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tables/table4.xml" ContentType="application/vnd.openxmlformats-officedocument.spreadsheetml.table+xml"/>
  <Override PartName="/xl/comments4.xml" ContentType="application/vnd.openxmlformats-officedocument.spreadsheetml.comments+xml"/>
  <Override PartName="/xl/threadedComments/threadedComment4.xml" ContentType="application/vnd.ms-excel.threadedcomments+xml"/>
  <Override PartName="/xl/drawings/drawing3.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4.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crisd\Desktop\"/>
    </mc:Choice>
  </mc:AlternateContent>
  <xr:revisionPtr revIDLastSave="0" documentId="8_{BBE912D4-8454-4AC7-B28E-8012868BA3D6}" xr6:coauthVersionLast="45" xr6:coauthVersionMax="45" xr10:uidLastSave="{00000000-0000-0000-0000-000000000000}"/>
  <workbookProtection workbookAlgorithmName="SHA-512" workbookHashValue="/ZPkfwyuro4OCbyebeLdByCxA/hyNR0IwgAyBwdLu1Lb4Grb0GfrPPWSRAD+bjvi2lkgberT4pXGI+4bubu4UA==" workbookSaltValue="uB6AgMjC2L03wB4Pbx5Xrw==" workbookSpinCount="100000" lockStructure="1"/>
  <bookViews>
    <workbookView xWindow="-120" yWindow="-120" windowWidth="29040" windowHeight="15990" tabRatio="912" xr2:uid="{00000000-000D-0000-FFFF-FFFF00000000}"/>
  </bookViews>
  <sheets>
    <sheet name="Language_Setup" sheetId="24" r:id="rId1"/>
    <sheet name="COPYING" sheetId="28" r:id="rId2"/>
    <sheet name="Guide" sheetId="19" r:id="rId3"/>
    <sheet name="Surge_Predicted_Impact" sheetId="1" r:id="rId4"/>
    <sheet name="Calculation" sheetId="8" state="hidden" r:id="rId5"/>
    <sheet name="SIR_V3" sheetId="25" state="hidden" r:id="rId6"/>
    <sheet name="SimulationResults" sheetId="18" r:id="rId7"/>
    <sheet name="Export" sheetId="27" r:id="rId8"/>
    <sheet name="EpidemiologicalModel_Selection" sheetId="20" r:id="rId9"/>
    <sheet name="Custom_EpidemiologicalModel" sheetId="21" r:id="rId10"/>
    <sheet name="SIR_V2" sheetId="12" state="hidden" r:id="rId11"/>
    <sheet name="COVID19_DailyReportedData" sheetId="7" r:id="rId12"/>
    <sheet name="inputs" sheetId="10" state="hidden" r:id="rId13"/>
    <sheet name="CountryPopulation" sheetId="9" r:id="rId14"/>
    <sheet name="COVID-19-geographic-disbtributi" sheetId="26" state="hidden" r:id="rId15"/>
    <sheet name="SIR_V3_1" sheetId="13" state="hidden" r:id="rId16"/>
    <sheet name="SIR_V4" sheetId="23" state="hidden" r:id="rId17"/>
    <sheet name="PT_DemographicsData" sheetId="17" state="hidden" r:id="rId18"/>
  </sheets>
  <externalReferences>
    <externalReference r:id="rId19"/>
  </externalReferences>
  <definedNames>
    <definedName name="_xlnm._FilterDatabase" localSheetId="14" hidden="1">'COVID-19-geographic-disbtributi'!$A$1:$J$7711</definedName>
    <definedName name="AOsAdjusted">OFFSET(Calculation!$BU$3,1,,Surge_Predicted_Impact!$C$5,1)</definedName>
    <definedName name="AOsNeed" localSheetId="16">OFFSET([1]Calculo!$Q$3,1,,'[1]CAPACITY IMPACT MODEL'!$C$3,1)</definedName>
    <definedName name="AOsNeed">OFFSET(Calculation!$AP$3,1,,Surge_Predicted_Impact!$C$5,1)</definedName>
    <definedName name="Days" localSheetId="16">OFFSET([1]Calculo!$B$3,1,,'[1]CAPACITY IMPACT MODEL'!$C$3,1)</definedName>
    <definedName name="Days">OFFSET(Calculation!$B$3,1,,Surge_Predicted_Impact!$C$5,1)</definedName>
    <definedName name="ECMO">OFFSET(Calculation!$T$3,1,,Surge_Predicted_Impact!$C$5,1)</definedName>
    <definedName name="ECMONurseCapacity">OFFSET(Calculation!$BY$3,1,,Surge_Predicted_Impact!$C$5,1)</definedName>
    <definedName name="ECMONurseNeeds">OFFSET(Calculation!$AG$3,1,,Surge_Predicted_Impact!$C$5,1)</definedName>
    <definedName name="ECMOPhysicians">OFFSET(Calculation!$AV$3,1,,Surge_Predicted_Impact!$C$5,1)</definedName>
    <definedName name="ECMOs" localSheetId="16">OFFSET([1]Calculo!$V$3,1,,'[1]CAPACITY IMPACT MODEL'!$C$3,1)</definedName>
    <definedName name="ECMOs">OFFSET(Calculation!$Z$3,1,,Surge_Predicted_Impact!$C$5,1)</definedName>
    <definedName name="Hemodialysis">OFFSET(Calculation!$V$3,1,,Surge_Predicted_Impact!$C$5,1)</definedName>
    <definedName name="HemodialysisCapacity">OFFSET(Calculation!$AA$3,1,,Surge_Predicted_Impact!$C$5,1)</definedName>
    <definedName name="HemoNursesNeeds">OFFSET(Calculation!$AH$3,1,,Surge_Predicted_Impact!$C$5,1)</definedName>
    <definedName name="HemoPhysicians">OFFSET(Calculation!$AW$3,1,,Surge_Predicted_Impact!$C$5,1)</definedName>
    <definedName name="Hospital_beds" localSheetId="16">OFFSET([1]Calculo!$T$3,1,,'[1]CAPACITY IMPACT MODEL'!$C$3,1)</definedName>
    <definedName name="Hospital_ModerateBeds">OFFSET(Calculation!$W$3,1,,Surge_Predicted_Impact!$C$5,1)</definedName>
    <definedName name="Hospitalized" localSheetId="16">OFFSET([1]Calculo!$F$3,1,,'[1]CAPACITY IMPACT MODEL'!$C$3,1)</definedName>
    <definedName name="HospitalSevereBeds">OFFSET(Calculation!$X$3,1,,Surge_Predicted_Impact!$C$5,1)</definedName>
    <definedName name="HR_capacity_to_contact_tracing">OFFSET(Calculation!$CS$3,1,,Surge_Predicted_Impact!$C$5,1)</definedName>
    <definedName name="HR_capacity_to_homecare_follow_up">OFFSET(Calculation!$DB$3,1,,Surge_Predicted_Impact!$C$5,1)</definedName>
    <definedName name="Infected" localSheetId="16">OFFSET([1]Calculo!$C$3,1,,'[1]CAPACITY IMPACT MODEL'!$C$3,1)</definedName>
    <definedName name="Infected">OFFSET(Calculation!$D$3,1,,Surge_Predicted_Impact!$C$5,1)</definedName>
    <definedName name="Mild_patients_in_followup">OFFSET(Calculation!$CX$3,1,,Surge_Predicted_Impact!$C$5,1)</definedName>
    <definedName name="Mild_patients_in_followup_LB">OFFSET(Calculation!$CY$3,1,,Surge_Predicted_Impact!$C$5,1)</definedName>
    <definedName name="Mild_patients_in_followup_UB">OFFSET(Calculation!$CZ$3,1,,Surge_Predicted_Impact!$C$5,1)</definedName>
    <definedName name="ModerateCases">OFFSET(Calculation!$G$3,1,,Surge_Predicted_Impact!$C$5,1)</definedName>
    <definedName name="New_People_to_trace_contacts">OFFSET(Calculation!$CI$3,1,,Surge_Predicted_Impact!$C$5,1)</definedName>
    <definedName name="Number_of_healthcare_professionals_needed">OFFSET(Calculation!$DA$3,1,,Surge_Predicted_Impact!$C$5,1)</definedName>
    <definedName name="NurseICUCapacity">OFFSET(Calculation!$BX$3,1,,Surge_Predicted_Impact!$C$5,1)</definedName>
    <definedName name="NurseICUNeeds">OFFSET(Calculation!$AF$3,1,,Surge_Predicted_Impact!$C$5,1)</definedName>
    <definedName name="NurseNeeds">OFFSET(Calculation!$AI$3,1,,Surge_Predicted_Impact!$C$3,1)</definedName>
    <definedName name="NursesAdjusted">OFFSET(Calculation!$BH$3,1,,Surge_Predicted_Impact!$C$5,1)</definedName>
    <definedName name="NurseVentilatorNeeds">OFFSET(Calculation!$AF$3,1,,Surge_Predicted_Impact!$C$5,1)</definedName>
    <definedName name="NurseWardCapacity">OFFSET(Calculation!$BW$3,1,,Surge_Predicted_Impact!$C$5,1)</definedName>
    <definedName name="NurseWardNeeds" localSheetId="16">OFFSET([1]Calculo!$O$3,1,,'[1]CAPACITY IMPACT MODEL'!$C$3,1)</definedName>
    <definedName name="NurseWardNeeds">OFFSET(Calculation!$AE$3,1,,Surge_Predicted_Impact!$C$5,1)</definedName>
    <definedName name="People_to_trace_contacts_LB">OFFSET(Calculation!$CL$3,1,,Surge_Predicted_Impact!$C$5,1)</definedName>
    <definedName name="People_to_trace_contacts_UB">OFFSET(Calculation!$CM$3,1,,Surge_Predicted_Impact!$C$5,1)</definedName>
    <definedName name="PhysicianECMOCapacity">OFFSET(Calculation!$CD$3,1,,Surge_Predicted_Impact!$C$5,1)</definedName>
    <definedName name="PhysicianICUCapacity">OFFSET(Calculation!$CC$3,1,,Surge_Predicted_Impact!$C$5,1)</definedName>
    <definedName name="PhysiciansAdjusted">OFFSET(Calculation!$BR$3,1,,Surge_Predicted_Impact!$C$5,1)</definedName>
    <definedName name="PhysiciansNeed" localSheetId="16">OFFSET([1]Calculo!$S$3,1,,'[1]CAPACITY IMPACT MODEL'!$C$3,1)</definedName>
    <definedName name="PhysiciansNeed">OFFSET(Calculation!$AX$3,1,,Surge_Predicted_Impact!$C$5,1)</definedName>
    <definedName name="PhysicianWardCapacity">OFFSET(Calculation!$CB$3,1,,Surge_Predicted_Impact!$C$5,1)</definedName>
    <definedName name="Professionals_needed_contact_tracing">OFFSET(Calculation!$CP$3,1,,Surge_Predicted_Impact!$C$5,1)</definedName>
    <definedName name="Professionals_needed_to_contact_tracing">OFFSET(Calculation!$CN$3,1,,Surge_Predicted_Impact!$C$5,1)</definedName>
    <definedName name="Professionals_needed_to_contact_tracing__Following_Days">OFFSET(Calculation!$CO$3,1,,Surge_Predicted_Impact!$C$5,1)</definedName>
    <definedName name="Reported">OFFSET(Calculation!$C$3,1,,Surge_Predicted_Impact!$C$5,1)</definedName>
    <definedName name="RRTNurseCapacity">OFFSET(Calculation!$BZ$3,1,,Surge_Predicted_Impact!$C$5,1)</definedName>
    <definedName name="SevereCases">OFFSET(Calculation!$R$3,1,,Surge_Predicted_Impact!$C$5,1)</definedName>
    <definedName name="solver_adj" localSheetId="10" hidden="1">SIR_V2!$C$19,SIR_V2!$C$14,SIR_V2!$C$27:$C$29</definedName>
    <definedName name="solver_adj" localSheetId="5" hidden="1">SIR_V3!$C$36:$C$38,SIR_V3!$C$13:$C$15,SIR_V3!$C$23:$C$25,SIR_V3!$C$30:$C$31</definedName>
    <definedName name="solver_adj" localSheetId="15" hidden="1">SIR_V3_1!$C$26</definedName>
    <definedName name="solver_adj" localSheetId="16" hidden="1">SIR_V4!$C$16,SIR_V4!$C$31:$C$32,SIR_V4!$C$24,SIR_V4!$C$18</definedName>
    <definedName name="solver_cvg" localSheetId="10" hidden="1">0.000001</definedName>
    <definedName name="solver_cvg" localSheetId="5" hidden="1">0.0001</definedName>
    <definedName name="solver_cvg" localSheetId="15" hidden="1">0.000001</definedName>
    <definedName name="solver_cvg" localSheetId="16" hidden="1">0.0001</definedName>
    <definedName name="solver_drv" localSheetId="10" hidden="1">1</definedName>
    <definedName name="solver_drv" localSheetId="5" hidden="1">1</definedName>
    <definedName name="solver_drv" localSheetId="15" hidden="1">1</definedName>
    <definedName name="solver_drv" localSheetId="16" hidden="1">1</definedName>
    <definedName name="solver_eng" localSheetId="10" hidden="1">1</definedName>
    <definedName name="solver_eng" localSheetId="5" hidden="1">1</definedName>
    <definedName name="solver_eng" localSheetId="15" hidden="1">1</definedName>
    <definedName name="solver_eng" localSheetId="16" hidden="1">1</definedName>
    <definedName name="solver_est" localSheetId="10" hidden="1">1</definedName>
    <definedName name="solver_est" localSheetId="5" hidden="1">1</definedName>
    <definedName name="solver_est" localSheetId="15" hidden="1">1</definedName>
    <definedName name="solver_est" localSheetId="16" hidden="1">1</definedName>
    <definedName name="solver_itr" localSheetId="10" hidden="1">2147483647</definedName>
    <definedName name="solver_itr" localSheetId="5" hidden="1">2147483647</definedName>
    <definedName name="solver_itr" localSheetId="15" hidden="1">2147483647</definedName>
    <definedName name="solver_itr" localSheetId="16" hidden="1">2147483647</definedName>
    <definedName name="solver_lhs1" localSheetId="10" hidden="1">SIR_V2!$C$14</definedName>
    <definedName name="solver_lhs1" localSheetId="5" hidden="1">SIR_V3!$C$13</definedName>
    <definedName name="solver_lhs1" localSheetId="15" hidden="1">SIR_V3_1!$C$13</definedName>
    <definedName name="solver_lhs1" localSheetId="16" hidden="1">SIR_V4!$C$16</definedName>
    <definedName name="solver_lhs10" localSheetId="5" hidden="1">SIR_V3!$C$24</definedName>
    <definedName name="solver_lhs10" localSheetId="16" hidden="1">SIR_V4!$C$32</definedName>
    <definedName name="solver_lhs11" localSheetId="5" hidden="1">SIR_V3!$C$24</definedName>
    <definedName name="solver_lhs11" localSheetId="16" hidden="1">SIR_V4!$C$32</definedName>
    <definedName name="solver_lhs12" localSheetId="5" hidden="1">SIR_V3!$C$25</definedName>
    <definedName name="solver_lhs13" localSheetId="5" hidden="1">SIR_V3!$C$25</definedName>
    <definedName name="solver_lhs14" localSheetId="5" hidden="1">SIR_V3!$C$25</definedName>
    <definedName name="solver_lhs15" localSheetId="5" hidden="1">SIR_V3!$C$30</definedName>
    <definedName name="solver_lhs16" localSheetId="5" hidden="1">SIR_V3!$C$30</definedName>
    <definedName name="solver_lhs17" localSheetId="5" hidden="1">SIR_V3!$C$30:$C$31</definedName>
    <definedName name="solver_lhs18" localSheetId="5" hidden="1">SIR_V3!$C$31</definedName>
    <definedName name="solver_lhs19" localSheetId="5" hidden="1">SIR_V3!$C$31</definedName>
    <definedName name="solver_lhs2" localSheetId="10" hidden="1">SIR_V2!$C$14</definedName>
    <definedName name="solver_lhs2" localSheetId="5" hidden="1">SIR_V3!$C$13</definedName>
    <definedName name="solver_lhs2" localSheetId="15" hidden="1">SIR_V3_1!$C$13</definedName>
    <definedName name="solver_lhs2" localSheetId="16" hidden="1">SIR_V4!$C$16</definedName>
    <definedName name="solver_lhs20" localSheetId="5" hidden="1">SIR_V3!$C$31</definedName>
    <definedName name="solver_lhs21" localSheetId="5" hidden="1">SIR_V3!$C$36:$C$38</definedName>
    <definedName name="solver_lhs22" localSheetId="5" hidden="1">SIR_V3!$C$36:$C$38</definedName>
    <definedName name="solver_lhs23" localSheetId="5" hidden="1">SIR_V3!$C$37</definedName>
    <definedName name="solver_lhs24" localSheetId="5" hidden="1">SIR_V3!$C$38</definedName>
    <definedName name="solver_lhs3" localSheetId="10" hidden="1">SIR_V2!$C$19</definedName>
    <definedName name="solver_lhs3" localSheetId="5" hidden="1">SIR_V3!$C$13:$C$15</definedName>
    <definedName name="solver_lhs3" localSheetId="15" hidden="1">SIR_V3_1!$C$18</definedName>
    <definedName name="solver_lhs3" localSheetId="16" hidden="1">SIR_V4!$C$18</definedName>
    <definedName name="solver_lhs4" localSheetId="10" hidden="1">SIR_V2!$C$19</definedName>
    <definedName name="solver_lhs4" localSheetId="5" hidden="1">SIR_V3!$C$13:$C$15</definedName>
    <definedName name="solver_lhs4" localSheetId="15" hidden="1">SIR_V3_1!$C$18</definedName>
    <definedName name="solver_lhs4" localSheetId="16" hidden="1">SIR_V4!$C$18</definedName>
    <definedName name="solver_lhs5" localSheetId="10" hidden="1">SIR_V2!$C$27:$C$29</definedName>
    <definedName name="solver_lhs5" localSheetId="5" hidden="1">SIR_V3!$C$14</definedName>
    <definedName name="solver_lhs5" localSheetId="15" hidden="1">SIR_V3_1!$C$26</definedName>
    <definedName name="solver_lhs5" localSheetId="16" hidden="1">SIR_V4!$C$24</definedName>
    <definedName name="solver_lhs6" localSheetId="10" hidden="1">SIR_V2!$C$27:$C$29</definedName>
    <definedName name="solver_lhs6" localSheetId="5" hidden="1">SIR_V3!$C$15</definedName>
    <definedName name="solver_lhs6" localSheetId="15" hidden="1">SIR_V3_1!$C$26</definedName>
    <definedName name="solver_lhs6" localSheetId="16" hidden="1">SIR_V4!$C$24</definedName>
    <definedName name="solver_lhs7" localSheetId="10" hidden="1">SIR_V2!$C$28</definedName>
    <definedName name="solver_lhs7" localSheetId="5" hidden="1">SIR_V3!$C$23</definedName>
    <definedName name="solver_lhs7" localSheetId="15" hidden="1">SIR_V3_1!$C$27</definedName>
    <definedName name="solver_lhs7" localSheetId="16" hidden="1">SIR_V4!$C$31</definedName>
    <definedName name="solver_lhs8" localSheetId="10" hidden="1">SIR_V2!$C$29</definedName>
    <definedName name="solver_lhs8" localSheetId="5" hidden="1">SIR_V3!$C$23</definedName>
    <definedName name="solver_lhs8" localSheetId="15" hidden="1">SIR_V3_1!$C$28</definedName>
    <definedName name="solver_lhs8" localSheetId="16" hidden="1">SIR_V4!$C$31</definedName>
    <definedName name="solver_lhs9" localSheetId="5" hidden="1">SIR_V3!$C$24</definedName>
    <definedName name="solver_lhs9" localSheetId="16" hidden="1">SIR_V4!$C$32</definedName>
    <definedName name="solver_mip" localSheetId="10" hidden="1">2147483647</definedName>
    <definedName name="solver_mip" localSheetId="5" hidden="1">2147483647</definedName>
    <definedName name="solver_mip" localSheetId="15" hidden="1">2147483647</definedName>
    <definedName name="solver_mip" localSheetId="16" hidden="1">2147483647</definedName>
    <definedName name="solver_mni" localSheetId="10" hidden="1">60</definedName>
    <definedName name="solver_mni" localSheetId="5" hidden="1">30</definedName>
    <definedName name="solver_mni" localSheetId="15" hidden="1">60</definedName>
    <definedName name="solver_mni" localSheetId="16" hidden="1">30</definedName>
    <definedName name="solver_mrt" localSheetId="10" hidden="1">0.095</definedName>
    <definedName name="solver_mrt" localSheetId="5" hidden="1">0.075</definedName>
    <definedName name="solver_mrt" localSheetId="15" hidden="1">0.095</definedName>
    <definedName name="solver_mrt" localSheetId="16" hidden="1">0.075</definedName>
    <definedName name="solver_msl" localSheetId="10" hidden="1">2</definedName>
    <definedName name="solver_msl" localSheetId="5" hidden="1">2</definedName>
    <definedName name="solver_msl" localSheetId="15" hidden="1">1</definedName>
    <definedName name="solver_msl" localSheetId="16" hidden="1">1</definedName>
    <definedName name="solver_neg" localSheetId="10" hidden="1">1</definedName>
    <definedName name="solver_neg" localSheetId="5" hidden="1">1</definedName>
    <definedName name="solver_neg" localSheetId="15" hidden="1">1</definedName>
    <definedName name="solver_neg" localSheetId="16" hidden="1">1</definedName>
    <definedName name="solver_nod" localSheetId="10" hidden="1">2147483647</definedName>
    <definedName name="solver_nod" localSheetId="5" hidden="1">2147483647</definedName>
    <definedName name="solver_nod" localSheetId="15" hidden="1">2147483647</definedName>
    <definedName name="solver_nod" localSheetId="16" hidden="1">2147483647</definedName>
    <definedName name="solver_num" localSheetId="10" hidden="1">8</definedName>
    <definedName name="solver_num" localSheetId="5" hidden="1">24</definedName>
    <definedName name="solver_num" localSheetId="15" hidden="1">8</definedName>
    <definedName name="solver_num" localSheetId="16" hidden="1">11</definedName>
    <definedName name="solver_nwt" localSheetId="10" hidden="1">1</definedName>
    <definedName name="solver_nwt" localSheetId="5" hidden="1">1</definedName>
    <definedName name="solver_nwt" localSheetId="15" hidden="1">1</definedName>
    <definedName name="solver_nwt" localSheetId="16" hidden="1">1</definedName>
    <definedName name="solver_opt" localSheetId="10" hidden="1">SIR_V2!$S$3</definedName>
    <definedName name="solver_opt" localSheetId="5" hidden="1">SIR_V3!$W$2</definedName>
    <definedName name="solver_opt" localSheetId="15" hidden="1">SIR_V3_1!$U$2</definedName>
    <definedName name="solver_opt" localSheetId="16" hidden="1">SIR_V4!$Y$2</definedName>
    <definedName name="solver_pre" localSheetId="10" hidden="1">0.000000001</definedName>
    <definedName name="solver_pre" localSheetId="5" hidden="1">0.000001</definedName>
    <definedName name="solver_pre" localSheetId="15" hidden="1">0.000000001</definedName>
    <definedName name="solver_pre" localSheetId="16" hidden="1">0.000001</definedName>
    <definedName name="solver_rbv" localSheetId="10" hidden="1">1</definedName>
    <definedName name="solver_rbv" localSheetId="5" hidden="1">2</definedName>
    <definedName name="solver_rbv" localSheetId="15" hidden="1">1</definedName>
    <definedName name="solver_rbv" localSheetId="16" hidden="1">1</definedName>
    <definedName name="solver_rel1" localSheetId="10" hidden="1">1</definedName>
    <definedName name="solver_rel1" localSheetId="5" hidden="1">1</definedName>
    <definedName name="solver_rel1" localSheetId="15" hidden="1">1</definedName>
    <definedName name="solver_rel1" localSheetId="16" hidden="1">1</definedName>
    <definedName name="solver_rel10" localSheetId="5" hidden="1">1</definedName>
    <definedName name="solver_rel10" localSheetId="16" hidden="1">1</definedName>
    <definedName name="solver_rel11" localSheetId="5" hidden="1">3</definedName>
    <definedName name="solver_rel11" localSheetId="16" hidden="1">3</definedName>
    <definedName name="solver_rel12" localSheetId="5" hidden="1">1</definedName>
    <definedName name="solver_rel13" localSheetId="5" hidden="1">1</definedName>
    <definedName name="solver_rel14" localSheetId="5" hidden="1">3</definedName>
    <definedName name="solver_rel15" localSheetId="5" hidden="1">1</definedName>
    <definedName name="solver_rel16" localSheetId="5" hidden="1">4</definedName>
    <definedName name="solver_rel17" localSheetId="5" hidden="1">3</definedName>
    <definedName name="solver_rel18" localSheetId="5" hidden="1">1</definedName>
    <definedName name="solver_rel19" localSheetId="5" hidden="1">4</definedName>
    <definedName name="solver_rel2" localSheetId="10" hidden="1">3</definedName>
    <definedName name="solver_rel2" localSheetId="5" hidden="1">3</definedName>
    <definedName name="solver_rel2" localSheetId="15" hidden="1">3</definedName>
    <definedName name="solver_rel2" localSheetId="16" hidden="1">3</definedName>
    <definedName name="solver_rel20" localSheetId="5" hidden="1">3</definedName>
    <definedName name="solver_rel21" localSheetId="5" hidden="1">1</definedName>
    <definedName name="solver_rel22" localSheetId="5" hidden="1">3</definedName>
    <definedName name="solver_rel23" localSheetId="5" hidden="1">1</definedName>
    <definedName name="solver_rel24" localSheetId="5" hidden="1">1</definedName>
    <definedName name="solver_rel3" localSheetId="10" hidden="1">1</definedName>
    <definedName name="solver_rel3" localSheetId="5" hidden="1">1</definedName>
    <definedName name="solver_rel3" localSheetId="15" hidden="1">1</definedName>
    <definedName name="solver_rel3" localSheetId="16" hidden="1">1</definedName>
    <definedName name="solver_rel4" localSheetId="10" hidden="1">3</definedName>
    <definedName name="solver_rel4" localSheetId="5" hidden="1">3</definedName>
    <definedName name="solver_rel4" localSheetId="15" hidden="1">3</definedName>
    <definedName name="solver_rel4" localSheetId="16" hidden="1">3</definedName>
    <definedName name="solver_rel5" localSheetId="10" hidden="1">1</definedName>
    <definedName name="solver_rel5" localSheetId="5" hidden="1">3</definedName>
    <definedName name="solver_rel5" localSheetId="15" hidden="1">1</definedName>
    <definedName name="solver_rel5" localSheetId="16" hidden="1">1</definedName>
    <definedName name="solver_rel6" localSheetId="10" hidden="1">3</definedName>
    <definedName name="solver_rel6" localSheetId="5" hidden="1">3</definedName>
    <definedName name="solver_rel6" localSheetId="15" hidden="1">3</definedName>
    <definedName name="solver_rel6" localSheetId="16" hidden="1">3</definedName>
    <definedName name="solver_rel7" localSheetId="10" hidden="1">1</definedName>
    <definedName name="solver_rel7" localSheetId="5" hidden="1">1</definedName>
    <definedName name="solver_rel7" localSheetId="15" hidden="1">1</definedName>
    <definedName name="solver_rel7" localSheetId="16" hidden="1">1</definedName>
    <definedName name="solver_rel8" localSheetId="10" hidden="1">1</definedName>
    <definedName name="solver_rel8" localSheetId="5" hidden="1">3</definedName>
    <definedName name="solver_rel8" localSheetId="15" hidden="1">1</definedName>
    <definedName name="solver_rel8" localSheetId="16" hidden="1">3</definedName>
    <definedName name="solver_rel9" localSheetId="5" hidden="1">1</definedName>
    <definedName name="solver_rel9" localSheetId="16" hidden="1">1</definedName>
    <definedName name="solver_rhs1" localSheetId="10" hidden="1">0.5</definedName>
    <definedName name="solver_rhs1" localSheetId="5" hidden="1">1</definedName>
    <definedName name="solver_rhs1" localSheetId="15" hidden="1">0.5</definedName>
    <definedName name="solver_rhs1" localSheetId="16" hidden="1">0.5</definedName>
    <definedName name="solver_rhs10" localSheetId="5" hidden="1">20</definedName>
    <definedName name="solver_rhs10" localSheetId="16" hidden="1">0.5</definedName>
    <definedName name="solver_rhs11" localSheetId="5" hidden="1">0.1</definedName>
    <definedName name="solver_rhs11" localSheetId="16" hidden="1">0.01</definedName>
    <definedName name="solver_rhs12" localSheetId="5" hidden="1">SIR_V3!$C$24</definedName>
    <definedName name="solver_rhs13" localSheetId="5" hidden="1">20</definedName>
    <definedName name="solver_rhs14" localSheetId="5" hidden="1">0.1</definedName>
    <definedName name="solver_rhs15" localSheetId="5" hidden="1">50</definedName>
    <definedName name="solver_rhs16" localSheetId="5" hidden="1">integer</definedName>
    <definedName name="solver_rhs17" localSheetId="5" hidden="1">1</definedName>
    <definedName name="solver_rhs18" localSheetId="5" hidden="1">50</definedName>
    <definedName name="solver_rhs19" localSheetId="5" hidden="1">integer</definedName>
    <definedName name="solver_rhs2" localSheetId="10" hidden="1">0.1</definedName>
    <definedName name="solver_rhs2" localSheetId="5" hidden="1">0.001</definedName>
    <definedName name="solver_rhs2" localSheetId="15" hidden="1">0.1</definedName>
    <definedName name="solver_rhs2" localSheetId="16" hidden="1">0.1</definedName>
    <definedName name="solver_rhs20" localSheetId="5" hidden="1">SIR_V3!$C$30</definedName>
    <definedName name="solver_rhs21" localSheetId="5" hidden="1">0.5</definedName>
    <definedName name="solver_rhs22" localSheetId="5" hidden="1">0.001</definedName>
    <definedName name="solver_rhs23" localSheetId="5" hidden="1">SIR_V3!$C$36</definedName>
    <definedName name="solver_rhs24" localSheetId="5" hidden="1">SIR_V3!$C$37</definedName>
    <definedName name="solver_rhs3" localSheetId="10" hidden="1">25</definedName>
    <definedName name="solver_rhs3" localSheetId="5" hidden="1">1</definedName>
    <definedName name="solver_rhs3" localSheetId="15" hidden="1">25</definedName>
    <definedName name="solver_rhs3" localSheetId="16" hidden="1">0.75</definedName>
    <definedName name="solver_rhs4" localSheetId="10" hidden="1">4</definedName>
    <definedName name="solver_rhs4" localSheetId="5" hidden="1">0.001</definedName>
    <definedName name="solver_rhs4" localSheetId="15" hidden="1">4</definedName>
    <definedName name="solver_rhs4" localSheetId="16" hidden="1">0.01</definedName>
    <definedName name="solver_rhs5" localSheetId="10" hidden="1">0.5</definedName>
    <definedName name="solver_rhs5" localSheetId="5" hidden="1">SIR_V3!$C$13</definedName>
    <definedName name="solver_rhs5" localSheetId="15" hidden="1">0.5</definedName>
    <definedName name="solver_rhs5" localSheetId="16" hidden="1">5</definedName>
    <definedName name="solver_rhs6" localSheetId="10" hidden="1">0.01</definedName>
    <definedName name="solver_rhs6" localSheetId="5" hidden="1">SIR_V3!$C$14</definedName>
    <definedName name="solver_rhs6" localSheetId="15" hidden="1">0.01</definedName>
    <definedName name="solver_rhs6" localSheetId="16" hidden="1">0</definedName>
    <definedName name="solver_rhs7" localSheetId="10" hidden="1">SIR_V2!$C$27</definedName>
    <definedName name="solver_rhs7" localSheetId="5" hidden="1">25</definedName>
    <definedName name="solver_rhs7" localSheetId="15" hidden="1">SIR_V3_1!$C$26</definedName>
    <definedName name="solver_rhs7" localSheetId="16" hidden="1">0.5</definedName>
    <definedName name="solver_rhs8" localSheetId="10" hidden="1">SIR_V2!$C$28</definedName>
    <definedName name="solver_rhs8" localSheetId="5" hidden="1">0.1</definedName>
    <definedName name="solver_rhs8" localSheetId="15" hidden="1">SIR_V3_1!$C$27</definedName>
    <definedName name="solver_rhs8" localSheetId="16" hidden="1">0.01</definedName>
    <definedName name="solver_rhs9" localSheetId="5" hidden="1">SIR_V3!$C$23</definedName>
    <definedName name="solver_rhs9" localSheetId="16" hidden="1">SIR_V4!$C$31</definedName>
    <definedName name="solver_rlx" localSheetId="10" hidden="1">2</definedName>
    <definedName name="solver_rlx" localSheetId="5" hidden="1">2</definedName>
    <definedName name="solver_rlx" localSheetId="15" hidden="1">2</definedName>
    <definedName name="solver_rlx" localSheetId="16" hidden="1">2</definedName>
    <definedName name="solver_rsd" localSheetId="10" hidden="1">98123</definedName>
    <definedName name="solver_rsd" localSheetId="5" hidden="1">0</definedName>
    <definedName name="solver_rsd" localSheetId="15" hidden="1">98123</definedName>
    <definedName name="solver_rsd" localSheetId="16" hidden="1">0</definedName>
    <definedName name="solver_scl" localSheetId="10" hidden="1">1</definedName>
    <definedName name="solver_scl" localSheetId="5" hidden="1">2</definedName>
    <definedName name="solver_scl" localSheetId="15" hidden="1">1</definedName>
    <definedName name="solver_scl" localSheetId="16" hidden="1">1</definedName>
    <definedName name="solver_sho" localSheetId="10" hidden="1">2</definedName>
    <definedName name="solver_sho" localSheetId="5" hidden="1">2</definedName>
    <definedName name="solver_sho" localSheetId="15" hidden="1">2</definedName>
    <definedName name="solver_sho" localSheetId="16" hidden="1">2</definedName>
    <definedName name="solver_ssz" localSheetId="10" hidden="1">200</definedName>
    <definedName name="solver_ssz" localSheetId="5" hidden="1">0</definedName>
    <definedName name="solver_ssz" localSheetId="15" hidden="1">100</definedName>
    <definedName name="solver_ssz" localSheetId="16" hidden="1">100</definedName>
    <definedName name="solver_tim" localSheetId="10" hidden="1">2147483647</definedName>
    <definedName name="solver_tim" localSheetId="5" hidden="1">2147483647</definedName>
    <definedName name="solver_tim" localSheetId="15" hidden="1">2147483647</definedName>
    <definedName name="solver_tim" localSheetId="16" hidden="1">2147483647</definedName>
    <definedName name="solver_tol" localSheetId="10" hidden="1">0.01</definedName>
    <definedName name="solver_tol" localSheetId="5" hidden="1">0.01</definedName>
    <definedName name="solver_tol" localSheetId="15" hidden="1">0.01</definedName>
    <definedName name="solver_tol" localSheetId="16" hidden="1">0.01</definedName>
    <definedName name="solver_typ" localSheetId="10" hidden="1">2</definedName>
    <definedName name="solver_typ" localSheetId="5" hidden="1">2</definedName>
    <definedName name="solver_typ" localSheetId="15" hidden="1">2</definedName>
    <definedName name="solver_typ" localSheetId="16" hidden="1">2</definedName>
    <definedName name="solver_val" localSheetId="10" hidden="1">0</definedName>
    <definedName name="solver_val" localSheetId="5" hidden="1">0</definedName>
    <definedName name="solver_val" localSheetId="15" hidden="1">0</definedName>
    <definedName name="solver_val" localSheetId="16" hidden="1">0</definedName>
    <definedName name="solver_ver" localSheetId="10" hidden="1">3</definedName>
    <definedName name="solver_ver" localSheetId="5" hidden="1">3</definedName>
    <definedName name="solver_ver" localSheetId="15" hidden="1">3</definedName>
    <definedName name="solver_ver" localSheetId="16" hidden="1">3</definedName>
    <definedName name="Total_People_To_Trace_Contacts">OFFSET(Calculation!$CJ$3,1,,Surge_Predicted_Impact!$C$5,1)</definedName>
    <definedName name="TotalHealthcareAssistantCapacity">OFFSET(Calculation!$CF$3,1,,Surge_Predicted_Impact!$C$5,1)</definedName>
    <definedName name="TotalMedicalCapacity">OFFSET(Calculation!$CE$3,1,,Surge_Predicted_Impact!$C$5,1)</definedName>
    <definedName name="TotalNurseCapacity">OFFSET(Calculation!$CA$3,1,,Surge_Predicted_Impact!$C$5,1)</definedName>
    <definedName name="TotalNurseNeeds">OFFSET(Calculation!$AI$3,1,,Surge_Predicted_Impact!$C$5,1)</definedName>
    <definedName name="UCI">OFFSET(Calculation!$K$3,1,,Surge_Predicted_Impact!$C$3,1)</definedName>
    <definedName name="Ventilator" localSheetId="16">OFFSET([1]Calculo!$N$3,1,,'[1]CAPACITY IMPACT MODEL'!$C$3,1)</definedName>
    <definedName name="Ventilator">OFFSET(Calculation!$N$3,1,,Surge_Predicted_Impact!$C$5,1)</definedName>
    <definedName name="VentilatorNurseAdjusted">OFFSET(Calculation!$BE$3,1,,Surge_Predicted_Impact!$C$5,1)</definedName>
    <definedName name="VentilatorPhysicianAdjusted">OFFSET(Calculation!$BO$3,1,,Surge_Predicted_Impact!$C$5,1)</definedName>
    <definedName name="VentilatorPhysicianNeeds">OFFSET(Calculation!$AU$3,1,,Surge_Predicted_Impact!$C$5,1)</definedName>
    <definedName name="Ventilators" localSheetId="16">OFFSET([1]Calculo!$U$3,1,,'[1]CAPACITY IMPACT MODEL'!$C$3,1)</definedName>
    <definedName name="Ventilators">OFFSET(Calculation!$Y$3,1,,Surge_Predicted_Impact!$C$5,1)</definedName>
    <definedName name="WardNursesAdjusted">OFFSET(Calculation!$BB$3,1,,Surge_Predicted_Impact!$C$5,1)</definedName>
    <definedName name="WardPhysiciansAdjusted">OFFSET(Calculation!$BL$3,1,,Surge_Predicted_Impact!$C$5,1)</definedName>
    <definedName name="WardPhysiciansNeeds">OFFSET(Calculation!$AT$3,1,,Surge_Predicted_Impact!$C$5,1)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4" i="18" l="1"/>
  <c r="AL2" i="18"/>
  <c r="CS4" i="8"/>
  <c r="AO5" i="18" s="1"/>
  <c r="CS5" i="8"/>
  <c r="AO6" i="18" s="1"/>
  <c r="CS6" i="8"/>
  <c r="AO7" i="18" s="1"/>
  <c r="CS7" i="8"/>
  <c r="AO8" i="18" s="1"/>
  <c r="CS8" i="8"/>
  <c r="AO9" i="18" s="1"/>
  <c r="CS9" i="8"/>
  <c r="AO10" i="18" s="1"/>
  <c r="CS10" i="8"/>
  <c r="AO11" i="18" s="1"/>
  <c r="CS11" i="8"/>
  <c r="AO12" i="18" s="1"/>
  <c r="CS12" i="8"/>
  <c r="AO13" i="18" s="1"/>
  <c r="CS13" i="8"/>
  <c r="AO14" i="18" s="1"/>
  <c r="CS14" i="8"/>
  <c r="AO15" i="18" s="1"/>
  <c r="CS15" i="8"/>
  <c r="AO16" i="18" s="1"/>
  <c r="CS16" i="8"/>
  <c r="AO17" i="18" s="1"/>
  <c r="CS17" i="8"/>
  <c r="AO18" i="18" s="1"/>
  <c r="CS18" i="8"/>
  <c r="AO19" i="18" s="1"/>
  <c r="CS19" i="8"/>
  <c r="AO20" i="18" s="1"/>
  <c r="CS20" i="8"/>
  <c r="AO21" i="18" s="1"/>
  <c r="CS21" i="8"/>
  <c r="AO22" i="18" s="1"/>
  <c r="CS22" i="8"/>
  <c r="AO23" i="18" s="1"/>
  <c r="CS23" i="8"/>
  <c r="AO24" i="18" s="1"/>
  <c r="CS24" i="8"/>
  <c r="AO25" i="18" s="1"/>
  <c r="CS25" i="8"/>
  <c r="AO26" i="18" s="1"/>
  <c r="CS26" i="8"/>
  <c r="AO27" i="18" s="1"/>
  <c r="CS27" i="8"/>
  <c r="AO28" i="18" s="1"/>
  <c r="CS28" i="8"/>
  <c r="AO29" i="18" s="1"/>
  <c r="CS29" i="8"/>
  <c r="AO30" i="18" s="1"/>
  <c r="CS30" i="8"/>
  <c r="AO31" i="18" s="1"/>
  <c r="CS31" i="8"/>
  <c r="AO32" i="18" s="1"/>
  <c r="CS32" i="8"/>
  <c r="AO33" i="18" s="1"/>
  <c r="CS33" i="8"/>
  <c r="AO34" i="18" s="1"/>
  <c r="CS34" i="8"/>
  <c r="AO35" i="18" s="1"/>
  <c r="CS35" i="8"/>
  <c r="AO36" i="18" s="1"/>
  <c r="CS36" i="8"/>
  <c r="AO37" i="18" s="1"/>
  <c r="CS37" i="8"/>
  <c r="AO38" i="18" s="1"/>
  <c r="CS38" i="8"/>
  <c r="AO39" i="18" s="1"/>
  <c r="CS39" i="8"/>
  <c r="AO40" i="18" s="1"/>
  <c r="CS40" i="8"/>
  <c r="AO41" i="18" s="1"/>
  <c r="CS41" i="8"/>
  <c r="AO42" i="18" s="1"/>
  <c r="CS42" i="8"/>
  <c r="AO43" i="18" s="1"/>
  <c r="CS43" i="8"/>
  <c r="AO44" i="18" s="1"/>
  <c r="CS44" i="8"/>
  <c r="AO45" i="18" s="1"/>
  <c r="CS45" i="8"/>
  <c r="AO46" i="18" s="1"/>
  <c r="CS46" i="8"/>
  <c r="AO47" i="18" s="1"/>
  <c r="CS47" i="8"/>
  <c r="AO48" i="18" s="1"/>
  <c r="CS48" i="8"/>
  <c r="AO49" i="18" s="1"/>
  <c r="CS49" i="8"/>
  <c r="AO50" i="18" s="1"/>
  <c r="CS50" i="8"/>
  <c r="AO51" i="18" s="1"/>
  <c r="CS51" i="8"/>
  <c r="AO52" i="18" s="1"/>
  <c r="CS52" i="8"/>
  <c r="AO53" i="18" s="1"/>
  <c r="CS53" i="8"/>
  <c r="AO54" i="18" s="1"/>
  <c r="CS54" i="8"/>
  <c r="AO55" i="18" s="1"/>
  <c r="CS55" i="8"/>
  <c r="AO56" i="18" s="1"/>
  <c r="CS56" i="8"/>
  <c r="AO57" i="18" s="1"/>
  <c r="CS57" i="8"/>
  <c r="AO58" i="18" s="1"/>
  <c r="CS58" i="8"/>
  <c r="AO59" i="18" s="1"/>
  <c r="CS59" i="8"/>
  <c r="AO60" i="18" s="1"/>
  <c r="CS60" i="8"/>
  <c r="AO61" i="18" s="1"/>
  <c r="CS61" i="8"/>
  <c r="AO62" i="18" s="1"/>
  <c r="CS62" i="8"/>
  <c r="AO63" i="18" s="1"/>
  <c r="CS63" i="8"/>
  <c r="AO64" i="18" s="1"/>
  <c r="CS64" i="8"/>
  <c r="AO65" i="18" s="1"/>
  <c r="CS65" i="8"/>
  <c r="AO66" i="18" s="1"/>
  <c r="CS66" i="8"/>
  <c r="AO67" i="18" s="1"/>
  <c r="CS67" i="8"/>
  <c r="AO68" i="18" s="1"/>
  <c r="CS68" i="8"/>
  <c r="AO69" i="18" s="1"/>
  <c r="CS69" i="8"/>
  <c r="AO70" i="18" s="1"/>
  <c r="CS70" i="8"/>
  <c r="AO71" i="18" s="1"/>
  <c r="CS71" i="8"/>
  <c r="AO72" i="18" s="1"/>
  <c r="CS72" i="8"/>
  <c r="AO73" i="18" s="1"/>
  <c r="CS73" i="8"/>
  <c r="AO74" i="18" s="1"/>
  <c r="CS74" i="8"/>
  <c r="AO75" i="18" s="1"/>
  <c r="CS75" i="8"/>
  <c r="AO76" i="18" s="1"/>
  <c r="CS76" i="8"/>
  <c r="AO77" i="18" s="1"/>
  <c r="CS77" i="8"/>
  <c r="AO78" i="18" s="1"/>
  <c r="CS78" i="8"/>
  <c r="AO79" i="18" s="1"/>
  <c r="CS79" i="8"/>
  <c r="AO80" i="18" s="1"/>
  <c r="CS80" i="8"/>
  <c r="AO81" i="18" s="1"/>
  <c r="CS81" i="8"/>
  <c r="AO82" i="18" s="1"/>
  <c r="CS82" i="8"/>
  <c r="AO83" i="18" s="1"/>
  <c r="CS83" i="8"/>
  <c r="AO84" i="18" s="1"/>
  <c r="CS84" i="8"/>
  <c r="AO85" i="18" s="1"/>
  <c r="CS85" i="8"/>
  <c r="AO86" i="18" s="1"/>
  <c r="CS86" i="8"/>
  <c r="AO87" i="18" s="1"/>
  <c r="CS87" i="8"/>
  <c r="AO88" i="18" s="1"/>
  <c r="CS88" i="8"/>
  <c r="AO89" i="18" s="1"/>
  <c r="CS89" i="8"/>
  <c r="AO90" i="18" s="1"/>
  <c r="CS90" i="8"/>
  <c r="AO91" i="18" s="1"/>
  <c r="CS91" i="8"/>
  <c r="AO92" i="18" s="1"/>
  <c r="CS92" i="8"/>
  <c r="AO93" i="18" s="1"/>
  <c r="CS93" i="8"/>
  <c r="AO94" i="18" s="1"/>
  <c r="CS94" i="8"/>
  <c r="AO95" i="18" s="1"/>
  <c r="CS95" i="8"/>
  <c r="AO96" i="18" s="1"/>
  <c r="CS96" i="8"/>
  <c r="AO97" i="18" s="1"/>
  <c r="CS97" i="8"/>
  <c r="AO98" i="18" s="1"/>
  <c r="CS98" i="8"/>
  <c r="AO99" i="18" s="1"/>
  <c r="CS99" i="8"/>
  <c r="AO100" i="18" s="1"/>
  <c r="CS100" i="8"/>
  <c r="AO101" i="18" s="1"/>
  <c r="CS101" i="8"/>
  <c r="AO102" i="18" s="1"/>
  <c r="CS102" i="8"/>
  <c r="AO103" i="18" s="1"/>
  <c r="CS103" i="8"/>
  <c r="AO104" i="18" s="1"/>
  <c r="CS104" i="8"/>
  <c r="AO105" i="18" s="1"/>
  <c r="CS105" i="8"/>
  <c r="AO106" i="18" s="1"/>
  <c r="CS106" i="8"/>
  <c r="AO107" i="18" s="1"/>
  <c r="CS107" i="8"/>
  <c r="AO108" i="18" s="1"/>
  <c r="CS108" i="8"/>
  <c r="AO109" i="18" s="1"/>
  <c r="CS109" i="8"/>
  <c r="AO110" i="18" s="1"/>
  <c r="CS110" i="8"/>
  <c r="AO111" i="18" s="1"/>
  <c r="CS111" i="8"/>
  <c r="AO112" i="18" s="1"/>
  <c r="CS112" i="8"/>
  <c r="AO113" i="18" s="1"/>
  <c r="CS113" i="8"/>
  <c r="AO114" i="18" s="1"/>
  <c r="CS114" i="8"/>
  <c r="AO115" i="18" s="1"/>
  <c r="CS115" i="8"/>
  <c r="AO116" i="18" s="1"/>
  <c r="CS116" i="8"/>
  <c r="AO117" i="18" s="1"/>
  <c r="CS117" i="8"/>
  <c r="AO118" i="18" s="1"/>
  <c r="CS118" i="8"/>
  <c r="AO119" i="18" s="1"/>
  <c r="CS119" i="8"/>
  <c r="AO120" i="18" s="1"/>
  <c r="CS120" i="8"/>
  <c r="AO121" i="18" s="1"/>
  <c r="CS121" i="8"/>
  <c r="AO122" i="18" s="1"/>
  <c r="CS122" i="8"/>
  <c r="AO123" i="18" s="1"/>
  <c r="CS123" i="8"/>
  <c r="AO124" i="18" s="1"/>
  <c r="CS124" i="8"/>
  <c r="AO125" i="18" s="1"/>
  <c r="CS125" i="8"/>
  <c r="AO126" i="18" s="1"/>
  <c r="CS126" i="8"/>
  <c r="AO127" i="18" s="1"/>
  <c r="CS127" i="8"/>
  <c r="AO128" i="18" s="1"/>
  <c r="CS128" i="8"/>
  <c r="AO129" i="18" s="1"/>
  <c r="CS129" i="8"/>
  <c r="AO130" i="18" s="1"/>
  <c r="CS130" i="8"/>
  <c r="AO131" i="18" s="1"/>
  <c r="CS131" i="8"/>
  <c r="AO132" i="18" s="1"/>
  <c r="CS132" i="8"/>
  <c r="AO133" i="18" s="1"/>
  <c r="CS133" i="8"/>
  <c r="AO134" i="18" s="1"/>
  <c r="CS134" i="8"/>
  <c r="AO135" i="18" s="1"/>
  <c r="CS135" i="8"/>
  <c r="AO136" i="18" s="1"/>
  <c r="CS136" i="8"/>
  <c r="AO137" i="18" s="1"/>
  <c r="CS137" i="8"/>
  <c r="AO138" i="18" s="1"/>
  <c r="CS138" i="8"/>
  <c r="AO139" i="18" s="1"/>
  <c r="CS139" i="8"/>
  <c r="AO140" i="18" s="1"/>
  <c r="CS140" i="8"/>
  <c r="AO141" i="18" s="1"/>
  <c r="CS141" i="8"/>
  <c r="AO142" i="18" s="1"/>
  <c r="CS142" i="8"/>
  <c r="AO143" i="18" s="1"/>
  <c r="CS143" i="8"/>
  <c r="AO144" i="18" s="1"/>
  <c r="CS144" i="8"/>
  <c r="AO145" i="18" s="1"/>
  <c r="CS145" i="8"/>
  <c r="AO146" i="18" s="1"/>
  <c r="CS146" i="8"/>
  <c r="AO147" i="18" s="1"/>
  <c r="CS147" i="8"/>
  <c r="AO148" i="18" s="1"/>
  <c r="CS148" i="8"/>
  <c r="AO149" i="18" s="1"/>
  <c r="CS149" i="8"/>
  <c r="AO150" i="18" s="1"/>
  <c r="CS150" i="8"/>
  <c r="AO151" i="18" s="1"/>
  <c r="CS151" i="8"/>
  <c r="AO152" i="18" s="1"/>
  <c r="CS152" i="8"/>
  <c r="AO153" i="18" s="1"/>
  <c r="CS153" i="8"/>
  <c r="AO154" i="18" s="1"/>
  <c r="CS154" i="8"/>
  <c r="AO155" i="18" s="1"/>
  <c r="CS155" i="8"/>
  <c r="AO156" i="18" s="1"/>
  <c r="CS156" i="8"/>
  <c r="AO157" i="18" s="1"/>
  <c r="CS157" i="8"/>
  <c r="AO158" i="18" s="1"/>
  <c r="CS158" i="8"/>
  <c r="AO159" i="18" s="1"/>
  <c r="CS159" i="8"/>
  <c r="AO160" i="18" s="1"/>
  <c r="CS160" i="8"/>
  <c r="AO161" i="18" s="1"/>
  <c r="CS161" i="8"/>
  <c r="AO162" i="18" s="1"/>
  <c r="CS162" i="8"/>
  <c r="AO163" i="18" s="1"/>
  <c r="CS163" i="8"/>
  <c r="AO164" i="18" s="1"/>
  <c r="CS164" i="8"/>
  <c r="AO165" i="18" s="1"/>
  <c r="CS165" i="8"/>
  <c r="AO166" i="18" s="1"/>
  <c r="CS166" i="8"/>
  <c r="AO167" i="18" s="1"/>
  <c r="CS167" i="8"/>
  <c r="AO168" i="18" s="1"/>
  <c r="CS168" i="8"/>
  <c r="AO169" i="18" s="1"/>
  <c r="CS169" i="8"/>
  <c r="AO170" i="18" s="1"/>
  <c r="CS170" i="8"/>
  <c r="AO171" i="18" s="1"/>
  <c r="CS171" i="8"/>
  <c r="AO172" i="18" s="1"/>
  <c r="CS172" i="8"/>
  <c r="AO173" i="18" s="1"/>
  <c r="CS173" i="8"/>
  <c r="AO174" i="18" s="1"/>
  <c r="CS174" i="8"/>
  <c r="AO175" i="18" s="1"/>
  <c r="CS175" i="8"/>
  <c r="AO176" i="18" s="1"/>
  <c r="CS176" i="8"/>
  <c r="AO177" i="18" s="1"/>
  <c r="CS177" i="8"/>
  <c r="AO178" i="18" s="1"/>
  <c r="CS178" i="8"/>
  <c r="AO179" i="18" s="1"/>
  <c r="CS179" i="8"/>
  <c r="AO180" i="18" s="1"/>
  <c r="CS180" i="8"/>
  <c r="AO181" i="18" s="1"/>
  <c r="CS181" i="8"/>
  <c r="AO182" i="18" s="1"/>
  <c r="CS182" i="8"/>
  <c r="AO183" i="18" s="1"/>
  <c r="CS183" i="8"/>
  <c r="AO184" i="18" s="1"/>
  <c r="CS184" i="8"/>
  <c r="AO185" i="18" s="1"/>
  <c r="CS185" i="8"/>
  <c r="AO186" i="18" s="1"/>
  <c r="CS186" i="8"/>
  <c r="AO187" i="18" s="1"/>
  <c r="CS187" i="8"/>
  <c r="AO188" i="18" s="1"/>
  <c r="CS188" i="8"/>
  <c r="AO189" i="18" s="1"/>
  <c r="CS189" i="8"/>
  <c r="AO190" i="18" s="1"/>
  <c r="CS190" i="8"/>
  <c r="AO191" i="18" s="1"/>
  <c r="CS191" i="8"/>
  <c r="AO192" i="18" s="1"/>
  <c r="CS192" i="8"/>
  <c r="AO193" i="18" s="1"/>
  <c r="CS193" i="8"/>
  <c r="AO194" i="18" s="1"/>
  <c r="CS194" i="8"/>
  <c r="AO195" i="18" s="1"/>
  <c r="CS195" i="8"/>
  <c r="AO196" i="18" s="1"/>
  <c r="CS196" i="8"/>
  <c r="AO197" i="18" s="1"/>
  <c r="CS197" i="8"/>
  <c r="AO198" i="18" s="1"/>
  <c r="CS198" i="8"/>
  <c r="AO199" i="18" s="1"/>
  <c r="CS199" i="8"/>
  <c r="AO200" i="18" s="1"/>
  <c r="CS200" i="8"/>
  <c r="AO201" i="18" s="1"/>
  <c r="CS201" i="8"/>
  <c r="AO202" i="18" s="1"/>
  <c r="CS202" i="8"/>
  <c r="AO203" i="18" s="1"/>
  <c r="CS203" i="8"/>
  <c r="AO204" i="18" s="1"/>
  <c r="CS204" i="8"/>
  <c r="AO205" i="18" s="1"/>
  <c r="CS205" i="8"/>
  <c r="AO206" i="18" s="1"/>
  <c r="CS206" i="8"/>
  <c r="AO207" i="18" s="1"/>
  <c r="CS207" i="8"/>
  <c r="AO208" i="18" s="1"/>
  <c r="CS208" i="8"/>
  <c r="AO209" i="18" s="1"/>
  <c r="CS209" i="8"/>
  <c r="AO210" i="18" s="1"/>
  <c r="CS210" i="8"/>
  <c r="AO211" i="18" s="1"/>
  <c r="CS211" i="8"/>
  <c r="AO212" i="18" s="1"/>
  <c r="CS212" i="8"/>
  <c r="AO213" i="18" s="1"/>
  <c r="CS213" i="8"/>
  <c r="AO214" i="18" s="1"/>
  <c r="CS214" i="8"/>
  <c r="AO215" i="18" s="1"/>
  <c r="CS215" i="8"/>
  <c r="AO216" i="18" s="1"/>
  <c r="CS216" i="8"/>
  <c r="AO217" i="18" s="1"/>
  <c r="CS217" i="8"/>
  <c r="AO218" i="18" s="1"/>
  <c r="CS218" i="8"/>
  <c r="AO219" i="18" s="1"/>
  <c r="CS219" i="8"/>
  <c r="AO220" i="18" s="1"/>
  <c r="CS220" i="8"/>
  <c r="AO221" i="18" s="1"/>
  <c r="CS221" i="8"/>
  <c r="AO222" i="18" s="1"/>
  <c r="CS222" i="8"/>
  <c r="AO223" i="18" s="1"/>
  <c r="CS223" i="8"/>
  <c r="AO224" i="18" s="1"/>
  <c r="CS224" i="8"/>
  <c r="AO225" i="18" s="1"/>
  <c r="CS225" i="8"/>
  <c r="AO226" i="18" s="1"/>
  <c r="CS226" i="8"/>
  <c r="AO227" i="18" s="1"/>
  <c r="CS227" i="8"/>
  <c r="AO228" i="18" s="1"/>
  <c r="CS228" i="8"/>
  <c r="AO229" i="18" s="1"/>
  <c r="CS229" i="8"/>
  <c r="AO230" i="18" s="1"/>
  <c r="CS230" i="8"/>
  <c r="AO231" i="18" s="1"/>
  <c r="CS231" i="8"/>
  <c r="AO232" i="18" s="1"/>
  <c r="CS232" i="8"/>
  <c r="AO233" i="18" s="1"/>
  <c r="CS233" i="8"/>
  <c r="AO234" i="18" s="1"/>
  <c r="CS234" i="8"/>
  <c r="AO235" i="18" s="1"/>
  <c r="CS235" i="8"/>
  <c r="AO236" i="18" s="1"/>
  <c r="CS236" i="8"/>
  <c r="AO237" i="18" s="1"/>
  <c r="CS237" i="8"/>
  <c r="AO238" i="18" s="1"/>
  <c r="CS238" i="8"/>
  <c r="AO239" i="18" s="1"/>
  <c r="CS239" i="8"/>
  <c r="AO240" i="18" s="1"/>
  <c r="CS240" i="8"/>
  <c r="AO241" i="18" s="1"/>
  <c r="CS241" i="8"/>
  <c r="AO242" i="18" s="1"/>
  <c r="CS242" i="8"/>
  <c r="AO243" i="18" s="1"/>
  <c r="CS243" i="8"/>
  <c r="AO244" i="18" s="1"/>
  <c r="CS244" i="8"/>
  <c r="AO245" i="18" s="1"/>
  <c r="CS245" i="8"/>
  <c r="AO246" i="18" s="1"/>
  <c r="CS246" i="8"/>
  <c r="AO247" i="18" s="1"/>
  <c r="CS247" i="8"/>
  <c r="AO248" i="18" s="1"/>
  <c r="CS248" i="8"/>
  <c r="AO249" i="18" s="1"/>
  <c r="CS249" i="8"/>
  <c r="AO250" i="18" s="1"/>
  <c r="CS250" i="8"/>
  <c r="AO251" i="18" s="1"/>
  <c r="CS251" i="8"/>
  <c r="AO252" i="18" s="1"/>
  <c r="CS252" i="8"/>
  <c r="AO253" i="18" s="1"/>
  <c r="CS253" i="8"/>
  <c r="AO254" i="18" s="1"/>
  <c r="CS254" i="8"/>
  <c r="AO255" i="18" s="1"/>
  <c r="CS255" i="8"/>
  <c r="AO256" i="18" s="1"/>
  <c r="CS256" i="8"/>
  <c r="AO257" i="18" s="1"/>
  <c r="CS257" i="8"/>
  <c r="AO258" i="18" s="1"/>
  <c r="CS258" i="8"/>
  <c r="AO259" i="18" s="1"/>
  <c r="CS259" i="8"/>
  <c r="AO260" i="18" s="1"/>
  <c r="CS260" i="8"/>
  <c r="AO261" i="18" s="1"/>
  <c r="CS261" i="8"/>
  <c r="AO262" i="18" s="1"/>
  <c r="CS262" i="8"/>
  <c r="AO263" i="18" s="1"/>
  <c r="CS263" i="8"/>
  <c r="AO264" i="18" s="1"/>
  <c r="CS264" i="8"/>
  <c r="AO265" i="18" s="1"/>
  <c r="CS265" i="8"/>
  <c r="AO266" i="18" s="1"/>
  <c r="CS266" i="8"/>
  <c r="AO267" i="18" s="1"/>
  <c r="CS267" i="8"/>
  <c r="AO268" i="18" s="1"/>
  <c r="CS268" i="8"/>
  <c r="AO269" i="18" s="1"/>
  <c r="CS269" i="8"/>
  <c r="AO270" i="18" s="1"/>
  <c r="CS270" i="8"/>
  <c r="AO271" i="18" s="1"/>
  <c r="CS271" i="8"/>
  <c r="AO272" i="18" s="1"/>
  <c r="CS272" i="8"/>
  <c r="AO273" i="18" s="1"/>
  <c r="CS273" i="8"/>
  <c r="AO274" i="18" s="1"/>
  <c r="CS274" i="8"/>
  <c r="AO275" i="18" s="1"/>
  <c r="CS275" i="8"/>
  <c r="AO276" i="18" s="1"/>
  <c r="CS276" i="8"/>
  <c r="AO277" i="18" s="1"/>
  <c r="CS277" i="8"/>
  <c r="AO278" i="18" s="1"/>
  <c r="CS278" i="8"/>
  <c r="AO279" i="18" s="1"/>
  <c r="CS279" i="8"/>
  <c r="AO280" i="18" s="1"/>
  <c r="CS280" i="8"/>
  <c r="AO281" i="18" s="1"/>
  <c r="CS281" i="8"/>
  <c r="AO282" i="18" s="1"/>
  <c r="CS282" i="8"/>
  <c r="AO283" i="18" s="1"/>
  <c r="CS283" i="8"/>
  <c r="AO284" i="18" s="1"/>
  <c r="CS284" i="8"/>
  <c r="AO285" i="18" s="1"/>
  <c r="CS285" i="8"/>
  <c r="AO286" i="18" s="1"/>
  <c r="CS286" i="8"/>
  <c r="AO287" i="18" s="1"/>
  <c r="CS287" i="8"/>
  <c r="AO288" i="18" s="1"/>
  <c r="CS288" i="8"/>
  <c r="AO289" i="18" s="1"/>
  <c r="CS289" i="8"/>
  <c r="AO290" i="18" s="1"/>
  <c r="CS290" i="8"/>
  <c r="AO291" i="18" s="1"/>
  <c r="CS291" i="8"/>
  <c r="AO292" i="18" s="1"/>
  <c r="CS292" i="8"/>
  <c r="AO293" i="18" s="1"/>
  <c r="CS293" i="8"/>
  <c r="AO294" i="18" s="1"/>
  <c r="CS294" i="8"/>
  <c r="AO295" i="18" s="1"/>
  <c r="CS295" i="8"/>
  <c r="AO296" i="18" s="1"/>
  <c r="CS296" i="8"/>
  <c r="AO297" i="18" s="1"/>
  <c r="CS297" i="8"/>
  <c r="AO298" i="18" s="1"/>
  <c r="CS298" i="8"/>
  <c r="AO299" i="18" s="1"/>
  <c r="CS299" i="8"/>
  <c r="AO300" i="18" s="1"/>
  <c r="CS300" i="8"/>
  <c r="AO301" i="18" s="1"/>
  <c r="CS301" i="8"/>
  <c r="AO302" i="18" s="1"/>
  <c r="CS302" i="8"/>
  <c r="AO303" i="18" s="1"/>
  <c r="CS303" i="8"/>
  <c r="AO304" i="18" s="1"/>
  <c r="CS304" i="8"/>
  <c r="AO305" i="18" s="1"/>
  <c r="CS305" i="8"/>
  <c r="AO306" i="18" s="1"/>
  <c r="CS306" i="8"/>
  <c r="AO307" i="18" s="1"/>
  <c r="CS307" i="8"/>
  <c r="AO308" i="18" s="1"/>
  <c r="CS308" i="8"/>
  <c r="CS309" i="8"/>
  <c r="CS310" i="8"/>
  <c r="CS311" i="8"/>
  <c r="CS312" i="8"/>
  <c r="CS313" i="8"/>
  <c r="CS314" i="8"/>
  <c r="CS315" i="8"/>
  <c r="CS316" i="8"/>
  <c r="CS317" i="8"/>
  <c r="CS318" i="8"/>
  <c r="CS319" i="8"/>
  <c r="CS320" i="8"/>
  <c r="CS321" i="8"/>
  <c r="CS322" i="8"/>
  <c r="CS323" i="8"/>
  <c r="CS324" i="8"/>
  <c r="CS325" i="8"/>
  <c r="CS326" i="8"/>
  <c r="CS327" i="8"/>
  <c r="CS328" i="8"/>
  <c r="CS329" i="8"/>
  <c r="CS330" i="8"/>
  <c r="CS331" i="8"/>
  <c r="CS332" i="8"/>
  <c r="CS333" i="8"/>
  <c r="CS334" i="8"/>
  <c r="CS335" i="8"/>
  <c r="CS336" i="8"/>
  <c r="CS337" i="8"/>
  <c r="CS338" i="8"/>
  <c r="CS339" i="8"/>
  <c r="CS340" i="8"/>
  <c r="CS341" i="8"/>
  <c r="CS342" i="8"/>
  <c r="CS343" i="8"/>
  <c r="CS344" i="8"/>
  <c r="CS345" i="8"/>
  <c r="CS346" i="8"/>
  <c r="CS347" i="8"/>
  <c r="CS348" i="8"/>
  <c r="CS349" i="8"/>
  <c r="CS350" i="8"/>
  <c r="CS351" i="8"/>
  <c r="CS352" i="8"/>
  <c r="CS353" i="8"/>
  <c r="CS354" i="8"/>
  <c r="CS355" i="8"/>
  <c r="CS356" i="8"/>
  <c r="CS357" i="8"/>
  <c r="CS358" i="8"/>
  <c r="CS359" i="8"/>
  <c r="CS360" i="8"/>
  <c r="CS361" i="8"/>
  <c r="CS362" i="8"/>
  <c r="CS363" i="8"/>
  <c r="CS364" i="8"/>
  <c r="CS365" i="8"/>
  <c r="CS366" i="8"/>
  <c r="CS367" i="8"/>
  <c r="CS368" i="8"/>
  <c r="CS369" i="8"/>
  <c r="CS3" i="8"/>
  <c r="AO4" i="18" s="1"/>
  <c r="D218" i="24"/>
  <c r="D219" i="24"/>
  <c r="D220" i="24"/>
  <c r="CP2" i="8"/>
  <c r="AN2" i="18" l="1"/>
  <c r="CX4" i="8"/>
  <c r="B147" i="1"/>
  <c r="B149" i="1"/>
  <c r="B148" i="1"/>
  <c r="B151" i="1"/>
  <c r="B152" i="1"/>
  <c r="B150" i="1"/>
  <c r="B146" i="1"/>
  <c r="CY4" i="8" l="1"/>
  <c r="AP5" i="18"/>
  <c r="CZ4" i="8"/>
  <c r="DB4" i="8"/>
  <c r="AQ5" i="18" s="1"/>
  <c r="DB5" i="8"/>
  <c r="AQ6" i="18" s="1"/>
  <c r="DB6" i="8"/>
  <c r="AQ7" i="18" s="1"/>
  <c r="DB7" i="8"/>
  <c r="AQ8" i="18" s="1"/>
  <c r="DB8" i="8"/>
  <c r="AQ9" i="18" s="1"/>
  <c r="DB9" i="8"/>
  <c r="AQ10" i="18" s="1"/>
  <c r="DB10" i="8"/>
  <c r="AQ11" i="18" s="1"/>
  <c r="DB11" i="8"/>
  <c r="AQ12" i="18" s="1"/>
  <c r="DB12" i="8"/>
  <c r="AQ13" i="18" s="1"/>
  <c r="DB13" i="8"/>
  <c r="AQ14" i="18" s="1"/>
  <c r="DB14" i="8"/>
  <c r="AQ15" i="18" s="1"/>
  <c r="DB15" i="8"/>
  <c r="AQ16" i="18" s="1"/>
  <c r="DB16" i="8"/>
  <c r="AQ17" i="18" s="1"/>
  <c r="DB17" i="8"/>
  <c r="AQ18" i="18" s="1"/>
  <c r="DB18" i="8"/>
  <c r="AQ19" i="18" s="1"/>
  <c r="DB19" i="8"/>
  <c r="AQ20" i="18" s="1"/>
  <c r="DB20" i="8"/>
  <c r="AQ21" i="18" s="1"/>
  <c r="DB21" i="8"/>
  <c r="AQ22" i="18" s="1"/>
  <c r="DB22" i="8"/>
  <c r="AQ23" i="18" s="1"/>
  <c r="DB23" i="8"/>
  <c r="AQ24" i="18" s="1"/>
  <c r="DB24" i="8"/>
  <c r="AQ25" i="18" s="1"/>
  <c r="DB25" i="8"/>
  <c r="AQ26" i="18" s="1"/>
  <c r="DB26" i="8"/>
  <c r="AQ27" i="18" s="1"/>
  <c r="DB27" i="8"/>
  <c r="AQ28" i="18" s="1"/>
  <c r="DB28" i="8"/>
  <c r="AQ29" i="18" s="1"/>
  <c r="DB29" i="8"/>
  <c r="AQ30" i="18" s="1"/>
  <c r="DB30" i="8"/>
  <c r="AQ31" i="18" s="1"/>
  <c r="DB31" i="8"/>
  <c r="AQ32" i="18" s="1"/>
  <c r="DB32" i="8"/>
  <c r="AQ33" i="18" s="1"/>
  <c r="DB33" i="8"/>
  <c r="AQ34" i="18" s="1"/>
  <c r="DB34" i="8"/>
  <c r="AQ35" i="18" s="1"/>
  <c r="DB35" i="8"/>
  <c r="AQ36" i="18" s="1"/>
  <c r="DB36" i="8"/>
  <c r="AQ37" i="18" s="1"/>
  <c r="DB37" i="8"/>
  <c r="AQ38" i="18" s="1"/>
  <c r="DB38" i="8"/>
  <c r="AQ39" i="18" s="1"/>
  <c r="DB39" i="8"/>
  <c r="AQ40" i="18" s="1"/>
  <c r="DB40" i="8"/>
  <c r="AQ41" i="18" s="1"/>
  <c r="DB41" i="8"/>
  <c r="AQ42" i="18" s="1"/>
  <c r="DB42" i="8"/>
  <c r="AQ43" i="18" s="1"/>
  <c r="DB43" i="8"/>
  <c r="AQ44" i="18" s="1"/>
  <c r="DB44" i="8"/>
  <c r="AQ45" i="18" s="1"/>
  <c r="DB45" i="8"/>
  <c r="AQ46" i="18" s="1"/>
  <c r="DB46" i="8"/>
  <c r="AQ47" i="18" s="1"/>
  <c r="DB47" i="8"/>
  <c r="AQ48" i="18" s="1"/>
  <c r="DB48" i="8"/>
  <c r="AQ49" i="18" s="1"/>
  <c r="DB49" i="8"/>
  <c r="AQ50" i="18" s="1"/>
  <c r="DB50" i="8"/>
  <c r="AQ51" i="18" s="1"/>
  <c r="DB51" i="8"/>
  <c r="AQ52" i="18" s="1"/>
  <c r="DB52" i="8"/>
  <c r="AQ53" i="18" s="1"/>
  <c r="DB53" i="8"/>
  <c r="AQ54" i="18" s="1"/>
  <c r="DB54" i="8"/>
  <c r="AQ55" i="18" s="1"/>
  <c r="DB55" i="8"/>
  <c r="AQ56" i="18" s="1"/>
  <c r="DB56" i="8"/>
  <c r="AQ57" i="18" s="1"/>
  <c r="DB57" i="8"/>
  <c r="AQ58" i="18" s="1"/>
  <c r="DB58" i="8"/>
  <c r="AQ59" i="18" s="1"/>
  <c r="DB59" i="8"/>
  <c r="AQ60" i="18" s="1"/>
  <c r="DB60" i="8"/>
  <c r="AQ61" i="18" s="1"/>
  <c r="DB61" i="8"/>
  <c r="AQ62" i="18" s="1"/>
  <c r="DB62" i="8"/>
  <c r="AQ63" i="18" s="1"/>
  <c r="DB63" i="8"/>
  <c r="AQ64" i="18" s="1"/>
  <c r="DB64" i="8"/>
  <c r="AQ65" i="18" s="1"/>
  <c r="DB65" i="8"/>
  <c r="AQ66" i="18" s="1"/>
  <c r="DB66" i="8"/>
  <c r="AQ67" i="18" s="1"/>
  <c r="DB67" i="8"/>
  <c r="AQ68" i="18" s="1"/>
  <c r="DB68" i="8"/>
  <c r="AQ69" i="18" s="1"/>
  <c r="DB69" i="8"/>
  <c r="AQ70" i="18" s="1"/>
  <c r="DB70" i="8"/>
  <c r="AQ71" i="18" s="1"/>
  <c r="DB71" i="8"/>
  <c r="AQ72" i="18" s="1"/>
  <c r="DB72" i="8"/>
  <c r="AQ73" i="18" s="1"/>
  <c r="DB73" i="8"/>
  <c r="AQ74" i="18" s="1"/>
  <c r="DB74" i="8"/>
  <c r="AQ75" i="18" s="1"/>
  <c r="DB75" i="8"/>
  <c r="AQ76" i="18" s="1"/>
  <c r="DB76" i="8"/>
  <c r="AQ77" i="18" s="1"/>
  <c r="DB77" i="8"/>
  <c r="AQ78" i="18" s="1"/>
  <c r="DB78" i="8"/>
  <c r="AQ79" i="18" s="1"/>
  <c r="DB79" i="8"/>
  <c r="AQ80" i="18" s="1"/>
  <c r="DB80" i="8"/>
  <c r="AQ81" i="18" s="1"/>
  <c r="DB81" i="8"/>
  <c r="AQ82" i="18" s="1"/>
  <c r="DB82" i="8"/>
  <c r="AQ83" i="18" s="1"/>
  <c r="DB83" i="8"/>
  <c r="AQ84" i="18" s="1"/>
  <c r="DB84" i="8"/>
  <c r="AQ85" i="18" s="1"/>
  <c r="DB85" i="8"/>
  <c r="AQ86" i="18" s="1"/>
  <c r="DB86" i="8"/>
  <c r="AQ87" i="18" s="1"/>
  <c r="DB87" i="8"/>
  <c r="AQ88" i="18" s="1"/>
  <c r="DB88" i="8"/>
  <c r="AQ89" i="18" s="1"/>
  <c r="DB89" i="8"/>
  <c r="AQ90" i="18" s="1"/>
  <c r="DB90" i="8"/>
  <c r="AQ91" i="18" s="1"/>
  <c r="DB91" i="8"/>
  <c r="AQ92" i="18" s="1"/>
  <c r="DB92" i="8"/>
  <c r="AQ93" i="18" s="1"/>
  <c r="DB93" i="8"/>
  <c r="AQ94" i="18" s="1"/>
  <c r="DB94" i="8"/>
  <c r="AQ95" i="18" s="1"/>
  <c r="DB95" i="8"/>
  <c r="AQ96" i="18" s="1"/>
  <c r="DB96" i="8"/>
  <c r="AQ97" i="18" s="1"/>
  <c r="DB97" i="8"/>
  <c r="AQ98" i="18" s="1"/>
  <c r="DB98" i="8"/>
  <c r="AQ99" i="18" s="1"/>
  <c r="DB99" i="8"/>
  <c r="AQ100" i="18" s="1"/>
  <c r="DB100" i="8"/>
  <c r="AQ101" i="18" s="1"/>
  <c r="DB101" i="8"/>
  <c r="AQ102" i="18" s="1"/>
  <c r="DB102" i="8"/>
  <c r="AQ103" i="18" s="1"/>
  <c r="DB103" i="8"/>
  <c r="AQ104" i="18" s="1"/>
  <c r="DB104" i="8"/>
  <c r="AQ105" i="18" s="1"/>
  <c r="DB105" i="8"/>
  <c r="AQ106" i="18" s="1"/>
  <c r="DB106" i="8"/>
  <c r="AQ107" i="18" s="1"/>
  <c r="DB107" i="8"/>
  <c r="AQ108" i="18" s="1"/>
  <c r="DB108" i="8"/>
  <c r="AQ109" i="18" s="1"/>
  <c r="DB109" i="8"/>
  <c r="AQ110" i="18" s="1"/>
  <c r="DB110" i="8"/>
  <c r="AQ111" i="18" s="1"/>
  <c r="DB111" i="8"/>
  <c r="AQ112" i="18" s="1"/>
  <c r="DB112" i="8"/>
  <c r="AQ113" i="18" s="1"/>
  <c r="DB113" i="8"/>
  <c r="AQ114" i="18" s="1"/>
  <c r="DB114" i="8"/>
  <c r="AQ115" i="18" s="1"/>
  <c r="DB115" i="8"/>
  <c r="AQ116" i="18" s="1"/>
  <c r="DB116" i="8"/>
  <c r="AQ117" i="18" s="1"/>
  <c r="DB117" i="8"/>
  <c r="AQ118" i="18" s="1"/>
  <c r="DB118" i="8"/>
  <c r="AQ119" i="18" s="1"/>
  <c r="DB119" i="8"/>
  <c r="AQ120" i="18" s="1"/>
  <c r="DB120" i="8"/>
  <c r="AQ121" i="18" s="1"/>
  <c r="DB121" i="8"/>
  <c r="AQ122" i="18" s="1"/>
  <c r="DB122" i="8"/>
  <c r="AQ123" i="18" s="1"/>
  <c r="DB123" i="8"/>
  <c r="AQ124" i="18" s="1"/>
  <c r="DB124" i="8"/>
  <c r="AQ125" i="18" s="1"/>
  <c r="DB125" i="8"/>
  <c r="AQ126" i="18" s="1"/>
  <c r="DB126" i="8"/>
  <c r="AQ127" i="18" s="1"/>
  <c r="DB127" i="8"/>
  <c r="AQ128" i="18" s="1"/>
  <c r="DB128" i="8"/>
  <c r="AQ129" i="18" s="1"/>
  <c r="DB129" i="8"/>
  <c r="AQ130" i="18" s="1"/>
  <c r="DB130" i="8"/>
  <c r="AQ131" i="18" s="1"/>
  <c r="DB131" i="8"/>
  <c r="AQ132" i="18" s="1"/>
  <c r="DB132" i="8"/>
  <c r="AQ133" i="18" s="1"/>
  <c r="DB133" i="8"/>
  <c r="AQ134" i="18" s="1"/>
  <c r="DB134" i="8"/>
  <c r="AQ135" i="18" s="1"/>
  <c r="DB135" i="8"/>
  <c r="AQ136" i="18" s="1"/>
  <c r="DB136" i="8"/>
  <c r="AQ137" i="18" s="1"/>
  <c r="DB137" i="8"/>
  <c r="AQ138" i="18" s="1"/>
  <c r="DB138" i="8"/>
  <c r="AQ139" i="18" s="1"/>
  <c r="DB139" i="8"/>
  <c r="AQ140" i="18" s="1"/>
  <c r="DB140" i="8"/>
  <c r="AQ141" i="18" s="1"/>
  <c r="DB141" i="8"/>
  <c r="AQ142" i="18" s="1"/>
  <c r="DB142" i="8"/>
  <c r="AQ143" i="18" s="1"/>
  <c r="DB143" i="8"/>
  <c r="AQ144" i="18" s="1"/>
  <c r="DB144" i="8"/>
  <c r="AQ145" i="18" s="1"/>
  <c r="DB145" i="8"/>
  <c r="AQ146" i="18" s="1"/>
  <c r="DB146" i="8"/>
  <c r="AQ147" i="18" s="1"/>
  <c r="DB147" i="8"/>
  <c r="AQ148" i="18" s="1"/>
  <c r="DB148" i="8"/>
  <c r="AQ149" i="18" s="1"/>
  <c r="DB149" i="8"/>
  <c r="AQ150" i="18" s="1"/>
  <c r="DB150" i="8"/>
  <c r="AQ151" i="18" s="1"/>
  <c r="DB151" i="8"/>
  <c r="AQ152" i="18" s="1"/>
  <c r="DB152" i="8"/>
  <c r="AQ153" i="18" s="1"/>
  <c r="DB153" i="8"/>
  <c r="AQ154" i="18" s="1"/>
  <c r="DB154" i="8"/>
  <c r="AQ155" i="18" s="1"/>
  <c r="DB155" i="8"/>
  <c r="AQ156" i="18" s="1"/>
  <c r="DB156" i="8"/>
  <c r="AQ157" i="18" s="1"/>
  <c r="DB157" i="8"/>
  <c r="AQ158" i="18" s="1"/>
  <c r="DB158" i="8"/>
  <c r="AQ159" i="18" s="1"/>
  <c r="DB159" i="8"/>
  <c r="AQ160" i="18" s="1"/>
  <c r="DB160" i="8"/>
  <c r="AQ161" i="18" s="1"/>
  <c r="DB161" i="8"/>
  <c r="AQ162" i="18" s="1"/>
  <c r="DB162" i="8"/>
  <c r="AQ163" i="18" s="1"/>
  <c r="DB163" i="8"/>
  <c r="AQ164" i="18" s="1"/>
  <c r="DB164" i="8"/>
  <c r="AQ165" i="18" s="1"/>
  <c r="DB165" i="8"/>
  <c r="AQ166" i="18" s="1"/>
  <c r="DB166" i="8"/>
  <c r="AQ167" i="18" s="1"/>
  <c r="DB167" i="8"/>
  <c r="AQ168" i="18" s="1"/>
  <c r="DB168" i="8"/>
  <c r="AQ169" i="18" s="1"/>
  <c r="DB169" i="8"/>
  <c r="AQ170" i="18" s="1"/>
  <c r="DB170" i="8"/>
  <c r="AQ171" i="18" s="1"/>
  <c r="DB171" i="8"/>
  <c r="AQ172" i="18" s="1"/>
  <c r="DB172" i="8"/>
  <c r="AQ173" i="18" s="1"/>
  <c r="DB173" i="8"/>
  <c r="AQ174" i="18" s="1"/>
  <c r="DB174" i="8"/>
  <c r="AQ175" i="18" s="1"/>
  <c r="DB175" i="8"/>
  <c r="AQ176" i="18" s="1"/>
  <c r="DB176" i="8"/>
  <c r="AQ177" i="18" s="1"/>
  <c r="DB177" i="8"/>
  <c r="AQ178" i="18" s="1"/>
  <c r="DB178" i="8"/>
  <c r="AQ179" i="18" s="1"/>
  <c r="DB179" i="8"/>
  <c r="AQ180" i="18" s="1"/>
  <c r="DB180" i="8"/>
  <c r="AQ181" i="18" s="1"/>
  <c r="DB181" i="8"/>
  <c r="AQ182" i="18" s="1"/>
  <c r="DB182" i="8"/>
  <c r="AQ183" i="18" s="1"/>
  <c r="DB183" i="8"/>
  <c r="AQ184" i="18" s="1"/>
  <c r="DB184" i="8"/>
  <c r="AQ185" i="18" s="1"/>
  <c r="DB185" i="8"/>
  <c r="AQ186" i="18" s="1"/>
  <c r="DB186" i="8"/>
  <c r="AQ187" i="18" s="1"/>
  <c r="DB187" i="8"/>
  <c r="AQ188" i="18" s="1"/>
  <c r="DB188" i="8"/>
  <c r="AQ189" i="18" s="1"/>
  <c r="DB189" i="8"/>
  <c r="AQ190" i="18" s="1"/>
  <c r="DB190" i="8"/>
  <c r="AQ191" i="18" s="1"/>
  <c r="DB191" i="8"/>
  <c r="AQ192" i="18" s="1"/>
  <c r="DB192" i="8"/>
  <c r="AQ193" i="18" s="1"/>
  <c r="DB193" i="8"/>
  <c r="AQ194" i="18" s="1"/>
  <c r="DB194" i="8"/>
  <c r="AQ195" i="18" s="1"/>
  <c r="DB195" i="8"/>
  <c r="AQ196" i="18" s="1"/>
  <c r="DB196" i="8"/>
  <c r="AQ197" i="18" s="1"/>
  <c r="DB197" i="8"/>
  <c r="AQ198" i="18" s="1"/>
  <c r="DB198" i="8"/>
  <c r="AQ199" i="18" s="1"/>
  <c r="DB199" i="8"/>
  <c r="AQ200" i="18" s="1"/>
  <c r="DB200" i="8"/>
  <c r="AQ201" i="18" s="1"/>
  <c r="DB201" i="8"/>
  <c r="AQ202" i="18" s="1"/>
  <c r="DB202" i="8"/>
  <c r="AQ203" i="18" s="1"/>
  <c r="DB203" i="8"/>
  <c r="AQ204" i="18" s="1"/>
  <c r="DB204" i="8"/>
  <c r="AQ205" i="18" s="1"/>
  <c r="DB205" i="8"/>
  <c r="AQ206" i="18" s="1"/>
  <c r="DB206" i="8"/>
  <c r="AQ207" i="18" s="1"/>
  <c r="DB207" i="8"/>
  <c r="AQ208" i="18" s="1"/>
  <c r="DB208" i="8"/>
  <c r="AQ209" i="18" s="1"/>
  <c r="DB209" i="8"/>
  <c r="AQ210" i="18" s="1"/>
  <c r="DB210" i="8"/>
  <c r="AQ211" i="18" s="1"/>
  <c r="DB211" i="8"/>
  <c r="AQ212" i="18" s="1"/>
  <c r="DB212" i="8"/>
  <c r="AQ213" i="18" s="1"/>
  <c r="DB213" i="8"/>
  <c r="AQ214" i="18" s="1"/>
  <c r="DB214" i="8"/>
  <c r="AQ215" i="18" s="1"/>
  <c r="DB215" i="8"/>
  <c r="AQ216" i="18" s="1"/>
  <c r="DB216" i="8"/>
  <c r="AQ217" i="18" s="1"/>
  <c r="DB217" i="8"/>
  <c r="AQ218" i="18" s="1"/>
  <c r="DB218" i="8"/>
  <c r="AQ219" i="18" s="1"/>
  <c r="DB219" i="8"/>
  <c r="AQ220" i="18" s="1"/>
  <c r="DB220" i="8"/>
  <c r="AQ221" i="18" s="1"/>
  <c r="DB221" i="8"/>
  <c r="AQ222" i="18" s="1"/>
  <c r="DB222" i="8"/>
  <c r="AQ223" i="18" s="1"/>
  <c r="DB223" i="8"/>
  <c r="AQ224" i="18" s="1"/>
  <c r="DB224" i="8"/>
  <c r="AQ225" i="18" s="1"/>
  <c r="DB225" i="8"/>
  <c r="AQ226" i="18" s="1"/>
  <c r="DB226" i="8"/>
  <c r="AQ227" i="18" s="1"/>
  <c r="DB227" i="8"/>
  <c r="AQ228" i="18" s="1"/>
  <c r="DB228" i="8"/>
  <c r="AQ229" i="18" s="1"/>
  <c r="DB229" i="8"/>
  <c r="AQ230" i="18" s="1"/>
  <c r="DB230" i="8"/>
  <c r="AQ231" i="18" s="1"/>
  <c r="DB231" i="8"/>
  <c r="AQ232" i="18" s="1"/>
  <c r="DB232" i="8"/>
  <c r="AQ233" i="18" s="1"/>
  <c r="DB233" i="8"/>
  <c r="AQ234" i="18" s="1"/>
  <c r="DB234" i="8"/>
  <c r="AQ235" i="18" s="1"/>
  <c r="DB235" i="8"/>
  <c r="AQ236" i="18" s="1"/>
  <c r="DB236" i="8"/>
  <c r="AQ237" i="18" s="1"/>
  <c r="DB237" i="8"/>
  <c r="AQ238" i="18" s="1"/>
  <c r="DB238" i="8"/>
  <c r="AQ239" i="18" s="1"/>
  <c r="DB239" i="8"/>
  <c r="AQ240" i="18" s="1"/>
  <c r="DB240" i="8"/>
  <c r="AQ241" i="18" s="1"/>
  <c r="DB241" i="8"/>
  <c r="AQ242" i="18" s="1"/>
  <c r="DB242" i="8"/>
  <c r="AQ243" i="18" s="1"/>
  <c r="DB243" i="8"/>
  <c r="AQ244" i="18" s="1"/>
  <c r="DB244" i="8"/>
  <c r="AQ245" i="18" s="1"/>
  <c r="DB245" i="8"/>
  <c r="AQ246" i="18" s="1"/>
  <c r="DB246" i="8"/>
  <c r="AQ247" i="18" s="1"/>
  <c r="DB247" i="8"/>
  <c r="AQ248" i="18" s="1"/>
  <c r="DB248" i="8"/>
  <c r="AQ249" i="18" s="1"/>
  <c r="DB249" i="8"/>
  <c r="AQ250" i="18" s="1"/>
  <c r="DB250" i="8"/>
  <c r="AQ251" i="18" s="1"/>
  <c r="DB251" i="8"/>
  <c r="AQ252" i="18" s="1"/>
  <c r="DB252" i="8"/>
  <c r="AQ253" i="18" s="1"/>
  <c r="DB253" i="8"/>
  <c r="AQ254" i="18" s="1"/>
  <c r="DB254" i="8"/>
  <c r="AQ255" i="18" s="1"/>
  <c r="DB255" i="8"/>
  <c r="AQ256" i="18" s="1"/>
  <c r="DB256" i="8"/>
  <c r="AQ257" i="18" s="1"/>
  <c r="DB257" i="8"/>
  <c r="AQ258" i="18" s="1"/>
  <c r="DB258" i="8"/>
  <c r="AQ259" i="18" s="1"/>
  <c r="DB259" i="8"/>
  <c r="AQ260" i="18" s="1"/>
  <c r="DB260" i="8"/>
  <c r="AQ261" i="18" s="1"/>
  <c r="DB261" i="8"/>
  <c r="AQ262" i="18" s="1"/>
  <c r="DB262" i="8"/>
  <c r="AQ263" i="18" s="1"/>
  <c r="DB263" i="8"/>
  <c r="AQ264" i="18" s="1"/>
  <c r="DB264" i="8"/>
  <c r="AQ265" i="18" s="1"/>
  <c r="DB265" i="8"/>
  <c r="AQ266" i="18" s="1"/>
  <c r="DB266" i="8"/>
  <c r="AQ267" i="18" s="1"/>
  <c r="DB267" i="8"/>
  <c r="AQ268" i="18" s="1"/>
  <c r="DB268" i="8"/>
  <c r="AQ269" i="18" s="1"/>
  <c r="DB269" i="8"/>
  <c r="AQ270" i="18" s="1"/>
  <c r="DB270" i="8"/>
  <c r="AQ271" i="18" s="1"/>
  <c r="DB271" i="8"/>
  <c r="AQ272" i="18" s="1"/>
  <c r="DB272" i="8"/>
  <c r="AQ273" i="18" s="1"/>
  <c r="DB273" i="8"/>
  <c r="AQ274" i="18" s="1"/>
  <c r="DB274" i="8"/>
  <c r="AQ275" i="18" s="1"/>
  <c r="DB275" i="8"/>
  <c r="AQ276" i="18" s="1"/>
  <c r="DB276" i="8"/>
  <c r="AQ277" i="18" s="1"/>
  <c r="DB277" i="8"/>
  <c r="AQ278" i="18" s="1"/>
  <c r="DB278" i="8"/>
  <c r="AQ279" i="18" s="1"/>
  <c r="DB279" i="8"/>
  <c r="AQ280" i="18" s="1"/>
  <c r="DB280" i="8"/>
  <c r="AQ281" i="18" s="1"/>
  <c r="DB281" i="8"/>
  <c r="AQ282" i="18" s="1"/>
  <c r="DB282" i="8"/>
  <c r="AQ283" i="18" s="1"/>
  <c r="DB283" i="8"/>
  <c r="AQ284" i="18" s="1"/>
  <c r="DB284" i="8"/>
  <c r="AQ285" i="18" s="1"/>
  <c r="DB285" i="8"/>
  <c r="AQ286" i="18" s="1"/>
  <c r="DB286" i="8"/>
  <c r="AQ287" i="18" s="1"/>
  <c r="DB287" i="8"/>
  <c r="AQ288" i="18" s="1"/>
  <c r="DB288" i="8"/>
  <c r="AQ289" i="18" s="1"/>
  <c r="DB289" i="8"/>
  <c r="AQ290" i="18" s="1"/>
  <c r="DB290" i="8"/>
  <c r="AQ291" i="18" s="1"/>
  <c r="DB291" i="8"/>
  <c r="AQ292" i="18" s="1"/>
  <c r="DB292" i="8"/>
  <c r="AQ293" i="18" s="1"/>
  <c r="DB293" i="8"/>
  <c r="AQ294" i="18" s="1"/>
  <c r="DB294" i="8"/>
  <c r="AQ295" i="18" s="1"/>
  <c r="DB295" i="8"/>
  <c r="AQ296" i="18" s="1"/>
  <c r="DB296" i="8"/>
  <c r="AQ297" i="18" s="1"/>
  <c r="DB297" i="8"/>
  <c r="AQ298" i="18" s="1"/>
  <c r="DB298" i="8"/>
  <c r="AQ299" i="18" s="1"/>
  <c r="DB299" i="8"/>
  <c r="AQ300" i="18" s="1"/>
  <c r="DB300" i="8"/>
  <c r="AQ301" i="18" s="1"/>
  <c r="DB301" i="8"/>
  <c r="AQ302" i="18" s="1"/>
  <c r="DB302" i="8"/>
  <c r="AQ303" i="18" s="1"/>
  <c r="DB303" i="8"/>
  <c r="AQ304" i="18" s="1"/>
  <c r="DB304" i="8"/>
  <c r="AQ305" i="18" s="1"/>
  <c r="DB305" i="8"/>
  <c r="AQ306" i="18" s="1"/>
  <c r="DB306" i="8"/>
  <c r="AQ307" i="18" s="1"/>
  <c r="DB307" i="8"/>
  <c r="AQ308" i="18" s="1"/>
  <c r="DB308" i="8"/>
  <c r="DB309" i="8"/>
  <c r="DB310" i="8"/>
  <c r="DB311" i="8"/>
  <c r="DB312" i="8"/>
  <c r="DB313" i="8"/>
  <c r="DB314" i="8"/>
  <c r="DB315" i="8"/>
  <c r="DB316" i="8"/>
  <c r="DB317" i="8"/>
  <c r="DB318" i="8"/>
  <c r="DB319" i="8"/>
  <c r="DB320" i="8"/>
  <c r="DB321" i="8"/>
  <c r="DB322" i="8"/>
  <c r="DB323" i="8"/>
  <c r="DB324" i="8"/>
  <c r="DB325" i="8"/>
  <c r="DB326" i="8"/>
  <c r="DB327" i="8"/>
  <c r="DB328" i="8"/>
  <c r="DB329" i="8"/>
  <c r="DB330" i="8"/>
  <c r="DB331" i="8"/>
  <c r="DB332" i="8"/>
  <c r="DB333" i="8"/>
  <c r="DB334" i="8"/>
  <c r="DB335" i="8"/>
  <c r="DB336" i="8"/>
  <c r="DB337" i="8"/>
  <c r="DB338" i="8"/>
  <c r="DB339" i="8"/>
  <c r="DB340" i="8"/>
  <c r="DB341" i="8"/>
  <c r="DB342" i="8"/>
  <c r="DB343" i="8"/>
  <c r="DB344" i="8"/>
  <c r="DB345" i="8"/>
  <c r="DB346" i="8"/>
  <c r="DB347" i="8"/>
  <c r="DB348" i="8"/>
  <c r="DB349" i="8"/>
  <c r="DB350" i="8"/>
  <c r="DB351" i="8"/>
  <c r="DB352" i="8"/>
  <c r="DB353" i="8"/>
  <c r="DB354" i="8"/>
  <c r="DB355" i="8"/>
  <c r="DB356" i="8"/>
  <c r="DB357" i="8"/>
  <c r="DB358" i="8"/>
  <c r="DB359" i="8"/>
  <c r="DB360" i="8"/>
  <c r="DB361" i="8"/>
  <c r="DB362" i="8"/>
  <c r="DB363" i="8"/>
  <c r="DB364" i="8"/>
  <c r="DB365" i="8"/>
  <c r="DB366" i="8"/>
  <c r="DB367" i="8"/>
  <c r="DB368" i="8"/>
  <c r="DB369" i="8"/>
  <c r="DB3" i="8"/>
  <c r="AQ4" i="18" s="1"/>
  <c r="D12" i="20" l="1"/>
  <c r="B143" i="1"/>
  <c r="B139" i="1"/>
  <c r="B144" i="1"/>
  <c r="B140" i="1"/>
  <c r="B135" i="1"/>
  <c r="B153" i="1"/>
  <c r="B141" i="1"/>
  <c r="B137" i="1"/>
  <c r="B142" i="1"/>
  <c r="B145" i="1"/>
  <c r="B138" i="1"/>
  <c r="B136" i="1"/>
  <c r="B43" i="1"/>
  <c r="B4" i="1"/>
  <c r="D232" i="24" l="1"/>
  <c r="D233" i="24"/>
  <c r="F167" i="1"/>
  <c r="D209" i="24" l="1"/>
  <c r="D210" i="24"/>
  <c r="D211" i="24"/>
  <c r="D212" i="24"/>
  <c r="D213" i="24"/>
  <c r="D214" i="24"/>
  <c r="D215" i="24"/>
  <c r="D216" i="24"/>
  <c r="D217" i="24"/>
  <c r="D221" i="24"/>
  <c r="D222" i="24"/>
  <c r="D223" i="24"/>
  <c r="D224" i="24"/>
  <c r="CV4" i="8"/>
  <c r="D231" i="24"/>
  <c r="D234" i="24"/>
  <c r="D235" i="24"/>
  <c r="D236" i="24"/>
  <c r="D237" i="24"/>
  <c r="D238" i="24"/>
  <c r="D239" i="24"/>
  <c r="D240" i="24"/>
  <c r="D241" i="24"/>
  <c r="CK2" i="8"/>
  <c r="B134" i="1"/>
  <c r="DB2" i="8"/>
  <c r="CN2" i="8"/>
  <c r="CI2" i="8"/>
  <c r="B132" i="1"/>
  <c r="F133" i="1"/>
  <c r="CX2" i="8"/>
  <c r="B133" i="1"/>
  <c r="B131" i="1"/>
  <c r="CH2" i="8"/>
  <c r="CS2" i="8"/>
  <c r="DA2" i="8"/>
  <c r="CO2" i="8"/>
  <c r="AQ2" i="18" l="1"/>
  <c r="AP2" i="18"/>
  <c r="AO2" i="18"/>
  <c r="AM2" i="18"/>
  <c r="AK2" i="18"/>
  <c r="DA4" i="8"/>
  <c r="D39" i="1"/>
  <c r="D36" i="1" s="1"/>
  <c r="D33" i="1"/>
  <c r="D30" i="1" s="1"/>
  <c r="B37" i="1"/>
  <c r="B38" i="1"/>
  <c r="B40" i="1"/>
  <c r="B41" i="1"/>
  <c r="B39" i="1"/>
  <c r="B42" i="1"/>
  <c r="B36" i="1"/>
  <c r="B34" i="1"/>
  <c r="B31" i="1"/>
  <c r="B32" i="1"/>
  <c r="B33" i="1"/>
  <c r="B35" i="1"/>
  <c r="B6" i="19" l="1"/>
  <c r="I3" i="27"/>
  <c r="H3" i="27"/>
  <c r="G3" i="27"/>
  <c r="F3" i="27"/>
  <c r="B3" i="7" l="1"/>
  <c r="B4" i="19"/>
  <c r="S33" i="25" l="1"/>
  <c r="S38" i="25"/>
  <c r="S34" i="25"/>
  <c r="S35" i="25"/>
  <c r="S43" i="25"/>
  <c r="S36" i="25"/>
  <c r="S44" i="25"/>
  <c r="S45" i="25"/>
  <c r="S39" i="25"/>
  <c r="S37" i="25"/>
  <c r="S32" i="25"/>
  <c r="S40" i="25"/>
  <c r="S41" i="25"/>
  <c r="S42" i="25"/>
  <c r="B4" i="7"/>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C20" i="25"/>
  <c r="B80" i="1"/>
  <c r="B112" i="1"/>
  <c r="B8" i="1"/>
  <c r="B7" i="1"/>
  <c r="B3" i="1"/>
  <c r="B126" i="1"/>
  <c r="B28" i="1"/>
  <c r="B54" i="1"/>
  <c r="B83" i="1"/>
  <c r="B123" i="1"/>
  <c r="B67" i="1"/>
  <c r="B55" i="1"/>
  <c r="B16" i="1"/>
  <c r="B106" i="1"/>
  <c r="B60" i="1"/>
  <c r="B81" i="1"/>
  <c r="B127" i="1"/>
  <c r="B118" i="1"/>
  <c r="B79" i="1"/>
  <c r="B122" i="1"/>
  <c r="B105" i="1"/>
  <c r="B44" i="1"/>
  <c r="B104" i="1"/>
  <c r="B26" i="1"/>
  <c r="B102" i="1"/>
  <c r="B99" i="1"/>
  <c r="B46" i="1"/>
  <c r="B61" i="1"/>
  <c r="B57" i="1"/>
  <c r="B62" i="1"/>
  <c r="B128" i="1"/>
  <c r="B130" i="1"/>
  <c r="B95" i="1"/>
  <c r="B20" i="1"/>
  <c r="B96" i="1"/>
  <c r="B124" i="1"/>
  <c r="B52" i="1"/>
  <c r="B107" i="1"/>
  <c r="B66" i="1"/>
  <c r="B93" i="1"/>
  <c r="B51" i="1"/>
  <c r="B11" i="1"/>
  <c r="B114" i="1"/>
  <c r="B18" i="1"/>
  <c r="B53" i="1"/>
  <c r="B121" i="1"/>
  <c r="B13" i="1"/>
  <c r="B74" i="1"/>
  <c r="B12" i="1"/>
  <c r="B117" i="1"/>
  <c r="B111" i="1"/>
  <c r="B63" i="1"/>
  <c r="B82" i="1"/>
  <c r="B75" i="1"/>
  <c r="B88" i="1"/>
  <c r="B22" i="1"/>
  <c r="B65" i="1"/>
  <c r="B70" i="1"/>
  <c r="B76" i="1"/>
  <c r="B85" i="1"/>
  <c r="B129" i="1"/>
  <c r="B29" i="1"/>
  <c r="B116" i="1"/>
  <c r="B125" i="1"/>
  <c r="B59" i="1"/>
  <c r="B103" i="1"/>
  <c r="B101" i="1"/>
  <c r="B84" i="1"/>
  <c r="B15" i="1"/>
  <c r="B5" i="1"/>
  <c r="B45" i="1"/>
  <c r="B92" i="1"/>
  <c r="B109" i="1"/>
  <c r="B115" i="1"/>
  <c r="B68" i="1"/>
  <c r="B69" i="1"/>
  <c r="B27" i="1"/>
  <c r="B100" i="1"/>
  <c r="B50" i="1"/>
  <c r="B78" i="1"/>
  <c r="B110" i="1"/>
  <c r="B6" i="1"/>
  <c r="B56" i="1"/>
  <c r="B48" i="1"/>
  <c r="B30" i="1"/>
  <c r="B21" i="1"/>
  <c r="B24" i="1"/>
  <c r="B19" i="1"/>
  <c r="B97" i="1"/>
  <c r="B98" i="1"/>
  <c r="B17" i="1"/>
  <c r="B23" i="1"/>
  <c r="B71" i="1"/>
  <c r="B25" i="1"/>
  <c r="B10" i="1"/>
  <c r="B77" i="1"/>
  <c r="B120" i="1"/>
  <c r="B47" i="1"/>
  <c r="B14" i="1"/>
  <c r="B72" i="1"/>
  <c r="B86" i="1"/>
  <c r="B119" i="1"/>
  <c r="B94" i="1"/>
  <c r="B90" i="1"/>
  <c r="B91" i="1"/>
  <c r="B64" i="1"/>
  <c r="B58" i="1"/>
  <c r="B87" i="1"/>
  <c r="B49" i="1"/>
  <c r="B113" i="1"/>
  <c r="B9" i="1"/>
  <c r="B73" i="1"/>
  <c r="B108" i="1"/>
  <c r="B89" i="1"/>
  <c r="C30" i="25" l="1"/>
  <c r="C31" i="25" s="1"/>
  <c r="C32" i="25" s="1"/>
  <c r="C33" i="25" s="1"/>
  <c r="E36" i="25" l="1"/>
  <c r="E33" i="25"/>
  <c r="E37" i="25"/>
  <c r="E38" i="25"/>
  <c r="E39" i="25"/>
  <c r="E32" i="25"/>
  <c r="E34" i="25"/>
  <c r="E42" i="25"/>
  <c r="E35" i="25"/>
  <c r="E30" i="25"/>
  <c r="E31" i="25"/>
  <c r="E40" i="25"/>
  <c r="E41" i="25"/>
  <c r="D11" i="20"/>
  <c r="D10" i="20"/>
  <c r="F38" i="25" l="1"/>
  <c r="F36" i="25"/>
  <c r="F42" i="25"/>
  <c r="F35" i="25"/>
  <c r="F41" i="25"/>
  <c r="F34" i="25"/>
  <c r="F39" i="25"/>
  <c r="F37" i="25"/>
  <c r="F40" i="25"/>
  <c r="C36" i="25"/>
  <c r="K2" i="25" s="1"/>
  <c r="C23" i="25"/>
  <c r="J7" i="25" s="1"/>
  <c r="J5" i="25" l="1"/>
  <c r="J10" i="25"/>
  <c r="K9" i="25"/>
  <c r="K8" i="25"/>
  <c r="K3" i="25"/>
  <c r="K10" i="25"/>
  <c r="K11" i="25"/>
  <c r="K4" i="25"/>
  <c r="K6" i="25"/>
  <c r="K7" i="25"/>
  <c r="K5" i="25"/>
  <c r="J4" i="25"/>
  <c r="J9" i="25"/>
  <c r="J6" i="25"/>
  <c r="J3" i="25"/>
  <c r="J11" i="25"/>
  <c r="J2" i="25"/>
  <c r="J8" i="25"/>
  <c r="B10" i="20"/>
  <c r="D298" i="21" l="1"/>
  <c r="D299" i="21"/>
  <c r="D300" i="21"/>
  <c r="D301" i="21"/>
  <c r="D302" i="21"/>
  <c r="D303" i="21"/>
  <c r="D304" i="21"/>
  <c r="D305" i="21"/>
  <c r="D306" i="21"/>
  <c r="D307" i="21"/>
  <c r="D308" i="21"/>
  <c r="S2" i="21"/>
  <c r="U2" i="21" s="1"/>
  <c r="S130" i="21" l="1"/>
  <c r="U130" i="21" s="1"/>
  <c r="S258" i="21"/>
  <c r="U258" i="21" s="1"/>
  <c r="S322" i="21"/>
  <c r="U322" i="21" s="1"/>
  <c r="S194" i="21"/>
  <c r="U194" i="21" s="1"/>
  <c r="S66" i="21"/>
  <c r="U66" i="21" s="1"/>
  <c r="S2" i="25"/>
  <c r="S3" i="25"/>
  <c r="S13" i="25"/>
  <c r="S360" i="21"/>
  <c r="U360" i="21" s="1"/>
  <c r="S352" i="21"/>
  <c r="U352" i="21" s="1"/>
  <c r="S344" i="21"/>
  <c r="U344" i="21" s="1"/>
  <c r="S336" i="21"/>
  <c r="U336" i="21" s="1"/>
  <c r="S328" i="21"/>
  <c r="U328" i="21" s="1"/>
  <c r="S320" i="21"/>
  <c r="U320" i="21" s="1"/>
  <c r="S312" i="21"/>
  <c r="U312" i="21" s="1"/>
  <c r="S304" i="21"/>
  <c r="U304" i="21" s="1"/>
  <c r="S296" i="21"/>
  <c r="U296" i="21" s="1"/>
  <c r="S288" i="21"/>
  <c r="U288" i="21" s="1"/>
  <c r="S280" i="21"/>
  <c r="U280" i="21" s="1"/>
  <c r="S272" i="21"/>
  <c r="U272" i="21" s="1"/>
  <c r="S264" i="21"/>
  <c r="U264" i="21" s="1"/>
  <c r="S256" i="21"/>
  <c r="U256" i="21" s="1"/>
  <c r="S248" i="21"/>
  <c r="U248" i="21" s="1"/>
  <c r="S240" i="21"/>
  <c r="U240" i="21" s="1"/>
  <c r="S232" i="21"/>
  <c r="U232" i="21" s="1"/>
  <c r="S224" i="21"/>
  <c r="U224" i="21" s="1"/>
  <c r="S216" i="21"/>
  <c r="U216" i="21" s="1"/>
  <c r="S208" i="21"/>
  <c r="U208" i="21" s="1"/>
  <c r="S200" i="21"/>
  <c r="U200" i="21" s="1"/>
  <c r="S192" i="21"/>
  <c r="U192" i="21" s="1"/>
  <c r="S184" i="21"/>
  <c r="U184" i="21" s="1"/>
  <c r="S176" i="21"/>
  <c r="U176" i="21" s="1"/>
  <c r="S168" i="21"/>
  <c r="U168" i="21" s="1"/>
  <c r="S160" i="21"/>
  <c r="U160" i="21" s="1"/>
  <c r="S152" i="21"/>
  <c r="U152" i="21" s="1"/>
  <c r="S144" i="21"/>
  <c r="U144" i="21" s="1"/>
  <c r="S136" i="21"/>
  <c r="U136" i="21" s="1"/>
  <c r="S128" i="21"/>
  <c r="U128" i="21" s="1"/>
  <c r="S120" i="21"/>
  <c r="U120" i="21" s="1"/>
  <c r="S112" i="21"/>
  <c r="U112" i="21" s="1"/>
  <c r="S104" i="21"/>
  <c r="U104" i="21" s="1"/>
  <c r="S96" i="21"/>
  <c r="U96" i="21" s="1"/>
  <c r="S88" i="21"/>
  <c r="U88" i="21" s="1"/>
  <c r="S80" i="21"/>
  <c r="U80" i="21" s="1"/>
  <c r="S72" i="21"/>
  <c r="U72" i="21" s="1"/>
  <c r="S64" i="21"/>
  <c r="U64" i="21" s="1"/>
  <c r="S56" i="21"/>
  <c r="U56" i="21" s="1"/>
  <c r="S48" i="21"/>
  <c r="U48" i="21" s="1"/>
  <c r="S40" i="21"/>
  <c r="U40" i="21" s="1"/>
  <c r="S32" i="21"/>
  <c r="U32" i="21" s="1"/>
  <c r="S24" i="21"/>
  <c r="U24" i="21" s="1"/>
  <c r="S16" i="21"/>
  <c r="U16" i="21" s="1"/>
  <c r="S8" i="21"/>
  <c r="U8" i="21" s="1"/>
  <c r="S367" i="21"/>
  <c r="U367" i="21" s="1"/>
  <c r="S359" i="21"/>
  <c r="U359" i="21" s="1"/>
  <c r="S351" i="21"/>
  <c r="U351" i="21" s="1"/>
  <c r="S343" i="21"/>
  <c r="U343" i="21" s="1"/>
  <c r="S335" i="21"/>
  <c r="U335" i="21" s="1"/>
  <c r="S327" i="21"/>
  <c r="U327" i="21" s="1"/>
  <c r="S319" i="21"/>
  <c r="U319" i="21" s="1"/>
  <c r="S311" i="21"/>
  <c r="U311" i="21" s="1"/>
  <c r="S303" i="21"/>
  <c r="U303" i="21" s="1"/>
  <c r="S295" i="21"/>
  <c r="U295" i="21" s="1"/>
  <c r="S287" i="21"/>
  <c r="U287" i="21" s="1"/>
  <c r="S279" i="21"/>
  <c r="U279" i="21" s="1"/>
  <c r="S271" i="21"/>
  <c r="U271" i="21" s="1"/>
  <c r="S263" i="21"/>
  <c r="U263" i="21" s="1"/>
  <c r="S255" i="21"/>
  <c r="U255" i="21" s="1"/>
  <c r="S247" i="21"/>
  <c r="U247" i="21" s="1"/>
  <c r="S239" i="21"/>
  <c r="U239" i="21" s="1"/>
  <c r="S231" i="21"/>
  <c r="U231" i="21" s="1"/>
  <c r="S223" i="21"/>
  <c r="U223" i="21" s="1"/>
  <c r="S215" i="21"/>
  <c r="U215" i="21" s="1"/>
  <c r="S207" i="21"/>
  <c r="U207" i="21" s="1"/>
  <c r="S199" i="21"/>
  <c r="U199" i="21" s="1"/>
  <c r="S191" i="21"/>
  <c r="U191" i="21" s="1"/>
  <c r="S183" i="21"/>
  <c r="U183" i="21" s="1"/>
  <c r="S175" i="21"/>
  <c r="U175" i="21" s="1"/>
  <c r="S167" i="21"/>
  <c r="U167" i="21" s="1"/>
  <c r="S159" i="21"/>
  <c r="U159" i="21" s="1"/>
  <c r="S151" i="21"/>
  <c r="U151" i="21" s="1"/>
  <c r="S143" i="21"/>
  <c r="U143" i="21" s="1"/>
  <c r="S135" i="21"/>
  <c r="U135" i="21" s="1"/>
  <c r="S127" i="21"/>
  <c r="U127" i="21" s="1"/>
  <c r="S119" i="21"/>
  <c r="U119" i="21" s="1"/>
  <c r="S111" i="21"/>
  <c r="U111" i="21" s="1"/>
  <c r="S103" i="21"/>
  <c r="U103" i="21" s="1"/>
  <c r="S95" i="21"/>
  <c r="U95" i="21" s="1"/>
  <c r="S87" i="21"/>
  <c r="U87" i="21" s="1"/>
  <c r="S79" i="21"/>
  <c r="U79" i="21" s="1"/>
  <c r="S71" i="21"/>
  <c r="U71" i="21" s="1"/>
  <c r="S63" i="21"/>
  <c r="U63" i="21" s="1"/>
  <c r="S55" i="21"/>
  <c r="U55" i="21" s="1"/>
  <c r="S47" i="21"/>
  <c r="U47" i="21" s="1"/>
  <c r="S39" i="21"/>
  <c r="U39" i="21" s="1"/>
  <c r="S31" i="21"/>
  <c r="U31" i="21" s="1"/>
  <c r="S23" i="21"/>
  <c r="U23" i="21" s="1"/>
  <c r="S15" i="21"/>
  <c r="U15" i="21" s="1"/>
  <c r="S7" i="21"/>
  <c r="U7" i="21" s="1"/>
  <c r="S366" i="21"/>
  <c r="U366" i="21" s="1"/>
  <c r="S358" i="21"/>
  <c r="U358" i="21" s="1"/>
  <c r="S350" i="21"/>
  <c r="U350" i="21" s="1"/>
  <c r="S342" i="21"/>
  <c r="U342" i="21" s="1"/>
  <c r="S334" i="21"/>
  <c r="U334" i="21" s="1"/>
  <c r="S326" i="21"/>
  <c r="U326" i="21" s="1"/>
  <c r="S318" i="21"/>
  <c r="U318" i="21" s="1"/>
  <c r="S310" i="21"/>
  <c r="U310" i="21" s="1"/>
  <c r="S302" i="21"/>
  <c r="U302" i="21" s="1"/>
  <c r="S294" i="21"/>
  <c r="U294" i="21" s="1"/>
  <c r="S286" i="21"/>
  <c r="U286" i="21" s="1"/>
  <c r="S278" i="21"/>
  <c r="U278" i="21" s="1"/>
  <c r="S270" i="21"/>
  <c r="U270" i="21" s="1"/>
  <c r="S262" i="21"/>
  <c r="U262" i="21" s="1"/>
  <c r="S254" i="21"/>
  <c r="U254" i="21" s="1"/>
  <c r="S246" i="21"/>
  <c r="U246" i="21" s="1"/>
  <c r="S238" i="21"/>
  <c r="U238" i="21" s="1"/>
  <c r="S230" i="21"/>
  <c r="U230" i="21" s="1"/>
  <c r="S222" i="21"/>
  <c r="U222" i="21" s="1"/>
  <c r="S214" i="21"/>
  <c r="U214" i="21" s="1"/>
  <c r="S206" i="21"/>
  <c r="U206" i="21" s="1"/>
  <c r="S198" i="21"/>
  <c r="U198" i="21" s="1"/>
  <c r="S190" i="21"/>
  <c r="U190" i="21" s="1"/>
  <c r="S182" i="21"/>
  <c r="U182" i="21" s="1"/>
  <c r="S174" i="21"/>
  <c r="U174" i="21" s="1"/>
  <c r="S166" i="21"/>
  <c r="U166" i="21" s="1"/>
  <c r="S158" i="21"/>
  <c r="U158" i="21" s="1"/>
  <c r="S150" i="21"/>
  <c r="U150" i="21" s="1"/>
  <c r="S142" i="21"/>
  <c r="U142" i="21" s="1"/>
  <c r="S134" i="21"/>
  <c r="U134" i="21" s="1"/>
  <c r="S126" i="21"/>
  <c r="U126" i="21" s="1"/>
  <c r="S118" i="21"/>
  <c r="U118" i="21" s="1"/>
  <c r="S110" i="21"/>
  <c r="U110" i="21" s="1"/>
  <c r="S102" i="21"/>
  <c r="U102" i="21" s="1"/>
  <c r="S94" i="21"/>
  <c r="U94" i="21" s="1"/>
  <c r="S86" i="21"/>
  <c r="U86" i="21" s="1"/>
  <c r="S78" i="21"/>
  <c r="U78" i="21" s="1"/>
  <c r="S70" i="21"/>
  <c r="U70" i="21" s="1"/>
  <c r="S62" i="21"/>
  <c r="U62" i="21" s="1"/>
  <c r="S54" i="21"/>
  <c r="U54" i="21" s="1"/>
  <c r="S46" i="21"/>
  <c r="U46" i="21" s="1"/>
  <c r="S38" i="21"/>
  <c r="U38" i="21" s="1"/>
  <c r="S30" i="21"/>
  <c r="U30" i="21" s="1"/>
  <c r="S22" i="21"/>
  <c r="U22" i="21" s="1"/>
  <c r="S14" i="21"/>
  <c r="U14" i="21" s="1"/>
  <c r="S6" i="21"/>
  <c r="U6" i="21" s="1"/>
  <c r="S365" i="21"/>
  <c r="U365" i="21" s="1"/>
  <c r="S357" i="21"/>
  <c r="U357" i="21" s="1"/>
  <c r="S349" i="21"/>
  <c r="U349" i="21" s="1"/>
  <c r="S341" i="21"/>
  <c r="U341" i="21" s="1"/>
  <c r="S333" i="21"/>
  <c r="U333" i="21" s="1"/>
  <c r="S325" i="21"/>
  <c r="U325" i="21" s="1"/>
  <c r="S317" i="21"/>
  <c r="U317" i="21" s="1"/>
  <c r="S309" i="21"/>
  <c r="U309" i="21" s="1"/>
  <c r="S301" i="21"/>
  <c r="U301" i="21" s="1"/>
  <c r="S293" i="21"/>
  <c r="U293" i="21" s="1"/>
  <c r="S285" i="21"/>
  <c r="U285" i="21" s="1"/>
  <c r="S277" i="21"/>
  <c r="U277" i="21" s="1"/>
  <c r="S269" i="21"/>
  <c r="U269" i="21" s="1"/>
  <c r="S261" i="21"/>
  <c r="U261" i="21" s="1"/>
  <c r="S253" i="21"/>
  <c r="U253" i="21" s="1"/>
  <c r="S245" i="21"/>
  <c r="U245" i="21" s="1"/>
  <c r="S237" i="21"/>
  <c r="U237" i="21" s="1"/>
  <c r="S229" i="21"/>
  <c r="U229" i="21" s="1"/>
  <c r="S221" i="21"/>
  <c r="U221" i="21" s="1"/>
  <c r="S213" i="21"/>
  <c r="U213" i="21" s="1"/>
  <c r="S205" i="21"/>
  <c r="U205" i="21" s="1"/>
  <c r="S197" i="21"/>
  <c r="U197" i="21" s="1"/>
  <c r="S189" i="21"/>
  <c r="U189" i="21" s="1"/>
  <c r="S181" i="21"/>
  <c r="U181" i="21" s="1"/>
  <c r="S173" i="21"/>
  <c r="U173" i="21" s="1"/>
  <c r="S165" i="21"/>
  <c r="U165" i="21" s="1"/>
  <c r="S157" i="21"/>
  <c r="U157" i="21" s="1"/>
  <c r="S149" i="21"/>
  <c r="U149" i="21" s="1"/>
  <c r="S141" i="21"/>
  <c r="U141" i="21" s="1"/>
  <c r="S133" i="21"/>
  <c r="U133" i="21" s="1"/>
  <c r="S125" i="21"/>
  <c r="U125" i="21" s="1"/>
  <c r="S117" i="21"/>
  <c r="U117" i="21" s="1"/>
  <c r="S109" i="21"/>
  <c r="U109" i="21" s="1"/>
  <c r="S101" i="21"/>
  <c r="U101" i="21" s="1"/>
  <c r="S93" i="21"/>
  <c r="U93" i="21" s="1"/>
  <c r="S85" i="21"/>
  <c r="U85" i="21" s="1"/>
  <c r="S77" i="21"/>
  <c r="U77" i="21" s="1"/>
  <c r="S69" i="21"/>
  <c r="U69" i="21" s="1"/>
  <c r="S61" i="21"/>
  <c r="U61" i="21" s="1"/>
  <c r="S53" i="21"/>
  <c r="U53" i="21" s="1"/>
  <c r="S45" i="21"/>
  <c r="U45" i="21" s="1"/>
  <c r="S37" i="21"/>
  <c r="U37" i="21" s="1"/>
  <c r="S29" i="21"/>
  <c r="U29" i="21" s="1"/>
  <c r="S21" i="21"/>
  <c r="U21" i="21" s="1"/>
  <c r="S13" i="21"/>
  <c r="U13" i="21" s="1"/>
  <c r="S5" i="21"/>
  <c r="U5" i="21" s="1"/>
  <c r="S364" i="21"/>
  <c r="U364" i="21" s="1"/>
  <c r="S356" i="21"/>
  <c r="U356" i="21" s="1"/>
  <c r="S348" i="21"/>
  <c r="U348" i="21" s="1"/>
  <c r="S340" i="21"/>
  <c r="U340" i="21" s="1"/>
  <c r="S332" i="21"/>
  <c r="U332" i="21" s="1"/>
  <c r="S324" i="21"/>
  <c r="U324" i="21" s="1"/>
  <c r="S316" i="21"/>
  <c r="U316" i="21" s="1"/>
  <c r="S308" i="21"/>
  <c r="U308" i="21" s="1"/>
  <c r="S300" i="21"/>
  <c r="U300" i="21" s="1"/>
  <c r="S292" i="21"/>
  <c r="U292" i="21" s="1"/>
  <c r="S284" i="21"/>
  <c r="U284" i="21" s="1"/>
  <c r="S276" i="21"/>
  <c r="U276" i="21" s="1"/>
  <c r="S268" i="21"/>
  <c r="U268" i="21" s="1"/>
  <c r="S260" i="21"/>
  <c r="U260" i="21" s="1"/>
  <c r="S252" i="21"/>
  <c r="U252" i="21" s="1"/>
  <c r="S244" i="21"/>
  <c r="U244" i="21" s="1"/>
  <c r="S236" i="21"/>
  <c r="U236" i="21" s="1"/>
  <c r="S228" i="21"/>
  <c r="U228" i="21" s="1"/>
  <c r="S220" i="21"/>
  <c r="U220" i="21" s="1"/>
  <c r="S212" i="21"/>
  <c r="U212" i="21" s="1"/>
  <c r="S204" i="21"/>
  <c r="U204" i="21" s="1"/>
  <c r="S196" i="21"/>
  <c r="U196" i="21" s="1"/>
  <c r="S188" i="21"/>
  <c r="U188" i="21" s="1"/>
  <c r="S180" i="21"/>
  <c r="U180" i="21" s="1"/>
  <c r="S172" i="21"/>
  <c r="U172" i="21" s="1"/>
  <c r="S164" i="21"/>
  <c r="U164" i="21" s="1"/>
  <c r="S156" i="21"/>
  <c r="U156" i="21" s="1"/>
  <c r="S148" i="21"/>
  <c r="U148" i="21" s="1"/>
  <c r="S140" i="21"/>
  <c r="U140" i="21" s="1"/>
  <c r="S132" i="21"/>
  <c r="U132" i="21" s="1"/>
  <c r="S124" i="21"/>
  <c r="U124" i="21" s="1"/>
  <c r="S116" i="21"/>
  <c r="U116" i="21" s="1"/>
  <c r="S108" i="21"/>
  <c r="U108" i="21" s="1"/>
  <c r="S100" i="21"/>
  <c r="U100" i="21" s="1"/>
  <c r="S92" i="21"/>
  <c r="U92" i="21" s="1"/>
  <c r="S84" i="21"/>
  <c r="U84" i="21" s="1"/>
  <c r="S76" i="21"/>
  <c r="U76" i="21" s="1"/>
  <c r="S68" i="21"/>
  <c r="U68" i="21" s="1"/>
  <c r="S60" i="21"/>
  <c r="U60" i="21" s="1"/>
  <c r="S52" i="21"/>
  <c r="U52" i="21" s="1"/>
  <c r="S44" i="21"/>
  <c r="U44" i="21" s="1"/>
  <c r="S36" i="21"/>
  <c r="U36" i="21" s="1"/>
  <c r="S28" i="21"/>
  <c r="U28" i="21" s="1"/>
  <c r="S20" i="21"/>
  <c r="U20" i="21" s="1"/>
  <c r="S12" i="21"/>
  <c r="U12" i="21" s="1"/>
  <c r="S4" i="21"/>
  <c r="U4" i="21" s="1"/>
  <c r="S363" i="21"/>
  <c r="U363" i="21" s="1"/>
  <c r="S355" i="21"/>
  <c r="U355" i="21" s="1"/>
  <c r="S347" i="21"/>
  <c r="U347" i="21" s="1"/>
  <c r="S339" i="21"/>
  <c r="U339" i="21" s="1"/>
  <c r="S331" i="21"/>
  <c r="U331" i="21" s="1"/>
  <c r="S323" i="21"/>
  <c r="U323" i="21" s="1"/>
  <c r="S315" i="21"/>
  <c r="U315" i="21" s="1"/>
  <c r="S307" i="21"/>
  <c r="U307" i="21" s="1"/>
  <c r="S299" i="21"/>
  <c r="U299" i="21" s="1"/>
  <c r="S291" i="21"/>
  <c r="U291" i="21" s="1"/>
  <c r="S283" i="21"/>
  <c r="U283" i="21" s="1"/>
  <c r="S275" i="21"/>
  <c r="U275" i="21" s="1"/>
  <c r="S267" i="21"/>
  <c r="U267" i="21" s="1"/>
  <c r="S259" i="21"/>
  <c r="U259" i="21" s="1"/>
  <c r="S251" i="21"/>
  <c r="U251" i="21" s="1"/>
  <c r="S243" i="21"/>
  <c r="U243" i="21" s="1"/>
  <c r="S235" i="21"/>
  <c r="U235" i="21" s="1"/>
  <c r="S227" i="21"/>
  <c r="U227" i="21" s="1"/>
  <c r="S219" i="21"/>
  <c r="U219" i="21" s="1"/>
  <c r="S211" i="21"/>
  <c r="U211" i="21" s="1"/>
  <c r="S203" i="21"/>
  <c r="U203" i="21" s="1"/>
  <c r="S195" i="21"/>
  <c r="U195" i="21" s="1"/>
  <c r="S187" i="21"/>
  <c r="U187" i="21" s="1"/>
  <c r="S179" i="21"/>
  <c r="U179" i="21" s="1"/>
  <c r="S171" i="21"/>
  <c r="U171" i="21" s="1"/>
  <c r="S163" i="21"/>
  <c r="U163" i="21" s="1"/>
  <c r="S155" i="21"/>
  <c r="U155" i="21" s="1"/>
  <c r="S147" i="21"/>
  <c r="U147" i="21" s="1"/>
  <c r="S139" i="21"/>
  <c r="U139" i="21" s="1"/>
  <c r="S131" i="21"/>
  <c r="U131" i="21" s="1"/>
  <c r="S123" i="21"/>
  <c r="U123" i="21" s="1"/>
  <c r="S115" i="21"/>
  <c r="U115" i="21" s="1"/>
  <c r="S107" i="21"/>
  <c r="U107" i="21" s="1"/>
  <c r="S99" i="21"/>
  <c r="U99" i="21" s="1"/>
  <c r="S91" i="21"/>
  <c r="U91" i="21" s="1"/>
  <c r="S83" i="21"/>
  <c r="U83" i="21" s="1"/>
  <c r="S75" i="21"/>
  <c r="U75" i="21" s="1"/>
  <c r="S67" i="21"/>
  <c r="U67" i="21" s="1"/>
  <c r="S59" i="21"/>
  <c r="U59" i="21" s="1"/>
  <c r="S51" i="21"/>
  <c r="U51" i="21" s="1"/>
  <c r="S43" i="21"/>
  <c r="U43" i="21" s="1"/>
  <c r="S35" i="21"/>
  <c r="U35" i="21" s="1"/>
  <c r="S27" i="21"/>
  <c r="U27" i="21" s="1"/>
  <c r="S19" i="21"/>
  <c r="U19" i="21" s="1"/>
  <c r="S11" i="21"/>
  <c r="U11" i="21" s="1"/>
  <c r="S3" i="21"/>
  <c r="U3" i="21" s="1"/>
  <c r="S361" i="21"/>
  <c r="U361" i="21" s="1"/>
  <c r="S353" i="21"/>
  <c r="U353" i="21" s="1"/>
  <c r="S345" i="21"/>
  <c r="U345" i="21" s="1"/>
  <c r="S337" i="21"/>
  <c r="U337" i="21" s="1"/>
  <c r="S329" i="21"/>
  <c r="U329" i="21" s="1"/>
  <c r="S321" i="21"/>
  <c r="U321" i="21" s="1"/>
  <c r="S313" i="21"/>
  <c r="U313" i="21" s="1"/>
  <c r="S305" i="21"/>
  <c r="U305" i="21" s="1"/>
  <c r="S297" i="21"/>
  <c r="U297" i="21" s="1"/>
  <c r="S289" i="21"/>
  <c r="U289" i="21" s="1"/>
  <c r="S281" i="21"/>
  <c r="U281" i="21" s="1"/>
  <c r="S273" i="21"/>
  <c r="U273" i="21" s="1"/>
  <c r="S265" i="21"/>
  <c r="U265" i="21" s="1"/>
  <c r="S257" i="21"/>
  <c r="U257" i="21" s="1"/>
  <c r="S249" i="21"/>
  <c r="U249" i="21" s="1"/>
  <c r="S241" i="21"/>
  <c r="U241" i="21" s="1"/>
  <c r="S233" i="21"/>
  <c r="U233" i="21" s="1"/>
  <c r="S225" i="21"/>
  <c r="U225" i="21" s="1"/>
  <c r="S217" i="21"/>
  <c r="U217" i="21" s="1"/>
  <c r="S209" i="21"/>
  <c r="U209" i="21" s="1"/>
  <c r="S201" i="21"/>
  <c r="U201" i="21" s="1"/>
  <c r="S193" i="21"/>
  <c r="U193" i="21" s="1"/>
  <c r="S185" i="21"/>
  <c r="U185" i="21" s="1"/>
  <c r="S177" i="21"/>
  <c r="U177" i="21" s="1"/>
  <c r="S169" i="21"/>
  <c r="U169" i="21" s="1"/>
  <c r="S161" i="21"/>
  <c r="U161" i="21" s="1"/>
  <c r="S153" i="21"/>
  <c r="U153" i="21" s="1"/>
  <c r="S145" i="21"/>
  <c r="U145" i="21" s="1"/>
  <c r="S137" i="21"/>
  <c r="U137" i="21" s="1"/>
  <c r="S129" i="21"/>
  <c r="U129" i="21" s="1"/>
  <c r="S121" i="21"/>
  <c r="U121" i="21" s="1"/>
  <c r="S113" i="21"/>
  <c r="U113" i="21" s="1"/>
  <c r="S105" i="21"/>
  <c r="U105" i="21" s="1"/>
  <c r="S97" i="21"/>
  <c r="U97" i="21" s="1"/>
  <c r="S89" i="21"/>
  <c r="U89" i="21" s="1"/>
  <c r="S81" i="21"/>
  <c r="U81" i="21" s="1"/>
  <c r="S73" i="21"/>
  <c r="U73" i="21" s="1"/>
  <c r="S65" i="21"/>
  <c r="U65" i="21" s="1"/>
  <c r="S57" i="21"/>
  <c r="U57" i="21" s="1"/>
  <c r="S49" i="21"/>
  <c r="U49" i="21" s="1"/>
  <c r="S41" i="21"/>
  <c r="U41" i="21" s="1"/>
  <c r="S33" i="21"/>
  <c r="U33" i="21" s="1"/>
  <c r="S25" i="21"/>
  <c r="U25" i="21" s="1"/>
  <c r="S17" i="21"/>
  <c r="U17" i="21" s="1"/>
  <c r="S9" i="21"/>
  <c r="U9" i="21" s="1"/>
  <c r="S58" i="21"/>
  <c r="U58" i="21" s="1"/>
  <c r="S122" i="21"/>
  <c r="U122" i="21" s="1"/>
  <c r="S186" i="21"/>
  <c r="U186" i="21" s="1"/>
  <c r="S250" i="21"/>
  <c r="U250" i="21" s="1"/>
  <c r="S314" i="21"/>
  <c r="U314" i="21" s="1"/>
  <c r="S10" i="21"/>
  <c r="U10" i="21" s="1"/>
  <c r="S74" i="21"/>
  <c r="U74" i="21" s="1"/>
  <c r="S138" i="21"/>
  <c r="U138" i="21" s="1"/>
  <c r="S202" i="21"/>
  <c r="U202" i="21" s="1"/>
  <c r="S266" i="21"/>
  <c r="U266" i="21" s="1"/>
  <c r="S330" i="21"/>
  <c r="U330" i="21" s="1"/>
  <c r="S18" i="21"/>
  <c r="U18" i="21" s="1"/>
  <c r="S82" i="21"/>
  <c r="U82" i="21" s="1"/>
  <c r="S146" i="21"/>
  <c r="U146" i="21" s="1"/>
  <c r="S210" i="21"/>
  <c r="U210" i="21" s="1"/>
  <c r="S274" i="21"/>
  <c r="U274" i="21" s="1"/>
  <c r="S338" i="21"/>
  <c r="U338" i="21" s="1"/>
  <c r="S26" i="21"/>
  <c r="U26" i="21" s="1"/>
  <c r="S90" i="21"/>
  <c r="U90" i="21" s="1"/>
  <c r="S154" i="21"/>
  <c r="U154" i="21" s="1"/>
  <c r="S218" i="21"/>
  <c r="U218" i="21" s="1"/>
  <c r="S282" i="21"/>
  <c r="U282" i="21" s="1"/>
  <c r="S346" i="21"/>
  <c r="U346" i="21" s="1"/>
  <c r="S34" i="21"/>
  <c r="U34" i="21" s="1"/>
  <c r="S98" i="21"/>
  <c r="U98" i="21" s="1"/>
  <c r="S162" i="21"/>
  <c r="U162" i="21" s="1"/>
  <c r="S226" i="21"/>
  <c r="U226" i="21" s="1"/>
  <c r="S290" i="21"/>
  <c r="U290" i="21" s="1"/>
  <c r="S354" i="21"/>
  <c r="U354" i="21" s="1"/>
  <c r="S42" i="21"/>
  <c r="U42" i="21" s="1"/>
  <c r="S106" i="21"/>
  <c r="U106" i="21" s="1"/>
  <c r="S170" i="21"/>
  <c r="U170" i="21" s="1"/>
  <c r="S234" i="21"/>
  <c r="U234" i="21" s="1"/>
  <c r="S298" i="21"/>
  <c r="U298" i="21" s="1"/>
  <c r="S362" i="21"/>
  <c r="U362" i="21" s="1"/>
  <c r="S50" i="21"/>
  <c r="U50" i="21" s="1"/>
  <c r="S114" i="21"/>
  <c r="U114" i="21" s="1"/>
  <c r="S178" i="21"/>
  <c r="U178" i="21" s="1"/>
  <c r="S242" i="21"/>
  <c r="U242" i="21" s="1"/>
  <c r="S306" i="21"/>
  <c r="U306" i="21" s="1"/>
  <c r="K167" i="24"/>
  <c r="K168" i="24"/>
  <c r="K169" i="24"/>
  <c r="K170" i="24"/>
  <c r="K171" i="24"/>
  <c r="S4" i="25" l="1"/>
  <c r="S14" i="25"/>
  <c r="Z2" i="21"/>
  <c r="W2" i="21"/>
  <c r="J5" i="10"/>
  <c r="J3" i="10"/>
  <c r="S5" i="25" l="1"/>
  <c r="S15" i="25"/>
  <c r="AA2" i="21"/>
  <c r="BW201" i="8"/>
  <c r="BX201" i="8"/>
  <c r="BY201" i="8"/>
  <c r="BZ201" i="8"/>
  <c r="CB201" i="8"/>
  <c r="CC201" i="8"/>
  <c r="CD201" i="8"/>
  <c r="CF201" i="8"/>
  <c r="BW202" i="8"/>
  <c r="BX202" i="8"/>
  <c r="BY202" i="8"/>
  <c r="BZ202" i="8"/>
  <c r="CB202" i="8"/>
  <c r="CC202" i="8"/>
  <c r="CD202" i="8"/>
  <c r="CF202" i="8"/>
  <c r="BW203" i="8"/>
  <c r="BX203" i="8"/>
  <c r="BY203" i="8"/>
  <c r="BZ203" i="8"/>
  <c r="CB203" i="8"/>
  <c r="CC203" i="8"/>
  <c r="CD203" i="8"/>
  <c r="CF203" i="8"/>
  <c r="BW204" i="8"/>
  <c r="BX204" i="8"/>
  <c r="BY204" i="8"/>
  <c r="BZ204" i="8"/>
  <c r="CB204" i="8"/>
  <c r="CC204" i="8"/>
  <c r="CD204" i="8"/>
  <c r="CF204" i="8"/>
  <c r="BW205" i="8"/>
  <c r="BX205" i="8"/>
  <c r="BY205" i="8"/>
  <c r="BZ205" i="8"/>
  <c r="CB205" i="8"/>
  <c r="CC205" i="8"/>
  <c r="CD205" i="8"/>
  <c r="CF205" i="8"/>
  <c r="BW206" i="8"/>
  <c r="BX206" i="8"/>
  <c r="BY206" i="8"/>
  <c r="BZ206" i="8"/>
  <c r="CB206" i="8"/>
  <c r="CC206" i="8"/>
  <c r="CD206" i="8"/>
  <c r="CF206" i="8"/>
  <c r="BW207" i="8"/>
  <c r="BX207" i="8"/>
  <c r="BY207" i="8"/>
  <c r="BZ207" i="8"/>
  <c r="CB207" i="8"/>
  <c r="CC207" i="8"/>
  <c r="CD207" i="8"/>
  <c r="CF207" i="8"/>
  <c r="BW208" i="8"/>
  <c r="BX208" i="8"/>
  <c r="BY208" i="8"/>
  <c r="BZ208" i="8"/>
  <c r="CB208" i="8"/>
  <c r="CC208" i="8"/>
  <c r="CD208" i="8"/>
  <c r="CF208" i="8"/>
  <c r="BW209" i="8"/>
  <c r="BX209" i="8"/>
  <c r="BY209" i="8"/>
  <c r="BZ209" i="8"/>
  <c r="CB209" i="8"/>
  <c r="CC209" i="8"/>
  <c r="CD209" i="8"/>
  <c r="CF209" i="8"/>
  <c r="BW210" i="8"/>
  <c r="BX210" i="8"/>
  <c r="BY210" i="8"/>
  <c r="BZ210" i="8"/>
  <c r="CB210" i="8"/>
  <c r="CC210" i="8"/>
  <c r="CD210" i="8"/>
  <c r="CF210" i="8"/>
  <c r="BW211" i="8"/>
  <c r="BX211" i="8"/>
  <c r="BY211" i="8"/>
  <c r="BZ211" i="8"/>
  <c r="CB211" i="8"/>
  <c r="CC211" i="8"/>
  <c r="CD211" i="8"/>
  <c r="CF211" i="8"/>
  <c r="BW212" i="8"/>
  <c r="BX212" i="8"/>
  <c r="BY212" i="8"/>
  <c r="BZ212" i="8"/>
  <c r="CB212" i="8"/>
  <c r="CC212" i="8"/>
  <c r="CD212" i="8"/>
  <c r="CF212" i="8"/>
  <c r="BW213" i="8"/>
  <c r="BX213" i="8"/>
  <c r="BY213" i="8"/>
  <c r="BZ213" i="8"/>
  <c r="CB213" i="8"/>
  <c r="CC213" i="8"/>
  <c r="CD213" i="8"/>
  <c r="CF213" i="8"/>
  <c r="BW214" i="8"/>
  <c r="BX214" i="8"/>
  <c r="BY214" i="8"/>
  <c r="BZ214" i="8"/>
  <c r="CB214" i="8"/>
  <c r="CC214" i="8"/>
  <c r="CD214" i="8"/>
  <c r="CF214" i="8"/>
  <c r="BW215" i="8"/>
  <c r="BX215" i="8"/>
  <c r="BY215" i="8"/>
  <c r="BZ215" i="8"/>
  <c r="CB215" i="8"/>
  <c r="CC215" i="8"/>
  <c r="CD215" i="8"/>
  <c r="CF215" i="8"/>
  <c r="BW216" i="8"/>
  <c r="BX216" i="8"/>
  <c r="BY216" i="8"/>
  <c r="BZ216" i="8"/>
  <c r="CB216" i="8"/>
  <c r="CC216" i="8"/>
  <c r="CD216" i="8"/>
  <c r="CF216" i="8"/>
  <c r="BW217" i="8"/>
  <c r="BX217" i="8"/>
  <c r="BY217" i="8"/>
  <c r="BZ217" i="8"/>
  <c r="CB217" i="8"/>
  <c r="CC217" i="8"/>
  <c r="CD217" i="8"/>
  <c r="CF217" i="8"/>
  <c r="BW218" i="8"/>
  <c r="BX218" i="8"/>
  <c r="BY218" i="8"/>
  <c r="BZ218" i="8"/>
  <c r="CB218" i="8"/>
  <c r="CC218" i="8"/>
  <c r="CD218" i="8"/>
  <c r="CF218" i="8"/>
  <c r="BW219" i="8"/>
  <c r="BX219" i="8"/>
  <c r="BY219" i="8"/>
  <c r="BZ219" i="8"/>
  <c r="CB219" i="8"/>
  <c r="CC219" i="8"/>
  <c r="CD219" i="8"/>
  <c r="CF219" i="8"/>
  <c r="BW220" i="8"/>
  <c r="BX220" i="8"/>
  <c r="BY220" i="8"/>
  <c r="BZ220" i="8"/>
  <c r="CB220" i="8"/>
  <c r="CC220" i="8"/>
  <c r="CD220" i="8"/>
  <c r="CF220" i="8"/>
  <c r="BW221" i="8"/>
  <c r="BX221" i="8"/>
  <c r="BY221" i="8"/>
  <c r="BZ221" i="8"/>
  <c r="CB221" i="8"/>
  <c r="CC221" i="8"/>
  <c r="CD221" i="8"/>
  <c r="CF221" i="8"/>
  <c r="BW222" i="8"/>
  <c r="BX222" i="8"/>
  <c r="BY222" i="8"/>
  <c r="BZ222" i="8"/>
  <c r="CB222" i="8"/>
  <c r="CC222" i="8"/>
  <c r="CD222" i="8"/>
  <c r="CF222" i="8"/>
  <c r="BW223" i="8"/>
  <c r="BX223" i="8"/>
  <c r="BY223" i="8"/>
  <c r="BZ223" i="8"/>
  <c r="CB223" i="8"/>
  <c r="CC223" i="8"/>
  <c r="CD223" i="8"/>
  <c r="CF223" i="8"/>
  <c r="BW224" i="8"/>
  <c r="BX224" i="8"/>
  <c r="BY224" i="8"/>
  <c r="BZ224" i="8"/>
  <c r="CB224" i="8"/>
  <c r="CC224" i="8"/>
  <c r="CD224" i="8"/>
  <c r="CF224" i="8"/>
  <c r="BW225" i="8"/>
  <c r="BX225" i="8"/>
  <c r="BY225" i="8"/>
  <c r="BZ225" i="8"/>
  <c r="CB225" i="8"/>
  <c r="CC225" i="8"/>
  <c r="CD225" i="8"/>
  <c r="CF225" i="8"/>
  <c r="BW226" i="8"/>
  <c r="BX226" i="8"/>
  <c r="BY226" i="8"/>
  <c r="BZ226" i="8"/>
  <c r="CB226" i="8"/>
  <c r="CC226" i="8"/>
  <c r="CD226" i="8"/>
  <c r="CF226" i="8"/>
  <c r="BW227" i="8"/>
  <c r="BX227" i="8"/>
  <c r="BY227" i="8"/>
  <c r="BZ227" i="8"/>
  <c r="CB227" i="8"/>
  <c r="CC227" i="8"/>
  <c r="CD227" i="8"/>
  <c r="CF227" i="8"/>
  <c r="BW228" i="8"/>
  <c r="BX228" i="8"/>
  <c r="BY228" i="8"/>
  <c r="BZ228" i="8"/>
  <c r="CB228" i="8"/>
  <c r="CC228" i="8"/>
  <c r="CD228" i="8"/>
  <c r="CF228" i="8"/>
  <c r="BW229" i="8"/>
  <c r="BX229" i="8"/>
  <c r="BY229" i="8"/>
  <c r="BZ229" i="8"/>
  <c r="CB229" i="8"/>
  <c r="CC229" i="8"/>
  <c r="CD229" i="8"/>
  <c r="CF229" i="8"/>
  <c r="BW230" i="8"/>
  <c r="BX230" i="8"/>
  <c r="BY230" i="8"/>
  <c r="BZ230" i="8"/>
  <c r="CB230" i="8"/>
  <c r="CC230" i="8"/>
  <c r="CD230" i="8"/>
  <c r="CF230" i="8"/>
  <c r="BW231" i="8"/>
  <c r="BX231" i="8"/>
  <c r="BY231" i="8"/>
  <c r="BZ231" i="8"/>
  <c r="CB231" i="8"/>
  <c r="CC231" i="8"/>
  <c r="CD231" i="8"/>
  <c r="CF231" i="8"/>
  <c r="BW232" i="8"/>
  <c r="BX232" i="8"/>
  <c r="BY232" i="8"/>
  <c r="BZ232" i="8"/>
  <c r="CB232" i="8"/>
  <c r="CC232" i="8"/>
  <c r="CD232" i="8"/>
  <c r="CF232" i="8"/>
  <c r="BW233" i="8"/>
  <c r="BX233" i="8"/>
  <c r="BY233" i="8"/>
  <c r="BZ233" i="8"/>
  <c r="CB233" i="8"/>
  <c r="CC233" i="8"/>
  <c r="CD233" i="8"/>
  <c r="CF233" i="8"/>
  <c r="BW234" i="8"/>
  <c r="BX234" i="8"/>
  <c r="BY234" i="8"/>
  <c r="BZ234" i="8"/>
  <c r="CB234" i="8"/>
  <c r="CC234" i="8"/>
  <c r="CD234" i="8"/>
  <c r="CF234" i="8"/>
  <c r="BW235" i="8"/>
  <c r="BX235" i="8"/>
  <c r="BY235" i="8"/>
  <c r="BZ235" i="8"/>
  <c r="CB235" i="8"/>
  <c r="CC235" i="8"/>
  <c r="CD235" i="8"/>
  <c r="CF235" i="8"/>
  <c r="BW236" i="8"/>
  <c r="BX236" i="8"/>
  <c r="BY236" i="8"/>
  <c r="BZ236" i="8"/>
  <c r="CB236" i="8"/>
  <c r="CC236" i="8"/>
  <c r="CD236" i="8"/>
  <c r="CF236" i="8"/>
  <c r="BW237" i="8"/>
  <c r="BX237" i="8"/>
  <c r="BY237" i="8"/>
  <c r="BZ237" i="8"/>
  <c r="CB237" i="8"/>
  <c r="CC237" i="8"/>
  <c r="CD237" i="8"/>
  <c r="CF237" i="8"/>
  <c r="BW238" i="8"/>
  <c r="BX238" i="8"/>
  <c r="BY238" i="8"/>
  <c r="BZ238" i="8"/>
  <c r="CB238" i="8"/>
  <c r="CC238" i="8"/>
  <c r="CD238" i="8"/>
  <c r="CF238" i="8"/>
  <c r="BW239" i="8"/>
  <c r="BX239" i="8"/>
  <c r="BY239" i="8"/>
  <c r="BZ239" i="8"/>
  <c r="CB239" i="8"/>
  <c r="CC239" i="8"/>
  <c r="CD239" i="8"/>
  <c r="CF239" i="8"/>
  <c r="BW240" i="8"/>
  <c r="BX240" i="8"/>
  <c r="BY240" i="8"/>
  <c r="BZ240" i="8"/>
  <c r="CB240" i="8"/>
  <c r="CC240" i="8"/>
  <c r="CD240" i="8"/>
  <c r="CF240" i="8"/>
  <c r="BW241" i="8"/>
  <c r="BX241" i="8"/>
  <c r="BY241" i="8"/>
  <c r="BZ241" i="8"/>
  <c r="CB241" i="8"/>
  <c r="CC241" i="8"/>
  <c r="CD241" i="8"/>
  <c r="CF241" i="8"/>
  <c r="BW242" i="8"/>
  <c r="BX242" i="8"/>
  <c r="BY242" i="8"/>
  <c r="BZ242" i="8"/>
  <c r="CB242" i="8"/>
  <c r="CC242" i="8"/>
  <c r="CD242" i="8"/>
  <c r="CF242" i="8"/>
  <c r="BW243" i="8"/>
  <c r="BX243" i="8"/>
  <c r="BY243" i="8"/>
  <c r="BZ243" i="8"/>
  <c r="CB243" i="8"/>
  <c r="CC243" i="8"/>
  <c r="CD243" i="8"/>
  <c r="CF243" i="8"/>
  <c r="BW244" i="8"/>
  <c r="BX244" i="8"/>
  <c r="BY244" i="8"/>
  <c r="BZ244" i="8"/>
  <c r="CB244" i="8"/>
  <c r="CC244" i="8"/>
  <c r="CD244" i="8"/>
  <c r="CF244" i="8"/>
  <c r="BW245" i="8"/>
  <c r="BX245" i="8"/>
  <c r="BY245" i="8"/>
  <c r="BZ245" i="8"/>
  <c r="CB245" i="8"/>
  <c r="CC245" i="8"/>
  <c r="CD245" i="8"/>
  <c r="CF245" i="8"/>
  <c r="BW246" i="8"/>
  <c r="BX246" i="8"/>
  <c r="BY246" i="8"/>
  <c r="BZ246" i="8"/>
  <c r="CB246" i="8"/>
  <c r="CC246" i="8"/>
  <c r="CD246" i="8"/>
  <c r="CF246" i="8"/>
  <c r="BW247" i="8"/>
  <c r="BX247" i="8"/>
  <c r="BY247" i="8"/>
  <c r="BZ247" i="8"/>
  <c r="CB247" i="8"/>
  <c r="CC247" i="8"/>
  <c r="CD247" i="8"/>
  <c r="CF247" i="8"/>
  <c r="BW248" i="8"/>
  <c r="BX248" i="8"/>
  <c r="BY248" i="8"/>
  <c r="BZ248" i="8"/>
  <c r="CB248" i="8"/>
  <c r="CC248" i="8"/>
  <c r="CD248" i="8"/>
  <c r="CF248" i="8"/>
  <c r="BW249" i="8"/>
  <c r="BX249" i="8"/>
  <c r="BY249" i="8"/>
  <c r="BZ249" i="8"/>
  <c r="CB249" i="8"/>
  <c r="CC249" i="8"/>
  <c r="CD249" i="8"/>
  <c r="CF249" i="8"/>
  <c r="BW250" i="8"/>
  <c r="BX250" i="8"/>
  <c r="BY250" i="8"/>
  <c r="BZ250" i="8"/>
  <c r="CB250" i="8"/>
  <c r="CC250" i="8"/>
  <c r="CD250" i="8"/>
  <c r="CF250" i="8"/>
  <c r="BW251" i="8"/>
  <c r="BX251" i="8"/>
  <c r="BY251" i="8"/>
  <c r="BZ251" i="8"/>
  <c r="CB251" i="8"/>
  <c r="CC251" i="8"/>
  <c r="CD251" i="8"/>
  <c r="CF251" i="8"/>
  <c r="BW252" i="8"/>
  <c r="BX252" i="8"/>
  <c r="BY252" i="8"/>
  <c r="BZ252" i="8"/>
  <c r="CB252" i="8"/>
  <c r="CC252" i="8"/>
  <c r="CD252" i="8"/>
  <c r="CF252" i="8"/>
  <c r="BW253" i="8"/>
  <c r="BX253" i="8"/>
  <c r="BY253" i="8"/>
  <c r="BZ253" i="8"/>
  <c r="CB253" i="8"/>
  <c r="CC253" i="8"/>
  <c r="CD253" i="8"/>
  <c r="CF253" i="8"/>
  <c r="BW254" i="8"/>
  <c r="BX254" i="8"/>
  <c r="BY254" i="8"/>
  <c r="BZ254" i="8"/>
  <c r="CB254" i="8"/>
  <c r="CC254" i="8"/>
  <c r="CD254" i="8"/>
  <c r="CF254" i="8"/>
  <c r="BW255" i="8"/>
  <c r="BX255" i="8"/>
  <c r="BY255" i="8"/>
  <c r="BZ255" i="8"/>
  <c r="CB255" i="8"/>
  <c r="CC255" i="8"/>
  <c r="CD255" i="8"/>
  <c r="CF255" i="8"/>
  <c r="BW256" i="8"/>
  <c r="BX256" i="8"/>
  <c r="BY256" i="8"/>
  <c r="BZ256" i="8"/>
  <c r="CB256" i="8"/>
  <c r="CC256" i="8"/>
  <c r="CD256" i="8"/>
  <c r="CF256" i="8"/>
  <c r="BW257" i="8"/>
  <c r="BX257" i="8"/>
  <c r="BY257" i="8"/>
  <c r="BZ257" i="8"/>
  <c r="CB257" i="8"/>
  <c r="CC257" i="8"/>
  <c r="CD257" i="8"/>
  <c r="CF257" i="8"/>
  <c r="BW258" i="8"/>
  <c r="BX258" i="8"/>
  <c r="BY258" i="8"/>
  <c r="BZ258" i="8"/>
  <c r="CB258" i="8"/>
  <c r="CC258" i="8"/>
  <c r="CD258" i="8"/>
  <c r="CF258" i="8"/>
  <c r="BW259" i="8"/>
  <c r="BX259" i="8"/>
  <c r="BY259" i="8"/>
  <c r="BZ259" i="8"/>
  <c r="CB259" i="8"/>
  <c r="CC259" i="8"/>
  <c r="CD259" i="8"/>
  <c r="CF259" i="8"/>
  <c r="BW260" i="8"/>
  <c r="BX260" i="8"/>
  <c r="BY260" i="8"/>
  <c r="BZ260" i="8"/>
  <c r="CB260" i="8"/>
  <c r="CC260" i="8"/>
  <c r="CD260" i="8"/>
  <c r="CF260" i="8"/>
  <c r="BW261" i="8"/>
  <c r="BX261" i="8"/>
  <c r="BY261" i="8"/>
  <c r="BZ261" i="8"/>
  <c r="CB261" i="8"/>
  <c r="CC261" i="8"/>
  <c r="CD261" i="8"/>
  <c r="CF261" i="8"/>
  <c r="BW262" i="8"/>
  <c r="BX262" i="8"/>
  <c r="BY262" i="8"/>
  <c r="BZ262" i="8"/>
  <c r="CB262" i="8"/>
  <c r="CC262" i="8"/>
  <c r="CD262" i="8"/>
  <c r="CF262" i="8"/>
  <c r="BW263" i="8"/>
  <c r="BX263" i="8"/>
  <c r="BY263" i="8"/>
  <c r="BZ263" i="8"/>
  <c r="CB263" i="8"/>
  <c r="CC263" i="8"/>
  <c r="CD263" i="8"/>
  <c r="CF263" i="8"/>
  <c r="BW264" i="8"/>
  <c r="BX264" i="8"/>
  <c r="BY264" i="8"/>
  <c r="BZ264" i="8"/>
  <c r="CB264" i="8"/>
  <c r="CC264" i="8"/>
  <c r="CD264" i="8"/>
  <c r="CF264" i="8"/>
  <c r="BW265" i="8"/>
  <c r="BX265" i="8"/>
  <c r="BY265" i="8"/>
  <c r="BZ265" i="8"/>
  <c r="CB265" i="8"/>
  <c r="CC265" i="8"/>
  <c r="CD265" i="8"/>
  <c r="CF265" i="8"/>
  <c r="BW266" i="8"/>
  <c r="BX266" i="8"/>
  <c r="BY266" i="8"/>
  <c r="BZ266" i="8"/>
  <c r="CB266" i="8"/>
  <c r="CC266" i="8"/>
  <c r="CD266" i="8"/>
  <c r="CF266" i="8"/>
  <c r="BW267" i="8"/>
  <c r="BX267" i="8"/>
  <c r="BY267" i="8"/>
  <c r="BZ267" i="8"/>
  <c r="CB267" i="8"/>
  <c r="CC267" i="8"/>
  <c r="CD267" i="8"/>
  <c r="CF267" i="8"/>
  <c r="BW268" i="8"/>
  <c r="BX268" i="8"/>
  <c r="BY268" i="8"/>
  <c r="BZ268" i="8"/>
  <c r="CB268" i="8"/>
  <c r="CC268" i="8"/>
  <c r="CD268" i="8"/>
  <c r="CF268" i="8"/>
  <c r="BW269" i="8"/>
  <c r="BX269" i="8"/>
  <c r="BY269" i="8"/>
  <c r="BZ269" i="8"/>
  <c r="CB269" i="8"/>
  <c r="CC269" i="8"/>
  <c r="CD269" i="8"/>
  <c r="CF269" i="8"/>
  <c r="BW270" i="8"/>
  <c r="BX270" i="8"/>
  <c r="BY270" i="8"/>
  <c r="BZ270" i="8"/>
  <c r="CB270" i="8"/>
  <c r="CC270" i="8"/>
  <c r="CD270" i="8"/>
  <c r="CF270" i="8"/>
  <c r="BW271" i="8"/>
  <c r="BX271" i="8"/>
  <c r="BY271" i="8"/>
  <c r="BZ271" i="8"/>
  <c r="CB271" i="8"/>
  <c r="CC271" i="8"/>
  <c r="CD271" i="8"/>
  <c r="CF271" i="8"/>
  <c r="BW272" i="8"/>
  <c r="BX272" i="8"/>
  <c r="BY272" i="8"/>
  <c r="BZ272" i="8"/>
  <c r="CB272" i="8"/>
  <c r="CC272" i="8"/>
  <c r="CD272" i="8"/>
  <c r="CF272" i="8"/>
  <c r="BW273" i="8"/>
  <c r="BX273" i="8"/>
  <c r="BY273" i="8"/>
  <c r="BZ273" i="8"/>
  <c r="CB273" i="8"/>
  <c r="CC273" i="8"/>
  <c r="CD273" i="8"/>
  <c r="CF273" i="8"/>
  <c r="BW274" i="8"/>
  <c r="BX274" i="8"/>
  <c r="BY274" i="8"/>
  <c r="BZ274" i="8"/>
  <c r="CB274" i="8"/>
  <c r="CC274" i="8"/>
  <c r="CD274" i="8"/>
  <c r="CF274" i="8"/>
  <c r="BW275" i="8"/>
  <c r="BX275" i="8"/>
  <c r="BY275" i="8"/>
  <c r="BZ275" i="8"/>
  <c r="CB275" i="8"/>
  <c r="CC275" i="8"/>
  <c r="CD275" i="8"/>
  <c r="CF275" i="8"/>
  <c r="BW276" i="8"/>
  <c r="BX276" i="8"/>
  <c r="BY276" i="8"/>
  <c r="BZ276" i="8"/>
  <c r="CB276" i="8"/>
  <c r="CC276" i="8"/>
  <c r="CD276" i="8"/>
  <c r="CF276" i="8"/>
  <c r="BW277" i="8"/>
  <c r="BX277" i="8"/>
  <c r="BY277" i="8"/>
  <c r="BZ277" i="8"/>
  <c r="CB277" i="8"/>
  <c r="CC277" i="8"/>
  <c r="CD277" i="8"/>
  <c r="CF277" i="8"/>
  <c r="BW278" i="8"/>
  <c r="BX278" i="8"/>
  <c r="BY278" i="8"/>
  <c r="BZ278" i="8"/>
  <c r="CB278" i="8"/>
  <c r="CC278" i="8"/>
  <c r="CD278" i="8"/>
  <c r="CF278" i="8"/>
  <c r="BW279" i="8"/>
  <c r="BX279" i="8"/>
  <c r="BY279" i="8"/>
  <c r="BZ279" i="8"/>
  <c r="CB279" i="8"/>
  <c r="CC279" i="8"/>
  <c r="CD279" i="8"/>
  <c r="CF279" i="8"/>
  <c r="BW280" i="8"/>
  <c r="BX280" i="8"/>
  <c r="BY280" i="8"/>
  <c r="BZ280" i="8"/>
  <c r="CB280" i="8"/>
  <c r="CC280" i="8"/>
  <c r="CD280" i="8"/>
  <c r="CF280" i="8"/>
  <c r="BW281" i="8"/>
  <c r="BX281" i="8"/>
  <c r="BY281" i="8"/>
  <c r="BZ281" i="8"/>
  <c r="CB281" i="8"/>
  <c r="CC281" i="8"/>
  <c r="CD281" i="8"/>
  <c r="CF281" i="8"/>
  <c r="BW282" i="8"/>
  <c r="BX282" i="8"/>
  <c r="BY282" i="8"/>
  <c r="BZ282" i="8"/>
  <c r="CB282" i="8"/>
  <c r="CC282" i="8"/>
  <c r="CD282" i="8"/>
  <c r="CF282" i="8"/>
  <c r="BW283" i="8"/>
  <c r="BX283" i="8"/>
  <c r="BY283" i="8"/>
  <c r="BZ283" i="8"/>
  <c r="CB283" i="8"/>
  <c r="CC283" i="8"/>
  <c r="CD283" i="8"/>
  <c r="CF283" i="8"/>
  <c r="BW284" i="8"/>
  <c r="BX284" i="8"/>
  <c r="BY284" i="8"/>
  <c r="BZ284" i="8"/>
  <c r="CB284" i="8"/>
  <c r="CC284" i="8"/>
  <c r="CD284" i="8"/>
  <c r="CF284" i="8"/>
  <c r="BW285" i="8"/>
  <c r="BX285" i="8"/>
  <c r="BY285" i="8"/>
  <c r="BZ285" i="8"/>
  <c r="CB285" i="8"/>
  <c r="CC285" i="8"/>
  <c r="CD285" i="8"/>
  <c r="CF285" i="8"/>
  <c r="BW286" i="8"/>
  <c r="BX286" i="8"/>
  <c r="BY286" i="8"/>
  <c r="BZ286" i="8"/>
  <c r="CB286" i="8"/>
  <c r="CC286" i="8"/>
  <c r="CD286" i="8"/>
  <c r="CF286" i="8"/>
  <c r="BW287" i="8"/>
  <c r="BX287" i="8"/>
  <c r="BY287" i="8"/>
  <c r="BZ287" i="8"/>
  <c r="CB287" i="8"/>
  <c r="CC287" i="8"/>
  <c r="CD287" i="8"/>
  <c r="CF287" i="8"/>
  <c r="BW288" i="8"/>
  <c r="BX288" i="8"/>
  <c r="BY288" i="8"/>
  <c r="BZ288" i="8"/>
  <c r="CB288" i="8"/>
  <c r="CC288" i="8"/>
  <c r="CD288" i="8"/>
  <c r="CF288" i="8"/>
  <c r="BW289" i="8"/>
  <c r="BX289" i="8"/>
  <c r="BY289" i="8"/>
  <c r="BZ289" i="8"/>
  <c r="CB289" i="8"/>
  <c r="CC289" i="8"/>
  <c r="CD289" i="8"/>
  <c r="CF289" i="8"/>
  <c r="BW290" i="8"/>
  <c r="BX290" i="8"/>
  <c r="BY290" i="8"/>
  <c r="BZ290" i="8"/>
  <c r="CB290" i="8"/>
  <c r="CC290" i="8"/>
  <c r="CD290" i="8"/>
  <c r="CF290" i="8"/>
  <c r="BW291" i="8"/>
  <c r="BX291" i="8"/>
  <c r="BY291" i="8"/>
  <c r="BZ291" i="8"/>
  <c r="CB291" i="8"/>
  <c r="CC291" i="8"/>
  <c r="CD291" i="8"/>
  <c r="CF291" i="8"/>
  <c r="BW292" i="8"/>
  <c r="BX292" i="8"/>
  <c r="BY292" i="8"/>
  <c r="BZ292" i="8"/>
  <c r="CB292" i="8"/>
  <c r="CC292" i="8"/>
  <c r="CD292" i="8"/>
  <c r="CF292" i="8"/>
  <c r="BW293" i="8"/>
  <c r="BX293" i="8"/>
  <c r="BY293" i="8"/>
  <c r="BZ293" i="8"/>
  <c r="CB293" i="8"/>
  <c r="CC293" i="8"/>
  <c r="CD293" i="8"/>
  <c r="CF293" i="8"/>
  <c r="BW294" i="8"/>
  <c r="BX294" i="8"/>
  <c r="BY294" i="8"/>
  <c r="BZ294" i="8"/>
  <c r="CB294" i="8"/>
  <c r="CC294" i="8"/>
  <c r="CD294" i="8"/>
  <c r="CF294" i="8"/>
  <c r="BW295" i="8"/>
  <c r="BX295" i="8"/>
  <c r="BY295" i="8"/>
  <c r="BZ295" i="8"/>
  <c r="CB295" i="8"/>
  <c r="CC295" i="8"/>
  <c r="CD295" i="8"/>
  <c r="CF295" i="8"/>
  <c r="BW296" i="8"/>
  <c r="BX296" i="8"/>
  <c r="BY296" i="8"/>
  <c r="BZ296" i="8"/>
  <c r="CB296" i="8"/>
  <c r="CC296" i="8"/>
  <c r="CD296" i="8"/>
  <c r="CF296" i="8"/>
  <c r="BW297" i="8"/>
  <c r="BX297" i="8"/>
  <c r="BY297" i="8"/>
  <c r="BZ297" i="8"/>
  <c r="CB297" i="8"/>
  <c r="CC297" i="8"/>
  <c r="CD297" i="8"/>
  <c r="CF297" i="8"/>
  <c r="BW298" i="8"/>
  <c r="BX298" i="8"/>
  <c r="BY298" i="8"/>
  <c r="BZ298" i="8"/>
  <c r="CB298" i="8"/>
  <c r="CC298" i="8"/>
  <c r="CD298" i="8"/>
  <c r="CF298" i="8"/>
  <c r="BW299" i="8"/>
  <c r="BX299" i="8"/>
  <c r="BY299" i="8"/>
  <c r="BZ299" i="8"/>
  <c r="CB299" i="8"/>
  <c r="CC299" i="8"/>
  <c r="CD299" i="8"/>
  <c r="CF299" i="8"/>
  <c r="BW300" i="8"/>
  <c r="BX300" i="8"/>
  <c r="BY300" i="8"/>
  <c r="BZ300" i="8"/>
  <c r="CB300" i="8"/>
  <c r="CC300" i="8"/>
  <c r="CD300" i="8"/>
  <c r="CF300" i="8"/>
  <c r="BW301" i="8"/>
  <c r="BX301" i="8"/>
  <c r="BY301" i="8"/>
  <c r="BZ301" i="8"/>
  <c r="CB301" i="8"/>
  <c r="CC301" i="8"/>
  <c r="CD301" i="8"/>
  <c r="CF301" i="8"/>
  <c r="BW302" i="8"/>
  <c r="BX302" i="8"/>
  <c r="BY302" i="8"/>
  <c r="BZ302" i="8"/>
  <c r="CB302" i="8"/>
  <c r="CC302" i="8"/>
  <c r="CD302" i="8"/>
  <c r="CF302" i="8"/>
  <c r="BW303" i="8"/>
  <c r="BX303" i="8"/>
  <c r="BY303" i="8"/>
  <c r="BZ303" i="8"/>
  <c r="CB303" i="8"/>
  <c r="CC303" i="8"/>
  <c r="CD303" i="8"/>
  <c r="CF303" i="8"/>
  <c r="BW304" i="8"/>
  <c r="BX304" i="8"/>
  <c r="BY304" i="8"/>
  <c r="BZ304" i="8"/>
  <c r="CB304" i="8"/>
  <c r="CC304" i="8"/>
  <c r="CD304" i="8"/>
  <c r="CF304" i="8"/>
  <c r="BW305" i="8"/>
  <c r="BX305" i="8"/>
  <c r="BY305" i="8"/>
  <c r="BZ305" i="8"/>
  <c r="CB305" i="8"/>
  <c r="CC305" i="8"/>
  <c r="CD305" i="8"/>
  <c r="CF305" i="8"/>
  <c r="BW306" i="8"/>
  <c r="BX306" i="8"/>
  <c r="BY306" i="8"/>
  <c r="BZ306" i="8"/>
  <c r="CB306" i="8"/>
  <c r="CC306" i="8"/>
  <c r="CD306" i="8"/>
  <c r="CF306" i="8"/>
  <c r="BW307" i="8"/>
  <c r="BX307" i="8"/>
  <c r="BY307" i="8"/>
  <c r="BZ307" i="8"/>
  <c r="CB307" i="8"/>
  <c r="CC307" i="8"/>
  <c r="CD307" i="8"/>
  <c r="CF307" i="8"/>
  <c r="BW308" i="8"/>
  <c r="BX308" i="8"/>
  <c r="BY308" i="8"/>
  <c r="BZ308" i="8"/>
  <c r="CB308" i="8"/>
  <c r="CC308" i="8"/>
  <c r="CD308" i="8"/>
  <c r="CF308" i="8"/>
  <c r="BW309" i="8"/>
  <c r="BX309" i="8"/>
  <c r="BY309" i="8"/>
  <c r="BZ309" i="8"/>
  <c r="CB309" i="8"/>
  <c r="CC309" i="8"/>
  <c r="CD309" i="8"/>
  <c r="CF309" i="8"/>
  <c r="BW310" i="8"/>
  <c r="BX310" i="8"/>
  <c r="BY310" i="8"/>
  <c r="BZ310" i="8"/>
  <c r="CB310" i="8"/>
  <c r="CC310" i="8"/>
  <c r="CD310" i="8"/>
  <c r="CF310" i="8"/>
  <c r="BW311" i="8"/>
  <c r="BX311" i="8"/>
  <c r="BY311" i="8"/>
  <c r="BZ311" i="8"/>
  <c r="CB311" i="8"/>
  <c r="CC311" i="8"/>
  <c r="CD311" i="8"/>
  <c r="CF311" i="8"/>
  <c r="BW312" i="8"/>
  <c r="BX312" i="8"/>
  <c r="BY312" i="8"/>
  <c r="BZ312" i="8"/>
  <c r="CB312" i="8"/>
  <c r="CC312" i="8"/>
  <c r="CD312" i="8"/>
  <c r="CF312" i="8"/>
  <c r="BW313" i="8"/>
  <c r="BX313" i="8"/>
  <c r="BY313" i="8"/>
  <c r="BZ313" i="8"/>
  <c r="CB313" i="8"/>
  <c r="CC313" i="8"/>
  <c r="CD313" i="8"/>
  <c r="CF313" i="8"/>
  <c r="BW314" i="8"/>
  <c r="BX314" i="8"/>
  <c r="BY314" i="8"/>
  <c r="BZ314" i="8"/>
  <c r="CB314" i="8"/>
  <c r="CC314" i="8"/>
  <c r="CD314" i="8"/>
  <c r="CF314" i="8"/>
  <c r="BW315" i="8"/>
  <c r="BX315" i="8"/>
  <c r="BY315" i="8"/>
  <c r="BZ315" i="8"/>
  <c r="CB315" i="8"/>
  <c r="CC315" i="8"/>
  <c r="CD315" i="8"/>
  <c r="CF315" i="8"/>
  <c r="BW316" i="8"/>
  <c r="BX316" i="8"/>
  <c r="BY316" i="8"/>
  <c r="BZ316" i="8"/>
  <c r="CB316" i="8"/>
  <c r="CC316" i="8"/>
  <c r="CD316" i="8"/>
  <c r="CF316" i="8"/>
  <c r="BW317" i="8"/>
  <c r="BX317" i="8"/>
  <c r="BY317" i="8"/>
  <c r="BZ317" i="8"/>
  <c r="CB317" i="8"/>
  <c r="CC317" i="8"/>
  <c r="CD317" i="8"/>
  <c r="CF317" i="8"/>
  <c r="BW318" i="8"/>
  <c r="BX318" i="8"/>
  <c r="BY318" i="8"/>
  <c r="BZ318" i="8"/>
  <c r="CB318" i="8"/>
  <c r="CC318" i="8"/>
  <c r="CD318" i="8"/>
  <c r="CF318" i="8"/>
  <c r="BW319" i="8"/>
  <c r="BX319" i="8"/>
  <c r="BY319" i="8"/>
  <c r="BZ319" i="8"/>
  <c r="CB319" i="8"/>
  <c r="CC319" i="8"/>
  <c r="CD319" i="8"/>
  <c r="CF319" i="8"/>
  <c r="BW320" i="8"/>
  <c r="BX320" i="8"/>
  <c r="BY320" i="8"/>
  <c r="BZ320" i="8"/>
  <c r="CB320" i="8"/>
  <c r="CC320" i="8"/>
  <c r="CD320" i="8"/>
  <c r="CF320" i="8"/>
  <c r="BW321" i="8"/>
  <c r="BX321" i="8"/>
  <c r="BY321" i="8"/>
  <c r="BZ321" i="8"/>
  <c r="CB321" i="8"/>
  <c r="CC321" i="8"/>
  <c r="CD321" i="8"/>
  <c r="CF321" i="8"/>
  <c r="BW322" i="8"/>
  <c r="BX322" i="8"/>
  <c r="BY322" i="8"/>
  <c r="BZ322" i="8"/>
  <c r="CB322" i="8"/>
  <c r="CC322" i="8"/>
  <c r="CD322" i="8"/>
  <c r="CF322" i="8"/>
  <c r="BW323" i="8"/>
  <c r="BX323" i="8"/>
  <c r="BY323" i="8"/>
  <c r="BZ323" i="8"/>
  <c r="CB323" i="8"/>
  <c r="CC323" i="8"/>
  <c r="CD323" i="8"/>
  <c r="CF323" i="8"/>
  <c r="BW324" i="8"/>
  <c r="BX324" i="8"/>
  <c r="BY324" i="8"/>
  <c r="BZ324" i="8"/>
  <c r="CB324" i="8"/>
  <c r="CC324" i="8"/>
  <c r="CD324" i="8"/>
  <c r="CF324" i="8"/>
  <c r="BW325" i="8"/>
  <c r="BX325" i="8"/>
  <c r="BY325" i="8"/>
  <c r="BZ325" i="8"/>
  <c r="CB325" i="8"/>
  <c r="CC325" i="8"/>
  <c r="CD325" i="8"/>
  <c r="CF325" i="8"/>
  <c r="BW326" i="8"/>
  <c r="BX326" i="8"/>
  <c r="BY326" i="8"/>
  <c r="BZ326" i="8"/>
  <c r="CB326" i="8"/>
  <c r="CC326" i="8"/>
  <c r="CD326" i="8"/>
  <c r="CF326" i="8"/>
  <c r="BW327" i="8"/>
  <c r="BX327" i="8"/>
  <c r="BY327" i="8"/>
  <c r="BZ327" i="8"/>
  <c r="CB327" i="8"/>
  <c r="CC327" i="8"/>
  <c r="CD327" i="8"/>
  <c r="CF327" i="8"/>
  <c r="BW328" i="8"/>
  <c r="BX328" i="8"/>
  <c r="BY328" i="8"/>
  <c r="BZ328" i="8"/>
  <c r="CB328" i="8"/>
  <c r="CC328" i="8"/>
  <c r="CD328" i="8"/>
  <c r="CF328" i="8"/>
  <c r="BW329" i="8"/>
  <c r="BX329" i="8"/>
  <c r="BY329" i="8"/>
  <c r="BZ329" i="8"/>
  <c r="CB329" i="8"/>
  <c r="CC329" i="8"/>
  <c r="CD329" i="8"/>
  <c r="CF329" i="8"/>
  <c r="BW330" i="8"/>
  <c r="BX330" i="8"/>
  <c r="BY330" i="8"/>
  <c r="BZ330" i="8"/>
  <c r="CB330" i="8"/>
  <c r="CC330" i="8"/>
  <c r="CD330" i="8"/>
  <c r="CF330" i="8"/>
  <c r="BW331" i="8"/>
  <c r="BX331" i="8"/>
  <c r="BY331" i="8"/>
  <c r="BZ331" i="8"/>
  <c r="CB331" i="8"/>
  <c r="CC331" i="8"/>
  <c r="CD331" i="8"/>
  <c r="CF331" i="8"/>
  <c r="BW332" i="8"/>
  <c r="BX332" i="8"/>
  <c r="BY332" i="8"/>
  <c r="BZ332" i="8"/>
  <c r="CB332" i="8"/>
  <c r="CC332" i="8"/>
  <c r="CD332" i="8"/>
  <c r="CF332" i="8"/>
  <c r="BW333" i="8"/>
  <c r="BX333" i="8"/>
  <c r="BY333" i="8"/>
  <c r="BZ333" i="8"/>
  <c r="CB333" i="8"/>
  <c r="CC333" i="8"/>
  <c r="CD333" i="8"/>
  <c r="CF333" i="8"/>
  <c r="BW334" i="8"/>
  <c r="BX334" i="8"/>
  <c r="BY334" i="8"/>
  <c r="BZ334" i="8"/>
  <c r="CB334" i="8"/>
  <c r="CC334" i="8"/>
  <c r="CD334" i="8"/>
  <c r="CF334" i="8"/>
  <c r="BW335" i="8"/>
  <c r="BX335" i="8"/>
  <c r="BY335" i="8"/>
  <c r="BZ335" i="8"/>
  <c r="CB335" i="8"/>
  <c r="CC335" i="8"/>
  <c r="CD335" i="8"/>
  <c r="CF335" i="8"/>
  <c r="BW336" i="8"/>
  <c r="BX336" i="8"/>
  <c r="BY336" i="8"/>
  <c r="BZ336" i="8"/>
  <c r="CB336" i="8"/>
  <c r="CC336" i="8"/>
  <c r="CD336" i="8"/>
  <c r="CF336" i="8"/>
  <c r="BW337" i="8"/>
  <c r="BX337" i="8"/>
  <c r="BY337" i="8"/>
  <c r="BZ337" i="8"/>
  <c r="CB337" i="8"/>
  <c r="CC337" i="8"/>
  <c r="CD337" i="8"/>
  <c r="CF337" i="8"/>
  <c r="BW338" i="8"/>
  <c r="BX338" i="8"/>
  <c r="BY338" i="8"/>
  <c r="BZ338" i="8"/>
  <c r="CB338" i="8"/>
  <c r="CC338" i="8"/>
  <c r="CD338" i="8"/>
  <c r="CF338" i="8"/>
  <c r="BW339" i="8"/>
  <c r="BX339" i="8"/>
  <c r="BY339" i="8"/>
  <c r="BZ339" i="8"/>
  <c r="CB339" i="8"/>
  <c r="CC339" i="8"/>
  <c r="CD339" i="8"/>
  <c r="CF339" i="8"/>
  <c r="BW340" i="8"/>
  <c r="BX340" i="8"/>
  <c r="BY340" i="8"/>
  <c r="BZ340" i="8"/>
  <c r="CB340" i="8"/>
  <c r="CC340" i="8"/>
  <c r="CD340" i="8"/>
  <c r="CF340" i="8"/>
  <c r="BW341" i="8"/>
  <c r="BX341" i="8"/>
  <c r="BY341" i="8"/>
  <c r="BZ341" i="8"/>
  <c r="CB341" i="8"/>
  <c r="CC341" i="8"/>
  <c r="CD341" i="8"/>
  <c r="CF341" i="8"/>
  <c r="BW342" i="8"/>
  <c r="BX342" i="8"/>
  <c r="BY342" i="8"/>
  <c r="BZ342" i="8"/>
  <c r="CB342" i="8"/>
  <c r="CC342" i="8"/>
  <c r="CD342" i="8"/>
  <c r="CF342" i="8"/>
  <c r="BW343" i="8"/>
  <c r="BX343" i="8"/>
  <c r="BY343" i="8"/>
  <c r="BZ343" i="8"/>
  <c r="CB343" i="8"/>
  <c r="CC343" i="8"/>
  <c r="CD343" i="8"/>
  <c r="CF343" i="8"/>
  <c r="BW344" i="8"/>
  <c r="BX344" i="8"/>
  <c r="BY344" i="8"/>
  <c r="BZ344" i="8"/>
  <c r="CB344" i="8"/>
  <c r="CC344" i="8"/>
  <c r="CD344" i="8"/>
  <c r="CF344" i="8"/>
  <c r="BW345" i="8"/>
  <c r="BX345" i="8"/>
  <c r="BY345" i="8"/>
  <c r="BZ345" i="8"/>
  <c r="CB345" i="8"/>
  <c r="CC345" i="8"/>
  <c r="CD345" i="8"/>
  <c r="CF345" i="8"/>
  <c r="BW346" i="8"/>
  <c r="BX346" i="8"/>
  <c r="BY346" i="8"/>
  <c r="BZ346" i="8"/>
  <c r="CB346" i="8"/>
  <c r="CC346" i="8"/>
  <c r="CD346" i="8"/>
  <c r="CF346" i="8"/>
  <c r="BW347" i="8"/>
  <c r="BX347" i="8"/>
  <c r="BY347" i="8"/>
  <c r="BZ347" i="8"/>
  <c r="CB347" i="8"/>
  <c r="CC347" i="8"/>
  <c r="CD347" i="8"/>
  <c r="CF347" i="8"/>
  <c r="BW348" i="8"/>
  <c r="BX348" i="8"/>
  <c r="BY348" i="8"/>
  <c r="BZ348" i="8"/>
  <c r="CB348" i="8"/>
  <c r="CC348" i="8"/>
  <c r="CD348" i="8"/>
  <c r="CF348" i="8"/>
  <c r="BW349" i="8"/>
  <c r="BX349" i="8"/>
  <c r="BY349" i="8"/>
  <c r="BZ349" i="8"/>
  <c r="CB349" i="8"/>
  <c r="CC349" i="8"/>
  <c r="CD349" i="8"/>
  <c r="CF349" i="8"/>
  <c r="BW350" i="8"/>
  <c r="BX350" i="8"/>
  <c r="BY350" i="8"/>
  <c r="BZ350" i="8"/>
  <c r="CB350" i="8"/>
  <c r="CC350" i="8"/>
  <c r="CD350" i="8"/>
  <c r="CF350" i="8"/>
  <c r="BW351" i="8"/>
  <c r="BX351" i="8"/>
  <c r="BY351" i="8"/>
  <c r="BZ351" i="8"/>
  <c r="CB351" i="8"/>
  <c r="CC351" i="8"/>
  <c r="CD351" i="8"/>
  <c r="CF351" i="8"/>
  <c r="BW352" i="8"/>
  <c r="BX352" i="8"/>
  <c r="BY352" i="8"/>
  <c r="BZ352" i="8"/>
  <c r="CB352" i="8"/>
  <c r="CC352" i="8"/>
  <c r="CD352" i="8"/>
  <c r="CF352" i="8"/>
  <c r="BW353" i="8"/>
  <c r="BX353" i="8"/>
  <c r="BY353" i="8"/>
  <c r="BZ353" i="8"/>
  <c r="CB353" i="8"/>
  <c r="CC353" i="8"/>
  <c r="CD353" i="8"/>
  <c r="CF353" i="8"/>
  <c r="BW354" i="8"/>
  <c r="BX354" i="8"/>
  <c r="BY354" i="8"/>
  <c r="BZ354" i="8"/>
  <c r="CB354" i="8"/>
  <c r="CC354" i="8"/>
  <c r="CD354" i="8"/>
  <c r="CF354" i="8"/>
  <c r="BW355" i="8"/>
  <c r="BX355" i="8"/>
  <c r="BY355" i="8"/>
  <c r="BZ355" i="8"/>
  <c r="CB355" i="8"/>
  <c r="CC355" i="8"/>
  <c r="CD355" i="8"/>
  <c r="CF355" i="8"/>
  <c r="BW356" i="8"/>
  <c r="BX356" i="8"/>
  <c r="BY356" i="8"/>
  <c r="BZ356" i="8"/>
  <c r="CB356" i="8"/>
  <c r="CC356" i="8"/>
  <c r="CD356" i="8"/>
  <c r="CF356" i="8"/>
  <c r="BW357" i="8"/>
  <c r="BX357" i="8"/>
  <c r="BY357" i="8"/>
  <c r="BZ357" i="8"/>
  <c r="CB357" i="8"/>
  <c r="CC357" i="8"/>
  <c r="CD357" i="8"/>
  <c r="CF357" i="8"/>
  <c r="BW358" i="8"/>
  <c r="BX358" i="8"/>
  <c r="BY358" i="8"/>
  <c r="BZ358" i="8"/>
  <c r="CB358" i="8"/>
  <c r="CC358" i="8"/>
  <c r="CD358" i="8"/>
  <c r="CF358" i="8"/>
  <c r="BW359" i="8"/>
  <c r="BX359" i="8"/>
  <c r="BY359" i="8"/>
  <c r="BZ359" i="8"/>
  <c r="CB359" i="8"/>
  <c r="CC359" i="8"/>
  <c r="CD359" i="8"/>
  <c r="CF359" i="8"/>
  <c r="BW360" i="8"/>
  <c r="BX360" i="8"/>
  <c r="BY360" i="8"/>
  <c r="BZ360" i="8"/>
  <c r="CB360" i="8"/>
  <c r="CC360" i="8"/>
  <c r="CD360" i="8"/>
  <c r="CF360" i="8"/>
  <c r="BW361" i="8"/>
  <c r="BX361" i="8"/>
  <c r="BY361" i="8"/>
  <c r="BZ361" i="8"/>
  <c r="CB361" i="8"/>
  <c r="CC361" i="8"/>
  <c r="CD361" i="8"/>
  <c r="CF361" i="8"/>
  <c r="BW362" i="8"/>
  <c r="BX362" i="8"/>
  <c r="BY362" i="8"/>
  <c r="BZ362" i="8"/>
  <c r="CB362" i="8"/>
  <c r="CC362" i="8"/>
  <c r="CD362" i="8"/>
  <c r="CF362" i="8"/>
  <c r="BW363" i="8"/>
  <c r="BX363" i="8"/>
  <c r="BY363" i="8"/>
  <c r="BZ363" i="8"/>
  <c r="CB363" i="8"/>
  <c r="CC363" i="8"/>
  <c r="CD363" i="8"/>
  <c r="CF363" i="8"/>
  <c r="BW364" i="8"/>
  <c r="BX364" i="8"/>
  <c r="BY364" i="8"/>
  <c r="BZ364" i="8"/>
  <c r="CB364" i="8"/>
  <c r="CC364" i="8"/>
  <c r="CD364" i="8"/>
  <c r="CF364" i="8"/>
  <c r="BW365" i="8"/>
  <c r="BX365" i="8"/>
  <c r="BY365" i="8"/>
  <c r="BZ365" i="8"/>
  <c r="CB365" i="8"/>
  <c r="CC365" i="8"/>
  <c r="CD365" i="8"/>
  <c r="CF365" i="8"/>
  <c r="BW366" i="8"/>
  <c r="BX366" i="8"/>
  <c r="BY366" i="8"/>
  <c r="BZ366" i="8"/>
  <c r="CB366" i="8"/>
  <c r="CC366" i="8"/>
  <c r="CD366" i="8"/>
  <c r="CF366" i="8"/>
  <c r="BW367" i="8"/>
  <c r="BX367" i="8"/>
  <c r="BY367" i="8"/>
  <c r="BZ367" i="8"/>
  <c r="CB367" i="8"/>
  <c r="CC367" i="8"/>
  <c r="CD367" i="8"/>
  <c r="CF367" i="8"/>
  <c r="BW368" i="8"/>
  <c r="BX368" i="8"/>
  <c r="BY368" i="8"/>
  <c r="BZ368" i="8"/>
  <c r="CB368" i="8"/>
  <c r="CC368" i="8"/>
  <c r="CD368" i="8"/>
  <c r="CF368" i="8"/>
  <c r="BW369" i="8"/>
  <c r="BX369" i="8"/>
  <c r="BY369" i="8"/>
  <c r="BZ369" i="8"/>
  <c r="CB369" i="8"/>
  <c r="CC369" i="8"/>
  <c r="CD369" i="8"/>
  <c r="CF369" i="8"/>
  <c r="U364" i="23"/>
  <c r="W364" i="23" s="1"/>
  <c r="U365" i="23"/>
  <c r="W365" i="23" s="1"/>
  <c r="U366" i="23"/>
  <c r="W366" i="23" s="1"/>
  <c r="U367" i="23"/>
  <c r="W367" i="23" s="1"/>
  <c r="U368" i="23"/>
  <c r="W368" i="23" s="1"/>
  <c r="G366" i="23"/>
  <c r="G367" i="23"/>
  <c r="G368" i="23"/>
  <c r="G333" i="23"/>
  <c r="G334" i="23"/>
  <c r="G335" i="23"/>
  <c r="G336" i="23"/>
  <c r="G337" i="23"/>
  <c r="G338" i="23"/>
  <c r="G339" i="23"/>
  <c r="G340" i="23"/>
  <c r="G341" i="23"/>
  <c r="G342" i="23"/>
  <c r="G343" i="23"/>
  <c r="G344" i="23"/>
  <c r="G345" i="23"/>
  <c r="G346" i="23"/>
  <c r="G347" i="23"/>
  <c r="G348" i="23"/>
  <c r="G349" i="23"/>
  <c r="G350" i="23"/>
  <c r="G351" i="23"/>
  <c r="G352" i="23"/>
  <c r="G353" i="23"/>
  <c r="G354" i="23"/>
  <c r="G355" i="23"/>
  <c r="G356" i="23"/>
  <c r="G357" i="23"/>
  <c r="G358" i="23"/>
  <c r="G359" i="23"/>
  <c r="G360" i="23"/>
  <c r="G361" i="23"/>
  <c r="G362" i="23"/>
  <c r="G363" i="23"/>
  <c r="G364" i="23"/>
  <c r="G365" i="23"/>
  <c r="G214" i="23"/>
  <c r="G215" i="23"/>
  <c r="G216" i="23"/>
  <c r="G217" i="23"/>
  <c r="G218" i="23"/>
  <c r="G219" i="23"/>
  <c r="G220" i="23"/>
  <c r="G221" i="23"/>
  <c r="G222" i="23"/>
  <c r="G223" i="23"/>
  <c r="G224" i="23"/>
  <c r="G225" i="23"/>
  <c r="G226" i="23"/>
  <c r="G227" i="23"/>
  <c r="G228" i="23"/>
  <c r="G229" i="23"/>
  <c r="G230" i="23"/>
  <c r="G231" i="23"/>
  <c r="G232" i="23"/>
  <c r="G233" i="23"/>
  <c r="G234" i="23"/>
  <c r="G235" i="23"/>
  <c r="G236" i="23"/>
  <c r="G237" i="23"/>
  <c r="G238" i="23"/>
  <c r="G239" i="23"/>
  <c r="G240" i="23"/>
  <c r="G241" i="23"/>
  <c r="G242" i="23"/>
  <c r="G243" i="23"/>
  <c r="G244" i="23"/>
  <c r="G245" i="23"/>
  <c r="G246" i="23"/>
  <c r="G247" i="23"/>
  <c r="G248" i="23"/>
  <c r="G249" i="23"/>
  <c r="G250" i="23"/>
  <c r="G251" i="23"/>
  <c r="G252" i="23"/>
  <c r="G253" i="23"/>
  <c r="G254" i="23"/>
  <c r="G255" i="23"/>
  <c r="G256" i="23"/>
  <c r="G257" i="23"/>
  <c r="G258" i="23"/>
  <c r="G259" i="23"/>
  <c r="G260" i="23"/>
  <c r="G261" i="23"/>
  <c r="G262" i="23"/>
  <c r="G263" i="23"/>
  <c r="G264" i="23"/>
  <c r="G265" i="23"/>
  <c r="G266" i="23"/>
  <c r="G267" i="23"/>
  <c r="G268" i="23"/>
  <c r="G269" i="23"/>
  <c r="G270" i="23"/>
  <c r="G271" i="23"/>
  <c r="G272" i="23"/>
  <c r="G273" i="23"/>
  <c r="G274" i="23"/>
  <c r="G275" i="23"/>
  <c r="G276" i="23"/>
  <c r="G277" i="23"/>
  <c r="G278" i="23"/>
  <c r="G279" i="23"/>
  <c r="G280" i="23"/>
  <c r="G281" i="23"/>
  <c r="G282" i="23"/>
  <c r="G283" i="23"/>
  <c r="G284" i="23"/>
  <c r="G285" i="23"/>
  <c r="G286" i="23"/>
  <c r="G287" i="23"/>
  <c r="G288" i="23"/>
  <c r="G289" i="23"/>
  <c r="G290" i="23"/>
  <c r="G291" i="23"/>
  <c r="G292" i="23"/>
  <c r="G293" i="23"/>
  <c r="G294" i="23"/>
  <c r="G295" i="23"/>
  <c r="G296" i="23"/>
  <c r="G297" i="23"/>
  <c r="G298" i="23"/>
  <c r="G299" i="23"/>
  <c r="G300" i="23"/>
  <c r="G301" i="23"/>
  <c r="G302" i="23"/>
  <c r="G303" i="23"/>
  <c r="G304" i="23"/>
  <c r="G305" i="23"/>
  <c r="G306" i="23"/>
  <c r="G307" i="23"/>
  <c r="G308" i="23"/>
  <c r="G309" i="23"/>
  <c r="G310" i="23"/>
  <c r="G311" i="23"/>
  <c r="G312" i="23"/>
  <c r="G313" i="23"/>
  <c r="G314" i="23"/>
  <c r="G315" i="23"/>
  <c r="G316" i="23"/>
  <c r="G317" i="23"/>
  <c r="G318" i="23"/>
  <c r="G319" i="23"/>
  <c r="G320" i="23"/>
  <c r="G321" i="23"/>
  <c r="G322" i="23"/>
  <c r="G323" i="23"/>
  <c r="G324" i="23"/>
  <c r="G325" i="23"/>
  <c r="G326" i="23"/>
  <c r="G327" i="23"/>
  <c r="G328" i="23"/>
  <c r="G329" i="23"/>
  <c r="G330" i="23"/>
  <c r="G331" i="23"/>
  <c r="G332" i="23"/>
  <c r="W361" i="8"/>
  <c r="X361" i="8"/>
  <c r="Y361" i="8"/>
  <c r="Z361" i="8"/>
  <c r="AA361" i="8"/>
  <c r="W362" i="8"/>
  <c r="X362" i="8"/>
  <c r="Y362" i="8"/>
  <c r="Z362" i="8"/>
  <c r="AA362" i="8"/>
  <c r="W363" i="8"/>
  <c r="X363" i="8"/>
  <c r="Y363" i="8"/>
  <c r="Z363" i="8"/>
  <c r="AA363" i="8"/>
  <c r="W364" i="8"/>
  <c r="X364" i="8"/>
  <c r="Y364" i="8"/>
  <c r="Z364" i="8"/>
  <c r="AA364" i="8"/>
  <c r="W365" i="8"/>
  <c r="X365" i="8"/>
  <c r="Y365" i="8"/>
  <c r="Z365" i="8"/>
  <c r="AA365" i="8"/>
  <c r="W366" i="8"/>
  <c r="X366" i="8"/>
  <c r="Y366" i="8"/>
  <c r="Z366" i="8"/>
  <c r="AA366" i="8"/>
  <c r="W367" i="8"/>
  <c r="X367" i="8"/>
  <c r="Y367" i="8"/>
  <c r="Z367" i="8"/>
  <c r="AA367" i="8"/>
  <c r="W368" i="8"/>
  <c r="X368" i="8"/>
  <c r="Y368" i="8"/>
  <c r="Z368" i="8"/>
  <c r="AA368" i="8"/>
  <c r="W369" i="8"/>
  <c r="X369" i="8"/>
  <c r="Y369" i="8"/>
  <c r="Z369" i="8"/>
  <c r="AA369" i="8"/>
  <c r="W308" i="8"/>
  <c r="X308" i="8"/>
  <c r="Y308" i="8"/>
  <c r="Z308" i="8"/>
  <c r="AA308" i="8"/>
  <c r="W309" i="8"/>
  <c r="X309" i="8"/>
  <c r="Y309" i="8"/>
  <c r="Z309" i="8"/>
  <c r="AA309" i="8"/>
  <c r="W310" i="8"/>
  <c r="X310" i="8"/>
  <c r="Y310" i="8"/>
  <c r="Z310" i="8"/>
  <c r="AA310" i="8"/>
  <c r="W311" i="8"/>
  <c r="X311" i="8"/>
  <c r="Y311" i="8"/>
  <c r="Z311" i="8"/>
  <c r="AA311" i="8"/>
  <c r="W312" i="8"/>
  <c r="X312" i="8"/>
  <c r="Y312" i="8"/>
  <c r="Z312" i="8"/>
  <c r="AA312" i="8"/>
  <c r="W313" i="8"/>
  <c r="X313" i="8"/>
  <c r="Y313" i="8"/>
  <c r="Z313" i="8"/>
  <c r="AA313" i="8"/>
  <c r="W314" i="8"/>
  <c r="X314" i="8"/>
  <c r="Y314" i="8"/>
  <c r="Z314" i="8"/>
  <c r="AA314" i="8"/>
  <c r="W315" i="8"/>
  <c r="X315" i="8"/>
  <c r="Y315" i="8"/>
  <c r="Z315" i="8"/>
  <c r="AA315" i="8"/>
  <c r="W316" i="8"/>
  <c r="X316" i="8"/>
  <c r="Y316" i="8"/>
  <c r="Z316" i="8"/>
  <c r="AA316" i="8"/>
  <c r="W317" i="8"/>
  <c r="X317" i="8"/>
  <c r="Y317" i="8"/>
  <c r="Z317" i="8"/>
  <c r="AA317" i="8"/>
  <c r="W318" i="8"/>
  <c r="X318" i="8"/>
  <c r="Y318" i="8"/>
  <c r="Z318" i="8"/>
  <c r="AA318" i="8"/>
  <c r="W319" i="8"/>
  <c r="X319" i="8"/>
  <c r="Y319" i="8"/>
  <c r="Z319" i="8"/>
  <c r="AA319" i="8"/>
  <c r="W320" i="8"/>
  <c r="X320" i="8"/>
  <c r="Y320" i="8"/>
  <c r="Z320" i="8"/>
  <c r="AA320" i="8"/>
  <c r="W321" i="8"/>
  <c r="X321" i="8"/>
  <c r="Y321" i="8"/>
  <c r="Z321" i="8"/>
  <c r="AA321" i="8"/>
  <c r="W322" i="8"/>
  <c r="X322" i="8"/>
  <c r="Y322" i="8"/>
  <c r="Z322" i="8"/>
  <c r="AA322" i="8"/>
  <c r="W323" i="8"/>
  <c r="X323" i="8"/>
  <c r="Y323" i="8"/>
  <c r="Z323" i="8"/>
  <c r="AA323" i="8"/>
  <c r="W324" i="8"/>
  <c r="X324" i="8"/>
  <c r="Y324" i="8"/>
  <c r="Z324" i="8"/>
  <c r="AA324" i="8"/>
  <c r="W325" i="8"/>
  <c r="X325" i="8"/>
  <c r="Y325" i="8"/>
  <c r="Z325" i="8"/>
  <c r="AA325" i="8"/>
  <c r="W326" i="8"/>
  <c r="X326" i="8"/>
  <c r="Y326" i="8"/>
  <c r="Z326" i="8"/>
  <c r="AA326" i="8"/>
  <c r="W327" i="8"/>
  <c r="X327" i="8"/>
  <c r="Y327" i="8"/>
  <c r="Z327" i="8"/>
  <c r="AA327" i="8"/>
  <c r="W328" i="8"/>
  <c r="X328" i="8"/>
  <c r="Y328" i="8"/>
  <c r="Z328" i="8"/>
  <c r="AA328" i="8"/>
  <c r="W329" i="8"/>
  <c r="X329" i="8"/>
  <c r="Y329" i="8"/>
  <c r="Z329" i="8"/>
  <c r="AA329" i="8"/>
  <c r="W330" i="8"/>
  <c r="X330" i="8"/>
  <c r="Y330" i="8"/>
  <c r="Z330" i="8"/>
  <c r="AA330" i="8"/>
  <c r="W331" i="8"/>
  <c r="X331" i="8"/>
  <c r="Y331" i="8"/>
  <c r="Z331" i="8"/>
  <c r="AA331" i="8"/>
  <c r="W332" i="8"/>
  <c r="X332" i="8"/>
  <c r="Y332" i="8"/>
  <c r="Z332" i="8"/>
  <c r="AA332" i="8"/>
  <c r="W333" i="8"/>
  <c r="X333" i="8"/>
  <c r="Y333" i="8"/>
  <c r="Z333" i="8"/>
  <c r="AA333" i="8"/>
  <c r="W334" i="8"/>
  <c r="X334" i="8"/>
  <c r="Y334" i="8"/>
  <c r="Z334" i="8"/>
  <c r="AA334" i="8"/>
  <c r="W335" i="8"/>
  <c r="X335" i="8"/>
  <c r="Y335" i="8"/>
  <c r="Z335" i="8"/>
  <c r="AA335" i="8"/>
  <c r="W336" i="8"/>
  <c r="X336" i="8"/>
  <c r="Y336" i="8"/>
  <c r="Z336" i="8"/>
  <c r="AA336" i="8"/>
  <c r="W337" i="8"/>
  <c r="X337" i="8"/>
  <c r="Y337" i="8"/>
  <c r="Z337" i="8"/>
  <c r="AA337" i="8"/>
  <c r="W338" i="8"/>
  <c r="X338" i="8"/>
  <c r="Y338" i="8"/>
  <c r="Z338" i="8"/>
  <c r="AA338" i="8"/>
  <c r="W339" i="8"/>
  <c r="X339" i="8"/>
  <c r="Y339" i="8"/>
  <c r="Z339" i="8"/>
  <c r="AA339" i="8"/>
  <c r="W340" i="8"/>
  <c r="X340" i="8"/>
  <c r="Y340" i="8"/>
  <c r="Z340" i="8"/>
  <c r="AA340" i="8"/>
  <c r="W341" i="8"/>
  <c r="X341" i="8"/>
  <c r="Y341" i="8"/>
  <c r="Z341" i="8"/>
  <c r="AA341" i="8"/>
  <c r="W342" i="8"/>
  <c r="X342" i="8"/>
  <c r="Y342" i="8"/>
  <c r="Z342" i="8"/>
  <c r="AA342" i="8"/>
  <c r="W343" i="8"/>
  <c r="X343" i="8"/>
  <c r="Y343" i="8"/>
  <c r="Z343" i="8"/>
  <c r="AA343" i="8"/>
  <c r="W344" i="8"/>
  <c r="X344" i="8"/>
  <c r="Y344" i="8"/>
  <c r="Z344" i="8"/>
  <c r="AA344" i="8"/>
  <c r="W345" i="8"/>
  <c r="X345" i="8"/>
  <c r="Y345" i="8"/>
  <c r="Z345" i="8"/>
  <c r="AA345" i="8"/>
  <c r="W346" i="8"/>
  <c r="X346" i="8"/>
  <c r="Y346" i="8"/>
  <c r="Z346" i="8"/>
  <c r="AA346" i="8"/>
  <c r="W347" i="8"/>
  <c r="X347" i="8"/>
  <c r="Y347" i="8"/>
  <c r="Z347" i="8"/>
  <c r="AA347" i="8"/>
  <c r="W348" i="8"/>
  <c r="X348" i="8"/>
  <c r="Y348" i="8"/>
  <c r="Z348" i="8"/>
  <c r="AA348" i="8"/>
  <c r="W349" i="8"/>
  <c r="X349" i="8"/>
  <c r="Y349" i="8"/>
  <c r="Z349" i="8"/>
  <c r="AA349" i="8"/>
  <c r="W350" i="8"/>
  <c r="X350" i="8"/>
  <c r="Y350" i="8"/>
  <c r="Z350" i="8"/>
  <c r="AA350" i="8"/>
  <c r="W351" i="8"/>
  <c r="X351" i="8"/>
  <c r="Y351" i="8"/>
  <c r="Z351" i="8"/>
  <c r="AA351" i="8"/>
  <c r="W352" i="8"/>
  <c r="X352" i="8"/>
  <c r="Y352" i="8"/>
  <c r="Z352" i="8"/>
  <c r="AA352" i="8"/>
  <c r="W353" i="8"/>
  <c r="X353" i="8"/>
  <c r="Y353" i="8"/>
  <c r="Z353" i="8"/>
  <c r="AA353" i="8"/>
  <c r="W354" i="8"/>
  <c r="X354" i="8"/>
  <c r="Y354" i="8"/>
  <c r="Z354" i="8"/>
  <c r="AA354" i="8"/>
  <c r="W355" i="8"/>
  <c r="X355" i="8"/>
  <c r="Y355" i="8"/>
  <c r="Z355" i="8"/>
  <c r="AA355" i="8"/>
  <c r="W356" i="8"/>
  <c r="X356" i="8"/>
  <c r="Y356" i="8"/>
  <c r="Z356" i="8"/>
  <c r="AA356" i="8"/>
  <c r="W357" i="8"/>
  <c r="X357" i="8"/>
  <c r="Y357" i="8"/>
  <c r="Z357" i="8"/>
  <c r="AA357" i="8"/>
  <c r="W358" i="8"/>
  <c r="X358" i="8"/>
  <c r="Y358" i="8"/>
  <c r="Z358" i="8"/>
  <c r="AA358" i="8"/>
  <c r="W359" i="8"/>
  <c r="X359" i="8"/>
  <c r="Y359" i="8"/>
  <c r="Z359" i="8"/>
  <c r="AA359" i="8"/>
  <c r="W360" i="8"/>
  <c r="X360" i="8"/>
  <c r="Y360" i="8"/>
  <c r="Z360" i="8"/>
  <c r="AA360" i="8"/>
  <c r="CA221" i="8" l="1"/>
  <c r="CE304" i="8"/>
  <c r="CA309" i="8"/>
  <c r="CA204" i="8"/>
  <c r="CE203" i="8"/>
  <c r="S6" i="25"/>
  <c r="S16" i="25"/>
  <c r="CA338" i="8"/>
  <c r="CE303" i="8"/>
  <c r="CE307" i="8"/>
  <c r="CA325" i="8"/>
  <c r="CA226" i="8"/>
  <c r="CE287" i="8"/>
  <c r="CE300" i="8"/>
  <c r="CE283" i="8"/>
  <c r="CE280" i="8"/>
  <c r="CE276" i="8"/>
  <c r="CE263" i="8"/>
  <c r="CE236" i="8"/>
  <c r="CE235" i="8"/>
  <c r="CE233" i="8"/>
  <c r="CA353" i="8"/>
  <c r="CA346" i="8"/>
  <c r="CA313" i="8"/>
  <c r="CE219" i="8"/>
  <c r="CE210" i="8"/>
  <c r="CA289" i="8"/>
  <c r="CA305" i="8"/>
  <c r="CA304" i="8"/>
  <c r="CE327" i="8"/>
  <c r="CA296" i="8"/>
  <c r="CE361" i="8"/>
  <c r="CE350" i="8"/>
  <c r="CE344" i="8"/>
  <c r="CE339" i="8"/>
  <c r="CE321" i="8"/>
  <c r="CE316" i="8"/>
  <c r="CA283" i="8"/>
  <c r="CA272" i="8"/>
  <c r="CA240" i="8"/>
  <c r="CA230" i="8"/>
  <c r="CA210" i="8"/>
  <c r="CE296" i="8"/>
  <c r="CE268" i="8"/>
  <c r="CE362" i="8"/>
  <c r="CE312" i="8"/>
  <c r="CE309" i="8"/>
  <c r="CA288" i="8"/>
  <c r="CE284" i="8"/>
  <c r="CA253" i="8"/>
  <c r="CA246" i="8"/>
  <c r="CA243" i="8"/>
  <c r="CA239" i="8"/>
  <c r="CA218" i="8"/>
  <c r="CE209" i="8"/>
  <c r="CE206" i="8"/>
  <c r="CE359" i="8"/>
  <c r="CE358" i="8"/>
  <c r="CA340" i="8"/>
  <c r="CE308" i="8"/>
  <c r="CA291" i="8"/>
  <c r="CE281" i="8"/>
  <c r="CA236" i="8"/>
  <c r="CA232" i="8"/>
  <c r="CA227" i="8"/>
  <c r="CE351" i="8"/>
  <c r="CE305" i="8"/>
  <c r="CA285" i="8"/>
  <c r="CA281" i="8"/>
  <c r="CE277" i="8"/>
  <c r="CA228" i="8"/>
  <c r="CA225" i="8"/>
  <c r="CA222" i="8"/>
  <c r="CA220" i="8"/>
  <c r="CA219" i="8"/>
  <c r="CA214" i="8"/>
  <c r="CE202" i="8"/>
  <c r="CE201" i="8"/>
  <c r="CA321" i="8"/>
  <c r="CA315" i="8"/>
  <c r="CA287" i="8"/>
  <c r="CE274" i="8"/>
  <c r="CE272" i="8"/>
  <c r="CE259" i="8"/>
  <c r="CE255" i="8"/>
  <c r="CE249" i="8"/>
  <c r="CE246" i="8"/>
  <c r="CE231" i="8"/>
  <c r="CA217" i="8"/>
  <c r="CA212" i="8"/>
  <c r="CA202" i="8"/>
  <c r="CA354" i="8"/>
  <c r="CE331" i="8"/>
  <c r="CA308" i="8"/>
  <c r="CE301" i="8"/>
  <c r="CE289" i="8"/>
  <c r="CA278" i="8"/>
  <c r="CE261" i="8"/>
  <c r="CE258" i="8"/>
  <c r="CE257" i="8"/>
  <c r="CE252" i="8"/>
  <c r="CE251" i="8"/>
  <c r="CE247" i="8"/>
  <c r="CE241" i="8"/>
  <c r="CE234" i="8"/>
  <c r="CE313" i="8"/>
  <c r="CA267" i="8"/>
  <c r="CE211" i="8"/>
  <c r="CE367" i="8"/>
  <c r="CE338" i="8"/>
  <c r="CE335" i="8"/>
  <c r="CE332" i="8"/>
  <c r="CE329" i="8"/>
  <c r="CE325" i="8"/>
  <c r="CE322" i="8"/>
  <c r="CE317" i="8"/>
  <c r="CE311" i="8"/>
  <c r="CA307" i="8"/>
  <c r="CA299" i="8"/>
  <c r="CA280" i="8"/>
  <c r="CA279" i="8"/>
  <c r="CA270" i="8"/>
  <c r="CA266" i="8"/>
  <c r="CA255" i="8"/>
  <c r="CA244" i="8"/>
  <c r="CA238" i="8"/>
  <c r="CE228" i="8"/>
  <c r="CE226" i="8"/>
  <c r="CE223" i="8"/>
  <c r="CE215" i="8"/>
  <c r="CE207" i="8"/>
  <c r="CA203" i="8"/>
  <c r="CE353" i="8"/>
  <c r="CA362" i="8"/>
  <c r="CE366" i="8"/>
  <c r="CA365" i="8"/>
  <c r="CE363" i="8"/>
  <c r="CE357" i="8"/>
  <c r="CA369" i="8"/>
  <c r="CE348" i="8"/>
  <c r="CA357" i="8"/>
  <c r="CE345" i="8"/>
  <c r="CE342" i="8"/>
  <c r="CA341" i="8"/>
  <c r="CE365" i="8"/>
  <c r="CA364" i="8"/>
  <c r="CA361" i="8"/>
  <c r="CE369" i="8"/>
  <c r="CA355" i="8"/>
  <c r="CA334" i="8"/>
  <c r="CA331" i="8"/>
  <c r="CA324" i="8"/>
  <c r="CA297" i="8"/>
  <c r="CE230" i="8"/>
  <c r="CE319" i="8"/>
  <c r="CE244" i="8"/>
  <c r="CA300" i="8"/>
  <c r="CE295" i="8"/>
  <c r="CE326" i="8"/>
  <c r="CE238" i="8"/>
  <c r="CA233" i="8"/>
  <c r="CE227" i="8"/>
  <c r="CE220" i="8"/>
  <c r="CA209" i="8"/>
  <c r="CA351" i="8"/>
  <c r="CE336" i="8"/>
  <c r="CA335" i="8"/>
  <c r="CE333" i="8"/>
  <c r="CA329" i="8"/>
  <c r="CE323" i="8"/>
  <c r="CE320" i="8"/>
  <c r="CE302" i="8"/>
  <c r="CE285" i="8"/>
  <c r="CA284" i="8"/>
  <c r="CA277" i="8"/>
  <c r="CE275" i="8"/>
  <c r="CA264" i="8"/>
  <c r="CA257" i="8"/>
  <c r="CA247" i="8"/>
  <c r="CA348" i="8"/>
  <c r="CE346" i="8"/>
  <c r="CA322" i="8"/>
  <c r="CA316" i="8"/>
  <c r="CE306" i="8"/>
  <c r="CA301" i="8"/>
  <c r="CE299" i="8"/>
  <c r="CA295" i="8"/>
  <c r="CE282" i="8"/>
  <c r="CA271" i="8"/>
  <c r="CE245" i="8"/>
  <c r="CE242" i="8"/>
  <c r="CE221" i="8"/>
  <c r="CE218" i="8"/>
  <c r="CA206" i="8"/>
  <c r="CA332" i="8"/>
  <c r="CA319" i="8"/>
  <c r="CA312" i="8"/>
  <c r="CA274" i="8"/>
  <c r="CA248" i="8"/>
  <c r="CA349" i="8"/>
  <c r="CE343" i="8"/>
  <c r="CA342" i="8"/>
  <c r="CA323" i="8"/>
  <c r="CA261" i="8"/>
  <c r="CA251" i="8"/>
  <c r="CE208" i="8"/>
  <c r="CA366" i="8"/>
  <c r="CA363" i="8"/>
  <c r="CA282" i="8"/>
  <c r="CE269" i="8"/>
  <c r="CA265" i="8"/>
  <c r="CE256" i="8"/>
  <c r="CA245" i="8"/>
  <c r="CE239" i="8"/>
  <c r="CA234" i="8"/>
  <c r="CA211" i="8"/>
  <c r="CE347" i="8"/>
  <c r="CA327" i="8"/>
  <c r="CE315" i="8"/>
  <c r="CE291" i="8"/>
  <c r="CA268" i="8"/>
  <c r="CE266" i="8"/>
  <c r="CE260" i="8"/>
  <c r="CE253" i="8"/>
  <c r="CE243" i="8"/>
  <c r="CE225" i="8"/>
  <c r="CE222" i="8"/>
  <c r="CE205" i="8"/>
  <c r="CE368" i="8"/>
  <c r="CE364" i="8"/>
  <c r="CA360" i="8"/>
  <c r="CA343" i="8"/>
  <c r="CA320" i="8"/>
  <c r="CE318" i="8"/>
  <c r="CA317" i="8"/>
  <c r="CE297" i="8"/>
  <c r="CA293" i="8"/>
  <c r="CA275" i="8"/>
  <c r="CE273" i="8"/>
  <c r="CA249" i="8"/>
  <c r="CA242" i="8"/>
  <c r="CE229" i="8"/>
  <c r="CE216" i="8"/>
  <c r="CA215" i="8"/>
  <c r="CA350" i="8"/>
  <c r="CA328" i="8"/>
  <c r="CA311" i="8"/>
  <c r="CA269" i="8"/>
  <c r="CA256" i="8"/>
  <c r="CA235" i="8"/>
  <c r="CA205" i="8"/>
  <c r="CA368" i="8"/>
  <c r="CE352" i="8"/>
  <c r="CA358" i="8"/>
  <c r="CA356" i="8"/>
  <c r="CA352" i="8"/>
  <c r="CA367" i="8"/>
  <c r="CA359" i="8"/>
  <c r="CE360" i="8"/>
  <c r="CE356" i="8"/>
  <c r="CE355" i="8"/>
  <c r="CE354" i="8"/>
  <c r="CA344" i="8"/>
  <c r="CA337" i="8"/>
  <c r="CA336" i="8"/>
  <c r="CE328" i="8"/>
  <c r="CA333" i="8"/>
  <c r="CA347" i="8"/>
  <c r="CA345" i="8"/>
  <c r="CE341" i="8"/>
  <c r="CE337" i="8"/>
  <c r="CE349" i="8"/>
  <c r="CA330" i="8"/>
  <c r="CE340" i="8"/>
  <c r="CA339" i="8"/>
  <c r="CA326" i="8"/>
  <c r="CA318" i="8"/>
  <c r="CE314" i="8"/>
  <c r="CE334" i="8"/>
  <c r="CE324" i="8"/>
  <c r="CE330" i="8"/>
  <c r="CA303" i="8"/>
  <c r="CA314" i="8"/>
  <c r="CA310" i="8"/>
  <c r="CE292" i="8"/>
  <c r="CA306" i="8"/>
  <c r="CA302" i="8"/>
  <c r="CE298" i="8"/>
  <c r="CA292" i="8"/>
  <c r="CE293" i="8"/>
  <c r="CE310" i="8"/>
  <c r="CA298" i="8"/>
  <c r="CE290" i="8"/>
  <c r="CE279" i="8"/>
  <c r="CA294" i="8"/>
  <c r="CA273" i="8"/>
  <c r="CA290" i="8"/>
  <c r="CE286" i="8"/>
  <c r="CA276" i="8"/>
  <c r="CE288" i="8"/>
  <c r="CA286" i="8"/>
  <c r="CE294" i="8"/>
  <c r="CE271" i="8"/>
  <c r="CE264" i="8"/>
  <c r="CA263" i="8"/>
  <c r="CE270" i="8"/>
  <c r="CA262" i="8"/>
  <c r="CA259" i="8"/>
  <c r="CE278" i="8"/>
  <c r="CE267" i="8"/>
  <c r="CE265" i="8"/>
  <c r="CA260" i="8"/>
  <c r="CA254" i="8"/>
  <c r="CE250" i="8"/>
  <c r="CA250" i="8"/>
  <c r="CA241" i="8"/>
  <c r="CE262" i="8"/>
  <c r="CA258" i="8"/>
  <c r="CE254" i="8"/>
  <c r="CE248" i="8"/>
  <c r="CE240" i="8"/>
  <c r="CA252" i="8"/>
  <c r="CE232" i="8"/>
  <c r="CA231" i="8"/>
  <c r="CA237" i="8"/>
  <c r="CA224" i="8"/>
  <c r="CE237" i="8"/>
  <c r="CA229" i="8"/>
  <c r="CE224" i="8"/>
  <c r="CE217" i="8"/>
  <c r="CA213" i="8"/>
  <c r="CA208" i="8"/>
  <c r="CA223" i="8"/>
  <c r="CA207" i="8"/>
  <c r="CE204" i="8"/>
  <c r="CA201" i="8"/>
  <c r="CA216" i="8"/>
  <c r="CE212" i="8"/>
  <c r="CE214" i="8"/>
  <c r="CE213" i="8"/>
  <c r="G3" i="8"/>
  <c r="E3" i="27" s="1"/>
  <c r="C10" i="1"/>
  <c r="S7" i="25" l="1"/>
  <c r="S17" i="25"/>
  <c r="K4" i="18"/>
  <c r="AE3" i="8"/>
  <c r="O4" i="18" s="1"/>
  <c r="D173" i="24"/>
  <c r="D174" i="24"/>
  <c r="D175" i="24"/>
  <c r="D176" i="24"/>
  <c r="D177" i="24"/>
  <c r="D178" i="24"/>
  <c r="D179" i="24"/>
  <c r="D180" i="24"/>
  <c r="D181" i="24"/>
  <c r="D182" i="24"/>
  <c r="D183" i="24"/>
  <c r="D184" i="24"/>
  <c r="D185" i="24"/>
  <c r="D186" i="24"/>
  <c r="D187" i="24"/>
  <c r="D188" i="24"/>
  <c r="AL3" i="8"/>
  <c r="R4" i="18" s="1"/>
  <c r="AS3" i="8"/>
  <c r="X4" i="18" s="1"/>
  <c r="F4" i="18"/>
  <c r="D168" i="24"/>
  <c r="X4" i="8"/>
  <c r="X5" i="8"/>
  <c r="X6" i="8"/>
  <c r="X7" i="8"/>
  <c r="X8" i="8"/>
  <c r="X9" i="8"/>
  <c r="X10" i="8"/>
  <c r="X11" i="8"/>
  <c r="X12" i="8"/>
  <c r="X13" i="8"/>
  <c r="X14" i="8"/>
  <c r="X15" i="8"/>
  <c r="X16" i="8"/>
  <c r="X17" i="8"/>
  <c r="X18" i="8"/>
  <c r="X19" i="8"/>
  <c r="X20" i="8"/>
  <c r="X21" i="8"/>
  <c r="X22" i="8"/>
  <c r="X23" i="8"/>
  <c r="X24" i="8"/>
  <c r="X25" i="8"/>
  <c r="X26" i="8"/>
  <c r="X27" i="8"/>
  <c r="X28" i="8"/>
  <c r="X29" i="8"/>
  <c r="X30" i="8"/>
  <c r="X31" i="8"/>
  <c r="X32" i="8"/>
  <c r="X33" i="8"/>
  <c r="X34" i="8"/>
  <c r="X35" i="8"/>
  <c r="X36" i="8"/>
  <c r="X37" i="8"/>
  <c r="X38" i="8"/>
  <c r="X39" i="8"/>
  <c r="X40" i="8"/>
  <c r="X41" i="8"/>
  <c r="X42" i="8"/>
  <c r="X43" i="8"/>
  <c r="X44" i="8"/>
  <c r="X45" i="8"/>
  <c r="X46" i="8"/>
  <c r="X47" i="8"/>
  <c r="X48" i="8"/>
  <c r="X49" i="8"/>
  <c r="X50" i="8"/>
  <c r="X51" i="8"/>
  <c r="X52" i="8"/>
  <c r="X53" i="8"/>
  <c r="X54" i="8"/>
  <c r="X55" i="8"/>
  <c r="X56" i="8"/>
  <c r="X57" i="8"/>
  <c r="X58" i="8"/>
  <c r="X59" i="8"/>
  <c r="X60" i="8"/>
  <c r="X61" i="8"/>
  <c r="X62" i="8"/>
  <c r="X63" i="8"/>
  <c r="X64" i="8"/>
  <c r="X65" i="8"/>
  <c r="X66" i="8"/>
  <c r="X67" i="8"/>
  <c r="X68" i="8"/>
  <c r="X69" i="8"/>
  <c r="X70" i="8"/>
  <c r="X71" i="8"/>
  <c r="X72" i="8"/>
  <c r="X73" i="8"/>
  <c r="X74" i="8"/>
  <c r="X75" i="8"/>
  <c r="X76" i="8"/>
  <c r="X77" i="8"/>
  <c r="X78" i="8"/>
  <c r="X79" i="8"/>
  <c r="X80" i="8"/>
  <c r="X81" i="8"/>
  <c r="X82" i="8"/>
  <c r="X83" i="8"/>
  <c r="X84" i="8"/>
  <c r="X85" i="8"/>
  <c r="X86" i="8"/>
  <c r="X87" i="8"/>
  <c r="X88" i="8"/>
  <c r="X89" i="8"/>
  <c r="X90" i="8"/>
  <c r="X91" i="8"/>
  <c r="X92" i="8"/>
  <c r="X93" i="8"/>
  <c r="X94" i="8"/>
  <c r="X95" i="8"/>
  <c r="X96" i="8"/>
  <c r="X97" i="8"/>
  <c r="X98" i="8"/>
  <c r="X99" i="8"/>
  <c r="X100" i="8"/>
  <c r="X101" i="8"/>
  <c r="X102" i="8"/>
  <c r="X103" i="8"/>
  <c r="X104" i="8"/>
  <c r="X105" i="8"/>
  <c r="X106" i="8"/>
  <c r="X107" i="8"/>
  <c r="X108" i="8"/>
  <c r="X109" i="8"/>
  <c r="X110" i="8"/>
  <c r="X111" i="8"/>
  <c r="X112" i="8"/>
  <c r="X113" i="8"/>
  <c r="X114" i="8"/>
  <c r="X115" i="8"/>
  <c r="X116" i="8"/>
  <c r="X117" i="8"/>
  <c r="X118" i="8"/>
  <c r="X119" i="8"/>
  <c r="X120" i="8"/>
  <c r="X121" i="8"/>
  <c r="X122" i="8"/>
  <c r="X123" i="8"/>
  <c r="X124" i="8"/>
  <c r="X125" i="8"/>
  <c r="X126" i="8"/>
  <c r="X127" i="8"/>
  <c r="X128" i="8"/>
  <c r="X129" i="8"/>
  <c r="X130" i="8"/>
  <c r="X131" i="8"/>
  <c r="X132" i="8"/>
  <c r="X133" i="8"/>
  <c r="X134" i="8"/>
  <c r="X135" i="8"/>
  <c r="X136" i="8"/>
  <c r="X137" i="8"/>
  <c r="X138" i="8"/>
  <c r="X139" i="8"/>
  <c r="X140" i="8"/>
  <c r="X141" i="8"/>
  <c r="X142" i="8"/>
  <c r="X143" i="8"/>
  <c r="X144" i="8"/>
  <c r="X145" i="8"/>
  <c r="X146" i="8"/>
  <c r="X147" i="8"/>
  <c r="X148" i="8"/>
  <c r="X149" i="8"/>
  <c r="X150" i="8"/>
  <c r="X151" i="8"/>
  <c r="X152" i="8"/>
  <c r="X153" i="8"/>
  <c r="X154" i="8"/>
  <c r="X155" i="8"/>
  <c r="X156" i="8"/>
  <c r="X157" i="8"/>
  <c r="X158" i="8"/>
  <c r="X159" i="8"/>
  <c r="X160" i="8"/>
  <c r="X161" i="8"/>
  <c r="X162" i="8"/>
  <c r="X163" i="8"/>
  <c r="X164" i="8"/>
  <c r="X165" i="8"/>
  <c r="X166" i="8"/>
  <c r="X167" i="8"/>
  <c r="X168" i="8"/>
  <c r="X169" i="8"/>
  <c r="X170" i="8"/>
  <c r="X171" i="8"/>
  <c r="X172" i="8"/>
  <c r="X173" i="8"/>
  <c r="X174" i="8"/>
  <c r="X175" i="8"/>
  <c r="X176" i="8"/>
  <c r="X177" i="8"/>
  <c r="X178" i="8"/>
  <c r="X179" i="8"/>
  <c r="X180" i="8"/>
  <c r="X181" i="8"/>
  <c r="X182" i="8"/>
  <c r="X183" i="8"/>
  <c r="X184" i="8"/>
  <c r="X185" i="8"/>
  <c r="X186" i="8"/>
  <c r="X187" i="8"/>
  <c r="X188" i="8"/>
  <c r="X189" i="8"/>
  <c r="X190" i="8"/>
  <c r="X191" i="8"/>
  <c r="X192" i="8"/>
  <c r="X193" i="8"/>
  <c r="X194" i="8"/>
  <c r="X195" i="8"/>
  <c r="X196" i="8"/>
  <c r="X197" i="8"/>
  <c r="X198" i="8"/>
  <c r="X199" i="8"/>
  <c r="X200" i="8"/>
  <c r="X201" i="8"/>
  <c r="X202" i="8"/>
  <c r="X203" i="8"/>
  <c r="X204" i="8"/>
  <c r="X205" i="8"/>
  <c r="X206" i="8"/>
  <c r="X207" i="8"/>
  <c r="X208" i="8"/>
  <c r="X209" i="8"/>
  <c r="X210" i="8"/>
  <c r="X211" i="8"/>
  <c r="X212" i="8"/>
  <c r="X213" i="8"/>
  <c r="X214" i="8"/>
  <c r="X215" i="8"/>
  <c r="X216" i="8"/>
  <c r="X217" i="8"/>
  <c r="X218" i="8"/>
  <c r="X219" i="8"/>
  <c r="X220" i="8"/>
  <c r="X221" i="8"/>
  <c r="X222" i="8"/>
  <c r="X223" i="8"/>
  <c r="X224" i="8"/>
  <c r="X225" i="8"/>
  <c r="X226" i="8"/>
  <c r="X227" i="8"/>
  <c r="X228" i="8"/>
  <c r="X229" i="8"/>
  <c r="X230" i="8"/>
  <c r="X231" i="8"/>
  <c r="X232" i="8"/>
  <c r="X233" i="8"/>
  <c r="X234" i="8"/>
  <c r="X235" i="8"/>
  <c r="X236" i="8"/>
  <c r="X237" i="8"/>
  <c r="X238" i="8"/>
  <c r="X239" i="8"/>
  <c r="X240" i="8"/>
  <c r="X241" i="8"/>
  <c r="X242" i="8"/>
  <c r="X243" i="8"/>
  <c r="X244" i="8"/>
  <c r="X245" i="8"/>
  <c r="X246" i="8"/>
  <c r="X247" i="8"/>
  <c r="X248" i="8"/>
  <c r="X249" i="8"/>
  <c r="X250" i="8"/>
  <c r="X251" i="8"/>
  <c r="X252" i="8"/>
  <c r="X253" i="8"/>
  <c r="X254" i="8"/>
  <c r="X255" i="8"/>
  <c r="X256" i="8"/>
  <c r="X257" i="8"/>
  <c r="X258" i="8"/>
  <c r="X259" i="8"/>
  <c r="X260" i="8"/>
  <c r="X261" i="8"/>
  <c r="X262" i="8"/>
  <c r="X263" i="8"/>
  <c r="X264" i="8"/>
  <c r="X265" i="8"/>
  <c r="X266" i="8"/>
  <c r="X267" i="8"/>
  <c r="X268" i="8"/>
  <c r="X269" i="8"/>
  <c r="X270" i="8"/>
  <c r="X271" i="8"/>
  <c r="X272" i="8"/>
  <c r="X273" i="8"/>
  <c r="X274" i="8"/>
  <c r="X275" i="8"/>
  <c r="X276" i="8"/>
  <c r="X277" i="8"/>
  <c r="X278" i="8"/>
  <c r="X279" i="8"/>
  <c r="X280" i="8"/>
  <c r="X281" i="8"/>
  <c r="X282" i="8"/>
  <c r="X283" i="8"/>
  <c r="X284" i="8"/>
  <c r="X285" i="8"/>
  <c r="X286" i="8"/>
  <c r="X287" i="8"/>
  <c r="X288" i="8"/>
  <c r="X289" i="8"/>
  <c r="X290" i="8"/>
  <c r="X291" i="8"/>
  <c r="X292" i="8"/>
  <c r="X293" i="8"/>
  <c r="X294" i="8"/>
  <c r="X295" i="8"/>
  <c r="X296" i="8"/>
  <c r="X297" i="8"/>
  <c r="X298" i="8"/>
  <c r="X299" i="8"/>
  <c r="X300" i="8"/>
  <c r="X301" i="8"/>
  <c r="X302" i="8"/>
  <c r="X303" i="8"/>
  <c r="X304" i="8"/>
  <c r="X305" i="8"/>
  <c r="X306" i="8"/>
  <c r="X307" i="8"/>
  <c r="X3" i="8"/>
  <c r="D163" i="24"/>
  <c r="D54" i="1"/>
  <c r="D53" i="1"/>
  <c r="C55" i="1"/>
  <c r="D55" i="1" s="1"/>
  <c r="D57" i="1" s="1"/>
  <c r="AO3" i="8"/>
  <c r="U4" i="18" s="1"/>
  <c r="AN3" i="8"/>
  <c r="T4" i="18" s="1"/>
  <c r="AK3" i="8"/>
  <c r="Q4" i="18" s="1"/>
  <c r="AM3" i="8"/>
  <c r="S4" i="18" s="1"/>
  <c r="CF4" i="8"/>
  <c r="CF5" i="8"/>
  <c r="CF6" i="8"/>
  <c r="CF7" i="8"/>
  <c r="CF8" i="8"/>
  <c r="CF9" i="8"/>
  <c r="CF10" i="8"/>
  <c r="CF11" i="8"/>
  <c r="CF12" i="8"/>
  <c r="CF13" i="8"/>
  <c r="CF14" i="8"/>
  <c r="CF15" i="8"/>
  <c r="CF16" i="8"/>
  <c r="CF17" i="8"/>
  <c r="CF18" i="8"/>
  <c r="CF19" i="8"/>
  <c r="CF20" i="8"/>
  <c r="CF21" i="8"/>
  <c r="CF22" i="8"/>
  <c r="CF23" i="8"/>
  <c r="CF24" i="8"/>
  <c r="CF25" i="8"/>
  <c r="CF26" i="8"/>
  <c r="CF27" i="8"/>
  <c r="CF28" i="8"/>
  <c r="CF29" i="8"/>
  <c r="CF30" i="8"/>
  <c r="CF31" i="8"/>
  <c r="CF32" i="8"/>
  <c r="CF33" i="8"/>
  <c r="CF34" i="8"/>
  <c r="CF35" i="8"/>
  <c r="CF36" i="8"/>
  <c r="CF37" i="8"/>
  <c r="CF38" i="8"/>
  <c r="CF39" i="8"/>
  <c r="CF40" i="8"/>
  <c r="CF41" i="8"/>
  <c r="CF42" i="8"/>
  <c r="CF43" i="8"/>
  <c r="CF44" i="8"/>
  <c r="CF45" i="8"/>
  <c r="CF46" i="8"/>
  <c r="CF47" i="8"/>
  <c r="CF48" i="8"/>
  <c r="CF49" i="8"/>
  <c r="CF50" i="8"/>
  <c r="CF51" i="8"/>
  <c r="CF52" i="8"/>
  <c r="CF53" i="8"/>
  <c r="CF54" i="8"/>
  <c r="CF55" i="8"/>
  <c r="CF56" i="8"/>
  <c r="CF57" i="8"/>
  <c r="CF58" i="8"/>
  <c r="CF59" i="8"/>
  <c r="CF60" i="8"/>
  <c r="CF61" i="8"/>
  <c r="CF62" i="8"/>
  <c r="CF63" i="8"/>
  <c r="CF64" i="8"/>
  <c r="CF65" i="8"/>
  <c r="CF66" i="8"/>
  <c r="CF67" i="8"/>
  <c r="CF68" i="8"/>
  <c r="CF69" i="8"/>
  <c r="CF70" i="8"/>
  <c r="CF71" i="8"/>
  <c r="CF72" i="8"/>
  <c r="CF73" i="8"/>
  <c r="CF74" i="8"/>
  <c r="CF75" i="8"/>
  <c r="CF76" i="8"/>
  <c r="CF77" i="8"/>
  <c r="CF78" i="8"/>
  <c r="CF79" i="8"/>
  <c r="CF80" i="8"/>
  <c r="CF81" i="8"/>
  <c r="CF82" i="8"/>
  <c r="CF83" i="8"/>
  <c r="CF84" i="8"/>
  <c r="CF85" i="8"/>
  <c r="CF86" i="8"/>
  <c r="CF87" i="8"/>
  <c r="CF88" i="8"/>
  <c r="CF89" i="8"/>
  <c r="CF90" i="8"/>
  <c r="CF91" i="8"/>
  <c r="CF92" i="8"/>
  <c r="CF93" i="8"/>
  <c r="CF94" i="8"/>
  <c r="CF95" i="8"/>
  <c r="CF96" i="8"/>
  <c r="CF97" i="8"/>
  <c r="CF98" i="8"/>
  <c r="CF99" i="8"/>
  <c r="CF100" i="8"/>
  <c r="CF101" i="8"/>
  <c r="CF102" i="8"/>
  <c r="CF103" i="8"/>
  <c r="CF104" i="8"/>
  <c r="CF105" i="8"/>
  <c r="CF106" i="8"/>
  <c r="CF107" i="8"/>
  <c r="CF108" i="8"/>
  <c r="CF109" i="8"/>
  <c r="CF110" i="8"/>
  <c r="CF111" i="8"/>
  <c r="CF112" i="8"/>
  <c r="CF113" i="8"/>
  <c r="CF114" i="8"/>
  <c r="CF115" i="8"/>
  <c r="CF116" i="8"/>
  <c r="CF117" i="8"/>
  <c r="CF118" i="8"/>
  <c r="CF119" i="8"/>
  <c r="CF120" i="8"/>
  <c r="CF121" i="8"/>
  <c r="CF122" i="8"/>
  <c r="CF123" i="8"/>
  <c r="CF124" i="8"/>
  <c r="CF125" i="8"/>
  <c r="CF126" i="8"/>
  <c r="CF127" i="8"/>
  <c r="CF128" i="8"/>
  <c r="CF129" i="8"/>
  <c r="CF130" i="8"/>
  <c r="CF131" i="8"/>
  <c r="CF132" i="8"/>
  <c r="CF133" i="8"/>
  <c r="CF134" i="8"/>
  <c r="CF135" i="8"/>
  <c r="CF136" i="8"/>
  <c r="CF137" i="8"/>
  <c r="CF138" i="8"/>
  <c r="CF139" i="8"/>
  <c r="CF140" i="8"/>
  <c r="CF141" i="8"/>
  <c r="CF142" i="8"/>
  <c r="CF143" i="8"/>
  <c r="CF144" i="8"/>
  <c r="CF145" i="8"/>
  <c r="CF146" i="8"/>
  <c r="CF147" i="8"/>
  <c r="CF148" i="8"/>
  <c r="CF149" i="8"/>
  <c r="CF150" i="8"/>
  <c r="CF151" i="8"/>
  <c r="CF152" i="8"/>
  <c r="CF153" i="8"/>
  <c r="CF154" i="8"/>
  <c r="CF155" i="8"/>
  <c r="CF156" i="8"/>
  <c r="CF157" i="8"/>
  <c r="CF158" i="8"/>
  <c r="CF159" i="8"/>
  <c r="CF160" i="8"/>
  <c r="CF161" i="8"/>
  <c r="CF162" i="8"/>
  <c r="CF163" i="8"/>
  <c r="CF164" i="8"/>
  <c r="CF165" i="8"/>
  <c r="CF166" i="8"/>
  <c r="CF167" i="8"/>
  <c r="CF168" i="8"/>
  <c r="CF169" i="8"/>
  <c r="CF170" i="8"/>
  <c r="CF171" i="8"/>
  <c r="CF172" i="8"/>
  <c r="CF173" i="8"/>
  <c r="CF174" i="8"/>
  <c r="CF175" i="8"/>
  <c r="CF176" i="8"/>
  <c r="CF177" i="8"/>
  <c r="CF178" i="8"/>
  <c r="CF179" i="8"/>
  <c r="CF180" i="8"/>
  <c r="CF181" i="8"/>
  <c r="CF182" i="8"/>
  <c r="CF183" i="8"/>
  <c r="CF184" i="8"/>
  <c r="CF185" i="8"/>
  <c r="CF186" i="8"/>
  <c r="CF187" i="8"/>
  <c r="CF188" i="8"/>
  <c r="CF189" i="8"/>
  <c r="CF190" i="8"/>
  <c r="CF191" i="8"/>
  <c r="CF192" i="8"/>
  <c r="CF193" i="8"/>
  <c r="CF194" i="8"/>
  <c r="CF195" i="8"/>
  <c r="CF196" i="8"/>
  <c r="CF197" i="8"/>
  <c r="CF198" i="8"/>
  <c r="CF199" i="8"/>
  <c r="CF200" i="8"/>
  <c r="CF3" i="8"/>
  <c r="D204" i="24"/>
  <c r="D205" i="24"/>
  <c r="D206" i="24"/>
  <c r="D207" i="24"/>
  <c r="D208" i="24"/>
  <c r="D225" i="24"/>
  <c r="D226" i="24"/>
  <c r="D227" i="24"/>
  <c r="D228" i="24"/>
  <c r="X2" i="8"/>
  <c r="P36" i="1"/>
  <c r="S2" i="18"/>
  <c r="F3" i="1"/>
  <c r="V2" i="18"/>
  <c r="AE2" i="8"/>
  <c r="AB2" i="18"/>
  <c r="X2" i="18"/>
  <c r="L2" i="18"/>
  <c r="M2" i="18"/>
  <c r="R2" i="18"/>
  <c r="K2" i="18"/>
  <c r="P2" i="18"/>
  <c r="Q2" i="18"/>
  <c r="W2" i="18"/>
  <c r="U2" i="18"/>
  <c r="CA2" i="8"/>
  <c r="Y2" i="18"/>
  <c r="A1" i="1"/>
  <c r="F2" i="1"/>
  <c r="CE2" i="8"/>
  <c r="N2" i="18"/>
  <c r="T2" i="18"/>
  <c r="CF2" i="8"/>
  <c r="F6" i="1"/>
  <c r="F2" i="18"/>
  <c r="S8" i="25" l="1"/>
  <c r="S18" i="25"/>
  <c r="AT3" i="8"/>
  <c r="AB4" i="18" s="1"/>
  <c r="AX3" i="8"/>
  <c r="D56" i="1"/>
  <c r="AP3" i="8"/>
  <c r="BY4" i="8"/>
  <c r="BZ4" i="8"/>
  <c r="BY5" i="8"/>
  <c r="BZ5" i="8"/>
  <c r="BY6" i="8"/>
  <c r="BZ6" i="8"/>
  <c r="BY7" i="8"/>
  <c r="BZ7" i="8"/>
  <c r="BY8" i="8"/>
  <c r="BZ8" i="8"/>
  <c r="BY9" i="8"/>
  <c r="BZ9" i="8"/>
  <c r="BY10" i="8"/>
  <c r="BZ10" i="8"/>
  <c r="BY11" i="8"/>
  <c r="BZ11" i="8"/>
  <c r="BY12" i="8"/>
  <c r="BZ12" i="8"/>
  <c r="BY13" i="8"/>
  <c r="BZ13" i="8"/>
  <c r="BY14" i="8"/>
  <c r="BZ14" i="8"/>
  <c r="BY15" i="8"/>
  <c r="BZ15" i="8"/>
  <c r="BY16" i="8"/>
  <c r="BZ16" i="8"/>
  <c r="BY17" i="8"/>
  <c r="BZ17" i="8"/>
  <c r="BY18" i="8"/>
  <c r="BZ18" i="8"/>
  <c r="BY19" i="8"/>
  <c r="BZ19" i="8"/>
  <c r="BY20" i="8"/>
  <c r="BZ20" i="8"/>
  <c r="BY21" i="8"/>
  <c r="BZ21" i="8"/>
  <c r="BY22" i="8"/>
  <c r="BZ22" i="8"/>
  <c r="BY23" i="8"/>
  <c r="BZ23" i="8"/>
  <c r="BY24" i="8"/>
  <c r="BZ24" i="8"/>
  <c r="BY25" i="8"/>
  <c r="BZ25" i="8"/>
  <c r="BY26" i="8"/>
  <c r="BZ26" i="8"/>
  <c r="BY27" i="8"/>
  <c r="BZ27" i="8"/>
  <c r="BY28" i="8"/>
  <c r="BZ28" i="8"/>
  <c r="BY29" i="8"/>
  <c r="BZ29" i="8"/>
  <c r="BY30" i="8"/>
  <c r="BZ30" i="8"/>
  <c r="BY31" i="8"/>
  <c r="BZ31" i="8"/>
  <c r="BY32" i="8"/>
  <c r="BZ32" i="8"/>
  <c r="BY33" i="8"/>
  <c r="BZ33" i="8"/>
  <c r="BY34" i="8"/>
  <c r="BZ34" i="8"/>
  <c r="BY35" i="8"/>
  <c r="BZ35" i="8"/>
  <c r="BY36" i="8"/>
  <c r="BZ36" i="8"/>
  <c r="BY37" i="8"/>
  <c r="BZ37" i="8"/>
  <c r="BY38" i="8"/>
  <c r="BZ38" i="8"/>
  <c r="BY39" i="8"/>
  <c r="BZ39" i="8"/>
  <c r="BY40" i="8"/>
  <c r="BZ40" i="8"/>
  <c r="BY41" i="8"/>
  <c r="BZ41" i="8"/>
  <c r="BY42" i="8"/>
  <c r="BZ42" i="8"/>
  <c r="BY43" i="8"/>
  <c r="BZ43" i="8"/>
  <c r="BY44" i="8"/>
  <c r="BZ44" i="8"/>
  <c r="BY45" i="8"/>
  <c r="BZ45" i="8"/>
  <c r="BY46" i="8"/>
  <c r="BZ46" i="8"/>
  <c r="BY47" i="8"/>
  <c r="BZ47" i="8"/>
  <c r="BY48" i="8"/>
  <c r="BZ48" i="8"/>
  <c r="BY49" i="8"/>
  <c r="BZ49" i="8"/>
  <c r="BY50" i="8"/>
  <c r="BZ50" i="8"/>
  <c r="BY51" i="8"/>
  <c r="BZ51" i="8"/>
  <c r="BY52" i="8"/>
  <c r="BZ52" i="8"/>
  <c r="BY53" i="8"/>
  <c r="BZ53" i="8"/>
  <c r="BY54" i="8"/>
  <c r="BZ54" i="8"/>
  <c r="BY55" i="8"/>
  <c r="BZ55" i="8"/>
  <c r="BY56" i="8"/>
  <c r="BZ56" i="8"/>
  <c r="BY57" i="8"/>
  <c r="BZ57" i="8"/>
  <c r="BY58" i="8"/>
  <c r="BZ58" i="8"/>
  <c r="BY59" i="8"/>
  <c r="BZ59" i="8"/>
  <c r="BY60" i="8"/>
  <c r="BZ60" i="8"/>
  <c r="BY61" i="8"/>
  <c r="BZ61" i="8"/>
  <c r="BY62" i="8"/>
  <c r="BZ62" i="8"/>
  <c r="BY63" i="8"/>
  <c r="BZ63" i="8"/>
  <c r="BY64" i="8"/>
  <c r="BZ64" i="8"/>
  <c r="BY65" i="8"/>
  <c r="BZ65" i="8"/>
  <c r="BY66" i="8"/>
  <c r="BZ66" i="8"/>
  <c r="BY67" i="8"/>
  <c r="BZ67" i="8"/>
  <c r="BY68" i="8"/>
  <c r="BZ68" i="8"/>
  <c r="BY69" i="8"/>
  <c r="BZ69" i="8"/>
  <c r="BY70" i="8"/>
  <c r="BZ70" i="8"/>
  <c r="BY71" i="8"/>
  <c r="BZ71" i="8"/>
  <c r="BY72" i="8"/>
  <c r="BZ72" i="8"/>
  <c r="BY73" i="8"/>
  <c r="BZ73" i="8"/>
  <c r="BY74" i="8"/>
  <c r="BZ74" i="8"/>
  <c r="BY75" i="8"/>
  <c r="BZ75" i="8"/>
  <c r="BY76" i="8"/>
  <c r="BZ76" i="8"/>
  <c r="BY77" i="8"/>
  <c r="BZ77" i="8"/>
  <c r="BY78" i="8"/>
  <c r="BZ78" i="8"/>
  <c r="BY79" i="8"/>
  <c r="BZ79" i="8"/>
  <c r="BY80" i="8"/>
  <c r="BZ80" i="8"/>
  <c r="BY81" i="8"/>
  <c r="BZ81" i="8"/>
  <c r="BY82" i="8"/>
  <c r="BZ82" i="8"/>
  <c r="BY83" i="8"/>
  <c r="BZ83" i="8"/>
  <c r="BY84" i="8"/>
  <c r="BZ84" i="8"/>
  <c r="BY85" i="8"/>
  <c r="BZ85" i="8"/>
  <c r="BY86" i="8"/>
  <c r="BZ86" i="8"/>
  <c r="BY87" i="8"/>
  <c r="BZ87" i="8"/>
  <c r="BY88" i="8"/>
  <c r="BZ88" i="8"/>
  <c r="BY89" i="8"/>
  <c r="BZ89" i="8"/>
  <c r="BY90" i="8"/>
  <c r="BZ90" i="8"/>
  <c r="BY91" i="8"/>
  <c r="BZ91" i="8"/>
  <c r="BY92" i="8"/>
  <c r="BZ92" i="8"/>
  <c r="BY93" i="8"/>
  <c r="BZ93" i="8"/>
  <c r="BY94" i="8"/>
  <c r="BZ94" i="8"/>
  <c r="BY95" i="8"/>
  <c r="BZ95" i="8"/>
  <c r="BY96" i="8"/>
  <c r="BZ96" i="8"/>
  <c r="BY97" i="8"/>
  <c r="BZ97" i="8"/>
  <c r="BY98" i="8"/>
  <c r="BZ98" i="8"/>
  <c r="BY99" i="8"/>
  <c r="BZ99" i="8"/>
  <c r="BY100" i="8"/>
  <c r="BZ100" i="8"/>
  <c r="BY101" i="8"/>
  <c r="BZ101" i="8"/>
  <c r="BY102" i="8"/>
  <c r="BZ102" i="8"/>
  <c r="BY103" i="8"/>
  <c r="BZ103" i="8"/>
  <c r="BY104" i="8"/>
  <c r="BZ104" i="8"/>
  <c r="BY105" i="8"/>
  <c r="BZ105" i="8"/>
  <c r="BY106" i="8"/>
  <c r="BZ106" i="8"/>
  <c r="BY107" i="8"/>
  <c r="BZ107" i="8"/>
  <c r="BY108" i="8"/>
  <c r="BZ108" i="8"/>
  <c r="BY109" i="8"/>
  <c r="BZ109" i="8"/>
  <c r="BY110" i="8"/>
  <c r="BZ110" i="8"/>
  <c r="BY111" i="8"/>
  <c r="BZ111" i="8"/>
  <c r="BY112" i="8"/>
  <c r="BZ112" i="8"/>
  <c r="BY113" i="8"/>
  <c r="BZ113" i="8"/>
  <c r="BY114" i="8"/>
  <c r="BZ114" i="8"/>
  <c r="BY115" i="8"/>
  <c r="BZ115" i="8"/>
  <c r="BY116" i="8"/>
  <c r="BZ116" i="8"/>
  <c r="BY117" i="8"/>
  <c r="BZ117" i="8"/>
  <c r="BY118" i="8"/>
  <c r="BZ118" i="8"/>
  <c r="BY119" i="8"/>
  <c r="BZ119" i="8"/>
  <c r="BY120" i="8"/>
  <c r="BZ120" i="8"/>
  <c r="BY121" i="8"/>
  <c r="BZ121" i="8"/>
  <c r="BY122" i="8"/>
  <c r="BZ122" i="8"/>
  <c r="BY123" i="8"/>
  <c r="BZ123" i="8"/>
  <c r="BY124" i="8"/>
  <c r="BZ124" i="8"/>
  <c r="BY125" i="8"/>
  <c r="BZ125" i="8"/>
  <c r="BY126" i="8"/>
  <c r="BZ126" i="8"/>
  <c r="BY127" i="8"/>
  <c r="BZ127" i="8"/>
  <c r="BY128" i="8"/>
  <c r="BZ128" i="8"/>
  <c r="BY129" i="8"/>
  <c r="BZ129" i="8"/>
  <c r="BY130" i="8"/>
  <c r="BZ130" i="8"/>
  <c r="BY131" i="8"/>
  <c r="BZ131" i="8"/>
  <c r="BY132" i="8"/>
  <c r="BZ132" i="8"/>
  <c r="BY133" i="8"/>
  <c r="BZ133" i="8"/>
  <c r="BY134" i="8"/>
  <c r="BZ134" i="8"/>
  <c r="BY135" i="8"/>
  <c r="BZ135" i="8"/>
  <c r="BY136" i="8"/>
  <c r="BZ136" i="8"/>
  <c r="BY137" i="8"/>
  <c r="BZ137" i="8"/>
  <c r="BY138" i="8"/>
  <c r="BZ138" i="8"/>
  <c r="BY139" i="8"/>
  <c r="BZ139" i="8"/>
  <c r="BY140" i="8"/>
  <c r="BZ140" i="8"/>
  <c r="BY141" i="8"/>
  <c r="BZ141" i="8"/>
  <c r="BY142" i="8"/>
  <c r="BZ142" i="8"/>
  <c r="BY143" i="8"/>
  <c r="BZ143" i="8"/>
  <c r="BY144" i="8"/>
  <c r="BZ144" i="8"/>
  <c r="BY145" i="8"/>
  <c r="BZ145" i="8"/>
  <c r="BY146" i="8"/>
  <c r="BZ146" i="8"/>
  <c r="BY147" i="8"/>
  <c r="BZ147" i="8"/>
  <c r="BY148" i="8"/>
  <c r="BZ148" i="8"/>
  <c r="BY149" i="8"/>
  <c r="BZ149" i="8"/>
  <c r="BY150" i="8"/>
  <c r="BZ150" i="8"/>
  <c r="BY151" i="8"/>
  <c r="BZ151" i="8"/>
  <c r="BY152" i="8"/>
  <c r="BZ152" i="8"/>
  <c r="BY153" i="8"/>
  <c r="BZ153" i="8"/>
  <c r="BY154" i="8"/>
  <c r="BZ154" i="8"/>
  <c r="BY155" i="8"/>
  <c r="BZ155" i="8"/>
  <c r="BY156" i="8"/>
  <c r="BZ156" i="8"/>
  <c r="BY157" i="8"/>
  <c r="BZ157" i="8"/>
  <c r="BY158" i="8"/>
  <c r="BZ158" i="8"/>
  <c r="BY159" i="8"/>
  <c r="BZ159" i="8"/>
  <c r="BY160" i="8"/>
  <c r="BZ160" i="8"/>
  <c r="BY161" i="8"/>
  <c r="BZ161" i="8"/>
  <c r="BY162" i="8"/>
  <c r="BZ162" i="8"/>
  <c r="BY163" i="8"/>
  <c r="BZ163" i="8"/>
  <c r="BY164" i="8"/>
  <c r="BZ164" i="8"/>
  <c r="BY165" i="8"/>
  <c r="BZ165" i="8"/>
  <c r="BY166" i="8"/>
  <c r="BZ166" i="8"/>
  <c r="BY167" i="8"/>
  <c r="BZ167" i="8"/>
  <c r="BY168" i="8"/>
  <c r="BZ168" i="8"/>
  <c r="BY169" i="8"/>
  <c r="BZ169" i="8"/>
  <c r="BY170" i="8"/>
  <c r="BZ170" i="8"/>
  <c r="BY171" i="8"/>
  <c r="BZ171" i="8"/>
  <c r="BY172" i="8"/>
  <c r="BZ172" i="8"/>
  <c r="BY173" i="8"/>
  <c r="BZ173" i="8"/>
  <c r="BY174" i="8"/>
  <c r="BZ174" i="8"/>
  <c r="BY175" i="8"/>
  <c r="BZ175" i="8"/>
  <c r="BY176" i="8"/>
  <c r="BZ176" i="8"/>
  <c r="BY177" i="8"/>
  <c r="BZ177" i="8"/>
  <c r="BY178" i="8"/>
  <c r="BZ178" i="8"/>
  <c r="BY179" i="8"/>
  <c r="BZ179" i="8"/>
  <c r="BY180" i="8"/>
  <c r="BZ180" i="8"/>
  <c r="BY181" i="8"/>
  <c r="BZ181" i="8"/>
  <c r="BY182" i="8"/>
  <c r="BZ182" i="8"/>
  <c r="BY183" i="8"/>
  <c r="BZ183" i="8"/>
  <c r="BY184" i="8"/>
  <c r="BZ184" i="8"/>
  <c r="BY185" i="8"/>
  <c r="BZ185" i="8"/>
  <c r="BY186" i="8"/>
  <c r="BZ186" i="8"/>
  <c r="BY187" i="8"/>
  <c r="BZ187" i="8"/>
  <c r="BY188" i="8"/>
  <c r="BZ188" i="8"/>
  <c r="BY189" i="8"/>
  <c r="BZ189" i="8"/>
  <c r="BY190" i="8"/>
  <c r="BZ190" i="8"/>
  <c r="BY191" i="8"/>
  <c r="BZ191" i="8"/>
  <c r="BY192" i="8"/>
  <c r="BZ192" i="8"/>
  <c r="BY193" i="8"/>
  <c r="BZ193" i="8"/>
  <c r="BY194" i="8"/>
  <c r="BZ194" i="8"/>
  <c r="BY195" i="8"/>
  <c r="BZ195" i="8"/>
  <c r="BY196" i="8"/>
  <c r="BZ196" i="8"/>
  <c r="BY197" i="8"/>
  <c r="BZ197" i="8"/>
  <c r="BY198" i="8"/>
  <c r="BZ198" i="8"/>
  <c r="BY199" i="8"/>
  <c r="BZ199" i="8"/>
  <c r="BY200" i="8"/>
  <c r="BZ200" i="8"/>
  <c r="BZ3" i="8"/>
  <c r="BY3" i="8"/>
  <c r="D202" i="24"/>
  <c r="D203" i="24"/>
  <c r="AT2" i="8"/>
  <c r="O2" i="18"/>
  <c r="BY2" i="8"/>
  <c r="R2" i="8"/>
  <c r="BZ2" i="8"/>
  <c r="AD2" i="8"/>
  <c r="AS2" i="8"/>
  <c r="S9" i="25" l="1"/>
  <c r="S19" i="25"/>
  <c r="BL3" i="8"/>
  <c r="B11" i="20" l="1"/>
  <c r="S10" i="25"/>
  <c r="S20" i="25"/>
  <c r="C9" i="25"/>
  <c r="N2" i="25" s="1"/>
  <c r="AI2" i="25" s="1"/>
  <c r="C23" i="13"/>
  <c r="C22" i="13"/>
  <c r="C3" i="25"/>
  <c r="O2" i="25"/>
  <c r="G28" i="25" l="1"/>
  <c r="G30" i="25"/>
  <c r="G38" i="25"/>
  <c r="G41" i="25"/>
  <c r="G35" i="25"/>
  <c r="G37" i="25"/>
  <c r="G31" i="25"/>
  <c r="G39" i="25"/>
  <c r="G34" i="25"/>
  <c r="G42" i="25"/>
  <c r="G36" i="25"/>
  <c r="G32" i="25"/>
  <c r="G40" i="25"/>
  <c r="G33" i="25"/>
  <c r="G43" i="25"/>
  <c r="G44" i="25"/>
  <c r="S11" i="25"/>
  <c r="S21" i="25"/>
  <c r="G48" i="25"/>
  <c r="G319" i="25"/>
  <c r="G321" i="25"/>
  <c r="G332" i="25"/>
  <c r="G343" i="25"/>
  <c r="G345" i="25"/>
  <c r="G356" i="25"/>
  <c r="G363" i="25"/>
  <c r="G365" i="25"/>
  <c r="G330" i="25"/>
  <c r="G314" i="25"/>
  <c r="G323" i="25"/>
  <c r="G325" i="25"/>
  <c r="G334" i="25"/>
  <c r="G336" i="25"/>
  <c r="G338" i="25"/>
  <c r="G347" i="25"/>
  <c r="G349" i="25"/>
  <c r="G358" i="25"/>
  <c r="G367" i="25"/>
  <c r="G369" i="25"/>
  <c r="G354" i="25"/>
  <c r="G313" i="25"/>
  <c r="G316" i="25"/>
  <c r="G340" i="25"/>
  <c r="G371" i="25"/>
  <c r="G361" i="25"/>
  <c r="G318" i="25"/>
  <c r="G327" i="25"/>
  <c r="G329" i="25"/>
  <c r="G342" i="25"/>
  <c r="G351" i="25"/>
  <c r="G353" i="25"/>
  <c r="G360" i="25"/>
  <c r="G362" i="25"/>
  <c r="G320" i="25"/>
  <c r="G322" i="25"/>
  <c r="G331" i="25"/>
  <c r="G333" i="25"/>
  <c r="G344" i="25"/>
  <c r="G346" i="25"/>
  <c r="G355" i="25"/>
  <c r="G357" i="25"/>
  <c r="G364" i="25"/>
  <c r="G324" i="25"/>
  <c r="G335" i="25"/>
  <c r="G337" i="25"/>
  <c r="G348" i="25"/>
  <c r="G366" i="25"/>
  <c r="G368" i="25"/>
  <c r="G370" i="25"/>
  <c r="G328" i="25"/>
  <c r="G315" i="25"/>
  <c r="G317" i="25"/>
  <c r="G326" i="25"/>
  <c r="G339" i="25"/>
  <c r="G341" i="25"/>
  <c r="G350" i="25"/>
  <c r="G359" i="25"/>
  <c r="G352" i="25"/>
  <c r="G5" i="25"/>
  <c r="G24" i="25"/>
  <c r="G6" i="25"/>
  <c r="G12" i="25"/>
  <c r="G52" i="25"/>
  <c r="G20" i="25"/>
  <c r="G21" i="25"/>
  <c r="E13" i="25"/>
  <c r="E10" i="25"/>
  <c r="E14" i="25"/>
  <c r="E3" i="25"/>
  <c r="E6" i="25"/>
  <c r="E9" i="25"/>
  <c r="E7" i="25"/>
  <c r="E2" i="25"/>
  <c r="E4" i="25"/>
  <c r="G45" i="25"/>
  <c r="G18" i="25"/>
  <c r="E11" i="25"/>
  <c r="E12" i="25"/>
  <c r="E15" i="25"/>
  <c r="E5" i="25"/>
  <c r="G29" i="25"/>
  <c r="G19" i="25"/>
  <c r="G25" i="25"/>
  <c r="G49" i="25"/>
  <c r="G10" i="25"/>
  <c r="G15" i="25"/>
  <c r="G22" i="25"/>
  <c r="G306" i="25"/>
  <c r="G298" i="25"/>
  <c r="G290" i="25"/>
  <c r="G282" i="25"/>
  <c r="G274" i="25"/>
  <c r="G266" i="25"/>
  <c r="G309" i="25"/>
  <c r="G301" i="25"/>
  <c r="G293" i="25"/>
  <c r="G285" i="25"/>
  <c r="G312" i="25"/>
  <c r="G304" i="25"/>
  <c r="G296" i="25"/>
  <c r="G288" i="25"/>
  <c r="G280" i="25"/>
  <c r="G272" i="25"/>
  <c r="G264" i="25"/>
  <c r="G307" i="25"/>
  <c r="G299" i="25"/>
  <c r="G291" i="25"/>
  <c r="G283" i="25"/>
  <c r="G275" i="25"/>
  <c r="G267" i="25"/>
  <c r="G310" i="25"/>
  <c r="G302" i="25"/>
  <c r="G294" i="25"/>
  <c r="G286" i="25"/>
  <c r="G278" i="25"/>
  <c r="G270" i="25"/>
  <c r="G262" i="25"/>
  <c r="G305" i="25"/>
  <c r="G297" i="25"/>
  <c r="G289" i="25"/>
  <c r="G308" i="25"/>
  <c r="G300" i="25"/>
  <c r="G292" i="25"/>
  <c r="G284" i="25"/>
  <c r="G276" i="25"/>
  <c r="G268" i="25"/>
  <c r="G277" i="25"/>
  <c r="G258" i="25"/>
  <c r="G250" i="25"/>
  <c r="G242" i="25"/>
  <c r="G234" i="25"/>
  <c r="G226" i="25"/>
  <c r="G287" i="25"/>
  <c r="G311" i="25"/>
  <c r="G265" i="25"/>
  <c r="G261" i="25"/>
  <c r="G256" i="25"/>
  <c r="G248" i="25"/>
  <c r="G240" i="25"/>
  <c r="G232" i="25"/>
  <c r="G224" i="25"/>
  <c r="G273" i="25"/>
  <c r="G259" i="25"/>
  <c r="G251" i="25"/>
  <c r="G243" i="25"/>
  <c r="G235" i="25"/>
  <c r="G227" i="25"/>
  <c r="G295" i="25"/>
  <c r="G281" i="25"/>
  <c r="G254" i="25"/>
  <c r="G246" i="25"/>
  <c r="G238" i="25"/>
  <c r="G230" i="25"/>
  <c r="G279" i="25"/>
  <c r="G260" i="25"/>
  <c r="G252" i="25"/>
  <c r="G244" i="25"/>
  <c r="G236" i="25"/>
  <c r="G228" i="25"/>
  <c r="G303" i="25"/>
  <c r="G255" i="25"/>
  <c r="G237" i="25"/>
  <c r="G223" i="25"/>
  <c r="G217" i="25"/>
  <c r="G209" i="25"/>
  <c r="G201" i="25"/>
  <c r="G193" i="25"/>
  <c r="G245" i="25"/>
  <c r="G220" i="25"/>
  <c r="G212" i="25"/>
  <c r="G204" i="25"/>
  <c r="G196" i="25"/>
  <c r="G253" i="25"/>
  <c r="G225" i="25"/>
  <c r="G222" i="25"/>
  <c r="G215" i="25"/>
  <c r="G207" i="25"/>
  <c r="G199" i="25"/>
  <c r="G269" i="25"/>
  <c r="G233" i="25"/>
  <c r="G218" i="25"/>
  <c r="G210" i="25"/>
  <c r="G202" i="25"/>
  <c r="G194" i="25"/>
  <c r="G263" i="25"/>
  <c r="G257" i="25"/>
  <c r="G239" i="25"/>
  <c r="G219" i="25"/>
  <c r="G211" i="25"/>
  <c r="G203" i="25"/>
  <c r="G195" i="25"/>
  <c r="G247" i="25"/>
  <c r="G184" i="25"/>
  <c r="G176" i="25"/>
  <c r="G168" i="25"/>
  <c r="G160" i="25"/>
  <c r="G152" i="25"/>
  <c r="G144" i="25"/>
  <c r="G229" i="25"/>
  <c r="G197" i="25"/>
  <c r="G192" i="25"/>
  <c r="G187" i="25"/>
  <c r="G179" i="25"/>
  <c r="G171" i="25"/>
  <c r="G163" i="25"/>
  <c r="G249" i="25"/>
  <c r="G221" i="25"/>
  <c r="G208" i="25"/>
  <c r="G189" i="25"/>
  <c r="G188" i="25"/>
  <c r="G180" i="25"/>
  <c r="G172" i="25"/>
  <c r="G164" i="25"/>
  <c r="G156" i="25"/>
  <c r="G148" i="25"/>
  <c r="G214" i="25"/>
  <c r="G206" i="25"/>
  <c r="G198" i="25"/>
  <c r="G186" i="25"/>
  <c r="G185" i="25"/>
  <c r="G183" i="25"/>
  <c r="G182" i="25"/>
  <c r="G154" i="25"/>
  <c r="G145" i="25"/>
  <c r="G138" i="25"/>
  <c r="G216" i="25"/>
  <c r="G181" i="25"/>
  <c r="G178" i="25"/>
  <c r="G177" i="25"/>
  <c r="G175" i="25"/>
  <c r="G174" i="25"/>
  <c r="G149" i="25"/>
  <c r="G141" i="25"/>
  <c r="G133" i="25"/>
  <c r="G213" i="25"/>
  <c r="G205" i="25"/>
  <c r="G200" i="25"/>
  <c r="G173" i="25"/>
  <c r="G170" i="25"/>
  <c r="G169" i="25"/>
  <c r="G167" i="25"/>
  <c r="G166" i="25"/>
  <c r="G153" i="25"/>
  <c r="G157" i="25"/>
  <c r="G147" i="25"/>
  <c r="G142" i="25"/>
  <c r="G134" i="25"/>
  <c r="G271" i="25"/>
  <c r="G151" i="25"/>
  <c r="G231" i="25"/>
  <c r="G161" i="25"/>
  <c r="G191" i="25"/>
  <c r="G158" i="25"/>
  <c r="G135" i="25"/>
  <c r="G128" i="25"/>
  <c r="G120" i="25"/>
  <c r="G112" i="25"/>
  <c r="G104" i="25"/>
  <c r="G96" i="25"/>
  <c r="G88" i="25"/>
  <c r="G80" i="25"/>
  <c r="G72" i="25"/>
  <c r="G64" i="25"/>
  <c r="G58" i="25"/>
  <c r="G131" i="25"/>
  <c r="G123" i="25"/>
  <c r="G115" i="25"/>
  <c r="G107" i="25"/>
  <c r="G99" i="25"/>
  <c r="G91" i="25"/>
  <c r="G83" i="25"/>
  <c r="G75" i="25"/>
  <c r="G67" i="25"/>
  <c r="G59" i="25"/>
  <c r="G241" i="25"/>
  <c r="G190" i="25"/>
  <c r="G155" i="25"/>
  <c r="G165" i="25"/>
  <c r="G162" i="25"/>
  <c r="G124" i="25"/>
  <c r="G116" i="25"/>
  <c r="G108" i="25"/>
  <c r="G100" i="25"/>
  <c r="G92" i="25"/>
  <c r="G84" i="25"/>
  <c r="G76" i="25"/>
  <c r="G68" i="25"/>
  <c r="G60" i="25"/>
  <c r="G137" i="25"/>
  <c r="G101" i="25"/>
  <c r="G98" i="25"/>
  <c r="G97" i="25"/>
  <c r="G95" i="25"/>
  <c r="G94" i="25"/>
  <c r="G159" i="25"/>
  <c r="G140" i="25"/>
  <c r="G93" i="25"/>
  <c r="G90" i="25"/>
  <c r="G89" i="25"/>
  <c r="G87" i="25"/>
  <c r="G86" i="25"/>
  <c r="G57" i="25"/>
  <c r="G51" i="25"/>
  <c r="G85" i="25"/>
  <c r="G82" i="25"/>
  <c r="G81" i="25"/>
  <c r="G79" i="25"/>
  <c r="G78" i="25"/>
  <c r="G146" i="25"/>
  <c r="G143" i="25"/>
  <c r="G77" i="25"/>
  <c r="G74" i="25"/>
  <c r="G73" i="25"/>
  <c r="G71" i="25"/>
  <c r="G70" i="25"/>
  <c r="G150" i="25"/>
  <c r="G139" i="25"/>
  <c r="G117" i="25"/>
  <c r="G114" i="25"/>
  <c r="G113" i="25"/>
  <c r="G111" i="25"/>
  <c r="G110" i="25"/>
  <c r="G130" i="25"/>
  <c r="G125" i="25"/>
  <c r="G127" i="25"/>
  <c r="G122" i="25"/>
  <c r="G109" i="25"/>
  <c r="G136" i="25"/>
  <c r="G119" i="25"/>
  <c r="G106" i="25"/>
  <c r="G69" i="25"/>
  <c r="G62" i="25"/>
  <c r="G56" i="25"/>
  <c r="G53" i="25"/>
  <c r="G46" i="25"/>
  <c r="G26" i="25"/>
  <c r="G13" i="25"/>
  <c r="G3" i="25"/>
  <c r="G2" i="25"/>
  <c r="O3" i="25" s="1"/>
  <c r="G132" i="25"/>
  <c r="G129" i="25"/>
  <c r="G103" i="25"/>
  <c r="G66" i="25"/>
  <c r="G55" i="25"/>
  <c r="G47" i="25"/>
  <c r="G27" i="25"/>
  <c r="G14" i="25"/>
  <c r="G4" i="25"/>
  <c r="G126" i="25"/>
  <c r="G121" i="25"/>
  <c r="G118" i="25"/>
  <c r="G105" i="25"/>
  <c r="G102" i="25"/>
  <c r="G65" i="25"/>
  <c r="G63" i="25"/>
  <c r="G54" i="25"/>
  <c r="G17" i="25"/>
  <c r="G9" i="25"/>
  <c r="G8" i="25"/>
  <c r="G7" i="25"/>
  <c r="G61" i="25"/>
  <c r="G50" i="25"/>
  <c r="E8" i="25"/>
  <c r="G11" i="25"/>
  <c r="G16" i="25"/>
  <c r="G23" i="25"/>
  <c r="O4" i="8"/>
  <c r="S12" i="25" l="1"/>
  <c r="S22" i="25"/>
  <c r="F13" i="25"/>
  <c r="F5" i="25"/>
  <c r="F2" i="25"/>
  <c r="F4" i="25"/>
  <c r="F3" i="25"/>
  <c r="F7" i="25"/>
  <c r="F9" i="25"/>
  <c r="F8" i="25"/>
  <c r="F6" i="25"/>
  <c r="F12" i="25"/>
  <c r="F10" i="25"/>
  <c r="F11" i="25"/>
  <c r="F15" i="25"/>
  <c r="F14" i="25"/>
  <c r="B3" i="19"/>
  <c r="D268" i="24"/>
  <c r="D269" i="24"/>
  <c r="D270" i="24"/>
  <c r="D271" i="24"/>
  <c r="D272" i="24"/>
  <c r="D273" i="24"/>
  <c r="D274" i="24"/>
  <c r="D275" i="24"/>
  <c r="D276" i="24"/>
  <c r="D277" i="24"/>
  <c r="D278" i="24"/>
  <c r="D279" i="24"/>
  <c r="D280" i="24"/>
  <c r="D281" i="24"/>
  <c r="D282" i="24"/>
  <c r="D283" i="24"/>
  <c r="D284" i="24"/>
  <c r="D285" i="24"/>
  <c r="D286" i="24"/>
  <c r="D287" i="24"/>
  <c r="D288" i="24"/>
  <c r="D289" i="24"/>
  <c r="D290" i="24"/>
  <c r="D291" i="24"/>
  <c r="D292" i="24"/>
  <c r="D293" i="24"/>
  <c r="D294" i="24"/>
  <c r="D295" i="24"/>
  <c r="D296" i="24"/>
  <c r="D297" i="24"/>
  <c r="D298" i="24"/>
  <c r="D299" i="24"/>
  <c r="D300" i="24"/>
  <c r="CD4" i="8"/>
  <c r="CD5" i="8"/>
  <c r="CD6" i="8"/>
  <c r="CD7" i="8"/>
  <c r="CD8" i="8"/>
  <c r="CD9" i="8"/>
  <c r="CD10" i="8"/>
  <c r="CD11" i="8"/>
  <c r="CD12" i="8"/>
  <c r="CD13" i="8"/>
  <c r="CD14" i="8"/>
  <c r="CD15" i="8"/>
  <c r="CD16" i="8"/>
  <c r="CD17" i="8"/>
  <c r="CD18" i="8"/>
  <c r="CD19" i="8"/>
  <c r="CD20" i="8"/>
  <c r="CD21" i="8"/>
  <c r="CD22" i="8"/>
  <c r="CD23" i="8"/>
  <c r="CD24" i="8"/>
  <c r="CD25" i="8"/>
  <c r="CD26" i="8"/>
  <c r="CD27" i="8"/>
  <c r="CD28" i="8"/>
  <c r="CD29" i="8"/>
  <c r="CD30" i="8"/>
  <c r="CD31" i="8"/>
  <c r="CD32" i="8"/>
  <c r="CD33" i="8"/>
  <c r="CD34" i="8"/>
  <c r="CD35" i="8"/>
  <c r="CD36" i="8"/>
  <c r="CD37" i="8"/>
  <c r="CD38" i="8"/>
  <c r="CD39" i="8"/>
  <c r="CD40" i="8"/>
  <c r="CD41" i="8"/>
  <c r="CD42" i="8"/>
  <c r="CD43" i="8"/>
  <c r="CD44" i="8"/>
  <c r="CD45" i="8"/>
  <c r="CD46" i="8"/>
  <c r="CD47" i="8"/>
  <c r="CD48" i="8"/>
  <c r="CD49" i="8"/>
  <c r="CD50" i="8"/>
  <c r="CD51" i="8"/>
  <c r="CD52" i="8"/>
  <c r="CD53" i="8"/>
  <c r="CD54" i="8"/>
  <c r="CD55" i="8"/>
  <c r="CD56" i="8"/>
  <c r="CD57" i="8"/>
  <c r="CD58" i="8"/>
  <c r="CD59" i="8"/>
  <c r="CD60" i="8"/>
  <c r="CD61" i="8"/>
  <c r="CD62" i="8"/>
  <c r="CD63" i="8"/>
  <c r="CD64" i="8"/>
  <c r="CD65" i="8"/>
  <c r="CD66" i="8"/>
  <c r="CD67" i="8"/>
  <c r="CD68" i="8"/>
  <c r="CD69" i="8"/>
  <c r="CD70" i="8"/>
  <c r="CD71" i="8"/>
  <c r="CD72" i="8"/>
  <c r="CD73" i="8"/>
  <c r="CD74" i="8"/>
  <c r="CD75" i="8"/>
  <c r="CD76" i="8"/>
  <c r="CD77" i="8"/>
  <c r="CD78" i="8"/>
  <c r="CD79" i="8"/>
  <c r="CD80" i="8"/>
  <c r="CD81" i="8"/>
  <c r="CD82" i="8"/>
  <c r="CD83" i="8"/>
  <c r="CD84" i="8"/>
  <c r="CD85" i="8"/>
  <c r="CD86" i="8"/>
  <c r="CD87" i="8"/>
  <c r="CD88" i="8"/>
  <c r="CD89" i="8"/>
  <c r="CD90" i="8"/>
  <c r="CD91" i="8"/>
  <c r="CD92" i="8"/>
  <c r="CD93" i="8"/>
  <c r="CD94" i="8"/>
  <c r="CD95" i="8"/>
  <c r="CD96" i="8"/>
  <c r="CD97" i="8"/>
  <c r="CD98" i="8"/>
  <c r="CD99" i="8"/>
  <c r="CD100" i="8"/>
  <c r="CD101" i="8"/>
  <c r="CD102" i="8"/>
  <c r="CD103" i="8"/>
  <c r="CD104" i="8"/>
  <c r="CD105" i="8"/>
  <c r="CD106" i="8"/>
  <c r="CD107" i="8"/>
  <c r="CD108" i="8"/>
  <c r="CD109" i="8"/>
  <c r="CD110" i="8"/>
  <c r="CD111" i="8"/>
  <c r="CD112" i="8"/>
  <c r="CD113" i="8"/>
  <c r="CD114" i="8"/>
  <c r="CD115" i="8"/>
  <c r="CD116" i="8"/>
  <c r="CD117" i="8"/>
  <c r="CD118" i="8"/>
  <c r="CD119" i="8"/>
  <c r="CD120" i="8"/>
  <c r="CD121" i="8"/>
  <c r="CD122" i="8"/>
  <c r="CD123" i="8"/>
  <c r="CD124" i="8"/>
  <c r="CD125" i="8"/>
  <c r="CD126" i="8"/>
  <c r="CD127" i="8"/>
  <c r="CD128" i="8"/>
  <c r="CD129" i="8"/>
  <c r="CD130" i="8"/>
  <c r="CD131" i="8"/>
  <c r="CD132" i="8"/>
  <c r="CD133" i="8"/>
  <c r="CD134" i="8"/>
  <c r="CD135" i="8"/>
  <c r="CD136" i="8"/>
  <c r="CD137" i="8"/>
  <c r="CD138" i="8"/>
  <c r="CD139" i="8"/>
  <c r="CD140" i="8"/>
  <c r="CD141" i="8"/>
  <c r="CD142" i="8"/>
  <c r="CD143" i="8"/>
  <c r="CD144" i="8"/>
  <c r="CD145" i="8"/>
  <c r="CD146" i="8"/>
  <c r="CD147" i="8"/>
  <c r="CD148" i="8"/>
  <c r="CD149" i="8"/>
  <c r="CD150" i="8"/>
  <c r="CD151" i="8"/>
  <c r="CD152" i="8"/>
  <c r="CD153" i="8"/>
  <c r="CD154" i="8"/>
  <c r="CD155" i="8"/>
  <c r="CD156" i="8"/>
  <c r="CD157" i="8"/>
  <c r="CD158" i="8"/>
  <c r="CD159" i="8"/>
  <c r="CD160" i="8"/>
  <c r="CD161" i="8"/>
  <c r="CD162" i="8"/>
  <c r="CD163" i="8"/>
  <c r="CD164" i="8"/>
  <c r="CD165" i="8"/>
  <c r="CD166" i="8"/>
  <c r="CD167" i="8"/>
  <c r="CD168" i="8"/>
  <c r="CD169" i="8"/>
  <c r="CD170" i="8"/>
  <c r="CD171" i="8"/>
  <c r="CD172" i="8"/>
  <c r="CD173" i="8"/>
  <c r="CD174" i="8"/>
  <c r="CD175" i="8"/>
  <c r="CD176" i="8"/>
  <c r="CD177" i="8"/>
  <c r="CD178" i="8"/>
  <c r="CD179" i="8"/>
  <c r="CD180" i="8"/>
  <c r="CD181" i="8"/>
  <c r="CD182" i="8"/>
  <c r="CD183" i="8"/>
  <c r="CD184" i="8"/>
  <c r="CD185" i="8"/>
  <c r="CD186" i="8"/>
  <c r="CD187" i="8"/>
  <c r="CD188" i="8"/>
  <c r="CD189" i="8"/>
  <c r="CD190" i="8"/>
  <c r="CD191" i="8"/>
  <c r="CD192" i="8"/>
  <c r="CD193" i="8"/>
  <c r="CD194" i="8"/>
  <c r="CD195" i="8"/>
  <c r="CD196" i="8"/>
  <c r="CD197" i="8"/>
  <c r="CD198" i="8"/>
  <c r="CD199" i="8"/>
  <c r="CD200" i="8"/>
  <c r="CD3" i="8"/>
  <c r="CC4" i="8"/>
  <c r="CC5" i="8"/>
  <c r="CC6" i="8"/>
  <c r="CC7" i="8"/>
  <c r="CC8" i="8"/>
  <c r="CC9" i="8"/>
  <c r="CC10" i="8"/>
  <c r="CC11" i="8"/>
  <c r="CC12" i="8"/>
  <c r="CC13" i="8"/>
  <c r="CC14" i="8"/>
  <c r="CC15" i="8"/>
  <c r="CC16" i="8"/>
  <c r="CC17" i="8"/>
  <c r="CC18" i="8"/>
  <c r="CC19" i="8"/>
  <c r="CC20" i="8"/>
  <c r="CC21" i="8"/>
  <c r="CC22" i="8"/>
  <c r="CC23" i="8"/>
  <c r="CC24" i="8"/>
  <c r="CC25" i="8"/>
  <c r="CC26" i="8"/>
  <c r="CC27" i="8"/>
  <c r="CC28" i="8"/>
  <c r="CC29" i="8"/>
  <c r="CC30" i="8"/>
  <c r="CC31" i="8"/>
  <c r="CC32" i="8"/>
  <c r="CC33" i="8"/>
  <c r="CC34" i="8"/>
  <c r="CC35" i="8"/>
  <c r="CC36" i="8"/>
  <c r="CC37" i="8"/>
  <c r="CC38" i="8"/>
  <c r="CC39" i="8"/>
  <c r="CC40" i="8"/>
  <c r="CC41" i="8"/>
  <c r="CC42" i="8"/>
  <c r="CC43" i="8"/>
  <c r="CC44" i="8"/>
  <c r="CC45" i="8"/>
  <c r="CC46" i="8"/>
  <c r="CC47" i="8"/>
  <c r="CC48" i="8"/>
  <c r="CC49" i="8"/>
  <c r="CC50" i="8"/>
  <c r="CC51" i="8"/>
  <c r="CC52" i="8"/>
  <c r="CC53" i="8"/>
  <c r="CC54" i="8"/>
  <c r="CC55" i="8"/>
  <c r="CC56" i="8"/>
  <c r="CC57" i="8"/>
  <c r="CC58" i="8"/>
  <c r="CC59" i="8"/>
  <c r="CC60" i="8"/>
  <c r="CC61" i="8"/>
  <c r="CC62" i="8"/>
  <c r="CC63" i="8"/>
  <c r="CC64" i="8"/>
  <c r="CC65" i="8"/>
  <c r="CC66" i="8"/>
  <c r="CC67" i="8"/>
  <c r="CC68" i="8"/>
  <c r="CC69" i="8"/>
  <c r="CC70" i="8"/>
  <c r="CC71" i="8"/>
  <c r="CC72" i="8"/>
  <c r="CC73" i="8"/>
  <c r="CC74" i="8"/>
  <c r="CC75" i="8"/>
  <c r="CC76" i="8"/>
  <c r="CC77" i="8"/>
  <c r="CC78" i="8"/>
  <c r="CC79" i="8"/>
  <c r="CC80" i="8"/>
  <c r="CC81" i="8"/>
  <c r="CC82" i="8"/>
  <c r="CC83" i="8"/>
  <c r="CC84" i="8"/>
  <c r="CC85" i="8"/>
  <c r="CC86" i="8"/>
  <c r="CC87" i="8"/>
  <c r="CC88" i="8"/>
  <c r="CC89" i="8"/>
  <c r="CC90" i="8"/>
  <c r="CC91" i="8"/>
  <c r="CC92" i="8"/>
  <c r="CC93" i="8"/>
  <c r="CC94" i="8"/>
  <c r="CC95" i="8"/>
  <c r="CC96" i="8"/>
  <c r="CC97" i="8"/>
  <c r="CC98" i="8"/>
  <c r="CC99" i="8"/>
  <c r="CC100" i="8"/>
  <c r="CC101" i="8"/>
  <c r="CC102" i="8"/>
  <c r="CC103" i="8"/>
  <c r="CC104" i="8"/>
  <c r="CC105" i="8"/>
  <c r="CC106" i="8"/>
  <c r="CC107" i="8"/>
  <c r="CC108" i="8"/>
  <c r="CC109" i="8"/>
  <c r="CC110" i="8"/>
  <c r="CC111" i="8"/>
  <c r="CC112" i="8"/>
  <c r="CC113" i="8"/>
  <c r="CC114" i="8"/>
  <c r="CC115" i="8"/>
  <c r="CC116" i="8"/>
  <c r="CC117" i="8"/>
  <c r="CC118" i="8"/>
  <c r="CC119" i="8"/>
  <c r="CC120" i="8"/>
  <c r="CC121" i="8"/>
  <c r="CC122" i="8"/>
  <c r="CC123" i="8"/>
  <c r="CC124" i="8"/>
  <c r="CC125" i="8"/>
  <c r="CC126" i="8"/>
  <c r="CC127" i="8"/>
  <c r="CC128" i="8"/>
  <c r="CC129" i="8"/>
  <c r="CC130" i="8"/>
  <c r="CC131" i="8"/>
  <c r="CC132" i="8"/>
  <c r="CC133" i="8"/>
  <c r="CC134" i="8"/>
  <c r="CC135" i="8"/>
  <c r="CC136" i="8"/>
  <c r="CC137" i="8"/>
  <c r="CC138" i="8"/>
  <c r="CC139" i="8"/>
  <c r="CC140" i="8"/>
  <c r="CC141" i="8"/>
  <c r="CC142" i="8"/>
  <c r="CC143" i="8"/>
  <c r="CC144" i="8"/>
  <c r="CC145" i="8"/>
  <c r="CC146" i="8"/>
  <c r="CC147" i="8"/>
  <c r="CC148" i="8"/>
  <c r="CC149" i="8"/>
  <c r="CC150" i="8"/>
  <c r="CC151" i="8"/>
  <c r="CC152" i="8"/>
  <c r="CC153" i="8"/>
  <c r="CC154" i="8"/>
  <c r="CC155" i="8"/>
  <c r="CC156" i="8"/>
  <c r="CC157" i="8"/>
  <c r="CC158" i="8"/>
  <c r="CC159" i="8"/>
  <c r="CC160" i="8"/>
  <c r="CC161" i="8"/>
  <c r="CC162" i="8"/>
  <c r="CC163" i="8"/>
  <c r="CC164" i="8"/>
  <c r="CC165" i="8"/>
  <c r="CC166" i="8"/>
  <c r="CC167" i="8"/>
  <c r="CC168" i="8"/>
  <c r="CC169" i="8"/>
  <c r="CC170" i="8"/>
  <c r="CC171" i="8"/>
  <c r="CC172" i="8"/>
  <c r="CC173" i="8"/>
  <c r="CC174" i="8"/>
  <c r="CC175" i="8"/>
  <c r="CC176" i="8"/>
  <c r="CC177" i="8"/>
  <c r="CC178" i="8"/>
  <c r="CC179" i="8"/>
  <c r="CC180" i="8"/>
  <c r="CC181" i="8"/>
  <c r="CC182" i="8"/>
  <c r="CC183" i="8"/>
  <c r="CC184" i="8"/>
  <c r="CC185" i="8"/>
  <c r="CC186" i="8"/>
  <c r="CC187" i="8"/>
  <c r="CC188" i="8"/>
  <c r="CC189" i="8"/>
  <c r="CC190" i="8"/>
  <c r="CC191" i="8"/>
  <c r="CC192" i="8"/>
  <c r="CC193" i="8"/>
  <c r="CC194" i="8"/>
  <c r="CC195" i="8"/>
  <c r="CC196" i="8"/>
  <c r="CC197" i="8"/>
  <c r="CC198" i="8"/>
  <c r="CC199" i="8"/>
  <c r="CC200" i="8"/>
  <c r="CC3" i="8"/>
  <c r="CB4" i="8"/>
  <c r="CB5" i="8"/>
  <c r="CB6" i="8"/>
  <c r="CB7" i="8"/>
  <c r="CB8" i="8"/>
  <c r="CB9" i="8"/>
  <c r="CB10" i="8"/>
  <c r="CB11" i="8"/>
  <c r="CB12" i="8"/>
  <c r="CB13" i="8"/>
  <c r="CB14" i="8"/>
  <c r="CB15" i="8"/>
  <c r="CB16" i="8"/>
  <c r="CB17" i="8"/>
  <c r="CB18" i="8"/>
  <c r="CB19" i="8"/>
  <c r="CB20" i="8"/>
  <c r="CB21" i="8"/>
  <c r="CB22" i="8"/>
  <c r="CB23" i="8"/>
  <c r="CB24" i="8"/>
  <c r="CB25" i="8"/>
  <c r="CB26" i="8"/>
  <c r="CB27" i="8"/>
  <c r="CB28" i="8"/>
  <c r="CB29" i="8"/>
  <c r="CB30" i="8"/>
  <c r="CB31" i="8"/>
  <c r="CB32" i="8"/>
  <c r="CB33" i="8"/>
  <c r="CB34" i="8"/>
  <c r="CB35" i="8"/>
  <c r="CB36" i="8"/>
  <c r="CB37" i="8"/>
  <c r="CB38" i="8"/>
  <c r="CB39" i="8"/>
  <c r="CB40" i="8"/>
  <c r="CB41" i="8"/>
  <c r="CB42" i="8"/>
  <c r="CB43" i="8"/>
  <c r="CB44" i="8"/>
  <c r="CB45" i="8"/>
  <c r="CB46" i="8"/>
  <c r="CB47" i="8"/>
  <c r="CB48" i="8"/>
  <c r="CB49" i="8"/>
  <c r="CB50" i="8"/>
  <c r="CB51" i="8"/>
  <c r="CB52" i="8"/>
  <c r="CB53" i="8"/>
  <c r="CB54" i="8"/>
  <c r="CB55" i="8"/>
  <c r="CB56" i="8"/>
  <c r="CB57" i="8"/>
  <c r="CB58" i="8"/>
  <c r="CB59" i="8"/>
  <c r="CB60" i="8"/>
  <c r="CB61" i="8"/>
  <c r="CB62" i="8"/>
  <c r="CB63" i="8"/>
  <c r="CB64" i="8"/>
  <c r="CB65" i="8"/>
  <c r="CB66" i="8"/>
  <c r="CB67" i="8"/>
  <c r="CB68" i="8"/>
  <c r="CB69" i="8"/>
  <c r="CB70" i="8"/>
  <c r="CB71" i="8"/>
  <c r="CB72" i="8"/>
  <c r="CB73" i="8"/>
  <c r="CB74" i="8"/>
  <c r="CB75" i="8"/>
  <c r="CB76" i="8"/>
  <c r="CB77" i="8"/>
  <c r="CB78" i="8"/>
  <c r="CB79" i="8"/>
  <c r="CB80" i="8"/>
  <c r="CB81" i="8"/>
  <c r="CB82" i="8"/>
  <c r="CB83" i="8"/>
  <c r="CB84" i="8"/>
  <c r="CB85" i="8"/>
  <c r="CB86" i="8"/>
  <c r="CB87" i="8"/>
  <c r="CB88" i="8"/>
  <c r="CB89" i="8"/>
  <c r="CB90" i="8"/>
  <c r="CB91" i="8"/>
  <c r="CB92" i="8"/>
  <c r="CB93" i="8"/>
  <c r="CB94" i="8"/>
  <c r="CB95" i="8"/>
  <c r="CB96" i="8"/>
  <c r="CB97" i="8"/>
  <c r="CB98" i="8"/>
  <c r="CB99" i="8"/>
  <c r="CB100" i="8"/>
  <c r="CB101" i="8"/>
  <c r="CB102" i="8"/>
  <c r="CB103" i="8"/>
  <c r="CB104" i="8"/>
  <c r="CB105" i="8"/>
  <c r="CB106" i="8"/>
  <c r="CB107" i="8"/>
  <c r="CB108" i="8"/>
  <c r="CB109" i="8"/>
  <c r="CB110" i="8"/>
  <c r="CB111" i="8"/>
  <c r="CB112" i="8"/>
  <c r="CB113" i="8"/>
  <c r="CB114" i="8"/>
  <c r="CB115" i="8"/>
  <c r="CB116" i="8"/>
  <c r="CB117" i="8"/>
  <c r="CB118" i="8"/>
  <c r="CB119" i="8"/>
  <c r="CB120" i="8"/>
  <c r="CB121" i="8"/>
  <c r="CB122" i="8"/>
  <c r="CB123" i="8"/>
  <c r="CB124" i="8"/>
  <c r="CB125" i="8"/>
  <c r="CB126" i="8"/>
  <c r="CB127" i="8"/>
  <c r="CB128" i="8"/>
  <c r="CB129" i="8"/>
  <c r="CB130" i="8"/>
  <c r="CB131" i="8"/>
  <c r="CB132" i="8"/>
  <c r="CB133" i="8"/>
  <c r="CB134" i="8"/>
  <c r="CB135" i="8"/>
  <c r="CB136" i="8"/>
  <c r="CB137" i="8"/>
  <c r="CB138" i="8"/>
  <c r="CB139" i="8"/>
  <c r="CB140" i="8"/>
  <c r="CB141" i="8"/>
  <c r="CB142" i="8"/>
  <c r="CB143" i="8"/>
  <c r="CB144" i="8"/>
  <c r="CB145" i="8"/>
  <c r="CB146" i="8"/>
  <c r="CB147" i="8"/>
  <c r="CB148" i="8"/>
  <c r="CB149" i="8"/>
  <c r="CB150" i="8"/>
  <c r="CB151" i="8"/>
  <c r="CB152" i="8"/>
  <c r="CB153" i="8"/>
  <c r="CB154" i="8"/>
  <c r="CB155" i="8"/>
  <c r="CB156" i="8"/>
  <c r="CB157" i="8"/>
  <c r="CB158" i="8"/>
  <c r="CB159" i="8"/>
  <c r="CB160" i="8"/>
  <c r="CB161" i="8"/>
  <c r="CB162" i="8"/>
  <c r="CB163" i="8"/>
  <c r="CB164" i="8"/>
  <c r="CB165" i="8"/>
  <c r="CB166" i="8"/>
  <c r="CB167" i="8"/>
  <c r="CB168" i="8"/>
  <c r="CB169" i="8"/>
  <c r="CB170" i="8"/>
  <c r="CB171" i="8"/>
  <c r="CB172" i="8"/>
  <c r="CB173" i="8"/>
  <c r="CB174" i="8"/>
  <c r="CB175" i="8"/>
  <c r="CB176" i="8"/>
  <c r="CB177" i="8"/>
  <c r="CB178" i="8"/>
  <c r="CB179" i="8"/>
  <c r="CB180" i="8"/>
  <c r="CB181" i="8"/>
  <c r="CB182" i="8"/>
  <c r="CB183" i="8"/>
  <c r="CB184" i="8"/>
  <c r="CB185" i="8"/>
  <c r="CB186" i="8"/>
  <c r="CB187" i="8"/>
  <c r="CB188" i="8"/>
  <c r="CB189" i="8"/>
  <c r="CB190" i="8"/>
  <c r="CB191" i="8"/>
  <c r="CB192" i="8"/>
  <c r="CB193" i="8"/>
  <c r="CB194" i="8"/>
  <c r="CB195" i="8"/>
  <c r="CB196" i="8"/>
  <c r="CB197" i="8"/>
  <c r="CB198" i="8"/>
  <c r="CB199" i="8"/>
  <c r="CB200" i="8"/>
  <c r="CB3" i="8"/>
  <c r="BX4" i="8"/>
  <c r="BX5" i="8"/>
  <c r="BX6" i="8"/>
  <c r="BX7" i="8"/>
  <c r="BX8" i="8"/>
  <c r="BX9" i="8"/>
  <c r="BX10" i="8"/>
  <c r="BX11" i="8"/>
  <c r="BX12" i="8"/>
  <c r="BX13" i="8"/>
  <c r="BX14" i="8"/>
  <c r="BX15" i="8"/>
  <c r="BX16" i="8"/>
  <c r="BX17" i="8"/>
  <c r="BX18" i="8"/>
  <c r="BX19" i="8"/>
  <c r="BX20" i="8"/>
  <c r="BX21" i="8"/>
  <c r="BX22" i="8"/>
  <c r="BX23" i="8"/>
  <c r="BX24" i="8"/>
  <c r="BX25" i="8"/>
  <c r="BX26" i="8"/>
  <c r="BX27" i="8"/>
  <c r="BX28" i="8"/>
  <c r="BX29" i="8"/>
  <c r="BX30" i="8"/>
  <c r="BX31" i="8"/>
  <c r="BX32" i="8"/>
  <c r="BX33" i="8"/>
  <c r="BX34" i="8"/>
  <c r="BX35" i="8"/>
  <c r="BX36" i="8"/>
  <c r="BX37" i="8"/>
  <c r="BX38" i="8"/>
  <c r="BX39" i="8"/>
  <c r="BX40" i="8"/>
  <c r="BX41" i="8"/>
  <c r="BX42" i="8"/>
  <c r="BX43" i="8"/>
  <c r="BX44" i="8"/>
  <c r="BX45" i="8"/>
  <c r="BX46" i="8"/>
  <c r="BX47" i="8"/>
  <c r="BX48" i="8"/>
  <c r="BX49" i="8"/>
  <c r="BX50" i="8"/>
  <c r="BX51" i="8"/>
  <c r="BX52" i="8"/>
  <c r="BX53" i="8"/>
  <c r="BX54" i="8"/>
  <c r="BX55" i="8"/>
  <c r="BX56" i="8"/>
  <c r="BX57" i="8"/>
  <c r="BX58" i="8"/>
  <c r="BX59" i="8"/>
  <c r="BX60" i="8"/>
  <c r="BX61" i="8"/>
  <c r="BX62" i="8"/>
  <c r="BX63" i="8"/>
  <c r="BX64" i="8"/>
  <c r="BX65" i="8"/>
  <c r="BX66" i="8"/>
  <c r="BX67" i="8"/>
  <c r="BX68" i="8"/>
  <c r="BX69" i="8"/>
  <c r="BX70" i="8"/>
  <c r="BX71" i="8"/>
  <c r="BX72" i="8"/>
  <c r="BX73" i="8"/>
  <c r="BX74" i="8"/>
  <c r="BX75" i="8"/>
  <c r="BX76" i="8"/>
  <c r="BX77" i="8"/>
  <c r="BX78" i="8"/>
  <c r="BX79" i="8"/>
  <c r="BX80" i="8"/>
  <c r="BX81" i="8"/>
  <c r="BX82" i="8"/>
  <c r="BX83" i="8"/>
  <c r="BX84" i="8"/>
  <c r="BX85" i="8"/>
  <c r="BX86" i="8"/>
  <c r="BX87" i="8"/>
  <c r="BX88" i="8"/>
  <c r="BX89" i="8"/>
  <c r="BX90" i="8"/>
  <c r="BX91" i="8"/>
  <c r="BX92" i="8"/>
  <c r="BX93" i="8"/>
  <c r="BX94" i="8"/>
  <c r="BX95" i="8"/>
  <c r="BX96" i="8"/>
  <c r="BX97" i="8"/>
  <c r="BX98" i="8"/>
  <c r="BX99" i="8"/>
  <c r="BX100" i="8"/>
  <c r="BX101" i="8"/>
  <c r="BX102" i="8"/>
  <c r="BX103" i="8"/>
  <c r="BX104" i="8"/>
  <c r="BX105" i="8"/>
  <c r="BX106" i="8"/>
  <c r="BX107" i="8"/>
  <c r="BX108" i="8"/>
  <c r="BX109" i="8"/>
  <c r="BX110" i="8"/>
  <c r="BX111" i="8"/>
  <c r="BX112" i="8"/>
  <c r="BX113" i="8"/>
  <c r="BX114" i="8"/>
  <c r="BX115" i="8"/>
  <c r="BX116" i="8"/>
  <c r="BX117" i="8"/>
  <c r="BX118" i="8"/>
  <c r="BX119" i="8"/>
  <c r="BX120" i="8"/>
  <c r="BX121" i="8"/>
  <c r="BX122" i="8"/>
  <c r="BX123" i="8"/>
  <c r="BX124" i="8"/>
  <c r="BX125" i="8"/>
  <c r="BX126" i="8"/>
  <c r="BX127" i="8"/>
  <c r="BX128" i="8"/>
  <c r="BX129" i="8"/>
  <c r="BX130" i="8"/>
  <c r="BX131" i="8"/>
  <c r="BX132" i="8"/>
  <c r="BX133" i="8"/>
  <c r="BX134" i="8"/>
  <c r="BX135" i="8"/>
  <c r="BX136" i="8"/>
  <c r="BX137" i="8"/>
  <c r="BX138" i="8"/>
  <c r="BX139" i="8"/>
  <c r="BX140" i="8"/>
  <c r="BX141" i="8"/>
  <c r="BX142" i="8"/>
  <c r="BX143" i="8"/>
  <c r="BX144" i="8"/>
  <c r="BX145" i="8"/>
  <c r="BX146" i="8"/>
  <c r="BX147" i="8"/>
  <c r="BX148" i="8"/>
  <c r="BX149" i="8"/>
  <c r="BX150" i="8"/>
  <c r="BX151" i="8"/>
  <c r="BX152" i="8"/>
  <c r="BX153" i="8"/>
  <c r="BX154" i="8"/>
  <c r="BX155" i="8"/>
  <c r="BX156" i="8"/>
  <c r="BX157" i="8"/>
  <c r="BX158" i="8"/>
  <c r="BX159" i="8"/>
  <c r="BX160" i="8"/>
  <c r="BX161" i="8"/>
  <c r="BX162" i="8"/>
  <c r="BX163" i="8"/>
  <c r="BX164" i="8"/>
  <c r="BX165" i="8"/>
  <c r="BX166" i="8"/>
  <c r="BX167" i="8"/>
  <c r="BX168" i="8"/>
  <c r="BX169" i="8"/>
  <c r="BX170" i="8"/>
  <c r="BX171" i="8"/>
  <c r="BX172" i="8"/>
  <c r="BX173" i="8"/>
  <c r="BX174" i="8"/>
  <c r="BX175" i="8"/>
  <c r="BX176" i="8"/>
  <c r="BX177" i="8"/>
  <c r="BX178" i="8"/>
  <c r="BX179" i="8"/>
  <c r="BX180" i="8"/>
  <c r="BX181" i="8"/>
  <c r="BX182" i="8"/>
  <c r="BX183" i="8"/>
  <c r="BX184" i="8"/>
  <c r="BX185" i="8"/>
  <c r="BX186" i="8"/>
  <c r="BX187" i="8"/>
  <c r="BX188" i="8"/>
  <c r="BX189" i="8"/>
  <c r="BX190" i="8"/>
  <c r="BX191" i="8"/>
  <c r="BX192" i="8"/>
  <c r="BX193" i="8"/>
  <c r="BX194" i="8"/>
  <c r="BX195" i="8"/>
  <c r="BX196" i="8"/>
  <c r="BX197" i="8"/>
  <c r="BX198" i="8"/>
  <c r="BX199" i="8"/>
  <c r="BX200" i="8"/>
  <c r="BX3" i="8"/>
  <c r="BW4" i="8"/>
  <c r="BW5" i="8"/>
  <c r="BW6" i="8"/>
  <c r="BW7" i="8"/>
  <c r="BW8" i="8"/>
  <c r="BW9" i="8"/>
  <c r="BW10" i="8"/>
  <c r="BW11" i="8"/>
  <c r="BW12" i="8"/>
  <c r="BW13" i="8"/>
  <c r="BW14" i="8"/>
  <c r="BW15" i="8"/>
  <c r="BW16" i="8"/>
  <c r="BW17" i="8"/>
  <c r="BW18" i="8"/>
  <c r="BW19" i="8"/>
  <c r="BW20" i="8"/>
  <c r="BW21" i="8"/>
  <c r="BW22" i="8"/>
  <c r="BW23" i="8"/>
  <c r="BW24" i="8"/>
  <c r="BW25" i="8"/>
  <c r="BW26" i="8"/>
  <c r="BW27" i="8"/>
  <c r="BW28" i="8"/>
  <c r="BW29" i="8"/>
  <c r="BW30" i="8"/>
  <c r="BW31" i="8"/>
  <c r="BW32" i="8"/>
  <c r="BW33" i="8"/>
  <c r="BW34" i="8"/>
  <c r="BW35" i="8"/>
  <c r="BW36" i="8"/>
  <c r="BW37" i="8"/>
  <c r="BW38" i="8"/>
  <c r="BW39" i="8"/>
  <c r="BW40" i="8"/>
  <c r="BW41" i="8"/>
  <c r="BW42" i="8"/>
  <c r="BW43" i="8"/>
  <c r="BW44" i="8"/>
  <c r="BW45" i="8"/>
  <c r="BW46" i="8"/>
  <c r="BW47" i="8"/>
  <c r="BW48" i="8"/>
  <c r="BW49" i="8"/>
  <c r="BW50" i="8"/>
  <c r="BW51" i="8"/>
  <c r="BW52" i="8"/>
  <c r="BW53" i="8"/>
  <c r="BW54" i="8"/>
  <c r="BW55" i="8"/>
  <c r="BW56" i="8"/>
  <c r="BW57" i="8"/>
  <c r="BW58" i="8"/>
  <c r="BW59" i="8"/>
  <c r="BW60" i="8"/>
  <c r="BW61" i="8"/>
  <c r="BW62" i="8"/>
  <c r="BW63" i="8"/>
  <c r="BW64" i="8"/>
  <c r="BW65" i="8"/>
  <c r="BW66" i="8"/>
  <c r="BW67" i="8"/>
  <c r="BW68" i="8"/>
  <c r="BW69" i="8"/>
  <c r="BW70" i="8"/>
  <c r="BW71" i="8"/>
  <c r="BW72" i="8"/>
  <c r="BW73" i="8"/>
  <c r="BW74" i="8"/>
  <c r="BW75" i="8"/>
  <c r="BW76" i="8"/>
  <c r="BW77" i="8"/>
  <c r="BW78" i="8"/>
  <c r="BW79" i="8"/>
  <c r="BW80" i="8"/>
  <c r="BW81" i="8"/>
  <c r="BW82" i="8"/>
  <c r="BW83" i="8"/>
  <c r="BW84" i="8"/>
  <c r="BW85" i="8"/>
  <c r="BW86" i="8"/>
  <c r="BW87" i="8"/>
  <c r="BW88" i="8"/>
  <c r="BW89" i="8"/>
  <c r="BW90" i="8"/>
  <c r="BW91" i="8"/>
  <c r="BW92" i="8"/>
  <c r="BW93" i="8"/>
  <c r="BW94" i="8"/>
  <c r="BW95" i="8"/>
  <c r="BW96" i="8"/>
  <c r="BW97" i="8"/>
  <c r="BW98" i="8"/>
  <c r="BW99" i="8"/>
  <c r="BW100" i="8"/>
  <c r="BW101" i="8"/>
  <c r="BW102" i="8"/>
  <c r="BW103" i="8"/>
  <c r="BW104" i="8"/>
  <c r="BW105" i="8"/>
  <c r="BW106" i="8"/>
  <c r="BW107" i="8"/>
  <c r="BW108" i="8"/>
  <c r="BW109" i="8"/>
  <c r="BW110" i="8"/>
  <c r="BW111" i="8"/>
  <c r="BW112" i="8"/>
  <c r="BW113" i="8"/>
  <c r="BW114" i="8"/>
  <c r="BW115" i="8"/>
  <c r="BW116" i="8"/>
  <c r="BW117" i="8"/>
  <c r="BW118" i="8"/>
  <c r="BW119" i="8"/>
  <c r="BW120" i="8"/>
  <c r="BW121" i="8"/>
  <c r="BW122" i="8"/>
  <c r="BW123" i="8"/>
  <c r="BW124" i="8"/>
  <c r="BW125" i="8"/>
  <c r="BW126" i="8"/>
  <c r="BW127" i="8"/>
  <c r="BW128" i="8"/>
  <c r="BW129" i="8"/>
  <c r="BW130" i="8"/>
  <c r="BW131" i="8"/>
  <c r="BW132" i="8"/>
  <c r="BW133" i="8"/>
  <c r="BW134" i="8"/>
  <c r="BW135" i="8"/>
  <c r="BW136" i="8"/>
  <c r="BW137" i="8"/>
  <c r="BW138" i="8"/>
  <c r="BW139" i="8"/>
  <c r="BW140" i="8"/>
  <c r="BW141" i="8"/>
  <c r="BW142" i="8"/>
  <c r="BW143" i="8"/>
  <c r="BW144" i="8"/>
  <c r="BW145" i="8"/>
  <c r="BW146" i="8"/>
  <c r="BW147" i="8"/>
  <c r="BW148" i="8"/>
  <c r="BW149" i="8"/>
  <c r="BW150" i="8"/>
  <c r="BW151" i="8"/>
  <c r="BW152" i="8"/>
  <c r="BW153" i="8"/>
  <c r="BW154" i="8"/>
  <c r="BW155" i="8"/>
  <c r="BW156" i="8"/>
  <c r="BW157" i="8"/>
  <c r="BW158" i="8"/>
  <c r="BW159" i="8"/>
  <c r="BW160" i="8"/>
  <c r="BW161" i="8"/>
  <c r="BW162" i="8"/>
  <c r="BW163" i="8"/>
  <c r="BW164" i="8"/>
  <c r="BW165" i="8"/>
  <c r="BW166" i="8"/>
  <c r="BW167" i="8"/>
  <c r="BW168" i="8"/>
  <c r="BW169" i="8"/>
  <c r="BW170" i="8"/>
  <c r="BW171" i="8"/>
  <c r="BW172" i="8"/>
  <c r="BW173" i="8"/>
  <c r="BW174" i="8"/>
  <c r="BW175" i="8"/>
  <c r="BW176" i="8"/>
  <c r="BW177" i="8"/>
  <c r="BW178" i="8"/>
  <c r="BW179" i="8"/>
  <c r="BW180" i="8"/>
  <c r="BW181" i="8"/>
  <c r="BW182" i="8"/>
  <c r="BW183" i="8"/>
  <c r="BW184" i="8"/>
  <c r="BW185" i="8"/>
  <c r="BW186" i="8"/>
  <c r="BW187" i="8"/>
  <c r="BW188" i="8"/>
  <c r="BW189" i="8"/>
  <c r="BW190" i="8"/>
  <c r="BW191" i="8"/>
  <c r="BW192" i="8"/>
  <c r="BW193" i="8"/>
  <c r="BW194" i="8"/>
  <c r="BW195" i="8"/>
  <c r="BW196" i="8"/>
  <c r="BW197" i="8"/>
  <c r="BW198" i="8"/>
  <c r="BW199" i="8"/>
  <c r="BW200" i="8"/>
  <c r="BW3" i="8"/>
  <c r="D200" i="24"/>
  <c r="D201" i="24"/>
  <c r="D254" i="24"/>
  <c r="D255" i="24"/>
  <c r="D256" i="24"/>
  <c r="D257" i="24"/>
  <c r="D258" i="24"/>
  <c r="D259" i="24"/>
  <c r="D260" i="24"/>
  <c r="D261" i="24"/>
  <c r="D262" i="24"/>
  <c r="D263" i="24"/>
  <c r="D264" i="24"/>
  <c r="D265" i="24"/>
  <c r="D266" i="24"/>
  <c r="D267" i="24"/>
  <c r="D242" i="24"/>
  <c r="D243" i="24"/>
  <c r="D244" i="24"/>
  <c r="D245" i="24"/>
  <c r="D246" i="24"/>
  <c r="D247" i="24"/>
  <c r="D248" i="24"/>
  <c r="D249" i="24"/>
  <c r="D250" i="24"/>
  <c r="D251" i="24"/>
  <c r="D252" i="24"/>
  <c r="D253" i="24"/>
  <c r="D229" i="24"/>
  <c r="D230" i="24"/>
  <c r="D161" i="24"/>
  <c r="D162" i="24"/>
  <c r="D164" i="24"/>
  <c r="D165" i="24"/>
  <c r="D166" i="24"/>
  <c r="D167" i="24"/>
  <c r="D169" i="24"/>
  <c r="D170" i="24"/>
  <c r="D171" i="24"/>
  <c r="D172" i="24"/>
  <c r="D189" i="24"/>
  <c r="D190" i="24"/>
  <c r="D191" i="24"/>
  <c r="D192" i="24"/>
  <c r="D193" i="24"/>
  <c r="D194" i="24"/>
  <c r="D195" i="24"/>
  <c r="D196" i="24"/>
  <c r="D197" i="24"/>
  <c r="D198" i="24"/>
  <c r="D199" i="24"/>
  <c r="D160" i="24"/>
  <c r="F50" i="1"/>
  <c r="BB2" i="8"/>
  <c r="BL2" i="8"/>
  <c r="BH2" i="8"/>
  <c r="F84" i="1"/>
  <c r="BE2" i="8"/>
  <c r="AI2" i="8"/>
  <c r="BX2" i="8"/>
  <c r="Z2" i="18"/>
  <c r="BO2" i="8"/>
  <c r="AU2" i="8"/>
  <c r="AJ2" i="18"/>
  <c r="G2" i="18"/>
  <c r="AG2" i="8"/>
  <c r="B2" i="18"/>
  <c r="AC2" i="18"/>
  <c r="AH2" i="8"/>
  <c r="D2" i="18"/>
  <c r="AF2" i="8"/>
  <c r="J2" i="18"/>
  <c r="Z2" i="8"/>
  <c r="V36" i="1"/>
  <c r="I2" i="18"/>
  <c r="P37" i="1"/>
  <c r="CB2" i="8"/>
  <c r="E2" i="18"/>
  <c r="H2" i="18"/>
  <c r="BW2" i="8"/>
  <c r="C2" i="8"/>
  <c r="CC2" i="8"/>
  <c r="C2" i="18"/>
  <c r="I37" i="1"/>
  <c r="Y2" i="8"/>
  <c r="AP2" i="8"/>
  <c r="AA2" i="18"/>
  <c r="CD2" i="8"/>
  <c r="AR2" i="8"/>
  <c r="BR2" i="8"/>
  <c r="W2" i="8"/>
  <c r="I36" i="1"/>
  <c r="AA2" i="8"/>
  <c r="S23" i="25" l="1"/>
  <c r="CA197" i="8"/>
  <c r="CA189" i="8"/>
  <c r="CA181" i="8"/>
  <c r="CA173" i="8"/>
  <c r="CA165" i="8"/>
  <c r="CA157" i="8"/>
  <c r="CA149" i="8"/>
  <c r="CA141" i="8"/>
  <c r="CA196" i="8"/>
  <c r="CA180" i="8"/>
  <c r="CA164" i="8"/>
  <c r="CA148" i="8"/>
  <c r="CA132" i="8"/>
  <c r="CA124" i="8"/>
  <c r="CA108" i="8"/>
  <c r="CA92" i="8"/>
  <c r="CA84" i="8"/>
  <c r="CA68" i="8"/>
  <c r="CA60" i="8"/>
  <c r="CA52" i="8"/>
  <c r="CA36" i="8"/>
  <c r="CA28" i="8"/>
  <c r="CA20" i="8"/>
  <c r="CA12" i="8"/>
  <c r="CA4" i="8"/>
  <c r="CA188" i="8"/>
  <c r="CA172" i="8"/>
  <c r="CA156" i="8"/>
  <c r="CA140" i="8"/>
  <c r="CA116" i="8"/>
  <c r="CA100" i="8"/>
  <c r="CA76" i="8"/>
  <c r="CA44" i="8"/>
  <c r="CA195" i="8"/>
  <c r="CA187" i="8"/>
  <c r="CA179" i="8"/>
  <c r="CA171" i="8"/>
  <c r="CA163" i="8"/>
  <c r="CA155" i="8"/>
  <c r="CA147" i="8"/>
  <c r="CA139" i="8"/>
  <c r="CA131" i="8"/>
  <c r="CA123" i="8"/>
  <c r="CA115" i="8"/>
  <c r="CA107" i="8"/>
  <c r="CA99" i="8"/>
  <c r="CA91" i="8"/>
  <c r="CA83" i="8"/>
  <c r="CA75" i="8"/>
  <c r="CA67" i="8"/>
  <c r="CA59" i="8"/>
  <c r="CA51" i="8"/>
  <c r="CA43" i="8"/>
  <c r="CA35" i="8"/>
  <c r="CA27" i="8"/>
  <c r="CA19" i="8"/>
  <c r="CA11" i="8"/>
  <c r="CE199" i="8"/>
  <c r="CE191" i="8"/>
  <c r="CE183" i="8"/>
  <c r="CE175" i="8"/>
  <c r="CE167" i="8"/>
  <c r="CE159" i="8"/>
  <c r="CE151" i="8"/>
  <c r="CE143" i="8"/>
  <c r="CE135" i="8"/>
  <c r="CE127" i="8"/>
  <c r="CE119" i="8"/>
  <c r="CE111" i="8"/>
  <c r="CE103" i="8"/>
  <c r="CE95" i="8"/>
  <c r="CE87" i="8"/>
  <c r="CE79" i="8"/>
  <c r="CE71" i="8"/>
  <c r="CE63" i="8"/>
  <c r="CE55" i="8"/>
  <c r="CE47" i="8"/>
  <c r="CE39" i="8"/>
  <c r="CE31" i="8"/>
  <c r="CE23" i="8"/>
  <c r="CE15" i="8"/>
  <c r="CE7" i="8"/>
  <c r="CA133" i="8"/>
  <c r="CA125" i="8"/>
  <c r="CA117" i="8"/>
  <c r="CA109" i="8"/>
  <c r="CA101" i="8"/>
  <c r="CA93" i="8"/>
  <c r="CA85" i="8"/>
  <c r="CA77" i="8"/>
  <c r="CA69" i="8"/>
  <c r="CA61" i="8"/>
  <c r="CA53" i="8"/>
  <c r="CA45" i="8"/>
  <c r="CA37" i="8"/>
  <c r="CA29" i="8"/>
  <c r="CA21" i="8"/>
  <c r="CA13" i="8"/>
  <c r="CA5" i="8"/>
  <c r="CA199" i="8"/>
  <c r="CA191" i="8"/>
  <c r="CA183" i="8"/>
  <c r="CA175" i="8"/>
  <c r="CA167" i="8"/>
  <c r="CA159" i="8"/>
  <c r="CA151" i="8"/>
  <c r="CA143" i="8"/>
  <c r="CA135" i="8"/>
  <c r="CA127" i="8"/>
  <c r="CA119" i="8"/>
  <c r="CA111" i="8"/>
  <c r="CA103" i="8"/>
  <c r="CA95" i="8"/>
  <c r="CA87" i="8"/>
  <c r="CA79" i="8"/>
  <c r="CA71" i="8"/>
  <c r="CA63" i="8"/>
  <c r="CA55" i="8"/>
  <c r="CA47" i="8"/>
  <c r="CA39" i="8"/>
  <c r="CA31" i="8"/>
  <c r="CA23" i="8"/>
  <c r="CA15" i="8"/>
  <c r="CA7" i="8"/>
  <c r="CE195" i="8"/>
  <c r="CE187" i="8"/>
  <c r="CE179" i="8"/>
  <c r="CE171" i="8"/>
  <c r="CE163" i="8"/>
  <c r="CE155" i="8"/>
  <c r="CE147" i="8"/>
  <c r="CE139" i="8"/>
  <c r="CE131" i="8"/>
  <c r="CE123" i="8"/>
  <c r="CE115" i="8"/>
  <c r="CE107" i="8"/>
  <c r="CE99" i="8"/>
  <c r="CE91" i="8"/>
  <c r="CE83" i="8"/>
  <c r="CE75" i="8"/>
  <c r="CE67" i="8"/>
  <c r="CE59" i="8"/>
  <c r="CE51" i="8"/>
  <c r="CE43" i="8"/>
  <c r="CE35" i="8"/>
  <c r="CE27" i="8"/>
  <c r="CE19" i="8"/>
  <c r="CE11" i="8"/>
  <c r="CA198" i="8"/>
  <c r="CA190" i="8"/>
  <c r="CA182" i="8"/>
  <c r="CA174" i="8"/>
  <c r="CA166" i="8"/>
  <c r="CA158" i="8"/>
  <c r="CA150" i="8"/>
  <c r="CA142" i="8"/>
  <c r="CA134" i="8"/>
  <c r="CA126" i="8"/>
  <c r="CA118" i="8"/>
  <c r="CA110" i="8"/>
  <c r="CA102" i="8"/>
  <c r="CA94" i="8"/>
  <c r="CA86" i="8"/>
  <c r="CA78" i="8"/>
  <c r="CA70" i="8"/>
  <c r="CA62" i="8"/>
  <c r="CA54" i="8"/>
  <c r="CA46" i="8"/>
  <c r="CA38" i="8"/>
  <c r="CA30" i="8"/>
  <c r="CA22" i="8"/>
  <c r="CA14" i="8"/>
  <c r="CA6" i="8"/>
  <c r="CE3" i="8"/>
  <c r="CE193" i="8"/>
  <c r="CE185" i="8"/>
  <c r="CE177" i="8"/>
  <c r="CE169" i="8"/>
  <c r="CE161" i="8"/>
  <c r="CE153" i="8"/>
  <c r="CE145" i="8"/>
  <c r="CE137" i="8"/>
  <c r="CE129" i="8"/>
  <c r="CE121" i="8"/>
  <c r="CE113" i="8"/>
  <c r="CE105" i="8"/>
  <c r="CE97" i="8"/>
  <c r="CE89" i="8"/>
  <c r="CE81" i="8"/>
  <c r="CE73" i="8"/>
  <c r="CE65" i="8"/>
  <c r="CE57" i="8"/>
  <c r="CE49" i="8"/>
  <c r="CE41" i="8"/>
  <c r="CE33" i="8"/>
  <c r="CE25" i="8"/>
  <c r="CE17" i="8"/>
  <c r="CE9" i="8"/>
  <c r="CE200" i="8"/>
  <c r="CE192" i="8"/>
  <c r="CE184" i="8"/>
  <c r="CE176" i="8"/>
  <c r="CE168" i="8"/>
  <c r="CE160" i="8"/>
  <c r="CE152" i="8"/>
  <c r="CE144" i="8"/>
  <c r="CE136" i="8"/>
  <c r="CE128" i="8"/>
  <c r="CE120" i="8"/>
  <c r="CE112" i="8"/>
  <c r="CE104" i="8"/>
  <c r="CE96" i="8"/>
  <c r="CE88" i="8"/>
  <c r="CE80" i="8"/>
  <c r="CE72" i="8"/>
  <c r="CE64" i="8"/>
  <c r="CE56" i="8"/>
  <c r="CE48" i="8"/>
  <c r="CE40" i="8"/>
  <c r="CE32" i="8"/>
  <c r="CE24" i="8"/>
  <c r="CE16" i="8"/>
  <c r="CE8" i="8"/>
  <c r="CA200" i="8"/>
  <c r="CA192" i="8"/>
  <c r="CA184" i="8"/>
  <c r="CA176" i="8"/>
  <c r="CA168" i="8"/>
  <c r="CA160" i="8"/>
  <c r="CA152" i="8"/>
  <c r="CA144" i="8"/>
  <c r="CA136" i="8"/>
  <c r="CA128" i="8"/>
  <c r="CA120" i="8"/>
  <c r="CA112" i="8"/>
  <c r="CA104" i="8"/>
  <c r="CA96" i="8"/>
  <c r="CA88" i="8"/>
  <c r="CA80" i="8"/>
  <c r="CA72" i="8"/>
  <c r="CA64" i="8"/>
  <c r="CA56" i="8"/>
  <c r="CA48" i="8"/>
  <c r="CA40" i="8"/>
  <c r="CA32" i="8"/>
  <c r="CA24" i="8"/>
  <c r="CA16" i="8"/>
  <c r="CA8" i="8"/>
  <c r="CE196" i="8"/>
  <c r="CE188" i="8"/>
  <c r="CE180" i="8"/>
  <c r="CE172" i="8"/>
  <c r="CE164" i="8"/>
  <c r="CE156" i="8"/>
  <c r="CE148" i="8"/>
  <c r="CE140" i="8"/>
  <c r="CE132" i="8"/>
  <c r="CE124" i="8"/>
  <c r="CE116" i="8"/>
  <c r="CE108" i="8"/>
  <c r="CE100" i="8"/>
  <c r="CE92" i="8"/>
  <c r="CE84" i="8"/>
  <c r="CE76" i="8"/>
  <c r="CE68" i="8"/>
  <c r="CE60" i="8"/>
  <c r="CE52" i="8"/>
  <c r="CE44" i="8"/>
  <c r="CE36" i="8"/>
  <c r="CE28" i="8"/>
  <c r="CE20" i="8"/>
  <c r="CE12" i="8"/>
  <c r="CE4" i="8"/>
  <c r="CE194" i="8"/>
  <c r="CE186" i="8"/>
  <c r="CE178" i="8"/>
  <c r="CE170" i="8"/>
  <c r="CE162" i="8"/>
  <c r="CE154" i="8"/>
  <c r="CE146" i="8"/>
  <c r="CE138" i="8"/>
  <c r="CE130" i="8"/>
  <c r="CE122" i="8"/>
  <c r="CE114" i="8"/>
  <c r="CE106" i="8"/>
  <c r="CE98" i="8"/>
  <c r="CE90" i="8"/>
  <c r="CE82" i="8"/>
  <c r="CE74" i="8"/>
  <c r="CE66" i="8"/>
  <c r="CE58" i="8"/>
  <c r="CE50" i="8"/>
  <c r="CE42" i="8"/>
  <c r="CE34" i="8"/>
  <c r="CE26" i="8"/>
  <c r="CE18" i="8"/>
  <c r="CE10" i="8"/>
  <c r="CA194" i="8"/>
  <c r="CA186" i="8"/>
  <c r="CA178" i="8"/>
  <c r="CA170" i="8"/>
  <c r="CA162" i="8"/>
  <c r="CA154" i="8"/>
  <c r="CA146" i="8"/>
  <c r="CA138" i="8"/>
  <c r="CA130" i="8"/>
  <c r="CA122" i="8"/>
  <c r="CA114" i="8"/>
  <c r="CA106" i="8"/>
  <c r="CA98" i="8"/>
  <c r="CA90" i="8"/>
  <c r="CA82" i="8"/>
  <c r="CA74" i="8"/>
  <c r="CA66" i="8"/>
  <c r="CA58" i="8"/>
  <c r="CA50" i="8"/>
  <c r="CA42" i="8"/>
  <c r="CA34" i="8"/>
  <c r="CA26" i="8"/>
  <c r="CA18" i="8"/>
  <c r="CA10" i="8"/>
  <c r="CE198" i="8"/>
  <c r="CE190" i="8"/>
  <c r="CE182" i="8"/>
  <c r="CE174" i="8"/>
  <c r="CE166" i="8"/>
  <c r="CE158" i="8"/>
  <c r="CE150" i="8"/>
  <c r="CE142" i="8"/>
  <c r="CE134" i="8"/>
  <c r="CE126" i="8"/>
  <c r="CE118" i="8"/>
  <c r="CE110" i="8"/>
  <c r="CE102" i="8"/>
  <c r="CE94" i="8"/>
  <c r="CE86" i="8"/>
  <c r="CE78" i="8"/>
  <c r="CE70" i="8"/>
  <c r="CE62" i="8"/>
  <c r="CE54" i="8"/>
  <c r="CE46" i="8"/>
  <c r="CE38" i="8"/>
  <c r="CE30" i="8"/>
  <c r="CE22" i="8"/>
  <c r="CE14" i="8"/>
  <c r="CE6" i="8"/>
  <c r="CA3" i="8"/>
  <c r="CA193" i="8"/>
  <c r="CA185" i="8"/>
  <c r="CA177" i="8"/>
  <c r="CA169" i="8"/>
  <c r="CA161" i="8"/>
  <c r="CA153" i="8"/>
  <c r="CA145" i="8"/>
  <c r="CA137" i="8"/>
  <c r="CA129" i="8"/>
  <c r="CA121" i="8"/>
  <c r="CA113" i="8"/>
  <c r="CA105" i="8"/>
  <c r="CA97" i="8"/>
  <c r="CA89" i="8"/>
  <c r="CA81" i="8"/>
  <c r="CA73" i="8"/>
  <c r="CA65" i="8"/>
  <c r="CA57" i="8"/>
  <c r="CA49" i="8"/>
  <c r="CA41" i="8"/>
  <c r="CA33" i="8"/>
  <c r="CA25" i="8"/>
  <c r="CA17" i="8"/>
  <c r="CA9" i="8"/>
  <c r="CE197" i="8"/>
  <c r="CE189" i="8"/>
  <c r="CE181" i="8"/>
  <c r="CE173" i="8"/>
  <c r="CE165" i="8"/>
  <c r="CE157" i="8"/>
  <c r="CE149" i="8"/>
  <c r="CE141" i="8"/>
  <c r="CE133" i="8"/>
  <c r="CE125" i="8"/>
  <c r="CE117" i="8"/>
  <c r="CE109" i="8"/>
  <c r="CE101" i="8"/>
  <c r="CE93" i="8"/>
  <c r="CE85" i="8"/>
  <c r="CE77" i="8"/>
  <c r="CE69" i="8"/>
  <c r="CE61" i="8"/>
  <c r="CE53" i="8"/>
  <c r="CE45" i="8"/>
  <c r="CE37" i="8"/>
  <c r="CE29" i="8"/>
  <c r="CE21" i="8"/>
  <c r="CE13" i="8"/>
  <c r="CE5" i="8"/>
  <c r="P2" i="25"/>
  <c r="R2" i="25" s="1"/>
  <c r="Q2" i="25"/>
  <c r="U2" i="25" s="1"/>
  <c r="D2" i="8"/>
  <c r="AX2" i="8"/>
  <c r="B2" i="8"/>
  <c r="T2" i="8"/>
  <c r="G2" i="8"/>
  <c r="AG2" i="18"/>
  <c r="AE2" i="18"/>
  <c r="AW2" i="8"/>
  <c r="BU2" i="8"/>
  <c r="AC2" i="8"/>
  <c r="AD2" i="18"/>
  <c r="V2" i="8"/>
  <c r="AI2" i="18"/>
  <c r="AF2" i="18"/>
  <c r="AV2" i="8"/>
  <c r="AH2" i="18"/>
  <c r="N2" i="8"/>
  <c r="C3" i="27" l="1"/>
  <c r="S24" i="25"/>
  <c r="C31" i="23"/>
  <c r="S25" i="25" l="1"/>
  <c r="S26" i="25" l="1"/>
  <c r="C14" i="1"/>
  <c r="S27" i="25" l="1"/>
  <c r="U3" i="23"/>
  <c r="U4" i="23"/>
  <c r="U5" i="23"/>
  <c r="U6" i="23"/>
  <c r="U7" i="23"/>
  <c r="U8" i="23"/>
  <c r="U9" i="23"/>
  <c r="U10" i="23"/>
  <c r="U11" i="23"/>
  <c r="U12" i="23"/>
  <c r="U13" i="23"/>
  <c r="U14" i="23"/>
  <c r="U15" i="23"/>
  <c r="U16" i="23"/>
  <c r="U17" i="23"/>
  <c r="U18" i="23"/>
  <c r="U19" i="23"/>
  <c r="U20" i="23"/>
  <c r="U21" i="23"/>
  <c r="U22" i="23"/>
  <c r="U2" i="23"/>
  <c r="S28" i="25" l="1"/>
  <c r="U23" i="23"/>
  <c r="B7" i="19"/>
  <c r="B8" i="19"/>
  <c r="J4" i="10"/>
  <c r="J2" i="10"/>
  <c r="C28" i="23"/>
  <c r="C27" i="23"/>
  <c r="C23" i="23"/>
  <c r="G213" i="23"/>
  <c r="G212" i="23"/>
  <c r="G211" i="23"/>
  <c r="G210" i="23"/>
  <c r="G209" i="23"/>
  <c r="G208" i="23"/>
  <c r="G207" i="23"/>
  <c r="G206" i="23"/>
  <c r="G205" i="23"/>
  <c r="G204" i="23"/>
  <c r="G203" i="23"/>
  <c r="G202" i="23"/>
  <c r="G201" i="23"/>
  <c r="G200" i="23"/>
  <c r="G199" i="23"/>
  <c r="G198" i="23"/>
  <c r="G197" i="23"/>
  <c r="G196" i="23"/>
  <c r="G195" i="23"/>
  <c r="G194" i="23"/>
  <c r="G193" i="23"/>
  <c r="G192" i="23"/>
  <c r="G191" i="23"/>
  <c r="G190" i="23"/>
  <c r="G189" i="23"/>
  <c r="G188" i="23"/>
  <c r="G187" i="23"/>
  <c r="G186" i="23"/>
  <c r="G185" i="23"/>
  <c r="G184" i="23"/>
  <c r="G183" i="23"/>
  <c r="G182" i="23"/>
  <c r="G181" i="23"/>
  <c r="G180" i="23"/>
  <c r="G179" i="23"/>
  <c r="G178" i="23"/>
  <c r="G177" i="23"/>
  <c r="G176" i="23"/>
  <c r="G175" i="23"/>
  <c r="G174" i="23"/>
  <c r="G173" i="23"/>
  <c r="G172" i="23"/>
  <c r="G171" i="23"/>
  <c r="G170" i="23"/>
  <c r="G169" i="23"/>
  <c r="G168" i="23"/>
  <c r="G167" i="23"/>
  <c r="G166" i="23"/>
  <c r="G165" i="23"/>
  <c r="G164" i="23"/>
  <c r="G163" i="23"/>
  <c r="G162" i="23"/>
  <c r="G161" i="23"/>
  <c r="G160" i="23"/>
  <c r="G159" i="23"/>
  <c r="G158" i="23"/>
  <c r="G157" i="23"/>
  <c r="G156" i="23"/>
  <c r="G155" i="23"/>
  <c r="G154" i="23"/>
  <c r="G153" i="23"/>
  <c r="G152" i="23"/>
  <c r="G151" i="23"/>
  <c r="G150" i="23"/>
  <c r="G149" i="23"/>
  <c r="G148" i="23"/>
  <c r="G147" i="23"/>
  <c r="G146" i="23"/>
  <c r="G145" i="23"/>
  <c r="G144" i="23"/>
  <c r="G143" i="23"/>
  <c r="G142" i="23"/>
  <c r="G141" i="23"/>
  <c r="G140" i="23"/>
  <c r="G139" i="23"/>
  <c r="G138" i="23"/>
  <c r="G137" i="23"/>
  <c r="G136" i="23"/>
  <c r="G135" i="23"/>
  <c r="G134" i="23"/>
  <c r="G133" i="23"/>
  <c r="G132" i="23"/>
  <c r="G131" i="23"/>
  <c r="G130" i="23"/>
  <c r="G129" i="23"/>
  <c r="G128" i="23"/>
  <c r="G127" i="23"/>
  <c r="G126" i="23"/>
  <c r="G125" i="23"/>
  <c r="G124" i="23"/>
  <c r="G123" i="23"/>
  <c r="G122" i="23"/>
  <c r="G121" i="23"/>
  <c r="G120" i="23"/>
  <c r="G119" i="23"/>
  <c r="G118" i="23"/>
  <c r="G117" i="23"/>
  <c r="G116" i="23"/>
  <c r="G115" i="23"/>
  <c r="G114" i="23"/>
  <c r="G113" i="23"/>
  <c r="G112" i="23"/>
  <c r="G111" i="23"/>
  <c r="G110" i="23"/>
  <c r="G109" i="23"/>
  <c r="G108" i="23"/>
  <c r="G107" i="23"/>
  <c r="G106" i="23"/>
  <c r="G105" i="23"/>
  <c r="G104" i="23"/>
  <c r="G103" i="23"/>
  <c r="G102" i="23"/>
  <c r="G101" i="23"/>
  <c r="G100" i="23"/>
  <c r="G99" i="23"/>
  <c r="G98" i="23"/>
  <c r="G97" i="23"/>
  <c r="G96" i="23"/>
  <c r="G95" i="23"/>
  <c r="G94" i="23"/>
  <c r="G93" i="23"/>
  <c r="G92" i="23"/>
  <c r="G91" i="23"/>
  <c r="G90" i="23"/>
  <c r="G89" i="23"/>
  <c r="G88" i="23"/>
  <c r="G87" i="23"/>
  <c r="G86" i="23"/>
  <c r="G85" i="23"/>
  <c r="G84" i="23"/>
  <c r="G83" i="23"/>
  <c r="G82" i="23"/>
  <c r="G81" i="23"/>
  <c r="G80" i="23"/>
  <c r="G79" i="23"/>
  <c r="G78" i="23"/>
  <c r="G77" i="23"/>
  <c r="G76" i="23"/>
  <c r="G75" i="23"/>
  <c r="G74" i="23"/>
  <c r="G73" i="23"/>
  <c r="G72" i="23"/>
  <c r="G71" i="23"/>
  <c r="G70" i="23"/>
  <c r="G69" i="23"/>
  <c r="G68" i="23"/>
  <c r="G67" i="23"/>
  <c r="G66" i="23"/>
  <c r="G65" i="23"/>
  <c r="G64" i="23"/>
  <c r="G63" i="23"/>
  <c r="G62" i="23"/>
  <c r="G61" i="23"/>
  <c r="G60" i="23"/>
  <c r="G59" i="23"/>
  <c r="G58" i="23"/>
  <c r="G57" i="23"/>
  <c r="G56" i="23"/>
  <c r="G55" i="23"/>
  <c r="G54" i="23"/>
  <c r="G53" i="23"/>
  <c r="G52" i="23"/>
  <c r="G51" i="23"/>
  <c r="G50" i="23"/>
  <c r="G49" i="23"/>
  <c r="G48" i="23"/>
  <c r="G47" i="23"/>
  <c r="G46" i="23"/>
  <c r="G45" i="23"/>
  <c r="G44" i="23"/>
  <c r="G43" i="23"/>
  <c r="G42" i="23"/>
  <c r="G41" i="23"/>
  <c r="G40" i="23"/>
  <c r="G39" i="23"/>
  <c r="G38" i="23"/>
  <c r="G37" i="23"/>
  <c r="G36" i="23"/>
  <c r="G35" i="23"/>
  <c r="G34" i="23"/>
  <c r="G33" i="23"/>
  <c r="D33" i="23"/>
  <c r="G32" i="23"/>
  <c r="G31" i="23"/>
  <c r="G30" i="23"/>
  <c r="G29" i="23"/>
  <c r="G28" i="23"/>
  <c r="G27" i="23"/>
  <c r="G26" i="23"/>
  <c r="G25" i="23"/>
  <c r="G24" i="23"/>
  <c r="G23" i="23"/>
  <c r="G22" i="23"/>
  <c r="G21" i="23"/>
  <c r="G20" i="23"/>
  <c r="G19" i="23"/>
  <c r="G18" i="23"/>
  <c r="G17" i="23"/>
  <c r="G16" i="23"/>
  <c r="G15" i="23"/>
  <c r="G14" i="23"/>
  <c r="G13" i="23"/>
  <c r="G12" i="23"/>
  <c r="G11" i="23"/>
  <c r="G10" i="23"/>
  <c r="C10" i="23"/>
  <c r="C9" i="23" s="1"/>
  <c r="P2" i="23" s="1"/>
  <c r="G9" i="23"/>
  <c r="G8" i="23"/>
  <c r="G7" i="23"/>
  <c r="G6" i="23"/>
  <c r="G5" i="23"/>
  <c r="G4" i="23"/>
  <c r="G3" i="23"/>
  <c r="C3" i="23"/>
  <c r="F5" i="23" s="1"/>
  <c r="R2" i="23"/>
  <c r="G2" i="23"/>
  <c r="Q2" i="23" l="1"/>
  <c r="S2" i="23" s="1"/>
  <c r="S3" i="23" s="1"/>
  <c r="S29" i="25"/>
  <c r="U24" i="23"/>
  <c r="F61" i="23"/>
  <c r="F351" i="23"/>
  <c r="F230" i="23"/>
  <c r="F237" i="23"/>
  <c r="F256" i="23"/>
  <c r="F258" i="23"/>
  <c r="F269" i="23"/>
  <c r="F271" i="23"/>
  <c r="F340" i="23"/>
  <c r="F342" i="23"/>
  <c r="F353" i="23"/>
  <c r="F364" i="23"/>
  <c r="F214" i="23"/>
  <c r="F215" i="23"/>
  <c r="F216" i="23"/>
  <c r="F239" i="23"/>
  <c r="F244" i="23"/>
  <c r="F251" i="23"/>
  <c r="F355" i="23"/>
  <c r="F218" i="23"/>
  <c r="F225" i="23"/>
  <c r="F232" i="23"/>
  <c r="F246" i="23"/>
  <c r="F260" i="23"/>
  <c r="F262" i="23"/>
  <c r="F273" i="23"/>
  <c r="F275" i="23"/>
  <c r="F344" i="23"/>
  <c r="F346" i="23"/>
  <c r="F357" i="23"/>
  <c r="F227" i="23"/>
  <c r="F253" i="23"/>
  <c r="F367" i="23"/>
  <c r="F360" i="23"/>
  <c r="F219" i="23"/>
  <c r="F224" i="23"/>
  <c r="F229" i="23"/>
  <c r="F263" i="23"/>
  <c r="F266" i="23"/>
  <c r="F286" i="23"/>
  <c r="F304" i="23"/>
  <c r="F313" i="23"/>
  <c r="F315" i="23"/>
  <c r="F322" i="23"/>
  <c r="F324" i="23"/>
  <c r="F335" i="23"/>
  <c r="F363" i="23"/>
  <c r="F222" i="23"/>
  <c r="F234" i="23"/>
  <c r="F288" i="23"/>
  <c r="F299" i="23"/>
  <c r="F254" i="23"/>
  <c r="F291" i="23"/>
  <c r="F314" i="23"/>
  <c r="F318" i="23"/>
  <c r="F343" i="23"/>
  <c r="F349" i="23"/>
  <c r="F358" i="23"/>
  <c r="F361" i="23"/>
  <c r="F221" i="23"/>
  <c r="F235" i="23"/>
  <c r="F289" i="23"/>
  <c r="F308" i="23"/>
  <c r="F310" i="23"/>
  <c r="F217" i="23"/>
  <c r="F333" i="23"/>
  <c r="F352" i="23"/>
  <c r="F238" i="23"/>
  <c r="F241" i="23"/>
  <c r="F249" i="23"/>
  <c r="F272" i="23"/>
  <c r="F278" i="23"/>
  <c r="F283" i="23"/>
  <c r="F285" i="23"/>
  <c r="F287" i="23"/>
  <c r="F331" i="23"/>
  <c r="F252" i="23"/>
  <c r="F255" i="23"/>
  <c r="F281" i="23"/>
  <c r="F296" i="23"/>
  <c r="F298" i="23"/>
  <c r="F306" i="23"/>
  <c r="F327" i="23"/>
  <c r="F329" i="23"/>
  <c r="F338" i="23"/>
  <c r="F341" i="23"/>
  <c r="F350" i="23"/>
  <c r="F359" i="23"/>
  <c r="F261" i="23"/>
  <c r="F264" i="23"/>
  <c r="F270" i="23"/>
  <c r="F279" i="23"/>
  <c r="F294" i="23"/>
  <c r="F300" i="23"/>
  <c r="F302" i="23"/>
  <c r="F319" i="23"/>
  <c r="F321" i="23"/>
  <c r="F323" i="23"/>
  <c r="F347" i="23"/>
  <c r="F236" i="23"/>
  <c r="F247" i="23"/>
  <c r="F267" i="23"/>
  <c r="F292" i="23"/>
  <c r="F317" i="23"/>
  <c r="F325" i="23"/>
  <c r="F233" i="23"/>
  <c r="F250" i="23"/>
  <c r="F276" i="23"/>
  <c r="F290" i="23"/>
  <c r="F348" i="23"/>
  <c r="F356" i="23"/>
  <c r="F362" i="23"/>
  <c r="F365" i="23"/>
  <c r="F220" i="23"/>
  <c r="F259" i="23"/>
  <c r="F311" i="23"/>
  <c r="F328" i="23"/>
  <c r="F332" i="23"/>
  <c r="F366" i="23"/>
  <c r="F336" i="23"/>
  <c r="F339" i="23"/>
  <c r="F345" i="23"/>
  <c r="F223" i="23"/>
  <c r="F228" i="23"/>
  <c r="F231" i="23"/>
  <c r="F242" i="23"/>
  <c r="F245" i="23"/>
  <c r="F277" i="23"/>
  <c r="F330" i="23"/>
  <c r="F334" i="23"/>
  <c r="F354" i="23"/>
  <c r="F248" i="23"/>
  <c r="F268" i="23"/>
  <c r="F274" i="23"/>
  <c r="F284" i="23"/>
  <c r="F297" i="23"/>
  <c r="F301" i="23"/>
  <c r="F307" i="23"/>
  <c r="F309" i="23"/>
  <c r="F326" i="23"/>
  <c r="F368" i="23"/>
  <c r="F265" i="23"/>
  <c r="F282" i="23"/>
  <c r="F295" i="23"/>
  <c r="F303" i="23"/>
  <c r="F305" i="23"/>
  <c r="F320" i="23"/>
  <c r="F337" i="23"/>
  <c r="F226" i="23"/>
  <c r="F240" i="23"/>
  <c r="F243" i="23"/>
  <c r="F257" i="23"/>
  <c r="F280" i="23"/>
  <c r="F293" i="23"/>
  <c r="F312" i="23"/>
  <c r="F316" i="23"/>
  <c r="F4" i="23"/>
  <c r="L212" i="23"/>
  <c r="L334" i="23"/>
  <c r="M339" i="23"/>
  <c r="M341" i="23"/>
  <c r="M352" i="23"/>
  <c r="L354" i="23"/>
  <c r="M363" i="23"/>
  <c r="M365" i="23"/>
  <c r="L217" i="23"/>
  <c r="L224" i="23"/>
  <c r="L231" i="23"/>
  <c r="M238" i="23"/>
  <c r="M243" i="23"/>
  <c r="L245" i="23"/>
  <c r="M250" i="23"/>
  <c r="L259" i="23"/>
  <c r="L261" i="23"/>
  <c r="L272" i="23"/>
  <c r="L274" i="23"/>
  <c r="M334" i="23"/>
  <c r="L343" i="23"/>
  <c r="L345" i="23"/>
  <c r="M354" i="23"/>
  <c r="L356" i="23"/>
  <c r="M217" i="23"/>
  <c r="M224" i="23"/>
  <c r="L226" i="23"/>
  <c r="M231" i="23"/>
  <c r="M245" i="23"/>
  <c r="L252" i="23"/>
  <c r="M259" i="23"/>
  <c r="M261" i="23"/>
  <c r="M272" i="23"/>
  <c r="M274" i="23"/>
  <c r="M343" i="23"/>
  <c r="M345" i="23"/>
  <c r="M356" i="23"/>
  <c r="L358" i="23"/>
  <c r="L219" i="23"/>
  <c r="M226" i="23"/>
  <c r="L233" i="23"/>
  <c r="L240" i="23"/>
  <c r="L247" i="23"/>
  <c r="M252" i="23"/>
  <c r="L263" i="23"/>
  <c r="L265" i="23"/>
  <c r="L276" i="23"/>
  <c r="L336" i="23"/>
  <c r="L347" i="23"/>
  <c r="L349" i="23"/>
  <c r="M358" i="23"/>
  <c r="L360" i="23"/>
  <c r="M219" i="23"/>
  <c r="L221" i="23"/>
  <c r="L228" i="23"/>
  <c r="M233" i="23"/>
  <c r="M240" i="23"/>
  <c r="L242" i="23"/>
  <c r="M247" i="23"/>
  <c r="L254" i="23"/>
  <c r="M263" i="23"/>
  <c r="M265" i="23"/>
  <c r="M276" i="23"/>
  <c r="L344" i="23"/>
  <c r="L357" i="23"/>
  <c r="M362" i="23"/>
  <c r="L216" i="23"/>
  <c r="M221" i="23"/>
  <c r="M257" i="23"/>
  <c r="M270" i="23"/>
  <c r="L275" i="23"/>
  <c r="L278" i="23"/>
  <c r="M287" i="23"/>
  <c r="L289" i="23"/>
  <c r="M298" i="23"/>
  <c r="L305" i="23"/>
  <c r="L307" i="23"/>
  <c r="L316" i="23"/>
  <c r="L325" i="23"/>
  <c r="L327" i="23"/>
  <c r="M332" i="23"/>
  <c r="M344" i="23"/>
  <c r="M347" i="23"/>
  <c r="M357" i="23"/>
  <c r="M216" i="23"/>
  <c r="L238" i="23"/>
  <c r="L260" i="23"/>
  <c r="L273" i="23"/>
  <c r="M275" i="23"/>
  <c r="M278" i="23"/>
  <c r="L280" i="23"/>
  <c r="M289" i="23"/>
  <c r="L291" i="23"/>
  <c r="M305" i="23"/>
  <c r="M307" i="23"/>
  <c r="M316" i="23"/>
  <c r="L318" i="23"/>
  <c r="M325" i="23"/>
  <c r="M327" i="23"/>
  <c r="L366" i="23"/>
  <c r="L368" i="23"/>
  <c r="M342" i="23"/>
  <c r="M348" i="23"/>
  <c r="L351" i="23"/>
  <c r="M360" i="23"/>
  <c r="M215" i="23"/>
  <c r="M220" i="23"/>
  <c r="M223" i="23"/>
  <c r="M234" i="23"/>
  <c r="L237" i="23"/>
  <c r="L248" i="23"/>
  <c r="M262" i="23"/>
  <c r="M268" i="23"/>
  <c r="L271" i="23"/>
  <c r="L277" i="23"/>
  <c r="L282" i="23"/>
  <c r="L284" i="23"/>
  <c r="L286" i="23"/>
  <c r="M288" i="23"/>
  <c r="M309" i="23"/>
  <c r="L330" i="23"/>
  <c r="M361" i="23"/>
  <c r="M366" i="23"/>
  <c r="M368" i="23"/>
  <c r="M351" i="23"/>
  <c r="L214" i="23"/>
  <c r="M237" i="23"/>
  <c r="M248" i="23"/>
  <c r="L251" i="23"/>
  <c r="M271" i="23"/>
  <c r="M277" i="23"/>
  <c r="M282" i="23"/>
  <c r="M284" i="23"/>
  <c r="M286" i="23"/>
  <c r="L295" i="23"/>
  <c r="L297" i="23"/>
  <c r="L326" i="23"/>
  <c r="L328" i="23"/>
  <c r="M330" i="23"/>
  <c r="L332" i="23"/>
  <c r="L337" i="23"/>
  <c r="L340" i="23"/>
  <c r="L363" i="23"/>
  <c r="M214" i="23"/>
  <c r="L218" i="23"/>
  <c r="M251" i="23"/>
  <c r="M254" i="23"/>
  <c r="L269" i="23"/>
  <c r="M280" i="23"/>
  <c r="L293" i="23"/>
  <c r="M295" i="23"/>
  <c r="M297" i="23"/>
  <c r="L299" i="23"/>
  <c r="L301" i="23"/>
  <c r="L303" i="23"/>
  <c r="L320" i="23"/>
  <c r="L322" i="23"/>
  <c r="M326" i="23"/>
  <c r="M328" i="23"/>
  <c r="M337" i="23"/>
  <c r="M340" i="23"/>
  <c r="L346" i="23"/>
  <c r="M349" i="23"/>
  <c r="M218" i="23"/>
  <c r="L229" i="23"/>
  <c r="L235" i="23"/>
  <c r="L243" i="23"/>
  <c r="L246" i="23"/>
  <c r="L257" i="23"/>
  <c r="M260" i="23"/>
  <c r="L266" i="23"/>
  <c r="M269" i="23"/>
  <c r="M293" i="23"/>
  <c r="M299" i="23"/>
  <c r="M301" i="23"/>
  <c r="M303" i="23"/>
  <c r="M318" i="23"/>
  <c r="M320" i="23"/>
  <c r="M322" i="23"/>
  <c r="L324" i="23"/>
  <c r="M364" i="23"/>
  <c r="M346" i="23"/>
  <c r="L352" i="23"/>
  <c r="M229" i="23"/>
  <c r="L232" i="23"/>
  <c r="M235" i="23"/>
  <c r="M246" i="23"/>
  <c r="L249" i="23"/>
  <c r="M266" i="23"/>
  <c r="M291" i="23"/>
  <c r="L314" i="23"/>
  <c r="M324" i="23"/>
  <c r="L333" i="23"/>
  <c r="L355" i="23"/>
  <c r="L361" i="23"/>
  <c r="L364" i="23"/>
  <c r="M232" i="23"/>
  <c r="M249" i="23"/>
  <c r="L258" i="23"/>
  <c r="L310" i="23"/>
  <c r="L312" i="23"/>
  <c r="M314" i="23"/>
  <c r="L331" i="23"/>
  <c r="L329" i="23"/>
  <c r="M333" i="23"/>
  <c r="L335" i="23"/>
  <c r="L338" i="23"/>
  <c r="M355" i="23"/>
  <c r="L222" i="23"/>
  <c r="L227" i="23"/>
  <c r="L230" i="23"/>
  <c r="L241" i="23"/>
  <c r="L244" i="23"/>
  <c r="L255" i="23"/>
  <c r="M258" i="23"/>
  <c r="M310" i="23"/>
  <c r="M312" i="23"/>
  <c r="M331" i="23"/>
  <c r="L367" i="23"/>
  <c r="M335" i="23"/>
  <c r="M338" i="23"/>
  <c r="L353" i="23"/>
  <c r="M222" i="23"/>
  <c r="M227" i="23"/>
  <c r="M230" i="23"/>
  <c r="M241" i="23"/>
  <c r="M244" i="23"/>
  <c r="M255" i="23"/>
  <c r="L267" i="23"/>
  <c r="L283" i="23"/>
  <c r="L285" i="23"/>
  <c r="L287" i="23"/>
  <c r="L296" i="23"/>
  <c r="L300" i="23"/>
  <c r="L306" i="23"/>
  <c r="L308" i="23"/>
  <c r="M329" i="23"/>
  <c r="M367" i="23"/>
  <c r="L341" i="23"/>
  <c r="L350" i="23"/>
  <c r="M353" i="23"/>
  <c r="L236" i="23"/>
  <c r="L264" i="23"/>
  <c r="M267" i="23"/>
  <c r="L270" i="23"/>
  <c r="M273" i="23"/>
  <c r="L281" i="23"/>
  <c r="M283" i="23"/>
  <c r="M285" i="23"/>
  <c r="L294" i="23"/>
  <c r="M296" i="23"/>
  <c r="L298" i="23"/>
  <c r="M300" i="23"/>
  <c r="L302" i="23"/>
  <c r="L304" i="23"/>
  <c r="M306" i="23"/>
  <c r="M308" i="23"/>
  <c r="L319" i="23"/>
  <c r="L323" i="23"/>
  <c r="M350" i="23"/>
  <c r="L359" i="23"/>
  <c r="L362" i="23"/>
  <c r="L225" i="23"/>
  <c r="M236" i="23"/>
  <c r="L239" i="23"/>
  <c r="L250" i="23"/>
  <c r="L256" i="23"/>
  <c r="M264" i="23"/>
  <c r="L279" i="23"/>
  <c r="M281" i="23"/>
  <c r="L292" i="23"/>
  <c r="M294" i="23"/>
  <c r="M302" i="23"/>
  <c r="M304" i="23"/>
  <c r="L311" i="23"/>
  <c r="L315" i="23"/>
  <c r="M319" i="23"/>
  <c r="L321" i="23"/>
  <c r="M323" i="23"/>
  <c r="M336" i="23"/>
  <c r="M359" i="23"/>
  <c r="L365" i="23"/>
  <c r="M225" i="23"/>
  <c r="M228" i="23"/>
  <c r="M239" i="23"/>
  <c r="M242" i="23"/>
  <c r="L253" i="23"/>
  <c r="M256" i="23"/>
  <c r="M279" i="23"/>
  <c r="L290" i="23"/>
  <c r="M292" i="23"/>
  <c r="M311" i="23"/>
  <c r="L313" i="23"/>
  <c r="M315" i="23"/>
  <c r="L317" i="23"/>
  <c r="M321" i="23"/>
  <c r="L339" i="23"/>
  <c r="L342" i="23"/>
  <c r="L348" i="23"/>
  <c r="L215" i="23"/>
  <c r="L220" i="23"/>
  <c r="L223" i="23"/>
  <c r="L234" i="23"/>
  <c r="M253" i="23"/>
  <c r="L262" i="23"/>
  <c r="L268" i="23"/>
  <c r="L288" i="23"/>
  <c r="M290" i="23"/>
  <c r="L309" i="23"/>
  <c r="M313" i="23"/>
  <c r="M317" i="23"/>
  <c r="F2" i="23"/>
  <c r="D2" i="20"/>
  <c r="L56" i="23"/>
  <c r="L135" i="23"/>
  <c r="M134" i="23"/>
  <c r="L154" i="23"/>
  <c r="L177" i="23"/>
  <c r="T3" i="23"/>
  <c r="L62" i="23"/>
  <c r="M7" i="23"/>
  <c r="M16" i="23"/>
  <c r="L11" i="23"/>
  <c r="M9" i="23"/>
  <c r="M14" i="23"/>
  <c r="L4" i="23"/>
  <c r="L13" i="23"/>
  <c r="L16" i="23"/>
  <c r="M25" i="23"/>
  <c r="L30" i="23"/>
  <c r="L38" i="23"/>
  <c r="L44" i="23"/>
  <c r="L49" i="23"/>
  <c r="L52" i="23"/>
  <c r="L28" i="23"/>
  <c r="L26" i="23"/>
  <c r="L31" i="23"/>
  <c r="L36" i="23"/>
  <c r="L45" i="23"/>
  <c r="L136" i="23"/>
  <c r="L194" i="23"/>
  <c r="L82" i="23"/>
  <c r="M3" i="23"/>
  <c r="M2" i="23"/>
  <c r="L8" i="23"/>
  <c r="M17" i="23"/>
  <c r="L21" i="23"/>
  <c r="M24" i="23"/>
  <c r="L72" i="23"/>
  <c r="L78" i="23"/>
  <c r="L131" i="23"/>
  <c r="L6" i="23"/>
  <c r="M8" i="23"/>
  <c r="L10" i="23"/>
  <c r="L12" i="23"/>
  <c r="L29" i="23"/>
  <c r="L40" i="23"/>
  <c r="L43" i="23"/>
  <c r="L51" i="23"/>
  <c r="L145" i="23"/>
  <c r="M11" i="23"/>
  <c r="L42" i="23"/>
  <c r="M6" i="23"/>
  <c r="M10" i="23"/>
  <c r="M15" i="23"/>
  <c r="L27" i="23"/>
  <c r="L32" i="23"/>
  <c r="L34" i="23"/>
  <c r="L47" i="23"/>
  <c r="L208" i="23"/>
  <c r="L5" i="23"/>
  <c r="M4" i="23"/>
  <c r="L25" i="23"/>
  <c r="L74" i="23"/>
  <c r="L146" i="23"/>
  <c r="L153" i="23"/>
  <c r="L186" i="23"/>
  <c r="L200" i="23"/>
  <c r="M26" i="23"/>
  <c r="L160" i="23"/>
  <c r="M5" i="23"/>
  <c r="L7" i="23"/>
  <c r="M13" i="23"/>
  <c r="L15" i="23"/>
  <c r="L17" i="23"/>
  <c r="L20" i="23"/>
  <c r="L22" i="23"/>
  <c r="L2" i="23"/>
  <c r="L3" i="23"/>
  <c r="L9" i="23"/>
  <c r="M12" i="23"/>
  <c r="L14" i="23"/>
  <c r="L18" i="23"/>
  <c r="L23" i="23"/>
  <c r="M42" i="23"/>
  <c r="L19" i="23"/>
  <c r="L33" i="23"/>
  <c r="M44" i="23"/>
  <c r="L46" i="23"/>
  <c r="L48" i="23"/>
  <c r="F51" i="23"/>
  <c r="F57" i="23"/>
  <c r="L104" i="23"/>
  <c r="L132" i="23"/>
  <c r="L168" i="23"/>
  <c r="F35" i="23"/>
  <c r="M65" i="23"/>
  <c r="F86" i="23"/>
  <c r="F6" i="23"/>
  <c r="F10" i="23"/>
  <c r="L24" i="23"/>
  <c r="F26" i="23"/>
  <c r="M33" i="23"/>
  <c r="L35" i="23"/>
  <c r="L37" i="23"/>
  <c r="L39" i="23"/>
  <c r="L41" i="23"/>
  <c r="M61" i="23"/>
  <c r="L71" i="23"/>
  <c r="L137" i="23"/>
  <c r="L144" i="23"/>
  <c r="L162" i="23"/>
  <c r="L176" i="23"/>
  <c r="L209" i="23"/>
  <c r="F9" i="23"/>
  <c r="M41" i="23"/>
  <c r="F45" i="23"/>
  <c r="F58" i="23"/>
  <c r="L67" i="23"/>
  <c r="L105" i="23"/>
  <c r="L133" i="23"/>
  <c r="F18" i="23"/>
  <c r="F36" i="23"/>
  <c r="M43" i="23"/>
  <c r="M77" i="23"/>
  <c r="F106" i="23"/>
  <c r="F12" i="23"/>
  <c r="F15" i="23"/>
  <c r="F42" i="23"/>
  <c r="L58" i="23"/>
  <c r="L68" i="23"/>
  <c r="M102" i="23"/>
  <c r="L185" i="23"/>
  <c r="M34" i="23"/>
  <c r="F44" i="23"/>
  <c r="F69" i="23"/>
  <c r="M36" i="23"/>
  <c r="M50" i="23"/>
  <c r="M98" i="23"/>
  <c r="L53" i="23"/>
  <c r="L55" i="23"/>
  <c r="L61" i="23"/>
  <c r="L64" i="23"/>
  <c r="L81" i="23"/>
  <c r="L84" i="23"/>
  <c r="L87" i="23"/>
  <c r="L91" i="23"/>
  <c r="L95" i="23"/>
  <c r="L102" i="23"/>
  <c r="L108" i="23"/>
  <c r="L112" i="23"/>
  <c r="L116" i="23"/>
  <c r="L120" i="23"/>
  <c r="L124" i="23"/>
  <c r="L128" i="23"/>
  <c r="L140" i="23"/>
  <c r="L149" i="23"/>
  <c r="L158" i="23"/>
  <c r="L172" i="23"/>
  <c r="L181" i="23"/>
  <c r="L190" i="23"/>
  <c r="L204" i="23"/>
  <c r="L213" i="23"/>
  <c r="M51" i="23"/>
  <c r="L65" i="23"/>
  <c r="L75" i="23"/>
  <c r="L85" i="23"/>
  <c r="L88" i="23"/>
  <c r="L92" i="23"/>
  <c r="L96" i="23"/>
  <c r="L99" i="23"/>
  <c r="L109" i="23"/>
  <c r="L113" i="23"/>
  <c r="L117" i="23"/>
  <c r="L121" i="23"/>
  <c r="L125" i="23"/>
  <c r="L129" i="23"/>
  <c r="L141" i="23"/>
  <c r="L150" i="23"/>
  <c r="L164" i="23"/>
  <c r="L173" i="23"/>
  <c r="L182" i="23"/>
  <c r="L196" i="23"/>
  <c r="L205" i="23"/>
  <c r="L169" i="23"/>
  <c r="L178" i="23"/>
  <c r="L192" i="23"/>
  <c r="L201" i="23"/>
  <c r="L210" i="23"/>
  <c r="L50" i="23"/>
  <c r="L54" i="23"/>
  <c r="L59" i="23"/>
  <c r="L69" i="23"/>
  <c r="L76" i="23"/>
  <c r="L79" i="23"/>
  <c r="L89" i="23"/>
  <c r="L93" i="23"/>
  <c r="L97" i="23"/>
  <c r="L100" i="23"/>
  <c r="L103" i="23"/>
  <c r="L106" i="23"/>
  <c r="L110" i="23"/>
  <c r="L114" i="23"/>
  <c r="L118" i="23"/>
  <c r="L122" i="23"/>
  <c r="L126" i="23"/>
  <c r="L142" i="23"/>
  <c r="L156" i="23"/>
  <c r="L165" i="23"/>
  <c r="L174" i="23"/>
  <c r="L188" i="23"/>
  <c r="L197" i="23"/>
  <c r="L206" i="23"/>
  <c r="L66" i="23"/>
  <c r="L73" i="23"/>
  <c r="L83" i="23"/>
  <c r="L86" i="23"/>
  <c r="L130" i="23"/>
  <c r="L134" i="23"/>
  <c r="L138" i="23"/>
  <c r="L152" i="23"/>
  <c r="L161" i="23"/>
  <c r="L170" i="23"/>
  <c r="L184" i="23"/>
  <c r="L193" i="23"/>
  <c r="L202" i="23"/>
  <c r="L211" i="23"/>
  <c r="L57" i="23"/>
  <c r="L60" i="23"/>
  <c r="L63" i="23"/>
  <c r="L70" i="23"/>
  <c r="L77" i="23"/>
  <c r="L80" i="23"/>
  <c r="M83" i="23"/>
  <c r="L90" i="23"/>
  <c r="L94" i="23"/>
  <c r="L98" i="23"/>
  <c r="L101" i="23"/>
  <c r="L107" i="23"/>
  <c r="L111" i="23"/>
  <c r="L115" i="23"/>
  <c r="L119" i="23"/>
  <c r="L123" i="23"/>
  <c r="L127" i="23"/>
  <c r="L148" i="23"/>
  <c r="L157" i="23"/>
  <c r="L166" i="23"/>
  <c r="L180" i="23"/>
  <c r="L189" i="23"/>
  <c r="L198" i="23"/>
  <c r="M210" i="23"/>
  <c r="L139" i="23"/>
  <c r="L143" i="23"/>
  <c r="L147" i="23"/>
  <c r="L151" i="23"/>
  <c r="L155" i="23"/>
  <c r="L159" i="23"/>
  <c r="L163" i="23"/>
  <c r="L167" i="23"/>
  <c r="L171" i="23"/>
  <c r="L175" i="23"/>
  <c r="L179" i="23"/>
  <c r="L183" i="23"/>
  <c r="L187" i="23"/>
  <c r="L191" i="23"/>
  <c r="L195" i="23"/>
  <c r="L199" i="23"/>
  <c r="L203" i="23"/>
  <c r="L207" i="23"/>
  <c r="F16" i="23"/>
  <c r="F37" i="23"/>
  <c r="F50" i="23"/>
  <c r="M52" i="23"/>
  <c r="M64" i="23"/>
  <c r="F84" i="23"/>
  <c r="F34" i="23"/>
  <c r="F43" i="23"/>
  <c r="F53" i="23"/>
  <c r="F212" i="23"/>
  <c r="F208" i="23"/>
  <c r="F204" i="23"/>
  <c r="F200" i="23"/>
  <c r="F196" i="23"/>
  <c r="F192" i="23"/>
  <c r="F188" i="23"/>
  <c r="F184" i="23"/>
  <c r="F180" i="23"/>
  <c r="F176" i="23"/>
  <c r="F172" i="23"/>
  <c r="F168" i="23"/>
  <c r="F164" i="23"/>
  <c r="F160" i="23"/>
  <c r="F210" i="23"/>
  <c r="F206" i="23"/>
  <c r="F202" i="23"/>
  <c r="F198" i="23"/>
  <c r="F194" i="23"/>
  <c r="F190" i="23"/>
  <c r="F186" i="23"/>
  <c r="F182" i="23"/>
  <c r="F178" i="23"/>
  <c r="F174" i="23"/>
  <c r="F170" i="23"/>
  <c r="F166" i="23"/>
  <c r="F162" i="23"/>
  <c r="F158" i="23"/>
  <c r="F213" i="23"/>
  <c r="F207" i="23"/>
  <c r="F191" i="23"/>
  <c r="F175" i="23"/>
  <c r="F169" i="23"/>
  <c r="F161" i="23"/>
  <c r="F201" i="23"/>
  <c r="F185" i="23"/>
  <c r="F155" i="23"/>
  <c r="F151" i="23"/>
  <c r="F147" i="23"/>
  <c r="F143" i="23"/>
  <c r="F211" i="23"/>
  <c r="F195" i="23"/>
  <c r="F179" i="23"/>
  <c r="F171" i="23"/>
  <c r="F163" i="23"/>
  <c r="F205" i="23"/>
  <c r="F199" i="23"/>
  <c r="F183" i="23"/>
  <c r="F173" i="23"/>
  <c r="F165" i="23"/>
  <c r="F209" i="23"/>
  <c r="F193" i="23"/>
  <c r="F177" i="23"/>
  <c r="F157" i="23"/>
  <c r="F153" i="23"/>
  <c r="F203" i="23"/>
  <c r="F167" i="23"/>
  <c r="F148" i="23"/>
  <c r="F197" i="23"/>
  <c r="F146" i="23"/>
  <c r="F144" i="23"/>
  <c r="F159" i="23"/>
  <c r="F138" i="23"/>
  <c r="F134" i="23"/>
  <c r="F130" i="23"/>
  <c r="F126" i="23"/>
  <c r="F122" i="23"/>
  <c r="F118" i="23"/>
  <c r="F114" i="23"/>
  <c r="F110" i="23"/>
  <c r="F150" i="23"/>
  <c r="F145" i="23"/>
  <c r="F142" i="23"/>
  <c r="F132" i="23"/>
  <c r="F131" i="23"/>
  <c r="F116" i="23"/>
  <c r="F156" i="23"/>
  <c r="F152" i="23"/>
  <c r="F181" i="23"/>
  <c r="F154" i="23"/>
  <c r="F141" i="23"/>
  <c r="F125" i="23"/>
  <c r="F107" i="23"/>
  <c r="F103" i="23"/>
  <c r="F99" i="23"/>
  <c r="F95" i="23"/>
  <c r="F91" i="23"/>
  <c r="F87" i="23"/>
  <c r="F83" i="23"/>
  <c r="F140" i="23"/>
  <c r="F139" i="23"/>
  <c r="F124" i="23"/>
  <c r="F123" i="23"/>
  <c r="F112" i="23"/>
  <c r="F187" i="23"/>
  <c r="F129" i="23"/>
  <c r="F108" i="23"/>
  <c r="F104" i="23"/>
  <c r="F100" i="23"/>
  <c r="F96" i="23"/>
  <c r="F149" i="23"/>
  <c r="F133" i="23"/>
  <c r="F121" i="23"/>
  <c r="F136" i="23"/>
  <c r="F119" i="23"/>
  <c r="F109" i="23"/>
  <c r="F94" i="23"/>
  <c r="F93" i="23"/>
  <c r="F78" i="23"/>
  <c r="F74" i="23"/>
  <c r="F70" i="23"/>
  <c r="F66" i="23"/>
  <c r="F62" i="23"/>
  <c r="F127" i="23"/>
  <c r="F111" i="23"/>
  <c r="F89" i="23"/>
  <c r="F82" i="23"/>
  <c r="F54" i="23"/>
  <c r="F46" i="23"/>
  <c r="F38" i="23"/>
  <c r="F28" i="23"/>
  <c r="F19" i="23"/>
  <c r="F11" i="23"/>
  <c r="F98" i="23"/>
  <c r="F97" i="23"/>
  <c r="F79" i="23"/>
  <c r="F75" i="23"/>
  <c r="F71" i="23"/>
  <c r="F67" i="23"/>
  <c r="F63" i="23"/>
  <c r="F59" i="23"/>
  <c r="F55" i="23"/>
  <c r="F47" i="23"/>
  <c r="F39" i="23"/>
  <c r="F29" i="23"/>
  <c r="F20" i="23"/>
  <c r="F128" i="23"/>
  <c r="F117" i="23"/>
  <c r="F92" i="23"/>
  <c r="F85" i="23"/>
  <c r="F48" i="23"/>
  <c r="F40" i="23"/>
  <c r="F30" i="23"/>
  <c r="F21" i="23"/>
  <c r="F189" i="23"/>
  <c r="F137" i="23"/>
  <c r="F135" i="23"/>
  <c r="F120" i="23"/>
  <c r="F102" i="23"/>
  <c r="F101" i="23"/>
  <c r="F80" i="23"/>
  <c r="F76" i="23"/>
  <c r="F72" i="23"/>
  <c r="F68" i="23"/>
  <c r="F64" i="23"/>
  <c r="F60" i="23"/>
  <c r="F56" i="23"/>
  <c r="F49" i="23"/>
  <c r="F41" i="23"/>
  <c r="F33" i="23"/>
  <c r="F31" i="23"/>
  <c r="F22" i="23"/>
  <c r="F14" i="23"/>
  <c r="F3" i="23"/>
  <c r="F88" i="23"/>
  <c r="F113" i="23"/>
  <c r="F90" i="23"/>
  <c r="F81" i="23"/>
  <c r="F65" i="23"/>
  <c r="F13" i="23"/>
  <c r="F115" i="23"/>
  <c r="F77" i="23"/>
  <c r="F73" i="23"/>
  <c r="F32" i="23"/>
  <c r="F27" i="23"/>
  <c r="F25" i="23"/>
  <c r="F24" i="23"/>
  <c r="F23" i="23"/>
  <c r="F17" i="23"/>
  <c r="F8" i="23"/>
  <c r="F7" i="23"/>
  <c r="M212" i="23"/>
  <c r="M208" i="23"/>
  <c r="M204" i="23"/>
  <c r="M200" i="23"/>
  <c r="M196" i="23"/>
  <c r="M192" i="23"/>
  <c r="M188" i="23"/>
  <c r="M184" i="23"/>
  <c r="M180" i="23"/>
  <c r="M176" i="23"/>
  <c r="M209" i="23"/>
  <c r="M198" i="23"/>
  <c r="M182" i="23"/>
  <c r="M167" i="23"/>
  <c r="M159" i="23"/>
  <c r="M154" i="23"/>
  <c r="M213" i="23"/>
  <c r="M203" i="23"/>
  <c r="M197" i="23"/>
  <c r="M187" i="23"/>
  <c r="M181" i="23"/>
  <c r="M172" i="23"/>
  <c r="M164" i="23"/>
  <c r="M202" i="23"/>
  <c r="M186" i="23"/>
  <c r="M169" i="23"/>
  <c r="M161" i="23"/>
  <c r="M155" i="23"/>
  <c r="M207" i="23"/>
  <c r="M206" i="23"/>
  <c r="M190" i="23"/>
  <c r="M174" i="23"/>
  <c r="M171" i="23"/>
  <c r="M163" i="23"/>
  <c r="M156" i="23"/>
  <c r="M211" i="23"/>
  <c r="M205" i="23"/>
  <c r="M195" i="23"/>
  <c r="M189" i="23"/>
  <c r="M179" i="23"/>
  <c r="M168" i="23"/>
  <c r="M160" i="23"/>
  <c r="M165" i="23"/>
  <c r="M162" i="23"/>
  <c r="M151" i="23"/>
  <c r="M145" i="23"/>
  <c r="M143" i="23"/>
  <c r="M140" i="23"/>
  <c r="M136" i="23"/>
  <c r="M132" i="23"/>
  <c r="M128" i="23"/>
  <c r="M124" i="23"/>
  <c r="M120" i="23"/>
  <c r="M116" i="23"/>
  <c r="M201" i="23"/>
  <c r="M193" i="23"/>
  <c r="M166" i="23"/>
  <c r="M148" i="23"/>
  <c r="M141" i="23"/>
  <c r="M137" i="23"/>
  <c r="M133" i="23"/>
  <c r="M129" i="23"/>
  <c r="M125" i="23"/>
  <c r="M121" i="23"/>
  <c r="M117" i="23"/>
  <c r="M113" i="23"/>
  <c r="M175" i="23"/>
  <c r="M157" i="23"/>
  <c r="M150" i="23"/>
  <c r="M146" i="23"/>
  <c r="M199" i="23"/>
  <c r="M194" i="23"/>
  <c r="M183" i="23"/>
  <c r="M177" i="23"/>
  <c r="M139" i="23"/>
  <c r="M138" i="23"/>
  <c r="M123" i="23"/>
  <c r="M122" i="23"/>
  <c r="M185" i="23"/>
  <c r="M170" i="23"/>
  <c r="M149" i="23"/>
  <c r="M144" i="23"/>
  <c r="M142" i="23"/>
  <c r="M110" i="23"/>
  <c r="M191" i="23"/>
  <c r="M178" i="23"/>
  <c r="M147" i="23"/>
  <c r="M131" i="23"/>
  <c r="M130" i="23"/>
  <c r="M107" i="23"/>
  <c r="M103" i="23"/>
  <c r="M99" i="23"/>
  <c r="M95" i="23"/>
  <c r="M158" i="23"/>
  <c r="M152" i="23"/>
  <c r="M115" i="23"/>
  <c r="M173" i="23"/>
  <c r="M112" i="23"/>
  <c r="M114" i="23"/>
  <c r="M101" i="23"/>
  <c r="M100" i="23"/>
  <c r="M86" i="23"/>
  <c r="M135" i="23"/>
  <c r="M118" i="23"/>
  <c r="M106" i="23"/>
  <c r="M91" i="23"/>
  <c r="M84" i="23"/>
  <c r="M78" i="23"/>
  <c r="M74" i="23"/>
  <c r="M70" i="23"/>
  <c r="M66" i="23"/>
  <c r="M62" i="23"/>
  <c r="M58" i="23"/>
  <c r="M53" i="23"/>
  <c r="M45" i="23"/>
  <c r="M37" i="23"/>
  <c r="M27" i="23"/>
  <c r="M18" i="23"/>
  <c r="M105" i="23"/>
  <c r="M104" i="23"/>
  <c r="M82" i="23"/>
  <c r="M54" i="23"/>
  <c r="M46" i="23"/>
  <c r="M38" i="23"/>
  <c r="M28" i="23"/>
  <c r="M19" i="23"/>
  <c r="M94" i="23"/>
  <c r="M89" i="23"/>
  <c r="M87" i="23"/>
  <c r="M79" i="23"/>
  <c r="M75" i="23"/>
  <c r="M71" i="23"/>
  <c r="M67" i="23"/>
  <c r="M63" i="23"/>
  <c r="M59" i="23"/>
  <c r="M55" i="23"/>
  <c r="M47" i="23"/>
  <c r="M39" i="23"/>
  <c r="M29" i="23"/>
  <c r="M20" i="23"/>
  <c r="M126" i="23"/>
  <c r="M109" i="23"/>
  <c r="M108" i="23"/>
  <c r="M93" i="23"/>
  <c r="M48" i="23"/>
  <c r="M40" i="23"/>
  <c r="M30" i="23"/>
  <c r="M21" i="23"/>
  <c r="M127" i="23"/>
  <c r="M111" i="23"/>
  <c r="M90" i="23"/>
  <c r="M81" i="23"/>
  <c r="M96" i="23"/>
  <c r="M68" i="23"/>
  <c r="M56" i="23"/>
  <c r="M32" i="23"/>
  <c r="M31" i="23"/>
  <c r="M23" i="23"/>
  <c r="M22" i="23"/>
  <c r="M153" i="23"/>
  <c r="M92" i="23"/>
  <c r="M73" i="23"/>
  <c r="M88" i="23"/>
  <c r="M80" i="23"/>
  <c r="M119" i="23"/>
  <c r="M97" i="23"/>
  <c r="M85" i="23"/>
  <c r="M76" i="23"/>
  <c r="M60" i="23"/>
  <c r="M35" i="23"/>
  <c r="M49" i="23"/>
  <c r="F52" i="23"/>
  <c r="M57" i="23"/>
  <c r="M69" i="23"/>
  <c r="M72" i="23"/>
  <c r="F105" i="23"/>
  <c r="Q3" i="23" l="1"/>
  <c r="S30" i="25"/>
  <c r="U25" i="23"/>
  <c r="R3" i="23"/>
  <c r="W3" i="23"/>
  <c r="W2" i="23"/>
  <c r="T2" i="23"/>
  <c r="E3" i="8"/>
  <c r="D3" i="8"/>
  <c r="CU3" i="8" l="1"/>
  <c r="CH3" i="8"/>
  <c r="D3" i="27"/>
  <c r="S31" i="25"/>
  <c r="U26" i="23"/>
  <c r="U3" i="8"/>
  <c r="P3" i="8"/>
  <c r="S3" i="8"/>
  <c r="M3" i="8"/>
  <c r="F3" i="8"/>
  <c r="D8" i="1"/>
  <c r="Q19" i="13"/>
  <c r="U27" i="23" l="1"/>
  <c r="C11" i="1"/>
  <c r="B10" i="19"/>
  <c r="B9" i="19"/>
  <c r="B5" i="19"/>
  <c r="U28" i="23" l="1"/>
  <c r="C6" i="23"/>
  <c r="C8" i="25"/>
  <c r="AH4" i="18"/>
  <c r="AI4" i="18"/>
  <c r="AJ4" i="18"/>
  <c r="AF4" i="18"/>
  <c r="H4" i="18"/>
  <c r="I4" i="18"/>
  <c r="J4" i="18"/>
  <c r="L4" i="18"/>
  <c r="M4" i="18"/>
  <c r="N4" i="18"/>
  <c r="P4" i="18"/>
  <c r="V4" i="18"/>
  <c r="W4" i="18"/>
  <c r="Y4" i="18"/>
  <c r="Z4" i="18"/>
  <c r="AA4" i="18"/>
  <c r="AC4" i="18"/>
  <c r="AD4" i="18"/>
  <c r="AE4" i="18"/>
  <c r="E4" i="18"/>
  <c r="G4" i="18"/>
  <c r="B3" i="8"/>
  <c r="W294" i="8"/>
  <c r="Y294" i="8"/>
  <c r="Z294" i="8"/>
  <c r="AA294" i="8"/>
  <c r="W295" i="8"/>
  <c r="Y295" i="8"/>
  <c r="Z295" i="8"/>
  <c r="AA295" i="8"/>
  <c r="W296" i="8"/>
  <c r="Y296" i="8"/>
  <c r="Z296" i="8"/>
  <c r="AA296" i="8"/>
  <c r="W297" i="8"/>
  <c r="Y297" i="8"/>
  <c r="Z297" i="8"/>
  <c r="AA297" i="8"/>
  <c r="W298" i="8"/>
  <c r="Y298" i="8"/>
  <c r="Z298" i="8"/>
  <c r="AA298" i="8"/>
  <c r="W299" i="8"/>
  <c r="Y299" i="8"/>
  <c r="Z299" i="8"/>
  <c r="AA299" i="8"/>
  <c r="W300" i="8"/>
  <c r="Y300" i="8"/>
  <c r="Z300" i="8"/>
  <c r="AA300" i="8"/>
  <c r="W301" i="8"/>
  <c r="Y301" i="8"/>
  <c r="Z301" i="8"/>
  <c r="AA301" i="8"/>
  <c r="W302" i="8"/>
  <c r="Y302" i="8"/>
  <c r="Z302" i="8"/>
  <c r="AA302" i="8"/>
  <c r="W303" i="8"/>
  <c r="Y303" i="8"/>
  <c r="Z303" i="8"/>
  <c r="AA303" i="8"/>
  <c r="W304" i="8"/>
  <c r="Y304" i="8"/>
  <c r="Z304" i="8"/>
  <c r="AA304" i="8"/>
  <c r="W305" i="8"/>
  <c r="Y305" i="8"/>
  <c r="Z305" i="8"/>
  <c r="AA305" i="8"/>
  <c r="W306" i="8"/>
  <c r="Y306" i="8"/>
  <c r="Z306" i="8"/>
  <c r="AA306" i="8"/>
  <c r="W307" i="8"/>
  <c r="Y307" i="8"/>
  <c r="Z307" i="8"/>
  <c r="AA307" i="8"/>
  <c r="W278" i="8"/>
  <c r="Y278" i="8"/>
  <c r="Z278" i="8"/>
  <c r="AA278" i="8"/>
  <c r="W279" i="8"/>
  <c r="Y279" i="8"/>
  <c r="Z279" i="8"/>
  <c r="AA279" i="8"/>
  <c r="W280" i="8"/>
  <c r="Y280" i="8"/>
  <c r="Z280" i="8"/>
  <c r="AA280" i="8"/>
  <c r="W281" i="8"/>
  <c r="Y281" i="8"/>
  <c r="Z281" i="8"/>
  <c r="AA281" i="8"/>
  <c r="W282" i="8"/>
  <c r="Y282" i="8"/>
  <c r="Z282" i="8"/>
  <c r="AA282" i="8"/>
  <c r="W283" i="8"/>
  <c r="Y283" i="8"/>
  <c r="Z283" i="8"/>
  <c r="AA283" i="8"/>
  <c r="W284" i="8"/>
  <c r="Y284" i="8"/>
  <c r="Z284" i="8"/>
  <c r="AA284" i="8"/>
  <c r="W285" i="8"/>
  <c r="Y285" i="8"/>
  <c r="Z285" i="8"/>
  <c r="AA285" i="8"/>
  <c r="W286" i="8"/>
  <c r="Y286" i="8"/>
  <c r="Z286" i="8"/>
  <c r="AA286" i="8"/>
  <c r="W287" i="8"/>
  <c r="Y287" i="8"/>
  <c r="Z287" i="8"/>
  <c r="AA287" i="8"/>
  <c r="W288" i="8"/>
  <c r="Y288" i="8"/>
  <c r="Z288" i="8"/>
  <c r="AA288" i="8"/>
  <c r="W289" i="8"/>
  <c r="Y289" i="8"/>
  <c r="Z289" i="8"/>
  <c r="AA289" i="8"/>
  <c r="W290" i="8"/>
  <c r="Y290" i="8"/>
  <c r="Z290" i="8"/>
  <c r="AA290" i="8"/>
  <c r="W291" i="8"/>
  <c r="Y291" i="8"/>
  <c r="Z291" i="8"/>
  <c r="AA291" i="8"/>
  <c r="W292" i="8"/>
  <c r="Y292" i="8"/>
  <c r="Z292" i="8"/>
  <c r="AA292" i="8"/>
  <c r="W293" i="8"/>
  <c r="Y293" i="8"/>
  <c r="Z293" i="8"/>
  <c r="AA293" i="8"/>
  <c r="W201" i="8"/>
  <c r="Y201" i="8"/>
  <c r="Z201" i="8"/>
  <c r="AA201" i="8"/>
  <c r="W202" i="8"/>
  <c r="Y202" i="8"/>
  <c r="Z202" i="8"/>
  <c r="AA202" i="8"/>
  <c r="W203" i="8"/>
  <c r="Y203" i="8"/>
  <c r="Z203" i="8"/>
  <c r="AA203" i="8"/>
  <c r="W204" i="8"/>
  <c r="Y204" i="8"/>
  <c r="Z204" i="8"/>
  <c r="AA204" i="8"/>
  <c r="W205" i="8"/>
  <c r="Y205" i="8"/>
  <c r="Z205" i="8"/>
  <c r="AA205" i="8"/>
  <c r="W206" i="8"/>
  <c r="Y206" i="8"/>
  <c r="Z206" i="8"/>
  <c r="AA206" i="8"/>
  <c r="W207" i="8"/>
  <c r="Y207" i="8"/>
  <c r="Z207" i="8"/>
  <c r="AA207" i="8"/>
  <c r="W208" i="8"/>
  <c r="Y208" i="8"/>
  <c r="Z208" i="8"/>
  <c r="AA208" i="8"/>
  <c r="W209" i="8"/>
  <c r="Y209" i="8"/>
  <c r="Z209" i="8"/>
  <c r="AA209" i="8"/>
  <c r="W210" i="8"/>
  <c r="Y210" i="8"/>
  <c r="Z210" i="8"/>
  <c r="AA210" i="8"/>
  <c r="W211" i="8"/>
  <c r="Y211" i="8"/>
  <c r="Z211" i="8"/>
  <c r="AA211" i="8"/>
  <c r="W212" i="8"/>
  <c r="Y212" i="8"/>
  <c r="Z212" i="8"/>
  <c r="AA212" i="8"/>
  <c r="W213" i="8"/>
  <c r="Y213" i="8"/>
  <c r="Z213" i="8"/>
  <c r="AA213" i="8"/>
  <c r="W214" i="8"/>
  <c r="Y214" i="8"/>
  <c r="Z214" i="8"/>
  <c r="AA214" i="8"/>
  <c r="W215" i="8"/>
  <c r="Y215" i="8"/>
  <c r="Z215" i="8"/>
  <c r="AA215" i="8"/>
  <c r="W216" i="8"/>
  <c r="Y216" i="8"/>
  <c r="Z216" i="8"/>
  <c r="AA216" i="8"/>
  <c r="W217" i="8"/>
  <c r="Y217" i="8"/>
  <c r="Z217" i="8"/>
  <c r="AA217" i="8"/>
  <c r="W218" i="8"/>
  <c r="Y218" i="8"/>
  <c r="Z218" i="8"/>
  <c r="AA218" i="8"/>
  <c r="W219" i="8"/>
  <c r="Y219" i="8"/>
  <c r="Z219" i="8"/>
  <c r="AA219" i="8"/>
  <c r="W220" i="8"/>
  <c r="Y220" i="8"/>
  <c r="Z220" i="8"/>
  <c r="AA220" i="8"/>
  <c r="W221" i="8"/>
  <c r="Y221" i="8"/>
  <c r="Z221" i="8"/>
  <c r="AA221" i="8"/>
  <c r="W222" i="8"/>
  <c r="Y222" i="8"/>
  <c r="Z222" i="8"/>
  <c r="AA222" i="8"/>
  <c r="W223" i="8"/>
  <c r="Y223" i="8"/>
  <c r="Z223" i="8"/>
  <c r="AA223" i="8"/>
  <c r="W224" i="8"/>
  <c r="Y224" i="8"/>
  <c r="Z224" i="8"/>
  <c r="AA224" i="8"/>
  <c r="W225" i="8"/>
  <c r="Y225" i="8"/>
  <c r="Z225" i="8"/>
  <c r="AA225" i="8"/>
  <c r="W226" i="8"/>
  <c r="Y226" i="8"/>
  <c r="Z226" i="8"/>
  <c r="AA226" i="8"/>
  <c r="W227" i="8"/>
  <c r="Y227" i="8"/>
  <c r="Z227" i="8"/>
  <c r="AA227" i="8"/>
  <c r="W228" i="8"/>
  <c r="Y228" i="8"/>
  <c r="Z228" i="8"/>
  <c r="AA228" i="8"/>
  <c r="W229" i="8"/>
  <c r="Y229" i="8"/>
  <c r="Z229" i="8"/>
  <c r="AA229" i="8"/>
  <c r="W230" i="8"/>
  <c r="Y230" i="8"/>
  <c r="Z230" i="8"/>
  <c r="AA230" i="8"/>
  <c r="W231" i="8"/>
  <c r="Y231" i="8"/>
  <c r="Z231" i="8"/>
  <c r="AA231" i="8"/>
  <c r="W232" i="8"/>
  <c r="Y232" i="8"/>
  <c r="Z232" i="8"/>
  <c r="AA232" i="8"/>
  <c r="W233" i="8"/>
  <c r="Y233" i="8"/>
  <c r="Z233" i="8"/>
  <c r="AA233" i="8"/>
  <c r="W234" i="8"/>
  <c r="Y234" i="8"/>
  <c r="Z234" i="8"/>
  <c r="AA234" i="8"/>
  <c r="W235" i="8"/>
  <c r="Y235" i="8"/>
  <c r="Z235" i="8"/>
  <c r="AA235" i="8"/>
  <c r="W236" i="8"/>
  <c r="Y236" i="8"/>
  <c r="Z236" i="8"/>
  <c r="AA236" i="8"/>
  <c r="W237" i="8"/>
  <c r="Y237" i="8"/>
  <c r="Z237" i="8"/>
  <c r="AA237" i="8"/>
  <c r="W238" i="8"/>
  <c r="Y238" i="8"/>
  <c r="Z238" i="8"/>
  <c r="AA238" i="8"/>
  <c r="W239" i="8"/>
  <c r="Y239" i="8"/>
  <c r="Z239" i="8"/>
  <c r="AA239" i="8"/>
  <c r="W240" i="8"/>
  <c r="Y240" i="8"/>
  <c r="Z240" i="8"/>
  <c r="AA240" i="8"/>
  <c r="W241" i="8"/>
  <c r="Y241" i="8"/>
  <c r="Z241" i="8"/>
  <c r="AA241" i="8"/>
  <c r="W242" i="8"/>
  <c r="Y242" i="8"/>
  <c r="Z242" i="8"/>
  <c r="AA242" i="8"/>
  <c r="W243" i="8"/>
  <c r="Y243" i="8"/>
  <c r="Z243" i="8"/>
  <c r="AA243" i="8"/>
  <c r="W244" i="8"/>
  <c r="Y244" i="8"/>
  <c r="Z244" i="8"/>
  <c r="AA244" i="8"/>
  <c r="W245" i="8"/>
  <c r="Y245" i="8"/>
  <c r="Z245" i="8"/>
  <c r="AA245" i="8"/>
  <c r="W246" i="8"/>
  <c r="Y246" i="8"/>
  <c r="Z246" i="8"/>
  <c r="AA246" i="8"/>
  <c r="W247" i="8"/>
  <c r="Y247" i="8"/>
  <c r="Z247" i="8"/>
  <c r="AA247" i="8"/>
  <c r="W248" i="8"/>
  <c r="Y248" i="8"/>
  <c r="Z248" i="8"/>
  <c r="AA248" i="8"/>
  <c r="W249" i="8"/>
  <c r="Y249" i="8"/>
  <c r="Z249" i="8"/>
  <c r="AA249" i="8"/>
  <c r="W250" i="8"/>
  <c r="Y250" i="8"/>
  <c r="Z250" i="8"/>
  <c r="AA250" i="8"/>
  <c r="W251" i="8"/>
  <c r="Y251" i="8"/>
  <c r="Z251" i="8"/>
  <c r="AA251" i="8"/>
  <c r="W252" i="8"/>
  <c r="Y252" i="8"/>
  <c r="Z252" i="8"/>
  <c r="AA252" i="8"/>
  <c r="W253" i="8"/>
  <c r="Y253" i="8"/>
  <c r="Z253" i="8"/>
  <c r="AA253" i="8"/>
  <c r="W254" i="8"/>
  <c r="Y254" i="8"/>
  <c r="Z254" i="8"/>
  <c r="AA254" i="8"/>
  <c r="W255" i="8"/>
  <c r="Y255" i="8"/>
  <c r="Z255" i="8"/>
  <c r="AA255" i="8"/>
  <c r="W256" i="8"/>
  <c r="Y256" i="8"/>
  <c r="Z256" i="8"/>
  <c r="AA256" i="8"/>
  <c r="W257" i="8"/>
  <c r="Y257" i="8"/>
  <c r="Z257" i="8"/>
  <c r="AA257" i="8"/>
  <c r="W258" i="8"/>
  <c r="Y258" i="8"/>
  <c r="Z258" i="8"/>
  <c r="AA258" i="8"/>
  <c r="W259" i="8"/>
  <c r="Y259" i="8"/>
  <c r="Z259" i="8"/>
  <c r="AA259" i="8"/>
  <c r="W260" i="8"/>
  <c r="Y260" i="8"/>
  <c r="Z260" i="8"/>
  <c r="AA260" i="8"/>
  <c r="W261" i="8"/>
  <c r="Y261" i="8"/>
  <c r="Z261" i="8"/>
  <c r="AA261" i="8"/>
  <c r="W262" i="8"/>
  <c r="Y262" i="8"/>
  <c r="Z262" i="8"/>
  <c r="AA262" i="8"/>
  <c r="W263" i="8"/>
  <c r="Y263" i="8"/>
  <c r="Z263" i="8"/>
  <c r="AA263" i="8"/>
  <c r="W264" i="8"/>
  <c r="Y264" i="8"/>
  <c r="Z264" i="8"/>
  <c r="AA264" i="8"/>
  <c r="W265" i="8"/>
  <c r="Y265" i="8"/>
  <c r="Z265" i="8"/>
  <c r="AA265" i="8"/>
  <c r="W266" i="8"/>
  <c r="Y266" i="8"/>
  <c r="Z266" i="8"/>
  <c r="AA266" i="8"/>
  <c r="W267" i="8"/>
  <c r="Y267" i="8"/>
  <c r="Z267" i="8"/>
  <c r="AA267" i="8"/>
  <c r="W268" i="8"/>
  <c r="Y268" i="8"/>
  <c r="Z268" i="8"/>
  <c r="AA268" i="8"/>
  <c r="W269" i="8"/>
  <c r="Y269" i="8"/>
  <c r="Z269" i="8"/>
  <c r="AA269" i="8"/>
  <c r="W270" i="8"/>
  <c r="Y270" i="8"/>
  <c r="Z270" i="8"/>
  <c r="AA270" i="8"/>
  <c r="W271" i="8"/>
  <c r="Y271" i="8"/>
  <c r="Z271" i="8"/>
  <c r="AA271" i="8"/>
  <c r="W272" i="8"/>
  <c r="Y272" i="8"/>
  <c r="Z272" i="8"/>
  <c r="AA272" i="8"/>
  <c r="W273" i="8"/>
  <c r="Y273" i="8"/>
  <c r="Z273" i="8"/>
  <c r="AA273" i="8"/>
  <c r="W274" i="8"/>
  <c r="Y274" i="8"/>
  <c r="Z274" i="8"/>
  <c r="AA274" i="8"/>
  <c r="W275" i="8"/>
  <c r="Y275" i="8"/>
  <c r="Z275" i="8"/>
  <c r="AA275" i="8"/>
  <c r="W276" i="8"/>
  <c r="Y276" i="8"/>
  <c r="Z276" i="8"/>
  <c r="AA276" i="8"/>
  <c r="W277" i="8"/>
  <c r="Y277" i="8"/>
  <c r="Z277" i="8"/>
  <c r="AA277" i="8"/>
  <c r="AA4" i="8"/>
  <c r="AA5" i="8"/>
  <c r="AA6" i="8"/>
  <c r="AA7" i="8"/>
  <c r="AA8" i="8"/>
  <c r="AA9" i="8"/>
  <c r="AA10" i="8"/>
  <c r="AA11" i="8"/>
  <c r="AA12" i="8"/>
  <c r="AA13" i="8"/>
  <c r="AA14" i="8"/>
  <c r="AA15" i="8"/>
  <c r="AA16" i="8"/>
  <c r="AA17" i="8"/>
  <c r="AA18" i="8"/>
  <c r="AA19" i="8"/>
  <c r="AA20" i="8"/>
  <c r="AA21" i="8"/>
  <c r="AA22" i="8"/>
  <c r="AA23" i="8"/>
  <c r="AA24" i="8"/>
  <c r="AA25" i="8"/>
  <c r="AA26" i="8"/>
  <c r="AA27" i="8"/>
  <c r="AA28" i="8"/>
  <c r="AA29" i="8"/>
  <c r="AA30" i="8"/>
  <c r="AA31" i="8"/>
  <c r="AA32" i="8"/>
  <c r="AA33" i="8"/>
  <c r="AA34" i="8"/>
  <c r="AA35" i="8"/>
  <c r="AA36" i="8"/>
  <c r="AA37" i="8"/>
  <c r="AA38" i="8"/>
  <c r="AA39" i="8"/>
  <c r="AA40" i="8"/>
  <c r="AA41" i="8"/>
  <c r="AA42" i="8"/>
  <c r="AA43" i="8"/>
  <c r="AA44" i="8"/>
  <c r="AA45" i="8"/>
  <c r="AA46" i="8"/>
  <c r="AA47" i="8"/>
  <c r="AA48" i="8"/>
  <c r="AA49" i="8"/>
  <c r="AA50" i="8"/>
  <c r="AA51" i="8"/>
  <c r="AA52" i="8"/>
  <c r="AA53" i="8"/>
  <c r="AA54" i="8"/>
  <c r="AA55" i="8"/>
  <c r="AA56" i="8"/>
  <c r="AA57" i="8"/>
  <c r="AA58" i="8"/>
  <c r="AA59" i="8"/>
  <c r="AA60" i="8"/>
  <c r="AA61" i="8"/>
  <c r="AA62" i="8"/>
  <c r="AA63" i="8"/>
  <c r="AA64" i="8"/>
  <c r="AA65" i="8"/>
  <c r="AA66" i="8"/>
  <c r="AA67" i="8"/>
  <c r="AA68" i="8"/>
  <c r="AA69" i="8"/>
  <c r="AA70" i="8"/>
  <c r="AA71" i="8"/>
  <c r="AA72" i="8"/>
  <c r="AA73" i="8"/>
  <c r="AA74" i="8"/>
  <c r="AA75" i="8"/>
  <c r="AA76" i="8"/>
  <c r="AA77" i="8"/>
  <c r="AA78" i="8"/>
  <c r="AA79" i="8"/>
  <c r="AA80" i="8"/>
  <c r="AA81" i="8"/>
  <c r="AA82" i="8"/>
  <c r="AA83" i="8"/>
  <c r="AA84" i="8"/>
  <c r="AA85" i="8"/>
  <c r="AA86" i="8"/>
  <c r="AA87" i="8"/>
  <c r="AA88" i="8"/>
  <c r="AA89" i="8"/>
  <c r="AA90" i="8"/>
  <c r="AA91" i="8"/>
  <c r="AA92" i="8"/>
  <c r="AA93" i="8"/>
  <c r="AA94" i="8"/>
  <c r="AA95" i="8"/>
  <c r="AA96" i="8"/>
  <c r="AA97" i="8"/>
  <c r="AA98" i="8"/>
  <c r="AA99" i="8"/>
  <c r="AA100" i="8"/>
  <c r="AA101" i="8"/>
  <c r="AA102" i="8"/>
  <c r="AA103" i="8"/>
  <c r="AA104" i="8"/>
  <c r="AA105" i="8"/>
  <c r="AA106" i="8"/>
  <c r="AA107" i="8"/>
  <c r="AA108" i="8"/>
  <c r="AA109" i="8"/>
  <c r="AA110" i="8"/>
  <c r="AA111" i="8"/>
  <c r="AA112" i="8"/>
  <c r="AA113" i="8"/>
  <c r="AA114" i="8"/>
  <c r="AA115" i="8"/>
  <c r="AA116" i="8"/>
  <c r="AA117" i="8"/>
  <c r="AA118" i="8"/>
  <c r="AA119" i="8"/>
  <c r="AA120" i="8"/>
  <c r="AA121" i="8"/>
  <c r="AA122" i="8"/>
  <c r="AA123" i="8"/>
  <c r="AA124" i="8"/>
  <c r="AA125" i="8"/>
  <c r="AA126" i="8"/>
  <c r="AA127" i="8"/>
  <c r="AA128" i="8"/>
  <c r="AA129" i="8"/>
  <c r="AA130" i="8"/>
  <c r="AA131" i="8"/>
  <c r="AA132" i="8"/>
  <c r="AA133" i="8"/>
  <c r="AA134" i="8"/>
  <c r="AA135" i="8"/>
  <c r="AA136" i="8"/>
  <c r="AA137" i="8"/>
  <c r="AA138" i="8"/>
  <c r="AA139" i="8"/>
  <c r="AA140" i="8"/>
  <c r="AA141" i="8"/>
  <c r="AA142" i="8"/>
  <c r="AA143" i="8"/>
  <c r="AA144" i="8"/>
  <c r="AA145" i="8"/>
  <c r="AA146" i="8"/>
  <c r="AA147" i="8"/>
  <c r="AA148" i="8"/>
  <c r="AA149" i="8"/>
  <c r="AA150" i="8"/>
  <c r="AA151" i="8"/>
  <c r="AA152" i="8"/>
  <c r="AA153" i="8"/>
  <c r="AA154" i="8"/>
  <c r="AA155" i="8"/>
  <c r="AA156" i="8"/>
  <c r="AA157" i="8"/>
  <c r="AA158" i="8"/>
  <c r="AA159" i="8"/>
  <c r="AA160" i="8"/>
  <c r="AA161" i="8"/>
  <c r="AA162" i="8"/>
  <c r="AA163" i="8"/>
  <c r="AA164" i="8"/>
  <c r="AA165" i="8"/>
  <c r="AA166" i="8"/>
  <c r="AA167" i="8"/>
  <c r="AA168" i="8"/>
  <c r="AA169" i="8"/>
  <c r="AA170" i="8"/>
  <c r="AA171" i="8"/>
  <c r="AA172" i="8"/>
  <c r="AA173" i="8"/>
  <c r="AA174" i="8"/>
  <c r="AA175" i="8"/>
  <c r="AA176" i="8"/>
  <c r="AA177" i="8"/>
  <c r="AA178" i="8"/>
  <c r="AA179" i="8"/>
  <c r="AA180" i="8"/>
  <c r="AA181" i="8"/>
  <c r="AA182" i="8"/>
  <c r="AA183" i="8"/>
  <c r="AA184" i="8"/>
  <c r="AA185" i="8"/>
  <c r="AA186" i="8"/>
  <c r="AA187" i="8"/>
  <c r="AA188" i="8"/>
  <c r="AA189" i="8"/>
  <c r="AA190" i="8"/>
  <c r="AA191" i="8"/>
  <c r="AA192" i="8"/>
  <c r="AA193" i="8"/>
  <c r="AA194" i="8"/>
  <c r="AA195" i="8"/>
  <c r="AA196" i="8"/>
  <c r="AA197" i="8"/>
  <c r="AA198" i="8"/>
  <c r="AA199" i="8"/>
  <c r="AA200" i="8"/>
  <c r="AA3" i="8"/>
  <c r="AG4" i="18"/>
  <c r="BM3" i="8"/>
  <c r="BF3" i="8"/>
  <c r="BC3" i="8"/>
  <c r="G22" i="17"/>
  <c r="F22" i="17"/>
  <c r="E22" i="17"/>
  <c r="D22" i="17"/>
  <c r="C22" i="17"/>
  <c r="G21" i="17"/>
  <c r="F21" i="17"/>
  <c r="E21" i="17"/>
  <c r="D21" i="17"/>
  <c r="C21" i="17"/>
  <c r="G20" i="17"/>
  <c r="F20" i="17"/>
  <c r="E20" i="17"/>
  <c r="D20" i="17"/>
  <c r="C20" i="17"/>
  <c r="G19" i="17"/>
  <c r="F19" i="17"/>
  <c r="E19" i="17"/>
  <c r="D19" i="17"/>
  <c r="C19" i="17"/>
  <c r="G18" i="17"/>
  <c r="F18" i="17"/>
  <c r="E18" i="17"/>
  <c r="D18" i="17"/>
  <c r="C18" i="17"/>
  <c r="G17" i="17"/>
  <c r="F17" i="17"/>
  <c r="E17" i="17"/>
  <c r="D17" i="17"/>
  <c r="C17" i="17"/>
  <c r="G16" i="17"/>
  <c r="F16" i="17"/>
  <c r="E16" i="17"/>
  <c r="D16" i="17"/>
  <c r="C16" i="17"/>
  <c r="G15" i="17"/>
  <c r="F15" i="17"/>
  <c r="E15" i="17"/>
  <c r="D15" i="17"/>
  <c r="C15" i="17"/>
  <c r="G14" i="17"/>
  <c r="F14" i="17"/>
  <c r="E14" i="17"/>
  <c r="D14" i="17"/>
  <c r="C14" i="17"/>
  <c r="C37" i="1" l="1"/>
  <c r="B4" i="18"/>
  <c r="B3" i="27"/>
  <c r="U29" i="23"/>
  <c r="M2" i="25"/>
  <c r="B4" i="8"/>
  <c r="C18" i="13"/>
  <c r="B5" i="8" l="1"/>
  <c r="B6" i="18" s="1"/>
  <c r="B4" i="27"/>
  <c r="U30" i="23"/>
  <c r="B5" i="18"/>
  <c r="BS3" i="8"/>
  <c r="BP3" i="8"/>
  <c r="B6" i="8" l="1"/>
  <c r="B5" i="27"/>
  <c r="Q32" i="13"/>
  <c r="U31" i="23"/>
  <c r="Q3" i="13"/>
  <c r="Q4" i="13"/>
  <c r="Q5" i="13"/>
  <c r="Q6" i="13"/>
  <c r="Q7" i="13"/>
  <c r="Q8" i="13"/>
  <c r="Q9" i="13"/>
  <c r="Q10" i="13"/>
  <c r="Q11" i="13"/>
  <c r="Q12" i="13"/>
  <c r="Q13" i="13"/>
  <c r="Q14" i="13"/>
  <c r="Q15" i="13"/>
  <c r="Q16" i="13"/>
  <c r="Q17" i="13"/>
  <c r="Q18" i="13"/>
  <c r="Q20" i="13"/>
  <c r="Q21" i="13"/>
  <c r="Q22" i="13"/>
  <c r="Q23" i="13"/>
  <c r="Q24" i="13"/>
  <c r="Q25" i="13"/>
  <c r="Q26" i="13"/>
  <c r="Q27" i="13"/>
  <c r="Q28" i="13"/>
  <c r="Q29" i="13"/>
  <c r="Q30" i="13"/>
  <c r="Q31" i="13"/>
  <c r="Q2" i="13"/>
  <c r="Z4" i="8"/>
  <c r="Z5" i="8"/>
  <c r="Z6" i="8"/>
  <c r="Z7" i="8"/>
  <c r="Z8" i="8"/>
  <c r="Z9" i="8"/>
  <c r="Z10" i="8"/>
  <c r="Z11" i="8"/>
  <c r="Z12" i="8"/>
  <c r="Z13" i="8"/>
  <c r="Z14" i="8"/>
  <c r="Z15" i="8"/>
  <c r="Z16" i="8"/>
  <c r="Z17" i="8"/>
  <c r="Z18" i="8"/>
  <c r="Z19" i="8"/>
  <c r="Z20" i="8"/>
  <c r="Z21" i="8"/>
  <c r="Z22" i="8"/>
  <c r="Z23" i="8"/>
  <c r="Z24" i="8"/>
  <c r="Z25" i="8"/>
  <c r="Z26" i="8"/>
  <c r="Z27" i="8"/>
  <c r="Z28" i="8"/>
  <c r="Z29" i="8"/>
  <c r="Z30" i="8"/>
  <c r="Z31" i="8"/>
  <c r="Z32" i="8"/>
  <c r="Z33" i="8"/>
  <c r="Z34" i="8"/>
  <c r="Z35" i="8"/>
  <c r="Z36" i="8"/>
  <c r="Z37" i="8"/>
  <c r="Z38" i="8"/>
  <c r="Z39" i="8"/>
  <c r="Z40" i="8"/>
  <c r="Z41" i="8"/>
  <c r="Z42" i="8"/>
  <c r="Z43" i="8"/>
  <c r="Z44" i="8"/>
  <c r="Z45" i="8"/>
  <c r="Z46" i="8"/>
  <c r="Z47" i="8"/>
  <c r="Z48" i="8"/>
  <c r="Z49" i="8"/>
  <c r="Z50" i="8"/>
  <c r="Z51" i="8"/>
  <c r="Z52" i="8"/>
  <c r="Z53" i="8"/>
  <c r="Z54" i="8"/>
  <c r="Z55" i="8"/>
  <c r="Z56" i="8"/>
  <c r="Z57" i="8"/>
  <c r="Z58" i="8"/>
  <c r="Z59" i="8"/>
  <c r="Z60" i="8"/>
  <c r="Z61" i="8"/>
  <c r="Z62" i="8"/>
  <c r="Z63" i="8"/>
  <c r="Z64" i="8"/>
  <c r="Z65" i="8"/>
  <c r="Z66" i="8"/>
  <c r="Z67" i="8"/>
  <c r="Z68" i="8"/>
  <c r="Z69" i="8"/>
  <c r="Z70" i="8"/>
  <c r="Z71" i="8"/>
  <c r="Z72" i="8"/>
  <c r="Z73" i="8"/>
  <c r="Z74" i="8"/>
  <c r="Z75" i="8"/>
  <c r="Z76" i="8"/>
  <c r="Z77" i="8"/>
  <c r="Z78" i="8"/>
  <c r="Z79" i="8"/>
  <c r="Z80" i="8"/>
  <c r="Z81" i="8"/>
  <c r="Z82" i="8"/>
  <c r="Z83" i="8"/>
  <c r="Z84" i="8"/>
  <c r="Z85" i="8"/>
  <c r="Z86" i="8"/>
  <c r="Z87" i="8"/>
  <c r="Z88" i="8"/>
  <c r="Z89" i="8"/>
  <c r="Z90" i="8"/>
  <c r="Z91" i="8"/>
  <c r="Z92" i="8"/>
  <c r="Z93" i="8"/>
  <c r="Z94" i="8"/>
  <c r="Z95" i="8"/>
  <c r="Z96" i="8"/>
  <c r="Z97" i="8"/>
  <c r="Z98" i="8"/>
  <c r="Z99" i="8"/>
  <c r="Z100" i="8"/>
  <c r="Z101" i="8"/>
  <c r="Z102" i="8"/>
  <c r="Z103" i="8"/>
  <c r="Z104" i="8"/>
  <c r="Z105" i="8"/>
  <c r="Z106" i="8"/>
  <c r="Z107" i="8"/>
  <c r="Z108" i="8"/>
  <c r="Z109" i="8"/>
  <c r="Z110" i="8"/>
  <c r="Z111" i="8"/>
  <c r="Z112" i="8"/>
  <c r="Z113" i="8"/>
  <c r="Z114" i="8"/>
  <c r="Z115" i="8"/>
  <c r="Z116" i="8"/>
  <c r="Z117" i="8"/>
  <c r="Z118" i="8"/>
  <c r="Z119" i="8"/>
  <c r="Z120" i="8"/>
  <c r="Z121" i="8"/>
  <c r="Z122" i="8"/>
  <c r="Z123" i="8"/>
  <c r="Z124" i="8"/>
  <c r="Z125" i="8"/>
  <c r="Z126" i="8"/>
  <c r="Z127" i="8"/>
  <c r="Z128" i="8"/>
  <c r="Z129" i="8"/>
  <c r="Z130" i="8"/>
  <c r="Z131" i="8"/>
  <c r="Z132" i="8"/>
  <c r="Z133" i="8"/>
  <c r="Z134" i="8"/>
  <c r="Z135" i="8"/>
  <c r="Z136" i="8"/>
  <c r="Z137" i="8"/>
  <c r="Z138" i="8"/>
  <c r="Z139" i="8"/>
  <c r="Z140" i="8"/>
  <c r="Z141" i="8"/>
  <c r="Z142" i="8"/>
  <c r="Z143" i="8"/>
  <c r="Z144" i="8"/>
  <c r="Z145" i="8"/>
  <c r="Z146" i="8"/>
  <c r="Z147" i="8"/>
  <c r="Z148" i="8"/>
  <c r="Z149" i="8"/>
  <c r="Z150" i="8"/>
  <c r="Z151" i="8"/>
  <c r="Z152" i="8"/>
  <c r="Z153" i="8"/>
  <c r="Z154" i="8"/>
  <c r="Z155" i="8"/>
  <c r="Z156" i="8"/>
  <c r="Z157" i="8"/>
  <c r="Z158" i="8"/>
  <c r="Z159" i="8"/>
  <c r="Z160" i="8"/>
  <c r="Z161" i="8"/>
  <c r="Z162" i="8"/>
  <c r="Z163" i="8"/>
  <c r="Z164" i="8"/>
  <c r="Z165" i="8"/>
  <c r="Z166" i="8"/>
  <c r="Z167" i="8"/>
  <c r="Z168" i="8"/>
  <c r="Z169" i="8"/>
  <c r="Z170" i="8"/>
  <c r="Z171" i="8"/>
  <c r="Z172" i="8"/>
  <c r="Z173" i="8"/>
  <c r="Z174" i="8"/>
  <c r="Z175" i="8"/>
  <c r="Z176" i="8"/>
  <c r="Z177" i="8"/>
  <c r="Z178" i="8"/>
  <c r="Z179" i="8"/>
  <c r="Z180" i="8"/>
  <c r="Z181" i="8"/>
  <c r="Z182" i="8"/>
  <c r="Z183" i="8"/>
  <c r="Z184" i="8"/>
  <c r="Z185" i="8"/>
  <c r="Z186" i="8"/>
  <c r="Z187" i="8"/>
  <c r="Z188" i="8"/>
  <c r="Z189" i="8"/>
  <c r="Z190" i="8"/>
  <c r="Z191" i="8"/>
  <c r="Z192" i="8"/>
  <c r="Z193" i="8"/>
  <c r="Z194" i="8"/>
  <c r="Z195" i="8"/>
  <c r="Z196" i="8"/>
  <c r="Z197" i="8"/>
  <c r="Z198" i="8"/>
  <c r="Z199" i="8"/>
  <c r="Z200" i="8"/>
  <c r="Z3" i="8"/>
  <c r="Y4" i="8"/>
  <c r="Y5" i="8"/>
  <c r="Y6" i="8"/>
  <c r="Y7" i="8"/>
  <c r="Y8" i="8"/>
  <c r="Y9" i="8"/>
  <c r="Y10" i="8"/>
  <c r="Y11" i="8"/>
  <c r="Y12" i="8"/>
  <c r="Y13" i="8"/>
  <c r="Y14" i="8"/>
  <c r="Y15" i="8"/>
  <c r="Y16" i="8"/>
  <c r="Y17" i="8"/>
  <c r="Y18" i="8"/>
  <c r="Y19" i="8"/>
  <c r="Y20" i="8"/>
  <c r="Y21" i="8"/>
  <c r="Y22" i="8"/>
  <c r="Y23" i="8"/>
  <c r="Y24" i="8"/>
  <c r="Y25" i="8"/>
  <c r="Y26" i="8"/>
  <c r="Y27" i="8"/>
  <c r="Y28" i="8"/>
  <c r="Y29" i="8"/>
  <c r="Y30" i="8"/>
  <c r="Y31" i="8"/>
  <c r="Y32" i="8"/>
  <c r="Y33" i="8"/>
  <c r="Y34" i="8"/>
  <c r="Y35" i="8"/>
  <c r="Y36" i="8"/>
  <c r="Y37" i="8"/>
  <c r="Y38" i="8"/>
  <c r="Y39" i="8"/>
  <c r="Y40" i="8"/>
  <c r="Y41" i="8"/>
  <c r="Y42" i="8"/>
  <c r="Y43" i="8"/>
  <c r="Y44" i="8"/>
  <c r="Y45" i="8"/>
  <c r="Y46" i="8"/>
  <c r="Y47" i="8"/>
  <c r="Y48" i="8"/>
  <c r="Y49" i="8"/>
  <c r="Y50" i="8"/>
  <c r="Y51" i="8"/>
  <c r="Y52" i="8"/>
  <c r="Y53" i="8"/>
  <c r="Y54" i="8"/>
  <c r="Y55" i="8"/>
  <c r="Y56" i="8"/>
  <c r="Y57" i="8"/>
  <c r="Y58" i="8"/>
  <c r="Y59" i="8"/>
  <c r="Y60" i="8"/>
  <c r="Y61" i="8"/>
  <c r="Y62" i="8"/>
  <c r="Y63" i="8"/>
  <c r="Y64" i="8"/>
  <c r="Y65" i="8"/>
  <c r="Y66" i="8"/>
  <c r="Y67" i="8"/>
  <c r="Y68" i="8"/>
  <c r="Y69" i="8"/>
  <c r="Y70" i="8"/>
  <c r="Y71" i="8"/>
  <c r="Y72" i="8"/>
  <c r="Y73" i="8"/>
  <c r="Y74" i="8"/>
  <c r="Y75" i="8"/>
  <c r="Y76" i="8"/>
  <c r="Y77" i="8"/>
  <c r="Y78" i="8"/>
  <c r="Y79" i="8"/>
  <c r="Y80" i="8"/>
  <c r="Y81" i="8"/>
  <c r="Y82" i="8"/>
  <c r="Y83" i="8"/>
  <c r="Y84" i="8"/>
  <c r="Y85" i="8"/>
  <c r="Y86" i="8"/>
  <c r="Y87" i="8"/>
  <c r="Y88" i="8"/>
  <c r="Y89" i="8"/>
  <c r="Y90" i="8"/>
  <c r="Y91" i="8"/>
  <c r="Y92" i="8"/>
  <c r="Y93" i="8"/>
  <c r="Y94" i="8"/>
  <c r="Y95" i="8"/>
  <c r="Y96" i="8"/>
  <c r="Y97" i="8"/>
  <c r="Y98" i="8"/>
  <c r="Y99" i="8"/>
  <c r="Y100" i="8"/>
  <c r="Y101" i="8"/>
  <c r="Y102" i="8"/>
  <c r="Y103" i="8"/>
  <c r="Y104" i="8"/>
  <c r="Y105" i="8"/>
  <c r="Y106" i="8"/>
  <c r="Y107" i="8"/>
  <c r="Y108" i="8"/>
  <c r="Y109" i="8"/>
  <c r="Y110" i="8"/>
  <c r="Y111" i="8"/>
  <c r="Y112" i="8"/>
  <c r="Y113" i="8"/>
  <c r="Y114" i="8"/>
  <c r="Y115" i="8"/>
  <c r="Y116" i="8"/>
  <c r="Y117" i="8"/>
  <c r="Y118" i="8"/>
  <c r="Y119" i="8"/>
  <c r="Y120" i="8"/>
  <c r="Y121" i="8"/>
  <c r="Y122" i="8"/>
  <c r="Y123" i="8"/>
  <c r="Y124" i="8"/>
  <c r="Y125" i="8"/>
  <c r="Y126" i="8"/>
  <c r="Y127" i="8"/>
  <c r="Y128" i="8"/>
  <c r="Y129" i="8"/>
  <c r="Y130" i="8"/>
  <c r="Y131" i="8"/>
  <c r="Y132" i="8"/>
  <c r="Y133" i="8"/>
  <c r="Y134" i="8"/>
  <c r="Y135" i="8"/>
  <c r="Y136" i="8"/>
  <c r="Y137" i="8"/>
  <c r="Y138" i="8"/>
  <c r="Y139" i="8"/>
  <c r="Y140" i="8"/>
  <c r="Y141" i="8"/>
  <c r="Y142" i="8"/>
  <c r="Y143" i="8"/>
  <c r="Y144" i="8"/>
  <c r="Y145" i="8"/>
  <c r="Y146" i="8"/>
  <c r="Y147" i="8"/>
  <c r="Y148" i="8"/>
  <c r="Y149" i="8"/>
  <c r="Y150" i="8"/>
  <c r="Y151" i="8"/>
  <c r="Y152" i="8"/>
  <c r="Y153" i="8"/>
  <c r="Y154" i="8"/>
  <c r="Y155" i="8"/>
  <c r="Y156" i="8"/>
  <c r="Y157" i="8"/>
  <c r="Y158" i="8"/>
  <c r="Y159" i="8"/>
  <c r="Y160" i="8"/>
  <c r="Y161" i="8"/>
  <c r="Y162" i="8"/>
  <c r="Y163" i="8"/>
  <c r="Y164" i="8"/>
  <c r="Y165" i="8"/>
  <c r="Y166" i="8"/>
  <c r="Y167" i="8"/>
  <c r="Y168" i="8"/>
  <c r="Y169" i="8"/>
  <c r="Y170" i="8"/>
  <c r="Y171" i="8"/>
  <c r="Y172" i="8"/>
  <c r="Y173" i="8"/>
  <c r="Y174" i="8"/>
  <c r="Y175" i="8"/>
  <c r="Y176" i="8"/>
  <c r="Y177" i="8"/>
  <c r="Y178" i="8"/>
  <c r="Y179" i="8"/>
  <c r="Y180" i="8"/>
  <c r="Y181" i="8"/>
  <c r="Y182" i="8"/>
  <c r="Y183" i="8"/>
  <c r="Y184" i="8"/>
  <c r="Y185" i="8"/>
  <c r="Y186" i="8"/>
  <c r="Y187" i="8"/>
  <c r="Y188" i="8"/>
  <c r="Y189" i="8"/>
  <c r="Y190" i="8"/>
  <c r="Y191" i="8"/>
  <c r="Y192" i="8"/>
  <c r="Y193" i="8"/>
  <c r="Y194" i="8"/>
  <c r="Y195" i="8"/>
  <c r="Y196" i="8"/>
  <c r="Y197" i="8"/>
  <c r="Y198" i="8"/>
  <c r="Y199" i="8"/>
  <c r="Y200" i="8"/>
  <c r="Y3" i="8"/>
  <c r="W4" i="8"/>
  <c r="W5" i="8"/>
  <c r="W6" i="8"/>
  <c r="W7" i="8"/>
  <c r="W8" i="8"/>
  <c r="W9" i="8"/>
  <c r="W10" i="8"/>
  <c r="W11" i="8"/>
  <c r="W12" i="8"/>
  <c r="W13" i="8"/>
  <c r="W14" i="8"/>
  <c r="W15" i="8"/>
  <c r="W16" i="8"/>
  <c r="W17" i="8"/>
  <c r="W18" i="8"/>
  <c r="W19" i="8"/>
  <c r="W20" i="8"/>
  <c r="W21" i="8"/>
  <c r="W22" i="8"/>
  <c r="W23" i="8"/>
  <c r="W24" i="8"/>
  <c r="W25" i="8"/>
  <c r="W26" i="8"/>
  <c r="W27" i="8"/>
  <c r="W28" i="8"/>
  <c r="W29" i="8"/>
  <c r="W30" i="8"/>
  <c r="W31" i="8"/>
  <c r="W32" i="8"/>
  <c r="W33" i="8"/>
  <c r="W34" i="8"/>
  <c r="W35" i="8"/>
  <c r="W36" i="8"/>
  <c r="W37" i="8"/>
  <c r="W38" i="8"/>
  <c r="W39" i="8"/>
  <c r="W40" i="8"/>
  <c r="W41" i="8"/>
  <c r="W42" i="8"/>
  <c r="W43" i="8"/>
  <c r="W44" i="8"/>
  <c r="W45" i="8"/>
  <c r="W46" i="8"/>
  <c r="W47" i="8"/>
  <c r="W48" i="8"/>
  <c r="W49" i="8"/>
  <c r="W50" i="8"/>
  <c r="W51" i="8"/>
  <c r="W52" i="8"/>
  <c r="W53" i="8"/>
  <c r="W54" i="8"/>
  <c r="W55" i="8"/>
  <c r="W56" i="8"/>
  <c r="W57" i="8"/>
  <c r="W58" i="8"/>
  <c r="W59" i="8"/>
  <c r="W60" i="8"/>
  <c r="W61" i="8"/>
  <c r="W62" i="8"/>
  <c r="W63" i="8"/>
  <c r="W64" i="8"/>
  <c r="W65" i="8"/>
  <c r="W66" i="8"/>
  <c r="W67" i="8"/>
  <c r="W68" i="8"/>
  <c r="W69" i="8"/>
  <c r="W70" i="8"/>
  <c r="W71" i="8"/>
  <c r="W72" i="8"/>
  <c r="W73" i="8"/>
  <c r="W74" i="8"/>
  <c r="W75" i="8"/>
  <c r="W76" i="8"/>
  <c r="W77" i="8"/>
  <c r="W78" i="8"/>
  <c r="W79" i="8"/>
  <c r="W80" i="8"/>
  <c r="W81" i="8"/>
  <c r="W82" i="8"/>
  <c r="W83" i="8"/>
  <c r="W84" i="8"/>
  <c r="W85" i="8"/>
  <c r="W86" i="8"/>
  <c r="W87" i="8"/>
  <c r="W88" i="8"/>
  <c r="W89" i="8"/>
  <c r="W90" i="8"/>
  <c r="W91" i="8"/>
  <c r="W92" i="8"/>
  <c r="W93" i="8"/>
  <c r="W94" i="8"/>
  <c r="W95" i="8"/>
  <c r="W96" i="8"/>
  <c r="W97" i="8"/>
  <c r="W98" i="8"/>
  <c r="W99" i="8"/>
  <c r="W100" i="8"/>
  <c r="W101" i="8"/>
  <c r="W102" i="8"/>
  <c r="W103" i="8"/>
  <c r="W104" i="8"/>
  <c r="W105" i="8"/>
  <c r="W106" i="8"/>
  <c r="W107" i="8"/>
  <c r="W108" i="8"/>
  <c r="W109" i="8"/>
  <c r="W110" i="8"/>
  <c r="W111" i="8"/>
  <c r="W112" i="8"/>
  <c r="W113" i="8"/>
  <c r="W114" i="8"/>
  <c r="W115" i="8"/>
  <c r="W116" i="8"/>
  <c r="W117" i="8"/>
  <c r="W118" i="8"/>
  <c r="W119" i="8"/>
  <c r="W120" i="8"/>
  <c r="W121" i="8"/>
  <c r="W122" i="8"/>
  <c r="W123" i="8"/>
  <c r="W124" i="8"/>
  <c r="W125" i="8"/>
  <c r="W126" i="8"/>
  <c r="W127" i="8"/>
  <c r="W128" i="8"/>
  <c r="W129" i="8"/>
  <c r="W130" i="8"/>
  <c r="W131" i="8"/>
  <c r="W132" i="8"/>
  <c r="W133" i="8"/>
  <c r="W134" i="8"/>
  <c r="W135" i="8"/>
  <c r="W136" i="8"/>
  <c r="W137" i="8"/>
  <c r="W138" i="8"/>
  <c r="W139" i="8"/>
  <c r="W140" i="8"/>
  <c r="W141" i="8"/>
  <c r="W142" i="8"/>
  <c r="W143" i="8"/>
  <c r="W144" i="8"/>
  <c r="W145" i="8"/>
  <c r="W146" i="8"/>
  <c r="W147" i="8"/>
  <c r="W148" i="8"/>
  <c r="W149" i="8"/>
  <c r="W150" i="8"/>
  <c r="W151" i="8"/>
  <c r="W152" i="8"/>
  <c r="W153" i="8"/>
  <c r="W154" i="8"/>
  <c r="W155" i="8"/>
  <c r="W156" i="8"/>
  <c r="W157" i="8"/>
  <c r="W158" i="8"/>
  <c r="W159" i="8"/>
  <c r="W160" i="8"/>
  <c r="W161" i="8"/>
  <c r="W162" i="8"/>
  <c r="W163" i="8"/>
  <c r="W164" i="8"/>
  <c r="W165" i="8"/>
  <c r="W166" i="8"/>
  <c r="W167" i="8"/>
  <c r="W168" i="8"/>
  <c r="W169" i="8"/>
  <c r="W170" i="8"/>
  <c r="W171" i="8"/>
  <c r="W172" i="8"/>
  <c r="W173" i="8"/>
  <c r="W174" i="8"/>
  <c r="W175" i="8"/>
  <c r="W176" i="8"/>
  <c r="W177" i="8"/>
  <c r="W178" i="8"/>
  <c r="W179" i="8"/>
  <c r="W180" i="8"/>
  <c r="W181" i="8"/>
  <c r="W182" i="8"/>
  <c r="W183" i="8"/>
  <c r="W184" i="8"/>
  <c r="W185" i="8"/>
  <c r="W186" i="8"/>
  <c r="W187" i="8"/>
  <c r="W188" i="8"/>
  <c r="W189" i="8"/>
  <c r="W190" i="8"/>
  <c r="W191" i="8"/>
  <c r="W192" i="8"/>
  <c r="W193" i="8"/>
  <c r="W194" i="8"/>
  <c r="W195" i="8"/>
  <c r="W196" i="8"/>
  <c r="W197" i="8"/>
  <c r="W198" i="8"/>
  <c r="W199" i="8"/>
  <c r="W200" i="8"/>
  <c r="W3" i="8"/>
  <c r="I4" i="8"/>
  <c r="J4" i="8" s="1"/>
  <c r="M2" i="13"/>
  <c r="C3" i="13"/>
  <c r="E4" i="13" s="1"/>
  <c r="C9" i="13"/>
  <c r="C3" i="8"/>
  <c r="CI3" i="8" l="1"/>
  <c r="AK4" i="18" s="1"/>
  <c r="B7" i="8"/>
  <c r="B6" i="27"/>
  <c r="B7" i="18"/>
  <c r="E197" i="13"/>
  <c r="E162" i="13"/>
  <c r="E100" i="13"/>
  <c r="E200" i="13"/>
  <c r="E172" i="13"/>
  <c r="E191" i="13"/>
  <c r="E152" i="13"/>
  <c r="E74" i="13"/>
  <c r="E126" i="13"/>
  <c r="E210" i="13"/>
  <c r="E182" i="13"/>
  <c r="E143" i="13"/>
  <c r="E209" i="13"/>
  <c r="E199" i="13"/>
  <c r="E190" i="13"/>
  <c r="E181" i="13"/>
  <c r="E171" i="13"/>
  <c r="E161" i="13"/>
  <c r="E151" i="13"/>
  <c r="E142" i="13"/>
  <c r="E124" i="13"/>
  <c r="E98" i="13"/>
  <c r="E70" i="13"/>
  <c r="E40" i="13"/>
  <c r="E43" i="13"/>
  <c r="E208" i="13"/>
  <c r="E198" i="13"/>
  <c r="E188" i="13"/>
  <c r="E179" i="13"/>
  <c r="E170" i="13"/>
  <c r="E160" i="13"/>
  <c r="E150" i="13"/>
  <c r="E140" i="13"/>
  <c r="E118" i="13"/>
  <c r="E94" i="13"/>
  <c r="E68" i="13"/>
  <c r="E34" i="13"/>
  <c r="E207" i="13"/>
  <c r="E178" i="13"/>
  <c r="E139" i="13"/>
  <c r="E66" i="13"/>
  <c r="E206" i="13"/>
  <c r="E196" i="13"/>
  <c r="E186" i="13"/>
  <c r="E176" i="13"/>
  <c r="E167" i="13"/>
  <c r="E158" i="13"/>
  <c r="E148" i="13"/>
  <c r="E138" i="13"/>
  <c r="E110" i="13"/>
  <c r="E86" i="13"/>
  <c r="E62" i="13"/>
  <c r="E25" i="13"/>
  <c r="E169" i="13"/>
  <c r="E28" i="13"/>
  <c r="E205" i="13"/>
  <c r="E195" i="13"/>
  <c r="E185" i="13"/>
  <c r="E175" i="13"/>
  <c r="E166" i="13"/>
  <c r="E157" i="13"/>
  <c r="E147" i="13"/>
  <c r="E134" i="13"/>
  <c r="E108" i="13"/>
  <c r="E84" i="13"/>
  <c r="E60" i="13"/>
  <c r="E24" i="13"/>
  <c r="E187" i="13"/>
  <c r="E159" i="13"/>
  <c r="E149" i="13"/>
  <c r="E92" i="13"/>
  <c r="E212" i="13"/>
  <c r="E203" i="13"/>
  <c r="E194" i="13"/>
  <c r="E184" i="13"/>
  <c r="E174" i="13"/>
  <c r="E164" i="13"/>
  <c r="E155" i="13"/>
  <c r="E146" i="13"/>
  <c r="E132" i="13"/>
  <c r="E106" i="13"/>
  <c r="E78" i="13"/>
  <c r="E50" i="13"/>
  <c r="E20" i="13"/>
  <c r="E116" i="13"/>
  <c r="E211" i="13"/>
  <c r="E202" i="13"/>
  <c r="E193" i="13"/>
  <c r="E183" i="13"/>
  <c r="E173" i="13"/>
  <c r="E163" i="13"/>
  <c r="E154" i="13"/>
  <c r="E145" i="13"/>
  <c r="E130" i="13"/>
  <c r="E102" i="13"/>
  <c r="E76" i="13"/>
  <c r="E44" i="13"/>
  <c r="U32" i="23"/>
  <c r="E204" i="13"/>
  <c r="E192" i="13"/>
  <c r="E180" i="13"/>
  <c r="E168" i="13"/>
  <c r="E156" i="13"/>
  <c r="E144" i="13"/>
  <c r="E122" i="13"/>
  <c r="E90" i="13"/>
  <c r="E58" i="13"/>
  <c r="E47" i="13"/>
  <c r="E213" i="13"/>
  <c r="E201" i="13"/>
  <c r="E189" i="13"/>
  <c r="E177" i="13"/>
  <c r="E165" i="13"/>
  <c r="E153" i="13"/>
  <c r="E141" i="13"/>
  <c r="E114" i="13"/>
  <c r="E82" i="13"/>
  <c r="E45" i="13"/>
  <c r="E19" i="13"/>
  <c r="E17" i="13"/>
  <c r="E13" i="13"/>
  <c r="E11" i="13"/>
  <c r="E9" i="13"/>
  <c r="C4" i="18"/>
  <c r="E131" i="13"/>
  <c r="E123" i="13"/>
  <c r="E115" i="13"/>
  <c r="E107" i="13"/>
  <c r="E99" i="13"/>
  <c r="E91" i="13"/>
  <c r="E83" i="13"/>
  <c r="E75" i="13"/>
  <c r="E67" i="13"/>
  <c r="E59" i="13"/>
  <c r="E53" i="13"/>
  <c r="E48" i="13"/>
  <c r="E38" i="13"/>
  <c r="E33" i="13"/>
  <c r="E29" i="13"/>
  <c r="E23" i="13"/>
  <c r="E18" i="13"/>
  <c r="E10" i="13"/>
  <c r="E137" i="13"/>
  <c r="E129" i="13"/>
  <c r="E121" i="13"/>
  <c r="E113" i="13"/>
  <c r="E105" i="13"/>
  <c r="E97" i="13"/>
  <c r="E89" i="13"/>
  <c r="E81" i="13"/>
  <c r="E73" i="13"/>
  <c r="E65" i="13"/>
  <c r="E57" i="13"/>
  <c r="E52" i="13"/>
  <c r="E42" i="13"/>
  <c r="E37" i="13"/>
  <c r="E32" i="13"/>
  <c r="E22" i="13"/>
  <c r="E16" i="13"/>
  <c r="L2" i="13"/>
  <c r="N2" i="13" s="1"/>
  <c r="P2" i="13" s="1"/>
  <c r="C8" i="13"/>
  <c r="E136" i="13"/>
  <c r="E128" i="13"/>
  <c r="E120" i="13"/>
  <c r="E112" i="13"/>
  <c r="E104" i="13"/>
  <c r="E96" i="13"/>
  <c r="E88" i="13"/>
  <c r="E80" i="13"/>
  <c r="E72" i="13"/>
  <c r="E64" i="13"/>
  <c r="E56" i="13"/>
  <c r="E46" i="13"/>
  <c r="E41" i="13"/>
  <c r="E27" i="13"/>
  <c r="E15" i="13"/>
  <c r="E6" i="13"/>
  <c r="E135" i="13"/>
  <c r="E127" i="13"/>
  <c r="E119" i="13"/>
  <c r="E111" i="13"/>
  <c r="E103" i="13"/>
  <c r="E95" i="13"/>
  <c r="E87" i="13"/>
  <c r="E79" i="13"/>
  <c r="E71" i="13"/>
  <c r="E63" i="13"/>
  <c r="E55" i="13"/>
  <c r="E51" i="13"/>
  <c r="E36" i="13"/>
  <c r="E31" i="13"/>
  <c r="E26" i="13"/>
  <c r="E21" i="13"/>
  <c r="E14" i="13"/>
  <c r="E2" i="13"/>
  <c r="E301" i="13"/>
  <c r="E292" i="13"/>
  <c r="E288" i="13"/>
  <c r="E252" i="13"/>
  <c r="E260" i="13"/>
  <c r="E268" i="13"/>
  <c r="E276" i="13"/>
  <c r="E284" i="13"/>
  <c r="E220" i="13"/>
  <c r="E228" i="13"/>
  <c r="E236" i="13"/>
  <c r="E244" i="13"/>
  <c r="E306" i="13"/>
  <c r="E273" i="13"/>
  <c r="E241" i="13"/>
  <c r="E299" i="13"/>
  <c r="E258" i="13"/>
  <c r="E218" i="13"/>
  <c r="E302" i="13"/>
  <c r="E293" i="13"/>
  <c r="E289" i="13"/>
  <c r="E253" i="13"/>
  <c r="E261" i="13"/>
  <c r="E269" i="13"/>
  <c r="E277" i="13"/>
  <c r="E285" i="13"/>
  <c r="E221" i="13"/>
  <c r="E229" i="13"/>
  <c r="E237" i="13"/>
  <c r="E245" i="13"/>
  <c r="E249" i="13"/>
  <c r="E281" i="13"/>
  <c r="E286" i="13"/>
  <c r="E266" i="13"/>
  <c r="E226" i="13"/>
  <c r="E303" i="13"/>
  <c r="E294" i="13"/>
  <c r="E290" i="13"/>
  <c r="E254" i="13"/>
  <c r="E262" i="13"/>
  <c r="E270" i="13"/>
  <c r="E278" i="13"/>
  <c r="E214" i="13"/>
  <c r="E222" i="13"/>
  <c r="E230" i="13"/>
  <c r="E238" i="13"/>
  <c r="E246" i="13"/>
  <c r="E217" i="13"/>
  <c r="E304" i="13"/>
  <c r="E295" i="13"/>
  <c r="E291" i="13"/>
  <c r="E255" i="13"/>
  <c r="E263" i="13"/>
  <c r="E271" i="13"/>
  <c r="E279" i="13"/>
  <c r="E215" i="13"/>
  <c r="E223" i="13"/>
  <c r="E231" i="13"/>
  <c r="E239" i="13"/>
  <c r="E247" i="13"/>
  <c r="E298" i="13"/>
  <c r="E257" i="13"/>
  <c r="E225" i="13"/>
  <c r="E250" i="13"/>
  <c r="E282" i="13"/>
  <c r="E242" i="13"/>
  <c r="E305" i="13"/>
  <c r="E296" i="13"/>
  <c r="E248" i="13"/>
  <c r="E256" i="13"/>
  <c r="E264" i="13"/>
  <c r="E272" i="13"/>
  <c r="E280" i="13"/>
  <c r="E216" i="13"/>
  <c r="E224" i="13"/>
  <c r="E232" i="13"/>
  <c r="E240" i="13"/>
  <c r="E300" i="13"/>
  <c r="E308" i="13"/>
  <c r="E287" i="13"/>
  <c r="E251" i="13"/>
  <c r="E259" i="13"/>
  <c r="E267" i="13"/>
  <c r="E275" i="13"/>
  <c r="E283" i="13"/>
  <c r="E219" i="13"/>
  <c r="E227" i="13"/>
  <c r="E235" i="13"/>
  <c r="E243" i="13"/>
  <c r="E297" i="13"/>
  <c r="E265" i="13"/>
  <c r="E233" i="13"/>
  <c r="E307" i="13"/>
  <c r="E274" i="13"/>
  <c r="E234" i="13"/>
  <c r="E133" i="13"/>
  <c r="E125" i="13"/>
  <c r="E117" i="13"/>
  <c r="E109" i="13"/>
  <c r="E101" i="13"/>
  <c r="E93" i="13"/>
  <c r="E85" i="13"/>
  <c r="E77" i="13"/>
  <c r="E69" i="13"/>
  <c r="E61" i="13"/>
  <c r="E54" i="13"/>
  <c r="E49" i="13"/>
  <c r="E39" i="13"/>
  <c r="E35" i="13"/>
  <c r="E30" i="13"/>
  <c r="E12" i="13"/>
  <c r="E7" i="13"/>
  <c r="E5" i="13"/>
  <c r="E3" i="13"/>
  <c r="E8" i="13"/>
  <c r="CQ3" i="8" l="1"/>
  <c r="CN3" i="8"/>
  <c r="CJ3" i="8"/>
  <c r="AL4" i="18" s="1"/>
  <c r="B8" i="8"/>
  <c r="B7" i="27"/>
  <c r="B8" i="18"/>
  <c r="U33" i="23"/>
  <c r="Q33" i="13"/>
  <c r="M3" i="13"/>
  <c r="O2" i="13"/>
  <c r="S2" i="13" s="1"/>
  <c r="L3" i="8"/>
  <c r="D27" i="1"/>
  <c r="D21" i="1"/>
  <c r="CL3" i="8" l="1"/>
  <c r="CM3" i="8"/>
  <c r="CK3" i="8"/>
  <c r="AM4" i="18" s="1"/>
  <c r="D24" i="1"/>
  <c r="C24" i="25"/>
  <c r="B9" i="8"/>
  <c r="B8" i="27"/>
  <c r="B9" i="18"/>
  <c r="C37" i="25"/>
  <c r="U34" i="23"/>
  <c r="Q34" i="13"/>
  <c r="K4" i="8"/>
  <c r="N4" i="8" s="1"/>
  <c r="G4" i="27" s="1"/>
  <c r="C27" i="13"/>
  <c r="C19" i="13"/>
  <c r="C32" i="23"/>
  <c r="C24" i="23"/>
  <c r="CR3" i="8" l="1"/>
  <c r="CO3" i="8"/>
  <c r="CP3" i="8" s="1"/>
  <c r="AN4" i="18" s="1"/>
  <c r="K12" i="25"/>
  <c r="K15" i="25"/>
  <c r="K13" i="25"/>
  <c r="C25" i="25"/>
  <c r="C26" i="25" s="1"/>
  <c r="C27" i="25" s="1"/>
  <c r="J12" i="25"/>
  <c r="J15" i="25"/>
  <c r="J14" i="25"/>
  <c r="J13" i="25"/>
  <c r="J18" i="25"/>
  <c r="J19" i="25"/>
  <c r="J16" i="25"/>
  <c r="J17" i="25"/>
  <c r="K18" i="25"/>
  <c r="K17" i="25"/>
  <c r="B10" i="8"/>
  <c r="B9" i="27"/>
  <c r="B10" i="18"/>
  <c r="C38" i="25"/>
  <c r="K16" i="25" s="1"/>
  <c r="U35" i="23"/>
  <c r="Q35" i="13"/>
  <c r="C28" i="13"/>
  <c r="I219" i="13" s="1"/>
  <c r="C20" i="13"/>
  <c r="H2" i="13" s="1"/>
  <c r="AM4" i="8"/>
  <c r="O5" i="8"/>
  <c r="E17" i="25"/>
  <c r="E19" i="25"/>
  <c r="E22" i="25"/>
  <c r="E23" i="25"/>
  <c r="E16" i="25"/>
  <c r="E18" i="25"/>
  <c r="E21" i="25"/>
  <c r="E20" i="25"/>
  <c r="C25" i="23"/>
  <c r="I9" i="23" s="1"/>
  <c r="C33" i="23"/>
  <c r="J7" i="23" s="1"/>
  <c r="E28" i="25"/>
  <c r="E29" i="25"/>
  <c r="F33" i="25" s="1"/>
  <c r="E25" i="25"/>
  <c r="E24" i="25"/>
  <c r="E26" i="25"/>
  <c r="E27" i="25"/>
  <c r="C21" i="12"/>
  <c r="C20" i="12"/>
  <c r="K19" i="25" l="1"/>
  <c r="K14" i="25"/>
  <c r="K37" i="25"/>
  <c r="C39" i="25"/>
  <c r="K82" i="25" s="1"/>
  <c r="K62" i="25"/>
  <c r="K63" i="25"/>
  <c r="K64" i="25"/>
  <c r="K44" i="25"/>
  <c r="K61" i="25"/>
  <c r="K56" i="25"/>
  <c r="K26" i="25"/>
  <c r="K55" i="25"/>
  <c r="K58" i="25"/>
  <c r="K51" i="25"/>
  <c r="K48" i="25"/>
  <c r="K31" i="25"/>
  <c r="K20" i="25"/>
  <c r="K49" i="25"/>
  <c r="K40" i="25"/>
  <c r="K45" i="25"/>
  <c r="K43" i="25"/>
  <c r="K42" i="25"/>
  <c r="K60" i="25"/>
  <c r="K54" i="25"/>
  <c r="K33" i="25"/>
  <c r="K38" i="25"/>
  <c r="K41" i="25"/>
  <c r="K46" i="25"/>
  <c r="K22" i="25"/>
  <c r="K53" i="25"/>
  <c r="K27" i="25"/>
  <c r="K39" i="25"/>
  <c r="K50" i="25"/>
  <c r="K23" i="25"/>
  <c r="K24" i="25"/>
  <c r="K29" i="25"/>
  <c r="K57" i="25"/>
  <c r="K30" i="25"/>
  <c r="K28" i="25"/>
  <c r="K47" i="25"/>
  <c r="K25" i="25"/>
  <c r="K36" i="25"/>
  <c r="K21" i="25"/>
  <c r="K59" i="25"/>
  <c r="K35" i="25"/>
  <c r="K34" i="25"/>
  <c r="K52" i="25"/>
  <c r="K32" i="25"/>
  <c r="I26" i="13"/>
  <c r="F31" i="25"/>
  <c r="F32" i="25"/>
  <c r="F30" i="25"/>
  <c r="I29" i="13"/>
  <c r="I24" i="13"/>
  <c r="J17" i="23"/>
  <c r="J21" i="23"/>
  <c r="J20" i="23"/>
  <c r="J24" i="23"/>
  <c r="J16" i="23"/>
  <c r="J27" i="23"/>
  <c r="J25" i="23"/>
  <c r="J19" i="23"/>
  <c r="J29" i="23"/>
  <c r="H16" i="25"/>
  <c r="B11" i="8"/>
  <c r="B10" i="27"/>
  <c r="B11" i="18"/>
  <c r="I23" i="13"/>
  <c r="H17" i="25"/>
  <c r="I20" i="23"/>
  <c r="S5" i="18"/>
  <c r="H10" i="13"/>
  <c r="H16" i="13"/>
  <c r="J28" i="23"/>
  <c r="I21" i="13"/>
  <c r="I20" i="13"/>
  <c r="H22" i="13"/>
  <c r="J22" i="23"/>
  <c r="H20" i="13"/>
  <c r="I18" i="13"/>
  <c r="H19" i="13"/>
  <c r="J18" i="23"/>
  <c r="J26" i="23"/>
  <c r="J15" i="23"/>
  <c r="H9" i="25"/>
  <c r="H6" i="25"/>
  <c r="J12" i="23"/>
  <c r="J8" i="23"/>
  <c r="H15" i="13"/>
  <c r="I19" i="13"/>
  <c r="I16" i="13"/>
  <c r="I25" i="13"/>
  <c r="I27" i="13"/>
  <c r="H21" i="13"/>
  <c r="H14" i="13"/>
  <c r="I13" i="13"/>
  <c r="J6" i="23"/>
  <c r="H13" i="13"/>
  <c r="I10" i="13"/>
  <c r="H9" i="13"/>
  <c r="H4" i="13"/>
  <c r="I7" i="13"/>
  <c r="I17" i="13"/>
  <c r="I22" i="13"/>
  <c r="H17" i="13"/>
  <c r="I28" i="13"/>
  <c r="H18" i="13"/>
  <c r="H12" i="13"/>
  <c r="I11" i="13"/>
  <c r="I3" i="13"/>
  <c r="I13" i="23"/>
  <c r="I12" i="23"/>
  <c r="I10" i="23"/>
  <c r="J13" i="23"/>
  <c r="J11" i="23"/>
  <c r="I2" i="23"/>
  <c r="I5" i="23"/>
  <c r="H8" i="13"/>
  <c r="H6" i="13"/>
  <c r="J3" i="23"/>
  <c r="J2" i="23"/>
  <c r="I2" i="13"/>
  <c r="I8" i="13"/>
  <c r="I15" i="23"/>
  <c r="I6" i="23"/>
  <c r="I18" i="23"/>
  <c r="I19" i="23"/>
  <c r="I21" i="23"/>
  <c r="I17" i="23"/>
  <c r="H11" i="13"/>
  <c r="I11" i="23"/>
  <c r="I16" i="23"/>
  <c r="I12" i="13"/>
  <c r="J14" i="23"/>
  <c r="J23" i="23"/>
  <c r="I4" i="23"/>
  <c r="I3" i="23"/>
  <c r="H5" i="13"/>
  <c r="H3" i="13"/>
  <c r="J5" i="23"/>
  <c r="J9" i="23"/>
  <c r="I9" i="13"/>
  <c r="I5" i="13"/>
  <c r="I8" i="23"/>
  <c r="I14" i="23"/>
  <c r="I14" i="13"/>
  <c r="I15" i="13"/>
  <c r="J10" i="23"/>
  <c r="I7" i="23"/>
  <c r="H7" i="13"/>
  <c r="J4" i="23"/>
  <c r="I4" i="13"/>
  <c r="I6" i="13"/>
  <c r="I57" i="13"/>
  <c r="I81" i="13"/>
  <c r="I194" i="13"/>
  <c r="I268" i="13"/>
  <c r="I182" i="13"/>
  <c r="I212" i="13"/>
  <c r="I42" i="13"/>
  <c r="I166" i="13"/>
  <c r="I83" i="13"/>
  <c r="I207" i="13"/>
  <c r="I196" i="13"/>
  <c r="I185" i="13"/>
  <c r="I116" i="13"/>
  <c r="I126" i="13"/>
  <c r="I79" i="13"/>
  <c r="I195" i="13"/>
  <c r="I120" i="13"/>
  <c r="U36" i="23"/>
  <c r="Q36" i="13"/>
  <c r="I73" i="13"/>
  <c r="I145" i="13"/>
  <c r="I93" i="13"/>
  <c r="I240" i="13"/>
  <c r="I136" i="13"/>
  <c r="I203" i="13"/>
  <c r="I174" i="13"/>
  <c r="I125" i="13"/>
  <c r="I206" i="13"/>
  <c r="I80" i="13"/>
  <c r="I201" i="13"/>
  <c r="I186" i="13"/>
  <c r="I53" i="13"/>
  <c r="I46" i="13"/>
  <c r="I121" i="13"/>
  <c r="I197" i="13"/>
  <c r="I299" i="13"/>
  <c r="I139" i="13"/>
  <c r="I135" i="13"/>
  <c r="I173" i="13"/>
  <c r="I191" i="13"/>
  <c r="I100" i="13"/>
  <c r="I171" i="13"/>
  <c r="I89" i="13"/>
  <c r="I50" i="13"/>
  <c r="I141" i="13"/>
  <c r="I101" i="13"/>
  <c r="I90" i="13"/>
  <c r="I56" i="13"/>
  <c r="I132" i="13"/>
  <c r="I98" i="13"/>
  <c r="I175" i="13"/>
  <c r="I210" i="13"/>
  <c r="I211" i="13"/>
  <c r="I48" i="13"/>
  <c r="I134" i="13"/>
  <c r="I169" i="13"/>
  <c r="I183" i="13"/>
  <c r="I64" i="13"/>
  <c r="I61" i="13"/>
  <c r="I232" i="13"/>
  <c r="I143" i="13"/>
  <c r="I33" i="13"/>
  <c r="I58" i="13"/>
  <c r="I163" i="13"/>
  <c r="I40" i="13"/>
  <c r="I180" i="13"/>
  <c r="I142" i="13"/>
  <c r="I137" i="13"/>
  <c r="I87" i="13"/>
  <c r="I224" i="13"/>
  <c r="I217" i="13"/>
  <c r="I297" i="13"/>
  <c r="I228" i="13"/>
  <c r="I52" i="13"/>
  <c r="I94" i="13"/>
  <c r="I112" i="13"/>
  <c r="I36" i="13"/>
  <c r="I158" i="13"/>
  <c r="I41" i="13"/>
  <c r="I77" i="13"/>
  <c r="I91" i="13"/>
  <c r="I60" i="13"/>
  <c r="I96" i="13"/>
  <c r="I104" i="13"/>
  <c r="I193" i="13"/>
  <c r="I39" i="13"/>
  <c r="I37" i="13"/>
  <c r="I246" i="13"/>
  <c r="I296" i="13"/>
  <c r="I74" i="13"/>
  <c r="I51" i="13"/>
  <c r="I44" i="13"/>
  <c r="I122" i="13"/>
  <c r="I76" i="13"/>
  <c r="I127" i="13"/>
  <c r="I178" i="13"/>
  <c r="I119" i="13"/>
  <c r="I47" i="13"/>
  <c r="I68" i="13"/>
  <c r="I170" i="13"/>
  <c r="I284" i="13"/>
  <c r="I164" i="13"/>
  <c r="I128" i="13"/>
  <c r="I129" i="13"/>
  <c r="I69" i="13"/>
  <c r="I149" i="13"/>
  <c r="I199" i="13"/>
  <c r="I177" i="13"/>
  <c r="I32" i="13"/>
  <c r="I200" i="13"/>
  <c r="I71" i="13"/>
  <c r="I102" i="13"/>
  <c r="I144" i="13"/>
  <c r="I70" i="13"/>
  <c r="I62" i="13"/>
  <c r="I187" i="13"/>
  <c r="I208" i="13"/>
  <c r="I288" i="13"/>
  <c r="I108" i="13"/>
  <c r="I198" i="13"/>
  <c r="I43" i="13"/>
  <c r="I167" i="13"/>
  <c r="I202" i="13"/>
  <c r="I131" i="13"/>
  <c r="I213" i="13"/>
  <c r="I97" i="13"/>
  <c r="I148" i="13"/>
  <c r="I84" i="13"/>
  <c r="I30" i="13"/>
  <c r="I156" i="13"/>
  <c r="I110" i="13"/>
  <c r="I140" i="13"/>
  <c r="I159" i="13"/>
  <c r="I114" i="13"/>
  <c r="I147" i="13"/>
  <c r="I209" i="13"/>
  <c r="I250" i="13"/>
  <c r="I267" i="13"/>
  <c r="I272" i="13"/>
  <c r="I72" i="13"/>
  <c r="I54" i="13"/>
  <c r="I151" i="13"/>
  <c r="I63" i="13"/>
  <c r="I78" i="13"/>
  <c r="I176" i="13"/>
  <c r="I133" i="13"/>
  <c r="I106" i="13"/>
  <c r="I245" i="13"/>
  <c r="I249" i="13"/>
  <c r="I35" i="13"/>
  <c r="I45" i="13"/>
  <c r="I181" i="13"/>
  <c r="I82" i="13"/>
  <c r="I190" i="13"/>
  <c r="I105" i="13"/>
  <c r="I172" i="13"/>
  <c r="I154" i="13"/>
  <c r="I95" i="13"/>
  <c r="I130" i="13"/>
  <c r="I118" i="13"/>
  <c r="I155" i="13"/>
  <c r="I66" i="13"/>
  <c r="I192" i="13"/>
  <c r="I161" i="13"/>
  <c r="I107" i="13"/>
  <c r="I88" i="13"/>
  <c r="I31" i="13"/>
  <c r="I184" i="13"/>
  <c r="I258" i="13"/>
  <c r="I277" i="13"/>
  <c r="I204" i="13"/>
  <c r="I49" i="13"/>
  <c r="I146" i="13"/>
  <c r="I85" i="13"/>
  <c r="I179" i="13"/>
  <c r="I99" i="13"/>
  <c r="I188" i="13"/>
  <c r="I55" i="13"/>
  <c r="I289" i="13"/>
  <c r="I257" i="13"/>
  <c r="I279" i="13"/>
  <c r="I303" i="13"/>
  <c r="I306" i="13"/>
  <c r="I265" i="13"/>
  <c r="I290" i="13"/>
  <c r="I65" i="13"/>
  <c r="I92" i="13"/>
  <c r="I86" i="13"/>
  <c r="I34" i="13"/>
  <c r="I115" i="13"/>
  <c r="I189" i="13"/>
  <c r="I153" i="13"/>
  <c r="I263" i="13"/>
  <c r="I269" i="13"/>
  <c r="I270" i="13"/>
  <c r="I292" i="13"/>
  <c r="I239" i="13"/>
  <c r="I216" i="13"/>
  <c r="I168" i="13"/>
  <c r="I157" i="13"/>
  <c r="I113" i="13"/>
  <c r="I276" i="13"/>
  <c r="I294" i="13"/>
  <c r="I253" i="13"/>
  <c r="I302" i="13"/>
  <c r="I283" i="13"/>
  <c r="I298" i="13"/>
  <c r="I162" i="13"/>
  <c r="I150" i="13"/>
  <c r="I124" i="13"/>
  <c r="I165" i="13"/>
  <c r="I75" i="13"/>
  <c r="I152" i="13"/>
  <c r="I117" i="13"/>
  <c r="I160" i="13"/>
  <c r="I278" i="13"/>
  <c r="I223" i="13"/>
  <c r="I235" i="13"/>
  <c r="I273" i="13"/>
  <c r="I271" i="13"/>
  <c r="I266" i="13"/>
  <c r="I205" i="13"/>
  <c r="I123" i="13"/>
  <c r="I67" i="13"/>
  <c r="I103" i="13"/>
  <c r="I138" i="13"/>
  <c r="I111" i="13"/>
  <c r="I109" i="13"/>
  <c r="I305" i="13"/>
  <c r="I281" i="13"/>
  <c r="I221" i="13"/>
  <c r="I304" i="13"/>
  <c r="I227" i="13"/>
  <c r="I301" i="13"/>
  <c r="I243" i="13"/>
  <c r="I287" i="13"/>
  <c r="I231" i="13"/>
  <c r="I275" i="13"/>
  <c r="I252" i="13"/>
  <c r="I291" i="13"/>
  <c r="I215" i="13"/>
  <c r="I220" i="13"/>
  <c r="I274" i="13"/>
  <c r="I226" i="13"/>
  <c r="I236" i="13"/>
  <c r="I260" i="13"/>
  <c r="I59" i="13"/>
  <c r="I264" i="13"/>
  <c r="I238" i="13"/>
  <c r="I255" i="13"/>
  <c r="I242" i="13"/>
  <c r="I254" i="13"/>
  <c r="I244" i="13"/>
  <c r="I248" i="13"/>
  <c r="I229" i="13"/>
  <c r="I280" i="13"/>
  <c r="I225" i="13"/>
  <c r="I293" i="13"/>
  <c r="I282" i="13"/>
  <c r="I308" i="13"/>
  <c r="I237" i="13"/>
  <c r="I230" i="13"/>
  <c r="I262" i="13"/>
  <c r="I233" i="13"/>
  <c r="I222" i="13"/>
  <c r="I295" i="13"/>
  <c r="I256" i="13"/>
  <c r="I38" i="13"/>
  <c r="I241" i="13"/>
  <c r="I285" i="13"/>
  <c r="I218" i="13"/>
  <c r="I214" i="13"/>
  <c r="I234" i="13"/>
  <c r="I259" i="13"/>
  <c r="I286" i="13"/>
  <c r="I247" i="13"/>
  <c r="I251" i="13"/>
  <c r="I307" i="13"/>
  <c r="I300" i="13"/>
  <c r="I261" i="13"/>
  <c r="J47" i="23"/>
  <c r="J247" i="23"/>
  <c r="J221" i="23"/>
  <c r="J309" i="23"/>
  <c r="J327" i="23"/>
  <c r="J266" i="23"/>
  <c r="J312" i="23"/>
  <c r="J264" i="23"/>
  <c r="J365" i="23"/>
  <c r="J231" i="23"/>
  <c r="J366" i="23"/>
  <c r="J248" i="23"/>
  <c r="J297" i="23"/>
  <c r="J347" i="23"/>
  <c r="J235" i="23"/>
  <c r="J267" i="23"/>
  <c r="J260" i="23"/>
  <c r="J311" i="23"/>
  <c r="J314" i="23"/>
  <c r="J355" i="23"/>
  <c r="J244" i="23"/>
  <c r="J308" i="23"/>
  <c r="J302" i="23"/>
  <c r="J359" i="23"/>
  <c r="J315" i="23"/>
  <c r="J215" i="23"/>
  <c r="J234" i="23"/>
  <c r="J288" i="23"/>
  <c r="J251" i="23"/>
  <c r="J219" i="23"/>
  <c r="J252" i="23"/>
  <c r="J265" i="23"/>
  <c r="J349" i="23"/>
  <c r="J300" i="23"/>
  <c r="J299" i="23"/>
  <c r="J316" i="23"/>
  <c r="J361" i="23"/>
  <c r="J331" i="23"/>
  <c r="J304" i="23"/>
  <c r="J270" i="23"/>
  <c r="J217" i="23"/>
  <c r="J339" i="23"/>
  <c r="J282" i="23"/>
  <c r="J334" i="23"/>
  <c r="J301" i="23"/>
  <c r="J364" i="23"/>
  <c r="J350" i="23"/>
  <c r="J353" i="23"/>
  <c r="J306" i="23"/>
  <c r="J225" i="23"/>
  <c r="J292" i="23"/>
  <c r="J290" i="23"/>
  <c r="J259" i="23"/>
  <c r="J242" i="23"/>
  <c r="J273" i="23"/>
  <c r="J342" i="23"/>
  <c r="J320" i="23"/>
  <c r="J354" i="23"/>
  <c r="J337" i="23"/>
  <c r="J303" i="23"/>
  <c r="J275" i="23"/>
  <c r="J279" i="23"/>
  <c r="J319" i="23"/>
  <c r="J321" i="23"/>
  <c r="J351" i="23"/>
  <c r="J343" i="23"/>
  <c r="J226" i="23"/>
  <c r="J263" i="23"/>
  <c r="J360" i="23"/>
  <c r="J256" i="23"/>
  <c r="J243" i="23"/>
  <c r="J357" i="23"/>
  <c r="J307" i="23"/>
  <c r="J340" i="23"/>
  <c r="J224" i="23"/>
  <c r="J272" i="23"/>
  <c r="J345" i="23"/>
  <c r="J240" i="23"/>
  <c r="J276" i="23"/>
  <c r="J362" i="23"/>
  <c r="J249" i="23"/>
  <c r="J223" i="23"/>
  <c r="J258" i="23"/>
  <c r="J346" i="23"/>
  <c r="J322" i="23"/>
  <c r="J291" i="23"/>
  <c r="J227" i="23"/>
  <c r="J335" i="23"/>
  <c r="J329" i="23"/>
  <c r="J236" i="23"/>
  <c r="J323" i="23"/>
  <c r="J253" i="23"/>
  <c r="J325" i="23"/>
  <c r="J348" i="23"/>
  <c r="J233" i="23"/>
  <c r="J278" i="23"/>
  <c r="J280" i="23"/>
  <c r="J250" i="23"/>
  <c r="J295" i="23"/>
  <c r="J324" i="23"/>
  <c r="J246" i="23"/>
  <c r="J232" i="23"/>
  <c r="J283" i="23"/>
  <c r="J239" i="23"/>
  <c r="J277" i="23"/>
  <c r="J328" i="23"/>
  <c r="J368" i="23"/>
  <c r="J254" i="23"/>
  <c r="J230" i="23"/>
  <c r="J238" i="23"/>
  <c r="J318" i="23"/>
  <c r="J352" i="23"/>
  <c r="J214" i="23"/>
  <c r="J274" i="23"/>
  <c r="J363" i="23"/>
  <c r="J333" i="23"/>
  <c r="J289" i="23"/>
  <c r="J285" i="23"/>
  <c r="J281" i="23"/>
  <c r="J262" i="23"/>
  <c r="J284" i="23"/>
  <c r="J330" i="23"/>
  <c r="J356" i="23"/>
  <c r="J336" i="23"/>
  <c r="J269" i="23"/>
  <c r="J326" i="23"/>
  <c r="J287" i="23"/>
  <c r="J367" i="23"/>
  <c r="J294" i="23"/>
  <c r="J313" i="23"/>
  <c r="J220" i="23"/>
  <c r="J271" i="23"/>
  <c r="J286" i="23"/>
  <c r="J332" i="23"/>
  <c r="J358" i="23"/>
  <c r="J338" i="23"/>
  <c r="J228" i="23"/>
  <c r="J237" i="23"/>
  <c r="J268" i="23"/>
  <c r="J218" i="23"/>
  <c r="J257" i="23"/>
  <c r="J305" i="23"/>
  <c r="J216" i="23"/>
  <c r="J296" i="23"/>
  <c r="J341" i="23"/>
  <c r="J255" i="23"/>
  <c r="J293" i="23"/>
  <c r="J229" i="23"/>
  <c r="J241" i="23"/>
  <c r="J310" i="23"/>
  <c r="J222" i="23"/>
  <c r="J344" i="23"/>
  <c r="J261" i="23"/>
  <c r="J298" i="23"/>
  <c r="J317" i="23"/>
  <c r="J245" i="23"/>
  <c r="I339" i="23"/>
  <c r="I295" i="23"/>
  <c r="I226" i="23"/>
  <c r="I293" i="23"/>
  <c r="I323" i="23"/>
  <c r="I314" i="23"/>
  <c r="I355" i="23"/>
  <c r="I306" i="23"/>
  <c r="I300" i="23"/>
  <c r="I313" i="23"/>
  <c r="I286" i="23"/>
  <c r="I336" i="23"/>
  <c r="I364" i="23"/>
  <c r="I244" i="23"/>
  <c r="I333" i="23"/>
  <c r="I231" i="23"/>
  <c r="I346" i="23"/>
  <c r="I229" i="23"/>
  <c r="I246" i="23"/>
  <c r="I316" i="23"/>
  <c r="I358" i="23"/>
  <c r="I263" i="23"/>
  <c r="I341" i="23"/>
  <c r="I252" i="23"/>
  <c r="I359" i="23"/>
  <c r="I299" i="23"/>
  <c r="I338" i="23"/>
  <c r="I237" i="23"/>
  <c r="I269" i="23"/>
  <c r="I214" i="23"/>
  <c r="I352" i="23"/>
  <c r="I268" i="23"/>
  <c r="I337" i="23"/>
  <c r="I236" i="23"/>
  <c r="I318" i="23"/>
  <c r="I361" i="23"/>
  <c r="I344" i="23"/>
  <c r="I215" i="23"/>
  <c r="I290" i="23"/>
  <c r="I317" i="23"/>
  <c r="I288" i="23"/>
  <c r="I307" i="23"/>
  <c r="I221" i="23"/>
  <c r="I228" i="23"/>
  <c r="I267" i="23"/>
  <c r="I216" i="23"/>
  <c r="I251" i="23"/>
  <c r="I301" i="23"/>
  <c r="I291" i="23"/>
  <c r="I272" i="23"/>
  <c r="I255" i="23"/>
  <c r="I273" i="23"/>
  <c r="I315" i="23"/>
  <c r="I217" i="23"/>
  <c r="I220" i="23"/>
  <c r="I366" i="23"/>
  <c r="I241" i="23"/>
  <c r="I284" i="23"/>
  <c r="I303" i="23"/>
  <c r="I257" i="23"/>
  <c r="I224" i="23"/>
  <c r="I275" i="23"/>
  <c r="I222" i="23"/>
  <c r="I367" i="23"/>
  <c r="I261" i="23"/>
  <c r="I245" i="23"/>
  <c r="I347" i="23"/>
  <c r="I235" i="23"/>
  <c r="I340" i="23"/>
  <c r="I309" i="23"/>
  <c r="I266" i="23"/>
  <c r="I305" i="23"/>
  <c r="I227" i="23"/>
  <c r="I289" i="23"/>
  <c r="I283" i="23"/>
  <c r="I327" i="23"/>
  <c r="I219" i="23"/>
  <c r="I264" i="23"/>
  <c r="I321" i="23"/>
  <c r="I247" i="23"/>
  <c r="I234" i="23"/>
  <c r="I345" i="23"/>
  <c r="I354" i="23"/>
  <c r="I265" i="23"/>
  <c r="I349" i="23"/>
  <c r="I342" i="23"/>
  <c r="I311" i="23"/>
  <c r="I248" i="23"/>
  <c r="I232" i="23"/>
  <c r="I285" i="23"/>
  <c r="I281" i="23"/>
  <c r="I270" i="23"/>
  <c r="I357" i="23"/>
  <c r="I274" i="23"/>
  <c r="I326" i="23"/>
  <c r="I242" i="23"/>
  <c r="I233" i="23"/>
  <c r="I350" i="23"/>
  <c r="I329" i="23"/>
  <c r="I363" i="23"/>
  <c r="I322" i="23"/>
  <c r="I319" i="23"/>
  <c r="I287" i="23"/>
  <c r="I225" i="23"/>
  <c r="I279" i="23"/>
  <c r="I325" i="23"/>
  <c r="I348" i="23"/>
  <c r="I259" i="23"/>
  <c r="I223" i="23"/>
  <c r="I282" i="23"/>
  <c r="I253" i="23"/>
  <c r="I297" i="23"/>
  <c r="I331" i="23"/>
  <c r="I324" i="23"/>
  <c r="I280" i="23"/>
  <c r="I292" i="23"/>
  <c r="I240" i="23"/>
  <c r="I276" i="23"/>
  <c r="I360" i="23"/>
  <c r="I249" i="23"/>
  <c r="I256" i="23"/>
  <c r="I351" i="23"/>
  <c r="I243" i="23"/>
  <c r="I320" i="23"/>
  <c r="I302" i="23"/>
  <c r="I335" i="23"/>
  <c r="I294" i="23"/>
  <c r="I356" i="23"/>
  <c r="I328" i="23"/>
  <c r="I278" i="23"/>
  <c r="I362" i="23"/>
  <c r="I258" i="23"/>
  <c r="I353" i="23"/>
  <c r="I271" i="23"/>
  <c r="I250" i="23"/>
  <c r="I365" i="23"/>
  <c r="I218" i="23"/>
  <c r="I343" i="23"/>
  <c r="I238" i="23"/>
  <c r="I308" i="23"/>
  <c r="I296" i="23"/>
  <c r="I239" i="23"/>
  <c r="I262" i="23"/>
  <c r="I277" i="23"/>
  <c r="I330" i="23"/>
  <c r="I368" i="23"/>
  <c r="I254" i="23"/>
  <c r="I230" i="23"/>
  <c r="I334" i="23"/>
  <c r="I260" i="23"/>
  <c r="I312" i="23"/>
  <c r="I310" i="23"/>
  <c r="I304" i="23"/>
  <c r="I298" i="23"/>
  <c r="I332" i="23"/>
  <c r="E237" i="25"/>
  <c r="E323" i="25"/>
  <c r="E367" i="25"/>
  <c r="E321" i="25"/>
  <c r="E331" i="25"/>
  <c r="E348" i="25"/>
  <c r="E370" i="25"/>
  <c r="E326" i="25"/>
  <c r="E350" i="25"/>
  <c r="E332" i="25"/>
  <c r="E346" i="25"/>
  <c r="E325" i="25"/>
  <c r="E347" i="25"/>
  <c r="E369" i="25"/>
  <c r="E363" i="25"/>
  <c r="E333" i="25"/>
  <c r="E328" i="25"/>
  <c r="E349" i="25"/>
  <c r="E316" i="25"/>
  <c r="E340" i="25"/>
  <c r="E360" i="25"/>
  <c r="E318" i="25"/>
  <c r="E355" i="25"/>
  <c r="E345" i="25"/>
  <c r="E330" i="25"/>
  <c r="E353" i="25"/>
  <c r="E342" i="25"/>
  <c r="E362" i="25"/>
  <c r="E357" i="25"/>
  <c r="E335" i="25"/>
  <c r="E356" i="25"/>
  <c r="E352" i="25"/>
  <c r="E313" i="25"/>
  <c r="E334" i="25"/>
  <c r="E320" i="25"/>
  <c r="E337" i="25"/>
  <c r="E359" i="25"/>
  <c r="E315" i="25"/>
  <c r="E339" i="25"/>
  <c r="E354" i="25"/>
  <c r="E365" i="25"/>
  <c r="E368" i="25"/>
  <c r="E361" i="25"/>
  <c r="E314" i="25"/>
  <c r="E336" i="25"/>
  <c r="E358" i="25"/>
  <c r="E371" i="25"/>
  <c r="E322" i="25"/>
  <c r="E364" i="25"/>
  <c r="E317" i="25"/>
  <c r="E341" i="25"/>
  <c r="E319" i="25"/>
  <c r="E324" i="25"/>
  <c r="E343" i="25"/>
  <c r="E338" i="25"/>
  <c r="E327" i="25"/>
  <c r="E351" i="25"/>
  <c r="E329" i="25"/>
  <c r="E344" i="25"/>
  <c r="E366" i="25"/>
  <c r="J185" i="23"/>
  <c r="J196" i="23"/>
  <c r="J165" i="23"/>
  <c r="J188" i="23"/>
  <c r="J167" i="23"/>
  <c r="J107" i="23"/>
  <c r="J137" i="23"/>
  <c r="J95" i="23"/>
  <c r="J83" i="23"/>
  <c r="J53" i="23"/>
  <c r="J91" i="23"/>
  <c r="J198" i="23"/>
  <c r="J51" i="23"/>
  <c r="J109" i="23"/>
  <c r="J38" i="23"/>
  <c r="J210" i="23"/>
  <c r="J32" i="23"/>
  <c r="J180" i="23"/>
  <c r="J117" i="23"/>
  <c r="J128" i="23"/>
  <c r="J143" i="23"/>
  <c r="J184" i="23"/>
  <c r="J194" i="23"/>
  <c r="J206" i="23"/>
  <c r="J144" i="23"/>
  <c r="J93" i="23"/>
  <c r="J123" i="23"/>
  <c r="J171" i="23"/>
  <c r="J62" i="23"/>
  <c r="J79" i="23"/>
  <c r="J46" i="23"/>
  <c r="J90" i="23"/>
  <c r="E152" i="25"/>
  <c r="E264" i="25"/>
  <c r="E98" i="25"/>
  <c r="E277" i="25"/>
  <c r="E141" i="25"/>
  <c r="E245" i="25"/>
  <c r="E175" i="25"/>
  <c r="E125" i="25"/>
  <c r="E286" i="25"/>
  <c r="J64" i="23"/>
  <c r="J40" i="23"/>
  <c r="J55" i="23"/>
  <c r="J207" i="23"/>
  <c r="J61" i="23"/>
  <c r="J70" i="23"/>
  <c r="J127" i="23"/>
  <c r="J138" i="23"/>
  <c r="J190" i="23"/>
  <c r="J209" i="23"/>
  <c r="J205" i="23"/>
  <c r="E133" i="25"/>
  <c r="J104" i="23"/>
  <c r="J140" i="23"/>
  <c r="J181" i="23"/>
  <c r="J52" i="23"/>
  <c r="J59" i="23"/>
  <c r="J56" i="23"/>
  <c r="J162" i="23"/>
  <c r="J174" i="23"/>
  <c r="J163" i="23"/>
  <c r="J75" i="23"/>
  <c r="J195" i="23"/>
  <c r="E80" i="25"/>
  <c r="E180" i="25"/>
  <c r="J120" i="23"/>
  <c r="J88" i="23"/>
  <c r="J72" i="23"/>
  <c r="J183" i="23"/>
  <c r="J187" i="23"/>
  <c r="J112" i="23"/>
  <c r="J142" i="23"/>
  <c r="J154" i="23"/>
  <c r="J182" i="23"/>
  <c r="J135" i="23"/>
  <c r="J39" i="23"/>
  <c r="J94" i="23"/>
  <c r="J134" i="23"/>
  <c r="E97" i="25"/>
  <c r="J30" i="23"/>
  <c r="J186" i="23"/>
  <c r="J212" i="23"/>
  <c r="J66" i="23"/>
  <c r="J34" i="23"/>
  <c r="J105" i="23"/>
  <c r="J189" i="23"/>
  <c r="J179" i="23"/>
  <c r="J85" i="23"/>
  <c r="J191" i="23"/>
  <c r="J201" i="23"/>
  <c r="J43" i="23"/>
  <c r="J132" i="23"/>
  <c r="J89" i="23"/>
  <c r="J116" i="23"/>
  <c r="J145" i="23"/>
  <c r="J124" i="23"/>
  <c r="J111" i="23"/>
  <c r="J192" i="23"/>
  <c r="J130" i="23"/>
  <c r="J80" i="23"/>
  <c r="J176" i="23"/>
  <c r="J100" i="23"/>
  <c r="J156" i="23"/>
  <c r="J82" i="23"/>
  <c r="J204" i="23"/>
  <c r="J133" i="23"/>
  <c r="J58" i="23"/>
  <c r="J60" i="23"/>
  <c r="J31" i="23"/>
  <c r="J169" i="23"/>
  <c r="J86" i="23"/>
  <c r="E157" i="25"/>
  <c r="J54" i="23"/>
  <c r="J49" i="23"/>
  <c r="J150" i="23"/>
  <c r="J208" i="23"/>
  <c r="J65" i="23"/>
  <c r="J33" i="23"/>
  <c r="J168" i="23"/>
  <c r="J131" i="23"/>
  <c r="J148" i="23"/>
  <c r="J102" i="23"/>
  <c r="J213" i="23"/>
  <c r="J149" i="23"/>
  <c r="E62" i="25"/>
  <c r="J211" i="23"/>
  <c r="J164" i="23"/>
  <c r="J103" i="23"/>
  <c r="J121" i="23"/>
  <c r="J203" i="23"/>
  <c r="J68" i="23"/>
  <c r="J92" i="23"/>
  <c r="E151" i="25"/>
  <c r="J50" i="23"/>
  <c r="J69" i="23"/>
  <c r="J114" i="23"/>
  <c r="J160" i="23"/>
  <c r="J36" i="23"/>
  <c r="J147" i="23"/>
  <c r="J118" i="23"/>
  <c r="J199" i="23"/>
  <c r="J63" i="23"/>
  <c r="J136" i="23"/>
  <c r="J37" i="23"/>
  <c r="J41" i="23"/>
  <c r="J159" i="23"/>
  <c r="J158" i="23"/>
  <c r="J202" i="23"/>
  <c r="J97" i="23"/>
  <c r="J101" i="23"/>
  <c r="J57" i="23"/>
  <c r="J172" i="23"/>
  <c r="J108" i="23"/>
  <c r="J45" i="23"/>
  <c r="J81" i="23"/>
  <c r="J129" i="23"/>
  <c r="J153" i="23"/>
  <c r="J200" i="23"/>
  <c r="J125" i="23"/>
  <c r="J35" i="23"/>
  <c r="J106" i="23"/>
  <c r="J44" i="23"/>
  <c r="J71" i="23"/>
  <c r="J173" i="23"/>
  <c r="J177" i="23"/>
  <c r="J146" i="23"/>
  <c r="J139" i="23"/>
  <c r="J76" i="23"/>
  <c r="J152" i="23"/>
  <c r="J84" i="23"/>
  <c r="J99" i="23"/>
  <c r="J157" i="23"/>
  <c r="J87" i="23"/>
  <c r="J170" i="23"/>
  <c r="J175" i="23"/>
  <c r="J178" i="23"/>
  <c r="J166" i="23"/>
  <c r="J77" i="23"/>
  <c r="J119" i="23"/>
  <c r="J113" i="23"/>
  <c r="J126" i="23"/>
  <c r="J122" i="23"/>
  <c r="J74" i="23"/>
  <c r="J98" i="23"/>
  <c r="J48" i="23"/>
  <c r="J197" i="23"/>
  <c r="J151" i="23"/>
  <c r="J161" i="23"/>
  <c r="J193" i="23"/>
  <c r="J110" i="23"/>
  <c r="E188" i="25"/>
  <c r="E82" i="25"/>
  <c r="E191" i="25"/>
  <c r="E216" i="25"/>
  <c r="E290" i="25"/>
  <c r="E154" i="25"/>
  <c r="E218" i="25"/>
  <c r="E298" i="25"/>
  <c r="E235" i="25"/>
  <c r="E302" i="25"/>
  <c r="E186" i="25"/>
  <c r="E284" i="25"/>
  <c r="E107" i="25"/>
  <c r="E96" i="25"/>
  <c r="E81" i="25"/>
  <c r="E243" i="25"/>
  <c r="E159" i="25"/>
  <c r="E131" i="25"/>
  <c r="E95" i="25"/>
  <c r="E254" i="25"/>
  <c r="E84" i="25"/>
  <c r="E271" i="25"/>
  <c r="E47" i="25"/>
  <c r="E79" i="25"/>
  <c r="E276" i="25"/>
  <c r="E99" i="25"/>
  <c r="E114" i="25"/>
  <c r="E251" i="25"/>
  <c r="E226" i="25"/>
  <c r="E215" i="25"/>
  <c r="E303" i="25"/>
  <c r="E70" i="25"/>
  <c r="E162" i="25"/>
  <c r="E212" i="25"/>
  <c r="E119" i="25"/>
  <c r="E202" i="25"/>
  <c r="E257" i="25"/>
  <c r="E256" i="25"/>
  <c r="E65" i="25"/>
  <c r="E94" i="25"/>
  <c r="E148" i="25"/>
  <c r="E223" i="25"/>
  <c r="E296" i="25"/>
  <c r="E189" i="25"/>
  <c r="E72" i="25"/>
  <c r="E69" i="25"/>
  <c r="E230" i="25"/>
  <c r="E274" i="25"/>
  <c r="E176" i="25"/>
  <c r="E106" i="25"/>
  <c r="E54" i="25"/>
  <c r="E283" i="25"/>
  <c r="E48" i="25"/>
  <c r="E126" i="25"/>
  <c r="E210" i="25"/>
  <c r="E198" i="25"/>
  <c r="E46" i="25"/>
  <c r="E112" i="25"/>
  <c r="E204" i="25"/>
  <c r="E113" i="25"/>
  <c r="E90" i="25"/>
  <c r="E263" i="25"/>
  <c r="E311" i="25"/>
  <c r="E214" i="25"/>
  <c r="E156" i="25"/>
  <c r="E92" i="25"/>
  <c r="E228" i="25"/>
  <c r="E51" i="25"/>
  <c r="E61" i="25"/>
  <c r="E183" i="25"/>
  <c r="E227" i="25"/>
  <c r="E120" i="25"/>
  <c r="E232" i="25"/>
  <c r="E122" i="25"/>
  <c r="E203" i="25"/>
  <c r="E55" i="25"/>
  <c r="E213" i="25"/>
  <c r="E57" i="25"/>
  <c r="E278" i="25"/>
  <c r="E93" i="25"/>
  <c r="E181" i="25"/>
  <c r="E222" i="25"/>
  <c r="E139" i="25"/>
  <c r="E83" i="25"/>
  <c r="E236" i="25"/>
  <c r="E44" i="25"/>
  <c r="E147" i="25"/>
  <c r="E115" i="25"/>
  <c r="E295" i="25"/>
  <c r="E132" i="25"/>
  <c r="E164" i="25"/>
  <c r="E177" i="25"/>
  <c r="E129" i="25"/>
  <c r="E174" i="25"/>
  <c r="E285" i="25"/>
  <c r="E64" i="25"/>
  <c r="E134" i="25"/>
  <c r="E201" i="25"/>
  <c r="E172" i="25"/>
  <c r="E238" i="25"/>
  <c r="E289" i="25"/>
  <c r="E179" i="25"/>
  <c r="E242" i="25"/>
  <c r="E270" i="25"/>
  <c r="E190" i="25"/>
  <c r="E250" i="25"/>
  <c r="E258" i="25"/>
  <c r="E196" i="25"/>
  <c r="E100" i="25"/>
  <c r="E211" i="25"/>
  <c r="E103" i="25"/>
  <c r="E149" i="25"/>
  <c r="E75" i="25"/>
  <c r="E240" i="25"/>
  <c r="E109" i="25"/>
  <c r="E308" i="25"/>
  <c r="E102" i="25"/>
  <c r="E160" i="25"/>
  <c r="E206" i="25"/>
  <c r="E144" i="25"/>
  <c r="E137" i="25"/>
  <c r="E279" i="25"/>
  <c r="E306" i="25"/>
  <c r="E116" i="25"/>
  <c r="E66" i="25"/>
  <c r="E224" i="25"/>
  <c r="E260" i="25"/>
  <c r="E267" i="25"/>
  <c r="E252" i="25"/>
  <c r="E71" i="25"/>
  <c r="E138" i="25"/>
  <c r="E247" i="25"/>
  <c r="E297" i="25"/>
  <c r="E60" i="25"/>
  <c r="E101" i="25"/>
  <c r="E241" i="25"/>
  <c r="E273" i="25"/>
  <c r="E68" i="25"/>
  <c r="E150" i="25"/>
  <c r="E305" i="25"/>
  <c r="E88" i="25"/>
  <c r="E135" i="25"/>
  <c r="E299" i="25"/>
  <c r="E53" i="25"/>
  <c r="E200" i="25"/>
  <c r="E301" i="25"/>
  <c r="E86" i="25"/>
  <c r="E143" i="25"/>
  <c r="E76" i="25"/>
  <c r="E234" i="25"/>
  <c r="E59" i="25"/>
  <c r="E182" i="25"/>
  <c r="E244" i="25"/>
  <c r="E145" i="25"/>
  <c r="E108" i="25"/>
  <c r="E184" i="25"/>
  <c r="E52" i="25"/>
  <c r="E233" i="25"/>
  <c r="E282" i="25"/>
  <c r="E118" i="25"/>
  <c r="E146" i="25"/>
  <c r="E291" i="25"/>
  <c r="E123" i="25"/>
  <c r="E207" i="25"/>
  <c r="E262" i="25"/>
  <c r="E49" i="25"/>
  <c r="E194" i="25"/>
  <c r="E165" i="25"/>
  <c r="E193" i="25"/>
  <c r="E205" i="25"/>
  <c r="E300" i="25"/>
  <c r="E259" i="25"/>
  <c r="E178" i="25"/>
  <c r="E272" i="25"/>
  <c r="E87" i="25"/>
  <c r="E197" i="25"/>
  <c r="E294" i="25"/>
  <c r="E128" i="25"/>
  <c r="E77" i="25"/>
  <c r="E170" i="25"/>
  <c r="E58" i="25"/>
  <c r="E111" i="25"/>
  <c r="E195" i="25"/>
  <c r="E171" i="25"/>
  <c r="E85" i="25"/>
  <c r="E225" i="25"/>
  <c r="E104" i="25"/>
  <c r="E221" i="25"/>
  <c r="E266" i="25"/>
  <c r="E105" i="25"/>
  <c r="E56" i="25"/>
  <c r="E140" i="25"/>
  <c r="E255" i="25"/>
  <c r="E304" i="25"/>
  <c r="E63" i="25"/>
  <c r="E161" i="25"/>
  <c r="E219" i="25"/>
  <c r="E293" i="25"/>
  <c r="E67" i="25"/>
  <c r="E124" i="25"/>
  <c r="E142" i="25"/>
  <c r="E155" i="25"/>
  <c r="E229" i="25"/>
  <c r="E169" i="25"/>
  <c r="E43" i="25"/>
  <c r="E136" i="25"/>
  <c r="E220" i="25"/>
  <c r="E269" i="25"/>
  <c r="E239" i="25"/>
  <c r="E167" i="25"/>
  <c r="E217" i="25"/>
  <c r="E307" i="25"/>
  <c r="E288" i="25"/>
  <c r="E78" i="25"/>
  <c r="E130" i="25"/>
  <c r="E249" i="25"/>
  <c r="E280" i="25"/>
  <c r="E310" i="25"/>
  <c r="E127" i="25"/>
  <c r="E185" i="25"/>
  <c r="E248" i="25"/>
  <c r="E287" i="25"/>
  <c r="E45" i="25"/>
  <c r="E117" i="25"/>
  <c r="E187" i="25"/>
  <c r="E246" i="25"/>
  <c r="E208" i="25"/>
  <c r="E261" i="25"/>
  <c r="E166" i="25"/>
  <c r="E121" i="25"/>
  <c r="E153" i="25"/>
  <c r="E192" i="25"/>
  <c r="E231" i="25"/>
  <c r="E253" i="25"/>
  <c r="E50" i="25"/>
  <c r="E168" i="25"/>
  <c r="E199" i="25"/>
  <c r="E275" i="25"/>
  <c r="E292" i="25"/>
  <c r="E73" i="25"/>
  <c r="E110" i="25"/>
  <c r="E163" i="25"/>
  <c r="E209" i="25"/>
  <c r="E312" i="25"/>
  <c r="E309" i="25"/>
  <c r="E89" i="25"/>
  <c r="E158" i="25"/>
  <c r="E265" i="25"/>
  <c r="E268" i="25"/>
  <c r="E91" i="25"/>
  <c r="E74" i="25"/>
  <c r="E173" i="25"/>
  <c r="E281" i="25"/>
  <c r="F22" i="25"/>
  <c r="F20" i="25"/>
  <c r="F19" i="25"/>
  <c r="F17" i="25"/>
  <c r="F16" i="25"/>
  <c r="F18" i="25"/>
  <c r="F23" i="25"/>
  <c r="F21" i="25"/>
  <c r="J73" i="23"/>
  <c r="J78" i="23"/>
  <c r="J42" i="23"/>
  <c r="J155" i="23"/>
  <c r="J141" i="23"/>
  <c r="J96" i="23"/>
  <c r="J67" i="23"/>
  <c r="J115" i="23"/>
  <c r="F29" i="25"/>
  <c r="F28" i="25"/>
  <c r="F24" i="25"/>
  <c r="F27" i="25"/>
  <c r="F25" i="25"/>
  <c r="F26" i="25"/>
  <c r="H23" i="13"/>
  <c r="I26" i="23"/>
  <c r="I29" i="23"/>
  <c r="I24" i="23"/>
  <c r="I23" i="23"/>
  <c r="I30" i="23"/>
  <c r="I28" i="23"/>
  <c r="I27" i="23"/>
  <c r="I22" i="23"/>
  <c r="I31" i="23"/>
  <c r="I25" i="23"/>
  <c r="I75" i="23"/>
  <c r="I37" i="23"/>
  <c r="I48" i="23"/>
  <c r="I206" i="23"/>
  <c r="I174" i="23"/>
  <c r="I163" i="23"/>
  <c r="I188" i="23"/>
  <c r="I209" i="23"/>
  <c r="I164" i="23"/>
  <c r="I144" i="23"/>
  <c r="I154" i="23"/>
  <c r="I115" i="23"/>
  <c r="I169" i="23"/>
  <c r="I117" i="23"/>
  <c r="I149" i="23"/>
  <c r="I110" i="23"/>
  <c r="I83" i="23"/>
  <c r="I49" i="23"/>
  <c r="I107" i="23"/>
  <c r="I140" i="23"/>
  <c r="I65" i="23"/>
  <c r="I129" i="23"/>
  <c r="I91" i="23"/>
  <c r="I55" i="23"/>
  <c r="I119" i="23"/>
  <c r="I98" i="23"/>
  <c r="I40" i="23"/>
  <c r="I202" i="23"/>
  <c r="I211" i="23"/>
  <c r="I160" i="23"/>
  <c r="I183" i="23"/>
  <c r="I208" i="23"/>
  <c r="I159" i="23"/>
  <c r="I138" i="23"/>
  <c r="I147" i="23"/>
  <c r="I111" i="23"/>
  <c r="I161" i="23"/>
  <c r="I109" i="23"/>
  <c r="I143" i="23"/>
  <c r="I108" i="23"/>
  <c r="I80" i="23"/>
  <c r="I41" i="23"/>
  <c r="I96" i="23"/>
  <c r="I113" i="23"/>
  <c r="I61" i="23"/>
  <c r="I121" i="23"/>
  <c r="I89" i="23"/>
  <c r="I78" i="23"/>
  <c r="I47" i="23"/>
  <c r="I72" i="23"/>
  <c r="I88" i="23"/>
  <c r="I71" i="23"/>
  <c r="I178" i="23"/>
  <c r="I212" i="23"/>
  <c r="I136" i="23"/>
  <c r="I94" i="23"/>
  <c r="I59" i="23"/>
  <c r="I198" i="23"/>
  <c r="I200" i="23"/>
  <c r="I156" i="23"/>
  <c r="I173" i="23"/>
  <c r="I203" i="23"/>
  <c r="I213" i="23"/>
  <c r="I134" i="23"/>
  <c r="I139" i="23"/>
  <c r="I177" i="23"/>
  <c r="I196" i="23"/>
  <c r="I105" i="23"/>
  <c r="I132" i="23"/>
  <c r="I103" i="23"/>
  <c r="I76" i="23"/>
  <c r="I33" i="23"/>
  <c r="I90" i="23"/>
  <c r="I106" i="23"/>
  <c r="I57" i="23"/>
  <c r="I100" i="23"/>
  <c r="I82" i="23"/>
  <c r="I99" i="23"/>
  <c r="I39" i="23"/>
  <c r="I85" i="23"/>
  <c r="I95" i="23"/>
  <c r="I153" i="23"/>
  <c r="I125" i="23"/>
  <c r="I56" i="23"/>
  <c r="I70" i="23"/>
  <c r="I62" i="23"/>
  <c r="I194" i="23"/>
  <c r="I195" i="23"/>
  <c r="I152" i="23"/>
  <c r="I170" i="23"/>
  <c r="I192" i="23"/>
  <c r="I197" i="23"/>
  <c r="I130" i="23"/>
  <c r="I135" i="23"/>
  <c r="I151" i="23"/>
  <c r="I185" i="23"/>
  <c r="I101" i="23"/>
  <c r="I116" i="23"/>
  <c r="I50" i="23"/>
  <c r="I51" i="23"/>
  <c r="I84" i="23"/>
  <c r="I180" i="23"/>
  <c r="I58" i="23"/>
  <c r="I87" i="23"/>
  <c r="I190" i="23"/>
  <c r="I184" i="23"/>
  <c r="I205" i="23"/>
  <c r="I165" i="23"/>
  <c r="I187" i="23"/>
  <c r="I181" i="23"/>
  <c r="I126" i="23"/>
  <c r="I131" i="23"/>
  <c r="I145" i="23"/>
  <c r="I128" i="23"/>
  <c r="I97" i="23"/>
  <c r="I158" i="23"/>
  <c r="I142" i="23"/>
  <c r="I68" i="23"/>
  <c r="I42" i="23"/>
  <c r="I81" i="23"/>
  <c r="I43" i="23"/>
  <c r="I86" i="23"/>
  <c r="I66" i="23"/>
  <c r="I79" i="23"/>
  <c r="I168" i="23"/>
  <c r="I36" i="23"/>
  <c r="I104" i="23"/>
  <c r="I186" i="23"/>
  <c r="I179" i="23"/>
  <c r="I189" i="23"/>
  <c r="I162" i="23"/>
  <c r="I176" i="23"/>
  <c r="I201" i="23"/>
  <c r="I122" i="23"/>
  <c r="I127" i="23"/>
  <c r="I175" i="23"/>
  <c r="I114" i="23"/>
  <c r="I93" i="23"/>
  <c r="I148" i="23"/>
  <c r="I112" i="23"/>
  <c r="I64" i="23"/>
  <c r="I137" i="23"/>
  <c r="I34" i="23"/>
  <c r="I77" i="23"/>
  <c r="I35" i="23"/>
  <c r="I52" i="23"/>
  <c r="I74" i="23"/>
  <c r="I191" i="23"/>
  <c r="I54" i="23"/>
  <c r="I46" i="23"/>
  <c r="I210" i="23"/>
  <c r="I167" i="23"/>
  <c r="I133" i="23"/>
  <c r="I120" i="23"/>
  <c r="I45" i="23"/>
  <c r="I53" i="23"/>
  <c r="I182" i="23"/>
  <c r="I171" i="23"/>
  <c r="I204" i="23"/>
  <c r="I157" i="23"/>
  <c r="I172" i="23"/>
  <c r="I207" i="23"/>
  <c r="I118" i="23"/>
  <c r="I123" i="23"/>
  <c r="I141" i="23"/>
  <c r="I166" i="23"/>
  <c r="I193" i="23"/>
  <c r="I146" i="23"/>
  <c r="I102" i="23"/>
  <c r="I60" i="23"/>
  <c r="I124" i="23"/>
  <c r="I32" i="23"/>
  <c r="I73" i="23"/>
  <c r="I44" i="23"/>
  <c r="I150" i="23"/>
  <c r="I63" i="23"/>
  <c r="I67" i="23"/>
  <c r="I38" i="23"/>
  <c r="I199" i="23"/>
  <c r="I155" i="23"/>
  <c r="I92" i="23"/>
  <c r="I69" i="23"/>
  <c r="H144" i="13"/>
  <c r="H300" i="13"/>
  <c r="H259" i="13"/>
  <c r="H219" i="13"/>
  <c r="F219" i="13" s="1"/>
  <c r="H298" i="13"/>
  <c r="H257" i="13"/>
  <c r="H217" i="13"/>
  <c r="H252" i="13"/>
  <c r="H284" i="13"/>
  <c r="H244" i="13"/>
  <c r="H250" i="13"/>
  <c r="H282" i="13"/>
  <c r="H242" i="13"/>
  <c r="H302" i="13"/>
  <c r="H261" i="13"/>
  <c r="H221" i="13"/>
  <c r="H256" i="13"/>
  <c r="H236" i="13"/>
  <c r="H245" i="13"/>
  <c r="H279" i="13"/>
  <c r="H303" i="13"/>
  <c r="H262" i="13"/>
  <c r="H222" i="13"/>
  <c r="H255" i="13"/>
  <c r="H215" i="13"/>
  <c r="H247" i="13"/>
  <c r="H240" i="13"/>
  <c r="H264" i="13"/>
  <c r="H241" i="13"/>
  <c r="H308" i="13"/>
  <c r="H267" i="13"/>
  <c r="H227" i="13"/>
  <c r="H306" i="13"/>
  <c r="H265" i="13"/>
  <c r="H225" i="13"/>
  <c r="H301" i="13"/>
  <c r="H260" i="13"/>
  <c r="H220" i="13"/>
  <c r="H305" i="13"/>
  <c r="H299" i="13"/>
  <c r="H258" i="13"/>
  <c r="H218" i="13"/>
  <c r="H293" i="13"/>
  <c r="H269" i="13"/>
  <c r="H229" i="13"/>
  <c r="H276" i="13"/>
  <c r="H286" i="13"/>
  <c r="H253" i="13"/>
  <c r="H254" i="13"/>
  <c r="H239" i="13"/>
  <c r="H294" i="13"/>
  <c r="H270" i="13"/>
  <c r="H230" i="13"/>
  <c r="H304" i="13"/>
  <c r="H263" i="13"/>
  <c r="H223" i="13"/>
  <c r="H248" i="13"/>
  <c r="H280" i="13"/>
  <c r="H232" i="13"/>
  <c r="H246" i="13"/>
  <c r="H291" i="13"/>
  <c r="H287" i="13"/>
  <c r="H275" i="13"/>
  <c r="H235" i="13"/>
  <c r="H297" i="13"/>
  <c r="H273" i="13"/>
  <c r="H233" i="13"/>
  <c r="H292" i="13"/>
  <c r="H268" i="13"/>
  <c r="H228" i="13"/>
  <c r="H307" i="13"/>
  <c r="H266" i="13"/>
  <c r="H226" i="13"/>
  <c r="H289" i="13"/>
  <c r="H277" i="13"/>
  <c r="H237" i="13"/>
  <c r="H224" i="13"/>
  <c r="H234" i="13"/>
  <c r="H214" i="13"/>
  <c r="H290" i="13"/>
  <c r="H278" i="13"/>
  <c r="H238" i="13"/>
  <c r="H295" i="13"/>
  <c r="H271" i="13"/>
  <c r="H231" i="13"/>
  <c r="H272" i="13"/>
  <c r="H216" i="13"/>
  <c r="H251" i="13"/>
  <c r="H283" i="13"/>
  <c r="H243" i="13"/>
  <c r="H249" i="13"/>
  <c r="H281" i="13"/>
  <c r="H288" i="13"/>
  <c r="H274" i="13"/>
  <c r="H285" i="13"/>
  <c r="H296" i="13"/>
  <c r="H111" i="13"/>
  <c r="H179" i="13"/>
  <c r="H136" i="13"/>
  <c r="H159" i="13"/>
  <c r="H133" i="13"/>
  <c r="H122" i="13"/>
  <c r="H93" i="13"/>
  <c r="H52" i="13"/>
  <c r="H95" i="13"/>
  <c r="H66" i="13"/>
  <c r="H164" i="13"/>
  <c r="H69" i="13"/>
  <c r="H207" i="13"/>
  <c r="H50" i="13"/>
  <c r="H63" i="13"/>
  <c r="H161" i="13"/>
  <c r="H80" i="13"/>
  <c r="H87" i="13"/>
  <c r="H184" i="13"/>
  <c r="H31" i="13"/>
  <c r="H119" i="13"/>
  <c r="H77" i="13"/>
  <c r="H36" i="13"/>
  <c r="H206" i="13"/>
  <c r="H197" i="13"/>
  <c r="H191" i="13"/>
  <c r="H208" i="13"/>
  <c r="H84" i="13"/>
  <c r="H189" i="13"/>
  <c r="H56" i="13"/>
  <c r="H199" i="13"/>
  <c r="H171" i="13"/>
  <c r="H185" i="13"/>
  <c r="H106" i="13"/>
  <c r="H155" i="13"/>
  <c r="H39" i="13"/>
  <c r="H104" i="13"/>
  <c r="H55" i="13"/>
  <c r="H76" i="13"/>
  <c r="H123" i="13"/>
  <c r="H177" i="13"/>
  <c r="H42" i="13"/>
  <c r="H70" i="13"/>
  <c r="H67" i="13"/>
  <c r="H114" i="13"/>
  <c r="H146" i="13"/>
  <c r="H135" i="13"/>
  <c r="H53" i="13"/>
  <c r="H193" i="13"/>
  <c r="H112" i="13"/>
  <c r="H34" i="13"/>
  <c r="H126" i="13"/>
  <c r="H152" i="13"/>
  <c r="H190" i="13"/>
  <c r="H35" i="13"/>
  <c r="H166" i="13"/>
  <c r="H151" i="13"/>
  <c r="H209" i="13"/>
  <c r="H51" i="13"/>
  <c r="H29" i="13"/>
  <c r="H105" i="13"/>
  <c r="H90" i="13"/>
  <c r="H153" i="13"/>
  <c r="H117" i="13"/>
  <c r="H213" i="13"/>
  <c r="H47" i="13"/>
  <c r="H178" i="13"/>
  <c r="H100" i="13"/>
  <c r="H113" i="13"/>
  <c r="H160" i="13"/>
  <c r="H61" i="13"/>
  <c r="H188" i="13"/>
  <c r="H162" i="13"/>
  <c r="H75" i="13"/>
  <c r="H27" i="13"/>
  <c r="H62" i="13"/>
  <c r="H109" i="13"/>
  <c r="H124" i="13"/>
  <c r="H40" i="13"/>
  <c r="H71" i="13"/>
  <c r="H108" i="13"/>
  <c r="H38" i="13"/>
  <c r="H149" i="13"/>
  <c r="H116" i="13"/>
  <c r="H92" i="13"/>
  <c r="H157" i="13"/>
  <c r="H28" i="13"/>
  <c r="H125" i="13"/>
  <c r="H89" i="13"/>
  <c r="H79" i="13"/>
  <c r="H72" i="13"/>
  <c r="H172" i="13"/>
  <c r="H78" i="13"/>
  <c r="H110" i="13"/>
  <c r="H45" i="13"/>
  <c r="H41" i="13"/>
  <c r="H99" i="13"/>
  <c r="H115" i="13"/>
  <c r="H73" i="13"/>
  <c r="H158" i="13"/>
  <c r="H33" i="13"/>
  <c r="H196" i="13"/>
  <c r="H141" i="13"/>
  <c r="H24" i="13"/>
  <c r="H91" i="13"/>
  <c r="H183" i="13"/>
  <c r="H25" i="13"/>
  <c r="H131" i="13"/>
  <c r="H96" i="13"/>
  <c r="H30" i="13"/>
  <c r="H201" i="13"/>
  <c r="H132" i="13"/>
  <c r="H163" i="13"/>
  <c r="H60" i="13"/>
  <c r="H154" i="13"/>
  <c r="H182" i="13"/>
  <c r="H195" i="13"/>
  <c r="H121" i="13"/>
  <c r="H94" i="13"/>
  <c r="H140" i="13"/>
  <c r="H49" i="13"/>
  <c r="H205" i="13"/>
  <c r="H68" i="13"/>
  <c r="H74" i="13"/>
  <c r="H145" i="13"/>
  <c r="H101" i="13"/>
  <c r="H203" i="13"/>
  <c r="H58" i="13"/>
  <c r="H81" i="13"/>
  <c r="H44" i="13"/>
  <c r="H212" i="13"/>
  <c r="H82" i="13"/>
  <c r="H85" i="13"/>
  <c r="H180" i="13"/>
  <c r="H169" i="13"/>
  <c r="H139" i="13"/>
  <c r="H173" i="13"/>
  <c r="H103" i="13"/>
  <c r="H97" i="13"/>
  <c r="H65" i="13"/>
  <c r="H165" i="13"/>
  <c r="H198" i="13"/>
  <c r="H181" i="13"/>
  <c r="H57" i="13"/>
  <c r="H175" i="13"/>
  <c r="H143" i="13"/>
  <c r="H107" i="13"/>
  <c r="H147" i="13"/>
  <c r="H204" i="13"/>
  <c r="H26" i="13"/>
  <c r="H187" i="13"/>
  <c r="H210" i="13"/>
  <c r="H98" i="13"/>
  <c r="H176" i="13"/>
  <c r="H120" i="13"/>
  <c r="H43" i="13"/>
  <c r="H174" i="13"/>
  <c r="H83" i="13"/>
  <c r="H170" i="13"/>
  <c r="H64" i="13"/>
  <c r="H186" i="13"/>
  <c r="H88" i="13"/>
  <c r="H156" i="13"/>
  <c r="H202" i="13"/>
  <c r="H86" i="13"/>
  <c r="H148" i="13"/>
  <c r="H194" i="13"/>
  <c r="H32" i="13"/>
  <c r="H211" i="13"/>
  <c r="H129" i="13"/>
  <c r="H37" i="13"/>
  <c r="H150" i="13"/>
  <c r="H138" i="13"/>
  <c r="H54" i="13"/>
  <c r="H137" i="13"/>
  <c r="H128" i="13"/>
  <c r="H48" i="13"/>
  <c r="H102" i="13"/>
  <c r="H127" i="13"/>
  <c r="H59" i="13"/>
  <c r="H192" i="13"/>
  <c r="H168" i="13"/>
  <c r="H130" i="13"/>
  <c r="H46" i="13"/>
  <c r="H167" i="13"/>
  <c r="H142" i="13"/>
  <c r="H134" i="13"/>
  <c r="H200" i="13"/>
  <c r="H118" i="13"/>
  <c r="O4" i="12"/>
  <c r="O5" i="12"/>
  <c r="O6" i="12"/>
  <c r="O7" i="12"/>
  <c r="O8" i="12"/>
  <c r="O9" i="12"/>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8" i="12"/>
  <c r="O3" i="12"/>
  <c r="C31" i="1"/>
  <c r="C25" i="1"/>
  <c r="K91" i="25" l="1"/>
  <c r="K74" i="25"/>
  <c r="K67" i="25"/>
  <c r="K85" i="25"/>
  <c r="K90" i="25"/>
  <c r="K69" i="25"/>
  <c r="K78" i="25"/>
  <c r="K68" i="25"/>
  <c r="K75" i="25"/>
  <c r="K89" i="25"/>
  <c r="K66" i="25"/>
  <c r="K72" i="25"/>
  <c r="K79" i="25"/>
  <c r="K83" i="25"/>
  <c r="K84" i="25"/>
  <c r="K77" i="25"/>
  <c r="K70" i="25"/>
  <c r="K65" i="25"/>
  <c r="K81" i="25"/>
  <c r="K88" i="25"/>
  <c r="K86" i="25"/>
  <c r="K80" i="25"/>
  <c r="K87" i="25"/>
  <c r="K76" i="25"/>
  <c r="K71" i="25"/>
  <c r="K73" i="25"/>
  <c r="C40" i="25"/>
  <c r="K142" i="25" s="1"/>
  <c r="F237" i="13"/>
  <c r="F279" i="13"/>
  <c r="F44" i="25"/>
  <c r="F43" i="25"/>
  <c r="F45" i="25"/>
  <c r="H5" i="25"/>
  <c r="H3" i="25"/>
  <c r="H8" i="25"/>
  <c r="H7" i="25"/>
  <c r="H14" i="25"/>
  <c r="H11" i="25"/>
  <c r="H10" i="25"/>
  <c r="H15" i="25"/>
  <c r="H18" i="25"/>
  <c r="H19" i="25"/>
  <c r="H12" i="25"/>
  <c r="H4" i="25"/>
  <c r="H13" i="25"/>
  <c r="H2" i="25"/>
  <c r="B12" i="8"/>
  <c r="B11" i="27"/>
  <c r="B12" i="18"/>
  <c r="F230" i="13"/>
  <c r="F260" i="13"/>
  <c r="F303" i="13"/>
  <c r="F290" i="13"/>
  <c r="F223" i="13"/>
  <c r="F299" i="13"/>
  <c r="F227" i="13"/>
  <c r="F214" i="13"/>
  <c r="F261" i="13"/>
  <c r="F243" i="13"/>
  <c r="F289" i="13"/>
  <c r="F228" i="13"/>
  <c r="F273" i="13"/>
  <c r="F262" i="13"/>
  <c r="F240" i="13"/>
  <c r="F245" i="13"/>
  <c r="F217" i="13"/>
  <c r="F297" i="13"/>
  <c r="F268" i="13"/>
  <c r="F304" i="13"/>
  <c r="F246" i="13"/>
  <c r="F232" i="13"/>
  <c r="F250" i="13"/>
  <c r="F258" i="13"/>
  <c r="F276" i="13"/>
  <c r="F269" i="13"/>
  <c r="F301" i="13"/>
  <c r="F264" i="13"/>
  <c r="F233" i="13"/>
  <c r="F280" i="13"/>
  <c r="F265" i="13"/>
  <c r="F278" i="13"/>
  <c r="F291" i="13"/>
  <c r="F224" i="13"/>
  <c r="S46" i="25"/>
  <c r="U37" i="23"/>
  <c r="Q37" i="13"/>
  <c r="F229" i="13"/>
  <c r="F298" i="13"/>
  <c r="F218" i="13"/>
  <c r="F300" i="13"/>
  <c r="F306" i="13"/>
  <c r="F296" i="13"/>
  <c r="F221" i="13"/>
  <c r="F252" i="13"/>
  <c r="F294" i="13"/>
  <c r="F271" i="13"/>
  <c r="F292" i="13"/>
  <c r="F270" i="13"/>
  <c r="F226" i="13"/>
  <c r="F254" i="13"/>
  <c r="F256" i="13"/>
  <c r="F284" i="13"/>
  <c r="F247" i="13"/>
  <c r="F253" i="13"/>
  <c r="F272" i="13"/>
  <c r="F287" i="13"/>
  <c r="F308" i="13"/>
  <c r="F257" i="13"/>
  <c r="F288" i="13"/>
  <c r="F277" i="13"/>
  <c r="F235" i="13"/>
  <c r="F255" i="13"/>
  <c r="F267" i="13"/>
  <c r="F231" i="13"/>
  <c r="F241" i="13"/>
  <c r="F249" i="13"/>
  <c r="F239" i="13"/>
  <c r="F236" i="13"/>
  <c r="F244" i="13"/>
  <c r="F251" i="13"/>
  <c r="F266" i="13"/>
  <c r="F305" i="13"/>
  <c r="F302" i="13"/>
  <c r="F281" i="13"/>
  <c r="F283" i="13"/>
  <c r="F248" i="13"/>
  <c r="F285" i="13"/>
  <c r="F216" i="13"/>
  <c r="F307" i="13"/>
  <c r="F275" i="13"/>
  <c r="F215" i="13"/>
  <c r="F263" i="13"/>
  <c r="F222" i="13"/>
  <c r="F234" i="13"/>
  <c r="F225" i="13"/>
  <c r="F238" i="13"/>
  <c r="F286" i="13"/>
  <c r="F274" i="13"/>
  <c r="F220" i="13"/>
  <c r="F242" i="13"/>
  <c r="F282" i="13"/>
  <c r="F295" i="13"/>
  <c r="F293" i="13"/>
  <c r="F259" i="13"/>
  <c r="F316" i="25"/>
  <c r="F319" i="25"/>
  <c r="F342" i="25"/>
  <c r="F322" i="25"/>
  <c r="F328" i="25"/>
  <c r="F335" i="25"/>
  <c r="F368" i="25"/>
  <c r="F369" i="25"/>
  <c r="F317" i="25"/>
  <c r="F334" i="25"/>
  <c r="F326" i="25"/>
  <c r="F358" i="25"/>
  <c r="F354" i="25"/>
  <c r="F356" i="25"/>
  <c r="F347" i="25"/>
  <c r="F349" i="25"/>
  <c r="F337" i="25"/>
  <c r="F314" i="25"/>
  <c r="F343" i="25"/>
  <c r="F360" i="25"/>
  <c r="F359" i="25"/>
  <c r="F367" i="25"/>
  <c r="F352" i="25"/>
  <c r="F338" i="25"/>
  <c r="F340" i="25"/>
  <c r="F361" i="25"/>
  <c r="F362" i="25"/>
  <c r="F364" i="25"/>
  <c r="F351" i="25"/>
  <c r="F370" i="25"/>
  <c r="F315" i="25"/>
  <c r="F318" i="25"/>
  <c r="F339" i="25"/>
  <c r="F341" i="25"/>
  <c r="F366" i="25"/>
  <c r="F344" i="25"/>
  <c r="F329" i="25"/>
  <c r="F323" i="25"/>
  <c r="F325" i="25"/>
  <c r="F346" i="25"/>
  <c r="F348" i="25"/>
  <c r="F345" i="25"/>
  <c r="F363" i="25"/>
  <c r="F365" i="25"/>
  <c r="F324" i="25"/>
  <c r="F320" i="25"/>
  <c r="F350" i="25"/>
  <c r="F371" i="25"/>
  <c r="F313" i="25"/>
  <c r="F331" i="25"/>
  <c r="F333" i="25"/>
  <c r="F321" i="25"/>
  <c r="F355" i="25"/>
  <c r="F357" i="25"/>
  <c r="F353" i="25"/>
  <c r="F336" i="25"/>
  <c r="F327" i="25"/>
  <c r="F330" i="25"/>
  <c r="F332" i="25"/>
  <c r="F164" i="25"/>
  <c r="F277" i="25"/>
  <c r="F163" i="25"/>
  <c r="F98" i="25"/>
  <c r="F99" i="25"/>
  <c r="F66" i="25"/>
  <c r="F96" i="25"/>
  <c r="F211" i="25"/>
  <c r="F299" i="25"/>
  <c r="F231" i="25"/>
  <c r="F97" i="25"/>
  <c r="F162" i="25"/>
  <c r="F48" i="25"/>
  <c r="F81" i="25"/>
  <c r="F102" i="25"/>
  <c r="F285" i="25"/>
  <c r="F83" i="25"/>
  <c r="F257" i="25"/>
  <c r="F115" i="25"/>
  <c r="F286" i="25"/>
  <c r="F245" i="25"/>
  <c r="F106" i="25"/>
  <c r="F154" i="25"/>
  <c r="F263" i="25"/>
  <c r="F304" i="25"/>
  <c r="F232" i="25"/>
  <c r="F133" i="25"/>
  <c r="F128" i="25"/>
  <c r="F72" i="25"/>
  <c r="F177" i="25"/>
  <c r="F215" i="25"/>
  <c r="F65" i="25"/>
  <c r="F94" i="25"/>
  <c r="F261" i="25"/>
  <c r="F100" i="25"/>
  <c r="F311" i="25"/>
  <c r="F101" i="25"/>
  <c r="F218" i="25"/>
  <c r="F217" i="25"/>
  <c r="F63" i="25"/>
  <c r="F180" i="25"/>
  <c r="F84" i="25"/>
  <c r="F74" i="25"/>
  <c r="F85" i="25"/>
  <c r="F64" i="25"/>
  <c r="F214" i="25"/>
  <c r="F93" i="25"/>
  <c r="F279" i="25"/>
  <c r="F125" i="25"/>
  <c r="F69" i="25"/>
  <c r="F88" i="25"/>
  <c r="F312" i="25"/>
  <c r="F169" i="25"/>
  <c r="F294" i="25"/>
  <c r="F183" i="25"/>
  <c r="F55" i="25"/>
  <c r="F148" i="25"/>
  <c r="F77" i="25"/>
  <c r="F216" i="25"/>
  <c r="F171" i="25"/>
  <c r="F188" i="25"/>
  <c r="F219" i="25"/>
  <c r="F62" i="25"/>
  <c r="F179" i="25"/>
  <c r="F51" i="25"/>
  <c r="F236" i="25"/>
  <c r="F302" i="25"/>
  <c r="F264" i="25"/>
  <c r="F149" i="25"/>
  <c r="F136" i="25"/>
  <c r="F213" i="25"/>
  <c r="F238" i="25"/>
  <c r="F95" i="25"/>
  <c r="F230" i="25"/>
  <c r="F159" i="25"/>
  <c r="F226" i="25"/>
  <c r="F185" i="25"/>
  <c r="F49" i="25"/>
  <c r="F50" i="25"/>
  <c r="F78" i="25"/>
  <c r="F52" i="25"/>
  <c r="F61" i="25"/>
  <c r="F53" i="25"/>
  <c r="F105" i="25"/>
  <c r="F178" i="25"/>
  <c r="F220" i="25"/>
  <c r="F301" i="25"/>
  <c r="F182" i="25"/>
  <c r="F103" i="25"/>
  <c r="F104" i="25"/>
  <c r="F54" i="25"/>
  <c r="F272" i="25"/>
  <c r="F114" i="25"/>
  <c r="F190" i="25"/>
  <c r="F281" i="25"/>
  <c r="F205" i="25"/>
  <c r="F184" i="25"/>
  <c r="F181" i="25"/>
  <c r="F237" i="25"/>
  <c r="F266" i="25"/>
  <c r="F192" i="25"/>
  <c r="F297" i="25"/>
  <c r="F151" i="25"/>
  <c r="F303" i="25"/>
  <c r="F289" i="25"/>
  <c r="F222" i="25"/>
  <c r="F59" i="25"/>
  <c r="F198" i="25"/>
  <c r="F168" i="25"/>
  <c r="F122" i="25"/>
  <c r="F246" i="25"/>
  <c r="F201" i="25"/>
  <c r="F275" i="25"/>
  <c r="F254" i="25"/>
  <c r="F137" i="25"/>
  <c r="F244" i="25"/>
  <c r="F262" i="25"/>
  <c r="F176" i="25"/>
  <c r="F174" i="25"/>
  <c r="F79" i="25"/>
  <c r="F173" i="25"/>
  <c r="F260" i="25"/>
  <c r="F204" i="25"/>
  <c r="F46" i="25"/>
  <c r="F273" i="25"/>
  <c r="F166" i="25"/>
  <c r="F80" i="25"/>
  <c r="F70" i="25"/>
  <c r="F223" i="25"/>
  <c r="F175" i="25"/>
  <c r="F167" i="25"/>
  <c r="F91" i="25"/>
  <c r="F92" i="25"/>
  <c r="F68" i="25"/>
  <c r="F165" i="25"/>
  <c r="F274" i="25"/>
  <c r="F199" i="25"/>
  <c r="F67" i="25"/>
  <c r="F200" i="25"/>
  <c r="F203" i="25"/>
  <c r="F135" i="25"/>
  <c r="F288" i="25"/>
  <c r="F278" i="25"/>
  <c r="F202" i="25"/>
  <c r="F221" i="25"/>
  <c r="F60" i="25"/>
  <c r="F71" i="25"/>
  <c r="F82" i="25"/>
  <c r="F56" i="25"/>
  <c r="F287" i="25"/>
  <c r="F290" i="25"/>
  <c r="F242" i="25"/>
  <c r="F58" i="25"/>
  <c r="F224" i="25"/>
  <c r="F57" i="25"/>
  <c r="F121" i="25"/>
  <c r="F253" i="25"/>
  <c r="F258" i="25"/>
  <c r="F197" i="25"/>
  <c r="F291" i="25"/>
  <c r="F108" i="25"/>
  <c r="F90" i="25"/>
  <c r="F138" i="25"/>
  <c r="F310" i="25"/>
  <c r="F150" i="25"/>
  <c r="F120" i="25"/>
  <c r="F152" i="25"/>
  <c r="F131" i="25"/>
  <c r="F123" i="25"/>
  <c r="F145" i="25"/>
  <c r="F309" i="25"/>
  <c r="F251" i="25"/>
  <c r="F117" i="25"/>
  <c r="F250" i="25"/>
  <c r="F194" i="25"/>
  <c r="F141" i="25"/>
  <c r="F295" i="25"/>
  <c r="F143" i="25"/>
  <c r="F267" i="25"/>
  <c r="F259" i="25"/>
  <c r="F139" i="25"/>
  <c r="F140" i="25"/>
  <c r="F193" i="25"/>
  <c r="F142" i="25"/>
  <c r="F76" i="25"/>
  <c r="F73" i="25"/>
  <c r="F298" i="25"/>
  <c r="F87" i="25"/>
  <c r="F196" i="25"/>
  <c r="F75" i="25"/>
  <c r="F109" i="25"/>
  <c r="F195" i="25"/>
  <c r="F265" i="25"/>
  <c r="F252" i="25"/>
  <c r="F89" i="25"/>
  <c r="F307" i="25"/>
  <c r="F255" i="25"/>
  <c r="F172" i="25"/>
  <c r="F86" i="25"/>
  <c r="F256" i="25"/>
  <c r="F249" i="25"/>
  <c r="F170" i="25"/>
  <c r="F107" i="25"/>
  <c r="F306" i="25"/>
  <c r="F191" i="25"/>
  <c r="F113" i="25"/>
  <c r="F227" i="25"/>
  <c r="F282" i="25"/>
  <c r="F186" i="25"/>
  <c r="F225" i="25"/>
  <c r="F240" i="25"/>
  <c r="F157" i="25"/>
  <c r="F269" i="25"/>
  <c r="F124" i="25"/>
  <c r="F208" i="25"/>
  <c r="F118" i="25"/>
  <c r="F116" i="25"/>
  <c r="F155" i="25"/>
  <c r="F268" i="25"/>
  <c r="F206" i="25"/>
  <c r="F119" i="25"/>
  <c r="F111" i="25"/>
  <c r="F147" i="25"/>
  <c r="F234" i="25"/>
  <c r="F233" i="25"/>
  <c r="F209" i="25"/>
  <c r="F276" i="25"/>
  <c r="F228" i="25"/>
  <c r="F241" i="25"/>
  <c r="F300" i="25"/>
  <c r="F207" i="25"/>
  <c r="F144" i="25"/>
  <c r="F239" i="25"/>
  <c r="F229" i="25"/>
  <c r="F210" i="25"/>
  <c r="F129" i="25"/>
  <c r="F284" i="25"/>
  <c r="F112" i="25"/>
  <c r="F243" i="25"/>
  <c r="F146" i="25"/>
  <c r="F235" i="25"/>
  <c r="F247" i="25"/>
  <c r="F158" i="25"/>
  <c r="F134" i="25"/>
  <c r="F156" i="25"/>
  <c r="F187" i="25"/>
  <c r="F127" i="25"/>
  <c r="F283" i="25"/>
  <c r="F153" i="25"/>
  <c r="F280" i="25"/>
  <c r="F248" i="25"/>
  <c r="F161" i="25"/>
  <c r="F271" i="25"/>
  <c r="F293" i="25"/>
  <c r="F132" i="25"/>
  <c r="F126" i="25"/>
  <c r="F305" i="25"/>
  <c r="F130" i="25"/>
  <c r="F270" i="25"/>
  <c r="F110" i="25"/>
  <c r="F296" i="25"/>
  <c r="F212" i="25"/>
  <c r="F189" i="25"/>
  <c r="F47" i="25"/>
  <c r="F292" i="25"/>
  <c r="F160" i="25"/>
  <c r="F308" i="25"/>
  <c r="C24" i="12"/>
  <c r="C23" i="12"/>
  <c r="L3" i="12"/>
  <c r="C4" i="12"/>
  <c r="E142" i="12" s="1"/>
  <c r="AL2" i="25"/>
  <c r="AM2" i="25" l="1"/>
  <c r="K201" i="25"/>
  <c r="K210" i="25"/>
  <c r="K182" i="25"/>
  <c r="K224" i="25"/>
  <c r="K227" i="25"/>
  <c r="K208" i="25"/>
  <c r="K228" i="25"/>
  <c r="K203" i="25"/>
  <c r="K219" i="25"/>
  <c r="K218" i="25"/>
  <c r="K196" i="25"/>
  <c r="K230" i="25"/>
  <c r="K205" i="25"/>
  <c r="K220" i="25"/>
  <c r="K173" i="25"/>
  <c r="K166" i="25"/>
  <c r="K114" i="25"/>
  <c r="K106" i="25"/>
  <c r="K147" i="25"/>
  <c r="K116" i="25"/>
  <c r="K111" i="25"/>
  <c r="K135" i="25"/>
  <c r="K99" i="25"/>
  <c r="K125" i="25"/>
  <c r="K146" i="25"/>
  <c r="K134" i="25"/>
  <c r="K169" i="25"/>
  <c r="K92" i="25"/>
  <c r="K225" i="25"/>
  <c r="K137" i="25"/>
  <c r="K100" i="25"/>
  <c r="K141" i="25"/>
  <c r="K144" i="25"/>
  <c r="K105" i="25"/>
  <c r="K112" i="25"/>
  <c r="K101" i="25"/>
  <c r="K158" i="25"/>
  <c r="K138" i="25"/>
  <c r="K121" i="25"/>
  <c r="K117" i="25"/>
  <c r="K104" i="25"/>
  <c r="K123" i="25"/>
  <c r="K231" i="25"/>
  <c r="K207" i="25"/>
  <c r="K213" i="25"/>
  <c r="K186" i="25"/>
  <c r="K191" i="25"/>
  <c r="K217" i="25"/>
  <c r="K193" i="25"/>
  <c r="K185" i="25"/>
  <c r="K192" i="25"/>
  <c r="K221" i="25"/>
  <c r="K174" i="25"/>
  <c r="K176" i="25"/>
  <c r="K172" i="25"/>
  <c r="K113" i="25"/>
  <c r="K164" i="25"/>
  <c r="K140" i="25"/>
  <c r="K103" i="25"/>
  <c r="K118" i="25"/>
  <c r="K153" i="25"/>
  <c r="K157" i="25"/>
  <c r="K108" i="25"/>
  <c r="K165" i="25"/>
  <c r="K170" i="25"/>
  <c r="K119" i="25"/>
  <c r="K124" i="25"/>
  <c r="K98" i="25"/>
  <c r="K139" i="25"/>
  <c r="K190" i="25"/>
  <c r="K96" i="25"/>
  <c r="K115" i="25"/>
  <c r="K183" i="25"/>
  <c r="K194" i="25"/>
  <c r="K206" i="25"/>
  <c r="K229" i="25"/>
  <c r="K197" i="25"/>
  <c r="K180" i="25"/>
  <c r="K198" i="25"/>
  <c r="K177" i="25"/>
  <c r="K189" i="25"/>
  <c r="K226" i="25"/>
  <c r="K216" i="25"/>
  <c r="K195" i="25"/>
  <c r="K200" i="25"/>
  <c r="K175" i="25"/>
  <c r="K136" i="25"/>
  <c r="K132" i="25"/>
  <c r="K131" i="25"/>
  <c r="K122" i="25"/>
  <c r="K150" i="25"/>
  <c r="K102" i="25"/>
  <c r="K128" i="25"/>
  <c r="K97" i="25"/>
  <c r="K151" i="25"/>
  <c r="K162" i="25"/>
  <c r="K168" i="25"/>
  <c r="K167" i="25"/>
  <c r="K156" i="25"/>
  <c r="K161" i="25"/>
  <c r="K145" i="25"/>
  <c r="K155" i="25"/>
  <c r="K211" i="25"/>
  <c r="K181" i="25"/>
  <c r="K187" i="25"/>
  <c r="K222" i="25"/>
  <c r="K202" i="25"/>
  <c r="K178" i="25"/>
  <c r="K223" i="25"/>
  <c r="K204" i="25"/>
  <c r="K179" i="25"/>
  <c r="K188" i="25"/>
  <c r="K209" i="25"/>
  <c r="K214" i="25"/>
  <c r="K215" i="25"/>
  <c r="K199" i="25"/>
  <c r="K149" i="25"/>
  <c r="K110" i="25"/>
  <c r="K143" i="25"/>
  <c r="K130" i="25"/>
  <c r="K120" i="25"/>
  <c r="K154" i="25"/>
  <c r="K109" i="25"/>
  <c r="K133" i="25"/>
  <c r="K94" i="25"/>
  <c r="K159" i="25"/>
  <c r="K95" i="25"/>
  <c r="K148" i="25"/>
  <c r="K160" i="25"/>
  <c r="K129" i="25"/>
  <c r="K107" i="25"/>
  <c r="K152" i="25"/>
  <c r="K184" i="25"/>
  <c r="K171" i="25"/>
  <c r="K127" i="25"/>
  <c r="K93" i="25"/>
  <c r="K163" i="25"/>
  <c r="K126" i="25"/>
  <c r="K212" i="25"/>
  <c r="K246" i="25"/>
  <c r="K267" i="25"/>
  <c r="K274" i="25"/>
  <c r="K365" i="25"/>
  <c r="K339" i="25"/>
  <c r="K319" i="25"/>
  <c r="K369" i="25"/>
  <c r="K327" i="25"/>
  <c r="K261" i="25"/>
  <c r="K238" i="25"/>
  <c r="K367" i="25"/>
  <c r="K316" i="25"/>
  <c r="K356" i="25"/>
  <c r="K243" i="25"/>
  <c r="K271" i="25"/>
  <c r="K333" i="25"/>
  <c r="K306" i="25"/>
  <c r="K303" i="25"/>
  <c r="K299" i="25"/>
  <c r="K370" i="25"/>
  <c r="K310" i="25"/>
  <c r="K331" i="25"/>
  <c r="K338" i="25"/>
  <c r="K262" i="25"/>
  <c r="K280" i="25"/>
  <c r="K290" i="25"/>
  <c r="K292" i="25"/>
  <c r="K234" i="25"/>
  <c r="K325" i="25"/>
  <c r="K302" i="25"/>
  <c r="K248" i="25"/>
  <c r="K244" i="25"/>
  <c r="K265" i="25"/>
  <c r="K281" i="25"/>
  <c r="K242" i="25"/>
  <c r="K279" i="25"/>
  <c r="K355" i="25"/>
  <c r="K301" i="25"/>
  <c r="K341" i="25"/>
  <c r="K269" i="25"/>
  <c r="K295" i="25"/>
  <c r="K293" i="25"/>
  <c r="K232" i="25"/>
  <c r="K326" i="25"/>
  <c r="K283" i="25"/>
  <c r="K354" i="25"/>
  <c r="K291" i="25"/>
  <c r="K298" i="25"/>
  <c r="K286" i="25"/>
  <c r="K366" i="25"/>
  <c r="K368" i="25"/>
  <c r="K321" i="25"/>
  <c r="K289" i="25"/>
  <c r="K360" i="25"/>
  <c r="K233" i="25"/>
  <c r="K250" i="25"/>
  <c r="K284" i="25"/>
  <c r="K304" i="25"/>
  <c r="K348" i="25"/>
  <c r="K266" i="25"/>
  <c r="K357" i="25"/>
  <c r="K320" i="25"/>
  <c r="K247" i="25"/>
  <c r="K245" i="25"/>
  <c r="K273" i="25"/>
  <c r="K253" i="25"/>
  <c r="K362" i="25"/>
  <c r="K350" i="25"/>
  <c r="K287" i="25"/>
  <c r="K312" i="25"/>
  <c r="K344" i="25"/>
  <c r="K353" i="25"/>
  <c r="K359" i="25"/>
  <c r="K324" i="25"/>
  <c r="K256" i="25"/>
  <c r="K336" i="25"/>
  <c r="K252" i="25"/>
  <c r="K332" i="25"/>
  <c r="K259" i="25"/>
  <c r="K330" i="25"/>
  <c r="K254" i="25"/>
  <c r="K257" i="25"/>
  <c r="K311" i="25"/>
  <c r="K309" i="25"/>
  <c r="K268" i="25"/>
  <c r="K317" i="25"/>
  <c r="K296" i="25"/>
  <c r="K251" i="25"/>
  <c r="K258" i="25"/>
  <c r="K305" i="25"/>
  <c r="K361" i="25"/>
  <c r="K260" i="25"/>
  <c r="K345" i="25"/>
  <c r="K241" i="25"/>
  <c r="K343" i="25"/>
  <c r="K294" i="25"/>
  <c r="K276" i="25"/>
  <c r="K335" i="25"/>
  <c r="K323" i="25"/>
  <c r="K363" i="25"/>
  <c r="K318" i="25"/>
  <c r="K275" i="25"/>
  <c r="K282" i="25"/>
  <c r="K270" i="25"/>
  <c r="K352" i="25"/>
  <c r="K278" i="25"/>
  <c r="K364" i="25"/>
  <c r="K315" i="25"/>
  <c r="K322" i="25"/>
  <c r="K371" i="25"/>
  <c r="K337" i="25"/>
  <c r="K288" i="25"/>
  <c r="K249" i="25"/>
  <c r="K308" i="25"/>
  <c r="K264" i="25"/>
  <c r="K314" i="25"/>
  <c r="K236" i="25"/>
  <c r="K263" i="25"/>
  <c r="K240" i="25"/>
  <c r="K285" i="25"/>
  <c r="K297" i="25"/>
  <c r="K239" i="25"/>
  <c r="K237" i="25"/>
  <c r="K346" i="25"/>
  <c r="K334" i="25"/>
  <c r="K300" i="25"/>
  <c r="K342" i="25"/>
  <c r="K235" i="25"/>
  <c r="K277" i="25"/>
  <c r="K351" i="25"/>
  <c r="K358" i="25"/>
  <c r="K340" i="25"/>
  <c r="K347" i="25"/>
  <c r="K307" i="25"/>
  <c r="K272" i="25"/>
  <c r="K313" i="25"/>
  <c r="K328" i="25"/>
  <c r="K255" i="25"/>
  <c r="K329" i="25"/>
  <c r="K349" i="25"/>
  <c r="H44" i="12"/>
  <c r="I3" i="25"/>
  <c r="I19" i="25"/>
  <c r="I18" i="25"/>
  <c r="I14" i="25"/>
  <c r="I17" i="25"/>
  <c r="I8" i="25"/>
  <c r="I12" i="25"/>
  <c r="I15" i="25"/>
  <c r="I7" i="25"/>
  <c r="I16" i="25"/>
  <c r="I2" i="25"/>
  <c r="I13" i="25"/>
  <c r="I5" i="25"/>
  <c r="I9" i="25"/>
  <c r="I10" i="25"/>
  <c r="I4" i="25"/>
  <c r="I11" i="25"/>
  <c r="I6" i="25"/>
  <c r="B13" i="8"/>
  <c r="B12" i="27"/>
  <c r="B13" i="18"/>
  <c r="E208" i="12"/>
  <c r="E194" i="12"/>
  <c r="E183" i="12"/>
  <c r="E145" i="12"/>
  <c r="E193" i="12"/>
  <c r="E166" i="12"/>
  <c r="E171" i="12"/>
  <c r="E190" i="12"/>
  <c r="E158" i="12"/>
  <c r="E160" i="12"/>
  <c r="E214" i="12"/>
  <c r="E184" i="12"/>
  <c r="E159" i="12"/>
  <c r="E207" i="12"/>
  <c r="E182" i="12"/>
  <c r="E157" i="12"/>
  <c r="E206" i="12"/>
  <c r="E181" i="12"/>
  <c r="E154" i="12"/>
  <c r="E202" i="12"/>
  <c r="E178" i="12"/>
  <c r="E146" i="12"/>
  <c r="S47" i="25"/>
  <c r="U38" i="23"/>
  <c r="Q38" i="13"/>
  <c r="O39" i="12"/>
  <c r="G261" i="13"/>
  <c r="G280" i="13"/>
  <c r="G305" i="13"/>
  <c r="G264" i="13"/>
  <c r="G273" i="13"/>
  <c r="G262" i="13"/>
  <c r="G233" i="13"/>
  <c r="G265" i="13"/>
  <c r="G306" i="13"/>
  <c r="G296" i="13"/>
  <c r="G232" i="13"/>
  <c r="G227" i="13"/>
  <c r="G230" i="13"/>
  <c r="G236" i="13"/>
  <c r="G246" i="13"/>
  <c r="G223" i="13"/>
  <c r="G260" i="13"/>
  <c r="G263" i="13"/>
  <c r="G294" i="13"/>
  <c r="G249" i="13"/>
  <c r="G291" i="13"/>
  <c r="G308" i="13"/>
  <c r="G247" i="13"/>
  <c r="G237" i="13"/>
  <c r="G274" i="13"/>
  <c r="G251" i="13"/>
  <c r="G255" i="13"/>
  <c r="G259" i="13"/>
  <c r="G293" i="13"/>
  <c r="G281" i="13"/>
  <c r="G235" i="13"/>
  <c r="G234" i="13"/>
  <c r="G250" i="13"/>
  <c r="G256" i="13"/>
  <c r="G241" i="13"/>
  <c r="G226" i="13"/>
  <c r="G292" i="13"/>
  <c r="G266" i="13"/>
  <c r="G267" i="13"/>
  <c r="G270" i="13"/>
  <c r="G295" i="13"/>
  <c r="G307" i="13"/>
  <c r="G244" i="13"/>
  <c r="G290" i="13"/>
  <c r="G239" i="13"/>
  <c r="G248" i="13"/>
  <c r="G272" i="13"/>
  <c r="G271" i="13"/>
  <c r="G245" i="13"/>
  <c r="G224" i="13"/>
  <c r="G268" i="13"/>
  <c r="G269" i="13"/>
  <c r="G243" i="13"/>
  <c r="G299" i="13"/>
  <c r="G257" i="13"/>
  <c r="G254" i="13"/>
  <c r="G238" i="13"/>
  <c r="G252" i="13"/>
  <c r="G225" i="13"/>
  <c r="G231" i="13"/>
  <c r="G253" i="13"/>
  <c r="G242" i="13"/>
  <c r="G258" i="13"/>
  <c r="G240" i="13"/>
  <c r="G277" i="13"/>
  <c r="G302" i="13"/>
  <c r="G228" i="13"/>
  <c r="G229" i="13"/>
  <c r="G297" i="13"/>
  <c r="G284" i="13"/>
  <c r="G278" i="13"/>
  <c r="G304" i="13"/>
  <c r="G276" i="13"/>
  <c r="G275" i="13"/>
  <c r="G279" i="13"/>
  <c r="G298" i="13"/>
  <c r="G301" i="13"/>
  <c r="G303" i="13"/>
  <c r="G300" i="13"/>
  <c r="G286" i="13"/>
  <c r="G289" i="13"/>
  <c r="G283" i="13"/>
  <c r="G285" i="13"/>
  <c r="G288" i="13"/>
  <c r="G282" i="13"/>
  <c r="G287" i="13"/>
  <c r="E205" i="12"/>
  <c r="E172" i="12"/>
  <c r="E144" i="12"/>
  <c r="E170" i="12"/>
  <c r="E196" i="12"/>
  <c r="E195" i="12"/>
  <c r="E169" i="12"/>
  <c r="E204" i="12"/>
  <c r="E168" i="12"/>
  <c r="E192" i="12"/>
  <c r="E180" i="12"/>
  <c r="E156" i="12"/>
  <c r="E203" i="12"/>
  <c r="E191" i="12"/>
  <c r="E179" i="12"/>
  <c r="E167" i="12"/>
  <c r="E155" i="12"/>
  <c r="E153" i="12"/>
  <c r="E189" i="12"/>
  <c r="E177" i="12"/>
  <c r="E165" i="12"/>
  <c r="E200" i="12"/>
  <c r="E152" i="12"/>
  <c r="E211" i="12"/>
  <c r="E187" i="12"/>
  <c r="E175" i="12"/>
  <c r="E163" i="12"/>
  <c r="E151" i="12"/>
  <c r="E201" i="12"/>
  <c r="E212" i="12"/>
  <c r="E162" i="12"/>
  <c r="E213" i="12"/>
  <c r="E188" i="12"/>
  <c r="E176" i="12"/>
  <c r="E164" i="12"/>
  <c r="E199" i="12"/>
  <c r="E210" i="12"/>
  <c r="E198" i="12"/>
  <c r="E186" i="12"/>
  <c r="E174" i="12"/>
  <c r="E148" i="12"/>
  <c r="E209" i="12"/>
  <c r="E197" i="12"/>
  <c r="E185" i="12"/>
  <c r="E173" i="12"/>
  <c r="E161" i="12"/>
  <c r="E147" i="12"/>
  <c r="H167" i="12"/>
  <c r="G160" i="12"/>
  <c r="H127" i="12"/>
  <c r="H202" i="12"/>
  <c r="H196" i="12"/>
  <c r="G173" i="12"/>
  <c r="H201" i="12"/>
  <c r="G197" i="12"/>
  <c r="H206" i="12"/>
  <c r="H186" i="12"/>
  <c r="H120" i="12"/>
  <c r="H210" i="12"/>
  <c r="G183" i="12"/>
  <c r="G177" i="12"/>
  <c r="H93" i="12"/>
  <c r="H194" i="12"/>
  <c r="H188" i="12"/>
  <c r="G156" i="12"/>
  <c r="H68" i="12"/>
  <c r="G210" i="12"/>
  <c r="H198" i="12"/>
  <c r="G194" i="12"/>
  <c r="H182" i="12"/>
  <c r="H25" i="12"/>
  <c r="H214" i="12"/>
  <c r="G209" i="12"/>
  <c r="H145" i="12"/>
  <c r="E150" i="12"/>
  <c r="E143" i="12"/>
  <c r="E149" i="12"/>
  <c r="H104" i="12"/>
  <c r="H76" i="12"/>
  <c r="H42" i="12"/>
  <c r="G213" i="12"/>
  <c r="G205" i="12"/>
  <c r="G201" i="12"/>
  <c r="H160" i="12"/>
  <c r="G150" i="12"/>
  <c r="H126" i="12"/>
  <c r="H100" i="12"/>
  <c r="H72" i="12"/>
  <c r="H26" i="12"/>
  <c r="G186" i="12"/>
  <c r="H92" i="12"/>
  <c r="H63" i="12"/>
  <c r="H204" i="12"/>
  <c r="G196" i="12"/>
  <c r="G212" i="12"/>
  <c r="H199" i="12"/>
  <c r="H190" i="12"/>
  <c r="H170" i="12"/>
  <c r="H153" i="12"/>
  <c r="H148" i="12"/>
  <c r="H114" i="12"/>
  <c r="H85" i="12"/>
  <c r="H56" i="12"/>
  <c r="H212" i="12"/>
  <c r="G120" i="12"/>
  <c r="G207" i="12"/>
  <c r="H185" i="12"/>
  <c r="H180" i="12"/>
  <c r="G163" i="12"/>
  <c r="H141" i="12"/>
  <c r="G114" i="12"/>
  <c r="H84" i="12"/>
  <c r="G56" i="12"/>
  <c r="G174" i="12"/>
  <c r="H135" i="12"/>
  <c r="H108" i="12"/>
  <c r="H79" i="12"/>
  <c r="G50" i="12"/>
  <c r="H179" i="12"/>
  <c r="H156" i="12"/>
  <c r="H151" i="12"/>
  <c r="H133" i="12"/>
  <c r="H106" i="12"/>
  <c r="H78" i="12"/>
  <c r="G5" i="12"/>
  <c r="H8" i="12"/>
  <c r="H140" i="12"/>
  <c r="G122" i="12"/>
  <c r="G112" i="12"/>
  <c r="H99" i="12"/>
  <c r="G84" i="12"/>
  <c r="H71" i="12"/>
  <c r="H55" i="12"/>
  <c r="H41" i="12"/>
  <c r="H24" i="12"/>
  <c r="H207" i="12"/>
  <c r="G204" i="12"/>
  <c r="H193" i="12"/>
  <c r="G189" i="12"/>
  <c r="H177" i="12"/>
  <c r="H173" i="12"/>
  <c r="H163" i="12"/>
  <c r="H159" i="12"/>
  <c r="H144" i="12"/>
  <c r="H136" i="12"/>
  <c r="H121" i="12"/>
  <c r="H111" i="12"/>
  <c r="H98" i="12"/>
  <c r="H83" i="12"/>
  <c r="H69" i="12"/>
  <c r="H51" i="12"/>
  <c r="H40" i="12"/>
  <c r="G24" i="12"/>
  <c r="H50" i="12"/>
  <c r="H35" i="12"/>
  <c r="H34" i="12"/>
  <c r="H142" i="12"/>
  <c r="H119" i="12"/>
  <c r="G106" i="12"/>
  <c r="H90" i="12"/>
  <c r="G78" i="12"/>
  <c r="H62" i="12"/>
  <c r="G48" i="12"/>
  <c r="G34" i="12"/>
  <c r="G199" i="12"/>
  <c r="H191" i="12"/>
  <c r="G188" i="12"/>
  <c r="G180" i="12"/>
  <c r="H176" i="12"/>
  <c r="H157" i="12"/>
  <c r="H132" i="12"/>
  <c r="H209" i="12"/>
  <c r="G202" i="12"/>
  <c r="G191" i="12"/>
  <c r="H183" i="12"/>
  <c r="G171" i="12"/>
  <c r="H166" i="12"/>
  <c r="G142" i="12"/>
  <c r="G130" i="12"/>
  <c r="H115" i="12"/>
  <c r="H105" i="12"/>
  <c r="H87" i="12"/>
  <c r="H77" i="12"/>
  <c r="H57" i="12"/>
  <c r="H47" i="12"/>
  <c r="G32" i="12"/>
  <c r="G146" i="12"/>
  <c r="G159" i="12"/>
  <c r="G148" i="12"/>
  <c r="G126" i="12"/>
  <c r="H213" i="12"/>
  <c r="G208" i="12"/>
  <c r="H205" i="12"/>
  <c r="G200" i="12"/>
  <c r="H197" i="12"/>
  <c r="G192" i="12"/>
  <c r="H189" i="12"/>
  <c r="G184" i="12"/>
  <c r="H181" i="12"/>
  <c r="H174" i="12"/>
  <c r="H171" i="12"/>
  <c r="G168" i="12"/>
  <c r="G165" i="12"/>
  <c r="H154" i="12"/>
  <c r="H150" i="12"/>
  <c r="G147" i="12"/>
  <c r="H137" i="12"/>
  <c r="H130" i="12"/>
  <c r="H122" i="12"/>
  <c r="G116" i="12"/>
  <c r="H109" i="12"/>
  <c r="H101" i="12"/>
  <c r="H94" i="12"/>
  <c r="G88" i="12"/>
  <c r="G80" i="12"/>
  <c r="H73" i="12"/>
  <c r="H66" i="12"/>
  <c r="H58" i="12"/>
  <c r="G52" i="12"/>
  <c r="H45" i="12"/>
  <c r="G36" i="12"/>
  <c r="H28" i="12"/>
  <c r="H19" i="12"/>
  <c r="G94" i="12"/>
  <c r="G66" i="12"/>
  <c r="G58" i="12"/>
  <c r="H18" i="12"/>
  <c r="G136" i="12"/>
  <c r="G128" i="12"/>
  <c r="G100" i="12"/>
  <c r="G72" i="12"/>
  <c r="G64" i="12"/>
  <c r="H17" i="12"/>
  <c r="H12" i="12"/>
  <c r="G11" i="12"/>
  <c r="G193" i="12"/>
  <c r="G176" i="12"/>
  <c r="G166" i="12"/>
  <c r="G98" i="12"/>
  <c r="G62" i="12"/>
  <c r="G40" i="12"/>
  <c r="H30" i="12"/>
  <c r="H23" i="12"/>
  <c r="G9" i="12"/>
  <c r="G214" i="12"/>
  <c r="H211" i="12"/>
  <c r="G206" i="12"/>
  <c r="H203" i="12"/>
  <c r="G198" i="12"/>
  <c r="H195" i="12"/>
  <c r="G190" i="12"/>
  <c r="H187" i="12"/>
  <c r="G182" i="12"/>
  <c r="G179" i="12"/>
  <c r="G172" i="12"/>
  <c r="H162" i="12"/>
  <c r="G155" i="12"/>
  <c r="G151" i="12"/>
  <c r="G144" i="12"/>
  <c r="H138" i="12"/>
  <c r="G132" i="12"/>
  <c r="H125" i="12"/>
  <c r="H117" i="12"/>
  <c r="H110" i="12"/>
  <c r="G104" i="12"/>
  <c r="G96" i="12"/>
  <c r="H89" i="12"/>
  <c r="H82" i="12"/>
  <c r="H74" i="12"/>
  <c r="G68" i="12"/>
  <c r="H61" i="12"/>
  <c r="H53" i="12"/>
  <c r="H46" i="12"/>
  <c r="H39" i="12"/>
  <c r="G30" i="12"/>
  <c r="H21" i="12"/>
  <c r="G185" i="12"/>
  <c r="G169" i="12"/>
  <c r="G90" i="12"/>
  <c r="H11" i="12"/>
  <c r="G211" i="12"/>
  <c r="H208" i="12"/>
  <c r="G203" i="12"/>
  <c r="H200" i="12"/>
  <c r="G195" i="12"/>
  <c r="H192" i="12"/>
  <c r="G187" i="12"/>
  <c r="H184" i="12"/>
  <c r="H168" i="12"/>
  <c r="H165" i="12"/>
  <c r="G158" i="12"/>
  <c r="H147" i="12"/>
  <c r="G138" i="12"/>
  <c r="H131" i="12"/>
  <c r="H124" i="12"/>
  <c r="H116" i="12"/>
  <c r="G110" i="12"/>
  <c r="H103" i="12"/>
  <c r="H95" i="12"/>
  <c r="H88" i="12"/>
  <c r="G82" i="12"/>
  <c r="G74" i="12"/>
  <c r="H67" i="12"/>
  <c r="H60" i="12"/>
  <c r="H52" i="12"/>
  <c r="G46" i="12"/>
  <c r="H37" i="12"/>
  <c r="H29" i="12"/>
  <c r="G20" i="12"/>
  <c r="H7" i="12"/>
  <c r="G181" i="12"/>
  <c r="H178" i="12"/>
  <c r="H175" i="12"/>
  <c r="G167" i="12"/>
  <c r="H164" i="12"/>
  <c r="H161" i="12"/>
  <c r="H152" i="12"/>
  <c r="H143" i="12"/>
  <c r="G140" i="12"/>
  <c r="H134" i="12"/>
  <c r="H129" i="12"/>
  <c r="G124" i="12"/>
  <c r="H118" i="12"/>
  <c r="H113" i="12"/>
  <c r="G108" i="12"/>
  <c r="H102" i="12"/>
  <c r="H97" i="12"/>
  <c r="G92" i="12"/>
  <c r="H86" i="12"/>
  <c r="H81" i="12"/>
  <c r="G76" i="12"/>
  <c r="H70" i="12"/>
  <c r="H65" i="12"/>
  <c r="G60" i="12"/>
  <c r="H54" i="12"/>
  <c r="H49" i="12"/>
  <c r="G44" i="12"/>
  <c r="H38" i="12"/>
  <c r="H33" i="12"/>
  <c r="G28" i="12"/>
  <c r="H22" i="12"/>
  <c r="H16" i="12"/>
  <c r="G7" i="12"/>
  <c r="G175" i="12"/>
  <c r="H172" i="12"/>
  <c r="H169" i="12"/>
  <c r="G164" i="12"/>
  <c r="G161" i="12"/>
  <c r="H158" i="12"/>
  <c r="H155" i="12"/>
  <c r="G152" i="12"/>
  <c r="H149" i="12"/>
  <c r="H146" i="12"/>
  <c r="G143" i="12"/>
  <c r="H139" i="12"/>
  <c r="G134" i="12"/>
  <c r="H128" i="12"/>
  <c r="H123" i="12"/>
  <c r="G118" i="12"/>
  <c r="H112" i="12"/>
  <c r="H107" i="12"/>
  <c r="G102" i="12"/>
  <c r="H96" i="12"/>
  <c r="H91" i="12"/>
  <c r="G86" i="12"/>
  <c r="H80" i="12"/>
  <c r="H75" i="12"/>
  <c r="G70" i="12"/>
  <c r="H64" i="12"/>
  <c r="H59" i="12"/>
  <c r="G54" i="12"/>
  <c r="H48" i="12"/>
  <c r="H43" i="12"/>
  <c r="G38" i="12"/>
  <c r="H32" i="12"/>
  <c r="H27" i="12"/>
  <c r="G22" i="12"/>
  <c r="H13" i="12"/>
  <c r="H4" i="12"/>
  <c r="G42" i="12"/>
  <c r="H36" i="12"/>
  <c r="H31" i="12"/>
  <c r="G26" i="12"/>
  <c r="H20" i="12"/>
  <c r="G18" i="12"/>
  <c r="G12" i="12"/>
  <c r="G8" i="12"/>
  <c r="G4" i="12"/>
  <c r="H15" i="12"/>
  <c r="H10" i="12"/>
  <c r="H6" i="12"/>
  <c r="H3" i="12"/>
  <c r="H14" i="12"/>
  <c r="G10" i="12"/>
  <c r="G6" i="12"/>
  <c r="G3" i="12"/>
  <c r="G14" i="12"/>
  <c r="H9" i="12"/>
  <c r="H5" i="12"/>
  <c r="G15" i="12"/>
  <c r="G153" i="12"/>
  <c r="G145" i="12"/>
  <c r="G139" i="12"/>
  <c r="G135" i="12"/>
  <c r="G131" i="12"/>
  <c r="G127" i="12"/>
  <c r="G123" i="12"/>
  <c r="G119" i="12"/>
  <c r="G115" i="12"/>
  <c r="G111" i="12"/>
  <c r="G107" i="12"/>
  <c r="G103" i="12"/>
  <c r="G99" i="12"/>
  <c r="G95" i="12"/>
  <c r="G91" i="12"/>
  <c r="G87" i="12"/>
  <c r="G83" i="12"/>
  <c r="G79" i="12"/>
  <c r="G75" i="12"/>
  <c r="G71" i="12"/>
  <c r="G67" i="12"/>
  <c r="G63" i="12"/>
  <c r="G59" i="12"/>
  <c r="G55" i="12"/>
  <c r="G51" i="12"/>
  <c r="G47" i="12"/>
  <c r="G43" i="12"/>
  <c r="G39" i="12"/>
  <c r="G35" i="12"/>
  <c r="G31" i="12"/>
  <c r="G27" i="12"/>
  <c r="G23" i="12"/>
  <c r="G157" i="12"/>
  <c r="G149" i="12"/>
  <c r="G141" i="12"/>
  <c r="G137" i="12"/>
  <c r="G133" i="12"/>
  <c r="G129" i="12"/>
  <c r="G125" i="12"/>
  <c r="G121" i="12"/>
  <c r="G117" i="12"/>
  <c r="G113" i="12"/>
  <c r="G109" i="12"/>
  <c r="G105" i="12"/>
  <c r="G101" i="12"/>
  <c r="G97" i="12"/>
  <c r="G93" i="12"/>
  <c r="G89" i="12"/>
  <c r="G85" i="12"/>
  <c r="G81" i="12"/>
  <c r="G77" i="12"/>
  <c r="G73" i="12"/>
  <c r="G69" i="12"/>
  <c r="G65" i="12"/>
  <c r="G61" i="12"/>
  <c r="G57" i="12"/>
  <c r="G53" i="12"/>
  <c r="G49" i="12"/>
  <c r="G45" i="12"/>
  <c r="G41" i="12"/>
  <c r="G37" i="12"/>
  <c r="G33" i="12"/>
  <c r="G29" i="12"/>
  <c r="G25" i="12"/>
  <c r="G21" i="12"/>
  <c r="G178" i="12"/>
  <c r="G170" i="12"/>
  <c r="G162" i="12"/>
  <c r="G154" i="12"/>
  <c r="G17" i="12"/>
  <c r="G13" i="12"/>
  <c r="G16" i="12"/>
  <c r="G19" i="12"/>
  <c r="E3"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4" i="12"/>
  <c r="E11" i="12"/>
  <c r="E5" i="12"/>
  <c r="E12" i="12"/>
  <c r="E6" i="12"/>
  <c r="E13" i="12"/>
  <c r="E7" i="12"/>
  <c r="E14" i="12"/>
  <c r="E15" i="12"/>
  <c r="E10" i="12"/>
  <c r="E9"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8" i="12"/>
  <c r="E16" i="12"/>
  <c r="AJ2" i="25"/>
  <c r="N3" i="25" l="1"/>
  <c r="P3" i="25" s="1"/>
  <c r="M3" i="25"/>
  <c r="AK2" i="25"/>
  <c r="B14" i="8"/>
  <c r="B13" i="27"/>
  <c r="B14" i="18"/>
  <c r="S48" i="25"/>
  <c r="U39" i="23"/>
  <c r="Q39" i="13"/>
  <c r="O40" i="12"/>
  <c r="C10" i="12"/>
  <c r="Q3" i="25" l="1"/>
  <c r="U3" i="25" s="1"/>
  <c r="O4" i="25"/>
  <c r="N4" i="25"/>
  <c r="P4" i="25" s="1"/>
  <c r="M4" i="25"/>
  <c r="AI3" i="25"/>
  <c r="R3" i="25"/>
  <c r="B15" i="8"/>
  <c r="B14" i="27"/>
  <c r="B15" i="18"/>
  <c r="S49" i="25"/>
  <c r="U40" i="23"/>
  <c r="Q40" i="13"/>
  <c r="O41" i="12"/>
  <c r="K2" i="13"/>
  <c r="F9" i="13"/>
  <c r="F13" i="13"/>
  <c r="F15" i="13"/>
  <c r="F2" i="13"/>
  <c r="F7" i="13"/>
  <c r="F10" i="13"/>
  <c r="F4" i="13"/>
  <c r="F14" i="13"/>
  <c r="F6" i="13"/>
  <c r="F3" i="13"/>
  <c r="F5" i="13"/>
  <c r="F12" i="13"/>
  <c r="F11" i="13"/>
  <c r="F8" i="13"/>
  <c r="F58" i="13"/>
  <c r="F49" i="13"/>
  <c r="F199" i="13"/>
  <c r="F201" i="13"/>
  <c r="F147" i="13"/>
  <c r="F99" i="13"/>
  <c r="F114" i="13"/>
  <c r="F61" i="13"/>
  <c r="F162" i="13"/>
  <c r="F89" i="13"/>
  <c r="F126" i="13"/>
  <c r="F18" i="13"/>
  <c r="F209" i="13"/>
  <c r="F16" i="13"/>
  <c r="F85" i="13"/>
  <c r="F188" i="13"/>
  <c r="F169" i="13"/>
  <c r="F64" i="13"/>
  <c r="F140" i="13"/>
  <c r="F158" i="13"/>
  <c r="F30" i="13"/>
  <c r="F150" i="13"/>
  <c r="F62" i="13"/>
  <c r="F81" i="13"/>
  <c r="F160" i="13"/>
  <c r="F118" i="13"/>
  <c r="F125" i="13"/>
  <c r="F138" i="13"/>
  <c r="F213" i="13"/>
  <c r="G222" i="13" s="1"/>
  <c r="F151" i="13"/>
  <c r="F65" i="13"/>
  <c r="F97" i="13"/>
  <c r="F196" i="13"/>
  <c r="F23" i="13"/>
  <c r="F94" i="13"/>
  <c r="F179" i="13"/>
  <c r="F96" i="13"/>
  <c r="F108" i="13"/>
  <c r="F27" i="13"/>
  <c r="F40" i="13"/>
  <c r="F78" i="13"/>
  <c r="F107" i="13"/>
  <c r="F28" i="13"/>
  <c r="F59" i="13"/>
  <c r="F117" i="13"/>
  <c r="F127" i="13"/>
  <c r="F82" i="13"/>
  <c r="F103" i="13"/>
  <c r="F79" i="13"/>
  <c r="F101" i="13"/>
  <c r="F121" i="13"/>
  <c r="F21" i="13"/>
  <c r="F131" i="13"/>
  <c r="F141" i="13"/>
  <c r="F41" i="13"/>
  <c r="F124" i="13"/>
  <c r="F113" i="13"/>
  <c r="F33" i="13"/>
  <c r="F157" i="13"/>
  <c r="F190" i="13"/>
  <c r="F153" i="13"/>
  <c r="F54" i="13"/>
  <c r="F173" i="13"/>
  <c r="F72" i="13"/>
  <c r="F149" i="13"/>
  <c r="F145" i="13"/>
  <c r="F195" i="13"/>
  <c r="F154" i="13"/>
  <c r="F25" i="13"/>
  <c r="F73" i="13"/>
  <c r="F183" i="13"/>
  <c r="F22" i="13"/>
  <c r="F172" i="13"/>
  <c r="F38" i="13"/>
  <c r="F92" i="13"/>
  <c r="F17" i="13"/>
  <c r="F90" i="13"/>
  <c r="F70" i="13"/>
  <c r="F212" i="13"/>
  <c r="F35" i="13"/>
  <c r="F74" i="13"/>
  <c r="F166" i="13"/>
  <c r="F60" i="13"/>
  <c r="F186" i="13"/>
  <c r="F115" i="13"/>
  <c r="F139" i="13"/>
  <c r="F45" i="13"/>
  <c r="F100" i="13"/>
  <c r="F20" i="13"/>
  <c r="F116" i="13"/>
  <c r="F71" i="13"/>
  <c r="F105" i="13"/>
  <c r="F44" i="13"/>
  <c r="F68" i="13"/>
  <c r="F182" i="13"/>
  <c r="F163" i="13"/>
  <c r="F152" i="13"/>
  <c r="F67" i="13"/>
  <c r="F29" i="13"/>
  <c r="F24" i="13"/>
  <c r="F205" i="13"/>
  <c r="F178" i="13"/>
  <c r="F132" i="13"/>
  <c r="F91" i="13"/>
  <c r="F109" i="13"/>
  <c r="F144" i="13"/>
  <c r="F110" i="13"/>
  <c r="F136" i="13"/>
  <c r="F47" i="13"/>
  <c r="F75" i="13"/>
  <c r="F19" i="13"/>
  <c r="F51" i="13"/>
  <c r="F203" i="13"/>
  <c r="F180" i="13"/>
  <c r="F146" i="13"/>
  <c r="F137" i="13"/>
  <c r="F31" i="13"/>
  <c r="F167" i="13"/>
  <c r="F56" i="13"/>
  <c r="F55" i="13"/>
  <c r="F135" i="13"/>
  <c r="F210" i="13"/>
  <c r="F43" i="13"/>
  <c r="F156" i="13"/>
  <c r="F192" i="13"/>
  <c r="F52" i="13"/>
  <c r="F193" i="13"/>
  <c r="F95" i="13"/>
  <c r="F191" i="13"/>
  <c r="F34" i="13"/>
  <c r="F76" i="13"/>
  <c r="F165" i="13"/>
  <c r="F112" i="13"/>
  <c r="F175" i="13"/>
  <c r="F86" i="13"/>
  <c r="F128" i="13"/>
  <c r="F87" i="13"/>
  <c r="F189" i="13"/>
  <c r="F50" i="13"/>
  <c r="F204" i="13"/>
  <c r="F142" i="13"/>
  <c r="F123" i="13"/>
  <c r="F26" i="13"/>
  <c r="F168" i="13"/>
  <c r="F174" i="13"/>
  <c r="F148" i="13"/>
  <c r="F202" i="13"/>
  <c r="F111" i="13"/>
  <c r="F104" i="13"/>
  <c r="F88" i="13"/>
  <c r="F69" i="13"/>
  <c r="F66" i="13"/>
  <c r="F119" i="13"/>
  <c r="F208" i="13"/>
  <c r="F36" i="13"/>
  <c r="F177" i="13"/>
  <c r="F198" i="13"/>
  <c r="F102" i="13"/>
  <c r="F83" i="13"/>
  <c r="F194" i="13"/>
  <c r="F159" i="13"/>
  <c r="F164" i="13"/>
  <c r="F106" i="13"/>
  <c r="F184" i="13"/>
  <c r="F77" i="13"/>
  <c r="F134" i="13"/>
  <c r="F185" i="13"/>
  <c r="F42" i="13"/>
  <c r="F53" i="13"/>
  <c r="F98" i="13"/>
  <c r="F143" i="13"/>
  <c r="F32" i="13"/>
  <c r="F133" i="13"/>
  <c r="F161" i="13"/>
  <c r="F122" i="13"/>
  <c r="F48" i="13"/>
  <c r="F84" i="13"/>
  <c r="F155" i="13"/>
  <c r="F130" i="13"/>
  <c r="F187" i="13"/>
  <c r="F176" i="13"/>
  <c r="F170" i="13"/>
  <c r="F211" i="13"/>
  <c r="F80" i="13"/>
  <c r="F197" i="13"/>
  <c r="F63" i="13"/>
  <c r="F46" i="13"/>
  <c r="F200" i="13"/>
  <c r="F39" i="13"/>
  <c r="F171" i="13"/>
  <c r="F181" i="13"/>
  <c r="F57" i="13"/>
  <c r="F206" i="13"/>
  <c r="F129" i="13"/>
  <c r="F93" i="13"/>
  <c r="F207" i="13"/>
  <c r="F120" i="13"/>
  <c r="F37" i="13"/>
  <c r="K3" i="12"/>
  <c r="L4" i="12" s="1"/>
  <c r="C9" i="12"/>
  <c r="F97" i="12" s="1"/>
  <c r="AL3" i="25"/>
  <c r="AJ3" i="25"/>
  <c r="M5" i="25" l="1"/>
  <c r="AI5" i="25" s="1"/>
  <c r="O5" i="25"/>
  <c r="AM3" i="25"/>
  <c r="Q4" i="25"/>
  <c r="U4" i="25" s="1"/>
  <c r="N5" i="25"/>
  <c r="P5" i="25" s="1"/>
  <c r="AK3" i="25"/>
  <c r="AI4" i="25"/>
  <c r="R4" i="25"/>
  <c r="B16" i="8"/>
  <c r="B15" i="27"/>
  <c r="B16" i="18"/>
  <c r="S50" i="25"/>
  <c r="U41" i="23"/>
  <c r="Q41" i="13"/>
  <c r="O42" i="12"/>
  <c r="G215" i="13"/>
  <c r="G220" i="13"/>
  <c r="G221" i="13"/>
  <c r="G218" i="13"/>
  <c r="G214" i="13"/>
  <c r="G216" i="13"/>
  <c r="G217" i="13"/>
  <c r="G219" i="13"/>
  <c r="G62" i="13"/>
  <c r="G96" i="13"/>
  <c r="G118" i="13"/>
  <c r="G83" i="13"/>
  <c r="G171" i="13"/>
  <c r="G67" i="13"/>
  <c r="G13" i="13"/>
  <c r="G206" i="13"/>
  <c r="G128" i="13"/>
  <c r="G144" i="13"/>
  <c r="G93" i="13"/>
  <c r="G29" i="13"/>
  <c r="G46" i="13"/>
  <c r="G97" i="13"/>
  <c r="G132" i="13"/>
  <c r="G72" i="13"/>
  <c r="G181" i="13"/>
  <c r="G66" i="13"/>
  <c r="G87" i="13"/>
  <c r="G89" i="13"/>
  <c r="G57" i="13"/>
  <c r="G51" i="13"/>
  <c r="G203" i="13"/>
  <c r="G75" i="13"/>
  <c r="G174" i="13"/>
  <c r="G177" i="13"/>
  <c r="G137" i="13"/>
  <c r="G104" i="13"/>
  <c r="G64" i="13"/>
  <c r="G60" i="13"/>
  <c r="G100" i="13"/>
  <c r="G172" i="13"/>
  <c r="G109" i="13"/>
  <c r="G44" i="13"/>
  <c r="G31" i="13"/>
  <c r="G81" i="13"/>
  <c r="G133" i="13"/>
  <c r="G112" i="13"/>
  <c r="G49" i="13"/>
  <c r="G106" i="13"/>
  <c r="G90" i="13"/>
  <c r="G197" i="13"/>
  <c r="G70" i="13"/>
  <c r="G17" i="13"/>
  <c r="G19" i="13"/>
  <c r="G180" i="13"/>
  <c r="G183" i="13"/>
  <c r="G161" i="13"/>
  <c r="G88" i="13"/>
  <c r="G131" i="13"/>
  <c r="G190" i="13"/>
  <c r="G194" i="13"/>
  <c r="G92" i="13"/>
  <c r="G77" i="13"/>
  <c r="G78" i="13"/>
  <c r="G32" i="13"/>
  <c r="G35" i="13"/>
  <c r="G95" i="13"/>
  <c r="G202" i="13"/>
  <c r="G65" i="13"/>
  <c r="G28" i="13"/>
  <c r="G141" i="13"/>
  <c r="G191" i="13"/>
  <c r="G54" i="13"/>
  <c r="G192" i="13"/>
  <c r="G182" i="13"/>
  <c r="G50" i="13"/>
  <c r="G91" i="13"/>
  <c r="G36" i="13"/>
  <c r="G74" i="13"/>
  <c r="G71" i="13"/>
  <c r="G94" i="13"/>
  <c r="G123" i="13"/>
  <c r="G20" i="13"/>
  <c r="G16" i="13"/>
  <c r="G122" i="13"/>
  <c r="G61" i="13"/>
  <c r="G176" i="13"/>
  <c r="G84" i="13"/>
  <c r="G187" i="13"/>
  <c r="G148" i="13"/>
  <c r="G82" i="13"/>
  <c r="G63" i="13"/>
  <c r="G150" i="13"/>
  <c r="G136" i="13"/>
  <c r="G159" i="13"/>
  <c r="G25" i="13"/>
  <c r="G108" i="13"/>
  <c r="G21" i="13"/>
  <c r="G2" i="13"/>
  <c r="K3" i="13" s="1"/>
  <c r="G3" i="13"/>
  <c r="G8" i="13"/>
  <c r="G4" i="13"/>
  <c r="G11" i="13"/>
  <c r="G7" i="13"/>
  <c r="G9" i="13"/>
  <c r="G5" i="13"/>
  <c r="G10" i="13"/>
  <c r="G6" i="13"/>
  <c r="G212" i="13"/>
  <c r="G178" i="13"/>
  <c r="G170" i="13"/>
  <c r="G121" i="13"/>
  <c r="G129" i="13"/>
  <c r="G48" i="13"/>
  <c r="G184" i="13"/>
  <c r="G185" i="13"/>
  <c r="G134" i="13"/>
  <c r="G142" i="13"/>
  <c r="G79" i="13"/>
  <c r="G86" i="13"/>
  <c r="G207" i="13"/>
  <c r="G113" i="13"/>
  <c r="G151" i="13"/>
  <c r="G201" i="13"/>
  <c r="G40" i="13"/>
  <c r="G56" i="13"/>
  <c r="G53" i="13"/>
  <c r="G124" i="13"/>
  <c r="G99" i="13"/>
  <c r="G34" i="13"/>
  <c r="G162" i="13"/>
  <c r="G140" i="13"/>
  <c r="G126" i="13"/>
  <c r="G105" i="13"/>
  <c r="G39" i="13"/>
  <c r="G156" i="13"/>
  <c r="G14" i="13"/>
  <c r="G24" i="13"/>
  <c r="G160" i="13"/>
  <c r="G168" i="13"/>
  <c r="G200" i="13"/>
  <c r="G169" i="13"/>
  <c r="G209" i="13"/>
  <c r="G196" i="13"/>
  <c r="G41" i="13"/>
  <c r="G193" i="13"/>
  <c r="G186" i="13"/>
  <c r="G117" i="13"/>
  <c r="G120" i="13"/>
  <c r="G213" i="13"/>
  <c r="G165" i="13"/>
  <c r="G143" i="13"/>
  <c r="G146" i="13"/>
  <c r="G145" i="13"/>
  <c r="G33" i="13"/>
  <c r="G114" i="13"/>
  <c r="G195" i="13"/>
  <c r="G26" i="13"/>
  <c r="G163" i="13"/>
  <c r="G199" i="13"/>
  <c r="G30" i="13"/>
  <c r="G68" i="13"/>
  <c r="G188" i="13"/>
  <c r="G167" i="13"/>
  <c r="G27" i="13"/>
  <c r="G210" i="13"/>
  <c r="G12" i="13"/>
  <c r="G22" i="13"/>
  <c r="G179" i="13"/>
  <c r="G102" i="13"/>
  <c r="G55" i="13"/>
  <c r="G139" i="13"/>
  <c r="G147" i="13"/>
  <c r="G152" i="13"/>
  <c r="G115" i="13"/>
  <c r="G38" i="13"/>
  <c r="G45" i="13"/>
  <c r="G211" i="13"/>
  <c r="G59" i="13"/>
  <c r="G85" i="13"/>
  <c r="G47" i="13"/>
  <c r="G52" i="13"/>
  <c r="G155" i="13"/>
  <c r="G119" i="13"/>
  <c r="G80" i="13"/>
  <c r="G69" i="13"/>
  <c r="G101" i="13"/>
  <c r="G204" i="13"/>
  <c r="G166" i="13"/>
  <c r="G130" i="13"/>
  <c r="G37" i="13"/>
  <c r="G149" i="13"/>
  <c r="G135" i="13"/>
  <c r="G208" i="13"/>
  <c r="G15" i="13"/>
  <c r="G18" i="13"/>
  <c r="G205" i="13"/>
  <c r="G111" i="13"/>
  <c r="G138" i="13"/>
  <c r="G158" i="13"/>
  <c r="G164" i="13"/>
  <c r="G103" i="13"/>
  <c r="G107" i="13"/>
  <c r="G173" i="13"/>
  <c r="G157" i="13"/>
  <c r="G198" i="13"/>
  <c r="G43" i="13"/>
  <c r="G189" i="13"/>
  <c r="G153" i="13"/>
  <c r="G76" i="13"/>
  <c r="G125" i="13"/>
  <c r="G175" i="13"/>
  <c r="G154" i="13"/>
  <c r="G42" i="13"/>
  <c r="G110" i="13"/>
  <c r="G116" i="13"/>
  <c r="G127" i="13"/>
  <c r="G73" i="13"/>
  <c r="G98" i="13"/>
  <c r="G58" i="13"/>
  <c r="G23" i="13"/>
  <c r="M3" i="12"/>
  <c r="F131" i="12"/>
  <c r="F13" i="12"/>
  <c r="F54" i="12"/>
  <c r="F106" i="12"/>
  <c r="F186" i="12"/>
  <c r="F46" i="12"/>
  <c r="F100" i="12"/>
  <c r="F122" i="12"/>
  <c r="F19" i="12"/>
  <c r="F107" i="12"/>
  <c r="F102" i="12"/>
  <c r="F164" i="12"/>
  <c r="F73" i="12"/>
  <c r="F136" i="12"/>
  <c r="F28" i="12"/>
  <c r="F135" i="12"/>
  <c r="F123" i="12"/>
  <c r="F207" i="12"/>
  <c r="F214" i="12"/>
  <c r="F188" i="12"/>
  <c r="F161" i="12"/>
  <c r="F81" i="12"/>
  <c r="F43" i="12"/>
  <c r="F175" i="12"/>
  <c r="F80" i="12"/>
  <c r="F44" i="12"/>
  <c r="F158" i="12"/>
  <c r="F165" i="12"/>
  <c r="F40" i="12"/>
  <c r="F177" i="12"/>
  <c r="F129" i="12"/>
  <c r="F200" i="12"/>
  <c r="F41" i="12"/>
  <c r="F134" i="12"/>
  <c r="F48" i="12"/>
  <c r="F25" i="12"/>
  <c r="F89" i="12"/>
  <c r="F180" i="12"/>
  <c r="F57" i="12"/>
  <c r="F194" i="12"/>
  <c r="F31" i="12"/>
  <c r="F126" i="12"/>
  <c r="F125" i="12"/>
  <c r="F72" i="12"/>
  <c r="F121" i="12"/>
  <c r="F58" i="12"/>
  <c r="F29" i="12"/>
  <c r="F74" i="12"/>
  <c r="F179" i="12"/>
  <c r="F69" i="12"/>
  <c r="F119" i="12"/>
  <c r="F36" i="12"/>
  <c r="F11" i="12"/>
  <c r="F192" i="12"/>
  <c r="F189" i="12"/>
  <c r="F79" i="12"/>
  <c r="F37" i="12"/>
  <c r="F181" i="12"/>
  <c r="F191" i="12"/>
  <c r="F120" i="12"/>
  <c r="F76" i="12"/>
  <c r="F133" i="12"/>
  <c r="F52" i="12"/>
  <c r="F113" i="12"/>
  <c r="F65" i="12"/>
  <c r="F197" i="12"/>
  <c r="F93" i="12"/>
  <c r="F15" i="12"/>
  <c r="F195" i="12"/>
  <c r="F147" i="12"/>
  <c r="F170" i="12"/>
  <c r="F124" i="12"/>
  <c r="F144" i="12"/>
  <c r="F60" i="12"/>
  <c r="F118" i="12"/>
  <c r="F56" i="12"/>
  <c r="F42" i="12"/>
  <c r="F182" i="12"/>
  <c r="F23" i="12"/>
  <c r="F149" i="12"/>
  <c r="F110" i="12"/>
  <c r="F12" i="12"/>
  <c r="F67" i="12"/>
  <c r="F63" i="12"/>
  <c r="F206" i="12"/>
  <c r="F66" i="12"/>
  <c r="F151" i="12"/>
  <c r="F17" i="12"/>
  <c r="F91" i="12"/>
  <c r="F178" i="12"/>
  <c r="F5" i="12"/>
  <c r="F30" i="12"/>
  <c r="F203" i="12"/>
  <c r="F132" i="12"/>
  <c r="F70" i="12"/>
  <c r="F212" i="12"/>
  <c r="F128" i="12"/>
  <c r="F184" i="12"/>
  <c r="F6" i="12"/>
  <c r="F130" i="12"/>
  <c r="F145" i="12"/>
  <c r="F199" i="12"/>
  <c r="F105" i="12"/>
  <c r="F213" i="12"/>
  <c r="F174" i="12"/>
  <c r="F38" i="12"/>
  <c r="F127" i="12"/>
  <c r="F172" i="12"/>
  <c r="F9" i="12"/>
  <c r="F14" i="12"/>
  <c r="F27" i="12"/>
  <c r="F167" i="12"/>
  <c r="F68" i="12"/>
  <c r="F173" i="12"/>
  <c r="F204" i="12"/>
  <c r="F32" i="12"/>
  <c r="F176" i="12"/>
  <c r="F196" i="12"/>
  <c r="F140" i="12"/>
  <c r="F18" i="12"/>
  <c r="F86" i="12"/>
  <c r="F7" i="12"/>
  <c r="F92" i="12"/>
  <c r="F78" i="12"/>
  <c r="F208" i="12"/>
  <c r="F111" i="12"/>
  <c r="F109" i="12"/>
  <c r="F205" i="12"/>
  <c r="F168" i="12"/>
  <c r="F190" i="12"/>
  <c r="F53" i="12"/>
  <c r="F103" i="12"/>
  <c r="F193" i="12"/>
  <c r="F55" i="12"/>
  <c r="F84" i="12"/>
  <c r="F96" i="12"/>
  <c r="F10" i="12"/>
  <c r="F115" i="12"/>
  <c r="F160" i="12"/>
  <c r="F71" i="12"/>
  <c r="F26" i="12"/>
  <c r="F185" i="12"/>
  <c r="F62" i="12"/>
  <c r="F95" i="12"/>
  <c r="F85" i="12"/>
  <c r="F116" i="12"/>
  <c r="F4" i="12"/>
  <c r="F112" i="12"/>
  <c r="F83" i="12"/>
  <c r="F88" i="12"/>
  <c r="F108" i="12"/>
  <c r="F152" i="12"/>
  <c r="F20" i="12"/>
  <c r="F82" i="12"/>
  <c r="F101" i="12"/>
  <c r="F157" i="12"/>
  <c r="F169" i="12"/>
  <c r="F201" i="12"/>
  <c r="F148" i="12"/>
  <c r="F51" i="12"/>
  <c r="F90" i="12"/>
  <c r="F202" i="12"/>
  <c r="F34" i="12"/>
  <c r="F156" i="12"/>
  <c r="F183" i="12"/>
  <c r="F171" i="12"/>
  <c r="F47" i="12"/>
  <c r="F187" i="12"/>
  <c r="F146" i="12"/>
  <c r="F114" i="12"/>
  <c r="F104" i="12"/>
  <c r="F141" i="12"/>
  <c r="F210" i="12"/>
  <c r="F163" i="12"/>
  <c r="F159" i="12"/>
  <c r="F33" i="12"/>
  <c r="F211" i="12"/>
  <c r="F162" i="12"/>
  <c r="F150" i="12"/>
  <c r="F77" i="12"/>
  <c r="F3" i="12"/>
  <c r="F99" i="12"/>
  <c r="F155" i="12"/>
  <c r="F39" i="12"/>
  <c r="F45" i="12"/>
  <c r="F24" i="12"/>
  <c r="F143" i="12"/>
  <c r="F138" i="12"/>
  <c r="F64" i="12"/>
  <c r="F75" i="12"/>
  <c r="F166" i="12"/>
  <c r="F59" i="12"/>
  <c r="F209" i="12"/>
  <c r="F22" i="12"/>
  <c r="F49" i="12"/>
  <c r="F87" i="12"/>
  <c r="F98" i="12"/>
  <c r="F35" i="12"/>
  <c r="F153" i="12"/>
  <c r="F50" i="12"/>
  <c r="F198" i="12"/>
  <c r="F94" i="12"/>
  <c r="F117" i="12"/>
  <c r="F137" i="12"/>
  <c r="F139" i="12"/>
  <c r="F21" i="12"/>
  <c r="F8" i="12"/>
  <c r="F16" i="12"/>
  <c r="F61" i="12"/>
  <c r="J3" i="12"/>
  <c r="F154" i="12"/>
  <c r="F142" i="12"/>
  <c r="AL5" i="25"/>
  <c r="AL4" i="25"/>
  <c r="AJ5" i="25"/>
  <c r="R5" i="25" l="1"/>
  <c r="AM5" i="25"/>
  <c r="AM4" i="25"/>
  <c r="N6" i="25"/>
  <c r="P6" i="25" s="1"/>
  <c r="M6" i="25"/>
  <c r="R6" i="25" s="1"/>
  <c r="O6" i="25"/>
  <c r="Q5" i="25"/>
  <c r="U5" i="25" s="1"/>
  <c r="AK5" i="25"/>
  <c r="B17" i="8"/>
  <c r="B16" i="27"/>
  <c r="B17" i="18"/>
  <c r="S51" i="25"/>
  <c r="U42" i="23"/>
  <c r="Q42" i="13"/>
  <c r="O43" i="12"/>
  <c r="Q3" i="12"/>
  <c r="N3" i="12"/>
  <c r="P3" i="13"/>
  <c r="L3" i="13"/>
  <c r="O3" i="13" s="1"/>
  <c r="J4" i="12"/>
  <c r="K4" i="12"/>
  <c r="M4" i="12" s="1"/>
  <c r="Q4" i="12" s="1"/>
  <c r="E4" i="8"/>
  <c r="AJ4" i="25"/>
  <c r="C4" i="8"/>
  <c r="CI4" i="8" l="1"/>
  <c r="AK5" i="18" s="1"/>
  <c r="AK4" i="25"/>
  <c r="AI6" i="25"/>
  <c r="M7" i="25"/>
  <c r="R7" i="25" s="1"/>
  <c r="N7" i="25"/>
  <c r="O7" i="25"/>
  <c r="Q6" i="25"/>
  <c r="U6" i="25" s="1"/>
  <c r="B18" i="8"/>
  <c r="B17" i="27"/>
  <c r="B18" i="18"/>
  <c r="S52" i="25"/>
  <c r="U43" i="23"/>
  <c r="Q43" i="13"/>
  <c r="O44" i="12"/>
  <c r="U4" i="8"/>
  <c r="P4" i="8"/>
  <c r="S4" i="8"/>
  <c r="M4" i="8"/>
  <c r="F4" i="8"/>
  <c r="C5" i="18"/>
  <c r="K4" i="13"/>
  <c r="S3" i="13"/>
  <c r="L4" i="13"/>
  <c r="N3" i="13"/>
  <c r="M4" i="13"/>
  <c r="N4" i="12"/>
  <c r="K5" i="12"/>
  <c r="M5" i="12" s="1"/>
  <c r="Q5" i="12" s="1"/>
  <c r="J5" i="12"/>
  <c r="N5" i="12" s="1"/>
  <c r="L5" i="12"/>
  <c r="D4" i="8"/>
  <c r="AL6" i="25"/>
  <c r="CN4" i="8" l="1"/>
  <c r="CQ4" i="8"/>
  <c r="CJ4" i="8"/>
  <c r="AL5" i="18" s="1"/>
  <c r="AM6" i="25"/>
  <c r="CH4" i="8"/>
  <c r="O8" i="25"/>
  <c r="Q7" i="25"/>
  <c r="U7" i="25" s="1"/>
  <c r="P7" i="25"/>
  <c r="AI7" i="25"/>
  <c r="M8" i="25"/>
  <c r="R8" i="25" s="1"/>
  <c r="N8" i="25"/>
  <c r="B19" i="8"/>
  <c r="B18" i="27"/>
  <c r="B19" i="18"/>
  <c r="S53" i="25"/>
  <c r="U44" i="23"/>
  <c r="Q44" i="13"/>
  <c r="O45" i="12"/>
  <c r="Q4" i="8"/>
  <c r="K5" i="13"/>
  <c r="L4" i="8"/>
  <c r="K5" i="8" s="1"/>
  <c r="N5" i="8" s="1"/>
  <c r="G5" i="27" s="1"/>
  <c r="N4" i="13"/>
  <c r="O4" i="13"/>
  <c r="S4" i="13" s="1"/>
  <c r="D4" i="18"/>
  <c r="D5" i="18"/>
  <c r="M5" i="13"/>
  <c r="P4" i="13"/>
  <c r="L5" i="13"/>
  <c r="H4" i="8"/>
  <c r="CU4" i="8" s="1"/>
  <c r="CW4" i="8" s="1"/>
  <c r="CX5" i="8" s="1"/>
  <c r="AP6" i="18" s="1"/>
  <c r="J6" i="12"/>
  <c r="L6" i="12"/>
  <c r="K6" i="12"/>
  <c r="M6" i="12" s="1"/>
  <c r="Q6" i="12" s="1"/>
  <c r="AJ6" i="25"/>
  <c r="AK6" i="25" l="1"/>
  <c r="CL4" i="8"/>
  <c r="CM4" i="8"/>
  <c r="CZ5" i="8"/>
  <c r="CY5" i="8"/>
  <c r="CK4" i="8"/>
  <c r="AM5" i="18" s="1"/>
  <c r="G4" i="8"/>
  <c r="E4" i="27" s="1"/>
  <c r="CV5" i="8"/>
  <c r="O9" i="25"/>
  <c r="Q8" i="25"/>
  <c r="U8" i="25" s="1"/>
  <c r="M9" i="25"/>
  <c r="R9" i="25" s="1"/>
  <c r="P8" i="25"/>
  <c r="AI8" i="25"/>
  <c r="N9" i="25"/>
  <c r="B20" i="8"/>
  <c r="B19" i="27"/>
  <c r="B20" i="18"/>
  <c r="S54" i="25"/>
  <c r="U45" i="23"/>
  <c r="Q45" i="13"/>
  <c r="O46" i="12"/>
  <c r="R4" i="8"/>
  <c r="F4" i="27" s="1"/>
  <c r="AM5" i="8"/>
  <c r="O6" i="8"/>
  <c r="K6" i="13"/>
  <c r="P6" i="13" s="1"/>
  <c r="O5" i="13"/>
  <c r="S5" i="13" s="1"/>
  <c r="T4" i="8"/>
  <c r="H4" i="27" s="1"/>
  <c r="P5" i="13"/>
  <c r="L6" i="13"/>
  <c r="N5" i="13"/>
  <c r="M6" i="13"/>
  <c r="N6" i="12"/>
  <c r="L7" i="12"/>
  <c r="K7" i="12"/>
  <c r="M7" i="12" s="1"/>
  <c r="Q7" i="12" s="1"/>
  <c r="J7" i="12"/>
  <c r="N7" i="12" s="1"/>
  <c r="CR4" i="8" l="1"/>
  <c r="CO4" i="8"/>
  <c r="CP4" i="8" s="1"/>
  <c r="AN5" i="18" s="1"/>
  <c r="DA5" i="8"/>
  <c r="O10" i="25"/>
  <c r="AI9" i="25"/>
  <c r="Q9" i="25"/>
  <c r="U9" i="25" s="1"/>
  <c r="P9" i="25"/>
  <c r="M10" i="25"/>
  <c r="AI10" i="25" s="1"/>
  <c r="N10" i="25"/>
  <c r="P10" i="25" s="1"/>
  <c r="B21" i="8"/>
  <c r="B20" i="27"/>
  <c r="B21" i="18"/>
  <c r="S6" i="18"/>
  <c r="AD4" i="8"/>
  <c r="S55" i="25"/>
  <c r="U46" i="23"/>
  <c r="Q46" i="13"/>
  <c r="O47" i="12"/>
  <c r="AS4" i="8"/>
  <c r="AL4" i="8"/>
  <c r="F5" i="18"/>
  <c r="AK4" i="8"/>
  <c r="H5" i="18"/>
  <c r="AN4" i="8"/>
  <c r="K7" i="13"/>
  <c r="O6" i="13"/>
  <c r="S6" i="13" s="1"/>
  <c r="E5" i="18"/>
  <c r="AC4" i="8"/>
  <c r="AF4" i="8"/>
  <c r="G5" i="18"/>
  <c r="AG4" i="8"/>
  <c r="AV4" i="8"/>
  <c r="AR4" i="8"/>
  <c r="AU4" i="8"/>
  <c r="I5" i="8"/>
  <c r="J5" i="8" s="1"/>
  <c r="M7" i="13"/>
  <c r="N6" i="13"/>
  <c r="L7" i="13"/>
  <c r="K8" i="12"/>
  <c r="M8" i="12" s="1"/>
  <c r="Q8" i="12" s="1"/>
  <c r="L8" i="12"/>
  <c r="J8" i="12"/>
  <c r="N8" i="12" s="1"/>
  <c r="O11" i="25" l="1"/>
  <c r="M11" i="25"/>
  <c r="R11" i="25" s="1"/>
  <c r="Q10" i="25"/>
  <c r="U10" i="25" s="1"/>
  <c r="R10" i="25"/>
  <c r="N11" i="25"/>
  <c r="B22" i="8"/>
  <c r="B21" i="27"/>
  <c r="B22" i="18"/>
  <c r="T5" i="18"/>
  <c r="M5" i="18"/>
  <c r="Q5" i="18"/>
  <c r="K5" i="18"/>
  <c r="X5" i="18"/>
  <c r="Z5" i="18"/>
  <c r="R5" i="18"/>
  <c r="S56" i="25"/>
  <c r="U47" i="23"/>
  <c r="Q47" i="13"/>
  <c r="O48" i="12"/>
  <c r="AE4" i="8"/>
  <c r="AT4" i="8"/>
  <c r="BM4" i="8"/>
  <c r="K8" i="13"/>
  <c r="W5" i="18"/>
  <c r="L5" i="18"/>
  <c r="BC4" i="8"/>
  <c r="BD4" i="8" s="1"/>
  <c r="J5" i="18"/>
  <c r="O7" i="13"/>
  <c r="S7" i="13" s="1"/>
  <c r="Y5" i="18"/>
  <c r="V4" i="8"/>
  <c r="I4" i="27" s="1"/>
  <c r="D4" i="27" s="1"/>
  <c r="L8" i="13"/>
  <c r="N7" i="13"/>
  <c r="M8" i="13"/>
  <c r="P7" i="13"/>
  <c r="L9" i="12"/>
  <c r="J9" i="12"/>
  <c r="N9" i="12" s="1"/>
  <c r="K9" i="12"/>
  <c r="M12" i="25" l="1"/>
  <c r="R12" i="25" s="1"/>
  <c r="O12" i="25"/>
  <c r="P11" i="25"/>
  <c r="Q11" i="25"/>
  <c r="U11" i="25" s="1"/>
  <c r="N12" i="25"/>
  <c r="P12" i="25" s="1"/>
  <c r="AI11" i="25"/>
  <c r="B23" i="8"/>
  <c r="B22" i="27"/>
  <c r="B23" i="18"/>
  <c r="O5" i="18"/>
  <c r="BE4" i="8"/>
  <c r="S57" i="25"/>
  <c r="U48" i="23"/>
  <c r="Q48" i="13"/>
  <c r="O49" i="12"/>
  <c r="BJ4" i="8"/>
  <c r="BK4" i="8" s="1"/>
  <c r="BL4" i="8" s="1"/>
  <c r="AB5" i="18"/>
  <c r="AZ4" i="8"/>
  <c r="BA4" i="8" s="1"/>
  <c r="I5" i="18"/>
  <c r="AO4" i="8"/>
  <c r="K9" i="13"/>
  <c r="O8" i="13"/>
  <c r="S8" i="13" s="1"/>
  <c r="BN4" i="8"/>
  <c r="BO4" i="8" s="1"/>
  <c r="AH4" i="8"/>
  <c r="AW4" i="8"/>
  <c r="L9" i="13"/>
  <c r="P8" i="13"/>
  <c r="M9" i="13"/>
  <c r="N8" i="13"/>
  <c r="J10" i="12"/>
  <c r="N10" i="12" s="1"/>
  <c r="K10" i="12"/>
  <c r="M10" i="12" s="1"/>
  <c r="Q10" i="12" s="1"/>
  <c r="L10" i="12"/>
  <c r="M9" i="12"/>
  <c r="Q9" i="12" s="1"/>
  <c r="N13" i="25" l="1"/>
  <c r="P13" i="25" s="1"/>
  <c r="AI12" i="25"/>
  <c r="M13" i="25"/>
  <c r="AI13" i="25" s="1"/>
  <c r="O13" i="25"/>
  <c r="Q12" i="25"/>
  <c r="U12" i="25" s="1"/>
  <c r="B24" i="8"/>
  <c r="B23" i="27"/>
  <c r="B24" i="18"/>
  <c r="AX4" i="8"/>
  <c r="AH5" i="18"/>
  <c r="AE5" i="18"/>
  <c r="AG5" i="18"/>
  <c r="AI4" i="8"/>
  <c r="S58" i="25"/>
  <c r="U49" i="23"/>
  <c r="Q49" i="13"/>
  <c r="O50" i="12"/>
  <c r="BB4" i="8"/>
  <c r="AP4" i="8"/>
  <c r="U5" i="18"/>
  <c r="K10" i="13"/>
  <c r="P10" i="13" s="1"/>
  <c r="O9" i="13"/>
  <c r="S9" i="13" s="1"/>
  <c r="AA5" i="18"/>
  <c r="N5" i="18"/>
  <c r="P9" i="13"/>
  <c r="L10" i="13"/>
  <c r="M10" i="13"/>
  <c r="N9" i="13"/>
  <c r="L11" i="12"/>
  <c r="K11" i="12"/>
  <c r="M11" i="12" s="1"/>
  <c r="Q11" i="12" s="1"/>
  <c r="J11" i="12"/>
  <c r="Q13" i="25" l="1"/>
  <c r="U13" i="25" s="1"/>
  <c r="M14" i="25"/>
  <c r="R14" i="25" s="1"/>
  <c r="N14" i="25"/>
  <c r="O14" i="25"/>
  <c r="R13" i="25"/>
  <c r="B25" i="8"/>
  <c r="B24" i="27"/>
  <c r="B25" i="18"/>
  <c r="AD5" i="18"/>
  <c r="BS4" i="8"/>
  <c r="BT4" i="8" s="1"/>
  <c r="BP4" i="8"/>
  <c r="BQ4" i="8" s="1"/>
  <c r="BF4" i="8"/>
  <c r="BG4" i="8" s="1"/>
  <c r="S59" i="25"/>
  <c r="U50" i="23"/>
  <c r="Q50" i="13"/>
  <c r="O51" i="12"/>
  <c r="V5" i="18"/>
  <c r="K11" i="13"/>
  <c r="P11" i="13" s="1"/>
  <c r="O10" i="13"/>
  <c r="S10" i="13" s="1"/>
  <c r="P5" i="18"/>
  <c r="AC5" i="18"/>
  <c r="L11" i="13"/>
  <c r="M11" i="13"/>
  <c r="N10" i="13"/>
  <c r="N11" i="12"/>
  <c r="J12" i="12"/>
  <c r="N12" i="12" s="1"/>
  <c r="L12" i="12"/>
  <c r="K12" i="12"/>
  <c r="M12" i="12" s="1"/>
  <c r="Q12" i="12" s="1"/>
  <c r="AI14" i="25" l="1"/>
  <c r="M15" i="25"/>
  <c r="R15" i="25" s="1"/>
  <c r="N15" i="25"/>
  <c r="O15" i="25"/>
  <c r="P14" i="25"/>
  <c r="Q14" i="25"/>
  <c r="U14" i="25" s="1"/>
  <c r="B26" i="8"/>
  <c r="B25" i="27"/>
  <c r="B26" i="18"/>
  <c r="C4" i="27"/>
  <c r="BU4" i="8"/>
  <c r="AJ5" i="18" s="1"/>
  <c r="BR4" i="8"/>
  <c r="BH4" i="8"/>
  <c r="S60" i="25"/>
  <c r="U51" i="23"/>
  <c r="Q51" i="13"/>
  <c r="O52" i="12"/>
  <c r="K12" i="13"/>
  <c r="O11" i="13"/>
  <c r="S11" i="13" s="1"/>
  <c r="L12" i="13"/>
  <c r="N11" i="13"/>
  <c r="M12" i="13"/>
  <c r="J13" i="12"/>
  <c r="N13" i="12" s="1"/>
  <c r="L13" i="12"/>
  <c r="K13" i="12"/>
  <c r="M13" i="12" s="1"/>
  <c r="Q13" i="12" s="1"/>
  <c r="AI15" i="25" l="1"/>
  <c r="Q15" i="25"/>
  <c r="U15" i="25" s="1"/>
  <c r="O16" i="25"/>
  <c r="N16" i="25"/>
  <c r="P16" i="25" s="1"/>
  <c r="P15" i="25"/>
  <c r="M16" i="25"/>
  <c r="B27" i="8"/>
  <c r="B26" i="27"/>
  <c r="B27" i="18"/>
  <c r="AF5" i="18"/>
  <c r="AI5" i="18"/>
  <c r="S61" i="25"/>
  <c r="U52" i="23"/>
  <c r="Q52" i="13"/>
  <c r="O53" i="12"/>
  <c r="K13" i="13"/>
  <c r="O12" i="13"/>
  <c r="S12" i="13" s="1"/>
  <c r="P12" i="13"/>
  <c r="L13" i="13"/>
  <c r="N12" i="13"/>
  <c r="M13" i="13"/>
  <c r="L14" i="12"/>
  <c r="J14" i="12"/>
  <c r="K14" i="12"/>
  <c r="AI16" i="25" l="1"/>
  <c r="R16" i="25"/>
  <c r="N17" i="25"/>
  <c r="P17" i="25" s="1"/>
  <c r="M17" i="25"/>
  <c r="Q16" i="25"/>
  <c r="U16" i="25" s="1"/>
  <c r="O17" i="25"/>
  <c r="B28" i="8"/>
  <c r="B27" i="27"/>
  <c r="B28" i="18"/>
  <c r="S62" i="25"/>
  <c r="U53" i="23"/>
  <c r="Q53" i="13"/>
  <c r="O54" i="12"/>
  <c r="K14" i="13"/>
  <c r="O13" i="13"/>
  <c r="S13" i="13" s="1"/>
  <c r="N13" i="13"/>
  <c r="M14" i="13"/>
  <c r="L14" i="13"/>
  <c r="P13" i="13"/>
  <c r="N14" i="12"/>
  <c r="K15" i="12"/>
  <c r="M15" i="12" s="1"/>
  <c r="Q15" i="12" s="1"/>
  <c r="J15" i="12"/>
  <c r="L15" i="12"/>
  <c r="M14" i="12"/>
  <c r="Q14" i="12" s="1"/>
  <c r="AI17" i="25" l="1"/>
  <c r="Q17" i="25"/>
  <c r="U17" i="25" s="1"/>
  <c r="M18" i="25"/>
  <c r="O18" i="25"/>
  <c r="R17" i="25"/>
  <c r="N18" i="25"/>
  <c r="B29" i="8"/>
  <c r="B28" i="27"/>
  <c r="B29" i="18"/>
  <c r="S63" i="25"/>
  <c r="U54" i="23"/>
  <c r="Q54" i="13"/>
  <c r="O55" i="12"/>
  <c r="K15" i="13"/>
  <c r="P15" i="13" s="1"/>
  <c r="O14" i="13"/>
  <c r="S14" i="13" s="1"/>
  <c r="N14" i="13"/>
  <c r="M15" i="13"/>
  <c r="L15" i="13"/>
  <c r="P14" i="13"/>
  <c r="N15" i="12"/>
  <c r="J16" i="12"/>
  <c r="K16" i="12"/>
  <c r="L16" i="12"/>
  <c r="AI18" i="25" l="1"/>
  <c r="O19" i="25"/>
  <c r="R18" i="25"/>
  <c r="P18" i="25"/>
  <c r="M19" i="25"/>
  <c r="Q18" i="25"/>
  <c r="U18" i="25" s="1"/>
  <c r="N19" i="25"/>
  <c r="B30" i="8"/>
  <c r="B29" i="27"/>
  <c r="B30" i="18"/>
  <c r="S64" i="25"/>
  <c r="U55" i="23"/>
  <c r="K16" i="13"/>
  <c r="P16" i="13" s="1"/>
  <c r="O15" i="13"/>
  <c r="S15" i="13" s="1"/>
  <c r="M16" i="13"/>
  <c r="N15" i="13"/>
  <c r="L16" i="13"/>
  <c r="N16" i="12"/>
  <c r="J17" i="12"/>
  <c r="N17" i="12" s="1"/>
  <c r="K17" i="12"/>
  <c r="M17" i="12" s="1"/>
  <c r="M16" i="12"/>
  <c r="Q16" i="12" s="1"/>
  <c r="L17" i="12"/>
  <c r="R19" i="25" l="1"/>
  <c r="AI19" i="25"/>
  <c r="O20" i="25"/>
  <c r="Q19" i="25"/>
  <c r="U19" i="25" s="1"/>
  <c r="M20" i="25"/>
  <c r="P19" i="25"/>
  <c r="N20" i="25"/>
  <c r="B31" i="8"/>
  <c r="B30" i="27"/>
  <c r="B31" i="18"/>
  <c r="S65" i="25"/>
  <c r="U56" i="23"/>
  <c r="K17" i="13"/>
  <c r="P17" i="13" s="1"/>
  <c r="O16" i="13"/>
  <c r="S16" i="13" s="1"/>
  <c r="L17" i="13"/>
  <c r="M17" i="13"/>
  <c r="N16" i="13"/>
  <c r="K18" i="12"/>
  <c r="M18" i="12" s="1"/>
  <c r="Q18" i="12" s="1"/>
  <c r="J18" i="12"/>
  <c r="N18" i="12" s="1"/>
  <c r="L18" i="12"/>
  <c r="Q17" i="12"/>
  <c r="S3" i="12" s="1"/>
  <c r="R20" i="25" l="1"/>
  <c r="AI20" i="25"/>
  <c r="Q20" i="25"/>
  <c r="U20" i="25" s="1"/>
  <c r="P20" i="25"/>
  <c r="O21" i="25"/>
  <c r="B32" i="8"/>
  <c r="B31" i="27"/>
  <c r="B32" i="18"/>
  <c r="S66" i="25"/>
  <c r="U57" i="23"/>
  <c r="K18" i="13"/>
  <c r="O17" i="13"/>
  <c r="S17" i="13" s="1"/>
  <c r="L18" i="13"/>
  <c r="N17" i="13"/>
  <c r="M18" i="13"/>
  <c r="J19" i="12"/>
  <c r="L19" i="12"/>
  <c r="K19" i="12"/>
  <c r="B33" i="8" l="1"/>
  <c r="B32" i="27"/>
  <c r="B33" i="18"/>
  <c r="S67" i="25"/>
  <c r="U58" i="23"/>
  <c r="K19" i="13"/>
  <c r="P19" i="13" s="1"/>
  <c r="O18" i="13"/>
  <c r="S18" i="13" s="1"/>
  <c r="M19" i="13"/>
  <c r="N18" i="13"/>
  <c r="P18" i="13"/>
  <c r="L19" i="13"/>
  <c r="N19" i="12"/>
  <c r="K20" i="12"/>
  <c r="M20" i="12" s="1"/>
  <c r="Q20" i="12" s="1"/>
  <c r="L20" i="12"/>
  <c r="M19" i="12"/>
  <c r="Q19" i="12" s="1"/>
  <c r="J20" i="12"/>
  <c r="B34" i="8" l="1"/>
  <c r="B33" i="27"/>
  <c r="B34" i="18"/>
  <c r="S68" i="25"/>
  <c r="U59" i="23"/>
  <c r="K20" i="13"/>
  <c r="P20" i="13" s="1"/>
  <c r="O19" i="13"/>
  <c r="S19" i="13" s="1"/>
  <c r="N19" i="13"/>
  <c r="M20" i="13"/>
  <c r="L20" i="13"/>
  <c r="N20" i="12"/>
  <c r="K21" i="12"/>
  <c r="M21" i="12" s="1"/>
  <c r="Q21" i="12" s="1"/>
  <c r="L21" i="12"/>
  <c r="J21" i="12"/>
  <c r="N21" i="12" s="1"/>
  <c r="B35" i="8" l="1"/>
  <c r="B34" i="27"/>
  <c r="B35" i="18"/>
  <c r="S69" i="25"/>
  <c r="U60" i="23"/>
  <c r="K21" i="13"/>
  <c r="O20" i="13"/>
  <c r="S20" i="13" s="1"/>
  <c r="M21" i="13"/>
  <c r="N20" i="13"/>
  <c r="L21" i="13"/>
  <c r="L22" i="12"/>
  <c r="K22" i="12"/>
  <c r="J22" i="12"/>
  <c r="N22" i="12" s="1"/>
  <c r="B36" i="8" l="1"/>
  <c r="B35" i="27"/>
  <c r="B36" i="18"/>
  <c r="S70" i="25"/>
  <c r="U61" i="23"/>
  <c r="K22" i="13"/>
  <c r="P22" i="13" s="1"/>
  <c r="O21" i="13"/>
  <c r="S21" i="13" s="1"/>
  <c r="M22" i="13"/>
  <c r="N21" i="13"/>
  <c r="P21" i="13"/>
  <c r="L22" i="13"/>
  <c r="L23" i="12"/>
  <c r="M22" i="12"/>
  <c r="Q22" i="12" s="1"/>
  <c r="K23" i="12"/>
  <c r="J23" i="12"/>
  <c r="N23" i="12" s="1"/>
  <c r="B37" i="8" l="1"/>
  <c r="B36" i="27"/>
  <c r="B37" i="18"/>
  <c r="S71" i="25"/>
  <c r="U62" i="23"/>
  <c r="K23" i="13"/>
  <c r="O22" i="13"/>
  <c r="M23" i="13"/>
  <c r="N22" i="13"/>
  <c r="L23" i="13"/>
  <c r="L24" i="12"/>
  <c r="M23" i="12"/>
  <c r="Q23" i="12" s="1"/>
  <c r="K24" i="12"/>
  <c r="J24" i="12"/>
  <c r="N24" i="12" s="1"/>
  <c r="B38" i="8" l="1"/>
  <c r="B37" i="27"/>
  <c r="B38" i="18"/>
  <c r="S72" i="25"/>
  <c r="U63" i="23"/>
  <c r="K24" i="13"/>
  <c r="S22" i="13"/>
  <c r="O23" i="13"/>
  <c r="S23" i="13" s="1"/>
  <c r="N23" i="13"/>
  <c r="M24" i="13"/>
  <c r="L24" i="13"/>
  <c r="P23" i="13"/>
  <c r="L25" i="12"/>
  <c r="M24" i="12"/>
  <c r="Q24" i="12" s="1"/>
  <c r="K25" i="12"/>
  <c r="M25" i="12" s="1"/>
  <c r="Q25" i="12" s="1"/>
  <c r="J25" i="12"/>
  <c r="N25" i="12" s="1"/>
  <c r="B39" i="8" l="1"/>
  <c r="B38" i="27"/>
  <c r="B39" i="18"/>
  <c r="S73" i="25"/>
  <c r="U64" i="23"/>
  <c r="K25" i="13"/>
  <c r="P25" i="13" s="1"/>
  <c r="O24" i="13"/>
  <c r="S24" i="13" s="1"/>
  <c r="M25" i="13"/>
  <c r="N24" i="13"/>
  <c r="L25" i="13"/>
  <c r="P24" i="13"/>
  <c r="K26" i="12"/>
  <c r="M26" i="12" s="1"/>
  <c r="Q26" i="12" s="1"/>
  <c r="L26" i="12"/>
  <c r="J26" i="12"/>
  <c r="N26" i="12" s="1"/>
  <c r="B40" i="8" l="1"/>
  <c r="B39" i="27"/>
  <c r="B40" i="18"/>
  <c r="S74" i="25"/>
  <c r="U65" i="23"/>
  <c r="K26" i="13"/>
  <c r="P26" i="13" s="1"/>
  <c r="O25" i="13"/>
  <c r="S25" i="13" s="1"/>
  <c r="L26" i="13"/>
  <c r="N25" i="13"/>
  <c r="M26" i="13"/>
  <c r="K27" i="12"/>
  <c r="M27" i="12" s="1"/>
  <c r="Q27" i="12" s="1"/>
  <c r="L27" i="12"/>
  <c r="J27" i="12"/>
  <c r="B41" i="8" l="1"/>
  <c r="B40" i="27"/>
  <c r="B41" i="18"/>
  <c r="S75" i="25"/>
  <c r="U66" i="23"/>
  <c r="K27" i="13"/>
  <c r="P27" i="13" s="1"/>
  <c r="O26" i="13"/>
  <c r="S26" i="13" s="1"/>
  <c r="L27" i="13"/>
  <c r="M27" i="13"/>
  <c r="N26" i="13"/>
  <c r="N27" i="12"/>
  <c r="J28" i="12"/>
  <c r="L28" i="12"/>
  <c r="K28" i="12"/>
  <c r="M28" i="12" s="1"/>
  <c r="Q28" i="12" s="1"/>
  <c r="U30" i="25" l="1"/>
  <c r="B42" i="8"/>
  <c r="B41" i="27"/>
  <c r="B42" i="18"/>
  <c r="S76" i="25"/>
  <c r="U67" i="23"/>
  <c r="K28" i="13"/>
  <c r="P28" i="13" s="1"/>
  <c r="O27" i="13"/>
  <c r="S27" i="13" s="1"/>
  <c r="L28" i="13"/>
  <c r="N27" i="13"/>
  <c r="M28" i="13"/>
  <c r="N28" i="12"/>
  <c r="L29" i="12"/>
  <c r="J29" i="12"/>
  <c r="K29" i="12"/>
  <c r="M29" i="12" s="1"/>
  <c r="Q29" i="12" s="1"/>
  <c r="U31" i="25" l="1"/>
  <c r="B43" i="8"/>
  <c r="B42" i="27"/>
  <c r="B43" i="18"/>
  <c r="S77" i="25"/>
  <c r="U68" i="23"/>
  <c r="K29" i="13"/>
  <c r="P29" i="13" s="1"/>
  <c r="O28" i="13"/>
  <c r="S28" i="13" s="1"/>
  <c r="L29" i="13"/>
  <c r="N28" i="13"/>
  <c r="M29" i="13"/>
  <c r="N29" i="12"/>
  <c r="K30" i="12"/>
  <c r="L30" i="12"/>
  <c r="J30" i="12"/>
  <c r="U34" i="25" l="1"/>
  <c r="B44" i="8"/>
  <c r="B43" i="27"/>
  <c r="B44" i="18"/>
  <c r="S78" i="25"/>
  <c r="U69" i="23"/>
  <c r="K30" i="13"/>
  <c r="O29" i="13"/>
  <c r="S29" i="13" s="1"/>
  <c r="N29" i="13"/>
  <c r="M30" i="13"/>
  <c r="L30" i="13"/>
  <c r="N30" i="12"/>
  <c r="L31" i="12"/>
  <c r="M30" i="12"/>
  <c r="Q30" i="12" s="1"/>
  <c r="K31" i="12"/>
  <c r="J31" i="12"/>
  <c r="N31" i="12" s="1"/>
  <c r="U35" i="25" l="1"/>
  <c r="B45" i="8"/>
  <c r="B44" i="27"/>
  <c r="B45" i="18"/>
  <c r="S79" i="25"/>
  <c r="U70" i="23"/>
  <c r="K31" i="13"/>
  <c r="O30" i="13"/>
  <c r="S30" i="13" s="1"/>
  <c r="M31" i="13"/>
  <c r="N30" i="13"/>
  <c r="L31" i="13"/>
  <c r="P30" i="13"/>
  <c r="L32" i="12"/>
  <c r="M31" i="12"/>
  <c r="Q31" i="12" s="1"/>
  <c r="J32" i="12"/>
  <c r="K32" i="12"/>
  <c r="M32" i="12" s="1"/>
  <c r="Q32" i="12" s="1"/>
  <c r="U36" i="25" l="1"/>
  <c r="B46" i="8"/>
  <c r="B45" i="27"/>
  <c r="B46" i="18"/>
  <c r="S80" i="25"/>
  <c r="U71" i="23"/>
  <c r="K32" i="13"/>
  <c r="P32" i="13" s="1"/>
  <c r="O31" i="13"/>
  <c r="S31" i="13" s="1"/>
  <c r="L32" i="13"/>
  <c r="P31" i="13"/>
  <c r="N31" i="13"/>
  <c r="M32" i="13"/>
  <c r="N32" i="12"/>
  <c r="J33" i="12"/>
  <c r="K33" i="12"/>
  <c r="L33" i="12"/>
  <c r="U37" i="25" l="1"/>
  <c r="B47" i="8"/>
  <c r="B46" i="27"/>
  <c r="B47" i="18"/>
  <c r="S81" i="25"/>
  <c r="U72" i="23"/>
  <c r="K33" i="13"/>
  <c r="O32" i="13"/>
  <c r="S32" i="13" s="1"/>
  <c r="N32" i="13"/>
  <c r="M33" i="13"/>
  <c r="L33" i="13"/>
  <c r="N33" i="12"/>
  <c r="J34" i="12"/>
  <c r="N34" i="12" s="1"/>
  <c r="L34" i="12"/>
  <c r="K34" i="12"/>
  <c r="M33" i="12"/>
  <c r="Q33" i="12" s="1"/>
  <c r="U38" i="25" l="1"/>
  <c r="B48" i="8"/>
  <c r="B47" i="27"/>
  <c r="B48" i="18"/>
  <c r="S82" i="25"/>
  <c r="U73" i="23"/>
  <c r="K34" i="13"/>
  <c r="O33" i="13"/>
  <c r="S33" i="13" s="1"/>
  <c r="P33" i="13"/>
  <c r="L34" i="13"/>
  <c r="N33" i="13"/>
  <c r="M34" i="13"/>
  <c r="J35" i="12"/>
  <c r="N35" i="12" s="1"/>
  <c r="K35" i="12"/>
  <c r="M35" i="12" s="1"/>
  <c r="Q35" i="12" s="1"/>
  <c r="L35" i="12"/>
  <c r="M34" i="12"/>
  <c r="Q34" i="12" s="1"/>
  <c r="B49" i="8" l="1"/>
  <c r="B48" i="27"/>
  <c r="B49" i="18"/>
  <c r="S83" i="25"/>
  <c r="U74" i="23"/>
  <c r="K35" i="13"/>
  <c r="P35" i="13" s="1"/>
  <c r="O34" i="13"/>
  <c r="S34" i="13" s="1"/>
  <c r="M35" i="13"/>
  <c r="N34" i="13"/>
  <c r="P34" i="13"/>
  <c r="L35" i="13"/>
  <c r="J36" i="12"/>
  <c r="K36" i="12"/>
  <c r="L36" i="12"/>
  <c r="B50" i="8" l="1"/>
  <c r="B49" i="27"/>
  <c r="B50" i="18"/>
  <c r="S84" i="25"/>
  <c r="U75" i="23"/>
  <c r="K36" i="13"/>
  <c r="O35" i="13"/>
  <c r="S35" i="13" s="1"/>
  <c r="L36" i="13"/>
  <c r="N35" i="13"/>
  <c r="M36" i="13"/>
  <c r="N36" i="12"/>
  <c r="J37" i="12"/>
  <c r="L37" i="12"/>
  <c r="K37" i="12"/>
  <c r="M36" i="12"/>
  <c r="Q36" i="12" s="1"/>
  <c r="U41" i="25" l="1"/>
  <c r="B51" i="8"/>
  <c r="B50" i="27"/>
  <c r="B51" i="18"/>
  <c r="S85" i="25"/>
  <c r="U76" i="23"/>
  <c r="K37" i="13"/>
  <c r="P37" i="13" s="1"/>
  <c r="O36" i="13"/>
  <c r="S36" i="13" s="1"/>
  <c r="L37" i="13"/>
  <c r="N36" i="13"/>
  <c r="M37" i="13"/>
  <c r="P36" i="13"/>
  <c r="N37" i="12"/>
  <c r="L38" i="12"/>
  <c r="J38" i="12"/>
  <c r="K38" i="12"/>
  <c r="M38" i="12" s="1"/>
  <c r="Q38" i="12" s="1"/>
  <c r="M37" i="12"/>
  <c r="Q37" i="12" s="1"/>
  <c r="U42" i="25" l="1"/>
  <c r="B52" i="8"/>
  <c r="B51" i="27"/>
  <c r="B52" i="18"/>
  <c r="S86" i="25"/>
  <c r="U77" i="23"/>
  <c r="K38" i="13"/>
  <c r="P38" i="13" s="1"/>
  <c r="O37" i="13"/>
  <c r="S37" i="13" s="1"/>
  <c r="L38" i="13"/>
  <c r="N37" i="13"/>
  <c r="M38" i="13"/>
  <c r="N38" i="12"/>
  <c r="J39" i="12"/>
  <c r="N39" i="12" s="1"/>
  <c r="K39" i="12"/>
  <c r="L39" i="12"/>
  <c r="U43" i="25" l="1"/>
  <c r="B53" i="8"/>
  <c r="B52" i="27"/>
  <c r="B53" i="18"/>
  <c r="S87" i="25"/>
  <c r="U78" i="23"/>
  <c r="K39" i="13"/>
  <c r="O38" i="13"/>
  <c r="S38" i="13" s="1"/>
  <c r="N38" i="13"/>
  <c r="M39" i="13"/>
  <c r="L39" i="13"/>
  <c r="L40" i="12"/>
  <c r="M39" i="12"/>
  <c r="Q39" i="12" s="1"/>
  <c r="J40" i="12"/>
  <c r="N40" i="12" s="1"/>
  <c r="K40" i="12"/>
  <c r="U44" i="25" l="1"/>
  <c r="B54" i="8"/>
  <c r="B53" i="27"/>
  <c r="B54" i="18"/>
  <c r="S88" i="25"/>
  <c r="U79" i="23"/>
  <c r="K40" i="13"/>
  <c r="P40" i="13" s="1"/>
  <c r="O39" i="13"/>
  <c r="S39" i="13" s="1"/>
  <c r="M40" i="13"/>
  <c r="N39" i="13"/>
  <c r="P39" i="13"/>
  <c r="L40" i="13"/>
  <c r="K41" i="12"/>
  <c r="M41" i="12" s="1"/>
  <c r="Q41" i="12" s="1"/>
  <c r="L41" i="12"/>
  <c r="J41" i="12"/>
  <c r="N41" i="12" s="1"/>
  <c r="M40" i="12"/>
  <c r="Q40" i="12" s="1"/>
  <c r="U45" i="25" l="1"/>
  <c r="B55" i="8"/>
  <c r="B54" i="27"/>
  <c r="B55" i="18"/>
  <c r="S89" i="25"/>
  <c r="U80" i="23"/>
  <c r="K41" i="13"/>
  <c r="O40" i="13"/>
  <c r="S40" i="13" s="1"/>
  <c r="N40" i="13"/>
  <c r="M41" i="13"/>
  <c r="L41" i="13"/>
  <c r="L42" i="12"/>
  <c r="K42" i="12"/>
  <c r="J42" i="12"/>
  <c r="B56" i="8" l="1"/>
  <c r="B55" i="27"/>
  <c r="B56" i="18"/>
  <c r="S90" i="25"/>
  <c r="U81" i="23"/>
  <c r="K42" i="13"/>
  <c r="P42" i="13" s="1"/>
  <c r="O41" i="13"/>
  <c r="S41" i="13" s="1"/>
  <c r="L42" i="13"/>
  <c r="N41" i="13"/>
  <c r="M42" i="13"/>
  <c r="P41" i="13"/>
  <c r="N42" i="12"/>
  <c r="L43" i="12"/>
  <c r="J43" i="12"/>
  <c r="M42" i="12"/>
  <c r="Q42" i="12" s="1"/>
  <c r="K43" i="12"/>
  <c r="B57" i="8" l="1"/>
  <c r="B56" i="27"/>
  <c r="B57" i="18"/>
  <c r="S91" i="25"/>
  <c r="U82" i="23"/>
  <c r="K43" i="13"/>
  <c r="O42" i="13"/>
  <c r="S42" i="13" s="1"/>
  <c r="L43" i="13"/>
  <c r="N42" i="13"/>
  <c r="M43" i="13"/>
  <c r="N43" i="12"/>
  <c r="L44" i="12"/>
  <c r="K44" i="12"/>
  <c r="M44" i="12" s="1"/>
  <c r="Q44" i="12" s="1"/>
  <c r="J44" i="12"/>
  <c r="M43" i="12"/>
  <c r="Q43" i="12" s="1"/>
  <c r="B58" i="8" l="1"/>
  <c r="B57" i="27"/>
  <c r="B58" i="18"/>
  <c r="S92" i="25"/>
  <c r="U83" i="23"/>
  <c r="K44" i="13"/>
  <c r="P44" i="13" s="1"/>
  <c r="O43" i="13"/>
  <c r="S43" i="13" s="1"/>
  <c r="N43" i="13"/>
  <c r="M44" i="13"/>
  <c r="P43" i="13"/>
  <c r="L44" i="13"/>
  <c r="N44" i="12"/>
  <c r="L45" i="12"/>
  <c r="J45" i="12"/>
  <c r="N45" i="12" s="1"/>
  <c r="K45" i="12"/>
  <c r="B59" i="8" l="1"/>
  <c r="B58" i="27"/>
  <c r="B59" i="18"/>
  <c r="S93" i="25"/>
  <c r="U84" i="23"/>
  <c r="K45" i="13"/>
  <c r="P45" i="13" s="1"/>
  <c r="O44" i="13"/>
  <c r="S44" i="13" s="1"/>
  <c r="L45" i="13"/>
  <c r="M45" i="13"/>
  <c r="N44" i="13"/>
  <c r="K46" i="12"/>
  <c r="M46" i="12" s="1"/>
  <c r="Q46" i="12" s="1"/>
  <c r="J46" i="12"/>
  <c r="N46" i="12" s="1"/>
  <c r="L46" i="12"/>
  <c r="M45" i="12"/>
  <c r="Q45" i="12" s="1"/>
  <c r="B60" i="8" l="1"/>
  <c r="B59" i="27"/>
  <c r="B60" i="18"/>
  <c r="S94" i="25"/>
  <c r="U85" i="23"/>
  <c r="K46" i="13"/>
  <c r="O45" i="13"/>
  <c r="S45" i="13" s="1"/>
  <c r="N45" i="13"/>
  <c r="M46" i="13"/>
  <c r="L46" i="13"/>
  <c r="L47" i="12"/>
  <c r="K47" i="12"/>
  <c r="M47" i="12" s="1"/>
  <c r="Q47" i="12" s="1"/>
  <c r="J47" i="12"/>
  <c r="N47" i="12" s="1"/>
  <c r="B61" i="8" l="1"/>
  <c r="B60" i="27"/>
  <c r="B61" i="18"/>
  <c r="S95" i="25"/>
  <c r="U86" i="23"/>
  <c r="K47" i="13"/>
  <c r="O46" i="13"/>
  <c r="S46" i="13" s="1"/>
  <c r="N46" i="13"/>
  <c r="M47" i="13"/>
  <c r="L47" i="13"/>
  <c r="P46" i="13"/>
  <c r="K48" i="12"/>
  <c r="L48" i="12"/>
  <c r="J48" i="12"/>
  <c r="N48" i="12" s="1"/>
  <c r="B62" i="8" l="1"/>
  <c r="B61" i="27"/>
  <c r="B62" i="18"/>
  <c r="S96" i="25"/>
  <c r="U87" i="23"/>
  <c r="K48" i="13"/>
  <c r="P48" i="13" s="1"/>
  <c r="O47" i="13"/>
  <c r="S47" i="13" s="1"/>
  <c r="M48" i="13"/>
  <c r="N47" i="13"/>
  <c r="P47" i="13"/>
  <c r="L48" i="13"/>
  <c r="L49" i="12"/>
  <c r="K49" i="12"/>
  <c r="M48" i="12"/>
  <c r="Q48" i="12" s="1"/>
  <c r="J49" i="12"/>
  <c r="N49" i="12" s="1"/>
  <c r="B63" i="8" l="1"/>
  <c r="B62" i="27"/>
  <c r="B63" i="18"/>
  <c r="S97" i="25"/>
  <c r="U88" i="23"/>
  <c r="K49" i="13"/>
  <c r="O48" i="13"/>
  <c r="S48" i="13" s="1"/>
  <c r="L49" i="13"/>
  <c r="M49" i="13"/>
  <c r="N48" i="13"/>
  <c r="L50" i="12"/>
  <c r="M49" i="12"/>
  <c r="Q49" i="12" s="1"/>
  <c r="K50" i="12"/>
  <c r="M50" i="12" s="1"/>
  <c r="Q50" i="12" s="1"/>
  <c r="J50" i="12"/>
  <c r="N50" i="12" s="1"/>
  <c r="B64" i="8" l="1"/>
  <c r="B63" i="27"/>
  <c r="B64" i="18"/>
  <c r="S98" i="25"/>
  <c r="U89" i="23"/>
  <c r="K50" i="13"/>
  <c r="P50" i="13" s="1"/>
  <c r="O49" i="13"/>
  <c r="S49" i="13" s="1"/>
  <c r="N49" i="13"/>
  <c r="M50" i="13"/>
  <c r="P49" i="13"/>
  <c r="L50" i="13"/>
  <c r="L51" i="12"/>
  <c r="K51" i="12"/>
  <c r="M51" i="12" s="1"/>
  <c r="Q51" i="12" s="1"/>
  <c r="J51" i="12"/>
  <c r="N51" i="12" s="1"/>
  <c r="B65" i="8" l="1"/>
  <c r="B64" i="27"/>
  <c r="B65" i="18"/>
  <c r="S99" i="25"/>
  <c r="U90" i="23"/>
  <c r="K51" i="13"/>
  <c r="O50" i="13"/>
  <c r="S50" i="13" s="1"/>
  <c r="L51" i="13"/>
  <c r="N50" i="13"/>
  <c r="M51" i="13"/>
  <c r="L52" i="12"/>
  <c r="J52" i="12"/>
  <c r="N52" i="12" s="1"/>
  <c r="K52" i="12"/>
  <c r="B66" i="8" l="1"/>
  <c r="B65" i="27"/>
  <c r="B66" i="18"/>
  <c r="S100" i="25"/>
  <c r="U91" i="23"/>
  <c r="K52" i="13"/>
  <c r="O51" i="13"/>
  <c r="S51" i="13" s="1"/>
  <c r="P51" i="13"/>
  <c r="L52" i="13"/>
  <c r="M52" i="13"/>
  <c r="N51" i="13"/>
  <c r="L53" i="12"/>
  <c r="M52" i="12"/>
  <c r="Q52" i="12" s="1"/>
  <c r="J53" i="12"/>
  <c r="K53" i="12"/>
  <c r="M53" i="12" s="1"/>
  <c r="Q53" i="12" s="1"/>
  <c r="B67" i="8" l="1"/>
  <c r="B66" i="27"/>
  <c r="B67" i="18"/>
  <c r="S101" i="25"/>
  <c r="U92" i="23"/>
  <c r="K53" i="13"/>
  <c r="P53" i="13" s="1"/>
  <c r="O52" i="13"/>
  <c r="S52" i="13" s="1"/>
  <c r="P52" i="13"/>
  <c r="L53" i="13"/>
  <c r="M53" i="13"/>
  <c r="N52" i="13"/>
  <c r="N53" i="12"/>
  <c r="L54" i="12"/>
  <c r="K54" i="12"/>
  <c r="M54" i="12" s="1"/>
  <c r="Q54" i="12" s="1"/>
  <c r="J54" i="12"/>
  <c r="B68" i="8" l="1"/>
  <c r="B67" i="27"/>
  <c r="B68" i="18"/>
  <c r="S102" i="25"/>
  <c r="U93" i="23"/>
  <c r="K54" i="13"/>
  <c r="O53" i="13"/>
  <c r="S53" i="13" s="1"/>
  <c r="M54" i="13"/>
  <c r="N53" i="13"/>
  <c r="L54" i="13"/>
  <c r="N54" i="12"/>
  <c r="L55" i="12"/>
  <c r="K55" i="12"/>
  <c r="J55" i="12"/>
  <c r="B69" i="8" l="1"/>
  <c r="B68" i="27"/>
  <c r="B69" i="18"/>
  <c r="S103" i="25"/>
  <c r="U94" i="23"/>
  <c r="K55" i="13"/>
  <c r="O54" i="13"/>
  <c r="S54" i="13" s="1"/>
  <c r="N54" i="13"/>
  <c r="M55" i="13"/>
  <c r="P54" i="13"/>
  <c r="L55" i="13"/>
  <c r="N55" i="12"/>
  <c r="L56" i="12"/>
  <c r="M55" i="12"/>
  <c r="Q55" i="12" s="1"/>
  <c r="K56" i="12"/>
  <c r="M56" i="12" s="1"/>
  <c r="J56" i="12"/>
  <c r="N56" i="12" s="1"/>
  <c r="B70" i="8" l="1"/>
  <c r="B69" i="27"/>
  <c r="B70" i="18"/>
  <c r="U2" i="13"/>
  <c r="Z2" i="13"/>
  <c r="S104" i="25"/>
  <c r="U95" i="23"/>
  <c r="K56" i="13"/>
  <c r="O55" i="13"/>
  <c r="M56" i="13"/>
  <c r="N55" i="13"/>
  <c r="P55" i="13"/>
  <c r="L56" i="13"/>
  <c r="L57" i="12"/>
  <c r="J57" i="12"/>
  <c r="K57" i="12"/>
  <c r="B71" i="8" l="1"/>
  <c r="B70" i="27"/>
  <c r="B71" i="18"/>
  <c r="AA2" i="13"/>
  <c r="S105" i="25"/>
  <c r="U96" i="23"/>
  <c r="K57" i="13"/>
  <c r="P57" i="13" s="1"/>
  <c r="O56" i="13"/>
  <c r="N56" i="13"/>
  <c r="M57" i="13"/>
  <c r="P56" i="13"/>
  <c r="L57" i="13"/>
  <c r="N57" i="12"/>
  <c r="J58" i="12"/>
  <c r="L58" i="12"/>
  <c r="M57" i="12"/>
  <c r="K58" i="12"/>
  <c r="B72" i="8" l="1"/>
  <c r="B71" i="27"/>
  <c r="B72" i="18"/>
  <c r="S106" i="25"/>
  <c r="U97" i="23"/>
  <c r="K58" i="13"/>
  <c r="O57" i="13"/>
  <c r="L58" i="13"/>
  <c r="N57" i="13"/>
  <c r="M58" i="13"/>
  <c r="N58" i="12"/>
  <c r="J59" i="12"/>
  <c r="N59" i="12" s="1"/>
  <c r="M58" i="12"/>
  <c r="K59" i="12"/>
  <c r="L59" i="12"/>
  <c r="B73" i="8" l="1"/>
  <c r="B72" i="27"/>
  <c r="B73" i="18"/>
  <c r="S107" i="25"/>
  <c r="U98" i="23"/>
  <c r="K59" i="13"/>
  <c r="O58" i="13"/>
  <c r="L59" i="13"/>
  <c r="N58" i="13"/>
  <c r="M59" i="13"/>
  <c r="P58" i="13"/>
  <c r="L60" i="12"/>
  <c r="K60" i="12"/>
  <c r="M60" i="12" s="1"/>
  <c r="M59" i="12"/>
  <c r="J60" i="12"/>
  <c r="N60" i="12" s="1"/>
  <c r="B74" i="8" l="1"/>
  <c r="B73" i="27"/>
  <c r="B74" i="18"/>
  <c r="S108" i="25"/>
  <c r="U99" i="23"/>
  <c r="K60" i="13"/>
  <c r="O59" i="13"/>
  <c r="N59" i="13"/>
  <c r="M60" i="13"/>
  <c r="P59" i="13"/>
  <c r="L60" i="13"/>
  <c r="K61" i="12"/>
  <c r="M61" i="12" s="1"/>
  <c r="L61" i="12"/>
  <c r="J61" i="12"/>
  <c r="N61" i="12" s="1"/>
  <c r="B75" i="8" l="1"/>
  <c r="B74" i="27"/>
  <c r="B75" i="18"/>
  <c r="S109" i="25"/>
  <c r="U100" i="23"/>
  <c r="K61" i="13"/>
  <c r="O60" i="13"/>
  <c r="P60" i="13"/>
  <c r="L61" i="13"/>
  <c r="N60" i="13"/>
  <c r="M61" i="13"/>
  <c r="K62" i="12"/>
  <c r="M62" i="12" s="1"/>
  <c r="L62" i="12"/>
  <c r="J62" i="12"/>
  <c r="B76" i="8" l="1"/>
  <c r="B75" i="27"/>
  <c r="B76" i="18"/>
  <c r="S110" i="25"/>
  <c r="U101" i="23"/>
  <c r="K62" i="13"/>
  <c r="P62" i="13" s="1"/>
  <c r="O61" i="13"/>
  <c r="M62" i="13"/>
  <c r="N61" i="13"/>
  <c r="L62" i="13"/>
  <c r="P61" i="13"/>
  <c r="N62" i="12"/>
  <c r="L63" i="12"/>
  <c r="J63" i="12"/>
  <c r="N63" i="12" s="1"/>
  <c r="K63" i="12"/>
  <c r="M63" i="12" s="1"/>
  <c r="B77" i="8" l="1"/>
  <c r="B76" i="27"/>
  <c r="B77" i="18"/>
  <c r="S111" i="25"/>
  <c r="U102" i="23"/>
  <c r="K63" i="13"/>
  <c r="O62" i="13"/>
  <c r="L63" i="13"/>
  <c r="M63" i="13"/>
  <c r="N62" i="13"/>
  <c r="K64" i="12"/>
  <c r="J64" i="12"/>
  <c r="N64" i="12" s="1"/>
  <c r="L64" i="12"/>
  <c r="B78" i="8" l="1"/>
  <c r="B77" i="27"/>
  <c r="B78" i="18"/>
  <c r="S112" i="25"/>
  <c r="U103" i="23"/>
  <c r="K64" i="13"/>
  <c r="O63" i="13"/>
  <c r="L64" i="13"/>
  <c r="M64" i="13"/>
  <c r="N63" i="13"/>
  <c r="P63" i="13"/>
  <c r="K65" i="12"/>
  <c r="M65" i="12" s="1"/>
  <c r="L65" i="12"/>
  <c r="M64" i="12"/>
  <c r="J65" i="12"/>
  <c r="B79" i="8" l="1"/>
  <c r="B78" i="27"/>
  <c r="B79" i="18"/>
  <c r="S113" i="25"/>
  <c r="U104" i="23"/>
  <c r="K65" i="13"/>
  <c r="P65" i="13" s="1"/>
  <c r="O64" i="13"/>
  <c r="N64" i="13"/>
  <c r="M65" i="13"/>
  <c r="P64" i="13"/>
  <c r="L65" i="13"/>
  <c r="N65" i="12"/>
  <c r="L66" i="12"/>
  <c r="J66" i="12"/>
  <c r="K66" i="12"/>
  <c r="M66" i="12" s="1"/>
  <c r="B80" i="8" l="1"/>
  <c r="B79" i="27"/>
  <c r="B80" i="18"/>
  <c r="S114" i="25"/>
  <c r="U105" i="23"/>
  <c r="K66" i="13"/>
  <c r="O65" i="13"/>
  <c r="M66" i="13"/>
  <c r="N65" i="13"/>
  <c r="L66" i="13"/>
  <c r="N66" i="12"/>
  <c r="K67" i="12"/>
  <c r="M67" i="12" s="1"/>
  <c r="J67" i="12"/>
  <c r="N67" i="12" s="1"/>
  <c r="L67" i="12"/>
  <c r="B81" i="8" l="1"/>
  <c r="B80" i="27"/>
  <c r="B81" i="18"/>
  <c r="S115" i="25"/>
  <c r="U106" i="23"/>
  <c r="K67" i="13"/>
  <c r="O66" i="13"/>
  <c r="P66" i="13"/>
  <c r="L67" i="13"/>
  <c r="N66" i="13"/>
  <c r="M67" i="13"/>
  <c r="J68" i="12"/>
  <c r="N68" i="12" s="1"/>
  <c r="L68" i="12"/>
  <c r="K68" i="12"/>
  <c r="B82" i="8" l="1"/>
  <c r="B81" i="27"/>
  <c r="B82" i="18"/>
  <c r="S116" i="25"/>
  <c r="U107" i="23"/>
  <c r="K68" i="13"/>
  <c r="P68" i="13" s="1"/>
  <c r="O67" i="13"/>
  <c r="P67" i="13"/>
  <c r="L68" i="13"/>
  <c r="N67" i="13"/>
  <c r="M68" i="13"/>
  <c r="K69" i="12"/>
  <c r="M69" i="12" s="1"/>
  <c r="J69" i="12"/>
  <c r="N69" i="12" s="1"/>
  <c r="L69" i="12"/>
  <c r="M68" i="12"/>
  <c r="B83" i="8" l="1"/>
  <c r="B82" i="27"/>
  <c r="B83" i="18"/>
  <c r="S117" i="25"/>
  <c r="U108" i="23"/>
  <c r="K69" i="13"/>
  <c r="O68" i="13"/>
  <c r="N68" i="13"/>
  <c r="M69" i="13"/>
  <c r="L69" i="13"/>
  <c r="L70" i="12"/>
  <c r="J70" i="12"/>
  <c r="N70" i="12" s="1"/>
  <c r="K70" i="12"/>
  <c r="B84" i="8" l="1"/>
  <c r="B83" i="27"/>
  <c r="B84" i="18"/>
  <c r="S118" i="25"/>
  <c r="U109" i="23"/>
  <c r="K70" i="13"/>
  <c r="O69" i="13"/>
  <c r="N69" i="13"/>
  <c r="M70" i="13"/>
  <c r="P69" i="13"/>
  <c r="L70" i="13"/>
  <c r="L71" i="12"/>
  <c r="M70" i="12"/>
  <c r="K71" i="12"/>
  <c r="M71" i="12" s="1"/>
  <c r="J71" i="12"/>
  <c r="B85" i="8" l="1"/>
  <c r="B84" i="27"/>
  <c r="B85" i="18"/>
  <c r="S119" i="25"/>
  <c r="U110" i="23"/>
  <c r="K71" i="13"/>
  <c r="P71" i="13" s="1"/>
  <c r="O70" i="13"/>
  <c r="L71" i="13"/>
  <c r="P70" i="13"/>
  <c r="N70" i="13"/>
  <c r="M71" i="13"/>
  <c r="N71" i="12"/>
  <c r="J72" i="12"/>
  <c r="K72" i="12"/>
  <c r="M72" i="12" s="1"/>
  <c r="L72" i="12"/>
  <c r="B86" i="8" l="1"/>
  <c r="B85" i="27"/>
  <c r="B86" i="18"/>
  <c r="S120" i="25"/>
  <c r="U111" i="23"/>
  <c r="K72" i="13"/>
  <c r="O71" i="13"/>
  <c r="L72" i="13"/>
  <c r="M72" i="13"/>
  <c r="N71" i="13"/>
  <c r="N72" i="12"/>
  <c r="K73" i="12"/>
  <c r="M73" i="12" s="1"/>
  <c r="J73" i="12"/>
  <c r="L73" i="12"/>
  <c r="B87" i="8" l="1"/>
  <c r="B86" i="27"/>
  <c r="B87" i="18"/>
  <c r="S121" i="25"/>
  <c r="U112" i="23"/>
  <c r="K73" i="13"/>
  <c r="P73" i="13" s="1"/>
  <c r="O72" i="13"/>
  <c r="L73" i="13"/>
  <c r="P72" i="13"/>
  <c r="M73" i="13"/>
  <c r="N72" i="13"/>
  <c r="N73" i="12"/>
  <c r="K74" i="12"/>
  <c r="M74" i="12" s="1"/>
  <c r="L74" i="12"/>
  <c r="J74" i="12"/>
  <c r="B88" i="8" l="1"/>
  <c r="B87" i="27"/>
  <c r="B88" i="18"/>
  <c r="K74" i="13"/>
  <c r="S122" i="25"/>
  <c r="U113" i="23"/>
  <c r="O73" i="13"/>
  <c r="M74" i="13"/>
  <c r="N73" i="13"/>
  <c r="L74" i="13"/>
  <c r="N74" i="12"/>
  <c r="J75" i="12"/>
  <c r="L75" i="12"/>
  <c r="K75" i="12"/>
  <c r="B89" i="8" l="1"/>
  <c r="B88" i="27"/>
  <c r="B89" i="18"/>
  <c r="K75" i="13"/>
  <c r="S123" i="25"/>
  <c r="U114" i="23"/>
  <c r="O74" i="13"/>
  <c r="L75" i="13"/>
  <c r="M75" i="13"/>
  <c r="N74" i="13"/>
  <c r="P74" i="13"/>
  <c r="N75" i="12"/>
  <c r="K76" i="12"/>
  <c r="M76" i="12" s="1"/>
  <c r="J76" i="12"/>
  <c r="L76" i="12"/>
  <c r="M75" i="12"/>
  <c r="B90" i="8" l="1"/>
  <c r="B89" i="27"/>
  <c r="B90" i="18"/>
  <c r="K76" i="13"/>
  <c r="P76" i="13" s="1"/>
  <c r="S124" i="25"/>
  <c r="U115" i="23"/>
  <c r="O75" i="13"/>
  <c r="N75" i="13"/>
  <c r="M76" i="13"/>
  <c r="P75" i="13"/>
  <c r="L76" i="13"/>
  <c r="N76" i="12"/>
  <c r="L77" i="12"/>
  <c r="J77" i="12"/>
  <c r="K77" i="12"/>
  <c r="M77" i="12" s="1"/>
  <c r="B91" i="8" l="1"/>
  <c r="B90" i="27"/>
  <c r="B91" i="18"/>
  <c r="K77" i="13"/>
  <c r="P77" i="13" s="1"/>
  <c r="S125" i="25"/>
  <c r="U116" i="23"/>
  <c r="O76" i="13"/>
  <c r="L77" i="13"/>
  <c r="N76" i="13"/>
  <c r="M77" i="13"/>
  <c r="N77" i="12"/>
  <c r="J78" i="12"/>
  <c r="N78" i="12" s="1"/>
  <c r="L78" i="12"/>
  <c r="K78" i="12"/>
  <c r="M78" i="12" s="1"/>
  <c r="B92" i="8" l="1"/>
  <c r="B91" i="27"/>
  <c r="B92" i="18"/>
  <c r="K78" i="13"/>
  <c r="S126" i="25"/>
  <c r="U117" i="23"/>
  <c r="O77" i="13"/>
  <c r="N77" i="13"/>
  <c r="M78" i="13"/>
  <c r="L78" i="13"/>
  <c r="L79" i="12"/>
  <c r="K79" i="12"/>
  <c r="M79" i="12" s="1"/>
  <c r="J79" i="12"/>
  <c r="B93" i="8" l="1"/>
  <c r="B92" i="27"/>
  <c r="B93" i="18"/>
  <c r="K79" i="13"/>
  <c r="S127" i="25"/>
  <c r="U118" i="23"/>
  <c r="O78" i="13"/>
  <c r="N78" i="13"/>
  <c r="M79" i="13"/>
  <c r="P78" i="13"/>
  <c r="L79" i="13"/>
  <c r="N79" i="12"/>
  <c r="K80" i="12"/>
  <c r="M80" i="12" s="1"/>
  <c r="L80" i="12"/>
  <c r="J80" i="12"/>
  <c r="B94" i="8" l="1"/>
  <c r="B93" i="27"/>
  <c r="B94" i="18"/>
  <c r="K80" i="13"/>
  <c r="S128" i="25"/>
  <c r="U119" i="23"/>
  <c r="O79" i="13"/>
  <c r="M80" i="13"/>
  <c r="N79" i="13"/>
  <c r="P79" i="13"/>
  <c r="L80" i="13"/>
  <c r="N80" i="12"/>
  <c r="K81" i="12"/>
  <c r="L81" i="12"/>
  <c r="J81" i="12"/>
  <c r="B95" i="8" l="1"/>
  <c r="B94" i="27"/>
  <c r="B95" i="18"/>
  <c r="K81" i="13"/>
  <c r="P81" i="13" s="1"/>
  <c r="S129" i="25"/>
  <c r="U120" i="23"/>
  <c r="O80" i="13"/>
  <c r="L81" i="13"/>
  <c r="N80" i="13"/>
  <c r="M81" i="13"/>
  <c r="P80" i="13"/>
  <c r="N81" i="12"/>
  <c r="L82" i="12"/>
  <c r="M81" i="12"/>
  <c r="J82" i="12"/>
  <c r="K82" i="12"/>
  <c r="B96" i="8" l="1"/>
  <c r="B95" i="27"/>
  <c r="B96" i="18"/>
  <c r="K82" i="13"/>
  <c r="S130" i="25"/>
  <c r="U121" i="23"/>
  <c r="O81" i="13"/>
  <c r="L82" i="13"/>
  <c r="M82" i="13"/>
  <c r="N81" i="13"/>
  <c r="N82" i="12"/>
  <c r="L83" i="12"/>
  <c r="M82" i="12"/>
  <c r="K83" i="12"/>
  <c r="M83" i="12" s="1"/>
  <c r="J83" i="12"/>
  <c r="N83" i="12" s="1"/>
  <c r="B97" i="8" l="1"/>
  <c r="B96" i="27"/>
  <c r="B97" i="18"/>
  <c r="K83" i="13"/>
  <c r="S131" i="25"/>
  <c r="U122" i="23"/>
  <c r="O82" i="13"/>
  <c r="P82" i="13"/>
  <c r="L83" i="13"/>
  <c r="N82" i="13"/>
  <c r="M83" i="13"/>
  <c r="L84" i="12"/>
  <c r="J84" i="12"/>
  <c r="N84" i="12" s="1"/>
  <c r="K84" i="12"/>
  <c r="M84" i="12" s="1"/>
  <c r="B98" i="8" l="1"/>
  <c r="B97" i="27"/>
  <c r="B98" i="18"/>
  <c r="K84" i="13"/>
  <c r="P84" i="13" s="1"/>
  <c r="S132" i="25"/>
  <c r="U123" i="23"/>
  <c r="O83" i="13"/>
  <c r="L84" i="13"/>
  <c r="P83" i="13"/>
  <c r="M84" i="13"/>
  <c r="N83" i="13"/>
  <c r="K85" i="12"/>
  <c r="J85" i="12"/>
  <c r="L85" i="12"/>
  <c r="B99" i="8" l="1"/>
  <c r="B98" i="27"/>
  <c r="B99" i="18"/>
  <c r="K85" i="13"/>
  <c r="P85" i="13" s="1"/>
  <c r="S133" i="25"/>
  <c r="U124" i="23"/>
  <c r="O84" i="13"/>
  <c r="L85" i="13"/>
  <c r="M85" i="13"/>
  <c r="N84" i="13"/>
  <c r="N85" i="12"/>
  <c r="J86" i="12"/>
  <c r="M85" i="12"/>
  <c r="K86" i="12"/>
  <c r="M86" i="12" s="1"/>
  <c r="L86" i="12"/>
  <c r="K86" i="13" l="1"/>
  <c r="B100" i="8"/>
  <c r="B99" i="27"/>
  <c r="B100" i="18"/>
  <c r="S134" i="25"/>
  <c r="U125" i="23"/>
  <c r="O85" i="13"/>
  <c r="M86" i="13"/>
  <c r="N85" i="13"/>
  <c r="L86" i="13"/>
  <c r="N86" i="12"/>
  <c r="L87" i="12"/>
  <c r="J87" i="12"/>
  <c r="K87" i="12"/>
  <c r="M87" i="12" s="1"/>
  <c r="K87" i="13" l="1"/>
  <c r="B101" i="8"/>
  <c r="B100" i="27"/>
  <c r="B101" i="18"/>
  <c r="S135" i="25"/>
  <c r="U126" i="23"/>
  <c r="O86" i="13"/>
  <c r="P86" i="13"/>
  <c r="L87" i="13"/>
  <c r="N86" i="13"/>
  <c r="M87" i="13"/>
  <c r="N87" i="12"/>
  <c r="K88" i="12"/>
  <c r="J88" i="12"/>
  <c r="L88" i="12"/>
  <c r="K88" i="13" l="1"/>
  <c r="P88" i="13" s="1"/>
  <c r="B102" i="8"/>
  <c r="B101" i="27"/>
  <c r="B102" i="18"/>
  <c r="S136" i="25"/>
  <c r="U127" i="23"/>
  <c r="O87" i="13"/>
  <c r="N87" i="13"/>
  <c r="M88" i="13"/>
  <c r="P87" i="13"/>
  <c r="L88" i="13"/>
  <c r="N88" i="12"/>
  <c r="J89" i="12"/>
  <c r="L89" i="12"/>
  <c r="K89" i="12"/>
  <c r="M89" i="12" s="1"/>
  <c r="M88" i="12"/>
  <c r="K89" i="13" l="1"/>
  <c r="P89" i="13" s="1"/>
  <c r="B103" i="8"/>
  <c r="B102" i="27"/>
  <c r="B103" i="18"/>
  <c r="S137" i="25"/>
  <c r="U128" i="23"/>
  <c r="O88" i="13"/>
  <c r="N88" i="13"/>
  <c r="M89" i="13"/>
  <c r="L89" i="13"/>
  <c r="N89" i="12"/>
  <c r="K90" i="12"/>
  <c r="J90" i="12"/>
  <c r="L90" i="12"/>
  <c r="K90" i="13" l="1"/>
  <c r="B104" i="8"/>
  <c r="B103" i="27"/>
  <c r="B104" i="18"/>
  <c r="S138" i="25"/>
  <c r="U129" i="23"/>
  <c r="O89" i="13"/>
  <c r="M90" i="13"/>
  <c r="N89" i="13"/>
  <c r="L90" i="13"/>
  <c r="N90" i="12"/>
  <c r="L91" i="12"/>
  <c r="M90" i="12"/>
  <c r="J91" i="12"/>
  <c r="K91" i="12"/>
  <c r="M91" i="12" s="1"/>
  <c r="K91" i="13" l="1"/>
  <c r="P91" i="13" s="1"/>
  <c r="B105" i="8"/>
  <c r="B104" i="27"/>
  <c r="B105" i="18"/>
  <c r="S139" i="25"/>
  <c r="U130" i="23"/>
  <c r="O90" i="13"/>
  <c r="M91" i="13"/>
  <c r="N90" i="13"/>
  <c r="P90" i="13"/>
  <c r="L91" i="13"/>
  <c r="N91" i="12"/>
  <c r="J92" i="12"/>
  <c r="K92" i="12"/>
  <c r="M92" i="12" s="1"/>
  <c r="L92" i="12"/>
  <c r="K92" i="13" l="1"/>
  <c r="B106" i="8"/>
  <c r="B105" i="27"/>
  <c r="B106" i="18"/>
  <c r="S140" i="25"/>
  <c r="U131" i="23"/>
  <c r="O91" i="13"/>
  <c r="L92" i="13"/>
  <c r="M92" i="13"/>
  <c r="N91" i="13"/>
  <c r="N92" i="12"/>
  <c r="L93" i="12"/>
  <c r="K93" i="12"/>
  <c r="M93" i="12" s="1"/>
  <c r="J93" i="12"/>
  <c r="K93" i="13" l="1"/>
  <c r="P93" i="13" s="1"/>
  <c r="B107" i="8"/>
  <c r="B106" i="27"/>
  <c r="B107" i="18"/>
  <c r="S141" i="25"/>
  <c r="U132" i="23"/>
  <c r="O92" i="13"/>
  <c r="P92" i="13"/>
  <c r="L93" i="13"/>
  <c r="M93" i="13"/>
  <c r="N92" i="13"/>
  <c r="N93" i="12"/>
  <c r="L94" i="12"/>
  <c r="J94" i="12"/>
  <c r="N94" i="12" s="1"/>
  <c r="K94" i="12"/>
  <c r="K94" i="13" l="1"/>
  <c r="B108" i="8"/>
  <c r="B107" i="27"/>
  <c r="B108" i="18"/>
  <c r="S142" i="25"/>
  <c r="U133" i="23"/>
  <c r="O93" i="13"/>
  <c r="L94" i="13"/>
  <c r="M94" i="13"/>
  <c r="N93" i="13"/>
  <c r="L95" i="12"/>
  <c r="K95" i="12"/>
  <c r="M95" i="12" s="1"/>
  <c r="J95" i="12"/>
  <c r="N95" i="12" s="1"/>
  <c r="M94" i="12"/>
  <c r="K95" i="13" l="1"/>
  <c r="B109" i="8"/>
  <c r="B108" i="27"/>
  <c r="B109" i="18"/>
  <c r="S143" i="25"/>
  <c r="U134" i="23"/>
  <c r="O94" i="13"/>
  <c r="P94" i="13"/>
  <c r="L95" i="13"/>
  <c r="M95" i="13"/>
  <c r="N94" i="13"/>
  <c r="L96" i="12"/>
  <c r="K96" i="12"/>
  <c r="M96" i="12" s="1"/>
  <c r="J96" i="12"/>
  <c r="K96" i="13" l="1"/>
  <c r="B110" i="8"/>
  <c r="B109" i="27"/>
  <c r="B110" i="18"/>
  <c r="S144" i="25"/>
  <c r="U135" i="23"/>
  <c r="O95" i="13"/>
  <c r="L96" i="13"/>
  <c r="P95" i="13"/>
  <c r="M96" i="13"/>
  <c r="N95" i="13"/>
  <c r="N96" i="12"/>
  <c r="J97" i="12"/>
  <c r="K97" i="12"/>
  <c r="M97" i="12" s="1"/>
  <c r="L97" i="12"/>
  <c r="K97" i="13" l="1"/>
  <c r="P97" i="13" s="1"/>
  <c r="B111" i="8"/>
  <c r="B110" i="27"/>
  <c r="B111" i="18"/>
  <c r="S145" i="25"/>
  <c r="U136" i="23"/>
  <c r="O96" i="13"/>
  <c r="M97" i="13"/>
  <c r="N96" i="13"/>
  <c r="P96" i="13"/>
  <c r="L97" i="13"/>
  <c r="N97" i="12"/>
  <c r="K98" i="12"/>
  <c r="L98" i="12"/>
  <c r="J98" i="12"/>
  <c r="K98" i="13" l="1"/>
  <c r="B112" i="8"/>
  <c r="B111" i="27"/>
  <c r="B112" i="18"/>
  <c r="S146" i="25"/>
  <c r="U137" i="23"/>
  <c r="O97" i="13"/>
  <c r="L98" i="13"/>
  <c r="M98" i="13"/>
  <c r="N97" i="13"/>
  <c r="N98" i="12"/>
  <c r="L99" i="12"/>
  <c r="K99" i="12"/>
  <c r="M98" i="12"/>
  <c r="J99" i="12"/>
  <c r="K99" i="13" l="1"/>
  <c r="B113" i="8"/>
  <c r="B112" i="27"/>
  <c r="B113" i="18"/>
  <c r="S147" i="25"/>
  <c r="U138" i="23"/>
  <c r="O98" i="13"/>
  <c r="M99" i="13"/>
  <c r="N98" i="13"/>
  <c r="P98" i="13"/>
  <c r="L99" i="13"/>
  <c r="N99" i="12"/>
  <c r="K100" i="12"/>
  <c r="M99" i="12"/>
  <c r="J100" i="12"/>
  <c r="L100" i="12"/>
  <c r="K100" i="13" l="1"/>
  <c r="P100" i="13" s="1"/>
  <c r="B114" i="8"/>
  <c r="B113" i="27"/>
  <c r="B114" i="18"/>
  <c r="S148" i="25"/>
  <c r="U139" i="23"/>
  <c r="O99" i="13"/>
  <c r="N99" i="13"/>
  <c r="M100" i="13"/>
  <c r="P99" i="13"/>
  <c r="L100" i="13"/>
  <c r="N100" i="12"/>
  <c r="L101" i="12"/>
  <c r="J101" i="12"/>
  <c r="M100" i="12"/>
  <c r="K101" i="12"/>
  <c r="K101" i="13" l="1"/>
  <c r="P101" i="13" s="1"/>
  <c r="B115" i="8"/>
  <c r="B114" i="27"/>
  <c r="B115" i="18"/>
  <c r="S149" i="25"/>
  <c r="U140" i="23"/>
  <c r="O100" i="13"/>
  <c r="M101" i="13"/>
  <c r="N100" i="13"/>
  <c r="L101" i="13"/>
  <c r="N101" i="12"/>
  <c r="L102" i="12"/>
  <c r="M101" i="12"/>
  <c r="K102" i="12"/>
  <c r="M102" i="12" s="1"/>
  <c r="J102" i="12"/>
  <c r="N102" i="12" s="1"/>
  <c r="K102" i="13" l="1"/>
  <c r="P102" i="13" s="1"/>
  <c r="B116" i="8"/>
  <c r="B115" i="27"/>
  <c r="B116" i="18"/>
  <c r="S150" i="25"/>
  <c r="U141" i="23"/>
  <c r="O101" i="13"/>
  <c r="L102" i="13"/>
  <c r="M102" i="13"/>
  <c r="N101" i="13"/>
  <c r="L103" i="12"/>
  <c r="J103" i="12"/>
  <c r="N103" i="12" s="1"/>
  <c r="K103" i="12"/>
  <c r="M103" i="12" s="1"/>
  <c r="K103" i="13" l="1"/>
  <c r="B117" i="8"/>
  <c r="B116" i="27"/>
  <c r="B117" i="18"/>
  <c r="S151" i="25"/>
  <c r="U142" i="23"/>
  <c r="O102" i="13"/>
  <c r="N102" i="13"/>
  <c r="M103" i="13"/>
  <c r="L103" i="13"/>
  <c r="K104" i="12"/>
  <c r="M104" i="12" s="1"/>
  <c r="J104" i="12"/>
  <c r="N104" i="12" s="1"/>
  <c r="L104" i="12"/>
  <c r="K104" i="13" l="1"/>
  <c r="P104" i="13" s="1"/>
  <c r="B118" i="8"/>
  <c r="B117" i="27"/>
  <c r="B118" i="18"/>
  <c r="S152" i="25"/>
  <c r="U143" i="23"/>
  <c r="O103" i="13"/>
  <c r="N103" i="13"/>
  <c r="M104" i="13"/>
  <c r="L104" i="13"/>
  <c r="P103" i="13"/>
  <c r="L105" i="12"/>
  <c r="J105" i="12"/>
  <c r="N105" i="12" s="1"/>
  <c r="K105" i="12"/>
  <c r="K105" i="13" l="1"/>
  <c r="B119" i="8"/>
  <c r="B118" i="27"/>
  <c r="B119" i="18"/>
  <c r="S153" i="25"/>
  <c r="U144" i="23"/>
  <c r="O104" i="13"/>
  <c r="M105" i="13"/>
  <c r="N104" i="13"/>
  <c r="L105" i="13"/>
  <c r="K106" i="12"/>
  <c r="M106" i="12" s="1"/>
  <c r="L106" i="12"/>
  <c r="J106" i="12"/>
  <c r="N106" i="12" s="1"/>
  <c r="M105" i="12"/>
  <c r="K106" i="13" l="1"/>
  <c r="B120" i="8"/>
  <c r="B119" i="27"/>
  <c r="B120" i="18"/>
  <c r="S154" i="25"/>
  <c r="U145" i="23"/>
  <c r="O105" i="13"/>
  <c r="L106" i="13"/>
  <c r="M106" i="13"/>
  <c r="N105" i="13"/>
  <c r="P105" i="13"/>
  <c r="L107" i="12"/>
  <c r="K107" i="12"/>
  <c r="M107" i="12" s="1"/>
  <c r="J107" i="12"/>
  <c r="K107" i="13" l="1"/>
  <c r="B121" i="8"/>
  <c r="B120" i="27"/>
  <c r="B121" i="18"/>
  <c r="S155" i="25"/>
  <c r="U146" i="23"/>
  <c r="O106" i="13"/>
  <c r="N106" i="13"/>
  <c r="M107" i="13"/>
  <c r="P106" i="13"/>
  <c r="L107" i="13"/>
  <c r="N107" i="12"/>
  <c r="K108" i="12"/>
  <c r="M108" i="12" s="1"/>
  <c r="L108" i="12"/>
  <c r="J108" i="12"/>
  <c r="K108" i="13" l="1"/>
  <c r="B122" i="8"/>
  <c r="B121" i="27"/>
  <c r="B122" i="18"/>
  <c r="S156" i="25"/>
  <c r="U147" i="23"/>
  <c r="O107" i="13"/>
  <c r="P107" i="13"/>
  <c r="L108" i="13"/>
  <c r="M108" i="13"/>
  <c r="N107" i="13"/>
  <c r="N108" i="12"/>
  <c r="J109" i="12"/>
  <c r="N109" i="12" s="1"/>
  <c r="L109" i="12"/>
  <c r="K109" i="12"/>
  <c r="K109" i="13" l="1"/>
  <c r="P109" i="13" s="1"/>
  <c r="B123" i="8"/>
  <c r="B122" i="27"/>
  <c r="B123" i="18"/>
  <c r="S157" i="25"/>
  <c r="U148" i="23"/>
  <c r="O108" i="13"/>
  <c r="P108" i="13"/>
  <c r="L109" i="13"/>
  <c r="K110" i="13" s="1"/>
  <c r="M109" i="13"/>
  <c r="N108" i="13"/>
  <c r="L110" i="12"/>
  <c r="M109" i="12"/>
  <c r="K110" i="12"/>
  <c r="M110" i="12" s="1"/>
  <c r="J110" i="12"/>
  <c r="N110" i="12" s="1"/>
  <c r="B124" i="8" l="1"/>
  <c r="B123" i="27"/>
  <c r="B124" i="18"/>
  <c r="S158" i="25"/>
  <c r="U149" i="23"/>
  <c r="O109" i="13"/>
  <c r="M110" i="13"/>
  <c r="N109" i="13"/>
  <c r="L110" i="13"/>
  <c r="K111" i="13" s="1"/>
  <c r="J111" i="12"/>
  <c r="N111" i="12" s="1"/>
  <c r="K111" i="12"/>
  <c r="M111" i="12" s="1"/>
  <c r="L111" i="12"/>
  <c r="B125" i="8" l="1"/>
  <c r="B124" i="27"/>
  <c r="B125" i="18"/>
  <c r="S159" i="25"/>
  <c r="U150" i="23"/>
  <c r="O110" i="13"/>
  <c r="N110" i="13"/>
  <c r="M111" i="13"/>
  <c r="P110" i="13"/>
  <c r="P111" i="13"/>
  <c r="L111" i="13"/>
  <c r="K112" i="13" s="1"/>
  <c r="J112" i="12"/>
  <c r="N112" i="12" s="1"/>
  <c r="K112" i="12"/>
  <c r="M112" i="12" s="1"/>
  <c r="L112" i="12"/>
  <c r="B126" i="8" l="1"/>
  <c r="B125" i="27"/>
  <c r="B126" i="18"/>
  <c r="S160" i="25"/>
  <c r="U151" i="23"/>
  <c r="O111" i="13"/>
  <c r="M112" i="13"/>
  <c r="N111" i="13"/>
  <c r="P112" i="13"/>
  <c r="L112" i="13"/>
  <c r="K113" i="13" s="1"/>
  <c r="J113" i="12"/>
  <c r="N113" i="12" s="1"/>
  <c r="K113" i="12"/>
  <c r="M113" i="12" s="1"/>
  <c r="L113" i="12"/>
  <c r="B127" i="8" l="1"/>
  <c r="B126" i="27"/>
  <c r="B127" i="18"/>
  <c r="S161" i="25"/>
  <c r="U152" i="23"/>
  <c r="O112" i="13"/>
  <c r="M113" i="13"/>
  <c r="N112" i="13"/>
  <c r="L113" i="13"/>
  <c r="K114" i="13" s="1"/>
  <c r="P113" i="13"/>
  <c r="K114" i="12"/>
  <c r="M114" i="12" s="1"/>
  <c r="L114" i="12"/>
  <c r="J114" i="12"/>
  <c r="N114" i="12" s="1"/>
  <c r="B128" i="8" l="1"/>
  <c r="B127" i="27"/>
  <c r="B128" i="18"/>
  <c r="S162" i="25"/>
  <c r="U153" i="23"/>
  <c r="O113" i="13"/>
  <c r="L114" i="13"/>
  <c r="K115" i="13" s="1"/>
  <c r="M114" i="13"/>
  <c r="N113" i="13"/>
  <c r="K115" i="12"/>
  <c r="L115" i="12"/>
  <c r="J115" i="12"/>
  <c r="B129" i="8" l="1"/>
  <c r="B128" i="27"/>
  <c r="B129" i="18"/>
  <c r="S163" i="25"/>
  <c r="U154" i="23"/>
  <c r="O114" i="13"/>
  <c r="P114" i="13"/>
  <c r="L115" i="13"/>
  <c r="K116" i="13" s="1"/>
  <c r="M115" i="13"/>
  <c r="N114" i="13"/>
  <c r="N115" i="12"/>
  <c r="L116" i="12"/>
  <c r="J116" i="12"/>
  <c r="N116" i="12" s="1"/>
  <c r="M115" i="12"/>
  <c r="K116" i="12"/>
  <c r="M116" i="12" s="1"/>
  <c r="B130" i="8" l="1"/>
  <c r="B129" i="27"/>
  <c r="B130" i="18"/>
  <c r="S164" i="25"/>
  <c r="U155" i="23"/>
  <c r="O115" i="13"/>
  <c r="P115" i="13"/>
  <c r="L116" i="13"/>
  <c r="K117" i="13" s="1"/>
  <c r="M116" i="13"/>
  <c r="N115" i="13"/>
  <c r="L117" i="12"/>
  <c r="J117" i="12"/>
  <c r="K117" i="12"/>
  <c r="B131" i="8" l="1"/>
  <c r="B130" i="27"/>
  <c r="B131" i="18"/>
  <c r="S165" i="25"/>
  <c r="U156" i="23"/>
  <c r="O116" i="13"/>
  <c r="N116" i="13"/>
  <c r="M117" i="13"/>
  <c r="P116" i="13"/>
  <c r="P117" i="13"/>
  <c r="L117" i="13"/>
  <c r="K118" i="13" s="1"/>
  <c r="N117" i="12"/>
  <c r="J118" i="12"/>
  <c r="L118" i="12"/>
  <c r="M117" i="12"/>
  <c r="K118" i="12"/>
  <c r="M118" i="12" s="1"/>
  <c r="B132" i="8" l="1"/>
  <c r="B131" i="27"/>
  <c r="B132" i="18"/>
  <c r="S166" i="25"/>
  <c r="U157" i="23"/>
  <c r="O117" i="13"/>
  <c r="N117" i="13"/>
  <c r="M118" i="13"/>
  <c r="L118" i="13"/>
  <c r="K119" i="13" s="1"/>
  <c r="N118" i="12"/>
  <c r="J119" i="12"/>
  <c r="N119" i="12" s="1"/>
  <c r="K119" i="12"/>
  <c r="L119" i="12"/>
  <c r="B133" i="8" l="1"/>
  <c r="B132" i="27"/>
  <c r="B133" i="18"/>
  <c r="S167" i="25"/>
  <c r="U158" i="23"/>
  <c r="O118" i="13"/>
  <c r="P118" i="13"/>
  <c r="L119" i="13"/>
  <c r="K120" i="13" s="1"/>
  <c r="M119" i="13"/>
  <c r="N118" i="13"/>
  <c r="K120" i="12"/>
  <c r="M120" i="12" s="1"/>
  <c r="J120" i="12"/>
  <c r="L120" i="12"/>
  <c r="M119" i="12"/>
  <c r="B134" i="8" l="1"/>
  <c r="B133" i="27"/>
  <c r="B134" i="18"/>
  <c r="S168" i="25"/>
  <c r="U159" i="23"/>
  <c r="O119" i="13"/>
  <c r="P120" i="13"/>
  <c r="L120" i="13"/>
  <c r="K121" i="13" s="1"/>
  <c r="P119" i="13"/>
  <c r="N119" i="13"/>
  <c r="M120" i="13"/>
  <c r="N120" i="12"/>
  <c r="L121" i="12"/>
  <c r="J121" i="12"/>
  <c r="N121" i="12" s="1"/>
  <c r="K121" i="12"/>
  <c r="B135" i="8" l="1"/>
  <c r="B134" i="27"/>
  <c r="B135" i="18"/>
  <c r="S169" i="25"/>
  <c r="U160" i="23"/>
  <c r="O120" i="13"/>
  <c r="M121" i="13"/>
  <c r="N120" i="13"/>
  <c r="P121" i="13"/>
  <c r="L121" i="13"/>
  <c r="K122" i="13" s="1"/>
  <c r="K122" i="12"/>
  <c r="M121" i="12"/>
  <c r="L122" i="12"/>
  <c r="J122" i="12"/>
  <c r="N122" i="12" s="1"/>
  <c r="B136" i="8" l="1"/>
  <c r="B135" i="27"/>
  <c r="B136" i="18"/>
  <c r="S170" i="25"/>
  <c r="U161" i="23"/>
  <c r="O121" i="13"/>
  <c r="M122" i="13"/>
  <c r="N121" i="13"/>
  <c r="L122" i="13"/>
  <c r="K123" i="13" s="1"/>
  <c r="P122" i="13"/>
  <c r="K123" i="12"/>
  <c r="M123" i="12" s="1"/>
  <c r="L123" i="12"/>
  <c r="M122" i="12"/>
  <c r="J123" i="12"/>
  <c r="N123" i="12" s="1"/>
  <c r="B137" i="8" l="1"/>
  <c r="B136" i="27"/>
  <c r="B137" i="18"/>
  <c r="S171" i="25"/>
  <c r="U162" i="23"/>
  <c r="O122" i="13"/>
  <c r="L123" i="13"/>
  <c r="K124" i="13" s="1"/>
  <c r="N122" i="13"/>
  <c r="M123" i="13"/>
  <c r="J124" i="12"/>
  <c r="N124" i="12" s="1"/>
  <c r="K124" i="12"/>
  <c r="M124" i="12" s="1"/>
  <c r="L124" i="12"/>
  <c r="B138" i="8" l="1"/>
  <c r="B137" i="27"/>
  <c r="B138" i="18"/>
  <c r="S172" i="25"/>
  <c r="U163" i="23"/>
  <c r="O123" i="13"/>
  <c r="P124" i="13"/>
  <c r="L124" i="13"/>
  <c r="K125" i="13" s="1"/>
  <c r="M124" i="13"/>
  <c r="N123" i="13"/>
  <c r="P123" i="13"/>
  <c r="K125" i="12"/>
  <c r="M125" i="12" s="1"/>
  <c r="L125" i="12"/>
  <c r="J125" i="12"/>
  <c r="N125" i="12" s="1"/>
  <c r="B139" i="8" l="1"/>
  <c r="B138" i="27"/>
  <c r="B139" i="18"/>
  <c r="S173" i="25"/>
  <c r="U164" i="23"/>
  <c r="O124" i="13"/>
  <c r="N124" i="13"/>
  <c r="M125" i="13"/>
  <c r="L125" i="13"/>
  <c r="K126" i="13" s="1"/>
  <c r="P125" i="13"/>
  <c r="L126" i="12"/>
  <c r="K126" i="12"/>
  <c r="M126" i="12" s="1"/>
  <c r="J126" i="12"/>
  <c r="N126" i="12" s="1"/>
  <c r="B140" i="8" l="1"/>
  <c r="B139" i="27"/>
  <c r="B140" i="18"/>
  <c r="S174" i="25"/>
  <c r="U165" i="23"/>
  <c r="O125" i="13"/>
  <c r="M126" i="13"/>
  <c r="N125" i="13"/>
  <c r="L126" i="13"/>
  <c r="K127" i="13" s="1"/>
  <c r="K127" i="12"/>
  <c r="M127" i="12" s="1"/>
  <c r="L127" i="12"/>
  <c r="J127" i="12"/>
  <c r="N127" i="12" s="1"/>
  <c r="B141" i="8" l="1"/>
  <c r="B140" i="27"/>
  <c r="B141" i="18"/>
  <c r="S175" i="25"/>
  <c r="U166" i="23"/>
  <c r="O126" i="13"/>
  <c r="N126" i="13"/>
  <c r="M127" i="13"/>
  <c r="P126" i="13"/>
  <c r="L127" i="13"/>
  <c r="K128" i="13" s="1"/>
  <c r="J128" i="12"/>
  <c r="N128" i="12" s="1"/>
  <c r="L128" i="12"/>
  <c r="K128" i="12"/>
  <c r="B142" i="8" l="1"/>
  <c r="B141" i="27"/>
  <c r="B142" i="18"/>
  <c r="S176" i="25"/>
  <c r="U167" i="23"/>
  <c r="O127" i="13"/>
  <c r="N127" i="13"/>
  <c r="M128" i="13"/>
  <c r="P127" i="13"/>
  <c r="P128" i="13"/>
  <c r="L128" i="13"/>
  <c r="K129" i="13" s="1"/>
  <c r="L129" i="12"/>
  <c r="M128" i="12"/>
  <c r="J129" i="12"/>
  <c r="N129" i="12" s="1"/>
  <c r="K129" i="12"/>
  <c r="M129" i="12" s="1"/>
  <c r="B143" i="8" l="1"/>
  <c r="B142" i="27"/>
  <c r="B143" i="18"/>
  <c r="S177" i="25"/>
  <c r="U168" i="23"/>
  <c r="O128" i="13"/>
  <c r="L129" i="13"/>
  <c r="K130" i="13" s="1"/>
  <c r="M129" i="13"/>
  <c r="N128" i="13"/>
  <c r="L130" i="12"/>
  <c r="J130" i="12"/>
  <c r="N130" i="12" s="1"/>
  <c r="K130" i="12"/>
  <c r="B144" i="8" l="1"/>
  <c r="B143" i="27"/>
  <c r="B144" i="18"/>
  <c r="S178" i="25"/>
  <c r="U169" i="23"/>
  <c r="O129" i="13"/>
  <c r="P130" i="13"/>
  <c r="L130" i="13"/>
  <c r="K131" i="13" s="1"/>
  <c r="P129" i="13"/>
  <c r="M130" i="13"/>
  <c r="N129" i="13"/>
  <c r="L131" i="12"/>
  <c r="M130" i="12"/>
  <c r="K131" i="12"/>
  <c r="M131" i="12" s="1"/>
  <c r="J131" i="12"/>
  <c r="B145" i="8" l="1"/>
  <c r="B144" i="27"/>
  <c r="B145" i="18"/>
  <c r="S179" i="25"/>
  <c r="U170" i="23"/>
  <c r="O130" i="13"/>
  <c r="M131" i="13"/>
  <c r="N130" i="13"/>
  <c r="L131" i="13"/>
  <c r="K132" i="13" s="1"/>
  <c r="N131" i="12"/>
  <c r="J132" i="12"/>
  <c r="L132" i="12"/>
  <c r="K132" i="12"/>
  <c r="M132" i="12" s="1"/>
  <c r="B146" i="8" l="1"/>
  <c r="B145" i="27"/>
  <c r="B146" i="18"/>
  <c r="S180" i="25"/>
  <c r="U171" i="23"/>
  <c r="O131" i="13"/>
  <c r="M132" i="13"/>
  <c r="N131" i="13"/>
  <c r="P131" i="13"/>
  <c r="P132" i="13"/>
  <c r="L132" i="13"/>
  <c r="K133" i="13" s="1"/>
  <c r="N132" i="12"/>
  <c r="L133" i="12"/>
  <c r="K133" i="12"/>
  <c r="M133" i="12" s="1"/>
  <c r="J133" i="12"/>
  <c r="B147" i="8" l="1"/>
  <c r="B146" i="27"/>
  <c r="B147" i="18"/>
  <c r="S181" i="25"/>
  <c r="U172" i="23"/>
  <c r="O132" i="13"/>
  <c r="L133" i="13"/>
  <c r="K134" i="13" s="1"/>
  <c r="P133" i="13"/>
  <c r="N132" i="13"/>
  <c r="M133" i="13"/>
  <c r="N133" i="12"/>
  <c r="L134" i="12"/>
  <c r="J134" i="12"/>
  <c r="K134" i="12"/>
  <c r="B148" i="8" l="1"/>
  <c r="B147" i="27"/>
  <c r="B148" i="18"/>
  <c r="S182" i="25"/>
  <c r="U173" i="23"/>
  <c r="O133" i="13"/>
  <c r="P134" i="13"/>
  <c r="L134" i="13"/>
  <c r="K135" i="13" s="1"/>
  <c r="N133" i="13"/>
  <c r="M134" i="13"/>
  <c r="N134" i="12"/>
  <c r="L135" i="12"/>
  <c r="M134" i="12"/>
  <c r="K135" i="12"/>
  <c r="J135" i="12"/>
  <c r="B149" i="8" l="1"/>
  <c r="B148" i="27"/>
  <c r="B149" i="18"/>
  <c r="S183" i="25"/>
  <c r="U174" i="23"/>
  <c r="O134" i="13"/>
  <c r="N134" i="13"/>
  <c r="M135" i="13"/>
  <c r="L135" i="13"/>
  <c r="K136" i="13" s="1"/>
  <c r="N135" i="12"/>
  <c r="L136" i="12"/>
  <c r="K136" i="12"/>
  <c r="M135" i="12"/>
  <c r="J136" i="12"/>
  <c r="B150" i="8" l="1"/>
  <c r="B149" i="27"/>
  <c r="B150" i="18"/>
  <c r="S184" i="25"/>
  <c r="U175" i="23"/>
  <c r="O135" i="13"/>
  <c r="P135" i="13"/>
  <c r="L136" i="13"/>
  <c r="K137" i="13" s="1"/>
  <c r="P136" i="13"/>
  <c r="M136" i="13"/>
  <c r="N135" i="13"/>
  <c r="N136" i="12"/>
  <c r="J137" i="12"/>
  <c r="K137" i="12"/>
  <c r="M137" i="12" s="1"/>
  <c r="M136" i="12"/>
  <c r="L137" i="12"/>
  <c r="B151" i="8" l="1"/>
  <c r="B150" i="27"/>
  <c r="B151" i="18"/>
  <c r="S185" i="25"/>
  <c r="U176" i="23"/>
  <c r="O136" i="13"/>
  <c r="N136" i="13"/>
  <c r="M137" i="13"/>
  <c r="P137" i="13"/>
  <c r="L137" i="13"/>
  <c r="K138" i="13" s="1"/>
  <c r="N137" i="12"/>
  <c r="K138" i="12"/>
  <c r="M138" i="12" s="1"/>
  <c r="J138" i="12"/>
  <c r="L138" i="12"/>
  <c r="B152" i="8" l="1"/>
  <c r="B151" i="27"/>
  <c r="B152" i="18"/>
  <c r="S186" i="25"/>
  <c r="U177" i="23"/>
  <c r="O137" i="13"/>
  <c r="L138" i="13"/>
  <c r="K139" i="13" s="1"/>
  <c r="M138" i="13"/>
  <c r="N137" i="13"/>
  <c r="N138" i="12"/>
  <c r="K139" i="12"/>
  <c r="M139" i="12" s="1"/>
  <c r="J139" i="12"/>
  <c r="L139" i="12"/>
  <c r="B153" i="8" l="1"/>
  <c r="B152" i="27"/>
  <c r="B153" i="18"/>
  <c r="S187" i="25"/>
  <c r="U178" i="23"/>
  <c r="O138" i="13"/>
  <c r="P138" i="13"/>
  <c r="L139" i="13"/>
  <c r="K140" i="13" s="1"/>
  <c r="N138" i="13"/>
  <c r="M139" i="13"/>
  <c r="N139" i="12"/>
  <c r="L140" i="12"/>
  <c r="J140" i="12"/>
  <c r="K140" i="12"/>
  <c r="B154" i="8" l="1"/>
  <c r="B153" i="27"/>
  <c r="B154" i="18"/>
  <c r="S188" i="25"/>
  <c r="U179" i="23"/>
  <c r="O139" i="13"/>
  <c r="N139" i="13"/>
  <c r="M140" i="13"/>
  <c r="P139" i="13"/>
  <c r="P140" i="13"/>
  <c r="L140" i="13"/>
  <c r="K141" i="13" s="1"/>
  <c r="N140" i="12"/>
  <c r="L141" i="12"/>
  <c r="M140" i="12"/>
  <c r="J141" i="12"/>
  <c r="K141" i="12"/>
  <c r="M141" i="12" s="1"/>
  <c r="B155" i="8" l="1"/>
  <c r="B154" i="27"/>
  <c r="B155" i="18"/>
  <c r="S189" i="25"/>
  <c r="U180" i="23"/>
  <c r="O140" i="13"/>
  <c r="N140" i="13"/>
  <c r="M141" i="13"/>
  <c r="L141" i="13"/>
  <c r="K142" i="13" s="1"/>
  <c r="N141" i="12"/>
  <c r="J142" i="12"/>
  <c r="N142" i="12" s="1"/>
  <c r="L142" i="12"/>
  <c r="K142" i="12"/>
  <c r="M142" i="12" s="1"/>
  <c r="B156" i="8" l="1"/>
  <c r="B155" i="27"/>
  <c r="B156" i="18"/>
  <c r="S190" i="25"/>
  <c r="U181" i="23"/>
  <c r="O141" i="13"/>
  <c r="N141" i="13"/>
  <c r="M142" i="13"/>
  <c r="L142" i="13"/>
  <c r="K143" i="13" s="1"/>
  <c r="P141" i="13"/>
  <c r="K143" i="12"/>
  <c r="M143" i="12" s="1"/>
  <c r="J143" i="12"/>
  <c r="N143" i="12" s="1"/>
  <c r="L143" i="12"/>
  <c r="B157" i="8" l="1"/>
  <c r="B156" i="27"/>
  <c r="B157" i="18"/>
  <c r="S191" i="25"/>
  <c r="U182" i="23"/>
  <c r="O142" i="13"/>
  <c r="N142" i="13"/>
  <c r="M143" i="13"/>
  <c r="L143" i="13"/>
  <c r="K144" i="13" s="1"/>
  <c r="P142" i="13"/>
  <c r="J144" i="12"/>
  <c r="N144" i="12" s="1"/>
  <c r="K144" i="12"/>
  <c r="L144" i="12"/>
  <c r="B158" i="8" l="1"/>
  <c r="B157" i="27"/>
  <c r="B158" i="18"/>
  <c r="S192" i="25"/>
  <c r="U183" i="23"/>
  <c r="O143" i="13"/>
  <c r="L144" i="13"/>
  <c r="K145" i="13" s="1"/>
  <c r="P144" i="13"/>
  <c r="P143" i="13"/>
  <c r="N143" i="13"/>
  <c r="M144" i="13"/>
  <c r="K145" i="12"/>
  <c r="M145" i="12" s="1"/>
  <c r="L145" i="12"/>
  <c r="M144" i="12"/>
  <c r="J145" i="12"/>
  <c r="N145" i="12" s="1"/>
  <c r="B159" i="8" l="1"/>
  <c r="B158" i="27"/>
  <c r="B159" i="18"/>
  <c r="S193" i="25"/>
  <c r="U184" i="23"/>
  <c r="O144" i="13"/>
  <c r="L145" i="13"/>
  <c r="K146" i="13" s="1"/>
  <c r="M145" i="13"/>
  <c r="N144" i="13"/>
  <c r="J146" i="12"/>
  <c r="N146" i="12" s="1"/>
  <c r="L146" i="12"/>
  <c r="K146" i="12"/>
  <c r="B160" i="8" l="1"/>
  <c r="B159" i="27"/>
  <c r="B160" i="18"/>
  <c r="S194" i="25"/>
  <c r="U185" i="23"/>
  <c r="O145" i="13"/>
  <c r="M146" i="13"/>
  <c r="N145" i="13"/>
  <c r="P145" i="13"/>
  <c r="L146" i="13"/>
  <c r="K147" i="13" s="1"/>
  <c r="J147" i="12"/>
  <c r="N147" i="12" s="1"/>
  <c r="L147" i="12"/>
  <c r="M146" i="12"/>
  <c r="K147" i="12"/>
  <c r="B161" i="8" l="1"/>
  <c r="B160" i="27"/>
  <c r="B161" i="18"/>
  <c r="S195" i="25"/>
  <c r="U186" i="23"/>
  <c r="O146" i="13"/>
  <c r="P146" i="13"/>
  <c r="L147" i="13"/>
  <c r="K148" i="13" s="1"/>
  <c r="P147" i="13"/>
  <c r="N146" i="13"/>
  <c r="M147" i="13"/>
  <c r="L148" i="12"/>
  <c r="M147" i="12"/>
  <c r="K148" i="12"/>
  <c r="J148" i="12"/>
  <c r="B162" i="8" l="1"/>
  <c r="B161" i="27"/>
  <c r="B162" i="18"/>
  <c r="S196" i="25"/>
  <c r="U187" i="23"/>
  <c r="O147" i="13"/>
  <c r="L148" i="13"/>
  <c r="K149" i="13" s="1"/>
  <c r="N147" i="13"/>
  <c r="M148" i="13"/>
  <c r="N148" i="12"/>
  <c r="L149" i="12"/>
  <c r="J149" i="12"/>
  <c r="M148" i="12"/>
  <c r="K149" i="12"/>
  <c r="B163" i="8" l="1"/>
  <c r="B162" i="27"/>
  <c r="B163" i="18"/>
  <c r="S197" i="25"/>
  <c r="U188" i="23"/>
  <c r="O148" i="13"/>
  <c r="N148" i="13"/>
  <c r="M149" i="13"/>
  <c r="P148" i="13"/>
  <c r="P149" i="13"/>
  <c r="L149" i="13"/>
  <c r="K150" i="13" s="1"/>
  <c r="N149" i="12"/>
  <c r="K150" i="12"/>
  <c r="M150" i="12" s="1"/>
  <c r="M149" i="12"/>
  <c r="L150" i="12"/>
  <c r="J150" i="12"/>
  <c r="N150" i="12" s="1"/>
  <c r="B164" i="8" l="1"/>
  <c r="B163" i="27"/>
  <c r="B164" i="18"/>
  <c r="S198" i="25"/>
  <c r="U189" i="23"/>
  <c r="O149" i="13"/>
  <c r="N149" i="13"/>
  <c r="M150" i="13"/>
  <c r="L150" i="13"/>
  <c r="K151" i="13" s="1"/>
  <c r="K151" i="12"/>
  <c r="L151" i="12"/>
  <c r="J151" i="12"/>
  <c r="N151" i="12" s="1"/>
  <c r="B165" i="8" l="1"/>
  <c r="B164" i="27"/>
  <c r="B165" i="18"/>
  <c r="S199" i="25"/>
  <c r="U190" i="23"/>
  <c r="O150" i="13"/>
  <c r="M151" i="13"/>
  <c r="N150" i="13"/>
  <c r="P150" i="13"/>
  <c r="L151" i="13"/>
  <c r="K152" i="13" s="1"/>
  <c r="L152" i="12"/>
  <c r="M151" i="12"/>
  <c r="K152" i="12"/>
  <c r="M152" i="12" s="1"/>
  <c r="J152" i="12"/>
  <c r="B166" i="8" l="1"/>
  <c r="B165" i="27"/>
  <c r="B166" i="18"/>
  <c r="S200" i="25"/>
  <c r="U191" i="23"/>
  <c r="O151" i="13"/>
  <c r="P151" i="13"/>
  <c r="P152" i="13"/>
  <c r="L152" i="13"/>
  <c r="K153" i="13" s="1"/>
  <c r="N151" i="13"/>
  <c r="M152" i="13"/>
  <c r="N152" i="12"/>
  <c r="L153" i="12"/>
  <c r="J153" i="12"/>
  <c r="K153" i="12"/>
  <c r="M153" i="12" s="1"/>
  <c r="B167" i="8" l="1"/>
  <c r="B166" i="27"/>
  <c r="B167" i="18"/>
  <c r="S201" i="25"/>
  <c r="U192" i="23"/>
  <c r="O152" i="13"/>
  <c r="N152" i="13"/>
  <c r="M153" i="13"/>
  <c r="L153" i="13"/>
  <c r="K154" i="13" s="1"/>
  <c r="N153" i="12"/>
  <c r="L154" i="12"/>
  <c r="J154" i="12"/>
  <c r="K154" i="12"/>
  <c r="M154" i="12" s="1"/>
  <c r="B168" i="8" l="1"/>
  <c r="B167" i="27"/>
  <c r="B168" i="18"/>
  <c r="S202" i="25"/>
  <c r="U193" i="23"/>
  <c r="O153" i="13"/>
  <c r="N153" i="13"/>
  <c r="M154" i="13"/>
  <c r="P153" i="13"/>
  <c r="L154" i="13"/>
  <c r="K155" i="13" s="1"/>
  <c r="N154" i="12"/>
  <c r="K155" i="12"/>
  <c r="M155" i="12" s="1"/>
  <c r="J155" i="12"/>
  <c r="L155" i="12"/>
  <c r="B169" i="8" l="1"/>
  <c r="B168" i="27"/>
  <c r="B169" i="18"/>
  <c r="S203" i="25"/>
  <c r="U194" i="23"/>
  <c r="O154" i="13"/>
  <c r="N154" i="13"/>
  <c r="M155" i="13"/>
  <c r="P154" i="13"/>
  <c r="L155" i="13"/>
  <c r="K156" i="13" s="1"/>
  <c r="N155" i="12"/>
  <c r="J156" i="12"/>
  <c r="L156" i="12"/>
  <c r="K156" i="12"/>
  <c r="B170" i="8" l="1"/>
  <c r="B169" i="27"/>
  <c r="B170" i="18"/>
  <c r="S204" i="25"/>
  <c r="U195" i="23"/>
  <c r="O155" i="13"/>
  <c r="P155" i="13"/>
  <c r="L156" i="13"/>
  <c r="K157" i="13" s="1"/>
  <c r="M156" i="13"/>
  <c r="N155" i="13"/>
  <c r="N156" i="12"/>
  <c r="J157" i="12"/>
  <c r="N157" i="12" s="1"/>
  <c r="L157" i="12"/>
  <c r="M156" i="12"/>
  <c r="K157" i="12"/>
  <c r="B171" i="8" l="1"/>
  <c r="B170" i="27"/>
  <c r="B171" i="18"/>
  <c r="S205" i="25"/>
  <c r="U196" i="23"/>
  <c r="O156" i="13"/>
  <c r="N156" i="13"/>
  <c r="M157" i="13"/>
  <c r="P156" i="13"/>
  <c r="L157" i="13"/>
  <c r="K158" i="13" s="1"/>
  <c r="L158" i="12"/>
  <c r="M157" i="12"/>
  <c r="K158" i="12"/>
  <c r="J158" i="12"/>
  <c r="B172" i="8" l="1"/>
  <c r="B171" i="27"/>
  <c r="B172" i="18"/>
  <c r="S206" i="25"/>
  <c r="U197" i="23"/>
  <c r="O157" i="13"/>
  <c r="N157" i="13"/>
  <c r="M158" i="13"/>
  <c r="P157" i="13"/>
  <c r="L158" i="13"/>
  <c r="K159" i="13" s="1"/>
  <c r="N158" i="12"/>
  <c r="L159" i="12"/>
  <c r="J159" i="12"/>
  <c r="M158" i="12"/>
  <c r="K159" i="12"/>
  <c r="B173" i="8" l="1"/>
  <c r="B172" i="27"/>
  <c r="B173" i="18"/>
  <c r="S207" i="25"/>
  <c r="U198" i="23"/>
  <c r="O158" i="13"/>
  <c r="M159" i="13"/>
  <c r="N158" i="13"/>
  <c r="P158" i="13"/>
  <c r="P159" i="13"/>
  <c r="L159" i="13"/>
  <c r="K160" i="13" s="1"/>
  <c r="N159" i="12"/>
  <c r="K160" i="12"/>
  <c r="M160" i="12" s="1"/>
  <c r="L160" i="12"/>
  <c r="M159" i="12"/>
  <c r="J160" i="12"/>
  <c r="B174" i="8" l="1"/>
  <c r="B173" i="27"/>
  <c r="B174" i="18"/>
  <c r="S208" i="25"/>
  <c r="U199" i="23"/>
  <c r="O159" i="13"/>
  <c r="M160" i="13"/>
  <c r="N159" i="13"/>
  <c r="P160" i="13"/>
  <c r="L160" i="13"/>
  <c r="K161" i="13" s="1"/>
  <c r="N160" i="12"/>
  <c r="L161" i="12"/>
  <c r="K161" i="12"/>
  <c r="M161" i="12" s="1"/>
  <c r="J161" i="12"/>
  <c r="B175" i="8" l="1"/>
  <c r="B174" i="27"/>
  <c r="B175" i="18"/>
  <c r="S209" i="25"/>
  <c r="U200" i="23"/>
  <c r="O160" i="13"/>
  <c r="L161" i="13"/>
  <c r="K162" i="13" s="1"/>
  <c r="P161" i="13"/>
  <c r="N160" i="13"/>
  <c r="M161" i="13"/>
  <c r="N161" i="12"/>
  <c r="L162" i="12"/>
  <c r="K162" i="12"/>
  <c r="J162" i="12"/>
  <c r="B176" i="8" l="1"/>
  <c r="B175" i="27"/>
  <c r="B176" i="18"/>
  <c r="S210" i="25"/>
  <c r="U201" i="23"/>
  <c r="O161" i="13"/>
  <c r="L162" i="13"/>
  <c r="K163" i="13" s="1"/>
  <c r="P162" i="13"/>
  <c r="M162" i="13"/>
  <c r="N161" i="13"/>
  <c r="N162" i="12"/>
  <c r="L163" i="12"/>
  <c r="M162" i="12"/>
  <c r="J163" i="12"/>
  <c r="K163" i="12"/>
  <c r="M163" i="12" s="1"/>
  <c r="B177" i="8" l="1"/>
  <c r="B176" i="27"/>
  <c r="B177" i="18"/>
  <c r="S211" i="25"/>
  <c r="U202" i="23"/>
  <c r="O162" i="13"/>
  <c r="L163" i="13"/>
  <c r="K164" i="13" s="1"/>
  <c r="M163" i="13"/>
  <c r="N162" i="13"/>
  <c r="N163" i="12"/>
  <c r="L164" i="12"/>
  <c r="K164" i="12"/>
  <c r="M164" i="12" s="1"/>
  <c r="J164" i="12"/>
  <c r="B178" i="8" l="1"/>
  <c r="B177" i="27"/>
  <c r="B178" i="18"/>
  <c r="S212" i="25"/>
  <c r="U203" i="23"/>
  <c r="O163" i="13"/>
  <c r="M164" i="13"/>
  <c r="N163" i="13"/>
  <c r="P163" i="13"/>
  <c r="L164" i="13"/>
  <c r="K165" i="13" s="1"/>
  <c r="P164" i="13"/>
  <c r="N164" i="12"/>
  <c r="K165" i="12"/>
  <c r="M165" i="12" s="1"/>
  <c r="J165" i="12"/>
  <c r="L165" i="12"/>
  <c r="B179" i="8" l="1"/>
  <c r="B178" i="27"/>
  <c r="B179" i="18"/>
  <c r="S213" i="25"/>
  <c r="U204" i="23"/>
  <c r="O164" i="13"/>
  <c r="N164" i="13"/>
  <c r="M165" i="13"/>
  <c r="L165" i="13"/>
  <c r="K166" i="13" s="1"/>
  <c r="P165" i="13"/>
  <c r="N165" i="12"/>
  <c r="J166" i="12"/>
  <c r="N166" i="12" s="1"/>
  <c r="L166" i="12"/>
  <c r="K166" i="12"/>
  <c r="B180" i="8" l="1"/>
  <c r="B179" i="27"/>
  <c r="B180" i="18"/>
  <c r="S214" i="25"/>
  <c r="U205" i="23"/>
  <c r="O165" i="13"/>
  <c r="N165" i="13"/>
  <c r="M166" i="13"/>
  <c r="L166" i="13"/>
  <c r="K167" i="13" s="1"/>
  <c r="P166" i="13"/>
  <c r="J167" i="12"/>
  <c r="N167" i="12" s="1"/>
  <c r="M166" i="12"/>
  <c r="L167" i="12"/>
  <c r="K167" i="12"/>
  <c r="M167" i="12" s="1"/>
  <c r="B181" i="8" l="1"/>
  <c r="B180" i="27"/>
  <c r="B181" i="18"/>
  <c r="S215" i="25"/>
  <c r="U206" i="23"/>
  <c r="O166" i="13"/>
  <c r="L167" i="13"/>
  <c r="K168" i="13" s="1"/>
  <c r="P167" i="13"/>
  <c r="N166" i="13"/>
  <c r="M167" i="13"/>
  <c r="K168" i="12"/>
  <c r="M168" i="12" s="1"/>
  <c r="J168" i="12"/>
  <c r="L168" i="12"/>
  <c r="B182" i="8" l="1"/>
  <c r="B181" i="27"/>
  <c r="B182" i="18"/>
  <c r="S216" i="25"/>
  <c r="U207" i="23"/>
  <c r="O167" i="13"/>
  <c r="P168" i="13"/>
  <c r="L168" i="13"/>
  <c r="K169" i="13" s="1"/>
  <c r="M168" i="13"/>
  <c r="N167" i="13"/>
  <c r="N168" i="12"/>
  <c r="J169" i="12"/>
  <c r="K169" i="12"/>
  <c r="M169" i="12" s="1"/>
  <c r="L169" i="12"/>
  <c r="B183" i="8" l="1"/>
  <c r="B182" i="27"/>
  <c r="B183" i="18"/>
  <c r="S217" i="25"/>
  <c r="U208" i="23"/>
  <c r="O168" i="13"/>
  <c r="N168" i="13"/>
  <c r="M169" i="13"/>
  <c r="P169" i="13"/>
  <c r="L169" i="13"/>
  <c r="K170" i="13" s="1"/>
  <c r="N169" i="12"/>
  <c r="L170" i="12"/>
  <c r="K170" i="12"/>
  <c r="J170" i="12"/>
  <c r="B184" i="8" l="1"/>
  <c r="B183" i="27"/>
  <c r="B184" i="18"/>
  <c r="S218" i="25"/>
  <c r="U209" i="23"/>
  <c r="O169" i="13"/>
  <c r="M170" i="13"/>
  <c r="N169" i="13"/>
  <c r="L170" i="13"/>
  <c r="K171" i="13" s="1"/>
  <c r="N170" i="12"/>
  <c r="L171" i="12"/>
  <c r="K171" i="12"/>
  <c r="M171" i="12" s="1"/>
  <c r="M170" i="12"/>
  <c r="J171" i="12"/>
  <c r="B185" i="8" l="1"/>
  <c r="B184" i="27"/>
  <c r="B185" i="18"/>
  <c r="S219" i="25"/>
  <c r="U210" i="23"/>
  <c r="O170" i="13"/>
  <c r="N170" i="13"/>
  <c r="M171" i="13"/>
  <c r="P170" i="13"/>
  <c r="L171" i="13"/>
  <c r="K172" i="13" s="1"/>
  <c r="N171" i="12"/>
  <c r="L172" i="12"/>
  <c r="J172" i="12"/>
  <c r="K172" i="12"/>
  <c r="M172" i="12" s="1"/>
  <c r="B186" i="8" l="1"/>
  <c r="B185" i="27"/>
  <c r="B186" i="18"/>
  <c r="S220" i="25"/>
  <c r="U211" i="23"/>
  <c r="O171" i="13"/>
  <c r="N171" i="13"/>
  <c r="M172" i="13"/>
  <c r="P171" i="13"/>
  <c r="L172" i="13"/>
  <c r="K173" i="13" s="1"/>
  <c r="N172" i="12"/>
  <c r="J173" i="12"/>
  <c r="K173" i="12"/>
  <c r="M173" i="12" s="1"/>
  <c r="L173" i="12"/>
  <c r="B187" i="8" l="1"/>
  <c r="B186" i="27"/>
  <c r="B187" i="18"/>
  <c r="S221" i="25"/>
  <c r="U212" i="23"/>
  <c r="O172" i="13"/>
  <c r="P172" i="13"/>
  <c r="L173" i="13"/>
  <c r="K174" i="13" s="1"/>
  <c r="N172" i="13"/>
  <c r="M173" i="13"/>
  <c r="N173" i="12"/>
  <c r="J174" i="12"/>
  <c r="K174" i="12"/>
  <c r="M174" i="12" s="1"/>
  <c r="L174" i="12"/>
  <c r="B188" i="8" l="1"/>
  <c r="B187" i="27"/>
  <c r="B188" i="18"/>
  <c r="S222" i="25"/>
  <c r="U213" i="23"/>
  <c r="O173" i="13"/>
  <c r="N173" i="13"/>
  <c r="M174" i="13"/>
  <c r="P173" i="13"/>
  <c r="L174" i="13"/>
  <c r="K175" i="13" s="1"/>
  <c r="N174" i="12"/>
  <c r="J175" i="12"/>
  <c r="L175" i="12"/>
  <c r="K175" i="12"/>
  <c r="M175" i="12" s="1"/>
  <c r="B189" i="8" l="1"/>
  <c r="B188" i="27"/>
  <c r="B189" i="18"/>
  <c r="S223" i="25"/>
  <c r="U214" i="23"/>
  <c r="O174" i="13"/>
  <c r="M175" i="13"/>
  <c r="N174" i="13"/>
  <c r="P174" i="13"/>
  <c r="L175" i="13"/>
  <c r="K176" i="13" s="1"/>
  <c r="N175" i="12"/>
  <c r="J176" i="12"/>
  <c r="N176" i="12" s="1"/>
  <c r="K176" i="12"/>
  <c r="L176" i="12"/>
  <c r="B190" i="8" l="1"/>
  <c r="B189" i="27"/>
  <c r="B190" i="18"/>
  <c r="S224" i="25"/>
  <c r="U215" i="23"/>
  <c r="O175" i="13"/>
  <c r="M176" i="13"/>
  <c r="N175" i="13"/>
  <c r="P175" i="13"/>
  <c r="L176" i="13"/>
  <c r="K177" i="13" s="1"/>
  <c r="L177" i="12"/>
  <c r="J177" i="12"/>
  <c r="N177" i="12" s="1"/>
  <c r="M176" i="12"/>
  <c r="K177" i="12"/>
  <c r="M177" i="12" s="1"/>
  <c r="B191" i="8" l="1"/>
  <c r="B190" i="27"/>
  <c r="B191" i="18"/>
  <c r="S225" i="25"/>
  <c r="U216" i="23"/>
  <c r="O176" i="13"/>
  <c r="N176" i="13"/>
  <c r="M177" i="13"/>
  <c r="P176" i="13"/>
  <c r="L177" i="13"/>
  <c r="K178" i="13" s="1"/>
  <c r="P177" i="13"/>
  <c r="J178" i="12"/>
  <c r="N178" i="12" s="1"/>
  <c r="K178" i="12"/>
  <c r="M178" i="12" s="1"/>
  <c r="L178" i="12"/>
  <c r="B192" i="8" l="1"/>
  <c r="B191" i="27"/>
  <c r="B192" i="18"/>
  <c r="S226" i="25"/>
  <c r="U217" i="23"/>
  <c r="O177" i="13"/>
  <c r="N177" i="13"/>
  <c r="M178" i="13"/>
  <c r="P178" i="13"/>
  <c r="L178" i="13"/>
  <c r="K179" i="13" s="1"/>
  <c r="J179" i="12"/>
  <c r="L179" i="12"/>
  <c r="K179" i="12"/>
  <c r="M179" i="12" s="1"/>
  <c r="B193" i="8" l="1"/>
  <c r="B192" i="27"/>
  <c r="B193" i="18"/>
  <c r="S227" i="25"/>
  <c r="U218" i="23"/>
  <c r="O178" i="13"/>
  <c r="M179" i="13"/>
  <c r="N178" i="13"/>
  <c r="L179" i="13"/>
  <c r="K180" i="13" s="1"/>
  <c r="N179" i="12"/>
  <c r="K180" i="12"/>
  <c r="M180" i="12" s="1"/>
  <c r="J180" i="12"/>
  <c r="L180" i="12"/>
  <c r="B194" i="8" l="1"/>
  <c r="B193" i="27"/>
  <c r="B194" i="18"/>
  <c r="S228" i="25"/>
  <c r="U219" i="23"/>
  <c r="O179" i="13"/>
  <c r="P179" i="13"/>
  <c r="L180" i="13"/>
  <c r="K181" i="13" s="1"/>
  <c r="M180" i="13"/>
  <c r="N179" i="13"/>
  <c r="N180" i="12"/>
  <c r="J181" i="12"/>
  <c r="N181" i="12" s="1"/>
  <c r="L181" i="12"/>
  <c r="K181" i="12"/>
  <c r="M181" i="12" s="1"/>
  <c r="B195" i="8" l="1"/>
  <c r="B194" i="27"/>
  <c r="B195" i="18"/>
  <c r="S229" i="25"/>
  <c r="U220" i="23"/>
  <c r="O180" i="13"/>
  <c r="M181" i="13"/>
  <c r="N180" i="13"/>
  <c r="P180" i="13"/>
  <c r="P181" i="13"/>
  <c r="L181" i="13"/>
  <c r="K182" i="13" s="1"/>
  <c r="J182" i="12"/>
  <c r="N182" i="12" s="1"/>
  <c r="K182" i="12"/>
  <c r="M182" i="12" s="1"/>
  <c r="L182" i="12"/>
  <c r="B196" i="8" l="1"/>
  <c r="B195" i="27"/>
  <c r="B196" i="18"/>
  <c r="S230" i="25"/>
  <c r="U221" i="23"/>
  <c r="O181" i="13"/>
  <c r="M182" i="13"/>
  <c r="N181" i="13"/>
  <c r="L182" i="13"/>
  <c r="K183" i="13" s="1"/>
  <c r="K183" i="12"/>
  <c r="M183" i="12" s="1"/>
  <c r="L183" i="12"/>
  <c r="J183" i="12"/>
  <c r="B197" i="8" l="1"/>
  <c r="B196" i="27"/>
  <c r="B197" i="18"/>
  <c r="S231" i="25"/>
  <c r="U222" i="23"/>
  <c r="O182" i="13"/>
  <c r="P182" i="13"/>
  <c r="P183" i="13"/>
  <c r="L183" i="13"/>
  <c r="K184" i="13" s="1"/>
  <c r="M183" i="13"/>
  <c r="N182" i="13"/>
  <c r="N183" i="12"/>
  <c r="J184" i="12"/>
  <c r="N184" i="12" s="1"/>
  <c r="L184" i="12"/>
  <c r="K184" i="12"/>
  <c r="M184" i="12" s="1"/>
  <c r="B198" i="8" l="1"/>
  <c r="B197" i="27"/>
  <c r="B198" i="18"/>
  <c r="S232" i="25"/>
  <c r="U223" i="23"/>
  <c r="O183" i="13"/>
  <c r="N183" i="13"/>
  <c r="M184" i="13"/>
  <c r="L184" i="13"/>
  <c r="K185" i="13" s="1"/>
  <c r="L185" i="12"/>
  <c r="J185" i="12"/>
  <c r="N185" i="12" s="1"/>
  <c r="K185" i="12"/>
  <c r="B199" i="8" l="1"/>
  <c r="B198" i="27"/>
  <c r="B199" i="18"/>
  <c r="S233" i="25"/>
  <c r="U224" i="23"/>
  <c r="O184" i="13"/>
  <c r="M185" i="13"/>
  <c r="N184" i="13"/>
  <c r="L185" i="13"/>
  <c r="K186" i="13" s="1"/>
  <c r="P184" i="13"/>
  <c r="L186" i="12"/>
  <c r="M185" i="12"/>
  <c r="K186" i="12"/>
  <c r="M186" i="12" s="1"/>
  <c r="J186" i="12"/>
  <c r="N186" i="12" s="1"/>
  <c r="B200" i="8" l="1"/>
  <c r="B199" i="27"/>
  <c r="B200" i="18"/>
  <c r="S234" i="25"/>
  <c r="U225" i="23"/>
  <c r="O185" i="13"/>
  <c r="P185" i="13"/>
  <c r="L186" i="13"/>
  <c r="K187" i="13" s="1"/>
  <c r="M186" i="13"/>
  <c r="N185" i="13"/>
  <c r="K187" i="12"/>
  <c r="M187" i="12" s="1"/>
  <c r="L187" i="12"/>
  <c r="J187" i="12"/>
  <c r="N187" i="12" s="1"/>
  <c r="B201" i="8" l="1"/>
  <c r="B200" i="27"/>
  <c r="B201" i="18"/>
  <c r="S235" i="25"/>
  <c r="U226" i="23"/>
  <c r="O186" i="13"/>
  <c r="P186" i="13"/>
  <c r="L187" i="13"/>
  <c r="K188" i="13" s="1"/>
  <c r="P187" i="13"/>
  <c r="N186" i="13"/>
  <c r="M187" i="13"/>
  <c r="J188" i="12"/>
  <c r="N188" i="12" s="1"/>
  <c r="L188" i="12"/>
  <c r="K188" i="12"/>
  <c r="M188" i="12" s="1"/>
  <c r="B202" i="8" l="1"/>
  <c r="B201" i="27"/>
  <c r="B202" i="18"/>
  <c r="S236" i="25"/>
  <c r="U227" i="23"/>
  <c r="O187" i="13"/>
  <c r="L188" i="13"/>
  <c r="K189" i="13" s="1"/>
  <c r="N187" i="13"/>
  <c r="M188" i="13"/>
  <c r="K189" i="12"/>
  <c r="M189" i="12" s="1"/>
  <c r="J189" i="12"/>
  <c r="L189" i="12"/>
  <c r="B203" i="8" l="1"/>
  <c r="B202" i="27"/>
  <c r="B203" i="18"/>
  <c r="S237" i="25"/>
  <c r="U228" i="23"/>
  <c r="O188" i="13"/>
  <c r="N188" i="13"/>
  <c r="M189" i="13"/>
  <c r="P188" i="13"/>
  <c r="L189" i="13"/>
  <c r="K190" i="13" s="1"/>
  <c r="N189" i="12"/>
  <c r="K190" i="12"/>
  <c r="M190" i="12" s="1"/>
  <c r="J190" i="12"/>
  <c r="L190" i="12"/>
  <c r="B204" i="8" l="1"/>
  <c r="B203" i="27"/>
  <c r="B204" i="18"/>
  <c r="S238" i="25"/>
  <c r="U229" i="23"/>
  <c r="O189" i="13"/>
  <c r="N189" i="13"/>
  <c r="M190" i="13"/>
  <c r="P189" i="13"/>
  <c r="L190" i="13"/>
  <c r="K191" i="13" s="1"/>
  <c r="N190" i="12"/>
  <c r="L191" i="12"/>
  <c r="K191" i="12"/>
  <c r="M191" i="12" s="1"/>
  <c r="J191" i="12"/>
  <c r="B205" i="8" l="1"/>
  <c r="B204" i="27"/>
  <c r="B205" i="18"/>
  <c r="S239" i="25"/>
  <c r="U230" i="23"/>
  <c r="O190" i="13"/>
  <c r="P190" i="13"/>
  <c r="L191" i="13"/>
  <c r="K192" i="13" s="1"/>
  <c r="N190" i="13"/>
  <c r="M191" i="13"/>
  <c r="N191" i="12"/>
  <c r="K192" i="12"/>
  <c r="M192" i="12" s="1"/>
  <c r="L192" i="12"/>
  <c r="J192" i="12"/>
  <c r="B206" i="8" l="1"/>
  <c r="B205" i="27"/>
  <c r="B206" i="18"/>
  <c r="S240" i="25"/>
  <c r="U231" i="23"/>
  <c r="O191" i="13"/>
  <c r="L192" i="13"/>
  <c r="K193" i="13" s="1"/>
  <c r="P191" i="13"/>
  <c r="N191" i="13"/>
  <c r="M192" i="13"/>
  <c r="N192" i="12"/>
  <c r="L193" i="12"/>
  <c r="J193" i="12"/>
  <c r="K193" i="12"/>
  <c r="M193" i="12" s="1"/>
  <c r="B207" i="8" l="1"/>
  <c r="B206" i="27"/>
  <c r="B207" i="18"/>
  <c r="S241" i="25"/>
  <c r="U232" i="23"/>
  <c r="O192" i="13"/>
  <c r="M193" i="13"/>
  <c r="N192" i="13"/>
  <c r="P192" i="13"/>
  <c r="L193" i="13"/>
  <c r="K194" i="13" s="1"/>
  <c r="N193" i="12"/>
  <c r="K194" i="12"/>
  <c r="J194" i="12"/>
  <c r="N194" i="12" s="1"/>
  <c r="L194" i="12"/>
  <c r="B208" i="8" l="1"/>
  <c r="B207" i="27"/>
  <c r="B208" i="18"/>
  <c r="S242" i="25"/>
  <c r="U233" i="23"/>
  <c r="O193" i="13"/>
  <c r="N193" i="13"/>
  <c r="M194" i="13"/>
  <c r="P193" i="13"/>
  <c r="L194" i="13"/>
  <c r="K195" i="13" s="1"/>
  <c r="K195" i="12"/>
  <c r="M195" i="12" s="1"/>
  <c r="L195" i="12"/>
  <c r="M194" i="12"/>
  <c r="J195" i="12"/>
  <c r="B209" i="8" l="1"/>
  <c r="B208" i="27"/>
  <c r="B209" i="18"/>
  <c r="S243" i="25"/>
  <c r="U234" i="23"/>
  <c r="O194" i="13"/>
  <c r="P194" i="13"/>
  <c r="L195" i="13"/>
  <c r="K196" i="13" s="1"/>
  <c r="P195" i="13"/>
  <c r="M195" i="13"/>
  <c r="N194" i="13"/>
  <c r="N195" i="12"/>
  <c r="L196" i="12"/>
  <c r="J196" i="12"/>
  <c r="N196" i="12" s="1"/>
  <c r="K196" i="12"/>
  <c r="M196" i="12" s="1"/>
  <c r="B210" i="8" l="1"/>
  <c r="B209" i="27"/>
  <c r="B210" i="18"/>
  <c r="S244" i="25"/>
  <c r="U235" i="23"/>
  <c r="O195" i="13"/>
  <c r="N195" i="13"/>
  <c r="M196" i="13"/>
  <c r="P196" i="13"/>
  <c r="L196" i="13"/>
  <c r="K197" i="13" s="1"/>
  <c r="K197" i="12"/>
  <c r="L197" i="12"/>
  <c r="J197" i="12"/>
  <c r="N197" i="12" s="1"/>
  <c r="B211" i="8" l="1"/>
  <c r="B210" i="27"/>
  <c r="B211" i="18"/>
  <c r="S245" i="25"/>
  <c r="U236" i="23"/>
  <c r="O196" i="13"/>
  <c r="M197" i="13"/>
  <c r="N196" i="13"/>
  <c r="L197" i="13"/>
  <c r="K198" i="13" s="1"/>
  <c r="P197" i="13"/>
  <c r="K198" i="12"/>
  <c r="L198" i="12"/>
  <c r="M197" i="12"/>
  <c r="J198" i="12"/>
  <c r="N198" i="12" s="1"/>
  <c r="B212" i="8" l="1"/>
  <c r="B211" i="27"/>
  <c r="B212" i="18"/>
  <c r="S246" i="25"/>
  <c r="U237" i="23"/>
  <c r="O197" i="13"/>
  <c r="N197" i="13"/>
  <c r="M198" i="13"/>
  <c r="L198" i="13"/>
  <c r="K199" i="13" s="1"/>
  <c r="K199" i="12"/>
  <c r="M199" i="12" s="1"/>
  <c r="L199" i="12"/>
  <c r="M198" i="12"/>
  <c r="J199" i="12"/>
  <c r="N199" i="12" s="1"/>
  <c r="B213" i="8" l="1"/>
  <c r="B212" i="27"/>
  <c r="B213" i="18"/>
  <c r="S247" i="25"/>
  <c r="U238" i="23"/>
  <c r="O198" i="13"/>
  <c r="P198" i="13"/>
  <c r="L199" i="13"/>
  <c r="K200" i="13" s="1"/>
  <c r="P199" i="13"/>
  <c r="N198" i="13"/>
  <c r="M199" i="13"/>
  <c r="J200" i="12"/>
  <c r="N200" i="12" s="1"/>
  <c r="K200" i="12"/>
  <c r="L200" i="12"/>
  <c r="B214" i="8" l="1"/>
  <c r="B213" i="27"/>
  <c r="B214" i="18"/>
  <c r="S248" i="25"/>
  <c r="U239" i="23"/>
  <c r="O199" i="13"/>
  <c r="L200" i="13"/>
  <c r="K201" i="13" s="1"/>
  <c r="N199" i="13"/>
  <c r="M200" i="13"/>
  <c r="J201" i="12"/>
  <c r="N201" i="12" s="1"/>
  <c r="L201" i="12"/>
  <c r="M200" i="12"/>
  <c r="K201" i="12"/>
  <c r="M201" i="12" s="1"/>
  <c r="B215" i="8" l="1"/>
  <c r="B214" i="27"/>
  <c r="B215" i="18"/>
  <c r="S249" i="25"/>
  <c r="U240" i="23"/>
  <c r="O200" i="13"/>
  <c r="P200" i="13"/>
  <c r="P201" i="13"/>
  <c r="L201" i="13"/>
  <c r="K202" i="13" s="1"/>
  <c r="N200" i="13"/>
  <c r="M201" i="13"/>
  <c r="K202" i="12"/>
  <c r="M202" i="12" s="1"/>
  <c r="J202" i="12"/>
  <c r="L202" i="12"/>
  <c r="B216" i="8" l="1"/>
  <c r="B215" i="27"/>
  <c r="B216" i="18"/>
  <c r="S250" i="25"/>
  <c r="U241" i="23"/>
  <c r="O201" i="13"/>
  <c r="N201" i="13"/>
  <c r="M202" i="13"/>
  <c r="L202" i="13"/>
  <c r="K203" i="13" s="1"/>
  <c r="P202" i="13"/>
  <c r="N202" i="12"/>
  <c r="L203" i="12"/>
  <c r="J203" i="12"/>
  <c r="K203" i="12"/>
  <c r="B217" i="8" l="1"/>
  <c r="B216" i="27"/>
  <c r="B217" i="18"/>
  <c r="S251" i="25"/>
  <c r="U242" i="23"/>
  <c r="O202" i="13"/>
  <c r="L203" i="13"/>
  <c r="K204" i="13" s="1"/>
  <c r="N202" i="13"/>
  <c r="M203" i="13"/>
  <c r="N203" i="12"/>
  <c r="L204" i="12"/>
  <c r="M203" i="12"/>
  <c r="K204" i="12"/>
  <c r="J204" i="12"/>
  <c r="B218" i="8" l="1"/>
  <c r="B217" i="27"/>
  <c r="B218" i="18"/>
  <c r="S252" i="25"/>
  <c r="U243" i="23"/>
  <c r="O203" i="13"/>
  <c r="N203" i="13"/>
  <c r="M204" i="13"/>
  <c r="P203" i="13"/>
  <c r="L204" i="13"/>
  <c r="K205" i="13" s="1"/>
  <c r="P204" i="13"/>
  <c r="N204" i="12"/>
  <c r="L205" i="12"/>
  <c r="K205" i="12"/>
  <c r="M205" i="12" s="1"/>
  <c r="J205" i="12"/>
  <c r="M204" i="12"/>
  <c r="B219" i="8" l="1"/>
  <c r="B218" i="27"/>
  <c r="B219" i="18"/>
  <c r="S253" i="25"/>
  <c r="U244" i="23"/>
  <c r="O204" i="13"/>
  <c r="M205" i="13"/>
  <c r="N204" i="13"/>
  <c r="L205" i="13"/>
  <c r="K206" i="13" s="1"/>
  <c r="N205" i="12"/>
  <c r="J206" i="12"/>
  <c r="K206" i="12"/>
  <c r="L206" i="12"/>
  <c r="B220" i="8" l="1"/>
  <c r="B219" i="27"/>
  <c r="B220" i="18"/>
  <c r="S254" i="25"/>
  <c r="U245" i="23"/>
  <c r="O205" i="13"/>
  <c r="M206" i="13"/>
  <c r="N205" i="13"/>
  <c r="P205" i="13"/>
  <c r="P206" i="13"/>
  <c r="L206" i="13"/>
  <c r="K207" i="13" s="1"/>
  <c r="N206" i="12"/>
  <c r="L207" i="12"/>
  <c r="K207" i="12"/>
  <c r="J207" i="12"/>
  <c r="M206" i="12"/>
  <c r="B221" i="8" l="1"/>
  <c r="B220" i="27"/>
  <c r="B221" i="18"/>
  <c r="S255" i="25"/>
  <c r="U246" i="23"/>
  <c r="O206" i="13"/>
  <c r="L207" i="13"/>
  <c r="K208" i="13" s="1"/>
  <c r="N206" i="13"/>
  <c r="M207" i="13"/>
  <c r="N207" i="12"/>
  <c r="L208" i="12"/>
  <c r="J208" i="12"/>
  <c r="K208" i="12"/>
  <c r="M207" i="12"/>
  <c r="B222" i="8" l="1"/>
  <c r="B221" i="27"/>
  <c r="B222" i="18"/>
  <c r="S256" i="25"/>
  <c r="U247" i="23"/>
  <c r="O207" i="13"/>
  <c r="P207" i="13"/>
  <c r="L208" i="13"/>
  <c r="K209" i="13" s="1"/>
  <c r="M208" i="13"/>
  <c r="N207" i="13"/>
  <c r="N208" i="12"/>
  <c r="J209" i="12"/>
  <c r="M208" i="12"/>
  <c r="L209" i="12"/>
  <c r="K209" i="12"/>
  <c r="M209" i="12" s="1"/>
  <c r="B223" i="8" l="1"/>
  <c r="B222" i="27"/>
  <c r="B223" i="18"/>
  <c r="S257" i="25"/>
  <c r="U248" i="23"/>
  <c r="O208" i="13"/>
  <c r="M209" i="13"/>
  <c r="N208" i="13"/>
  <c r="P208" i="13"/>
  <c r="P209" i="13"/>
  <c r="L209" i="13"/>
  <c r="K210" i="13" s="1"/>
  <c r="N209" i="12"/>
  <c r="K210" i="12"/>
  <c r="M210" i="12" s="1"/>
  <c r="J210" i="12"/>
  <c r="L210" i="12"/>
  <c r="B224" i="8" l="1"/>
  <c r="B223" i="27"/>
  <c r="B224" i="18"/>
  <c r="S258" i="25"/>
  <c r="U249" i="23"/>
  <c r="O209" i="13"/>
  <c r="M210" i="13"/>
  <c r="N209" i="13"/>
  <c r="L210" i="13"/>
  <c r="K211" i="13" s="1"/>
  <c r="N210" i="12"/>
  <c r="L211" i="12"/>
  <c r="K211" i="12"/>
  <c r="M211" i="12" s="1"/>
  <c r="J211" i="12"/>
  <c r="B225" i="8" l="1"/>
  <c r="B224" i="27"/>
  <c r="B225" i="18"/>
  <c r="S259" i="25"/>
  <c r="U250" i="23"/>
  <c r="O210" i="13"/>
  <c r="L211" i="13"/>
  <c r="K212" i="13" s="1"/>
  <c r="P210" i="13"/>
  <c r="M211" i="13"/>
  <c r="N210" i="13"/>
  <c r="N211" i="12"/>
  <c r="K212" i="12"/>
  <c r="M212" i="12" s="1"/>
  <c r="L212" i="12"/>
  <c r="J212" i="12"/>
  <c r="B226" i="8" l="1"/>
  <c r="B225" i="27"/>
  <c r="B226" i="18"/>
  <c r="S260" i="25"/>
  <c r="U251" i="23"/>
  <c r="O211" i="13"/>
  <c r="M212" i="13"/>
  <c r="N211" i="13"/>
  <c r="P212" i="13"/>
  <c r="L212" i="13"/>
  <c r="K213" i="13" s="1"/>
  <c r="P211" i="13"/>
  <c r="N212" i="12"/>
  <c r="K213" i="12"/>
  <c r="M213" i="12" s="1"/>
  <c r="L213" i="12"/>
  <c r="J213" i="12"/>
  <c r="B227" i="8" l="1"/>
  <c r="B226" i="27"/>
  <c r="B227" i="18"/>
  <c r="S261" i="25"/>
  <c r="U252" i="23"/>
  <c r="O212" i="13"/>
  <c r="M213" i="13"/>
  <c r="N212" i="13"/>
  <c r="L213" i="13"/>
  <c r="K214" i="13" s="1"/>
  <c r="N213" i="12"/>
  <c r="L214" i="12"/>
  <c r="J214" i="12"/>
  <c r="N214" i="12" s="1"/>
  <c r="K214" i="12"/>
  <c r="M214" i="12" s="1"/>
  <c r="B228" i="8" l="1"/>
  <c r="B227" i="27"/>
  <c r="B228" i="18"/>
  <c r="S262" i="25"/>
  <c r="U253" i="23"/>
  <c r="O213" i="13"/>
  <c r="P213" i="13"/>
  <c r="L214" i="13"/>
  <c r="K215" i="13" s="1"/>
  <c r="N213" i="13"/>
  <c r="M214" i="13"/>
  <c r="B229" i="8" l="1"/>
  <c r="B228" i="27"/>
  <c r="B229" i="18"/>
  <c r="S263" i="25"/>
  <c r="U254" i="23"/>
  <c r="O214" i="13"/>
  <c r="P214" i="13"/>
  <c r="L215" i="13"/>
  <c r="K216" i="13" s="1"/>
  <c r="N214" i="13"/>
  <c r="M215" i="13"/>
  <c r="B230" i="8" l="1"/>
  <c r="B229" i="27"/>
  <c r="B230" i="18"/>
  <c r="S264" i="25"/>
  <c r="U255" i="23"/>
  <c r="O215" i="13"/>
  <c r="L216" i="13"/>
  <c r="K217" i="13" s="1"/>
  <c r="P215" i="13"/>
  <c r="N215" i="13"/>
  <c r="M216" i="13"/>
  <c r="B231" i="8" l="1"/>
  <c r="B230" i="27"/>
  <c r="B231" i="18"/>
  <c r="S265" i="25"/>
  <c r="U256" i="23"/>
  <c r="O216" i="13"/>
  <c r="L217" i="13"/>
  <c r="K218" i="13" s="1"/>
  <c r="N216" i="13"/>
  <c r="M217" i="13"/>
  <c r="P216" i="13"/>
  <c r="B232" i="8" l="1"/>
  <c r="B231" i="27"/>
  <c r="B232" i="18"/>
  <c r="S266" i="25"/>
  <c r="U257" i="23"/>
  <c r="O217" i="13"/>
  <c r="P217" i="13"/>
  <c r="L218" i="13"/>
  <c r="K219" i="13" s="1"/>
  <c r="N217" i="13"/>
  <c r="M218" i="13"/>
  <c r="B233" i="8" l="1"/>
  <c r="B232" i="27"/>
  <c r="B233" i="18"/>
  <c r="S267" i="25"/>
  <c r="U258" i="23"/>
  <c r="O218" i="13"/>
  <c r="L219" i="13"/>
  <c r="K220" i="13" s="1"/>
  <c r="P219" i="13"/>
  <c r="N218" i="13"/>
  <c r="M219" i="13"/>
  <c r="P218" i="13"/>
  <c r="B234" i="8" l="1"/>
  <c r="B233" i="27"/>
  <c r="B234" i="18"/>
  <c r="S268" i="25"/>
  <c r="U259" i="23"/>
  <c r="O219" i="13"/>
  <c r="L220" i="13"/>
  <c r="K221" i="13" s="1"/>
  <c r="N219" i="13"/>
  <c r="M220" i="13"/>
  <c r="B235" i="8" l="1"/>
  <c r="B234" i="27"/>
  <c r="B235" i="18"/>
  <c r="S269" i="25"/>
  <c r="U260" i="23"/>
  <c r="O220" i="13"/>
  <c r="N220" i="13"/>
  <c r="M221" i="13"/>
  <c r="P221" i="13"/>
  <c r="L221" i="13"/>
  <c r="K222" i="13" s="1"/>
  <c r="P220" i="13"/>
  <c r="B236" i="8" l="1"/>
  <c r="B235" i="27"/>
  <c r="B236" i="18"/>
  <c r="S270" i="25"/>
  <c r="U261" i="23"/>
  <c r="O221" i="13"/>
  <c r="N221" i="13"/>
  <c r="M222" i="13"/>
  <c r="L222" i="13"/>
  <c r="K223" i="13" s="1"/>
  <c r="B237" i="8" l="1"/>
  <c r="B236" i="27"/>
  <c r="B237" i="18"/>
  <c r="S271" i="25"/>
  <c r="U262" i="23"/>
  <c r="O222" i="13"/>
  <c r="M223" i="13"/>
  <c r="N222" i="13"/>
  <c r="L223" i="13"/>
  <c r="K224" i="13" s="1"/>
  <c r="P223" i="13"/>
  <c r="P222" i="13"/>
  <c r="B238" i="8" l="1"/>
  <c r="B237" i="27"/>
  <c r="B238" i="18"/>
  <c r="S272" i="25"/>
  <c r="U263" i="23"/>
  <c r="O223" i="13"/>
  <c r="N223" i="13"/>
  <c r="M224" i="13"/>
  <c r="P224" i="13"/>
  <c r="L224" i="13"/>
  <c r="K225" i="13" s="1"/>
  <c r="B239" i="8" l="1"/>
  <c r="B238" i="27"/>
  <c r="B239" i="18"/>
  <c r="S273" i="25"/>
  <c r="U264" i="23"/>
  <c r="O224" i="13"/>
  <c r="N224" i="13"/>
  <c r="M225" i="13"/>
  <c r="L225" i="13"/>
  <c r="K226" i="13" s="1"/>
  <c r="B240" i="8" l="1"/>
  <c r="B239" i="27"/>
  <c r="B240" i="18"/>
  <c r="S274" i="25"/>
  <c r="U265" i="23"/>
  <c r="O225" i="13"/>
  <c r="P226" i="13"/>
  <c r="L226" i="13"/>
  <c r="K227" i="13" s="1"/>
  <c r="N225" i="13"/>
  <c r="M226" i="13"/>
  <c r="P225" i="13"/>
  <c r="B241" i="8" l="1"/>
  <c r="B240" i="27"/>
  <c r="B241" i="18"/>
  <c r="S275" i="25"/>
  <c r="U266" i="23"/>
  <c r="O226" i="13"/>
  <c r="N226" i="13"/>
  <c r="M227" i="13"/>
  <c r="L227" i="13"/>
  <c r="K228" i="13" s="1"/>
  <c r="B242" i="8" l="1"/>
  <c r="B241" i="27"/>
  <c r="B242" i="18"/>
  <c r="S276" i="25"/>
  <c r="U267" i="23"/>
  <c r="O227" i="13"/>
  <c r="L228" i="13"/>
  <c r="K229" i="13" s="1"/>
  <c r="P228" i="13"/>
  <c r="N227" i="13"/>
  <c r="M228" i="13"/>
  <c r="P227" i="13"/>
  <c r="B243" i="8" l="1"/>
  <c r="B242" i="27"/>
  <c r="B243" i="18"/>
  <c r="S277" i="25"/>
  <c r="U268" i="23"/>
  <c r="O228" i="13"/>
  <c r="N228" i="13"/>
  <c r="M229" i="13"/>
  <c r="L229" i="13"/>
  <c r="K230" i="13" s="1"/>
  <c r="B244" i="8" l="1"/>
  <c r="B243" i="27"/>
  <c r="B244" i="18"/>
  <c r="S278" i="25"/>
  <c r="U269" i="23"/>
  <c r="O229" i="13"/>
  <c r="N229" i="13"/>
  <c r="M230" i="13"/>
  <c r="L230" i="13"/>
  <c r="K231" i="13" s="1"/>
  <c r="P229" i="13"/>
  <c r="B245" i="8" l="1"/>
  <c r="B244" i="27"/>
  <c r="B245" i="18"/>
  <c r="S279" i="25"/>
  <c r="U270" i="23"/>
  <c r="O230" i="13"/>
  <c r="P230" i="13"/>
  <c r="L231" i="13"/>
  <c r="K232" i="13" s="1"/>
  <c r="P231" i="13"/>
  <c r="M231" i="13"/>
  <c r="N230" i="13"/>
  <c r="B246" i="8" l="1"/>
  <c r="B245" i="27"/>
  <c r="B246" i="18"/>
  <c r="S280" i="25"/>
  <c r="U271" i="23"/>
  <c r="O231" i="13"/>
  <c r="P232" i="13"/>
  <c r="L232" i="13"/>
  <c r="K233" i="13" s="1"/>
  <c r="M232" i="13"/>
  <c r="N231" i="13"/>
  <c r="B247" i="8" l="1"/>
  <c r="B246" i="27"/>
  <c r="B247" i="18"/>
  <c r="S281" i="25"/>
  <c r="U272" i="23"/>
  <c r="O232" i="13"/>
  <c r="N232" i="13"/>
  <c r="M233" i="13"/>
  <c r="L233" i="13"/>
  <c r="K234" i="13" s="1"/>
  <c r="B248" i="8" l="1"/>
  <c r="B247" i="27"/>
  <c r="B248" i="18"/>
  <c r="S282" i="25"/>
  <c r="U273" i="23"/>
  <c r="O233" i="13"/>
  <c r="M234" i="13"/>
  <c r="N233" i="13"/>
  <c r="P234" i="13"/>
  <c r="L234" i="13"/>
  <c r="K235" i="13" s="1"/>
  <c r="P233" i="13"/>
  <c r="B249" i="8" l="1"/>
  <c r="B248" i="27"/>
  <c r="B249" i="18"/>
  <c r="S283" i="25"/>
  <c r="U274" i="23"/>
  <c r="O234" i="13"/>
  <c r="N234" i="13"/>
  <c r="M235" i="13"/>
  <c r="L235" i="13"/>
  <c r="K236" i="13" s="1"/>
  <c r="B250" i="8" l="1"/>
  <c r="B249" i="27"/>
  <c r="B250" i="18"/>
  <c r="S284" i="25"/>
  <c r="U275" i="23"/>
  <c r="O235" i="13"/>
  <c r="P235" i="13"/>
  <c r="L236" i="13"/>
  <c r="K237" i="13" s="1"/>
  <c r="N235" i="13"/>
  <c r="M236" i="13"/>
  <c r="B251" i="8" l="1"/>
  <c r="B250" i="27"/>
  <c r="B251" i="18"/>
  <c r="S285" i="25"/>
  <c r="U276" i="23"/>
  <c r="O236" i="13"/>
  <c r="P236" i="13"/>
  <c r="L237" i="13"/>
  <c r="K238" i="13" s="1"/>
  <c r="M237" i="13"/>
  <c r="N236" i="13"/>
  <c r="B252" i="8" l="1"/>
  <c r="B251" i="27"/>
  <c r="B252" i="18"/>
  <c r="S286" i="25"/>
  <c r="U277" i="23"/>
  <c r="O237" i="13"/>
  <c r="N237" i="13"/>
  <c r="M238" i="13"/>
  <c r="P237" i="13"/>
  <c r="L238" i="13"/>
  <c r="K239" i="13" s="1"/>
  <c r="B253" i="8" l="1"/>
  <c r="B252" i="27"/>
  <c r="B253" i="18"/>
  <c r="S287" i="25"/>
  <c r="U278" i="23"/>
  <c r="O238" i="13"/>
  <c r="N238" i="13"/>
  <c r="M239" i="13"/>
  <c r="P238" i="13"/>
  <c r="P239" i="13"/>
  <c r="L239" i="13"/>
  <c r="K240" i="13" s="1"/>
  <c r="B254" i="8" l="1"/>
  <c r="B253" i="27"/>
  <c r="B254" i="18"/>
  <c r="S288" i="25"/>
  <c r="U279" i="23"/>
  <c r="O239" i="13"/>
  <c r="L240" i="13"/>
  <c r="K241" i="13" s="1"/>
  <c r="P240" i="13"/>
  <c r="N239" i="13"/>
  <c r="M240" i="13"/>
  <c r="B255" i="8" l="1"/>
  <c r="B254" i="27"/>
  <c r="B255" i="18"/>
  <c r="S289" i="25"/>
  <c r="U280" i="23"/>
  <c r="O240" i="13"/>
  <c r="L241" i="13"/>
  <c r="K242" i="13" s="1"/>
  <c r="M241" i="13"/>
  <c r="N240" i="13"/>
  <c r="B256" i="8" l="1"/>
  <c r="B255" i="27"/>
  <c r="B256" i="18"/>
  <c r="S290" i="25"/>
  <c r="U281" i="23"/>
  <c r="O241" i="13"/>
  <c r="N241" i="13"/>
  <c r="M242" i="13"/>
  <c r="L242" i="13"/>
  <c r="K243" i="13" s="1"/>
  <c r="P241" i="13"/>
  <c r="B257" i="8" l="1"/>
  <c r="B256" i="27"/>
  <c r="B257" i="18"/>
  <c r="S291" i="25"/>
  <c r="U282" i="23"/>
  <c r="O242" i="13"/>
  <c r="P242" i="13"/>
  <c r="L243" i="13"/>
  <c r="K244" i="13" s="1"/>
  <c r="N242" i="13"/>
  <c r="M243" i="13"/>
  <c r="B258" i="8" l="1"/>
  <c r="B257" i="27"/>
  <c r="B258" i="18"/>
  <c r="S292" i="25"/>
  <c r="U283" i="23"/>
  <c r="O243" i="13"/>
  <c r="P243" i="13"/>
  <c r="L244" i="13"/>
  <c r="K245" i="13" s="1"/>
  <c r="P244" i="13"/>
  <c r="N243" i="13"/>
  <c r="M244" i="13"/>
  <c r="B259" i="8" l="1"/>
  <c r="B258" i="27"/>
  <c r="B259" i="18"/>
  <c r="S293" i="25"/>
  <c r="U284" i="23"/>
  <c r="O244" i="13"/>
  <c r="P245" i="13"/>
  <c r="L245" i="13"/>
  <c r="K246" i="13" s="1"/>
  <c r="N244" i="13"/>
  <c r="M245" i="13"/>
  <c r="B260" i="8" l="1"/>
  <c r="B259" i="27"/>
  <c r="B260" i="18"/>
  <c r="S294" i="25"/>
  <c r="U285" i="23"/>
  <c r="O245" i="13"/>
  <c r="N245" i="13"/>
  <c r="M246" i="13"/>
  <c r="L246" i="13"/>
  <c r="K247" i="13" s="1"/>
  <c r="B261" i="8" l="1"/>
  <c r="B260" i="27"/>
  <c r="B261" i="18"/>
  <c r="S295" i="25"/>
  <c r="U286" i="23"/>
  <c r="O246" i="13"/>
  <c r="N246" i="13"/>
  <c r="M247" i="13"/>
  <c r="P246" i="13"/>
  <c r="L247" i="13"/>
  <c r="K248" i="13" s="1"/>
  <c r="B262" i="8" l="1"/>
  <c r="B261" i="27"/>
  <c r="B262" i="18"/>
  <c r="S296" i="25"/>
  <c r="U287" i="23"/>
  <c r="O247" i="13"/>
  <c r="P247" i="13"/>
  <c r="L248" i="13"/>
  <c r="K249" i="13" s="1"/>
  <c r="N247" i="13"/>
  <c r="M248" i="13"/>
  <c r="B263" i="8" l="1"/>
  <c r="B262" i="27"/>
  <c r="B263" i="18"/>
  <c r="S297" i="25"/>
  <c r="U288" i="23"/>
  <c r="O248" i="13"/>
  <c r="N248" i="13"/>
  <c r="M249" i="13"/>
  <c r="P248" i="13"/>
  <c r="L249" i="13"/>
  <c r="K250" i="13" s="1"/>
  <c r="P249" i="13"/>
  <c r="B264" i="8" l="1"/>
  <c r="B263" i="27"/>
  <c r="B264" i="18"/>
  <c r="S298" i="25"/>
  <c r="U289" i="23"/>
  <c r="O249" i="13"/>
  <c r="M250" i="13"/>
  <c r="N249" i="13"/>
  <c r="L250" i="13"/>
  <c r="K251" i="13" s="1"/>
  <c r="P250" i="13"/>
  <c r="B265" i="8" l="1"/>
  <c r="B264" i="27"/>
  <c r="B265" i="18"/>
  <c r="S299" i="25"/>
  <c r="U290" i="23"/>
  <c r="N250" i="13"/>
  <c r="O250" i="13"/>
  <c r="M251" i="13"/>
  <c r="L251" i="13"/>
  <c r="K252" i="13" s="1"/>
  <c r="B266" i="8" l="1"/>
  <c r="B265" i="27"/>
  <c r="B266" i="18"/>
  <c r="S300" i="25"/>
  <c r="U291" i="23"/>
  <c r="O251" i="13"/>
  <c r="L252" i="13"/>
  <c r="K253" i="13" s="1"/>
  <c r="P251" i="13"/>
  <c r="N251" i="13"/>
  <c r="M252" i="13"/>
  <c r="B267" i="8" l="1"/>
  <c r="B266" i="27"/>
  <c r="B267" i="18"/>
  <c r="S301" i="25"/>
  <c r="U292" i="23"/>
  <c r="O252" i="13"/>
  <c r="P253" i="13"/>
  <c r="L253" i="13"/>
  <c r="K254" i="13" s="1"/>
  <c r="P252" i="13"/>
  <c r="M253" i="13"/>
  <c r="N252" i="13"/>
  <c r="B268" i="8" l="1"/>
  <c r="B267" i="27"/>
  <c r="B268" i="18"/>
  <c r="S302" i="25"/>
  <c r="U293" i="23"/>
  <c r="O253" i="13"/>
  <c r="N253" i="13"/>
  <c r="M254" i="13"/>
  <c r="L254" i="13"/>
  <c r="K255" i="13" s="1"/>
  <c r="B269" i="8" l="1"/>
  <c r="B268" i="27"/>
  <c r="B269" i="18"/>
  <c r="S303" i="25"/>
  <c r="U294" i="23"/>
  <c r="O254" i="13"/>
  <c r="L255" i="13"/>
  <c r="K256" i="13" s="1"/>
  <c r="P255" i="13"/>
  <c r="N254" i="13"/>
  <c r="M255" i="13"/>
  <c r="P254" i="13"/>
  <c r="B270" i="8" l="1"/>
  <c r="B269" i="27"/>
  <c r="B270" i="18"/>
  <c r="S304" i="25"/>
  <c r="U295" i="23"/>
  <c r="O255" i="13"/>
  <c r="N255" i="13"/>
  <c r="M256" i="13"/>
  <c r="L256" i="13"/>
  <c r="K257" i="13" s="1"/>
  <c r="P256" i="13"/>
  <c r="B271" i="8" l="1"/>
  <c r="B270" i="27"/>
  <c r="B271" i="18"/>
  <c r="S305" i="25"/>
  <c r="U296" i="23"/>
  <c r="O256" i="13"/>
  <c r="P257" i="13"/>
  <c r="L257" i="13"/>
  <c r="K258" i="13" s="1"/>
  <c r="N256" i="13"/>
  <c r="M257" i="13"/>
  <c r="B272" i="8" l="1"/>
  <c r="B271" i="27"/>
  <c r="B272" i="18"/>
  <c r="S306" i="25"/>
  <c r="U297" i="23"/>
  <c r="O257" i="13"/>
  <c r="N257" i="13"/>
  <c r="M258" i="13"/>
  <c r="P258" i="13"/>
  <c r="L258" i="13"/>
  <c r="K259" i="13" s="1"/>
  <c r="B273" i="8" l="1"/>
  <c r="B272" i="27"/>
  <c r="B273" i="18"/>
  <c r="S307" i="25"/>
  <c r="U298" i="23"/>
  <c r="O258" i="13"/>
  <c r="P259" i="13"/>
  <c r="L259" i="13"/>
  <c r="K260" i="13" s="1"/>
  <c r="N258" i="13"/>
  <c r="M259" i="13"/>
  <c r="B274" i="8" l="1"/>
  <c r="B273" i="27"/>
  <c r="B274" i="18"/>
  <c r="S308" i="25"/>
  <c r="U299" i="23"/>
  <c r="O259" i="13"/>
  <c r="L260" i="13"/>
  <c r="K261" i="13" s="1"/>
  <c r="N259" i="13"/>
  <c r="M260" i="13"/>
  <c r="B275" i="8" l="1"/>
  <c r="B274" i="27"/>
  <c r="B275" i="18"/>
  <c r="S309" i="25"/>
  <c r="U300" i="23"/>
  <c r="O260" i="13"/>
  <c r="N260" i="13"/>
  <c r="M261" i="13"/>
  <c r="P260" i="13"/>
  <c r="L261" i="13"/>
  <c r="K262" i="13" s="1"/>
  <c r="P261" i="13"/>
  <c r="B276" i="8" l="1"/>
  <c r="B275" i="27"/>
  <c r="B276" i="18"/>
  <c r="S310" i="25"/>
  <c r="U301" i="23"/>
  <c r="O261" i="13"/>
  <c r="N261" i="13"/>
  <c r="M262" i="13"/>
  <c r="P262" i="13"/>
  <c r="L262" i="13"/>
  <c r="K263" i="13" s="1"/>
  <c r="B277" i="8" l="1"/>
  <c r="B276" i="27"/>
  <c r="B277" i="18"/>
  <c r="S311" i="25"/>
  <c r="U302" i="23"/>
  <c r="O262" i="13"/>
  <c r="N262" i="13"/>
  <c r="M263" i="13"/>
  <c r="L263" i="13"/>
  <c r="K264" i="13" s="1"/>
  <c r="P263" i="13"/>
  <c r="B278" i="8" l="1"/>
  <c r="B277" i="27"/>
  <c r="B278" i="18"/>
  <c r="S312" i="25"/>
  <c r="U303" i="23"/>
  <c r="O263" i="13"/>
  <c r="P264" i="13"/>
  <c r="L264" i="13"/>
  <c r="K265" i="13" s="1"/>
  <c r="N263" i="13"/>
  <c r="M264" i="13"/>
  <c r="B279" i="8" l="1"/>
  <c r="B278" i="27"/>
  <c r="B279" i="18"/>
  <c r="S313" i="25"/>
  <c r="U304" i="23"/>
  <c r="O264" i="13"/>
  <c r="N264" i="13"/>
  <c r="M265" i="13"/>
  <c r="L265" i="13"/>
  <c r="K266" i="13" s="1"/>
  <c r="B280" i="8" l="1"/>
  <c r="B279" i="27"/>
  <c r="B280" i="18"/>
  <c r="S314" i="25"/>
  <c r="U305" i="23"/>
  <c r="O265" i="13"/>
  <c r="N265" i="13"/>
  <c r="M266" i="13"/>
  <c r="P265" i="13"/>
  <c r="P266" i="13"/>
  <c r="L266" i="13"/>
  <c r="K267" i="13" s="1"/>
  <c r="B281" i="8" l="1"/>
  <c r="B280" i="27"/>
  <c r="B281" i="18"/>
  <c r="S315" i="25"/>
  <c r="U306" i="23"/>
  <c r="O266" i="13"/>
  <c r="L267" i="13"/>
  <c r="K268" i="13" s="1"/>
  <c r="N266" i="13"/>
  <c r="M267" i="13"/>
  <c r="B282" i="8" l="1"/>
  <c r="B281" i="27"/>
  <c r="B282" i="18"/>
  <c r="S316" i="25"/>
  <c r="U307" i="23"/>
  <c r="O267" i="13"/>
  <c r="L268" i="13"/>
  <c r="K269" i="13" s="1"/>
  <c r="M268" i="13"/>
  <c r="N267" i="13"/>
  <c r="P267" i="13"/>
  <c r="B283" i="8" l="1"/>
  <c r="B282" i="27"/>
  <c r="B283" i="18"/>
  <c r="S317" i="25"/>
  <c r="U308" i="23"/>
  <c r="O268" i="13"/>
  <c r="L269" i="13"/>
  <c r="K270" i="13" s="1"/>
  <c r="P268" i="13"/>
  <c r="N268" i="13"/>
  <c r="M269" i="13"/>
  <c r="B284" i="8" l="1"/>
  <c r="B283" i="27"/>
  <c r="B284" i="18"/>
  <c r="S318" i="25"/>
  <c r="U309" i="23"/>
  <c r="O269" i="13"/>
  <c r="N269" i="13"/>
  <c r="M270" i="13"/>
  <c r="P269" i="13"/>
  <c r="L270" i="13"/>
  <c r="K271" i="13" s="1"/>
  <c r="B285" i="8" l="1"/>
  <c r="B284" i="27"/>
  <c r="B285" i="18"/>
  <c r="S319" i="25"/>
  <c r="U310" i="23"/>
  <c r="O270" i="13"/>
  <c r="P271" i="13"/>
  <c r="L271" i="13"/>
  <c r="K272" i="13" s="1"/>
  <c r="P270" i="13"/>
  <c r="N270" i="13"/>
  <c r="M271" i="13"/>
  <c r="B286" i="8" l="1"/>
  <c r="B285" i="27"/>
  <c r="B286" i="18"/>
  <c r="S320" i="25"/>
  <c r="U311" i="23"/>
  <c r="O271" i="13"/>
  <c r="L272" i="13"/>
  <c r="K273" i="13" s="1"/>
  <c r="N271" i="13"/>
  <c r="M272" i="13"/>
  <c r="B287" i="8" l="1"/>
  <c r="B286" i="27"/>
  <c r="B287" i="18"/>
  <c r="S321" i="25"/>
  <c r="U312" i="23"/>
  <c r="O272" i="13"/>
  <c r="P272" i="13"/>
  <c r="L273" i="13"/>
  <c r="K274" i="13" s="1"/>
  <c r="P273" i="13"/>
  <c r="N272" i="13"/>
  <c r="M273" i="13"/>
  <c r="B288" i="8" l="1"/>
  <c r="B287" i="27"/>
  <c r="B288" i="18"/>
  <c r="S322" i="25"/>
  <c r="U313" i="23"/>
  <c r="O273" i="13"/>
  <c r="N273" i="13"/>
  <c r="M274" i="13"/>
  <c r="L274" i="13"/>
  <c r="K275" i="13" s="1"/>
  <c r="B289" i="8" l="1"/>
  <c r="B288" i="27"/>
  <c r="B289" i="18"/>
  <c r="S323" i="25"/>
  <c r="U314" i="23"/>
  <c r="O274" i="13"/>
  <c r="P274" i="13"/>
  <c r="P275" i="13"/>
  <c r="L275" i="13"/>
  <c r="K276" i="13" s="1"/>
  <c r="N274" i="13"/>
  <c r="M275" i="13"/>
  <c r="B290" i="8" l="1"/>
  <c r="B289" i="27"/>
  <c r="B290" i="18"/>
  <c r="S324" i="25"/>
  <c r="U315" i="23"/>
  <c r="O275" i="13"/>
  <c r="P276" i="13"/>
  <c r="L276" i="13"/>
  <c r="K277" i="13" s="1"/>
  <c r="N275" i="13"/>
  <c r="M276" i="13"/>
  <c r="B291" i="8" l="1"/>
  <c r="B290" i="27"/>
  <c r="B291" i="18"/>
  <c r="S325" i="25"/>
  <c r="U316" i="23"/>
  <c r="O276" i="13"/>
  <c r="M277" i="13"/>
  <c r="N276" i="13"/>
  <c r="L277" i="13"/>
  <c r="K278" i="13" s="1"/>
  <c r="B292" i="8" l="1"/>
  <c r="B291" i="27"/>
  <c r="B292" i="18"/>
  <c r="S326" i="25"/>
  <c r="U317" i="23"/>
  <c r="O277" i="13"/>
  <c r="P277" i="13"/>
  <c r="L278" i="13"/>
  <c r="K279" i="13" s="1"/>
  <c r="P278" i="13"/>
  <c r="M278" i="13"/>
  <c r="N277" i="13"/>
  <c r="B293" i="8" l="1"/>
  <c r="B292" i="27"/>
  <c r="B293" i="18"/>
  <c r="S327" i="25"/>
  <c r="U318" i="23"/>
  <c r="O278" i="13"/>
  <c r="L279" i="13"/>
  <c r="K280" i="13" s="1"/>
  <c r="N278" i="13"/>
  <c r="M279" i="13"/>
  <c r="B294" i="8" l="1"/>
  <c r="B293" i="27"/>
  <c r="B294" i="18"/>
  <c r="S328" i="25"/>
  <c r="U319" i="23"/>
  <c r="O279" i="13"/>
  <c r="N279" i="13"/>
  <c r="M280" i="13"/>
  <c r="L280" i="13"/>
  <c r="K281" i="13" s="1"/>
  <c r="P280" i="13"/>
  <c r="P279" i="13"/>
  <c r="B295" i="8" l="1"/>
  <c r="B294" i="27"/>
  <c r="B295" i="18"/>
  <c r="S329" i="25"/>
  <c r="U320" i="23"/>
  <c r="O280" i="13"/>
  <c r="L281" i="13"/>
  <c r="K282" i="13" s="1"/>
  <c r="P281" i="13"/>
  <c r="N280" i="13"/>
  <c r="M281" i="13"/>
  <c r="B296" i="8" l="1"/>
  <c r="B295" i="27"/>
  <c r="B296" i="18"/>
  <c r="S330" i="25"/>
  <c r="U321" i="23"/>
  <c r="O281" i="13"/>
  <c r="N281" i="13"/>
  <c r="M282" i="13"/>
  <c r="L282" i="13"/>
  <c r="K283" i="13" s="1"/>
  <c r="P282" i="13"/>
  <c r="B297" i="8" l="1"/>
  <c r="B296" i="27"/>
  <c r="B297" i="18"/>
  <c r="S331" i="25"/>
  <c r="U322" i="23"/>
  <c r="O282" i="13"/>
  <c r="M283" i="13"/>
  <c r="N282" i="13"/>
  <c r="L283" i="13"/>
  <c r="K284" i="13" s="1"/>
  <c r="B298" i="8" l="1"/>
  <c r="B297" i="27"/>
  <c r="B298" i="18"/>
  <c r="S332" i="25"/>
  <c r="U323" i="23"/>
  <c r="O283" i="13"/>
  <c r="N283" i="13"/>
  <c r="M284" i="13"/>
  <c r="L284" i="13"/>
  <c r="K285" i="13" s="1"/>
  <c r="P283" i="13"/>
  <c r="B299" i="8" l="1"/>
  <c r="B298" i="27"/>
  <c r="B299" i="18"/>
  <c r="S333" i="25"/>
  <c r="U324" i="23"/>
  <c r="O284" i="13"/>
  <c r="M285" i="13"/>
  <c r="N284" i="13"/>
  <c r="P284" i="13"/>
  <c r="L285" i="13"/>
  <c r="K286" i="13" s="1"/>
  <c r="P285" i="13"/>
  <c r="B300" i="8" l="1"/>
  <c r="B299" i="27"/>
  <c r="B300" i="18"/>
  <c r="S334" i="25"/>
  <c r="U325" i="23"/>
  <c r="O285" i="13"/>
  <c r="N285" i="13"/>
  <c r="M286" i="13"/>
  <c r="L286" i="13"/>
  <c r="K287" i="13" s="1"/>
  <c r="B301" i="8" l="1"/>
  <c r="B300" i="27"/>
  <c r="B301" i="18"/>
  <c r="S335" i="25"/>
  <c r="U326" i="23"/>
  <c r="O286" i="13"/>
  <c r="N286" i="13"/>
  <c r="M287" i="13"/>
  <c r="P287" i="13"/>
  <c r="L287" i="13"/>
  <c r="K288" i="13" s="1"/>
  <c r="P286" i="13"/>
  <c r="B302" i="8" l="1"/>
  <c r="B301" i="27"/>
  <c r="B302" i="18"/>
  <c r="S336" i="25"/>
  <c r="U327" i="23"/>
  <c r="O287" i="13"/>
  <c r="N287" i="13"/>
  <c r="M288" i="13"/>
  <c r="P288" i="13"/>
  <c r="L288" i="13"/>
  <c r="K289" i="13" s="1"/>
  <c r="B303" i="8" l="1"/>
  <c r="B302" i="27"/>
  <c r="B303" i="18"/>
  <c r="S337" i="25"/>
  <c r="U328" i="23"/>
  <c r="O288" i="13"/>
  <c r="N288" i="13"/>
  <c r="M289" i="13"/>
  <c r="L289" i="13"/>
  <c r="K290" i="13" s="1"/>
  <c r="B304" i="8" l="1"/>
  <c r="B303" i="27"/>
  <c r="B304" i="18"/>
  <c r="S338" i="25"/>
  <c r="U329" i="23"/>
  <c r="O289" i="13"/>
  <c r="L290" i="13"/>
  <c r="K291" i="13" s="1"/>
  <c r="P290" i="13"/>
  <c r="N289" i="13"/>
  <c r="M290" i="13"/>
  <c r="P289" i="13"/>
  <c r="B305" i="8" l="1"/>
  <c r="B304" i="27"/>
  <c r="B305" i="18"/>
  <c r="S339" i="25"/>
  <c r="U330" i="23"/>
  <c r="O290" i="13"/>
  <c r="L291" i="13"/>
  <c r="K292" i="13" s="1"/>
  <c r="N290" i="13"/>
  <c r="M291" i="13"/>
  <c r="B306" i="8" l="1"/>
  <c r="B305" i="27"/>
  <c r="B306" i="18"/>
  <c r="S340" i="25"/>
  <c r="U331" i="23"/>
  <c r="O291" i="13"/>
  <c r="N291" i="13"/>
  <c r="M292" i="13"/>
  <c r="P291" i="13"/>
  <c r="L292" i="13"/>
  <c r="K293" i="13" s="1"/>
  <c r="B307" i="8" l="1"/>
  <c r="B306" i="27"/>
  <c r="B307" i="18"/>
  <c r="S341" i="25"/>
  <c r="U332" i="23"/>
  <c r="O292" i="13"/>
  <c r="L293" i="13"/>
  <c r="K294" i="13" s="1"/>
  <c r="P293" i="13"/>
  <c r="N292" i="13"/>
  <c r="M293" i="13"/>
  <c r="P292" i="13"/>
  <c r="B307" i="27" l="1"/>
  <c r="B308" i="18"/>
  <c r="B308" i="8"/>
  <c r="B309" i="8" s="1"/>
  <c r="B310" i="8" s="1"/>
  <c r="B311" i="8" s="1"/>
  <c r="B312" i="8" s="1"/>
  <c r="B313" i="8" s="1"/>
  <c r="B314" i="8" s="1"/>
  <c r="B315" i="8" s="1"/>
  <c r="B316" i="8" s="1"/>
  <c r="B317" i="8" s="1"/>
  <c r="B318" i="8" s="1"/>
  <c r="B319" i="8" s="1"/>
  <c r="B320" i="8" s="1"/>
  <c r="B321" i="8" s="1"/>
  <c r="B322" i="8" s="1"/>
  <c r="B323" i="8" s="1"/>
  <c r="B324" i="8" s="1"/>
  <c r="B325" i="8" s="1"/>
  <c r="B326" i="8" s="1"/>
  <c r="B327" i="8" s="1"/>
  <c r="B328" i="8" s="1"/>
  <c r="B329" i="8" s="1"/>
  <c r="B330" i="8" s="1"/>
  <c r="B331" i="8" s="1"/>
  <c r="B332" i="8" s="1"/>
  <c r="B333" i="8" s="1"/>
  <c r="B334" i="8" s="1"/>
  <c r="B335" i="8" s="1"/>
  <c r="B336" i="8" s="1"/>
  <c r="B337" i="8" s="1"/>
  <c r="B338" i="8" s="1"/>
  <c r="B339" i="8" s="1"/>
  <c r="B340" i="8" s="1"/>
  <c r="B341" i="8" s="1"/>
  <c r="B342" i="8" s="1"/>
  <c r="B343" i="8" s="1"/>
  <c r="B344" i="8" s="1"/>
  <c r="B345" i="8" s="1"/>
  <c r="B346" i="8" s="1"/>
  <c r="B347" i="8" s="1"/>
  <c r="B348" i="8" s="1"/>
  <c r="B349" i="8" s="1"/>
  <c r="B350" i="8" s="1"/>
  <c r="B351" i="8" s="1"/>
  <c r="B352" i="8" s="1"/>
  <c r="B353" i="8" s="1"/>
  <c r="B354" i="8" s="1"/>
  <c r="B355" i="8" s="1"/>
  <c r="B356" i="8" s="1"/>
  <c r="B357" i="8" s="1"/>
  <c r="B358" i="8" s="1"/>
  <c r="B359" i="8" s="1"/>
  <c r="B360" i="8" s="1"/>
  <c r="B361" i="8" s="1"/>
  <c r="B362" i="8" s="1"/>
  <c r="B363" i="8" s="1"/>
  <c r="B364" i="8" s="1"/>
  <c r="B365" i="8" s="1"/>
  <c r="B366" i="8" s="1"/>
  <c r="B367" i="8" s="1"/>
  <c r="B368" i="8" s="1"/>
  <c r="B369" i="8" s="1"/>
  <c r="S342" i="25"/>
  <c r="U333" i="23"/>
  <c r="O293" i="13"/>
  <c r="P294" i="13"/>
  <c r="L294" i="13"/>
  <c r="K295" i="13" s="1"/>
  <c r="M294" i="13"/>
  <c r="N293" i="13"/>
  <c r="S343" i="25" l="1"/>
  <c r="U334" i="23"/>
  <c r="O294" i="13"/>
  <c r="M295" i="13"/>
  <c r="N294" i="13"/>
  <c r="L295" i="13"/>
  <c r="K296" i="13" s="1"/>
  <c r="S344" i="25" l="1"/>
  <c r="U335" i="23"/>
  <c r="O295" i="13"/>
  <c r="L296" i="13"/>
  <c r="K297" i="13" s="1"/>
  <c r="N295" i="13"/>
  <c r="M296" i="13"/>
  <c r="P295" i="13"/>
  <c r="S345" i="25" l="1"/>
  <c r="U336" i="23"/>
  <c r="O296" i="13"/>
  <c r="N296" i="13"/>
  <c r="M297" i="13"/>
  <c r="P296" i="13"/>
  <c r="L297" i="13"/>
  <c r="K298" i="13" s="1"/>
  <c r="P297" i="13"/>
  <c r="U311" i="25" l="1"/>
  <c r="S346" i="25"/>
  <c r="U337" i="23"/>
  <c r="O297" i="13"/>
  <c r="N297" i="13"/>
  <c r="M298" i="13"/>
  <c r="L298" i="13"/>
  <c r="K299" i="13" s="1"/>
  <c r="U312" i="25" l="1"/>
  <c r="S347" i="25"/>
  <c r="U338" i="23"/>
  <c r="O298" i="13"/>
  <c r="N298" i="13"/>
  <c r="M299" i="13"/>
  <c r="P298" i="13"/>
  <c r="P299" i="13"/>
  <c r="L299" i="13"/>
  <c r="K300" i="13" s="1"/>
  <c r="U313" i="25" l="1"/>
  <c r="S348" i="25"/>
  <c r="U339" i="23"/>
  <c r="O299" i="13"/>
  <c r="L300" i="13"/>
  <c r="K301" i="13" s="1"/>
  <c r="M300" i="13"/>
  <c r="N299" i="13"/>
  <c r="U314" i="25" l="1"/>
  <c r="S349" i="25"/>
  <c r="U340" i="23"/>
  <c r="O300" i="13"/>
  <c r="L301" i="13"/>
  <c r="K302" i="13" s="1"/>
  <c r="N300" i="13"/>
  <c r="M301" i="13"/>
  <c r="P300" i="13"/>
  <c r="U315" i="25" l="1"/>
  <c r="S350" i="25"/>
  <c r="U341" i="23"/>
  <c r="O301" i="13"/>
  <c r="M302" i="13"/>
  <c r="N301" i="13"/>
  <c r="P301" i="13"/>
  <c r="L302" i="13"/>
  <c r="K303" i="13" s="1"/>
  <c r="U316" i="25" l="1"/>
  <c r="S351" i="25"/>
  <c r="U342" i="23"/>
  <c r="O302" i="13"/>
  <c r="M303" i="13"/>
  <c r="N302" i="13"/>
  <c r="L303" i="13"/>
  <c r="K304" i="13" s="1"/>
  <c r="P302" i="13"/>
  <c r="U317" i="25" l="1"/>
  <c r="S352" i="25"/>
  <c r="U343" i="23"/>
  <c r="O303" i="13"/>
  <c r="L304" i="13"/>
  <c r="K305" i="13" s="1"/>
  <c r="P304" i="13"/>
  <c r="N303" i="13"/>
  <c r="M304" i="13"/>
  <c r="P303" i="13"/>
  <c r="U318" i="25" l="1"/>
  <c r="S353" i="25"/>
  <c r="U344" i="23"/>
  <c r="O304" i="13"/>
  <c r="M305" i="13"/>
  <c r="N304" i="13"/>
  <c r="P305" i="13"/>
  <c r="L305" i="13"/>
  <c r="K306" i="13" s="1"/>
  <c r="U319" i="25" l="1"/>
  <c r="S354" i="25"/>
  <c r="U345" i="23"/>
  <c r="O305" i="13"/>
  <c r="N305" i="13"/>
  <c r="M306" i="13"/>
  <c r="L306" i="13"/>
  <c r="K307" i="13" s="1"/>
  <c r="U320" i="25" l="1"/>
  <c r="S355" i="25"/>
  <c r="U346" i="23"/>
  <c r="O306" i="13"/>
  <c r="N306" i="13"/>
  <c r="M307" i="13"/>
  <c r="P306" i="13"/>
  <c r="L307" i="13"/>
  <c r="K308" i="13" s="1"/>
  <c r="P307" i="13"/>
  <c r="U321" i="25" l="1"/>
  <c r="S356" i="25"/>
  <c r="U347" i="23"/>
  <c r="O307" i="13"/>
  <c r="M308" i="13"/>
  <c r="N307" i="13"/>
  <c r="P308" i="13"/>
  <c r="L308" i="13"/>
  <c r="U322" i="25" l="1"/>
  <c r="S357" i="25"/>
  <c r="U348" i="23"/>
  <c r="N308" i="13"/>
  <c r="O308" i="13"/>
  <c r="C8" i="23"/>
  <c r="U323" i="25" l="1"/>
  <c r="S358" i="25"/>
  <c r="U349" i="23"/>
  <c r="H115" i="23"/>
  <c r="K228" i="23"/>
  <c r="K327" i="23"/>
  <c r="K341" i="23"/>
  <c r="K366" i="23"/>
  <c r="K235" i="23"/>
  <c r="K317" i="23"/>
  <c r="K272" i="23"/>
  <c r="K231" i="23"/>
  <c r="K254" i="23"/>
  <c r="K312" i="23"/>
  <c r="K226" i="23"/>
  <c r="K224" i="23"/>
  <c r="K286" i="23"/>
  <c r="K263" i="23"/>
  <c r="K223" i="23"/>
  <c r="K301" i="23"/>
  <c r="K359" i="23"/>
  <c r="K336" i="23"/>
  <c r="K334" i="23"/>
  <c r="K217" i="23"/>
  <c r="K242" i="23"/>
  <c r="K262" i="23"/>
  <c r="K251" i="23"/>
  <c r="K360" i="23"/>
  <c r="K270" i="23"/>
  <c r="K253" i="23"/>
  <c r="K279" i="23"/>
  <c r="K249" i="23"/>
  <c r="K303" i="23"/>
  <c r="K218" i="23"/>
  <c r="K273" i="23"/>
  <c r="K347" i="23"/>
  <c r="K215" i="23"/>
  <c r="K362" i="23"/>
  <c r="K296" i="23"/>
  <c r="K260" i="23"/>
  <c r="K320" i="23"/>
  <c r="K363" i="23"/>
  <c r="K298" i="23"/>
  <c r="K290" i="23"/>
  <c r="K355" i="23"/>
  <c r="K244" i="23"/>
  <c r="K289" i="23"/>
  <c r="K252" i="23"/>
  <c r="K293" i="23"/>
  <c r="K248" i="23"/>
  <c r="K278" i="23"/>
  <c r="K281" i="23"/>
  <c r="K343" i="23"/>
  <c r="K246" i="23"/>
  <c r="K256" i="23"/>
  <c r="K326" i="23"/>
  <c r="K239" i="23"/>
  <c r="K268" i="23"/>
  <c r="K358" i="23"/>
  <c r="K356" i="23"/>
  <c r="K225" i="23"/>
  <c r="K321" i="23"/>
  <c r="K233" i="23"/>
  <c r="K222" i="23"/>
  <c r="K353" i="23"/>
  <c r="K269" i="23"/>
  <c r="K340" i="23"/>
  <c r="K329" i="23"/>
  <c r="K259" i="23"/>
  <c r="K277" i="23"/>
  <c r="K319" i="23"/>
  <c r="K350" i="23"/>
  <c r="K245" i="23"/>
  <c r="K346" i="23"/>
  <c r="K304" i="23"/>
  <c r="K349" i="23"/>
  <c r="K264" i="23"/>
  <c r="K236" i="23"/>
  <c r="K313" i="23"/>
  <c r="K292" i="23"/>
  <c r="K345" i="23"/>
  <c r="K237" i="23"/>
  <c r="K342" i="23"/>
  <c r="K265" i="23"/>
  <c r="K330" i="23"/>
  <c r="K287" i="23"/>
  <c r="K318" i="23"/>
  <c r="K305" i="23"/>
  <c r="K302" i="23"/>
  <c r="K322" i="23"/>
  <c r="K328" i="23"/>
  <c r="K291" i="23"/>
  <c r="K295" i="23"/>
  <c r="K315" i="23"/>
  <c r="K280" i="23"/>
  <c r="K241" i="23"/>
  <c r="K261" i="23"/>
  <c r="K229" i="23"/>
  <c r="K266" i="23"/>
  <c r="K220" i="23"/>
  <c r="K337" i="23"/>
  <c r="K316" i="23"/>
  <c r="K297" i="23"/>
  <c r="K216" i="23"/>
  <c r="K307" i="23"/>
  <c r="K335" i="23"/>
  <c r="K282" i="23"/>
  <c r="K230" i="23"/>
  <c r="K365" i="23"/>
  <c r="K274" i="23"/>
  <c r="K367" i="23"/>
  <c r="K285" i="23"/>
  <c r="K323" i="23"/>
  <c r="K294" i="23"/>
  <c r="K238" i="23"/>
  <c r="K308" i="23"/>
  <c r="K306" i="23"/>
  <c r="K300" i="23"/>
  <c r="K255" i="23"/>
  <c r="K310" i="23"/>
  <c r="K284" i="23"/>
  <c r="K271" i="23"/>
  <c r="K232" i="23"/>
  <c r="K361" i="23"/>
  <c r="K344" i="23"/>
  <c r="K257" i="23"/>
  <c r="K368" i="23"/>
  <c r="K364" i="23"/>
  <c r="K311" i="23"/>
  <c r="K354" i="23"/>
  <c r="K331" i="23"/>
  <c r="K283" i="23"/>
  <c r="K267" i="23"/>
  <c r="K351" i="23"/>
  <c r="K338" i="23"/>
  <c r="K227" i="23"/>
  <c r="K309" i="23"/>
  <c r="K214" i="23"/>
  <c r="K348" i="23"/>
  <c r="K247" i="23"/>
  <c r="K332" i="23"/>
  <c r="K325" i="23"/>
  <c r="K243" i="23"/>
  <c r="K250" i="23"/>
  <c r="K299" i="23"/>
  <c r="K324" i="23"/>
  <c r="K333" i="23"/>
  <c r="K258" i="23"/>
  <c r="K357" i="23"/>
  <c r="K276" i="23"/>
  <c r="K288" i="23"/>
  <c r="K275" i="23"/>
  <c r="K234" i="23"/>
  <c r="K221" i="23"/>
  <c r="K314" i="23"/>
  <c r="K219" i="23"/>
  <c r="K352" i="23"/>
  <c r="K339" i="23"/>
  <c r="K240" i="23"/>
  <c r="H258" i="23"/>
  <c r="H360" i="23"/>
  <c r="H276" i="23"/>
  <c r="H328" i="23"/>
  <c r="H277" i="23"/>
  <c r="H366" i="23"/>
  <c r="H220" i="23"/>
  <c r="H260" i="23"/>
  <c r="H293" i="23"/>
  <c r="H215" i="23"/>
  <c r="H233" i="23"/>
  <c r="H259" i="23"/>
  <c r="H348" i="23"/>
  <c r="H274" i="23"/>
  <c r="H240" i="23"/>
  <c r="H325" i="23"/>
  <c r="H228" i="23"/>
  <c r="H221" i="23"/>
  <c r="H343" i="23"/>
  <c r="H334" i="23"/>
  <c r="H230" i="23"/>
  <c r="H318" i="23"/>
  <c r="H299" i="23"/>
  <c r="H349" i="23"/>
  <c r="H242" i="23"/>
  <c r="H354" i="23"/>
  <c r="H345" i="23"/>
  <c r="H357" i="23"/>
  <c r="H249" i="23"/>
  <c r="H268" i="23"/>
  <c r="H352" i="23"/>
  <c r="H335" i="23"/>
  <c r="H218" i="23"/>
  <c r="H365" i="23"/>
  <c r="H254" i="23"/>
  <c r="H295" i="23"/>
  <c r="H244" i="23"/>
  <c r="H227" i="23"/>
  <c r="H305" i="23"/>
  <c r="H266" i="23"/>
  <c r="H284" i="23"/>
  <c r="H234" i="23"/>
  <c r="H316" i="23"/>
  <c r="H246" i="23"/>
  <c r="H324" i="23"/>
  <c r="H331" i="23"/>
  <c r="H320" i="23"/>
  <c r="H250" i="23"/>
  <c r="H255" i="23"/>
  <c r="H224" i="23"/>
  <c r="H301" i="23"/>
  <c r="H303" i="23"/>
  <c r="H216" i="23"/>
  <c r="H340" i="23"/>
  <c r="H253" i="23"/>
  <c r="H355" i="23"/>
  <c r="H319" i="23"/>
  <c r="H232" i="23"/>
  <c r="H363" i="23"/>
  <c r="H243" i="23"/>
  <c r="H368" i="23"/>
  <c r="H330" i="23"/>
  <c r="H344" i="23"/>
  <c r="H361" i="23"/>
  <c r="H341" i="23"/>
  <c r="H236" i="23"/>
  <c r="H241" i="23"/>
  <c r="H308" i="23"/>
  <c r="H265" i="23"/>
  <c r="H287" i="23"/>
  <c r="H264" i="23"/>
  <c r="H219" i="23"/>
  <c r="H248" i="23"/>
  <c r="H329" i="23"/>
  <c r="H271" i="23"/>
  <c r="H291" i="23"/>
  <c r="H359" i="23"/>
  <c r="H252" i="23"/>
  <c r="H286" i="23"/>
  <c r="H263" i="23"/>
  <c r="H267" i="23"/>
  <c r="H356" i="23"/>
  <c r="H312" i="23"/>
  <c r="H283" i="23"/>
  <c r="H217" i="23"/>
  <c r="H315" i="23"/>
  <c r="H327" i="23"/>
  <c r="H311" i="23"/>
  <c r="H351" i="23"/>
  <c r="H279" i="23"/>
  <c r="H364" i="23"/>
  <c r="H336" i="23"/>
  <c r="H281" i="23"/>
  <c r="H313" i="23"/>
  <c r="H337" i="23"/>
  <c r="H292" i="23"/>
  <c r="H238" i="23"/>
  <c r="H273" i="23"/>
  <c r="H307" i="23"/>
  <c r="H288" i="23"/>
  <c r="H367" i="23"/>
  <c r="H222" i="23"/>
  <c r="H282" i="23"/>
  <c r="H339" i="23"/>
  <c r="H245" i="23"/>
  <c r="H302" i="23"/>
  <c r="H285" i="23"/>
  <c r="H358" i="23"/>
  <c r="H225" i="23"/>
  <c r="H294" i="23"/>
  <c r="H314" i="23"/>
  <c r="H214" i="23"/>
  <c r="H346" i="23"/>
  <c r="H317" i="23"/>
  <c r="H290" i="23"/>
  <c r="H350" i="23"/>
  <c r="H322" i="23"/>
  <c r="H332" i="23"/>
  <c r="H298" i="23"/>
  <c r="H300" i="23"/>
  <c r="H261" i="23"/>
  <c r="H270" i="23"/>
  <c r="H280" i="23"/>
  <c r="H229" i="23"/>
  <c r="H323" i="23"/>
  <c r="H237" i="23"/>
  <c r="H338" i="23"/>
  <c r="H342" i="23"/>
  <c r="H353" i="23"/>
  <c r="H306" i="23"/>
  <c r="H262" i="23"/>
  <c r="H239" i="23"/>
  <c r="H304" i="23"/>
  <c r="H257" i="23"/>
  <c r="H247" i="23"/>
  <c r="H321" i="23"/>
  <c r="H310" i="23"/>
  <c r="H269" i="23"/>
  <c r="H231" i="23"/>
  <c r="H333" i="23"/>
  <c r="H275" i="23"/>
  <c r="H256" i="23"/>
  <c r="H297" i="23"/>
  <c r="H362" i="23"/>
  <c r="H278" i="23"/>
  <c r="H296" i="23"/>
  <c r="H289" i="23"/>
  <c r="H235" i="23"/>
  <c r="H347" i="23"/>
  <c r="H326" i="23"/>
  <c r="H251" i="23"/>
  <c r="H309" i="23"/>
  <c r="H226" i="23"/>
  <c r="H272" i="23"/>
  <c r="H223" i="23"/>
  <c r="K10" i="23"/>
  <c r="O2" i="23"/>
  <c r="K69" i="23"/>
  <c r="K73" i="23"/>
  <c r="K35" i="23"/>
  <c r="K156" i="23"/>
  <c r="K110" i="23"/>
  <c r="K60" i="23"/>
  <c r="K27" i="23"/>
  <c r="K93" i="23"/>
  <c r="K204" i="23"/>
  <c r="K71" i="23"/>
  <c r="K201" i="23"/>
  <c r="K63" i="23"/>
  <c r="K4" i="23"/>
  <c r="K98" i="23"/>
  <c r="K96" i="23"/>
  <c r="K26" i="23"/>
  <c r="K53" i="23"/>
  <c r="K191" i="23"/>
  <c r="K123" i="23"/>
  <c r="K150" i="23"/>
  <c r="K107" i="23"/>
  <c r="K205" i="23"/>
  <c r="H57" i="23"/>
  <c r="K91" i="23"/>
  <c r="K140" i="23"/>
  <c r="K118" i="23"/>
  <c r="K6" i="23"/>
  <c r="K12" i="23"/>
  <c r="K9" i="23"/>
  <c r="K48" i="23"/>
  <c r="K80" i="23"/>
  <c r="K108" i="23"/>
  <c r="K37" i="23"/>
  <c r="K30" i="23"/>
  <c r="K101" i="23"/>
  <c r="K144" i="23"/>
  <c r="K183" i="23"/>
  <c r="H62" i="23"/>
  <c r="K43" i="23"/>
  <c r="K188" i="23"/>
  <c r="K139" i="23"/>
  <c r="K194" i="23"/>
  <c r="K119" i="23"/>
  <c r="K187" i="23"/>
  <c r="K47" i="23"/>
  <c r="K141" i="23"/>
  <c r="K184" i="23"/>
  <c r="K55" i="23"/>
  <c r="H84" i="23"/>
  <c r="K42" i="23"/>
  <c r="K190" i="23"/>
  <c r="K14" i="23"/>
  <c r="K97" i="23"/>
  <c r="K212" i="23"/>
  <c r="K158" i="23"/>
  <c r="K210" i="23"/>
  <c r="K40" i="23"/>
  <c r="K152" i="23"/>
  <c r="K85" i="23"/>
  <c r="K68" i="23"/>
  <c r="K148" i="23"/>
  <c r="K90" i="23"/>
  <c r="H100" i="23"/>
  <c r="K100" i="23"/>
  <c r="K2" i="23"/>
  <c r="K162" i="23"/>
  <c r="K17" i="23"/>
  <c r="K178" i="23"/>
  <c r="K121" i="23"/>
  <c r="K209" i="23"/>
  <c r="K117" i="23"/>
  <c r="K76" i="23"/>
  <c r="K154" i="23"/>
  <c r="K170" i="23"/>
  <c r="K197" i="23"/>
  <c r="K185" i="23"/>
  <c r="H3" i="23"/>
  <c r="K15" i="23"/>
  <c r="K102" i="23"/>
  <c r="K61" i="23"/>
  <c r="K83" i="23"/>
  <c r="K173" i="23"/>
  <c r="K59" i="23"/>
  <c r="K127" i="23"/>
  <c r="K129" i="23"/>
  <c r="K195" i="23"/>
  <c r="K74" i="23"/>
  <c r="H49" i="23"/>
  <c r="K186" i="23"/>
  <c r="K36" i="23"/>
  <c r="K136" i="23"/>
  <c r="K50" i="23"/>
  <c r="K135" i="23"/>
  <c r="K5" i="23"/>
  <c r="K19" i="23"/>
  <c r="K25" i="23"/>
  <c r="K18" i="23"/>
  <c r="K167" i="23"/>
  <c r="K199" i="23"/>
  <c r="K211" i="23"/>
  <c r="K125" i="23"/>
  <c r="K56" i="23"/>
  <c r="K62" i="23"/>
  <c r="K169" i="23"/>
  <c r="K23" i="23"/>
  <c r="K174" i="23"/>
  <c r="K200" i="23"/>
  <c r="K213" i="23"/>
  <c r="K67" i="23"/>
  <c r="K164" i="23"/>
  <c r="K22" i="23"/>
  <c r="K21" i="23"/>
  <c r="K70" i="23"/>
  <c r="H2" i="23"/>
  <c r="H203" i="23"/>
  <c r="H168" i="23"/>
  <c r="H157" i="23"/>
  <c r="H147" i="23"/>
  <c r="H141" i="23"/>
  <c r="H138" i="23"/>
  <c r="H135" i="23"/>
  <c r="H131" i="23"/>
  <c r="H128" i="23"/>
  <c r="H125" i="23"/>
  <c r="H197" i="23"/>
  <c r="H189" i="23"/>
  <c r="H178" i="23"/>
  <c r="H175" i="23"/>
  <c r="H172" i="23"/>
  <c r="H159" i="23"/>
  <c r="H156" i="23"/>
  <c r="H143" i="23"/>
  <c r="H133" i="23"/>
  <c r="H121" i="23"/>
  <c r="H119" i="23"/>
  <c r="H212" i="23"/>
  <c r="H210" i="23"/>
  <c r="H208" i="23"/>
  <c r="H202" i="23"/>
  <c r="H200" i="23"/>
  <c r="H199" i="23"/>
  <c r="H183" i="23"/>
  <c r="H180" i="23"/>
  <c r="H176" i="23"/>
  <c r="H165" i="23"/>
  <c r="H162" i="23"/>
  <c r="H146" i="23"/>
  <c r="H144" i="23"/>
  <c r="H130" i="23"/>
  <c r="H122" i="23"/>
  <c r="H117" i="23"/>
  <c r="H198" i="23"/>
  <c r="H195" i="23"/>
  <c r="H193" i="23"/>
  <c r="H182" i="23"/>
  <c r="H179" i="23"/>
  <c r="H177" i="23"/>
  <c r="H171" i="23"/>
  <c r="H158" i="23"/>
  <c r="H152" i="23"/>
  <c r="H149" i="23"/>
  <c r="H142" i="23"/>
  <c r="H139" i="23"/>
  <c r="H136" i="23"/>
  <c r="H134" i="23"/>
  <c r="H118" i="23"/>
  <c r="H207" i="23"/>
  <c r="H204" i="23"/>
  <c r="H191" i="23"/>
  <c r="H188" i="23"/>
  <c r="H174" i="23"/>
  <c r="H170" i="23"/>
  <c r="H154" i="23"/>
  <c r="H108" i="23"/>
  <c r="H82" i="23"/>
  <c r="H211" i="23"/>
  <c r="H209" i="23"/>
  <c r="H206" i="23"/>
  <c r="H161" i="23"/>
  <c r="H145" i="23"/>
  <c r="H129" i="23"/>
  <c r="H102" i="23"/>
  <c r="H99" i="23"/>
  <c r="H91" i="23"/>
  <c r="H86" i="23"/>
  <c r="H73" i="23"/>
  <c r="H192" i="23"/>
  <c r="H190" i="23"/>
  <c r="H181" i="23"/>
  <c r="H163" i="23"/>
  <c r="H160" i="23"/>
  <c r="H169" i="23"/>
  <c r="H167" i="23"/>
  <c r="H153" i="23"/>
  <c r="H140" i="23"/>
  <c r="H124" i="23"/>
  <c r="H112" i="23"/>
  <c r="H104" i="23"/>
  <c r="H101" i="23"/>
  <c r="H96" i="23"/>
  <c r="H88" i="23"/>
  <c r="H85" i="23"/>
  <c r="H72" i="23"/>
  <c r="H69" i="23"/>
  <c r="H196" i="23"/>
  <c r="H194" i="23"/>
  <c r="H185" i="23"/>
  <c r="H164" i="23"/>
  <c r="H151" i="23"/>
  <c r="H137" i="23"/>
  <c r="H116" i="23"/>
  <c r="H110" i="23"/>
  <c r="H107" i="23"/>
  <c r="H105" i="23"/>
  <c r="H92" i="23"/>
  <c r="H89" i="23"/>
  <c r="H83" i="23"/>
  <c r="H80" i="23"/>
  <c r="H201" i="23"/>
  <c r="H187" i="23"/>
  <c r="H184" i="23"/>
  <c r="H166" i="23"/>
  <c r="H150" i="23"/>
  <c r="H132" i="23"/>
  <c r="H123" i="23"/>
  <c r="H114" i="23"/>
  <c r="H98" i="23"/>
  <c r="H93" i="23"/>
  <c r="H90" i="23"/>
  <c r="H87" i="23"/>
  <c r="H65" i="23"/>
  <c r="H58" i="23"/>
  <c r="H52" i="23"/>
  <c r="H50" i="23"/>
  <c r="H44" i="23"/>
  <c r="H34" i="23"/>
  <c r="H20" i="23"/>
  <c r="H17" i="23"/>
  <c r="H14" i="23"/>
  <c r="H7" i="23"/>
  <c r="H155" i="23"/>
  <c r="H111" i="23"/>
  <c r="H78" i="23"/>
  <c r="H76" i="23"/>
  <c r="H67" i="23"/>
  <c r="H59" i="23"/>
  <c r="H53" i="23"/>
  <c r="H43" i="23"/>
  <c r="H35" i="23"/>
  <c r="H24" i="23"/>
  <c r="H21" i="23"/>
  <c r="H60" i="23"/>
  <c r="H41" i="23"/>
  <c r="H38" i="23"/>
  <c r="H27" i="23"/>
  <c r="H22" i="23"/>
  <c r="H19" i="23"/>
  <c r="H148" i="23"/>
  <c r="H113" i="23"/>
  <c r="H95" i="23"/>
  <c r="H71" i="23"/>
  <c r="H61" i="23"/>
  <c r="H45" i="23"/>
  <c r="H42" i="23"/>
  <c r="H39" i="23"/>
  <c r="H37" i="23"/>
  <c r="H31" i="23"/>
  <c r="H29" i="23"/>
  <c r="H26" i="23"/>
  <c r="H23" i="23"/>
  <c r="H16" i="23"/>
  <c r="H12" i="23"/>
  <c r="H11" i="23"/>
  <c r="H10" i="23"/>
  <c r="H106" i="23"/>
  <c r="H75" i="23"/>
  <c r="H70" i="23"/>
  <c r="H66" i="23"/>
  <c r="H64" i="23"/>
  <c r="H56" i="23"/>
  <c r="H40" i="23"/>
  <c r="H32" i="23"/>
  <c r="H30" i="23"/>
  <c r="H25" i="23"/>
  <c r="H173" i="23"/>
  <c r="H97" i="23"/>
  <c r="H94" i="23"/>
  <c r="H63" i="23"/>
  <c r="H55" i="23"/>
  <c r="H47" i="23"/>
  <c r="H36" i="23"/>
  <c r="H28" i="23"/>
  <c r="H13" i="23"/>
  <c r="H9" i="23"/>
  <c r="H6" i="23"/>
  <c r="H5" i="23"/>
  <c r="H4" i="23"/>
  <c r="H127" i="23"/>
  <c r="H120" i="23"/>
  <c r="H109" i="23"/>
  <c r="H79" i="23"/>
  <c r="H77" i="23"/>
  <c r="H68" i="23"/>
  <c r="H48" i="23"/>
  <c r="H18" i="23"/>
  <c r="H15" i="23"/>
  <c r="H8" i="23"/>
  <c r="K3" i="23"/>
  <c r="K149" i="23"/>
  <c r="K134" i="23"/>
  <c r="K109" i="23"/>
  <c r="K143" i="23"/>
  <c r="K202" i="23"/>
  <c r="K44" i="23"/>
  <c r="K41" i="23"/>
  <c r="K49" i="23"/>
  <c r="K38" i="23"/>
  <c r="K207" i="23"/>
  <c r="K86" i="23"/>
  <c r="K88" i="23"/>
  <c r="K122" i="23"/>
  <c r="K142" i="23"/>
  <c r="K179" i="23"/>
  <c r="K78" i="23"/>
  <c r="K28" i="23"/>
  <c r="K105" i="23"/>
  <c r="K79" i="23"/>
  <c r="K153" i="23"/>
  <c r="K133" i="23"/>
  <c r="K39" i="23"/>
  <c r="K147" i="23"/>
  <c r="K157" i="23"/>
  <c r="K176" i="23"/>
  <c r="H33" i="23"/>
  <c r="H51" i="23"/>
  <c r="H186" i="23"/>
  <c r="K124" i="23"/>
  <c r="K196" i="23"/>
  <c r="K51" i="23"/>
  <c r="K16" i="23"/>
  <c r="K180" i="23"/>
  <c r="K77" i="23"/>
  <c r="K13" i="23"/>
  <c r="K24" i="23"/>
  <c r="K132" i="23"/>
  <c r="K114" i="23"/>
  <c r="K192" i="23"/>
  <c r="K103" i="23"/>
  <c r="K31" i="23"/>
  <c r="K131" i="23"/>
  <c r="K94" i="23"/>
  <c r="K198" i="23"/>
  <c r="K106" i="23"/>
  <c r="K189" i="23"/>
  <c r="K29" i="23"/>
  <c r="K115" i="23"/>
  <c r="K99" i="23"/>
  <c r="K32" i="23"/>
  <c r="K159" i="23"/>
  <c r="K203" i="23"/>
  <c r="K57" i="23"/>
  <c r="H74" i="23"/>
  <c r="H126" i="23"/>
  <c r="H205" i="23"/>
  <c r="K65" i="23"/>
  <c r="K46" i="23"/>
  <c r="K166" i="23"/>
  <c r="K33" i="23"/>
  <c r="K34" i="23"/>
  <c r="K145" i="23"/>
  <c r="K11" i="23"/>
  <c r="K128" i="23"/>
  <c r="K208" i="23"/>
  <c r="K89" i="23"/>
  <c r="K95" i="23"/>
  <c r="K130" i="23"/>
  <c r="K182" i="23"/>
  <c r="K206" i="23"/>
  <c r="K52" i="23"/>
  <c r="K175" i="23"/>
  <c r="K45" i="23"/>
  <c r="K87" i="23"/>
  <c r="K81" i="23"/>
  <c r="K72" i="23"/>
  <c r="K75" i="23"/>
  <c r="K163" i="23"/>
  <c r="K172" i="23"/>
  <c r="K84" i="23"/>
  <c r="K20" i="23"/>
  <c r="H54" i="23"/>
  <c r="H103" i="23"/>
  <c r="K8" i="23"/>
  <c r="K138" i="23"/>
  <c r="K7" i="23"/>
  <c r="K54" i="23"/>
  <c r="K160" i="23"/>
  <c r="K112" i="23"/>
  <c r="K120" i="23"/>
  <c r="K64" i="23"/>
  <c r="K111" i="23"/>
  <c r="K168" i="23"/>
  <c r="K155" i="23"/>
  <c r="K116" i="23"/>
  <c r="K58" i="23"/>
  <c r="K193" i="23"/>
  <c r="K181" i="23"/>
  <c r="K104" i="23"/>
  <c r="K177" i="23"/>
  <c r="K151" i="23"/>
  <c r="K146" i="23"/>
  <c r="H213" i="23"/>
  <c r="K171" i="23"/>
  <c r="K126" i="23"/>
  <c r="K92" i="23"/>
  <c r="K66" i="23"/>
  <c r="K165" i="23"/>
  <c r="K82" i="23"/>
  <c r="K113" i="23"/>
  <c r="K161" i="23"/>
  <c r="K137" i="23"/>
  <c r="H46" i="23"/>
  <c r="H81" i="23"/>
  <c r="U324" i="25" l="1"/>
  <c r="S359" i="25"/>
  <c r="U350" i="23"/>
  <c r="P3" i="23"/>
  <c r="S4" i="23" s="1"/>
  <c r="O3" i="23"/>
  <c r="C5" i="8"/>
  <c r="CI5" i="8" l="1"/>
  <c r="AK6" i="18" s="1"/>
  <c r="U325" i="25"/>
  <c r="S360" i="25"/>
  <c r="U351" i="23"/>
  <c r="C6" i="18"/>
  <c r="T4" i="23"/>
  <c r="R4" i="23"/>
  <c r="Q4" i="23"/>
  <c r="O4" i="23"/>
  <c r="P4" i="23"/>
  <c r="S5" i="23" s="1"/>
  <c r="E5" i="8"/>
  <c r="C6" i="8"/>
  <c r="CN5" i="8" l="1"/>
  <c r="CQ5" i="8"/>
  <c r="CJ5" i="8"/>
  <c r="AL6" i="18" s="1"/>
  <c r="CI6" i="8"/>
  <c r="AK7" i="18" s="1"/>
  <c r="U326" i="25"/>
  <c r="S361" i="25"/>
  <c r="U352" i="23"/>
  <c r="U5" i="8"/>
  <c r="P5" i="8"/>
  <c r="S5" i="8"/>
  <c r="T5" i="8" s="1"/>
  <c r="H5" i="27" s="1"/>
  <c r="M5" i="8"/>
  <c r="F5" i="8"/>
  <c r="H5" i="8" s="1"/>
  <c r="CU5" i="8" s="1"/>
  <c r="CW5" i="8" s="1"/>
  <c r="CX6" i="8" s="1"/>
  <c r="AP7" i="18" s="1"/>
  <c r="C7" i="18"/>
  <c r="W4" i="23"/>
  <c r="R5" i="23"/>
  <c r="Q5" i="23"/>
  <c r="T5" i="23"/>
  <c r="P5" i="23"/>
  <c r="S6" i="23" s="1"/>
  <c r="O5" i="23"/>
  <c r="C7" i="8"/>
  <c r="D5" i="8"/>
  <c r="E6" i="8"/>
  <c r="CL5" i="8" l="1"/>
  <c r="CM5" i="8"/>
  <c r="CY6" i="8"/>
  <c r="CZ6" i="8"/>
  <c r="CN6" i="8"/>
  <c r="CQ6" i="8"/>
  <c r="CK5" i="8"/>
  <c r="AM6" i="18" s="1"/>
  <c r="CJ6" i="8"/>
  <c r="AL7" i="18" s="1"/>
  <c r="CI7" i="8"/>
  <c r="AK8" i="18" s="1"/>
  <c r="G5" i="8"/>
  <c r="E5" i="27" s="1"/>
  <c r="CV6" i="8"/>
  <c r="CH5" i="8"/>
  <c r="U327" i="25"/>
  <c r="S362" i="25"/>
  <c r="U353" i="23"/>
  <c r="U6" i="8"/>
  <c r="AN5" i="8"/>
  <c r="Q5" i="8"/>
  <c r="P6" i="8"/>
  <c r="S6" i="8"/>
  <c r="T6" i="8" s="1"/>
  <c r="M6" i="8"/>
  <c r="F6" i="8"/>
  <c r="H6" i="8" s="1"/>
  <c r="CU6" i="8" s="1"/>
  <c r="C8" i="18"/>
  <c r="L5" i="8"/>
  <c r="D6" i="18"/>
  <c r="H6" i="18"/>
  <c r="AV5" i="8"/>
  <c r="AG5" i="8"/>
  <c r="P6" i="23"/>
  <c r="S7" i="23" s="1"/>
  <c r="O6" i="23"/>
  <c r="R6" i="23"/>
  <c r="Q6" i="23"/>
  <c r="T6" i="23"/>
  <c r="D6" i="8"/>
  <c r="E7" i="8"/>
  <c r="C8" i="8"/>
  <c r="CL6" i="8" l="1"/>
  <c r="CM6" i="8"/>
  <c r="CW6" i="8"/>
  <c r="CX7" i="8" s="1"/>
  <c r="AP8" i="18" s="1"/>
  <c r="CR5" i="8"/>
  <c r="CN7" i="8"/>
  <c r="CQ7" i="8"/>
  <c r="CO5" i="8"/>
  <c r="CP5" i="8" s="1"/>
  <c r="AN6" i="18" s="1"/>
  <c r="CK6" i="8"/>
  <c r="CJ7" i="8"/>
  <c r="AL8" i="18" s="1"/>
  <c r="CI8" i="8"/>
  <c r="AK9" i="18" s="1"/>
  <c r="DA6" i="8"/>
  <c r="G6" i="8"/>
  <c r="E6" i="27" s="1"/>
  <c r="CV7" i="8"/>
  <c r="CH6" i="8"/>
  <c r="Z6" i="18"/>
  <c r="T6" i="18"/>
  <c r="M6" i="18"/>
  <c r="AN6" i="8"/>
  <c r="H6" i="27"/>
  <c r="U328" i="25"/>
  <c r="S363" i="25"/>
  <c r="U354" i="23"/>
  <c r="U7" i="8"/>
  <c r="R5" i="8"/>
  <c r="F5" i="27" s="1"/>
  <c r="Q6" i="8"/>
  <c r="P7" i="8"/>
  <c r="AK5" i="8"/>
  <c r="V5" i="8"/>
  <c r="I5" i="27" s="1"/>
  <c r="S7" i="8"/>
  <c r="T7" i="8" s="1"/>
  <c r="H7" i="27" s="1"/>
  <c r="M7" i="8"/>
  <c r="F7" i="8"/>
  <c r="H7" i="8" s="1"/>
  <c r="CU7" i="8" s="1"/>
  <c r="C9" i="18"/>
  <c r="AR5" i="8"/>
  <c r="E6" i="18"/>
  <c r="AC5" i="8"/>
  <c r="K6" i="8"/>
  <c r="N6" i="8" s="1"/>
  <c r="G6" i="27" s="1"/>
  <c r="L6" i="8"/>
  <c r="D7" i="18"/>
  <c r="W5" i="23"/>
  <c r="AG6" i="8"/>
  <c r="AV6" i="8"/>
  <c r="H7" i="18"/>
  <c r="P7" i="23"/>
  <c r="S8" i="23" s="1"/>
  <c r="O7" i="23"/>
  <c r="T7" i="23"/>
  <c r="Q7" i="23"/>
  <c r="R7" i="23"/>
  <c r="D7" i="8"/>
  <c r="C9" i="8"/>
  <c r="E8" i="8"/>
  <c r="CR6" i="8" l="1"/>
  <c r="AM7" i="18"/>
  <c r="CL7" i="8"/>
  <c r="CM7" i="8"/>
  <c r="CW7" i="8"/>
  <c r="CX8" i="8" s="1"/>
  <c r="AP9" i="18" s="1"/>
  <c r="CN8" i="8"/>
  <c r="CQ8" i="8"/>
  <c r="CY7" i="8"/>
  <c r="CZ7" i="8"/>
  <c r="CO6" i="8"/>
  <c r="CP6" i="8" s="1"/>
  <c r="AN7" i="18" s="1"/>
  <c r="CK7" i="8"/>
  <c r="CJ8" i="8"/>
  <c r="AL9" i="18" s="1"/>
  <c r="CI9" i="8"/>
  <c r="AK10" i="18" s="1"/>
  <c r="DA7" i="8"/>
  <c r="G7" i="8"/>
  <c r="E7" i="27" s="1"/>
  <c r="CV8" i="8"/>
  <c r="CH7" i="8"/>
  <c r="D5" i="27"/>
  <c r="Q6" i="18"/>
  <c r="Z7" i="18"/>
  <c r="M7" i="18"/>
  <c r="T7" i="18"/>
  <c r="AD5" i="8"/>
  <c r="U329" i="25"/>
  <c r="S364" i="25"/>
  <c r="U355" i="23"/>
  <c r="U8" i="8"/>
  <c r="AO5" i="8"/>
  <c r="AN7" i="8"/>
  <c r="AS5" i="8"/>
  <c r="AL5" i="8"/>
  <c r="F6" i="18"/>
  <c r="Q7" i="8"/>
  <c r="AM6" i="8"/>
  <c r="P8" i="8"/>
  <c r="S8" i="8"/>
  <c r="T8" i="8" s="1"/>
  <c r="M8" i="8"/>
  <c r="F8" i="8"/>
  <c r="H8" i="8" s="1"/>
  <c r="CU8" i="8" s="1"/>
  <c r="O7" i="8"/>
  <c r="C10" i="18"/>
  <c r="W6" i="18"/>
  <c r="J6" i="18"/>
  <c r="K7" i="8"/>
  <c r="N7" i="8" s="1"/>
  <c r="G6" i="18"/>
  <c r="AF5" i="8"/>
  <c r="AU5" i="8"/>
  <c r="I6" i="8"/>
  <c r="J6" i="8" s="1"/>
  <c r="AF6" i="8"/>
  <c r="I7" i="8"/>
  <c r="G7" i="18"/>
  <c r="AU6" i="8"/>
  <c r="L7" i="8"/>
  <c r="D8" i="18"/>
  <c r="H8" i="18"/>
  <c r="AG7" i="8"/>
  <c r="AV7" i="8"/>
  <c r="I6" i="18"/>
  <c r="AH5" i="8"/>
  <c r="AW5" i="8"/>
  <c r="W6" i="23"/>
  <c r="O8" i="23"/>
  <c r="P8" i="23"/>
  <c r="S9" i="23" s="1"/>
  <c r="Q8" i="23"/>
  <c r="R8" i="23"/>
  <c r="T8" i="23"/>
  <c r="E9" i="8"/>
  <c r="C10" i="8"/>
  <c r="D8" i="8"/>
  <c r="CR7" i="8" l="1"/>
  <c r="AM8" i="18"/>
  <c r="CL8" i="8"/>
  <c r="CM8" i="8"/>
  <c r="CW8" i="8"/>
  <c r="CX9" i="8" s="1"/>
  <c r="AP10" i="18" s="1"/>
  <c r="CN9" i="8"/>
  <c r="CQ9" i="8"/>
  <c r="CZ8" i="8"/>
  <c r="CY8" i="8"/>
  <c r="CO7" i="8"/>
  <c r="CP7" i="8" s="1"/>
  <c r="AN8" i="18" s="1"/>
  <c r="CK8" i="8"/>
  <c r="CJ9" i="8"/>
  <c r="AL10" i="18" s="1"/>
  <c r="CI10" i="8"/>
  <c r="AK11" i="18" s="1"/>
  <c r="DA8" i="8"/>
  <c r="G8" i="8"/>
  <c r="E8" i="27" s="1"/>
  <c r="CV9" i="8"/>
  <c r="CH8" i="8"/>
  <c r="K6" i="18"/>
  <c r="T8" i="18"/>
  <c r="U6" i="18"/>
  <c r="M8" i="18"/>
  <c r="AM7" i="8"/>
  <c r="G7" i="27"/>
  <c r="S7" i="18"/>
  <c r="AN8" i="8"/>
  <c r="H8" i="27"/>
  <c r="Z8" i="18"/>
  <c r="L7" i="18"/>
  <c r="AE5" i="8"/>
  <c r="U330" i="25"/>
  <c r="S365" i="25"/>
  <c r="U356" i="23"/>
  <c r="U9" i="8"/>
  <c r="AT5" i="8"/>
  <c r="X6" i="18"/>
  <c r="AP5" i="8"/>
  <c r="R6" i="18"/>
  <c r="AX5" i="8"/>
  <c r="AI5" i="8"/>
  <c r="Y7" i="18"/>
  <c r="R6" i="8"/>
  <c r="F6" i="27" s="1"/>
  <c r="Q8" i="8"/>
  <c r="P9" i="8"/>
  <c r="AK6" i="8"/>
  <c r="V6" i="8"/>
  <c r="I6" i="27" s="1"/>
  <c r="S9" i="8"/>
  <c r="T9" i="8" s="1"/>
  <c r="M9" i="8"/>
  <c r="F9" i="8"/>
  <c r="H9" i="8" s="1"/>
  <c r="CU9" i="8" s="1"/>
  <c r="O8" i="8"/>
  <c r="C11" i="18"/>
  <c r="AC6" i="8"/>
  <c r="BM5" i="8"/>
  <c r="BN5" i="8" s="1"/>
  <c r="Y6" i="18"/>
  <c r="G8" i="18"/>
  <c r="K8" i="8"/>
  <c r="N8" i="8" s="1"/>
  <c r="G8" i="27" s="1"/>
  <c r="BC5" i="8"/>
  <c r="BD5" i="8" s="1"/>
  <c r="L6" i="18"/>
  <c r="E7" i="18"/>
  <c r="AR6" i="8"/>
  <c r="J7" i="8"/>
  <c r="AF7" i="8"/>
  <c r="I8" i="8"/>
  <c r="AU7" i="8"/>
  <c r="L8" i="8"/>
  <c r="D9" i="18"/>
  <c r="W7" i="23"/>
  <c r="H9" i="18"/>
  <c r="AG8" i="8"/>
  <c r="AV8" i="8"/>
  <c r="AA6" i="18"/>
  <c r="N6" i="18"/>
  <c r="T9" i="23"/>
  <c r="R9" i="23"/>
  <c r="Q9" i="23"/>
  <c r="P9" i="23"/>
  <c r="S10" i="23" s="1"/>
  <c r="O9" i="23"/>
  <c r="D9" i="8"/>
  <c r="C11" i="8"/>
  <c r="E10" i="8"/>
  <c r="CR8" i="8" l="1"/>
  <c r="AM9" i="18"/>
  <c r="CL9" i="8"/>
  <c r="CM9" i="8"/>
  <c r="CW9" i="8"/>
  <c r="CX10" i="8" s="1"/>
  <c r="AP11" i="18" s="1"/>
  <c r="CN10" i="8"/>
  <c r="CQ10" i="8"/>
  <c r="CY9" i="8"/>
  <c r="CZ9" i="8"/>
  <c r="CO8" i="8"/>
  <c r="CP8" i="8" s="1"/>
  <c r="AN9" i="18" s="1"/>
  <c r="CK9" i="8"/>
  <c r="CJ10" i="8"/>
  <c r="AL11" i="18" s="1"/>
  <c r="CI11" i="8"/>
  <c r="AK12" i="18" s="1"/>
  <c r="DA9" i="8"/>
  <c r="G9" i="8"/>
  <c r="E9" i="27" s="1"/>
  <c r="CV10" i="8"/>
  <c r="CH9" i="8"/>
  <c r="D6" i="27"/>
  <c r="AN9" i="8"/>
  <c r="H9" i="27"/>
  <c r="BP5" i="8"/>
  <c r="BQ5" i="8" s="1"/>
  <c r="L8" i="18"/>
  <c r="O6" i="18"/>
  <c r="BF5" i="8"/>
  <c r="BG5" i="8" s="1"/>
  <c r="BS5" i="8"/>
  <c r="BT5" i="8" s="1"/>
  <c r="Z9" i="18"/>
  <c r="S8" i="18"/>
  <c r="M9" i="18"/>
  <c r="T9" i="18"/>
  <c r="Q7" i="18"/>
  <c r="AZ5" i="8"/>
  <c r="BA5" i="8" s="1"/>
  <c r="BB5" i="8" s="1"/>
  <c r="AD6" i="8"/>
  <c r="BE5" i="8"/>
  <c r="U331" i="25"/>
  <c r="S366" i="25"/>
  <c r="U357" i="23"/>
  <c r="U10" i="8"/>
  <c r="BJ5" i="8"/>
  <c r="BK5" i="8" s="1"/>
  <c r="BL5" i="8" s="1"/>
  <c r="AB6" i="18"/>
  <c r="V6" i="18"/>
  <c r="AS6" i="8"/>
  <c r="AL6" i="8"/>
  <c r="F7" i="18"/>
  <c r="R7" i="8"/>
  <c r="Q9" i="8"/>
  <c r="AM8" i="8"/>
  <c r="P10" i="8"/>
  <c r="AK7" i="8"/>
  <c r="S10" i="8"/>
  <c r="T10" i="8" s="1"/>
  <c r="M10" i="8"/>
  <c r="F10" i="8"/>
  <c r="H10" i="8" s="1"/>
  <c r="CU10" i="8" s="1"/>
  <c r="I7" i="18"/>
  <c r="AO6" i="8"/>
  <c r="O9" i="8"/>
  <c r="C12" i="18"/>
  <c r="J7" i="18"/>
  <c r="AC7" i="8"/>
  <c r="W7" i="18"/>
  <c r="J8" i="8"/>
  <c r="K9" i="8"/>
  <c r="N9" i="8" s="1"/>
  <c r="AW6" i="8"/>
  <c r="E8" i="18"/>
  <c r="BM6" i="8"/>
  <c r="BN6" i="8" s="1"/>
  <c r="BO6" i="8" s="1"/>
  <c r="BO5" i="8"/>
  <c r="AH6" i="8"/>
  <c r="BC6" i="8"/>
  <c r="BD6" i="8" s="1"/>
  <c r="BE6" i="8" s="1"/>
  <c r="Y8" i="18"/>
  <c r="G9" i="18"/>
  <c r="AU8" i="8"/>
  <c r="I9" i="8"/>
  <c r="AF8" i="8"/>
  <c r="L9" i="8"/>
  <c r="D10" i="18"/>
  <c r="H10" i="18"/>
  <c r="AG9" i="8"/>
  <c r="AV9" i="8"/>
  <c r="W8" i="23"/>
  <c r="AC6" i="18"/>
  <c r="P6" i="18"/>
  <c r="T10" i="23"/>
  <c r="Q10" i="23"/>
  <c r="R10" i="23"/>
  <c r="P10" i="23"/>
  <c r="S11" i="23" s="1"/>
  <c r="O10" i="23"/>
  <c r="C12" i="8"/>
  <c r="D10" i="8"/>
  <c r="E11" i="8"/>
  <c r="CR9" i="8" l="1"/>
  <c r="AM10" i="18"/>
  <c r="CL10" i="8"/>
  <c r="CM10" i="8"/>
  <c r="CW10" i="8"/>
  <c r="CX11" i="8" s="1"/>
  <c r="AP12" i="18" s="1"/>
  <c r="CN11" i="8"/>
  <c r="CQ11" i="8"/>
  <c r="CY10" i="8"/>
  <c r="CZ10" i="8"/>
  <c r="CO9" i="8"/>
  <c r="CP9" i="8" s="1"/>
  <c r="AN10" i="18" s="1"/>
  <c r="CK10" i="8"/>
  <c r="CJ11" i="8"/>
  <c r="AL12" i="18" s="1"/>
  <c r="CI12" i="8"/>
  <c r="AK13" i="18" s="1"/>
  <c r="DA10" i="8"/>
  <c r="G10" i="8"/>
  <c r="E10" i="27" s="1"/>
  <c r="CV11" i="8"/>
  <c r="CH10" i="8"/>
  <c r="C5" i="27"/>
  <c r="BU5" i="8"/>
  <c r="AJ6" i="18" s="1"/>
  <c r="R7" i="18"/>
  <c r="AN10" i="8"/>
  <c r="H10" i="27"/>
  <c r="AE6" i="18"/>
  <c r="Z10" i="18"/>
  <c r="Q8" i="18"/>
  <c r="T10" i="18"/>
  <c r="AM9" i="8"/>
  <c r="G9" i="27"/>
  <c r="M10" i="18"/>
  <c r="AH6" i="18"/>
  <c r="L9" i="18"/>
  <c r="AH7" i="18"/>
  <c r="K7" i="18"/>
  <c r="AD7" i="8"/>
  <c r="AE7" i="8" s="1"/>
  <c r="F7" i="27"/>
  <c r="AE7" i="18"/>
  <c r="N7" i="18"/>
  <c r="S9" i="18"/>
  <c r="AG6" i="18"/>
  <c r="AD6" i="18"/>
  <c r="AE6" i="8"/>
  <c r="BR5" i="8"/>
  <c r="BH5" i="8"/>
  <c r="U332" i="25"/>
  <c r="S367" i="25"/>
  <c r="U358" i="23"/>
  <c r="U11" i="8"/>
  <c r="AT6" i="8"/>
  <c r="X7" i="18"/>
  <c r="AI6" i="8"/>
  <c r="Y9" i="18"/>
  <c r="AA7" i="18"/>
  <c r="AX6" i="8"/>
  <c r="AS7" i="8"/>
  <c r="AL7" i="8"/>
  <c r="F8" i="18"/>
  <c r="R8" i="8"/>
  <c r="Q10" i="8"/>
  <c r="P11" i="8"/>
  <c r="AK8" i="8"/>
  <c r="S11" i="8"/>
  <c r="T11" i="8" s="1"/>
  <c r="M11" i="8"/>
  <c r="F11" i="8"/>
  <c r="H11" i="8" s="1"/>
  <c r="CU11" i="8" s="1"/>
  <c r="AP6" i="8"/>
  <c r="U7" i="18"/>
  <c r="O10" i="8"/>
  <c r="C13" i="18"/>
  <c r="J8" i="18"/>
  <c r="AC8" i="8"/>
  <c r="AR7" i="8"/>
  <c r="V7" i="8"/>
  <c r="I7" i="27" s="1"/>
  <c r="J9" i="8"/>
  <c r="R9" i="8" s="1"/>
  <c r="BM7" i="8"/>
  <c r="BN7" i="8" s="1"/>
  <c r="BM8" i="8" s="1"/>
  <c r="BN8" i="8" s="1"/>
  <c r="BO8" i="8" s="1"/>
  <c r="G10" i="18"/>
  <c r="K10" i="8"/>
  <c r="N10" i="8" s="1"/>
  <c r="BC7" i="8"/>
  <c r="BD7" i="8" s="1"/>
  <c r="BE7" i="8" s="1"/>
  <c r="AU9" i="8"/>
  <c r="AF9" i="8"/>
  <c r="I10" i="8"/>
  <c r="L10" i="8"/>
  <c r="D11" i="18"/>
  <c r="W9" i="23"/>
  <c r="AG10" i="8"/>
  <c r="AV10" i="8"/>
  <c r="H11" i="18"/>
  <c r="P11" i="23"/>
  <c r="S12" i="23" s="1"/>
  <c r="O11" i="23"/>
  <c r="R11" i="23"/>
  <c r="Q11" i="23"/>
  <c r="T11" i="23"/>
  <c r="C13" i="8"/>
  <c r="D11" i="8"/>
  <c r="E12" i="8"/>
  <c r="CR10" i="8" l="1"/>
  <c r="AM11" i="18"/>
  <c r="CL11" i="8"/>
  <c r="CM11" i="8"/>
  <c r="CW11" i="8"/>
  <c r="CX12" i="8" s="1"/>
  <c r="AP13" i="18" s="1"/>
  <c r="CN12" i="8"/>
  <c r="CQ12" i="8"/>
  <c r="CY11" i="8"/>
  <c r="CZ11" i="8"/>
  <c r="CO10" i="8"/>
  <c r="CP10" i="8" s="1"/>
  <c r="AN11" i="18" s="1"/>
  <c r="CK11" i="8"/>
  <c r="CJ12" i="8"/>
  <c r="AL13" i="18" s="1"/>
  <c r="CI13" i="8"/>
  <c r="AK14" i="18" s="1"/>
  <c r="DA11" i="8"/>
  <c r="G11" i="8"/>
  <c r="E11" i="27" s="1"/>
  <c r="CV12" i="8"/>
  <c r="CH11" i="8"/>
  <c r="D7" i="27"/>
  <c r="AN11" i="8"/>
  <c r="H11" i="27"/>
  <c r="Q9" i="18"/>
  <c r="T11" i="18"/>
  <c r="Z11" i="18"/>
  <c r="BF6" i="8"/>
  <c r="BG6" i="8" s="1"/>
  <c r="AF6" i="18"/>
  <c r="K8" i="18"/>
  <c r="M11" i="18"/>
  <c r="AD8" i="8"/>
  <c r="AE8" i="8" s="1"/>
  <c r="F8" i="27"/>
  <c r="AI6" i="18"/>
  <c r="AH9" i="18"/>
  <c r="AD9" i="8"/>
  <c r="F9" i="27"/>
  <c r="BS6" i="8"/>
  <c r="BT6" i="8" s="1"/>
  <c r="AZ6" i="8"/>
  <c r="BA6" i="8" s="1"/>
  <c r="BB6" i="8" s="1"/>
  <c r="BP6" i="8"/>
  <c r="BQ6" i="8" s="1"/>
  <c r="AM10" i="8"/>
  <c r="G10" i="27"/>
  <c r="R8" i="18"/>
  <c r="AE8" i="18"/>
  <c r="L10" i="18"/>
  <c r="X8" i="18"/>
  <c r="S10" i="18"/>
  <c r="O7" i="18"/>
  <c r="U333" i="25"/>
  <c r="S368" i="25"/>
  <c r="U359" i="23"/>
  <c r="U12" i="8"/>
  <c r="BJ6" i="8"/>
  <c r="BK6" i="8" s="1"/>
  <c r="BL6" i="8" s="1"/>
  <c r="AB7" i="18"/>
  <c r="O8" i="18"/>
  <c r="Y10" i="18"/>
  <c r="AT7" i="8"/>
  <c r="AS9" i="8"/>
  <c r="AL9" i="8"/>
  <c r="AS8" i="8"/>
  <c r="AL8" i="8"/>
  <c r="F10" i="18"/>
  <c r="F9" i="18"/>
  <c r="Q11" i="8"/>
  <c r="P12" i="8"/>
  <c r="S12" i="8"/>
  <c r="T12" i="8" s="1"/>
  <c r="M12" i="8"/>
  <c r="F12" i="8"/>
  <c r="H12" i="8" s="1"/>
  <c r="CU12" i="8" s="1"/>
  <c r="V7" i="18"/>
  <c r="AW7" i="8"/>
  <c r="AO7" i="8"/>
  <c r="O11" i="8"/>
  <c r="C14" i="18"/>
  <c r="P7" i="18"/>
  <c r="J10" i="8"/>
  <c r="AH7" i="8"/>
  <c r="J9" i="18"/>
  <c r="BO7" i="8"/>
  <c r="V8" i="8"/>
  <c r="E9" i="18"/>
  <c r="AR8" i="8"/>
  <c r="W8" i="18"/>
  <c r="I8" i="18"/>
  <c r="AC7" i="18"/>
  <c r="K11" i="8"/>
  <c r="N11" i="8" s="1"/>
  <c r="BC8" i="8"/>
  <c r="BD8" i="8" s="1"/>
  <c r="BE8" i="8" s="1"/>
  <c r="I11" i="8"/>
  <c r="AF10" i="8"/>
  <c r="AU10" i="8"/>
  <c r="G11" i="18"/>
  <c r="L11" i="8"/>
  <c r="BM9" i="8"/>
  <c r="BN9" i="8" s="1"/>
  <c r="W11" i="23"/>
  <c r="D12" i="18"/>
  <c r="W10" i="23"/>
  <c r="AV11" i="8"/>
  <c r="H12" i="18"/>
  <c r="AG11" i="8"/>
  <c r="Q12" i="23"/>
  <c r="R12" i="23"/>
  <c r="T12" i="23"/>
  <c r="O12" i="23"/>
  <c r="P12" i="23"/>
  <c r="S13" i="23" s="1"/>
  <c r="D12" i="8"/>
  <c r="C14" i="8"/>
  <c r="E13" i="8"/>
  <c r="CR11" i="8" l="1"/>
  <c r="AM12" i="18"/>
  <c r="CL12" i="8"/>
  <c r="CM12" i="8"/>
  <c r="CW12" i="8"/>
  <c r="CX13" i="8" s="1"/>
  <c r="AP14" i="18" s="1"/>
  <c r="CN13" i="8"/>
  <c r="CQ13" i="8"/>
  <c r="CZ12" i="8"/>
  <c r="CY12" i="8"/>
  <c r="CO11" i="8"/>
  <c r="CP11" i="8" s="1"/>
  <c r="AN12" i="18" s="1"/>
  <c r="CK12" i="8"/>
  <c r="CJ13" i="8"/>
  <c r="AL14" i="18" s="1"/>
  <c r="CI14" i="8"/>
  <c r="AK15" i="18" s="1"/>
  <c r="DA12" i="8"/>
  <c r="G12" i="8"/>
  <c r="E12" i="27" s="1"/>
  <c r="CV13" i="8"/>
  <c r="CH12" i="8"/>
  <c r="BR6" i="8"/>
  <c r="AI7" i="18" s="1"/>
  <c r="BH6" i="8"/>
  <c r="AF7" i="18" s="1"/>
  <c r="C6" i="27"/>
  <c r="AZ7" i="8"/>
  <c r="BA7" i="8" s="1"/>
  <c r="BB7" i="8" s="1"/>
  <c r="AD8" i="18" s="1"/>
  <c r="BU6" i="8"/>
  <c r="AJ7" i="18" s="1"/>
  <c r="AD7" i="18"/>
  <c r="R10" i="18"/>
  <c r="AG7" i="18"/>
  <c r="AN12" i="8"/>
  <c r="H12" i="27"/>
  <c r="X10" i="18"/>
  <c r="M12" i="18"/>
  <c r="X9" i="18"/>
  <c r="Z12" i="18"/>
  <c r="L11" i="18"/>
  <c r="AO8" i="8"/>
  <c r="I8" i="27"/>
  <c r="D8" i="27" s="1"/>
  <c r="K9" i="18"/>
  <c r="T12" i="18"/>
  <c r="AE9" i="18"/>
  <c r="AH8" i="18"/>
  <c r="AM11" i="8"/>
  <c r="G11" i="27"/>
  <c r="R9" i="18"/>
  <c r="S11" i="18"/>
  <c r="K10" i="18"/>
  <c r="U334" i="25"/>
  <c r="S369" i="25"/>
  <c r="U360" i="23"/>
  <c r="U13" i="8"/>
  <c r="BJ7" i="8"/>
  <c r="BK7" i="8" s="1"/>
  <c r="BL7" i="8" s="1"/>
  <c r="AB8" i="18"/>
  <c r="O9" i="18"/>
  <c r="AI7" i="8"/>
  <c r="Y11" i="18"/>
  <c r="AA8" i="18"/>
  <c r="AX7" i="8"/>
  <c r="W9" i="18"/>
  <c r="AT8" i="8"/>
  <c r="R10" i="8"/>
  <c r="Q12" i="8"/>
  <c r="P13" i="8"/>
  <c r="S13" i="8"/>
  <c r="T13" i="8" s="1"/>
  <c r="M13" i="8"/>
  <c r="F13" i="8"/>
  <c r="H13" i="8" s="1"/>
  <c r="CU13" i="8" s="1"/>
  <c r="AP7" i="8"/>
  <c r="U8" i="18"/>
  <c r="AR9" i="8"/>
  <c r="AK9" i="8"/>
  <c r="AK10" i="8"/>
  <c r="O12" i="8"/>
  <c r="C15" i="18"/>
  <c r="J11" i="8"/>
  <c r="E11" i="18"/>
  <c r="AC10" i="8"/>
  <c r="AR10" i="8"/>
  <c r="N8" i="18"/>
  <c r="E10" i="18"/>
  <c r="AC9" i="8"/>
  <c r="I9" i="18"/>
  <c r="AW8" i="8"/>
  <c r="AH8" i="8"/>
  <c r="BC9" i="8"/>
  <c r="BD9" i="8" s="1"/>
  <c r="BE9" i="8" s="1"/>
  <c r="K12" i="8"/>
  <c r="N12" i="8" s="1"/>
  <c r="BM10" i="8"/>
  <c r="BN10" i="8" s="1"/>
  <c r="G12" i="18"/>
  <c r="AF11" i="8"/>
  <c r="AU11" i="8"/>
  <c r="I12" i="8"/>
  <c r="L12" i="8"/>
  <c r="D13" i="18"/>
  <c r="BO9" i="8"/>
  <c r="H13" i="18"/>
  <c r="AG12" i="8"/>
  <c r="AV12" i="8"/>
  <c r="Q13" i="23"/>
  <c r="R13" i="23"/>
  <c r="T13" i="23"/>
  <c r="P13" i="23"/>
  <c r="S14" i="23" s="1"/>
  <c r="O13" i="23"/>
  <c r="D13" i="8"/>
  <c r="C15" i="8"/>
  <c r="E14" i="8"/>
  <c r="CR12" i="8" l="1"/>
  <c r="AM13" i="18"/>
  <c r="CL13" i="8"/>
  <c r="CM13" i="8"/>
  <c r="CW13" i="8"/>
  <c r="CX14" i="8" s="1"/>
  <c r="AP15" i="18" s="1"/>
  <c r="CN14" i="8"/>
  <c r="CQ14" i="8"/>
  <c r="CY13" i="8"/>
  <c r="CZ13" i="8"/>
  <c r="CO12" i="8"/>
  <c r="CP12" i="8" s="1"/>
  <c r="AN13" i="18" s="1"/>
  <c r="CK13" i="8"/>
  <c r="CJ14" i="8"/>
  <c r="AL15" i="18" s="1"/>
  <c r="CI15" i="8"/>
  <c r="AK16" i="18" s="1"/>
  <c r="DA13" i="8"/>
  <c r="G13" i="8"/>
  <c r="E13" i="27" s="1"/>
  <c r="CV14" i="8"/>
  <c r="CH13" i="8"/>
  <c r="AZ8" i="8"/>
  <c r="BA8" i="8" s="1"/>
  <c r="BB8" i="8" s="1"/>
  <c r="AP8" i="8"/>
  <c r="BS8" i="8" s="1"/>
  <c r="U9" i="18"/>
  <c r="BP7" i="8"/>
  <c r="BQ7" i="8" s="1"/>
  <c r="BR7" i="8" s="1"/>
  <c r="M13" i="18"/>
  <c r="Q11" i="18"/>
  <c r="AG8" i="18"/>
  <c r="Z13" i="18"/>
  <c r="Q10" i="18"/>
  <c r="AN13" i="8"/>
  <c r="H13" i="27"/>
  <c r="S12" i="18"/>
  <c r="AM12" i="8"/>
  <c r="G12" i="27"/>
  <c r="BF7" i="8"/>
  <c r="BG7" i="8" s="1"/>
  <c r="BH7" i="8" s="1"/>
  <c r="AH10" i="18"/>
  <c r="AE10" i="18"/>
  <c r="T13" i="18"/>
  <c r="V8" i="18"/>
  <c r="AD10" i="8"/>
  <c r="AE10" i="8" s="1"/>
  <c r="F10" i="27"/>
  <c r="AI8" i="8"/>
  <c r="AX8" i="8"/>
  <c r="U335" i="25"/>
  <c r="S370" i="25"/>
  <c r="U361" i="23"/>
  <c r="U14" i="8"/>
  <c r="BJ8" i="8"/>
  <c r="BK8" i="8" s="1"/>
  <c r="BL8" i="8" s="1"/>
  <c r="AB9" i="18"/>
  <c r="P8" i="18"/>
  <c r="AE9" i="8"/>
  <c r="J11" i="18"/>
  <c r="Y12" i="18"/>
  <c r="W11" i="18"/>
  <c r="W10" i="18"/>
  <c r="AT9" i="8"/>
  <c r="AS10" i="8"/>
  <c r="AL10" i="8"/>
  <c r="F11" i="18"/>
  <c r="R11" i="8"/>
  <c r="Q13" i="8"/>
  <c r="P14" i="8"/>
  <c r="S14" i="8"/>
  <c r="T14" i="8" s="1"/>
  <c r="M14" i="8"/>
  <c r="F14" i="8"/>
  <c r="H14" i="8" s="1"/>
  <c r="CU14" i="8" s="1"/>
  <c r="AC8" i="18"/>
  <c r="BS7" i="8"/>
  <c r="BT7" i="8" s="1"/>
  <c r="V10" i="8"/>
  <c r="AK11" i="8"/>
  <c r="O13" i="8"/>
  <c r="C16" i="18"/>
  <c r="J12" i="8"/>
  <c r="AR11" i="8"/>
  <c r="V11" i="8"/>
  <c r="I11" i="27" s="1"/>
  <c r="E12" i="18"/>
  <c r="AC11" i="8"/>
  <c r="V9" i="8"/>
  <c r="I9" i="27" s="1"/>
  <c r="D9" i="27" s="1"/>
  <c r="J10" i="18"/>
  <c r="N9" i="18"/>
  <c r="AA9" i="18"/>
  <c r="BC10" i="8"/>
  <c r="BD10" i="8" s="1"/>
  <c r="BE10" i="8" s="1"/>
  <c r="K13" i="8"/>
  <c r="N13" i="8" s="1"/>
  <c r="BM11" i="8"/>
  <c r="BN11" i="8" s="1"/>
  <c r="AF12" i="8"/>
  <c r="L12" i="18"/>
  <c r="G13" i="18"/>
  <c r="AU12" i="8"/>
  <c r="I13" i="8"/>
  <c r="L13" i="8"/>
  <c r="D14" i="18"/>
  <c r="W12" i="23"/>
  <c r="H14" i="18"/>
  <c r="AG13" i="8"/>
  <c r="AV13" i="8"/>
  <c r="BO10" i="8"/>
  <c r="R14" i="23"/>
  <c r="T14" i="23"/>
  <c r="Q14" i="23"/>
  <c r="P14" i="23"/>
  <c r="S15" i="23" s="1"/>
  <c r="O14" i="23"/>
  <c r="D14" i="8"/>
  <c r="E15" i="8"/>
  <c r="C16" i="8"/>
  <c r="CR13" i="8" l="1"/>
  <c r="AM14" i="18"/>
  <c r="CL14" i="8"/>
  <c r="CM14" i="8"/>
  <c r="CW14" i="8"/>
  <c r="CX15" i="8" s="1"/>
  <c r="AP16" i="18" s="1"/>
  <c r="CN15" i="8"/>
  <c r="CQ15" i="8"/>
  <c r="CY14" i="8"/>
  <c r="CZ14" i="8"/>
  <c r="CO13" i="8"/>
  <c r="CP13" i="8" s="1"/>
  <c r="AN14" i="18" s="1"/>
  <c r="CK14" i="8"/>
  <c r="CJ15" i="8"/>
  <c r="AL16" i="18" s="1"/>
  <c r="CI16" i="8"/>
  <c r="AK17" i="18" s="1"/>
  <c r="DA14" i="8"/>
  <c r="G14" i="8"/>
  <c r="E14" i="27" s="1"/>
  <c r="CV15" i="8"/>
  <c r="CH14" i="8"/>
  <c r="V9" i="18"/>
  <c r="C7" i="27"/>
  <c r="AM13" i="8"/>
  <c r="G13" i="27"/>
  <c r="K11" i="18"/>
  <c r="T14" i="18"/>
  <c r="AE11" i="18"/>
  <c r="R11" i="18"/>
  <c r="AD9" i="18"/>
  <c r="O11" i="18"/>
  <c r="AF8" i="18"/>
  <c r="AH11" i="18"/>
  <c r="AI8" i="18"/>
  <c r="AG9" i="18"/>
  <c r="S13" i="18"/>
  <c r="M14" i="18"/>
  <c r="Q12" i="18"/>
  <c r="AD11" i="8"/>
  <c r="F11" i="27"/>
  <c r="D11" i="27" s="1"/>
  <c r="Z14" i="18"/>
  <c r="AN14" i="8"/>
  <c r="H14" i="27"/>
  <c r="L13" i="18"/>
  <c r="I11" i="18"/>
  <c r="I10" i="27"/>
  <c r="D10" i="27" s="1"/>
  <c r="BU7" i="8"/>
  <c r="U336" i="25"/>
  <c r="S371" i="25"/>
  <c r="U362" i="23"/>
  <c r="U15" i="8"/>
  <c r="BJ9" i="8"/>
  <c r="BK9" i="8" s="1"/>
  <c r="AB10" i="18"/>
  <c r="AT10" i="8"/>
  <c r="X11" i="18"/>
  <c r="AZ9" i="8"/>
  <c r="BA9" i="8" s="1"/>
  <c r="O10" i="18"/>
  <c r="J12" i="18"/>
  <c r="Y13" i="18"/>
  <c r="W12" i="18"/>
  <c r="AS11" i="8"/>
  <c r="AL11" i="8"/>
  <c r="F12" i="18"/>
  <c r="R12" i="8"/>
  <c r="Q14" i="8"/>
  <c r="P15" i="8"/>
  <c r="S15" i="8"/>
  <c r="T15" i="8" s="1"/>
  <c r="M15" i="8"/>
  <c r="F15" i="8"/>
  <c r="H15" i="8" s="1"/>
  <c r="CU15" i="8" s="1"/>
  <c r="AW10" i="8"/>
  <c r="BT8" i="8"/>
  <c r="AH10" i="8"/>
  <c r="AO10" i="8"/>
  <c r="AW9" i="8"/>
  <c r="AO9" i="8"/>
  <c r="AH11" i="8"/>
  <c r="AO11" i="8"/>
  <c r="V12" i="8"/>
  <c r="I12" i="27" s="1"/>
  <c r="AK12" i="8"/>
  <c r="O14" i="8"/>
  <c r="C17" i="18"/>
  <c r="I12" i="18"/>
  <c r="AW11" i="8"/>
  <c r="J13" i="8"/>
  <c r="AR12" i="8"/>
  <c r="AC12" i="8"/>
  <c r="E13" i="18"/>
  <c r="AH9" i="8"/>
  <c r="I10" i="18"/>
  <c r="BF8" i="8"/>
  <c r="BG8" i="8" s="1"/>
  <c r="P9" i="18"/>
  <c r="AC9" i="18"/>
  <c r="BP8" i="8"/>
  <c r="BQ8" i="8" s="1"/>
  <c r="BC11" i="8"/>
  <c r="BD11" i="8" s="1"/>
  <c r="BE11" i="8" s="1"/>
  <c r="K14" i="8"/>
  <c r="N14" i="8" s="1"/>
  <c r="BM12" i="8"/>
  <c r="BN12" i="8" s="1"/>
  <c r="G14" i="18"/>
  <c r="I14" i="8"/>
  <c r="AF13" i="8"/>
  <c r="AU13" i="8"/>
  <c r="L14" i="8"/>
  <c r="D15" i="18"/>
  <c r="H15" i="18"/>
  <c r="AG14" i="8"/>
  <c r="AV14" i="8"/>
  <c r="BO11" i="8"/>
  <c r="W13" i="23"/>
  <c r="P15" i="23"/>
  <c r="S16" i="23" s="1"/>
  <c r="O15" i="23"/>
  <c r="R15" i="23"/>
  <c r="T15" i="23"/>
  <c r="Q15" i="23"/>
  <c r="D15" i="8"/>
  <c r="C17" i="8"/>
  <c r="E16" i="8"/>
  <c r="CR14" i="8" l="1"/>
  <c r="AM15" i="18"/>
  <c r="CL15" i="8"/>
  <c r="CM15" i="8"/>
  <c r="CW15" i="8"/>
  <c r="CX16" i="8" s="1"/>
  <c r="AP17" i="18" s="1"/>
  <c r="CN16" i="8"/>
  <c r="CQ16" i="8"/>
  <c r="CY15" i="8"/>
  <c r="CZ15" i="8"/>
  <c r="CO14" i="8"/>
  <c r="CP14" i="8" s="1"/>
  <c r="AN15" i="18" s="1"/>
  <c r="CK15" i="8"/>
  <c r="CJ16" i="8"/>
  <c r="AL17" i="18" s="1"/>
  <c r="CI17" i="8"/>
  <c r="AK18" i="18" s="1"/>
  <c r="DA15" i="8"/>
  <c r="G15" i="8"/>
  <c r="E15" i="27" s="1"/>
  <c r="CV16" i="8"/>
  <c r="CH15" i="8"/>
  <c r="C8" i="27"/>
  <c r="BU8" i="8"/>
  <c r="AJ9" i="18" s="1"/>
  <c r="N12" i="18"/>
  <c r="K12" i="18"/>
  <c r="AB11" i="18"/>
  <c r="AN15" i="8"/>
  <c r="H15" i="27"/>
  <c r="AX9" i="8"/>
  <c r="BP9" i="8" s="1"/>
  <c r="BQ9" i="8" s="1"/>
  <c r="AE11" i="8"/>
  <c r="AH12" i="18"/>
  <c r="Z15" i="18"/>
  <c r="AI9" i="8"/>
  <c r="BF9" i="8" s="1"/>
  <c r="BG9" i="8" s="1"/>
  <c r="AD12" i="8"/>
  <c r="AE12" i="8" s="1"/>
  <c r="F12" i="27"/>
  <c r="D12" i="27" s="1"/>
  <c r="T15" i="18"/>
  <c r="S14" i="18"/>
  <c r="AM14" i="8"/>
  <c r="G14" i="27"/>
  <c r="Q13" i="18"/>
  <c r="M15" i="18"/>
  <c r="AE12" i="18"/>
  <c r="R12" i="18"/>
  <c r="AJ8" i="18"/>
  <c r="BH8" i="8"/>
  <c r="BB9" i="8"/>
  <c r="U337" i="25"/>
  <c r="U363" i="23"/>
  <c r="C46" i="1"/>
  <c r="C47" i="1"/>
  <c r="U16" i="8"/>
  <c r="BJ10" i="8"/>
  <c r="BK10" i="8" s="1"/>
  <c r="BL10" i="8" s="1"/>
  <c r="BL9" i="8"/>
  <c r="AT11" i="8"/>
  <c r="X12" i="18"/>
  <c r="AZ10" i="8"/>
  <c r="BA10" i="8" s="1"/>
  <c r="BB10" i="8" s="1"/>
  <c r="N11" i="18"/>
  <c r="AI10" i="8"/>
  <c r="AI11" i="8"/>
  <c r="J13" i="18"/>
  <c r="AA11" i="18"/>
  <c r="AX10" i="8"/>
  <c r="AA12" i="18"/>
  <c r="AX11" i="8"/>
  <c r="Y14" i="18"/>
  <c r="W13" i="18"/>
  <c r="AS12" i="8"/>
  <c r="AL12" i="8"/>
  <c r="F13" i="18"/>
  <c r="R13" i="8"/>
  <c r="Q15" i="8"/>
  <c r="P16" i="8"/>
  <c r="S16" i="8"/>
  <c r="T16" i="8" s="1"/>
  <c r="M16" i="8"/>
  <c r="F16" i="8"/>
  <c r="H16" i="8" s="1"/>
  <c r="CU16" i="8" s="1"/>
  <c r="AP11" i="8"/>
  <c r="U12" i="18"/>
  <c r="AP9" i="8"/>
  <c r="U10" i="18"/>
  <c r="AP10" i="8"/>
  <c r="U11" i="18"/>
  <c r="AA10" i="18"/>
  <c r="AW12" i="8"/>
  <c r="AO12" i="8"/>
  <c r="AK13" i="8"/>
  <c r="O15" i="8"/>
  <c r="C18" i="18"/>
  <c r="I13" i="18"/>
  <c r="AH12" i="8"/>
  <c r="J14" i="8"/>
  <c r="N10" i="18"/>
  <c r="E14" i="18"/>
  <c r="AR13" i="8"/>
  <c r="AC13" i="8"/>
  <c r="V13" i="8"/>
  <c r="I13" i="27" s="1"/>
  <c r="BR8" i="8"/>
  <c r="BC12" i="8"/>
  <c r="BD12" i="8" s="1"/>
  <c r="BE12" i="8" s="1"/>
  <c r="K15" i="8"/>
  <c r="N15" i="8" s="1"/>
  <c r="L14" i="18"/>
  <c r="BM13" i="8"/>
  <c r="BN13" i="8" s="1"/>
  <c r="AF14" i="8"/>
  <c r="AU14" i="8"/>
  <c r="I15" i="8"/>
  <c r="G15" i="18"/>
  <c r="L15" i="8"/>
  <c r="W15" i="23"/>
  <c r="D16" i="18"/>
  <c r="W14" i="23"/>
  <c r="BO12" i="8"/>
  <c r="AG15" i="8"/>
  <c r="H16" i="18"/>
  <c r="AV15" i="8"/>
  <c r="R16" i="23"/>
  <c r="T16" i="23"/>
  <c r="Q16" i="23"/>
  <c r="O16" i="23"/>
  <c r="P16" i="23"/>
  <c r="S17" i="23" s="1"/>
  <c r="E17" i="8"/>
  <c r="C18" i="8"/>
  <c r="D16" i="8"/>
  <c r="CR15" i="8" l="1"/>
  <c r="AM16" i="18"/>
  <c r="CL16" i="8"/>
  <c r="CM16" i="8"/>
  <c r="CW16" i="8"/>
  <c r="CX17" i="8" s="1"/>
  <c r="AP18" i="18" s="1"/>
  <c r="CN17" i="8"/>
  <c r="CQ17" i="8"/>
  <c r="CZ16" i="8"/>
  <c r="CY16" i="8"/>
  <c r="CO15" i="8"/>
  <c r="CP15" i="8" s="1"/>
  <c r="AN16" i="18" s="1"/>
  <c r="CK16" i="8"/>
  <c r="CJ17" i="8"/>
  <c r="AL18" i="18" s="1"/>
  <c r="CI18" i="8"/>
  <c r="AK19" i="18" s="1"/>
  <c r="DA16" i="8"/>
  <c r="G16" i="8"/>
  <c r="E16" i="27" s="1"/>
  <c r="CV17" i="8"/>
  <c r="CH16" i="8"/>
  <c r="AC10" i="18"/>
  <c r="P10" i="18"/>
  <c r="BS10" i="8"/>
  <c r="BP11" i="8"/>
  <c r="AD11" i="18"/>
  <c r="AM15" i="8"/>
  <c r="G15" i="27"/>
  <c r="BS9" i="8"/>
  <c r="BT9" i="8" s="1"/>
  <c r="C9" i="27" s="1"/>
  <c r="AD13" i="8"/>
  <c r="AE13" i="8" s="1"/>
  <c r="F13" i="27"/>
  <c r="D13" i="27" s="1"/>
  <c r="BP10" i="8"/>
  <c r="BQ10" i="8" s="1"/>
  <c r="AE13" i="18"/>
  <c r="Q14" i="18"/>
  <c r="AB12" i="18"/>
  <c r="AD10" i="18"/>
  <c r="O12" i="18"/>
  <c r="Z16" i="18"/>
  <c r="BS11" i="8"/>
  <c r="R13" i="18"/>
  <c r="O13" i="18"/>
  <c r="AG10" i="18"/>
  <c r="AF9" i="18"/>
  <c r="K13" i="18"/>
  <c r="AG11" i="18"/>
  <c r="M16" i="18"/>
  <c r="P12" i="18"/>
  <c r="S15" i="18"/>
  <c r="AI9" i="18"/>
  <c r="AH13" i="18"/>
  <c r="AI12" i="8"/>
  <c r="AN16" i="8"/>
  <c r="H16" i="27"/>
  <c r="P11" i="18"/>
  <c r="T16" i="18"/>
  <c r="U338" i="25"/>
  <c r="U17" i="8"/>
  <c r="BJ11" i="8"/>
  <c r="BK11" i="8" s="1"/>
  <c r="BL11" i="8" s="1"/>
  <c r="AT12" i="8"/>
  <c r="X13" i="18"/>
  <c r="AZ11" i="8"/>
  <c r="BA11" i="8" s="1"/>
  <c r="BB11" i="8" s="1"/>
  <c r="AC11" i="18"/>
  <c r="J14" i="18"/>
  <c r="AX12" i="8"/>
  <c r="Y15" i="18"/>
  <c r="W14" i="18"/>
  <c r="AS13" i="8"/>
  <c r="AL13" i="8"/>
  <c r="F14" i="18"/>
  <c r="R14" i="8"/>
  <c r="Q16" i="8"/>
  <c r="AC12" i="18"/>
  <c r="P17" i="8"/>
  <c r="V12" i="18"/>
  <c r="S17" i="8"/>
  <c r="T17" i="8" s="1"/>
  <c r="M17" i="8"/>
  <c r="F17" i="8"/>
  <c r="H17" i="8" s="1"/>
  <c r="CU17" i="8" s="1"/>
  <c r="V10" i="18"/>
  <c r="V11" i="18"/>
  <c r="AP12" i="8"/>
  <c r="U13" i="18"/>
  <c r="AA13" i="18"/>
  <c r="AH13" i="8"/>
  <c r="AO13" i="8"/>
  <c r="AC14" i="8"/>
  <c r="AK14" i="8"/>
  <c r="O16" i="8"/>
  <c r="C19" i="18"/>
  <c r="N13" i="18"/>
  <c r="J15" i="8"/>
  <c r="I14" i="18"/>
  <c r="E15" i="18"/>
  <c r="AR14" i="8"/>
  <c r="V14" i="8"/>
  <c r="I14" i="27" s="1"/>
  <c r="AW13" i="8"/>
  <c r="BR9" i="8"/>
  <c r="BH9" i="8"/>
  <c r="BF10" i="8"/>
  <c r="BG10" i="8" s="1"/>
  <c r="BC13" i="8"/>
  <c r="BD13" i="8" s="1"/>
  <c r="BE13" i="8" s="1"/>
  <c r="L15" i="18"/>
  <c r="K16" i="8"/>
  <c r="N16" i="8" s="1"/>
  <c r="AF15" i="8"/>
  <c r="BM14" i="8"/>
  <c r="BN14" i="8" s="1"/>
  <c r="BO14" i="8" s="1"/>
  <c r="AU15" i="8"/>
  <c r="I16" i="8"/>
  <c r="G16" i="18"/>
  <c r="L16" i="8"/>
  <c r="D17" i="18"/>
  <c r="BO13" i="8"/>
  <c r="H17" i="18"/>
  <c r="AG16" i="8"/>
  <c r="AV16" i="8"/>
  <c r="R17" i="23"/>
  <c r="T17" i="23"/>
  <c r="Q17" i="23"/>
  <c r="O17" i="23"/>
  <c r="P17" i="23"/>
  <c r="S18" i="23" s="1"/>
  <c r="C19" i="8"/>
  <c r="E18" i="8"/>
  <c r="D17" i="8"/>
  <c r="CR16" i="8" l="1"/>
  <c r="AM17" i="18"/>
  <c r="CL17" i="8"/>
  <c r="CM17" i="8"/>
  <c r="CW17" i="8"/>
  <c r="CX18" i="8" s="1"/>
  <c r="AP19" i="18" s="1"/>
  <c r="CN18" i="8"/>
  <c r="CQ18" i="8"/>
  <c r="CY17" i="8"/>
  <c r="CZ17" i="8"/>
  <c r="CO16" i="8"/>
  <c r="CP16" i="8" s="1"/>
  <c r="AN17" i="18" s="1"/>
  <c r="CK17" i="8"/>
  <c r="CJ18" i="8"/>
  <c r="AL19" i="18" s="1"/>
  <c r="CI19" i="8"/>
  <c r="AK20" i="18" s="1"/>
  <c r="DA17" i="8"/>
  <c r="G17" i="8"/>
  <c r="E17" i="27" s="1"/>
  <c r="CV18" i="8"/>
  <c r="CH17" i="8"/>
  <c r="BT10" i="8"/>
  <c r="C10" i="27" s="1"/>
  <c r="BU9" i="8"/>
  <c r="AJ10" i="18" s="1"/>
  <c r="P13" i="18"/>
  <c r="AH14" i="18"/>
  <c r="O14" i="18"/>
  <c r="N14" i="18"/>
  <c r="AD14" i="8"/>
  <c r="AE14" i="8" s="1"/>
  <c r="F14" i="27"/>
  <c r="D14" i="27" s="1"/>
  <c r="AF10" i="18"/>
  <c r="R14" i="18"/>
  <c r="K14" i="18"/>
  <c r="AN17" i="8"/>
  <c r="H17" i="27"/>
  <c r="AD12" i="18"/>
  <c r="AE14" i="18"/>
  <c r="Z17" i="18"/>
  <c r="M17" i="18"/>
  <c r="AH15" i="18"/>
  <c r="AI10" i="18"/>
  <c r="AB13" i="18"/>
  <c r="T17" i="18"/>
  <c r="AM16" i="8"/>
  <c r="G16" i="27"/>
  <c r="Q15" i="18"/>
  <c r="BS12" i="8"/>
  <c r="AC13" i="18"/>
  <c r="AG12" i="18"/>
  <c r="S16" i="18"/>
  <c r="U339" i="25"/>
  <c r="U18" i="8"/>
  <c r="BJ12" i="8"/>
  <c r="BK12" i="8" s="1"/>
  <c r="BL12" i="8" s="1"/>
  <c r="AZ12" i="8"/>
  <c r="BA12" i="8" s="1"/>
  <c r="BB12" i="8" s="1"/>
  <c r="AT13" i="8"/>
  <c r="X14" i="18"/>
  <c r="BP12" i="8"/>
  <c r="AI13" i="8"/>
  <c r="J15" i="18"/>
  <c r="AA14" i="18"/>
  <c r="AX13" i="8"/>
  <c r="Y16" i="18"/>
  <c r="AS14" i="8"/>
  <c r="AL14" i="8"/>
  <c r="F15" i="18"/>
  <c r="R15" i="8"/>
  <c r="Q17" i="8"/>
  <c r="P18" i="8"/>
  <c r="S18" i="8"/>
  <c r="T18" i="8" s="1"/>
  <c r="M18" i="8"/>
  <c r="F18" i="8"/>
  <c r="H18" i="8" s="1"/>
  <c r="CU18" i="8" s="1"/>
  <c r="V13" i="18"/>
  <c r="AP13" i="8"/>
  <c r="U14" i="18"/>
  <c r="AW14" i="8"/>
  <c r="AO14" i="8"/>
  <c r="AR15" i="8"/>
  <c r="AK15" i="8"/>
  <c r="O17" i="8"/>
  <c r="C20" i="18"/>
  <c r="J16" i="8"/>
  <c r="I15" i="18"/>
  <c r="W15" i="18"/>
  <c r="AH14" i="8"/>
  <c r="V15" i="8"/>
  <c r="I15" i="27" s="1"/>
  <c r="E16" i="18"/>
  <c r="AC15" i="8"/>
  <c r="BF11" i="8"/>
  <c r="BG11" i="8" s="1"/>
  <c r="BH10" i="8"/>
  <c r="BR10" i="8"/>
  <c r="BQ11" i="8"/>
  <c r="BC14" i="8"/>
  <c r="BD14" i="8" s="1"/>
  <c r="BE14" i="8" s="1"/>
  <c r="K17" i="8"/>
  <c r="N17" i="8" s="1"/>
  <c r="L16" i="18"/>
  <c r="G17" i="18"/>
  <c r="AU16" i="8"/>
  <c r="AF16" i="8"/>
  <c r="I17" i="8"/>
  <c r="L17" i="8"/>
  <c r="BM15" i="8"/>
  <c r="BN15" i="8" s="1"/>
  <c r="BO15" i="8" s="1"/>
  <c r="D18" i="18"/>
  <c r="H18" i="18"/>
  <c r="AG17" i="8"/>
  <c r="AV17" i="8"/>
  <c r="W16" i="23"/>
  <c r="O18" i="23"/>
  <c r="P18" i="23"/>
  <c r="S19" i="23" s="1"/>
  <c r="Q18" i="23"/>
  <c r="R18" i="23"/>
  <c r="T18" i="23"/>
  <c r="D18" i="8"/>
  <c r="E19" i="8"/>
  <c r="C20" i="8"/>
  <c r="CR17" i="8" l="1"/>
  <c r="AM18" i="18"/>
  <c r="CL18" i="8"/>
  <c r="CM18" i="8"/>
  <c r="CW18" i="8"/>
  <c r="CX19" i="8" s="1"/>
  <c r="AP20" i="18" s="1"/>
  <c r="CN19" i="8"/>
  <c r="CQ19" i="8"/>
  <c r="CY18" i="8"/>
  <c r="CZ18" i="8"/>
  <c r="CO17" i="8"/>
  <c r="CP17" i="8" s="1"/>
  <c r="AN18" i="18" s="1"/>
  <c r="CK18" i="8"/>
  <c r="CJ19" i="8"/>
  <c r="AL20" i="18" s="1"/>
  <c r="CI20" i="8"/>
  <c r="AK21" i="18" s="1"/>
  <c r="DA18" i="8"/>
  <c r="G18" i="8"/>
  <c r="E18" i="27" s="1"/>
  <c r="CV19" i="8"/>
  <c r="CH18" i="8"/>
  <c r="BU10" i="8"/>
  <c r="AJ11" i="18" s="1"/>
  <c r="BT11" i="8"/>
  <c r="C11" i="27" s="1"/>
  <c r="AE15" i="18"/>
  <c r="N15" i="18"/>
  <c r="AB14" i="18"/>
  <c r="BP13" i="8"/>
  <c r="S17" i="18"/>
  <c r="AN18" i="8"/>
  <c r="H18" i="27"/>
  <c r="AI11" i="18"/>
  <c r="AG13" i="18"/>
  <c r="AD13" i="18"/>
  <c r="L17" i="18"/>
  <c r="AF11" i="18"/>
  <c r="O15" i="18"/>
  <c r="AM17" i="8"/>
  <c r="G17" i="27"/>
  <c r="AH16" i="18"/>
  <c r="AD15" i="8"/>
  <c r="AE15" i="8" s="1"/>
  <c r="F15" i="27"/>
  <c r="D15" i="27" s="1"/>
  <c r="T18" i="18"/>
  <c r="BS13" i="8"/>
  <c r="P14" i="18"/>
  <c r="Z18" i="18"/>
  <c r="M18" i="18"/>
  <c r="Q16" i="18"/>
  <c r="R15" i="18"/>
  <c r="K15" i="18"/>
  <c r="U340" i="25"/>
  <c r="U19" i="8"/>
  <c r="AZ13" i="8"/>
  <c r="BA13" i="8" s="1"/>
  <c r="BB13" i="8" s="1"/>
  <c r="BJ13" i="8"/>
  <c r="BK13" i="8" s="1"/>
  <c r="BL13" i="8" s="1"/>
  <c r="AT14" i="8"/>
  <c r="X15" i="18"/>
  <c r="AI14" i="8"/>
  <c r="J16" i="18"/>
  <c r="Y17" i="18"/>
  <c r="AA15" i="18"/>
  <c r="AX14" i="8"/>
  <c r="W16" i="18"/>
  <c r="AS15" i="8"/>
  <c r="AL15" i="8"/>
  <c r="F16" i="18"/>
  <c r="R16" i="8"/>
  <c r="Q18" i="8"/>
  <c r="P19" i="8"/>
  <c r="V14" i="18"/>
  <c r="S19" i="8"/>
  <c r="T19" i="8" s="1"/>
  <c r="M19" i="8"/>
  <c r="F19" i="8"/>
  <c r="H19" i="8" s="1"/>
  <c r="CU19" i="8" s="1"/>
  <c r="AP14" i="8"/>
  <c r="U15" i="18"/>
  <c r="I16" i="18"/>
  <c r="AO15" i="8"/>
  <c r="AR16" i="8"/>
  <c r="AK16" i="8"/>
  <c r="O18" i="8"/>
  <c r="C21" i="18"/>
  <c r="J17" i="8"/>
  <c r="AW15" i="8"/>
  <c r="AC14" i="18"/>
  <c r="AH15" i="8"/>
  <c r="V16" i="8"/>
  <c r="I16" i="27" s="1"/>
  <c r="AC16" i="8"/>
  <c r="E17" i="18"/>
  <c r="BR11" i="8"/>
  <c r="BQ12" i="8"/>
  <c r="BF12" i="8"/>
  <c r="BG12" i="8" s="1"/>
  <c r="BH11" i="8"/>
  <c r="BC15" i="8"/>
  <c r="BD15" i="8" s="1"/>
  <c r="BE15" i="8" s="1"/>
  <c r="K18" i="8"/>
  <c r="N18" i="8" s="1"/>
  <c r="AF17" i="8"/>
  <c r="AU17" i="8"/>
  <c r="G18" i="18"/>
  <c r="I18" i="8"/>
  <c r="L18" i="8"/>
  <c r="BM16" i="8"/>
  <c r="BN16" i="8" s="1"/>
  <c r="BO16" i="8" s="1"/>
  <c r="D19" i="18"/>
  <c r="H19" i="18"/>
  <c r="AG18" i="8"/>
  <c r="AV18" i="8"/>
  <c r="W17" i="23"/>
  <c r="Q19" i="23"/>
  <c r="R19" i="23"/>
  <c r="T19" i="23"/>
  <c r="O19" i="23"/>
  <c r="P19" i="23"/>
  <c r="S20" i="23" s="1"/>
  <c r="D19" i="8"/>
  <c r="C21" i="8"/>
  <c r="E20" i="8"/>
  <c r="CR18" i="8" l="1"/>
  <c r="AM19" i="18"/>
  <c r="CL19" i="8"/>
  <c r="CM19" i="8"/>
  <c r="CW19" i="8"/>
  <c r="CX20" i="8" s="1"/>
  <c r="AP21" i="18" s="1"/>
  <c r="CN20" i="8"/>
  <c r="CQ20" i="8"/>
  <c r="CZ19" i="8"/>
  <c r="CY19" i="8"/>
  <c r="CO18" i="8"/>
  <c r="CP18" i="8" s="1"/>
  <c r="AN19" i="18" s="1"/>
  <c r="CK19" i="8"/>
  <c r="CJ20" i="8"/>
  <c r="AL21" i="18" s="1"/>
  <c r="CI21" i="8"/>
  <c r="AK22" i="18" s="1"/>
  <c r="DA19" i="8"/>
  <c r="G19" i="8"/>
  <c r="E19" i="27" s="1"/>
  <c r="CV20" i="8"/>
  <c r="CH19" i="8"/>
  <c r="BU11" i="8"/>
  <c r="AJ12" i="18" s="1"/>
  <c r="BT12" i="8"/>
  <c r="C12" i="27" s="1"/>
  <c r="AI12" i="18"/>
  <c r="AD16" i="8"/>
  <c r="AE16" i="8" s="1"/>
  <c r="F16" i="27"/>
  <c r="D16" i="27" s="1"/>
  <c r="O16" i="18"/>
  <c r="Z19" i="18"/>
  <c r="S18" i="18"/>
  <c r="T19" i="18"/>
  <c r="AD14" i="18"/>
  <c r="R16" i="18"/>
  <c r="P15" i="18"/>
  <c r="L18" i="18"/>
  <c r="Q17" i="18"/>
  <c r="AM18" i="8"/>
  <c r="G18" i="27"/>
  <c r="BS14" i="8"/>
  <c r="AE16" i="18"/>
  <c r="AN19" i="8"/>
  <c r="H19" i="27"/>
  <c r="AB15" i="18"/>
  <c r="M19" i="18"/>
  <c r="N16" i="18"/>
  <c r="AH17" i="18"/>
  <c r="AF12" i="18"/>
  <c r="BP14" i="8"/>
  <c r="AG14" i="18"/>
  <c r="K16" i="18"/>
  <c r="U341" i="25"/>
  <c r="U20" i="8"/>
  <c r="AZ14" i="8"/>
  <c r="BA14" i="8" s="1"/>
  <c r="BB14" i="8" s="1"/>
  <c r="BJ14" i="8"/>
  <c r="BK14" i="8" s="1"/>
  <c r="BL14" i="8" s="1"/>
  <c r="AT15" i="8"/>
  <c r="X16" i="18"/>
  <c r="AI15" i="8"/>
  <c r="J17" i="18"/>
  <c r="Y18" i="18"/>
  <c r="AA16" i="18"/>
  <c r="AX15" i="8"/>
  <c r="W17" i="18"/>
  <c r="AS16" i="8"/>
  <c r="AL16" i="8"/>
  <c r="F17" i="18"/>
  <c r="R17" i="8"/>
  <c r="Q19" i="8"/>
  <c r="P20" i="8"/>
  <c r="AC15" i="18"/>
  <c r="V15" i="18"/>
  <c r="S20" i="8"/>
  <c r="T20" i="8" s="1"/>
  <c r="M20" i="8"/>
  <c r="F20" i="8"/>
  <c r="H20" i="8" s="1"/>
  <c r="CU20" i="8" s="1"/>
  <c r="AP15" i="8"/>
  <c r="U16" i="18"/>
  <c r="I17" i="18"/>
  <c r="AO16" i="8"/>
  <c r="AK17" i="8"/>
  <c r="O19" i="8"/>
  <c r="C22" i="18"/>
  <c r="J18" i="8"/>
  <c r="AH16" i="8"/>
  <c r="AW16" i="8"/>
  <c r="E18" i="18"/>
  <c r="AR17" i="8"/>
  <c r="V17" i="8"/>
  <c r="I17" i="27" s="1"/>
  <c r="AC17" i="8"/>
  <c r="BH12" i="8"/>
  <c r="BF13" i="8"/>
  <c r="BG13" i="8" s="1"/>
  <c r="BR12" i="8"/>
  <c r="BQ13" i="8"/>
  <c r="BC16" i="8"/>
  <c r="BD16" i="8" s="1"/>
  <c r="BE16" i="8" s="1"/>
  <c r="I19" i="8"/>
  <c r="K19" i="8"/>
  <c r="N19" i="8" s="1"/>
  <c r="AF18" i="8"/>
  <c r="G19" i="18"/>
  <c r="AU18" i="8"/>
  <c r="L19" i="8"/>
  <c r="BM17" i="8"/>
  <c r="BN17" i="8" s="1"/>
  <c r="BO17" i="8" s="1"/>
  <c r="D20" i="18"/>
  <c r="AV19" i="8"/>
  <c r="H20" i="18"/>
  <c r="AG19" i="8"/>
  <c r="W18" i="23"/>
  <c r="Q20" i="23"/>
  <c r="T20" i="23"/>
  <c r="R20" i="23"/>
  <c r="O20" i="23"/>
  <c r="P20" i="23"/>
  <c r="S21" i="23" s="1"/>
  <c r="W21" i="23" s="1"/>
  <c r="D20" i="8"/>
  <c r="E21" i="8"/>
  <c r="CR19" i="8" l="1"/>
  <c r="AM20" i="18"/>
  <c r="CL20" i="8"/>
  <c r="CM20" i="8"/>
  <c r="CW20" i="8"/>
  <c r="CX21" i="8" s="1"/>
  <c r="AP22" i="18" s="1"/>
  <c r="CN21" i="8"/>
  <c r="CQ21" i="8"/>
  <c r="CZ20" i="8"/>
  <c r="CY20" i="8"/>
  <c r="CO19" i="8"/>
  <c r="CP19" i="8" s="1"/>
  <c r="AN20" i="18" s="1"/>
  <c r="CK20" i="8"/>
  <c r="CJ21" i="8"/>
  <c r="AL22" i="18" s="1"/>
  <c r="DA20" i="8"/>
  <c r="G20" i="8"/>
  <c r="E20" i="27" s="1"/>
  <c r="CV21" i="8"/>
  <c r="CH20" i="8"/>
  <c r="BU12" i="8"/>
  <c r="AJ13" i="18" s="1"/>
  <c r="BT13" i="8"/>
  <c r="C13" i="27" s="1"/>
  <c r="AN20" i="8"/>
  <c r="H20" i="27"/>
  <c r="AE17" i="18"/>
  <c r="AB16" i="18"/>
  <c r="K17" i="18"/>
  <c r="BP15" i="8"/>
  <c r="AG15" i="18"/>
  <c r="N17" i="18"/>
  <c r="AD15" i="18"/>
  <c r="AI13" i="18"/>
  <c r="Z20" i="18"/>
  <c r="AF13" i="18"/>
  <c r="BS15" i="8"/>
  <c r="AD17" i="8"/>
  <c r="F17" i="27"/>
  <c r="D17" i="27" s="1"/>
  <c r="O17" i="18"/>
  <c r="S19" i="18"/>
  <c r="AH18" i="18"/>
  <c r="M20" i="18"/>
  <c r="AM19" i="8"/>
  <c r="G19" i="27"/>
  <c r="Q18" i="18"/>
  <c r="R17" i="18"/>
  <c r="P16" i="18"/>
  <c r="T20" i="18"/>
  <c r="U342" i="25"/>
  <c r="U21" i="8"/>
  <c r="AZ15" i="8"/>
  <c r="BA15" i="8" s="1"/>
  <c r="BB15" i="8" s="1"/>
  <c r="BJ15" i="8"/>
  <c r="BK15" i="8" s="1"/>
  <c r="BL15" i="8" s="1"/>
  <c r="AT16" i="8"/>
  <c r="X17" i="18"/>
  <c r="AI16" i="8"/>
  <c r="J18" i="18"/>
  <c r="Y19" i="18"/>
  <c r="AA17" i="18"/>
  <c r="AX16" i="8"/>
  <c r="W18" i="18"/>
  <c r="AS17" i="8"/>
  <c r="AL17" i="8"/>
  <c r="F18" i="18"/>
  <c r="R18" i="8"/>
  <c r="Q20" i="8"/>
  <c r="P21" i="8"/>
  <c r="S21" i="8"/>
  <c r="T21" i="8" s="1"/>
  <c r="M21" i="8"/>
  <c r="F21" i="8"/>
  <c r="H21" i="8" s="1"/>
  <c r="CU21" i="8" s="1"/>
  <c r="V16" i="18"/>
  <c r="AP16" i="8"/>
  <c r="U17" i="18"/>
  <c r="AH17" i="8"/>
  <c r="AO17" i="8"/>
  <c r="AR18" i="8"/>
  <c r="AK18" i="8"/>
  <c r="O20" i="8"/>
  <c r="AC16" i="18"/>
  <c r="J19" i="8"/>
  <c r="AW17" i="8"/>
  <c r="I18" i="18"/>
  <c r="E19" i="18"/>
  <c r="V18" i="8"/>
  <c r="I18" i="27" s="1"/>
  <c r="AC18" i="8"/>
  <c r="BC17" i="8"/>
  <c r="BD17" i="8" s="1"/>
  <c r="BE17" i="8" s="1"/>
  <c r="BQ14" i="8"/>
  <c r="BR13" i="8"/>
  <c r="BH13" i="8"/>
  <c r="BF14" i="8"/>
  <c r="BG14" i="8" s="1"/>
  <c r="L19" i="18"/>
  <c r="K20" i="8"/>
  <c r="N20" i="8" s="1"/>
  <c r="AU19" i="8"/>
  <c r="I20" i="8"/>
  <c r="AF19" i="8"/>
  <c r="G20" i="18"/>
  <c r="L20" i="8"/>
  <c r="BM18" i="8"/>
  <c r="BN18" i="8" s="1"/>
  <c r="BO18" i="8" s="1"/>
  <c r="D21" i="18"/>
  <c r="H21" i="18"/>
  <c r="AG20" i="8"/>
  <c r="AV20" i="8"/>
  <c r="W19" i="23"/>
  <c r="W20" i="23"/>
  <c r="R21" i="23"/>
  <c r="T21" i="23"/>
  <c r="Q21" i="23"/>
  <c r="P21" i="23"/>
  <c r="S22" i="23" s="1"/>
  <c r="W22" i="23" s="1"/>
  <c r="O21" i="23"/>
  <c r="D21" i="8"/>
  <c r="CR20" i="8" l="1"/>
  <c r="AM21" i="18"/>
  <c r="CL21" i="8"/>
  <c r="CM21" i="8"/>
  <c r="CW21" i="8"/>
  <c r="CX22" i="8" s="1"/>
  <c r="AP23" i="18" s="1"/>
  <c r="CY21" i="8"/>
  <c r="CZ21" i="8"/>
  <c r="CO20" i="8"/>
  <c r="CP20" i="8" s="1"/>
  <c r="AN21" i="18" s="1"/>
  <c r="CK21" i="8"/>
  <c r="DA21" i="8"/>
  <c r="G21" i="8"/>
  <c r="E21" i="27" s="1"/>
  <c r="CV22" i="8"/>
  <c r="CH21" i="8"/>
  <c r="BT14" i="8"/>
  <c r="C14" i="27" s="1"/>
  <c r="BU13" i="8"/>
  <c r="AJ14" i="18" s="1"/>
  <c r="S20" i="18"/>
  <c r="AF14" i="18"/>
  <c r="N18" i="18"/>
  <c r="AN21" i="8"/>
  <c r="H21" i="27"/>
  <c r="BP16" i="8"/>
  <c r="AG16" i="18"/>
  <c r="AH19" i="18"/>
  <c r="AI14" i="18"/>
  <c r="AD16" i="18"/>
  <c r="K18" i="18"/>
  <c r="AB17" i="18"/>
  <c r="Z21" i="18"/>
  <c r="AE18" i="18"/>
  <c r="AD18" i="8"/>
  <c r="F18" i="27"/>
  <c r="D18" i="27" s="1"/>
  <c r="AE17" i="8"/>
  <c r="T21" i="18"/>
  <c r="BS16" i="8"/>
  <c r="L20" i="18"/>
  <c r="M21" i="18"/>
  <c r="AM20" i="8"/>
  <c r="G20" i="27"/>
  <c r="Q19" i="18"/>
  <c r="R18" i="18"/>
  <c r="P17" i="18"/>
  <c r="U343" i="25"/>
  <c r="AZ16" i="8"/>
  <c r="BA16" i="8" s="1"/>
  <c r="BB16" i="8" s="1"/>
  <c r="BJ16" i="8"/>
  <c r="BK16" i="8" s="1"/>
  <c r="BL16" i="8" s="1"/>
  <c r="AT17" i="8"/>
  <c r="X18" i="18"/>
  <c r="AI17" i="8"/>
  <c r="J19" i="18"/>
  <c r="Y20" i="18"/>
  <c r="AA18" i="18"/>
  <c r="AX17" i="8"/>
  <c r="W19" i="18"/>
  <c r="AS18" i="8"/>
  <c r="AL18" i="8"/>
  <c r="F19" i="18"/>
  <c r="R19" i="8"/>
  <c r="Q21" i="8"/>
  <c r="V17" i="18"/>
  <c r="AP17" i="8"/>
  <c r="U18" i="18"/>
  <c r="AW18" i="8"/>
  <c r="AO18" i="8"/>
  <c r="E20" i="18"/>
  <c r="AK19" i="8"/>
  <c r="O21" i="8"/>
  <c r="J20" i="8"/>
  <c r="AC17" i="18"/>
  <c r="I19" i="18"/>
  <c r="AH18" i="8"/>
  <c r="AC19" i="8"/>
  <c r="AR19" i="8"/>
  <c r="V19" i="8"/>
  <c r="I19" i="27" s="1"/>
  <c r="BC18" i="8"/>
  <c r="BD18" i="8" s="1"/>
  <c r="BE18" i="8" s="1"/>
  <c r="BH14" i="8"/>
  <c r="BF15" i="8"/>
  <c r="BG15" i="8" s="1"/>
  <c r="BR14" i="8"/>
  <c r="BQ15" i="8"/>
  <c r="K21" i="8"/>
  <c r="N21" i="8" s="1"/>
  <c r="AF20" i="8"/>
  <c r="I21" i="8"/>
  <c r="G21" i="18"/>
  <c r="AU20" i="8"/>
  <c r="L21" i="8"/>
  <c r="BM19" i="8"/>
  <c r="BN19" i="8" s="1"/>
  <c r="BO19" i="8" s="1"/>
  <c r="D22" i="18"/>
  <c r="H22" i="18"/>
  <c r="AV21" i="8"/>
  <c r="AG21" i="8"/>
  <c r="P22" i="23"/>
  <c r="S23" i="23" s="1"/>
  <c r="W23" i="23" s="1"/>
  <c r="O22" i="23"/>
  <c r="Q22" i="23"/>
  <c r="R22" i="23"/>
  <c r="T22" i="23"/>
  <c r="CR21" i="8" l="1"/>
  <c r="AM22" i="18"/>
  <c r="CY22" i="8"/>
  <c r="CZ22" i="8"/>
  <c r="CO21" i="8"/>
  <c r="CP21" i="8" s="1"/>
  <c r="AN22" i="18" s="1"/>
  <c r="DA22" i="8"/>
  <c r="BT15" i="8"/>
  <c r="C15" i="27" s="1"/>
  <c r="BU14" i="8"/>
  <c r="AJ15" i="18" s="1"/>
  <c r="R19" i="18"/>
  <c r="M22" i="18"/>
  <c r="BS17" i="8"/>
  <c r="Z22" i="18"/>
  <c r="K19" i="18"/>
  <c r="P18" i="18"/>
  <c r="AM21" i="8"/>
  <c r="G21" i="27"/>
  <c r="AI18" i="8"/>
  <c r="AB18" i="18"/>
  <c r="L21" i="18"/>
  <c r="AI15" i="18"/>
  <c r="BP17" i="8"/>
  <c r="AG17" i="18"/>
  <c r="AD17" i="18"/>
  <c r="Q20" i="18"/>
  <c r="AH20" i="18"/>
  <c r="AF15" i="18"/>
  <c r="S21" i="18"/>
  <c r="AE19" i="18"/>
  <c r="AD19" i="8"/>
  <c r="AE19" i="8" s="1"/>
  <c r="F19" i="27"/>
  <c r="D19" i="27" s="1"/>
  <c r="AE18" i="8"/>
  <c r="O18" i="18"/>
  <c r="T22" i="18"/>
  <c r="U344" i="25"/>
  <c r="AZ17" i="8"/>
  <c r="BA17" i="8" s="1"/>
  <c r="BB17" i="8" s="1"/>
  <c r="BJ17" i="8"/>
  <c r="BK17" i="8" s="1"/>
  <c r="BL17" i="8" s="1"/>
  <c r="AT18" i="8"/>
  <c r="X19" i="18"/>
  <c r="J20" i="18"/>
  <c r="AX18" i="8"/>
  <c r="Y21" i="18"/>
  <c r="W20" i="18"/>
  <c r="AS19" i="8"/>
  <c r="AL19" i="8"/>
  <c r="F20" i="18"/>
  <c r="R20" i="8"/>
  <c r="V18" i="18"/>
  <c r="AP18" i="8"/>
  <c r="U19" i="18"/>
  <c r="AA19" i="18"/>
  <c r="AH19" i="8"/>
  <c r="AO19" i="8"/>
  <c r="AR20" i="8"/>
  <c r="AK20" i="8"/>
  <c r="O22" i="8"/>
  <c r="J21" i="8"/>
  <c r="AC18" i="18"/>
  <c r="N19" i="18"/>
  <c r="E21" i="18"/>
  <c r="V20" i="8"/>
  <c r="AC20" i="8"/>
  <c r="AW19" i="8"/>
  <c r="I20" i="18"/>
  <c r="BC19" i="8"/>
  <c r="BD19" i="8" s="1"/>
  <c r="BE19" i="8" s="1"/>
  <c r="BR15" i="8"/>
  <c r="BQ16" i="8"/>
  <c r="BH15" i="8"/>
  <c r="BF16" i="8"/>
  <c r="BG16" i="8" s="1"/>
  <c r="K22" i="8"/>
  <c r="N22" i="8" s="1"/>
  <c r="I22" i="8"/>
  <c r="G22" i="18"/>
  <c r="AF21" i="8"/>
  <c r="AU21" i="8"/>
  <c r="BM20" i="8"/>
  <c r="BN20" i="8" s="1"/>
  <c r="BO20" i="8" s="1"/>
  <c r="O23" i="23"/>
  <c r="P23" i="23"/>
  <c r="S24" i="23" s="1"/>
  <c r="W24" i="23" s="1"/>
  <c r="Q23" i="23"/>
  <c r="R23" i="23"/>
  <c r="T23" i="23"/>
  <c r="BU15" i="8" l="1"/>
  <c r="AJ16" i="18" s="1"/>
  <c r="BT16" i="8"/>
  <c r="C16" i="27" s="1"/>
  <c r="P19" i="18"/>
  <c r="AI16" i="18"/>
  <c r="BP18" i="8"/>
  <c r="S22" i="18"/>
  <c r="O20" i="18"/>
  <c r="AE20" i="18"/>
  <c r="AD20" i="8"/>
  <c r="AE20" i="8" s="1"/>
  <c r="F20" i="27"/>
  <c r="K20" i="18"/>
  <c r="L22" i="18"/>
  <c r="AM22" i="8"/>
  <c r="G22" i="27"/>
  <c r="Q21" i="18"/>
  <c r="BS18" i="8"/>
  <c r="O19" i="18"/>
  <c r="AO20" i="8"/>
  <c r="I20" i="27"/>
  <c r="R20" i="18"/>
  <c r="AB19" i="18"/>
  <c r="AH21" i="18"/>
  <c r="AF16" i="18"/>
  <c r="AG18" i="18"/>
  <c r="N20" i="18"/>
  <c r="AD18" i="18"/>
  <c r="U345" i="25"/>
  <c r="AZ18" i="8"/>
  <c r="BA18" i="8" s="1"/>
  <c r="BB18" i="8" s="1"/>
  <c r="BJ18" i="8"/>
  <c r="BK18" i="8" s="1"/>
  <c r="BL18" i="8" s="1"/>
  <c r="AT19" i="8"/>
  <c r="X20" i="18"/>
  <c r="AI19" i="8"/>
  <c r="J21" i="18"/>
  <c r="AX19" i="8"/>
  <c r="AC19" i="18"/>
  <c r="Y22" i="18"/>
  <c r="W21" i="18"/>
  <c r="AS20" i="8"/>
  <c r="AL20" i="8"/>
  <c r="F21" i="18"/>
  <c r="R21" i="8"/>
  <c r="V19" i="18"/>
  <c r="AP19" i="8"/>
  <c r="U20" i="18"/>
  <c r="E22" i="18"/>
  <c r="AK21" i="8"/>
  <c r="O23" i="8"/>
  <c r="J22" i="8"/>
  <c r="AA20" i="18"/>
  <c r="AC21" i="8"/>
  <c r="V21" i="8"/>
  <c r="AR21" i="8"/>
  <c r="BC20" i="8"/>
  <c r="BD20" i="8" s="1"/>
  <c r="BE20" i="8" s="1"/>
  <c r="BF17" i="8"/>
  <c r="BG17" i="8" s="1"/>
  <c r="BH16" i="8"/>
  <c r="BQ17" i="8"/>
  <c r="BR16" i="8"/>
  <c r="I23" i="8"/>
  <c r="G23" i="18"/>
  <c r="AF22" i="8"/>
  <c r="AU22" i="8"/>
  <c r="BM21" i="8"/>
  <c r="BN21" i="8" s="1"/>
  <c r="BO21" i="8" s="1"/>
  <c r="I21" i="18"/>
  <c r="AW20" i="8"/>
  <c r="AH20" i="8"/>
  <c r="P24" i="23"/>
  <c r="S25" i="23" s="1"/>
  <c r="W25" i="23" s="1"/>
  <c r="O24" i="23"/>
  <c r="Q24" i="23"/>
  <c r="T24" i="23"/>
  <c r="R24" i="23"/>
  <c r="BT17" i="8" l="1"/>
  <c r="C17" i="27" s="1"/>
  <c r="BU16" i="8"/>
  <c r="AJ17" i="18" s="1"/>
  <c r="D20" i="27"/>
  <c r="AE21" i="18"/>
  <c r="S23" i="18"/>
  <c r="AO21" i="8"/>
  <c r="I21" i="27"/>
  <c r="AD19" i="18"/>
  <c r="AB20" i="18"/>
  <c r="AI20" i="8"/>
  <c r="BP19" i="8"/>
  <c r="Q22" i="18"/>
  <c r="AI17" i="18"/>
  <c r="AD21" i="8"/>
  <c r="F21" i="27"/>
  <c r="O21" i="18"/>
  <c r="L23" i="18"/>
  <c r="AH22" i="18"/>
  <c r="BS19" i="8"/>
  <c r="AG19" i="18"/>
  <c r="AF17" i="18"/>
  <c r="P20" i="18"/>
  <c r="U21" i="18"/>
  <c r="K21" i="18"/>
  <c r="U346" i="25"/>
  <c r="AZ19" i="8"/>
  <c r="BA19" i="8" s="1"/>
  <c r="BB19" i="8" s="1"/>
  <c r="BJ19" i="8"/>
  <c r="BK19" i="8" s="1"/>
  <c r="BL19" i="8" s="1"/>
  <c r="AC20" i="18"/>
  <c r="AT20" i="8"/>
  <c r="X21" i="18"/>
  <c r="AP20" i="8"/>
  <c r="R21" i="18"/>
  <c r="J22" i="18"/>
  <c r="AX20" i="8"/>
  <c r="Y23" i="18"/>
  <c r="W22" i="18"/>
  <c r="AS21" i="8"/>
  <c r="AL21" i="8"/>
  <c r="F22" i="18"/>
  <c r="V20" i="18"/>
  <c r="J23" i="8"/>
  <c r="BC21" i="8"/>
  <c r="BD21" i="8" s="1"/>
  <c r="BE21" i="8" s="1"/>
  <c r="BR17" i="8"/>
  <c r="BQ18" i="8"/>
  <c r="BH17" i="8"/>
  <c r="BF18" i="8"/>
  <c r="BG18" i="8" s="1"/>
  <c r="I24" i="8"/>
  <c r="BM22" i="8"/>
  <c r="BN22" i="8" s="1"/>
  <c r="AA21" i="18"/>
  <c r="I22" i="18"/>
  <c r="AW21" i="8"/>
  <c r="AH21" i="8"/>
  <c r="N21" i="18"/>
  <c r="O25" i="23"/>
  <c r="P25" i="23"/>
  <c r="S26" i="23" s="1"/>
  <c r="W26" i="23" s="1"/>
  <c r="Q25" i="23"/>
  <c r="R25" i="23"/>
  <c r="T25" i="23"/>
  <c r="BT18" i="8" l="1"/>
  <c r="BU18" i="8" s="1"/>
  <c r="BU17" i="8"/>
  <c r="AJ18" i="18" s="1"/>
  <c r="D21" i="27"/>
  <c r="AB21" i="18"/>
  <c r="AE22" i="18"/>
  <c r="AI21" i="8"/>
  <c r="BP20" i="8"/>
  <c r="AG20" i="18"/>
  <c r="K22" i="18"/>
  <c r="U22" i="18"/>
  <c r="AE21" i="8"/>
  <c r="AD20" i="18"/>
  <c r="BS20" i="8"/>
  <c r="AF18" i="18"/>
  <c r="AI18" i="18"/>
  <c r="U347" i="25"/>
  <c r="AZ20" i="8"/>
  <c r="BA20" i="8" s="1"/>
  <c r="BB20" i="8" s="1"/>
  <c r="V21" i="18"/>
  <c r="BJ20" i="8"/>
  <c r="BK20" i="8" s="1"/>
  <c r="BL20" i="8" s="1"/>
  <c r="AT21" i="8"/>
  <c r="X22" i="18"/>
  <c r="AP21" i="8"/>
  <c r="R22" i="18"/>
  <c r="AX21" i="8"/>
  <c r="J24" i="8"/>
  <c r="BC22" i="8"/>
  <c r="BD22" i="8" s="1"/>
  <c r="BE22" i="8" s="1"/>
  <c r="BH18" i="8"/>
  <c r="BF19" i="8"/>
  <c r="BG19" i="8" s="1"/>
  <c r="BH19" i="8" s="1"/>
  <c r="BR18" i="8"/>
  <c r="BQ19" i="8"/>
  <c r="BR19" i="8" s="1"/>
  <c r="BO22" i="8"/>
  <c r="P21" i="18"/>
  <c r="AC21" i="18"/>
  <c r="N22" i="18"/>
  <c r="AA22" i="18"/>
  <c r="P26" i="23"/>
  <c r="S27" i="23" s="1"/>
  <c r="W27" i="23" s="1"/>
  <c r="O26" i="23"/>
  <c r="T26" i="23"/>
  <c r="Q26" i="23"/>
  <c r="R26" i="23"/>
  <c r="BT19" i="8" l="1"/>
  <c r="BU19" i="8" s="1"/>
  <c r="C18" i="27"/>
  <c r="AH23" i="18"/>
  <c r="AI19" i="18"/>
  <c r="AJ19" i="18"/>
  <c r="AF19" i="18"/>
  <c r="AB22" i="18"/>
  <c r="O22" i="18"/>
  <c r="BS21" i="8"/>
  <c r="AG21" i="18"/>
  <c r="AF20" i="18"/>
  <c r="AE23" i="18"/>
  <c r="AD21" i="18"/>
  <c r="AI20" i="18"/>
  <c r="BP21" i="8"/>
  <c r="U348" i="25"/>
  <c r="AZ21" i="8"/>
  <c r="BA21" i="8" s="1"/>
  <c r="BB21" i="8" s="1"/>
  <c r="BJ21" i="8"/>
  <c r="BK21" i="8" s="1"/>
  <c r="BL21" i="8" s="1"/>
  <c r="V22" i="18"/>
  <c r="BF20" i="8"/>
  <c r="BG20" i="8" s="1"/>
  <c r="BH20" i="8" s="1"/>
  <c r="BQ20" i="8"/>
  <c r="BR20" i="8" s="1"/>
  <c r="AC22" i="18"/>
  <c r="P22" i="18"/>
  <c r="T27" i="23"/>
  <c r="Q27" i="23"/>
  <c r="R27" i="23"/>
  <c r="P27" i="23"/>
  <c r="S28" i="23" s="1"/>
  <c r="W28" i="23" s="1"/>
  <c r="O27" i="23"/>
  <c r="BT20" i="8" l="1"/>
  <c r="BU20" i="8" s="1"/>
  <c r="C19" i="27"/>
  <c r="AD22" i="18"/>
  <c r="AF21" i="18"/>
  <c r="AI21" i="18"/>
  <c r="AJ20" i="18"/>
  <c r="AG22" i="18"/>
  <c r="U349" i="25"/>
  <c r="BQ21" i="8"/>
  <c r="BR21" i="8" s="1"/>
  <c r="BF21" i="8"/>
  <c r="BG21" i="8" s="1"/>
  <c r="P28" i="23"/>
  <c r="S29" i="23" s="1"/>
  <c r="W29" i="23" s="1"/>
  <c r="O28" i="23"/>
  <c r="Q28" i="23"/>
  <c r="T28" i="23"/>
  <c r="R28" i="23"/>
  <c r="BT21" i="8" l="1"/>
  <c r="C21" i="27" s="1"/>
  <c r="C20" i="27"/>
  <c r="AJ21" i="18"/>
  <c r="AI22" i="18"/>
  <c r="U350" i="25"/>
  <c r="BH21" i="8"/>
  <c r="O29" i="23"/>
  <c r="P29" i="23"/>
  <c r="S30" i="23" s="1"/>
  <c r="W30" i="23" s="1"/>
  <c r="R29" i="23"/>
  <c r="Q29" i="23"/>
  <c r="T29" i="23"/>
  <c r="BU21" i="8" l="1"/>
  <c r="AJ22" i="18" s="1"/>
  <c r="AF22" i="18"/>
  <c r="U351" i="25"/>
  <c r="T30" i="23"/>
  <c r="Q30" i="23"/>
  <c r="R30" i="23"/>
  <c r="P30" i="23"/>
  <c r="S31" i="23" s="1"/>
  <c r="W31" i="23" s="1"/>
  <c r="O30" i="23"/>
  <c r="U352" i="25" l="1"/>
  <c r="Q31" i="23"/>
  <c r="R31" i="23"/>
  <c r="T31" i="23"/>
  <c r="P31" i="23"/>
  <c r="S32" i="23" s="1"/>
  <c r="W32" i="23" s="1"/>
  <c r="O31" i="23"/>
  <c r="U353" i="25" l="1"/>
  <c r="Q32" i="23"/>
  <c r="R32" i="23"/>
  <c r="T32" i="23"/>
  <c r="P32" i="23"/>
  <c r="S33" i="23" s="1"/>
  <c r="W33" i="23" s="1"/>
  <c r="O32" i="23"/>
  <c r="U354" i="25" l="1"/>
  <c r="T33" i="23"/>
  <c r="R33" i="23"/>
  <c r="Q33" i="23"/>
  <c r="P33" i="23"/>
  <c r="S34" i="23" s="1"/>
  <c r="W34" i="23" s="1"/>
  <c r="O33" i="23"/>
  <c r="U355" i="25" l="1"/>
  <c r="R34" i="23"/>
  <c r="T34" i="23"/>
  <c r="Q34" i="23"/>
  <c r="O34" i="23"/>
  <c r="P34" i="23"/>
  <c r="S35" i="23" s="1"/>
  <c r="W35" i="23" s="1"/>
  <c r="U356" i="25" l="1"/>
  <c r="O35" i="23"/>
  <c r="P35" i="23"/>
  <c r="S36" i="23" s="1"/>
  <c r="W36" i="23" s="1"/>
  <c r="Q35" i="23"/>
  <c r="R35" i="23"/>
  <c r="T35" i="23"/>
  <c r="U357" i="25" l="1"/>
  <c r="R36" i="23"/>
  <c r="Q36" i="23"/>
  <c r="T36" i="23"/>
  <c r="P36" i="23"/>
  <c r="S37" i="23" s="1"/>
  <c r="W37" i="23" s="1"/>
  <c r="O36" i="23"/>
  <c r="U358" i="25" l="1"/>
  <c r="O37" i="23"/>
  <c r="P37" i="23"/>
  <c r="S38" i="23" s="1"/>
  <c r="W38" i="23" s="1"/>
  <c r="T37" i="23"/>
  <c r="Q37" i="23"/>
  <c r="R37" i="23"/>
  <c r="U359" i="25" l="1"/>
  <c r="P38" i="23"/>
  <c r="S39" i="23" s="1"/>
  <c r="W39" i="23" s="1"/>
  <c r="O38" i="23"/>
  <c r="Q38" i="23"/>
  <c r="T38" i="23"/>
  <c r="R38" i="23"/>
  <c r="U360" i="25" l="1"/>
  <c r="Q39" i="23"/>
  <c r="R39" i="23"/>
  <c r="T39" i="23"/>
  <c r="O39" i="23"/>
  <c r="P39" i="23"/>
  <c r="S40" i="23" s="1"/>
  <c r="W40" i="23" s="1"/>
  <c r="U361" i="25" l="1"/>
  <c r="P40" i="23"/>
  <c r="S41" i="23" s="1"/>
  <c r="W41" i="23" s="1"/>
  <c r="O40" i="23"/>
  <c r="R40" i="23"/>
  <c r="T40" i="23"/>
  <c r="Q40" i="23"/>
  <c r="U362" i="25" l="1"/>
  <c r="O41" i="23"/>
  <c r="P41" i="23"/>
  <c r="S42" i="23" s="1"/>
  <c r="W42" i="23" s="1"/>
  <c r="Q41" i="23"/>
  <c r="T41" i="23"/>
  <c r="R41" i="23"/>
  <c r="U363" i="25" l="1"/>
  <c r="P42" i="23"/>
  <c r="S43" i="23" s="1"/>
  <c r="W43" i="23" s="1"/>
  <c r="O42" i="23"/>
  <c r="Q42" i="23"/>
  <c r="R42" i="23"/>
  <c r="T42" i="23"/>
  <c r="U364" i="25" l="1"/>
  <c r="Q43" i="23"/>
  <c r="R43" i="23"/>
  <c r="T43" i="23"/>
  <c r="O43" i="23"/>
  <c r="P43" i="23"/>
  <c r="S44" i="23" s="1"/>
  <c r="W44" i="23" s="1"/>
  <c r="U365" i="25" l="1"/>
  <c r="T44" i="23"/>
  <c r="Q44" i="23"/>
  <c r="R44" i="23"/>
  <c r="O44" i="23"/>
  <c r="P44" i="23"/>
  <c r="S45" i="23" s="1"/>
  <c r="W45" i="23" s="1"/>
  <c r="U366" i="25" l="1"/>
  <c r="Q45" i="23"/>
  <c r="T45" i="23"/>
  <c r="R45" i="23"/>
  <c r="O45" i="23"/>
  <c r="P45" i="23"/>
  <c r="S46" i="23" s="1"/>
  <c r="W46" i="23" s="1"/>
  <c r="U367" i="25" l="1"/>
  <c r="T46" i="23"/>
  <c r="Q46" i="23"/>
  <c r="R46" i="23"/>
  <c r="P46" i="23"/>
  <c r="S47" i="23" s="1"/>
  <c r="W47" i="23" s="1"/>
  <c r="O46" i="23"/>
  <c r="U368" i="25" l="1"/>
  <c r="P47" i="23"/>
  <c r="S48" i="23" s="1"/>
  <c r="W48" i="23" s="1"/>
  <c r="O47" i="23"/>
  <c r="Q47" i="23"/>
  <c r="R47" i="23"/>
  <c r="T47" i="23"/>
  <c r="U369" i="25" l="1"/>
  <c r="R48" i="23"/>
  <c r="T48" i="23"/>
  <c r="Q48" i="23"/>
  <c r="P48" i="23"/>
  <c r="S49" i="23" s="1"/>
  <c r="W49" i="23" s="1"/>
  <c r="O48" i="23"/>
  <c r="U370" i="25" l="1"/>
  <c r="P49" i="23"/>
  <c r="S50" i="23" s="1"/>
  <c r="W50" i="23" s="1"/>
  <c r="O49" i="23"/>
  <c r="R49" i="23"/>
  <c r="T49" i="23"/>
  <c r="Q49" i="23"/>
  <c r="U371" i="25" l="1"/>
  <c r="R50" i="23"/>
  <c r="T50" i="23"/>
  <c r="Q50" i="23"/>
  <c r="O50" i="23"/>
  <c r="P50" i="23"/>
  <c r="S51" i="23" s="1"/>
  <c r="W51" i="23" s="1"/>
  <c r="O51" i="23" l="1"/>
  <c r="P51" i="23"/>
  <c r="S52" i="23" s="1"/>
  <c r="W52" i="23" s="1"/>
  <c r="R51" i="23"/>
  <c r="Q51" i="23"/>
  <c r="T51" i="23"/>
  <c r="R52" i="23" l="1"/>
  <c r="Q52" i="23"/>
  <c r="T52" i="23"/>
  <c r="O52" i="23"/>
  <c r="P52" i="23"/>
  <c r="S53" i="23" s="1"/>
  <c r="W53" i="23" s="1"/>
  <c r="R53" i="23" l="1"/>
  <c r="Q53" i="23"/>
  <c r="T53" i="23"/>
  <c r="O53" i="23"/>
  <c r="P53" i="23"/>
  <c r="S54" i="23" s="1"/>
  <c r="W54" i="23" s="1"/>
  <c r="Z2" i="23" s="1"/>
  <c r="T54" i="23" l="1"/>
  <c r="Q54" i="23"/>
  <c r="R54" i="23"/>
  <c r="P54" i="23"/>
  <c r="S55" i="23" s="1"/>
  <c r="W55" i="23" s="1"/>
  <c r="O54" i="23"/>
  <c r="O55" i="23" l="1"/>
  <c r="P55" i="23"/>
  <c r="S56" i="23" s="1"/>
  <c r="W56" i="23" s="1"/>
  <c r="R55" i="23"/>
  <c r="T55" i="23"/>
  <c r="Q55" i="23"/>
  <c r="R56" i="23" l="1"/>
  <c r="T56" i="23"/>
  <c r="Q56" i="23"/>
  <c r="P56" i="23"/>
  <c r="S57" i="23" s="1"/>
  <c r="W57" i="23" s="1"/>
  <c r="O56" i="23"/>
  <c r="R57" i="23" l="1"/>
  <c r="T57" i="23"/>
  <c r="Q57" i="23"/>
  <c r="P57" i="23"/>
  <c r="S58" i="23" s="1"/>
  <c r="W58" i="23" s="1"/>
  <c r="O57" i="23"/>
  <c r="R58" i="23" l="1"/>
  <c r="T58" i="23"/>
  <c r="Q58" i="23"/>
  <c r="P58" i="23"/>
  <c r="S59" i="23" s="1"/>
  <c r="W59" i="23" s="1"/>
  <c r="O58" i="23"/>
  <c r="O59" i="23" l="1"/>
  <c r="P59" i="23"/>
  <c r="S60" i="23" s="1"/>
  <c r="W60" i="23" s="1"/>
  <c r="Q59" i="23"/>
  <c r="R59" i="23"/>
  <c r="T59" i="23"/>
  <c r="Q60" i="23" l="1"/>
  <c r="R60" i="23"/>
  <c r="T60" i="23"/>
  <c r="O60" i="23"/>
  <c r="P60" i="23"/>
  <c r="S61" i="23" s="1"/>
  <c r="W61" i="23" s="1"/>
  <c r="Q61" i="23" l="1"/>
  <c r="R61" i="23"/>
  <c r="T61" i="23"/>
  <c r="O61" i="23"/>
  <c r="P61" i="23"/>
  <c r="S62" i="23" s="1"/>
  <c r="W62" i="23" s="1"/>
  <c r="T62" i="23" l="1"/>
  <c r="Q62" i="23"/>
  <c r="R62" i="23"/>
  <c r="P62" i="23"/>
  <c r="S63" i="23" s="1"/>
  <c r="W63" i="23" s="1"/>
  <c r="O62" i="23"/>
  <c r="O63" i="23" l="1"/>
  <c r="P63" i="23"/>
  <c r="S64" i="23" s="1"/>
  <c r="W64" i="23" s="1"/>
  <c r="R63" i="23"/>
  <c r="T63" i="23"/>
  <c r="Q63" i="23"/>
  <c r="R64" i="23" l="1"/>
  <c r="T64" i="23"/>
  <c r="Q64" i="23"/>
  <c r="P64" i="23"/>
  <c r="S65" i="23" s="1"/>
  <c r="W65" i="23" s="1"/>
  <c r="O64" i="23"/>
  <c r="Q65" i="23" l="1"/>
  <c r="R65" i="23"/>
  <c r="T65" i="23"/>
  <c r="P65" i="23"/>
  <c r="S66" i="23" s="1"/>
  <c r="W66" i="23" s="1"/>
  <c r="O65" i="23"/>
  <c r="O66" i="23" l="1"/>
  <c r="P66" i="23"/>
  <c r="S67" i="23" s="1"/>
  <c r="W67" i="23" s="1"/>
  <c r="R66" i="23"/>
  <c r="Q66" i="23"/>
  <c r="T66" i="23"/>
  <c r="T67" i="23" l="1"/>
  <c r="Q67" i="23"/>
  <c r="R67" i="23"/>
  <c r="P67" i="23"/>
  <c r="S68" i="23" s="1"/>
  <c r="W68" i="23" s="1"/>
  <c r="O67" i="23"/>
  <c r="O68" i="23" l="1"/>
  <c r="P68" i="23"/>
  <c r="S69" i="23" s="1"/>
  <c r="W69" i="23" s="1"/>
  <c r="R68" i="23"/>
  <c r="T68" i="23"/>
  <c r="Q68" i="23"/>
  <c r="R69" i="23" l="1"/>
  <c r="Q69" i="23"/>
  <c r="T69" i="23"/>
  <c r="P69" i="23"/>
  <c r="S70" i="23" s="1"/>
  <c r="W70" i="23" s="1"/>
  <c r="O69" i="23"/>
  <c r="P70" i="23" l="1"/>
  <c r="S71" i="23" s="1"/>
  <c r="W71" i="23" s="1"/>
  <c r="O70" i="23"/>
  <c r="T70" i="23"/>
  <c r="Q70" i="23"/>
  <c r="R70" i="23"/>
  <c r="P71" i="23" l="1"/>
  <c r="S72" i="23" s="1"/>
  <c r="W72" i="23" s="1"/>
  <c r="O71" i="23"/>
  <c r="Q71" i="23"/>
  <c r="R71" i="23"/>
  <c r="T71" i="23"/>
  <c r="O72" i="23" l="1"/>
  <c r="P72" i="23"/>
  <c r="S73" i="23" s="1"/>
  <c r="W73" i="23" s="1"/>
  <c r="R72" i="23"/>
  <c r="T72" i="23"/>
  <c r="Q72" i="23"/>
  <c r="Q73" i="23" l="1"/>
  <c r="T73" i="23"/>
  <c r="R73" i="23"/>
  <c r="P73" i="23"/>
  <c r="S74" i="23" s="1"/>
  <c r="W74" i="23" s="1"/>
  <c r="O73" i="23"/>
  <c r="P74" i="23" l="1"/>
  <c r="S75" i="23" s="1"/>
  <c r="W75" i="23" s="1"/>
  <c r="O74" i="23"/>
  <c r="Q74" i="23"/>
  <c r="R74" i="23"/>
  <c r="T74" i="23"/>
  <c r="R75" i="23" l="1"/>
  <c r="T75" i="23"/>
  <c r="Q75" i="23"/>
  <c r="O75" i="23"/>
  <c r="P75" i="23"/>
  <c r="S76" i="23" s="1"/>
  <c r="W76" i="23" s="1"/>
  <c r="Q76" i="23" l="1"/>
  <c r="R76" i="23"/>
  <c r="T76" i="23"/>
  <c r="O76" i="23"/>
  <c r="P76" i="23"/>
  <c r="S77" i="23" s="1"/>
  <c r="W77" i="23" s="1"/>
  <c r="P77" i="23" l="1"/>
  <c r="S78" i="23" s="1"/>
  <c r="W78" i="23" s="1"/>
  <c r="O77" i="23"/>
  <c r="R77" i="23"/>
  <c r="T77" i="23"/>
  <c r="Q77" i="23"/>
  <c r="O78" i="23" l="1"/>
  <c r="P78" i="23"/>
  <c r="S79" i="23" s="1"/>
  <c r="W79" i="23" s="1"/>
  <c r="R78" i="23"/>
  <c r="Q78" i="23"/>
  <c r="T78" i="23"/>
  <c r="O79" i="23" l="1"/>
  <c r="P79" i="23"/>
  <c r="S80" i="23" s="1"/>
  <c r="W80" i="23" s="1"/>
  <c r="Q79" i="23"/>
  <c r="R79" i="23"/>
  <c r="T79" i="23"/>
  <c r="Q80" i="23" l="1"/>
  <c r="R80" i="23"/>
  <c r="T80" i="23"/>
  <c r="O80" i="23"/>
  <c r="P80" i="23"/>
  <c r="S81" i="23" s="1"/>
  <c r="W81" i="23" s="1"/>
  <c r="Q81" i="23" l="1"/>
  <c r="R81" i="23"/>
  <c r="T81" i="23"/>
  <c r="O81" i="23"/>
  <c r="P81" i="23"/>
  <c r="S82" i="23" s="1"/>
  <c r="W82" i="23" s="1"/>
  <c r="R82" i="23" l="1"/>
  <c r="T82" i="23"/>
  <c r="Q82" i="23"/>
  <c r="O82" i="23"/>
  <c r="P82" i="23"/>
  <c r="S83" i="23" s="1"/>
  <c r="W83" i="23" s="1"/>
  <c r="Q83" i="23" l="1"/>
  <c r="R83" i="23"/>
  <c r="T83" i="23"/>
  <c r="P83" i="23"/>
  <c r="S84" i="23" s="1"/>
  <c r="W84" i="23" s="1"/>
  <c r="O83" i="23"/>
  <c r="T84" i="23" l="1"/>
  <c r="Q84" i="23"/>
  <c r="R84" i="23"/>
  <c r="P84" i="23"/>
  <c r="S85" i="23" s="1"/>
  <c r="W85" i="23" s="1"/>
  <c r="O84" i="23"/>
  <c r="P85" i="23" l="1"/>
  <c r="S86" i="23" s="1"/>
  <c r="W86" i="23" s="1"/>
  <c r="O85" i="23"/>
  <c r="R85" i="23"/>
  <c r="T85" i="23"/>
  <c r="Q85" i="23"/>
  <c r="T86" i="23" l="1"/>
  <c r="Q86" i="23"/>
  <c r="R86" i="23"/>
  <c r="O86" i="23"/>
  <c r="P86" i="23"/>
  <c r="S87" i="23" s="1"/>
  <c r="W87" i="23" s="1"/>
  <c r="P87" i="23" l="1"/>
  <c r="S88" i="23" s="1"/>
  <c r="W88" i="23" s="1"/>
  <c r="O87" i="23"/>
  <c r="Q87" i="23"/>
  <c r="T87" i="23"/>
  <c r="R87" i="23"/>
  <c r="R88" i="23" l="1"/>
  <c r="T88" i="23"/>
  <c r="Q88" i="23"/>
  <c r="P88" i="23"/>
  <c r="S89" i="23" s="1"/>
  <c r="W89" i="23" s="1"/>
  <c r="O88" i="23"/>
  <c r="R89" i="23" l="1"/>
  <c r="Q89" i="23"/>
  <c r="T89" i="23"/>
  <c r="P89" i="23"/>
  <c r="S90" i="23" s="1"/>
  <c r="W90" i="23" s="1"/>
  <c r="O89" i="23"/>
  <c r="P90" i="23" l="1"/>
  <c r="S91" i="23" s="1"/>
  <c r="W91" i="23" s="1"/>
  <c r="O90" i="23"/>
  <c r="T90" i="23"/>
  <c r="Q90" i="23"/>
  <c r="R90" i="23"/>
  <c r="R91" i="23" l="1"/>
  <c r="T91" i="23"/>
  <c r="Q91" i="23"/>
  <c r="P91" i="23"/>
  <c r="S92" i="23" s="1"/>
  <c r="W92" i="23" s="1"/>
  <c r="O91" i="23"/>
  <c r="P92" i="23" l="1"/>
  <c r="S93" i="23" s="1"/>
  <c r="W93" i="23" s="1"/>
  <c r="O92" i="23"/>
  <c r="Q92" i="23"/>
  <c r="R92" i="23"/>
  <c r="T92" i="23"/>
  <c r="P93" i="23" l="1"/>
  <c r="S94" i="23" s="1"/>
  <c r="W94" i="23" s="1"/>
  <c r="O93" i="23"/>
  <c r="T93" i="23"/>
  <c r="Q93" i="23"/>
  <c r="R93" i="23"/>
  <c r="O94" i="23" l="1"/>
  <c r="P94" i="23"/>
  <c r="S95" i="23" s="1"/>
  <c r="W95" i="23" s="1"/>
  <c r="T94" i="23"/>
  <c r="Q94" i="23"/>
  <c r="R94" i="23"/>
  <c r="R95" i="23" l="1"/>
  <c r="Q95" i="23"/>
  <c r="T95" i="23"/>
  <c r="P95" i="23"/>
  <c r="S96" i="23" s="1"/>
  <c r="W96" i="23" s="1"/>
  <c r="O95" i="23"/>
  <c r="O96" i="23" l="1"/>
  <c r="P96" i="23"/>
  <c r="S97" i="23" s="1"/>
  <c r="W97" i="23" s="1"/>
  <c r="R96" i="23"/>
  <c r="T96" i="23"/>
  <c r="Q96" i="23"/>
  <c r="R97" i="23" l="1"/>
  <c r="Q97" i="23"/>
  <c r="T97" i="23"/>
  <c r="O97" i="23"/>
  <c r="P97" i="23"/>
  <c r="S98" i="23" s="1"/>
  <c r="W98" i="23" s="1"/>
  <c r="Q98" i="23" l="1"/>
  <c r="R98" i="23"/>
  <c r="T98" i="23"/>
  <c r="P98" i="23"/>
  <c r="S99" i="23" s="1"/>
  <c r="W99" i="23" s="1"/>
  <c r="O98" i="23"/>
  <c r="T99" i="23" l="1"/>
  <c r="Q99" i="23"/>
  <c r="R99" i="23"/>
  <c r="P99" i="23"/>
  <c r="S100" i="23" s="1"/>
  <c r="W100" i="23" s="1"/>
  <c r="O99" i="23"/>
  <c r="Q100" i="23" l="1"/>
  <c r="R100" i="23"/>
  <c r="T100" i="23"/>
  <c r="P100" i="23"/>
  <c r="S101" i="23" s="1"/>
  <c r="W101" i="23" s="1"/>
  <c r="O100" i="23"/>
  <c r="O101" i="23" l="1"/>
  <c r="P101" i="23"/>
  <c r="S102" i="23" s="1"/>
  <c r="W102" i="23" s="1"/>
  <c r="T101" i="23"/>
  <c r="R101" i="23"/>
  <c r="Q101" i="23"/>
  <c r="Q102" i="23" l="1"/>
  <c r="R102" i="23"/>
  <c r="T102" i="23"/>
  <c r="O102" i="23"/>
  <c r="P102" i="23"/>
  <c r="S103" i="23" s="1"/>
  <c r="W103" i="23" s="1"/>
  <c r="T103" i="23" l="1"/>
  <c r="Q103" i="23"/>
  <c r="R103" i="23"/>
  <c r="O103" i="23"/>
  <c r="P103" i="23"/>
  <c r="S104" i="23" s="1"/>
  <c r="W104" i="23" s="1"/>
  <c r="P104" i="23" l="1"/>
  <c r="S105" i="23" s="1"/>
  <c r="W105" i="23" s="1"/>
  <c r="O104" i="23"/>
  <c r="T104" i="23"/>
  <c r="Q104" i="23"/>
  <c r="R104" i="23"/>
  <c r="P105" i="23" l="1"/>
  <c r="S106" i="23" s="1"/>
  <c r="W106" i="23" s="1"/>
  <c r="O105" i="23"/>
  <c r="T105" i="23"/>
  <c r="Q105" i="23"/>
  <c r="R105" i="23"/>
  <c r="P106" i="23" l="1"/>
  <c r="S107" i="23" s="1"/>
  <c r="W107" i="23" s="1"/>
  <c r="O106" i="23"/>
  <c r="Q106" i="23"/>
  <c r="T106" i="23"/>
  <c r="R106" i="23"/>
  <c r="O107" i="23" l="1"/>
  <c r="P107" i="23"/>
  <c r="S108" i="23" s="1"/>
  <c r="W108" i="23" s="1"/>
  <c r="R107" i="23"/>
  <c r="T107" i="23"/>
  <c r="Q107" i="23"/>
  <c r="R108" i="23" l="1"/>
  <c r="Q108" i="23"/>
  <c r="T108" i="23"/>
  <c r="O108" i="23"/>
  <c r="P108" i="23"/>
  <c r="S109" i="23" s="1"/>
  <c r="W109" i="23" s="1"/>
  <c r="O109" i="23" l="1"/>
  <c r="P109" i="23"/>
  <c r="S110" i="23" s="1"/>
  <c r="W110" i="23" s="1"/>
  <c r="Q109" i="23"/>
  <c r="R109" i="23"/>
  <c r="T109" i="23"/>
  <c r="R110" i="23" l="1"/>
  <c r="T110" i="23"/>
  <c r="Q110" i="23"/>
  <c r="P110" i="23"/>
  <c r="S111" i="23" s="1"/>
  <c r="W111" i="23" s="1"/>
  <c r="O110" i="23"/>
  <c r="T111" i="23" l="1"/>
  <c r="Q111" i="23"/>
  <c r="R111" i="23"/>
  <c r="P111" i="23"/>
  <c r="S112" i="23" s="1"/>
  <c r="W112" i="23" s="1"/>
  <c r="O111" i="23"/>
  <c r="P112" i="23" l="1"/>
  <c r="S113" i="23" s="1"/>
  <c r="W113" i="23" s="1"/>
  <c r="O112" i="23"/>
  <c r="R112" i="23"/>
  <c r="T112" i="23"/>
  <c r="Q112" i="23"/>
  <c r="O113" i="23" l="1"/>
  <c r="P113" i="23"/>
  <c r="S114" i="23" s="1"/>
  <c r="W114" i="23" s="1"/>
  <c r="R113" i="23"/>
  <c r="Q113" i="23"/>
  <c r="T113" i="23"/>
  <c r="Q114" i="23" l="1"/>
  <c r="R114" i="23"/>
  <c r="T114" i="23"/>
  <c r="O114" i="23"/>
  <c r="P114" i="23"/>
  <c r="S115" i="23" s="1"/>
  <c r="W115" i="23" s="1"/>
  <c r="T115" i="23" l="1"/>
  <c r="Q115" i="23"/>
  <c r="R115" i="23"/>
  <c r="O115" i="23"/>
  <c r="P115" i="23"/>
  <c r="S116" i="23" s="1"/>
  <c r="W116" i="23" s="1"/>
  <c r="Q116" i="23" l="1"/>
  <c r="R116" i="23"/>
  <c r="T116" i="23"/>
  <c r="P116" i="23"/>
  <c r="S117" i="23" s="1"/>
  <c r="W117" i="23" s="1"/>
  <c r="O116" i="23"/>
  <c r="Q117" i="23" l="1"/>
  <c r="R117" i="23"/>
  <c r="T117" i="23"/>
  <c r="O117" i="23"/>
  <c r="P117" i="23"/>
  <c r="S118" i="23" s="1"/>
  <c r="W118" i="23" s="1"/>
  <c r="P118" i="23" l="1"/>
  <c r="S119" i="23" s="1"/>
  <c r="W119" i="23" s="1"/>
  <c r="O118" i="23"/>
  <c r="R118" i="23"/>
  <c r="Q118" i="23"/>
  <c r="T118" i="23"/>
  <c r="O119" i="23" l="1"/>
  <c r="P119" i="23"/>
  <c r="S120" i="23" s="1"/>
  <c r="W120" i="23" s="1"/>
  <c r="Q119" i="23"/>
  <c r="T119" i="23"/>
  <c r="R119" i="23"/>
  <c r="T120" i="23" l="1"/>
  <c r="Q120" i="23"/>
  <c r="R120" i="23"/>
  <c r="P120" i="23"/>
  <c r="S121" i="23" s="1"/>
  <c r="W121" i="23" s="1"/>
  <c r="O120" i="23"/>
  <c r="R121" i="23" l="1"/>
  <c r="Q121" i="23"/>
  <c r="T121" i="23"/>
  <c r="P121" i="23"/>
  <c r="S122" i="23" s="1"/>
  <c r="W122" i="23" s="1"/>
  <c r="O121" i="23"/>
  <c r="P122" i="23" l="1"/>
  <c r="S123" i="23" s="1"/>
  <c r="W123" i="23" s="1"/>
  <c r="O122" i="23"/>
  <c r="T122" i="23"/>
  <c r="Q122" i="23"/>
  <c r="R122" i="23"/>
  <c r="O123" i="23" l="1"/>
  <c r="P123" i="23"/>
  <c r="S124" i="23" s="1"/>
  <c r="W124" i="23" s="1"/>
  <c r="R123" i="23"/>
  <c r="T123" i="23"/>
  <c r="Q123" i="23"/>
  <c r="T124" i="23" l="1"/>
  <c r="R124" i="23"/>
  <c r="Q124" i="23"/>
  <c r="P124" i="23"/>
  <c r="S125" i="23" s="1"/>
  <c r="W125" i="23" s="1"/>
  <c r="O124" i="23"/>
  <c r="P125" i="23" l="1"/>
  <c r="S126" i="23" s="1"/>
  <c r="W126" i="23" s="1"/>
  <c r="O125" i="23"/>
  <c r="R125" i="23"/>
  <c r="Q125" i="23"/>
  <c r="T125" i="23"/>
  <c r="P126" i="23" l="1"/>
  <c r="S127" i="23" s="1"/>
  <c r="W127" i="23" s="1"/>
  <c r="O126" i="23"/>
  <c r="Q126" i="23"/>
  <c r="R126" i="23"/>
  <c r="T126" i="23"/>
  <c r="P127" i="23" l="1"/>
  <c r="S128" i="23" s="1"/>
  <c r="W128" i="23" s="1"/>
  <c r="O127" i="23"/>
  <c r="R127" i="23"/>
  <c r="T127" i="23"/>
  <c r="Q127" i="23"/>
  <c r="O128" i="23" l="1"/>
  <c r="P128" i="23"/>
  <c r="S129" i="23" s="1"/>
  <c r="W129" i="23" s="1"/>
  <c r="T128" i="23"/>
  <c r="R128" i="23"/>
  <c r="Q128" i="23"/>
  <c r="O129" i="23" l="1"/>
  <c r="P129" i="23"/>
  <c r="S130" i="23" s="1"/>
  <c r="W130" i="23" s="1"/>
  <c r="Q129" i="23"/>
  <c r="T129" i="23"/>
  <c r="R129" i="23"/>
  <c r="R130" i="23" l="1"/>
  <c r="Q130" i="23"/>
  <c r="T130" i="23"/>
  <c r="P130" i="23"/>
  <c r="S131" i="23" s="1"/>
  <c r="W131" i="23" s="1"/>
  <c r="O130" i="23"/>
  <c r="O131" i="23" l="1"/>
  <c r="P131" i="23"/>
  <c r="S132" i="23" s="1"/>
  <c r="W132" i="23" s="1"/>
  <c r="Q131" i="23"/>
  <c r="R131" i="23"/>
  <c r="T131" i="23"/>
  <c r="Q132" i="23" l="1"/>
  <c r="R132" i="23"/>
  <c r="T132" i="23"/>
  <c r="O132" i="23"/>
  <c r="P132" i="23"/>
  <c r="S133" i="23" s="1"/>
  <c r="W133" i="23" s="1"/>
  <c r="T133" i="23" l="1"/>
  <c r="Q133" i="23"/>
  <c r="R133" i="23"/>
  <c r="P133" i="23"/>
  <c r="S134" i="23" s="1"/>
  <c r="W134" i="23" s="1"/>
  <c r="O133" i="23"/>
  <c r="P134" i="23" l="1"/>
  <c r="S135" i="23" s="1"/>
  <c r="W135" i="23" s="1"/>
  <c r="O134" i="23"/>
  <c r="Q134" i="23"/>
  <c r="T134" i="23"/>
  <c r="R134" i="23"/>
  <c r="O135" i="23" l="1"/>
  <c r="P135" i="23"/>
  <c r="S136" i="23" s="1"/>
  <c r="W136" i="23" s="1"/>
  <c r="T135" i="23"/>
  <c r="Q135" i="23"/>
  <c r="R135" i="23"/>
  <c r="O136" i="23" l="1"/>
  <c r="P136" i="23"/>
  <c r="S137" i="23" s="1"/>
  <c r="W137" i="23" s="1"/>
  <c r="T136" i="23"/>
  <c r="Q136" i="23"/>
  <c r="R136" i="23"/>
  <c r="Q137" i="23" l="1"/>
  <c r="T137" i="23"/>
  <c r="R137" i="23"/>
  <c r="P137" i="23"/>
  <c r="S138" i="23" s="1"/>
  <c r="W138" i="23" s="1"/>
  <c r="O137" i="23"/>
  <c r="R138" i="23" l="1"/>
  <c r="T138" i="23"/>
  <c r="Q138" i="23"/>
  <c r="P138" i="23"/>
  <c r="S139" i="23" s="1"/>
  <c r="W139" i="23" s="1"/>
  <c r="O138" i="23"/>
  <c r="O139" i="23" l="1"/>
  <c r="P139" i="23"/>
  <c r="S140" i="23" s="1"/>
  <c r="W140" i="23" s="1"/>
  <c r="R139" i="23"/>
  <c r="T139" i="23"/>
  <c r="Q139" i="23"/>
  <c r="R140" i="23" l="1"/>
  <c r="T140" i="23"/>
  <c r="Q140" i="23"/>
  <c r="P140" i="23"/>
  <c r="S141" i="23" s="1"/>
  <c r="W141" i="23" s="1"/>
  <c r="O140" i="23"/>
  <c r="O141" i="23" l="1"/>
  <c r="P141" i="23"/>
  <c r="S142" i="23" s="1"/>
  <c r="W142" i="23" s="1"/>
  <c r="T141" i="23"/>
  <c r="R141" i="23"/>
  <c r="Q141" i="23"/>
  <c r="Q142" i="23" l="1"/>
  <c r="R142" i="23"/>
  <c r="T142" i="23"/>
  <c r="P142" i="23"/>
  <c r="S143" i="23" s="1"/>
  <c r="W143" i="23" s="1"/>
  <c r="O142" i="23"/>
  <c r="P143" i="23" l="1"/>
  <c r="S144" i="23" s="1"/>
  <c r="W144" i="23" s="1"/>
  <c r="O143" i="23"/>
  <c r="Q143" i="23"/>
  <c r="T143" i="23"/>
  <c r="R143" i="23"/>
  <c r="P144" i="23" l="1"/>
  <c r="S145" i="23" s="1"/>
  <c r="W145" i="23" s="1"/>
  <c r="O144" i="23"/>
  <c r="T144" i="23"/>
  <c r="Q144" i="23"/>
  <c r="R144" i="23"/>
  <c r="O145" i="23" l="1"/>
  <c r="P145" i="23"/>
  <c r="S146" i="23" s="1"/>
  <c r="W146" i="23" s="1"/>
  <c r="Q145" i="23"/>
  <c r="R145" i="23"/>
  <c r="T145" i="23"/>
  <c r="Q146" i="23" l="1"/>
  <c r="T146" i="23"/>
  <c r="R146" i="23"/>
  <c r="O146" i="23"/>
  <c r="P146" i="23"/>
  <c r="S147" i="23" s="1"/>
  <c r="W147" i="23" s="1"/>
  <c r="O147" i="23" l="1"/>
  <c r="P147" i="23"/>
  <c r="S148" i="23" s="1"/>
  <c r="W148" i="23" s="1"/>
  <c r="Q147" i="23"/>
  <c r="R147" i="23"/>
  <c r="T147" i="23"/>
  <c r="R148" i="23" l="1"/>
  <c r="Q148" i="23"/>
  <c r="T148" i="23"/>
  <c r="P148" i="23"/>
  <c r="S149" i="23" s="1"/>
  <c r="W149" i="23" s="1"/>
  <c r="O148" i="23"/>
  <c r="O149" i="23" l="1"/>
  <c r="P149" i="23"/>
  <c r="S150" i="23" s="1"/>
  <c r="W150" i="23" s="1"/>
  <c r="R149" i="23"/>
  <c r="Q149" i="23"/>
  <c r="T149" i="23"/>
  <c r="R150" i="23" l="1"/>
  <c r="T150" i="23"/>
  <c r="Q150" i="23"/>
  <c r="O150" i="23"/>
  <c r="P150" i="23"/>
  <c r="S151" i="23" s="1"/>
  <c r="W151" i="23" s="1"/>
  <c r="O151" i="23" l="1"/>
  <c r="P151" i="23"/>
  <c r="S152" i="23" s="1"/>
  <c r="W152" i="23" s="1"/>
  <c r="T151" i="23"/>
  <c r="Q151" i="23"/>
  <c r="R151" i="23"/>
  <c r="R152" i="23" l="1"/>
  <c r="T152" i="23"/>
  <c r="Q152" i="23"/>
  <c r="P152" i="23"/>
  <c r="S153" i="23" s="1"/>
  <c r="W153" i="23" s="1"/>
  <c r="O152" i="23"/>
  <c r="T153" i="23" l="1"/>
  <c r="Q153" i="23"/>
  <c r="R153" i="23"/>
  <c r="P153" i="23"/>
  <c r="S154" i="23" s="1"/>
  <c r="W154" i="23" s="1"/>
  <c r="Y2" i="23" s="1"/>
  <c r="AA2" i="23" s="1"/>
  <c r="O153" i="23"/>
  <c r="R154" i="23" l="1"/>
  <c r="T154" i="23"/>
  <c r="Q154" i="23"/>
  <c r="P154" i="23"/>
  <c r="S155" i="23" s="1"/>
  <c r="W155" i="23" s="1"/>
  <c r="O154" i="23"/>
  <c r="Q155" i="23" l="1"/>
  <c r="R155" i="23"/>
  <c r="T155" i="23"/>
  <c r="O155" i="23"/>
  <c r="P155" i="23"/>
  <c r="S156" i="23" s="1"/>
  <c r="W156" i="23" s="1"/>
  <c r="Q156" i="23" l="1"/>
  <c r="R156" i="23"/>
  <c r="T156" i="23"/>
  <c r="O156" i="23"/>
  <c r="P156" i="23"/>
  <c r="S157" i="23" s="1"/>
  <c r="W157" i="23" s="1"/>
  <c r="O157" i="23" l="1"/>
  <c r="P157" i="23"/>
  <c r="S158" i="23" s="1"/>
  <c r="W158" i="23" s="1"/>
  <c r="R157" i="23"/>
  <c r="T157" i="23"/>
  <c r="Q157" i="23"/>
  <c r="Q158" i="23" l="1"/>
  <c r="T158" i="23"/>
  <c r="R158" i="23"/>
  <c r="P158" i="23"/>
  <c r="S159" i="23" s="1"/>
  <c r="W159" i="23" s="1"/>
  <c r="O158" i="23"/>
  <c r="P159" i="23" l="1"/>
  <c r="S160" i="23" s="1"/>
  <c r="W160" i="23" s="1"/>
  <c r="O159" i="23"/>
  <c r="T159" i="23"/>
  <c r="Q159" i="23"/>
  <c r="R159" i="23"/>
  <c r="P160" i="23" l="1"/>
  <c r="S161" i="23" s="1"/>
  <c r="W161" i="23" s="1"/>
  <c r="O160" i="23"/>
  <c r="T160" i="23"/>
  <c r="Q160" i="23"/>
  <c r="R160" i="23"/>
  <c r="P161" i="23" l="1"/>
  <c r="S162" i="23" s="1"/>
  <c r="W162" i="23" s="1"/>
  <c r="O161" i="23"/>
  <c r="R161" i="23"/>
  <c r="T161" i="23"/>
  <c r="Q161" i="23"/>
  <c r="P162" i="23" l="1"/>
  <c r="S163" i="23" s="1"/>
  <c r="W163" i="23" s="1"/>
  <c r="O162" i="23"/>
  <c r="Q162" i="23"/>
  <c r="T162" i="23"/>
  <c r="R162" i="23"/>
  <c r="P163" i="23" l="1"/>
  <c r="S164" i="23" s="1"/>
  <c r="W164" i="23" s="1"/>
  <c r="O163" i="23"/>
  <c r="Q163" i="23"/>
  <c r="R163" i="23"/>
  <c r="T163" i="23"/>
  <c r="O164" i="23" l="1"/>
  <c r="P164" i="23"/>
  <c r="S165" i="23" s="1"/>
  <c r="W165" i="23" s="1"/>
  <c r="R164" i="23"/>
  <c r="T164" i="23"/>
  <c r="Q164" i="23"/>
  <c r="Q165" i="23" l="1"/>
  <c r="R165" i="23"/>
  <c r="T165" i="23"/>
  <c r="O165" i="23"/>
  <c r="P165" i="23"/>
  <c r="S166" i="23" s="1"/>
  <c r="W166" i="23" s="1"/>
  <c r="R166" i="23" l="1"/>
  <c r="T166" i="23"/>
  <c r="Q166" i="23"/>
  <c r="P166" i="23"/>
  <c r="S167" i="23" s="1"/>
  <c r="W167" i="23" s="1"/>
  <c r="O166" i="23"/>
  <c r="P167" i="23" l="1"/>
  <c r="S168" i="23" s="1"/>
  <c r="W168" i="23" s="1"/>
  <c r="O167" i="23"/>
  <c r="T167" i="23"/>
  <c r="Q167" i="23"/>
  <c r="R167" i="23"/>
  <c r="O168" i="23" l="1"/>
  <c r="P168" i="23"/>
  <c r="S169" i="23" s="1"/>
  <c r="W169" i="23" s="1"/>
  <c r="T168" i="23"/>
  <c r="Q168" i="23"/>
  <c r="R168" i="23"/>
  <c r="T169" i="23" l="1"/>
  <c r="Q169" i="23"/>
  <c r="R169" i="23"/>
  <c r="P169" i="23"/>
  <c r="S170" i="23" s="1"/>
  <c r="W170" i="23" s="1"/>
  <c r="O169" i="23"/>
  <c r="O170" i="23" l="1"/>
  <c r="P170" i="23"/>
  <c r="S171" i="23" s="1"/>
  <c r="W171" i="23" s="1"/>
  <c r="T170" i="23"/>
  <c r="Q170" i="23"/>
  <c r="R170" i="23"/>
  <c r="Q171" i="23" l="1"/>
  <c r="R171" i="23"/>
  <c r="T171" i="23"/>
  <c r="O171" i="23"/>
  <c r="P171" i="23"/>
  <c r="S172" i="23" s="1"/>
  <c r="W172" i="23" s="1"/>
  <c r="R172" i="23" l="1"/>
  <c r="Q172" i="23"/>
  <c r="T172" i="23"/>
  <c r="O172" i="23"/>
  <c r="P172" i="23"/>
  <c r="S173" i="23" s="1"/>
  <c r="W173" i="23" s="1"/>
  <c r="R173" i="23" l="1"/>
  <c r="T173" i="23"/>
  <c r="Q173" i="23"/>
  <c r="O173" i="23"/>
  <c r="P173" i="23"/>
  <c r="S174" i="23" s="1"/>
  <c r="W174" i="23" s="1"/>
  <c r="P174" i="23" l="1"/>
  <c r="S175" i="23" s="1"/>
  <c r="W175" i="23" s="1"/>
  <c r="O174" i="23"/>
  <c r="R174" i="23"/>
  <c r="T174" i="23"/>
  <c r="Q174" i="23"/>
  <c r="P175" i="23" l="1"/>
  <c r="S176" i="23" s="1"/>
  <c r="W176" i="23" s="1"/>
  <c r="O175" i="23"/>
  <c r="T175" i="23"/>
  <c r="R175" i="23"/>
  <c r="Q175" i="23"/>
  <c r="O176" i="23" l="1"/>
  <c r="P176" i="23"/>
  <c r="S177" i="23" s="1"/>
  <c r="W177" i="23" s="1"/>
  <c r="T176" i="23"/>
  <c r="R176" i="23"/>
  <c r="Q176" i="23"/>
  <c r="Q177" i="23" l="1"/>
  <c r="R177" i="23"/>
  <c r="T177" i="23"/>
  <c r="O177" i="23"/>
  <c r="P177" i="23"/>
  <c r="S178" i="23" s="1"/>
  <c r="W178" i="23" s="1"/>
  <c r="R178" i="23" l="1"/>
  <c r="T178" i="23"/>
  <c r="Q178" i="23"/>
  <c r="P178" i="23"/>
  <c r="S179" i="23" s="1"/>
  <c r="W179" i="23" s="1"/>
  <c r="O178" i="23"/>
  <c r="R179" i="23" l="1"/>
  <c r="Q179" i="23"/>
  <c r="T179" i="23"/>
  <c r="P179" i="23"/>
  <c r="S180" i="23" s="1"/>
  <c r="W180" i="23" s="1"/>
  <c r="O179" i="23"/>
  <c r="Q180" i="23" l="1"/>
  <c r="R180" i="23"/>
  <c r="T180" i="23"/>
  <c r="P180" i="23"/>
  <c r="S181" i="23" s="1"/>
  <c r="W181" i="23" s="1"/>
  <c r="O180" i="23"/>
  <c r="T181" i="23" l="1"/>
  <c r="Q181" i="23"/>
  <c r="R181" i="23"/>
  <c r="P181" i="23"/>
  <c r="S182" i="23" s="1"/>
  <c r="W182" i="23" s="1"/>
  <c r="O181" i="23"/>
  <c r="O182" i="23" l="1"/>
  <c r="P182" i="23"/>
  <c r="S183" i="23" s="1"/>
  <c r="W183" i="23" s="1"/>
  <c r="R182" i="23"/>
  <c r="T182" i="23"/>
  <c r="Q182" i="23"/>
  <c r="Q183" i="23" l="1"/>
  <c r="R183" i="23"/>
  <c r="T183" i="23"/>
  <c r="O183" i="23"/>
  <c r="P183" i="23"/>
  <c r="S184" i="23" s="1"/>
  <c r="W184" i="23" s="1"/>
  <c r="P184" i="23" l="1"/>
  <c r="S185" i="23" s="1"/>
  <c r="W185" i="23" s="1"/>
  <c r="O184" i="23"/>
  <c r="R184" i="23"/>
  <c r="Q184" i="23"/>
  <c r="T184" i="23"/>
  <c r="P185" i="23" l="1"/>
  <c r="S186" i="23" s="1"/>
  <c r="W186" i="23" s="1"/>
  <c r="O185" i="23"/>
  <c r="R185" i="23"/>
  <c r="Q185" i="23"/>
  <c r="T185" i="23"/>
  <c r="P186" i="23" l="1"/>
  <c r="S187" i="23" s="1"/>
  <c r="W187" i="23" s="1"/>
  <c r="O186" i="23"/>
  <c r="Q186" i="23"/>
  <c r="T186" i="23"/>
  <c r="R186" i="23"/>
  <c r="O187" i="23" l="1"/>
  <c r="P187" i="23"/>
  <c r="S188" i="23" s="1"/>
  <c r="W188" i="23" s="1"/>
  <c r="R187" i="23"/>
  <c r="Q187" i="23"/>
  <c r="T187" i="23"/>
  <c r="T188" i="23" l="1"/>
  <c r="Q188" i="23"/>
  <c r="R188" i="23"/>
  <c r="P188" i="23"/>
  <c r="S189" i="23" s="1"/>
  <c r="W189" i="23" s="1"/>
  <c r="O188" i="23"/>
  <c r="O189" i="23" l="1"/>
  <c r="P189" i="23"/>
  <c r="S190" i="23" s="1"/>
  <c r="W190" i="23" s="1"/>
  <c r="R189" i="23"/>
  <c r="T189" i="23"/>
  <c r="Q189" i="23"/>
  <c r="Q190" i="23" l="1"/>
  <c r="T190" i="23"/>
  <c r="R190" i="23"/>
  <c r="P190" i="23"/>
  <c r="S191" i="23" s="1"/>
  <c r="W191" i="23" s="1"/>
  <c r="O190" i="23"/>
  <c r="P191" i="23" l="1"/>
  <c r="S192" i="23" s="1"/>
  <c r="W192" i="23" s="1"/>
  <c r="O191" i="23"/>
  <c r="R191" i="23"/>
  <c r="T191" i="23"/>
  <c r="Q191" i="23"/>
  <c r="O192" i="23" l="1"/>
  <c r="P192" i="23"/>
  <c r="S193" i="23" s="1"/>
  <c r="W193" i="23" s="1"/>
  <c r="R192" i="23"/>
  <c r="Q192" i="23"/>
  <c r="T192" i="23"/>
  <c r="Q193" i="23" l="1"/>
  <c r="R193" i="23"/>
  <c r="T193" i="23"/>
  <c r="P193" i="23"/>
  <c r="S194" i="23" s="1"/>
  <c r="W194" i="23" s="1"/>
  <c r="O193" i="23"/>
  <c r="P194" i="23" l="1"/>
  <c r="S195" i="23" s="1"/>
  <c r="W195" i="23" s="1"/>
  <c r="O194" i="23"/>
  <c r="R194" i="23"/>
  <c r="T194" i="23"/>
  <c r="Q194" i="23"/>
  <c r="Q195" i="23" l="1"/>
  <c r="R195" i="23"/>
  <c r="T195" i="23"/>
  <c r="O195" i="23"/>
  <c r="P195" i="23"/>
  <c r="S196" i="23" s="1"/>
  <c r="W196" i="23" s="1"/>
  <c r="P196" i="23" l="1"/>
  <c r="S197" i="23" s="1"/>
  <c r="W197" i="23" s="1"/>
  <c r="O196" i="23"/>
  <c r="R196" i="23"/>
  <c r="Q196" i="23"/>
  <c r="T196" i="23"/>
  <c r="P197" i="23" l="1"/>
  <c r="S198" i="23" s="1"/>
  <c r="W198" i="23" s="1"/>
  <c r="O197" i="23"/>
  <c r="Q197" i="23"/>
  <c r="R197" i="23"/>
  <c r="T197" i="23"/>
  <c r="O198" i="23" l="1"/>
  <c r="P198" i="23"/>
  <c r="S199" i="23" s="1"/>
  <c r="W199" i="23" s="1"/>
  <c r="Q198" i="23"/>
  <c r="T198" i="23"/>
  <c r="R198" i="23"/>
  <c r="O199" i="23" l="1"/>
  <c r="P199" i="23"/>
  <c r="S200" i="23" s="1"/>
  <c r="W200" i="23" s="1"/>
  <c r="R199" i="23"/>
  <c r="Q199" i="23"/>
  <c r="T199" i="23"/>
  <c r="R200" i="23" l="1"/>
  <c r="Q200" i="23"/>
  <c r="T200" i="23"/>
  <c r="P200" i="23"/>
  <c r="S201" i="23" s="1"/>
  <c r="W201" i="23" s="1"/>
  <c r="O200" i="23"/>
  <c r="O201" i="23" l="1"/>
  <c r="P201" i="23"/>
  <c r="S202" i="23" s="1"/>
  <c r="W202" i="23" s="1"/>
  <c r="Q201" i="23"/>
  <c r="R201" i="23"/>
  <c r="T201" i="23"/>
  <c r="Q202" i="23" l="1"/>
  <c r="T202" i="23"/>
  <c r="R202" i="23"/>
  <c r="P202" i="23"/>
  <c r="S203" i="23" s="1"/>
  <c r="W203" i="23" s="1"/>
  <c r="O202" i="23"/>
  <c r="R203" i="23" l="1"/>
  <c r="T203" i="23"/>
  <c r="Q203" i="23"/>
  <c r="O203" i="23"/>
  <c r="P203" i="23"/>
  <c r="S204" i="23" s="1"/>
  <c r="W204" i="23" s="1"/>
  <c r="R204" i="23" l="1"/>
  <c r="Q204" i="23"/>
  <c r="T204" i="23"/>
  <c r="P204" i="23"/>
  <c r="S205" i="23" s="1"/>
  <c r="W205" i="23" s="1"/>
  <c r="O204" i="23"/>
  <c r="O205" i="23" l="1"/>
  <c r="P205" i="23"/>
  <c r="S206" i="23" s="1"/>
  <c r="W206" i="23" s="1"/>
  <c r="T205" i="23"/>
  <c r="Q205" i="23"/>
  <c r="R205" i="23"/>
  <c r="R206" i="23" l="1"/>
  <c r="T206" i="23"/>
  <c r="Q206" i="23"/>
  <c r="O206" i="23"/>
  <c r="P206" i="23"/>
  <c r="S207" i="23" s="1"/>
  <c r="W207" i="23" s="1"/>
  <c r="R207" i="23" l="1"/>
  <c r="T207" i="23"/>
  <c r="Q207" i="23"/>
  <c r="P207" i="23"/>
  <c r="S208" i="23" s="1"/>
  <c r="W208" i="23" s="1"/>
  <c r="O207" i="23"/>
  <c r="T208" i="23" l="1"/>
  <c r="R208" i="23"/>
  <c r="Q208" i="23"/>
  <c r="P208" i="23"/>
  <c r="S209" i="23" s="1"/>
  <c r="W209" i="23" s="1"/>
  <c r="O208" i="23"/>
  <c r="O209" i="23" l="1"/>
  <c r="P209" i="23"/>
  <c r="S210" i="23" s="1"/>
  <c r="W210" i="23" s="1"/>
  <c r="Q209" i="23"/>
  <c r="R209" i="23"/>
  <c r="T209" i="23"/>
  <c r="T210" i="23" l="1"/>
  <c r="R210" i="23"/>
  <c r="Q210" i="23"/>
  <c r="O210" i="23"/>
  <c r="P210" i="23"/>
  <c r="S211" i="23" s="1"/>
  <c r="W211" i="23" s="1"/>
  <c r="O211" i="23" l="1"/>
  <c r="P211" i="23"/>
  <c r="S212" i="23" s="1"/>
  <c r="W212" i="23" s="1"/>
  <c r="R211" i="23"/>
  <c r="Q211" i="23"/>
  <c r="T211" i="23"/>
  <c r="T212" i="23" l="1"/>
  <c r="Q212" i="23"/>
  <c r="R212" i="23"/>
  <c r="P212" i="23"/>
  <c r="S213" i="23" s="1"/>
  <c r="W213" i="23" s="1"/>
  <c r="O212" i="23"/>
  <c r="R213" i="23" l="1"/>
  <c r="Q213" i="23"/>
  <c r="T213" i="23"/>
  <c r="P213" i="23"/>
  <c r="O213" i="23"/>
  <c r="O214" i="23" l="1"/>
  <c r="P214" i="23"/>
  <c r="T214" i="23"/>
  <c r="S214" i="23"/>
  <c r="W214" i="23" s="1"/>
  <c r="Q214" i="23"/>
  <c r="R214" i="23"/>
  <c r="T215" i="23" l="1"/>
  <c r="Q215" i="23"/>
  <c r="S215" i="23"/>
  <c r="W215" i="23" s="1"/>
  <c r="R215" i="23"/>
  <c r="O215" i="23"/>
  <c r="P215" i="23"/>
  <c r="R216" i="23" l="1"/>
  <c r="T216" i="23"/>
  <c r="Q216" i="23"/>
  <c r="S216" i="23"/>
  <c r="W216" i="23" s="1"/>
  <c r="O216" i="23"/>
  <c r="P216" i="23"/>
  <c r="P217" i="23" l="1"/>
  <c r="O217" i="23"/>
  <c r="Q217" i="23"/>
  <c r="S217" i="23"/>
  <c r="W217" i="23" s="1"/>
  <c r="T217" i="23"/>
  <c r="R217" i="23"/>
  <c r="O218" i="23" l="1"/>
  <c r="P218" i="23"/>
  <c r="S218" i="23"/>
  <c r="W218" i="23" s="1"/>
  <c r="T218" i="23"/>
  <c r="Q218" i="23"/>
  <c r="R218" i="23"/>
  <c r="S219" i="23" l="1"/>
  <c r="W219" i="23" s="1"/>
  <c r="T219" i="23"/>
  <c r="Q219" i="23"/>
  <c r="R219" i="23"/>
  <c r="P219" i="23"/>
  <c r="O219" i="23"/>
  <c r="O220" i="23" l="1"/>
  <c r="P220" i="23"/>
  <c r="S220" i="23"/>
  <c r="W220" i="23" s="1"/>
  <c r="T220" i="23"/>
  <c r="Q220" i="23"/>
  <c r="R220" i="23"/>
  <c r="S221" i="23" l="1"/>
  <c r="W221" i="23" s="1"/>
  <c r="Q221" i="23"/>
  <c r="T221" i="23"/>
  <c r="R221" i="23"/>
  <c r="P221" i="23"/>
  <c r="O221" i="23"/>
  <c r="Q222" i="23" l="1"/>
  <c r="S222" i="23"/>
  <c r="W222" i="23" s="1"/>
  <c r="T222" i="23"/>
  <c r="R222" i="23"/>
  <c r="P222" i="23"/>
  <c r="O222" i="23"/>
  <c r="P223" i="23" l="1"/>
  <c r="O223" i="23"/>
  <c r="T223" i="23"/>
  <c r="Q223" i="23"/>
  <c r="S223" i="23"/>
  <c r="W223" i="23" s="1"/>
  <c r="R223" i="23"/>
  <c r="P224" i="23" l="1"/>
  <c r="O224" i="23"/>
  <c r="S224" i="23"/>
  <c r="W224" i="23" s="1"/>
  <c r="T224" i="23"/>
  <c r="Q224" i="23"/>
  <c r="R224" i="23"/>
  <c r="P225" i="23" l="1"/>
  <c r="O225" i="23"/>
  <c r="T225" i="23"/>
  <c r="S225" i="23"/>
  <c r="W225" i="23" s="1"/>
  <c r="Q225" i="23"/>
  <c r="R225" i="23"/>
  <c r="P226" i="23" l="1"/>
  <c r="O226" i="23"/>
  <c r="Q226" i="23"/>
  <c r="S226" i="23"/>
  <c r="W226" i="23" s="1"/>
  <c r="T226" i="23"/>
  <c r="R226" i="23"/>
  <c r="O227" i="23" l="1"/>
  <c r="P227" i="23"/>
  <c r="Q227" i="23"/>
  <c r="S227" i="23"/>
  <c r="W227" i="23" s="1"/>
  <c r="T227" i="23"/>
  <c r="R227" i="23"/>
  <c r="T228" i="23" l="1"/>
  <c r="S228" i="23"/>
  <c r="W228" i="23" s="1"/>
  <c r="Q228" i="23"/>
  <c r="R228" i="23"/>
  <c r="O228" i="23"/>
  <c r="P228" i="23"/>
  <c r="T229" i="23" l="1"/>
  <c r="Q229" i="23"/>
  <c r="S229" i="23"/>
  <c r="W229" i="23" s="1"/>
  <c r="R229" i="23"/>
  <c r="O229" i="23"/>
  <c r="P229" i="23"/>
  <c r="Q230" i="23" l="1"/>
  <c r="R230" i="23"/>
  <c r="S230" i="23"/>
  <c r="W230" i="23" s="1"/>
  <c r="T230" i="23"/>
  <c r="P230" i="23"/>
  <c r="O230" i="23"/>
  <c r="O231" i="23" l="1"/>
  <c r="P231" i="23"/>
  <c r="T231" i="23"/>
  <c r="Q231" i="23"/>
  <c r="S231" i="23"/>
  <c r="W231" i="23" s="1"/>
  <c r="R231" i="23"/>
  <c r="S232" i="23" l="1"/>
  <c r="W232" i="23" s="1"/>
  <c r="T232" i="23"/>
  <c r="R232" i="23"/>
  <c r="Q232" i="23"/>
  <c r="P232" i="23"/>
  <c r="O232" i="23"/>
  <c r="P233" i="23" l="1"/>
  <c r="O233" i="23"/>
  <c r="Q233" i="23"/>
  <c r="R233" i="23"/>
  <c r="S233" i="23"/>
  <c r="W233" i="23" s="1"/>
  <c r="T233" i="23"/>
  <c r="P234" i="23" l="1"/>
  <c r="O234" i="23"/>
  <c r="Q234" i="23"/>
  <c r="R234" i="23"/>
  <c r="S234" i="23"/>
  <c r="W234" i="23" s="1"/>
  <c r="T234" i="23"/>
  <c r="O235" i="23" l="1"/>
  <c r="P235" i="23"/>
  <c r="Q235" i="23"/>
  <c r="S235" i="23"/>
  <c r="W235" i="23" s="1"/>
  <c r="T235" i="23"/>
  <c r="R235" i="23"/>
  <c r="Q236" i="23" l="1"/>
  <c r="R236" i="23"/>
  <c r="T236" i="23"/>
  <c r="S236" i="23"/>
  <c r="W236" i="23" s="1"/>
  <c r="P236" i="23"/>
  <c r="O236" i="23"/>
  <c r="O237" i="23" l="1"/>
  <c r="P237" i="23"/>
  <c r="Q237" i="23"/>
  <c r="R237" i="23"/>
  <c r="S237" i="23"/>
  <c r="W237" i="23" s="1"/>
  <c r="T237" i="23"/>
  <c r="Q238" i="23" l="1"/>
  <c r="R238" i="23"/>
  <c r="S238" i="23"/>
  <c r="W238" i="23" s="1"/>
  <c r="T238" i="23"/>
  <c r="O238" i="23"/>
  <c r="P238" i="23"/>
  <c r="S239" i="23" l="1"/>
  <c r="W239" i="23" s="1"/>
  <c r="Q239" i="23"/>
  <c r="R239" i="23"/>
  <c r="T239" i="23"/>
  <c r="P239" i="23"/>
  <c r="O239" i="23"/>
  <c r="P240" i="23" l="1"/>
  <c r="O240" i="23"/>
  <c r="S240" i="23"/>
  <c r="W240" i="23" s="1"/>
  <c r="Q240" i="23"/>
  <c r="R240" i="23"/>
  <c r="T240" i="23"/>
  <c r="P241" i="23" l="1"/>
  <c r="O241" i="23"/>
  <c r="Q241" i="23"/>
  <c r="R241" i="23"/>
  <c r="S241" i="23"/>
  <c r="W241" i="23" s="1"/>
  <c r="T241" i="23"/>
  <c r="P242" i="23" l="1"/>
  <c r="O242" i="23"/>
  <c r="Q242" i="23"/>
  <c r="R242" i="23"/>
  <c r="S242" i="23"/>
  <c r="W242" i="23" s="1"/>
  <c r="T242" i="23"/>
  <c r="O243" i="23" l="1"/>
  <c r="P243" i="23"/>
  <c r="Q243" i="23"/>
  <c r="S243" i="23"/>
  <c r="W243" i="23" s="1"/>
  <c r="T243" i="23"/>
  <c r="R243" i="23"/>
  <c r="S244" i="23" l="1"/>
  <c r="W244" i="23" s="1"/>
  <c r="T244" i="23"/>
  <c r="Q244" i="23"/>
  <c r="R244" i="23"/>
  <c r="O244" i="23"/>
  <c r="P244" i="23"/>
  <c r="P245" i="23" l="1"/>
  <c r="O245" i="23"/>
  <c r="Q245" i="23"/>
  <c r="R245" i="23"/>
  <c r="S245" i="23"/>
  <c r="W245" i="23" s="1"/>
  <c r="T245" i="23"/>
  <c r="P246" i="23" l="1"/>
  <c r="O246" i="23"/>
  <c r="Q246" i="23"/>
  <c r="R246" i="23"/>
  <c r="S246" i="23"/>
  <c r="W246" i="23" s="1"/>
  <c r="T246" i="23"/>
  <c r="O247" i="23" l="1"/>
  <c r="P247" i="23"/>
  <c r="Q247" i="23"/>
  <c r="S247" i="23"/>
  <c r="W247" i="23" s="1"/>
  <c r="T247" i="23"/>
  <c r="R247" i="23"/>
  <c r="S248" i="23" l="1"/>
  <c r="W248" i="23" s="1"/>
  <c r="T248" i="23"/>
  <c r="Q248" i="23"/>
  <c r="R248" i="23"/>
  <c r="O248" i="23"/>
  <c r="P248" i="23"/>
  <c r="P249" i="23" l="1"/>
  <c r="O249" i="23"/>
  <c r="S249" i="23"/>
  <c r="W249" i="23" s="1"/>
  <c r="Q249" i="23"/>
  <c r="T249" i="23"/>
  <c r="R249" i="23"/>
  <c r="P250" i="23" l="1"/>
  <c r="O250" i="23"/>
  <c r="R250" i="23"/>
  <c r="S250" i="23"/>
  <c r="W250" i="23" s="1"/>
  <c r="T250" i="23"/>
  <c r="Q250" i="23"/>
  <c r="P251" i="23" l="1"/>
  <c r="O251" i="23"/>
  <c r="Q251" i="23"/>
  <c r="S251" i="23"/>
  <c r="W251" i="23" s="1"/>
  <c r="T251" i="23"/>
  <c r="R251" i="23"/>
  <c r="O252" i="23" l="1"/>
  <c r="P252" i="23"/>
  <c r="R252" i="23"/>
  <c r="S252" i="23"/>
  <c r="W252" i="23" s="1"/>
  <c r="Q252" i="23"/>
  <c r="T252" i="23"/>
  <c r="Q253" i="23" l="1"/>
  <c r="R253" i="23"/>
  <c r="S253" i="23"/>
  <c r="W253" i="23" s="1"/>
  <c r="T253" i="23"/>
  <c r="O253" i="23"/>
  <c r="P253" i="23"/>
  <c r="T254" i="23" l="1"/>
  <c r="R254" i="23"/>
  <c r="S254" i="23"/>
  <c r="W254" i="23" s="1"/>
  <c r="Q254" i="23"/>
  <c r="O254" i="23"/>
  <c r="P254" i="23"/>
  <c r="T255" i="23" l="1"/>
  <c r="Q255" i="23"/>
  <c r="R255" i="23"/>
  <c r="S255" i="23"/>
  <c r="W255" i="23" s="1"/>
  <c r="P255" i="23"/>
  <c r="O255" i="23"/>
  <c r="P256" i="23" l="1"/>
  <c r="O256" i="23"/>
  <c r="T256" i="23"/>
  <c r="R256" i="23"/>
  <c r="S256" i="23"/>
  <c r="W256" i="23" s="1"/>
  <c r="Q256" i="23"/>
  <c r="O257" i="23" l="1"/>
  <c r="P257" i="23"/>
  <c r="Q257" i="23"/>
  <c r="S257" i="23"/>
  <c r="W257" i="23" s="1"/>
  <c r="T257" i="23"/>
  <c r="R257" i="23"/>
  <c r="Q258" i="23" l="1"/>
  <c r="R258" i="23"/>
  <c r="S258" i="23"/>
  <c r="W258" i="23" s="1"/>
  <c r="T258" i="23"/>
  <c r="O258" i="23"/>
  <c r="P258" i="23"/>
  <c r="Q259" i="23" l="1"/>
  <c r="T259" i="23"/>
  <c r="R259" i="23"/>
  <c r="S259" i="23"/>
  <c r="W259" i="23" s="1"/>
  <c r="P259" i="23"/>
  <c r="O259" i="23"/>
  <c r="P260" i="23" l="1"/>
  <c r="O260" i="23"/>
  <c r="T260" i="23"/>
  <c r="Q260" i="23"/>
  <c r="R260" i="23"/>
  <c r="S260" i="23"/>
  <c r="W260" i="23" s="1"/>
  <c r="O261" i="23" l="1"/>
  <c r="P261" i="23"/>
  <c r="Q261" i="23"/>
  <c r="T261" i="23"/>
  <c r="S261" i="23"/>
  <c r="W261" i="23" s="1"/>
  <c r="R261" i="23"/>
  <c r="S262" i="23" l="1"/>
  <c r="W262" i="23" s="1"/>
  <c r="Q262" i="23"/>
  <c r="R262" i="23"/>
  <c r="T262" i="23"/>
  <c r="P262" i="23"/>
  <c r="O262" i="23"/>
  <c r="P263" i="23" l="1"/>
  <c r="O263" i="23"/>
  <c r="Q263" i="23"/>
  <c r="T263" i="23"/>
  <c r="R263" i="23"/>
  <c r="S263" i="23"/>
  <c r="W263" i="23" s="1"/>
  <c r="O264" i="23" l="1"/>
  <c r="P264" i="23"/>
  <c r="T264" i="23"/>
  <c r="R264" i="23"/>
  <c r="Q264" i="23"/>
  <c r="S264" i="23"/>
  <c r="W264" i="23" s="1"/>
  <c r="T265" i="23" l="1"/>
  <c r="S265" i="23"/>
  <c r="W265" i="23" s="1"/>
  <c r="R265" i="23"/>
  <c r="Q265" i="23"/>
  <c r="O265" i="23"/>
  <c r="P265" i="23"/>
  <c r="S266" i="23" l="1"/>
  <c r="W266" i="23" s="1"/>
  <c r="Q266" i="23"/>
  <c r="R266" i="23"/>
  <c r="T266" i="23"/>
  <c r="O266" i="23"/>
  <c r="P266" i="23"/>
  <c r="Q267" i="23" l="1"/>
  <c r="T267" i="23"/>
  <c r="R267" i="23"/>
  <c r="S267" i="23"/>
  <c r="W267" i="23" s="1"/>
  <c r="O267" i="23"/>
  <c r="P267" i="23"/>
  <c r="T268" i="23" l="1"/>
  <c r="Q268" i="23"/>
  <c r="R268" i="23"/>
  <c r="S268" i="23"/>
  <c r="W268" i="23" s="1"/>
  <c r="O268" i="23"/>
  <c r="P268" i="23"/>
  <c r="Q269" i="23" l="1"/>
  <c r="S269" i="23"/>
  <c r="W269" i="23" s="1"/>
  <c r="T269" i="23"/>
  <c r="R269" i="23"/>
  <c r="O269" i="23"/>
  <c r="P269" i="23"/>
  <c r="O270" i="23" l="1"/>
  <c r="P270" i="23"/>
  <c r="S270" i="23"/>
  <c r="W270" i="23" s="1"/>
  <c r="T270" i="23"/>
  <c r="Q270" i="23"/>
  <c r="R270" i="23"/>
  <c r="Q271" i="23" l="1"/>
  <c r="S271" i="23"/>
  <c r="W271" i="23" s="1"/>
  <c r="T271" i="23"/>
  <c r="R271" i="23"/>
  <c r="O271" i="23"/>
  <c r="P271" i="23"/>
  <c r="T272" i="23" l="1"/>
  <c r="S272" i="23"/>
  <c r="W272" i="23" s="1"/>
  <c r="Q272" i="23"/>
  <c r="R272" i="23"/>
  <c r="O272" i="23"/>
  <c r="P272" i="23"/>
  <c r="Q273" i="23" l="1"/>
  <c r="S273" i="23"/>
  <c r="W273" i="23" s="1"/>
  <c r="R273" i="23"/>
  <c r="T273" i="23"/>
  <c r="P273" i="23"/>
  <c r="O273" i="23"/>
  <c r="P274" i="23" l="1"/>
  <c r="O274" i="23"/>
  <c r="S274" i="23"/>
  <c r="W274" i="23" s="1"/>
  <c r="T274" i="23"/>
  <c r="Q274" i="23"/>
  <c r="R274" i="23"/>
  <c r="O275" i="23" l="1"/>
  <c r="P275" i="23"/>
  <c r="Q275" i="23"/>
  <c r="T275" i="23"/>
  <c r="S275" i="23"/>
  <c r="W275" i="23" s="1"/>
  <c r="R275" i="23"/>
  <c r="S276" i="23" l="1"/>
  <c r="W276" i="23" s="1"/>
  <c r="R276" i="23"/>
  <c r="T276" i="23"/>
  <c r="Q276" i="23"/>
  <c r="O276" i="23"/>
  <c r="P276" i="23"/>
  <c r="Q277" i="23" l="1"/>
  <c r="S277" i="23"/>
  <c r="W277" i="23" s="1"/>
  <c r="T277" i="23"/>
  <c r="R277" i="23"/>
  <c r="O277" i="23"/>
  <c r="P277" i="23"/>
  <c r="T278" i="23" l="1"/>
  <c r="R278" i="23"/>
  <c r="Q278" i="23"/>
  <c r="S278" i="23"/>
  <c r="W278" i="23" s="1"/>
  <c r="O278" i="23"/>
  <c r="P278" i="23"/>
  <c r="O279" i="23" l="1"/>
  <c r="P279" i="23"/>
  <c r="Q279" i="23"/>
  <c r="T279" i="23"/>
  <c r="R279" i="23"/>
  <c r="S279" i="23"/>
  <c r="W279" i="23" s="1"/>
  <c r="T280" i="23" l="1"/>
  <c r="S280" i="23"/>
  <c r="W280" i="23" s="1"/>
  <c r="R280" i="23"/>
  <c r="Q280" i="23"/>
  <c r="P280" i="23"/>
  <c r="O280" i="23"/>
  <c r="P281" i="23" l="1"/>
  <c r="O281" i="23"/>
  <c r="Q281" i="23"/>
  <c r="T281" i="23"/>
  <c r="S281" i="23"/>
  <c r="W281" i="23" s="1"/>
  <c r="R281" i="23"/>
  <c r="P282" i="23" l="1"/>
  <c r="O282" i="23"/>
  <c r="T282" i="23"/>
  <c r="Q282" i="23"/>
  <c r="S282" i="23"/>
  <c r="W282" i="23" s="1"/>
  <c r="R282" i="23"/>
  <c r="O283" i="23" l="1"/>
  <c r="P283" i="23"/>
  <c r="Q283" i="23"/>
  <c r="S283" i="23"/>
  <c r="W283" i="23" s="1"/>
  <c r="R283" i="23"/>
  <c r="T283" i="23"/>
  <c r="T284" i="23" l="1"/>
  <c r="Q284" i="23"/>
  <c r="S284" i="23"/>
  <c r="W284" i="23" s="1"/>
  <c r="R284" i="23"/>
  <c r="O284" i="23"/>
  <c r="P284" i="23"/>
  <c r="Q285" i="23" l="1"/>
  <c r="T285" i="23"/>
  <c r="S285" i="23"/>
  <c r="W285" i="23" s="1"/>
  <c r="R285" i="23"/>
  <c r="P285" i="23"/>
  <c r="O285" i="23"/>
  <c r="P286" i="23" l="1"/>
  <c r="O286" i="23"/>
  <c r="T286" i="23"/>
  <c r="Q286" i="23"/>
  <c r="R286" i="23"/>
  <c r="S286" i="23"/>
  <c r="W286" i="23" s="1"/>
  <c r="O287" i="23" l="1"/>
  <c r="P287" i="23"/>
  <c r="Q287" i="23"/>
  <c r="T287" i="23"/>
  <c r="S287" i="23"/>
  <c r="W287" i="23" s="1"/>
  <c r="R287" i="23"/>
  <c r="T288" i="23" l="1"/>
  <c r="Q288" i="23"/>
  <c r="R288" i="23"/>
  <c r="S288" i="23"/>
  <c r="W288" i="23" s="1"/>
  <c r="P288" i="23"/>
  <c r="O288" i="23"/>
  <c r="Q289" i="23" l="1"/>
  <c r="S289" i="23"/>
  <c r="W289" i="23" s="1"/>
  <c r="T289" i="23"/>
  <c r="R289" i="23"/>
  <c r="O289" i="23"/>
  <c r="P289" i="23"/>
  <c r="T290" i="23" l="1"/>
  <c r="Q290" i="23"/>
  <c r="R290" i="23"/>
  <c r="S290" i="23"/>
  <c r="W290" i="23" s="1"/>
  <c r="P290" i="23"/>
  <c r="O290" i="23"/>
  <c r="P291" i="23" l="1"/>
  <c r="O291" i="23"/>
  <c r="Q291" i="23"/>
  <c r="T291" i="23"/>
  <c r="S291" i="23"/>
  <c r="W291" i="23" s="1"/>
  <c r="R291" i="23"/>
  <c r="P292" i="23" l="1"/>
  <c r="O292" i="23"/>
  <c r="T292" i="23"/>
  <c r="Q292" i="23"/>
  <c r="S292" i="23"/>
  <c r="W292" i="23" s="1"/>
  <c r="R292" i="23"/>
  <c r="P293" i="23" l="1"/>
  <c r="O293" i="23"/>
  <c r="Q293" i="23"/>
  <c r="S293" i="23"/>
  <c r="W293" i="23" s="1"/>
  <c r="T293" i="23"/>
  <c r="R293" i="23"/>
  <c r="O294" i="23" l="1"/>
  <c r="P294" i="23"/>
  <c r="T294" i="23"/>
  <c r="Q294" i="23"/>
  <c r="R294" i="23"/>
  <c r="S294" i="23"/>
  <c r="W294" i="23" s="1"/>
  <c r="Q295" i="23" l="1"/>
  <c r="S295" i="23"/>
  <c r="W295" i="23" s="1"/>
  <c r="T295" i="23"/>
  <c r="R295" i="23"/>
  <c r="O295" i="23"/>
  <c r="P295" i="23"/>
  <c r="T296" i="23" l="1"/>
  <c r="Q296" i="23"/>
  <c r="S296" i="23"/>
  <c r="W296" i="23" s="1"/>
  <c r="R296" i="23"/>
  <c r="P296" i="23"/>
  <c r="O296" i="23"/>
  <c r="O297" i="23" l="1"/>
  <c r="P297" i="23"/>
  <c r="Q297" i="23"/>
  <c r="S297" i="23"/>
  <c r="W297" i="23" s="1"/>
  <c r="T297" i="23"/>
  <c r="R297" i="23"/>
  <c r="S298" i="23" l="1"/>
  <c r="W298" i="23" s="1"/>
  <c r="R298" i="23"/>
  <c r="T298" i="23"/>
  <c r="Q298" i="23"/>
  <c r="P298" i="23"/>
  <c r="O298" i="23"/>
  <c r="P299" i="23" l="1"/>
  <c r="O299" i="23"/>
  <c r="Q299" i="23"/>
  <c r="T299" i="23"/>
  <c r="R299" i="23"/>
  <c r="S299" i="23"/>
  <c r="W299" i="23" s="1"/>
  <c r="O300" i="23" l="1"/>
  <c r="P300" i="23"/>
  <c r="Q300" i="23"/>
  <c r="S300" i="23"/>
  <c r="W300" i="23" s="1"/>
  <c r="R300" i="23"/>
  <c r="T300" i="23"/>
  <c r="S301" i="23" l="1"/>
  <c r="W301" i="23" s="1"/>
  <c r="T301" i="23"/>
  <c r="Q301" i="23"/>
  <c r="R301" i="23"/>
  <c r="O301" i="23"/>
  <c r="P301" i="23"/>
  <c r="T302" i="23" l="1"/>
  <c r="R302" i="23"/>
  <c r="Q302" i="23"/>
  <c r="S302" i="23"/>
  <c r="W302" i="23" s="1"/>
  <c r="O302" i="23"/>
  <c r="P302" i="23"/>
  <c r="Q303" i="23" l="1"/>
  <c r="S303" i="23"/>
  <c r="W303" i="23" s="1"/>
  <c r="R303" i="23"/>
  <c r="T303" i="23"/>
  <c r="O303" i="23"/>
  <c r="P303" i="23"/>
  <c r="R304" i="23" l="1"/>
  <c r="S304" i="23"/>
  <c r="W304" i="23" s="1"/>
  <c r="Q304" i="23"/>
  <c r="T304" i="23"/>
  <c r="O304" i="23"/>
  <c r="P304" i="23"/>
  <c r="T305" i="23" l="1"/>
  <c r="Q305" i="23"/>
  <c r="R305" i="23"/>
  <c r="S305" i="23"/>
  <c r="W305" i="23" s="1"/>
  <c r="O305" i="23"/>
  <c r="P305" i="23"/>
  <c r="T306" i="23" l="1"/>
  <c r="Q306" i="23"/>
  <c r="S306" i="23"/>
  <c r="W306" i="23" s="1"/>
  <c r="R306" i="23"/>
  <c r="O306" i="23"/>
  <c r="P306" i="23"/>
  <c r="Q307" i="23" l="1"/>
  <c r="R307" i="23"/>
  <c r="S307" i="23"/>
  <c r="W307" i="23" s="1"/>
  <c r="T307" i="23"/>
  <c r="O307" i="23"/>
  <c r="P307" i="23"/>
  <c r="T308" i="23" l="1"/>
  <c r="Q308" i="23"/>
  <c r="R308" i="23"/>
  <c r="S308" i="23"/>
  <c r="W308" i="23" s="1"/>
  <c r="O308" i="23"/>
  <c r="P308" i="23"/>
  <c r="Q309" i="23" l="1"/>
  <c r="S309" i="23"/>
  <c r="W309" i="23" s="1"/>
  <c r="T309" i="23"/>
  <c r="R309" i="23"/>
  <c r="P309" i="23"/>
  <c r="O309" i="23"/>
  <c r="P310" i="23" l="1"/>
  <c r="O310" i="23"/>
  <c r="T310" i="23"/>
  <c r="Q310" i="23"/>
  <c r="R310" i="23"/>
  <c r="S310" i="23"/>
  <c r="W310" i="23" s="1"/>
  <c r="P311" i="23" l="1"/>
  <c r="O311" i="23"/>
  <c r="Q311" i="23"/>
  <c r="S311" i="23"/>
  <c r="W311" i="23" s="1"/>
  <c r="T311" i="23"/>
  <c r="R311" i="23"/>
  <c r="O312" i="23" l="1"/>
  <c r="P312" i="23"/>
  <c r="S312" i="23"/>
  <c r="W312" i="23" s="1"/>
  <c r="T312" i="23"/>
  <c r="Q312" i="23"/>
  <c r="R312" i="23"/>
  <c r="R313" i="23" l="1"/>
  <c r="T313" i="23"/>
  <c r="Q313" i="23"/>
  <c r="S313" i="23"/>
  <c r="W313" i="23" s="1"/>
  <c r="O313" i="23"/>
  <c r="P313" i="23"/>
  <c r="O314" i="23" l="1"/>
  <c r="P314" i="23"/>
  <c r="T314" i="23"/>
  <c r="Q314" i="23"/>
  <c r="S314" i="23"/>
  <c r="W314" i="23" s="1"/>
  <c r="R314" i="23"/>
  <c r="Q315" i="23" l="1"/>
  <c r="R315" i="23"/>
  <c r="S315" i="23"/>
  <c r="W315" i="23" s="1"/>
  <c r="T315" i="23"/>
  <c r="O315" i="23"/>
  <c r="P315" i="23"/>
  <c r="O316" i="23" l="1"/>
  <c r="P316" i="23"/>
  <c r="T316" i="23"/>
  <c r="Q316" i="23"/>
  <c r="S316" i="23"/>
  <c r="W316" i="23" s="1"/>
  <c r="R316" i="23"/>
  <c r="T317" i="23" l="1"/>
  <c r="S317" i="23"/>
  <c r="W317" i="23" s="1"/>
  <c r="R317" i="23"/>
  <c r="Q317" i="23"/>
  <c r="P317" i="23"/>
  <c r="O317" i="23"/>
  <c r="T318" i="23" l="1"/>
  <c r="Q318" i="23"/>
  <c r="S318" i="23"/>
  <c r="W318" i="23" s="1"/>
  <c r="R318" i="23"/>
  <c r="O318" i="23"/>
  <c r="P318" i="23"/>
  <c r="O319" i="23" l="1"/>
  <c r="P319" i="23"/>
  <c r="Q319" i="23"/>
  <c r="R319" i="23"/>
  <c r="S319" i="23"/>
  <c r="W319" i="23" s="1"/>
  <c r="T319" i="23"/>
  <c r="S320" i="23" l="1"/>
  <c r="W320" i="23" s="1"/>
  <c r="Q320" i="23"/>
  <c r="R320" i="23"/>
  <c r="T320" i="23"/>
  <c r="P320" i="23"/>
  <c r="O320" i="23"/>
  <c r="T321" i="23" l="1"/>
  <c r="Q321" i="23"/>
  <c r="R321" i="23"/>
  <c r="S321" i="23"/>
  <c r="W321" i="23" s="1"/>
  <c r="P321" i="23"/>
  <c r="O321" i="23"/>
  <c r="O322" i="23" l="1"/>
  <c r="P322" i="23"/>
  <c r="T322" i="23"/>
  <c r="Q322" i="23"/>
  <c r="R322" i="23"/>
  <c r="S322" i="23"/>
  <c r="W322" i="23" s="1"/>
  <c r="Q323" i="23" l="1"/>
  <c r="T323" i="23"/>
  <c r="R323" i="23"/>
  <c r="S323" i="23"/>
  <c r="W323" i="23" s="1"/>
  <c r="P323" i="23"/>
  <c r="O323" i="23"/>
  <c r="P324" i="23" l="1"/>
  <c r="O324" i="23"/>
  <c r="T324" i="23"/>
  <c r="S324" i="23"/>
  <c r="W324" i="23" s="1"/>
  <c r="R324" i="23"/>
  <c r="Q324" i="23"/>
  <c r="P325" i="23" l="1"/>
  <c r="O325" i="23"/>
  <c r="T325" i="23"/>
  <c r="Q325" i="23"/>
  <c r="S325" i="23"/>
  <c r="W325" i="23" s="1"/>
  <c r="R325" i="23"/>
  <c r="P326" i="23" l="1"/>
  <c r="O326" i="23"/>
  <c r="T326" i="23"/>
  <c r="S326" i="23"/>
  <c r="W326" i="23" s="1"/>
  <c r="R326" i="23"/>
  <c r="Q326" i="23"/>
  <c r="O327" i="23" l="1"/>
  <c r="P327" i="23"/>
  <c r="Q327" i="23"/>
  <c r="R327" i="23"/>
  <c r="S327" i="23"/>
  <c r="W327" i="23" s="1"/>
  <c r="T327" i="23"/>
  <c r="S328" i="23" l="1"/>
  <c r="W328" i="23" s="1"/>
  <c r="Q328" i="23"/>
  <c r="T328" i="23"/>
  <c r="R328" i="23"/>
  <c r="O328" i="23"/>
  <c r="P328" i="23"/>
  <c r="O329" i="23" l="1"/>
  <c r="P329" i="23"/>
  <c r="T329" i="23"/>
  <c r="S329" i="23"/>
  <c r="W329" i="23" s="1"/>
  <c r="Q329" i="23"/>
  <c r="R329" i="23"/>
  <c r="T330" i="23" l="1"/>
  <c r="R330" i="23"/>
  <c r="Q330" i="23"/>
  <c r="S330" i="23"/>
  <c r="W330" i="23" s="1"/>
  <c r="P330" i="23"/>
  <c r="O330" i="23"/>
  <c r="S331" i="23" l="1"/>
  <c r="W331" i="23" s="1"/>
  <c r="T331" i="23"/>
  <c r="Q331" i="23"/>
  <c r="R331" i="23"/>
  <c r="P331" i="23"/>
  <c r="O331" i="23"/>
  <c r="S332" i="23" l="1"/>
  <c r="W332" i="23" s="1"/>
  <c r="Q332" i="23"/>
  <c r="T332" i="23"/>
  <c r="R332" i="23"/>
  <c r="P332" i="23"/>
  <c r="O332" i="23"/>
  <c r="Q333" i="23" l="1"/>
  <c r="S333" i="23"/>
  <c r="W333" i="23" s="1"/>
  <c r="T333" i="23"/>
  <c r="R333" i="23"/>
  <c r="P333" i="23"/>
  <c r="O333" i="23"/>
  <c r="Q334" i="23" l="1"/>
  <c r="T334" i="23"/>
  <c r="R334" i="23"/>
  <c r="O334" i="23"/>
  <c r="P334" i="23"/>
  <c r="S334" i="23"/>
  <c r="W334" i="23" s="1"/>
  <c r="R335" i="23" l="1"/>
  <c r="S335" i="23"/>
  <c r="W335" i="23" s="1"/>
  <c r="T335" i="23"/>
  <c r="Q335" i="23"/>
  <c r="O335" i="23"/>
  <c r="P335" i="23"/>
  <c r="P336" i="23" l="1"/>
  <c r="O336" i="23"/>
  <c r="S336" i="23"/>
  <c r="W336" i="23" s="1"/>
  <c r="T336" i="23"/>
  <c r="Q336" i="23"/>
  <c r="R336" i="23"/>
  <c r="O337" i="23" l="1"/>
  <c r="P337" i="23"/>
  <c r="Q337" i="23"/>
  <c r="S337" i="23"/>
  <c r="W337" i="23" s="1"/>
  <c r="T337" i="23"/>
  <c r="R337" i="23"/>
  <c r="Q338" i="23" l="1"/>
  <c r="S338" i="23"/>
  <c r="W338" i="23" s="1"/>
  <c r="T338" i="23"/>
  <c r="R338" i="23"/>
  <c r="O338" i="23"/>
  <c r="P338" i="23"/>
  <c r="O339" i="23" l="1"/>
  <c r="P339" i="23"/>
  <c r="S339" i="23"/>
  <c r="W339" i="23" s="1"/>
  <c r="T339" i="23"/>
  <c r="Q339" i="23"/>
  <c r="R339" i="23"/>
  <c r="Q340" i="23" l="1"/>
  <c r="S340" i="23"/>
  <c r="W340" i="23" s="1"/>
  <c r="T340" i="23"/>
  <c r="R340" i="23"/>
  <c r="P340" i="23"/>
  <c r="O340" i="23"/>
  <c r="P341" i="23" l="1"/>
  <c r="O341" i="23"/>
  <c r="S341" i="23"/>
  <c r="W341" i="23" s="1"/>
  <c r="Q341" i="23"/>
  <c r="T341" i="23"/>
  <c r="R341" i="23"/>
  <c r="O342" i="23" l="1"/>
  <c r="P342" i="23"/>
  <c r="Q342" i="23"/>
  <c r="S342" i="23"/>
  <c r="W342" i="23" s="1"/>
  <c r="T342" i="23"/>
  <c r="R342" i="23"/>
  <c r="S343" i="23" l="1"/>
  <c r="W343" i="23" s="1"/>
  <c r="T343" i="23"/>
  <c r="Q343" i="23"/>
  <c r="R343" i="23"/>
  <c r="O343" i="23"/>
  <c r="P343" i="23"/>
  <c r="P344" i="23" l="1"/>
  <c r="O344" i="23"/>
  <c r="Q344" i="23"/>
  <c r="S344" i="23"/>
  <c r="W344" i="23" s="1"/>
  <c r="T344" i="23"/>
  <c r="R344" i="23"/>
  <c r="O345" i="23" l="1"/>
  <c r="P345" i="23"/>
  <c r="Q345" i="23"/>
  <c r="T345" i="23"/>
  <c r="S345" i="23"/>
  <c r="W345" i="23" s="1"/>
  <c r="R345" i="23"/>
  <c r="Q346" i="23" l="1"/>
  <c r="S346" i="23"/>
  <c r="W346" i="23" s="1"/>
  <c r="T346" i="23"/>
  <c r="R346" i="23"/>
  <c r="O346" i="23"/>
  <c r="P346" i="23"/>
  <c r="O347" i="23" l="1"/>
  <c r="P347" i="23"/>
  <c r="S347" i="23"/>
  <c r="W347" i="23" s="1"/>
  <c r="T347" i="23"/>
  <c r="Q347" i="23"/>
  <c r="R347" i="23"/>
  <c r="Q348" i="23" l="1"/>
  <c r="R348" i="23"/>
  <c r="T348" i="23"/>
  <c r="S348" i="23"/>
  <c r="W348" i="23" s="1"/>
  <c r="P348" i="23"/>
  <c r="O348" i="23"/>
  <c r="P349" i="23" l="1"/>
  <c r="O349" i="23"/>
  <c r="S349" i="23"/>
  <c r="W349" i="23" s="1"/>
  <c r="Q349" i="23"/>
  <c r="R349" i="23"/>
  <c r="T349" i="23"/>
  <c r="O350" i="23" l="1"/>
  <c r="P350" i="23"/>
  <c r="Q350" i="23"/>
  <c r="R350" i="23"/>
  <c r="S350" i="23"/>
  <c r="W350" i="23" s="1"/>
  <c r="T350" i="23"/>
  <c r="S351" i="23" l="1"/>
  <c r="W351" i="23" s="1"/>
  <c r="Q351" i="23"/>
  <c r="T351" i="23"/>
  <c r="R351" i="23"/>
  <c r="P351" i="23"/>
  <c r="O351" i="23"/>
  <c r="S352" i="23" l="1"/>
  <c r="W352" i="23" s="1"/>
  <c r="Q352" i="23"/>
  <c r="T352" i="23"/>
  <c r="R352" i="23"/>
  <c r="P352" i="23"/>
  <c r="O352" i="23"/>
  <c r="O353" i="23" l="1"/>
  <c r="P353" i="23"/>
  <c r="S353" i="23"/>
  <c r="W353" i="23" s="1"/>
  <c r="T353" i="23"/>
  <c r="Q353" i="23"/>
  <c r="R353" i="23"/>
  <c r="Q354" i="23" l="1"/>
  <c r="R354" i="23"/>
  <c r="S354" i="23"/>
  <c r="W354" i="23" s="1"/>
  <c r="T354" i="23"/>
  <c r="P354" i="23"/>
  <c r="O354" i="23"/>
  <c r="O355" i="23" l="1"/>
  <c r="P355" i="23"/>
  <c r="S355" i="23"/>
  <c r="W355" i="23" s="1"/>
  <c r="T355" i="23"/>
  <c r="Q355" i="23"/>
  <c r="R355" i="23"/>
  <c r="Q356" i="23" l="1"/>
  <c r="R356" i="23"/>
  <c r="T356" i="23"/>
  <c r="S356" i="23"/>
  <c r="W356" i="23" s="1"/>
  <c r="O356" i="23"/>
  <c r="P356" i="23"/>
  <c r="O357" i="23" l="1"/>
  <c r="P357" i="23"/>
  <c r="Q357" i="23"/>
  <c r="R357" i="23"/>
  <c r="S357" i="23"/>
  <c r="W357" i="23" s="1"/>
  <c r="T357" i="23"/>
  <c r="Q358" i="23" l="1"/>
  <c r="R358" i="23"/>
  <c r="S358" i="23"/>
  <c r="W358" i="23" s="1"/>
  <c r="T358" i="23"/>
  <c r="P358" i="23"/>
  <c r="O358" i="23"/>
  <c r="S359" i="23" l="1"/>
  <c r="W359" i="23" s="1"/>
  <c r="T359" i="23"/>
  <c r="Q359" i="23"/>
  <c r="R359" i="23"/>
  <c r="O359" i="23"/>
  <c r="P359" i="23"/>
  <c r="P360" i="23" l="1"/>
  <c r="O360" i="23"/>
  <c r="Q360" i="23"/>
  <c r="R360" i="23"/>
  <c r="T360" i="23"/>
  <c r="S360" i="23"/>
  <c r="W360" i="23" s="1"/>
  <c r="O361" i="23" l="1"/>
  <c r="P361" i="23"/>
  <c r="Q361" i="23"/>
  <c r="S361" i="23"/>
  <c r="W361" i="23" s="1"/>
  <c r="T361" i="23"/>
  <c r="R361" i="23"/>
  <c r="R362" i="23" l="1"/>
  <c r="S362" i="23"/>
  <c r="W362" i="23" s="1"/>
  <c r="T362" i="23"/>
  <c r="Q362" i="23"/>
  <c r="O362" i="23"/>
  <c r="P362" i="23"/>
  <c r="S363" i="23" l="1"/>
  <c r="W363" i="23" s="1"/>
  <c r="R363" i="23"/>
  <c r="T363" i="23"/>
  <c r="Q363" i="23"/>
  <c r="P363" i="23"/>
  <c r="O363" i="23"/>
  <c r="S364" i="23" l="1"/>
  <c r="Q364" i="23"/>
  <c r="R364" i="23"/>
  <c r="T364" i="23"/>
  <c r="O364" i="23"/>
  <c r="P364" i="23"/>
  <c r="O365" i="23" l="1"/>
  <c r="P365" i="23"/>
  <c r="R365" i="23"/>
  <c r="Q365" i="23"/>
  <c r="S365" i="23"/>
  <c r="T365" i="23"/>
  <c r="Q366" i="23" l="1"/>
  <c r="S366" i="23"/>
  <c r="T366" i="23"/>
  <c r="R366" i="23"/>
  <c r="O366" i="23"/>
  <c r="P366" i="23"/>
  <c r="P367" i="23" l="1"/>
  <c r="O367" i="23"/>
  <c r="Q367" i="23"/>
  <c r="T367" i="23"/>
  <c r="S367" i="23"/>
  <c r="R367" i="23"/>
  <c r="O368" i="23" l="1"/>
  <c r="P368" i="23"/>
  <c r="S368" i="23"/>
  <c r="T368" i="23"/>
  <c r="Q368" i="23"/>
  <c r="R368" i="23"/>
  <c r="U21" i="25"/>
  <c r="U22" i="25"/>
  <c r="U23" i="25"/>
  <c r="U24" i="25"/>
  <c r="U25" i="25"/>
  <c r="U26" i="25"/>
  <c r="U27" i="25"/>
  <c r="U28" i="25"/>
  <c r="U29" i="25"/>
  <c r="U46" i="25"/>
  <c r="U47" i="25"/>
  <c r="U48" i="25"/>
  <c r="U49" i="25"/>
  <c r="U50" i="25"/>
  <c r="U51" i="25"/>
  <c r="U52" i="25"/>
  <c r="U53" i="25"/>
  <c r="U54" i="25"/>
  <c r="U55" i="25"/>
  <c r="U56" i="25"/>
  <c r="U57" i="25"/>
  <c r="U58" i="25"/>
  <c r="U59" i="25"/>
  <c r="U60" i="25"/>
  <c r="U61" i="25"/>
  <c r="U62" i="25"/>
  <c r="U63" i="25"/>
  <c r="U64" i="25"/>
  <c r="U65" i="25"/>
  <c r="U66" i="25"/>
  <c r="U67" i="25"/>
  <c r="U68" i="25"/>
  <c r="U69" i="25"/>
  <c r="U70" i="25"/>
  <c r="U71" i="25"/>
  <c r="U72" i="25"/>
  <c r="U73" i="25"/>
  <c r="U74" i="25"/>
  <c r="U75" i="25"/>
  <c r="U76" i="25"/>
  <c r="U77" i="25"/>
  <c r="U78" i="25"/>
  <c r="U79" i="25"/>
  <c r="U80" i="25"/>
  <c r="U81" i="25"/>
  <c r="U82" i="25"/>
  <c r="U83" i="25"/>
  <c r="U84" i="25"/>
  <c r="U85" i="25"/>
  <c r="U86" i="25"/>
  <c r="U87" i="25"/>
  <c r="U88" i="25"/>
  <c r="U89" i="25"/>
  <c r="U90" i="25"/>
  <c r="U91" i="25"/>
  <c r="U92" i="25"/>
  <c r="U93" i="25"/>
  <c r="U94" i="25"/>
  <c r="U95" i="25"/>
  <c r="U96" i="25"/>
  <c r="U97" i="25"/>
  <c r="U98" i="25"/>
  <c r="U99" i="25"/>
  <c r="U100" i="25"/>
  <c r="U101" i="25"/>
  <c r="U102" i="25"/>
  <c r="U103" i="25"/>
  <c r="U104" i="25"/>
  <c r="U105" i="25"/>
  <c r="U106" i="25"/>
  <c r="U107" i="25"/>
  <c r="U108" i="25"/>
  <c r="U109" i="25"/>
  <c r="U110" i="25"/>
  <c r="U111" i="25"/>
  <c r="U112" i="25"/>
  <c r="U113" i="25"/>
  <c r="U114" i="25"/>
  <c r="U115" i="25"/>
  <c r="U116" i="25"/>
  <c r="U117" i="25"/>
  <c r="U118" i="25"/>
  <c r="U119" i="25"/>
  <c r="U120" i="25"/>
  <c r="U121" i="25"/>
  <c r="U122" i="25"/>
  <c r="U123" i="25"/>
  <c r="U124" i="25"/>
  <c r="U125" i="25"/>
  <c r="U126" i="25"/>
  <c r="U127" i="25"/>
  <c r="U128" i="25"/>
  <c r="U129" i="25"/>
  <c r="U130" i="25"/>
  <c r="U131" i="25"/>
  <c r="U132" i="25"/>
  <c r="U133" i="25"/>
  <c r="U134" i="25"/>
  <c r="U135" i="25"/>
  <c r="U136" i="25"/>
  <c r="U137" i="25"/>
  <c r="U138" i="25"/>
  <c r="U139" i="25"/>
  <c r="U140" i="25"/>
  <c r="U141" i="25"/>
  <c r="U142" i="25"/>
  <c r="U143" i="25"/>
  <c r="U144" i="25"/>
  <c r="U145" i="25"/>
  <c r="U146" i="25"/>
  <c r="U147" i="25"/>
  <c r="U148" i="25"/>
  <c r="U149" i="25"/>
  <c r="U150" i="25"/>
  <c r="U151" i="25"/>
  <c r="U152" i="25"/>
  <c r="U153" i="25"/>
  <c r="U154" i="25"/>
  <c r="U155" i="25"/>
  <c r="U156" i="25"/>
  <c r="U157" i="25"/>
  <c r="U158" i="25"/>
  <c r="Z2" i="25" l="1"/>
  <c r="W2" i="25"/>
  <c r="AA2" i="25" l="1"/>
  <c r="C16" i="1"/>
  <c r="J20" i="25" l="1"/>
  <c r="H20" i="25" s="1"/>
  <c r="J21" i="25"/>
  <c r="H21" i="25" s="1"/>
  <c r="J22" i="25"/>
  <c r="H22" i="25" s="1"/>
  <c r="AL8" i="25"/>
  <c r="AL7" i="25"/>
  <c r="AL9" i="25"/>
  <c r="AM7" i="25" l="1"/>
  <c r="AM8" i="25"/>
  <c r="AM9" i="25"/>
  <c r="I20" i="25"/>
  <c r="M21" i="25" s="1"/>
  <c r="I21" i="25"/>
  <c r="I22" i="25"/>
  <c r="J23" i="25"/>
  <c r="H23" i="25" s="1"/>
  <c r="AL10" i="25"/>
  <c r="N21" i="25" l="1"/>
  <c r="N22" i="25" s="1"/>
  <c r="AM10" i="25"/>
  <c r="R21" i="25"/>
  <c r="AI21" i="25"/>
  <c r="I23" i="25"/>
  <c r="J24" i="25"/>
  <c r="H24" i="25" s="1"/>
  <c r="E22" i="8"/>
  <c r="AL11" i="25"/>
  <c r="M22" i="25" l="1"/>
  <c r="AI22" i="25" s="1"/>
  <c r="AM11" i="25"/>
  <c r="S22" i="8"/>
  <c r="T22" i="8" s="1"/>
  <c r="AV22" i="8" s="1"/>
  <c r="M22" i="8"/>
  <c r="L22" i="8" s="1"/>
  <c r="K23" i="8" s="1"/>
  <c r="N23" i="8" s="1"/>
  <c r="AU23" i="8" s="1"/>
  <c r="I24" i="25"/>
  <c r="J25" i="25"/>
  <c r="H25" i="25" s="1"/>
  <c r="AL12" i="25"/>
  <c r="R22" i="25" l="1"/>
  <c r="M23" i="25"/>
  <c r="R23" i="25" s="1"/>
  <c r="N23" i="25"/>
  <c r="AM12" i="25"/>
  <c r="I25" i="25"/>
  <c r="J26" i="25"/>
  <c r="H26" i="25" s="1"/>
  <c r="E23" i="8"/>
  <c r="AL13" i="25"/>
  <c r="E24" i="8"/>
  <c r="M24" i="25" l="1"/>
  <c r="AI24" i="25" s="1"/>
  <c r="N24" i="25"/>
  <c r="AI23" i="25"/>
  <c r="M23" i="8"/>
  <c r="L23" i="8" s="1"/>
  <c r="K24" i="8" s="1"/>
  <c r="N24" i="8" s="1"/>
  <c r="AU24" i="8" s="1"/>
  <c r="AM13" i="25"/>
  <c r="M24" i="8"/>
  <c r="I26" i="25"/>
  <c r="J27" i="25"/>
  <c r="H27" i="25" s="1"/>
  <c r="AL14" i="25"/>
  <c r="R24" i="25" l="1"/>
  <c r="N25" i="25"/>
  <c r="M25" i="25"/>
  <c r="AI25" i="25" s="1"/>
  <c r="L24" i="8"/>
  <c r="K25" i="8" s="1"/>
  <c r="N25" i="8" s="1"/>
  <c r="AU25" i="8" s="1"/>
  <c r="AM14" i="25"/>
  <c r="I27" i="25"/>
  <c r="J28" i="25"/>
  <c r="H28" i="25" s="1"/>
  <c r="AL15" i="25"/>
  <c r="E25" i="8"/>
  <c r="M25" i="8" l="1"/>
  <c r="L25" i="8" s="1"/>
  <c r="K26" i="8" s="1"/>
  <c r="N26" i="8" s="1"/>
  <c r="AU26" i="8" s="1"/>
  <c r="R25" i="25"/>
  <c r="M26" i="25"/>
  <c r="AI26" i="25" s="1"/>
  <c r="N26" i="25"/>
  <c r="AM15" i="25"/>
  <c r="I28" i="25"/>
  <c r="J29" i="25"/>
  <c r="H29" i="25" s="1"/>
  <c r="E26" i="8"/>
  <c r="AL16" i="25"/>
  <c r="N27" i="25" l="1"/>
  <c r="R26" i="25"/>
  <c r="M27" i="25"/>
  <c r="AI27" i="25" s="1"/>
  <c r="M26" i="8"/>
  <c r="L26" i="8" s="1"/>
  <c r="K27" i="8" s="1"/>
  <c r="N27" i="8" s="1"/>
  <c r="AU27" i="8" s="1"/>
  <c r="AM16" i="25"/>
  <c r="I29" i="25"/>
  <c r="J30" i="25"/>
  <c r="H30" i="25" s="1"/>
  <c r="E27" i="8"/>
  <c r="AL17" i="25"/>
  <c r="M28" i="25" l="1"/>
  <c r="AI28" i="25" s="1"/>
  <c r="N28" i="25"/>
  <c r="R27" i="25"/>
  <c r="M27" i="8"/>
  <c r="L27" i="8" s="1"/>
  <c r="K28" i="8" s="1"/>
  <c r="N28" i="8" s="1"/>
  <c r="AU28" i="8" s="1"/>
  <c r="AM17" i="25"/>
  <c r="I30" i="25"/>
  <c r="J31" i="25"/>
  <c r="H31" i="25" s="1"/>
  <c r="AJ17" i="25"/>
  <c r="AL18" i="25"/>
  <c r="E28" i="8"/>
  <c r="R28" i="25" l="1"/>
  <c r="M29" i="25"/>
  <c r="AI29" i="25" s="1"/>
  <c r="N29" i="25"/>
  <c r="M28" i="8"/>
  <c r="L28" i="8" s="1"/>
  <c r="K29" i="8" s="1"/>
  <c r="N29" i="8" s="1"/>
  <c r="AU29" i="8" s="1"/>
  <c r="AM18" i="25"/>
  <c r="AK17" i="25"/>
  <c r="I31" i="25"/>
  <c r="J32" i="25"/>
  <c r="H32" i="25" s="1"/>
  <c r="AJ18" i="25"/>
  <c r="E29" i="8"/>
  <c r="AL19" i="25"/>
  <c r="R29" i="25" l="1"/>
  <c r="M30" i="25"/>
  <c r="AI30" i="25" s="1"/>
  <c r="M29" i="8"/>
  <c r="L29" i="8" s="1"/>
  <c r="K30" i="8" s="1"/>
  <c r="N30" i="8" s="1"/>
  <c r="AU30" i="8" s="1"/>
  <c r="N30" i="25"/>
  <c r="AM19" i="25"/>
  <c r="AK18" i="25"/>
  <c r="R30" i="25"/>
  <c r="I32" i="25"/>
  <c r="J33" i="25"/>
  <c r="H33" i="25" s="1"/>
  <c r="E31" i="8"/>
  <c r="E30" i="8"/>
  <c r="AL20" i="25"/>
  <c r="AJ19" i="25"/>
  <c r="M31" i="25" l="1"/>
  <c r="AI31" i="25" s="1"/>
  <c r="M30" i="8"/>
  <c r="L30" i="8" s="1"/>
  <c r="K31" i="8" s="1"/>
  <c r="N31" i="8" s="1"/>
  <c r="AU31" i="8" s="1"/>
  <c r="N31" i="25"/>
  <c r="AM20" i="25"/>
  <c r="M31" i="8"/>
  <c r="AK19" i="25"/>
  <c r="I33" i="25"/>
  <c r="J34" i="25"/>
  <c r="H34" i="25" s="1"/>
  <c r="AL21" i="25"/>
  <c r="AJ20" i="25"/>
  <c r="R31" i="25" l="1"/>
  <c r="N32" i="25"/>
  <c r="M32" i="25"/>
  <c r="AI32" i="25" s="1"/>
  <c r="L31" i="8"/>
  <c r="K32" i="8" s="1"/>
  <c r="N32" i="8" s="1"/>
  <c r="AU32" i="8" s="1"/>
  <c r="AM21" i="25"/>
  <c r="AK20" i="25"/>
  <c r="M33" i="25"/>
  <c r="I34" i="25"/>
  <c r="J35" i="25"/>
  <c r="H35" i="25" s="1"/>
  <c r="AJ21" i="25"/>
  <c r="E32" i="8"/>
  <c r="AL22" i="25"/>
  <c r="R32" i="25" l="1"/>
  <c r="M32" i="8"/>
  <c r="L32" i="8" s="1"/>
  <c r="K33" i="8" s="1"/>
  <c r="N33" i="8" s="1"/>
  <c r="AU33" i="8" s="1"/>
  <c r="N33" i="25"/>
  <c r="M34" i="25" s="1"/>
  <c r="AI34" i="25" s="1"/>
  <c r="AM22" i="25"/>
  <c r="AK21" i="25"/>
  <c r="R33" i="25"/>
  <c r="AI33" i="25"/>
  <c r="I35" i="25"/>
  <c r="E33" i="8"/>
  <c r="E34" i="8"/>
  <c r="AJ22" i="25"/>
  <c r="M33" i="8" l="1"/>
  <c r="L33" i="8" s="1"/>
  <c r="K34" i="8" s="1"/>
  <c r="N34" i="8" s="1"/>
  <c r="AU34" i="8" s="1"/>
  <c r="N34" i="25"/>
  <c r="M34" i="8"/>
  <c r="AK22" i="25"/>
  <c r="R34" i="25"/>
  <c r="N35" i="25"/>
  <c r="M35" i="25"/>
  <c r="E35" i="8"/>
  <c r="L34" i="8" l="1"/>
  <c r="K35" i="8" s="1"/>
  <c r="N35" i="8" s="1"/>
  <c r="AU35" i="8" s="1"/>
  <c r="M35" i="8"/>
  <c r="R35" i="25"/>
  <c r="AI35" i="25"/>
  <c r="M36" i="25"/>
  <c r="N36" i="25"/>
  <c r="J36" i="25"/>
  <c r="H36" i="25" s="1"/>
  <c r="E36" i="8"/>
  <c r="AL23" i="25"/>
  <c r="L35" i="8" l="1"/>
  <c r="K36" i="8" s="1"/>
  <c r="N36" i="8" s="1"/>
  <c r="AU36" i="8" s="1"/>
  <c r="AM23" i="25"/>
  <c r="M36" i="8"/>
  <c r="R36" i="25"/>
  <c r="AI36" i="25"/>
  <c r="I36" i="25"/>
  <c r="J37" i="25"/>
  <c r="H37" i="25" s="1"/>
  <c r="AJ23" i="25"/>
  <c r="AL24" i="25"/>
  <c r="E37" i="8"/>
  <c r="L36" i="8" l="1"/>
  <c r="K37" i="8" s="1"/>
  <c r="N37" i="8" s="1"/>
  <c r="AU37" i="8" s="1"/>
  <c r="AM24" i="25"/>
  <c r="AK23" i="25"/>
  <c r="M37" i="8"/>
  <c r="I37" i="25"/>
  <c r="M37" i="25"/>
  <c r="N37" i="25"/>
  <c r="J38" i="25"/>
  <c r="H38" i="25" s="1"/>
  <c r="AL25" i="25"/>
  <c r="AJ24" i="25"/>
  <c r="L37" i="8" l="1"/>
  <c r="K38" i="8" s="1"/>
  <c r="N38" i="8" s="1"/>
  <c r="AU38" i="8" s="1"/>
  <c r="AM25" i="25"/>
  <c r="AK24" i="25"/>
  <c r="AI37" i="25"/>
  <c r="I38" i="25"/>
  <c r="R37" i="25"/>
  <c r="M38" i="25"/>
  <c r="N38" i="25"/>
  <c r="J41" i="25"/>
  <c r="H41" i="25" s="1"/>
  <c r="AJ25" i="25"/>
  <c r="E38" i="8"/>
  <c r="AK25" i="25" l="1"/>
  <c r="AI38" i="25"/>
  <c r="M38" i="8"/>
  <c r="L38" i="8" s="1"/>
  <c r="K39" i="8" s="1"/>
  <c r="N39" i="8" s="1"/>
  <c r="R38" i="25"/>
  <c r="M39" i="25"/>
  <c r="N39" i="25"/>
  <c r="J42" i="25"/>
  <c r="H42" i="25" s="1"/>
  <c r="E39" i="8"/>
  <c r="R39" i="25" l="1"/>
  <c r="AI39" i="25"/>
  <c r="M39" i="8"/>
  <c r="L39" i="8" s="1"/>
  <c r="K40" i="8" s="1"/>
  <c r="N40" i="8" s="1"/>
  <c r="AU39" i="8"/>
  <c r="J43" i="25"/>
  <c r="H43" i="25" s="1"/>
  <c r="E40" i="8"/>
  <c r="M40" i="8" l="1"/>
  <c r="L40" i="8" s="1"/>
  <c r="K41" i="8" s="1"/>
  <c r="N41" i="8" s="1"/>
  <c r="AU40" i="8"/>
  <c r="J44" i="25"/>
  <c r="H44" i="25" s="1"/>
  <c r="AU41" i="8" l="1"/>
  <c r="J45" i="25"/>
  <c r="H45" i="25" s="1"/>
  <c r="J46" i="25" l="1"/>
  <c r="H46" i="25" s="1"/>
  <c r="J47" i="25" l="1"/>
  <c r="H47" i="25" s="1"/>
  <c r="J48" i="25" l="1"/>
  <c r="H48" i="25" s="1"/>
  <c r="J49" i="25" l="1"/>
  <c r="H49" i="25" s="1"/>
  <c r="J50" i="25" l="1"/>
  <c r="H50" i="25" s="1"/>
  <c r="I50" i="25" l="1"/>
  <c r="J51" i="25"/>
  <c r="H51" i="25" s="1"/>
  <c r="I51" i="25" l="1"/>
  <c r="J52" i="25"/>
  <c r="H52" i="25" s="1"/>
  <c r="I52" i="25" l="1"/>
  <c r="J53" i="25"/>
  <c r="H53" i="25" s="1"/>
  <c r="I53" i="25" l="1"/>
  <c r="J54" i="25"/>
  <c r="H54" i="25" s="1"/>
  <c r="I54" i="25" l="1"/>
  <c r="J55" i="25"/>
  <c r="H55" i="25" s="1"/>
  <c r="I55" i="25" l="1"/>
  <c r="J56" i="25"/>
  <c r="H56" i="25" s="1"/>
  <c r="I56" i="25" l="1"/>
  <c r="J57" i="25"/>
  <c r="H57" i="25" s="1"/>
  <c r="I57" i="25" l="1"/>
  <c r="J58" i="25"/>
  <c r="H58" i="25" s="1"/>
  <c r="I58" i="25" l="1"/>
  <c r="J59" i="25"/>
  <c r="H59" i="25" s="1"/>
  <c r="I59" i="25" l="1"/>
  <c r="J60" i="25"/>
  <c r="H60" i="25" s="1"/>
  <c r="I60" i="25" l="1"/>
  <c r="J61" i="25"/>
  <c r="H61" i="25" s="1"/>
  <c r="I61" i="25" l="1"/>
  <c r="J62" i="25"/>
  <c r="H62" i="25" s="1"/>
  <c r="I62" i="25" s="1"/>
  <c r="J63" i="25" l="1"/>
  <c r="H63" i="25" s="1"/>
  <c r="I63" i="25" l="1"/>
  <c r="J64" i="25"/>
  <c r="H64" i="25" s="1"/>
  <c r="I64" i="25" l="1"/>
  <c r="J65" i="25"/>
  <c r="H65" i="25" s="1"/>
  <c r="I65" i="25" l="1"/>
  <c r="J66" i="25"/>
  <c r="H66" i="25" s="1"/>
  <c r="I66" i="25" l="1"/>
  <c r="J67" i="25"/>
  <c r="H67" i="25" s="1"/>
  <c r="I67" i="25" s="1"/>
  <c r="J68" i="25" l="1"/>
  <c r="H68" i="25" s="1"/>
  <c r="I68" i="25" l="1"/>
  <c r="J69" i="25"/>
  <c r="H69" i="25" s="1"/>
  <c r="I69" i="25" l="1"/>
  <c r="J70" i="25"/>
  <c r="H70" i="25" s="1"/>
  <c r="I70" i="25" l="1"/>
  <c r="J71" i="25"/>
  <c r="H71" i="25" s="1"/>
  <c r="I71" i="25" s="1"/>
  <c r="J72" i="25" l="1"/>
  <c r="H72" i="25" s="1"/>
  <c r="I72" i="25" s="1"/>
  <c r="J73" i="25" l="1"/>
  <c r="H73" i="25" s="1"/>
  <c r="I73" i="25" l="1"/>
  <c r="J74" i="25"/>
  <c r="H74" i="25" s="1"/>
  <c r="I74" i="25" l="1"/>
  <c r="J75" i="25"/>
  <c r="H75" i="25" s="1"/>
  <c r="I75" i="25" l="1"/>
  <c r="J76" i="25"/>
  <c r="H76" i="25" s="1"/>
  <c r="I76" i="25" s="1"/>
  <c r="J77" i="25" l="1"/>
  <c r="H77" i="25" s="1"/>
  <c r="I77" i="25" l="1"/>
  <c r="J78" i="25"/>
  <c r="H78" i="25" s="1"/>
  <c r="I78" i="25" l="1"/>
  <c r="J79" i="25"/>
  <c r="H79" i="25" s="1"/>
  <c r="I79" i="25" l="1"/>
  <c r="J80" i="25"/>
  <c r="H80" i="25" s="1"/>
  <c r="I80" i="25" l="1"/>
  <c r="J81" i="25"/>
  <c r="H81" i="25" s="1"/>
  <c r="I81" i="25" l="1"/>
  <c r="J82" i="25"/>
  <c r="H82" i="25" s="1"/>
  <c r="I82" i="25" l="1"/>
  <c r="J83" i="25"/>
  <c r="H83" i="25" s="1"/>
  <c r="I83" i="25" l="1"/>
  <c r="J84" i="25"/>
  <c r="H84" i="25" s="1"/>
  <c r="I84" i="25" l="1"/>
  <c r="J85" i="25"/>
  <c r="H85" i="25" s="1"/>
  <c r="I85" i="25" s="1"/>
  <c r="J86" i="25" l="1"/>
  <c r="H86" i="25" s="1"/>
  <c r="I86" i="25" l="1"/>
  <c r="J87" i="25"/>
  <c r="H87" i="25" s="1"/>
  <c r="I87" i="25" l="1"/>
  <c r="J88" i="25"/>
  <c r="H88" i="25" s="1"/>
  <c r="I88" i="25" l="1"/>
  <c r="J89" i="25"/>
  <c r="H89" i="25" s="1"/>
  <c r="I89" i="25" l="1"/>
  <c r="J90" i="25"/>
  <c r="H90" i="25" s="1"/>
  <c r="I90" i="25" s="1"/>
  <c r="J91" i="25" l="1"/>
  <c r="H91" i="25" s="1"/>
  <c r="I91" i="25" l="1"/>
  <c r="J92" i="25"/>
  <c r="H92" i="25" s="1"/>
  <c r="I92" i="25" s="1"/>
  <c r="J93" i="25" l="1"/>
  <c r="H93" i="25" s="1"/>
  <c r="I93" i="25" l="1"/>
  <c r="J94" i="25"/>
  <c r="H94" i="25" s="1"/>
  <c r="I94" i="25" l="1"/>
  <c r="J95" i="25"/>
  <c r="H95" i="25" s="1"/>
  <c r="I95" i="25" l="1"/>
  <c r="J96" i="25"/>
  <c r="H96" i="25" s="1"/>
  <c r="I96" i="25" l="1"/>
  <c r="J97" i="25"/>
  <c r="H97" i="25" s="1"/>
  <c r="I97" i="25" s="1"/>
  <c r="J98" i="25" l="1"/>
  <c r="H98" i="25" s="1"/>
  <c r="I98" i="25" l="1"/>
  <c r="J99" i="25"/>
  <c r="H99" i="25" s="1"/>
  <c r="I99" i="25" l="1"/>
  <c r="J100" i="25"/>
  <c r="H100" i="25" s="1"/>
  <c r="I100" i="25" s="1"/>
  <c r="J101" i="25" l="1"/>
  <c r="H101" i="25" s="1"/>
  <c r="I101" i="25" l="1"/>
  <c r="J102" i="25"/>
  <c r="H102" i="25" s="1"/>
  <c r="I102" i="25" l="1"/>
  <c r="J103" i="25"/>
  <c r="H103" i="25" s="1"/>
  <c r="I103" i="25" l="1"/>
  <c r="J104" i="25"/>
  <c r="H104" i="25" s="1"/>
  <c r="I104" i="25" s="1"/>
  <c r="J105" i="25" l="1"/>
  <c r="H105" i="25" s="1"/>
  <c r="I105" i="25" l="1"/>
  <c r="J106" i="25"/>
  <c r="H106" i="25" s="1"/>
  <c r="I106" i="25" l="1"/>
  <c r="J107" i="25"/>
  <c r="H107" i="25" s="1"/>
  <c r="I107" i="25" l="1"/>
  <c r="J108" i="25"/>
  <c r="H108" i="25" s="1"/>
  <c r="I108" i="25" s="1"/>
  <c r="J109" i="25" l="1"/>
  <c r="H109" i="25" s="1"/>
  <c r="I109" i="25" l="1"/>
  <c r="J110" i="25"/>
  <c r="H110" i="25" s="1"/>
  <c r="I110" i="25" s="1"/>
  <c r="J111" i="25" l="1"/>
  <c r="H111" i="25" s="1"/>
  <c r="I111" i="25" l="1"/>
  <c r="J112" i="25"/>
  <c r="H112" i="25" s="1"/>
  <c r="I112" i="25" l="1"/>
  <c r="J113" i="25"/>
  <c r="H113" i="25" s="1"/>
  <c r="I113" i="25" l="1"/>
  <c r="J114" i="25"/>
  <c r="H114" i="25" s="1"/>
  <c r="I114" i="25" l="1"/>
  <c r="J115" i="25"/>
  <c r="H115" i="25" s="1"/>
  <c r="I115" i="25" l="1"/>
  <c r="J116" i="25"/>
  <c r="H116" i="25" s="1"/>
  <c r="I116" i="25" l="1"/>
  <c r="J117" i="25"/>
  <c r="H117" i="25" s="1"/>
  <c r="I117" i="25" l="1"/>
  <c r="J118" i="25"/>
  <c r="H118" i="25" s="1"/>
  <c r="I118" i="25" l="1"/>
  <c r="J119" i="25"/>
  <c r="H119" i="25" s="1"/>
  <c r="I119" i="25" l="1"/>
  <c r="J120" i="25"/>
  <c r="H120" i="25" s="1"/>
  <c r="I120" i="25" l="1"/>
  <c r="J121" i="25"/>
  <c r="H121" i="25" s="1"/>
  <c r="I121" i="25" l="1"/>
  <c r="J122" i="25"/>
  <c r="H122" i="25" s="1"/>
  <c r="I122" i="25" l="1"/>
  <c r="J123" i="25"/>
  <c r="H123" i="25" s="1"/>
  <c r="I123" i="25" l="1"/>
  <c r="J124" i="25"/>
  <c r="H124" i="25" s="1"/>
  <c r="I124" i="25" l="1"/>
  <c r="J125" i="25"/>
  <c r="H125" i="25" s="1"/>
  <c r="I125" i="25" l="1"/>
  <c r="J126" i="25"/>
  <c r="H126" i="25" s="1"/>
  <c r="I126" i="25" l="1"/>
  <c r="J127" i="25"/>
  <c r="H127" i="25" s="1"/>
  <c r="I127" i="25" l="1"/>
  <c r="J128" i="25"/>
  <c r="H128" i="25" s="1"/>
  <c r="I128" i="25" l="1"/>
  <c r="J129" i="25"/>
  <c r="H129" i="25" s="1"/>
  <c r="I129" i="25" l="1"/>
  <c r="J130" i="25"/>
  <c r="H130" i="25" s="1"/>
  <c r="I130" i="25" l="1"/>
  <c r="J131" i="25"/>
  <c r="H131" i="25" s="1"/>
  <c r="I131" i="25" s="1"/>
  <c r="J132" i="25" l="1"/>
  <c r="H132" i="25" s="1"/>
  <c r="I132" i="25" l="1"/>
  <c r="J133" i="25"/>
  <c r="H133" i="25" s="1"/>
  <c r="I133" i="25" l="1"/>
  <c r="J134" i="25"/>
  <c r="H134" i="25" s="1"/>
  <c r="I134" i="25" l="1"/>
  <c r="J135" i="25"/>
  <c r="H135" i="25" s="1"/>
  <c r="I135" i="25" l="1"/>
  <c r="J136" i="25"/>
  <c r="H136" i="25" s="1"/>
  <c r="I136" i="25" l="1"/>
  <c r="J137" i="25"/>
  <c r="H137" i="25" s="1"/>
  <c r="I137" i="25" s="1"/>
  <c r="J138" i="25" l="1"/>
  <c r="H138" i="25" s="1"/>
  <c r="I138" i="25" l="1"/>
  <c r="J139" i="25"/>
  <c r="H139" i="25" s="1"/>
  <c r="I139" i="25" l="1"/>
  <c r="J140" i="25"/>
  <c r="H140" i="25" s="1"/>
  <c r="I140" i="25" l="1"/>
  <c r="J141" i="25"/>
  <c r="H141" i="25" s="1"/>
  <c r="I141" i="25" l="1"/>
  <c r="J142" i="25"/>
  <c r="H142" i="25" s="1"/>
  <c r="I142" i="25" l="1"/>
  <c r="J143" i="25"/>
  <c r="H143" i="25" s="1"/>
  <c r="I143" i="25" l="1"/>
  <c r="J144" i="25"/>
  <c r="H144" i="25" s="1"/>
  <c r="I144" i="25" l="1"/>
  <c r="J145" i="25"/>
  <c r="H145" i="25" s="1"/>
  <c r="I145" i="25" s="1"/>
  <c r="J146" i="25" l="1"/>
  <c r="H146" i="25" s="1"/>
  <c r="I146" i="25" l="1"/>
  <c r="J147" i="25"/>
  <c r="H147" i="25" s="1"/>
  <c r="I147" i="25" l="1"/>
  <c r="J148" i="25"/>
  <c r="H148" i="25" s="1"/>
  <c r="I148" i="25" s="1"/>
  <c r="J149" i="25" l="1"/>
  <c r="H149" i="25" s="1"/>
  <c r="I149" i="25" l="1"/>
  <c r="J150" i="25"/>
  <c r="H150" i="25" s="1"/>
  <c r="I150" i="25" l="1"/>
  <c r="J151" i="25"/>
  <c r="H151" i="25" s="1"/>
  <c r="I151" i="25" l="1"/>
  <c r="J152" i="25"/>
  <c r="H152" i="25" s="1"/>
  <c r="I152" i="25" l="1"/>
  <c r="J153" i="25"/>
  <c r="H153" i="25" s="1"/>
  <c r="I153" i="25" l="1"/>
  <c r="J154" i="25"/>
  <c r="H154" i="25" s="1"/>
  <c r="I154" i="25" l="1"/>
  <c r="J155" i="25"/>
  <c r="H155" i="25" s="1"/>
  <c r="I155" i="25" l="1"/>
  <c r="J156" i="25"/>
  <c r="H156" i="25" s="1"/>
  <c r="I156" i="25" l="1"/>
  <c r="J157" i="25"/>
  <c r="H157" i="25" s="1"/>
  <c r="I157" i="25" l="1"/>
  <c r="J158" i="25"/>
  <c r="H158" i="25" s="1"/>
  <c r="I158" i="25" l="1"/>
  <c r="J159" i="25"/>
  <c r="H159" i="25" s="1"/>
  <c r="I159" i="25" l="1"/>
  <c r="J160" i="25"/>
  <c r="H160" i="25" s="1"/>
  <c r="I160" i="25" l="1"/>
  <c r="J161" i="25"/>
  <c r="H161" i="25" s="1"/>
  <c r="I161" i="25" l="1"/>
  <c r="J162" i="25"/>
  <c r="H162" i="25" s="1"/>
  <c r="I162" i="25" l="1"/>
  <c r="J163" i="25"/>
  <c r="H163" i="25" s="1"/>
  <c r="I163" i="25" l="1"/>
  <c r="J164" i="25"/>
  <c r="H164" i="25" s="1"/>
  <c r="I164" i="25" l="1"/>
  <c r="J165" i="25"/>
  <c r="H165" i="25" s="1"/>
  <c r="I165" i="25" s="1"/>
  <c r="J166" i="25" l="1"/>
  <c r="H166" i="25" s="1"/>
  <c r="I166" i="25" l="1"/>
  <c r="J167" i="25"/>
  <c r="H167" i="25" s="1"/>
  <c r="I167" i="25" l="1"/>
  <c r="J168" i="25"/>
  <c r="H168" i="25" s="1"/>
  <c r="I168" i="25" l="1"/>
  <c r="J169" i="25"/>
  <c r="H169" i="25" s="1"/>
  <c r="I169" i="25" l="1"/>
  <c r="J170" i="25"/>
  <c r="H170" i="25" s="1"/>
  <c r="I170" i="25" l="1"/>
  <c r="J171" i="25"/>
  <c r="H171" i="25" s="1"/>
  <c r="I171" i="25" l="1"/>
  <c r="J172" i="25"/>
  <c r="H172" i="25" s="1"/>
  <c r="I172" i="25" l="1"/>
  <c r="J173" i="25"/>
  <c r="H173" i="25" s="1"/>
  <c r="I173" i="25" l="1"/>
  <c r="J174" i="25"/>
  <c r="H174" i="25" s="1"/>
  <c r="I174" i="25" l="1"/>
  <c r="J175" i="25"/>
  <c r="H175" i="25" s="1"/>
  <c r="I175" i="25" s="1"/>
  <c r="J176" i="25" l="1"/>
  <c r="H176" i="25" s="1"/>
  <c r="I176" i="25" l="1"/>
  <c r="J177" i="25"/>
  <c r="H177" i="25" s="1"/>
  <c r="I177" i="25" l="1"/>
  <c r="J178" i="25"/>
  <c r="H178" i="25" s="1"/>
  <c r="I178" i="25" l="1"/>
  <c r="J179" i="25"/>
  <c r="H179" i="25" s="1"/>
  <c r="I179" i="25" l="1"/>
  <c r="J180" i="25"/>
  <c r="H180" i="25" s="1"/>
  <c r="I180" i="25" l="1"/>
  <c r="J181" i="25"/>
  <c r="H181" i="25" s="1"/>
  <c r="I181" i="25" s="1"/>
  <c r="J182" i="25" l="1"/>
  <c r="H182" i="25" s="1"/>
  <c r="I182" i="25" s="1"/>
  <c r="J183" i="25" l="1"/>
  <c r="H183" i="25" s="1"/>
  <c r="I183" i="25" l="1"/>
  <c r="J184" i="25"/>
  <c r="H184" i="25" s="1"/>
  <c r="I184" i="25" l="1"/>
  <c r="J185" i="25"/>
  <c r="H185" i="25" s="1"/>
  <c r="I185" i="25" l="1"/>
  <c r="J186" i="25"/>
  <c r="H186" i="25" s="1"/>
  <c r="I186" i="25" s="1"/>
  <c r="J187" i="25" l="1"/>
  <c r="H187" i="25" s="1"/>
  <c r="I187" i="25" l="1"/>
  <c r="J188" i="25"/>
  <c r="H188" i="25" s="1"/>
  <c r="I188" i="25" l="1"/>
  <c r="J189" i="25"/>
  <c r="H189" i="25" s="1"/>
  <c r="I189" i="25" l="1"/>
  <c r="J190" i="25"/>
  <c r="H190" i="25" s="1"/>
  <c r="I190" i="25" s="1"/>
  <c r="J191" i="25" l="1"/>
  <c r="H191" i="25" s="1"/>
  <c r="I191" i="25" l="1"/>
  <c r="J192" i="25"/>
  <c r="H192" i="25" s="1"/>
  <c r="I192" i="25" l="1"/>
  <c r="J193" i="25"/>
  <c r="H193" i="25" s="1"/>
  <c r="I193" i="25" l="1"/>
  <c r="J194" i="25"/>
  <c r="H194" i="25" s="1"/>
  <c r="I194" i="25" l="1"/>
  <c r="J195" i="25"/>
  <c r="H195" i="25" s="1"/>
  <c r="I195" i="25" l="1"/>
  <c r="J196" i="25"/>
  <c r="H196" i="25" s="1"/>
  <c r="I196" i="25" l="1"/>
  <c r="J197" i="25"/>
  <c r="H197" i="25" s="1"/>
  <c r="I197" i="25" l="1"/>
  <c r="J198" i="25"/>
  <c r="H198" i="25" s="1"/>
  <c r="I198" i="25" s="1"/>
  <c r="J199" i="25" l="1"/>
  <c r="H199" i="25" s="1"/>
  <c r="I199" i="25" l="1"/>
  <c r="J200" i="25"/>
  <c r="H200" i="25" s="1"/>
  <c r="I200" i="25" l="1"/>
  <c r="J201" i="25"/>
  <c r="H201" i="25" s="1"/>
  <c r="I201" i="25" l="1"/>
  <c r="J202" i="25"/>
  <c r="H202" i="25" s="1"/>
  <c r="I202" i="25" s="1"/>
  <c r="J203" i="25" l="1"/>
  <c r="H203" i="25" s="1"/>
  <c r="I203" i="25" l="1"/>
  <c r="J204" i="25"/>
  <c r="H204" i="25" s="1"/>
  <c r="I204" i="25" l="1"/>
  <c r="J205" i="25"/>
  <c r="H205" i="25" s="1"/>
  <c r="I205" i="25" l="1"/>
  <c r="J206" i="25"/>
  <c r="H206" i="25" s="1"/>
  <c r="I206" i="25" s="1"/>
  <c r="J207" i="25" l="1"/>
  <c r="H207" i="25" s="1"/>
  <c r="I207" i="25" l="1"/>
  <c r="J208" i="25"/>
  <c r="H208" i="25" s="1"/>
  <c r="I208" i="25" l="1"/>
  <c r="J209" i="25"/>
  <c r="H209" i="25" s="1"/>
  <c r="I209" i="25" l="1"/>
  <c r="J210" i="25"/>
  <c r="H210" i="25" s="1"/>
  <c r="I210" i="25" s="1"/>
  <c r="J211" i="25" l="1"/>
  <c r="H211" i="25" s="1"/>
  <c r="I211" i="25" s="1"/>
  <c r="J212" i="25" l="1"/>
  <c r="H212" i="25" s="1"/>
  <c r="I212" i="25" l="1"/>
  <c r="J213" i="25"/>
  <c r="H213" i="25" s="1"/>
  <c r="I213" i="25" l="1"/>
  <c r="J214" i="25"/>
  <c r="H214" i="25" s="1"/>
  <c r="I214" i="25" l="1"/>
  <c r="J215" i="25"/>
  <c r="H215" i="25" s="1"/>
  <c r="I215" i="25" l="1"/>
  <c r="J216" i="25"/>
  <c r="H216" i="25" s="1"/>
  <c r="I216" i="25" l="1"/>
  <c r="J217" i="25"/>
  <c r="H217" i="25" s="1"/>
  <c r="I217" i="25" l="1"/>
  <c r="J218" i="25"/>
  <c r="H218" i="25" s="1"/>
  <c r="I218" i="25" l="1"/>
  <c r="J219" i="25"/>
  <c r="H219" i="25" s="1"/>
  <c r="I219" i="25" s="1"/>
  <c r="J220" i="25" l="1"/>
  <c r="H220" i="25" s="1"/>
  <c r="I220" i="25" l="1"/>
  <c r="J221" i="25"/>
  <c r="H221" i="25" s="1"/>
  <c r="I221" i="25" l="1"/>
  <c r="J222" i="25"/>
  <c r="H222" i="25" s="1"/>
  <c r="I222" i="25" l="1"/>
  <c r="J223" i="25"/>
  <c r="H223" i="25" s="1"/>
  <c r="I223" i="25" l="1"/>
  <c r="J224" i="25"/>
  <c r="H224" i="25" s="1"/>
  <c r="I224" i="25" l="1"/>
  <c r="J225" i="25"/>
  <c r="H225" i="25" s="1"/>
  <c r="I225" i="25" s="1"/>
  <c r="J226" i="25" l="1"/>
  <c r="H226" i="25" s="1"/>
  <c r="I226" i="25" l="1"/>
  <c r="J227" i="25"/>
  <c r="H227" i="25" s="1"/>
  <c r="I227" i="25" l="1"/>
  <c r="J228" i="25"/>
  <c r="H228" i="25" s="1"/>
  <c r="I228" i="25" l="1"/>
  <c r="J229" i="25"/>
  <c r="H229" i="25" s="1"/>
  <c r="I229" i="25" s="1"/>
  <c r="J230" i="25" l="1"/>
  <c r="H230" i="25" s="1"/>
  <c r="I230" i="25" l="1"/>
  <c r="J231" i="25"/>
  <c r="H231" i="25" s="1"/>
  <c r="I231" i="25" l="1"/>
  <c r="J232" i="25"/>
  <c r="H232" i="25" s="1"/>
  <c r="I232" i="25" l="1"/>
  <c r="J233" i="25"/>
  <c r="H233" i="25" s="1"/>
  <c r="I233" i="25" l="1"/>
  <c r="J234" i="25"/>
  <c r="H234" i="25" s="1"/>
  <c r="I234" i="25" l="1"/>
  <c r="J235" i="25"/>
  <c r="H235" i="25" s="1"/>
  <c r="I235" i="25" l="1"/>
  <c r="J236" i="25"/>
  <c r="H236" i="25" s="1"/>
  <c r="I236" i="25" l="1"/>
  <c r="J237" i="25"/>
  <c r="H237" i="25" s="1"/>
  <c r="I237" i="25" l="1"/>
  <c r="J238" i="25"/>
  <c r="H238" i="25" s="1"/>
  <c r="I238" i="25" l="1"/>
  <c r="J239" i="25"/>
  <c r="H239" i="25" s="1"/>
  <c r="I239" i="25" l="1"/>
  <c r="J240" i="25"/>
  <c r="H240" i="25" s="1"/>
  <c r="I240" i="25" l="1"/>
  <c r="J241" i="25"/>
  <c r="H241" i="25" s="1"/>
  <c r="I241" i="25" l="1"/>
  <c r="J242" i="25"/>
  <c r="H242" i="25" s="1"/>
  <c r="I242" i="25" s="1"/>
  <c r="J243" i="25" l="1"/>
  <c r="H243" i="25" s="1"/>
  <c r="I243" i="25" l="1"/>
  <c r="J244" i="25"/>
  <c r="H244" i="25" s="1"/>
  <c r="I244" i="25" l="1"/>
  <c r="J245" i="25"/>
  <c r="H245" i="25" s="1"/>
  <c r="I245" i="25" s="1"/>
  <c r="J246" i="25" l="1"/>
  <c r="H246" i="25" s="1"/>
  <c r="I246" i="25" l="1"/>
  <c r="J247" i="25"/>
  <c r="H247" i="25" s="1"/>
  <c r="I247" i="25" l="1"/>
  <c r="J248" i="25"/>
  <c r="H248" i="25" s="1"/>
  <c r="I248" i="25" l="1"/>
  <c r="J249" i="25"/>
  <c r="H249" i="25" s="1"/>
  <c r="I249" i="25" l="1"/>
  <c r="J250" i="25"/>
  <c r="H250" i="25" s="1"/>
  <c r="I250" i="25" l="1"/>
  <c r="J251" i="25"/>
  <c r="H251" i="25" s="1"/>
  <c r="I251" i="25" l="1"/>
  <c r="J252" i="25"/>
  <c r="H252" i="25" s="1"/>
  <c r="I252" i="25" l="1"/>
  <c r="J253" i="25"/>
  <c r="H253" i="25" s="1"/>
  <c r="I253" i="25" l="1"/>
  <c r="J254" i="25"/>
  <c r="H254" i="25" s="1"/>
  <c r="I254" i="25" l="1"/>
  <c r="J255" i="25"/>
  <c r="H255" i="25" s="1"/>
  <c r="I255" i="25" s="1"/>
  <c r="J256" i="25" l="1"/>
  <c r="H256" i="25" s="1"/>
  <c r="I256" i="25" l="1"/>
  <c r="J257" i="25"/>
  <c r="H257" i="25" s="1"/>
  <c r="I257" i="25" l="1"/>
  <c r="J258" i="25"/>
  <c r="H258" i="25" s="1"/>
  <c r="I258" i="25" l="1"/>
  <c r="J259" i="25"/>
  <c r="H259" i="25" s="1"/>
  <c r="I259" i="25" l="1"/>
  <c r="J260" i="25"/>
  <c r="H260" i="25" s="1"/>
  <c r="I260" i="25" l="1"/>
  <c r="J261" i="25"/>
  <c r="H261" i="25" s="1"/>
  <c r="I261" i="25" l="1"/>
  <c r="J262" i="25"/>
  <c r="H262" i="25" s="1"/>
  <c r="I262" i="25" l="1"/>
  <c r="J263" i="25"/>
  <c r="H263" i="25" s="1"/>
  <c r="I263" i="25" l="1"/>
  <c r="J264" i="25"/>
  <c r="H264" i="25" s="1"/>
  <c r="I264" i="25" l="1"/>
  <c r="J265" i="25"/>
  <c r="H265" i="25" s="1"/>
  <c r="I265" i="25" s="1"/>
  <c r="J266" i="25" l="1"/>
  <c r="H266" i="25" s="1"/>
  <c r="I266" i="25" l="1"/>
  <c r="J267" i="25"/>
  <c r="H267" i="25" s="1"/>
  <c r="I267" i="25" l="1"/>
  <c r="J268" i="25"/>
  <c r="H268" i="25" s="1"/>
  <c r="I268" i="25" l="1"/>
  <c r="J269" i="25"/>
  <c r="H269" i="25" s="1"/>
  <c r="I269" i="25" l="1"/>
  <c r="J270" i="25"/>
  <c r="H270" i="25" s="1"/>
  <c r="I270" i="25" l="1"/>
  <c r="J271" i="25"/>
  <c r="H271" i="25" s="1"/>
  <c r="I271" i="25" l="1"/>
  <c r="J272" i="25"/>
  <c r="H272" i="25" s="1"/>
  <c r="I272" i="25" l="1"/>
  <c r="J273" i="25"/>
  <c r="H273" i="25" s="1"/>
  <c r="I273" i="25" l="1"/>
  <c r="J274" i="25"/>
  <c r="H274" i="25" s="1"/>
  <c r="I274" i="25" l="1"/>
  <c r="J275" i="25"/>
  <c r="H275" i="25" s="1"/>
  <c r="I275" i="25" l="1"/>
  <c r="J276" i="25"/>
  <c r="H276" i="25" s="1"/>
  <c r="I276" i="25" s="1"/>
  <c r="J277" i="25" l="1"/>
  <c r="H277" i="25" s="1"/>
  <c r="I277" i="25" l="1"/>
  <c r="J278" i="25"/>
  <c r="H278" i="25" s="1"/>
  <c r="I278" i="25" l="1"/>
  <c r="J279" i="25"/>
  <c r="H279" i="25" s="1"/>
  <c r="I279" i="25" l="1"/>
  <c r="J280" i="25"/>
  <c r="H280" i="25" s="1"/>
  <c r="I280" i="25" l="1"/>
  <c r="J281" i="25"/>
  <c r="H281" i="25" s="1"/>
  <c r="I281" i="25" l="1"/>
  <c r="J282" i="25"/>
  <c r="H282" i="25" s="1"/>
  <c r="I282" i="25" l="1"/>
  <c r="J283" i="25"/>
  <c r="H283" i="25" s="1"/>
  <c r="I283" i="25" l="1"/>
  <c r="J284" i="25"/>
  <c r="H284" i="25" s="1"/>
  <c r="I284" i="25" l="1"/>
  <c r="J285" i="25"/>
  <c r="H285" i="25" s="1"/>
  <c r="I285" i="25" l="1"/>
  <c r="J286" i="25"/>
  <c r="H286" i="25" s="1"/>
  <c r="I286" i="25" l="1"/>
  <c r="J287" i="25"/>
  <c r="H287" i="25" s="1"/>
  <c r="I287" i="25" l="1"/>
  <c r="J288" i="25"/>
  <c r="H288" i="25" s="1"/>
  <c r="I288" i="25" l="1"/>
  <c r="J289" i="25"/>
  <c r="H289" i="25" s="1"/>
  <c r="I289" i="25" l="1"/>
  <c r="J290" i="25"/>
  <c r="H290" i="25" s="1"/>
  <c r="I290" i="25" l="1"/>
  <c r="J291" i="25"/>
  <c r="H291" i="25" s="1"/>
  <c r="I291" i="25" l="1"/>
  <c r="J292" i="25"/>
  <c r="H292" i="25" s="1"/>
  <c r="I292" i="25" l="1"/>
  <c r="J293" i="25"/>
  <c r="H293" i="25" s="1"/>
  <c r="I293" i="25" l="1"/>
  <c r="J294" i="25"/>
  <c r="H294" i="25" s="1"/>
  <c r="I294" i="25" l="1"/>
  <c r="J295" i="25"/>
  <c r="H295" i="25" s="1"/>
  <c r="I295" i="25" l="1"/>
  <c r="J296" i="25"/>
  <c r="H296" i="25" s="1"/>
  <c r="I296" i="25" l="1"/>
  <c r="J297" i="25"/>
  <c r="H297" i="25" s="1"/>
  <c r="I297" i="25" l="1"/>
  <c r="J298" i="25"/>
  <c r="H298" i="25" s="1"/>
  <c r="I298" i="25" l="1"/>
  <c r="J299" i="25"/>
  <c r="H299" i="25" s="1"/>
  <c r="I299" i="25" l="1"/>
  <c r="J300" i="25"/>
  <c r="H300" i="25" s="1"/>
  <c r="I300" i="25" l="1"/>
  <c r="J301" i="25"/>
  <c r="H301" i="25" s="1"/>
  <c r="I301" i="25" l="1"/>
  <c r="J302" i="25"/>
  <c r="H302" i="25" s="1"/>
  <c r="I302" i="25" l="1"/>
  <c r="J303" i="25"/>
  <c r="H303" i="25" s="1"/>
  <c r="I303" i="25" l="1"/>
  <c r="J304" i="25"/>
  <c r="H304" i="25" s="1"/>
  <c r="I304" i="25" l="1"/>
  <c r="J305" i="25"/>
  <c r="H305" i="25" s="1"/>
  <c r="I305" i="25" l="1"/>
  <c r="J306" i="25"/>
  <c r="H306" i="25" s="1"/>
  <c r="I306" i="25" l="1"/>
  <c r="J307" i="25"/>
  <c r="H307" i="25" s="1"/>
  <c r="I307" i="25" l="1"/>
  <c r="J308" i="25"/>
  <c r="H308" i="25" s="1"/>
  <c r="I308" i="25" l="1"/>
  <c r="J309" i="25"/>
  <c r="H309" i="25" s="1"/>
  <c r="I309" i="25" l="1"/>
  <c r="J310" i="25"/>
  <c r="H310" i="25" s="1"/>
  <c r="I310" i="25" l="1"/>
  <c r="J311" i="25"/>
  <c r="H311" i="25" s="1"/>
  <c r="I311" i="25" s="1"/>
  <c r="J312" i="25" l="1"/>
  <c r="H312" i="25" s="1"/>
  <c r="I312" i="25" l="1"/>
  <c r="J313" i="25"/>
  <c r="H313" i="25" s="1"/>
  <c r="I313" i="25" l="1"/>
  <c r="J314" i="25"/>
  <c r="H314" i="25" s="1"/>
  <c r="I314" i="25" l="1"/>
  <c r="J315" i="25"/>
  <c r="H315" i="25" s="1"/>
  <c r="I315" i="25" l="1"/>
  <c r="J316" i="25"/>
  <c r="H316" i="25" s="1"/>
  <c r="I316" i="25" s="1"/>
  <c r="J317" i="25" l="1"/>
  <c r="H317" i="25" s="1"/>
  <c r="I317" i="25" l="1"/>
  <c r="J318" i="25"/>
  <c r="H318" i="25" s="1"/>
  <c r="I318" i="25" l="1"/>
  <c r="J319" i="25"/>
  <c r="H319" i="25" s="1"/>
  <c r="I319" i="25" l="1"/>
  <c r="J320" i="25"/>
  <c r="H320" i="25" s="1"/>
  <c r="I320" i="25" l="1"/>
  <c r="J321" i="25"/>
  <c r="H321" i="25" s="1"/>
  <c r="I321" i="25" l="1"/>
  <c r="J322" i="25"/>
  <c r="H322" i="25" s="1"/>
  <c r="I322" i="25" l="1"/>
  <c r="J323" i="25"/>
  <c r="H323" i="25" s="1"/>
  <c r="I323" i="25" l="1"/>
  <c r="J324" i="25"/>
  <c r="H324" i="25" s="1"/>
  <c r="I324" i="25" s="1"/>
  <c r="J325" i="25" l="1"/>
  <c r="H325" i="25" s="1"/>
  <c r="I325" i="25" l="1"/>
  <c r="J326" i="25"/>
  <c r="H326" i="25" s="1"/>
  <c r="I326" i="25" l="1"/>
  <c r="J327" i="25"/>
  <c r="H327" i="25" s="1"/>
  <c r="I327" i="25" l="1"/>
  <c r="J328" i="25"/>
  <c r="H328" i="25" s="1"/>
  <c r="I328" i="25" l="1"/>
  <c r="J329" i="25"/>
  <c r="H329" i="25" s="1"/>
  <c r="I329" i="25" l="1"/>
  <c r="J330" i="25"/>
  <c r="H330" i="25" s="1"/>
  <c r="I330" i="25" l="1"/>
  <c r="J331" i="25"/>
  <c r="H331" i="25" s="1"/>
  <c r="I331" i="25" l="1"/>
  <c r="J332" i="25"/>
  <c r="H332" i="25" s="1"/>
  <c r="I332" i="25" l="1"/>
  <c r="J333" i="25"/>
  <c r="H333" i="25" s="1"/>
  <c r="I333" i="25" l="1"/>
  <c r="J334" i="25"/>
  <c r="H334" i="25" s="1"/>
  <c r="I334" i="25" l="1"/>
  <c r="J335" i="25"/>
  <c r="H335" i="25" s="1"/>
  <c r="I335" i="25" l="1"/>
  <c r="J336" i="25"/>
  <c r="H336" i="25" s="1"/>
  <c r="I336" i="25" l="1"/>
  <c r="J337" i="25"/>
  <c r="H337" i="25" s="1"/>
  <c r="I337" i="25" l="1"/>
  <c r="J338" i="25"/>
  <c r="H338" i="25" s="1"/>
  <c r="I338" i="25" l="1"/>
  <c r="J339" i="25"/>
  <c r="H339" i="25" s="1"/>
  <c r="I339" i="25" l="1"/>
  <c r="J340" i="25"/>
  <c r="H340" i="25" s="1"/>
  <c r="I340" i="25" l="1"/>
  <c r="J341" i="25"/>
  <c r="H341" i="25" s="1"/>
  <c r="I341" i="25" l="1"/>
  <c r="J342" i="25"/>
  <c r="H342" i="25" s="1"/>
  <c r="I342" i="25" l="1"/>
  <c r="J343" i="25"/>
  <c r="H343" i="25" s="1"/>
  <c r="I343" i="25" l="1"/>
  <c r="J344" i="25"/>
  <c r="H344" i="25" s="1"/>
  <c r="I344" i="25" l="1"/>
  <c r="J345" i="25"/>
  <c r="H345" i="25" s="1"/>
  <c r="I345" i="25" l="1"/>
  <c r="J346" i="25"/>
  <c r="H346" i="25" s="1"/>
  <c r="I346" i="25" l="1"/>
  <c r="J347" i="25"/>
  <c r="H347" i="25" s="1"/>
  <c r="I347" i="25" l="1"/>
  <c r="J348" i="25"/>
  <c r="H348" i="25" s="1"/>
  <c r="I348" i="25" l="1"/>
  <c r="J349" i="25"/>
  <c r="H349" i="25" s="1"/>
  <c r="I349" i="25" l="1"/>
  <c r="J350" i="25"/>
  <c r="H350" i="25" s="1"/>
  <c r="I350" i="25" l="1"/>
  <c r="J351" i="25"/>
  <c r="H351" i="25" s="1"/>
  <c r="I351" i="25" l="1"/>
  <c r="J352" i="25"/>
  <c r="H352" i="25" s="1"/>
  <c r="I352" i="25" l="1"/>
  <c r="J353" i="25"/>
  <c r="H353" i="25" s="1"/>
  <c r="I353" i="25" l="1"/>
  <c r="J354" i="25"/>
  <c r="H354" i="25" s="1"/>
  <c r="I354" i="25" l="1"/>
  <c r="J355" i="25"/>
  <c r="H355" i="25" s="1"/>
  <c r="I355" i="25" l="1"/>
  <c r="J356" i="25"/>
  <c r="H356" i="25" s="1"/>
  <c r="I356" i="25" l="1"/>
  <c r="J357" i="25"/>
  <c r="H357" i="25" s="1"/>
  <c r="I357" i="25" l="1"/>
  <c r="F22" i="8"/>
  <c r="H22" i="8" s="1"/>
  <c r="CU22" i="8" s="1"/>
  <c r="CW22" i="8" s="1"/>
  <c r="CX23" i="8" s="1"/>
  <c r="AP24" i="18" s="1"/>
  <c r="F23" i="8"/>
  <c r="F24" i="8"/>
  <c r="F25" i="8"/>
  <c r="F26" i="8"/>
  <c r="F27" i="8"/>
  <c r="F28" i="8"/>
  <c r="F29" i="8"/>
  <c r="F30" i="8"/>
  <c r="F31" i="8"/>
  <c r="F32" i="8"/>
  <c r="F33" i="8"/>
  <c r="F34" i="8"/>
  <c r="F35" i="8"/>
  <c r="F36" i="8"/>
  <c r="F37" i="8"/>
  <c r="F38" i="8"/>
  <c r="F39" i="8"/>
  <c r="F40" i="8"/>
  <c r="J358" i="25"/>
  <c r="H358" i="25" s="1"/>
  <c r="CZ23" i="8" l="1"/>
  <c r="CY23" i="8"/>
  <c r="DA23" i="8"/>
  <c r="H23" i="8"/>
  <c r="I358" i="25"/>
  <c r="G22" i="8"/>
  <c r="AK22" i="8" s="1"/>
  <c r="BM23" i="8"/>
  <c r="BN23" i="8" s="1"/>
  <c r="BM24" i="8" s="1"/>
  <c r="AF23" i="8"/>
  <c r="BC23" i="8" s="1"/>
  <c r="BD23" i="8" s="1"/>
  <c r="AF24" i="8"/>
  <c r="AF25" i="8"/>
  <c r="AF26" i="8"/>
  <c r="AF27" i="8"/>
  <c r="AF28" i="8"/>
  <c r="AF29" i="8"/>
  <c r="AF30" i="8"/>
  <c r="AF31" i="8"/>
  <c r="AF32" i="8"/>
  <c r="AF33" i="8"/>
  <c r="AF34" i="8"/>
  <c r="AF35" i="8"/>
  <c r="AF36" i="8"/>
  <c r="AF37" i="8"/>
  <c r="AF38" i="8"/>
  <c r="AF39" i="8"/>
  <c r="AF40" i="8"/>
  <c r="AF41" i="8"/>
  <c r="P22" i="8"/>
  <c r="Q22" i="8" s="1"/>
  <c r="P23" i="8"/>
  <c r="P24" i="8"/>
  <c r="P25" i="8"/>
  <c r="P26" i="8"/>
  <c r="P27" i="8"/>
  <c r="P28" i="8"/>
  <c r="P29" i="8"/>
  <c r="P30" i="8"/>
  <c r="P31" i="8"/>
  <c r="P32" i="8"/>
  <c r="P33" i="8"/>
  <c r="P34" i="8"/>
  <c r="P35" i="8"/>
  <c r="P36" i="8"/>
  <c r="P37" i="8"/>
  <c r="P38" i="8"/>
  <c r="P39" i="8"/>
  <c r="P40" i="8"/>
  <c r="S23" i="8"/>
  <c r="T23" i="8" s="1"/>
  <c r="S24" i="8"/>
  <c r="S25" i="8"/>
  <c r="S26" i="8"/>
  <c r="S27" i="8"/>
  <c r="S28" i="8"/>
  <c r="S29" i="8"/>
  <c r="S30" i="8"/>
  <c r="S31" i="8"/>
  <c r="S32" i="8"/>
  <c r="S33" i="8"/>
  <c r="S34" i="8"/>
  <c r="S35" i="8"/>
  <c r="S36" i="8"/>
  <c r="S37" i="8"/>
  <c r="S38" i="8"/>
  <c r="S39" i="8"/>
  <c r="S40" i="8"/>
  <c r="O42" i="8"/>
  <c r="I43" i="8" s="1"/>
  <c r="O41" i="8"/>
  <c r="I42" i="8" s="1"/>
  <c r="O40" i="8"/>
  <c r="I41" i="8" s="1"/>
  <c r="O39" i="8"/>
  <c r="I40" i="8" s="1"/>
  <c r="O38" i="8"/>
  <c r="I39" i="8" s="1"/>
  <c r="O37" i="8"/>
  <c r="I38" i="8" s="1"/>
  <c r="O36" i="8"/>
  <c r="I37" i="8" s="1"/>
  <c r="O35" i="8"/>
  <c r="I36" i="8" s="1"/>
  <c r="O34" i="8"/>
  <c r="I35" i="8" s="1"/>
  <c r="O33" i="8"/>
  <c r="I34" i="8" s="1"/>
  <c r="O32" i="8"/>
  <c r="I33" i="8" s="1"/>
  <c r="O31" i="8"/>
  <c r="I32" i="8" s="1"/>
  <c r="O30" i="8"/>
  <c r="I31" i="8" s="1"/>
  <c r="O29" i="8"/>
  <c r="I30" i="8" s="1"/>
  <c r="O28" i="8"/>
  <c r="I29" i="8" s="1"/>
  <c r="O27" i="8"/>
  <c r="I28" i="8" s="1"/>
  <c r="O26" i="8"/>
  <c r="I27" i="8" s="1"/>
  <c r="O25" i="8"/>
  <c r="I26" i="8" s="1"/>
  <c r="O24" i="8"/>
  <c r="I25" i="8" s="1"/>
  <c r="J25" i="8" s="1"/>
  <c r="CV23" i="8"/>
  <c r="H24" i="8" l="1"/>
  <c r="H25" i="8" s="1"/>
  <c r="CU25" i="8" s="1"/>
  <c r="CU23" i="8"/>
  <c r="CW23" i="8" s="1"/>
  <c r="CV24" i="8"/>
  <c r="G23" i="8"/>
  <c r="T24" i="8"/>
  <c r="T25" i="8" s="1"/>
  <c r="T26" i="8" s="1"/>
  <c r="T27" i="8" s="1"/>
  <c r="T28" i="8" s="1"/>
  <c r="T29" i="8" s="1"/>
  <c r="T30" i="8" s="1"/>
  <c r="T31" i="8" s="1"/>
  <c r="T32" i="8" s="1"/>
  <c r="T33" i="8" s="1"/>
  <c r="T34" i="8" s="1"/>
  <c r="T35" i="8" s="1"/>
  <c r="T36" i="8" s="1"/>
  <c r="T37" i="8" s="1"/>
  <c r="T38" i="8" s="1"/>
  <c r="T39" i="8" s="1"/>
  <c r="T40" i="8" s="1"/>
  <c r="AR22" i="8"/>
  <c r="Q23" i="8"/>
  <c r="Q24" i="8" s="1"/>
  <c r="Q25" i="8" s="1"/>
  <c r="Q26" i="8" s="1"/>
  <c r="Q27" i="8" s="1"/>
  <c r="Q28" i="8" s="1"/>
  <c r="Q29" i="8" s="1"/>
  <c r="Q30" i="8" s="1"/>
  <c r="Q31" i="8" s="1"/>
  <c r="Q32" i="8" s="1"/>
  <c r="Q33" i="8" s="1"/>
  <c r="Q34" i="8" s="1"/>
  <c r="Q35" i="8" s="1"/>
  <c r="Q36" i="8" s="1"/>
  <c r="Q37" i="8" s="1"/>
  <c r="Q38" i="8" s="1"/>
  <c r="Q39" i="8" s="1"/>
  <c r="Q40" i="8" s="1"/>
  <c r="J26" i="8"/>
  <c r="J27" i="8" s="1"/>
  <c r="J28" i="8" s="1"/>
  <c r="J29" i="8" s="1"/>
  <c r="J30" i="8" s="1"/>
  <c r="J31" i="8" s="1"/>
  <c r="J32" i="8" s="1"/>
  <c r="J33" i="8" s="1"/>
  <c r="J34" i="8" s="1"/>
  <c r="J35" i="8" s="1"/>
  <c r="J36" i="8" s="1"/>
  <c r="J37" i="8" s="1"/>
  <c r="J38" i="8" s="1"/>
  <c r="J39" i="8" s="1"/>
  <c r="J40" i="8" s="1"/>
  <c r="J41" i="8" s="1"/>
  <c r="J42" i="8" s="1"/>
  <c r="J43" i="8" s="1"/>
  <c r="AC22" i="8"/>
  <c r="BC24" i="8"/>
  <c r="BD24" i="8" s="1"/>
  <c r="BC25" i="8" s="1"/>
  <c r="BN24" i="8"/>
  <c r="G24" i="8" l="1"/>
  <c r="AK24" i="8" s="1"/>
  <c r="CV25" i="8"/>
  <c r="CW25" i="8" s="1"/>
  <c r="CU24" i="8"/>
  <c r="CW24" i="8" s="1"/>
  <c r="AK23" i="8"/>
  <c r="AC23" i="8"/>
  <c r="AR23" i="8"/>
  <c r="BM25" i="8"/>
  <c r="BN25" i="8" s="1"/>
  <c r="BD25" i="8"/>
  <c r="G25" i="8"/>
  <c r="H26" i="8"/>
  <c r="CU26" i="8" s="1"/>
  <c r="CV26" i="8"/>
  <c r="AR24" i="8" l="1"/>
  <c r="AC24" i="8"/>
  <c r="CW26" i="8"/>
  <c r="H27" i="8"/>
  <c r="CU27" i="8" s="1"/>
  <c r="G26" i="8"/>
  <c r="CV27" i="8"/>
  <c r="AK25" i="8"/>
  <c r="AC25" i="8"/>
  <c r="AR25" i="8"/>
  <c r="BC26" i="8"/>
  <c r="BD26" i="8" s="1"/>
  <c r="BM26" i="8"/>
  <c r="BN26" i="8" s="1"/>
  <c r="CW27" i="8" l="1"/>
  <c r="BC27" i="8"/>
  <c r="BD27" i="8" s="1"/>
  <c r="BM27" i="8"/>
  <c r="BN27" i="8" s="1"/>
  <c r="AK26" i="8"/>
  <c r="AC26" i="8"/>
  <c r="AR26" i="8"/>
  <c r="H28" i="8"/>
  <c r="CU28" i="8" s="1"/>
  <c r="G27" i="8"/>
  <c r="CV28" i="8"/>
  <c r="O22" i="25"/>
  <c r="O23" i="25" s="1"/>
  <c r="O24" i="25" s="1"/>
  <c r="O25" i="25" s="1"/>
  <c r="O26" i="25" s="1"/>
  <c r="O27" i="25" s="1"/>
  <c r="O28" i="25" s="1"/>
  <c r="O29" i="25" s="1"/>
  <c r="O30" i="25" s="1"/>
  <c r="O31" i="25" s="1"/>
  <c r="O32" i="25" s="1"/>
  <c r="O33" i="25" s="1"/>
  <c r="O34" i="25" s="1"/>
  <c r="O35" i="25" s="1"/>
  <c r="O36" i="25" s="1"/>
  <c r="O37" i="25" s="1"/>
  <c r="O38" i="25" s="1"/>
  <c r="O39" i="25" s="1"/>
  <c r="O40" i="25" s="1"/>
  <c r="CW28" i="8" l="1"/>
  <c r="BM28" i="8"/>
  <c r="BN28" i="8" s="1"/>
  <c r="AK27" i="8"/>
  <c r="AC27" i="8"/>
  <c r="AR27" i="8"/>
  <c r="H29" i="8"/>
  <c r="CU29" i="8" s="1"/>
  <c r="G28" i="8"/>
  <c r="CV29" i="8"/>
  <c r="BC28" i="8"/>
  <c r="BD28" i="8" s="1"/>
  <c r="U213" i="25"/>
  <c r="CW29" i="8" l="1"/>
  <c r="BC29" i="8"/>
  <c r="BD29" i="8" s="1"/>
  <c r="BM29" i="8"/>
  <c r="BN29" i="8" s="1"/>
  <c r="AK28" i="8"/>
  <c r="AC28" i="8"/>
  <c r="AR28" i="8"/>
  <c r="H30" i="8"/>
  <c r="CU30" i="8" s="1"/>
  <c r="G29" i="8"/>
  <c r="CV30" i="8"/>
  <c r="CW30" i="8" l="1"/>
  <c r="BM30" i="8"/>
  <c r="BN30" i="8" s="1"/>
  <c r="AK29" i="8"/>
  <c r="AC29" i="8"/>
  <c r="AR29" i="8"/>
  <c r="H31" i="8"/>
  <c r="CU31" i="8" s="1"/>
  <c r="G30" i="8"/>
  <c r="CV31" i="8"/>
  <c r="BC30" i="8"/>
  <c r="BD30" i="8" s="1"/>
  <c r="U212" i="25"/>
  <c r="CW31" i="8" l="1"/>
  <c r="BC31" i="8"/>
  <c r="BD31" i="8" s="1"/>
  <c r="AK30" i="8"/>
  <c r="AC30" i="8"/>
  <c r="AR30" i="8"/>
  <c r="H32" i="8"/>
  <c r="CU32" i="8" s="1"/>
  <c r="G31" i="8"/>
  <c r="CV32" i="8"/>
  <c r="BM31" i="8"/>
  <c r="BN31" i="8" s="1"/>
  <c r="CW32" i="8" l="1"/>
  <c r="BC32" i="8"/>
  <c r="BD32" i="8" s="1"/>
  <c r="AK31" i="8"/>
  <c r="AC31" i="8"/>
  <c r="AR31" i="8"/>
  <c r="G32" i="8"/>
  <c r="H33" i="8"/>
  <c r="CU33" i="8" s="1"/>
  <c r="CV33" i="8"/>
  <c r="BM32" i="8"/>
  <c r="BN32" i="8" s="1"/>
  <c r="U211" i="25"/>
  <c r="CW33" i="8" l="1"/>
  <c r="BC33" i="8"/>
  <c r="BD33" i="8" s="1"/>
  <c r="G33" i="8"/>
  <c r="H34" i="8"/>
  <c r="CU34" i="8" s="1"/>
  <c r="CV34" i="8"/>
  <c r="AK32" i="8"/>
  <c r="AC32" i="8"/>
  <c r="AR32" i="8"/>
  <c r="BM33" i="8"/>
  <c r="BN33" i="8" s="1"/>
  <c r="CW34" i="8" l="1"/>
  <c r="BC34" i="8"/>
  <c r="BD34" i="8" s="1"/>
  <c r="H35" i="8"/>
  <c r="CU35" i="8" s="1"/>
  <c r="G34" i="8"/>
  <c r="CV35" i="8"/>
  <c r="AK33" i="8"/>
  <c r="AC33" i="8"/>
  <c r="AR33" i="8"/>
  <c r="BM34" i="8"/>
  <c r="BN34" i="8" s="1"/>
  <c r="U210" i="25"/>
  <c r="CW35" i="8" l="1"/>
  <c r="BM35" i="8"/>
  <c r="BN35" i="8" s="1"/>
  <c r="BC35" i="8"/>
  <c r="BD35" i="8" s="1"/>
  <c r="AK34" i="8"/>
  <c r="AC34" i="8"/>
  <c r="AR34" i="8"/>
  <c r="H36" i="8"/>
  <c r="CU36" i="8" s="1"/>
  <c r="G35" i="8"/>
  <c r="CV36" i="8"/>
  <c r="CW36" i="8" l="1"/>
  <c r="BC36" i="8"/>
  <c r="BD36" i="8" s="1"/>
  <c r="BM36" i="8"/>
  <c r="BN36" i="8" s="1"/>
  <c r="AK35" i="8"/>
  <c r="AC35" i="8"/>
  <c r="AR35" i="8"/>
  <c r="H37" i="8"/>
  <c r="CU37" i="8" s="1"/>
  <c r="G36" i="8"/>
  <c r="CV37" i="8"/>
  <c r="U209" i="25"/>
  <c r="CW37" i="8" l="1"/>
  <c r="BC37" i="8"/>
  <c r="BD37" i="8" s="1"/>
  <c r="AK36" i="8"/>
  <c r="AC36" i="8"/>
  <c r="AR36" i="8"/>
  <c r="BM37" i="8"/>
  <c r="BN37" i="8" s="1"/>
  <c r="H38" i="8"/>
  <c r="CU38" i="8" s="1"/>
  <c r="G37" i="8"/>
  <c r="CV38" i="8"/>
  <c r="CW38" i="8" l="1"/>
  <c r="BM38" i="8"/>
  <c r="BN38" i="8" s="1"/>
  <c r="BC38" i="8"/>
  <c r="BD38" i="8" s="1"/>
  <c r="AK37" i="8"/>
  <c r="AC37" i="8"/>
  <c r="AR37" i="8"/>
  <c r="H39" i="8"/>
  <c r="CU39" i="8" s="1"/>
  <c r="G38" i="8"/>
  <c r="CV39" i="8"/>
  <c r="U208" i="25"/>
  <c r="CW39" i="8" l="1"/>
  <c r="BC39" i="8"/>
  <c r="BD39" i="8" s="1"/>
  <c r="AK38" i="8"/>
  <c r="AC38" i="8"/>
  <c r="AR38" i="8"/>
  <c r="H40" i="8"/>
  <c r="CU40" i="8" s="1"/>
  <c r="G39" i="8"/>
  <c r="CV40" i="8"/>
  <c r="BM39" i="8"/>
  <c r="BN39" i="8" s="1"/>
  <c r="CW40" i="8" l="1"/>
  <c r="BC40" i="8"/>
  <c r="BD40" i="8" s="1"/>
  <c r="AK39" i="8"/>
  <c r="AC39" i="8"/>
  <c r="AR39" i="8"/>
  <c r="G40" i="8"/>
  <c r="CV41" i="8"/>
  <c r="BM40" i="8"/>
  <c r="BN40" i="8" s="1"/>
  <c r="BC41" i="8" l="1"/>
  <c r="BD41" i="8" s="1"/>
  <c r="BM41" i="8"/>
  <c r="BN41" i="8" s="1"/>
  <c r="AK40" i="8"/>
  <c r="AC40" i="8"/>
  <c r="AR40" i="8"/>
  <c r="U207" i="25" l="1"/>
  <c r="U206" i="25"/>
  <c r="U205" i="25"/>
  <c r="U204" i="25"/>
  <c r="U203" i="25"/>
  <c r="U202" i="25"/>
  <c r="U201" i="25"/>
  <c r="U200" i="25"/>
  <c r="U199" i="25"/>
  <c r="U198" i="25"/>
  <c r="U197" i="25"/>
  <c r="U196" i="25"/>
  <c r="U195" i="25"/>
  <c r="U194" i="25"/>
  <c r="U193" i="25"/>
  <c r="U192" i="25"/>
  <c r="U191" i="25"/>
  <c r="U190" i="25"/>
  <c r="U189" i="25"/>
  <c r="U188" i="25"/>
  <c r="U187" i="25"/>
  <c r="U186" i="25"/>
  <c r="U185" i="25"/>
  <c r="U184" i="25"/>
  <c r="U183" i="25"/>
  <c r="U182" i="25"/>
  <c r="U181" i="25"/>
  <c r="U180" i="25"/>
  <c r="U179" i="25"/>
  <c r="U178" i="25"/>
  <c r="U177" i="25"/>
  <c r="U176" i="25"/>
  <c r="U175" i="25"/>
  <c r="U174" i="25"/>
  <c r="U173" i="25"/>
  <c r="U172" i="25"/>
  <c r="U171" i="25"/>
  <c r="U170" i="25"/>
  <c r="U169" i="25"/>
  <c r="U168" i="25"/>
  <c r="U167" i="25"/>
  <c r="U166" i="25"/>
  <c r="U165" i="25"/>
  <c r="U164" i="25"/>
  <c r="U163" i="25"/>
  <c r="U162" i="25"/>
  <c r="U161" i="25"/>
  <c r="U160" i="25"/>
  <c r="U159" i="25"/>
  <c r="J362" i="25"/>
  <c r="H362" i="25" s="1"/>
  <c r="J360" i="25"/>
  <c r="H360" i="25" s="1"/>
  <c r="J359" i="25"/>
  <c r="H359" i="25" s="1"/>
  <c r="J361" i="25"/>
  <c r="H361" i="25" s="1"/>
  <c r="AJ7" i="25"/>
  <c r="I360" i="25" l="1"/>
  <c r="I359" i="25"/>
  <c r="I362" i="25"/>
  <c r="I361" i="25"/>
  <c r="U40" i="8"/>
  <c r="BO41" i="8" l="1"/>
  <c r="AH42" i="18" s="1"/>
  <c r="BE41" i="8"/>
  <c r="AE42" i="18" s="1"/>
  <c r="BE40" i="8"/>
  <c r="AE41" i="18" s="1"/>
  <c r="U39" i="8"/>
  <c r="V40" i="8" s="1"/>
  <c r="AH40" i="8" s="1"/>
  <c r="N41" i="18" s="1"/>
  <c r="BO40" i="8"/>
  <c r="AH41" i="18" s="1"/>
  <c r="U38" i="8"/>
  <c r="AM41" i="8"/>
  <c r="S42" i="18" s="1"/>
  <c r="W41" i="18"/>
  <c r="R40" i="8"/>
  <c r="AS40" i="8" s="1"/>
  <c r="V39" i="8" l="1"/>
  <c r="AH39" i="8" s="1"/>
  <c r="N40" i="18" s="1"/>
  <c r="AW40" i="8"/>
  <c r="AA41" i="18" s="1"/>
  <c r="AO40" i="8"/>
  <c r="U41" i="18" s="1"/>
  <c r="AT40" i="8"/>
  <c r="X41" i="18"/>
  <c r="Y42" i="18"/>
  <c r="AL40" i="8"/>
  <c r="R41" i="18" s="1"/>
  <c r="Q41" i="18"/>
  <c r="I41" i="18"/>
  <c r="I40" i="27"/>
  <c r="BO39" i="8"/>
  <c r="AH40" i="18" s="1"/>
  <c r="AW39" i="8" l="1"/>
  <c r="AA40" i="18" s="1"/>
  <c r="AB41" i="18"/>
  <c r="AO39" i="8"/>
  <c r="U40" i="18" s="1"/>
  <c r="L41" i="18"/>
  <c r="AD40" i="8"/>
  <c r="AE40" i="8" l="1"/>
  <c r="K41" i="18"/>
  <c r="J41" i="18"/>
  <c r="BE39" i="8"/>
  <c r="AE40" i="18" s="1"/>
  <c r="L42" i="18"/>
  <c r="O41" i="18" l="1"/>
  <c r="BO38" i="8"/>
  <c r="AH39" i="18" s="1"/>
  <c r="U37" i="8"/>
  <c r="V38" i="8" s="1"/>
  <c r="AH38" i="8" s="1"/>
  <c r="N39" i="18" s="1"/>
  <c r="AM40" i="8"/>
  <c r="S41" i="18" s="1"/>
  <c r="W40" i="18"/>
  <c r="R39" i="8"/>
  <c r="AD39" i="8" s="1"/>
  <c r="AS39" i="8" l="1"/>
  <c r="AT39" i="8" s="1"/>
  <c r="AB40" i="18" s="1"/>
  <c r="AE39" i="8"/>
  <c r="K40" i="18"/>
  <c r="E41" i="18"/>
  <c r="E40" i="27"/>
  <c r="AW38" i="8"/>
  <c r="AA39" i="18" s="1"/>
  <c r="Q40" i="18"/>
  <c r="X40" i="18" l="1"/>
  <c r="O40" i="18"/>
  <c r="I40" i="18"/>
  <c r="I39" i="27"/>
  <c r="Y41" i="18"/>
  <c r="BE38" i="8"/>
  <c r="AE39" i="18" s="1"/>
  <c r="AO38" i="8"/>
  <c r="U39" i="18" s="1"/>
  <c r="J40" i="18"/>
  <c r="AL39" i="8"/>
  <c r="G42" i="18"/>
  <c r="G41" i="27"/>
  <c r="F40" i="27"/>
  <c r="F41" i="18"/>
  <c r="R40" i="18" l="1"/>
  <c r="R38" i="8"/>
  <c r="AL38" i="8" s="1"/>
  <c r="AV40" i="8"/>
  <c r="AX40" i="8" s="1"/>
  <c r="R39" i="18" l="1"/>
  <c r="BP40" i="8"/>
  <c r="AC41" i="18"/>
  <c r="Z41" i="18"/>
  <c r="L40" i="18"/>
  <c r="U36" i="8"/>
  <c r="V37" i="8" s="1"/>
  <c r="AW37" i="8" s="1"/>
  <c r="AA38" i="18" s="1"/>
  <c r="AM39" i="8"/>
  <c r="S40" i="18" s="1"/>
  <c r="AD38" i="8"/>
  <c r="AE38" i="8" l="1"/>
  <c r="K39" i="18"/>
  <c r="AN40" i="8"/>
  <c r="AP40" i="8" s="1"/>
  <c r="O39" i="18" l="1"/>
  <c r="BS40" i="8"/>
  <c r="V41" i="18"/>
  <c r="T41" i="18"/>
  <c r="AO37" i="8"/>
  <c r="U38" i="18" s="1"/>
  <c r="Y40" i="18"/>
  <c r="Y39" i="18"/>
  <c r="J39" i="18"/>
  <c r="F40" i="18"/>
  <c r="F39" i="27"/>
  <c r="BE37" i="8"/>
  <c r="AE38" i="18" s="1"/>
  <c r="AS38" i="8"/>
  <c r="AT38" i="8" s="1"/>
  <c r="AH37" i="8"/>
  <c r="N38" i="18" s="1"/>
  <c r="E40" i="18"/>
  <c r="E39" i="27"/>
  <c r="I39" i="18"/>
  <c r="I38" i="27"/>
  <c r="W39" i="18"/>
  <c r="Q39" i="18"/>
  <c r="G40" i="27"/>
  <c r="G41" i="18"/>
  <c r="AG40" i="8"/>
  <c r="AI40" i="8" s="1"/>
  <c r="P41" i="18" l="1"/>
  <c r="X39" i="18"/>
  <c r="M41" i="18"/>
  <c r="AB39" i="18"/>
  <c r="U35" i="8"/>
  <c r="V36" i="8" s="1"/>
  <c r="AO36" i="8" s="1"/>
  <c r="U37" i="18" s="1"/>
  <c r="AG39" i="8"/>
  <c r="AI39" i="8" s="1"/>
  <c r="R37" i="8"/>
  <c r="AS37" i="8" s="1"/>
  <c r="AV39" i="8"/>
  <c r="AX39" i="8" s="1"/>
  <c r="Q38" i="18"/>
  <c r="AT37" i="8" l="1"/>
  <c r="X38" i="18"/>
  <c r="M40" i="18"/>
  <c r="Z40" i="18"/>
  <c r="P40" i="18"/>
  <c r="BP39" i="8"/>
  <c r="AC40" i="18"/>
  <c r="AD37" i="8"/>
  <c r="AH36" i="8"/>
  <c r="N37" i="18" s="1"/>
  <c r="BO37" i="8"/>
  <c r="AH38" i="18" s="1"/>
  <c r="AE37" i="8" l="1"/>
  <c r="K38" i="18"/>
  <c r="AB38" i="18"/>
  <c r="W38" i="18"/>
  <c r="F39" i="18"/>
  <c r="F38" i="27"/>
  <c r="G40" i="18"/>
  <c r="G39" i="27"/>
  <c r="I38" i="18"/>
  <c r="I37" i="27"/>
  <c r="AM38" i="8"/>
  <c r="AL37" i="8"/>
  <c r="H40" i="27"/>
  <c r="H41" i="18"/>
  <c r="E39" i="18"/>
  <c r="E38" i="27"/>
  <c r="AW36" i="8"/>
  <c r="AA37" i="18" s="1"/>
  <c r="AN39" i="8"/>
  <c r="AP39" i="8" s="1"/>
  <c r="L39" i="18"/>
  <c r="P39" i="25"/>
  <c r="D40" i="8"/>
  <c r="BS39" i="8" l="1"/>
  <c r="V40" i="18"/>
  <c r="S39" i="18"/>
  <c r="T40" i="18"/>
  <c r="R38" i="18"/>
  <c r="O38" i="18"/>
  <c r="D40" i="27"/>
  <c r="CH40" i="8"/>
  <c r="D41" i="18"/>
  <c r="J38" i="18"/>
  <c r="BE36" i="8"/>
  <c r="AE37" i="18" s="1"/>
  <c r="R36" i="8"/>
  <c r="AS36" i="8" s="1"/>
  <c r="L37" i="18"/>
  <c r="U34" i="8"/>
  <c r="V35" i="8" s="1"/>
  <c r="AW35" i="8" s="1"/>
  <c r="AA36" i="18" s="1"/>
  <c r="BO36" i="8"/>
  <c r="AH37" i="18" s="1"/>
  <c r="AG38" i="8"/>
  <c r="AI38" i="8" s="1"/>
  <c r="AT36" i="8" l="1"/>
  <c r="X37" i="18"/>
  <c r="M39" i="18"/>
  <c r="P39" i="18"/>
  <c r="AD36" i="8"/>
  <c r="K37" i="18" s="1"/>
  <c r="AE36" i="8" l="1"/>
  <c r="AB37" i="18"/>
  <c r="O37" i="18" l="1"/>
  <c r="AO35" i="8"/>
  <c r="U36" i="18" s="1"/>
  <c r="AN38" i="8"/>
  <c r="AP38" i="8" s="1"/>
  <c r="P38" i="25"/>
  <c r="D39" i="8"/>
  <c r="T39" i="18" l="1"/>
  <c r="BS38" i="8"/>
  <c r="V39" i="18"/>
  <c r="D40" i="18"/>
  <c r="CH39" i="8"/>
  <c r="Y38" i="18"/>
  <c r="L38" i="18"/>
  <c r="J37" i="18"/>
  <c r="AM37" i="8"/>
  <c r="S38" i="18" s="1"/>
  <c r="BE35" i="8"/>
  <c r="AE36" i="18" s="1"/>
  <c r="AL36" i="8"/>
  <c r="R37" i="18" s="1"/>
  <c r="F38" i="18"/>
  <c r="F37" i="27"/>
  <c r="Q37" i="18"/>
  <c r="AH35" i="8"/>
  <c r="N36" i="18" s="1"/>
  <c r="H39" i="27"/>
  <c r="D39" i="27" s="1"/>
  <c r="H40" i="18"/>
  <c r="G38" i="27"/>
  <c r="G39" i="18"/>
  <c r="E38" i="18"/>
  <c r="E37" i="27"/>
  <c r="I37" i="18"/>
  <c r="I36" i="27"/>
  <c r="W37" i="18"/>
  <c r="AV38" i="8"/>
  <c r="AX38" i="8" s="1"/>
  <c r="Z39" i="18" l="1"/>
  <c r="BP38" i="8"/>
  <c r="AC39" i="18"/>
  <c r="AV37" i="8"/>
  <c r="AX37" i="8" s="1"/>
  <c r="BO35" i="8"/>
  <c r="AH36" i="18" s="1"/>
  <c r="Q36" i="18"/>
  <c r="Z38" i="18" l="1"/>
  <c r="BP37" i="8"/>
  <c r="AC38" i="18"/>
  <c r="W36" i="18"/>
  <c r="AM36" i="8"/>
  <c r="S37" i="18" l="1"/>
  <c r="R35" i="8"/>
  <c r="AS35" i="8" s="1"/>
  <c r="P37" i="25"/>
  <c r="D38" i="8"/>
  <c r="AT35" i="8" l="1"/>
  <c r="X36" i="18"/>
  <c r="CH38" i="8"/>
  <c r="D39" i="18"/>
  <c r="U33" i="8"/>
  <c r="V34" i="8" s="1"/>
  <c r="AH34" i="8" s="1"/>
  <c r="N35" i="18" s="1"/>
  <c r="H39" i="18"/>
  <c r="H38" i="27"/>
  <c r="D38" i="27" s="1"/>
  <c r="Q39" i="25"/>
  <c r="C40" i="8"/>
  <c r="AB36" i="18" l="1"/>
  <c r="C41" i="18"/>
  <c r="AO34" i="8"/>
  <c r="U35" i="18" s="1"/>
  <c r="AW34" i="8"/>
  <c r="AA35" i="18" s="1"/>
  <c r="AL35" i="8"/>
  <c r="R36" i="18" s="1"/>
  <c r="BE34" i="8"/>
  <c r="AE35" i="18" s="1"/>
  <c r="Y37" i="18"/>
  <c r="G38" i="18"/>
  <c r="G37" i="27"/>
  <c r="AD35" i="8"/>
  <c r="K36" i="18" s="1"/>
  <c r="I36" i="18"/>
  <c r="I35" i="27"/>
  <c r="E37" i="18"/>
  <c r="E36" i="27"/>
  <c r="F36" i="27"/>
  <c r="F37" i="18"/>
  <c r="J36" i="18"/>
  <c r="AG37" i="8"/>
  <c r="AI37" i="8" s="1"/>
  <c r="BO34" i="8"/>
  <c r="AH35" i="18" s="1"/>
  <c r="AN37" i="8"/>
  <c r="AP37" i="8" s="1"/>
  <c r="BS37" i="8" l="1"/>
  <c r="V38" i="18"/>
  <c r="M38" i="18"/>
  <c r="T38" i="18"/>
  <c r="P38" i="18"/>
  <c r="AE35" i="8"/>
  <c r="AM35" i="8"/>
  <c r="Q35" i="18"/>
  <c r="U32" i="8"/>
  <c r="V33" i="8" s="1"/>
  <c r="AH33" i="8" s="1"/>
  <c r="N34" i="18" s="1"/>
  <c r="J35" i="18"/>
  <c r="BE33" i="8"/>
  <c r="AE34" i="18" s="1"/>
  <c r="AV36" i="8"/>
  <c r="AX36" i="8" s="1"/>
  <c r="F36" i="18"/>
  <c r="F35" i="27"/>
  <c r="BP36" i="8" l="1"/>
  <c r="AC37" i="18"/>
  <c r="S36" i="18"/>
  <c r="O36" i="18"/>
  <c r="Z37" i="18"/>
  <c r="AO33" i="8"/>
  <c r="U34" i="18" s="1"/>
  <c r="R34" i="8"/>
  <c r="AL34" i="8" s="1"/>
  <c r="L36" i="18"/>
  <c r="Y36" i="18"/>
  <c r="E36" i="18"/>
  <c r="E35" i="27"/>
  <c r="W35" i="18"/>
  <c r="Q38" i="25"/>
  <c r="C39" i="8"/>
  <c r="CI40" i="8" l="1"/>
  <c r="AK41" i="18" s="1"/>
  <c r="AS34" i="8"/>
  <c r="AT34" i="8" s="1"/>
  <c r="AB35" i="18" s="1"/>
  <c r="R35" i="18"/>
  <c r="C40" i="18"/>
  <c r="I35" i="18"/>
  <c r="I34" i="27"/>
  <c r="H38" i="18"/>
  <c r="H37" i="27"/>
  <c r="G36" i="27"/>
  <c r="G37" i="18"/>
  <c r="AW33" i="8"/>
  <c r="AA34" i="18" s="1"/>
  <c r="AD34" i="8"/>
  <c r="AG36" i="8"/>
  <c r="AI36" i="8" s="1"/>
  <c r="AN36" i="8"/>
  <c r="AP36" i="8" s="1"/>
  <c r="CN40" i="8" l="1"/>
  <c r="CQ40" i="8"/>
  <c r="X35" i="18"/>
  <c r="AE34" i="8"/>
  <c r="M37" i="18"/>
  <c r="P37" i="18"/>
  <c r="T37" i="18"/>
  <c r="K35" i="18"/>
  <c r="BS36" i="8"/>
  <c r="V37" i="18"/>
  <c r="L35" i="18"/>
  <c r="U31" i="8"/>
  <c r="V32" i="8" s="1"/>
  <c r="AW32" i="8" s="1"/>
  <c r="AA33" i="18" s="1"/>
  <c r="O35" i="18" l="1"/>
  <c r="AG35" i="8"/>
  <c r="AI35" i="8" s="1"/>
  <c r="Q37" i="25"/>
  <c r="C38" i="8"/>
  <c r="CI39" i="8" l="1"/>
  <c r="AK40" i="18" s="1"/>
  <c r="M36" i="18"/>
  <c r="P36" i="18"/>
  <c r="C39" i="18"/>
  <c r="BO33" i="8"/>
  <c r="AH34" i="18" s="1"/>
  <c r="J34" i="18"/>
  <c r="AN35" i="8"/>
  <c r="AP35" i="8" s="1"/>
  <c r="F35" i="18"/>
  <c r="F34" i="27"/>
  <c r="CN39" i="8" l="1"/>
  <c r="CQ39" i="8"/>
  <c r="BS35" i="8"/>
  <c r="V36" i="18"/>
  <c r="T36" i="18"/>
  <c r="BE32" i="8"/>
  <c r="AE33" i="18" s="1"/>
  <c r="W34" i="18"/>
  <c r="AV35" i="8"/>
  <c r="AX35" i="8" s="1"/>
  <c r="R33" i="8"/>
  <c r="AL33" i="8" s="1"/>
  <c r="Q34" i="18"/>
  <c r="AO32" i="8"/>
  <c r="U33" i="18" s="1"/>
  <c r="E35" i="18"/>
  <c r="E34" i="27"/>
  <c r="I34" i="18"/>
  <c r="I33" i="27"/>
  <c r="Y35" i="18"/>
  <c r="H36" i="27"/>
  <c r="H37" i="18"/>
  <c r="AH32" i="8"/>
  <c r="N33" i="18" s="1"/>
  <c r="P36" i="25"/>
  <c r="D37" i="8"/>
  <c r="Z36" i="18" l="1"/>
  <c r="AS33" i="8"/>
  <c r="AT33" i="8" s="1"/>
  <c r="AB34" i="18" s="1"/>
  <c r="R34" i="18"/>
  <c r="BP35" i="8"/>
  <c r="AC36" i="18"/>
  <c r="D37" i="27"/>
  <c r="CH37" i="8"/>
  <c r="D38" i="18"/>
  <c r="P35" i="25"/>
  <c r="G35" i="27"/>
  <c r="G36" i="18"/>
  <c r="AM34" i="8"/>
  <c r="S35" i="18" s="1"/>
  <c r="AD33" i="8"/>
  <c r="K34" i="18" s="1"/>
  <c r="D36" i="8"/>
  <c r="X34" i="18" l="1"/>
  <c r="D36" i="27"/>
  <c r="CH36" i="8"/>
  <c r="D37" i="18"/>
  <c r="AE33" i="8"/>
  <c r="O34" i="18" l="1"/>
  <c r="U30" i="8"/>
  <c r="V31" i="8" s="1"/>
  <c r="AH31" i="8" s="1"/>
  <c r="N32" i="18" s="1"/>
  <c r="R31" i="8"/>
  <c r="AD31" i="8" s="1"/>
  <c r="BO32" i="8"/>
  <c r="AH33" i="18" s="1"/>
  <c r="R32" i="8"/>
  <c r="AS32" i="8" s="1"/>
  <c r="AT32" i="8" l="1"/>
  <c r="X33" i="18"/>
  <c r="AE31" i="8"/>
  <c r="K32" i="18"/>
  <c r="AN34" i="8"/>
  <c r="AP34" i="8" s="1"/>
  <c r="Q33" i="18"/>
  <c r="T35" i="18" l="1"/>
  <c r="BS34" i="8"/>
  <c r="V35" i="18"/>
  <c r="AB33" i="18"/>
  <c r="AD32" i="8"/>
  <c r="K33" i="18" s="1"/>
  <c r="AL31" i="8"/>
  <c r="R32" i="18" s="1"/>
  <c r="J33" i="18"/>
  <c r="E34" i="18"/>
  <c r="E33" i="27"/>
  <c r="AW31" i="8"/>
  <c r="AA32" i="18" s="1"/>
  <c r="BE31" i="8"/>
  <c r="AE32" i="18" s="1"/>
  <c r="O32" i="18"/>
  <c r="AS31" i="8"/>
  <c r="AT31" i="8" s="1"/>
  <c r="L34" i="18"/>
  <c r="AL32" i="8"/>
  <c r="Q36" i="25"/>
  <c r="C37" i="8"/>
  <c r="CI38" i="8" l="1"/>
  <c r="AK39" i="18" s="1"/>
  <c r="X32" i="18"/>
  <c r="R33" i="18"/>
  <c r="AB32" i="18"/>
  <c r="AE32" i="8"/>
  <c r="C38" i="18"/>
  <c r="AO31" i="8"/>
  <c r="U32" i="18" s="1"/>
  <c r="H35" i="27"/>
  <c r="H36" i="18"/>
  <c r="G34" i="27"/>
  <c r="G35" i="18"/>
  <c r="I33" i="18"/>
  <c r="I32" i="27"/>
  <c r="F34" i="18"/>
  <c r="F33" i="27"/>
  <c r="AM33" i="8"/>
  <c r="S34" i="18" s="1"/>
  <c r="AG34" i="8"/>
  <c r="AI34" i="8" s="1"/>
  <c r="BO31" i="8"/>
  <c r="AH32" i="18" s="1"/>
  <c r="Y34" i="18"/>
  <c r="P34" i="25"/>
  <c r="D35" i="8"/>
  <c r="CN38" i="8" l="1"/>
  <c r="CQ38" i="8"/>
  <c r="P35" i="18"/>
  <c r="O33" i="18"/>
  <c r="M35" i="18"/>
  <c r="D35" i="27"/>
  <c r="CH35" i="8"/>
  <c r="D36" i="18"/>
  <c r="W33" i="18"/>
  <c r="AV34" i="8"/>
  <c r="AX34" i="8" s="1"/>
  <c r="BP34" i="8" l="1"/>
  <c r="AC35" i="18"/>
  <c r="Z35" i="18"/>
  <c r="Q35" i="25"/>
  <c r="U29" i="8"/>
  <c r="V30" i="8" s="1"/>
  <c r="AV33" i="8"/>
  <c r="AX33" i="8" s="1"/>
  <c r="AG33" i="8"/>
  <c r="AI33" i="8" s="1"/>
  <c r="AN33" i="8"/>
  <c r="AP33" i="8" s="1"/>
  <c r="J32" i="18"/>
  <c r="L33" i="18"/>
  <c r="R30" i="8"/>
  <c r="AD30" i="8" s="1"/>
  <c r="C36" i="8"/>
  <c r="CI37" i="8" l="1"/>
  <c r="AK38" i="18" s="1"/>
  <c r="C37" i="18"/>
  <c r="Z34" i="18"/>
  <c r="AW30" i="8"/>
  <c r="AA31" i="18" s="1"/>
  <c r="AO30" i="8"/>
  <c r="U31" i="18" s="1"/>
  <c r="AH30" i="8"/>
  <c r="N31" i="18" s="1"/>
  <c r="AE30" i="8"/>
  <c r="K31" i="18"/>
  <c r="P34" i="18"/>
  <c r="BS33" i="8"/>
  <c r="V34" i="18"/>
  <c r="T34" i="18"/>
  <c r="BP33" i="8"/>
  <c r="AC34" i="18"/>
  <c r="M34" i="18"/>
  <c r="AS30" i="8"/>
  <c r="AT30" i="8" s="1"/>
  <c r="H34" i="27"/>
  <c r="H35" i="18"/>
  <c r="BE30" i="8"/>
  <c r="AE31" i="18" s="1"/>
  <c r="I32" i="18"/>
  <c r="I31" i="27"/>
  <c r="W32" i="18"/>
  <c r="AL30" i="8"/>
  <c r="R31" i="18" s="1"/>
  <c r="G34" i="18"/>
  <c r="G33" i="27"/>
  <c r="E33" i="18"/>
  <c r="E32" i="27"/>
  <c r="P33" i="25"/>
  <c r="D34" i="8"/>
  <c r="CN37" i="8" l="1"/>
  <c r="CQ37" i="8"/>
  <c r="X31" i="18"/>
  <c r="AB31" i="18"/>
  <c r="O31" i="18"/>
  <c r="D34" i="27"/>
  <c r="CH34" i="8"/>
  <c r="D35" i="18"/>
  <c r="Y33" i="18"/>
  <c r="AM32" i="8"/>
  <c r="F33" i="18"/>
  <c r="F32" i="27"/>
  <c r="Q32" i="18"/>
  <c r="F32" i="18"/>
  <c r="P30" i="25"/>
  <c r="D31" i="8"/>
  <c r="S33" i="18" l="1"/>
  <c r="E31" i="27"/>
  <c r="F31" i="27"/>
  <c r="R29" i="8"/>
  <c r="AL29" i="8" s="1"/>
  <c r="R30" i="18" l="1"/>
  <c r="AG32" i="8"/>
  <c r="AI32" i="8" s="1"/>
  <c r="P33" i="18" l="1"/>
  <c r="M33" i="18"/>
  <c r="AS29" i="8"/>
  <c r="AT29" i="8" s="1"/>
  <c r="X30" i="18" l="1"/>
  <c r="AB30" i="18"/>
  <c r="AN32" i="8"/>
  <c r="AP32" i="8" s="1"/>
  <c r="Q34" i="25"/>
  <c r="C35" i="8"/>
  <c r="CI36" i="8" l="1"/>
  <c r="AK37" i="18" s="1"/>
  <c r="T33" i="18"/>
  <c r="BS32" i="8"/>
  <c r="V33" i="18"/>
  <c r="C36" i="18"/>
  <c r="P29" i="25"/>
  <c r="E30" i="27"/>
  <c r="F30" i="27"/>
  <c r="F31" i="18"/>
  <c r="H33" i="27"/>
  <c r="H34" i="18"/>
  <c r="W31" i="18"/>
  <c r="Q31" i="18"/>
  <c r="U28" i="8"/>
  <c r="V29" i="8" s="1"/>
  <c r="G32" i="27"/>
  <c r="G33" i="18"/>
  <c r="I31" i="18"/>
  <c r="I30" i="27"/>
  <c r="Y32" i="18"/>
  <c r="BO30" i="8"/>
  <c r="AH31" i="18" s="1"/>
  <c r="E32" i="18"/>
  <c r="J31" i="18"/>
  <c r="AV32" i="8"/>
  <c r="AX32" i="8" s="1"/>
  <c r="BE29" i="8"/>
  <c r="AE30" i="18" s="1"/>
  <c r="P32" i="25"/>
  <c r="D33" i="8"/>
  <c r="D30" i="8"/>
  <c r="CN36" i="8" l="1"/>
  <c r="CQ36" i="8"/>
  <c r="AW29" i="8"/>
  <c r="AA30" i="18" s="1"/>
  <c r="AH29" i="8"/>
  <c r="N30" i="18" s="1"/>
  <c r="AO29" i="8"/>
  <c r="U30" i="18" s="1"/>
  <c r="Z33" i="18"/>
  <c r="BP32" i="8"/>
  <c r="AC33" i="18"/>
  <c r="D33" i="27"/>
  <c r="CH33" i="8"/>
  <c r="D34" i="18"/>
  <c r="L32" i="18"/>
  <c r="AD29" i="8"/>
  <c r="K30" i="18" s="1"/>
  <c r="AM31" i="8"/>
  <c r="S32" i="18" s="1"/>
  <c r="AE29" i="8" l="1"/>
  <c r="AN31" i="8"/>
  <c r="AP31" i="8" s="1"/>
  <c r="BS31" i="8" l="1"/>
  <c r="V32" i="18"/>
  <c r="O30" i="18"/>
  <c r="T32" i="18"/>
  <c r="AM30" i="8"/>
  <c r="U27" i="8"/>
  <c r="V28" i="8" s="1"/>
  <c r="AO28" i="8" s="1"/>
  <c r="U29" i="18" s="1"/>
  <c r="J30" i="18"/>
  <c r="BE28" i="8"/>
  <c r="AE29" i="18" s="1"/>
  <c r="Q33" i="25"/>
  <c r="C34" i="8"/>
  <c r="CI35" i="8" l="1"/>
  <c r="AK36" i="18" s="1"/>
  <c r="S31" i="18"/>
  <c r="C35" i="18"/>
  <c r="BO29" i="8"/>
  <c r="AH30" i="18" s="1"/>
  <c r="Q30" i="18"/>
  <c r="R28" i="8"/>
  <c r="AD28" i="8" s="1"/>
  <c r="P31" i="25"/>
  <c r="D32" i="8"/>
  <c r="CN35" i="8" l="1"/>
  <c r="CQ35" i="8"/>
  <c r="AE28" i="8"/>
  <c r="K29" i="18"/>
  <c r="CH32" i="8"/>
  <c r="D33" i="18"/>
  <c r="AS28" i="8"/>
  <c r="AT28" i="8" s="1"/>
  <c r="L31" i="18"/>
  <c r="AW28" i="8"/>
  <c r="AA29" i="18" s="1"/>
  <c r="AG31" i="8"/>
  <c r="AI31" i="8" s="1"/>
  <c r="E31" i="18"/>
  <c r="W30" i="18"/>
  <c r="AH28" i="8"/>
  <c r="N29" i="18" s="1"/>
  <c r="AV31" i="8"/>
  <c r="AX31" i="8" s="1"/>
  <c r="BO28" i="8"/>
  <c r="AH29" i="18" s="1"/>
  <c r="H32" i="27"/>
  <c r="D32" i="27" s="1"/>
  <c r="H33" i="18"/>
  <c r="G32" i="18"/>
  <c r="G31" i="27"/>
  <c r="Y31" i="18"/>
  <c r="F30" i="18"/>
  <c r="F29" i="27"/>
  <c r="I30" i="18"/>
  <c r="I29" i="27"/>
  <c r="AL28" i="8"/>
  <c r="Z32" i="18" l="1"/>
  <c r="AB29" i="18"/>
  <c r="BP31" i="8"/>
  <c r="AC32" i="18"/>
  <c r="M32" i="18"/>
  <c r="P32" i="18"/>
  <c r="O29" i="18"/>
  <c r="R29" i="18"/>
  <c r="X29" i="18"/>
  <c r="AM29" i="8"/>
  <c r="S30" i="18" s="1"/>
  <c r="AG30" i="8"/>
  <c r="AI30" i="8" s="1"/>
  <c r="L30" i="18"/>
  <c r="Q29" i="18"/>
  <c r="M31" i="18" l="1"/>
  <c r="P31" i="18"/>
  <c r="W29" i="18"/>
  <c r="I29" i="18"/>
  <c r="I28" i="27"/>
  <c r="U26" i="8"/>
  <c r="V27" i="8" s="1"/>
  <c r="G31" i="18"/>
  <c r="G30" i="27"/>
  <c r="J29" i="18"/>
  <c r="R27" i="8"/>
  <c r="AL27" i="8" s="1"/>
  <c r="R28" i="18" s="1"/>
  <c r="AN30" i="8"/>
  <c r="AP30" i="8" s="1"/>
  <c r="BO27" i="8"/>
  <c r="AH28" i="18" s="1"/>
  <c r="H31" i="27"/>
  <c r="D31" i="27" s="1"/>
  <c r="H32" i="18"/>
  <c r="CH31" i="8"/>
  <c r="D32" i="18"/>
  <c r="Y30" i="18"/>
  <c r="E30" i="18"/>
  <c r="E29" i="27"/>
  <c r="Q32" i="25"/>
  <c r="C33" i="8"/>
  <c r="CI34" i="8" l="1"/>
  <c r="AK35" i="18" s="1"/>
  <c r="AH27" i="8"/>
  <c r="N28" i="18" s="1"/>
  <c r="AW27" i="8"/>
  <c r="AA28" i="18" s="1"/>
  <c r="AO27" i="8"/>
  <c r="U28" i="18" s="1"/>
  <c r="T31" i="18"/>
  <c r="BS30" i="8"/>
  <c r="V31" i="18"/>
  <c r="C34" i="18"/>
  <c r="AS27" i="8"/>
  <c r="AT27" i="8" s="1"/>
  <c r="AD27" i="8"/>
  <c r="K28" i="18" s="1"/>
  <c r="BE27" i="8"/>
  <c r="AE28" i="18" s="1"/>
  <c r="F29" i="18"/>
  <c r="P27" i="25"/>
  <c r="D28" i="8"/>
  <c r="CN34" i="8" l="1"/>
  <c r="CQ34" i="8"/>
  <c r="X28" i="18"/>
  <c r="AB28" i="18"/>
  <c r="AE27" i="8"/>
  <c r="E28" i="27"/>
  <c r="F28" i="27"/>
  <c r="AV30" i="8"/>
  <c r="AX30" i="8" s="1"/>
  <c r="BP30" i="8" l="1"/>
  <c r="AC31" i="18"/>
  <c r="O28" i="18"/>
  <c r="Z31" i="18"/>
  <c r="Q28" i="18"/>
  <c r="R26" i="8"/>
  <c r="AS26" i="8" s="1"/>
  <c r="L29" i="18"/>
  <c r="AG29" i="8"/>
  <c r="AI29" i="8" s="1"/>
  <c r="W28" i="18"/>
  <c r="Y29" i="18"/>
  <c r="CH30" i="8"/>
  <c r="D31" i="18"/>
  <c r="J28" i="18"/>
  <c r="U25" i="8"/>
  <c r="V26" i="8" s="1"/>
  <c r="AH26" i="8" s="1"/>
  <c r="N27" i="18" s="1"/>
  <c r="E29" i="18"/>
  <c r="AM28" i="8"/>
  <c r="AN29" i="8"/>
  <c r="AP29" i="8" s="1"/>
  <c r="F28" i="18"/>
  <c r="P26" i="25"/>
  <c r="D27" i="8"/>
  <c r="T30" i="18" l="1"/>
  <c r="AW26" i="8"/>
  <c r="AA27" i="18" s="1"/>
  <c r="AT26" i="8"/>
  <c r="X27" i="18"/>
  <c r="M30" i="18"/>
  <c r="P30" i="18"/>
  <c r="AD26" i="8"/>
  <c r="BS29" i="8"/>
  <c r="V30" i="18"/>
  <c r="S29" i="18"/>
  <c r="E27" i="27"/>
  <c r="F27" i="27"/>
  <c r="AV29" i="8"/>
  <c r="AX29" i="8" s="1"/>
  <c r="AL26" i="8"/>
  <c r="R27" i="18" s="1"/>
  <c r="Q31" i="25"/>
  <c r="C32" i="8"/>
  <c r="CI33" i="8" l="1"/>
  <c r="AK34" i="18" s="1"/>
  <c r="BP29" i="8"/>
  <c r="AC30" i="18"/>
  <c r="AE26" i="8"/>
  <c r="K27" i="18"/>
  <c r="Z30" i="18"/>
  <c r="AB27" i="18"/>
  <c r="C33" i="18"/>
  <c r="H30" i="27"/>
  <c r="D30" i="27" s="1"/>
  <c r="H31" i="18"/>
  <c r="G29" i="27"/>
  <c r="G30" i="18"/>
  <c r="I28" i="18"/>
  <c r="I27" i="27"/>
  <c r="AO26" i="8"/>
  <c r="U27" i="18" s="1"/>
  <c r="BE26" i="8"/>
  <c r="AE27" i="18" s="1"/>
  <c r="CN33" i="8" l="1"/>
  <c r="CQ33" i="8"/>
  <c r="O27" i="18"/>
  <c r="U24" i="8"/>
  <c r="V25" i="8" s="1"/>
  <c r="AH25" i="8" s="1"/>
  <c r="N26" i="18" s="1"/>
  <c r="AG28" i="8"/>
  <c r="AI28" i="8" s="1"/>
  <c r="AN28" i="8"/>
  <c r="AP28" i="8" s="1"/>
  <c r="T29" i="18" l="1"/>
  <c r="BS28" i="8"/>
  <c r="V29" i="18"/>
  <c r="M29" i="18"/>
  <c r="P29" i="18"/>
  <c r="J27" i="18"/>
  <c r="W27" i="18"/>
  <c r="AO25" i="8"/>
  <c r="U26" i="18" s="1"/>
  <c r="R25" i="8"/>
  <c r="AL25" i="8" s="1"/>
  <c r="Q27" i="18"/>
  <c r="AM27" i="8"/>
  <c r="S28" i="18" s="1"/>
  <c r="G28" i="27"/>
  <c r="G29" i="18"/>
  <c r="L28" i="18"/>
  <c r="AW25" i="8"/>
  <c r="AA26" i="18" s="1"/>
  <c r="P28" i="25"/>
  <c r="D29" i="8"/>
  <c r="AD25" i="8" l="1"/>
  <c r="K26" i="18" s="1"/>
  <c r="AS25" i="8"/>
  <c r="R26" i="18"/>
  <c r="CH29" i="8"/>
  <c r="D30" i="18"/>
  <c r="H30" i="18"/>
  <c r="H29" i="27"/>
  <c r="D29" i="27" s="1"/>
  <c r="F27" i="18"/>
  <c r="F26" i="27"/>
  <c r="I26" i="27"/>
  <c r="I27" i="18"/>
  <c r="E28" i="18"/>
  <c r="Q30" i="25"/>
  <c r="C31" i="8"/>
  <c r="CI32" i="8" l="1"/>
  <c r="AK33" i="18" s="1"/>
  <c r="AE25" i="8"/>
  <c r="O26" i="18" s="1"/>
  <c r="AT25" i="8"/>
  <c r="AB26" i="18" s="1"/>
  <c r="X26" i="18"/>
  <c r="C32" i="18"/>
  <c r="Y28" i="18"/>
  <c r="BE25" i="8"/>
  <c r="AE26" i="18" s="1"/>
  <c r="AV28" i="8"/>
  <c r="AX28" i="8" s="1"/>
  <c r="BO26" i="8"/>
  <c r="AH27" i="18" s="1"/>
  <c r="CN32" i="8" l="1"/>
  <c r="CQ32" i="8"/>
  <c r="BP28" i="8"/>
  <c r="AC29" i="18"/>
  <c r="Z29" i="18"/>
  <c r="Q29" i="25"/>
  <c r="W26" i="18"/>
  <c r="U23" i="8"/>
  <c r="V24" i="8" s="1"/>
  <c r="C30" i="8"/>
  <c r="CI31" i="8" l="1"/>
  <c r="AK32" i="18" s="1"/>
  <c r="C31" i="18"/>
  <c r="AW24" i="8"/>
  <c r="AA25" i="18" s="1"/>
  <c r="AH24" i="8"/>
  <c r="N25" i="18" s="1"/>
  <c r="R24" i="8"/>
  <c r="AL24" i="8" s="1"/>
  <c r="G27" i="27"/>
  <c r="G28" i="18"/>
  <c r="J26" i="18"/>
  <c r="AM26" i="8"/>
  <c r="S27" i="18" s="1"/>
  <c r="H28" i="27"/>
  <c r="D28" i="27" s="1"/>
  <c r="H29" i="18"/>
  <c r="I26" i="18"/>
  <c r="I25" i="27"/>
  <c r="AO24" i="8"/>
  <c r="U25" i="18" s="1"/>
  <c r="BE24" i="8"/>
  <c r="AE25" i="18" s="1"/>
  <c r="Q26" i="18"/>
  <c r="CH28" i="8"/>
  <c r="D29" i="18"/>
  <c r="BO25" i="8"/>
  <c r="AH26" i="18" s="1"/>
  <c r="AV27" i="8"/>
  <c r="AX27" i="8" s="1"/>
  <c r="Y27" i="18"/>
  <c r="E27" i="18"/>
  <c r="E26" i="27"/>
  <c r="P24" i="25"/>
  <c r="D25" i="8"/>
  <c r="CN31" i="8" l="1"/>
  <c r="CQ31" i="8"/>
  <c r="AD24" i="8"/>
  <c r="K25" i="18" s="1"/>
  <c r="Z28" i="18"/>
  <c r="R25" i="18"/>
  <c r="BP27" i="8"/>
  <c r="AC28" i="18"/>
  <c r="E25" i="27"/>
  <c r="F25" i="27"/>
  <c r="F26" i="18"/>
  <c r="AS24" i="8"/>
  <c r="AT24" i="8" s="1"/>
  <c r="AG27" i="8"/>
  <c r="AI27" i="8" s="1"/>
  <c r="AN27" i="8"/>
  <c r="AP27" i="8" s="1"/>
  <c r="L27" i="18"/>
  <c r="AE24" i="8" l="1"/>
  <c r="O25" i="18" s="1"/>
  <c r="X25" i="18"/>
  <c r="T28" i="18"/>
  <c r="BS27" i="8"/>
  <c r="V28" i="18"/>
  <c r="M28" i="18"/>
  <c r="AB25" i="18"/>
  <c r="P28" i="18"/>
  <c r="BO24" i="8"/>
  <c r="AH25" i="18" s="1"/>
  <c r="U22" i="8"/>
  <c r="V23" i="8" s="1"/>
  <c r="AW23" i="8" s="1"/>
  <c r="AA24" i="18" s="1"/>
  <c r="R23" i="8"/>
  <c r="AD23" i="8" s="1"/>
  <c r="AM25" i="8"/>
  <c r="S26" i="18" s="1"/>
  <c r="Y26" i="18"/>
  <c r="AE23" i="8" l="1"/>
  <c r="K24" i="18"/>
  <c r="AO23" i="8"/>
  <c r="U24" i="18" s="1"/>
  <c r="J25" i="18"/>
  <c r="AN26" i="8"/>
  <c r="AP26" i="8" s="1"/>
  <c r="AL23" i="8"/>
  <c r="R24" i="18" s="1"/>
  <c r="BE23" i="8"/>
  <c r="AE24" i="18" s="1"/>
  <c r="E26" i="18"/>
  <c r="AS23" i="8"/>
  <c r="AT23" i="8" s="1"/>
  <c r="AH23" i="8"/>
  <c r="N24" i="18" s="1"/>
  <c r="L26" i="18"/>
  <c r="Q25" i="18"/>
  <c r="I25" i="18"/>
  <c r="I24" i="27"/>
  <c r="H27" i="27"/>
  <c r="D27" i="27" s="1"/>
  <c r="H28" i="18"/>
  <c r="F25" i="18"/>
  <c r="F24" i="27"/>
  <c r="CH27" i="8"/>
  <c r="D28" i="18"/>
  <c r="Q28" i="25"/>
  <c r="C29" i="8"/>
  <c r="CI30" i="8" l="1"/>
  <c r="AK31" i="18" s="1"/>
  <c r="X24" i="18"/>
  <c r="T27" i="18"/>
  <c r="AB24" i="18"/>
  <c r="BS26" i="8"/>
  <c r="V27" i="18"/>
  <c r="C30" i="18"/>
  <c r="W25" i="18"/>
  <c r="G27" i="18"/>
  <c r="G26" i="27"/>
  <c r="AG26" i="8"/>
  <c r="AI26" i="8" s="1"/>
  <c r="AV26" i="8"/>
  <c r="AX26" i="8" s="1"/>
  <c r="O24" i="18"/>
  <c r="CN30" i="8" l="1"/>
  <c r="CQ30" i="8"/>
  <c r="Z27" i="18"/>
  <c r="BP26" i="8"/>
  <c r="AC27" i="18"/>
  <c r="M27" i="18"/>
  <c r="P27" i="18"/>
  <c r="R22" i="8"/>
  <c r="AL22" i="8" s="1"/>
  <c r="R23" i="18" s="1"/>
  <c r="V22" i="8" l="1"/>
  <c r="AO22" i="8" s="1"/>
  <c r="U23" i="18" s="1"/>
  <c r="AS22" i="8"/>
  <c r="AT22" i="8" s="1"/>
  <c r="AM24" i="8"/>
  <c r="X23" i="18" l="1"/>
  <c r="BJ22" i="8"/>
  <c r="BK22" i="8" s="1"/>
  <c r="AB23" i="18"/>
  <c r="S25" i="18"/>
  <c r="J24" i="18"/>
  <c r="L25" i="18"/>
  <c r="Q27" i="25"/>
  <c r="C28" i="8"/>
  <c r="CI29" i="8" l="1"/>
  <c r="AK30" i="18" s="1"/>
  <c r="BL22" i="8"/>
  <c r="AG23" i="18" s="1"/>
  <c r="BJ23" i="8"/>
  <c r="BK23" i="8" s="1"/>
  <c r="C29" i="18"/>
  <c r="P25" i="25"/>
  <c r="D26" i="8"/>
  <c r="CN29" i="8" l="1"/>
  <c r="CQ29" i="8"/>
  <c r="BL23" i="8"/>
  <c r="AG24" i="18" s="1"/>
  <c r="BJ24" i="8"/>
  <c r="BK24" i="8" s="1"/>
  <c r="D27" i="18"/>
  <c r="CH26" i="8"/>
  <c r="P22" i="25"/>
  <c r="D23" i="8"/>
  <c r="BL24" i="8" l="1"/>
  <c r="AG25" i="18" s="1"/>
  <c r="BJ25" i="8"/>
  <c r="BK25" i="8" s="1"/>
  <c r="E23" i="27"/>
  <c r="F23" i="27"/>
  <c r="F24" i="18"/>
  <c r="W24" i="18"/>
  <c r="AH22" i="8"/>
  <c r="N23" i="18" s="1"/>
  <c r="AN25" i="8"/>
  <c r="AP25" i="8" s="1"/>
  <c r="H26" i="27"/>
  <c r="D26" i="27" s="1"/>
  <c r="H27" i="18"/>
  <c r="E25" i="18"/>
  <c r="E24" i="27"/>
  <c r="AW22" i="8"/>
  <c r="AX22" i="8" s="1"/>
  <c r="BO23" i="8"/>
  <c r="AH24" i="18" s="1"/>
  <c r="Q24" i="18"/>
  <c r="G25" i="27"/>
  <c r="G26" i="18"/>
  <c r="I24" i="18"/>
  <c r="I23" i="27"/>
  <c r="Y25" i="18"/>
  <c r="AD22" i="8"/>
  <c r="AV25" i="8"/>
  <c r="AX25" i="8" s="1"/>
  <c r="AG25" i="8"/>
  <c r="AI25" i="8" s="1"/>
  <c r="AA23" i="18" l="1"/>
  <c r="M26" i="18"/>
  <c r="Z26" i="18"/>
  <c r="BL25" i="8"/>
  <c r="AG26" i="18" s="1"/>
  <c r="BJ26" i="8"/>
  <c r="BK26" i="8" s="1"/>
  <c r="AE22" i="8"/>
  <c r="T26" i="18"/>
  <c r="BP25" i="8"/>
  <c r="AC26" i="18"/>
  <c r="BS25" i="8"/>
  <c r="V26" i="18"/>
  <c r="BP22" i="8"/>
  <c r="BQ22" i="8" s="1"/>
  <c r="AC23" i="18"/>
  <c r="K23" i="18"/>
  <c r="P26" i="18"/>
  <c r="AM23" i="8"/>
  <c r="W23" i="18"/>
  <c r="Q23" i="18"/>
  <c r="BL26" i="8" l="1"/>
  <c r="AG27" i="18" s="1"/>
  <c r="BJ27" i="8"/>
  <c r="BK27" i="8" s="1"/>
  <c r="AZ22" i="8"/>
  <c r="BA22" i="8" s="1"/>
  <c r="O23" i="18"/>
  <c r="BR22" i="8"/>
  <c r="AI23" i="18" s="1"/>
  <c r="S24" i="18"/>
  <c r="Y24" i="18"/>
  <c r="AV24" i="8"/>
  <c r="AX24" i="8" s="1"/>
  <c r="L24" i="18"/>
  <c r="Q26" i="25"/>
  <c r="C27" i="8"/>
  <c r="CI28" i="8" l="1"/>
  <c r="AK29" i="18" s="1"/>
  <c r="Z25" i="18"/>
  <c r="BL27" i="8"/>
  <c r="AG28" i="18" s="1"/>
  <c r="BJ28" i="8"/>
  <c r="BK28" i="8" s="1"/>
  <c r="BP24" i="8"/>
  <c r="AC25" i="18"/>
  <c r="BB22" i="8"/>
  <c r="AD23" i="18" s="1"/>
  <c r="AZ23" i="8"/>
  <c r="BA23" i="8" s="1"/>
  <c r="C28" i="18"/>
  <c r="J23" i="18"/>
  <c r="AG24" i="8"/>
  <c r="AI24" i="8" s="1"/>
  <c r="AN24" i="8"/>
  <c r="AP24" i="8" s="1"/>
  <c r="E24" i="18"/>
  <c r="CH25" i="8"/>
  <c r="D26" i="18"/>
  <c r="I23" i="18"/>
  <c r="I22" i="27"/>
  <c r="P21" i="25"/>
  <c r="D22" i="8"/>
  <c r="CN28" i="8" l="1"/>
  <c r="CQ28" i="8"/>
  <c r="T25" i="18"/>
  <c r="BB23" i="8"/>
  <c r="AD24" i="18" s="1"/>
  <c r="AZ24" i="8"/>
  <c r="BA24" i="8" s="1"/>
  <c r="BL28" i="8"/>
  <c r="AG29" i="18" s="1"/>
  <c r="BJ29" i="8"/>
  <c r="BK29" i="8" s="1"/>
  <c r="BS24" i="8"/>
  <c r="V25" i="18"/>
  <c r="M25" i="18"/>
  <c r="P25" i="18"/>
  <c r="E22" i="27"/>
  <c r="F22" i="27"/>
  <c r="F23" i="18"/>
  <c r="G25" i="18"/>
  <c r="G24" i="27"/>
  <c r="H26" i="18"/>
  <c r="H25" i="27"/>
  <c r="D25" i="27" s="1"/>
  <c r="BL29" i="8" l="1"/>
  <c r="AG30" i="18" s="1"/>
  <c r="BJ30" i="8"/>
  <c r="BK30" i="8" s="1"/>
  <c r="BB24" i="8"/>
  <c r="AD25" i="18" s="1"/>
  <c r="AZ25" i="8"/>
  <c r="BA25" i="8" s="1"/>
  <c r="BB25" i="8" l="1"/>
  <c r="AD26" i="18" s="1"/>
  <c r="AZ26" i="8"/>
  <c r="BA26" i="8" s="1"/>
  <c r="BL30" i="8"/>
  <c r="AG31" i="18" s="1"/>
  <c r="BJ31" i="8"/>
  <c r="BK31" i="8" s="1"/>
  <c r="BL31" i="8" l="1"/>
  <c r="AG32" i="18" s="1"/>
  <c r="BJ32" i="8"/>
  <c r="BK32" i="8" s="1"/>
  <c r="BB26" i="8"/>
  <c r="AD27" i="18" s="1"/>
  <c r="AZ27" i="8"/>
  <c r="BA27" i="8" s="1"/>
  <c r="AN23" i="8"/>
  <c r="AP23" i="8" s="1"/>
  <c r="P23" i="25"/>
  <c r="D24" i="8"/>
  <c r="BB27" i="8" l="1"/>
  <c r="AD28" i="18" s="1"/>
  <c r="AZ28" i="8"/>
  <c r="BA28" i="8" s="1"/>
  <c r="BL32" i="8"/>
  <c r="AG33" i="18" s="1"/>
  <c r="BJ33" i="8"/>
  <c r="BK33" i="8" s="1"/>
  <c r="BS23" i="8"/>
  <c r="V24" i="18"/>
  <c r="T24" i="18"/>
  <c r="D25" i="18"/>
  <c r="CH24" i="8"/>
  <c r="Q25" i="25"/>
  <c r="C26" i="8"/>
  <c r="CI27" i="8" l="1"/>
  <c r="AK28" i="18" s="1"/>
  <c r="BL33" i="8"/>
  <c r="AG34" i="18" s="1"/>
  <c r="BJ34" i="8"/>
  <c r="BK34" i="8" s="1"/>
  <c r="BB28" i="8"/>
  <c r="AD29" i="18" s="1"/>
  <c r="AZ29" i="8"/>
  <c r="BA29" i="8" s="1"/>
  <c r="C27" i="18"/>
  <c r="CN27" i="8" l="1"/>
  <c r="CQ27" i="8"/>
  <c r="BB29" i="8"/>
  <c r="AD30" i="18" s="1"/>
  <c r="AZ30" i="8"/>
  <c r="BA30" i="8" s="1"/>
  <c r="BL34" i="8"/>
  <c r="AG35" i="18" s="1"/>
  <c r="BJ35" i="8"/>
  <c r="BK35" i="8" s="1"/>
  <c r="AG23" i="8"/>
  <c r="AI23" i="8" s="1"/>
  <c r="E23" i="18"/>
  <c r="H25" i="18"/>
  <c r="H24" i="27"/>
  <c r="D24" i="27" s="1"/>
  <c r="G24" i="18"/>
  <c r="G23" i="27"/>
  <c r="AV23" i="8"/>
  <c r="AX23" i="8" s="1"/>
  <c r="Z24" i="18" l="1"/>
  <c r="BL35" i="8"/>
  <c r="AG36" i="18" s="1"/>
  <c r="BJ36" i="8"/>
  <c r="BK36" i="8" s="1"/>
  <c r="BB30" i="8"/>
  <c r="AD31" i="18" s="1"/>
  <c r="AZ31" i="8"/>
  <c r="BA31" i="8" s="1"/>
  <c r="BP23" i="8"/>
  <c r="BQ23" i="8" s="1"/>
  <c r="AC24" i="18"/>
  <c r="M24" i="18"/>
  <c r="P24" i="18"/>
  <c r="AG22" i="8"/>
  <c r="AI22" i="8" s="1"/>
  <c r="BB31" i="8" l="1"/>
  <c r="AD32" i="18" s="1"/>
  <c r="AZ32" i="8"/>
  <c r="BA32" i="8" s="1"/>
  <c r="BL36" i="8"/>
  <c r="AG37" i="18" s="1"/>
  <c r="BJ37" i="8"/>
  <c r="BK37" i="8" s="1"/>
  <c r="BF22" i="8"/>
  <c r="BG22" i="8" s="1"/>
  <c r="P23" i="18"/>
  <c r="M23" i="18"/>
  <c r="BQ24" i="8"/>
  <c r="BR23" i="8"/>
  <c r="AI24" i="18" s="1"/>
  <c r="Q24" i="25"/>
  <c r="C25" i="8"/>
  <c r="CI26" i="8" l="1"/>
  <c r="AK27" i="18" s="1"/>
  <c r="BL37" i="8"/>
  <c r="AG38" i="18" s="1"/>
  <c r="BJ38" i="8"/>
  <c r="BK38" i="8" s="1"/>
  <c r="BB32" i="8"/>
  <c r="AD33" i="18" s="1"/>
  <c r="AZ33" i="8"/>
  <c r="BA33" i="8" s="1"/>
  <c r="BH22" i="8"/>
  <c r="AF23" i="18" s="1"/>
  <c r="BF23" i="8"/>
  <c r="BG23" i="8" s="1"/>
  <c r="BQ25" i="8"/>
  <c r="BR24" i="8"/>
  <c r="AI25" i="18" s="1"/>
  <c r="C26" i="18"/>
  <c r="AN22" i="8"/>
  <c r="AP22" i="8" s="1"/>
  <c r="Z23" i="18"/>
  <c r="CH23" i="8"/>
  <c r="D24" i="18"/>
  <c r="H24" i="18"/>
  <c r="H23" i="27"/>
  <c r="D23" i="27" s="1"/>
  <c r="CX24" i="8"/>
  <c r="AP25" i="18" s="1"/>
  <c r="CN26" i="8" l="1"/>
  <c r="CQ26" i="8"/>
  <c r="CX25" i="8"/>
  <c r="AP26" i="18" s="1"/>
  <c r="CZ24" i="8"/>
  <c r="CY24" i="8"/>
  <c r="DA24" i="8"/>
  <c r="BB33" i="8"/>
  <c r="AD34" i="18" s="1"/>
  <c r="AZ34" i="8"/>
  <c r="BA34" i="8" s="1"/>
  <c r="BL38" i="8"/>
  <c r="AG39" i="18" s="1"/>
  <c r="BJ39" i="8"/>
  <c r="BK39" i="8" s="1"/>
  <c r="T23" i="18"/>
  <c r="BH23" i="8"/>
  <c r="AF24" i="18" s="1"/>
  <c r="BF24" i="8"/>
  <c r="BG24" i="8" s="1"/>
  <c r="BQ26" i="8"/>
  <c r="BR25" i="8"/>
  <c r="AI26" i="18" s="1"/>
  <c r="BS22" i="8"/>
  <c r="BT22" i="8" s="1"/>
  <c r="V23" i="18"/>
  <c r="CX26" i="8" l="1"/>
  <c r="AP27" i="18" s="1"/>
  <c r="CZ25" i="8"/>
  <c r="CY25" i="8"/>
  <c r="DA25" i="8"/>
  <c r="BL39" i="8"/>
  <c r="AG40" i="18" s="1"/>
  <c r="BJ40" i="8"/>
  <c r="BK40" i="8" s="1"/>
  <c r="BB34" i="8"/>
  <c r="AD35" i="18" s="1"/>
  <c r="AZ35" i="8"/>
  <c r="BA35" i="8" s="1"/>
  <c r="BH24" i="8"/>
  <c r="AF25" i="18" s="1"/>
  <c r="BF25" i="8"/>
  <c r="BG25" i="8" s="1"/>
  <c r="BT23" i="8"/>
  <c r="BU22" i="8"/>
  <c r="AJ23" i="18" s="1"/>
  <c r="C22" i="27"/>
  <c r="BQ27" i="8"/>
  <c r="BR26" i="8"/>
  <c r="AI27" i="18" s="1"/>
  <c r="CX27" i="8" l="1"/>
  <c r="AP28" i="18" s="1"/>
  <c r="CY26" i="8"/>
  <c r="CZ26" i="8"/>
  <c r="DA26" i="8"/>
  <c r="BB35" i="8"/>
  <c r="AD36" i="18" s="1"/>
  <c r="AZ36" i="8"/>
  <c r="BA36" i="8" s="1"/>
  <c r="BL40" i="8"/>
  <c r="AG41" i="18" s="1"/>
  <c r="BQ28" i="8"/>
  <c r="BR27" i="8"/>
  <c r="AI28" i="18" s="1"/>
  <c r="BH25" i="8"/>
  <c r="AF26" i="18" s="1"/>
  <c r="BF26" i="8"/>
  <c r="BG26" i="8" s="1"/>
  <c r="BT24" i="8"/>
  <c r="C23" i="27"/>
  <c r="BU23" i="8"/>
  <c r="AJ24" i="18" s="1"/>
  <c r="CX28" i="8" l="1"/>
  <c r="AP29" i="18" s="1"/>
  <c r="CY27" i="8"/>
  <c r="CZ27" i="8"/>
  <c r="DA27" i="8"/>
  <c r="BH26" i="8"/>
  <c r="AF27" i="18" s="1"/>
  <c r="BF27" i="8"/>
  <c r="BG27" i="8" s="1"/>
  <c r="BB36" i="8"/>
  <c r="AD37" i="18" s="1"/>
  <c r="AZ37" i="8"/>
  <c r="BA37" i="8" s="1"/>
  <c r="BQ29" i="8"/>
  <c r="BR28" i="8"/>
  <c r="AI29" i="18" s="1"/>
  <c r="BT25" i="8"/>
  <c r="BU24" i="8"/>
  <c r="AJ25" i="18" s="1"/>
  <c r="C24" i="27"/>
  <c r="Q23" i="25"/>
  <c r="C24" i="8"/>
  <c r="CX29" i="8" l="1"/>
  <c r="AP30" i="18" s="1"/>
  <c r="CZ28" i="8"/>
  <c r="CY28" i="8"/>
  <c r="CI25" i="8"/>
  <c r="AK26" i="18" s="1"/>
  <c r="DA28" i="8"/>
  <c r="BB37" i="8"/>
  <c r="AD38" i="18" s="1"/>
  <c r="AZ38" i="8"/>
  <c r="BA38" i="8" s="1"/>
  <c r="BH27" i="8"/>
  <c r="AF28" i="18" s="1"/>
  <c r="BF28" i="8"/>
  <c r="BG28" i="8" s="1"/>
  <c r="BT26" i="8"/>
  <c r="BU25" i="8"/>
  <c r="AJ26" i="18" s="1"/>
  <c r="C25" i="27"/>
  <c r="BQ30" i="8"/>
  <c r="BR29" i="8"/>
  <c r="AI30" i="18" s="1"/>
  <c r="C25" i="18"/>
  <c r="CH22" i="8"/>
  <c r="D23" i="18"/>
  <c r="H22" i="27"/>
  <c r="D22" i="27" s="1"/>
  <c r="H23" i="18"/>
  <c r="CN25" i="8" l="1"/>
  <c r="CQ25" i="8"/>
  <c r="CX30" i="8"/>
  <c r="AP31" i="18" s="1"/>
  <c r="CZ29" i="8"/>
  <c r="CY29" i="8"/>
  <c r="DA29" i="8"/>
  <c r="BH28" i="8"/>
  <c r="AF29" i="18" s="1"/>
  <c r="BF29" i="8"/>
  <c r="BG29" i="8" s="1"/>
  <c r="BB38" i="8"/>
  <c r="AD39" i="18" s="1"/>
  <c r="AZ39" i="8"/>
  <c r="BA39" i="8" s="1"/>
  <c r="BT27" i="8"/>
  <c r="BU26" i="8"/>
  <c r="AJ27" i="18" s="1"/>
  <c r="C26" i="27"/>
  <c r="BQ31" i="8"/>
  <c r="BR30" i="8"/>
  <c r="AI31" i="18" s="1"/>
  <c r="Q22" i="25"/>
  <c r="C23" i="8"/>
  <c r="CX31" i="8" l="1"/>
  <c r="AP32" i="18" s="1"/>
  <c r="CY30" i="8"/>
  <c r="CZ30" i="8"/>
  <c r="CI24" i="8"/>
  <c r="AK25" i="18" s="1"/>
  <c r="DA30" i="8"/>
  <c r="BB39" i="8"/>
  <c r="AD40" i="18" s="1"/>
  <c r="AZ40" i="8"/>
  <c r="BA40" i="8" s="1"/>
  <c r="BH29" i="8"/>
  <c r="AF30" i="18" s="1"/>
  <c r="BF30" i="8"/>
  <c r="BG30" i="8" s="1"/>
  <c r="BT28" i="8"/>
  <c r="BU27" i="8"/>
  <c r="AJ28" i="18" s="1"/>
  <c r="C27" i="27"/>
  <c r="BQ32" i="8"/>
  <c r="BR31" i="8"/>
  <c r="AI32" i="18" s="1"/>
  <c r="C24" i="18"/>
  <c r="CN24" i="8" l="1"/>
  <c r="CQ24" i="8"/>
  <c r="CX32" i="8"/>
  <c r="AP33" i="18" s="1"/>
  <c r="CY31" i="8"/>
  <c r="CZ31" i="8"/>
  <c r="DA31" i="8"/>
  <c r="BH30" i="8"/>
  <c r="AF31" i="18" s="1"/>
  <c r="BF31" i="8"/>
  <c r="BG31" i="8" s="1"/>
  <c r="BB40" i="8"/>
  <c r="AD41" i="18" s="1"/>
  <c r="BT29" i="8"/>
  <c r="BU28" i="8"/>
  <c r="AJ29" i="18" s="1"/>
  <c r="C28" i="27"/>
  <c r="BQ33" i="8"/>
  <c r="BR32" i="8"/>
  <c r="AI33" i="18" s="1"/>
  <c r="CX33" i="8" l="1"/>
  <c r="AP34" i="18" s="1"/>
  <c r="CZ32" i="8"/>
  <c r="CY32" i="8"/>
  <c r="DA32" i="8"/>
  <c r="BH31" i="8"/>
  <c r="AF32" i="18" s="1"/>
  <c r="BF32" i="8"/>
  <c r="BG32" i="8" s="1"/>
  <c r="BT30" i="8"/>
  <c r="BU29" i="8"/>
  <c r="AJ30" i="18" s="1"/>
  <c r="C29" i="27"/>
  <c r="BQ34" i="8"/>
  <c r="BR33" i="8"/>
  <c r="AI34" i="18" s="1"/>
  <c r="CX34" i="8" l="1"/>
  <c r="AP35" i="18" s="1"/>
  <c r="CY33" i="8"/>
  <c r="CZ33" i="8"/>
  <c r="DA33" i="8"/>
  <c r="BH32" i="8"/>
  <c r="AF33" i="18" s="1"/>
  <c r="BF33" i="8"/>
  <c r="BG33" i="8" s="1"/>
  <c r="BQ35" i="8"/>
  <c r="BR34" i="8"/>
  <c r="AI35" i="18" s="1"/>
  <c r="BT31" i="8"/>
  <c r="BU30" i="8"/>
  <c r="AJ31" i="18" s="1"/>
  <c r="C30" i="27"/>
  <c r="CX35" i="8" l="1"/>
  <c r="AP36" i="18" s="1"/>
  <c r="CY34" i="8"/>
  <c r="CZ34" i="8"/>
  <c r="DA34" i="8"/>
  <c r="BH33" i="8"/>
  <c r="AF34" i="18" s="1"/>
  <c r="BF34" i="8"/>
  <c r="BG34" i="8" s="1"/>
  <c r="BT32" i="8"/>
  <c r="BU31" i="8"/>
  <c r="AJ32" i="18" s="1"/>
  <c r="C31" i="27"/>
  <c r="BQ36" i="8"/>
  <c r="BR35" i="8"/>
  <c r="AI36" i="18" s="1"/>
  <c r="CX36" i="8" l="1"/>
  <c r="AP37" i="18" s="1"/>
  <c r="CY35" i="8"/>
  <c r="CZ35" i="8"/>
  <c r="DA35" i="8"/>
  <c r="BH34" i="8"/>
  <c r="AF35" i="18" s="1"/>
  <c r="BF35" i="8"/>
  <c r="BG35" i="8" s="1"/>
  <c r="BQ37" i="8"/>
  <c r="BR36" i="8"/>
  <c r="AI37" i="18" s="1"/>
  <c r="BT33" i="8"/>
  <c r="BU32" i="8"/>
  <c r="AJ33" i="18" s="1"/>
  <c r="C32" i="27"/>
  <c r="Q21" i="25"/>
  <c r="C22" i="8"/>
  <c r="CX37" i="8" l="1"/>
  <c r="AP38" i="18" s="1"/>
  <c r="CZ36" i="8"/>
  <c r="CY36" i="8"/>
  <c r="CI22" i="8"/>
  <c r="AK23" i="18" s="1"/>
  <c r="CI23" i="8"/>
  <c r="AK24" i="18" s="1"/>
  <c r="DA36" i="8"/>
  <c r="BH35" i="8"/>
  <c r="AF36" i="18" s="1"/>
  <c r="BF36" i="8"/>
  <c r="BG36" i="8" s="1"/>
  <c r="BQ38" i="8"/>
  <c r="BR37" i="8"/>
  <c r="AI38" i="18" s="1"/>
  <c r="BT34" i="8"/>
  <c r="BU33" i="8"/>
  <c r="AJ34" i="18" s="1"/>
  <c r="C33" i="27"/>
  <c r="C23" i="18"/>
  <c r="CN23" i="8" l="1"/>
  <c r="CQ23" i="8"/>
  <c r="CN22" i="8"/>
  <c r="CQ22" i="8"/>
  <c r="CX38" i="8"/>
  <c r="AP39" i="18" s="1"/>
  <c r="CY37" i="8"/>
  <c r="CZ37" i="8"/>
  <c r="CJ22" i="8"/>
  <c r="AL23" i="18" s="1"/>
  <c r="DA37" i="8"/>
  <c r="BH36" i="8"/>
  <c r="AF37" i="18" s="1"/>
  <c r="BF37" i="8"/>
  <c r="BG37" i="8" s="1"/>
  <c r="BT35" i="8"/>
  <c r="BU34" i="8"/>
  <c r="AJ35" i="18" s="1"/>
  <c r="C34" i="27"/>
  <c r="BQ39" i="8"/>
  <c r="BR38" i="8"/>
  <c r="AI39" i="18" s="1"/>
  <c r="CL22" i="8" l="1"/>
  <c r="CM22" i="8"/>
  <c r="CX39" i="8"/>
  <c r="AP40" i="18" s="1"/>
  <c r="CY38" i="8"/>
  <c r="CZ38" i="8"/>
  <c r="CJ23" i="8"/>
  <c r="AL24" i="18" s="1"/>
  <c r="CK22" i="8"/>
  <c r="DA38" i="8"/>
  <c r="BH37" i="8"/>
  <c r="AF38" i="18" s="1"/>
  <c r="BF38" i="8"/>
  <c r="BG38" i="8" s="1"/>
  <c r="BQ40" i="8"/>
  <c r="BR39" i="8"/>
  <c r="AI40" i="18" s="1"/>
  <c r="BT36" i="8"/>
  <c r="BU35" i="8"/>
  <c r="AJ36" i="18" s="1"/>
  <c r="C35" i="27"/>
  <c r="CR22" i="8" l="1"/>
  <c r="AM23" i="18"/>
  <c r="CL23" i="8"/>
  <c r="CM23" i="8"/>
  <c r="CX40" i="8"/>
  <c r="AP41" i="18" s="1"/>
  <c r="CY39" i="8"/>
  <c r="CZ39" i="8"/>
  <c r="CO22" i="8"/>
  <c r="CP22" i="8" s="1"/>
  <c r="AN23" i="18" s="1"/>
  <c r="CJ24" i="8"/>
  <c r="CK23" i="8"/>
  <c r="DA39" i="8"/>
  <c r="BH38" i="8"/>
  <c r="AF39" i="18" s="1"/>
  <c r="BF39" i="8"/>
  <c r="BG39" i="8" s="1"/>
  <c r="BR40" i="8"/>
  <c r="AI41" i="18" s="1"/>
  <c r="BT37" i="8"/>
  <c r="BU36" i="8"/>
  <c r="AJ37" i="18" s="1"/>
  <c r="C36" i="27"/>
  <c r="CR23" i="8" l="1"/>
  <c r="AM24" i="18"/>
  <c r="CM24" i="8"/>
  <c r="AL25" i="18"/>
  <c r="CK24" i="8"/>
  <c r="CL24" i="8"/>
  <c r="CX41" i="8"/>
  <c r="AP42" i="18" s="1"/>
  <c r="CZ40" i="8"/>
  <c r="CY40" i="8"/>
  <c r="CJ25" i="8"/>
  <c r="CO23" i="8"/>
  <c r="CP23" i="8" s="1"/>
  <c r="AN24" i="18" s="1"/>
  <c r="DA40" i="8"/>
  <c r="BH39" i="8"/>
  <c r="AF40" i="18" s="1"/>
  <c r="BF40" i="8"/>
  <c r="BG40" i="8" s="1"/>
  <c r="BT38" i="8"/>
  <c r="BU37" i="8"/>
  <c r="AJ38" i="18" s="1"/>
  <c r="C37" i="27"/>
  <c r="CR24" i="8" l="1"/>
  <c r="AM25" i="18"/>
  <c r="CM25" i="8"/>
  <c r="AL26" i="18"/>
  <c r="CO24" i="8"/>
  <c r="CP24" i="8" s="1"/>
  <c r="AN25" i="18" s="1"/>
  <c r="CJ26" i="8"/>
  <c r="CL25" i="8"/>
  <c r="CZ41" i="8"/>
  <c r="CY41" i="8"/>
  <c r="CK25" i="8"/>
  <c r="AM26" i="18" s="1"/>
  <c r="DA41" i="8"/>
  <c r="BH40" i="8"/>
  <c r="AF41" i="18" s="1"/>
  <c r="BT39" i="8"/>
  <c r="BU38" i="8"/>
  <c r="AJ39" i="18" s="1"/>
  <c r="C38" i="27"/>
  <c r="CK26" i="8" l="1"/>
  <c r="CO26" i="8" s="1"/>
  <c r="CP26" i="8" s="1"/>
  <c r="AN27" i="18" s="1"/>
  <c r="AL27" i="18"/>
  <c r="CJ27" i="8"/>
  <c r="CL26" i="8"/>
  <c r="CM26" i="8"/>
  <c r="CR25" i="8"/>
  <c r="CO25" i="8"/>
  <c r="CP25" i="8" s="1"/>
  <c r="AN26" i="18" s="1"/>
  <c r="BT40" i="8"/>
  <c r="BU39" i="8"/>
  <c r="AJ40" i="18" s="1"/>
  <c r="C39" i="27"/>
  <c r="CL27" i="8" l="1"/>
  <c r="AL28" i="18"/>
  <c r="CK27" i="8"/>
  <c r="CJ28" i="8"/>
  <c r="AL29" i="18" s="1"/>
  <c r="CR26" i="8"/>
  <c r="AM27" i="18"/>
  <c r="CM27" i="8"/>
  <c r="BU40" i="8"/>
  <c r="AJ41" i="18" s="1"/>
  <c r="C40" i="27"/>
  <c r="U310" i="25"/>
  <c r="U306" i="25"/>
  <c r="U309" i="25"/>
  <c r="U305" i="25"/>
  <c r="U308" i="25"/>
  <c r="U304" i="25"/>
  <c r="U303" i="25"/>
  <c r="U307" i="25"/>
  <c r="U302" i="25"/>
  <c r="U301" i="25"/>
  <c r="U300" i="25"/>
  <c r="U299" i="25"/>
  <c r="U298" i="25"/>
  <c r="U297" i="25"/>
  <c r="U296" i="25"/>
  <c r="U295" i="25"/>
  <c r="U294" i="25"/>
  <c r="U293" i="25"/>
  <c r="U292" i="25"/>
  <c r="U291" i="25"/>
  <c r="U290" i="25"/>
  <c r="U289" i="25"/>
  <c r="U288" i="25"/>
  <c r="U287" i="25"/>
  <c r="U286" i="25"/>
  <c r="U285" i="25"/>
  <c r="U284" i="25"/>
  <c r="U283" i="25"/>
  <c r="U282" i="25"/>
  <c r="U281" i="25"/>
  <c r="U280" i="25"/>
  <c r="U279" i="25"/>
  <c r="U278" i="25"/>
  <c r="U277" i="25"/>
  <c r="U276" i="25"/>
  <c r="U275" i="25"/>
  <c r="U274" i="25"/>
  <c r="U273" i="25"/>
  <c r="U272" i="25"/>
  <c r="U271" i="25"/>
  <c r="U270" i="25"/>
  <c r="U269" i="25"/>
  <c r="U268" i="25"/>
  <c r="U267" i="25"/>
  <c r="U266" i="25"/>
  <c r="U265" i="25"/>
  <c r="U264" i="25"/>
  <c r="U263" i="25"/>
  <c r="U262" i="25"/>
  <c r="U261" i="25"/>
  <c r="U260" i="25"/>
  <c r="U259" i="25"/>
  <c r="U258" i="25"/>
  <c r="U257" i="25"/>
  <c r="U256" i="25"/>
  <c r="U255" i="25"/>
  <c r="U254" i="25"/>
  <c r="U253" i="25"/>
  <c r="U252" i="25"/>
  <c r="U251" i="25"/>
  <c r="U250" i="25"/>
  <c r="U249" i="25"/>
  <c r="U248" i="25"/>
  <c r="U247" i="25"/>
  <c r="U246" i="25"/>
  <c r="U245" i="25"/>
  <c r="U244" i="25"/>
  <c r="U243" i="25"/>
  <c r="U242" i="25"/>
  <c r="U241" i="25"/>
  <c r="U240" i="25"/>
  <c r="U239" i="25"/>
  <c r="U238" i="25"/>
  <c r="U237" i="25"/>
  <c r="U236" i="25"/>
  <c r="U235" i="25"/>
  <c r="U234" i="25"/>
  <c r="U233" i="25"/>
  <c r="U232" i="25"/>
  <c r="U231" i="25"/>
  <c r="U230" i="25"/>
  <c r="U229" i="25"/>
  <c r="U228" i="25"/>
  <c r="U227" i="25"/>
  <c r="U226" i="25"/>
  <c r="U225" i="25"/>
  <c r="U224" i="25"/>
  <c r="U223" i="25"/>
  <c r="U222" i="25"/>
  <c r="U221" i="25"/>
  <c r="U220" i="25"/>
  <c r="U219" i="25"/>
  <c r="U218" i="25"/>
  <c r="U217" i="25"/>
  <c r="U216" i="25"/>
  <c r="U215" i="25"/>
  <c r="U214" i="25"/>
  <c r="AJ13" i="25"/>
  <c r="AJ15" i="25"/>
  <c r="AJ10" i="25"/>
  <c r="AJ16" i="25"/>
  <c r="AJ11" i="25"/>
  <c r="AJ14" i="25"/>
  <c r="AJ9" i="25"/>
  <c r="AJ8" i="25"/>
  <c r="AJ12" i="25"/>
  <c r="CL28" i="8" l="1"/>
  <c r="CK28" i="8"/>
  <c r="CR28" i="8" s="1"/>
  <c r="CJ29" i="8"/>
  <c r="AL30" i="18" s="1"/>
  <c r="CR27" i="8"/>
  <c r="AM28" i="18"/>
  <c r="CO27" i="8"/>
  <c r="CP27" i="8" s="1"/>
  <c r="AN28" i="18" s="1"/>
  <c r="CM28" i="8"/>
  <c r="AK16" i="25"/>
  <c r="AK10" i="25"/>
  <c r="AK11" i="25"/>
  <c r="AK12" i="25"/>
  <c r="AK13" i="25"/>
  <c r="AK15" i="25"/>
  <c r="AK9" i="25"/>
  <c r="AK14" i="25"/>
  <c r="AK8" i="25"/>
  <c r="AK7" i="25"/>
  <c r="J370" i="25"/>
  <c r="H370" i="25" s="1"/>
  <c r="J371" i="25"/>
  <c r="H371" i="25" s="1"/>
  <c r="J39" i="25"/>
  <c r="H39" i="25" s="1"/>
  <c r="J369" i="25"/>
  <c r="H369" i="25" s="1"/>
  <c r="J367" i="25"/>
  <c r="H367" i="25" s="1"/>
  <c r="J366" i="25"/>
  <c r="H366" i="25" s="1"/>
  <c r="J368" i="25"/>
  <c r="H368" i="25" s="1"/>
  <c r="J40" i="25"/>
  <c r="H40" i="25" s="1"/>
  <c r="J363" i="25"/>
  <c r="H363" i="25" s="1"/>
  <c r="J365" i="25"/>
  <c r="H365" i="25" s="1"/>
  <c r="J364" i="25"/>
  <c r="H364" i="25" s="1"/>
  <c r="AL26" i="25"/>
  <c r="AL38" i="25"/>
  <c r="AL35" i="25"/>
  <c r="AL30" i="25"/>
  <c r="AL39" i="25"/>
  <c r="AL28" i="25"/>
  <c r="AL29" i="25"/>
  <c r="AL34" i="25"/>
  <c r="AL31" i="25"/>
  <c r="AL33" i="25"/>
  <c r="AL32" i="25"/>
  <c r="AL36" i="25"/>
  <c r="AL27" i="25"/>
  <c r="AL37" i="25"/>
  <c r="AM29" i="18" l="1"/>
  <c r="CO28" i="8"/>
  <c r="CP28" i="8" s="1"/>
  <c r="AN29" i="18" s="1"/>
  <c r="CK29" i="8"/>
  <c r="CR29" i="8" s="1"/>
  <c r="CJ30" i="8"/>
  <c r="AL31" i="18" s="1"/>
  <c r="CL29" i="8"/>
  <c r="CM29" i="8"/>
  <c r="AM35" i="25"/>
  <c r="AM34" i="25"/>
  <c r="AM33" i="25"/>
  <c r="AM32" i="25"/>
  <c r="AM30" i="25"/>
  <c r="AM27" i="25"/>
  <c r="AM26" i="25"/>
  <c r="AM28" i="25"/>
  <c r="AM29" i="25"/>
  <c r="AM31" i="25"/>
  <c r="AM36" i="25"/>
  <c r="AM37" i="25"/>
  <c r="AM38" i="25"/>
  <c r="AM39" i="25"/>
  <c r="I364" i="25"/>
  <c r="I40" i="25"/>
  <c r="I39" i="25"/>
  <c r="I49" i="25"/>
  <c r="I45" i="25"/>
  <c r="I46" i="25"/>
  <c r="I48" i="25"/>
  <c r="I44" i="25"/>
  <c r="I47" i="25"/>
  <c r="I41" i="25"/>
  <c r="I42" i="25"/>
  <c r="I43" i="25"/>
  <c r="I363" i="25"/>
  <c r="I368" i="25"/>
  <c r="I366" i="25"/>
  <c r="I369" i="25"/>
  <c r="I367" i="25"/>
  <c r="I370" i="25"/>
  <c r="I371" i="25"/>
  <c r="I365" i="25"/>
  <c r="AJ31" i="25"/>
  <c r="AJ28" i="25"/>
  <c r="AJ32" i="25"/>
  <c r="AJ36" i="25"/>
  <c r="AJ26" i="25"/>
  <c r="AJ39" i="25"/>
  <c r="AJ35" i="25"/>
  <c r="AJ27" i="25"/>
  <c r="AJ34" i="25"/>
  <c r="AJ37" i="25"/>
  <c r="AJ30" i="25"/>
  <c r="AJ38" i="25"/>
  <c r="AJ33" i="25"/>
  <c r="AJ29" i="25"/>
  <c r="CJ31" i="8" l="1"/>
  <c r="AL32" i="18" s="1"/>
  <c r="CM30" i="8"/>
  <c r="CL30" i="8"/>
  <c r="CK30" i="8"/>
  <c r="CR30" i="8" s="1"/>
  <c r="CO29" i="8"/>
  <c r="CP29" i="8" s="1"/>
  <c r="AN30" i="18" s="1"/>
  <c r="AM30" i="18"/>
  <c r="AK39" i="25"/>
  <c r="AK37" i="25"/>
  <c r="AK35" i="25"/>
  <c r="AK33" i="25"/>
  <c r="AK31" i="25"/>
  <c r="AK29" i="25"/>
  <c r="AK27" i="25"/>
  <c r="AK26" i="25"/>
  <c r="AK28" i="25"/>
  <c r="AK30" i="25"/>
  <c r="AK32" i="25"/>
  <c r="AK34" i="25"/>
  <c r="AK36" i="25"/>
  <c r="AK38" i="25"/>
  <c r="M40" i="25"/>
  <c r="N40" i="25"/>
  <c r="CJ32" i="8" l="1"/>
  <c r="AL33" i="18" s="1"/>
  <c r="CM31" i="8"/>
  <c r="CL31" i="8"/>
  <c r="CK31" i="8"/>
  <c r="CR31" i="8" s="1"/>
  <c r="AM31" i="18"/>
  <c r="CO30" i="8"/>
  <c r="CP30" i="8" s="1"/>
  <c r="AN31" i="18" s="1"/>
  <c r="AI40" i="25"/>
  <c r="O41" i="25"/>
  <c r="P40" i="25"/>
  <c r="Q40" i="25"/>
  <c r="M41" i="25"/>
  <c r="N41" i="25"/>
  <c r="R40" i="25"/>
  <c r="D41" i="8"/>
  <c r="E41" i="8"/>
  <c r="C41" i="8"/>
  <c r="AJ40" i="25"/>
  <c r="AL40" i="25"/>
  <c r="CK32" i="8" l="1"/>
  <c r="CR32" i="8" s="1"/>
  <c r="CJ33" i="8"/>
  <c r="AL34" i="18" s="1"/>
  <c r="CM32" i="8"/>
  <c r="CL32" i="8"/>
  <c r="AM32" i="18"/>
  <c r="CO31" i="8"/>
  <c r="CP31" i="8" s="1"/>
  <c r="AN32" i="18" s="1"/>
  <c r="CI41" i="8"/>
  <c r="AK42" i="18" s="1"/>
  <c r="AM40" i="25"/>
  <c r="AK40" i="25"/>
  <c r="R41" i="25"/>
  <c r="AI41" i="25"/>
  <c r="M41" i="8"/>
  <c r="L41" i="8" s="1"/>
  <c r="K42" i="8" s="1"/>
  <c r="N42" i="8" s="1"/>
  <c r="F41" i="8"/>
  <c r="H41" i="8" s="1"/>
  <c r="CU41" i="8" s="1"/>
  <c r="CW41" i="8" s="1"/>
  <c r="CX42" i="8" s="1"/>
  <c r="AP43" i="18" s="1"/>
  <c r="P41" i="8"/>
  <c r="Q41" i="8" s="1"/>
  <c r="S41" i="8"/>
  <c r="T41" i="8" s="1"/>
  <c r="U41" i="8"/>
  <c r="C42" i="18"/>
  <c r="D42" i="18"/>
  <c r="CH41" i="8"/>
  <c r="O42" i="25"/>
  <c r="P41" i="25"/>
  <c r="Q41" i="25"/>
  <c r="N42" i="25"/>
  <c r="M42" i="25"/>
  <c r="E42" i="8"/>
  <c r="AJ41" i="25"/>
  <c r="D42" i="8"/>
  <c r="C42" i="8"/>
  <c r="AL41" i="25"/>
  <c r="CO32" i="8" l="1"/>
  <c r="CP32" i="8" s="1"/>
  <c r="AN33" i="18" s="1"/>
  <c r="AM33" i="18"/>
  <c r="CM33" i="8"/>
  <c r="CJ34" i="8"/>
  <c r="AL35" i="18" s="1"/>
  <c r="CK33" i="8"/>
  <c r="CR33" i="8" s="1"/>
  <c r="CL33" i="8"/>
  <c r="CZ42" i="8"/>
  <c r="DA42" i="8"/>
  <c r="CY42" i="8"/>
  <c r="CN41" i="8"/>
  <c r="CQ41" i="8"/>
  <c r="CI42" i="8"/>
  <c r="AK43" i="18" s="1"/>
  <c r="AM41" i="25"/>
  <c r="AK41" i="25"/>
  <c r="U42" i="8"/>
  <c r="V42" i="8" s="1"/>
  <c r="P42" i="8"/>
  <c r="Q42" i="8" s="1"/>
  <c r="S42" i="8"/>
  <c r="T42" i="8" s="1"/>
  <c r="M42" i="8"/>
  <c r="L42" i="8" s="1"/>
  <c r="K43" i="8" s="1"/>
  <c r="N43" i="8" s="1"/>
  <c r="F42" i="8"/>
  <c r="H42" i="8" s="1"/>
  <c r="CU42" i="8" s="1"/>
  <c r="R42" i="25"/>
  <c r="AI42" i="25"/>
  <c r="D43" i="18"/>
  <c r="CH42" i="8"/>
  <c r="C43" i="18"/>
  <c r="AU42" i="8"/>
  <c r="AF42" i="8"/>
  <c r="O43" i="8"/>
  <c r="I44" i="8" s="1"/>
  <c r="J44" i="8" s="1"/>
  <c r="AM42" i="8"/>
  <c r="S43" i="18" s="1"/>
  <c r="G43" i="18"/>
  <c r="G42" i="27"/>
  <c r="G41" i="8"/>
  <c r="CV42" i="8"/>
  <c r="R41" i="8"/>
  <c r="O43" i="25"/>
  <c r="P42" i="25"/>
  <c r="Q42" i="25"/>
  <c r="M43" i="25"/>
  <c r="N43" i="25"/>
  <c r="V41" i="8"/>
  <c r="AV41" i="8"/>
  <c r="AG41" i="8"/>
  <c r="M42" i="18" s="1"/>
  <c r="AN41" i="8"/>
  <c r="T42" i="18" s="1"/>
  <c r="H42" i="18"/>
  <c r="H41" i="27"/>
  <c r="E43" i="8"/>
  <c r="C43" i="8"/>
  <c r="AL42" i="25"/>
  <c r="AJ42" i="25"/>
  <c r="D43" i="8"/>
  <c r="CM34" i="8" l="1"/>
  <c r="CJ35" i="8"/>
  <c r="AL36" i="18" s="1"/>
  <c r="CK34" i="8"/>
  <c r="CO34" i="8" s="1"/>
  <c r="CP34" i="8" s="1"/>
  <c r="AN35" i="18" s="1"/>
  <c r="CL34" i="8"/>
  <c r="CO33" i="8"/>
  <c r="CP33" i="8" s="1"/>
  <c r="AN34" i="18" s="1"/>
  <c r="AM34" i="18"/>
  <c r="AM35" i="18"/>
  <c r="CW42" i="8"/>
  <c r="CX43" i="8" s="1"/>
  <c r="AP44" i="18" s="1"/>
  <c r="CN42" i="8"/>
  <c r="CQ42" i="8"/>
  <c r="CK35" i="8"/>
  <c r="CI43" i="8"/>
  <c r="AK44" i="18" s="1"/>
  <c r="AM42" i="25"/>
  <c r="S43" i="8"/>
  <c r="T43" i="8" s="1"/>
  <c r="M43" i="8"/>
  <c r="L43" i="8" s="1"/>
  <c r="K44" i="8" s="1"/>
  <c r="N44" i="8" s="1"/>
  <c r="U43" i="8"/>
  <c r="V43" i="8" s="1"/>
  <c r="AO43" i="8" s="1"/>
  <c r="U44" i="18" s="1"/>
  <c r="F43" i="8"/>
  <c r="H43" i="8" s="1"/>
  <c r="CU43" i="8" s="1"/>
  <c r="P43" i="8"/>
  <c r="Q43" i="8" s="1"/>
  <c r="AK42" i="25"/>
  <c r="AI43" i="25"/>
  <c r="D44" i="18"/>
  <c r="CH43" i="8"/>
  <c r="C44" i="18"/>
  <c r="AU43" i="8"/>
  <c r="AF43" i="8"/>
  <c r="O44" i="8"/>
  <c r="I45" i="8" s="1"/>
  <c r="J45" i="8" s="1"/>
  <c r="AM43" i="8"/>
  <c r="S44" i="18" s="1"/>
  <c r="G43" i="27"/>
  <c r="G44" i="18"/>
  <c r="G42" i="8"/>
  <c r="CV43" i="8"/>
  <c r="Z42" i="18"/>
  <c r="AK41" i="8"/>
  <c r="AC41" i="8"/>
  <c r="AR41" i="8"/>
  <c r="E42" i="18"/>
  <c r="E41" i="27"/>
  <c r="BM42" i="8"/>
  <c r="BN42" i="8" s="1"/>
  <c r="Y43" i="18"/>
  <c r="AV42" i="8"/>
  <c r="Z43" i="18" s="1"/>
  <c r="AN42" i="8"/>
  <c r="T43" i="18" s="1"/>
  <c r="AG42" i="8"/>
  <c r="M43" i="18" s="1"/>
  <c r="H42" i="27"/>
  <c r="H43" i="18"/>
  <c r="BC42" i="8"/>
  <c r="BD42" i="8" s="1"/>
  <c r="L43" i="18"/>
  <c r="AO41" i="8"/>
  <c r="U42" i="18" s="1"/>
  <c r="AH41" i="8"/>
  <c r="N42" i="18" s="1"/>
  <c r="AW41" i="8"/>
  <c r="AA42" i="18" s="1"/>
  <c r="I42" i="18"/>
  <c r="I41" i="27"/>
  <c r="R43" i="25"/>
  <c r="AL41" i="8"/>
  <c r="R42" i="18" s="1"/>
  <c r="AD41" i="8"/>
  <c r="K42" i="18" s="1"/>
  <c r="AS41" i="8"/>
  <c r="X42" i="18" s="1"/>
  <c r="F41" i="27"/>
  <c r="F42" i="18"/>
  <c r="AO42" i="8"/>
  <c r="U43" i="18" s="1"/>
  <c r="AW42" i="8"/>
  <c r="AA43" i="18" s="1"/>
  <c r="AH42" i="8"/>
  <c r="N43" i="18" s="1"/>
  <c r="I43" i="18"/>
  <c r="I42" i="27"/>
  <c r="O44" i="25"/>
  <c r="P43" i="25"/>
  <c r="Q43" i="25"/>
  <c r="M44" i="25"/>
  <c r="AI44" i="25" s="1"/>
  <c r="N44" i="25"/>
  <c r="R42" i="8"/>
  <c r="C44" i="8"/>
  <c r="D44" i="8"/>
  <c r="E44" i="8"/>
  <c r="AL43" i="25"/>
  <c r="AL44" i="25"/>
  <c r="CL35" i="8" l="1"/>
  <c r="CR34" i="8"/>
  <c r="CJ36" i="8"/>
  <c r="AL37" i="18" s="1"/>
  <c r="CM35" i="8"/>
  <c r="CR35" i="8"/>
  <c r="AM36" i="18"/>
  <c r="CL36" i="8"/>
  <c r="CW43" i="8"/>
  <c r="CX44" i="8" s="1"/>
  <c r="AP45" i="18" s="1"/>
  <c r="CN43" i="8"/>
  <c r="CQ43" i="8"/>
  <c r="CY43" i="8"/>
  <c r="CZ43" i="8"/>
  <c r="CO35" i="8"/>
  <c r="CP35" i="8" s="1"/>
  <c r="AN36" i="18" s="1"/>
  <c r="CI44" i="8"/>
  <c r="AK45" i="18" s="1"/>
  <c r="AM43" i="25"/>
  <c r="AM44" i="25"/>
  <c r="I43" i="27"/>
  <c r="I44" i="18"/>
  <c r="AW43" i="8"/>
  <c r="AA44" i="18" s="1"/>
  <c r="AH43" i="8"/>
  <c r="N44" i="18" s="1"/>
  <c r="R44" i="25"/>
  <c r="C45" i="18"/>
  <c r="CH44" i="8"/>
  <c r="D45" i="18"/>
  <c r="M44" i="8"/>
  <c r="L44" i="8" s="1"/>
  <c r="K45" i="8" s="1"/>
  <c r="N45" i="8" s="1"/>
  <c r="F44" i="8"/>
  <c r="H44" i="8" s="1"/>
  <c r="CU44" i="8" s="1"/>
  <c r="S44" i="8"/>
  <c r="T44" i="8" s="1"/>
  <c r="P44" i="8"/>
  <c r="Q44" i="8" s="1"/>
  <c r="U44" i="8"/>
  <c r="AI41" i="8"/>
  <c r="AE41" i="8"/>
  <c r="J42" i="18"/>
  <c r="O45" i="25"/>
  <c r="P44" i="25"/>
  <c r="Q44" i="25"/>
  <c r="N45" i="25"/>
  <c r="M45" i="25"/>
  <c r="AI45" i="25" s="1"/>
  <c r="AP41" i="8"/>
  <c r="Q42" i="18"/>
  <c r="BC43" i="8"/>
  <c r="BD43" i="8" s="1"/>
  <c r="L44" i="18"/>
  <c r="AL42" i="8"/>
  <c r="R43" i="18" s="1"/>
  <c r="AD42" i="8"/>
  <c r="K43" i="18" s="1"/>
  <c r="AS42" i="8"/>
  <c r="X43" i="18" s="1"/>
  <c r="F42" i="27"/>
  <c r="F43" i="18"/>
  <c r="BO42" i="8"/>
  <c r="AH43" i="18" s="1"/>
  <c r="AU44" i="8"/>
  <c r="AF44" i="8"/>
  <c r="O45" i="8"/>
  <c r="I46" i="8" s="1"/>
  <c r="J46" i="8" s="1"/>
  <c r="AM44" i="8"/>
  <c r="S45" i="18" s="1"/>
  <c r="G45" i="18"/>
  <c r="G44" i="27"/>
  <c r="R43" i="8"/>
  <c r="AX41" i="8"/>
  <c r="BM43" i="8"/>
  <c r="BN43" i="8" s="1"/>
  <c r="Y44" i="18"/>
  <c r="D41" i="27"/>
  <c r="AK42" i="8"/>
  <c r="AC42" i="8"/>
  <c r="AR42" i="8"/>
  <c r="E43" i="18"/>
  <c r="E42" i="27"/>
  <c r="AN43" i="8"/>
  <c r="T44" i="18" s="1"/>
  <c r="AG43" i="8"/>
  <c r="M44" i="18" s="1"/>
  <c r="AV43" i="8"/>
  <c r="Z44" i="18" s="1"/>
  <c r="H43" i="27"/>
  <c r="H44" i="18"/>
  <c r="G43" i="8"/>
  <c r="CV44" i="8"/>
  <c r="DA43" i="8"/>
  <c r="BE42" i="8"/>
  <c r="AE43" i="18" s="1"/>
  <c r="AT41" i="8"/>
  <c r="W42" i="18"/>
  <c r="E45" i="8"/>
  <c r="AJ44" i="25"/>
  <c r="AL45" i="25"/>
  <c r="C45" i="8"/>
  <c r="D45" i="8"/>
  <c r="AJ43" i="25"/>
  <c r="CJ37" i="8" l="1"/>
  <c r="AL38" i="18" s="1"/>
  <c r="CK36" i="8"/>
  <c r="CR36" i="8" s="1"/>
  <c r="CM36" i="8"/>
  <c r="CL37" i="8"/>
  <c r="CM37" i="8"/>
  <c r="CW44" i="8"/>
  <c r="CX45" i="8" s="1"/>
  <c r="AP46" i="18" s="1"/>
  <c r="CN44" i="8"/>
  <c r="CQ44" i="8"/>
  <c r="CZ44" i="8"/>
  <c r="CY44" i="8"/>
  <c r="CO36" i="8"/>
  <c r="CP36" i="8" s="1"/>
  <c r="AN37" i="18" s="1"/>
  <c r="CJ38" i="8"/>
  <c r="AL39" i="18" s="1"/>
  <c r="CK37" i="8"/>
  <c r="CI45" i="8"/>
  <c r="AK46" i="18" s="1"/>
  <c r="AM45" i="25"/>
  <c r="AK43" i="25"/>
  <c r="AK44" i="25"/>
  <c r="S45" i="8"/>
  <c r="T45" i="8" s="1"/>
  <c r="U45" i="8"/>
  <c r="V45" i="8" s="1"/>
  <c r="M45" i="8"/>
  <c r="L45" i="8" s="1"/>
  <c r="K46" i="8" s="1"/>
  <c r="N46" i="8" s="1"/>
  <c r="F45" i="8"/>
  <c r="H45" i="8" s="1"/>
  <c r="CU45" i="8" s="1"/>
  <c r="P45" i="8"/>
  <c r="Q45" i="8" s="1"/>
  <c r="R45" i="25"/>
  <c r="D42" i="27"/>
  <c r="C46" i="18"/>
  <c r="CH45" i="8"/>
  <c r="D46" i="18"/>
  <c r="R44" i="8"/>
  <c r="BO43" i="8"/>
  <c r="AH44" i="18" s="1"/>
  <c r="AK43" i="8"/>
  <c r="AC43" i="8"/>
  <c r="AR43" i="8"/>
  <c r="E44" i="18"/>
  <c r="E43" i="27"/>
  <c r="AV44" i="8"/>
  <c r="Z45" i="18" s="1"/>
  <c r="AG44" i="8"/>
  <c r="M45" i="18" s="1"/>
  <c r="AN44" i="8"/>
  <c r="T45" i="18" s="1"/>
  <c r="H45" i="18"/>
  <c r="H44" i="27"/>
  <c r="V44" i="8"/>
  <c r="O46" i="25"/>
  <c r="P45" i="25"/>
  <c r="Q45" i="25"/>
  <c r="M46" i="25"/>
  <c r="AI46" i="25" s="1"/>
  <c r="N46" i="25"/>
  <c r="BP41" i="8"/>
  <c r="BQ41" i="8" s="1"/>
  <c r="AC42" i="18"/>
  <c r="BC44" i="8"/>
  <c r="BD44" i="8" s="1"/>
  <c r="L45" i="18"/>
  <c r="AT42" i="8"/>
  <c r="W43" i="18"/>
  <c r="AX42" i="8"/>
  <c r="AU45" i="8"/>
  <c r="AF45" i="8"/>
  <c r="O46" i="8"/>
  <c r="I47" i="8" s="1"/>
  <c r="J47" i="8" s="1"/>
  <c r="AM45" i="8"/>
  <c r="S46" i="18" s="1"/>
  <c r="G46" i="18"/>
  <c r="G45" i="27"/>
  <c r="G44" i="8"/>
  <c r="CV45" i="8"/>
  <c r="DA44" i="8"/>
  <c r="AI42" i="8"/>
  <c r="AE42" i="8"/>
  <c r="J43" i="18"/>
  <c r="AL43" i="8"/>
  <c r="R44" i="18" s="1"/>
  <c r="AD43" i="8"/>
  <c r="K44" i="18" s="1"/>
  <c r="AS43" i="8"/>
  <c r="X44" i="18" s="1"/>
  <c r="F44" i="18"/>
  <c r="F43" i="27"/>
  <c r="BM44" i="8"/>
  <c r="BN44" i="8" s="1"/>
  <c r="Y45" i="18"/>
  <c r="BE43" i="8"/>
  <c r="AE44" i="18" s="1"/>
  <c r="AP42" i="8"/>
  <c r="Q43" i="18"/>
  <c r="AZ41" i="8"/>
  <c r="BA41" i="8" s="1"/>
  <c r="O42" i="18"/>
  <c r="BJ41" i="8"/>
  <c r="BK41" i="8" s="1"/>
  <c r="AB42" i="18"/>
  <c r="BS41" i="8"/>
  <c r="BT41" i="8" s="1"/>
  <c r="V42" i="18"/>
  <c r="BF41" i="8"/>
  <c r="BG41" i="8" s="1"/>
  <c r="P42" i="18"/>
  <c r="E46" i="8"/>
  <c r="D46" i="8"/>
  <c r="C46" i="8"/>
  <c r="AJ45" i="25"/>
  <c r="AL46" i="25"/>
  <c r="AJ46" i="25"/>
  <c r="AM37" i="18" l="1"/>
  <c r="CR37" i="8"/>
  <c r="AM38" i="18"/>
  <c r="CL38" i="8"/>
  <c r="CM38" i="8"/>
  <c r="CY45" i="8"/>
  <c r="CZ45" i="8"/>
  <c r="CW45" i="8"/>
  <c r="CX46" i="8" s="1"/>
  <c r="AP47" i="18" s="1"/>
  <c r="CN45" i="8"/>
  <c r="CQ45" i="8"/>
  <c r="CO37" i="8"/>
  <c r="CP37" i="8" s="1"/>
  <c r="AN38" i="18" s="1"/>
  <c r="CJ39" i="8"/>
  <c r="AL40" i="18" s="1"/>
  <c r="CK38" i="8"/>
  <c r="CI46" i="8"/>
  <c r="AK47" i="18" s="1"/>
  <c r="AK45" i="25"/>
  <c r="AM46" i="25"/>
  <c r="S46" i="8"/>
  <c r="T46" i="8" s="1"/>
  <c r="U46" i="8"/>
  <c r="V46" i="8" s="1"/>
  <c r="AW46" i="8" s="1"/>
  <c r="AA47" i="18" s="1"/>
  <c r="F46" i="8"/>
  <c r="H46" i="8" s="1"/>
  <c r="CU46" i="8" s="1"/>
  <c r="P46" i="8"/>
  <c r="Q46" i="8" s="1"/>
  <c r="M46" i="8"/>
  <c r="L46" i="8" s="1"/>
  <c r="K47" i="8" s="1"/>
  <c r="N47" i="8" s="1"/>
  <c r="AK46" i="25"/>
  <c r="R46" i="25"/>
  <c r="C47" i="18"/>
  <c r="CH46" i="8"/>
  <c r="D47" i="18"/>
  <c r="BO44" i="8"/>
  <c r="AH45" i="18" s="1"/>
  <c r="BU41" i="8"/>
  <c r="AJ42" i="18" s="1"/>
  <c r="C41" i="27"/>
  <c r="BC45" i="8"/>
  <c r="BD45" i="8" s="1"/>
  <c r="L46" i="18"/>
  <c r="AO44" i="8"/>
  <c r="U45" i="18" s="1"/>
  <c r="AW44" i="8"/>
  <c r="AH44" i="8"/>
  <c r="N45" i="18" s="1"/>
  <c r="I45" i="18"/>
  <c r="I44" i="27"/>
  <c r="BE44" i="8"/>
  <c r="AE45" i="18" s="1"/>
  <c r="AK44" i="8"/>
  <c r="AC44" i="8"/>
  <c r="AR44" i="8"/>
  <c r="E45" i="18"/>
  <c r="E44" i="27"/>
  <c r="AU46" i="8"/>
  <c r="AF46" i="8"/>
  <c r="O47" i="8"/>
  <c r="I48" i="8" s="1"/>
  <c r="J48" i="8" s="1"/>
  <c r="AM46" i="8"/>
  <c r="S47" i="18" s="1"/>
  <c r="G46" i="27"/>
  <c r="G47" i="18"/>
  <c r="BR41" i="8"/>
  <c r="AI42" i="18" s="1"/>
  <c r="AW45" i="8"/>
  <c r="AA46" i="18" s="1"/>
  <c r="AO45" i="8"/>
  <c r="U46" i="18" s="1"/>
  <c r="AH45" i="8"/>
  <c r="N46" i="18" s="1"/>
  <c r="I45" i="27"/>
  <c r="I46" i="18"/>
  <c r="AG45" i="8"/>
  <c r="M46" i="18" s="1"/>
  <c r="AV45" i="8"/>
  <c r="Z46" i="18" s="1"/>
  <c r="AN45" i="8"/>
  <c r="T46" i="18" s="1"/>
  <c r="H45" i="27"/>
  <c r="H46" i="18"/>
  <c r="AD44" i="8"/>
  <c r="K45" i="18" s="1"/>
  <c r="AS44" i="8"/>
  <c r="X45" i="18" s="1"/>
  <c r="AL44" i="8"/>
  <c r="R45" i="18" s="1"/>
  <c r="F44" i="27"/>
  <c r="F45" i="18"/>
  <c r="BP42" i="8"/>
  <c r="BQ42" i="8" s="1"/>
  <c r="AC43" i="18"/>
  <c r="O47" i="25"/>
  <c r="P46" i="25"/>
  <c r="Q46" i="25"/>
  <c r="M47" i="25"/>
  <c r="AI47" i="25" s="1"/>
  <c r="N47" i="25"/>
  <c r="D43" i="27"/>
  <c r="R45" i="8"/>
  <c r="AZ42" i="8"/>
  <c r="BA42" i="8" s="1"/>
  <c r="O43" i="18"/>
  <c r="BF42" i="8"/>
  <c r="BG42" i="8" s="1"/>
  <c r="P43" i="18"/>
  <c r="BJ42" i="8"/>
  <c r="BK42" i="8" s="1"/>
  <c r="AB43" i="18"/>
  <c r="AT43" i="8"/>
  <c r="W44" i="18"/>
  <c r="AX43" i="8"/>
  <c r="BL41" i="8"/>
  <c r="AG42" i="18" s="1"/>
  <c r="G45" i="8"/>
  <c r="CV46" i="8"/>
  <c r="BM45" i="8"/>
  <c r="BN45" i="8" s="1"/>
  <c r="Y46" i="18"/>
  <c r="BH41" i="8"/>
  <c r="AF42" i="18" s="1"/>
  <c r="AI43" i="8"/>
  <c r="AE43" i="8"/>
  <c r="J44" i="18"/>
  <c r="BB41" i="8"/>
  <c r="AD42" i="18" s="1"/>
  <c r="BS42" i="8"/>
  <c r="BT42" i="8" s="1"/>
  <c r="V43" i="18"/>
  <c r="DA45" i="8"/>
  <c r="AP43" i="8"/>
  <c r="Q44" i="18"/>
  <c r="E47" i="8"/>
  <c r="D47" i="8"/>
  <c r="C47" i="8"/>
  <c r="AJ47" i="25"/>
  <c r="AL47" i="25"/>
  <c r="CR38" i="8" l="1"/>
  <c r="AM39" i="18"/>
  <c r="CL39" i="8"/>
  <c r="CM39" i="8"/>
  <c r="CY46" i="8"/>
  <c r="CZ46" i="8"/>
  <c r="CW46" i="8"/>
  <c r="CX47" i="8" s="1"/>
  <c r="AP48" i="18" s="1"/>
  <c r="CN46" i="8"/>
  <c r="CQ46" i="8"/>
  <c r="CO38" i="8"/>
  <c r="CP38" i="8" s="1"/>
  <c r="AN39" i="18" s="1"/>
  <c r="CJ40" i="8"/>
  <c r="AL41" i="18" s="1"/>
  <c r="CK39" i="8"/>
  <c r="CI47" i="8"/>
  <c r="AK48" i="18" s="1"/>
  <c r="AM47" i="25"/>
  <c r="I47" i="18"/>
  <c r="AO46" i="8"/>
  <c r="U47" i="18" s="1"/>
  <c r="AH46" i="8"/>
  <c r="N47" i="18" s="1"/>
  <c r="I46" i="27"/>
  <c r="M47" i="8"/>
  <c r="L47" i="8" s="1"/>
  <c r="K48" i="8" s="1"/>
  <c r="N48" i="8" s="1"/>
  <c r="F47" i="8"/>
  <c r="H47" i="8" s="1"/>
  <c r="CU47" i="8" s="1"/>
  <c r="P47" i="8"/>
  <c r="Q47" i="8" s="1"/>
  <c r="S47" i="8"/>
  <c r="T47" i="8" s="1"/>
  <c r="U47" i="8"/>
  <c r="V47" i="8" s="1"/>
  <c r="AH47" i="8" s="1"/>
  <c r="N48" i="18" s="1"/>
  <c r="AK47" i="25"/>
  <c r="D44" i="27"/>
  <c r="C48" i="18"/>
  <c r="D48" i="18"/>
  <c r="CH47" i="8"/>
  <c r="BE45" i="8"/>
  <c r="AE46" i="18" s="1"/>
  <c r="BL42" i="8"/>
  <c r="AG43" i="18" s="1"/>
  <c r="AU47" i="8"/>
  <c r="AF47" i="8"/>
  <c r="O48" i="8"/>
  <c r="I49" i="8" s="1"/>
  <c r="J49" i="8" s="1"/>
  <c r="AM47" i="8"/>
  <c r="S48" i="18" s="1"/>
  <c r="G48" i="18"/>
  <c r="G47" i="27"/>
  <c r="BO45" i="8"/>
  <c r="AH46" i="18" s="1"/>
  <c r="BU42" i="8"/>
  <c r="AJ43" i="18" s="1"/>
  <c r="C42" i="27"/>
  <c r="BF43" i="8"/>
  <c r="BG43" i="8" s="1"/>
  <c r="P44" i="18"/>
  <c r="BS43" i="8"/>
  <c r="BT43" i="8" s="1"/>
  <c r="V44" i="18"/>
  <c r="AZ43" i="8"/>
  <c r="BA43" i="8" s="1"/>
  <c r="O44" i="18"/>
  <c r="AK45" i="8"/>
  <c r="AC45" i="8"/>
  <c r="AR45" i="8"/>
  <c r="E45" i="27"/>
  <c r="E46" i="18"/>
  <c r="O48" i="25"/>
  <c r="P47" i="25"/>
  <c r="Q47" i="25"/>
  <c r="N48" i="25"/>
  <c r="M48" i="25"/>
  <c r="AI48" i="25" s="1"/>
  <c r="BM46" i="8"/>
  <c r="BN46" i="8" s="1"/>
  <c r="Y47" i="18"/>
  <c r="BR42" i="8"/>
  <c r="AI43" i="18" s="1"/>
  <c r="AV46" i="8"/>
  <c r="Z47" i="18" s="1"/>
  <c r="AN46" i="8"/>
  <c r="T47" i="18" s="1"/>
  <c r="AG46" i="8"/>
  <c r="M47" i="18" s="1"/>
  <c r="H46" i="27"/>
  <c r="H47" i="18"/>
  <c r="DA46" i="8"/>
  <c r="BH42" i="8"/>
  <c r="AF43" i="18" s="1"/>
  <c r="AT44" i="8"/>
  <c r="W45" i="18"/>
  <c r="AI44" i="8"/>
  <c r="AE44" i="8"/>
  <c r="J45" i="18"/>
  <c r="BP43" i="8"/>
  <c r="BQ43" i="8" s="1"/>
  <c r="AC44" i="18"/>
  <c r="R47" i="25"/>
  <c r="AS45" i="8"/>
  <c r="X46" i="18" s="1"/>
  <c r="AD45" i="8"/>
  <c r="K46" i="18" s="1"/>
  <c r="AL45" i="8"/>
  <c r="R46" i="18" s="1"/>
  <c r="F45" i="27"/>
  <c r="F46" i="18"/>
  <c r="AP44" i="8"/>
  <c r="Q45" i="18"/>
  <c r="AA45" i="18"/>
  <c r="AX44" i="8"/>
  <c r="G46" i="8"/>
  <c r="CV47" i="8"/>
  <c r="BB42" i="8"/>
  <c r="AD43" i="18" s="1"/>
  <c r="BJ43" i="8"/>
  <c r="BK43" i="8" s="1"/>
  <c r="AB44" i="18"/>
  <c r="R46" i="8"/>
  <c r="BC46" i="8"/>
  <c r="BD46" i="8" s="1"/>
  <c r="L47" i="18"/>
  <c r="AL48" i="25"/>
  <c r="C48" i="8"/>
  <c r="D48" i="8"/>
  <c r="E48" i="8"/>
  <c r="AJ48" i="25"/>
  <c r="CR39" i="8" l="1"/>
  <c r="AM40" i="18"/>
  <c r="CL40" i="8"/>
  <c r="CM40" i="8"/>
  <c r="CY47" i="8"/>
  <c r="CZ47" i="8"/>
  <c r="CW47" i="8"/>
  <c r="CX48" i="8" s="1"/>
  <c r="AP49" i="18" s="1"/>
  <c r="CN47" i="8"/>
  <c r="CQ47" i="8"/>
  <c r="CO39" i="8"/>
  <c r="CP39" i="8" s="1"/>
  <c r="AN40" i="18" s="1"/>
  <c r="CK40" i="8"/>
  <c r="CJ41" i="8"/>
  <c r="AL42" i="18" s="1"/>
  <c r="CI48" i="8"/>
  <c r="AK49" i="18" s="1"/>
  <c r="AM48" i="25"/>
  <c r="I47" i="27"/>
  <c r="I48" i="18"/>
  <c r="AO47" i="8"/>
  <c r="U48" i="18" s="1"/>
  <c r="AW47" i="8"/>
  <c r="AA48" i="18" s="1"/>
  <c r="AK48" i="25"/>
  <c r="R48" i="25"/>
  <c r="M48" i="8"/>
  <c r="L48" i="8" s="1"/>
  <c r="K49" i="8" s="1"/>
  <c r="N49" i="8" s="1"/>
  <c r="F48" i="8"/>
  <c r="H48" i="8" s="1"/>
  <c r="CU48" i="8" s="1"/>
  <c r="P48" i="8"/>
  <c r="Q48" i="8" s="1"/>
  <c r="S48" i="8"/>
  <c r="T48" i="8" s="1"/>
  <c r="U48" i="8"/>
  <c r="C49" i="18"/>
  <c r="D49" i="18"/>
  <c r="CH48" i="8"/>
  <c r="AU48" i="8"/>
  <c r="AF48" i="8"/>
  <c r="O49" i="8"/>
  <c r="I50" i="8" s="1"/>
  <c r="J50" i="8" s="1"/>
  <c r="AM48" i="8"/>
  <c r="S49" i="18" s="1"/>
  <c r="G49" i="18"/>
  <c r="G48" i="27"/>
  <c r="BR43" i="8"/>
  <c r="AI44" i="18" s="1"/>
  <c r="BO46" i="8"/>
  <c r="AH47" i="18" s="1"/>
  <c r="BL43" i="8"/>
  <c r="AG44" i="18" s="1"/>
  <c r="BE46" i="8"/>
  <c r="AE47" i="18" s="1"/>
  <c r="BU43" i="8"/>
  <c r="AJ44" i="18" s="1"/>
  <c r="C43" i="27"/>
  <c r="G47" i="8"/>
  <c r="CV48" i="8"/>
  <c r="AZ44" i="8"/>
  <c r="BA44" i="8" s="1"/>
  <c r="O45" i="18"/>
  <c r="D45" i="27"/>
  <c r="BF44" i="8"/>
  <c r="BG44" i="8" s="1"/>
  <c r="P45" i="18"/>
  <c r="AT45" i="8"/>
  <c r="W46" i="18"/>
  <c r="AX45" i="8"/>
  <c r="BP44" i="8"/>
  <c r="BQ44" i="8" s="1"/>
  <c r="AC45" i="18"/>
  <c r="O49" i="25"/>
  <c r="P48" i="25"/>
  <c r="Q48" i="25"/>
  <c r="M49" i="25"/>
  <c r="N49" i="25"/>
  <c r="AI45" i="8"/>
  <c r="AE45" i="8"/>
  <c r="J46" i="18"/>
  <c r="R47" i="8"/>
  <c r="BB43" i="8"/>
  <c r="AD44" i="18" s="1"/>
  <c r="BS44" i="8"/>
  <c r="BT44" i="8" s="1"/>
  <c r="V45" i="18"/>
  <c r="BH43" i="8"/>
  <c r="AF44" i="18" s="1"/>
  <c r="AG47" i="8"/>
  <c r="M48" i="18" s="1"/>
  <c r="AV47" i="8"/>
  <c r="Z48" i="18" s="1"/>
  <c r="AN47" i="8"/>
  <c r="T48" i="18" s="1"/>
  <c r="H47" i="27"/>
  <c r="H48" i="18"/>
  <c r="AP45" i="8"/>
  <c r="Q46" i="18"/>
  <c r="BJ44" i="8"/>
  <c r="BK44" i="8" s="1"/>
  <c r="AB45" i="18"/>
  <c r="BC47" i="8"/>
  <c r="BD47" i="8" s="1"/>
  <c r="L48" i="18"/>
  <c r="DA47" i="8"/>
  <c r="AS46" i="8"/>
  <c r="X47" i="18" s="1"/>
  <c r="AL46" i="8"/>
  <c r="R47" i="18" s="1"/>
  <c r="AD46" i="8"/>
  <c r="K47" i="18" s="1"/>
  <c r="F47" i="18"/>
  <c r="F46" i="27"/>
  <c r="AK46" i="8"/>
  <c r="AC46" i="8"/>
  <c r="AR46" i="8"/>
  <c r="E47" i="18"/>
  <c r="E46" i="27"/>
  <c r="BM47" i="8"/>
  <c r="BN47" i="8" s="1"/>
  <c r="Y48" i="18"/>
  <c r="E49" i="8"/>
  <c r="C49" i="8"/>
  <c r="D49" i="8"/>
  <c r="CR40" i="8" l="1"/>
  <c r="AM41" i="18"/>
  <c r="CL41" i="8"/>
  <c r="CM41" i="8"/>
  <c r="CZ48" i="8"/>
  <c r="CY48" i="8"/>
  <c r="CW48" i="8"/>
  <c r="CX49" i="8" s="1"/>
  <c r="AP50" i="18" s="1"/>
  <c r="CN48" i="8"/>
  <c r="CQ48" i="8"/>
  <c r="CO40" i="8"/>
  <c r="CP40" i="8" s="1"/>
  <c r="AN41" i="18" s="1"/>
  <c r="CK41" i="8"/>
  <c r="CJ42" i="8"/>
  <c r="AL43" i="18" s="1"/>
  <c r="CI49" i="8"/>
  <c r="AK50" i="18" s="1"/>
  <c r="AI49" i="25"/>
  <c r="D46" i="27"/>
  <c r="M49" i="8"/>
  <c r="L49" i="8" s="1"/>
  <c r="K50" i="8" s="1"/>
  <c r="N50" i="8" s="1"/>
  <c r="F49" i="8"/>
  <c r="H49" i="8" s="1"/>
  <c r="CU49" i="8" s="1"/>
  <c r="P49" i="8"/>
  <c r="Q49" i="8" s="1"/>
  <c r="S49" i="8"/>
  <c r="T49" i="8" s="1"/>
  <c r="U49" i="8"/>
  <c r="V49" i="8" s="1"/>
  <c r="C50" i="18"/>
  <c r="D50" i="18"/>
  <c r="CH49" i="8"/>
  <c r="BO47" i="8"/>
  <c r="AH48" i="18" s="1"/>
  <c r="BB44" i="8"/>
  <c r="AD45" i="18" s="1"/>
  <c r="BR44" i="8"/>
  <c r="AI45" i="18" s="1"/>
  <c r="BH44" i="8"/>
  <c r="AF45" i="18" s="1"/>
  <c r="BL44" i="8"/>
  <c r="AG45" i="18" s="1"/>
  <c r="BE47" i="8"/>
  <c r="AE48" i="18" s="1"/>
  <c r="BU44" i="8"/>
  <c r="AJ45" i="18" s="1"/>
  <c r="C44" i="27"/>
  <c r="BJ45" i="8"/>
  <c r="BK45" i="8" s="1"/>
  <c r="AB46" i="18"/>
  <c r="O50" i="25"/>
  <c r="P49" i="25"/>
  <c r="Q49" i="25"/>
  <c r="N50" i="25"/>
  <c r="M50" i="25"/>
  <c r="AD47" i="8"/>
  <c r="K48" i="18" s="1"/>
  <c r="AL47" i="8"/>
  <c r="R48" i="18" s="1"/>
  <c r="AS47" i="8"/>
  <c r="X48" i="18" s="1"/>
  <c r="F47" i="27"/>
  <c r="F48" i="18"/>
  <c r="R49" i="25"/>
  <c r="AK47" i="8"/>
  <c r="AC47" i="8"/>
  <c r="AR47" i="8"/>
  <c r="E48" i="18"/>
  <c r="E47" i="27"/>
  <c r="V48" i="8"/>
  <c r="AG48" i="8"/>
  <c r="M49" i="18" s="1"/>
  <c r="AV48" i="8"/>
  <c r="Z49" i="18" s="1"/>
  <c r="AN48" i="8"/>
  <c r="T49" i="18" s="1"/>
  <c r="H48" i="27"/>
  <c r="H49" i="18"/>
  <c r="R48" i="8"/>
  <c r="G48" i="8"/>
  <c r="CV49" i="8"/>
  <c r="BS45" i="8"/>
  <c r="BT45" i="8" s="1"/>
  <c r="V46" i="18"/>
  <c r="BC48" i="8"/>
  <c r="BD48" i="8" s="1"/>
  <c r="L49" i="18"/>
  <c r="AZ45" i="8"/>
  <c r="BA45" i="8" s="1"/>
  <c r="O46" i="18"/>
  <c r="AU49" i="8"/>
  <c r="AF49" i="8"/>
  <c r="O50" i="8"/>
  <c r="I51" i="8" s="1"/>
  <c r="J51" i="8" s="1"/>
  <c r="AM49" i="8"/>
  <c r="S50" i="18" s="1"/>
  <c r="G49" i="27"/>
  <c r="G50" i="18"/>
  <c r="AP46" i="8"/>
  <c r="Q47" i="18"/>
  <c r="AT46" i="8"/>
  <c r="W47" i="18"/>
  <c r="AI46" i="8"/>
  <c r="AE46" i="8"/>
  <c r="J47" i="18"/>
  <c r="DA48" i="8"/>
  <c r="BF45" i="8"/>
  <c r="BG45" i="8" s="1"/>
  <c r="P46" i="18"/>
  <c r="BP45" i="8"/>
  <c r="BQ45" i="8" s="1"/>
  <c r="AC46" i="18"/>
  <c r="AX46" i="8"/>
  <c r="BM48" i="8"/>
  <c r="BN48" i="8" s="1"/>
  <c r="Y49" i="18"/>
  <c r="E50" i="8"/>
  <c r="C50" i="8"/>
  <c r="D50" i="8"/>
  <c r="AL49" i="25"/>
  <c r="AJ49" i="25"/>
  <c r="CR41" i="8" l="1"/>
  <c r="AM42" i="18"/>
  <c r="CL42" i="8"/>
  <c r="CM42" i="8"/>
  <c r="CY49" i="8"/>
  <c r="CZ49" i="8"/>
  <c r="CW49" i="8"/>
  <c r="CX50" i="8" s="1"/>
  <c r="AP51" i="18" s="1"/>
  <c r="CN49" i="8"/>
  <c r="CQ49" i="8"/>
  <c r="CO41" i="8"/>
  <c r="CP41" i="8" s="1"/>
  <c r="AN42" i="18" s="1"/>
  <c r="CK42" i="8"/>
  <c r="CJ43" i="8"/>
  <c r="AL44" i="18" s="1"/>
  <c r="CI50" i="8"/>
  <c r="AK51" i="18" s="1"/>
  <c r="AM49" i="25"/>
  <c r="AK49" i="25"/>
  <c r="AI50" i="25"/>
  <c r="D47" i="27"/>
  <c r="M50" i="8"/>
  <c r="L50" i="8" s="1"/>
  <c r="K51" i="8" s="1"/>
  <c r="N51" i="8" s="1"/>
  <c r="F50" i="8"/>
  <c r="H50" i="8" s="1"/>
  <c r="CU50" i="8" s="1"/>
  <c r="P50" i="8"/>
  <c r="Q50" i="8" s="1"/>
  <c r="S50" i="8"/>
  <c r="T50" i="8" s="1"/>
  <c r="U50" i="8"/>
  <c r="C51" i="18"/>
  <c r="D51" i="18"/>
  <c r="CH50" i="8"/>
  <c r="BB45" i="8"/>
  <c r="AD46" i="18" s="1"/>
  <c r="BE48" i="8"/>
  <c r="AE49" i="18" s="1"/>
  <c r="BU45" i="8"/>
  <c r="AJ46" i="18" s="1"/>
  <c r="C45" i="27"/>
  <c r="BR45" i="8"/>
  <c r="AI46" i="18" s="1"/>
  <c r="BL45" i="8"/>
  <c r="AG46" i="18" s="1"/>
  <c r="BO48" i="8"/>
  <c r="AH49" i="18" s="1"/>
  <c r="BH45" i="8"/>
  <c r="AF46" i="18" s="1"/>
  <c r="AT47" i="8"/>
  <c r="W48" i="18"/>
  <c r="AX47" i="8"/>
  <c r="AI47" i="8"/>
  <c r="AE47" i="8"/>
  <c r="J48" i="18"/>
  <c r="AU50" i="8"/>
  <c r="AF50" i="8"/>
  <c r="O51" i="8"/>
  <c r="I52" i="8" s="1"/>
  <c r="J52" i="8" s="1"/>
  <c r="AM50" i="8"/>
  <c r="S51" i="18" s="1"/>
  <c r="G50" i="27"/>
  <c r="G51" i="18"/>
  <c r="G49" i="8"/>
  <c r="CV50" i="8"/>
  <c r="AP47" i="8"/>
  <c r="Q48" i="18"/>
  <c r="BC49" i="8"/>
  <c r="BD49" i="8" s="1"/>
  <c r="L50" i="18"/>
  <c r="BJ46" i="8"/>
  <c r="BK46" i="8" s="1"/>
  <c r="AB47" i="18"/>
  <c r="BM49" i="8"/>
  <c r="BN49" i="8" s="1"/>
  <c r="Y50" i="18"/>
  <c r="BS46" i="8"/>
  <c r="BT46" i="8" s="1"/>
  <c r="V47" i="18"/>
  <c r="AK48" i="8"/>
  <c r="AC48" i="8"/>
  <c r="AR48" i="8"/>
  <c r="E49" i="18"/>
  <c r="E48" i="27"/>
  <c r="AV49" i="8"/>
  <c r="Z50" i="18" s="1"/>
  <c r="AG49" i="8"/>
  <c r="M50" i="18" s="1"/>
  <c r="AN49" i="8"/>
  <c r="T50" i="18" s="1"/>
  <c r="H50" i="18"/>
  <c r="H49" i="27"/>
  <c r="R50" i="25"/>
  <c r="M51" i="25"/>
  <c r="AI51" i="25" s="1"/>
  <c r="N51" i="25"/>
  <c r="O51" i="25"/>
  <c r="P50" i="25"/>
  <c r="Q50" i="25"/>
  <c r="AD48" i="8"/>
  <c r="K49" i="18" s="1"/>
  <c r="AL48" i="8"/>
  <c r="R49" i="18" s="1"/>
  <c r="AS48" i="8"/>
  <c r="X49" i="18" s="1"/>
  <c r="F49" i="18"/>
  <c r="F48" i="27"/>
  <c r="R49" i="8"/>
  <c r="AH49" i="8"/>
  <c r="N50" i="18" s="1"/>
  <c r="AO49" i="8"/>
  <c r="U50" i="18" s="1"/>
  <c r="AW49" i="8"/>
  <c r="AA50" i="18" s="1"/>
  <c r="I50" i="18"/>
  <c r="I49" i="27"/>
  <c r="DA49" i="8"/>
  <c r="AH48" i="8"/>
  <c r="N49" i="18" s="1"/>
  <c r="AO48" i="8"/>
  <c r="U49" i="18" s="1"/>
  <c r="AW48" i="8"/>
  <c r="AA49" i="18" s="1"/>
  <c r="I49" i="18"/>
  <c r="I48" i="27"/>
  <c r="BP46" i="8"/>
  <c r="BQ46" i="8" s="1"/>
  <c r="AC47" i="18"/>
  <c r="AZ46" i="8"/>
  <c r="BA46" i="8" s="1"/>
  <c r="O47" i="18"/>
  <c r="BF46" i="8"/>
  <c r="BG46" i="8" s="1"/>
  <c r="P47" i="18"/>
  <c r="D51" i="8"/>
  <c r="AL50" i="25"/>
  <c r="AJ50" i="25"/>
  <c r="C51" i="8"/>
  <c r="E51" i="8"/>
  <c r="AL51" i="25"/>
  <c r="CR42" i="8" l="1"/>
  <c r="AM43" i="18"/>
  <c r="CL43" i="8"/>
  <c r="CM43" i="8"/>
  <c r="CY50" i="8"/>
  <c r="CZ50" i="8"/>
  <c r="CW50" i="8"/>
  <c r="CX51" i="8" s="1"/>
  <c r="AP52" i="18" s="1"/>
  <c r="CN50" i="8"/>
  <c r="CQ50" i="8"/>
  <c r="CO42" i="8"/>
  <c r="CP42" i="8" s="1"/>
  <c r="AN43" i="18" s="1"/>
  <c r="CK43" i="8"/>
  <c r="CJ44" i="8"/>
  <c r="AL45" i="18" s="1"/>
  <c r="CI51" i="8"/>
  <c r="AK52" i="18" s="1"/>
  <c r="AM51" i="25"/>
  <c r="AM50" i="25"/>
  <c r="AK50" i="25"/>
  <c r="R51" i="25"/>
  <c r="AX48" i="8"/>
  <c r="AC49" i="18" s="1"/>
  <c r="M51" i="8"/>
  <c r="L51" i="8" s="1"/>
  <c r="K52" i="8" s="1"/>
  <c r="N52" i="8" s="1"/>
  <c r="F51" i="8"/>
  <c r="H51" i="8" s="1"/>
  <c r="CU51" i="8" s="1"/>
  <c r="P51" i="8"/>
  <c r="Q51" i="8" s="1"/>
  <c r="S51" i="8"/>
  <c r="T51" i="8" s="1"/>
  <c r="U51" i="8"/>
  <c r="C52" i="18"/>
  <c r="D52" i="18"/>
  <c r="CH51" i="8"/>
  <c r="BL46" i="8"/>
  <c r="AG47" i="18" s="1"/>
  <c r="BE49" i="8"/>
  <c r="AE50" i="18" s="1"/>
  <c r="BB46" i="8"/>
  <c r="AD47" i="18" s="1"/>
  <c r="BU46" i="8"/>
  <c r="AJ47" i="18" s="1"/>
  <c r="C46" i="27"/>
  <c r="BH46" i="8"/>
  <c r="AF47" i="18" s="1"/>
  <c r="BR46" i="8"/>
  <c r="AI47" i="18" s="1"/>
  <c r="DA50" i="8"/>
  <c r="R50" i="8"/>
  <c r="AT48" i="8"/>
  <c r="W49" i="18"/>
  <c r="AK49" i="8"/>
  <c r="AC49" i="8"/>
  <c r="AR49" i="8"/>
  <c r="E49" i="27"/>
  <c r="E50" i="18"/>
  <c r="AI48" i="8"/>
  <c r="AE48" i="8"/>
  <c r="J49" i="18"/>
  <c r="AZ47" i="8"/>
  <c r="BA47" i="8" s="1"/>
  <c r="O48" i="18"/>
  <c r="BO49" i="8"/>
  <c r="AH50" i="18" s="1"/>
  <c r="V50" i="8"/>
  <c r="AP48" i="8"/>
  <c r="Q49" i="18"/>
  <c r="BF47" i="8"/>
  <c r="BG47" i="8" s="1"/>
  <c r="P48" i="18"/>
  <c r="N52" i="25"/>
  <c r="M52" i="25"/>
  <c r="O52" i="25"/>
  <c r="P51" i="25"/>
  <c r="Q51" i="25"/>
  <c r="BP47" i="8"/>
  <c r="BQ47" i="8" s="1"/>
  <c r="AC48" i="18"/>
  <c r="AG50" i="8"/>
  <c r="M51" i="18" s="1"/>
  <c r="AV50" i="8"/>
  <c r="Z51" i="18" s="1"/>
  <c r="AN50" i="8"/>
  <c r="T51" i="18" s="1"/>
  <c r="H51" i="18"/>
  <c r="H50" i="27"/>
  <c r="BS47" i="8"/>
  <c r="BT47" i="8" s="1"/>
  <c r="V48" i="18"/>
  <c r="BC50" i="8"/>
  <c r="BD50" i="8" s="1"/>
  <c r="L51" i="18"/>
  <c r="BJ47" i="8"/>
  <c r="BK47" i="8" s="1"/>
  <c r="AB48" i="18"/>
  <c r="D48" i="27"/>
  <c r="AU51" i="8"/>
  <c r="AF51" i="8"/>
  <c r="O52" i="8"/>
  <c r="I53" i="8" s="1"/>
  <c r="J53" i="8" s="1"/>
  <c r="AM51" i="8"/>
  <c r="S52" i="18" s="1"/>
  <c r="G51" i="27"/>
  <c r="G52" i="18"/>
  <c r="AL49" i="8"/>
  <c r="R50" i="18" s="1"/>
  <c r="AD49" i="8"/>
  <c r="K50" i="18" s="1"/>
  <c r="AS49" i="8"/>
  <c r="X50" i="18" s="1"/>
  <c r="F49" i="27"/>
  <c r="F50" i="18"/>
  <c r="G50" i="8"/>
  <c r="CV51" i="8"/>
  <c r="BM50" i="8"/>
  <c r="BN50" i="8" s="1"/>
  <c r="Y51" i="18"/>
  <c r="E52" i="8"/>
  <c r="C52" i="8"/>
  <c r="D52" i="8"/>
  <c r="AJ51" i="25"/>
  <c r="CR43" i="8" l="1"/>
  <c r="AM44" i="18"/>
  <c r="CL44" i="8"/>
  <c r="CM44" i="8"/>
  <c r="CZ51" i="8"/>
  <c r="CY51" i="8"/>
  <c r="CW51" i="8"/>
  <c r="CX52" i="8" s="1"/>
  <c r="AP53" i="18" s="1"/>
  <c r="CN51" i="8"/>
  <c r="CQ51" i="8"/>
  <c r="CO43" i="8"/>
  <c r="CP43" i="8" s="1"/>
  <c r="AN44" i="18" s="1"/>
  <c r="CK44" i="8"/>
  <c r="CJ45" i="8"/>
  <c r="AL46" i="18" s="1"/>
  <c r="CI52" i="8"/>
  <c r="AK53" i="18" s="1"/>
  <c r="AK51" i="25"/>
  <c r="U52" i="8"/>
  <c r="V52" i="8" s="1"/>
  <c r="AO52" i="8" s="1"/>
  <c r="U53" i="18" s="1"/>
  <c r="M52" i="8"/>
  <c r="L52" i="8" s="1"/>
  <c r="K53" i="8" s="1"/>
  <c r="N53" i="8" s="1"/>
  <c r="F52" i="8"/>
  <c r="H52" i="8" s="1"/>
  <c r="CU52" i="8" s="1"/>
  <c r="P52" i="8"/>
  <c r="Q52" i="8" s="1"/>
  <c r="S52" i="8"/>
  <c r="T52" i="8" s="1"/>
  <c r="R52" i="25"/>
  <c r="AI52" i="25"/>
  <c r="BP48" i="8"/>
  <c r="BQ48" i="8" s="1"/>
  <c r="V51" i="8"/>
  <c r="AH51" i="8" s="1"/>
  <c r="N52" i="18" s="1"/>
  <c r="AX49" i="8"/>
  <c r="BP49" i="8" s="1"/>
  <c r="C53" i="18"/>
  <c r="CH52" i="8"/>
  <c r="D53" i="18"/>
  <c r="BE50" i="8"/>
  <c r="AE51" i="18" s="1"/>
  <c r="BR47" i="8"/>
  <c r="AI48" i="18" s="1"/>
  <c r="BO50" i="8"/>
  <c r="AH51" i="18" s="1"/>
  <c r="BH47" i="8"/>
  <c r="AF48" i="18" s="1"/>
  <c r="BU47" i="8"/>
  <c r="AJ48" i="18" s="1"/>
  <c r="C47" i="27"/>
  <c r="BL47" i="8"/>
  <c r="AG48" i="18" s="1"/>
  <c r="BB47" i="8"/>
  <c r="AD48" i="18" s="1"/>
  <c r="AV51" i="8"/>
  <c r="Z52" i="18" s="1"/>
  <c r="AG51" i="8"/>
  <c r="M52" i="18" s="1"/>
  <c r="AN51" i="8"/>
  <c r="T52" i="18" s="1"/>
  <c r="H52" i="18"/>
  <c r="H51" i="27"/>
  <c r="M53" i="25"/>
  <c r="AI53" i="25" s="1"/>
  <c r="N53" i="25"/>
  <c r="O53" i="25"/>
  <c r="P52" i="25"/>
  <c r="Q52" i="25"/>
  <c r="BJ48" i="8"/>
  <c r="BK48" i="8" s="1"/>
  <c r="AB49" i="18"/>
  <c r="BC51" i="8"/>
  <c r="BD51" i="8" s="1"/>
  <c r="L52" i="18"/>
  <c r="AL50" i="8"/>
  <c r="R51" i="18" s="1"/>
  <c r="AS50" i="8"/>
  <c r="X51" i="18" s="1"/>
  <c r="AD50" i="8"/>
  <c r="K51" i="18" s="1"/>
  <c r="F50" i="27"/>
  <c r="F51" i="18"/>
  <c r="AU52" i="8"/>
  <c r="AF52" i="8"/>
  <c r="O53" i="8"/>
  <c r="I54" i="8" s="1"/>
  <c r="J54" i="8" s="1"/>
  <c r="AM52" i="8"/>
  <c r="S53" i="18" s="1"/>
  <c r="G53" i="18"/>
  <c r="G52" i="27"/>
  <c r="R51" i="8"/>
  <c r="BM51" i="8"/>
  <c r="BN51" i="8" s="1"/>
  <c r="Y52" i="18"/>
  <c r="D49" i="27"/>
  <c r="BS48" i="8"/>
  <c r="BT48" i="8" s="1"/>
  <c r="V49" i="18"/>
  <c r="AT49" i="8"/>
  <c r="W50" i="18"/>
  <c r="DA51" i="8"/>
  <c r="AK50" i="8"/>
  <c r="AC50" i="8"/>
  <c r="AR50" i="8"/>
  <c r="E50" i="27"/>
  <c r="E51" i="18"/>
  <c r="G51" i="8"/>
  <c r="CV52" i="8"/>
  <c r="AI49" i="8"/>
  <c r="AE49" i="8"/>
  <c r="J50" i="18"/>
  <c r="AZ48" i="8"/>
  <c r="BA48" i="8" s="1"/>
  <c r="O49" i="18"/>
  <c r="AP49" i="8"/>
  <c r="Q50" i="18"/>
  <c r="AW50" i="8"/>
  <c r="AH50" i="8"/>
  <c r="N51" i="18" s="1"/>
  <c r="AO50" i="8"/>
  <c r="U51" i="18" s="1"/>
  <c r="I51" i="18"/>
  <c r="I50" i="27"/>
  <c r="BF48" i="8"/>
  <c r="BG48" i="8" s="1"/>
  <c r="P49" i="18"/>
  <c r="E53" i="8"/>
  <c r="AL53" i="25"/>
  <c r="AL52" i="25"/>
  <c r="D53" i="8"/>
  <c r="AJ52" i="25"/>
  <c r="C53" i="8"/>
  <c r="CR44" i="8" l="1"/>
  <c r="AM45" i="18"/>
  <c r="CL45" i="8"/>
  <c r="CM45" i="8"/>
  <c r="CZ52" i="8"/>
  <c r="CY52" i="8"/>
  <c r="CW52" i="8"/>
  <c r="CX53" i="8" s="1"/>
  <c r="AP54" i="18" s="1"/>
  <c r="CN52" i="8"/>
  <c r="CQ52" i="8"/>
  <c r="CO44" i="8"/>
  <c r="CP44" i="8" s="1"/>
  <c r="AN45" i="18" s="1"/>
  <c r="CK45" i="8"/>
  <c r="CJ46" i="8"/>
  <c r="AL47" i="18" s="1"/>
  <c r="CI53" i="8"/>
  <c r="AK54" i="18" s="1"/>
  <c r="AM52" i="25"/>
  <c r="AM53" i="25"/>
  <c r="AK52" i="25"/>
  <c r="M53" i="8"/>
  <c r="L53" i="8" s="1"/>
  <c r="K54" i="8" s="1"/>
  <c r="N54" i="8" s="1"/>
  <c r="F53" i="8"/>
  <c r="H53" i="8" s="1"/>
  <c r="CU53" i="8" s="1"/>
  <c r="P53" i="8"/>
  <c r="Q53" i="8" s="1"/>
  <c r="S53" i="8"/>
  <c r="T53" i="8" s="1"/>
  <c r="U53" i="8"/>
  <c r="V53" i="8" s="1"/>
  <c r="AW53" i="8" s="1"/>
  <c r="AA54" i="18" s="1"/>
  <c r="R53" i="25"/>
  <c r="I52" i="27"/>
  <c r="AW52" i="8"/>
  <c r="AA53" i="18" s="1"/>
  <c r="I53" i="18"/>
  <c r="AH52" i="8"/>
  <c r="N53" i="18" s="1"/>
  <c r="AC50" i="18"/>
  <c r="I51" i="27"/>
  <c r="I52" i="18"/>
  <c r="AW51" i="8"/>
  <c r="AA52" i="18" s="1"/>
  <c r="AO51" i="8"/>
  <c r="U52" i="18" s="1"/>
  <c r="D50" i="27"/>
  <c r="C54" i="18"/>
  <c r="D54" i="18"/>
  <c r="CH53" i="8"/>
  <c r="BE51" i="8"/>
  <c r="AE52" i="18" s="1"/>
  <c r="BO51" i="8"/>
  <c r="AH52" i="18" s="1"/>
  <c r="BH48" i="8"/>
  <c r="AF49" i="18" s="1"/>
  <c r="BB48" i="8"/>
  <c r="AD49" i="18" s="1"/>
  <c r="BU48" i="8"/>
  <c r="AJ49" i="18" s="1"/>
  <c r="C48" i="27"/>
  <c r="BL48" i="8"/>
  <c r="AG49" i="18" s="1"/>
  <c r="BJ49" i="8"/>
  <c r="BK49" i="8" s="1"/>
  <c r="AB50" i="18"/>
  <c r="BC52" i="8"/>
  <c r="BD52" i="8" s="1"/>
  <c r="L53" i="18"/>
  <c r="BQ49" i="8"/>
  <c r="BR48" i="8"/>
  <c r="AI49" i="18" s="1"/>
  <c r="AZ49" i="8"/>
  <c r="BA49" i="8" s="1"/>
  <c r="O50" i="18"/>
  <c r="AI50" i="8"/>
  <c r="AE50" i="8"/>
  <c r="J51" i="18"/>
  <c r="AU53" i="8"/>
  <c r="AF53" i="8"/>
  <c r="O54" i="8"/>
  <c r="I55" i="8" s="1"/>
  <c r="J55" i="8" s="1"/>
  <c r="AM53" i="8"/>
  <c r="S54" i="18" s="1"/>
  <c r="G53" i="27"/>
  <c r="G54" i="18"/>
  <c r="BF49" i="8"/>
  <c r="BG49" i="8" s="1"/>
  <c r="P50" i="18"/>
  <c r="AP50" i="8"/>
  <c r="Q51" i="18"/>
  <c r="AD51" i="8"/>
  <c r="K52" i="18" s="1"/>
  <c r="AS51" i="8"/>
  <c r="X52" i="18" s="1"/>
  <c r="AL51" i="8"/>
  <c r="R52" i="18" s="1"/>
  <c r="F52" i="18"/>
  <c r="F51" i="27"/>
  <c r="BM52" i="8"/>
  <c r="BN52" i="8" s="1"/>
  <c r="Y53" i="18"/>
  <c r="AT50" i="8"/>
  <c r="W51" i="18"/>
  <c r="BS49" i="8"/>
  <c r="BT49" i="8" s="1"/>
  <c r="V50" i="18"/>
  <c r="R52" i="8"/>
  <c r="AV52" i="8"/>
  <c r="Z53" i="18" s="1"/>
  <c r="AN52" i="8"/>
  <c r="T53" i="18" s="1"/>
  <c r="AG52" i="8"/>
  <c r="M53" i="18" s="1"/>
  <c r="H52" i="27"/>
  <c r="H53" i="18"/>
  <c r="AA51" i="18"/>
  <c r="AX50" i="8"/>
  <c r="AK51" i="8"/>
  <c r="AC51" i="8"/>
  <c r="AR51" i="8"/>
  <c r="E51" i="27"/>
  <c r="E52" i="18"/>
  <c r="DA52" i="8"/>
  <c r="M54" i="25"/>
  <c r="N54" i="25"/>
  <c r="O54" i="25"/>
  <c r="P53" i="25"/>
  <c r="Q53" i="25"/>
  <c r="G52" i="8"/>
  <c r="CV53" i="8"/>
  <c r="AJ53" i="25"/>
  <c r="E54" i="8"/>
  <c r="C54" i="8"/>
  <c r="D54" i="8"/>
  <c r="CR45" i="8" l="1"/>
  <c r="AM46" i="18"/>
  <c r="CL46" i="8"/>
  <c r="CM46" i="8"/>
  <c r="AK53" i="25"/>
  <c r="CY53" i="8"/>
  <c r="CZ53" i="8"/>
  <c r="CW53" i="8"/>
  <c r="CX54" i="8" s="1"/>
  <c r="AP55" i="18" s="1"/>
  <c r="CN53" i="8"/>
  <c r="CQ53" i="8"/>
  <c r="CO45" i="8"/>
  <c r="CP45" i="8" s="1"/>
  <c r="AN46" i="18" s="1"/>
  <c r="CK46" i="8"/>
  <c r="CJ47" i="8"/>
  <c r="AL48" i="18" s="1"/>
  <c r="CI54" i="8"/>
  <c r="AK55" i="18" s="1"/>
  <c r="I54" i="18"/>
  <c r="AO53" i="8"/>
  <c r="U54" i="18" s="1"/>
  <c r="AH53" i="8"/>
  <c r="N54" i="18" s="1"/>
  <c r="I53" i="27"/>
  <c r="S54" i="8"/>
  <c r="T54" i="8" s="1"/>
  <c r="U54" i="8"/>
  <c r="V54" i="8" s="1"/>
  <c r="AW54" i="8" s="1"/>
  <c r="AA55" i="18" s="1"/>
  <c r="M54" i="8"/>
  <c r="L54" i="8" s="1"/>
  <c r="K55" i="8" s="1"/>
  <c r="N55" i="8" s="1"/>
  <c r="P54" i="8"/>
  <c r="Q54" i="8" s="1"/>
  <c r="F54" i="8"/>
  <c r="H54" i="8" s="1"/>
  <c r="CU54" i="8" s="1"/>
  <c r="AI54" i="25"/>
  <c r="AX51" i="8"/>
  <c r="BP51" i="8" s="1"/>
  <c r="D51" i="27"/>
  <c r="R54" i="25"/>
  <c r="C55" i="18"/>
  <c r="D55" i="18"/>
  <c r="CH54" i="8"/>
  <c r="BB49" i="8"/>
  <c r="AD50" i="18" s="1"/>
  <c r="BU49" i="8"/>
  <c r="AJ50" i="18" s="1"/>
  <c r="C49" i="27"/>
  <c r="BO52" i="8"/>
  <c r="AH53" i="18" s="1"/>
  <c r="BL49" i="8"/>
  <c r="AG50" i="18" s="1"/>
  <c r="BH49" i="8"/>
  <c r="AF50" i="18" s="1"/>
  <c r="AK52" i="8"/>
  <c r="AC52" i="8"/>
  <c r="AR52" i="8"/>
  <c r="E52" i="27"/>
  <c r="E53" i="18"/>
  <c r="AZ50" i="8"/>
  <c r="BA50" i="8" s="1"/>
  <c r="O51" i="18"/>
  <c r="DA53" i="8"/>
  <c r="AT51" i="8"/>
  <c r="W52" i="18"/>
  <c r="BF50" i="8"/>
  <c r="BG50" i="8" s="1"/>
  <c r="P51" i="18"/>
  <c r="G53" i="8"/>
  <c r="CV54" i="8"/>
  <c r="BJ50" i="8"/>
  <c r="BK50" i="8" s="1"/>
  <c r="AB51" i="18"/>
  <c r="BR49" i="8"/>
  <c r="AI50" i="18" s="1"/>
  <c r="BC53" i="8"/>
  <c r="BD53" i="8" s="1"/>
  <c r="L54" i="18"/>
  <c r="BE52" i="8"/>
  <c r="AE53" i="18" s="1"/>
  <c r="AI51" i="8"/>
  <c r="AE51" i="8"/>
  <c r="J52" i="18"/>
  <c r="M55" i="25"/>
  <c r="AI55" i="25" s="1"/>
  <c r="N55" i="25"/>
  <c r="O55" i="25"/>
  <c r="P54" i="25"/>
  <c r="Q54" i="25"/>
  <c r="BP50" i="8"/>
  <c r="BQ50" i="8" s="1"/>
  <c r="AC51" i="18"/>
  <c r="AN53" i="8"/>
  <c r="T54" i="18" s="1"/>
  <c r="AV53" i="8"/>
  <c r="Z54" i="18" s="1"/>
  <c r="AG53" i="8"/>
  <c r="M54" i="18" s="1"/>
  <c r="H53" i="27"/>
  <c r="H54" i="18"/>
  <c r="BS50" i="8"/>
  <c r="BT50" i="8" s="1"/>
  <c r="V51" i="18"/>
  <c r="AU54" i="8"/>
  <c r="AF54" i="8"/>
  <c r="O55" i="8"/>
  <c r="I56" i="8" s="1"/>
  <c r="J56" i="8" s="1"/>
  <c r="AM54" i="8"/>
  <c r="S55" i="18" s="1"/>
  <c r="G54" i="27"/>
  <c r="G55" i="18"/>
  <c r="R53" i="8"/>
  <c r="AP51" i="8"/>
  <c r="Q52" i="18"/>
  <c r="AL52" i="8"/>
  <c r="R53" i="18" s="1"/>
  <c r="AS52" i="8"/>
  <c r="X53" i="18" s="1"/>
  <c r="AD52" i="8"/>
  <c r="K53" i="18" s="1"/>
  <c r="F53" i="18"/>
  <c r="F52" i="27"/>
  <c r="BM53" i="8"/>
  <c r="BN53" i="8" s="1"/>
  <c r="Y54" i="18"/>
  <c r="C55" i="8"/>
  <c r="D55" i="8"/>
  <c r="E55" i="8"/>
  <c r="AJ54" i="25"/>
  <c r="AL55" i="25"/>
  <c r="CR46" i="8" l="1"/>
  <c r="AM47" i="18"/>
  <c r="CL47" i="8"/>
  <c r="CM47" i="8"/>
  <c r="CY54" i="8"/>
  <c r="CZ54" i="8"/>
  <c r="CW54" i="8"/>
  <c r="CX55" i="8" s="1"/>
  <c r="AP56" i="18" s="1"/>
  <c r="CN54" i="8"/>
  <c r="CQ54" i="8"/>
  <c r="CO46" i="8"/>
  <c r="CP46" i="8" s="1"/>
  <c r="AN47" i="18" s="1"/>
  <c r="CK47" i="8"/>
  <c r="CJ48" i="8"/>
  <c r="AL49" i="18" s="1"/>
  <c r="CI55" i="8"/>
  <c r="AK56" i="18" s="1"/>
  <c r="AM55" i="25"/>
  <c r="AH54" i="8"/>
  <c r="N55" i="18" s="1"/>
  <c r="I54" i="27"/>
  <c r="AO54" i="8"/>
  <c r="U55" i="18" s="1"/>
  <c r="I55" i="18"/>
  <c r="AK54" i="25"/>
  <c r="R55" i="25"/>
  <c r="AC52" i="18"/>
  <c r="M55" i="8"/>
  <c r="L55" i="8" s="1"/>
  <c r="K56" i="8" s="1"/>
  <c r="N56" i="8" s="1"/>
  <c r="F55" i="8"/>
  <c r="H55" i="8" s="1"/>
  <c r="CU55" i="8" s="1"/>
  <c r="P55" i="8"/>
  <c r="Q55" i="8" s="1"/>
  <c r="S55" i="8"/>
  <c r="T55" i="8" s="1"/>
  <c r="U55" i="8"/>
  <c r="V55" i="8" s="1"/>
  <c r="AW55" i="8" s="1"/>
  <c r="AA56" i="18" s="1"/>
  <c r="C56" i="18"/>
  <c r="D56" i="18"/>
  <c r="CH55" i="8"/>
  <c r="BL50" i="8"/>
  <c r="AG51" i="18" s="1"/>
  <c r="BB50" i="8"/>
  <c r="AD51" i="18" s="1"/>
  <c r="BQ51" i="8"/>
  <c r="BR50" i="8"/>
  <c r="AI51" i="18" s="1"/>
  <c r="BE53" i="8"/>
  <c r="AE54" i="18" s="1"/>
  <c r="BO53" i="8"/>
  <c r="AH54" i="18" s="1"/>
  <c r="BH50" i="8"/>
  <c r="AF51" i="18" s="1"/>
  <c r="BU50" i="8"/>
  <c r="AJ51" i="18" s="1"/>
  <c r="C50" i="27"/>
  <c r="R54" i="8"/>
  <c r="AZ51" i="8"/>
  <c r="BA51" i="8" s="1"/>
  <c r="O52" i="18"/>
  <c r="BJ51" i="8"/>
  <c r="BK51" i="8" s="1"/>
  <c r="AB52" i="18"/>
  <c r="AT52" i="8"/>
  <c r="W53" i="18"/>
  <c r="AI52" i="8"/>
  <c r="AE52" i="8"/>
  <c r="J53" i="18"/>
  <c r="BF51" i="8"/>
  <c r="BG51" i="8" s="1"/>
  <c r="P52" i="18"/>
  <c r="DA54" i="8"/>
  <c r="AP52" i="8"/>
  <c r="Q53" i="18"/>
  <c r="AK53" i="8"/>
  <c r="AC53" i="8"/>
  <c r="AR53" i="8"/>
  <c r="E54" i="18"/>
  <c r="E53" i="27"/>
  <c r="G54" i="8"/>
  <c r="CV55" i="8"/>
  <c r="BS51" i="8"/>
  <c r="BT51" i="8" s="1"/>
  <c r="V52" i="18"/>
  <c r="AX52" i="8"/>
  <c r="BC54" i="8"/>
  <c r="BD54" i="8" s="1"/>
  <c r="L55" i="18"/>
  <c r="M56" i="25"/>
  <c r="N56" i="25"/>
  <c r="O56" i="25"/>
  <c r="P55" i="25"/>
  <c r="Q55" i="25"/>
  <c r="AU55" i="8"/>
  <c r="AF55" i="8"/>
  <c r="O56" i="8"/>
  <c r="I57" i="8" s="1"/>
  <c r="J57" i="8" s="1"/>
  <c r="AM55" i="8"/>
  <c r="S56" i="18" s="1"/>
  <c r="G56" i="18"/>
  <c r="G55" i="27"/>
  <c r="AD53" i="8"/>
  <c r="K54" i="18" s="1"/>
  <c r="AL53" i="8"/>
  <c r="R54" i="18" s="1"/>
  <c r="AS53" i="8"/>
  <c r="X54" i="18" s="1"/>
  <c r="F53" i="27"/>
  <c r="F54" i="18"/>
  <c r="BM54" i="8"/>
  <c r="BN54" i="8" s="1"/>
  <c r="Y55" i="18"/>
  <c r="AG54" i="8"/>
  <c r="M55" i="18" s="1"/>
  <c r="AV54" i="8"/>
  <c r="Z55" i="18" s="1"/>
  <c r="AN54" i="8"/>
  <c r="T55" i="18" s="1"/>
  <c r="H54" i="27"/>
  <c r="H55" i="18"/>
  <c r="D52" i="27"/>
  <c r="D56" i="8"/>
  <c r="AJ55" i="25"/>
  <c r="AL54" i="25"/>
  <c r="C56" i="8"/>
  <c r="E56" i="8"/>
  <c r="CR47" i="8" l="1"/>
  <c r="AM48" i="18"/>
  <c r="CL48" i="8"/>
  <c r="CM48" i="8"/>
  <c r="CZ55" i="8"/>
  <c r="CY55" i="8"/>
  <c r="CW55" i="8"/>
  <c r="CX56" i="8" s="1"/>
  <c r="AP57" i="18" s="1"/>
  <c r="AM54" i="25"/>
  <c r="CN55" i="8"/>
  <c r="CQ55" i="8"/>
  <c r="CO47" i="8"/>
  <c r="CP47" i="8" s="1"/>
  <c r="AN48" i="18" s="1"/>
  <c r="CK48" i="8"/>
  <c r="CJ49" i="8"/>
  <c r="AL50" i="18" s="1"/>
  <c r="CI56" i="8"/>
  <c r="AK57" i="18" s="1"/>
  <c r="AK55" i="25"/>
  <c r="M56" i="8"/>
  <c r="L56" i="8" s="1"/>
  <c r="K57" i="8" s="1"/>
  <c r="N57" i="8" s="1"/>
  <c r="F56" i="8"/>
  <c r="H56" i="8" s="1"/>
  <c r="CU56" i="8" s="1"/>
  <c r="S56" i="8"/>
  <c r="T56" i="8" s="1"/>
  <c r="P56" i="8"/>
  <c r="Q56" i="8" s="1"/>
  <c r="U56" i="8"/>
  <c r="V56" i="8" s="1"/>
  <c r="I56" i="27" s="1"/>
  <c r="R56" i="25"/>
  <c r="AI56" i="25"/>
  <c r="I56" i="18"/>
  <c r="AO55" i="8"/>
  <c r="U56" i="18" s="1"/>
  <c r="I55" i="27"/>
  <c r="AH55" i="8"/>
  <c r="N56" i="18" s="1"/>
  <c r="C57" i="18"/>
  <c r="D57" i="18"/>
  <c r="CH56" i="8"/>
  <c r="BH51" i="8"/>
  <c r="AF52" i="18" s="1"/>
  <c r="BO54" i="8"/>
  <c r="AH55" i="18" s="1"/>
  <c r="BU51" i="8"/>
  <c r="AJ52" i="18" s="1"/>
  <c r="C51" i="27"/>
  <c r="BL51" i="8"/>
  <c r="AG52" i="18" s="1"/>
  <c r="BE54" i="8"/>
  <c r="AE55" i="18" s="1"/>
  <c r="D53" i="27"/>
  <c r="BJ52" i="8"/>
  <c r="BK52" i="8" s="1"/>
  <c r="AB53" i="18"/>
  <c r="BP52" i="8"/>
  <c r="BQ52" i="8" s="1"/>
  <c r="AC53" i="18"/>
  <c r="AT53" i="8"/>
  <c r="W54" i="18"/>
  <c r="AX53" i="8"/>
  <c r="BR51" i="8"/>
  <c r="AI52" i="18" s="1"/>
  <c r="BC55" i="8"/>
  <c r="BD55" i="8" s="1"/>
  <c r="L56" i="18"/>
  <c r="AI53" i="8"/>
  <c r="AE53" i="8"/>
  <c r="J54" i="18"/>
  <c r="AP53" i="8"/>
  <c r="Q54" i="18"/>
  <c r="BB51" i="8"/>
  <c r="AD52" i="18" s="1"/>
  <c r="AU56" i="8"/>
  <c r="AF56" i="8"/>
  <c r="O57" i="8"/>
  <c r="I58" i="8" s="1"/>
  <c r="J58" i="8" s="1"/>
  <c r="AM56" i="8"/>
  <c r="S57" i="18" s="1"/>
  <c r="G56" i="27"/>
  <c r="G57" i="18"/>
  <c r="BM55" i="8"/>
  <c r="BN55" i="8" s="1"/>
  <c r="Y56" i="18"/>
  <c r="DA55" i="8"/>
  <c r="N57" i="25"/>
  <c r="M57" i="25"/>
  <c r="AI57" i="25" s="1"/>
  <c r="O57" i="25"/>
  <c r="P56" i="25"/>
  <c r="Q56" i="25"/>
  <c r="AK54" i="8"/>
  <c r="AC54" i="8"/>
  <c r="AR54" i="8"/>
  <c r="E55" i="18"/>
  <c r="E54" i="27"/>
  <c r="AZ52" i="8"/>
  <c r="BA52" i="8" s="1"/>
  <c r="O53" i="18"/>
  <c r="AS54" i="8"/>
  <c r="X55" i="18" s="1"/>
  <c r="AD54" i="8"/>
  <c r="K55" i="18" s="1"/>
  <c r="AL54" i="8"/>
  <c r="R55" i="18" s="1"/>
  <c r="F55" i="18"/>
  <c r="F54" i="27"/>
  <c r="AG55" i="8"/>
  <c r="M56" i="18" s="1"/>
  <c r="AV55" i="8"/>
  <c r="Z56" i="18" s="1"/>
  <c r="AN55" i="8"/>
  <c r="T56" i="18" s="1"/>
  <c r="H56" i="18"/>
  <c r="H55" i="27"/>
  <c r="G55" i="8"/>
  <c r="CV56" i="8"/>
  <c r="BS52" i="8"/>
  <c r="BT52" i="8" s="1"/>
  <c r="V53" i="18"/>
  <c r="BF52" i="8"/>
  <c r="BG52" i="8" s="1"/>
  <c r="P53" i="18"/>
  <c r="R55" i="8"/>
  <c r="E57" i="8"/>
  <c r="AJ57" i="25"/>
  <c r="AL56" i="25"/>
  <c r="C57" i="8"/>
  <c r="D57" i="8"/>
  <c r="CR48" i="8" l="1"/>
  <c r="AM49" i="18"/>
  <c r="CL49" i="8"/>
  <c r="CM49" i="8"/>
  <c r="CY56" i="8"/>
  <c r="CZ56" i="8"/>
  <c r="CW56" i="8"/>
  <c r="CX57" i="8" s="1"/>
  <c r="AP58" i="18" s="1"/>
  <c r="CN56" i="8"/>
  <c r="CQ56" i="8"/>
  <c r="CO48" i="8"/>
  <c r="CP48" i="8" s="1"/>
  <c r="AN49" i="18" s="1"/>
  <c r="CK49" i="8"/>
  <c r="CJ50" i="8"/>
  <c r="AL51" i="18" s="1"/>
  <c r="CI57" i="8"/>
  <c r="AK58" i="18" s="1"/>
  <c r="AM56" i="25"/>
  <c r="AK57" i="25"/>
  <c r="M57" i="8"/>
  <c r="L57" i="8" s="1"/>
  <c r="K58" i="8" s="1"/>
  <c r="N58" i="8" s="1"/>
  <c r="F57" i="8"/>
  <c r="H57" i="8" s="1"/>
  <c r="CU57" i="8" s="1"/>
  <c r="P57" i="8"/>
  <c r="Q57" i="8" s="1"/>
  <c r="S57" i="8"/>
  <c r="T57" i="8" s="1"/>
  <c r="U57" i="8"/>
  <c r="V57" i="8" s="1"/>
  <c r="AW57" i="8" s="1"/>
  <c r="AA58" i="18" s="1"/>
  <c r="R57" i="25"/>
  <c r="AW56" i="8"/>
  <c r="AA57" i="18" s="1"/>
  <c r="AH56" i="8"/>
  <c r="N57" i="18" s="1"/>
  <c r="AO56" i="8"/>
  <c r="U57" i="18" s="1"/>
  <c r="I57" i="18"/>
  <c r="AX54" i="8"/>
  <c r="AC55" i="18" s="1"/>
  <c r="C58" i="18"/>
  <c r="D58" i="18"/>
  <c r="CH57" i="8"/>
  <c r="BH52" i="8"/>
  <c r="AF53" i="18" s="1"/>
  <c r="BL52" i="8"/>
  <c r="AG53" i="18" s="1"/>
  <c r="BU52" i="8"/>
  <c r="AJ53" i="18" s="1"/>
  <c r="C52" i="27"/>
  <c r="BB52" i="8"/>
  <c r="AD53" i="18" s="1"/>
  <c r="BO55" i="8"/>
  <c r="AH56" i="18" s="1"/>
  <c r="BM56" i="8"/>
  <c r="BN56" i="8" s="1"/>
  <c r="Y57" i="18"/>
  <c r="BR52" i="8"/>
  <c r="AI53" i="18" s="1"/>
  <c r="BS53" i="8"/>
  <c r="BT53" i="8" s="1"/>
  <c r="V54" i="18"/>
  <c r="BP53" i="8"/>
  <c r="BQ53" i="8" s="1"/>
  <c r="AC54" i="18"/>
  <c r="AK55" i="8"/>
  <c r="AC55" i="8"/>
  <c r="AR55" i="8"/>
  <c r="E56" i="18"/>
  <c r="E55" i="27"/>
  <c r="AS55" i="8"/>
  <c r="X56" i="18" s="1"/>
  <c r="AL55" i="8"/>
  <c r="R56" i="18" s="1"/>
  <c r="AD55" i="8"/>
  <c r="K56" i="18" s="1"/>
  <c r="F55" i="27"/>
  <c r="F56" i="18"/>
  <c r="G56" i="8"/>
  <c r="CV57" i="8"/>
  <c r="R56" i="8"/>
  <c r="AV56" i="8"/>
  <c r="Z57" i="18" s="1"/>
  <c r="AG56" i="8"/>
  <c r="M57" i="18" s="1"/>
  <c r="AN56" i="8"/>
  <c r="T57" i="18" s="1"/>
  <c r="H57" i="18"/>
  <c r="H56" i="27"/>
  <c r="D54" i="27"/>
  <c r="BE55" i="8"/>
  <c r="AE56" i="18" s="1"/>
  <c r="M58" i="25"/>
  <c r="N58" i="25"/>
  <c r="O58" i="25"/>
  <c r="P57" i="25"/>
  <c r="Q57" i="25"/>
  <c r="AZ53" i="8"/>
  <c r="BA53" i="8" s="1"/>
  <c r="O54" i="18"/>
  <c r="BJ53" i="8"/>
  <c r="BK53" i="8" s="1"/>
  <c r="AB54" i="18"/>
  <c r="AT54" i="8"/>
  <c r="W55" i="18"/>
  <c r="BF53" i="8"/>
  <c r="BG53" i="8" s="1"/>
  <c r="P54" i="18"/>
  <c r="AI54" i="8"/>
  <c r="AE54" i="8"/>
  <c r="J55" i="18"/>
  <c r="DA56" i="8"/>
  <c r="BC56" i="8"/>
  <c r="BD56" i="8" s="1"/>
  <c r="L57" i="18"/>
  <c r="AP54" i="8"/>
  <c r="Q55" i="18"/>
  <c r="AU57" i="8"/>
  <c r="AF57" i="8"/>
  <c r="O58" i="8"/>
  <c r="I59" i="8" s="1"/>
  <c r="J59" i="8" s="1"/>
  <c r="AM57" i="8"/>
  <c r="S58" i="18" s="1"/>
  <c r="G57" i="27"/>
  <c r="G58" i="18"/>
  <c r="C58" i="8"/>
  <c r="D58" i="8"/>
  <c r="AL57" i="25"/>
  <c r="E58" i="8"/>
  <c r="AJ56" i="25"/>
  <c r="CR49" i="8" l="1"/>
  <c r="AM50" i="18"/>
  <c r="CL50" i="8"/>
  <c r="CM50" i="8"/>
  <c r="CZ57" i="8"/>
  <c r="CY57" i="8"/>
  <c r="CW57" i="8"/>
  <c r="CX58" i="8" s="1"/>
  <c r="AP59" i="18" s="1"/>
  <c r="CN57" i="8"/>
  <c r="CQ57" i="8"/>
  <c r="CO49" i="8"/>
  <c r="CP49" i="8" s="1"/>
  <c r="AN50" i="18" s="1"/>
  <c r="AM57" i="25"/>
  <c r="CK50" i="8"/>
  <c r="CJ51" i="8"/>
  <c r="AL52" i="18" s="1"/>
  <c r="CI58" i="8"/>
  <c r="AK59" i="18" s="1"/>
  <c r="AK56" i="25"/>
  <c r="I57" i="27"/>
  <c r="I58" i="18"/>
  <c r="AH57" i="8"/>
  <c r="N58" i="18" s="1"/>
  <c r="AO57" i="8"/>
  <c r="U58" i="18" s="1"/>
  <c r="M58" i="8"/>
  <c r="L58" i="8" s="1"/>
  <c r="K59" i="8" s="1"/>
  <c r="N59" i="8" s="1"/>
  <c r="F58" i="8"/>
  <c r="H58" i="8" s="1"/>
  <c r="CU58" i="8" s="1"/>
  <c r="P58" i="8"/>
  <c r="Q58" i="8" s="1"/>
  <c r="S58" i="8"/>
  <c r="T58" i="8" s="1"/>
  <c r="U58" i="8"/>
  <c r="V58" i="8" s="1"/>
  <c r="AO58" i="8" s="1"/>
  <c r="U59" i="18" s="1"/>
  <c r="AI58" i="25"/>
  <c r="BP54" i="8"/>
  <c r="BQ54" i="8" s="1"/>
  <c r="D55" i="27"/>
  <c r="C59" i="18"/>
  <c r="D59" i="18"/>
  <c r="CH58" i="8"/>
  <c r="BL53" i="8"/>
  <c r="AG54" i="18" s="1"/>
  <c r="BR53" i="8"/>
  <c r="AI54" i="18" s="1"/>
  <c r="BE56" i="8"/>
  <c r="AE57" i="18" s="1"/>
  <c r="BH53" i="8"/>
  <c r="AF54" i="18" s="1"/>
  <c r="BB53" i="8"/>
  <c r="AD54" i="18" s="1"/>
  <c r="BO56" i="8"/>
  <c r="AH57" i="18" s="1"/>
  <c r="AU58" i="8"/>
  <c r="AF58" i="8"/>
  <c r="O59" i="8"/>
  <c r="I60" i="8" s="1"/>
  <c r="J60" i="8" s="1"/>
  <c r="AM58" i="8"/>
  <c r="S59" i="18" s="1"/>
  <c r="G58" i="27"/>
  <c r="G59" i="18"/>
  <c r="AZ54" i="8"/>
  <c r="BA54" i="8" s="1"/>
  <c r="O55" i="18"/>
  <c r="N59" i="25"/>
  <c r="M59" i="25"/>
  <c r="AI59" i="25" s="1"/>
  <c r="O59" i="25"/>
  <c r="P58" i="25"/>
  <c r="Q58" i="25"/>
  <c r="G57" i="8"/>
  <c r="CV58" i="8"/>
  <c r="BU53" i="8"/>
  <c r="AJ54" i="18" s="1"/>
  <c r="C53" i="27"/>
  <c r="BF54" i="8"/>
  <c r="BG54" i="8" s="1"/>
  <c r="P55" i="18"/>
  <c r="AK56" i="8"/>
  <c r="AC56" i="8"/>
  <c r="AR56" i="8"/>
  <c r="E56" i="27"/>
  <c r="E57" i="18"/>
  <c r="AT55" i="8"/>
  <c r="W56" i="18"/>
  <c r="AX55" i="8"/>
  <c r="BM57" i="8"/>
  <c r="BN57" i="8" s="1"/>
  <c r="Y58" i="18"/>
  <c r="AI55" i="8"/>
  <c r="AE55" i="8"/>
  <c r="J56" i="18"/>
  <c r="BS54" i="8"/>
  <c r="BT54" i="8" s="1"/>
  <c r="V55" i="18"/>
  <c r="AP55" i="8"/>
  <c r="Q56" i="18"/>
  <c r="AV57" i="8"/>
  <c r="Z58" i="18" s="1"/>
  <c r="H57" i="27"/>
  <c r="H58" i="18"/>
  <c r="AG57" i="8"/>
  <c r="M58" i="18" s="1"/>
  <c r="AN57" i="8"/>
  <c r="T58" i="18" s="1"/>
  <c r="R58" i="25"/>
  <c r="AS56" i="8"/>
  <c r="X57" i="18" s="1"/>
  <c r="AD56" i="8"/>
  <c r="K57" i="18" s="1"/>
  <c r="AL56" i="8"/>
  <c r="R57" i="18" s="1"/>
  <c r="F56" i="27"/>
  <c r="F57" i="18"/>
  <c r="BC57" i="8"/>
  <c r="BD57" i="8" s="1"/>
  <c r="L58" i="18"/>
  <c r="DA57" i="8"/>
  <c r="BJ54" i="8"/>
  <c r="BK54" i="8" s="1"/>
  <c r="AB55" i="18"/>
  <c r="R57" i="8"/>
  <c r="AL58" i="25"/>
  <c r="E59" i="8"/>
  <c r="C59" i="8"/>
  <c r="AL59" i="25"/>
  <c r="D59" i="8"/>
  <c r="CR50" i="8" l="1"/>
  <c r="AM51" i="18"/>
  <c r="CL51" i="8"/>
  <c r="CM51" i="8"/>
  <c r="CY58" i="8"/>
  <c r="CZ58" i="8"/>
  <c r="CW58" i="8"/>
  <c r="CX59" i="8" s="1"/>
  <c r="AP60" i="18" s="1"/>
  <c r="CN58" i="8"/>
  <c r="CQ58" i="8"/>
  <c r="CO50" i="8"/>
  <c r="CP50" i="8" s="1"/>
  <c r="AN51" i="18" s="1"/>
  <c r="CK51" i="8"/>
  <c r="CJ52" i="8"/>
  <c r="AL53" i="18" s="1"/>
  <c r="CI59" i="8"/>
  <c r="AK60" i="18" s="1"/>
  <c r="AM59" i="25"/>
  <c r="AM58" i="25"/>
  <c r="I59" i="18"/>
  <c r="I58" i="27"/>
  <c r="AW58" i="8"/>
  <c r="AA59" i="18" s="1"/>
  <c r="AH58" i="8"/>
  <c r="N59" i="18" s="1"/>
  <c r="R59" i="25"/>
  <c r="M59" i="8"/>
  <c r="L59" i="8" s="1"/>
  <c r="K60" i="8" s="1"/>
  <c r="N60" i="8" s="1"/>
  <c r="F59" i="8"/>
  <c r="H59" i="8" s="1"/>
  <c r="CU59" i="8" s="1"/>
  <c r="P59" i="8"/>
  <c r="Q59" i="8" s="1"/>
  <c r="S59" i="8"/>
  <c r="T59" i="8" s="1"/>
  <c r="U59" i="8"/>
  <c r="C60" i="18"/>
  <c r="D60" i="18"/>
  <c r="CH59" i="8"/>
  <c r="BH54" i="8"/>
  <c r="AF55" i="18" s="1"/>
  <c r="BU54" i="8"/>
  <c r="AJ55" i="18" s="1"/>
  <c r="C54" i="27"/>
  <c r="BO57" i="8"/>
  <c r="AH58" i="18" s="1"/>
  <c r="BB54" i="8"/>
  <c r="AD55" i="18" s="1"/>
  <c r="BE57" i="8"/>
  <c r="AE58" i="18" s="1"/>
  <c r="BL54" i="8"/>
  <c r="AG55" i="18" s="1"/>
  <c r="BP55" i="8"/>
  <c r="BQ55" i="8" s="1"/>
  <c r="AC56" i="18"/>
  <c r="G58" i="8"/>
  <c r="CV59" i="8"/>
  <c r="AK57" i="8"/>
  <c r="AC57" i="8"/>
  <c r="AR57" i="8"/>
  <c r="E58" i="18"/>
  <c r="E57" i="27"/>
  <c r="BR54" i="8"/>
  <c r="AI55" i="18" s="1"/>
  <c r="BS55" i="8"/>
  <c r="BT55" i="8" s="1"/>
  <c r="V56" i="18"/>
  <c r="BJ55" i="8"/>
  <c r="BK55" i="8" s="1"/>
  <c r="AB56" i="18"/>
  <c r="AD57" i="8"/>
  <c r="K58" i="18" s="1"/>
  <c r="AL57" i="8"/>
  <c r="R58" i="18" s="1"/>
  <c r="AS57" i="8"/>
  <c r="X58" i="18" s="1"/>
  <c r="F57" i="27"/>
  <c r="F58" i="18"/>
  <c r="R58" i="8"/>
  <c r="D56" i="27"/>
  <c r="AZ55" i="8"/>
  <c r="BA55" i="8" s="1"/>
  <c r="O56" i="18"/>
  <c r="AT56" i="8"/>
  <c r="W57" i="18"/>
  <c r="BC58" i="8"/>
  <c r="BD58" i="8" s="1"/>
  <c r="L59" i="18"/>
  <c r="AN58" i="8"/>
  <c r="T59" i="18" s="1"/>
  <c r="AV58" i="8"/>
  <c r="Z59" i="18" s="1"/>
  <c r="AG58" i="8"/>
  <c r="M59" i="18" s="1"/>
  <c r="H58" i="27"/>
  <c r="H59" i="18"/>
  <c r="AI56" i="8"/>
  <c r="AE56" i="8"/>
  <c r="J57" i="18"/>
  <c r="M60" i="25"/>
  <c r="AI60" i="25" s="1"/>
  <c r="N60" i="25"/>
  <c r="O60" i="25"/>
  <c r="P59" i="25"/>
  <c r="Q59" i="25"/>
  <c r="AU59" i="8"/>
  <c r="AF59" i="8"/>
  <c r="O60" i="8"/>
  <c r="I61" i="8" s="1"/>
  <c r="J61" i="8" s="1"/>
  <c r="AM59" i="8"/>
  <c r="S60" i="18" s="1"/>
  <c r="G59" i="27"/>
  <c r="G60" i="18"/>
  <c r="BF55" i="8"/>
  <c r="BG55" i="8" s="1"/>
  <c r="P56" i="18"/>
  <c r="DA58" i="8"/>
  <c r="AX56" i="8"/>
  <c r="AP56" i="8"/>
  <c r="Q57" i="18"/>
  <c r="BM58" i="8"/>
  <c r="BN58" i="8" s="1"/>
  <c r="Y59" i="18"/>
  <c r="D60" i="8"/>
  <c r="E60" i="8"/>
  <c r="AJ58" i="25"/>
  <c r="AJ59" i="25"/>
  <c r="C60" i="8"/>
  <c r="AL60" i="25"/>
  <c r="CR51" i="8" l="1"/>
  <c r="AM52" i="18"/>
  <c r="CL52" i="8"/>
  <c r="CM52" i="8"/>
  <c r="CY59" i="8"/>
  <c r="CZ59" i="8"/>
  <c r="CW59" i="8"/>
  <c r="CX60" i="8" s="1"/>
  <c r="AP61" i="18" s="1"/>
  <c r="CN59" i="8"/>
  <c r="CQ59" i="8"/>
  <c r="CO51" i="8"/>
  <c r="CP51" i="8" s="1"/>
  <c r="AN52" i="18" s="1"/>
  <c r="CK52" i="8"/>
  <c r="CJ53" i="8"/>
  <c r="AL54" i="18" s="1"/>
  <c r="CI60" i="8"/>
  <c r="AK61" i="18" s="1"/>
  <c r="AK58" i="25"/>
  <c r="AK59" i="25"/>
  <c r="AM60" i="25"/>
  <c r="M60" i="8"/>
  <c r="L60" i="8" s="1"/>
  <c r="K61" i="8" s="1"/>
  <c r="N61" i="8" s="1"/>
  <c r="F60" i="8"/>
  <c r="H60" i="8" s="1"/>
  <c r="CU60" i="8" s="1"/>
  <c r="S60" i="8"/>
  <c r="T60" i="8" s="1"/>
  <c r="P60" i="8"/>
  <c r="Q60" i="8" s="1"/>
  <c r="U60" i="8"/>
  <c r="V60" i="8" s="1"/>
  <c r="AX57" i="8"/>
  <c r="BP57" i="8" s="1"/>
  <c r="D57" i="27"/>
  <c r="C61" i="18"/>
  <c r="CH60" i="8"/>
  <c r="D61" i="18"/>
  <c r="BB55" i="8"/>
  <c r="AD56" i="18" s="1"/>
  <c r="BL55" i="8"/>
  <c r="AG56" i="18" s="1"/>
  <c r="BH55" i="8"/>
  <c r="AF56" i="18" s="1"/>
  <c r="BU55" i="8"/>
  <c r="AJ56" i="18" s="1"/>
  <c r="C55" i="27"/>
  <c r="BO58" i="8"/>
  <c r="AH59" i="18" s="1"/>
  <c r="BE58" i="8"/>
  <c r="AE59" i="18" s="1"/>
  <c r="BJ56" i="8"/>
  <c r="BK56" i="8" s="1"/>
  <c r="AB57" i="18"/>
  <c r="BR55" i="8"/>
  <c r="AI56" i="18" s="1"/>
  <c r="G59" i="8"/>
  <c r="CV60" i="8"/>
  <c r="BC59" i="8"/>
  <c r="BD59" i="8" s="1"/>
  <c r="L60" i="18"/>
  <c r="DA59" i="8"/>
  <c r="AU60" i="8"/>
  <c r="AF60" i="8"/>
  <c r="O61" i="8"/>
  <c r="I62" i="8" s="1"/>
  <c r="J62" i="8" s="1"/>
  <c r="AM60" i="8"/>
  <c r="S61" i="18" s="1"/>
  <c r="G61" i="18"/>
  <c r="G60" i="27"/>
  <c r="AZ56" i="8"/>
  <c r="BA56" i="8" s="1"/>
  <c r="O57" i="18"/>
  <c r="AN59" i="8"/>
  <c r="T60" i="18" s="1"/>
  <c r="AG59" i="8"/>
  <c r="M60" i="18" s="1"/>
  <c r="AV59" i="8"/>
  <c r="Z60" i="18" s="1"/>
  <c r="H59" i="27"/>
  <c r="H60" i="18"/>
  <c r="BM59" i="8"/>
  <c r="BN59" i="8" s="1"/>
  <c r="Y60" i="18"/>
  <c r="AT57" i="8"/>
  <c r="W58" i="18"/>
  <c r="V59" i="8"/>
  <c r="BF56" i="8"/>
  <c r="BG56" i="8" s="1"/>
  <c r="P57" i="18"/>
  <c r="AL58" i="8"/>
  <c r="R59" i="18" s="1"/>
  <c r="AD58" i="8"/>
  <c r="K59" i="18" s="1"/>
  <c r="AS58" i="8"/>
  <c r="X59" i="18" s="1"/>
  <c r="F59" i="18"/>
  <c r="F58" i="27"/>
  <c r="AI57" i="8"/>
  <c r="AE57" i="8"/>
  <c r="J58" i="18"/>
  <c r="R59" i="8"/>
  <c r="AP57" i="8"/>
  <c r="Q58" i="18"/>
  <c r="R60" i="25"/>
  <c r="BP56" i="8"/>
  <c r="BQ56" i="8" s="1"/>
  <c r="AC57" i="18"/>
  <c r="BS56" i="8"/>
  <c r="BT56" i="8" s="1"/>
  <c r="V57" i="18"/>
  <c r="M61" i="25"/>
  <c r="AI61" i="25" s="1"/>
  <c r="N61" i="25"/>
  <c r="O61" i="25"/>
  <c r="P60" i="25"/>
  <c r="Q60" i="25"/>
  <c r="AK58" i="8"/>
  <c r="AC58" i="8"/>
  <c r="AR58" i="8"/>
  <c r="E58" i="27"/>
  <c r="E59" i="18"/>
  <c r="D61" i="8"/>
  <c r="C61" i="8"/>
  <c r="AJ60" i="25"/>
  <c r="E61" i="8"/>
  <c r="AL61" i="25"/>
  <c r="CR52" i="8" l="1"/>
  <c r="AM53" i="18"/>
  <c r="CL53" i="8"/>
  <c r="CM53" i="8"/>
  <c r="CZ60" i="8"/>
  <c r="CY60" i="8"/>
  <c r="CW60" i="8"/>
  <c r="CX61" i="8" s="1"/>
  <c r="AP62" i="18" s="1"/>
  <c r="CN60" i="8"/>
  <c r="CQ60" i="8"/>
  <c r="CO52" i="8"/>
  <c r="CP52" i="8" s="1"/>
  <c r="AN53" i="18" s="1"/>
  <c r="CK53" i="8"/>
  <c r="CJ54" i="8"/>
  <c r="AL55" i="18" s="1"/>
  <c r="CI61" i="8"/>
  <c r="AK62" i="18" s="1"/>
  <c r="AK60" i="25"/>
  <c r="AM61" i="25"/>
  <c r="D58" i="27"/>
  <c r="AC58" i="18"/>
  <c r="AX58" i="8"/>
  <c r="BP58" i="8" s="1"/>
  <c r="CH61" i="8"/>
  <c r="D62" i="18"/>
  <c r="M61" i="8"/>
  <c r="L61" i="8" s="1"/>
  <c r="K62" i="8" s="1"/>
  <c r="N62" i="8" s="1"/>
  <c r="F61" i="8"/>
  <c r="H61" i="8" s="1"/>
  <c r="CU61" i="8" s="1"/>
  <c r="P61" i="8"/>
  <c r="Q61" i="8" s="1"/>
  <c r="S61" i="8"/>
  <c r="T61" i="8" s="1"/>
  <c r="U61" i="8"/>
  <c r="C62" i="18"/>
  <c r="BO59" i="8"/>
  <c r="AH60" i="18" s="1"/>
  <c r="BH56" i="8"/>
  <c r="AF57" i="18" s="1"/>
  <c r="BB56" i="8"/>
  <c r="AD57" i="18" s="1"/>
  <c r="BQ57" i="8"/>
  <c r="BR56" i="8"/>
  <c r="AI57" i="18" s="1"/>
  <c r="BU56" i="8"/>
  <c r="AJ57" i="18" s="1"/>
  <c r="C56" i="27"/>
  <c r="AN60" i="8"/>
  <c r="T61" i="18" s="1"/>
  <c r="AG60" i="8"/>
  <c r="M61" i="18" s="1"/>
  <c r="AV60" i="8"/>
  <c r="Z61" i="18" s="1"/>
  <c r="H61" i="18"/>
  <c r="H60" i="27"/>
  <c r="AU61" i="8"/>
  <c r="AF61" i="8"/>
  <c r="O62" i="8"/>
  <c r="I63" i="8" s="1"/>
  <c r="J63" i="8" s="1"/>
  <c r="AM61" i="8"/>
  <c r="S62" i="18" s="1"/>
  <c r="G62" i="18"/>
  <c r="G61" i="27"/>
  <c r="G60" i="8"/>
  <c r="CV61" i="8"/>
  <c r="BE59" i="8"/>
  <c r="AE60" i="18" s="1"/>
  <c r="BM60" i="8"/>
  <c r="BN60" i="8" s="1"/>
  <c r="Y61" i="18"/>
  <c r="BL56" i="8"/>
  <c r="AG57" i="18" s="1"/>
  <c r="N62" i="25"/>
  <c r="M62" i="25"/>
  <c r="O62" i="25"/>
  <c r="P61" i="25"/>
  <c r="Q61" i="25"/>
  <c r="AZ57" i="8"/>
  <c r="BA57" i="8" s="1"/>
  <c r="O58" i="18"/>
  <c r="DA60" i="8"/>
  <c r="AT58" i="8"/>
  <c r="W59" i="18"/>
  <c r="BS57" i="8"/>
  <c r="BT57" i="8" s="1"/>
  <c r="V58" i="18"/>
  <c r="BF57" i="8"/>
  <c r="BG57" i="8" s="1"/>
  <c r="P58" i="18"/>
  <c r="AH59" i="8"/>
  <c r="N60" i="18" s="1"/>
  <c r="I59" i="27"/>
  <c r="AO59" i="8"/>
  <c r="U60" i="18" s="1"/>
  <c r="AW59" i="8"/>
  <c r="I60" i="18"/>
  <c r="AD59" i="8"/>
  <c r="K60" i="18" s="1"/>
  <c r="AL59" i="8"/>
  <c r="R60" i="18" s="1"/>
  <c r="AS59" i="8"/>
  <c r="X60" i="18" s="1"/>
  <c r="F59" i="27"/>
  <c r="F60" i="18"/>
  <c r="AW60" i="8"/>
  <c r="AA61" i="18" s="1"/>
  <c r="AH60" i="8"/>
  <c r="N61" i="18" s="1"/>
  <c r="AO60" i="8"/>
  <c r="U61" i="18" s="1"/>
  <c r="I61" i="18"/>
  <c r="I60" i="27"/>
  <c r="AP58" i="8"/>
  <c r="Q59" i="18"/>
  <c r="R61" i="25"/>
  <c r="AI58" i="8"/>
  <c r="AE58" i="8"/>
  <c r="J59" i="18"/>
  <c r="R60" i="8"/>
  <c r="BJ57" i="8"/>
  <c r="BK57" i="8" s="1"/>
  <c r="AB58" i="18"/>
  <c r="BC60" i="8"/>
  <c r="BD60" i="8" s="1"/>
  <c r="L61" i="18"/>
  <c r="AK59" i="8"/>
  <c r="AC59" i="8"/>
  <c r="AR59" i="8"/>
  <c r="E59" i="27"/>
  <c r="E60" i="18"/>
  <c r="E62" i="8"/>
  <c r="D62" i="8"/>
  <c r="C62" i="8"/>
  <c r="AJ61" i="25"/>
  <c r="CR53" i="8" l="1"/>
  <c r="AM54" i="18"/>
  <c r="CL54" i="8"/>
  <c r="CM54" i="8"/>
  <c r="CZ61" i="8"/>
  <c r="CY61" i="8"/>
  <c r="CW61" i="8"/>
  <c r="CX62" i="8" s="1"/>
  <c r="AP63" i="18" s="1"/>
  <c r="CN61" i="8"/>
  <c r="CQ61" i="8"/>
  <c r="CO53" i="8"/>
  <c r="CP53" i="8" s="1"/>
  <c r="AN54" i="18" s="1"/>
  <c r="CK54" i="8"/>
  <c r="CJ55" i="8"/>
  <c r="AL56" i="18" s="1"/>
  <c r="CI62" i="8"/>
  <c r="AK63" i="18" s="1"/>
  <c r="AK61" i="25"/>
  <c r="AI62" i="25"/>
  <c r="AC59" i="18"/>
  <c r="D59" i="27"/>
  <c r="D63" i="18"/>
  <c r="CH62" i="8"/>
  <c r="M62" i="8"/>
  <c r="L62" i="8" s="1"/>
  <c r="K63" i="8" s="1"/>
  <c r="N63" i="8" s="1"/>
  <c r="F62" i="8"/>
  <c r="H62" i="8" s="1"/>
  <c r="CU62" i="8" s="1"/>
  <c r="P62" i="8"/>
  <c r="Q62" i="8" s="1"/>
  <c r="S62" i="8"/>
  <c r="T62" i="8" s="1"/>
  <c r="U62" i="8"/>
  <c r="V62" i="8" s="1"/>
  <c r="C63" i="18"/>
  <c r="BH57" i="8"/>
  <c r="AF58" i="18" s="1"/>
  <c r="AG61" i="8"/>
  <c r="M62" i="18" s="1"/>
  <c r="AN61" i="8"/>
  <c r="T62" i="18" s="1"/>
  <c r="AV61" i="8"/>
  <c r="Z62" i="18" s="1"/>
  <c r="H61" i="27"/>
  <c r="H62" i="18"/>
  <c r="BO60" i="8"/>
  <c r="AH61" i="18" s="1"/>
  <c r="BE60" i="8"/>
  <c r="AE61" i="18" s="1"/>
  <c r="BU57" i="8"/>
  <c r="AJ58" i="18" s="1"/>
  <c r="C57" i="27"/>
  <c r="G61" i="8"/>
  <c r="CV62" i="8"/>
  <c r="BB57" i="8"/>
  <c r="AD58" i="18" s="1"/>
  <c r="BL57" i="8"/>
  <c r="AG58" i="18" s="1"/>
  <c r="BJ58" i="8"/>
  <c r="BK58" i="8" s="1"/>
  <c r="AB59" i="18"/>
  <c r="V61" i="8"/>
  <c r="AD60" i="8"/>
  <c r="K61" i="18" s="1"/>
  <c r="AS60" i="8"/>
  <c r="X61" i="18" s="1"/>
  <c r="AL60" i="8"/>
  <c r="R61" i="18" s="1"/>
  <c r="F61" i="18"/>
  <c r="F60" i="27"/>
  <c r="DA61" i="8"/>
  <c r="BC61" i="8"/>
  <c r="BD61" i="8" s="1"/>
  <c r="L62" i="18"/>
  <c r="M63" i="25"/>
  <c r="N63" i="25"/>
  <c r="O63" i="25"/>
  <c r="P62" i="25"/>
  <c r="Q62" i="25"/>
  <c r="AU62" i="8"/>
  <c r="AF62" i="8"/>
  <c r="O63" i="8"/>
  <c r="I64" i="8" s="1"/>
  <c r="J64" i="8" s="1"/>
  <c r="AM62" i="8"/>
  <c r="S63" i="18" s="1"/>
  <c r="G63" i="18"/>
  <c r="G62" i="27"/>
  <c r="BS58" i="8"/>
  <c r="BT58" i="8" s="1"/>
  <c r="V59" i="18"/>
  <c r="R61" i="8"/>
  <c r="AK60" i="8"/>
  <c r="AC60" i="8"/>
  <c r="AR60" i="8"/>
  <c r="E61" i="18"/>
  <c r="E60" i="27"/>
  <c r="BM61" i="8"/>
  <c r="BN61" i="8" s="1"/>
  <c r="Y62" i="18"/>
  <c r="AI59" i="8"/>
  <c r="AE59" i="8"/>
  <c r="J60" i="18"/>
  <c r="AP59" i="8"/>
  <c r="Q60" i="18"/>
  <c r="BF58" i="8"/>
  <c r="BG58" i="8" s="1"/>
  <c r="P59" i="18"/>
  <c r="AZ58" i="8"/>
  <c r="BA58" i="8" s="1"/>
  <c r="O59" i="18"/>
  <c r="R62" i="25"/>
  <c r="AT59" i="8"/>
  <c r="W60" i="18"/>
  <c r="AA60" i="18"/>
  <c r="AX59" i="8"/>
  <c r="BQ58" i="8"/>
  <c r="BR57" i="8"/>
  <c r="AI58" i="18" s="1"/>
  <c r="D63" i="8"/>
  <c r="C63" i="8"/>
  <c r="E63" i="8"/>
  <c r="AL62" i="25"/>
  <c r="CR54" i="8" l="1"/>
  <c r="AM55" i="18"/>
  <c r="CL55" i="8"/>
  <c r="CM55" i="8"/>
  <c r="CY62" i="8"/>
  <c r="CZ62" i="8"/>
  <c r="CW62" i="8"/>
  <c r="CX63" i="8" s="1"/>
  <c r="AP64" i="18" s="1"/>
  <c r="CN62" i="8"/>
  <c r="CQ62" i="8"/>
  <c r="CO54" i="8"/>
  <c r="CP54" i="8" s="1"/>
  <c r="AN55" i="18" s="1"/>
  <c r="CK55" i="8"/>
  <c r="CJ56" i="8"/>
  <c r="AL57" i="18" s="1"/>
  <c r="CI63" i="8"/>
  <c r="AK64" i="18" s="1"/>
  <c r="AM62" i="25"/>
  <c r="R63" i="25"/>
  <c r="AI63" i="25"/>
  <c r="D60" i="27"/>
  <c r="C64" i="18"/>
  <c r="CH63" i="8"/>
  <c r="D64" i="18"/>
  <c r="M63" i="8"/>
  <c r="L63" i="8" s="1"/>
  <c r="K64" i="8" s="1"/>
  <c r="N64" i="8" s="1"/>
  <c r="F63" i="8"/>
  <c r="H63" i="8" s="1"/>
  <c r="CU63" i="8" s="1"/>
  <c r="P63" i="8"/>
  <c r="Q63" i="8" s="1"/>
  <c r="S63" i="8"/>
  <c r="T63" i="8" s="1"/>
  <c r="U63" i="8"/>
  <c r="BB58" i="8"/>
  <c r="AD59" i="18" s="1"/>
  <c r="BE61" i="8"/>
  <c r="AE62" i="18" s="1"/>
  <c r="AN62" i="8"/>
  <c r="T63" i="18" s="1"/>
  <c r="AV62" i="8"/>
  <c r="Z63" i="18" s="1"/>
  <c r="H62" i="27"/>
  <c r="H63" i="18"/>
  <c r="AG62" i="8"/>
  <c r="M63" i="18" s="1"/>
  <c r="BH58" i="8"/>
  <c r="AF59" i="18" s="1"/>
  <c r="BO61" i="8"/>
  <c r="AH62" i="18" s="1"/>
  <c r="G62" i="8"/>
  <c r="CV63" i="8"/>
  <c r="BR58" i="8"/>
  <c r="AI59" i="18" s="1"/>
  <c r="BC62" i="8"/>
  <c r="BD62" i="8" s="1"/>
  <c r="L63" i="18"/>
  <c r="BL58" i="8"/>
  <c r="AG59" i="18" s="1"/>
  <c r="BU58" i="8"/>
  <c r="AJ59" i="18" s="1"/>
  <c r="C58" i="27"/>
  <c r="AL61" i="8"/>
  <c r="R62" i="18" s="1"/>
  <c r="AD61" i="8"/>
  <c r="K62" i="18" s="1"/>
  <c r="AS61" i="8"/>
  <c r="X62" i="18" s="1"/>
  <c r="F61" i="27"/>
  <c r="F62" i="18"/>
  <c r="BM62" i="8"/>
  <c r="BN62" i="8" s="1"/>
  <c r="Y63" i="18"/>
  <c r="AW61" i="8"/>
  <c r="AH61" i="8"/>
  <c r="N62" i="18" s="1"/>
  <c r="AO61" i="8"/>
  <c r="U62" i="18" s="1"/>
  <c r="I62" i="18"/>
  <c r="I61" i="27"/>
  <c r="BP59" i="8"/>
  <c r="BQ59" i="8" s="1"/>
  <c r="AC60" i="18"/>
  <c r="BJ59" i="8"/>
  <c r="BK59" i="8" s="1"/>
  <c r="AB60" i="18"/>
  <c r="BS59" i="8"/>
  <c r="BT59" i="8" s="1"/>
  <c r="V60" i="18"/>
  <c r="AH62" i="8"/>
  <c r="N63" i="18" s="1"/>
  <c r="AW62" i="8"/>
  <c r="AA63" i="18" s="1"/>
  <c r="AO62" i="8"/>
  <c r="U63" i="18" s="1"/>
  <c r="I63" i="18"/>
  <c r="I62" i="27"/>
  <c r="R62" i="8"/>
  <c r="AT60" i="8"/>
  <c r="W61" i="18"/>
  <c r="DA62" i="8"/>
  <c r="AX60" i="8"/>
  <c r="AK61" i="8"/>
  <c r="AC61" i="8"/>
  <c r="AR61" i="8"/>
  <c r="E62" i="18"/>
  <c r="E61" i="27"/>
  <c r="AU63" i="8"/>
  <c r="AF63" i="8"/>
  <c r="O64" i="8"/>
  <c r="I65" i="8" s="1"/>
  <c r="J65" i="8" s="1"/>
  <c r="AM63" i="8"/>
  <c r="S64" i="18" s="1"/>
  <c r="G64" i="18"/>
  <c r="G63" i="27"/>
  <c r="AZ59" i="8"/>
  <c r="BA59" i="8" s="1"/>
  <c r="O60" i="18"/>
  <c r="AI60" i="8"/>
  <c r="AE60" i="8"/>
  <c r="J61" i="18"/>
  <c r="M64" i="25"/>
  <c r="AI64" i="25" s="1"/>
  <c r="N64" i="25"/>
  <c r="O64" i="25"/>
  <c r="P63" i="25"/>
  <c r="Q63" i="25"/>
  <c r="BF59" i="8"/>
  <c r="BG59" i="8" s="1"/>
  <c r="P60" i="18"/>
  <c r="AP60" i="8"/>
  <c r="Q61" i="18"/>
  <c r="AL63" i="25"/>
  <c r="D64" i="8"/>
  <c r="AJ63" i="25"/>
  <c r="E64" i="8"/>
  <c r="C64" i="8"/>
  <c r="AJ62" i="25"/>
  <c r="AJ64" i="25"/>
  <c r="CR55" i="8" l="1"/>
  <c r="AM56" i="18"/>
  <c r="CL56" i="8"/>
  <c r="CM56" i="8"/>
  <c r="CY63" i="8"/>
  <c r="CZ63" i="8"/>
  <c r="CW63" i="8"/>
  <c r="CX64" i="8" s="1"/>
  <c r="AP65" i="18" s="1"/>
  <c r="CN63" i="8"/>
  <c r="CQ63" i="8"/>
  <c r="CO55" i="8"/>
  <c r="CP55" i="8" s="1"/>
  <c r="AN56" i="18" s="1"/>
  <c r="CK56" i="8"/>
  <c r="CJ57" i="8"/>
  <c r="AL58" i="18" s="1"/>
  <c r="CI64" i="8"/>
  <c r="AK65" i="18" s="1"/>
  <c r="AK62" i="25"/>
  <c r="AM63" i="25"/>
  <c r="AK64" i="25"/>
  <c r="AK63" i="25"/>
  <c r="S64" i="8"/>
  <c r="T64" i="8" s="1"/>
  <c r="U64" i="8"/>
  <c r="V64" i="8" s="1"/>
  <c r="AH64" i="8" s="1"/>
  <c r="N65" i="18" s="1"/>
  <c r="P64" i="8"/>
  <c r="Q64" i="8" s="1"/>
  <c r="M64" i="8"/>
  <c r="L64" i="8" s="1"/>
  <c r="K65" i="8" s="1"/>
  <c r="N65" i="8" s="1"/>
  <c r="F64" i="8"/>
  <c r="H64" i="8" s="1"/>
  <c r="CU64" i="8" s="1"/>
  <c r="V63" i="8"/>
  <c r="AW63" i="8" s="1"/>
  <c r="AA64" i="18" s="1"/>
  <c r="D61" i="27"/>
  <c r="R64" i="25"/>
  <c r="CH64" i="8"/>
  <c r="D65" i="18"/>
  <c r="C65" i="18"/>
  <c r="BH59" i="8"/>
  <c r="AF60" i="18" s="1"/>
  <c r="BB59" i="8"/>
  <c r="AD60" i="18" s="1"/>
  <c r="BU59" i="8"/>
  <c r="AJ60" i="18" s="1"/>
  <c r="C59" i="27"/>
  <c r="BE62" i="8"/>
  <c r="AE63" i="18" s="1"/>
  <c r="BR59" i="8"/>
  <c r="AI60" i="18" s="1"/>
  <c r="BL59" i="8"/>
  <c r="AG60" i="18" s="1"/>
  <c r="AK62" i="8"/>
  <c r="AC62" i="8"/>
  <c r="AR62" i="8"/>
  <c r="E63" i="18"/>
  <c r="E62" i="27"/>
  <c r="DA63" i="8"/>
  <c r="G63" i="8"/>
  <c r="CV64" i="8"/>
  <c r="BM63" i="8"/>
  <c r="BN63" i="8" s="1"/>
  <c r="Y64" i="18"/>
  <c r="BJ60" i="8"/>
  <c r="BK60" i="8" s="1"/>
  <c r="AB61" i="18"/>
  <c r="BO62" i="8"/>
  <c r="AH63" i="18" s="1"/>
  <c r="AG63" i="8"/>
  <c r="M64" i="18" s="1"/>
  <c r="AV63" i="8"/>
  <c r="Z64" i="18" s="1"/>
  <c r="AN63" i="8"/>
  <c r="T64" i="18" s="1"/>
  <c r="H64" i="18"/>
  <c r="H63" i="27"/>
  <c r="AT61" i="8"/>
  <c r="W62" i="18"/>
  <c r="AD62" i="8"/>
  <c r="K63" i="18" s="1"/>
  <c r="AL62" i="8"/>
  <c r="R63" i="18" s="1"/>
  <c r="AS62" i="8"/>
  <c r="X63" i="18" s="1"/>
  <c r="F63" i="18"/>
  <c r="F62" i="27"/>
  <c r="AU64" i="8"/>
  <c r="AF64" i="8"/>
  <c r="O65" i="8"/>
  <c r="I66" i="8" s="1"/>
  <c r="J66" i="8" s="1"/>
  <c r="AM64" i="8"/>
  <c r="S65" i="18" s="1"/>
  <c r="G64" i="27"/>
  <c r="G65" i="18"/>
  <c r="AI61" i="8"/>
  <c r="AE61" i="8"/>
  <c r="J62" i="18"/>
  <c r="R63" i="8"/>
  <c r="AA62" i="18"/>
  <c r="AX61" i="8"/>
  <c r="N65" i="25"/>
  <c r="M65" i="25"/>
  <c r="O65" i="25"/>
  <c r="P64" i="25"/>
  <c r="Q64" i="25"/>
  <c r="BS60" i="8"/>
  <c r="BT60" i="8" s="1"/>
  <c r="V61" i="18"/>
  <c r="AP61" i="8"/>
  <c r="Q62" i="18"/>
  <c r="BF60" i="8"/>
  <c r="BG60" i="8" s="1"/>
  <c r="P61" i="18"/>
  <c r="AZ60" i="8"/>
  <c r="BA60" i="8" s="1"/>
  <c r="O61" i="18"/>
  <c r="BC63" i="8"/>
  <c r="BD63" i="8" s="1"/>
  <c r="L64" i="18"/>
  <c r="BP60" i="8"/>
  <c r="BQ60" i="8" s="1"/>
  <c r="AC61" i="18"/>
  <c r="D65" i="8"/>
  <c r="AL64" i="25"/>
  <c r="C65" i="8"/>
  <c r="E65" i="8"/>
  <c r="CR56" i="8" l="1"/>
  <c r="AM57" i="18"/>
  <c r="CL57" i="8"/>
  <c r="CM57" i="8"/>
  <c r="CZ64" i="8"/>
  <c r="CY64" i="8"/>
  <c r="CW64" i="8"/>
  <c r="CX65" i="8" s="1"/>
  <c r="AP66" i="18" s="1"/>
  <c r="CN64" i="8"/>
  <c r="CQ64" i="8"/>
  <c r="CO56" i="8"/>
  <c r="CP56" i="8" s="1"/>
  <c r="AN57" i="18" s="1"/>
  <c r="CK57" i="8"/>
  <c r="CJ58" i="8"/>
  <c r="AL59" i="18" s="1"/>
  <c r="CI65" i="8"/>
  <c r="AK66" i="18" s="1"/>
  <c r="AM64" i="25"/>
  <c r="I64" i="27"/>
  <c r="AO64" i="8"/>
  <c r="U65" i="18" s="1"/>
  <c r="I65" i="18"/>
  <c r="AW64" i="8"/>
  <c r="AA65" i="18" s="1"/>
  <c r="AI65" i="25"/>
  <c r="I63" i="27"/>
  <c r="I64" i="18"/>
  <c r="AH63" i="8"/>
  <c r="N64" i="18" s="1"/>
  <c r="AO63" i="8"/>
  <c r="U64" i="18" s="1"/>
  <c r="P65" i="8"/>
  <c r="Q65" i="8" s="1"/>
  <c r="S65" i="8"/>
  <c r="T65" i="8" s="1"/>
  <c r="U65" i="8"/>
  <c r="V65" i="8" s="1"/>
  <c r="AW65" i="8" s="1"/>
  <c r="AA66" i="18" s="1"/>
  <c r="M65" i="8"/>
  <c r="L65" i="8" s="1"/>
  <c r="K66" i="8" s="1"/>
  <c r="N66" i="8" s="1"/>
  <c r="F65" i="8"/>
  <c r="H65" i="8" s="1"/>
  <c r="CU65" i="8" s="1"/>
  <c r="C66" i="18"/>
  <c r="CH65" i="8"/>
  <c r="D66" i="18"/>
  <c r="AU65" i="8"/>
  <c r="AF65" i="8"/>
  <c r="O66" i="8"/>
  <c r="I67" i="8" s="1"/>
  <c r="J67" i="8" s="1"/>
  <c r="AM65" i="8"/>
  <c r="S66" i="18" s="1"/>
  <c r="G66" i="18"/>
  <c r="G65" i="27"/>
  <c r="BH60" i="8"/>
  <c r="AF61" i="18" s="1"/>
  <c r="BE63" i="8"/>
  <c r="AE64" i="18" s="1"/>
  <c r="BU60" i="8"/>
  <c r="AJ61" i="18" s="1"/>
  <c r="C60" i="27"/>
  <c r="BL60" i="8"/>
  <c r="AG61" i="18" s="1"/>
  <c r="BR60" i="8"/>
  <c r="AI61" i="18" s="1"/>
  <c r="BB60" i="8"/>
  <c r="AD61" i="18" s="1"/>
  <c r="G64" i="8"/>
  <c r="CV65" i="8"/>
  <c r="AX62" i="8"/>
  <c r="BC64" i="8"/>
  <c r="BD64" i="8" s="1"/>
  <c r="L65" i="18"/>
  <c r="AN64" i="8"/>
  <c r="T65" i="18" s="1"/>
  <c r="AV64" i="8"/>
  <c r="Z65" i="18" s="1"/>
  <c r="AG64" i="8"/>
  <c r="M65" i="18" s="1"/>
  <c r="H64" i="27"/>
  <c r="H65" i="18"/>
  <c r="R64" i="8"/>
  <c r="BJ61" i="8"/>
  <c r="BK61" i="8" s="1"/>
  <c r="AB62" i="18"/>
  <c r="DA64" i="8"/>
  <c r="AD63" i="8"/>
  <c r="K64" i="18" s="1"/>
  <c r="AL63" i="8"/>
  <c r="R64" i="18" s="1"/>
  <c r="AS63" i="8"/>
  <c r="X64" i="18" s="1"/>
  <c r="F63" i="27"/>
  <c r="F64" i="18"/>
  <c r="BM64" i="8"/>
  <c r="BN64" i="8" s="1"/>
  <c r="Y65" i="18"/>
  <c r="BO63" i="8"/>
  <c r="AH64" i="18" s="1"/>
  <c r="D62" i="27"/>
  <c r="AZ61" i="8"/>
  <c r="BA61" i="8" s="1"/>
  <c r="O62" i="18"/>
  <c r="BF61" i="8"/>
  <c r="BG61" i="8" s="1"/>
  <c r="P62" i="18"/>
  <c r="AT62" i="8"/>
  <c r="W63" i="18"/>
  <c r="M66" i="25"/>
  <c r="N66" i="25"/>
  <c r="O66" i="25"/>
  <c r="P65" i="25"/>
  <c r="Q65" i="25"/>
  <c r="AI62" i="8"/>
  <c r="AE62" i="8"/>
  <c r="J63" i="18"/>
  <c r="BS61" i="8"/>
  <c r="BT61" i="8" s="1"/>
  <c r="V62" i="18"/>
  <c r="BP61" i="8"/>
  <c r="BQ61" i="8" s="1"/>
  <c r="AC62" i="18"/>
  <c r="R65" i="25"/>
  <c r="AK63" i="8"/>
  <c r="AC63" i="8"/>
  <c r="AR63" i="8"/>
  <c r="E63" i="27"/>
  <c r="E64" i="18"/>
  <c r="AP62" i="8"/>
  <c r="Q63" i="18"/>
  <c r="D66" i="8"/>
  <c r="C66" i="8"/>
  <c r="AJ65" i="25"/>
  <c r="E66" i="8"/>
  <c r="CR57" i="8" l="1"/>
  <c r="AM58" i="18"/>
  <c r="CL58" i="8"/>
  <c r="CM58" i="8"/>
  <c r="CY65" i="8"/>
  <c r="CZ65" i="8"/>
  <c r="CW65" i="8"/>
  <c r="CX66" i="8" s="1"/>
  <c r="AP67" i="18" s="1"/>
  <c r="CN65" i="8"/>
  <c r="CQ65" i="8"/>
  <c r="CO57" i="8"/>
  <c r="CP57" i="8" s="1"/>
  <c r="AN58" i="18" s="1"/>
  <c r="CK58" i="8"/>
  <c r="CJ59" i="8"/>
  <c r="AL60" i="18" s="1"/>
  <c r="CI66" i="8"/>
  <c r="AK67" i="18" s="1"/>
  <c r="AK65" i="25"/>
  <c r="R66" i="25"/>
  <c r="AI66" i="25"/>
  <c r="D63" i="27"/>
  <c r="AH65" i="8"/>
  <c r="N66" i="18" s="1"/>
  <c r="AO65" i="8"/>
  <c r="U66" i="18" s="1"/>
  <c r="I66" i="18"/>
  <c r="I65" i="27"/>
  <c r="D67" i="18"/>
  <c r="CH66" i="8"/>
  <c r="M66" i="8"/>
  <c r="L66" i="8" s="1"/>
  <c r="K67" i="8" s="1"/>
  <c r="N67" i="8" s="1"/>
  <c r="F66" i="8"/>
  <c r="H66" i="8" s="1"/>
  <c r="CU66" i="8" s="1"/>
  <c r="P66" i="8"/>
  <c r="Q66" i="8" s="1"/>
  <c r="S66" i="8"/>
  <c r="T66" i="8" s="1"/>
  <c r="U66" i="8"/>
  <c r="C67" i="18"/>
  <c r="BH61" i="8"/>
  <c r="AF62" i="18" s="1"/>
  <c r="BE64" i="8"/>
  <c r="AE65" i="18" s="1"/>
  <c r="BL61" i="8"/>
  <c r="AG62" i="18" s="1"/>
  <c r="AU66" i="8"/>
  <c r="AF66" i="8"/>
  <c r="O67" i="8"/>
  <c r="I68" i="8" s="1"/>
  <c r="J68" i="8" s="1"/>
  <c r="AM66" i="8"/>
  <c r="S67" i="18" s="1"/>
  <c r="G67" i="18"/>
  <c r="G66" i="27"/>
  <c r="BU61" i="8"/>
  <c r="AJ62" i="18" s="1"/>
  <c r="C61" i="27"/>
  <c r="BR61" i="8"/>
  <c r="AI62" i="18" s="1"/>
  <c r="AN65" i="8"/>
  <c r="T66" i="18" s="1"/>
  <c r="AG65" i="8"/>
  <c r="M66" i="18" s="1"/>
  <c r="AV65" i="8"/>
  <c r="Z66" i="18" s="1"/>
  <c r="H66" i="18"/>
  <c r="H65" i="27"/>
  <c r="AD64" i="8"/>
  <c r="K65" i="18" s="1"/>
  <c r="AL64" i="8"/>
  <c r="R65" i="18" s="1"/>
  <c r="AS64" i="8"/>
  <c r="X65" i="18" s="1"/>
  <c r="F64" i="27"/>
  <c r="F65" i="18"/>
  <c r="BB61" i="8"/>
  <c r="AD62" i="18" s="1"/>
  <c r="BC65" i="8"/>
  <c r="BD65" i="8" s="1"/>
  <c r="L66" i="18"/>
  <c r="N67" i="25"/>
  <c r="M67" i="25"/>
  <c r="AI67" i="25" s="1"/>
  <c r="O67" i="25"/>
  <c r="P66" i="25"/>
  <c r="Q66" i="25"/>
  <c r="R65" i="8"/>
  <c r="AI63" i="8"/>
  <c r="AE63" i="8"/>
  <c r="J64" i="18"/>
  <c r="BP62" i="8"/>
  <c r="BQ62" i="8" s="1"/>
  <c r="AC63" i="18"/>
  <c r="BM65" i="8"/>
  <c r="BN65" i="8" s="1"/>
  <c r="Y66" i="18"/>
  <c r="BF62" i="8"/>
  <c r="BG62" i="8" s="1"/>
  <c r="P63" i="18"/>
  <c r="BJ62" i="8"/>
  <c r="BK62" i="8" s="1"/>
  <c r="AB63" i="18"/>
  <c r="G65" i="8"/>
  <c r="CV66" i="8"/>
  <c r="AT63" i="8"/>
  <c r="W64" i="18"/>
  <c r="AZ62" i="8"/>
  <c r="BA62" i="8" s="1"/>
  <c r="O63" i="18"/>
  <c r="DA65" i="8"/>
  <c r="AK64" i="8"/>
  <c r="AC64" i="8"/>
  <c r="AR64" i="8"/>
  <c r="E65" i="18"/>
  <c r="E64" i="27"/>
  <c r="AP63" i="8"/>
  <c r="Q64" i="18"/>
  <c r="BO64" i="8"/>
  <c r="AH65" i="18" s="1"/>
  <c r="BS62" i="8"/>
  <c r="BT62" i="8" s="1"/>
  <c r="V63" i="18"/>
  <c r="AX63" i="8"/>
  <c r="D67" i="8"/>
  <c r="C67" i="8"/>
  <c r="E67" i="8"/>
  <c r="AL65" i="25"/>
  <c r="AJ66" i="25"/>
  <c r="AL67" i="25"/>
  <c r="CR58" i="8" l="1"/>
  <c r="AM59" i="18"/>
  <c r="CL59" i="8"/>
  <c r="CM59" i="8"/>
  <c r="CY66" i="8"/>
  <c r="CZ66" i="8"/>
  <c r="CW66" i="8"/>
  <c r="CX67" i="8" s="1"/>
  <c r="AP68" i="18" s="1"/>
  <c r="CN66" i="8"/>
  <c r="CQ66" i="8"/>
  <c r="CO58" i="8"/>
  <c r="CP58" i="8" s="1"/>
  <c r="AN59" i="18" s="1"/>
  <c r="CK59" i="8"/>
  <c r="CJ60" i="8"/>
  <c r="AL61" i="18" s="1"/>
  <c r="CI67" i="8"/>
  <c r="AK68" i="18" s="1"/>
  <c r="AM65" i="25"/>
  <c r="AM67" i="25"/>
  <c r="AK66" i="25"/>
  <c r="M67" i="8"/>
  <c r="L67" i="8" s="1"/>
  <c r="K68" i="8" s="1"/>
  <c r="N68" i="8" s="1"/>
  <c r="S67" i="8"/>
  <c r="T67" i="8" s="1"/>
  <c r="F67" i="8"/>
  <c r="H67" i="8" s="1"/>
  <c r="CU67" i="8" s="1"/>
  <c r="P67" i="8"/>
  <c r="Q67" i="8" s="1"/>
  <c r="U67" i="8"/>
  <c r="V67" i="8" s="1"/>
  <c r="D64" i="27"/>
  <c r="R67" i="25"/>
  <c r="C68" i="18"/>
  <c r="CH67" i="8"/>
  <c r="D68" i="18"/>
  <c r="BR62" i="8"/>
  <c r="AI63" i="18" s="1"/>
  <c r="AN66" i="8"/>
  <c r="T67" i="18" s="1"/>
  <c r="AG66" i="8"/>
  <c r="M67" i="18" s="1"/>
  <c r="H66" i="27"/>
  <c r="H67" i="18"/>
  <c r="AV66" i="8"/>
  <c r="Z67" i="18" s="1"/>
  <c r="BE65" i="8"/>
  <c r="AE66" i="18" s="1"/>
  <c r="BB62" i="8"/>
  <c r="AD63" i="18" s="1"/>
  <c r="BU62" i="8"/>
  <c r="AJ63" i="18" s="1"/>
  <c r="C62" i="27"/>
  <c r="BL62" i="8"/>
  <c r="AG63" i="18" s="1"/>
  <c r="BH62" i="8"/>
  <c r="AF63" i="18" s="1"/>
  <c r="AD65" i="8"/>
  <c r="K66" i="18" s="1"/>
  <c r="AS65" i="8"/>
  <c r="X66" i="18" s="1"/>
  <c r="AL65" i="8"/>
  <c r="R66" i="18" s="1"/>
  <c r="F65" i="27"/>
  <c r="F66" i="18"/>
  <c r="AU67" i="8"/>
  <c r="AF67" i="8"/>
  <c r="O68" i="8"/>
  <c r="I69" i="8" s="1"/>
  <c r="J69" i="8" s="1"/>
  <c r="AM67" i="8"/>
  <c r="S68" i="18" s="1"/>
  <c r="G67" i="27"/>
  <c r="G68" i="18"/>
  <c r="BO65" i="8"/>
  <c r="AH66" i="18" s="1"/>
  <c r="AK65" i="8"/>
  <c r="AC65" i="8"/>
  <c r="AR65" i="8"/>
  <c r="E65" i="27"/>
  <c r="E66" i="18"/>
  <c r="R66" i="8"/>
  <c r="BM66" i="8"/>
  <c r="BN66" i="8" s="1"/>
  <c r="Y67" i="18"/>
  <c r="AP64" i="8"/>
  <c r="Q65" i="18"/>
  <c r="DA66" i="8"/>
  <c r="V66" i="8"/>
  <c r="BS63" i="8"/>
  <c r="BT63" i="8" s="1"/>
  <c r="V64" i="18"/>
  <c r="BP63" i="8"/>
  <c r="BQ63" i="8" s="1"/>
  <c r="AC64" i="18"/>
  <c r="AT64" i="8"/>
  <c r="W65" i="18"/>
  <c r="AX64" i="8"/>
  <c r="BJ63" i="8"/>
  <c r="BK63" i="8" s="1"/>
  <c r="AB64" i="18"/>
  <c r="AZ63" i="8"/>
  <c r="BA63" i="8" s="1"/>
  <c r="O64" i="18"/>
  <c r="M68" i="25"/>
  <c r="AI68" i="25" s="1"/>
  <c r="N68" i="25"/>
  <c r="O68" i="25"/>
  <c r="P67" i="25"/>
  <c r="Q67" i="25"/>
  <c r="G66" i="8"/>
  <c r="CV67" i="8"/>
  <c r="AI64" i="8"/>
  <c r="AE64" i="8"/>
  <c r="J65" i="18"/>
  <c r="BF63" i="8"/>
  <c r="BG63" i="8" s="1"/>
  <c r="P64" i="18"/>
  <c r="BC66" i="8"/>
  <c r="BD66" i="8" s="1"/>
  <c r="L67" i="18"/>
  <c r="D68" i="8"/>
  <c r="AL68" i="25"/>
  <c r="E68" i="8"/>
  <c r="C68" i="8"/>
  <c r="AJ67" i="25"/>
  <c r="AL66" i="25"/>
  <c r="CR59" i="8" l="1"/>
  <c r="AM60" i="18"/>
  <c r="CL60" i="8"/>
  <c r="CM60" i="8"/>
  <c r="CY67" i="8"/>
  <c r="CZ67" i="8"/>
  <c r="CW67" i="8"/>
  <c r="CX68" i="8" s="1"/>
  <c r="AP69" i="18" s="1"/>
  <c r="CN67" i="8"/>
  <c r="CQ67" i="8"/>
  <c r="CO59" i="8"/>
  <c r="CP59" i="8" s="1"/>
  <c r="AN60" i="18" s="1"/>
  <c r="CK60" i="8"/>
  <c r="CJ61" i="8"/>
  <c r="AL62" i="18" s="1"/>
  <c r="CI68" i="8"/>
  <c r="AK69" i="18" s="1"/>
  <c r="AM66" i="25"/>
  <c r="AK67" i="25"/>
  <c r="AM68" i="25"/>
  <c r="R68" i="25"/>
  <c r="D65" i="27"/>
  <c r="S68" i="8"/>
  <c r="T68" i="8" s="1"/>
  <c r="U68" i="8"/>
  <c r="V68" i="8" s="1"/>
  <c r="I69" i="18" s="1"/>
  <c r="M68" i="8"/>
  <c r="L68" i="8" s="1"/>
  <c r="K69" i="8" s="1"/>
  <c r="N69" i="8" s="1"/>
  <c r="F68" i="8"/>
  <c r="H68" i="8" s="1"/>
  <c r="CU68" i="8" s="1"/>
  <c r="P68" i="8"/>
  <c r="Q68" i="8" s="1"/>
  <c r="C69" i="18"/>
  <c r="D69" i="18"/>
  <c r="CH68" i="8"/>
  <c r="BB63" i="8"/>
  <c r="AD64" i="18" s="1"/>
  <c r="BE66" i="8"/>
  <c r="AE67" i="18" s="1"/>
  <c r="BL63" i="8"/>
  <c r="AG64" i="18" s="1"/>
  <c r="BO66" i="8"/>
  <c r="AH67" i="18" s="1"/>
  <c r="BU63" i="8"/>
  <c r="AJ64" i="18" s="1"/>
  <c r="C63" i="27"/>
  <c r="BR63" i="8"/>
  <c r="AI64" i="18" s="1"/>
  <c r="BH63" i="8"/>
  <c r="AF64" i="18" s="1"/>
  <c r="DA67" i="8"/>
  <c r="BS64" i="8"/>
  <c r="BT64" i="8" s="1"/>
  <c r="V65" i="18"/>
  <c r="AT65" i="8"/>
  <c r="W66" i="18"/>
  <c r="AX65" i="8"/>
  <c r="AI65" i="8"/>
  <c r="AE65" i="8"/>
  <c r="J66" i="18"/>
  <c r="BC67" i="8"/>
  <c r="BD67" i="8" s="1"/>
  <c r="L68" i="18"/>
  <c r="AV67" i="8"/>
  <c r="Z68" i="18" s="1"/>
  <c r="AG67" i="8"/>
  <c r="M68" i="18" s="1"/>
  <c r="AN67" i="8"/>
  <c r="T68" i="18" s="1"/>
  <c r="H68" i="18"/>
  <c r="H67" i="27"/>
  <c r="AK66" i="8"/>
  <c r="AC66" i="8"/>
  <c r="AR66" i="8"/>
  <c r="E67" i="18"/>
  <c r="E66" i="27"/>
  <c r="BP64" i="8"/>
  <c r="BQ64" i="8" s="1"/>
  <c r="AC65" i="18"/>
  <c r="AP65" i="8"/>
  <c r="Q66" i="18"/>
  <c r="AU68" i="8"/>
  <c r="AF68" i="8"/>
  <c r="O69" i="8"/>
  <c r="I70" i="8" s="1"/>
  <c r="J70" i="8" s="1"/>
  <c r="AM68" i="8"/>
  <c r="S69" i="18" s="1"/>
  <c r="G69" i="18"/>
  <c r="G68" i="27"/>
  <c r="AH66" i="8"/>
  <c r="N67" i="18" s="1"/>
  <c r="AW66" i="8"/>
  <c r="AO66" i="8"/>
  <c r="U67" i="18" s="1"/>
  <c r="I67" i="18"/>
  <c r="I66" i="27"/>
  <c r="BM67" i="8"/>
  <c r="BN67" i="8" s="1"/>
  <c r="Y68" i="18"/>
  <c r="G67" i="8"/>
  <c r="CV68" i="8"/>
  <c r="AZ64" i="8"/>
  <c r="BA64" i="8" s="1"/>
  <c r="O65" i="18"/>
  <c r="M69" i="25"/>
  <c r="N69" i="25"/>
  <c r="O69" i="25"/>
  <c r="P68" i="25"/>
  <c r="Q68" i="25"/>
  <c r="BJ64" i="8"/>
  <c r="BK64" i="8" s="1"/>
  <c r="AB65" i="18"/>
  <c r="AW67" i="8"/>
  <c r="AA68" i="18" s="1"/>
  <c r="AH67" i="8"/>
  <c r="N68" i="18" s="1"/>
  <c r="AO67" i="8"/>
  <c r="U68" i="18" s="1"/>
  <c r="I68" i="18"/>
  <c r="I67" i="27"/>
  <c r="AL66" i="8"/>
  <c r="R67" i="18" s="1"/>
  <c r="AD66" i="8"/>
  <c r="K67" i="18" s="1"/>
  <c r="AS66" i="8"/>
  <c r="X67" i="18" s="1"/>
  <c r="F67" i="18"/>
  <c r="F66" i="27"/>
  <c r="BF64" i="8"/>
  <c r="BG64" i="8" s="1"/>
  <c r="P65" i="18"/>
  <c r="R67" i="8"/>
  <c r="AJ68" i="25"/>
  <c r="C69" i="8"/>
  <c r="E69" i="8"/>
  <c r="D69" i="8"/>
  <c r="CR60" i="8" l="1"/>
  <c r="AM61" i="18"/>
  <c r="CL61" i="8"/>
  <c r="CM61" i="8"/>
  <c r="CZ68" i="8"/>
  <c r="CY68" i="8"/>
  <c r="CW68" i="8"/>
  <c r="CX69" i="8" s="1"/>
  <c r="AP70" i="18" s="1"/>
  <c r="CN68" i="8"/>
  <c r="CQ68" i="8"/>
  <c r="CO60" i="8"/>
  <c r="CP60" i="8" s="1"/>
  <c r="AN61" i="18" s="1"/>
  <c r="CK61" i="8"/>
  <c r="CJ62" i="8"/>
  <c r="AL63" i="18" s="1"/>
  <c r="CI69" i="8"/>
  <c r="AK70" i="18" s="1"/>
  <c r="AK68" i="25"/>
  <c r="M69" i="8"/>
  <c r="L69" i="8" s="1"/>
  <c r="K70" i="8" s="1"/>
  <c r="N70" i="8" s="1"/>
  <c r="F69" i="8"/>
  <c r="H69" i="8" s="1"/>
  <c r="CU69" i="8" s="1"/>
  <c r="P69" i="8"/>
  <c r="Q69" i="8" s="1"/>
  <c r="S69" i="8"/>
  <c r="T69" i="8" s="1"/>
  <c r="U69" i="8"/>
  <c r="V69" i="8" s="1"/>
  <c r="AW69" i="8" s="1"/>
  <c r="AA70" i="18" s="1"/>
  <c r="AI69" i="25"/>
  <c r="AH68" i="8"/>
  <c r="N69" i="18" s="1"/>
  <c r="AO68" i="8"/>
  <c r="U69" i="18" s="1"/>
  <c r="AW68" i="8"/>
  <c r="AA69" i="18" s="1"/>
  <c r="I68" i="27"/>
  <c r="CH69" i="8"/>
  <c r="D70" i="18"/>
  <c r="C70" i="18"/>
  <c r="BH64" i="8"/>
  <c r="AF65" i="18" s="1"/>
  <c r="BU64" i="8"/>
  <c r="AJ65" i="18" s="1"/>
  <c r="C64" i="27"/>
  <c r="BR64" i="8"/>
  <c r="AI65" i="18" s="1"/>
  <c r="BO67" i="8"/>
  <c r="AH68" i="18" s="1"/>
  <c r="BB64" i="8"/>
  <c r="AD65" i="18" s="1"/>
  <c r="BE67" i="8"/>
  <c r="AE68" i="18" s="1"/>
  <c r="BL64" i="8"/>
  <c r="AG65" i="18" s="1"/>
  <c r="G68" i="8"/>
  <c r="CV69" i="8"/>
  <c r="AP66" i="8"/>
  <c r="Q67" i="18"/>
  <c r="BS65" i="8"/>
  <c r="BT65" i="8" s="1"/>
  <c r="V66" i="18"/>
  <c r="M70" i="25"/>
  <c r="N70" i="25"/>
  <c r="O70" i="25"/>
  <c r="P69" i="25"/>
  <c r="Q69" i="25"/>
  <c r="AZ65" i="8"/>
  <c r="BA65" i="8" s="1"/>
  <c r="O66" i="18"/>
  <c r="DA68" i="8"/>
  <c r="AS67" i="8"/>
  <c r="X68" i="18" s="1"/>
  <c r="AL67" i="8"/>
  <c r="R68" i="18" s="1"/>
  <c r="AD67" i="8"/>
  <c r="K68" i="18" s="1"/>
  <c r="F67" i="27"/>
  <c r="F68" i="18"/>
  <c r="BF65" i="8"/>
  <c r="BG65" i="8" s="1"/>
  <c r="P66" i="18"/>
  <c r="BP65" i="8"/>
  <c r="BQ65" i="8" s="1"/>
  <c r="AC66" i="18"/>
  <c r="D66" i="27"/>
  <c r="BC68" i="8"/>
  <c r="BD68" i="8" s="1"/>
  <c r="L69" i="18"/>
  <c r="R68" i="8"/>
  <c r="AU69" i="8"/>
  <c r="AF69" i="8"/>
  <c r="O70" i="8"/>
  <c r="I71" i="8" s="1"/>
  <c r="J71" i="8" s="1"/>
  <c r="AM69" i="8"/>
  <c r="S70" i="18" s="1"/>
  <c r="G69" i="27"/>
  <c r="G70" i="18"/>
  <c r="AT66" i="8"/>
  <c r="W67" i="18"/>
  <c r="AN68" i="8"/>
  <c r="T69" i="18" s="1"/>
  <c r="AV68" i="8"/>
  <c r="Z69" i="18" s="1"/>
  <c r="AG68" i="8"/>
  <c r="M69" i="18" s="1"/>
  <c r="H68" i="27"/>
  <c r="H69" i="18"/>
  <c r="BJ65" i="8"/>
  <c r="BK65" i="8" s="1"/>
  <c r="AB66" i="18"/>
  <c r="R69" i="25"/>
  <c r="AK67" i="8"/>
  <c r="AC67" i="8"/>
  <c r="AR67" i="8"/>
  <c r="E68" i="18"/>
  <c r="E67" i="27"/>
  <c r="AA67" i="18"/>
  <c r="AX66" i="8"/>
  <c r="BM68" i="8"/>
  <c r="BN68" i="8" s="1"/>
  <c r="Y69" i="18"/>
  <c r="AI66" i="8"/>
  <c r="AE66" i="8"/>
  <c r="J67" i="18"/>
  <c r="AL69" i="25"/>
  <c r="E70" i="8"/>
  <c r="C70" i="8"/>
  <c r="D70" i="8"/>
  <c r="AJ69" i="25"/>
  <c r="CR61" i="8" l="1"/>
  <c r="AM62" i="18"/>
  <c r="CL62" i="8"/>
  <c r="CM62" i="8"/>
  <c r="CY69" i="8"/>
  <c r="CZ69" i="8"/>
  <c r="CW69" i="8"/>
  <c r="CX70" i="8" s="1"/>
  <c r="AP71" i="18" s="1"/>
  <c r="CN69" i="8"/>
  <c r="CQ69" i="8"/>
  <c r="CO61" i="8"/>
  <c r="CP61" i="8" s="1"/>
  <c r="AN62" i="18" s="1"/>
  <c r="CK62" i="8"/>
  <c r="CJ63" i="8"/>
  <c r="AL64" i="18" s="1"/>
  <c r="CI70" i="8"/>
  <c r="AK71" i="18" s="1"/>
  <c r="AM69" i="25"/>
  <c r="AK69" i="25"/>
  <c r="AI70" i="25"/>
  <c r="I70" i="18"/>
  <c r="AH69" i="8"/>
  <c r="N70" i="18" s="1"/>
  <c r="I69" i="27"/>
  <c r="AO69" i="8"/>
  <c r="U70" i="18" s="1"/>
  <c r="R70" i="25"/>
  <c r="D67" i="27"/>
  <c r="M70" i="8"/>
  <c r="L70" i="8" s="1"/>
  <c r="K71" i="8" s="1"/>
  <c r="N71" i="8" s="1"/>
  <c r="F70" i="8"/>
  <c r="H70" i="8" s="1"/>
  <c r="CU70" i="8" s="1"/>
  <c r="P70" i="8"/>
  <c r="Q70" i="8" s="1"/>
  <c r="S70" i="8"/>
  <c r="T70" i="8" s="1"/>
  <c r="U70" i="8"/>
  <c r="C71" i="18"/>
  <c r="CH70" i="8"/>
  <c r="D71" i="18"/>
  <c r="BE68" i="8"/>
  <c r="AE69" i="18" s="1"/>
  <c r="BO68" i="8"/>
  <c r="AH69" i="18" s="1"/>
  <c r="BR65" i="8"/>
  <c r="AI66" i="18" s="1"/>
  <c r="BL65" i="8"/>
  <c r="AG66" i="18" s="1"/>
  <c r="BH65" i="8"/>
  <c r="AF66" i="18" s="1"/>
  <c r="BU65" i="8"/>
  <c r="AJ66" i="18" s="1"/>
  <c r="C65" i="27"/>
  <c r="DA69" i="8"/>
  <c r="BS66" i="8"/>
  <c r="BT66" i="8" s="1"/>
  <c r="V67" i="18"/>
  <c r="BB65" i="8"/>
  <c r="AD66" i="18" s="1"/>
  <c r="BC69" i="8"/>
  <c r="BD69" i="8" s="1"/>
  <c r="L70" i="18"/>
  <c r="AN69" i="8"/>
  <c r="T70" i="18" s="1"/>
  <c r="AV69" i="8"/>
  <c r="Z70" i="18" s="1"/>
  <c r="AG69" i="8"/>
  <c r="M70" i="18" s="1"/>
  <c r="H70" i="18"/>
  <c r="H69" i="27"/>
  <c r="AU70" i="8"/>
  <c r="AF70" i="8"/>
  <c r="O71" i="8"/>
  <c r="I72" i="8" s="1"/>
  <c r="J72" i="8" s="1"/>
  <c r="AM70" i="8"/>
  <c r="S71" i="18" s="1"/>
  <c r="G70" i="27"/>
  <c r="G71" i="18"/>
  <c r="AK68" i="8"/>
  <c r="AC68" i="8"/>
  <c r="AR68" i="8"/>
  <c r="E68" i="27"/>
  <c r="E69" i="18"/>
  <c r="BP66" i="8"/>
  <c r="BQ66" i="8" s="1"/>
  <c r="AC67" i="18"/>
  <c r="BM69" i="8"/>
  <c r="BN69" i="8" s="1"/>
  <c r="Y70" i="18"/>
  <c r="G69" i="8"/>
  <c r="CV70" i="8"/>
  <c r="AI67" i="8"/>
  <c r="AE67" i="8"/>
  <c r="J68" i="18"/>
  <c r="BJ66" i="8"/>
  <c r="BK66" i="8" s="1"/>
  <c r="AB67" i="18"/>
  <c r="AP67" i="8"/>
  <c r="Q68" i="18"/>
  <c r="AL68" i="8"/>
  <c r="R69" i="18" s="1"/>
  <c r="AD68" i="8"/>
  <c r="K69" i="18" s="1"/>
  <c r="AS68" i="8"/>
  <c r="X69" i="18" s="1"/>
  <c r="F68" i="27"/>
  <c r="F69" i="18"/>
  <c r="AZ66" i="8"/>
  <c r="BA66" i="8" s="1"/>
  <c r="O67" i="18"/>
  <c r="R69" i="8"/>
  <c r="N71" i="25"/>
  <c r="M71" i="25"/>
  <c r="O71" i="25"/>
  <c r="P70" i="25"/>
  <c r="Q70" i="25"/>
  <c r="BF66" i="8"/>
  <c r="BG66" i="8" s="1"/>
  <c r="P67" i="18"/>
  <c r="AT67" i="8"/>
  <c r="W68" i="18"/>
  <c r="AX67" i="8"/>
  <c r="C71" i="8"/>
  <c r="D71" i="8"/>
  <c r="E71" i="8"/>
  <c r="AJ70" i="25"/>
  <c r="CR62" i="8" l="1"/>
  <c r="AM63" i="18"/>
  <c r="CL63" i="8"/>
  <c r="CM63" i="8"/>
  <c r="CY70" i="8"/>
  <c r="CZ70" i="8"/>
  <c r="CW70" i="8"/>
  <c r="CX71" i="8" s="1"/>
  <c r="AP72" i="18" s="1"/>
  <c r="CN70" i="8"/>
  <c r="CQ70" i="8"/>
  <c r="CO62" i="8"/>
  <c r="CP62" i="8" s="1"/>
  <c r="AN63" i="18" s="1"/>
  <c r="CK63" i="8"/>
  <c r="CJ64" i="8"/>
  <c r="AL65" i="18" s="1"/>
  <c r="CI71" i="8"/>
  <c r="AK72" i="18" s="1"/>
  <c r="AK70" i="25"/>
  <c r="R71" i="25"/>
  <c r="AI71" i="25"/>
  <c r="M71" i="8"/>
  <c r="L71" i="8" s="1"/>
  <c r="K72" i="8" s="1"/>
  <c r="N72" i="8" s="1"/>
  <c r="F71" i="8"/>
  <c r="H71" i="8" s="1"/>
  <c r="CU71" i="8" s="1"/>
  <c r="P71" i="8"/>
  <c r="Q71" i="8" s="1"/>
  <c r="S71" i="8"/>
  <c r="T71" i="8" s="1"/>
  <c r="U71" i="8"/>
  <c r="V71" i="8" s="1"/>
  <c r="D68" i="27"/>
  <c r="CH71" i="8"/>
  <c r="D72" i="18"/>
  <c r="C72" i="18"/>
  <c r="BR66" i="8"/>
  <c r="AI67" i="18" s="1"/>
  <c r="BE69" i="8"/>
  <c r="AE70" i="18" s="1"/>
  <c r="BB66" i="8"/>
  <c r="AD67" i="18" s="1"/>
  <c r="BL66" i="8"/>
  <c r="AG67" i="18" s="1"/>
  <c r="BO69" i="8"/>
  <c r="AH70" i="18" s="1"/>
  <c r="BH66" i="8"/>
  <c r="AF67" i="18" s="1"/>
  <c r="BU66" i="8"/>
  <c r="AJ67" i="18" s="1"/>
  <c r="C66" i="27"/>
  <c r="BC70" i="8"/>
  <c r="BD70" i="8" s="1"/>
  <c r="L71" i="18"/>
  <c r="AG70" i="8"/>
  <c r="M71" i="18" s="1"/>
  <c r="AN70" i="8"/>
  <c r="T71" i="18" s="1"/>
  <c r="AV70" i="8"/>
  <c r="Z71" i="18" s="1"/>
  <c r="H71" i="18"/>
  <c r="H70" i="27"/>
  <c r="G70" i="8"/>
  <c r="CV71" i="8"/>
  <c r="AT68" i="8"/>
  <c r="W69" i="18"/>
  <c r="AU71" i="8"/>
  <c r="AF71" i="8"/>
  <c r="O72" i="8"/>
  <c r="I73" i="8" s="1"/>
  <c r="J73" i="8" s="1"/>
  <c r="AM71" i="8"/>
  <c r="S72" i="18" s="1"/>
  <c r="G71" i="27"/>
  <c r="G72" i="18"/>
  <c r="AX68" i="8"/>
  <c r="DA70" i="8"/>
  <c r="V70" i="8"/>
  <c r="AI68" i="8"/>
  <c r="AE68" i="8"/>
  <c r="J69" i="18"/>
  <c r="BM70" i="8"/>
  <c r="BN70" i="8" s="1"/>
  <c r="Y71" i="18"/>
  <c r="BJ67" i="8"/>
  <c r="BK67" i="8" s="1"/>
  <c r="AB68" i="18"/>
  <c r="AK69" i="8"/>
  <c r="AC69" i="8"/>
  <c r="AR69" i="8"/>
  <c r="E70" i="18"/>
  <c r="E69" i="27"/>
  <c r="AP68" i="8"/>
  <c r="Q69" i="18"/>
  <c r="AS69" i="8"/>
  <c r="X70" i="18" s="1"/>
  <c r="AD69" i="8"/>
  <c r="K70" i="18" s="1"/>
  <c r="AL69" i="8"/>
  <c r="R70" i="18" s="1"/>
  <c r="F70" i="18"/>
  <c r="F69" i="27"/>
  <c r="BS67" i="8"/>
  <c r="BT67" i="8" s="1"/>
  <c r="V68" i="18"/>
  <c r="R70" i="8"/>
  <c r="BP67" i="8"/>
  <c r="BQ67" i="8" s="1"/>
  <c r="AC68" i="18"/>
  <c r="AZ67" i="8"/>
  <c r="BA67" i="8" s="1"/>
  <c r="O68" i="18"/>
  <c r="M72" i="25"/>
  <c r="AI72" i="25" s="1"/>
  <c r="N72" i="25"/>
  <c r="O72" i="25"/>
  <c r="P71" i="25"/>
  <c r="Q71" i="25"/>
  <c r="BF67" i="8"/>
  <c r="BG67" i="8" s="1"/>
  <c r="P68" i="18"/>
  <c r="AJ71" i="25"/>
  <c r="AL71" i="25"/>
  <c r="AL70" i="25"/>
  <c r="E72" i="8"/>
  <c r="D72" i="8"/>
  <c r="C72" i="8"/>
  <c r="AJ72" i="25"/>
  <c r="CR63" i="8" l="1"/>
  <c r="AM64" i="18"/>
  <c r="CL64" i="8"/>
  <c r="CM64" i="8"/>
  <c r="CY71" i="8"/>
  <c r="CZ71" i="8"/>
  <c r="CW71" i="8"/>
  <c r="CX72" i="8" s="1"/>
  <c r="AP73" i="18" s="1"/>
  <c r="CN71" i="8"/>
  <c r="CQ71" i="8"/>
  <c r="CO63" i="8"/>
  <c r="CP63" i="8" s="1"/>
  <c r="AN64" i="18" s="1"/>
  <c r="CK64" i="8"/>
  <c r="CJ65" i="8"/>
  <c r="AL66" i="18" s="1"/>
  <c r="CI72" i="8"/>
  <c r="AK73" i="18" s="1"/>
  <c r="AM70" i="25"/>
  <c r="AM71" i="25"/>
  <c r="AK72" i="25"/>
  <c r="AK71" i="25"/>
  <c r="M72" i="8"/>
  <c r="L72" i="8" s="1"/>
  <c r="K73" i="8" s="1"/>
  <c r="N73" i="8" s="1"/>
  <c r="F72" i="8"/>
  <c r="H72" i="8" s="1"/>
  <c r="CU72" i="8" s="1"/>
  <c r="S72" i="8"/>
  <c r="T72" i="8" s="1"/>
  <c r="P72" i="8"/>
  <c r="Q72" i="8" s="1"/>
  <c r="U72" i="8"/>
  <c r="V72" i="8" s="1"/>
  <c r="AW72" i="8" s="1"/>
  <c r="AA73" i="18" s="1"/>
  <c r="R72" i="25"/>
  <c r="D73" i="18"/>
  <c r="CH72" i="8"/>
  <c r="C73" i="18"/>
  <c r="BB67" i="8"/>
  <c r="AD68" i="18" s="1"/>
  <c r="BH67" i="8"/>
  <c r="AF68" i="18" s="1"/>
  <c r="BL67" i="8"/>
  <c r="AG68" i="18" s="1"/>
  <c r="BU67" i="8"/>
  <c r="AJ68" i="18" s="1"/>
  <c r="C67" i="27"/>
  <c r="BR67" i="8"/>
  <c r="AI68" i="18" s="1"/>
  <c r="BO70" i="8"/>
  <c r="AH71" i="18" s="1"/>
  <c r="BC71" i="8"/>
  <c r="BD71" i="8" s="1"/>
  <c r="L72" i="18"/>
  <c r="AU72" i="8"/>
  <c r="AF72" i="8"/>
  <c r="O73" i="8"/>
  <c r="I74" i="8" s="1"/>
  <c r="J74" i="8" s="1"/>
  <c r="AM72" i="8"/>
  <c r="S73" i="18" s="1"/>
  <c r="G72" i="27"/>
  <c r="G73" i="18"/>
  <c r="D69" i="27"/>
  <c r="DA71" i="8"/>
  <c r="BM71" i="8"/>
  <c r="BN71" i="8" s="1"/>
  <c r="Y72" i="18"/>
  <c r="BP68" i="8"/>
  <c r="BQ68" i="8" s="1"/>
  <c r="AC69" i="18"/>
  <c r="AT69" i="8"/>
  <c r="W70" i="18"/>
  <c r="AX69" i="8"/>
  <c r="BJ68" i="8"/>
  <c r="BK68" i="8" s="1"/>
  <c r="AB69" i="18"/>
  <c r="BE70" i="8"/>
  <c r="AE71" i="18" s="1"/>
  <c r="AD70" i="8"/>
  <c r="K71" i="18" s="1"/>
  <c r="AL70" i="8"/>
  <c r="R71" i="18" s="1"/>
  <c r="AS70" i="8"/>
  <c r="X71" i="18" s="1"/>
  <c r="F70" i="27"/>
  <c r="F71" i="18"/>
  <c r="AI69" i="8"/>
  <c r="AE69" i="8"/>
  <c r="J70" i="18"/>
  <c r="AZ68" i="8"/>
  <c r="BA68" i="8" s="1"/>
  <c r="O69" i="18"/>
  <c r="AN71" i="8"/>
  <c r="T72" i="18" s="1"/>
  <c r="AV71" i="8"/>
  <c r="Z72" i="18" s="1"/>
  <c r="AG71" i="8"/>
  <c r="M72" i="18" s="1"/>
  <c r="H72" i="18"/>
  <c r="H71" i="27"/>
  <c r="AH71" i="8"/>
  <c r="N72" i="18" s="1"/>
  <c r="AO71" i="8"/>
  <c r="U72" i="18" s="1"/>
  <c r="AW71" i="8"/>
  <c r="AA72" i="18" s="1"/>
  <c r="I71" i="27"/>
  <c r="I72" i="18"/>
  <c r="R71" i="8"/>
  <c r="AP69" i="8"/>
  <c r="Q70" i="18"/>
  <c r="BF68" i="8"/>
  <c r="BG68" i="8" s="1"/>
  <c r="P69" i="18"/>
  <c r="AK70" i="8"/>
  <c r="AC70" i="8"/>
  <c r="AR70" i="8"/>
  <c r="E70" i="27"/>
  <c r="E71" i="18"/>
  <c r="BS68" i="8"/>
  <c r="BT68" i="8" s="1"/>
  <c r="V69" i="18"/>
  <c r="M73" i="25"/>
  <c r="N73" i="25"/>
  <c r="O73" i="25"/>
  <c r="P72" i="25"/>
  <c r="Q72" i="25"/>
  <c r="AO70" i="8"/>
  <c r="U71" i="18" s="1"/>
  <c r="AW70" i="8"/>
  <c r="AH70" i="8"/>
  <c r="N71" i="18" s="1"/>
  <c r="I71" i="18"/>
  <c r="I70" i="27"/>
  <c r="G71" i="8"/>
  <c r="CV72" i="8"/>
  <c r="D73" i="8"/>
  <c r="E73" i="8"/>
  <c r="C73" i="8"/>
  <c r="AL72" i="25"/>
  <c r="CR64" i="8" l="1"/>
  <c r="AM65" i="18"/>
  <c r="CL65" i="8"/>
  <c r="CM65" i="8"/>
  <c r="CZ72" i="8"/>
  <c r="CY72" i="8"/>
  <c r="CW72" i="8"/>
  <c r="CX73" i="8" s="1"/>
  <c r="AP74" i="18" s="1"/>
  <c r="CN72" i="8"/>
  <c r="CQ72" i="8"/>
  <c r="CO64" i="8"/>
  <c r="CP64" i="8" s="1"/>
  <c r="AN65" i="18" s="1"/>
  <c r="CK65" i="8"/>
  <c r="CJ66" i="8"/>
  <c r="AL67" i="18" s="1"/>
  <c r="CI73" i="8"/>
  <c r="AK74" i="18" s="1"/>
  <c r="AM72" i="25"/>
  <c r="M73" i="8"/>
  <c r="L73" i="8" s="1"/>
  <c r="K74" i="8" s="1"/>
  <c r="N74" i="8" s="1"/>
  <c r="F73" i="8"/>
  <c r="H73" i="8" s="1"/>
  <c r="CU73" i="8" s="1"/>
  <c r="P73" i="8"/>
  <c r="Q73" i="8" s="1"/>
  <c r="U73" i="8"/>
  <c r="V73" i="8" s="1"/>
  <c r="S73" i="8"/>
  <c r="T73" i="8" s="1"/>
  <c r="AI73" i="25"/>
  <c r="AO72" i="8"/>
  <c r="U73" i="18" s="1"/>
  <c r="AH72" i="8"/>
  <c r="N73" i="18" s="1"/>
  <c r="I72" i="27"/>
  <c r="I73" i="18"/>
  <c r="D70" i="27"/>
  <c r="C74" i="18"/>
  <c r="D74" i="18"/>
  <c r="CH73" i="8"/>
  <c r="BL68" i="8"/>
  <c r="AG69" i="18" s="1"/>
  <c r="BH68" i="8"/>
  <c r="AF69" i="18" s="1"/>
  <c r="BB68" i="8"/>
  <c r="AD69" i="18" s="1"/>
  <c r="BU68" i="8"/>
  <c r="AJ69" i="18" s="1"/>
  <c r="C68" i="27"/>
  <c r="BR68" i="8"/>
  <c r="AI69" i="18" s="1"/>
  <c r="AD71" i="8"/>
  <c r="K72" i="18" s="1"/>
  <c r="AS71" i="8"/>
  <c r="X72" i="18" s="1"/>
  <c r="AL71" i="8"/>
  <c r="R72" i="18" s="1"/>
  <c r="F71" i="27"/>
  <c r="F72" i="18"/>
  <c r="AZ69" i="8"/>
  <c r="BA69" i="8" s="1"/>
  <c r="O70" i="18"/>
  <c r="BE71" i="8"/>
  <c r="AE72" i="18" s="1"/>
  <c r="BF69" i="8"/>
  <c r="BG69" i="8" s="1"/>
  <c r="P70" i="18"/>
  <c r="BO71" i="8"/>
  <c r="AH72" i="18" s="1"/>
  <c r="AK71" i="8"/>
  <c r="AC71" i="8"/>
  <c r="AR71" i="8"/>
  <c r="E71" i="27"/>
  <c r="E72" i="18"/>
  <c r="AI70" i="8"/>
  <c r="AE70" i="8"/>
  <c r="J71" i="18"/>
  <c r="R72" i="8"/>
  <c r="N74" i="25"/>
  <c r="M74" i="25"/>
  <c r="AI74" i="25" s="1"/>
  <c r="O74" i="25"/>
  <c r="P73" i="25"/>
  <c r="Q73" i="25"/>
  <c r="AP70" i="8"/>
  <c r="Q71" i="18"/>
  <c r="BP69" i="8"/>
  <c r="BQ69" i="8" s="1"/>
  <c r="AC70" i="18"/>
  <c r="BC72" i="8"/>
  <c r="BD72" i="8" s="1"/>
  <c r="L73" i="18"/>
  <c r="AG72" i="8"/>
  <c r="M73" i="18" s="1"/>
  <c r="AV72" i="8"/>
  <c r="Z73" i="18" s="1"/>
  <c r="AN72" i="8"/>
  <c r="T73" i="18" s="1"/>
  <c r="H72" i="27"/>
  <c r="H73" i="18"/>
  <c r="AU73" i="8"/>
  <c r="AF73" i="8"/>
  <c r="O74" i="8"/>
  <c r="I75" i="8" s="1"/>
  <c r="J75" i="8" s="1"/>
  <c r="AM73" i="8"/>
  <c r="S74" i="18" s="1"/>
  <c r="G74" i="18"/>
  <c r="G73" i="27"/>
  <c r="BJ69" i="8"/>
  <c r="BK69" i="8" s="1"/>
  <c r="AB70" i="18"/>
  <c r="DA72" i="8"/>
  <c r="BM72" i="8"/>
  <c r="BN72" i="8" s="1"/>
  <c r="Y73" i="18"/>
  <c r="AT70" i="8"/>
  <c r="W71" i="18"/>
  <c r="G72" i="8"/>
  <c r="CV73" i="8"/>
  <c r="AA71" i="18"/>
  <c r="AX70" i="8"/>
  <c r="R73" i="25"/>
  <c r="BS69" i="8"/>
  <c r="BT69" i="8" s="1"/>
  <c r="V70" i="18"/>
  <c r="AJ74" i="25"/>
  <c r="AJ73" i="25"/>
  <c r="E74" i="8"/>
  <c r="D74" i="8"/>
  <c r="AL73" i="25"/>
  <c r="C74" i="8"/>
  <c r="CR65" i="8" l="1"/>
  <c r="AM66" i="18"/>
  <c r="CL66" i="8"/>
  <c r="CM66" i="8"/>
  <c r="CY73" i="8"/>
  <c r="CZ73" i="8"/>
  <c r="CW73" i="8"/>
  <c r="CX74" i="8" s="1"/>
  <c r="AP75" i="18" s="1"/>
  <c r="CN73" i="8"/>
  <c r="CQ73" i="8"/>
  <c r="CO65" i="8"/>
  <c r="CP65" i="8" s="1"/>
  <c r="AN66" i="18" s="1"/>
  <c r="CK66" i="8"/>
  <c r="CJ67" i="8"/>
  <c r="AL68" i="18" s="1"/>
  <c r="CI74" i="8"/>
  <c r="AK75" i="18" s="1"/>
  <c r="AM73" i="25"/>
  <c r="AK74" i="25"/>
  <c r="AK73" i="25"/>
  <c r="R74" i="25"/>
  <c r="D71" i="27"/>
  <c r="C75" i="18"/>
  <c r="M74" i="8"/>
  <c r="L74" i="8" s="1"/>
  <c r="K75" i="8" s="1"/>
  <c r="N75" i="8" s="1"/>
  <c r="F74" i="8"/>
  <c r="H74" i="8" s="1"/>
  <c r="CU74" i="8" s="1"/>
  <c r="P74" i="8"/>
  <c r="Q74" i="8" s="1"/>
  <c r="S74" i="8"/>
  <c r="T74" i="8" s="1"/>
  <c r="U74" i="8"/>
  <c r="D75" i="18"/>
  <c r="CH74" i="8"/>
  <c r="BR69" i="8"/>
  <c r="AI70" i="18" s="1"/>
  <c r="BO72" i="8"/>
  <c r="AH73" i="18" s="1"/>
  <c r="BB69" i="8"/>
  <c r="AD70" i="18" s="1"/>
  <c r="C69" i="27"/>
  <c r="BU69" i="8"/>
  <c r="AJ70" i="18" s="1"/>
  <c r="BL69" i="8"/>
  <c r="AG70" i="18" s="1"/>
  <c r="N75" i="25"/>
  <c r="M75" i="25"/>
  <c r="AI75" i="25" s="1"/>
  <c r="O75" i="25"/>
  <c r="P74" i="25"/>
  <c r="Q74" i="25"/>
  <c r="AT71" i="8"/>
  <c r="W72" i="18"/>
  <c r="AD72" i="8"/>
  <c r="K73" i="18" s="1"/>
  <c r="AL72" i="8"/>
  <c r="R73" i="18" s="1"/>
  <c r="AS72" i="8"/>
  <c r="X73" i="18" s="1"/>
  <c r="F72" i="27"/>
  <c r="F73" i="18"/>
  <c r="AI71" i="8"/>
  <c r="AE71" i="8"/>
  <c r="J72" i="18"/>
  <c r="BE72" i="8"/>
  <c r="AE73" i="18" s="1"/>
  <c r="BH69" i="8"/>
  <c r="AF70" i="18" s="1"/>
  <c r="G73" i="8"/>
  <c r="CV74" i="8"/>
  <c r="BC73" i="8"/>
  <c r="BD73" i="8" s="1"/>
  <c r="L74" i="18"/>
  <c r="AV73" i="8"/>
  <c r="Z74" i="18" s="1"/>
  <c r="AN73" i="8"/>
  <c r="T74" i="18" s="1"/>
  <c r="AG73" i="8"/>
  <c r="M74" i="18" s="1"/>
  <c r="H73" i="27"/>
  <c r="H74" i="18"/>
  <c r="R73" i="8"/>
  <c r="AP71" i="8"/>
  <c r="Q72" i="18"/>
  <c r="AK72" i="8"/>
  <c r="AC72" i="8"/>
  <c r="AR72" i="8"/>
  <c r="E72" i="27"/>
  <c r="E73" i="18"/>
  <c r="BS70" i="8"/>
  <c r="BT70" i="8" s="1"/>
  <c r="V71" i="18"/>
  <c r="AU74" i="8"/>
  <c r="AF74" i="8"/>
  <c r="O75" i="8"/>
  <c r="I76" i="8" s="1"/>
  <c r="J76" i="8" s="1"/>
  <c r="AM74" i="8"/>
  <c r="S75" i="18" s="1"/>
  <c r="G74" i="27"/>
  <c r="G75" i="18"/>
  <c r="BM73" i="8"/>
  <c r="BN73" i="8" s="1"/>
  <c r="Y74" i="18"/>
  <c r="AZ70" i="8"/>
  <c r="BA70" i="8" s="1"/>
  <c r="O71" i="18"/>
  <c r="DA73" i="8"/>
  <c r="BJ70" i="8"/>
  <c r="BK70" i="8" s="1"/>
  <c r="AB71" i="18"/>
  <c r="BF70" i="8"/>
  <c r="BG70" i="8" s="1"/>
  <c r="P71" i="18"/>
  <c r="BP70" i="8"/>
  <c r="BQ70" i="8" s="1"/>
  <c r="AC71" i="18"/>
  <c r="AH73" i="8"/>
  <c r="N74" i="18" s="1"/>
  <c r="AO73" i="8"/>
  <c r="U74" i="18" s="1"/>
  <c r="I74" i="18"/>
  <c r="I73" i="27"/>
  <c r="AW73" i="8"/>
  <c r="AA74" i="18" s="1"/>
  <c r="AX71" i="8"/>
  <c r="D75" i="8"/>
  <c r="AL75" i="25"/>
  <c r="E75" i="8"/>
  <c r="C75" i="8"/>
  <c r="AL74" i="25"/>
  <c r="CR66" i="8" l="1"/>
  <c r="AM67" i="18"/>
  <c r="CL67" i="8"/>
  <c r="CM67" i="8"/>
  <c r="CY74" i="8"/>
  <c r="CZ74" i="8"/>
  <c r="CW74" i="8"/>
  <c r="CX75" i="8" s="1"/>
  <c r="AP76" i="18" s="1"/>
  <c r="AM74" i="25"/>
  <c r="CN74" i="8"/>
  <c r="CQ74" i="8"/>
  <c r="CO66" i="8"/>
  <c r="CP66" i="8" s="1"/>
  <c r="AN67" i="18" s="1"/>
  <c r="CK67" i="8"/>
  <c r="CJ68" i="8"/>
  <c r="AL69" i="18" s="1"/>
  <c r="CI75" i="8"/>
  <c r="AK76" i="18" s="1"/>
  <c r="AM75" i="25"/>
  <c r="S75" i="8"/>
  <c r="T75" i="8" s="1"/>
  <c r="U75" i="8"/>
  <c r="V75" i="8" s="1"/>
  <c r="P75" i="8"/>
  <c r="Q75" i="8" s="1"/>
  <c r="M75" i="8"/>
  <c r="L75" i="8" s="1"/>
  <c r="K76" i="8" s="1"/>
  <c r="N76" i="8" s="1"/>
  <c r="F75" i="8"/>
  <c r="H75" i="8" s="1"/>
  <c r="CU75" i="8" s="1"/>
  <c r="R75" i="25"/>
  <c r="C76" i="18"/>
  <c r="D76" i="18"/>
  <c r="CH75" i="8"/>
  <c r="BR70" i="8"/>
  <c r="AI71" i="18" s="1"/>
  <c r="BO73" i="8"/>
  <c r="AH74" i="18" s="1"/>
  <c r="BB70" i="8"/>
  <c r="AD71" i="18" s="1"/>
  <c r="BH70" i="8"/>
  <c r="AF71" i="18" s="1"/>
  <c r="BL70" i="8"/>
  <c r="AG71" i="18" s="1"/>
  <c r="BU70" i="8"/>
  <c r="AJ71" i="18" s="1"/>
  <c r="C70" i="27"/>
  <c r="G74" i="8"/>
  <c r="CV75" i="8"/>
  <c r="BF71" i="8"/>
  <c r="BG71" i="8" s="1"/>
  <c r="P72" i="18"/>
  <c r="AK73" i="8"/>
  <c r="AC73" i="8"/>
  <c r="AR73" i="8"/>
  <c r="E74" i="18"/>
  <c r="E73" i="27"/>
  <c r="AU75" i="8"/>
  <c r="AF75" i="8"/>
  <c r="O76" i="8"/>
  <c r="I77" i="8" s="1"/>
  <c r="J77" i="8" s="1"/>
  <c r="AM75" i="8"/>
  <c r="S76" i="18" s="1"/>
  <c r="G76" i="18"/>
  <c r="G75" i="27"/>
  <c r="BP71" i="8"/>
  <c r="BQ71" i="8" s="1"/>
  <c r="AC72" i="18"/>
  <c r="AP72" i="8"/>
  <c r="Q73" i="18"/>
  <c r="BM74" i="8"/>
  <c r="BN74" i="8" s="1"/>
  <c r="Y75" i="18"/>
  <c r="V74" i="8"/>
  <c r="AI72" i="8"/>
  <c r="AE72" i="8"/>
  <c r="J73" i="18"/>
  <c r="BS71" i="8"/>
  <c r="BT71" i="8" s="1"/>
  <c r="V72" i="18"/>
  <c r="AN74" i="8"/>
  <c r="T75" i="18" s="1"/>
  <c r="AG74" i="8"/>
  <c r="M75" i="18" s="1"/>
  <c r="AV74" i="8"/>
  <c r="Z75" i="18" s="1"/>
  <c r="H74" i="27"/>
  <c r="H75" i="18"/>
  <c r="N76" i="25"/>
  <c r="M76" i="25"/>
  <c r="O76" i="25"/>
  <c r="P75" i="25"/>
  <c r="Q75" i="25"/>
  <c r="AT72" i="8"/>
  <c r="W73" i="18"/>
  <c r="AX72" i="8"/>
  <c r="AD73" i="8"/>
  <c r="K74" i="18" s="1"/>
  <c r="AL73" i="8"/>
  <c r="R74" i="18" s="1"/>
  <c r="AS73" i="8"/>
  <c r="X74" i="18" s="1"/>
  <c r="F73" i="27"/>
  <c r="F74" i="18"/>
  <c r="BE73" i="8"/>
  <c r="AE74" i="18" s="1"/>
  <c r="BC74" i="8"/>
  <c r="BD74" i="8" s="1"/>
  <c r="L75" i="18"/>
  <c r="R74" i="8"/>
  <c r="DA74" i="8"/>
  <c r="D72" i="27"/>
  <c r="AZ71" i="8"/>
  <c r="BA71" i="8" s="1"/>
  <c r="O72" i="18"/>
  <c r="BJ71" i="8"/>
  <c r="BK71" i="8" s="1"/>
  <c r="AB72" i="18"/>
  <c r="AJ75" i="25"/>
  <c r="C76" i="8"/>
  <c r="E76" i="8"/>
  <c r="D76" i="8"/>
  <c r="CR67" i="8" l="1"/>
  <c r="AM68" i="18"/>
  <c r="CL68" i="8"/>
  <c r="CM68" i="8"/>
  <c r="CZ75" i="8"/>
  <c r="CY75" i="8"/>
  <c r="CW75" i="8"/>
  <c r="CX76" i="8" s="1"/>
  <c r="AP77" i="18" s="1"/>
  <c r="CN75" i="8"/>
  <c r="CQ75" i="8"/>
  <c r="CO67" i="8"/>
  <c r="CP67" i="8" s="1"/>
  <c r="AN68" i="18" s="1"/>
  <c r="CK68" i="8"/>
  <c r="CJ69" i="8"/>
  <c r="AL70" i="18" s="1"/>
  <c r="CI76" i="8"/>
  <c r="AK77" i="18" s="1"/>
  <c r="AK75" i="25"/>
  <c r="AI76" i="25"/>
  <c r="F76" i="8"/>
  <c r="H76" i="8" s="1"/>
  <c r="CU76" i="8" s="1"/>
  <c r="S76" i="8"/>
  <c r="T76" i="8" s="1"/>
  <c r="P76" i="8"/>
  <c r="Q76" i="8" s="1"/>
  <c r="U76" i="8"/>
  <c r="V76" i="8" s="1"/>
  <c r="AW76" i="8" s="1"/>
  <c r="AA77" i="18" s="1"/>
  <c r="M76" i="8"/>
  <c r="L76" i="8" s="1"/>
  <c r="K77" i="8" s="1"/>
  <c r="N77" i="8" s="1"/>
  <c r="C77" i="18"/>
  <c r="D77" i="18"/>
  <c r="CH76" i="8"/>
  <c r="BL71" i="8"/>
  <c r="AG72" i="18" s="1"/>
  <c r="BE74" i="8"/>
  <c r="AE75" i="18" s="1"/>
  <c r="BU71" i="8"/>
  <c r="AJ72" i="18" s="1"/>
  <c r="C71" i="27"/>
  <c r="BB71" i="8"/>
  <c r="AD72" i="18" s="1"/>
  <c r="BH71" i="8"/>
  <c r="AF72" i="18" s="1"/>
  <c r="BO74" i="8"/>
  <c r="AH75" i="18" s="1"/>
  <c r="BR71" i="8"/>
  <c r="AI72" i="18" s="1"/>
  <c r="M77" i="25"/>
  <c r="N77" i="25"/>
  <c r="O77" i="25"/>
  <c r="P76" i="25"/>
  <c r="Q76" i="25"/>
  <c r="G75" i="8"/>
  <c r="CV76" i="8"/>
  <c r="AI73" i="8"/>
  <c r="AE73" i="8"/>
  <c r="J74" i="18"/>
  <c r="AZ72" i="8"/>
  <c r="BA72" i="8" s="1"/>
  <c r="O73" i="18"/>
  <c r="BJ72" i="8"/>
  <c r="BK72" i="8" s="1"/>
  <c r="AB73" i="18"/>
  <c r="BF72" i="8"/>
  <c r="BG72" i="8" s="1"/>
  <c r="P73" i="18"/>
  <c r="BC75" i="8"/>
  <c r="BD75" i="8" s="1"/>
  <c r="L76" i="18"/>
  <c r="AP73" i="8"/>
  <c r="Q74" i="18"/>
  <c r="AW74" i="8"/>
  <c r="AH74" i="8"/>
  <c r="N75" i="18" s="1"/>
  <c r="AO74" i="8"/>
  <c r="U75" i="18" s="1"/>
  <c r="I74" i="27"/>
  <c r="I75" i="18"/>
  <c r="BS72" i="8"/>
  <c r="BT72" i="8" s="1"/>
  <c r="V73" i="18"/>
  <c r="AU76" i="8"/>
  <c r="AF76" i="8"/>
  <c r="O77" i="8"/>
  <c r="I78" i="8" s="1"/>
  <c r="J78" i="8" s="1"/>
  <c r="AM76" i="8"/>
  <c r="S77" i="18" s="1"/>
  <c r="G77" i="18"/>
  <c r="G76" i="27"/>
  <c r="DA75" i="8"/>
  <c r="AO75" i="8"/>
  <c r="U76" i="18" s="1"/>
  <c r="AH75" i="8"/>
  <c r="N76" i="18" s="1"/>
  <c r="I75" i="27"/>
  <c r="AW75" i="8"/>
  <c r="AA76" i="18" s="1"/>
  <c r="I76" i="18"/>
  <c r="BM75" i="8"/>
  <c r="BN75" i="8" s="1"/>
  <c r="Y76" i="18"/>
  <c r="BP72" i="8"/>
  <c r="BQ72" i="8" s="1"/>
  <c r="AC73" i="18"/>
  <c r="AT73" i="8"/>
  <c r="W74" i="18"/>
  <c r="AX73" i="8"/>
  <c r="AS74" i="8"/>
  <c r="X75" i="18" s="1"/>
  <c r="AL74" i="8"/>
  <c r="R75" i="18" s="1"/>
  <c r="AD74" i="8"/>
  <c r="K75" i="18" s="1"/>
  <c r="F74" i="27"/>
  <c r="F75" i="18"/>
  <c r="AV75" i="8"/>
  <c r="Z76" i="18" s="1"/>
  <c r="AN75" i="8"/>
  <c r="T76" i="18" s="1"/>
  <c r="AG75" i="8"/>
  <c r="M76" i="18" s="1"/>
  <c r="H75" i="27"/>
  <c r="H76" i="18"/>
  <c r="R75" i="8"/>
  <c r="R76" i="25"/>
  <c r="D73" i="27"/>
  <c r="AK74" i="8"/>
  <c r="AC74" i="8"/>
  <c r="AR74" i="8"/>
  <c r="E75" i="18"/>
  <c r="E74" i="27"/>
  <c r="D77" i="8"/>
  <c r="AJ76" i="25"/>
  <c r="C77" i="8"/>
  <c r="E77" i="8"/>
  <c r="CR68" i="8" l="1"/>
  <c r="AM69" i="18"/>
  <c r="CL69" i="8"/>
  <c r="CM69" i="8"/>
  <c r="CZ76" i="8"/>
  <c r="CY76" i="8"/>
  <c r="CW76" i="8"/>
  <c r="CX77" i="8" s="1"/>
  <c r="AP78" i="18" s="1"/>
  <c r="CN76" i="8"/>
  <c r="CQ76" i="8"/>
  <c r="CO68" i="8"/>
  <c r="CP68" i="8" s="1"/>
  <c r="AN69" i="18" s="1"/>
  <c r="CK69" i="8"/>
  <c r="CJ70" i="8"/>
  <c r="AL71" i="18" s="1"/>
  <c r="CI77" i="8"/>
  <c r="AK78" i="18" s="1"/>
  <c r="AK76" i="25"/>
  <c r="AI77" i="25"/>
  <c r="AH76" i="8"/>
  <c r="N77" i="18" s="1"/>
  <c r="I77" i="18"/>
  <c r="I76" i="27"/>
  <c r="AO76" i="8"/>
  <c r="U77" i="18" s="1"/>
  <c r="R77" i="25"/>
  <c r="D74" i="27"/>
  <c r="CH77" i="8"/>
  <c r="D78" i="18"/>
  <c r="M77" i="8"/>
  <c r="L77" i="8" s="1"/>
  <c r="K78" i="8" s="1"/>
  <c r="N78" i="8" s="1"/>
  <c r="F77" i="8"/>
  <c r="H77" i="8" s="1"/>
  <c r="CU77" i="8" s="1"/>
  <c r="P77" i="8"/>
  <c r="Q77" i="8" s="1"/>
  <c r="S77" i="8"/>
  <c r="T77" i="8" s="1"/>
  <c r="U77" i="8"/>
  <c r="C78" i="18"/>
  <c r="BO75" i="8"/>
  <c r="AH76" i="18" s="1"/>
  <c r="BU72" i="8"/>
  <c r="AJ73" i="18" s="1"/>
  <c r="C72" i="27"/>
  <c r="BE75" i="8"/>
  <c r="AE76" i="18" s="1"/>
  <c r="BL72" i="8"/>
  <c r="AG73" i="18" s="1"/>
  <c r="BB72" i="8"/>
  <c r="AD73" i="18" s="1"/>
  <c r="BH72" i="8"/>
  <c r="AF73" i="18" s="1"/>
  <c r="BR72" i="8"/>
  <c r="AI73" i="18" s="1"/>
  <c r="R76" i="8"/>
  <c r="DA76" i="8"/>
  <c r="BS73" i="8"/>
  <c r="BT73" i="8" s="1"/>
  <c r="V74" i="18"/>
  <c r="BP73" i="8"/>
  <c r="BQ73" i="8" s="1"/>
  <c r="AC74" i="18"/>
  <c r="AZ73" i="8"/>
  <c r="BA73" i="8" s="1"/>
  <c r="O74" i="18"/>
  <c r="N78" i="25"/>
  <c r="M78" i="25"/>
  <c r="O78" i="25"/>
  <c r="P77" i="25"/>
  <c r="Q77" i="25"/>
  <c r="AT74" i="8"/>
  <c r="W75" i="18"/>
  <c r="AP74" i="8"/>
  <c r="Q75" i="18"/>
  <c r="BF73" i="8"/>
  <c r="BG73" i="8" s="1"/>
  <c r="P74" i="18"/>
  <c r="BJ73" i="8"/>
  <c r="BK73" i="8" s="1"/>
  <c r="AB74" i="18"/>
  <c r="AN76" i="8"/>
  <c r="T77" i="18" s="1"/>
  <c r="H77" i="18"/>
  <c r="AG76" i="8"/>
  <c r="M77" i="18" s="1"/>
  <c r="AV76" i="8"/>
  <c r="Z77" i="18" s="1"/>
  <c r="H76" i="27"/>
  <c r="BC76" i="8"/>
  <c r="BD76" i="8" s="1"/>
  <c r="L77" i="18"/>
  <c r="AK75" i="8"/>
  <c r="AC75" i="8"/>
  <c r="AR75" i="8"/>
  <c r="E75" i="27"/>
  <c r="E76" i="18"/>
  <c r="AI74" i="8"/>
  <c r="AE74" i="8"/>
  <c r="J75" i="18"/>
  <c r="AU77" i="8"/>
  <c r="AF77" i="8"/>
  <c r="O78" i="8"/>
  <c r="I79" i="8" s="1"/>
  <c r="J79" i="8" s="1"/>
  <c r="AM77" i="8"/>
  <c r="S78" i="18" s="1"/>
  <c r="G77" i="27"/>
  <c r="G78" i="18"/>
  <c r="AA75" i="18"/>
  <c r="AX74" i="8"/>
  <c r="G76" i="8"/>
  <c r="CV77" i="8"/>
  <c r="AD75" i="8"/>
  <c r="K76" i="18" s="1"/>
  <c r="AL75" i="8"/>
  <c r="R76" i="18" s="1"/>
  <c r="AS75" i="8"/>
  <c r="X76" i="18" s="1"/>
  <c r="F76" i="18"/>
  <c r="F75" i="27"/>
  <c r="BM76" i="8"/>
  <c r="BN76" i="8" s="1"/>
  <c r="Y77" i="18"/>
  <c r="E78" i="8"/>
  <c r="D78" i="8"/>
  <c r="C78" i="8"/>
  <c r="AL76" i="25"/>
  <c r="AJ77" i="25"/>
  <c r="CR69" i="8" l="1"/>
  <c r="AM70" i="18"/>
  <c r="CL70" i="8"/>
  <c r="CM70" i="8"/>
  <c r="CY77" i="8"/>
  <c r="CZ77" i="8"/>
  <c r="CW77" i="8"/>
  <c r="CX78" i="8" s="1"/>
  <c r="AP79" i="18" s="1"/>
  <c r="CN77" i="8"/>
  <c r="CQ77" i="8"/>
  <c r="CO69" i="8"/>
  <c r="CP69" i="8" s="1"/>
  <c r="AN70" i="18" s="1"/>
  <c r="AM76" i="25"/>
  <c r="CK70" i="8"/>
  <c r="CJ71" i="8"/>
  <c r="AL72" i="18" s="1"/>
  <c r="CI78" i="8"/>
  <c r="AK79" i="18" s="1"/>
  <c r="AK77" i="25"/>
  <c r="R78" i="25"/>
  <c r="AI78" i="25"/>
  <c r="M78" i="8"/>
  <c r="L78" i="8" s="1"/>
  <c r="K79" i="8" s="1"/>
  <c r="N79" i="8" s="1"/>
  <c r="F78" i="8"/>
  <c r="H78" i="8" s="1"/>
  <c r="CU78" i="8" s="1"/>
  <c r="P78" i="8"/>
  <c r="Q78" i="8" s="1"/>
  <c r="S78" i="8"/>
  <c r="T78" i="8" s="1"/>
  <c r="U78" i="8"/>
  <c r="V78" i="8" s="1"/>
  <c r="C79" i="18"/>
  <c r="D79" i="18"/>
  <c r="CH78" i="8"/>
  <c r="BB73" i="8"/>
  <c r="AD74" i="18" s="1"/>
  <c r="BR73" i="8"/>
  <c r="AI74" i="18" s="1"/>
  <c r="BL73" i="8"/>
  <c r="AG74" i="18" s="1"/>
  <c r="BU73" i="8"/>
  <c r="AJ74" i="18" s="1"/>
  <c r="C73" i="27"/>
  <c r="BH73" i="8"/>
  <c r="AF74" i="18" s="1"/>
  <c r="BE76" i="8"/>
  <c r="AE77" i="18" s="1"/>
  <c r="BO76" i="8"/>
  <c r="AH77" i="18" s="1"/>
  <c r="BM77" i="8"/>
  <c r="BN77" i="8" s="1"/>
  <c r="Y78" i="18"/>
  <c r="AN77" i="8"/>
  <c r="T78" i="18" s="1"/>
  <c r="AG77" i="8"/>
  <c r="M78" i="18" s="1"/>
  <c r="AV77" i="8"/>
  <c r="Z78" i="18" s="1"/>
  <c r="H77" i="27"/>
  <c r="H78" i="18"/>
  <c r="BS74" i="8"/>
  <c r="BT74" i="8" s="1"/>
  <c r="V75" i="18"/>
  <c r="AS76" i="8"/>
  <c r="X77" i="18" s="1"/>
  <c r="AD76" i="8"/>
  <c r="K77" i="18" s="1"/>
  <c r="AL76" i="8"/>
  <c r="R77" i="18" s="1"/>
  <c r="F76" i="27"/>
  <c r="F77" i="18"/>
  <c r="R77" i="8"/>
  <c r="BP74" i="8"/>
  <c r="BQ74" i="8" s="1"/>
  <c r="AC75" i="18"/>
  <c r="AZ74" i="8"/>
  <c r="BA74" i="8" s="1"/>
  <c r="O75" i="18"/>
  <c r="BJ74" i="8"/>
  <c r="BK74" i="8" s="1"/>
  <c r="AB75" i="18"/>
  <c r="AP75" i="8"/>
  <c r="Q76" i="18"/>
  <c r="BF74" i="8"/>
  <c r="BG74" i="8" s="1"/>
  <c r="P75" i="18"/>
  <c r="D75" i="27"/>
  <c r="AK76" i="8"/>
  <c r="AC76" i="8"/>
  <c r="AR76" i="8"/>
  <c r="E77" i="18"/>
  <c r="E76" i="27"/>
  <c r="BC77" i="8"/>
  <c r="BD77" i="8" s="1"/>
  <c r="L78" i="18"/>
  <c r="AT75" i="8"/>
  <c r="W76" i="18"/>
  <c r="AX75" i="8"/>
  <c r="G77" i="8"/>
  <c r="CV78" i="8"/>
  <c r="AU78" i="8"/>
  <c r="AF78" i="8"/>
  <c r="O79" i="8"/>
  <c r="I80" i="8" s="1"/>
  <c r="J80" i="8" s="1"/>
  <c r="AM78" i="8"/>
  <c r="S79" i="18" s="1"/>
  <c r="G78" i="27"/>
  <c r="G79" i="18"/>
  <c r="AI75" i="8"/>
  <c r="AE75" i="8"/>
  <c r="J76" i="18"/>
  <c r="N79" i="25"/>
  <c r="M79" i="25"/>
  <c r="AI79" i="25" s="1"/>
  <c r="O79" i="25"/>
  <c r="P78" i="25"/>
  <c r="Q78" i="25"/>
  <c r="DA77" i="8"/>
  <c r="V77" i="8"/>
  <c r="D79" i="8"/>
  <c r="AL77" i="25"/>
  <c r="AL79" i="25"/>
  <c r="E79" i="8"/>
  <c r="AL78" i="25"/>
  <c r="C79" i="8"/>
  <c r="AM77" i="25" l="1"/>
  <c r="CR70" i="8"/>
  <c r="AM71" i="18"/>
  <c r="CL71" i="8"/>
  <c r="CM71" i="8"/>
  <c r="CY78" i="8"/>
  <c r="CZ78" i="8"/>
  <c r="CW78" i="8"/>
  <c r="CX79" i="8" s="1"/>
  <c r="AP80" i="18" s="1"/>
  <c r="CN78" i="8"/>
  <c r="CQ78" i="8"/>
  <c r="CO70" i="8"/>
  <c r="CP70" i="8" s="1"/>
  <c r="AN71" i="18" s="1"/>
  <c r="CK71" i="8"/>
  <c r="CJ72" i="8"/>
  <c r="AL73" i="18" s="1"/>
  <c r="CI79" i="8"/>
  <c r="AK80" i="18" s="1"/>
  <c r="AM79" i="25"/>
  <c r="AM78" i="25"/>
  <c r="M79" i="8"/>
  <c r="L79" i="8" s="1"/>
  <c r="K80" i="8" s="1"/>
  <c r="N80" i="8" s="1"/>
  <c r="F79" i="8"/>
  <c r="H79" i="8" s="1"/>
  <c r="CU79" i="8" s="1"/>
  <c r="P79" i="8"/>
  <c r="Q79" i="8" s="1"/>
  <c r="S79" i="8"/>
  <c r="T79" i="8" s="1"/>
  <c r="U79" i="8"/>
  <c r="V79" i="8" s="1"/>
  <c r="C80" i="18"/>
  <c r="CH79" i="8"/>
  <c r="D80" i="18"/>
  <c r="BH74" i="8"/>
  <c r="AF75" i="18" s="1"/>
  <c r="BB74" i="8"/>
  <c r="AD75" i="18" s="1"/>
  <c r="BE77" i="8"/>
  <c r="AE78" i="18" s="1"/>
  <c r="BU74" i="8"/>
  <c r="AJ75" i="18" s="1"/>
  <c r="C74" i="27"/>
  <c r="BR74" i="8"/>
  <c r="AI75" i="18" s="1"/>
  <c r="BL74" i="8"/>
  <c r="AG75" i="18" s="1"/>
  <c r="AU79" i="8"/>
  <c r="AF79" i="8"/>
  <c r="O80" i="8"/>
  <c r="I81" i="8" s="1"/>
  <c r="J81" i="8" s="1"/>
  <c r="AM79" i="8"/>
  <c r="S80" i="18" s="1"/>
  <c r="G80" i="18"/>
  <c r="G79" i="27"/>
  <c r="BM78" i="8"/>
  <c r="BN78" i="8" s="1"/>
  <c r="Y79" i="18"/>
  <c r="AP76" i="8"/>
  <c r="Q77" i="18"/>
  <c r="BO77" i="8"/>
  <c r="AH78" i="18" s="1"/>
  <c r="DA78" i="8"/>
  <c r="BF75" i="8"/>
  <c r="BG75" i="8" s="1"/>
  <c r="P76" i="18"/>
  <c r="BJ75" i="8"/>
  <c r="BK75" i="8" s="1"/>
  <c r="AB76" i="18"/>
  <c r="AK77" i="8"/>
  <c r="AC77" i="8"/>
  <c r="AR77" i="8"/>
  <c r="E77" i="27"/>
  <c r="E78" i="18"/>
  <c r="G78" i="8"/>
  <c r="CV79" i="8"/>
  <c r="AV78" i="8"/>
  <c r="Z79" i="18" s="1"/>
  <c r="AN78" i="8"/>
  <c r="T79" i="18" s="1"/>
  <c r="AG78" i="8"/>
  <c r="M79" i="18" s="1"/>
  <c r="H79" i="18"/>
  <c r="H78" i="27"/>
  <c r="D76" i="27"/>
  <c r="AZ75" i="8"/>
  <c r="BA75" i="8" s="1"/>
  <c r="O76" i="18"/>
  <c r="AD77" i="8"/>
  <c r="K78" i="18" s="1"/>
  <c r="AS77" i="8"/>
  <c r="X78" i="18" s="1"/>
  <c r="AL77" i="8"/>
  <c r="R78" i="18" s="1"/>
  <c r="F77" i="27"/>
  <c r="F78" i="18"/>
  <c r="M80" i="25"/>
  <c r="AI80" i="25" s="1"/>
  <c r="N80" i="25"/>
  <c r="O80" i="25"/>
  <c r="P79" i="25"/>
  <c r="Q79" i="25"/>
  <c r="BC78" i="8"/>
  <c r="BD78" i="8" s="1"/>
  <c r="L79" i="18"/>
  <c r="R79" i="25"/>
  <c r="AT76" i="8"/>
  <c r="W77" i="18"/>
  <c r="AX76" i="8"/>
  <c r="R78" i="8"/>
  <c r="BS75" i="8"/>
  <c r="BT75" i="8" s="1"/>
  <c r="V76" i="18"/>
  <c r="AW77" i="8"/>
  <c r="AA78" i="18" s="1"/>
  <c r="AO77" i="8"/>
  <c r="U78" i="18" s="1"/>
  <c r="AH77" i="8"/>
  <c r="N78" i="18" s="1"/>
  <c r="I77" i="27"/>
  <c r="I78" i="18"/>
  <c r="AH78" i="8"/>
  <c r="N79" i="18" s="1"/>
  <c r="I79" i="18"/>
  <c r="AW78" i="8"/>
  <c r="AA79" i="18" s="1"/>
  <c r="AO78" i="8"/>
  <c r="U79" i="18" s="1"/>
  <c r="I78" i="27"/>
  <c r="BP75" i="8"/>
  <c r="BQ75" i="8" s="1"/>
  <c r="AC76" i="18"/>
  <c r="AI76" i="8"/>
  <c r="AE76" i="8"/>
  <c r="J77" i="18"/>
  <c r="C80" i="8"/>
  <c r="D80" i="8"/>
  <c r="E80" i="8"/>
  <c r="AJ78" i="25"/>
  <c r="AJ80" i="25"/>
  <c r="AJ79" i="25"/>
  <c r="CR71" i="8" l="1"/>
  <c r="AM72" i="18"/>
  <c r="CL72" i="8"/>
  <c r="CM72" i="8"/>
  <c r="CY79" i="8"/>
  <c r="CZ79" i="8"/>
  <c r="CW79" i="8"/>
  <c r="CX80" i="8" s="1"/>
  <c r="AP81" i="18" s="1"/>
  <c r="AK78" i="25"/>
  <c r="CN79" i="8"/>
  <c r="CQ79" i="8"/>
  <c r="CO71" i="8"/>
  <c r="CP71" i="8" s="1"/>
  <c r="AN72" i="18" s="1"/>
  <c r="CK72" i="8"/>
  <c r="CJ73" i="8"/>
  <c r="AL74" i="18" s="1"/>
  <c r="CI80" i="8"/>
  <c r="AK81" i="18" s="1"/>
  <c r="AK79" i="25"/>
  <c r="AK80" i="25"/>
  <c r="R80" i="25"/>
  <c r="AX77" i="8"/>
  <c r="AC78" i="18" s="1"/>
  <c r="M80" i="8"/>
  <c r="L80" i="8" s="1"/>
  <c r="K81" i="8" s="1"/>
  <c r="N81" i="8" s="1"/>
  <c r="F80" i="8"/>
  <c r="H80" i="8" s="1"/>
  <c r="CU80" i="8" s="1"/>
  <c r="P80" i="8"/>
  <c r="Q80" i="8" s="1"/>
  <c r="S80" i="8"/>
  <c r="T80" i="8" s="1"/>
  <c r="U80" i="8"/>
  <c r="C81" i="18"/>
  <c r="D81" i="18"/>
  <c r="CH80" i="8"/>
  <c r="BB75" i="8"/>
  <c r="AD76" i="18" s="1"/>
  <c r="BE78" i="8"/>
  <c r="AE79" i="18" s="1"/>
  <c r="AU80" i="8"/>
  <c r="AF80" i="8"/>
  <c r="O81" i="8"/>
  <c r="I82" i="8" s="1"/>
  <c r="J82" i="8" s="1"/>
  <c r="AM80" i="8"/>
  <c r="S81" i="18" s="1"/>
  <c r="G80" i="27"/>
  <c r="G81" i="18"/>
  <c r="BL75" i="8"/>
  <c r="AG76" i="18" s="1"/>
  <c r="BU75" i="8"/>
  <c r="AJ76" i="18" s="1"/>
  <c r="C75" i="27"/>
  <c r="BR75" i="8"/>
  <c r="AI76" i="18" s="1"/>
  <c r="AI77" i="8"/>
  <c r="AE77" i="8"/>
  <c r="J78" i="18"/>
  <c r="DA79" i="8"/>
  <c r="AG79" i="8"/>
  <c r="M80" i="18" s="1"/>
  <c r="AV79" i="8"/>
  <c r="Z80" i="18" s="1"/>
  <c r="AN79" i="8"/>
  <c r="T80" i="18" s="1"/>
  <c r="H79" i="27"/>
  <c r="H80" i="18"/>
  <c r="AP77" i="8"/>
  <c r="Q78" i="18"/>
  <c r="BF76" i="8"/>
  <c r="BG76" i="8" s="1"/>
  <c r="P77" i="18"/>
  <c r="AD78" i="8"/>
  <c r="K79" i="18" s="1"/>
  <c r="AS78" i="8"/>
  <c r="X79" i="18" s="1"/>
  <c r="AL78" i="8"/>
  <c r="R79" i="18" s="1"/>
  <c r="F78" i="27"/>
  <c r="F79" i="18"/>
  <c r="BO78" i="8"/>
  <c r="AH79" i="18" s="1"/>
  <c r="AK78" i="8"/>
  <c r="AC78" i="8"/>
  <c r="AR78" i="8"/>
  <c r="E78" i="27"/>
  <c r="E79" i="18"/>
  <c r="BH75" i="8"/>
  <c r="AF76" i="18" s="1"/>
  <c r="AH79" i="8"/>
  <c r="N80" i="18" s="1"/>
  <c r="AW79" i="8"/>
  <c r="AA80" i="18" s="1"/>
  <c r="AO79" i="8"/>
  <c r="U80" i="18" s="1"/>
  <c r="I80" i="18"/>
  <c r="I79" i="27"/>
  <c r="G79" i="8"/>
  <c r="CV80" i="8"/>
  <c r="BS76" i="8"/>
  <c r="BT76" i="8" s="1"/>
  <c r="V77" i="18"/>
  <c r="BC79" i="8"/>
  <c r="BD79" i="8" s="1"/>
  <c r="L80" i="18"/>
  <c r="R79" i="8"/>
  <c r="BP76" i="8"/>
  <c r="BQ76" i="8" s="1"/>
  <c r="AC77" i="18"/>
  <c r="D77" i="27"/>
  <c r="BM79" i="8"/>
  <c r="BN79" i="8" s="1"/>
  <c r="Y80" i="18"/>
  <c r="AZ76" i="8"/>
  <c r="BA76" i="8" s="1"/>
  <c r="O77" i="18"/>
  <c r="M81" i="25"/>
  <c r="AI81" i="25" s="1"/>
  <c r="N81" i="25"/>
  <c r="O81" i="25"/>
  <c r="P80" i="25"/>
  <c r="Q80" i="25"/>
  <c r="BJ76" i="8"/>
  <c r="BK76" i="8" s="1"/>
  <c r="AB77" i="18"/>
  <c r="AT77" i="8"/>
  <c r="W78" i="18"/>
  <c r="E81" i="8"/>
  <c r="AJ81" i="25"/>
  <c r="D81" i="8"/>
  <c r="AL80" i="25"/>
  <c r="C81" i="8"/>
  <c r="CR72" i="8" l="1"/>
  <c r="AM73" i="18"/>
  <c r="CL73" i="8"/>
  <c r="CM73" i="8"/>
  <c r="CY80" i="8"/>
  <c r="CZ80" i="8"/>
  <c r="CW80" i="8"/>
  <c r="CX81" i="8" s="1"/>
  <c r="AP82" i="18" s="1"/>
  <c r="CN80" i="8"/>
  <c r="CQ80" i="8"/>
  <c r="CO72" i="8"/>
  <c r="CP72" i="8" s="1"/>
  <c r="AN73" i="18" s="1"/>
  <c r="CK73" i="8"/>
  <c r="CJ74" i="8"/>
  <c r="AL75" i="18" s="1"/>
  <c r="CI81" i="8"/>
  <c r="AK82" i="18" s="1"/>
  <c r="AM80" i="25"/>
  <c r="AK81" i="25"/>
  <c r="M81" i="8"/>
  <c r="L81" i="8" s="1"/>
  <c r="K82" i="8" s="1"/>
  <c r="N82" i="8" s="1"/>
  <c r="F81" i="8"/>
  <c r="H81" i="8" s="1"/>
  <c r="CU81" i="8" s="1"/>
  <c r="P81" i="8"/>
  <c r="Q81" i="8" s="1"/>
  <c r="S81" i="8"/>
  <c r="T81" i="8" s="1"/>
  <c r="U81" i="8"/>
  <c r="V81" i="8" s="1"/>
  <c r="BP77" i="8"/>
  <c r="BQ77" i="8" s="1"/>
  <c r="D78" i="27"/>
  <c r="AX78" i="8"/>
  <c r="BP78" i="8" s="1"/>
  <c r="D82" i="18"/>
  <c r="CH81" i="8"/>
  <c r="C82" i="18"/>
  <c r="BR76" i="8"/>
  <c r="AI77" i="18" s="1"/>
  <c r="BB76" i="8"/>
  <c r="AD77" i="18" s="1"/>
  <c r="BE79" i="8"/>
  <c r="AE80" i="18" s="1"/>
  <c r="BL76" i="8"/>
  <c r="AG77" i="18" s="1"/>
  <c r="BH76" i="8"/>
  <c r="AF77" i="18" s="1"/>
  <c r="BO79" i="8"/>
  <c r="AH80" i="18" s="1"/>
  <c r="AP78" i="8"/>
  <c r="Q79" i="18"/>
  <c r="AK79" i="8"/>
  <c r="AC79" i="8"/>
  <c r="AR79" i="8"/>
  <c r="E79" i="27"/>
  <c r="E80" i="18"/>
  <c r="N82" i="25"/>
  <c r="M82" i="25"/>
  <c r="AI82" i="25" s="1"/>
  <c r="O82" i="25"/>
  <c r="P81" i="25"/>
  <c r="Q81" i="25"/>
  <c r="R81" i="25"/>
  <c r="AL79" i="8"/>
  <c r="R80" i="18" s="1"/>
  <c r="AD79" i="8"/>
  <c r="K80" i="18" s="1"/>
  <c r="AS79" i="8"/>
  <c r="X80" i="18" s="1"/>
  <c r="F79" i="27"/>
  <c r="F80" i="18"/>
  <c r="G80" i="8"/>
  <c r="CV81" i="8"/>
  <c r="BC80" i="8"/>
  <c r="BD80" i="8" s="1"/>
  <c r="L81" i="18"/>
  <c r="AV80" i="8"/>
  <c r="Z81" i="18" s="1"/>
  <c r="AG80" i="8"/>
  <c r="M81" i="18" s="1"/>
  <c r="AN80" i="8"/>
  <c r="T81" i="18" s="1"/>
  <c r="H81" i="18"/>
  <c r="H80" i="27"/>
  <c r="R80" i="8"/>
  <c r="DA80" i="8"/>
  <c r="AU81" i="8"/>
  <c r="AF81" i="8"/>
  <c r="O82" i="8"/>
  <c r="I83" i="8" s="1"/>
  <c r="J83" i="8" s="1"/>
  <c r="AM81" i="8"/>
  <c r="S82" i="18" s="1"/>
  <c r="G82" i="18"/>
  <c r="G81" i="27"/>
  <c r="V80" i="8"/>
  <c r="BS77" i="8"/>
  <c r="BT77" i="8" s="1"/>
  <c r="V78" i="18"/>
  <c r="BU76" i="8"/>
  <c r="AJ77" i="18" s="1"/>
  <c r="C76" i="27"/>
  <c r="BM80" i="8"/>
  <c r="BN80" i="8" s="1"/>
  <c r="Y81" i="18"/>
  <c r="AZ77" i="8"/>
  <c r="BA77" i="8" s="1"/>
  <c r="O78" i="18"/>
  <c r="AT78" i="8"/>
  <c r="W79" i="18"/>
  <c r="BF77" i="8"/>
  <c r="BG77" i="8" s="1"/>
  <c r="P78" i="18"/>
  <c r="BJ77" i="8"/>
  <c r="BK77" i="8" s="1"/>
  <c r="AB78" i="18"/>
  <c r="AI78" i="8"/>
  <c r="AE78" i="8"/>
  <c r="J79" i="18"/>
  <c r="AL81" i="25"/>
  <c r="C82" i="8"/>
  <c r="E82" i="8"/>
  <c r="D82" i="8"/>
  <c r="AL82" i="25"/>
  <c r="CR73" i="8" l="1"/>
  <c r="AM74" i="18"/>
  <c r="CL74" i="8"/>
  <c r="CM74" i="8"/>
  <c r="CY81" i="8"/>
  <c r="CZ81" i="8"/>
  <c r="CW81" i="8"/>
  <c r="CX82" i="8" s="1"/>
  <c r="AP83" i="18" s="1"/>
  <c r="CN81" i="8"/>
  <c r="CQ81" i="8"/>
  <c r="CO73" i="8"/>
  <c r="CP73" i="8" s="1"/>
  <c r="AN74" i="18" s="1"/>
  <c r="CK74" i="8"/>
  <c r="CJ75" i="8"/>
  <c r="AL76" i="18" s="1"/>
  <c r="CI82" i="8"/>
  <c r="AK83" i="18" s="1"/>
  <c r="AM81" i="25"/>
  <c r="AM82" i="25"/>
  <c r="AC79" i="18"/>
  <c r="R82" i="25"/>
  <c r="D79" i="27"/>
  <c r="M82" i="8"/>
  <c r="L82" i="8" s="1"/>
  <c r="K83" i="8" s="1"/>
  <c r="N83" i="8" s="1"/>
  <c r="F82" i="8"/>
  <c r="H82" i="8" s="1"/>
  <c r="CU82" i="8" s="1"/>
  <c r="P82" i="8"/>
  <c r="Q82" i="8" s="1"/>
  <c r="S82" i="8"/>
  <c r="T82" i="8" s="1"/>
  <c r="U82" i="8"/>
  <c r="C83" i="18"/>
  <c r="CH82" i="8"/>
  <c r="D83" i="18"/>
  <c r="BL77" i="8"/>
  <c r="AG78" i="18" s="1"/>
  <c r="BB77" i="8"/>
  <c r="AD78" i="18" s="1"/>
  <c r="BO80" i="8"/>
  <c r="AH81" i="18" s="1"/>
  <c r="BE80" i="8"/>
  <c r="AE81" i="18" s="1"/>
  <c r="BH77" i="8"/>
  <c r="AF78" i="18" s="1"/>
  <c r="AT79" i="8"/>
  <c r="W80" i="18"/>
  <c r="AX79" i="8"/>
  <c r="BQ78" i="8"/>
  <c r="BR77" i="8"/>
  <c r="AI78" i="18" s="1"/>
  <c r="BC81" i="8"/>
  <c r="BD81" i="8" s="1"/>
  <c r="L82" i="18"/>
  <c r="G81" i="8"/>
  <c r="CV82" i="8"/>
  <c r="AI79" i="8"/>
  <c r="AE79" i="8"/>
  <c r="J80" i="18"/>
  <c r="R81" i="8"/>
  <c r="AU82" i="8"/>
  <c r="AF82" i="8"/>
  <c r="O83" i="8"/>
  <c r="I84" i="8" s="1"/>
  <c r="J84" i="8" s="1"/>
  <c r="AM82" i="8"/>
  <c r="S83" i="18" s="1"/>
  <c r="G82" i="27"/>
  <c r="G83" i="18"/>
  <c r="AK80" i="8"/>
  <c r="AC80" i="8"/>
  <c r="AR80" i="8"/>
  <c r="E81" i="18"/>
  <c r="E80" i="27"/>
  <c r="AP79" i="8"/>
  <c r="Q80" i="18"/>
  <c r="AW80" i="8"/>
  <c r="AA81" i="18" s="1"/>
  <c r="AH80" i="8"/>
  <c r="N81" i="18" s="1"/>
  <c r="I80" i="27"/>
  <c r="AO80" i="8"/>
  <c r="U81" i="18" s="1"/>
  <c r="I81" i="18"/>
  <c r="BM81" i="8"/>
  <c r="BN81" i="8" s="1"/>
  <c r="Y82" i="18"/>
  <c r="BU77" i="8"/>
  <c r="AJ78" i="18" s="1"/>
  <c r="C77" i="27"/>
  <c r="AO81" i="8"/>
  <c r="U82" i="18" s="1"/>
  <c r="AW81" i="8"/>
  <c r="AA82" i="18" s="1"/>
  <c r="AH81" i="8"/>
  <c r="N82" i="18" s="1"/>
  <c r="I81" i="27"/>
  <c r="I82" i="18"/>
  <c r="BS78" i="8"/>
  <c r="BT78" i="8" s="1"/>
  <c r="V79" i="18"/>
  <c r="AZ78" i="8"/>
  <c r="BA78" i="8" s="1"/>
  <c r="O79" i="18"/>
  <c r="BF78" i="8"/>
  <c r="BG78" i="8" s="1"/>
  <c r="P79" i="18"/>
  <c r="BJ78" i="8"/>
  <c r="BK78" i="8" s="1"/>
  <c r="AB79" i="18"/>
  <c r="DA81" i="8"/>
  <c r="AN81" i="8"/>
  <c r="T82" i="18" s="1"/>
  <c r="AV81" i="8"/>
  <c r="Z82" i="18" s="1"/>
  <c r="AG81" i="8"/>
  <c r="M82" i="18" s="1"/>
  <c r="H82" i="18"/>
  <c r="H81" i="27"/>
  <c r="N83" i="25"/>
  <c r="M83" i="25"/>
  <c r="AI83" i="25" s="1"/>
  <c r="O83" i="25"/>
  <c r="P82" i="25"/>
  <c r="Q82" i="25"/>
  <c r="AS80" i="8"/>
  <c r="X81" i="18" s="1"/>
  <c r="AL80" i="8"/>
  <c r="R81" i="18" s="1"/>
  <c r="AD80" i="8"/>
  <c r="K81" i="18" s="1"/>
  <c r="F80" i="27"/>
  <c r="F81" i="18"/>
  <c r="D83" i="8"/>
  <c r="E83" i="8"/>
  <c r="C83" i="8"/>
  <c r="AJ82" i="25"/>
  <c r="AJ83" i="25"/>
  <c r="CR74" i="8" l="1"/>
  <c r="AM75" i="18"/>
  <c r="CL75" i="8"/>
  <c r="CM75" i="8"/>
  <c r="CY82" i="8"/>
  <c r="CZ82" i="8"/>
  <c r="CW82" i="8"/>
  <c r="CX83" i="8" s="1"/>
  <c r="AP84" i="18" s="1"/>
  <c r="CN82" i="8"/>
  <c r="CQ82" i="8"/>
  <c r="CO74" i="8"/>
  <c r="CP74" i="8" s="1"/>
  <c r="AN75" i="18" s="1"/>
  <c r="CK75" i="8"/>
  <c r="CJ76" i="8"/>
  <c r="AL77" i="18" s="1"/>
  <c r="CI83" i="8"/>
  <c r="AK84" i="18" s="1"/>
  <c r="AK82" i="25"/>
  <c r="AK83" i="25"/>
  <c r="R83" i="25"/>
  <c r="M83" i="8"/>
  <c r="L83" i="8" s="1"/>
  <c r="K84" i="8" s="1"/>
  <c r="N84" i="8" s="1"/>
  <c r="F83" i="8"/>
  <c r="H83" i="8" s="1"/>
  <c r="CU83" i="8" s="1"/>
  <c r="P83" i="8"/>
  <c r="Q83" i="8" s="1"/>
  <c r="S83" i="8"/>
  <c r="T83" i="8" s="1"/>
  <c r="U83" i="8"/>
  <c r="V83" i="8" s="1"/>
  <c r="D80" i="27"/>
  <c r="C84" i="18"/>
  <c r="D84" i="18"/>
  <c r="CH83" i="8"/>
  <c r="BL78" i="8"/>
  <c r="AG79" i="18" s="1"/>
  <c r="BH78" i="8"/>
  <c r="AF79" i="18" s="1"/>
  <c r="BO81" i="8"/>
  <c r="AH82" i="18" s="1"/>
  <c r="BB78" i="8"/>
  <c r="AD79" i="18" s="1"/>
  <c r="BE81" i="8"/>
  <c r="AE82" i="18" s="1"/>
  <c r="AP80" i="8"/>
  <c r="Q81" i="18"/>
  <c r="AD81" i="8"/>
  <c r="K82" i="18" s="1"/>
  <c r="AL81" i="8"/>
  <c r="R82" i="18" s="1"/>
  <c r="AS81" i="8"/>
  <c r="X82" i="18" s="1"/>
  <c r="F81" i="27"/>
  <c r="F82" i="18"/>
  <c r="BU78" i="8"/>
  <c r="AJ79" i="18" s="1"/>
  <c r="C78" i="27"/>
  <c r="R82" i="8"/>
  <c r="BS79" i="8"/>
  <c r="BT79" i="8" s="1"/>
  <c r="V80" i="18"/>
  <c r="AZ79" i="8"/>
  <c r="BA79" i="8" s="1"/>
  <c r="O80" i="18"/>
  <c r="BR78" i="8"/>
  <c r="AI79" i="18" s="1"/>
  <c r="V82" i="8"/>
  <c r="BF79" i="8"/>
  <c r="BG79" i="8" s="1"/>
  <c r="P80" i="18"/>
  <c r="BP79" i="8"/>
  <c r="BQ79" i="8" s="1"/>
  <c r="AC80" i="18"/>
  <c r="BC82" i="8"/>
  <c r="BD82" i="8" s="1"/>
  <c r="L83" i="18"/>
  <c r="N84" i="25"/>
  <c r="M84" i="25"/>
  <c r="O84" i="25"/>
  <c r="P83" i="25"/>
  <c r="Q83" i="25"/>
  <c r="DA82" i="8"/>
  <c r="AT80" i="8"/>
  <c r="W81" i="18"/>
  <c r="AU83" i="8"/>
  <c r="AF83" i="8"/>
  <c r="O84" i="8"/>
  <c r="I85" i="8" s="1"/>
  <c r="J85" i="8" s="1"/>
  <c r="AM83" i="8"/>
  <c r="S84" i="18" s="1"/>
  <c r="G83" i="27"/>
  <c r="G84" i="18"/>
  <c r="G82" i="8"/>
  <c r="CV83" i="8"/>
  <c r="BJ79" i="8"/>
  <c r="BK79" i="8" s="1"/>
  <c r="AB80" i="18"/>
  <c r="AN82" i="8"/>
  <c r="T83" i="18" s="1"/>
  <c r="AG82" i="8"/>
  <c r="M83" i="18" s="1"/>
  <c r="AV82" i="8"/>
  <c r="Z83" i="18" s="1"/>
  <c r="H83" i="18"/>
  <c r="H82" i="27"/>
  <c r="AX80" i="8"/>
  <c r="AI80" i="8"/>
  <c r="AE80" i="8"/>
  <c r="J81" i="18"/>
  <c r="BM82" i="8"/>
  <c r="BN82" i="8" s="1"/>
  <c r="Y83" i="18"/>
  <c r="AK81" i="8"/>
  <c r="AC81" i="8"/>
  <c r="AR81" i="8"/>
  <c r="E82" i="18"/>
  <c r="E81" i="27"/>
  <c r="D84" i="8"/>
  <c r="E84" i="8"/>
  <c r="C84" i="8"/>
  <c r="AL83" i="25"/>
  <c r="CR75" i="8" l="1"/>
  <c r="AM76" i="18"/>
  <c r="CL76" i="8"/>
  <c r="CM76" i="8"/>
  <c r="CZ83" i="8"/>
  <c r="CY83" i="8"/>
  <c r="CW83" i="8"/>
  <c r="CX84" i="8" s="1"/>
  <c r="AP85" i="18" s="1"/>
  <c r="CN83" i="8"/>
  <c r="CQ83" i="8"/>
  <c r="CO75" i="8"/>
  <c r="CP75" i="8" s="1"/>
  <c r="AN76" i="18" s="1"/>
  <c r="AM83" i="25"/>
  <c r="CK76" i="8"/>
  <c r="CJ77" i="8"/>
  <c r="AL78" i="18" s="1"/>
  <c r="CI84" i="8"/>
  <c r="AK85" i="18" s="1"/>
  <c r="M84" i="8"/>
  <c r="L84" i="8" s="1"/>
  <c r="K85" i="8" s="1"/>
  <c r="N85" i="8" s="1"/>
  <c r="F84" i="8"/>
  <c r="P84" i="8"/>
  <c r="Q84" i="8" s="1"/>
  <c r="S84" i="8"/>
  <c r="T84" i="8" s="1"/>
  <c r="U84" i="8"/>
  <c r="V84" i="8" s="1"/>
  <c r="R84" i="25"/>
  <c r="AI84" i="25"/>
  <c r="D81" i="27"/>
  <c r="D85" i="18"/>
  <c r="CH84" i="8"/>
  <c r="C85" i="18"/>
  <c r="BB79" i="8"/>
  <c r="AD80" i="18" s="1"/>
  <c r="BL79" i="8"/>
  <c r="AG80" i="18" s="1"/>
  <c r="BO82" i="8"/>
  <c r="AH83" i="18" s="1"/>
  <c r="BE82" i="8"/>
  <c r="AE83" i="18" s="1"/>
  <c r="BH79" i="8"/>
  <c r="AF80" i="18" s="1"/>
  <c r="AH82" i="8"/>
  <c r="N83" i="18" s="1"/>
  <c r="AO82" i="8"/>
  <c r="U83" i="18" s="1"/>
  <c r="AW82" i="8"/>
  <c r="I83" i="18"/>
  <c r="I82" i="27"/>
  <c r="AD82" i="8"/>
  <c r="K83" i="18" s="1"/>
  <c r="AS82" i="8"/>
  <c r="X83" i="18" s="1"/>
  <c r="AL82" i="8"/>
  <c r="R83" i="18" s="1"/>
  <c r="F82" i="27"/>
  <c r="F83" i="18"/>
  <c r="AO83" i="8"/>
  <c r="U84" i="18" s="1"/>
  <c r="AH83" i="8"/>
  <c r="N84" i="18" s="1"/>
  <c r="AW83" i="8"/>
  <c r="AA84" i="18" s="1"/>
  <c r="I84" i="18"/>
  <c r="I83" i="27"/>
  <c r="R83" i="8"/>
  <c r="AZ80" i="8"/>
  <c r="BA80" i="8" s="1"/>
  <c r="O81" i="18"/>
  <c r="BF80" i="8"/>
  <c r="BG80" i="8" s="1"/>
  <c r="P81" i="18"/>
  <c r="BP80" i="8"/>
  <c r="BQ80" i="8" s="1"/>
  <c r="AC81" i="18"/>
  <c r="BR79" i="8"/>
  <c r="AI80" i="18" s="1"/>
  <c r="BS80" i="8"/>
  <c r="BT80" i="8" s="1"/>
  <c r="V81" i="18"/>
  <c r="AP81" i="8"/>
  <c r="Q82" i="18"/>
  <c r="AU84" i="8"/>
  <c r="AF84" i="8"/>
  <c r="O85" i="8"/>
  <c r="I86" i="8" s="1"/>
  <c r="J86" i="8" s="1"/>
  <c r="AM84" i="8"/>
  <c r="S85" i="18" s="1"/>
  <c r="G85" i="18"/>
  <c r="G84" i="27"/>
  <c r="BU79" i="8"/>
  <c r="AJ80" i="18" s="1"/>
  <c r="C79" i="27"/>
  <c r="AK82" i="8"/>
  <c r="AC82" i="8"/>
  <c r="AR82" i="8"/>
  <c r="E82" i="27"/>
  <c r="E83" i="18"/>
  <c r="BM83" i="8"/>
  <c r="BN83" i="8" s="1"/>
  <c r="Y84" i="18"/>
  <c r="AG83" i="8"/>
  <c r="M84" i="18" s="1"/>
  <c r="AN83" i="8"/>
  <c r="T84" i="18" s="1"/>
  <c r="AV83" i="8"/>
  <c r="Z84" i="18" s="1"/>
  <c r="H84" i="18"/>
  <c r="H83" i="27"/>
  <c r="BC83" i="8"/>
  <c r="BD83" i="8" s="1"/>
  <c r="L84" i="18"/>
  <c r="H84" i="8"/>
  <c r="CU84" i="8" s="1"/>
  <c r="G83" i="8"/>
  <c r="CV84" i="8"/>
  <c r="N85" i="25"/>
  <c r="M85" i="25"/>
  <c r="AI85" i="25" s="1"/>
  <c r="O85" i="25"/>
  <c r="P84" i="25"/>
  <c r="Q84" i="25"/>
  <c r="DA83" i="8"/>
  <c r="AT81" i="8"/>
  <c r="W82" i="18"/>
  <c r="AX81" i="8"/>
  <c r="AI81" i="8"/>
  <c r="AE81" i="8"/>
  <c r="J82" i="18"/>
  <c r="BJ80" i="8"/>
  <c r="BK80" i="8" s="1"/>
  <c r="AB81" i="18"/>
  <c r="AL84" i="25"/>
  <c r="C85" i="8"/>
  <c r="D85" i="8"/>
  <c r="E85" i="8"/>
  <c r="AL85" i="25"/>
  <c r="CR76" i="8" l="1"/>
  <c r="AM77" i="18"/>
  <c r="CL77" i="8"/>
  <c r="CM77" i="8"/>
  <c r="CZ84" i="8"/>
  <c r="CY84" i="8"/>
  <c r="CW84" i="8"/>
  <c r="CX85" i="8" s="1"/>
  <c r="AP86" i="18" s="1"/>
  <c r="CN84" i="8"/>
  <c r="CQ84" i="8"/>
  <c r="CO76" i="8"/>
  <c r="CP76" i="8" s="1"/>
  <c r="AN77" i="18" s="1"/>
  <c r="CK77" i="8"/>
  <c r="CJ78" i="8"/>
  <c r="AL79" i="18" s="1"/>
  <c r="CI85" i="8"/>
  <c r="AK86" i="18" s="1"/>
  <c r="AM85" i="25"/>
  <c r="AM84" i="25"/>
  <c r="S85" i="8"/>
  <c r="T85" i="8" s="1"/>
  <c r="M85" i="8"/>
  <c r="L85" i="8" s="1"/>
  <c r="K86" i="8" s="1"/>
  <c r="N86" i="8" s="1"/>
  <c r="F85" i="8"/>
  <c r="H85" i="8" s="1"/>
  <c r="CU85" i="8" s="1"/>
  <c r="U85" i="8"/>
  <c r="V85" i="8" s="1"/>
  <c r="AH85" i="8" s="1"/>
  <c r="N86" i="18" s="1"/>
  <c r="P85" i="8"/>
  <c r="Q85" i="8" s="1"/>
  <c r="AH84" i="8"/>
  <c r="N85" i="18" s="1"/>
  <c r="AW84" i="8"/>
  <c r="AA85" i="18" s="1"/>
  <c r="I84" i="27"/>
  <c r="I85" i="18"/>
  <c r="AO84" i="8"/>
  <c r="U85" i="18" s="1"/>
  <c r="D82" i="27"/>
  <c r="C86" i="18"/>
  <c r="CH85" i="8"/>
  <c r="D86" i="18"/>
  <c r="BB80" i="8"/>
  <c r="AD81" i="18" s="1"/>
  <c r="BO83" i="8"/>
  <c r="AH84" i="18" s="1"/>
  <c r="BR80" i="8"/>
  <c r="AI81" i="18" s="1"/>
  <c r="BE83" i="8"/>
  <c r="AE84" i="18" s="1"/>
  <c r="BH80" i="8"/>
  <c r="AF81" i="18" s="1"/>
  <c r="BL80" i="8"/>
  <c r="AG81" i="18" s="1"/>
  <c r="BM84" i="8"/>
  <c r="BN84" i="8" s="1"/>
  <c r="Y85" i="18"/>
  <c r="BU80" i="8"/>
  <c r="AJ81" i="18" s="1"/>
  <c r="C80" i="27"/>
  <c r="AA83" i="18"/>
  <c r="AX82" i="8"/>
  <c r="BS81" i="8"/>
  <c r="BT81" i="8" s="1"/>
  <c r="V82" i="18"/>
  <c r="BP81" i="8"/>
  <c r="BQ81" i="8" s="1"/>
  <c r="AC82" i="18"/>
  <c r="AL83" i="8"/>
  <c r="R84" i="18" s="1"/>
  <c r="AS83" i="8"/>
  <c r="X84" i="18" s="1"/>
  <c r="AD83" i="8"/>
  <c r="K84" i="18" s="1"/>
  <c r="F84" i="18"/>
  <c r="F83" i="27"/>
  <c r="BJ81" i="8"/>
  <c r="BK81" i="8" s="1"/>
  <c r="AB82" i="18"/>
  <c r="DA84" i="8"/>
  <c r="G84" i="8"/>
  <c r="CV85" i="8"/>
  <c r="AG84" i="8"/>
  <c r="M85" i="18" s="1"/>
  <c r="AN84" i="8"/>
  <c r="T85" i="18" s="1"/>
  <c r="AV84" i="8"/>
  <c r="Z85" i="18" s="1"/>
  <c r="H85" i="18"/>
  <c r="H84" i="27"/>
  <c r="AT82" i="8"/>
  <c r="W83" i="18"/>
  <c r="R84" i="8"/>
  <c r="AI82" i="8"/>
  <c r="AE82" i="8"/>
  <c r="J83" i="18"/>
  <c r="AZ81" i="8"/>
  <c r="BA81" i="8" s="1"/>
  <c r="O82" i="18"/>
  <c r="R85" i="25"/>
  <c r="AP82" i="8"/>
  <c r="Q83" i="18"/>
  <c r="BC84" i="8"/>
  <c r="BD84" i="8" s="1"/>
  <c r="L85" i="18"/>
  <c r="M86" i="25"/>
  <c r="N86" i="25"/>
  <c r="O86" i="25"/>
  <c r="P85" i="25"/>
  <c r="Q85" i="25"/>
  <c r="AK83" i="8"/>
  <c r="AC83" i="8"/>
  <c r="AR83" i="8"/>
  <c r="E84" i="18"/>
  <c r="E83" i="27"/>
  <c r="BF81" i="8"/>
  <c r="BG81" i="8" s="1"/>
  <c r="P82" i="18"/>
  <c r="AU85" i="8"/>
  <c r="AF85" i="8"/>
  <c r="O86" i="8"/>
  <c r="I87" i="8" s="1"/>
  <c r="J87" i="8" s="1"/>
  <c r="AM85" i="8"/>
  <c r="S86" i="18" s="1"/>
  <c r="G85" i="27"/>
  <c r="G86" i="18"/>
  <c r="C86" i="8"/>
  <c r="AJ84" i="25"/>
  <c r="AJ85" i="25"/>
  <c r="D86" i="8"/>
  <c r="E86" i="8"/>
  <c r="CR77" i="8" l="1"/>
  <c r="AM78" i="18"/>
  <c r="CL78" i="8"/>
  <c r="CM78" i="8"/>
  <c r="CY85" i="8"/>
  <c r="CZ85" i="8"/>
  <c r="CW85" i="8"/>
  <c r="CX86" i="8" s="1"/>
  <c r="AP87" i="18" s="1"/>
  <c r="CN85" i="8"/>
  <c r="CQ85" i="8"/>
  <c r="CO77" i="8"/>
  <c r="CP77" i="8" s="1"/>
  <c r="AN78" i="18" s="1"/>
  <c r="CK78" i="8"/>
  <c r="CJ79" i="8"/>
  <c r="AL80" i="18" s="1"/>
  <c r="CI86" i="8"/>
  <c r="AK87" i="18" s="1"/>
  <c r="AK84" i="25"/>
  <c r="AK85" i="25"/>
  <c r="I85" i="27"/>
  <c r="AO85" i="8"/>
  <c r="U86" i="18" s="1"/>
  <c r="I86" i="18"/>
  <c r="AW85" i="8"/>
  <c r="AA86" i="18" s="1"/>
  <c r="AI86" i="25"/>
  <c r="D83" i="27"/>
  <c r="M86" i="8"/>
  <c r="L86" i="8" s="1"/>
  <c r="K87" i="8" s="1"/>
  <c r="N87" i="8" s="1"/>
  <c r="F86" i="8"/>
  <c r="H86" i="8" s="1"/>
  <c r="CU86" i="8" s="1"/>
  <c r="P86" i="8"/>
  <c r="Q86" i="8" s="1"/>
  <c r="S86" i="8"/>
  <c r="T86" i="8" s="1"/>
  <c r="U86" i="8"/>
  <c r="C87" i="18"/>
  <c r="D87" i="18"/>
  <c r="CH86" i="8"/>
  <c r="BB81" i="8"/>
  <c r="AD82" i="18" s="1"/>
  <c r="BH81" i="8"/>
  <c r="AF82" i="18" s="1"/>
  <c r="BE84" i="8"/>
  <c r="AE85" i="18" s="1"/>
  <c r="BR81" i="8"/>
  <c r="AI82" i="18" s="1"/>
  <c r="M87" i="25"/>
  <c r="N87" i="25"/>
  <c r="O87" i="25"/>
  <c r="P86" i="25"/>
  <c r="Q86" i="25"/>
  <c r="BJ82" i="8"/>
  <c r="BK82" i="8" s="1"/>
  <c r="AB83" i="18"/>
  <c r="AK84" i="8"/>
  <c r="AC84" i="8"/>
  <c r="AR84" i="8"/>
  <c r="E84" i="27"/>
  <c r="E85" i="18"/>
  <c r="BU81" i="8"/>
  <c r="AJ82" i="18" s="1"/>
  <c r="C81" i="27"/>
  <c r="BL81" i="8"/>
  <c r="AG82" i="18" s="1"/>
  <c r="BO84" i="8"/>
  <c r="AH85" i="18" s="1"/>
  <c r="AT83" i="8"/>
  <c r="W84" i="18"/>
  <c r="AZ82" i="8"/>
  <c r="BA82" i="8" s="1"/>
  <c r="O83" i="18"/>
  <c r="AX83" i="8"/>
  <c r="AI83" i="8"/>
  <c r="AE83" i="8"/>
  <c r="J84" i="18"/>
  <c r="BF82" i="8"/>
  <c r="BG82" i="8" s="1"/>
  <c r="P83" i="18"/>
  <c r="DA85" i="8"/>
  <c r="AP83" i="8"/>
  <c r="Q84" i="18"/>
  <c r="AU86" i="8"/>
  <c r="AF86" i="8"/>
  <c r="O87" i="8"/>
  <c r="I88" i="8" s="1"/>
  <c r="J88" i="8" s="1"/>
  <c r="AM86" i="8"/>
  <c r="S87" i="18" s="1"/>
  <c r="G87" i="18"/>
  <c r="G86" i="27"/>
  <c r="BS82" i="8"/>
  <c r="BT82" i="8" s="1"/>
  <c r="V83" i="18"/>
  <c r="AL84" i="8"/>
  <c r="R85" i="18" s="1"/>
  <c r="AS84" i="8"/>
  <c r="X85" i="18" s="1"/>
  <c r="AD84" i="8"/>
  <c r="K85" i="18" s="1"/>
  <c r="F84" i="27"/>
  <c r="F85" i="18"/>
  <c r="BP82" i="8"/>
  <c r="BQ82" i="8" s="1"/>
  <c r="AC83" i="18"/>
  <c r="G85" i="8"/>
  <c r="CV86" i="8"/>
  <c r="BM85" i="8"/>
  <c r="BN85" i="8" s="1"/>
  <c r="Y86" i="18"/>
  <c r="R85" i="8"/>
  <c r="AN85" i="8"/>
  <c r="T86" i="18" s="1"/>
  <c r="AG85" i="8"/>
  <c r="M86" i="18" s="1"/>
  <c r="AV85" i="8"/>
  <c r="Z86" i="18" s="1"/>
  <c r="H86" i="18"/>
  <c r="H85" i="27"/>
  <c r="BC85" i="8"/>
  <c r="BD85" i="8" s="1"/>
  <c r="L86" i="18"/>
  <c r="R86" i="25"/>
  <c r="D87" i="8"/>
  <c r="E87" i="8"/>
  <c r="AJ86" i="25"/>
  <c r="AL86" i="25"/>
  <c r="C87" i="8"/>
  <c r="CR78" i="8" l="1"/>
  <c r="AM79" i="18"/>
  <c r="CL79" i="8"/>
  <c r="CM79" i="8"/>
  <c r="CY86" i="8"/>
  <c r="CZ86" i="8"/>
  <c r="CW86" i="8"/>
  <c r="CX87" i="8" s="1"/>
  <c r="AP88" i="18" s="1"/>
  <c r="CN86" i="8"/>
  <c r="CQ86" i="8"/>
  <c r="CO78" i="8"/>
  <c r="CP78" i="8" s="1"/>
  <c r="AN79" i="18" s="1"/>
  <c r="CK79" i="8"/>
  <c r="CJ80" i="8"/>
  <c r="AL81" i="18" s="1"/>
  <c r="CI87" i="8"/>
  <c r="AK88" i="18" s="1"/>
  <c r="AM86" i="25"/>
  <c r="AK86" i="25"/>
  <c r="R87" i="25"/>
  <c r="AI87" i="25"/>
  <c r="C88" i="18"/>
  <c r="D88" i="18"/>
  <c r="CH87" i="8"/>
  <c r="M87" i="8"/>
  <c r="L87" i="8" s="1"/>
  <c r="K88" i="8" s="1"/>
  <c r="N88" i="8" s="1"/>
  <c r="F87" i="8"/>
  <c r="H87" i="8" s="1"/>
  <c r="CU87" i="8" s="1"/>
  <c r="P87" i="8"/>
  <c r="Q87" i="8" s="1"/>
  <c r="S87" i="8"/>
  <c r="T87" i="8" s="1"/>
  <c r="U87" i="8"/>
  <c r="BU82" i="8"/>
  <c r="AJ83" i="18" s="1"/>
  <c r="C82" i="27"/>
  <c r="BB82" i="8"/>
  <c r="AD83" i="18" s="1"/>
  <c r="BH82" i="8"/>
  <c r="AF83" i="18" s="1"/>
  <c r="BL82" i="8"/>
  <c r="AG83" i="18" s="1"/>
  <c r="BR82" i="8"/>
  <c r="AI83" i="18" s="1"/>
  <c r="BE85" i="8"/>
  <c r="AE86" i="18" s="1"/>
  <c r="BO85" i="8"/>
  <c r="AH86" i="18" s="1"/>
  <c r="BC86" i="8"/>
  <c r="BD86" i="8" s="1"/>
  <c r="L87" i="18"/>
  <c r="DA86" i="8"/>
  <c r="AU87" i="8"/>
  <c r="AF87" i="8"/>
  <c r="O88" i="8"/>
  <c r="I89" i="8" s="1"/>
  <c r="J89" i="8" s="1"/>
  <c r="G87" i="27"/>
  <c r="G88" i="18"/>
  <c r="AM87" i="8"/>
  <c r="S88" i="18" s="1"/>
  <c r="AS85" i="8"/>
  <c r="X86" i="18" s="1"/>
  <c r="AD85" i="8"/>
  <c r="K86" i="18" s="1"/>
  <c r="AL85" i="8"/>
  <c r="R86" i="18" s="1"/>
  <c r="F86" i="18"/>
  <c r="F85" i="27"/>
  <c r="AX84" i="8"/>
  <c r="BM86" i="8"/>
  <c r="BN86" i="8" s="1"/>
  <c r="Y87" i="18"/>
  <c r="BJ83" i="8"/>
  <c r="BK83" i="8" s="1"/>
  <c r="AB84" i="18"/>
  <c r="V86" i="8"/>
  <c r="R86" i="8"/>
  <c r="D84" i="27"/>
  <c r="AV86" i="8"/>
  <c r="Z87" i="18" s="1"/>
  <c r="AN86" i="8"/>
  <c r="T87" i="18" s="1"/>
  <c r="AG86" i="8"/>
  <c r="M87" i="18" s="1"/>
  <c r="H86" i="27"/>
  <c r="H87" i="18"/>
  <c r="AZ83" i="8"/>
  <c r="BA83" i="8" s="1"/>
  <c r="O84" i="18"/>
  <c r="AT84" i="8"/>
  <c r="W85" i="18"/>
  <c r="M88" i="25"/>
  <c r="AI88" i="25" s="1"/>
  <c r="N88" i="25"/>
  <c r="O88" i="25"/>
  <c r="P87" i="25"/>
  <c r="Q87" i="25"/>
  <c r="G86" i="8"/>
  <c r="CV87" i="8"/>
  <c r="BF83" i="8"/>
  <c r="BG83" i="8" s="1"/>
  <c r="P84" i="18"/>
  <c r="AI84" i="8"/>
  <c r="AE84" i="8"/>
  <c r="J85" i="18"/>
  <c r="AK85" i="8"/>
  <c r="AC85" i="8"/>
  <c r="AR85" i="8"/>
  <c r="E85" i="27"/>
  <c r="E86" i="18"/>
  <c r="BS83" i="8"/>
  <c r="BT83" i="8" s="1"/>
  <c r="V84" i="18"/>
  <c r="BP83" i="8"/>
  <c r="BQ83" i="8" s="1"/>
  <c r="AC84" i="18"/>
  <c r="AP84" i="8"/>
  <c r="Q85" i="18"/>
  <c r="AL88" i="25"/>
  <c r="D88" i="8"/>
  <c r="E88" i="8"/>
  <c r="AL87" i="25"/>
  <c r="C88" i="8"/>
  <c r="CR79" i="8" l="1"/>
  <c r="AM80" i="18"/>
  <c r="CL80" i="8"/>
  <c r="CM80" i="8"/>
  <c r="CZ87" i="8"/>
  <c r="CY87" i="8"/>
  <c r="CW87" i="8"/>
  <c r="CX88" i="8" s="1"/>
  <c r="AP89" i="18" s="1"/>
  <c r="CN87" i="8"/>
  <c r="CQ87" i="8"/>
  <c r="CO79" i="8"/>
  <c r="CP79" i="8" s="1"/>
  <c r="AN80" i="18" s="1"/>
  <c r="CK80" i="8"/>
  <c r="CJ81" i="8"/>
  <c r="AL82" i="18" s="1"/>
  <c r="CI88" i="8"/>
  <c r="AK89" i="18" s="1"/>
  <c r="AM87" i="25"/>
  <c r="AM88" i="25"/>
  <c r="F88" i="8"/>
  <c r="H88" i="8" s="1"/>
  <c r="CU88" i="8" s="1"/>
  <c r="S88" i="8"/>
  <c r="T88" i="8" s="1"/>
  <c r="P88" i="8"/>
  <c r="Q88" i="8" s="1"/>
  <c r="U88" i="8"/>
  <c r="V88" i="8" s="1"/>
  <c r="AW88" i="8" s="1"/>
  <c r="AA89" i="18" s="1"/>
  <c r="M88" i="8"/>
  <c r="L88" i="8" s="1"/>
  <c r="K89" i="8" s="1"/>
  <c r="N89" i="8" s="1"/>
  <c r="D85" i="27"/>
  <c r="V87" i="8"/>
  <c r="AW87" i="8" s="1"/>
  <c r="AA88" i="18" s="1"/>
  <c r="CH88" i="8"/>
  <c r="D89" i="18"/>
  <c r="C89" i="18"/>
  <c r="BU83" i="8"/>
  <c r="AJ84" i="18" s="1"/>
  <c r="C83" i="27"/>
  <c r="BH83" i="8"/>
  <c r="AF84" i="18" s="1"/>
  <c r="BE86" i="8"/>
  <c r="AE87" i="18" s="1"/>
  <c r="BL83" i="8"/>
  <c r="AG84" i="18" s="1"/>
  <c r="BB83" i="8"/>
  <c r="AD84" i="18" s="1"/>
  <c r="BR83" i="8"/>
  <c r="AI84" i="18" s="1"/>
  <c r="BO86" i="8"/>
  <c r="AH87" i="18" s="1"/>
  <c r="AZ84" i="8"/>
  <c r="BA84" i="8" s="1"/>
  <c r="O85" i="18"/>
  <c r="R87" i="8"/>
  <c r="BP84" i="8"/>
  <c r="BQ84" i="8" s="1"/>
  <c r="AC85" i="18"/>
  <c r="AH86" i="8"/>
  <c r="N87" i="18" s="1"/>
  <c r="AW86" i="8"/>
  <c r="AA87" i="18" s="1"/>
  <c r="AO86" i="8"/>
  <c r="U87" i="18" s="1"/>
  <c r="I87" i="18"/>
  <c r="I86" i="27"/>
  <c r="AT85" i="8"/>
  <c r="W86" i="18"/>
  <c r="M89" i="25"/>
  <c r="AI89" i="25" s="1"/>
  <c r="N89" i="25"/>
  <c r="O89" i="25"/>
  <c r="P88" i="25"/>
  <c r="Q88" i="25"/>
  <c r="BC87" i="8"/>
  <c r="BD87" i="8" s="1"/>
  <c r="L88" i="18"/>
  <c r="BS84" i="8"/>
  <c r="BT84" i="8" s="1"/>
  <c r="V85" i="18"/>
  <c r="AI85" i="8"/>
  <c r="AE85" i="8"/>
  <c r="J86" i="18"/>
  <c r="AU88" i="8"/>
  <c r="AF88" i="8"/>
  <c r="O89" i="8"/>
  <c r="I90" i="8" s="1"/>
  <c r="J90" i="8" s="1"/>
  <c r="AM88" i="8"/>
  <c r="S89" i="18" s="1"/>
  <c r="G89" i="18"/>
  <c r="G88" i="27"/>
  <c r="BF84" i="8"/>
  <c r="BG84" i="8" s="1"/>
  <c r="P85" i="18"/>
  <c r="BM87" i="8"/>
  <c r="BN87" i="8" s="1"/>
  <c r="Y88" i="18"/>
  <c r="AK86" i="8"/>
  <c r="AC86" i="8"/>
  <c r="AR86" i="8"/>
  <c r="E86" i="27"/>
  <c r="E87" i="18"/>
  <c r="AV87" i="8"/>
  <c r="Z88" i="18" s="1"/>
  <c r="AG87" i="8"/>
  <c r="M88" i="18" s="1"/>
  <c r="AN87" i="8"/>
  <c r="T88" i="18" s="1"/>
  <c r="H87" i="27"/>
  <c r="H88" i="18"/>
  <c r="AP85" i="8"/>
  <c r="Q86" i="18"/>
  <c r="R88" i="25"/>
  <c r="G87" i="8"/>
  <c r="CV88" i="8"/>
  <c r="DA87" i="8"/>
  <c r="BJ84" i="8"/>
  <c r="BK84" i="8" s="1"/>
  <c r="AB85" i="18"/>
  <c r="AX85" i="8"/>
  <c r="AS86" i="8"/>
  <c r="X87" i="18" s="1"/>
  <c r="AL86" i="8"/>
  <c r="R87" i="18" s="1"/>
  <c r="AD86" i="8"/>
  <c r="K87" i="18" s="1"/>
  <c r="F87" i="18"/>
  <c r="F86" i="27"/>
  <c r="D89" i="8"/>
  <c r="C89" i="8"/>
  <c r="E89" i="8"/>
  <c r="AJ88" i="25"/>
  <c r="AJ87" i="25"/>
  <c r="CR80" i="8" l="1"/>
  <c r="AM81" i="18"/>
  <c r="CL81" i="8"/>
  <c r="CM81" i="8"/>
  <c r="CZ88" i="8"/>
  <c r="CY88" i="8"/>
  <c r="CW88" i="8"/>
  <c r="CX89" i="8" s="1"/>
  <c r="AP90" i="18" s="1"/>
  <c r="CN88" i="8"/>
  <c r="CQ88" i="8"/>
  <c r="CO80" i="8"/>
  <c r="CP80" i="8" s="1"/>
  <c r="AN81" i="18" s="1"/>
  <c r="CK81" i="8"/>
  <c r="CJ82" i="8"/>
  <c r="AL83" i="18" s="1"/>
  <c r="CI89" i="8"/>
  <c r="AK90" i="18" s="1"/>
  <c r="AK88" i="25"/>
  <c r="AK87" i="25"/>
  <c r="R89" i="25"/>
  <c r="AO88" i="8"/>
  <c r="U89" i="18" s="1"/>
  <c r="AH88" i="8"/>
  <c r="N89" i="18" s="1"/>
  <c r="AH87" i="8"/>
  <c r="N88" i="18" s="1"/>
  <c r="I88" i="27"/>
  <c r="I89" i="18"/>
  <c r="AO87" i="8"/>
  <c r="U88" i="18" s="1"/>
  <c r="I88" i="18"/>
  <c r="I87" i="27"/>
  <c r="M89" i="8"/>
  <c r="L89" i="8" s="1"/>
  <c r="K90" i="8" s="1"/>
  <c r="N90" i="8" s="1"/>
  <c r="F89" i="8"/>
  <c r="H89" i="8" s="1"/>
  <c r="CU89" i="8" s="1"/>
  <c r="P89" i="8"/>
  <c r="Q89" i="8" s="1"/>
  <c r="S89" i="8"/>
  <c r="T89" i="8" s="1"/>
  <c r="U89" i="8"/>
  <c r="C90" i="18"/>
  <c r="D90" i="18"/>
  <c r="CH89" i="8"/>
  <c r="BU84" i="8"/>
  <c r="AJ85" i="18" s="1"/>
  <c r="C84" i="27"/>
  <c r="BO87" i="8"/>
  <c r="AH88" i="18" s="1"/>
  <c r="BE87" i="8"/>
  <c r="AE88" i="18" s="1"/>
  <c r="BR84" i="8"/>
  <c r="AI85" i="18" s="1"/>
  <c r="BL84" i="8"/>
  <c r="AG85" i="18" s="1"/>
  <c r="BH84" i="8"/>
  <c r="AF85" i="18" s="1"/>
  <c r="M90" i="25"/>
  <c r="N90" i="25"/>
  <c r="O90" i="25"/>
  <c r="P89" i="25"/>
  <c r="Q89" i="25"/>
  <c r="AD87" i="8"/>
  <c r="K88" i="18" s="1"/>
  <c r="AS87" i="8"/>
  <c r="X88" i="18" s="1"/>
  <c r="AL87" i="8"/>
  <c r="R88" i="18" s="1"/>
  <c r="F88" i="18"/>
  <c r="F87" i="27"/>
  <c r="AI86" i="8"/>
  <c r="AE86" i="8"/>
  <c r="J87" i="18"/>
  <c r="R88" i="8"/>
  <c r="BB84" i="8"/>
  <c r="AD85" i="18" s="1"/>
  <c r="DA88" i="8"/>
  <c r="AK87" i="8"/>
  <c r="AC87" i="8"/>
  <c r="AR87" i="8"/>
  <c r="E88" i="18"/>
  <c r="E87" i="27"/>
  <c r="AP86" i="8"/>
  <c r="Q87" i="18"/>
  <c r="AZ85" i="8"/>
  <c r="BA85" i="8" s="1"/>
  <c r="O86" i="18"/>
  <c r="BF85" i="8"/>
  <c r="BG85" i="8" s="1"/>
  <c r="P86" i="18"/>
  <c r="BJ85" i="8"/>
  <c r="BK85" i="8" s="1"/>
  <c r="AB86" i="18"/>
  <c r="BC88" i="8"/>
  <c r="BD88" i="8" s="1"/>
  <c r="L89" i="18"/>
  <c r="G88" i="8"/>
  <c r="CV89" i="8"/>
  <c r="AV88" i="8"/>
  <c r="Z89" i="18" s="1"/>
  <c r="AG88" i="8"/>
  <c r="M89" i="18" s="1"/>
  <c r="AN88" i="8"/>
  <c r="T89" i="18" s="1"/>
  <c r="H89" i="18"/>
  <c r="H88" i="27"/>
  <c r="AU89" i="8"/>
  <c r="AF89" i="8"/>
  <c r="O90" i="8"/>
  <c r="I91" i="8" s="1"/>
  <c r="J91" i="8" s="1"/>
  <c r="AM89" i="8"/>
  <c r="S90" i="18" s="1"/>
  <c r="G90" i="18"/>
  <c r="G89" i="27"/>
  <c r="AT86" i="8"/>
  <c r="W87" i="18"/>
  <c r="AX86" i="8"/>
  <c r="BS85" i="8"/>
  <c r="BT85" i="8" s="1"/>
  <c r="V86" i="18"/>
  <c r="BM88" i="8"/>
  <c r="BN88" i="8" s="1"/>
  <c r="Y89" i="18"/>
  <c r="BP85" i="8"/>
  <c r="BQ85" i="8" s="1"/>
  <c r="AC86" i="18"/>
  <c r="D86" i="27"/>
  <c r="AL89" i="25"/>
  <c r="C90" i="8"/>
  <c r="E90" i="8"/>
  <c r="AJ89" i="25"/>
  <c r="D90" i="8"/>
  <c r="CR81" i="8" l="1"/>
  <c r="AM82" i="18"/>
  <c r="CL82" i="8"/>
  <c r="CM82" i="8"/>
  <c r="CZ89" i="8"/>
  <c r="CY89" i="8"/>
  <c r="CW89" i="8"/>
  <c r="CX90" i="8" s="1"/>
  <c r="AP91" i="18" s="1"/>
  <c r="CN89" i="8"/>
  <c r="CQ89" i="8"/>
  <c r="CO81" i="8"/>
  <c r="CP81" i="8" s="1"/>
  <c r="AN82" i="18" s="1"/>
  <c r="CK82" i="8"/>
  <c r="CJ83" i="8"/>
  <c r="AL84" i="18" s="1"/>
  <c r="CI90" i="8"/>
  <c r="AK91" i="18" s="1"/>
  <c r="AK89" i="25"/>
  <c r="AM89" i="25"/>
  <c r="M90" i="8"/>
  <c r="L90" i="8" s="1"/>
  <c r="K91" i="8" s="1"/>
  <c r="N91" i="8" s="1"/>
  <c r="F90" i="8"/>
  <c r="H90" i="8" s="1"/>
  <c r="CU90" i="8" s="1"/>
  <c r="P90" i="8"/>
  <c r="Q90" i="8" s="1"/>
  <c r="U90" i="8"/>
  <c r="V90" i="8" s="1"/>
  <c r="S90" i="8"/>
  <c r="AI90" i="25"/>
  <c r="AX87" i="8"/>
  <c r="BP87" i="8" s="1"/>
  <c r="D87" i="27"/>
  <c r="C91" i="18"/>
  <c r="CH90" i="8"/>
  <c r="D91" i="18"/>
  <c r="R89" i="8"/>
  <c r="BB85" i="8"/>
  <c r="AD86" i="18" s="1"/>
  <c r="BR85" i="8"/>
  <c r="AI86" i="18" s="1"/>
  <c r="BO88" i="8"/>
  <c r="AH89" i="18" s="1"/>
  <c r="BE88" i="8"/>
  <c r="AE89" i="18" s="1"/>
  <c r="BH85" i="8"/>
  <c r="AF86" i="18" s="1"/>
  <c r="BU85" i="8"/>
  <c r="AJ86" i="18" s="1"/>
  <c r="C85" i="27"/>
  <c r="BL85" i="8"/>
  <c r="AG86" i="18" s="1"/>
  <c r="AK88" i="8"/>
  <c r="AC88" i="8"/>
  <c r="AR88" i="8"/>
  <c r="E88" i="27"/>
  <c r="E89" i="18"/>
  <c r="DA89" i="8"/>
  <c r="AZ86" i="8"/>
  <c r="BA86" i="8" s="1"/>
  <c r="O87" i="18"/>
  <c r="BS86" i="8"/>
  <c r="BT86" i="8" s="1"/>
  <c r="V87" i="18"/>
  <c r="BF86" i="8"/>
  <c r="BG86" i="8" s="1"/>
  <c r="P87" i="18"/>
  <c r="M91" i="25"/>
  <c r="AI91" i="25" s="1"/>
  <c r="N91" i="25"/>
  <c r="O91" i="25"/>
  <c r="P90" i="25"/>
  <c r="Q90" i="25"/>
  <c r="AD88" i="8"/>
  <c r="K89" i="18" s="1"/>
  <c r="AL88" i="8"/>
  <c r="R89" i="18" s="1"/>
  <c r="AS88" i="8"/>
  <c r="X89" i="18" s="1"/>
  <c r="F88" i="27"/>
  <c r="F89" i="18"/>
  <c r="BC89" i="8"/>
  <c r="BD89" i="8" s="1"/>
  <c r="L90" i="18"/>
  <c r="BP86" i="8"/>
  <c r="BQ86" i="8" s="1"/>
  <c r="AC87" i="18"/>
  <c r="AU90" i="8"/>
  <c r="AF90" i="8"/>
  <c r="O91" i="8"/>
  <c r="I92" i="8" s="1"/>
  <c r="J92" i="8" s="1"/>
  <c r="AM90" i="8"/>
  <c r="S91" i="18" s="1"/>
  <c r="G90" i="27"/>
  <c r="G91" i="18"/>
  <c r="T90" i="8"/>
  <c r="AG89" i="8"/>
  <c r="M90" i="18" s="1"/>
  <c r="AN89" i="8"/>
  <c r="T90" i="18" s="1"/>
  <c r="AV89" i="8"/>
  <c r="Z90" i="18" s="1"/>
  <c r="H90" i="18"/>
  <c r="H89" i="27"/>
  <c r="AT87" i="8"/>
  <c r="W88" i="18"/>
  <c r="BM89" i="8"/>
  <c r="BN89" i="8" s="1"/>
  <c r="Y90" i="18"/>
  <c r="AI87" i="8"/>
  <c r="AE87" i="8"/>
  <c r="J88" i="18"/>
  <c r="V89" i="8"/>
  <c r="BJ86" i="8"/>
  <c r="BK86" i="8" s="1"/>
  <c r="AB87" i="18"/>
  <c r="G89" i="8"/>
  <c r="CV90" i="8"/>
  <c r="AP87" i="8"/>
  <c r="Q88" i="18"/>
  <c r="R90" i="25"/>
  <c r="E91" i="8"/>
  <c r="AL90" i="25"/>
  <c r="D91" i="8"/>
  <c r="C91" i="8"/>
  <c r="AL91" i="25"/>
  <c r="CR82" i="8" l="1"/>
  <c r="AM83" i="18"/>
  <c r="CL83" i="8"/>
  <c r="CM83" i="8"/>
  <c r="CY90" i="8"/>
  <c r="CZ90" i="8"/>
  <c r="CW90" i="8"/>
  <c r="CX91" i="8" s="1"/>
  <c r="AP92" i="18" s="1"/>
  <c r="CN90" i="8"/>
  <c r="CQ90" i="8"/>
  <c r="CO82" i="8"/>
  <c r="CP82" i="8" s="1"/>
  <c r="AN83" i="18" s="1"/>
  <c r="CK83" i="8"/>
  <c r="CJ84" i="8"/>
  <c r="AL85" i="18" s="1"/>
  <c r="CI91" i="8"/>
  <c r="AK92" i="18" s="1"/>
  <c r="AM90" i="25"/>
  <c r="AM91" i="25"/>
  <c r="R91" i="25"/>
  <c r="AC88" i="18"/>
  <c r="C92" i="18"/>
  <c r="CH91" i="8"/>
  <c r="D92" i="18"/>
  <c r="M91" i="8"/>
  <c r="L91" i="8" s="1"/>
  <c r="K92" i="8" s="1"/>
  <c r="N92" i="8" s="1"/>
  <c r="F91" i="8"/>
  <c r="H91" i="8" s="1"/>
  <c r="CU91" i="8" s="1"/>
  <c r="P91" i="8"/>
  <c r="Q91" i="8" s="1"/>
  <c r="S91" i="8"/>
  <c r="T91" i="8" s="1"/>
  <c r="U91" i="8"/>
  <c r="BB86" i="8"/>
  <c r="AD87" i="18" s="1"/>
  <c r="AU91" i="8"/>
  <c r="AF91" i="8"/>
  <c r="O92" i="8"/>
  <c r="I93" i="8" s="1"/>
  <c r="J93" i="8" s="1"/>
  <c r="AM91" i="8"/>
  <c r="S92" i="18" s="1"/>
  <c r="G92" i="18"/>
  <c r="G91" i="27"/>
  <c r="BO89" i="8"/>
  <c r="AH90" i="18" s="1"/>
  <c r="BH86" i="8"/>
  <c r="AF87" i="18" s="1"/>
  <c r="BL86" i="8"/>
  <c r="AG87" i="18" s="1"/>
  <c r="BQ87" i="8"/>
  <c r="BR86" i="8"/>
  <c r="AI87" i="18" s="1"/>
  <c r="BU86" i="8"/>
  <c r="AJ87" i="18" s="1"/>
  <c r="C86" i="27"/>
  <c r="AI88" i="8"/>
  <c r="AE88" i="8"/>
  <c r="J89" i="18"/>
  <c r="AP88" i="8"/>
  <c r="Q89" i="18"/>
  <c r="AL89" i="8"/>
  <c r="R90" i="18" s="1"/>
  <c r="AS89" i="8"/>
  <c r="X90" i="18" s="1"/>
  <c r="AD89" i="8"/>
  <c r="K90" i="18" s="1"/>
  <c r="F90" i="18"/>
  <c r="F89" i="27"/>
  <c r="BE89" i="8"/>
  <c r="AE90" i="18" s="1"/>
  <c r="R90" i="8"/>
  <c r="BM90" i="8"/>
  <c r="BN90" i="8" s="1"/>
  <c r="Y91" i="18"/>
  <c r="N92" i="25"/>
  <c r="M92" i="25"/>
  <c r="O92" i="25"/>
  <c r="P91" i="25"/>
  <c r="Q91" i="25"/>
  <c r="AH89" i="8"/>
  <c r="N90" i="18" s="1"/>
  <c r="AW89" i="8"/>
  <c r="AA90" i="18" s="1"/>
  <c r="AO89" i="8"/>
  <c r="U90" i="18" s="1"/>
  <c r="I89" i="27"/>
  <c r="I90" i="18"/>
  <c r="DA90" i="8"/>
  <c r="AZ87" i="8"/>
  <c r="BA87" i="8" s="1"/>
  <c r="O88" i="18"/>
  <c r="BS87" i="8"/>
  <c r="BT87" i="8" s="1"/>
  <c r="V88" i="18"/>
  <c r="AH90" i="8"/>
  <c r="N91" i="18" s="1"/>
  <c r="AW90" i="8"/>
  <c r="AA91" i="18" s="1"/>
  <c r="AO90" i="8"/>
  <c r="U91" i="18" s="1"/>
  <c r="I91" i="18"/>
  <c r="I90" i="27"/>
  <c r="BC90" i="8"/>
  <c r="BD90" i="8" s="1"/>
  <c r="L91" i="18"/>
  <c r="AV90" i="8"/>
  <c r="Z91" i="18" s="1"/>
  <c r="AN90" i="8"/>
  <c r="T91" i="18" s="1"/>
  <c r="AG90" i="8"/>
  <c r="M91" i="18" s="1"/>
  <c r="H90" i="27"/>
  <c r="H91" i="18"/>
  <c r="D88" i="27"/>
  <c r="BF87" i="8"/>
  <c r="BG87" i="8" s="1"/>
  <c r="P88" i="18"/>
  <c r="G90" i="8"/>
  <c r="CV91" i="8"/>
  <c r="BJ87" i="8"/>
  <c r="BK87" i="8" s="1"/>
  <c r="AB88" i="18"/>
  <c r="AK89" i="8"/>
  <c r="AC89" i="8"/>
  <c r="AR89" i="8"/>
  <c r="E89" i="27"/>
  <c r="E90" i="18"/>
  <c r="AT88" i="8"/>
  <c r="W89" i="18"/>
  <c r="AX88" i="8"/>
  <c r="AJ90" i="25"/>
  <c r="C92" i="8"/>
  <c r="D92" i="8"/>
  <c r="E92" i="8"/>
  <c r="AJ91" i="25"/>
  <c r="CR83" i="8" l="1"/>
  <c r="AM84" i="18"/>
  <c r="CL84" i="8"/>
  <c r="CM84" i="8"/>
  <c r="CY91" i="8"/>
  <c r="CZ91" i="8"/>
  <c r="CW91" i="8"/>
  <c r="CX92" i="8" s="1"/>
  <c r="AP93" i="18" s="1"/>
  <c r="AK91" i="25"/>
  <c r="CN91" i="8"/>
  <c r="CQ91" i="8"/>
  <c r="CO83" i="8"/>
  <c r="CP83" i="8" s="1"/>
  <c r="AN84" i="18" s="1"/>
  <c r="CK84" i="8"/>
  <c r="CJ85" i="8"/>
  <c r="AL86" i="18" s="1"/>
  <c r="CI92" i="8"/>
  <c r="AK93" i="18" s="1"/>
  <c r="AK90" i="25"/>
  <c r="R92" i="25"/>
  <c r="AI92" i="25"/>
  <c r="M92" i="8"/>
  <c r="L92" i="8" s="1"/>
  <c r="K93" i="8" s="1"/>
  <c r="N93" i="8" s="1"/>
  <c r="U92" i="8"/>
  <c r="V92" i="8" s="1"/>
  <c r="F92" i="8"/>
  <c r="H92" i="8" s="1"/>
  <c r="CU92" i="8" s="1"/>
  <c r="S92" i="8"/>
  <c r="T92" i="8" s="1"/>
  <c r="P92" i="8"/>
  <c r="Q92" i="8" s="1"/>
  <c r="D89" i="27"/>
  <c r="C93" i="18"/>
  <c r="CH92" i="8"/>
  <c r="D93" i="18"/>
  <c r="BO90" i="8"/>
  <c r="AH91" i="18" s="1"/>
  <c r="BH87" i="8"/>
  <c r="AF88" i="18" s="1"/>
  <c r="BB87" i="8"/>
  <c r="AD88" i="18" s="1"/>
  <c r="AU92" i="8"/>
  <c r="AF92" i="8"/>
  <c r="O93" i="8"/>
  <c r="I94" i="8" s="1"/>
  <c r="J94" i="8" s="1"/>
  <c r="AM92" i="8"/>
  <c r="S93" i="18" s="1"/>
  <c r="G92" i="27"/>
  <c r="G93" i="18"/>
  <c r="BU87" i="8"/>
  <c r="AJ88" i="18" s="1"/>
  <c r="C87" i="27"/>
  <c r="BL87" i="8"/>
  <c r="AG88" i="18" s="1"/>
  <c r="BS88" i="8"/>
  <c r="BT88" i="8" s="1"/>
  <c r="V89" i="18"/>
  <c r="BR87" i="8"/>
  <c r="AI88" i="18" s="1"/>
  <c r="BE90" i="8"/>
  <c r="AE91" i="18" s="1"/>
  <c r="V91" i="8"/>
  <c r="AT89" i="8"/>
  <c r="W90" i="18"/>
  <c r="AP89" i="8"/>
  <c r="Q90" i="18"/>
  <c r="N93" i="25"/>
  <c r="M93" i="25"/>
  <c r="O93" i="25"/>
  <c r="P92" i="25"/>
  <c r="Q92" i="25"/>
  <c r="AZ88" i="8"/>
  <c r="BA88" i="8" s="1"/>
  <c r="O89" i="18"/>
  <c r="AN91" i="8"/>
  <c r="T92" i="18" s="1"/>
  <c r="AG91" i="8"/>
  <c r="M92" i="18" s="1"/>
  <c r="AV91" i="8"/>
  <c r="Z92" i="18" s="1"/>
  <c r="H92" i="18"/>
  <c r="H91" i="27"/>
  <c r="BP88" i="8"/>
  <c r="BQ88" i="8" s="1"/>
  <c r="AC89" i="18"/>
  <c r="BF88" i="8"/>
  <c r="BG88" i="8" s="1"/>
  <c r="P89" i="18"/>
  <c r="BC91" i="8"/>
  <c r="BD91" i="8" s="1"/>
  <c r="L92" i="18"/>
  <c r="AI89" i="8"/>
  <c r="AE89" i="8"/>
  <c r="J90" i="18"/>
  <c r="BJ88" i="8"/>
  <c r="BK88" i="8" s="1"/>
  <c r="AB89" i="18"/>
  <c r="BM91" i="8"/>
  <c r="BN91" i="8" s="1"/>
  <c r="Y92" i="18"/>
  <c r="AX89" i="8"/>
  <c r="AK90" i="8"/>
  <c r="AC90" i="8"/>
  <c r="AR90" i="8"/>
  <c r="E91" i="18"/>
  <c r="E90" i="27"/>
  <c r="DA91" i="8"/>
  <c r="AS90" i="8"/>
  <c r="X91" i="18" s="1"/>
  <c r="AD90" i="8"/>
  <c r="K91" i="18" s="1"/>
  <c r="AL90" i="8"/>
  <c r="R91" i="18" s="1"/>
  <c r="F90" i="27"/>
  <c r="F91" i="18"/>
  <c r="G91" i="8"/>
  <c r="CV92" i="8"/>
  <c r="R91" i="8"/>
  <c r="C93" i="8"/>
  <c r="D93" i="8"/>
  <c r="E93" i="8"/>
  <c r="AL92" i="25"/>
  <c r="AJ92" i="25"/>
  <c r="CR84" i="8" l="1"/>
  <c r="AM85" i="18"/>
  <c r="CL85" i="8"/>
  <c r="CM85" i="8"/>
  <c r="CY92" i="8"/>
  <c r="CZ92" i="8"/>
  <c r="CW92" i="8"/>
  <c r="CX93" i="8" s="1"/>
  <c r="AP94" i="18" s="1"/>
  <c r="CN92" i="8"/>
  <c r="CQ92" i="8"/>
  <c r="CO84" i="8"/>
  <c r="CP84" i="8" s="1"/>
  <c r="AN85" i="18" s="1"/>
  <c r="CK85" i="8"/>
  <c r="CJ86" i="8"/>
  <c r="AL87" i="18" s="1"/>
  <c r="CI93" i="8"/>
  <c r="AK94" i="18" s="1"/>
  <c r="AM92" i="25"/>
  <c r="AK92" i="25"/>
  <c r="M93" i="8"/>
  <c r="L93" i="8" s="1"/>
  <c r="K94" i="8" s="1"/>
  <c r="N94" i="8" s="1"/>
  <c r="U93" i="8"/>
  <c r="V93" i="8" s="1"/>
  <c r="AO93" i="8" s="1"/>
  <c r="U94" i="18" s="1"/>
  <c r="F93" i="8"/>
  <c r="H93" i="8" s="1"/>
  <c r="CU93" i="8" s="1"/>
  <c r="P93" i="8"/>
  <c r="Q93" i="8" s="1"/>
  <c r="S93" i="8"/>
  <c r="T93" i="8" s="1"/>
  <c r="R93" i="25"/>
  <c r="AI93" i="25"/>
  <c r="C94" i="18"/>
  <c r="D94" i="18"/>
  <c r="CH93" i="8"/>
  <c r="BR88" i="8"/>
  <c r="AI89" i="18" s="1"/>
  <c r="AU93" i="8"/>
  <c r="AF93" i="8"/>
  <c r="O94" i="8"/>
  <c r="I95" i="8" s="1"/>
  <c r="J95" i="8" s="1"/>
  <c r="AM93" i="8"/>
  <c r="S94" i="18" s="1"/>
  <c r="G93" i="27"/>
  <c r="G94" i="18"/>
  <c r="BL88" i="8"/>
  <c r="AG89" i="18" s="1"/>
  <c r="BB88" i="8"/>
  <c r="AD89" i="18" s="1"/>
  <c r="BE91" i="8"/>
  <c r="AE92" i="18" s="1"/>
  <c r="BO91" i="8"/>
  <c r="AH92" i="18" s="1"/>
  <c r="BH88" i="8"/>
  <c r="AF89" i="18" s="1"/>
  <c r="BP89" i="8"/>
  <c r="BQ89" i="8" s="1"/>
  <c r="AC90" i="18"/>
  <c r="BM92" i="8"/>
  <c r="BN92" i="8" s="1"/>
  <c r="Y93" i="18"/>
  <c r="AZ89" i="8"/>
  <c r="BA89" i="8" s="1"/>
  <c r="O90" i="18"/>
  <c r="BJ89" i="8"/>
  <c r="BK89" i="8" s="1"/>
  <c r="AB90" i="18"/>
  <c r="BU88" i="8"/>
  <c r="AJ89" i="18" s="1"/>
  <c r="C88" i="27"/>
  <c r="AK91" i="8"/>
  <c r="AC91" i="8"/>
  <c r="AR91" i="8"/>
  <c r="E91" i="27"/>
  <c r="E92" i="18"/>
  <c r="DA92" i="8"/>
  <c r="BF89" i="8"/>
  <c r="BG89" i="8" s="1"/>
  <c r="P90" i="18"/>
  <c r="G92" i="8"/>
  <c r="CV93" i="8"/>
  <c r="D90" i="27"/>
  <c r="AW91" i="8"/>
  <c r="AO91" i="8"/>
  <c r="U92" i="18" s="1"/>
  <c r="I92" i="18"/>
  <c r="I91" i="27"/>
  <c r="AH91" i="8"/>
  <c r="N92" i="18" s="1"/>
  <c r="AH92" i="8"/>
  <c r="N93" i="18" s="1"/>
  <c r="AO92" i="8"/>
  <c r="U93" i="18" s="1"/>
  <c r="AW92" i="8"/>
  <c r="AA93" i="18" s="1"/>
  <c r="I93" i="18"/>
  <c r="I92" i="27"/>
  <c r="AX90" i="8"/>
  <c r="M94" i="25"/>
  <c r="N94" i="25"/>
  <c r="O94" i="25"/>
  <c r="P93" i="25"/>
  <c r="Q93" i="25"/>
  <c r="AT90" i="8"/>
  <c r="W91" i="18"/>
  <c r="AL91" i="8"/>
  <c r="R92" i="18" s="1"/>
  <c r="AD91" i="8"/>
  <c r="K92" i="18" s="1"/>
  <c r="AS91" i="8"/>
  <c r="X92" i="18" s="1"/>
  <c r="F92" i="18"/>
  <c r="F91" i="27"/>
  <c r="AI90" i="8"/>
  <c r="AE90" i="8"/>
  <c r="J91" i="18"/>
  <c r="AV92" i="8"/>
  <c r="Z93" i="18" s="1"/>
  <c r="AN92" i="8"/>
  <c r="T93" i="18" s="1"/>
  <c r="AG92" i="8"/>
  <c r="M93" i="18" s="1"/>
  <c r="H93" i="18"/>
  <c r="H92" i="27"/>
  <c r="BC92" i="8"/>
  <c r="BD92" i="8" s="1"/>
  <c r="L93" i="18"/>
  <c r="R92" i="8"/>
  <c r="AP90" i="8"/>
  <c r="Q91" i="18"/>
  <c r="BS89" i="8"/>
  <c r="BT89" i="8" s="1"/>
  <c r="V90" i="18"/>
  <c r="E94" i="8"/>
  <c r="C94" i="8"/>
  <c r="D94" i="8"/>
  <c r="AL93" i="25"/>
  <c r="CR85" i="8" l="1"/>
  <c r="AM86" i="18"/>
  <c r="CL86" i="8"/>
  <c r="CM86" i="8"/>
  <c r="CZ93" i="8"/>
  <c r="CY93" i="8"/>
  <c r="CW93" i="8"/>
  <c r="CX94" i="8" s="1"/>
  <c r="AP95" i="18" s="1"/>
  <c r="CN93" i="8"/>
  <c r="CQ93" i="8"/>
  <c r="CO85" i="8"/>
  <c r="CP85" i="8" s="1"/>
  <c r="AN86" i="18" s="1"/>
  <c r="CK86" i="8"/>
  <c r="CJ87" i="8"/>
  <c r="AL88" i="18" s="1"/>
  <c r="CI94" i="8"/>
  <c r="AK95" i="18" s="1"/>
  <c r="AM93" i="25"/>
  <c r="M94" i="8"/>
  <c r="L94" i="8" s="1"/>
  <c r="K95" i="8" s="1"/>
  <c r="N95" i="8" s="1"/>
  <c r="F94" i="8"/>
  <c r="H94" i="8" s="1"/>
  <c r="CU94" i="8" s="1"/>
  <c r="P94" i="8"/>
  <c r="Q94" i="8" s="1"/>
  <c r="S94" i="8"/>
  <c r="T94" i="8" s="1"/>
  <c r="U94" i="8"/>
  <c r="V94" i="8" s="1"/>
  <c r="AH94" i="8" s="1"/>
  <c r="N95" i="18" s="1"/>
  <c r="AI94" i="25"/>
  <c r="AH93" i="8"/>
  <c r="N94" i="18" s="1"/>
  <c r="I93" i="27"/>
  <c r="I94" i="18"/>
  <c r="AW93" i="8"/>
  <c r="AA94" i="18" s="1"/>
  <c r="C95" i="18"/>
  <c r="CH94" i="8"/>
  <c r="D95" i="18"/>
  <c r="BR89" i="8"/>
  <c r="AI90" i="18" s="1"/>
  <c r="BE92" i="8"/>
  <c r="AE93" i="18" s="1"/>
  <c r="BH89" i="8"/>
  <c r="AF90" i="18" s="1"/>
  <c r="BU89" i="8"/>
  <c r="AJ90" i="18" s="1"/>
  <c r="C89" i="27"/>
  <c r="BL89" i="8"/>
  <c r="AG90" i="18" s="1"/>
  <c r="AU94" i="8"/>
  <c r="AF94" i="8"/>
  <c r="O95" i="8"/>
  <c r="I96" i="8" s="1"/>
  <c r="J96" i="8" s="1"/>
  <c r="AM94" i="8"/>
  <c r="S95" i="18" s="1"/>
  <c r="G95" i="18"/>
  <c r="G94" i="27"/>
  <c r="BO92" i="8"/>
  <c r="AH93" i="18" s="1"/>
  <c r="G93" i="8"/>
  <c r="CV94" i="8"/>
  <c r="BC93" i="8"/>
  <c r="BD93" i="8" s="1"/>
  <c r="L94" i="18"/>
  <c r="AZ90" i="8"/>
  <c r="BA90" i="8" s="1"/>
  <c r="O91" i="18"/>
  <c r="DA93" i="8"/>
  <c r="BF90" i="8"/>
  <c r="BG90" i="8" s="1"/>
  <c r="P91" i="18"/>
  <c r="BB89" i="8"/>
  <c r="AD90" i="18" s="1"/>
  <c r="BJ90" i="8"/>
  <c r="BK90" i="8" s="1"/>
  <c r="AB91" i="18"/>
  <c r="D91" i="27"/>
  <c r="BM93" i="8"/>
  <c r="BN93" i="8" s="1"/>
  <c r="Y94" i="18"/>
  <c r="AA92" i="18"/>
  <c r="AX91" i="8"/>
  <c r="AT91" i="8"/>
  <c r="W92" i="18"/>
  <c r="N95" i="25"/>
  <c r="M95" i="25"/>
  <c r="AI95" i="25" s="1"/>
  <c r="O95" i="25"/>
  <c r="P94" i="25"/>
  <c r="Q94" i="25"/>
  <c r="AI91" i="8"/>
  <c r="AE91" i="8"/>
  <c r="J92" i="18"/>
  <c r="BS90" i="8"/>
  <c r="BT90" i="8" s="1"/>
  <c r="V91" i="18"/>
  <c r="AS92" i="8"/>
  <c r="X93" i="18" s="1"/>
  <c r="AL92" i="8"/>
  <c r="R93" i="18" s="1"/>
  <c r="AD92" i="8"/>
  <c r="K93" i="18" s="1"/>
  <c r="F92" i="27"/>
  <c r="F93" i="18"/>
  <c r="R94" i="25"/>
  <c r="AP91" i="8"/>
  <c r="Q92" i="18"/>
  <c r="R93" i="8"/>
  <c r="AG93" i="8"/>
  <c r="M94" i="18" s="1"/>
  <c r="AV93" i="8"/>
  <c r="Z94" i="18" s="1"/>
  <c r="AN93" i="8"/>
  <c r="T94" i="18" s="1"/>
  <c r="H93" i="27"/>
  <c r="H94" i="18"/>
  <c r="BP90" i="8"/>
  <c r="BQ90" i="8" s="1"/>
  <c r="AC91" i="18"/>
  <c r="AK92" i="8"/>
  <c r="AC92" i="8"/>
  <c r="AR92" i="8"/>
  <c r="E92" i="27"/>
  <c r="E93" i="18"/>
  <c r="E95" i="8"/>
  <c r="AJ95" i="25"/>
  <c r="D95" i="8"/>
  <c r="C95" i="8"/>
  <c r="AJ93" i="25"/>
  <c r="AL94" i="25"/>
  <c r="CR86" i="8" l="1"/>
  <c r="AM87" i="18"/>
  <c r="CL87" i="8"/>
  <c r="CM87" i="8"/>
  <c r="CY94" i="8"/>
  <c r="CZ94" i="8"/>
  <c r="CW94" i="8"/>
  <c r="CX95" i="8" s="1"/>
  <c r="AP96" i="18" s="1"/>
  <c r="CN94" i="8"/>
  <c r="CQ94" i="8"/>
  <c r="AK93" i="25"/>
  <c r="CO86" i="8"/>
  <c r="CP86" i="8" s="1"/>
  <c r="AN87" i="18" s="1"/>
  <c r="CK87" i="8"/>
  <c r="CJ88" i="8"/>
  <c r="AL89" i="18" s="1"/>
  <c r="CI95" i="8"/>
  <c r="AK96" i="18" s="1"/>
  <c r="I95" i="18"/>
  <c r="I94" i="27"/>
  <c r="AO94" i="8"/>
  <c r="U95" i="18" s="1"/>
  <c r="AM94" i="25"/>
  <c r="AW94" i="8"/>
  <c r="AA95" i="18" s="1"/>
  <c r="AK95" i="25"/>
  <c r="D92" i="27"/>
  <c r="C96" i="18"/>
  <c r="M95" i="8"/>
  <c r="L95" i="8" s="1"/>
  <c r="K96" i="8" s="1"/>
  <c r="N96" i="8" s="1"/>
  <c r="F95" i="8"/>
  <c r="H95" i="8" s="1"/>
  <c r="CU95" i="8" s="1"/>
  <c r="P95" i="8"/>
  <c r="Q95" i="8" s="1"/>
  <c r="S95" i="8"/>
  <c r="T95" i="8" s="1"/>
  <c r="U95" i="8"/>
  <c r="CH95" i="8"/>
  <c r="D96" i="18"/>
  <c r="BH90" i="8"/>
  <c r="AF91" i="18" s="1"/>
  <c r="BO93" i="8"/>
  <c r="AH94" i="18" s="1"/>
  <c r="BR90" i="8"/>
  <c r="AI91" i="18" s="1"/>
  <c r="BU90" i="8"/>
  <c r="AJ91" i="18" s="1"/>
  <c r="C90" i="27"/>
  <c r="BE93" i="8"/>
  <c r="AE94" i="18" s="1"/>
  <c r="AU95" i="8"/>
  <c r="AF95" i="8"/>
  <c r="O96" i="8"/>
  <c r="I97" i="8" s="1"/>
  <c r="J97" i="8" s="1"/>
  <c r="AM95" i="8"/>
  <c r="S96" i="18" s="1"/>
  <c r="G95" i="27"/>
  <c r="G96" i="18"/>
  <c r="AI92" i="8"/>
  <c r="AE92" i="8"/>
  <c r="J93" i="18"/>
  <c r="R94" i="8"/>
  <c r="BL90" i="8"/>
  <c r="AG91" i="18" s="1"/>
  <c r="BB90" i="8"/>
  <c r="AD91" i="18" s="1"/>
  <c r="BS91" i="8"/>
  <c r="BT91" i="8" s="1"/>
  <c r="V92" i="18"/>
  <c r="AX92" i="8"/>
  <c r="M96" i="25"/>
  <c r="AI96" i="25" s="1"/>
  <c r="N96" i="25"/>
  <c r="O96" i="25"/>
  <c r="P95" i="25"/>
  <c r="Q95" i="25"/>
  <c r="AK93" i="8"/>
  <c r="AC93" i="8"/>
  <c r="AR93" i="8"/>
  <c r="E94" i="18"/>
  <c r="E93" i="27"/>
  <c r="BC94" i="8"/>
  <c r="BD94" i="8" s="1"/>
  <c r="L95" i="18"/>
  <c r="R95" i="25"/>
  <c r="DA94" i="8"/>
  <c r="G94" i="8"/>
  <c r="CV95" i="8"/>
  <c r="AV94" i="8"/>
  <c r="Z95" i="18" s="1"/>
  <c r="AG94" i="8"/>
  <c r="M95" i="18" s="1"/>
  <c r="AN94" i="8"/>
  <c r="T95" i="18" s="1"/>
  <c r="H94" i="27"/>
  <c r="H95" i="18"/>
  <c r="AZ91" i="8"/>
  <c r="BA91" i="8" s="1"/>
  <c r="O92" i="18"/>
  <c r="BJ91" i="8"/>
  <c r="BK91" i="8" s="1"/>
  <c r="AB92" i="18"/>
  <c r="BM94" i="8"/>
  <c r="BN94" i="8" s="1"/>
  <c r="Y95" i="18"/>
  <c r="AP92" i="8"/>
  <c r="Q93" i="18"/>
  <c r="AT92" i="8"/>
  <c r="W93" i="18"/>
  <c r="AS93" i="8"/>
  <c r="X94" i="18" s="1"/>
  <c r="AD93" i="8"/>
  <c r="K94" i="18" s="1"/>
  <c r="AL93" i="8"/>
  <c r="R94" i="18" s="1"/>
  <c r="F93" i="27"/>
  <c r="F94" i="18"/>
  <c r="BF91" i="8"/>
  <c r="BG91" i="8" s="1"/>
  <c r="P92" i="18"/>
  <c r="BP91" i="8"/>
  <c r="BQ91" i="8" s="1"/>
  <c r="AC92" i="18"/>
  <c r="C96" i="8"/>
  <c r="D96" i="8"/>
  <c r="AL96" i="25"/>
  <c r="AJ94" i="25"/>
  <c r="E96" i="8"/>
  <c r="AL95" i="25"/>
  <c r="CR87" i="8" l="1"/>
  <c r="AM88" i="18"/>
  <c r="CL88" i="8"/>
  <c r="CM88" i="8"/>
  <c r="CY95" i="8"/>
  <c r="CZ95" i="8"/>
  <c r="CW95" i="8"/>
  <c r="CX96" i="8" s="1"/>
  <c r="AP97" i="18" s="1"/>
  <c r="CN95" i="8"/>
  <c r="CQ95" i="8"/>
  <c r="CO87" i="8"/>
  <c r="CP87" i="8" s="1"/>
  <c r="AN88" i="18" s="1"/>
  <c r="CK88" i="8"/>
  <c r="CJ89" i="8"/>
  <c r="AL90" i="18" s="1"/>
  <c r="CI96" i="8"/>
  <c r="AK97" i="18" s="1"/>
  <c r="AM95" i="25"/>
  <c r="AM96" i="25"/>
  <c r="AK94" i="25"/>
  <c r="CH96" i="8"/>
  <c r="D97" i="18"/>
  <c r="M96" i="8"/>
  <c r="L96" i="8" s="1"/>
  <c r="K97" i="8" s="1"/>
  <c r="N97" i="8" s="1"/>
  <c r="F96" i="8"/>
  <c r="H96" i="8" s="1"/>
  <c r="CU96" i="8" s="1"/>
  <c r="P96" i="8"/>
  <c r="Q96" i="8" s="1"/>
  <c r="S96" i="8"/>
  <c r="T96" i="8" s="1"/>
  <c r="U96" i="8"/>
  <c r="C97" i="18"/>
  <c r="BH91" i="8"/>
  <c r="AF92" i="18" s="1"/>
  <c r="BO94" i="8"/>
  <c r="AH95" i="18" s="1"/>
  <c r="BL91" i="8"/>
  <c r="AG92" i="18" s="1"/>
  <c r="BE94" i="8"/>
  <c r="AE95" i="18" s="1"/>
  <c r="BU91" i="8"/>
  <c r="AJ92" i="18" s="1"/>
  <c r="C91" i="27"/>
  <c r="BR91" i="8"/>
  <c r="AI92" i="18" s="1"/>
  <c r="BB91" i="8"/>
  <c r="AD92" i="18" s="1"/>
  <c r="AX93" i="8"/>
  <c r="BP92" i="8"/>
  <c r="BQ92" i="8" s="1"/>
  <c r="AC93" i="18"/>
  <c r="R95" i="8"/>
  <c r="BC95" i="8"/>
  <c r="BD95" i="8" s="1"/>
  <c r="L96" i="18"/>
  <c r="AU96" i="8"/>
  <c r="AF96" i="8"/>
  <c r="O97" i="8"/>
  <c r="I98" i="8" s="1"/>
  <c r="J98" i="8" s="1"/>
  <c r="AM96" i="8"/>
  <c r="S97" i="18" s="1"/>
  <c r="G97" i="18"/>
  <c r="G96" i="27"/>
  <c r="AN95" i="8"/>
  <c r="T96" i="18" s="1"/>
  <c r="AG95" i="8"/>
  <c r="M96" i="18" s="1"/>
  <c r="AV95" i="8"/>
  <c r="Z96" i="18" s="1"/>
  <c r="H95" i="27"/>
  <c r="H96" i="18"/>
  <c r="AZ92" i="8"/>
  <c r="BA92" i="8" s="1"/>
  <c r="O93" i="18"/>
  <c r="BM95" i="8"/>
  <c r="BN95" i="8" s="1"/>
  <c r="Y96" i="18"/>
  <c r="V95" i="8"/>
  <c r="BJ92" i="8"/>
  <c r="BK92" i="8" s="1"/>
  <c r="AB93" i="18"/>
  <c r="D93" i="27"/>
  <c r="BF92" i="8"/>
  <c r="BG92" i="8" s="1"/>
  <c r="P93" i="18"/>
  <c r="AK94" i="8"/>
  <c r="AC94" i="8"/>
  <c r="AR94" i="8"/>
  <c r="E95" i="18"/>
  <c r="E94" i="27"/>
  <c r="M97" i="25"/>
  <c r="N97" i="25"/>
  <c r="O97" i="25"/>
  <c r="P96" i="25"/>
  <c r="Q96" i="25"/>
  <c r="BS92" i="8"/>
  <c r="BT92" i="8" s="1"/>
  <c r="V93" i="18"/>
  <c r="G95" i="8"/>
  <c r="CV96" i="8"/>
  <c r="AT93" i="8"/>
  <c r="W94" i="18"/>
  <c r="AI93" i="8"/>
  <c r="AE93" i="8"/>
  <c r="J94" i="18"/>
  <c r="DA95" i="8"/>
  <c r="AP93" i="8"/>
  <c r="Q94" i="18"/>
  <c r="R96" i="25"/>
  <c r="AL94" i="8"/>
  <c r="R95" i="18" s="1"/>
  <c r="AD94" i="8"/>
  <c r="K95" i="18" s="1"/>
  <c r="AS94" i="8"/>
  <c r="X95" i="18" s="1"/>
  <c r="F95" i="18"/>
  <c r="F94" i="27"/>
  <c r="C97" i="8"/>
  <c r="E97" i="8"/>
  <c r="D97" i="8"/>
  <c r="AJ96" i="25"/>
  <c r="CR88" i="8" l="1"/>
  <c r="AM89" i="18"/>
  <c r="CL89" i="8"/>
  <c r="CM89" i="8"/>
  <c r="CZ96" i="8"/>
  <c r="CY96" i="8"/>
  <c r="CW96" i="8"/>
  <c r="CX97" i="8" s="1"/>
  <c r="AP98" i="18" s="1"/>
  <c r="AK96" i="25"/>
  <c r="CN96" i="8"/>
  <c r="CQ96" i="8"/>
  <c r="CO88" i="8"/>
  <c r="CP88" i="8" s="1"/>
  <c r="AN89" i="18" s="1"/>
  <c r="CK89" i="8"/>
  <c r="CJ90" i="8"/>
  <c r="AL91" i="18" s="1"/>
  <c r="CI97" i="8"/>
  <c r="AK98" i="18" s="1"/>
  <c r="AI97" i="25"/>
  <c r="C98" i="18"/>
  <c r="M97" i="8"/>
  <c r="L97" i="8" s="1"/>
  <c r="K98" i="8" s="1"/>
  <c r="N98" i="8" s="1"/>
  <c r="F97" i="8"/>
  <c r="H97" i="8" s="1"/>
  <c r="CU97" i="8" s="1"/>
  <c r="P97" i="8"/>
  <c r="Q97" i="8" s="1"/>
  <c r="S97" i="8"/>
  <c r="T97" i="8" s="1"/>
  <c r="U97" i="8"/>
  <c r="D98" i="18"/>
  <c r="CH97" i="8"/>
  <c r="BH92" i="8"/>
  <c r="AF93" i="18" s="1"/>
  <c r="BL92" i="8"/>
  <c r="AG93" i="18" s="1"/>
  <c r="BO95" i="8"/>
  <c r="AH96" i="18" s="1"/>
  <c r="BU92" i="8"/>
  <c r="AJ93" i="18" s="1"/>
  <c r="C92" i="27"/>
  <c r="BM96" i="8"/>
  <c r="BN96" i="8" s="1"/>
  <c r="Y97" i="18"/>
  <c r="BE95" i="8"/>
  <c r="AE96" i="18" s="1"/>
  <c r="AG96" i="8"/>
  <c r="M97" i="18" s="1"/>
  <c r="AN96" i="8"/>
  <c r="T97" i="18" s="1"/>
  <c r="AV96" i="8"/>
  <c r="Z97" i="18" s="1"/>
  <c r="H97" i="18"/>
  <c r="H96" i="27"/>
  <c r="BB92" i="8"/>
  <c r="AD93" i="18" s="1"/>
  <c r="DA96" i="8"/>
  <c r="AK95" i="8"/>
  <c r="AC95" i="8"/>
  <c r="AR95" i="8"/>
  <c r="E96" i="18"/>
  <c r="E95" i="27"/>
  <c r="AZ93" i="8"/>
  <c r="BA93" i="8" s="1"/>
  <c r="O94" i="18"/>
  <c r="G96" i="8"/>
  <c r="CV97" i="8"/>
  <c r="D94" i="27"/>
  <c r="AD95" i="8"/>
  <c r="K96" i="18" s="1"/>
  <c r="AS95" i="8"/>
  <c r="X96" i="18" s="1"/>
  <c r="AL95" i="8"/>
  <c r="R96" i="18" s="1"/>
  <c r="F96" i="18"/>
  <c r="F95" i="27"/>
  <c r="BR92" i="8"/>
  <c r="AI93" i="18" s="1"/>
  <c r="BJ93" i="8"/>
  <c r="BK93" i="8" s="1"/>
  <c r="AB94" i="18"/>
  <c r="R96" i="8"/>
  <c r="AT94" i="8"/>
  <c r="W95" i="18"/>
  <c r="AX94" i="8"/>
  <c r="AH95" i="8"/>
  <c r="N96" i="18" s="1"/>
  <c r="I96" i="18"/>
  <c r="I95" i="27"/>
  <c r="AW95" i="8"/>
  <c r="AO95" i="8"/>
  <c r="U96" i="18" s="1"/>
  <c r="BF93" i="8"/>
  <c r="BG93" i="8" s="1"/>
  <c r="P94" i="18"/>
  <c r="BS93" i="8"/>
  <c r="BT93" i="8" s="1"/>
  <c r="V94" i="18"/>
  <c r="R97" i="25"/>
  <c r="AI94" i="8"/>
  <c r="AE94" i="8"/>
  <c r="J95" i="18"/>
  <c r="V96" i="8"/>
  <c r="BC96" i="8"/>
  <c r="BD96" i="8" s="1"/>
  <c r="L97" i="18"/>
  <c r="M98" i="25"/>
  <c r="N98" i="25"/>
  <c r="O98" i="25"/>
  <c r="P97" i="25"/>
  <c r="Q97" i="25"/>
  <c r="AP94" i="8"/>
  <c r="Q95" i="18"/>
  <c r="AU97" i="8"/>
  <c r="AF97" i="8"/>
  <c r="O98" i="8"/>
  <c r="I99" i="8" s="1"/>
  <c r="J99" i="8" s="1"/>
  <c r="AM97" i="8"/>
  <c r="S98" i="18" s="1"/>
  <c r="G98" i="18"/>
  <c r="G97" i="27"/>
  <c r="BP93" i="8"/>
  <c r="BQ93" i="8" s="1"/>
  <c r="AC94" i="18"/>
  <c r="AJ97" i="25"/>
  <c r="E98" i="8"/>
  <c r="D98" i="8"/>
  <c r="C98" i="8"/>
  <c r="CR89" i="8" l="1"/>
  <c r="AM90" i="18"/>
  <c r="CL90" i="8"/>
  <c r="CM90" i="8"/>
  <c r="CZ97" i="8"/>
  <c r="CY97" i="8"/>
  <c r="CW97" i="8"/>
  <c r="CX98" i="8" s="1"/>
  <c r="AP99" i="18" s="1"/>
  <c r="CN97" i="8"/>
  <c r="CQ97" i="8"/>
  <c r="CO89" i="8"/>
  <c r="CP89" i="8" s="1"/>
  <c r="AN90" i="18" s="1"/>
  <c r="CK90" i="8"/>
  <c r="CJ91" i="8"/>
  <c r="AL92" i="18" s="1"/>
  <c r="CI98" i="8"/>
  <c r="AK99" i="18" s="1"/>
  <c r="AK97" i="25"/>
  <c r="AI98" i="25"/>
  <c r="D95" i="27"/>
  <c r="CH98" i="8"/>
  <c r="D99" i="18"/>
  <c r="C99" i="18"/>
  <c r="M98" i="8"/>
  <c r="L98" i="8" s="1"/>
  <c r="K99" i="8" s="1"/>
  <c r="N99" i="8" s="1"/>
  <c r="F98" i="8"/>
  <c r="H98" i="8" s="1"/>
  <c r="CU98" i="8" s="1"/>
  <c r="P98" i="8"/>
  <c r="Q98" i="8" s="1"/>
  <c r="S98" i="8"/>
  <c r="T98" i="8" s="1"/>
  <c r="U98" i="8"/>
  <c r="V98" i="8" s="1"/>
  <c r="BL93" i="8"/>
  <c r="AG94" i="18" s="1"/>
  <c r="BU93" i="8"/>
  <c r="AJ94" i="18" s="1"/>
  <c r="C93" i="27"/>
  <c r="BR93" i="8"/>
  <c r="AI94" i="18" s="1"/>
  <c r="AV97" i="8"/>
  <c r="Z98" i="18" s="1"/>
  <c r="AG97" i="8"/>
  <c r="M98" i="18" s="1"/>
  <c r="AN97" i="8"/>
  <c r="T98" i="18" s="1"/>
  <c r="H97" i="27"/>
  <c r="H98" i="18"/>
  <c r="BH93" i="8"/>
  <c r="AF94" i="18" s="1"/>
  <c r="BB93" i="8"/>
  <c r="AD94" i="18" s="1"/>
  <c r="AU98" i="8"/>
  <c r="AF98" i="8"/>
  <c r="O99" i="8"/>
  <c r="I100" i="8" s="1"/>
  <c r="J100" i="8" s="1"/>
  <c r="G99" i="18"/>
  <c r="AM98" i="8"/>
  <c r="S99" i="18" s="1"/>
  <c r="G98" i="27"/>
  <c r="BE96" i="8"/>
  <c r="AE97" i="18" s="1"/>
  <c r="BO96" i="8"/>
  <c r="AH97" i="18" s="1"/>
  <c r="BM97" i="8"/>
  <c r="BN97" i="8" s="1"/>
  <c r="Y98" i="18"/>
  <c r="BP94" i="8"/>
  <c r="BQ94" i="8" s="1"/>
  <c r="AC95" i="18"/>
  <c r="G97" i="8"/>
  <c r="CV98" i="8"/>
  <c r="AT95" i="8"/>
  <c r="W96" i="18"/>
  <c r="BS94" i="8"/>
  <c r="BT94" i="8" s="1"/>
  <c r="V95" i="18"/>
  <c r="AH96" i="8"/>
  <c r="N97" i="18" s="1"/>
  <c r="AO96" i="8"/>
  <c r="U97" i="18" s="1"/>
  <c r="AW96" i="8"/>
  <c r="I96" i="27"/>
  <c r="I97" i="18"/>
  <c r="BJ94" i="8"/>
  <c r="BK94" i="8" s="1"/>
  <c r="AB95" i="18"/>
  <c r="AK96" i="8"/>
  <c r="AC96" i="8"/>
  <c r="AR96" i="8"/>
  <c r="E96" i="27"/>
  <c r="E97" i="18"/>
  <c r="AI95" i="8"/>
  <c r="AE95" i="8"/>
  <c r="J96" i="18"/>
  <c r="AP95" i="8"/>
  <c r="Q96" i="18"/>
  <c r="AS96" i="8"/>
  <c r="X97" i="18" s="1"/>
  <c r="AD96" i="8"/>
  <c r="K97" i="18" s="1"/>
  <c r="AL96" i="8"/>
  <c r="R97" i="18" s="1"/>
  <c r="F96" i="27"/>
  <c r="F97" i="18"/>
  <c r="BF94" i="8"/>
  <c r="BG94" i="8" s="1"/>
  <c r="P95" i="18"/>
  <c r="R97" i="8"/>
  <c r="DA97" i="8"/>
  <c r="AZ94" i="8"/>
  <c r="BA94" i="8" s="1"/>
  <c r="O95" i="18"/>
  <c r="AA96" i="18"/>
  <c r="AX95" i="8"/>
  <c r="BC97" i="8"/>
  <c r="BD97" i="8" s="1"/>
  <c r="L98" i="18"/>
  <c r="M99" i="25"/>
  <c r="AI99" i="25" s="1"/>
  <c r="N99" i="25"/>
  <c r="O99" i="25"/>
  <c r="P98" i="25"/>
  <c r="Q98" i="25"/>
  <c r="R98" i="25"/>
  <c r="V97" i="8"/>
  <c r="C99" i="8"/>
  <c r="E99" i="8"/>
  <c r="D99" i="8"/>
  <c r="AJ98" i="25"/>
  <c r="AL97" i="25"/>
  <c r="AL98" i="25"/>
  <c r="AL99" i="25"/>
  <c r="AM97" i="25" l="1"/>
  <c r="CR90" i="8"/>
  <c r="AM91" i="18"/>
  <c r="CL91" i="8"/>
  <c r="CM91" i="8"/>
  <c r="CY98" i="8"/>
  <c r="CZ98" i="8"/>
  <c r="CW98" i="8"/>
  <c r="CX99" i="8" s="1"/>
  <c r="AP100" i="18" s="1"/>
  <c r="CN98" i="8"/>
  <c r="CQ98" i="8"/>
  <c r="CO90" i="8"/>
  <c r="CP90" i="8" s="1"/>
  <c r="AN91" i="18" s="1"/>
  <c r="CK91" i="8"/>
  <c r="CJ92" i="8"/>
  <c r="AL93" i="18" s="1"/>
  <c r="CI99" i="8"/>
  <c r="AK100" i="18" s="1"/>
  <c r="AM98" i="25"/>
  <c r="AM99" i="25"/>
  <c r="AK98" i="25"/>
  <c r="D96" i="27"/>
  <c r="R99" i="25"/>
  <c r="M99" i="8"/>
  <c r="L99" i="8" s="1"/>
  <c r="K100" i="8" s="1"/>
  <c r="N100" i="8" s="1"/>
  <c r="F99" i="8"/>
  <c r="H99" i="8" s="1"/>
  <c r="CU99" i="8" s="1"/>
  <c r="P99" i="8"/>
  <c r="Q99" i="8" s="1"/>
  <c r="S99" i="8"/>
  <c r="T99" i="8" s="1"/>
  <c r="U99" i="8"/>
  <c r="V99" i="8" s="1"/>
  <c r="C100" i="18"/>
  <c r="CH99" i="8"/>
  <c r="D100" i="18"/>
  <c r="BE97" i="8"/>
  <c r="AE98" i="18" s="1"/>
  <c r="AU99" i="8"/>
  <c r="AF99" i="8"/>
  <c r="O100" i="8"/>
  <c r="I101" i="8" s="1"/>
  <c r="J101" i="8" s="1"/>
  <c r="AM99" i="8"/>
  <c r="S100" i="18" s="1"/>
  <c r="G100" i="18"/>
  <c r="G99" i="27"/>
  <c r="BH94" i="8"/>
  <c r="AF95" i="18" s="1"/>
  <c r="BL94" i="8"/>
  <c r="AG95" i="18" s="1"/>
  <c r="BB94" i="8"/>
  <c r="AD95" i="18" s="1"/>
  <c r="BR94" i="8"/>
  <c r="AI95" i="18" s="1"/>
  <c r="BU94" i="8"/>
  <c r="AJ95" i="18" s="1"/>
  <c r="C94" i="27"/>
  <c r="BF95" i="8"/>
  <c r="BG95" i="8" s="1"/>
  <c r="P96" i="18"/>
  <c r="BJ95" i="8"/>
  <c r="BK95" i="8" s="1"/>
  <c r="AB96" i="18"/>
  <c r="AW98" i="8"/>
  <c r="AA99" i="18" s="1"/>
  <c r="AH98" i="8"/>
  <c r="N99" i="18" s="1"/>
  <c r="AO98" i="8"/>
  <c r="U99" i="18" s="1"/>
  <c r="I99" i="18"/>
  <c r="I98" i="27"/>
  <c r="G98" i="8"/>
  <c r="CV99" i="8"/>
  <c r="BC98" i="8"/>
  <c r="BD98" i="8" s="1"/>
  <c r="L99" i="18"/>
  <c r="AW97" i="8"/>
  <c r="AO97" i="8"/>
  <c r="U98" i="18" s="1"/>
  <c r="AH97" i="8"/>
  <c r="N98" i="18" s="1"/>
  <c r="I98" i="18"/>
  <c r="I97" i="27"/>
  <c r="R98" i="8"/>
  <c r="AT96" i="8"/>
  <c r="W97" i="18"/>
  <c r="AK97" i="8"/>
  <c r="AC97" i="8"/>
  <c r="AR97" i="8"/>
  <c r="E98" i="18"/>
  <c r="E97" i="27"/>
  <c r="BO97" i="8"/>
  <c r="AH98" i="18" s="1"/>
  <c r="AI96" i="8"/>
  <c r="AE96" i="8"/>
  <c r="J97" i="18"/>
  <c r="BM98" i="8"/>
  <c r="BN98" i="8" s="1"/>
  <c r="Y99" i="18"/>
  <c r="BS95" i="8"/>
  <c r="BT95" i="8" s="1"/>
  <c r="V96" i="18"/>
  <c r="AP96" i="8"/>
  <c r="Q97" i="18"/>
  <c r="AS97" i="8"/>
  <c r="X98" i="18" s="1"/>
  <c r="AD97" i="8"/>
  <c r="K98" i="18" s="1"/>
  <c r="AL97" i="8"/>
  <c r="R98" i="18" s="1"/>
  <c r="F98" i="18"/>
  <c r="F97" i="27"/>
  <c r="AA97" i="18"/>
  <c r="AX96" i="8"/>
  <c r="AN98" i="8"/>
  <c r="T99" i="18" s="1"/>
  <c r="AV98" i="8"/>
  <c r="Z99" i="18" s="1"/>
  <c r="AG98" i="8"/>
  <c r="M99" i="18" s="1"/>
  <c r="H98" i="27"/>
  <c r="H99" i="18"/>
  <c r="BP95" i="8"/>
  <c r="BQ95" i="8" s="1"/>
  <c r="AC96" i="18"/>
  <c r="M100" i="25"/>
  <c r="N100" i="25"/>
  <c r="O100" i="25"/>
  <c r="P99" i="25"/>
  <c r="Q99" i="25"/>
  <c r="DA98" i="8"/>
  <c r="AZ95" i="8"/>
  <c r="BA95" i="8" s="1"/>
  <c r="O96" i="18"/>
  <c r="C100" i="8"/>
  <c r="E100" i="8"/>
  <c r="AJ99" i="25"/>
  <c r="D100" i="8"/>
  <c r="CR91" i="8" l="1"/>
  <c r="AM92" i="18"/>
  <c r="CL92" i="8"/>
  <c r="CM92" i="8"/>
  <c r="CZ99" i="8"/>
  <c r="CY99" i="8"/>
  <c r="CW99" i="8"/>
  <c r="CX100" i="8" s="1"/>
  <c r="AP101" i="18" s="1"/>
  <c r="CN99" i="8"/>
  <c r="CQ99" i="8"/>
  <c r="CO91" i="8"/>
  <c r="CP91" i="8" s="1"/>
  <c r="AN92" i="18" s="1"/>
  <c r="CK92" i="8"/>
  <c r="CJ93" i="8"/>
  <c r="AL94" i="18" s="1"/>
  <c r="CI100" i="8"/>
  <c r="AK101" i="18" s="1"/>
  <c r="AK99" i="25"/>
  <c r="AI100" i="25"/>
  <c r="D97" i="27"/>
  <c r="M100" i="8"/>
  <c r="L100" i="8" s="1"/>
  <c r="K101" i="8" s="1"/>
  <c r="N101" i="8" s="1"/>
  <c r="F100" i="8"/>
  <c r="H100" i="8" s="1"/>
  <c r="CU100" i="8" s="1"/>
  <c r="P100" i="8"/>
  <c r="Q100" i="8" s="1"/>
  <c r="S100" i="8"/>
  <c r="T100" i="8" s="1"/>
  <c r="U100" i="8"/>
  <c r="V100" i="8" s="1"/>
  <c r="I100" i="27" s="1"/>
  <c r="CH100" i="8"/>
  <c r="D101" i="18"/>
  <c r="C101" i="18"/>
  <c r="BU95" i="8"/>
  <c r="AJ96" i="18" s="1"/>
  <c r="C95" i="27"/>
  <c r="BH95" i="8"/>
  <c r="AF96" i="18" s="1"/>
  <c r="BO98" i="8"/>
  <c r="AH99" i="18" s="1"/>
  <c r="BB95" i="8"/>
  <c r="AD96" i="18" s="1"/>
  <c r="BE98" i="8"/>
  <c r="AE99" i="18" s="1"/>
  <c r="BL95" i="8"/>
  <c r="AG96" i="18" s="1"/>
  <c r="BR95" i="8"/>
  <c r="AI96" i="18" s="1"/>
  <c r="R99" i="8"/>
  <c r="AK98" i="8"/>
  <c r="AC98" i="8"/>
  <c r="AR98" i="8"/>
  <c r="E98" i="27"/>
  <c r="E99" i="18"/>
  <c r="AT97" i="8"/>
  <c r="W98" i="18"/>
  <c r="G99" i="8"/>
  <c r="CV100" i="8"/>
  <c r="AI97" i="8"/>
  <c r="AE97" i="8"/>
  <c r="J98" i="18"/>
  <c r="BC99" i="8"/>
  <c r="BD99" i="8" s="1"/>
  <c r="L100" i="18"/>
  <c r="DA99" i="8"/>
  <c r="AU100" i="8"/>
  <c r="AF100" i="8"/>
  <c r="O101" i="8"/>
  <c r="I102" i="8" s="1"/>
  <c r="J102" i="8" s="1"/>
  <c r="AM100" i="8"/>
  <c r="S101" i="18" s="1"/>
  <c r="G100" i="27"/>
  <c r="G101" i="18"/>
  <c r="N101" i="25"/>
  <c r="M101" i="25"/>
  <c r="O101" i="25"/>
  <c r="P100" i="25"/>
  <c r="Q100" i="25"/>
  <c r="AG99" i="8"/>
  <c r="M100" i="18" s="1"/>
  <c r="AV99" i="8"/>
  <c r="Z100" i="18" s="1"/>
  <c r="AN99" i="8"/>
  <c r="T100" i="18" s="1"/>
  <c r="H100" i="18"/>
  <c r="H99" i="27"/>
  <c r="BP96" i="8"/>
  <c r="BQ96" i="8" s="1"/>
  <c r="AC97" i="18"/>
  <c r="BS96" i="8"/>
  <c r="BT96" i="8" s="1"/>
  <c r="V97" i="18"/>
  <c r="BF96" i="8"/>
  <c r="BG96" i="8" s="1"/>
  <c r="P97" i="18"/>
  <c r="AA98" i="18"/>
  <c r="AX97" i="8"/>
  <c r="BM99" i="8"/>
  <c r="BN99" i="8" s="1"/>
  <c r="Y100" i="18"/>
  <c r="AZ96" i="8"/>
  <c r="BA96" i="8" s="1"/>
  <c r="O97" i="18"/>
  <c r="AW99" i="8"/>
  <c r="AA100" i="18" s="1"/>
  <c r="AH99" i="8"/>
  <c r="N100" i="18" s="1"/>
  <c r="AO99" i="8"/>
  <c r="U100" i="18" s="1"/>
  <c r="I99" i="27"/>
  <c r="I100" i="18"/>
  <c r="BJ96" i="8"/>
  <c r="BK96" i="8" s="1"/>
  <c r="AB97" i="18"/>
  <c r="AP97" i="8"/>
  <c r="Q98" i="18"/>
  <c r="R100" i="25"/>
  <c r="AL98" i="8"/>
  <c r="R99" i="18" s="1"/>
  <c r="AS98" i="8"/>
  <c r="X99" i="18" s="1"/>
  <c r="AD98" i="8"/>
  <c r="K99" i="18" s="1"/>
  <c r="F98" i="27"/>
  <c r="F99" i="18"/>
  <c r="E101" i="8"/>
  <c r="D101" i="8"/>
  <c r="C101" i="8"/>
  <c r="AL100" i="25"/>
  <c r="CR92" i="8" l="1"/>
  <c r="AM93" i="18"/>
  <c r="CL93" i="8"/>
  <c r="CM93" i="8"/>
  <c r="CZ100" i="8"/>
  <c r="CY100" i="8"/>
  <c r="CW100" i="8"/>
  <c r="CX101" i="8" s="1"/>
  <c r="AP102" i="18" s="1"/>
  <c r="CN100" i="8"/>
  <c r="CQ100" i="8"/>
  <c r="CO92" i="8"/>
  <c r="CP92" i="8" s="1"/>
  <c r="AN93" i="18" s="1"/>
  <c r="CK93" i="8"/>
  <c r="CJ94" i="8"/>
  <c r="AL95" i="18" s="1"/>
  <c r="CI101" i="8"/>
  <c r="AK102" i="18" s="1"/>
  <c r="AM100" i="25"/>
  <c r="AI101" i="25"/>
  <c r="AW100" i="8"/>
  <c r="AA101" i="18" s="1"/>
  <c r="AO100" i="8"/>
  <c r="U101" i="18" s="1"/>
  <c r="AH100" i="8"/>
  <c r="N101" i="18" s="1"/>
  <c r="I101" i="18"/>
  <c r="C102" i="18"/>
  <c r="CH101" i="8"/>
  <c r="D102" i="18"/>
  <c r="M101" i="8"/>
  <c r="L101" i="8" s="1"/>
  <c r="K102" i="8" s="1"/>
  <c r="N102" i="8" s="1"/>
  <c r="F101" i="8"/>
  <c r="H101" i="8" s="1"/>
  <c r="CU101" i="8" s="1"/>
  <c r="P101" i="8"/>
  <c r="Q101" i="8" s="1"/>
  <c r="S101" i="8"/>
  <c r="T101" i="8" s="1"/>
  <c r="U101" i="8"/>
  <c r="BO99" i="8"/>
  <c r="AH100" i="18" s="1"/>
  <c r="BL96" i="8"/>
  <c r="AG97" i="18" s="1"/>
  <c r="BH96" i="8"/>
  <c r="AF97" i="18" s="1"/>
  <c r="BR96" i="8"/>
  <c r="AI97" i="18" s="1"/>
  <c r="BB96" i="8"/>
  <c r="AD97" i="18" s="1"/>
  <c r="BU96" i="8"/>
  <c r="AJ97" i="18" s="1"/>
  <c r="C96" i="27"/>
  <c r="BE99" i="8"/>
  <c r="AE100" i="18" s="1"/>
  <c r="AU101" i="8"/>
  <c r="AF101" i="8"/>
  <c r="O102" i="8"/>
  <c r="I103" i="8" s="1"/>
  <c r="J103" i="8" s="1"/>
  <c r="AM101" i="8"/>
  <c r="S102" i="18" s="1"/>
  <c r="G102" i="18"/>
  <c r="G101" i="27"/>
  <c r="BF97" i="8"/>
  <c r="BG97" i="8" s="1"/>
  <c r="P98" i="18"/>
  <c r="AT98" i="8"/>
  <c r="W99" i="18"/>
  <c r="AK99" i="8"/>
  <c r="AC99" i="8"/>
  <c r="AR99" i="8"/>
  <c r="E99" i="27"/>
  <c r="E100" i="18"/>
  <c r="AI98" i="8"/>
  <c r="AE98" i="8"/>
  <c r="J99" i="18"/>
  <c r="N102" i="25"/>
  <c r="M102" i="25"/>
  <c r="O102" i="25"/>
  <c r="P101" i="25"/>
  <c r="Q101" i="25"/>
  <c r="BS97" i="8"/>
  <c r="BT97" i="8" s="1"/>
  <c r="V98" i="18"/>
  <c r="R101" i="25"/>
  <c r="G100" i="8"/>
  <c r="CV101" i="8"/>
  <c r="AP98" i="8"/>
  <c r="Q99" i="18"/>
  <c r="DA100" i="8"/>
  <c r="AD99" i="8"/>
  <c r="K100" i="18" s="1"/>
  <c r="AS99" i="8"/>
  <c r="X100" i="18" s="1"/>
  <c r="AL99" i="8"/>
  <c r="R100" i="18" s="1"/>
  <c r="F99" i="27"/>
  <c r="F100" i="18"/>
  <c r="BM100" i="8"/>
  <c r="BN100" i="8" s="1"/>
  <c r="Y101" i="18"/>
  <c r="AG100" i="8"/>
  <c r="M101" i="18" s="1"/>
  <c r="AN100" i="8"/>
  <c r="T101" i="18" s="1"/>
  <c r="AV100" i="8"/>
  <c r="Z101" i="18" s="1"/>
  <c r="H101" i="18"/>
  <c r="H100" i="27"/>
  <c r="BJ97" i="8"/>
  <c r="BK97" i="8" s="1"/>
  <c r="AB98" i="18"/>
  <c r="R100" i="8"/>
  <c r="AX98" i="8"/>
  <c r="BP97" i="8"/>
  <c r="BQ97" i="8" s="1"/>
  <c r="AC98" i="18"/>
  <c r="BC100" i="8"/>
  <c r="BD100" i="8" s="1"/>
  <c r="L101" i="18"/>
  <c r="AZ97" i="8"/>
  <c r="BA97" i="8" s="1"/>
  <c r="O98" i="18"/>
  <c r="D98" i="27"/>
  <c r="E102" i="8"/>
  <c r="AJ100" i="25"/>
  <c r="C102" i="8"/>
  <c r="D102" i="8"/>
  <c r="AJ101" i="25"/>
  <c r="CR93" i="8" l="1"/>
  <c r="AM94" i="18"/>
  <c r="CL94" i="8"/>
  <c r="CM94" i="8"/>
  <c r="CZ101" i="8"/>
  <c r="CY101" i="8"/>
  <c r="CW101" i="8"/>
  <c r="CX102" i="8" s="1"/>
  <c r="AP103" i="18" s="1"/>
  <c r="AK100" i="25"/>
  <c r="CN101" i="8"/>
  <c r="CQ101" i="8"/>
  <c r="CO93" i="8"/>
  <c r="CP93" i="8" s="1"/>
  <c r="AN94" i="18" s="1"/>
  <c r="CK94" i="8"/>
  <c r="CJ95" i="8"/>
  <c r="AL96" i="18" s="1"/>
  <c r="CI102" i="8"/>
  <c r="AK103" i="18" s="1"/>
  <c r="AK101" i="25"/>
  <c r="R102" i="25"/>
  <c r="AI102" i="25"/>
  <c r="D99" i="27"/>
  <c r="M102" i="8"/>
  <c r="L102" i="8" s="1"/>
  <c r="K103" i="8" s="1"/>
  <c r="N103" i="8" s="1"/>
  <c r="F102" i="8"/>
  <c r="H102" i="8" s="1"/>
  <c r="CU102" i="8" s="1"/>
  <c r="P102" i="8"/>
  <c r="Q102" i="8" s="1"/>
  <c r="S102" i="8"/>
  <c r="T102" i="8" s="1"/>
  <c r="U102" i="8"/>
  <c r="V102" i="8" s="1"/>
  <c r="C103" i="18"/>
  <c r="CH102" i="8"/>
  <c r="D103" i="18"/>
  <c r="BR97" i="8"/>
  <c r="AI98" i="18" s="1"/>
  <c r="AU102" i="8"/>
  <c r="AF102" i="8"/>
  <c r="O103" i="8"/>
  <c r="I104" i="8" s="1"/>
  <c r="J104" i="8" s="1"/>
  <c r="AM102" i="8"/>
  <c r="S103" i="18" s="1"/>
  <c r="G103" i="18"/>
  <c r="G102" i="27"/>
  <c r="BE100" i="8"/>
  <c r="AE101" i="18" s="1"/>
  <c r="BB97" i="8"/>
  <c r="AD98" i="18" s="1"/>
  <c r="BU97" i="8"/>
  <c r="AJ98" i="18" s="1"/>
  <c r="C97" i="27"/>
  <c r="BL97" i="8"/>
  <c r="AG98" i="18" s="1"/>
  <c r="BO100" i="8"/>
  <c r="AH101" i="18" s="1"/>
  <c r="BH97" i="8"/>
  <c r="AF98" i="18" s="1"/>
  <c r="AD100" i="8"/>
  <c r="K101" i="18" s="1"/>
  <c r="AL100" i="8"/>
  <c r="R101" i="18" s="1"/>
  <c r="AS100" i="8"/>
  <c r="X101" i="18" s="1"/>
  <c r="F100" i="27"/>
  <c r="F101" i="18"/>
  <c r="BC101" i="8"/>
  <c r="BD101" i="8" s="1"/>
  <c r="L102" i="18"/>
  <c r="N103" i="25"/>
  <c r="M103" i="25"/>
  <c r="AI103" i="25" s="1"/>
  <c r="O103" i="25"/>
  <c r="P102" i="25"/>
  <c r="Q102" i="25"/>
  <c r="AN101" i="8"/>
  <c r="T102" i="18" s="1"/>
  <c r="AG101" i="8"/>
  <c r="M102" i="18" s="1"/>
  <c r="AV101" i="8"/>
  <c r="Z102" i="18" s="1"/>
  <c r="H101" i="27"/>
  <c r="H102" i="18"/>
  <c r="AZ98" i="8"/>
  <c r="BA98" i="8" s="1"/>
  <c r="O99" i="18"/>
  <c r="BJ98" i="8"/>
  <c r="BK98" i="8" s="1"/>
  <c r="AB99" i="18"/>
  <c r="AP99" i="8"/>
  <c r="Q100" i="18"/>
  <c r="DA101" i="8"/>
  <c r="BF98" i="8"/>
  <c r="BG98" i="8" s="1"/>
  <c r="P99" i="18"/>
  <c r="BM101" i="8"/>
  <c r="BN101" i="8" s="1"/>
  <c r="Y102" i="18"/>
  <c r="G101" i="8"/>
  <c r="CV102" i="8"/>
  <c r="R101" i="8"/>
  <c r="BS98" i="8"/>
  <c r="BT98" i="8" s="1"/>
  <c r="V99" i="18"/>
  <c r="V101" i="8"/>
  <c r="AX99" i="8"/>
  <c r="AT99" i="8"/>
  <c r="W100" i="18"/>
  <c r="BP98" i="8"/>
  <c r="BQ98" i="8" s="1"/>
  <c r="AC99" i="18"/>
  <c r="AK100" i="8"/>
  <c r="AC100" i="8"/>
  <c r="AR100" i="8"/>
  <c r="E101" i="18"/>
  <c r="E100" i="27"/>
  <c r="AI99" i="8"/>
  <c r="AE99" i="8"/>
  <c r="J100" i="18"/>
  <c r="E103" i="8"/>
  <c r="AL103" i="25"/>
  <c r="C103" i="8"/>
  <c r="AL102" i="25"/>
  <c r="D103" i="8"/>
  <c r="AL101" i="25"/>
  <c r="CR94" i="8" l="1"/>
  <c r="AM95" i="18"/>
  <c r="CL95" i="8"/>
  <c r="CM95" i="8"/>
  <c r="AM101" i="25"/>
  <c r="CZ102" i="8"/>
  <c r="CY102" i="8"/>
  <c r="CW102" i="8"/>
  <c r="CX103" i="8" s="1"/>
  <c r="AP104" i="18" s="1"/>
  <c r="CN102" i="8"/>
  <c r="CQ102" i="8"/>
  <c r="CO94" i="8"/>
  <c r="CP94" i="8" s="1"/>
  <c r="AN95" i="18" s="1"/>
  <c r="CK95" i="8"/>
  <c r="CJ96" i="8"/>
  <c r="AL97" i="18" s="1"/>
  <c r="CI103" i="8"/>
  <c r="AK104" i="18" s="1"/>
  <c r="AM102" i="25"/>
  <c r="AM103" i="25"/>
  <c r="S103" i="8"/>
  <c r="T103" i="8" s="1"/>
  <c r="U103" i="8"/>
  <c r="V103" i="8" s="1"/>
  <c r="M103" i="8"/>
  <c r="L103" i="8" s="1"/>
  <c r="K104" i="8" s="1"/>
  <c r="N104" i="8" s="1"/>
  <c r="F103" i="8"/>
  <c r="H103" i="8" s="1"/>
  <c r="CU103" i="8" s="1"/>
  <c r="P103" i="8"/>
  <c r="Q103" i="8" s="1"/>
  <c r="R103" i="25"/>
  <c r="D100" i="27"/>
  <c r="C104" i="18"/>
  <c r="CH103" i="8"/>
  <c r="D104" i="18"/>
  <c r="AU103" i="8"/>
  <c r="AF103" i="8"/>
  <c r="O104" i="8"/>
  <c r="I105" i="8" s="1"/>
  <c r="J105" i="8" s="1"/>
  <c r="AM103" i="8"/>
  <c r="S104" i="18" s="1"/>
  <c r="G103" i="27"/>
  <c r="G104" i="18"/>
  <c r="BO101" i="8"/>
  <c r="AH102" i="18" s="1"/>
  <c r="BR98" i="8"/>
  <c r="AI99" i="18" s="1"/>
  <c r="BH98" i="8"/>
  <c r="AF99" i="18" s="1"/>
  <c r="BB98" i="8"/>
  <c r="AD99" i="18" s="1"/>
  <c r="R102" i="8"/>
  <c r="BE101" i="8"/>
  <c r="AE102" i="18" s="1"/>
  <c r="BJ99" i="8"/>
  <c r="BK99" i="8" s="1"/>
  <c r="AB100" i="18"/>
  <c r="BL98" i="8"/>
  <c r="AG99" i="18" s="1"/>
  <c r="AO101" i="8"/>
  <c r="U102" i="18" s="1"/>
  <c r="AH101" i="8"/>
  <c r="N102" i="18" s="1"/>
  <c r="AW101" i="8"/>
  <c r="AA102" i="18" s="1"/>
  <c r="I102" i="18"/>
  <c r="I101" i="27"/>
  <c r="I102" i="27"/>
  <c r="AH102" i="8"/>
  <c r="N103" i="18" s="1"/>
  <c r="I103" i="18"/>
  <c r="AO102" i="8"/>
  <c r="U103" i="18" s="1"/>
  <c r="AW102" i="8"/>
  <c r="AA103" i="18" s="1"/>
  <c r="N104" i="25"/>
  <c r="M104" i="25"/>
  <c r="O104" i="25"/>
  <c r="P103" i="25"/>
  <c r="Q103" i="25"/>
  <c r="BU98" i="8"/>
  <c r="AJ99" i="18" s="1"/>
  <c r="C98" i="27"/>
  <c r="AT100" i="8"/>
  <c r="W101" i="18"/>
  <c r="AX100" i="8"/>
  <c r="AI100" i="8"/>
  <c r="AE100" i="8"/>
  <c r="J101" i="18"/>
  <c r="AP100" i="8"/>
  <c r="Q101" i="18"/>
  <c r="BC102" i="8"/>
  <c r="BD102" i="8" s="1"/>
  <c r="L103" i="18"/>
  <c r="BP99" i="8"/>
  <c r="BQ99" i="8" s="1"/>
  <c r="AC100" i="18"/>
  <c r="AK101" i="8"/>
  <c r="AC101" i="8"/>
  <c r="AR101" i="8"/>
  <c r="E102" i="18"/>
  <c r="E101" i="27"/>
  <c r="G102" i="8"/>
  <c r="CV103" i="8"/>
  <c r="AZ99" i="8"/>
  <c r="BA99" i="8" s="1"/>
  <c r="O100" i="18"/>
  <c r="BF99" i="8"/>
  <c r="BG99" i="8" s="1"/>
  <c r="P100" i="18"/>
  <c r="DA102" i="8"/>
  <c r="BS99" i="8"/>
  <c r="BT99" i="8" s="1"/>
  <c r="V100" i="18"/>
  <c r="AS101" i="8"/>
  <c r="X102" i="18" s="1"/>
  <c r="AL101" i="8"/>
  <c r="R102" i="18" s="1"/>
  <c r="AD101" i="8"/>
  <c r="K102" i="18" s="1"/>
  <c r="F102" i="18"/>
  <c r="F101" i="27"/>
  <c r="AG102" i="8"/>
  <c r="M103" i="18" s="1"/>
  <c r="AV102" i="8"/>
  <c r="Z103" i="18" s="1"/>
  <c r="AN102" i="8"/>
  <c r="T103" i="18" s="1"/>
  <c r="H103" i="18"/>
  <c r="H102" i="27"/>
  <c r="BM102" i="8"/>
  <c r="BN102" i="8" s="1"/>
  <c r="Y103" i="18"/>
  <c r="AJ103" i="25"/>
  <c r="AJ102" i="25"/>
  <c r="C104" i="8"/>
  <c r="E104" i="8"/>
  <c r="D104" i="8"/>
  <c r="CR95" i="8" l="1"/>
  <c r="AM96" i="18"/>
  <c r="CL96" i="8"/>
  <c r="CM96" i="8"/>
  <c r="CY103" i="8"/>
  <c r="CZ103" i="8"/>
  <c r="CW103" i="8"/>
  <c r="CX104" i="8" s="1"/>
  <c r="AP105" i="18" s="1"/>
  <c r="AK102" i="25"/>
  <c r="AK103" i="25"/>
  <c r="CN103" i="8"/>
  <c r="CQ103" i="8"/>
  <c r="CO95" i="8"/>
  <c r="CP95" i="8" s="1"/>
  <c r="AN96" i="18" s="1"/>
  <c r="CK96" i="8"/>
  <c r="CJ97" i="8"/>
  <c r="AL98" i="18" s="1"/>
  <c r="CI104" i="8"/>
  <c r="AK105" i="18" s="1"/>
  <c r="M104" i="8"/>
  <c r="L104" i="8" s="1"/>
  <c r="K105" i="8" s="1"/>
  <c r="N105" i="8" s="1"/>
  <c r="F104" i="8"/>
  <c r="H104" i="8" s="1"/>
  <c r="CU104" i="8" s="1"/>
  <c r="S104" i="8"/>
  <c r="T104" i="8" s="1"/>
  <c r="P104" i="8"/>
  <c r="Q104" i="8" s="1"/>
  <c r="U104" i="8"/>
  <c r="V104" i="8" s="1"/>
  <c r="AH104" i="8" s="1"/>
  <c r="N105" i="18" s="1"/>
  <c r="AI104" i="25"/>
  <c r="D101" i="27"/>
  <c r="C105" i="18"/>
  <c r="CH104" i="8"/>
  <c r="D105" i="18"/>
  <c r="BE102" i="8"/>
  <c r="AE103" i="18" s="1"/>
  <c r="BR99" i="8"/>
  <c r="AI100" i="18" s="1"/>
  <c r="BO102" i="8"/>
  <c r="AH103" i="18" s="1"/>
  <c r="AU104" i="8"/>
  <c r="AF104" i="8"/>
  <c r="O105" i="8"/>
  <c r="I106" i="8" s="1"/>
  <c r="J106" i="8" s="1"/>
  <c r="AM104" i="8"/>
  <c r="S105" i="18" s="1"/>
  <c r="G105" i="18"/>
  <c r="G104" i="27"/>
  <c r="BH99" i="8"/>
  <c r="AF100" i="18" s="1"/>
  <c r="BU99" i="8"/>
  <c r="AJ100" i="18" s="1"/>
  <c r="C99" i="27"/>
  <c r="BB99" i="8"/>
  <c r="AD100" i="18" s="1"/>
  <c r="DA103" i="8"/>
  <c r="G103" i="8"/>
  <c r="CV104" i="8"/>
  <c r="BL99" i="8"/>
  <c r="AG100" i="18" s="1"/>
  <c r="BJ100" i="8"/>
  <c r="BK100" i="8" s="1"/>
  <c r="AB101" i="18"/>
  <c r="M105" i="25"/>
  <c r="AI105" i="25" s="1"/>
  <c r="N105" i="25"/>
  <c r="O105" i="25"/>
  <c r="P104" i="25"/>
  <c r="Q104" i="25"/>
  <c r="BS100" i="8"/>
  <c r="BT100" i="8" s="1"/>
  <c r="V101" i="18"/>
  <c r="BC103" i="8"/>
  <c r="BD103" i="8" s="1"/>
  <c r="L104" i="18"/>
  <c r="AI101" i="8"/>
  <c r="AE101" i="8"/>
  <c r="J102" i="18"/>
  <c r="AP101" i="8"/>
  <c r="Q102" i="18"/>
  <c r="AZ100" i="8"/>
  <c r="BA100" i="8" s="1"/>
  <c r="O101" i="18"/>
  <c r="AS102" i="8"/>
  <c r="X103" i="18" s="1"/>
  <c r="AL102" i="8"/>
  <c r="R103" i="18" s="1"/>
  <c r="AD102" i="8"/>
  <c r="K103" i="18" s="1"/>
  <c r="F102" i="27"/>
  <c r="F103" i="18"/>
  <c r="BM103" i="8"/>
  <c r="BN103" i="8" s="1"/>
  <c r="Y104" i="18"/>
  <c r="AW103" i="8"/>
  <c r="AA104" i="18" s="1"/>
  <c r="AH103" i="8"/>
  <c r="N104" i="18" s="1"/>
  <c r="I104" i="18"/>
  <c r="AO103" i="8"/>
  <c r="U104" i="18" s="1"/>
  <c r="I103" i="27"/>
  <c r="AT101" i="8"/>
  <c r="W102" i="18"/>
  <c r="AX101" i="8"/>
  <c r="BF100" i="8"/>
  <c r="BG100" i="8" s="1"/>
  <c r="P101" i="18"/>
  <c r="R104" i="25"/>
  <c r="R103" i="8"/>
  <c r="AN103" i="8"/>
  <c r="T104" i="18" s="1"/>
  <c r="AG103" i="8"/>
  <c r="M104" i="18" s="1"/>
  <c r="AV103" i="8"/>
  <c r="Z104" i="18" s="1"/>
  <c r="H103" i="27"/>
  <c r="H104" i="18"/>
  <c r="AK102" i="8"/>
  <c r="AC102" i="8"/>
  <c r="AR102" i="8"/>
  <c r="E102" i="27"/>
  <c r="E103" i="18"/>
  <c r="BP100" i="8"/>
  <c r="BQ100" i="8" s="1"/>
  <c r="AC101" i="18"/>
  <c r="AL104" i="25"/>
  <c r="AL105" i="25"/>
  <c r="D105" i="8"/>
  <c r="AJ104" i="25"/>
  <c r="AJ105" i="25"/>
  <c r="E105" i="8"/>
  <c r="C105" i="8"/>
  <c r="CR96" i="8" l="1"/>
  <c r="AM97" i="18"/>
  <c r="CL97" i="8"/>
  <c r="CM97" i="8"/>
  <c r="CZ104" i="8"/>
  <c r="CY104" i="8"/>
  <c r="CW104" i="8"/>
  <c r="CX105" i="8" s="1"/>
  <c r="AP106" i="18" s="1"/>
  <c r="CN104" i="8"/>
  <c r="CQ104" i="8"/>
  <c r="CO96" i="8"/>
  <c r="CP96" i="8" s="1"/>
  <c r="AN97" i="18" s="1"/>
  <c r="CK97" i="8"/>
  <c r="CJ98" i="8"/>
  <c r="AL99" i="18" s="1"/>
  <c r="CI105" i="8"/>
  <c r="AK106" i="18" s="1"/>
  <c r="AM104" i="25"/>
  <c r="AM105" i="25"/>
  <c r="I104" i="27"/>
  <c r="I105" i="18"/>
  <c r="AW104" i="8"/>
  <c r="AA105" i="18" s="1"/>
  <c r="AO104" i="8"/>
  <c r="U105" i="18" s="1"/>
  <c r="AK104" i="25"/>
  <c r="AK105" i="25"/>
  <c r="R105" i="25"/>
  <c r="AX102" i="8"/>
  <c r="AC103" i="18" s="1"/>
  <c r="CH105" i="8"/>
  <c r="D106" i="18"/>
  <c r="M105" i="8"/>
  <c r="L105" i="8" s="1"/>
  <c r="K106" i="8" s="1"/>
  <c r="N106" i="8" s="1"/>
  <c r="F105" i="8"/>
  <c r="H105" i="8" s="1"/>
  <c r="CU105" i="8" s="1"/>
  <c r="P105" i="8"/>
  <c r="Q105" i="8" s="1"/>
  <c r="S105" i="8"/>
  <c r="T105" i="8" s="1"/>
  <c r="U105" i="8"/>
  <c r="C106" i="18"/>
  <c r="BE103" i="8"/>
  <c r="AE104" i="18" s="1"/>
  <c r="AU105" i="8"/>
  <c r="AF105" i="8"/>
  <c r="O106" i="8"/>
  <c r="I107" i="8" s="1"/>
  <c r="J107" i="8" s="1"/>
  <c r="AM105" i="8"/>
  <c r="S106" i="18" s="1"/>
  <c r="G106" i="18"/>
  <c r="G105" i="27"/>
  <c r="BL100" i="8"/>
  <c r="AG101" i="18" s="1"/>
  <c r="BR100" i="8"/>
  <c r="AI101" i="18" s="1"/>
  <c r="C100" i="27"/>
  <c r="BU100" i="8"/>
  <c r="AJ101" i="18" s="1"/>
  <c r="BO103" i="8"/>
  <c r="AH104" i="18" s="1"/>
  <c r="BH100" i="8"/>
  <c r="AF101" i="18" s="1"/>
  <c r="AP102" i="8"/>
  <c r="Q103" i="18"/>
  <c r="AS103" i="8"/>
  <c r="X104" i="18" s="1"/>
  <c r="AD103" i="8"/>
  <c r="K104" i="18" s="1"/>
  <c r="AL103" i="8"/>
  <c r="R104" i="18" s="1"/>
  <c r="F103" i="27"/>
  <c r="F104" i="18"/>
  <c r="AZ101" i="8"/>
  <c r="BA101" i="8" s="1"/>
  <c r="O102" i="18"/>
  <c r="BB100" i="8"/>
  <c r="AD101" i="18" s="1"/>
  <c r="N106" i="25"/>
  <c r="M106" i="25"/>
  <c r="AI106" i="25" s="1"/>
  <c r="O106" i="25"/>
  <c r="P105" i="25"/>
  <c r="Q105" i="25"/>
  <c r="BC104" i="8"/>
  <c r="BD104" i="8" s="1"/>
  <c r="L105" i="18"/>
  <c r="AK103" i="8"/>
  <c r="AC103" i="8"/>
  <c r="AR103" i="8"/>
  <c r="E103" i="27"/>
  <c r="E104" i="18"/>
  <c r="BF101" i="8"/>
  <c r="BG101" i="8" s="1"/>
  <c r="P102" i="18"/>
  <c r="G104" i="8"/>
  <c r="CV105" i="8"/>
  <c r="BM104" i="8"/>
  <c r="BN104" i="8" s="1"/>
  <c r="Y105" i="18"/>
  <c r="BS101" i="8"/>
  <c r="BT101" i="8" s="1"/>
  <c r="V102" i="18"/>
  <c r="D102" i="27"/>
  <c r="BP101" i="8"/>
  <c r="BQ101" i="8" s="1"/>
  <c r="AC102" i="18"/>
  <c r="DA104" i="8"/>
  <c r="R104" i="8"/>
  <c r="AT102" i="8"/>
  <c r="W103" i="18"/>
  <c r="AI102" i="8"/>
  <c r="AE102" i="8"/>
  <c r="J103" i="18"/>
  <c r="AN104" i="8"/>
  <c r="T105" i="18" s="1"/>
  <c r="AV104" i="8"/>
  <c r="Z105" i="18" s="1"/>
  <c r="AG104" i="8"/>
  <c r="M105" i="18" s="1"/>
  <c r="H105" i="18"/>
  <c r="H104" i="27"/>
  <c r="BJ101" i="8"/>
  <c r="BK101" i="8" s="1"/>
  <c r="AB102" i="18"/>
  <c r="D106" i="8"/>
  <c r="E106" i="8"/>
  <c r="AL106" i="25"/>
  <c r="AJ106" i="25"/>
  <c r="C106" i="8"/>
  <c r="CR97" i="8" l="1"/>
  <c r="AM98" i="18"/>
  <c r="CL98" i="8"/>
  <c r="CM98" i="8"/>
  <c r="CY105" i="8"/>
  <c r="CZ105" i="8"/>
  <c r="CW105" i="8"/>
  <c r="CX106" i="8" s="1"/>
  <c r="AP107" i="18" s="1"/>
  <c r="CN105" i="8"/>
  <c r="CQ105" i="8"/>
  <c r="CO97" i="8"/>
  <c r="CP97" i="8" s="1"/>
  <c r="AN98" i="18" s="1"/>
  <c r="CK98" i="8"/>
  <c r="CJ99" i="8"/>
  <c r="AL100" i="18" s="1"/>
  <c r="CI106" i="8"/>
  <c r="AK107" i="18" s="1"/>
  <c r="AM106" i="25"/>
  <c r="AK106" i="25"/>
  <c r="F106" i="8"/>
  <c r="H106" i="8" s="1"/>
  <c r="CU106" i="8" s="1"/>
  <c r="P106" i="8"/>
  <c r="Q106" i="8" s="1"/>
  <c r="S106" i="8"/>
  <c r="T106" i="8" s="1"/>
  <c r="U106" i="8"/>
  <c r="V106" i="8" s="1"/>
  <c r="M106" i="8"/>
  <c r="L106" i="8" s="1"/>
  <c r="K107" i="8" s="1"/>
  <c r="N107" i="8" s="1"/>
  <c r="R106" i="25"/>
  <c r="BP102" i="8"/>
  <c r="BQ102" i="8" s="1"/>
  <c r="D103" i="27"/>
  <c r="C107" i="18"/>
  <c r="CH106" i="8"/>
  <c r="D107" i="18"/>
  <c r="BE104" i="8"/>
  <c r="AE105" i="18" s="1"/>
  <c r="BL101" i="8"/>
  <c r="AG102" i="18" s="1"/>
  <c r="BU101" i="8"/>
  <c r="AJ102" i="18" s="1"/>
  <c r="C101" i="27"/>
  <c r="BO104" i="8"/>
  <c r="AH105" i="18" s="1"/>
  <c r="BH101" i="8"/>
  <c r="AF102" i="18" s="1"/>
  <c r="BR101" i="8"/>
  <c r="AI102" i="18" s="1"/>
  <c r="AK104" i="8"/>
  <c r="AC104" i="8"/>
  <c r="AR104" i="8"/>
  <c r="E104" i="27"/>
  <c r="E105" i="18"/>
  <c r="N107" i="25"/>
  <c r="M107" i="25"/>
  <c r="AI107" i="25" s="1"/>
  <c r="O107" i="25"/>
  <c r="P106" i="25"/>
  <c r="Q106" i="25"/>
  <c r="R105" i="8"/>
  <c r="AX103" i="8"/>
  <c r="AN105" i="8"/>
  <c r="T106" i="18" s="1"/>
  <c r="AV105" i="8"/>
  <c r="Z106" i="18" s="1"/>
  <c r="AG105" i="8"/>
  <c r="M106" i="18" s="1"/>
  <c r="H105" i="27"/>
  <c r="H106" i="18"/>
  <c r="BB101" i="8"/>
  <c r="AD102" i="18" s="1"/>
  <c r="V105" i="8"/>
  <c r="DA105" i="8"/>
  <c r="BS102" i="8"/>
  <c r="BT102" i="8" s="1"/>
  <c r="V103" i="18"/>
  <c r="BC105" i="8"/>
  <c r="BD105" i="8" s="1"/>
  <c r="L106" i="18"/>
  <c r="AL104" i="8"/>
  <c r="R105" i="18" s="1"/>
  <c r="AD104" i="8"/>
  <c r="K105" i="18" s="1"/>
  <c r="AS104" i="8"/>
  <c r="X105" i="18" s="1"/>
  <c r="F105" i="18"/>
  <c r="F104" i="27"/>
  <c r="AU106" i="8"/>
  <c r="AF106" i="8"/>
  <c r="O107" i="8"/>
  <c r="I108" i="8" s="1"/>
  <c r="J108" i="8" s="1"/>
  <c r="AM106" i="8"/>
  <c r="S107" i="18" s="1"/>
  <c r="G107" i="18"/>
  <c r="G106" i="27"/>
  <c r="BF102" i="8"/>
  <c r="BG102" i="8" s="1"/>
  <c r="P103" i="18"/>
  <c r="AT103" i="8"/>
  <c r="W104" i="18"/>
  <c r="BM105" i="8"/>
  <c r="BN105" i="8" s="1"/>
  <c r="Y106" i="18"/>
  <c r="AZ102" i="8"/>
  <c r="BA102" i="8" s="1"/>
  <c r="O103" i="18"/>
  <c r="AI103" i="8"/>
  <c r="AE103" i="8"/>
  <c r="J104" i="18"/>
  <c r="BJ102" i="8"/>
  <c r="BK102" i="8" s="1"/>
  <c r="AB103" i="18"/>
  <c r="G105" i="8"/>
  <c r="CV106" i="8"/>
  <c r="AP103" i="8"/>
  <c r="Q104" i="18"/>
  <c r="D107" i="8"/>
  <c r="C107" i="8"/>
  <c r="E107" i="8"/>
  <c r="CR98" i="8" l="1"/>
  <c r="AM99" i="18"/>
  <c r="CL99" i="8"/>
  <c r="CM99" i="8"/>
  <c r="CY106" i="8"/>
  <c r="CZ106" i="8"/>
  <c r="CW106" i="8"/>
  <c r="CX107" i="8" s="1"/>
  <c r="AP108" i="18" s="1"/>
  <c r="CN106" i="8"/>
  <c r="CQ106" i="8"/>
  <c r="CO98" i="8"/>
  <c r="CP98" i="8" s="1"/>
  <c r="AN99" i="18" s="1"/>
  <c r="CK99" i="8"/>
  <c r="CJ100" i="8"/>
  <c r="AL101" i="18" s="1"/>
  <c r="CI107" i="8"/>
  <c r="AK108" i="18" s="1"/>
  <c r="P107" i="8"/>
  <c r="Q107" i="8" s="1"/>
  <c r="S107" i="8"/>
  <c r="T107" i="8" s="1"/>
  <c r="U107" i="8"/>
  <c r="V107" i="8" s="1"/>
  <c r="AW107" i="8" s="1"/>
  <c r="AA108" i="18" s="1"/>
  <c r="M107" i="8"/>
  <c r="L107" i="8" s="1"/>
  <c r="K108" i="8" s="1"/>
  <c r="N108" i="8" s="1"/>
  <c r="F107" i="8"/>
  <c r="H107" i="8" s="1"/>
  <c r="CU107" i="8" s="1"/>
  <c r="R107" i="25"/>
  <c r="D108" i="18"/>
  <c r="CH107" i="8"/>
  <c r="C108" i="18"/>
  <c r="BL102" i="8"/>
  <c r="AG103" i="18" s="1"/>
  <c r="BE105" i="8"/>
  <c r="AE106" i="18" s="1"/>
  <c r="BH102" i="8"/>
  <c r="AF103" i="18" s="1"/>
  <c r="BO105" i="8"/>
  <c r="AH106" i="18" s="1"/>
  <c r="BB102" i="8"/>
  <c r="AD103" i="18" s="1"/>
  <c r="AK105" i="8"/>
  <c r="AC105" i="8"/>
  <c r="AR105" i="8"/>
  <c r="E105" i="27"/>
  <c r="E106" i="18"/>
  <c r="AP104" i="8"/>
  <c r="Q105" i="18"/>
  <c r="DA106" i="8"/>
  <c r="BU102" i="8"/>
  <c r="AJ103" i="18" s="1"/>
  <c r="C102" i="27"/>
  <c r="AW105" i="8"/>
  <c r="AH105" i="8"/>
  <c r="N106" i="18" s="1"/>
  <c r="AO105" i="8"/>
  <c r="U106" i="18" s="1"/>
  <c r="I106" i="18"/>
  <c r="I105" i="27"/>
  <c r="BR102" i="8"/>
  <c r="AI103" i="18" s="1"/>
  <c r="AW106" i="8"/>
  <c r="AA107" i="18" s="1"/>
  <c r="AH106" i="8"/>
  <c r="N107" i="18" s="1"/>
  <c r="AO106" i="8"/>
  <c r="U107" i="18" s="1"/>
  <c r="I107" i="18"/>
  <c r="I106" i="27"/>
  <c r="AN106" i="8"/>
  <c r="T107" i="18" s="1"/>
  <c r="AG106" i="8"/>
  <c r="M107" i="18" s="1"/>
  <c r="AV106" i="8"/>
  <c r="Z107" i="18" s="1"/>
  <c r="H107" i="18"/>
  <c r="H106" i="27"/>
  <c r="M108" i="25"/>
  <c r="AI108" i="25" s="1"/>
  <c r="N108" i="25"/>
  <c r="O108" i="25"/>
  <c r="P107" i="25"/>
  <c r="Q107" i="25"/>
  <c r="BJ103" i="8"/>
  <c r="BK103" i="8" s="1"/>
  <c r="AB104" i="18"/>
  <c r="BC106" i="8"/>
  <c r="BD106" i="8" s="1"/>
  <c r="L107" i="18"/>
  <c r="BP103" i="8"/>
  <c r="BQ103" i="8" s="1"/>
  <c r="AC104" i="18"/>
  <c r="BS103" i="8"/>
  <c r="BT103" i="8" s="1"/>
  <c r="V104" i="18"/>
  <c r="AU107" i="8"/>
  <c r="AF107" i="8"/>
  <c r="O108" i="8"/>
  <c r="I109" i="8" s="1"/>
  <c r="J109" i="8" s="1"/>
  <c r="AM107" i="8"/>
  <c r="S108" i="18" s="1"/>
  <c r="G108" i="18"/>
  <c r="G107" i="27"/>
  <c r="AL105" i="8"/>
  <c r="R106" i="18" s="1"/>
  <c r="AS105" i="8"/>
  <c r="X106" i="18" s="1"/>
  <c r="AD105" i="8"/>
  <c r="K106" i="18" s="1"/>
  <c r="F105" i="27"/>
  <c r="F106" i="18"/>
  <c r="D104" i="27"/>
  <c r="AZ103" i="8"/>
  <c r="BA103" i="8" s="1"/>
  <c r="O104" i="18"/>
  <c r="AX104" i="8"/>
  <c r="BM106" i="8"/>
  <c r="BN106" i="8" s="1"/>
  <c r="Y107" i="18"/>
  <c r="R106" i="8"/>
  <c r="AT104" i="8"/>
  <c r="W105" i="18"/>
  <c r="BF103" i="8"/>
  <c r="BG103" i="8" s="1"/>
  <c r="P104" i="18"/>
  <c r="G106" i="8"/>
  <c r="CV107" i="8"/>
  <c r="AI104" i="8"/>
  <c r="AE104" i="8"/>
  <c r="J105" i="18"/>
  <c r="AJ107" i="25"/>
  <c r="E108" i="8"/>
  <c r="D108" i="8"/>
  <c r="AL108" i="25"/>
  <c r="C108" i="8"/>
  <c r="AL107" i="25"/>
  <c r="CR99" i="8" l="1"/>
  <c r="AM100" i="18"/>
  <c r="CL100" i="8"/>
  <c r="CM100" i="8"/>
  <c r="CY107" i="8"/>
  <c r="CZ107" i="8"/>
  <c r="CW107" i="8"/>
  <c r="CX108" i="8" s="1"/>
  <c r="AP109" i="18" s="1"/>
  <c r="CN107" i="8"/>
  <c r="CQ107" i="8"/>
  <c r="CO99" i="8"/>
  <c r="CP99" i="8" s="1"/>
  <c r="AN100" i="18" s="1"/>
  <c r="CK100" i="8"/>
  <c r="CJ101" i="8"/>
  <c r="AL102" i="18" s="1"/>
  <c r="CI108" i="8"/>
  <c r="AK109" i="18" s="1"/>
  <c r="AM108" i="25"/>
  <c r="AK107" i="25"/>
  <c r="AM107" i="25"/>
  <c r="I107" i="27"/>
  <c r="I108" i="18"/>
  <c r="AH107" i="8"/>
  <c r="N108" i="18" s="1"/>
  <c r="AO107" i="8"/>
  <c r="U108" i="18" s="1"/>
  <c r="S108" i="8"/>
  <c r="T108" i="8" s="1"/>
  <c r="M108" i="8"/>
  <c r="L108" i="8" s="1"/>
  <c r="K109" i="8" s="1"/>
  <c r="N109" i="8" s="1"/>
  <c r="F108" i="8"/>
  <c r="H108" i="8" s="1"/>
  <c r="CU108" i="8" s="1"/>
  <c r="P108" i="8"/>
  <c r="Q108" i="8" s="1"/>
  <c r="U108" i="8"/>
  <c r="V108" i="8" s="1"/>
  <c r="AH108" i="8" s="1"/>
  <c r="N109" i="18" s="1"/>
  <c r="R108" i="25"/>
  <c r="D105" i="27"/>
  <c r="C109" i="18"/>
  <c r="CH108" i="8"/>
  <c r="D109" i="18"/>
  <c r="BE106" i="8"/>
  <c r="AE107" i="18" s="1"/>
  <c r="BL103" i="8"/>
  <c r="AG104" i="18" s="1"/>
  <c r="BH103" i="8"/>
  <c r="AF104" i="18" s="1"/>
  <c r="BU103" i="8"/>
  <c r="AJ104" i="18" s="1"/>
  <c r="C103" i="27"/>
  <c r="BO106" i="8"/>
  <c r="AH107" i="18" s="1"/>
  <c r="BB103" i="8"/>
  <c r="AD104" i="18" s="1"/>
  <c r="BR103" i="8"/>
  <c r="AI104" i="18" s="1"/>
  <c r="AT105" i="8"/>
  <c r="W106" i="18"/>
  <c r="AA106" i="18"/>
  <c r="AX105" i="8"/>
  <c r="AI105" i="8"/>
  <c r="AE105" i="8"/>
  <c r="J106" i="18"/>
  <c r="BP104" i="8"/>
  <c r="BQ104" i="8" s="1"/>
  <c r="AC105" i="18"/>
  <c r="AZ104" i="8"/>
  <c r="BA104" i="8" s="1"/>
  <c r="O105" i="18"/>
  <c r="AP105" i="8"/>
  <c r="Q106" i="18"/>
  <c r="AU108" i="8"/>
  <c r="AF108" i="8"/>
  <c r="O109" i="8"/>
  <c r="I110" i="8" s="1"/>
  <c r="J110" i="8" s="1"/>
  <c r="AM108" i="8"/>
  <c r="S109" i="18" s="1"/>
  <c r="G109" i="18"/>
  <c r="G108" i="27"/>
  <c r="BF104" i="8"/>
  <c r="BG104" i="8" s="1"/>
  <c r="P105" i="18"/>
  <c r="BJ104" i="8"/>
  <c r="BK104" i="8" s="1"/>
  <c r="AB105" i="18"/>
  <c r="AV107" i="8"/>
  <c r="Z108" i="18" s="1"/>
  <c r="AG107" i="8"/>
  <c r="M108" i="18" s="1"/>
  <c r="AN107" i="8"/>
  <c r="T108" i="18" s="1"/>
  <c r="H108" i="18"/>
  <c r="H107" i="27"/>
  <c r="DA107" i="8"/>
  <c r="M109" i="25"/>
  <c r="N109" i="25"/>
  <c r="O109" i="25"/>
  <c r="P108" i="25"/>
  <c r="Q108" i="25"/>
  <c r="BM107" i="8"/>
  <c r="BN107" i="8" s="1"/>
  <c r="Y108" i="18"/>
  <c r="AS106" i="8"/>
  <c r="X107" i="18" s="1"/>
  <c r="AL106" i="8"/>
  <c r="R107" i="18" s="1"/>
  <c r="AD106" i="8"/>
  <c r="K107" i="18" s="1"/>
  <c r="F106" i="27"/>
  <c r="F107" i="18"/>
  <c r="AK106" i="8"/>
  <c r="AC106" i="8"/>
  <c r="AR106" i="8"/>
  <c r="E107" i="18"/>
  <c r="E106" i="27"/>
  <c r="BS104" i="8"/>
  <c r="BT104" i="8" s="1"/>
  <c r="V105" i="18"/>
  <c r="R107" i="8"/>
  <c r="G107" i="8"/>
  <c r="CV108" i="8"/>
  <c r="BC107" i="8"/>
  <c r="BD107" i="8" s="1"/>
  <c r="L108" i="18"/>
  <c r="C109" i="8"/>
  <c r="AJ108" i="25"/>
  <c r="E109" i="8"/>
  <c r="D109" i="8"/>
  <c r="CR100" i="8" l="1"/>
  <c r="AM101" i="18"/>
  <c r="CL101" i="8"/>
  <c r="CM101" i="8"/>
  <c r="CZ108" i="8"/>
  <c r="CY108" i="8"/>
  <c r="CW108" i="8"/>
  <c r="CX109" i="8" s="1"/>
  <c r="AP110" i="18" s="1"/>
  <c r="CN108" i="8"/>
  <c r="CQ108" i="8"/>
  <c r="CO100" i="8"/>
  <c r="CP100" i="8" s="1"/>
  <c r="AN101" i="18" s="1"/>
  <c r="AK108" i="25"/>
  <c r="CK101" i="8"/>
  <c r="CJ102" i="8"/>
  <c r="AL103" i="18" s="1"/>
  <c r="CI109" i="8"/>
  <c r="AK110" i="18" s="1"/>
  <c r="S109" i="8"/>
  <c r="T109" i="8" s="1"/>
  <c r="M109" i="8"/>
  <c r="L109" i="8" s="1"/>
  <c r="K110" i="8" s="1"/>
  <c r="N110" i="8" s="1"/>
  <c r="F109" i="8"/>
  <c r="H109" i="8" s="1"/>
  <c r="CU109" i="8" s="1"/>
  <c r="P109" i="8"/>
  <c r="Q109" i="8" s="1"/>
  <c r="U109" i="8"/>
  <c r="V109" i="8" s="1"/>
  <c r="I108" i="27"/>
  <c r="AI109" i="25"/>
  <c r="I109" i="18"/>
  <c r="AO108" i="8"/>
  <c r="U109" i="18" s="1"/>
  <c r="AW108" i="8"/>
  <c r="AA109" i="18" s="1"/>
  <c r="D106" i="27"/>
  <c r="C110" i="18"/>
  <c r="CH109" i="8"/>
  <c r="D110" i="18"/>
  <c r="BB104" i="8"/>
  <c r="AD105" i="18" s="1"/>
  <c r="BE107" i="8"/>
  <c r="AE108" i="18" s="1"/>
  <c r="BL104" i="8"/>
  <c r="AG105" i="18" s="1"/>
  <c r="BO107" i="8"/>
  <c r="AH108" i="18" s="1"/>
  <c r="BH104" i="8"/>
  <c r="AF105" i="18" s="1"/>
  <c r="BU104" i="8"/>
  <c r="AJ105" i="18" s="1"/>
  <c r="C104" i="27"/>
  <c r="G108" i="8"/>
  <c r="CV109" i="8"/>
  <c r="BR104" i="8"/>
  <c r="AI105" i="18" s="1"/>
  <c r="AL107" i="8"/>
  <c r="R108" i="18" s="1"/>
  <c r="AS107" i="8"/>
  <c r="X108" i="18" s="1"/>
  <c r="AD107" i="8"/>
  <c r="K108" i="18" s="1"/>
  <c r="F108" i="18"/>
  <c r="F107" i="27"/>
  <c r="AV108" i="8"/>
  <c r="Z109" i="18" s="1"/>
  <c r="AG108" i="8"/>
  <c r="M109" i="18" s="1"/>
  <c r="H109" i="18"/>
  <c r="H108" i="27"/>
  <c r="AN108" i="8"/>
  <c r="T109" i="18" s="1"/>
  <c r="DA108" i="8"/>
  <c r="BC108" i="8"/>
  <c r="BD108" i="8" s="1"/>
  <c r="L109" i="18"/>
  <c r="AT106" i="8"/>
  <c r="W107" i="18"/>
  <c r="AX106" i="8"/>
  <c r="AI106" i="8"/>
  <c r="AE106" i="8"/>
  <c r="J107" i="18"/>
  <c r="AP106" i="8"/>
  <c r="Q107" i="18"/>
  <c r="AU109" i="8"/>
  <c r="AF109" i="8"/>
  <c r="O110" i="8"/>
  <c r="I111" i="8" s="1"/>
  <c r="J111" i="8" s="1"/>
  <c r="AM109" i="8"/>
  <c r="S110" i="18" s="1"/>
  <c r="G109" i="27"/>
  <c r="G110" i="18"/>
  <c r="R108" i="8"/>
  <c r="BM108" i="8"/>
  <c r="BN108" i="8" s="1"/>
  <c r="Y109" i="18"/>
  <c r="AZ105" i="8"/>
  <c r="BA105" i="8" s="1"/>
  <c r="O106" i="18"/>
  <c r="BF105" i="8"/>
  <c r="BG105" i="8" s="1"/>
  <c r="P106" i="18"/>
  <c r="R109" i="25"/>
  <c r="BS105" i="8"/>
  <c r="BT105" i="8" s="1"/>
  <c r="V106" i="18"/>
  <c r="BP105" i="8"/>
  <c r="BQ105" i="8" s="1"/>
  <c r="AC106" i="18"/>
  <c r="BJ105" i="8"/>
  <c r="BK105" i="8" s="1"/>
  <c r="AB106" i="18"/>
  <c r="AK107" i="8"/>
  <c r="AC107" i="8"/>
  <c r="AR107" i="8"/>
  <c r="E108" i="18"/>
  <c r="E107" i="27"/>
  <c r="N110" i="25"/>
  <c r="M110" i="25"/>
  <c r="AI110" i="25" s="1"/>
  <c r="O110" i="25"/>
  <c r="P109" i="25"/>
  <c r="Q109" i="25"/>
  <c r="C110" i="8"/>
  <c r="AL109" i="25"/>
  <c r="D110" i="8"/>
  <c r="E110" i="8"/>
  <c r="AL110" i="25"/>
  <c r="CR101" i="8" l="1"/>
  <c r="AM102" i="18"/>
  <c r="CL102" i="8"/>
  <c r="CM102" i="8"/>
  <c r="CY109" i="8"/>
  <c r="CZ109" i="8"/>
  <c r="CW109" i="8"/>
  <c r="CX110" i="8" s="1"/>
  <c r="AP111" i="18" s="1"/>
  <c r="CN109" i="8"/>
  <c r="CQ109" i="8"/>
  <c r="CO101" i="8"/>
  <c r="CP101" i="8" s="1"/>
  <c r="AN102" i="18" s="1"/>
  <c r="CK102" i="8"/>
  <c r="CJ103" i="8"/>
  <c r="AL104" i="18" s="1"/>
  <c r="CI110" i="8"/>
  <c r="AK111" i="18" s="1"/>
  <c r="AM110" i="25"/>
  <c r="AM109" i="25"/>
  <c r="R110" i="25"/>
  <c r="D107" i="27"/>
  <c r="AX107" i="8"/>
  <c r="BP107" i="8" s="1"/>
  <c r="M110" i="8"/>
  <c r="L110" i="8" s="1"/>
  <c r="K111" i="8" s="1"/>
  <c r="N111" i="8" s="1"/>
  <c r="F110" i="8"/>
  <c r="H110" i="8" s="1"/>
  <c r="CU110" i="8" s="1"/>
  <c r="P110" i="8"/>
  <c r="Q110" i="8" s="1"/>
  <c r="S110" i="8"/>
  <c r="T110" i="8" s="1"/>
  <c r="U110" i="8"/>
  <c r="C111" i="18"/>
  <c r="D111" i="18"/>
  <c r="CH110" i="8"/>
  <c r="BH105" i="8"/>
  <c r="AF106" i="18" s="1"/>
  <c r="BB105" i="8"/>
  <c r="AD106" i="18" s="1"/>
  <c r="C105" i="27"/>
  <c r="BU105" i="8"/>
  <c r="AJ106" i="18" s="1"/>
  <c r="BL105" i="8"/>
  <c r="AG106" i="18" s="1"/>
  <c r="BO108" i="8"/>
  <c r="AH109" i="18" s="1"/>
  <c r="BR105" i="8"/>
  <c r="AI106" i="18" s="1"/>
  <c r="M111" i="25"/>
  <c r="AI111" i="25" s="1"/>
  <c r="N111" i="25"/>
  <c r="O111" i="25"/>
  <c r="P110" i="25"/>
  <c r="Q110" i="25"/>
  <c r="BM109" i="8"/>
  <c r="BN109" i="8" s="1"/>
  <c r="Y110" i="18"/>
  <c r="BE108" i="8"/>
  <c r="AE109" i="18" s="1"/>
  <c r="BJ106" i="8"/>
  <c r="BK106" i="8" s="1"/>
  <c r="AB107" i="18"/>
  <c r="AO109" i="8"/>
  <c r="U110" i="18" s="1"/>
  <c r="AW109" i="8"/>
  <c r="AA110" i="18" s="1"/>
  <c r="AH109" i="8"/>
  <c r="N110" i="18" s="1"/>
  <c r="I109" i="27"/>
  <c r="I110" i="18"/>
  <c r="AT107" i="8"/>
  <c r="W108" i="18"/>
  <c r="BS106" i="8"/>
  <c r="BT106" i="8" s="1"/>
  <c r="V107" i="18"/>
  <c r="AG109" i="8"/>
  <c r="M110" i="18" s="1"/>
  <c r="AV109" i="8"/>
  <c r="Z110" i="18" s="1"/>
  <c r="AN109" i="8"/>
  <c r="T110" i="18" s="1"/>
  <c r="H110" i="18"/>
  <c r="H109" i="27"/>
  <c r="AI107" i="8"/>
  <c r="AE107" i="8"/>
  <c r="J108" i="18"/>
  <c r="AK108" i="8"/>
  <c r="AC108" i="8"/>
  <c r="AR108" i="8"/>
  <c r="E108" i="27"/>
  <c r="E109" i="18"/>
  <c r="AS108" i="8"/>
  <c r="X109" i="18" s="1"/>
  <c r="AL108" i="8"/>
  <c r="R109" i="18" s="1"/>
  <c r="AD108" i="8"/>
  <c r="K109" i="18" s="1"/>
  <c r="F108" i="27"/>
  <c r="F109" i="18"/>
  <c r="AZ106" i="8"/>
  <c r="BA106" i="8" s="1"/>
  <c r="O107" i="18"/>
  <c r="DA109" i="8"/>
  <c r="G109" i="8"/>
  <c r="CV110" i="8"/>
  <c r="BC109" i="8"/>
  <c r="BD109" i="8" s="1"/>
  <c r="L110" i="18"/>
  <c r="AP107" i="8"/>
  <c r="Q108" i="18"/>
  <c r="R109" i="8"/>
  <c r="BF106" i="8"/>
  <c r="BG106" i="8" s="1"/>
  <c r="P107" i="18"/>
  <c r="AU110" i="8"/>
  <c r="AF110" i="8"/>
  <c r="O111" i="8"/>
  <c r="I112" i="8" s="1"/>
  <c r="J112" i="8" s="1"/>
  <c r="AM110" i="8"/>
  <c r="S111" i="18" s="1"/>
  <c r="G110" i="27"/>
  <c r="G111" i="18"/>
  <c r="BP106" i="8"/>
  <c r="BQ106" i="8" s="1"/>
  <c r="AC107" i="18"/>
  <c r="D111" i="8"/>
  <c r="AJ110" i="25"/>
  <c r="E111" i="8"/>
  <c r="AJ109" i="25"/>
  <c r="AL111" i="25"/>
  <c r="C111" i="8"/>
  <c r="CR102" i="8" l="1"/>
  <c r="AM103" i="18"/>
  <c r="CL103" i="8"/>
  <c r="CM103" i="8"/>
  <c r="CY110" i="8"/>
  <c r="CZ110" i="8"/>
  <c r="CW110" i="8"/>
  <c r="CX111" i="8" s="1"/>
  <c r="AP112" i="18" s="1"/>
  <c r="CN110" i="8"/>
  <c r="CQ110" i="8"/>
  <c r="CO102" i="8"/>
  <c r="CP102" i="8" s="1"/>
  <c r="AN103" i="18" s="1"/>
  <c r="CK103" i="8"/>
  <c r="CJ104" i="8"/>
  <c r="AL105" i="18" s="1"/>
  <c r="CI111" i="8"/>
  <c r="AK112" i="18" s="1"/>
  <c r="AK110" i="25"/>
  <c r="AK109" i="25"/>
  <c r="AM111" i="25"/>
  <c r="P111" i="8"/>
  <c r="Q111" i="8" s="1"/>
  <c r="S111" i="8"/>
  <c r="T111" i="8" s="1"/>
  <c r="U111" i="8"/>
  <c r="V111" i="8" s="1"/>
  <c r="M111" i="8"/>
  <c r="L111" i="8" s="1"/>
  <c r="K112" i="8" s="1"/>
  <c r="N112" i="8" s="1"/>
  <c r="F111" i="8"/>
  <c r="H111" i="8" s="1"/>
  <c r="CU111" i="8" s="1"/>
  <c r="AC108" i="18"/>
  <c r="R111" i="25"/>
  <c r="CH111" i="8"/>
  <c r="D112" i="18"/>
  <c r="C112" i="18"/>
  <c r="BH106" i="8"/>
  <c r="AF107" i="18" s="1"/>
  <c r="BE109" i="8"/>
  <c r="AE110" i="18" s="1"/>
  <c r="BQ107" i="8"/>
  <c r="BR106" i="8"/>
  <c r="AI107" i="18" s="1"/>
  <c r="BB106" i="8"/>
  <c r="AD107" i="18" s="1"/>
  <c r="BS107" i="8"/>
  <c r="BT107" i="8" s="1"/>
  <c r="V108" i="18"/>
  <c r="D108" i="27"/>
  <c r="BJ107" i="8"/>
  <c r="BK107" i="8" s="1"/>
  <c r="AB108" i="18"/>
  <c r="AT108" i="8"/>
  <c r="W109" i="18"/>
  <c r="AX108" i="8"/>
  <c r="BL106" i="8"/>
  <c r="AG107" i="18" s="1"/>
  <c r="AI108" i="8"/>
  <c r="AE108" i="8"/>
  <c r="J109" i="18"/>
  <c r="N112" i="25"/>
  <c r="M112" i="25"/>
  <c r="O112" i="25"/>
  <c r="P111" i="25"/>
  <c r="Q111" i="25"/>
  <c r="AV110" i="8"/>
  <c r="Z111" i="18" s="1"/>
  <c r="AN110" i="8"/>
  <c r="T111" i="18" s="1"/>
  <c r="AG110" i="8"/>
  <c r="M111" i="18" s="1"/>
  <c r="H111" i="18"/>
  <c r="H110" i="27"/>
  <c r="BU106" i="8"/>
  <c r="AJ107" i="18" s="1"/>
  <c r="C106" i="27"/>
  <c r="AP108" i="8"/>
  <c r="Q109" i="18"/>
  <c r="BC110" i="8"/>
  <c r="BD110" i="8" s="1"/>
  <c r="L111" i="18"/>
  <c r="AZ107" i="8"/>
  <c r="BA107" i="8" s="1"/>
  <c r="O108" i="18"/>
  <c r="AS109" i="8"/>
  <c r="X110" i="18" s="1"/>
  <c r="AL109" i="8"/>
  <c r="R110" i="18" s="1"/>
  <c r="AD109" i="8"/>
  <c r="K110" i="18" s="1"/>
  <c r="F109" i="27"/>
  <c r="F110" i="18"/>
  <c r="R110" i="8"/>
  <c r="BF107" i="8"/>
  <c r="BG107" i="8" s="1"/>
  <c r="P108" i="18"/>
  <c r="V110" i="8"/>
  <c r="AK109" i="8"/>
  <c r="AC109" i="8"/>
  <c r="AR109" i="8"/>
  <c r="E109" i="27"/>
  <c r="E110" i="18"/>
  <c r="G110" i="8"/>
  <c r="CV111" i="8"/>
  <c r="AU111" i="8"/>
  <c r="AF111" i="8"/>
  <c r="O112" i="8"/>
  <c r="I113" i="8" s="1"/>
  <c r="J113" i="8" s="1"/>
  <c r="AM111" i="8"/>
  <c r="S112" i="18" s="1"/>
  <c r="G111" i="27"/>
  <c r="G112" i="18"/>
  <c r="BM110" i="8"/>
  <c r="BN110" i="8" s="1"/>
  <c r="Y111" i="18"/>
  <c r="DA110" i="8"/>
  <c r="BO109" i="8"/>
  <c r="AH110" i="18" s="1"/>
  <c r="E112" i="8"/>
  <c r="AJ111" i="25"/>
  <c r="C112" i="8"/>
  <c r="D112" i="8"/>
  <c r="CR103" i="8" l="1"/>
  <c r="AM104" i="18"/>
  <c r="CL104" i="8"/>
  <c r="CM104" i="8"/>
  <c r="CY111" i="8"/>
  <c r="CZ111" i="8"/>
  <c r="CW111" i="8"/>
  <c r="CX112" i="8" s="1"/>
  <c r="AP113" i="18" s="1"/>
  <c r="AK111" i="25"/>
  <c r="CN111" i="8"/>
  <c r="CQ111" i="8"/>
  <c r="CO103" i="8"/>
  <c r="CP103" i="8" s="1"/>
  <c r="AN104" i="18" s="1"/>
  <c r="CK104" i="8"/>
  <c r="CJ105" i="8"/>
  <c r="AL106" i="18" s="1"/>
  <c r="CI112" i="8"/>
  <c r="AK113" i="18" s="1"/>
  <c r="R112" i="25"/>
  <c r="AI112" i="25"/>
  <c r="S112" i="8"/>
  <c r="T112" i="8" s="1"/>
  <c r="U112" i="8"/>
  <c r="V112" i="8" s="1"/>
  <c r="AH112" i="8" s="1"/>
  <c r="N113" i="18" s="1"/>
  <c r="P112" i="8"/>
  <c r="Q112" i="8" s="1"/>
  <c r="M112" i="8"/>
  <c r="L112" i="8" s="1"/>
  <c r="K113" i="8" s="1"/>
  <c r="N113" i="8" s="1"/>
  <c r="F112" i="8"/>
  <c r="H112" i="8" s="1"/>
  <c r="CU112" i="8" s="1"/>
  <c r="D109" i="27"/>
  <c r="C113" i="18"/>
  <c r="CH112" i="8"/>
  <c r="D113" i="18"/>
  <c r="BL107" i="8"/>
  <c r="AG108" i="18" s="1"/>
  <c r="AU112" i="8"/>
  <c r="AF112" i="8"/>
  <c r="O113" i="8"/>
  <c r="I114" i="8" s="1"/>
  <c r="J114" i="8" s="1"/>
  <c r="AM112" i="8"/>
  <c r="S113" i="18" s="1"/>
  <c r="G113" i="18"/>
  <c r="G112" i="27"/>
  <c r="BH107" i="8"/>
  <c r="AF108" i="18" s="1"/>
  <c r="BE110" i="8"/>
  <c r="AE111" i="18" s="1"/>
  <c r="BB107" i="8"/>
  <c r="AD108" i="18" s="1"/>
  <c r="BR107" i="8"/>
  <c r="AI108" i="18" s="1"/>
  <c r="BU107" i="8"/>
  <c r="AJ108" i="18" s="1"/>
  <c r="C107" i="27"/>
  <c r="AZ108" i="8"/>
  <c r="BA108" i="8" s="1"/>
  <c r="O109" i="18"/>
  <c r="BC111" i="8"/>
  <c r="BD111" i="8" s="1"/>
  <c r="L112" i="18"/>
  <c r="AT109" i="8"/>
  <c r="W110" i="18"/>
  <c r="BF108" i="8"/>
  <c r="BG108" i="8" s="1"/>
  <c r="P109" i="18"/>
  <c r="AI109" i="8"/>
  <c r="AE109" i="8"/>
  <c r="J110" i="18"/>
  <c r="R111" i="8"/>
  <c r="DA111" i="8"/>
  <c r="BM111" i="8"/>
  <c r="BN111" i="8" s="1"/>
  <c r="Y112" i="18"/>
  <c r="AP109" i="8"/>
  <c r="Q110" i="18"/>
  <c r="AD110" i="8"/>
  <c r="K111" i="18" s="1"/>
  <c r="AL110" i="8"/>
  <c r="R111" i="18" s="1"/>
  <c r="AS110" i="8"/>
  <c r="X111" i="18" s="1"/>
  <c r="F111" i="18"/>
  <c r="F110" i="27"/>
  <c r="AO110" i="8"/>
  <c r="U111" i="18" s="1"/>
  <c r="AW110" i="8"/>
  <c r="AH110" i="8"/>
  <c r="N111" i="18" s="1"/>
  <c r="I111" i="18"/>
  <c r="I110" i="27"/>
  <c r="BP108" i="8"/>
  <c r="BQ108" i="8" s="1"/>
  <c r="AC109" i="18"/>
  <c r="AK110" i="8"/>
  <c r="AC110" i="8"/>
  <c r="AR110" i="8"/>
  <c r="E111" i="18"/>
  <c r="E110" i="27"/>
  <c r="AW111" i="8"/>
  <c r="AA112" i="18" s="1"/>
  <c r="AH111" i="8"/>
  <c r="N112" i="18" s="1"/>
  <c r="AO111" i="8"/>
  <c r="U112" i="18" s="1"/>
  <c r="I112" i="18"/>
  <c r="I111" i="27"/>
  <c r="BS108" i="8"/>
  <c r="BT108" i="8" s="1"/>
  <c r="V109" i="18"/>
  <c r="BO110" i="8"/>
  <c r="AH111" i="18" s="1"/>
  <c r="G111" i="8"/>
  <c r="CV112" i="8"/>
  <c r="AX109" i="8"/>
  <c r="AG111" i="8"/>
  <c r="M112" i="18" s="1"/>
  <c r="AV111" i="8"/>
  <c r="Z112" i="18" s="1"/>
  <c r="AN111" i="8"/>
  <c r="T112" i="18" s="1"/>
  <c r="H112" i="18"/>
  <c r="H111" i="27"/>
  <c r="N113" i="25"/>
  <c r="M113" i="25"/>
  <c r="O113" i="25"/>
  <c r="P112" i="25"/>
  <c r="Q112" i="25"/>
  <c r="BJ108" i="8"/>
  <c r="BK108" i="8" s="1"/>
  <c r="AB109" i="18"/>
  <c r="AJ112" i="25"/>
  <c r="D113" i="8"/>
  <c r="AL112" i="25"/>
  <c r="C113" i="8"/>
  <c r="E113" i="8"/>
  <c r="CR104" i="8" l="1"/>
  <c r="AM105" i="18"/>
  <c r="CL105" i="8"/>
  <c r="CM105" i="8"/>
  <c r="CY112" i="8"/>
  <c r="CZ112" i="8"/>
  <c r="CW112" i="8"/>
  <c r="CX113" i="8" s="1"/>
  <c r="AP114" i="18" s="1"/>
  <c r="CN112" i="8"/>
  <c r="CQ112" i="8"/>
  <c r="CO104" i="8"/>
  <c r="CP104" i="8" s="1"/>
  <c r="AN105" i="18" s="1"/>
  <c r="CK105" i="8"/>
  <c r="CJ106" i="8"/>
  <c r="AL107" i="18" s="1"/>
  <c r="CI113" i="8"/>
  <c r="AK114" i="18" s="1"/>
  <c r="AM112" i="25"/>
  <c r="AK112" i="25"/>
  <c r="M113" i="8"/>
  <c r="L113" i="8" s="1"/>
  <c r="K114" i="8" s="1"/>
  <c r="N114" i="8" s="1"/>
  <c r="F113" i="8"/>
  <c r="H113" i="8" s="1"/>
  <c r="CU113" i="8" s="1"/>
  <c r="P113" i="8"/>
  <c r="Q113" i="8" s="1"/>
  <c r="S113" i="8"/>
  <c r="T113" i="8" s="1"/>
  <c r="U113" i="8"/>
  <c r="V113" i="8" s="1"/>
  <c r="I114" i="18" s="1"/>
  <c r="AI113" i="25"/>
  <c r="I112" i="27"/>
  <c r="I113" i="18"/>
  <c r="AO112" i="8"/>
  <c r="U113" i="18" s="1"/>
  <c r="AW112" i="8"/>
  <c r="AA113" i="18" s="1"/>
  <c r="D110" i="27"/>
  <c r="D114" i="18"/>
  <c r="CH113" i="8"/>
  <c r="C114" i="18"/>
  <c r="BU108" i="8"/>
  <c r="AJ109" i="18" s="1"/>
  <c r="C108" i="27"/>
  <c r="BE111" i="8"/>
  <c r="AE112" i="18" s="1"/>
  <c r="BH108" i="8"/>
  <c r="AF109" i="18" s="1"/>
  <c r="BL108" i="8"/>
  <c r="AG109" i="18" s="1"/>
  <c r="BR108" i="8"/>
  <c r="AI109" i="18" s="1"/>
  <c r="AU113" i="8"/>
  <c r="AF113" i="8"/>
  <c r="O114" i="8"/>
  <c r="I115" i="8" s="1"/>
  <c r="J115" i="8" s="1"/>
  <c r="AM113" i="8"/>
  <c r="S114" i="18" s="1"/>
  <c r="G113" i="27"/>
  <c r="G114" i="18"/>
  <c r="R112" i="8"/>
  <c r="BB108" i="8"/>
  <c r="AD109" i="18" s="1"/>
  <c r="BS109" i="8"/>
  <c r="BT109" i="8" s="1"/>
  <c r="V110" i="18"/>
  <c r="BC112" i="8"/>
  <c r="BD112" i="8" s="1"/>
  <c r="L113" i="18"/>
  <c r="AK111" i="8"/>
  <c r="AC111" i="8"/>
  <c r="AR111" i="8"/>
  <c r="E112" i="18"/>
  <c r="E111" i="27"/>
  <c r="AT110" i="8"/>
  <c r="W111" i="18"/>
  <c r="G112" i="8"/>
  <c r="CV113" i="8"/>
  <c r="AI110" i="8"/>
  <c r="AE110" i="8"/>
  <c r="J111" i="18"/>
  <c r="AZ109" i="8"/>
  <c r="BA109" i="8" s="1"/>
  <c r="O110" i="18"/>
  <c r="AA111" i="18"/>
  <c r="AX110" i="8"/>
  <c r="AP110" i="8"/>
  <c r="Q111" i="18"/>
  <c r="BF109" i="8"/>
  <c r="BG109" i="8" s="1"/>
  <c r="P110" i="18"/>
  <c r="BM112" i="8"/>
  <c r="BN112" i="8" s="1"/>
  <c r="Y113" i="18"/>
  <c r="BO111" i="8"/>
  <c r="AH112" i="18" s="1"/>
  <c r="N114" i="25"/>
  <c r="M114" i="25"/>
  <c r="AI114" i="25" s="1"/>
  <c r="O114" i="25"/>
  <c r="P113" i="25"/>
  <c r="Q113" i="25"/>
  <c r="AN112" i="8"/>
  <c r="T113" i="18" s="1"/>
  <c r="AG112" i="8"/>
  <c r="M113" i="18" s="1"/>
  <c r="AV112" i="8"/>
  <c r="Z113" i="18" s="1"/>
  <c r="H113" i="18"/>
  <c r="H112" i="27"/>
  <c r="DA112" i="8"/>
  <c r="BP109" i="8"/>
  <c r="BQ109" i="8" s="1"/>
  <c r="AC110" i="18"/>
  <c r="R113" i="25"/>
  <c r="AL111" i="8"/>
  <c r="R112" i="18" s="1"/>
  <c r="AS111" i="8"/>
  <c r="X112" i="18" s="1"/>
  <c r="AD111" i="8"/>
  <c r="K112" i="18" s="1"/>
  <c r="F111" i="27"/>
  <c r="F112" i="18"/>
  <c r="BJ109" i="8"/>
  <c r="BK109" i="8" s="1"/>
  <c r="AB110" i="18"/>
  <c r="AJ113" i="25"/>
  <c r="D114" i="8"/>
  <c r="C114" i="8"/>
  <c r="AL113" i="25"/>
  <c r="E114" i="8"/>
  <c r="AL114" i="25"/>
  <c r="CR105" i="8" l="1"/>
  <c r="AM106" i="18"/>
  <c r="CL106" i="8"/>
  <c r="CM106" i="8"/>
  <c r="CY113" i="8"/>
  <c r="CZ113" i="8"/>
  <c r="CW113" i="8"/>
  <c r="CX114" i="8" s="1"/>
  <c r="AP115" i="18" s="1"/>
  <c r="CN113" i="8"/>
  <c r="CQ113" i="8"/>
  <c r="CO105" i="8"/>
  <c r="CP105" i="8" s="1"/>
  <c r="AN106" i="18" s="1"/>
  <c r="CK106" i="8"/>
  <c r="CJ107" i="8"/>
  <c r="AL108" i="18" s="1"/>
  <c r="CI114" i="8"/>
  <c r="AK115" i="18" s="1"/>
  <c r="AM113" i="25"/>
  <c r="AM114" i="25"/>
  <c r="AK113" i="25"/>
  <c r="R114" i="25"/>
  <c r="AH113" i="8"/>
  <c r="N114" i="18" s="1"/>
  <c r="AO113" i="8"/>
  <c r="U114" i="18" s="1"/>
  <c r="I113" i="27"/>
  <c r="AW113" i="8"/>
  <c r="AA114" i="18" s="1"/>
  <c r="CH114" i="8"/>
  <c r="D115" i="18"/>
  <c r="C115" i="18"/>
  <c r="M114" i="8"/>
  <c r="L114" i="8" s="1"/>
  <c r="K115" i="8" s="1"/>
  <c r="N115" i="8" s="1"/>
  <c r="F114" i="8"/>
  <c r="H114" i="8" s="1"/>
  <c r="CU114" i="8" s="1"/>
  <c r="P114" i="8"/>
  <c r="Q114" i="8" s="1"/>
  <c r="S114" i="8"/>
  <c r="T114" i="8" s="1"/>
  <c r="U114" i="8"/>
  <c r="BR109" i="8"/>
  <c r="AI110" i="18" s="1"/>
  <c r="BO112" i="8"/>
  <c r="AH113" i="18" s="1"/>
  <c r="BL109" i="8"/>
  <c r="AG110" i="18" s="1"/>
  <c r="BB109" i="8"/>
  <c r="AD110" i="18" s="1"/>
  <c r="BU109" i="8"/>
  <c r="AJ110" i="18" s="1"/>
  <c r="C109" i="27"/>
  <c r="BE112" i="8"/>
  <c r="AE113" i="18" s="1"/>
  <c r="AU114" i="8"/>
  <c r="AF114" i="8"/>
  <c r="O115" i="8"/>
  <c r="I116" i="8" s="1"/>
  <c r="J116" i="8" s="1"/>
  <c r="AM114" i="8"/>
  <c r="S115" i="18" s="1"/>
  <c r="G114" i="27"/>
  <c r="G115" i="18"/>
  <c r="BH109" i="8"/>
  <c r="AF110" i="18" s="1"/>
  <c r="AP111" i="8"/>
  <c r="Q112" i="18"/>
  <c r="R113" i="8"/>
  <c r="AK112" i="8"/>
  <c r="AC112" i="8"/>
  <c r="AR112" i="8"/>
  <c r="E113" i="18"/>
  <c r="E112" i="27"/>
  <c r="AN113" i="8"/>
  <c r="T114" i="18" s="1"/>
  <c r="H114" i="18"/>
  <c r="AV113" i="8"/>
  <c r="Z114" i="18" s="1"/>
  <c r="H113" i="27"/>
  <c r="AG113" i="8"/>
  <c r="M114" i="18" s="1"/>
  <c r="BJ110" i="8"/>
  <c r="BK110" i="8" s="1"/>
  <c r="AB111" i="18"/>
  <c r="M115" i="25"/>
  <c r="AI115" i="25" s="1"/>
  <c r="N115" i="25"/>
  <c r="O115" i="25"/>
  <c r="P114" i="25"/>
  <c r="Q114" i="25"/>
  <c r="D111" i="27"/>
  <c r="AX111" i="8"/>
  <c r="AZ110" i="8"/>
  <c r="BA110" i="8" s="1"/>
  <c r="O111" i="18"/>
  <c r="BC113" i="8"/>
  <c r="BD113" i="8" s="1"/>
  <c r="L114" i="18"/>
  <c r="G113" i="8"/>
  <c r="CV114" i="8"/>
  <c r="BS110" i="8"/>
  <c r="BT110" i="8" s="1"/>
  <c r="V111" i="18"/>
  <c r="BF110" i="8"/>
  <c r="BG110" i="8" s="1"/>
  <c r="P111" i="18"/>
  <c r="AT111" i="8"/>
  <c r="W112" i="18"/>
  <c r="DA113" i="8"/>
  <c r="BP110" i="8"/>
  <c r="BQ110" i="8" s="1"/>
  <c r="AC111" i="18"/>
  <c r="AI111" i="8"/>
  <c r="AE111" i="8"/>
  <c r="J112" i="18"/>
  <c r="AS112" i="8"/>
  <c r="X113" i="18" s="1"/>
  <c r="AD112" i="8"/>
  <c r="K113" i="18" s="1"/>
  <c r="AL112" i="8"/>
  <c r="R113" i="18" s="1"/>
  <c r="F113" i="18"/>
  <c r="F112" i="27"/>
  <c r="BM113" i="8"/>
  <c r="BN113" i="8" s="1"/>
  <c r="Y114" i="18"/>
  <c r="C115" i="8"/>
  <c r="AL115" i="25"/>
  <c r="E115" i="8"/>
  <c r="AJ114" i="25"/>
  <c r="D115" i="8"/>
  <c r="CR106" i="8" l="1"/>
  <c r="AM107" i="18"/>
  <c r="CL107" i="8"/>
  <c r="CM107" i="8"/>
  <c r="CY114" i="8"/>
  <c r="CZ114" i="8"/>
  <c r="CW114" i="8"/>
  <c r="CX115" i="8" s="1"/>
  <c r="AP116" i="18" s="1"/>
  <c r="CN114" i="8"/>
  <c r="CQ114" i="8"/>
  <c r="CO106" i="8"/>
  <c r="CP106" i="8" s="1"/>
  <c r="AN107" i="18" s="1"/>
  <c r="CK107" i="8"/>
  <c r="CJ108" i="8"/>
  <c r="AL109" i="18" s="1"/>
  <c r="CI115" i="8"/>
  <c r="AK116" i="18" s="1"/>
  <c r="AK114" i="25"/>
  <c r="AM115" i="25"/>
  <c r="M115" i="8"/>
  <c r="L115" i="8" s="1"/>
  <c r="K116" i="8" s="1"/>
  <c r="N116" i="8" s="1"/>
  <c r="S115" i="8"/>
  <c r="T115" i="8" s="1"/>
  <c r="F115" i="8"/>
  <c r="H115" i="8" s="1"/>
  <c r="CU115" i="8" s="1"/>
  <c r="P115" i="8"/>
  <c r="Q115" i="8" s="1"/>
  <c r="U115" i="8"/>
  <c r="V115" i="8" s="1"/>
  <c r="R115" i="25"/>
  <c r="AX112" i="8"/>
  <c r="AC113" i="18" s="1"/>
  <c r="C116" i="18"/>
  <c r="CH115" i="8"/>
  <c r="D116" i="18"/>
  <c r="BB110" i="8"/>
  <c r="AD111" i="18" s="1"/>
  <c r="BL110" i="8"/>
  <c r="AG111" i="18" s="1"/>
  <c r="BR110" i="8"/>
  <c r="AI111" i="18" s="1"/>
  <c r="BE113" i="8"/>
  <c r="AE114" i="18" s="1"/>
  <c r="BU110" i="8"/>
  <c r="AJ111" i="18" s="1"/>
  <c r="C110" i="27"/>
  <c r="BO113" i="8"/>
  <c r="AH114" i="18" s="1"/>
  <c r="BH110" i="8"/>
  <c r="AF111" i="18" s="1"/>
  <c r="BP111" i="8"/>
  <c r="BQ111" i="8" s="1"/>
  <c r="AC112" i="18"/>
  <c r="R114" i="8"/>
  <c r="AV114" i="8"/>
  <c r="Z115" i="18" s="1"/>
  <c r="AN114" i="8"/>
  <c r="T115" i="18" s="1"/>
  <c r="AG114" i="8"/>
  <c r="M115" i="18" s="1"/>
  <c r="H114" i="27"/>
  <c r="H115" i="18"/>
  <c r="BC114" i="8"/>
  <c r="BD114" i="8" s="1"/>
  <c r="L115" i="18"/>
  <c r="V114" i="8"/>
  <c r="G114" i="8"/>
  <c r="CV115" i="8"/>
  <c r="D112" i="27"/>
  <c r="BS111" i="8"/>
  <c r="BT111" i="8" s="1"/>
  <c r="V112" i="18"/>
  <c r="AU115" i="8"/>
  <c r="AF115" i="8"/>
  <c r="O116" i="8"/>
  <c r="I117" i="8" s="1"/>
  <c r="J117" i="8" s="1"/>
  <c r="AM115" i="8"/>
  <c r="S116" i="18" s="1"/>
  <c r="G115" i="27"/>
  <c r="G116" i="18"/>
  <c r="DA114" i="8"/>
  <c r="AK113" i="8"/>
  <c r="AC113" i="8"/>
  <c r="AR113" i="8"/>
  <c r="E113" i="27"/>
  <c r="E114" i="18"/>
  <c r="BM114" i="8"/>
  <c r="BN114" i="8" s="1"/>
  <c r="Y115" i="18"/>
  <c r="BJ111" i="8"/>
  <c r="BK111" i="8" s="1"/>
  <c r="AB112" i="18"/>
  <c r="AT112" i="8"/>
  <c r="W113" i="18"/>
  <c r="AZ111" i="8"/>
  <c r="BA111" i="8" s="1"/>
  <c r="O112" i="18"/>
  <c r="M116" i="25"/>
  <c r="AI116" i="25" s="1"/>
  <c r="N116" i="25"/>
  <c r="O116" i="25"/>
  <c r="P115" i="25"/>
  <c r="Q115" i="25"/>
  <c r="AI112" i="8"/>
  <c r="AE112" i="8"/>
  <c r="J113" i="18"/>
  <c r="BF111" i="8"/>
  <c r="BG111" i="8" s="1"/>
  <c r="P112" i="18"/>
  <c r="AP112" i="8"/>
  <c r="Q113" i="18"/>
  <c r="AD113" i="8"/>
  <c r="K114" i="18" s="1"/>
  <c r="AS113" i="8"/>
  <c r="X114" i="18" s="1"/>
  <c r="AL113" i="8"/>
  <c r="R114" i="18" s="1"/>
  <c r="F114" i="18"/>
  <c r="F113" i="27"/>
  <c r="AJ115" i="25"/>
  <c r="D116" i="8"/>
  <c r="C116" i="8"/>
  <c r="E116" i="8"/>
  <c r="AL116" i="25"/>
  <c r="CR107" i="8" l="1"/>
  <c r="AM108" i="18"/>
  <c r="CL108" i="8"/>
  <c r="CM108" i="8"/>
  <c r="CZ115" i="8"/>
  <c r="CY115" i="8"/>
  <c r="CW115" i="8"/>
  <c r="CX116" i="8" s="1"/>
  <c r="AP117" i="18" s="1"/>
  <c r="CN115" i="8"/>
  <c r="CQ115" i="8"/>
  <c r="CO107" i="8"/>
  <c r="CP107" i="8" s="1"/>
  <c r="AN108" i="18" s="1"/>
  <c r="CK108" i="8"/>
  <c r="CJ109" i="8"/>
  <c r="AL110" i="18" s="1"/>
  <c r="CI116" i="8"/>
  <c r="AK117" i="18" s="1"/>
  <c r="AM116" i="25"/>
  <c r="AK115" i="25"/>
  <c r="M116" i="8"/>
  <c r="L116" i="8" s="1"/>
  <c r="K117" i="8" s="1"/>
  <c r="N117" i="8" s="1"/>
  <c r="F116" i="8"/>
  <c r="H116" i="8" s="1"/>
  <c r="CU116" i="8" s="1"/>
  <c r="P116" i="8"/>
  <c r="Q116" i="8" s="1"/>
  <c r="S116" i="8"/>
  <c r="T116" i="8" s="1"/>
  <c r="U116" i="8"/>
  <c r="V116" i="8" s="1"/>
  <c r="AO116" i="8" s="1"/>
  <c r="U117" i="18" s="1"/>
  <c r="BP112" i="8"/>
  <c r="BQ112" i="8" s="1"/>
  <c r="D113" i="27"/>
  <c r="C117" i="18"/>
  <c r="CH116" i="8"/>
  <c r="D117" i="18"/>
  <c r="BL111" i="8"/>
  <c r="AG112" i="18" s="1"/>
  <c r="BO114" i="8"/>
  <c r="AH115" i="18" s="1"/>
  <c r="BH111" i="8"/>
  <c r="AF112" i="18" s="1"/>
  <c r="BU111" i="8"/>
  <c r="AJ112" i="18" s="1"/>
  <c r="C111" i="27"/>
  <c r="BB111" i="8"/>
  <c r="AD112" i="18" s="1"/>
  <c r="BE114" i="8"/>
  <c r="AE115" i="18" s="1"/>
  <c r="BR111" i="8"/>
  <c r="AI112" i="18" s="1"/>
  <c r="M117" i="25"/>
  <c r="AI117" i="25" s="1"/>
  <c r="N117" i="25"/>
  <c r="O117" i="25"/>
  <c r="P116" i="25"/>
  <c r="Q116" i="25"/>
  <c r="BM115" i="8"/>
  <c r="BN115" i="8" s="1"/>
  <c r="Y116" i="18"/>
  <c r="AO115" i="8"/>
  <c r="U116" i="18" s="1"/>
  <c r="AH115" i="8"/>
  <c r="N116" i="18" s="1"/>
  <c r="I116" i="18"/>
  <c r="I115" i="27"/>
  <c r="AW115" i="8"/>
  <c r="AA116" i="18" s="1"/>
  <c r="AN115" i="8"/>
  <c r="T116" i="18" s="1"/>
  <c r="AV115" i="8"/>
  <c r="Z116" i="18" s="1"/>
  <c r="AG115" i="8"/>
  <c r="M116" i="18" s="1"/>
  <c r="H116" i="18"/>
  <c r="H115" i="27"/>
  <c r="R115" i="8"/>
  <c r="AZ112" i="8"/>
  <c r="BA112" i="8" s="1"/>
  <c r="O113" i="18"/>
  <c r="DA115" i="8"/>
  <c r="BF112" i="8"/>
  <c r="BG112" i="8" s="1"/>
  <c r="P113" i="18"/>
  <c r="BJ112" i="8"/>
  <c r="BK112" i="8" s="1"/>
  <c r="AB113" i="18"/>
  <c r="AT113" i="8"/>
  <c r="W114" i="18"/>
  <c r="AX113" i="8"/>
  <c r="AK114" i="8"/>
  <c r="AC114" i="8"/>
  <c r="AR114" i="8"/>
  <c r="E114" i="27"/>
  <c r="E115" i="18"/>
  <c r="AS114" i="8"/>
  <c r="X115" i="18" s="1"/>
  <c r="AL114" i="8"/>
  <c r="R115" i="18" s="1"/>
  <c r="AD114" i="8"/>
  <c r="K115" i="18" s="1"/>
  <c r="F115" i="18"/>
  <c r="F114" i="27"/>
  <c r="AI113" i="8"/>
  <c r="AE113" i="8"/>
  <c r="J114" i="18"/>
  <c r="BC115" i="8"/>
  <c r="BD115" i="8" s="1"/>
  <c r="L116" i="18"/>
  <c r="G115" i="8"/>
  <c r="CV116" i="8"/>
  <c r="BS112" i="8"/>
  <c r="BT112" i="8" s="1"/>
  <c r="V113" i="18"/>
  <c r="R116" i="25"/>
  <c r="AP113" i="8"/>
  <c r="Q114" i="18"/>
  <c r="AU116" i="8"/>
  <c r="AF116" i="8"/>
  <c r="O117" i="8"/>
  <c r="I118" i="8" s="1"/>
  <c r="J118" i="8" s="1"/>
  <c r="AM116" i="8"/>
  <c r="S117" i="18" s="1"/>
  <c r="G116" i="27"/>
  <c r="G117" i="18"/>
  <c r="AW114" i="8"/>
  <c r="AH114" i="8"/>
  <c r="N115" i="18" s="1"/>
  <c r="I114" i="27"/>
  <c r="AO114" i="8"/>
  <c r="U115" i="18" s="1"/>
  <c r="I115" i="18"/>
  <c r="C117" i="8"/>
  <c r="AJ116" i="25"/>
  <c r="E117" i="8"/>
  <c r="D117" i="8"/>
  <c r="AL117" i="25"/>
  <c r="CR108" i="8" l="1"/>
  <c r="AM109" i="18"/>
  <c r="CL109" i="8"/>
  <c r="CM109" i="8"/>
  <c r="CZ116" i="8"/>
  <c r="CY116" i="8"/>
  <c r="CW116" i="8"/>
  <c r="CX117" i="8" s="1"/>
  <c r="AP118" i="18" s="1"/>
  <c r="CN116" i="8"/>
  <c r="CQ116" i="8"/>
  <c r="CO108" i="8"/>
  <c r="CP108" i="8" s="1"/>
  <c r="AN109" i="18" s="1"/>
  <c r="AK116" i="25"/>
  <c r="CK109" i="8"/>
  <c r="CJ110" i="8"/>
  <c r="AL111" i="18" s="1"/>
  <c r="CI117" i="8"/>
  <c r="AK118" i="18" s="1"/>
  <c r="AM117" i="25"/>
  <c r="I117" i="18"/>
  <c r="I116" i="27"/>
  <c r="AW116" i="8"/>
  <c r="AA117" i="18" s="1"/>
  <c r="AH116" i="8"/>
  <c r="N117" i="18" s="1"/>
  <c r="R117" i="25"/>
  <c r="C118" i="18"/>
  <c r="D118" i="18"/>
  <c r="CH117" i="8"/>
  <c r="M117" i="8"/>
  <c r="L117" i="8" s="1"/>
  <c r="K118" i="8" s="1"/>
  <c r="N118" i="8" s="1"/>
  <c r="F117" i="8"/>
  <c r="H117" i="8" s="1"/>
  <c r="CU117" i="8" s="1"/>
  <c r="P117" i="8"/>
  <c r="Q117" i="8" s="1"/>
  <c r="S117" i="8"/>
  <c r="T117" i="8" s="1"/>
  <c r="U117" i="8"/>
  <c r="BE115" i="8"/>
  <c r="AE116" i="18" s="1"/>
  <c r="BH112" i="8"/>
  <c r="AF113" i="18" s="1"/>
  <c r="BB112" i="8"/>
  <c r="AD113" i="18" s="1"/>
  <c r="BU112" i="8"/>
  <c r="AJ113" i="18" s="1"/>
  <c r="C112" i="27"/>
  <c r="BL112" i="8"/>
  <c r="AG113" i="18" s="1"/>
  <c r="AI114" i="8"/>
  <c r="AE114" i="8"/>
  <c r="J115" i="18"/>
  <c r="AD115" i="8"/>
  <c r="K116" i="18" s="1"/>
  <c r="AL115" i="8"/>
  <c r="R116" i="18" s="1"/>
  <c r="AS115" i="8"/>
  <c r="X116" i="18" s="1"/>
  <c r="F116" i="18"/>
  <c r="F115" i="27"/>
  <c r="AP114" i="8"/>
  <c r="Q115" i="18"/>
  <c r="R116" i="8"/>
  <c r="BO115" i="8"/>
  <c r="AH116" i="18" s="1"/>
  <c r="BC116" i="8"/>
  <c r="BD116" i="8" s="1"/>
  <c r="L117" i="18"/>
  <c r="BF113" i="8"/>
  <c r="BG113" i="8" s="1"/>
  <c r="P114" i="18"/>
  <c r="BP113" i="8"/>
  <c r="BQ113" i="8" s="1"/>
  <c r="AC114" i="18"/>
  <c r="DA116" i="8"/>
  <c r="M118" i="25"/>
  <c r="AI118" i="25" s="1"/>
  <c r="N118" i="25"/>
  <c r="O118" i="25"/>
  <c r="P117" i="25"/>
  <c r="Q117" i="25"/>
  <c r="AK115" i="8"/>
  <c r="AC115" i="8"/>
  <c r="AR115" i="8"/>
  <c r="E116" i="18"/>
  <c r="E115" i="27"/>
  <c r="BJ113" i="8"/>
  <c r="BK113" i="8" s="1"/>
  <c r="AB114" i="18"/>
  <c r="AZ113" i="8"/>
  <c r="BA113" i="8" s="1"/>
  <c r="O114" i="18"/>
  <c r="AU117" i="8"/>
  <c r="AF117" i="8"/>
  <c r="O118" i="8"/>
  <c r="I119" i="8" s="1"/>
  <c r="J119" i="8" s="1"/>
  <c r="AM117" i="8"/>
  <c r="S118" i="18" s="1"/>
  <c r="G117" i="27"/>
  <c r="G118" i="18"/>
  <c r="BM116" i="8"/>
  <c r="BN116" i="8" s="1"/>
  <c r="Y117" i="18"/>
  <c r="AA115" i="18"/>
  <c r="AX114" i="8"/>
  <c r="G116" i="8"/>
  <c r="CV117" i="8"/>
  <c r="BS113" i="8"/>
  <c r="BT113" i="8" s="1"/>
  <c r="V114" i="18"/>
  <c r="D114" i="27"/>
  <c r="BR112" i="8"/>
  <c r="AI113" i="18" s="1"/>
  <c r="AT114" i="8"/>
  <c r="W115" i="18"/>
  <c r="AN116" i="8"/>
  <c r="T117" i="18" s="1"/>
  <c r="AG116" i="8"/>
  <c r="M117" i="18" s="1"/>
  <c r="AV116" i="8"/>
  <c r="Z117" i="18" s="1"/>
  <c r="H117" i="18"/>
  <c r="H116" i="27"/>
  <c r="AJ118" i="25"/>
  <c r="C118" i="8"/>
  <c r="AJ117" i="25"/>
  <c r="D118" i="8"/>
  <c r="E118" i="8"/>
  <c r="CR109" i="8" l="1"/>
  <c r="AM110" i="18"/>
  <c r="CL110" i="8"/>
  <c r="CM110" i="8"/>
  <c r="AK117" i="25"/>
  <c r="CY117" i="8"/>
  <c r="CZ117" i="8"/>
  <c r="CW117" i="8"/>
  <c r="CX118" i="8" s="1"/>
  <c r="AP119" i="18" s="1"/>
  <c r="CN117" i="8"/>
  <c r="CQ117" i="8"/>
  <c r="CO109" i="8"/>
  <c r="CP109" i="8" s="1"/>
  <c r="AN110" i="18" s="1"/>
  <c r="CK110" i="8"/>
  <c r="CJ111" i="8"/>
  <c r="AL112" i="18" s="1"/>
  <c r="CI118" i="8"/>
  <c r="AK119" i="18" s="1"/>
  <c r="AK118" i="25"/>
  <c r="P118" i="8"/>
  <c r="Q118" i="8" s="1"/>
  <c r="S118" i="8"/>
  <c r="T118" i="8" s="1"/>
  <c r="U118" i="8"/>
  <c r="V118" i="8" s="1"/>
  <c r="F118" i="8"/>
  <c r="H118" i="8" s="1"/>
  <c r="CU118" i="8" s="1"/>
  <c r="M118" i="8"/>
  <c r="L118" i="8" s="1"/>
  <c r="K119" i="8" s="1"/>
  <c r="N119" i="8" s="1"/>
  <c r="R118" i="25"/>
  <c r="D115" i="27"/>
  <c r="AX115" i="8"/>
  <c r="BP115" i="8" s="1"/>
  <c r="C119" i="18"/>
  <c r="D119" i="18"/>
  <c r="CH118" i="8"/>
  <c r="BL113" i="8"/>
  <c r="AG114" i="18" s="1"/>
  <c r="BH113" i="8"/>
  <c r="AF114" i="18" s="1"/>
  <c r="BB113" i="8"/>
  <c r="AD114" i="18" s="1"/>
  <c r="AT115" i="8"/>
  <c r="W116" i="18"/>
  <c r="BE116" i="8"/>
  <c r="AE117" i="18" s="1"/>
  <c r="DA117" i="8"/>
  <c r="BO116" i="8"/>
  <c r="AH117" i="18" s="1"/>
  <c r="V117" i="8"/>
  <c r="AV117" i="8"/>
  <c r="Z118" i="18" s="1"/>
  <c r="AN117" i="8"/>
  <c r="T118" i="18" s="1"/>
  <c r="AG117" i="8"/>
  <c r="M118" i="18" s="1"/>
  <c r="H118" i="18"/>
  <c r="H117" i="27"/>
  <c r="AK116" i="8"/>
  <c r="AC116" i="8"/>
  <c r="AR116" i="8"/>
  <c r="E117" i="18"/>
  <c r="E116" i="27"/>
  <c r="AP115" i="8"/>
  <c r="Q116" i="18"/>
  <c r="AD116" i="8"/>
  <c r="K117" i="18" s="1"/>
  <c r="AL116" i="8"/>
  <c r="R117" i="18" s="1"/>
  <c r="AS116" i="8"/>
  <c r="X117" i="18" s="1"/>
  <c r="F116" i="27"/>
  <c r="F117" i="18"/>
  <c r="C113" i="27"/>
  <c r="BU113" i="8"/>
  <c r="AJ114" i="18" s="1"/>
  <c r="BJ114" i="8"/>
  <c r="BK114" i="8" s="1"/>
  <c r="AB115" i="18"/>
  <c r="G117" i="8"/>
  <c r="CV118" i="8"/>
  <c r="R117" i="8"/>
  <c r="BR113" i="8"/>
  <c r="AI114" i="18" s="1"/>
  <c r="BP114" i="8"/>
  <c r="BQ114" i="8" s="1"/>
  <c r="AC115" i="18"/>
  <c r="AZ114" i="8"/>
  <c r="BA114" i="8" s="1"/>
  <c r="O115" i="18"/>
  <c r="BC117" i="8"/>
  <c r="BD117" i="8" s="1"/>
  <c r="L118" i="18"/>
  <c r="BS114" i="8"/>
  <c r="BT114" i="8" s="1"/>
  <c r="V115" i="18"/>
  <c r="BF114" i="8"/>
  <c r="BG114" i="8" s="1"/>
  <c r="P115" i="18"/>
  <c r="AI115" i="8"/>
  <c r="AE115" i="8"/>
  <c r="J116" i="18"/>
  <c r="N119" i="25"/>
  <c r="M119" i="25"/>
  <c r="AI119" i="25" s="1"/>
  <c r="O119" i="25"/>
  <c r="P118" i="25"/>
  <c r="Q118" i="25"/>
  <c r="AU118" i="8"/>
  <c r="AF118" i="8"/>
  <c r="O119" i="8"/>
  <c r="I120" i="8" s="1"/>
  <c r="J120" i="8" s="1"/>
  <c r="AM118" i="8"/>
  <c r="S119" i="18" s="1"/>
  <c r="G118" i="27"/>
  <c r="G119" i="18"/>
  <c r="BM117" i="8"/>
  <c r="BN117" i="8" s="1"/>
  <c r="Y118" i="18"/>
  <c r="E119" i="8"/>
  <c r="D119" i="8"/>
  <c r="AL118" i="25"/>
  <c r="C119" i="8"/>
  <c r="AL119" i="25"/>
  <c r="CR110" i="8" l="1"/>
  <c r="AM111" i="18"/>
  <c r="CL111" i="8"/>
  <c r="CM111" i="8"/>
  <c r="CY118" i="8"/>
  <c r="CZ118" i="8"/>
  <c r="CW118" i="8"/>
  <c r="CX119" i="8" s="1"/>
  <c r="AP120" i="18" s="1"/>
  <c r="CN118" i="8"/>
  <c r="CQ118" i="8"/>
  <c r="CO110" i="8"/>
  <c r="CP110" i="8" s="1"/>
  <c r="AN111" i="18" s="1"/>
  <c r="AM118" i="25"/>
  <c r="CK111" i="8"/>
  <c r="CJ112" i="8"/>
  <c r="AL113" i="18" s="1"/>
  <c r="CI119" i="8"/>
  <c r="AK120" i="18" s="1"/>
  <c r="AM119" i="25"/>
  <c r="M119" i="8"/>
  <c r="L119" i="8" s="1"/>
  <c r="K120" i="8" s="1"/>
  <c r="N120" i="8" s="1"/>
  <c r="U119" i="8"/>
  <c r="V119" i="8" s="1"/>
  <c r="AW119" i="8" s="1"/>
  <c r="AA120" i="18" s="1"/>
  <c r="F119" i="8"/>
  <c r="H119" i="8" s="1"/>
  <c r="CU119" i="8" s="1"/>
  <c r="P119" i="8"/>
  <c r="S119" i="8"/>
  <c r="T119" i="8" s="1"/>
  <c r="R119" i="25"/>
  <c r="AC116" i="18"/>
  <c r="D116" i="27"/>
  <c r="C120" i="18"/>
  <c r="CH119" i="8"/>
  <c r="D120" i="18"/>
  <c r="BB114" i="8"/>
  <c r="AD115" i="18" s="1"/>
  <c r="BL114" i="8"/>
  <c r="AG115" i="18" s="1"/>
  <c r="BH114" i="8"/>
  <c r="AF115" i="18" s="1"/>
  <c r="BO117" i="8"/>
  <c r="AH118" i="18" s="1"/>
  <c r="BE117" i="8"/>
  <c r="AE118" i="18" s="1"/>
  <c r="AU119" i="8"/>
  <c r="AF119" i="8"/>
  <c r="O120" i="8"/>
  <c r="I121" i="8" s="1"/>
  <c r="J121" i="8" s="1"/>
  <c r="AM119" i="8"/>
  <c r="S120" i="18" s="1"/>
  <c r="G120" i="18"/>
  <c r="G119" i="27"/>
  <c r="BS115" i="8"/>
  <c r="BT115" i="8" s="1"/>
  <c r="V116" i="18"/>
  <c r="DA118" i="8"/>
  <c r="BF115" i="8"/>
  <c r="BG115" i="8" s="1"/>
  <c r="P116" i="18"/>
  <c r="Q119" i="8"/>
  <c r="R118" i="8"/>
  <c r="BU114" i="8"/>
  <c r="AJ115" i="18" s="1"/>
  <c r="C114" i="27"/>
  <c r="AS117" i="8"/>
  <c r="X118" i="18" s="1"/>
  <c r="AD117" i="8"/>
  <c r="K118" i="18" s="1"/>
  <c r="AL117" i="8"/>
  <c r="R118" i="18" s="1"/>
  <c r="F117" i="27"/>
  <c r="F118" i="18"/>
  <c r="AK117" i="8"/>
  <c r="AC117" i="8"/>
  <c r="AR117" i="8"/>
  <c r="E118" i="18"/>
  <c r="E117" i="27"/>
  <c r="AT116" i="8"/>
  <c r="W117" i="18"/>
  <c r="AX116" i="8"/>
  <c r="AN118" i="8"/>
  <c r="T119" i="18" s="1"/>
  <c r="AV118" i="8"/>
  <c r="Z119" i="18" s="1"/>
  <c r="AG118" i="8"/>
  <c r="M119" i="18" s="1"/>
  <c r="H119" i="18"/>
  <c r="H118" i="27"/>
  <c r="AZ115" i="8"/>
  <c r="BA115" i="8" s="1"/>
  <c r="O116" i="18"/>
  <c r="G118" i="8"/>
  <c r="CV119" i="8"/>
  <c r="AI116" i="8"/>
  <c r="AE116" i="8"/>
  <c r="J117" i="18"/>
  <c r="AH117" i="8"/>
  <c r="N118" i="18" s="1"/>
  <c r="I118" i="18"/>
  <c r="I117" i="27"/>
  <c r="AW117" i="8"/>
  <c r="AO117" i="8"/>
  <c r="U118" i="18" s="1"/>
  <c r="BQ115" i="8"/>
  <c r="BR114" i="8"/>
  <c r="AI115" i="18" s="1"/>
  <c r="AP116" i="8"/>
  <c r="Q117" i="18"/>
  <c r="AO118" i="8"/>
  <c r="U119" i="18" s="1"/>
  <c r="AW118" i="8"/>
  <c r="AA119" i="18" s="1"/>
  <c r="AH118" i="8"/>
  <c r="N119" i="18" s="1"/>
  <c r="I119" i="18"/>
  <c r="I118" i="27"/>
  <c r="BJ115" i="8"/>
  <c r="BK115" i="8" s="1"/>
  <c r="AB116" i="18"/>
  <c r="BM118" i="8"/>
  <c r="BN118" i="8" s="1"/>
  <c r="Y119" i="18"/>
  <c r="BC118" i="8"/>
  <c r="BD118" i="8" s="1"/>
  <c r="L119" i="18"/>
  <c r="M120" i="25"/>
  <c r="AI120" i="25" s="1"/>
  <c r="N120" i="25"/>
  <c r="O120" i="25"/>
  <c r="P119" i="25"/>
  <c r="Q119" i="25"/>
  <c r="C120" i="8"/>
  <c r="D120" i="8"/>
  <c r="AJ119" i="25"/>
  <c r="E120" i="8"/>
  <c r="AL120" i="25"/>
  <c r="CR111" i="8" l="1"/>
  <c r="AM112" i="18"/>
  <c r="CL112" i="8"/>
  <c r="CM112" i="8"/>
  <c r="CZ119" i="8"/>
  <c r="CY119" i="8"/>
  <c r="CW119" i="8"/>
  <c r="CX120" i="8" s="1"/>
  <c r="AP121" i="18" s="1"/>
  <c r="CN119" i="8"/>
  <c r="CQ119" i="8"/>
  <c r="CO111" i="8"/>
  <c r="CP111" i="8" s="1"/>
  <c r="AN112" i="18" s="1"/>
  <c r="CK112" i="8"/>
  <c r="CJ113" i="8"/>
  <c r="AL114" i="18" s="1"/>
  <c r="CI120" i="8"/>
  <c r="AK121" i="18" s="1"/>
  <c r="AM120" i="25"/>
  <c r="AK119" i="25"/>
  <c r="I119" i="27"/>
  <c r="I120" i="18"/>
  <c r="AH119" i="8"/>
  <c r="N120" i="18" s="1"/>
  <c r="AO119" i="8"/>
  <c r="U120" i="18" s="1"/>
  <c r="S120" i="8"/>
  <c r="T120" i="8" s="1"/>
  <c r="P120" i="8"/>
  <c r="Q120" i="8" s="1"/>
  <c r="U120" i="8"/>
  <c r="V120" i="8" s="1"/>
  <c r="AO120" i="8" s="1"/>
  <c r="U121" i="18" s="1"/>
  <c r="F120" i="8"/>
  <c r="H120" i="8" s="1"/>
  <c r="CU120" i="8" s="1"/>
  <c r="M120" i="8"/>
  <c r="L120" i="8" s="1"/>
  <c r="K121" i="8" s="1"/>
  <c r="N121" i="8" s="1"/>
  <c r="R120" i="25"/>
  <c r="D117" i="27"/>
  <c r="C121" i="18"/>
  <c r="D121" i="18"/>
  <c r="CH120" i="8"/>
  <c r="BE118" i="8"/>
  <c r="AE119" i="18" s="1"/>
  <c r="C115" i="27"/>
  <c r="BU115" i="8"/>
  <c r="AJ116" i="18" s="1"/>
  <c r="BL115" i="8"/>
  <c r="AG116" i="18" s="1"/>
  <c r="BO118" i="8"/>
  <c r="AH119" i="18" s="1"/>
  <c r="BB115" i="8"/>
  <c r="AD116" i="18" s="1"/>
  <c r="BC119" i="8"/>
  <c r="BD119" i="8" s="1"/>
  <c r="L120" i="18"/>
  <c r="BH115" i="8"/>
  <c r="AF116" i="18" s="1"/>
  <c r="BR115" i="8"/>
  <c r="AI116" i="18" s="1"/>
  <c r="DA119" i="8"/>
  <c r="AU120" i="8"/>
  <c r="AF120" i="8"/>
  <c r="O121" i="8"/>
  <c r="I122" i="8" s="1"/>
  <c r="J122" i="8" s="1"/>
  <c r="AM120" i="8"/>
  <c r="S121" i="18" s="1"/>
  <c r="G120" i="27"/>
  <c r="G121" i="18"/>
  <c r="N121" i="25"/>
  <c r="M121" i="25"/>
  <c r="AI121" i="25" s="1"/>
  <c r="O121" i="25"/>
  <c r="P120" i="25"/>
  <c r="Q120" i="25"/>
  <c r="BF116" i="8"/>
  <c r="BG116" i="8" s="1"/>
  <c r="P117" i="18"/>
  <c r="BM119" i="8"/>
  <c r="BN119" i="8" s="1"/>
  <c r="Y120" i="18"/>
  <c r="AT117" i="8"/>
  <c r="W118" i="18"/>
  <c r="AS118" i="8"/>
  <c r="X119" i="18" s="1"/>
  <c r="AD118" i="8"/>
  <c r="K119" i="18" s="1"/>
  <c r="AL118" i="8"/>
  <c r="R119" i="18" s="1"/>
  <c r="F118" i="27"/>
  <c r="F119" i="18"/>
  <c r="AZ116" i="8"/>
  <c r="BA116" i="8" s="1"/>
  <c r="O117" i="18"/>
  <c r="AA118" i="18"/>
  <c r="AX117" i="8"/>
  <c r="AK118" i="8"/>
  <c r="AC118" i="8"/>
  <c r="AR118" i="8"/>
  <c r="E118" i="27"/>
  <c r="E119" i="18"/>
  <c r="AI117" i="8"/>
  <c r="AE117" i="8"/>
  <c r="J118" i="18"/>
  <c r="R119" i="8"/>
  <c r="AN119" i="8"/>
  <c r="T120" i="18" s="1"/>
  <c r="AV119" i="8"/>
  <c r="Z120" i="18" s="1"/>
  <c r="AG119" i="8"/>
  <c r="M120" i="18" s="1"/>
  <c r="H119" i="27"/>
  <c r="H120" i="18"/>
  <c r="AP117" i="8"/>
  <c r="Q118" i="18"/>
  <c r="BJ116" i="8"/>
  <c r="BK116" i="8" s="1"/>
  <c r="AB117" i="18"/>
  <c r="G119" i="8"/>
  <c r="CV120" i="8"/>
  <c r="BS116" i="8"/>
  <c r="BT116" i="8" s="1"/>
  <c r="V117" i="18"/>
  <c r="BP116" i="8"/>
  <c r="BQ116" i="8" s="1"/>
  <c r="AC117" i="18"/>
  <c r="E121" i="8"/>
  <c r="C121" i="8"/>
  <c r="D121" i="8"/>
  <c r="AJ121" i="25"/>
  <c r="AJ120" i="25"/>
  <c r="CR112" i="8" l="1"/>
  <c r="AM113" i="18"/>
  <c r="CL113" i="8"/>
  <c r="CM113" i="8"/>
  <c r="CZ120" i="8"/>
  <c r="CY120" i="8"/>
  <c r="CW120" i="8"/>
  <c r="CX121" i="8" s="1"/>
  <c r="AP122" i="18" s="1"/>
  <c r="CN120" i="8"/>
  <c r="CQ120" i="8"/>
  <c r="CO112" i="8"/>
  <c r="CP112" i="8" s="1"/>
  <c r="AN113" i="18" s="1"/>
  <c r="CK113" i="8"/>
  <c r="CJ114" i="8"/>
  <c r="AL115" i="18" s="1"/>
  <c r="CI121" i="8"/>
  <c r="AK122" i="18" s="1"/>
  <c r="AK120" i="25"/>
  <c r="I120" i="27"/>
  <c r="I121" i="18"/>
  <c r="AH120" i="8"/>
  <c r="N121" i="18" s="1"/>
  <c r="AW120" i="8"/>
  <c r="AA121" i="18" s="1"/>
  <c r="AK121" i="25"/>
  <c r="M121" i="8"/>
  <c r="L121" i="8" s="1"/>
  <c r="K122" i="8" s="1"/>
  <c r="N122" i="8" s="1"/>
  <c r="F121" i="8"/>
  <c r="H121" i="8" s="1"/>
  <c r="CU121" i="8" s="1"/>
  <c r="P121" i="8"/>
  <c r="Q121" i="8" s="1"/>
  <c r="S121" i="8"/>
  <c r="T121" i="8" s="1"/>
  <c r="U121" i="8"/>
  <c r="V121" i="8" s="1"/>
  <c r="AH121" i="8" s="1"/>
  <c r="N122" i="18" s="1"/>
  <c r="R121" i="25"/>
  <c r="D118" i="27"/>
  <c r="AX118" i="8"/>
  <c r="BP118" i="8" s="1"/>
  <c r="CH121" i="8"/>
  <c r="D122" i="18"/>
  <c r="C122" i="18"/>
  <c r="BH116" i="8"/>
  <c r="AF117" i="18" s="1"/>
  <c r="BB116" i="8"/>
  <c r="AD117" i="18" s="1"/>
  <c r="BO119" i="8"/>
  <c r="AH120" i="18" s="1"/>
  <c r="BE119" i="8"/>
  <c r="AE120" i="18" s="1"/>
  <c r="BR116" i="8"/>
  <c r="AI117" i="18" s="1"/>
  <c r="BU116" i="8"/>
  <c r="AJ117" i="18" s="1"/>
  <c r="C116" i="27"/>
  <c r="AI118" i="8"/>
  <c r="AE118" i="8"/>
  <c r="J119" i="18"/>
  <c r="DA120" i="8"/>
  <c r="G120" i="8"/>
  <c r="CV121" i="8"/>
  <c r="BP117" i="8"/>
  <c r="BQ117" i="8" s="1"/>
  <c r="AC118" i="18"/>
  <c r="AL119" i="8"/>
  <c r="R120" i="18" s="1"/>
  <c r="AD119" i="8"/>
  <c r="K120" i="18" s="1"/>
  <c r="AS119" i="8"/>
  <c r="X120" i="18" s="1"/>
  <c r="F120" i="18"/>
  <c r="F119" i="27"/>
  <c r="AK119" i="8"/>
  <c r="AC119" i="8"/>
  <c r="AR119" i="8"/>
  <c r="E120" i="18"/>
  <c r="E119" i="27"/>
  <c r="AZ117" i="8"/>
  <c r="BA117" i="8" s="1"/>
  <c r="O118" i="18"/>
  <c r="BC120" i="8"/>
  <c r="BD120" i="8" s="1"/>
  <c r="L121" i="18"/>
  <c r="BF117" i="8"/>
  <c r="BG117" i="8" s="1"/>
  <c r="P118" i="18"/>
  <c r="AV120" i="8"/>
  <c r="Z121" i="18" s="1"/>
  <c r="AG120" i="8"/>
  <c r="M121" i="18" s="1"/>
  <c r="H120" i="27"/>
  <c r="H121" i="18"/>
  <c r="AN120" i="8"/>
  <c r="T121" i="18" s="1"/>
  <c r="AU121" i="8"/>
  <c r="AF121" i="8"/>
  <c r="O122" i="8"/>
  <c r="I123" i="8" s="1"/>
  <c r="J123" i="8" s="1"/>
  <c r="AM121" i="8"/>
  <c r="S122" i="18" s="1"/>
  <c r="G121" i="27"/>
  <c r="G122" i="18"/>
  <c r="R120" i="8"/>
  <c r="BJ117" i="8"/>
  <c r="BK117" i="8" s="1"/>
  <c r="AB118" i="18"/>
  <c r="BM120" i="8"/>
  <c r="BN120" i="8" s="1"/>
  <c r="Y121" i="18"/>
  <c r="AP118" i="8"/>
  <c r="Q119" i="18"/>
  <c r="BL116" i="8"/>
  <c r="AG117" i="18" s="1"/>
  <c r="BS117" i="8"/>
  <c r="BT117" i="8" s="1"/>
  <c r="V118" i="18"/>
  <c r="AT118" i="8"/>
  <c r="W119" i="18"/>
  <c r="N122" i="25"/>
  <c r="M122" i="25"/>
  <c r="AI122" i="25" s="1"/>
  <c r="O122" i="25"/>
  <c r="P121" i="25"/>
  <c r="Q121" i="25"/>
  <c r="AL121" i="25"/>
  <c r="D122" i="8"/>
  <c r="E122" i="8"/>
  <c r="C122" i="8"/>
  <c r="AL122" i="25"/>
  <c r="CR113" i="8" l="1"/>
  <c r="AM114" i="18"/>
  <c r="CL114" i="8"/>
  <c r="CM114" i="8"/>
  <c r="AM121" i="25"/>
  <c r="CZ121" i="8"/>
  <c r="CY121" i="8"/>
  <c r="CW121" i="8"/>
  <c r="CX122" i="8" s="1"/>
  <c r="AP123" i="18" s="1"/>
  <c r="CN121" i="8"/>
  <c r="CQ121" i="8"/>
  <c r="CO113" i="8"/>
  <c r="CP113" i="8" s="1"/>
  <c r="AN114" i="18" s="1"/>
  <c r="CK114" i="8"/>
  <c r="CJ115" i="8"/>
  <c r="AL116" i="18" s="1"/>
  <c r="CI122" i="8"/>
  <c r="AK123" i="18" s="1"/>
  <c r="I122" i="18"/>
  <c r="AW121" i="8"/>
  <c r="AA122" i="18" s="1"/>
  <c r="AM122" i="25"/>
  <c r="AO121" i="8"/>
  <c r="U122" i="18" s="1"/>
  <c r="I121" i="27"/>
  <c r="S122" i="8"/>
  <c r="T122" i="8" s="1"/>
  <c r="U122" i="8"/>
  <c r="V122" i="8" s="1"/>
  <c r="AW122" i="8" s="1"/>
  <c r="AA123" i="18" s="1"/>
  <c r="P122" i="8"/>
  <c r="Q122" i="8" s="1"/>
  <c r="F122" i="8"/>
  <c r="H122" i="8" s="1"/>
  <c r="CU122" i="8" s="1"/>
  <c r="M122" i="8"/>
  <c r="L122" i="8" s="1"/>
  <c r="K123" i="8" s="1"/>
  <c r="N123" i="8" s="1"/>
  <c r="AC119" i="18"/>
  <c r="D119" i="27"/>
  <c r="C123" i="18"/>
  <c r="CH122" i="8"/>
  <c r="D123" i="18"/>
  <c r="BU117" i="8"/>
  <c r="AJ118" i="18" s="1"/>
  <c r="C117" i="27"/>
  <c r="BB117" i="8"/>
  <c r="AD118" i="18" s="1"/>
  <c r="BO120" i="8"/>
  <c r="AH121" i="18" s="1"/>
  <c r="BH117" i="8"/>
  <c r="AF118" i="18" s="1"/>
  <c r="BE120" i="8"/>
  <c r="AE121" i="18" s="1"/>
  <c r="BQ118" i="8"/>
  <c r="BR117" i="8"/>
  <c r="AI118" i="18" s="1"/>
  <c r="AK120" i="8"/>
  <c r="AC120" i="8"/>
  <c r="AR120" i="8"/>
  <c r="E120" i="27"/>
  <c r="E121" i="18"/>
  <c r="G121" i="8"/>
  <c r="CV122" i="8"/>
  <c r="R121" i="8"/>
  <c r="AT119" i="8"/>
  <c r="W120" i="18"/>
  <c r="AI119" i="8"/>
  <c r="AE119" i="8"/>
  <c r="J120" i="18"/>
  <c r="DA121" i="8"/>
  <c r="BJ118" i="8"/>
  <c r="BK118" i="8" s="1"/>
  <c r="AB119" i="18"/>
  <c r="BL117" i="8"/>
  <c r="AG118" i="18" s="1"/>
  <c r="BC121" i="8"/>
  <c r="BD121" i="8" s="1"/>
  <c r="L122" i="18"/>
  <c r="AV121" i="8"/>
  <c r="Z122" i="18" s="1"/>
  <c r="AG121" i="8"/>
  <c r="M122" i="18" s="1"/>
  <c r="AN121" i="8"/>
  <c r="T122" i="18" s="1"/>
  <c r="H121" i="27"/>
  <c r="H122" i="18"/>
  <c r="AP119" i="8"/>
  <c r="Q120" i="18"/>
  <c r="AU122" i="8"/>
  <c r="AF122" i="8"/>
  <c r="O123" i="8"/>
  <c r="I124" i="8" s="1"/>
  <c r="J124" i="8" s="1"/>
  <c r="AM122" i="8"/>
  <c r="S123" i="18" s="1"/>
  <c r="G123" i="18"/>
  <c r="G122" i="27"/>
  <c r="AZ118" i="8"/>
  <c r="BA118" i="8" s="1"/>
  <c r="O119" i="18"/>
  <c r="R122" i="25"/>
  <c r="M123" i="25"/>
  <c r="AI123" i="25" s="1"/>
  <c r="N123" i="25"/>
  <c r="O123" i="25"/>
  <c r="P122" i="25"/>
  <c r="Q122" i="25"/>
  <c r="AX119" i="8"/>
  <c r="BS118" i="8"/>
  <c r="BT118" i="8" s="1"/>
  <c r="V119" i="18"/>
  <c r="AD120" i="8"/>
  <c r="K121" i="18" s="1"/>
  <c r="AS120" i="8"/>
  <c r="X121" i="18" s="1"/>
  <c r="AL120" i="8"/>
  <c r="R121" i="18" s="1"/>
  <c r="F120" i="27"/>
  <c r="F121" i="18"/>
  <c r="BM121" i="8"/>
  <c r="BN121" i="8" s="1"/>
  <c r="Y122" i="18"/>
  <c r="BF118" i="8"/>
  <c r="BG118" i="8" s="1"/>
  <c r="P119" i="18"/>
  <c r="D123" i="8"/>
  <c r="AJ122" i="25"/>
  <c r="E123" i="8"/>
  <c r="AL123" i="25"/>
  <c r="C123" i="8"/>
  <c r="CR114" i="8" l="1"/>
  <c r="AM115" i="18"/>
  <c r="CL115" i="8"/>
  <c r="CM115" i="8"/>
  <c r="CY122" i="8"/>
  <c r="CZ122" i="8"/>
  <c r="CW122" i="8"/>
  <c r="CX123" i="8" s="1"/>
  <c r="AP124" i="18" s="1"/>
  <c r="CN122" i="8"/>
  <c r="CQ122" i="8"/>
  <c r="CO114" i="8"/>
  <c r="CP114" i="8" s="1"/>
  <c r="AN115" i="18" s="1"/>
  <c r="CK115" i="8"/>
  <c r="CJ116" i="8"/>
  <c r="AL117" i="18" s="1"/>
  <c r="CI123" i="8"/>
  <c r="AK124" i="18" s="1"/>
  <c r="AM123" i="25"/>
  <c r="AK122" i="25"/>
  <c r="I123" i="18"/>
  <c r="I122" i="27"/>
  <c r="AH122" i="8"/>
  <c r="N123" i="18" s="1"/>
  <c r="AO122" i="8"/>
  <c r="U123" i="18" s="1"/>
  <c r="CH123" i="8"/>
  <c r="D124" i="18"/>
  <c r="C124" i="18"/>
  <c r="M123" i="8"/>
  <c r="L123" i="8" s="1"/>
  <c r="K124" i="8" s="1"/>
  <c r="N124" i="8" s="1"/>
  <c r="F123" i="8"/>
  <c r="H123" i="8" s="1"/>
  <c r="CU123" i="8" s="1"/>
  <c r="P123" i="8"/>
  <c r="Q123" i="8" s="1"/>
  <c r="S123" i="8"/>
  <c r="T123" i="8" s="1"/>
  <c r="U123" i="8"/>
  <c r="BH118" i="8"/>
  <c r="AF119" i="18" s="1"/>
  <c r="BU118" i="8"/>
  <c r="AJ119" i="18" s="1"/>
  <c r="C118" i="27"/>
  <c r="BO121" i="8"/>
  <c r="AH122" i="18" s="1"/>
  <c r="BB118" i="8"/>
  <c r="AD119" i="18" s="1"/>
  <c r="BS119" i="8"/>
  <c r="BT119" i="8" s="1"/>
  <c r="V120" i="18"/>
  <c r="AZ119" i="8"/>
  <c r="BA119" i="8" s="1"/>
  <c r="O120" i="18"/>
  <c r="G122" i="8"/>
  <c r="CV123" i="8"/>
  <c r="BC122" i="8"/>
  <c r="BD122" i="8" s="1"/>
  <c r="L123" i="18"/>
  <c r="BE121" i="8"/>
  <c r="AE122" i="18" s="1"/>
  <c r="AU123" i="8"/>
  <c r="AF123" i="8"/>
  <c r="O124" i="8"/>
  <c r="I125" i="8" s="1"/>
  <c r="J125" i="8" s="1"/>
  <c r="AM123" i="8"/>
  <c r="S124" i="18" s="1"/>
  <c r="G123" i="27"/>
  <c r="G124" i="18"/>
  <c r="BL118" i="8"/>
  <c r="AG119" i="18" s="1"/>
  <c r="D120" i="27"/>
  <c r="M124" i="25"/>
  <c r="AI124" i="25" s="1"/>
  <c r="N124" i="25"/>
  <c r="O124" i="25"/>
  <c r="P123" i="25"/>
  <c r="Q123" i="25"/>
  <c r="BM122" i="8"/>
  <c r="BN122" i="8" s="1"/>
  <c r="Y123" i="18"/>
  <c r="BJ119" i="8"/>
  <c r="BK119" i="8" s="1"/>
  <c r="AB120" i="18"/>
  <c r="AT120" i="8"/>
  <c r="W121" i="18"/>
  <c r="AX120" i="8"/>
  <c r="AL121" i="8"/>
  <c r="R122" i="18" s="1"/>
  <c r="AS121" i="8"/>
  <c r="X122" i="18" s="1"/>
  <c r="AD121" i="8"/>
  <c r="K122" i="18" s="1"/>
  <c r="F121" i="27"/>
  <c r="F122" i="18"/>
  <c r="AI120" i="8"/>
  <c r="AE120" i="8"/>
  <c r="J121" i="18"/>
  <c r="BF119" i="8"/>
  <c r="BG119" i="8" s="1"/>
  <c r="P120" i="18"/>
  <c r="R123" i="25"/>
  <c r="R122" i="8"/>
  <c r="AP120" i="8"/>
  <c r="Q121" i="18"/>
  <c r="AG122" i="8"/>
  <c r="M123" i="18" s="1"/>
  <c r="AV122" i="8"/>
  <c r="Z123" i="18" s="1"/>
  <c r="H123" i="18"/>
  <c r="AN122" i="8"/>
  <c r="T123" i="18" s="1"/>
  <c r="H122" i="27"/>
  <c r="DA122" i="8"/>
  <c r="BP119" i="8"/>
  <c r="BQ119" i="8" s="1"/>
  <c r="AC120" i="18"/>
  <c r="AK121" i="8"/>
  <c r="AC121" i="8"/>
  <c r="AR121" i="8"/>
  <c r="E122" i="18"/>
  <c r="E121" i="27"/>
  <c r="BR118" i="8"/>
  <c r="AI119" i="18" s="1"/>
  <c r="AL124" i="25"/>
  <c r="D124" i="8"/>
  <c r="C124" i="8"/>
  <c r="AJ123" i="25"/>
  <c r="AJ124" i="25"/>
  <c r="E124" i="8"/>
  <c r="CR115" i="8" l="1"/>
  <c r="AM116" i="18"/>
  <c r="CL116" i="8"/>
  <c r="CM116" i="8"/>
  <c r="CY123" i="8"/>
  <c r="CZ123" i="8"/>
  <c r="CW123" i="8"/>
  <c r="CX124" i="8" s="1"/>
  <c r="AP125" i="18" s="1"/>
  <c r="AK123" i="25"/>
  <c r="CN123" i="8"/>
  <c r="CQ123" i="8"/>
  <c r="CO115" i="8"/>
  <c r="CP115" i="8" s="1"/>
  <c r="AN116" i="18" s="1"/>
  <c r="CK116" i="8"/>
  <c r="CJ117" i="8"/>
  <c r="AL118" i="18" s="1"/>
  <c r="CI124" i="8"/>
  <c r="AK125" i="18" s="1"/>
  <c r="AM124" i="25"/>
  <c r="AK124" i="25"/>
  <c r="D121" i="27"/>
  <c r="C125" i="18"/>
  <c r="CH124" i="8"/>
  <c r="D125" i="18"/>
  <c r="M124" i="8"/>
  <c r="L124" i="8" s="1"/>
  <c r="K125" i="8" s="1"/>
  <c r="N125" i="8" s="1"/>
  <c r="F124" i="8"/>
  <c r="H124" i="8" s="1"/>
  <c r="CU124" i="8" s="1"/>
  <c r="S124" i="8"/>
  <c r="T124" i="8" s="1"/>
  <c r="P124" i="8"/>
  <c r="Q124" i="8" s="1"/>
  <c r="U124" i="8"/>
  <c r="V124" i="8" s="1"/>
  <c r="BB119" i="8"/>
  <c r="AD120" i="18" s="1"/>
  <c r="BR119" i="8"/>
  <c r="AI120" i="18" s="1"/>
  <c r="BO122" i="8"/>
  <c r="AH123" i="18" s="1"/>
  <c r="C119" i="27"/>
  <c r="BU119" i="8"/>
  <c r="AJ120" i="18" s="1"/>
  <c r="BH119" i="8"/>
  <c r="AF120" i="18" s="1"/>
  <c r="BL119" i="8"/>
  <c r="AG120" i="18" s="1"/>
  <c r="BC123" i="8"/>
  <c r="BD123" i="8" s="1"/>
  <c r="L124" i="18"/>
  <c r="G123" i="8"/>
  <c r="CV124" i="8"/>
  <c r="AU124" i="8"/>
  <c r="AF124" i="8"/>
  <c r="O125" i="8"/>
  <c r="I126" i="8" s="1"/>
  <c r="J126" i="8" s="1"/>
  <c r="AM124" i="8"/>
  <c r="S125" i="18" s="1"/>
  <c r="G124" i="27"/>
  <c r="G125" i="18"/>
  <c r="AK122" i="8"/>
  <c r="AC122" i="8"/>
  <c r="AR122" i="8"/>
  <c r="E122" i="27"/>
  <c r="E123" i="18"/>
  <c r="AZ120" i="8"/>
  <c r="BA120" i="8" s="1"/>
  <c r="O121" i="18"/>
  <c r="BM123" i="8"/>
  <c r="BN123" i="8" s="1"/>
  <c r="Y124" i="18"/>
  <c r="DA123" i="8"/>
  <c r="BS120" i="8"/>
  <c r="BT120" i="8" s="1"/>
  <c r="V121" i="18"/>
  <c r="BF120" i="8"/>
  <c r="BG120" i="8" s="1"/>
  <c r="P121" i="18"/>
  <c r="R124" i="25"/>
  <c r="AS122" i="8"/>
  <c r="X123" i="18" s="1"/>
  <c r="AL122" i="8"/>
  <c r="R123" i="18" s="1"/>
  <c r="AD122" i="8"/>
  <c r="K123" i="18" s="1"/>
  <c r="F123" i="18"/>
  <c r="F122" i="27"/>
  <c r="BP120" i="8"/>
  <c r="BQ120" i="8" s="1"/>
  <c r="AC121" i="18"/>
  <c r="BE122" i="8"/>
  <c r="AE123" i="18" s="1"/>
  <c r="AT121" i="8"/>
  <c r="W122" i="18"/>
  <c r="AX121" i="8"/>
  <c r="R123" i="8"/>
  <c r="AI121" i="8"/>
  <c r="AE121" i="8"/>
  <c r="J122" i="18"/>
  <c r="BJ120" i="8"/>
  <c r="BK120" i="8" s="1"/>
  <c r="AB121" i="18"/>
  <c r="AV123" i="8"/>
  <c r="Z124" i="18" s="1"/>
  <c r="AN123" i="8"/>
  <c r="T124" i="18" s="1"/>
  <c r="AG123" i="8"/>
  <c r="M124" i="18" s="1"/>
  <c r="H124" i="18"/>
  <c r="H123" i="27"/>
  <c r="AP121" i="8"/>
  <c r="Q122" i="18"/>
  <c r="N125" i="25"/>
  <c r="M125" i="25"/>
  <c r="O125" i="25"/>
  <c r="P124" i="25"/>
  <c r="Q124" i="25"/>
  <c r="V123" i="8"/>
  <c r="E125" i="8"/>
  <c r="D125" i="8"/>
  <c r="C125" i="8"/>
  <c r="CR116" i="8" l="1"/>
  <c r="AM117" i="18"/>
  <c r="CL117" i="8"/>
  <c r="CM117" i="8"/>
  <c r="CY124" i="8"/>
  <c r="CZ124" i="8"/>
  <c r="CW124" i="8"/>
  <c r="CX125" i="8" s="1"/>
  <c r="AP126" i="18" s="1"/>
  <c r="CN124" i="8"/>
  <c r="CQ124" i="8"/>
  <c r="CO116" i="8"/>
  <c r="CP116" i="8" s="1"/>
  <c r="AN117" i="18" s="1"/>
  <c r="CK117" i="8"/>
  <c r="CJ118" i="8"/>
  <c r="AL119" i="18" s="1"/>
  <c r="CI125" i="8"/>
  <c r="AK126" i="18" s="1"/>
  <c r="R125" i="25"/>
  <c r="AI125" i="25"/>
  <c r="AX122" i="8"/>
  <c r="BP122" i="8" s="1"/>
  <c r="D126" i="18"/>
  <c r="CH125" i="8"/>
  <c r="M125" i="8"/>
  <c r="L125" i="8" s="1"/>
  <c r="K126" i="8" s="1"/>
  <c r="N126" i="8" s="1"/>
  <c r="F125" i="8"/>
  <c r="H125" i="8" s="1"/>
  <c r="CU125" i="8" s="1"/>
  <c r="P125" i="8"/>
  <c r="Q125" i="8" s="1"/>
  <c r="S125" i="8"/>
  <c r="T125" i="8" s="1"/>
  <c r="U125" i="8"/>
  <c r="C126" i="18"/>
  <c r="BU120" i="8"/>
  <c r="AJ121" i="18" s="1"/>
  <c r="C120" i="27"/>
  <c r="BR120" i="8"/>
  <c r="AI121" i="18" s="1"/>
  <c r="BO123" i="8"/>
  <c r="AH124" i="18" s="1"/>
  <c r="BL120" i="8"/>
  <c r="AG121" i="18" s="1"/>
  <c r="G124" i="8"/>
  <c r="CV125" i="8"/>
  <c r="BH120" i="8"/>
  <c r="AF121" i="18" s="1"/>
  <c r="BB120" i="8"/>
  <c r="AD121" i="18" s="1"/>
  <c r="AZ121" i="8"/>
  <c r="BA121" i="8" s="1"/>
  <c r="O122" i="18"/>
  <c r="BE123" i="8"/>
  <c r="AE124" i="18" s="1"/>
  <c r="DA124" i="8"/>
  <c r="AT122" i="8"/>
  <c r="W123" i="18"/>
  <c r="AU125" i="8"/>
  <c r="AF125" i="8"/>
  <c r="O126" i="8"/>
  <c r="I127" i="8" s="1"/>
  <c r="J127" i="8" s="1"/>
  <c r="AM125" i="8"/>
  <c r="S126" i="18" s="1"/>
  <c r="G125" i="27"/>
  <c r="G126" i="18"/>
  <c r="AI122" i="8"/>
  <c r="AE122" i="8"/>
  <c r="J123" i="18"/>
  <c r="BM124" i="8"/>
  <c r="BN124" i="8" s="1"/>
  <c r="Y125" i="18"/>
  <c r="AP122" i="8"/>
  <c r="Q123" i="18"/>
  <c r="BF121" i="8"/>
  <c r="BG121" i="8" s="1"/>
  <c r="P122" i="18"/>
  <c r="AS123" i="8"/>
  <c r="X124" i="18" s="1"/>
  <c r="AD123" i="8"/>
  <c r="K124" i="18" s="1"/>
  <c r="AL123" i="8"/>
  <c r="R124" i="18" s="1"/>
  <c r="F124" i="18"/>
  <c r="F123" i="27"/>
  <c r="R124" i="8"/>
  <c r="N126" i="25"/>
  <c r="M126" i="25"/>
  <c r="O126" i="25"/>
  <c r="P125" i="25"/>
  <c r="Q125" i="25"/>
  <c r="AN124" i="8"/>
  <c r="T125" i="18" s="1"/>
  <c r="AV124" i="8"/>
  <c r="Z125" i="18" s="1"/>
  <c r="AG124" i="8"/>
  <c r="M125" i="18" s="1"/>
  <c r="H125" i="18"/>
  <c r="H124" i="27"/>
  <c r="BP121" i="8"/>
  <c r="BQ121" i="8" s="1"/>
  <c r="AC122" i="18"/>
  <c r="AK123" i="8"/>
  <c r="AC123" i="8"/>
  <c r="AR123" i="8"/>
  <c r="E124" i="18"/>
  <c r="E123" i="27"/>
  <c r="AO123" i="8"/>
  <c r="U124" i="18" s="1"/>
  <c r="AH123" i="8"/>
  <c r="N124" i="18" s="1"/>
  <c r="I124" i="18"/>
  <c r="I123" i="27"/>
  <c r="AW123" i="8"/>
  <c r="AA124" i="18" s="1"/>
  <c r="BJ121" i="8"/>
  <c r="BK121" i="8" s="1"/>
  <c r="AB122" i="18"/>
  <c r="BS121" i="8"/>
  <c r="BT121" i="8" s="1"/>
  <c r="V122" i="18"/>
  <c r="AH124" i="8"/>
  <c r="N125" i="18" s="1"/>
  <c r="AW124" i="8"/>
  <c r="AA125" i="18" s="1"/>
  <c r="AO124" i="8"/>
  <c r="U125" i="18" s="1"/>
  <c r="I125" i="18"/>
  <c r="I124" i="27"/>
  <c r="D122" i="27"/>
  <c r="BC124" i="8"/>
  <c r="BD124" i="8" s="1"/>
  <c r="L125" i="18"/>
  <c r="C126" i="8"/>
  <c r="AJ125" i="25"/>
  <c r="E126" i="8"/>
  <c r="D126" i="8"/>
  <c r="CR117" i="8" l="1"/>
  <c r="AM118" i="18"/>
  <c r="CL118" i="8"/>
  <c r="CM118" i="8"/>
  <c r="CZ125" i="8"/>
  <c r="CY125" i="8"/>
  <c r="CW125" i="8"/>
  <c r="CX126" i="8" s="1"/>
  <c r="AP127" i="18" s="1"/>
  <c r="CN125" i="8"/>
  <c r="CQ125" i="8"/>
  <c r="CO117" i="8"/>
  <c r="CP117" i="8" s="1"/>
  <c r="AN118" i="18" s="1"/>
  <c r="CK118" i="8"/>
  <c r="CJ119" i="8"/>
  <c r="AL120" i="18" s="1"/>
  <c r="CI126" i="8"/>
  <c r="AK127" i="18" s="1"/>
  <c r="AK125" i="25"/>
  <c r="U126" i="8"/>
  <c r="V126" i="8" s="1"/>
  <c r="AH126" i="8" s="1"/>
  <c r="N127" i="18" s="1"/>
  <c r="S126" i="8"/>
  <c r="M126" i="8"/>
  <c r="L126" i="8" s="1"/>
  <c r="K127" i="8" s="1"/>
  <c r="N127" i="8" s="1"/>
  <c r="F126" i="8"/>
  <c r="H126" i="8" s="1"/>
  <c r="CU126" i="8" s="1"/>
  <c r="P126" i="8"/>
  <c r="Q126" i="8" s="1"/>
  <c r="R126" i="25"/>
  <c r="AI126" i="25"/>
  <c r="AC123" i="18"/>
  <c r="V125" i="8"/>
  <c r="AH125" i="8" s="1"/>
  <c r="N126" i="18" s="1"/>
  <c r="CH126" i="8"/>
  <c r="D127" i="18"/>
  <c r="C127" i="18"/>
  <c r="BH121" i="8"/>
  <c r="AF122" i="18" s="1"/>
  <c r="BO124" i="8"/>
  <c r="AH125" i="18" s="1"/>
  <c r="BL121" i="8"/>
  <c r="AG122" i="18" s="1"/>
  <c r="BE124" i="8"/>
  <c r="AE125" i="18" s="1"/>
  <c r="BQ122" i="8"/>
  <c r="BR121" i="8"/>
  <c r="AI122" i="18" s="1"/>
  <c r="BU121" i="8"/>
  <c r="AJ122" i="18" s="1"/>
  <c r="C121" i="27"/>
  <c r="BB121" i="8"/>
  <c r="AD122" i="18" s="1"/>
  <c r="BM125" i="8"/>
  <c r="BN125" i="8" s="1"/>
  <c r="Y126" i="18"/>
  <c r="BS122" i="8"/>
  <c r="BT122" i="8" s="1"/>
  <c r="V123" i="18"/>
  <c r="D123" i="27"/>
  <c r="BJ122" i="8"/>
  <c r="BK122" i="8" s="1"/>
  <c r="AB123" i="18"/>
  <c r="N127" i="25"/>
  <c r="M127" i="25"/>
  <c r="AI127" i="25" s="1"/>
  <c r="O127" i="25"/>
  <c r="P126" i="25"/>
  <c r="Q126" i="25"/>
  <c r="AT123" i="8"/>
  <c r="W124" i="18"/>
  <c r="AX123" i="8"/>
  <c r="DA125" i="8"/>
  <c r="AI123" i="8"/>
  <c r="AE123" i="8"/>
  <c r="J124" i="18"/>
  <c r="AD124" i="8"/>
  <c r="K125" i="18" s="1"/>
  <c r="AL124" i="8"/>
  <c r="R125" i="18" s="1"/>
  <c r="AS124" i="8"/>
  <c r="X125" i="18" s="1"/>
  <c r="F124" i="27"/>
  <c r="F125" i="18"/>
  <c r="AP123" i="8"/>
  <c r="Q124" i="18"/>
  <c r="R125" i="8"/>
  <c r="AZ122" i="8"/>
  <c r="BA122" i="8" s="1"/>
  <c r="O123" i="18"/>
  <c r="BC125" i="8"/>
  <c r="BD125" i="8" s="1"/>
  <c r="L126" i="18"/>
  <c r="AK124" i="8"/>
  <c r="AC124" i="8"/>
  <c r="AR124" i="8"/>
  <c r="E124" i="27"/>
  <c r="E125" i="18"/>
  <c r="T126" i="8"/>
  <c r="AV125" i="8"/>
  <c r="Z126" i="18" s="1"/>
  <c r="AN125" i="8"/>
  <c r="T126" i="18" s="1"/>
  <c r="AG125" i="8"/>
  <c r="M126" i="18" s="1"/>
  <c r="H126" i="18"/>
  <c r="H125" i="27"/>
  <c r="BF122" i="8"/>
  <c r="BG122" i="8" s="1"/>
  <c r="P123" i="18"/>
  <c r="AU126" i="8"/>
  <c r="AF126" i="8"/>
  <c r="O127" i="8"/>
  <c r="I128" i="8" s="1"/>
  <c r="J128" i="8" s="1"/>
  <c r="AM126" i="8"/>
  <c r="S127" i="18" s="1"/>
  <c r="G126" i="27"/>
  <c r="G127" i="18"/>
  <c r="G125" i="8"/>
  <c r="CV126" i="8"/>
  <c r="AL126" i="25"/>
  <c r="AL125" i="25"/>
  <c r="D127" i="8"/>
  <c r="E127" i="8"/>
  <c r="C127" i="8"/>
  <c r="CR118" i="8" l="1"/>
  <c r="AM119" i="18"/>
  <c r="CL119" i="8"/>
  <c r="CM119" i="8"/>
  <c r="CY126" i="8"/>
  <c r="CZ126" i="8"/>
  <c r="CW126" i="8"/>
  <c r="CX127" i="8" s="1"/>
  <c r="AP128" i="18" s="1"/>
  <c r="CN126" i="8"/>
  <c r="CQ126" i="8"/>
  <c r="CO118" i="8"/>
  <c r="CP118" i="8" s="1"/>
  <c r="AN119" i="18" s="1"/>
  <c r="AM125" i="25"/>
  <c r="CK119" i="8"/>
  <c r="CJ120" i="8"/>
  <c r="AL121" i="18" s="1"/>
  <c r="CI127" i="8"/>
  <c r="AK128" i="18" s="1"/>
  <c r="AM126" i="25"/>
  <c r="AW126" i="8"/>
  <c r="AA127" i="18" s="1"/>
  <c r="U127" i="8"/>
  <c r="V127" i="8" s="1"/>
  <c r="I127" i="27" s="1"/>
  <c r="M127" i="8"/>
  <c r="L127" i="8" s="1"/>
  <c r="K128" i="8" s="1"/>
  <c r="N128" i="8" s="1"/>
  <c r="S127" i="8"/>
  <c r="T127" i="8" s="1"/>
  <c r="F127" i="8"/>
  <c r="H127" i="8" s="1"/>
  <c r="CU127" i="8" s="1"/>
  <c r="P127" i="8"/>
  <c r="Q127" i="8" s="1"/>
  <c r="R127" i="25"/>
  <c r="I126" i="27"/>
  <c r="AO126" i="8"/>
  <c r="U127" i="18" s="1"/>
  <c r="I127" i="18"/>
  <c r="AO125" i="8"/>
  <c r="U126" i="18" s="1"/>
  <c r="AW125" i="8"/>
  <c r="AA126" i="18" s="1"/>
  <c r="I125" i="27"/>
  <c r="I126" i="18"/>
  <c r="AX124" i="8"/>
  <c r="BP124" i="8" s="1"/>
  <c r="D124" i="27"/>
  <c r="C128" i="18"/>
  <c r="D128" i="18"/>
  <c r="CH127" i="8"/>
  <c r="BH122" i="8"/>
  <c r="AF123" i="18" s="1"/>
  <c r="BB122" i="8"/>
  <c r="AD123" i="18" s="1"/>
  <c r="BU122" i="8"/>
  <c r="AJ123" i="18" s="1"/>
  <c r="C122" i="27"/>
  <c r="BE125" i="8"/>
  <c r="AE126" i="18" s="1"/>
  <c r="AU127" i="8"/>
  <c r="AF127" i="8"/>
  <c r="O128" i="8"/>
  <c r="I129" i="8" s="1"/>
  <c r="J129" i="8" s="1"/>
  <c r="AM127" i="8"/>
  <c r="S128" i="18" s="1"/>
  <c r="G128" i="18"/>
  <c r="G127" i="27"/>
  <c r="AK125" i="8"/>
  <c r="AC125" i="8"/>
  <c r="AR125" i="8"/>
  <c r="E126" i="18"/>
  <c r="E125" i="27"/>
  <c r="BM126" i="8"/>
  <c r="BN126" i="8" s="1"/>
  <c r="Y127" i="18"/>
  <c r="DA126" i="8"/>
  <c r="BL122" i="8"/>
  <c r="AG123" i="18" s="1"/>
  <c r="BP123" i="8"/>
  <c r="BQ123" i="8" s="1"/>
  <c r="AC124" i="18"/>
  <c r="N128" i="25"/>
  <c r="M128" i="25"/>
  <c r="O128" i="25"/>
  <c r="P127" i="25"/>
  <c r="Q127" i="25"/>
  <c r="G126" i="8"/>
  <c r="CV127" i="8"/>
  <c r="AL125" i="8"/>
  <c r="R126" i="18" s="1"/>
  <c r="AS125" i="8"/>
  <c r="X126" i="18" s="1"/>
  <c r="AD125" i="8"/>
  <c r="K126" i="18" s="1"/>
  <c r="F126" i="18"/>
  <c r="F125" i="27"/>
  <c r="BO125" i="8"/>
  <c r="AH126" i="18" s="1"/>
  <c r="AT124" i="8"/>
  <c r="W125" i="18"/>
  <c r="R126" i="8"/>
  <c r="BJ123" i="8"/>
  <c r="BK123" i="8" s="1"/>
  <c r="AB124" i="18"/>
  <c r="AI124" i="8"/>
  <c r="AE124" i="8"/>
  <c r="J125" i="18"/>
  <c r="AZ123" i="8"/>
  <c r="BA123" i="8" s="1"/>
  <c r="O124" i="18"/>
  <c r="BR122" i="8"/>
  <c r="AI123" i="18" s="1"/>
  <c r="BC126" i="8"/>
  <c r="BD126" i="8" s="1"/>
  <c r="L127" i="18"/>
  <c r="AP124" i="8"/>
  <c r="Q125" i="18"/>
  <c r="BS123" i="8"/>
  <c r="BT123" i="8" s="1"/>
  <c r="V124" i="18"/>
  <c r="BF123" i="8"/>
  <c r="BG123" i="8" s="1"/>
  <c r="P124" i="18"/>
  <c r="AV126" i="8"/>
  <c r="Z127" i="18" s="1"/>
  <c r="AG126" i="8"/>
  <c r="M127" i="18" s="1"/>
  <c r="AN126" i="8"/>
  <c r="T127" i="18" s="1"/>
  <c r="H127" i="18"/>
  <c r="H126" i="27"/>
  <c r="AJ127" i="25"/>
  <c r="D128" i="8"/>
  <c r="AJ126" i="25"/>
  <c r="E128" i="8"/>
  <c r="C128" i="8"/>
  <c r="AL127" i="25"/>
  <c r="CR119" i="8" l="1"/>
  <c r="AM120" i="18"/>
  <c r="CL120" i="8"/>
  <c r="CM120" i="8"/>
  <c r="CY127" i="8"/>
  <c r="CZ127" i="8"/>
  <c r="CW127" i="8"/>
  <c r="CX128" i="8" s="1"/>
  <c r="AP129" i="18" s="1"/>
  <c r="CN127" i="8"/>
  <c r="CQ127" i="8"/>
  <c r="CO119" i="8"/>
  <c r="CP119" i="8" s="1"/>
  <c r="AN120" i="18" s="1"/>
  <c r="AK126" i="25"/>
  <c r="CK120" i="8"/>
  <c r="CJ121" i="8"/>
  <c r="AL122" i="18" s="1"/>
  <c r="CI128" i="8"/>
  <c r="AK129" i="18" s="1"/>
  <c r="AH127" i="8"/>
  <c r="N128" i="18" s="1"/>
  <c r="AO127" i="8"/>
  <c r="U128" i="18" s="1"/>
  <c r="I128" i="18"/>
  <c r="AW127" i="8"/>
  <c r="AA128" i="18" s="1"/>
  <c r="AK127" i="25"/>
  <c r="AM127" i="25"/>
  <c r="M128" i="8"/>
  <c r="L128" i="8" s="1"/>
  <c r="K129" i="8" s="1"/>
  <c r="N129" i="8" s="1"/>
  <c r="F128" i="8"/>
  <c r="H128" i="8" s="1"/>
  <c r="CU128" i="8" s="1"/>
  <c r="P128" i="8"/>
  <c r="Q128" i="8" s="1"/>
  <c r="S128" i="8"/>
  <c r="T128" i="8" s="1"/>
  <c r="U128" i="8"/>
  <c r="V128" i="8" s="1"/>
  <c r="I129" i="18" s="1"/>
  <c r="R128" i="25"/>
  <c r="AI128" i="25"/>
  <c r="AC125" i="18"/>
  <c r="AX125" i="8"/>
  <c r="BP125" i="8" s="1"/>
  <c r="D125" i="27"/>
  <c r="C129" i="18"/>
  <c r="D129" i="18"/>
  <c r="CH128" i="8"/>
  <c r="BL123" i="8"/>
  <c r="AG124" i="18" s="1"/>
  <c r="BE126" i="8"/>
  <c r="AE127" i="18" s="1"/>
  <c r="AU128" i="8"/>
  <c r="AF128" i="8"/>
  <c r="O129" i="8"/>
  <c r="I130" i="8" s="1"/>
  <c r="J130" i="8" s="1"/>
  <c r="AM128" i="8"/>
  <c r="S129" i="18" s="1"/>
  <c r="G129" i="18"/>
  <c r="G128" i="27"/>
  <c r="BQ124" i="8"/>
  <c r="BR123" i="8"/>
  <c r="AI124" i="18" s="1"/>
  <c r="BB123" i="8"/>
  <c r="AD124" i="18" s="1"/>
  <c r="C123" i="27"/>
  <c r="BU123" i="8"/>
  <c r="AJ124" i="18" s="1"/>
  <c r="BH123" i="8"/>
  <c r="AF124" i="18" s="1"/>
  <c r="AN127" i="8"/>
  <c r="T128" i="18" s="1"/>
  <c r="AV127" i="8"/>
  <c r="Z128" i="18" s="1"/>
  <c r="AG127" i="8"/>
  <c r="M128" i="18" s="1"/>
  <c r="H128" i="18"/>
  <c r="H127" i="27"/>
  <c r="AK126" i="8"/>
  <c r="AC126" i="8"/>
  <c r="AR126" i="8"/>
  <c r="E126" i="27"/>
  <c r="E127" i="18"/>
  <c r="AL126" i="8"/>
  <c r="R127" i="18" s="1"/>
  <c r="AD126" i="8"/>
  <c r="K127" i="18" s="1"/>
  <c r="AS126" i="8"/>
  <c r="X127" i="18" s="1"/>
  <c r="F126" i="27"/>
  <c r="F127" i="18"/>
  <c r="BO126" i="8"/>
  <c r="AH127" i="18" s="1"/>
  <c r="G127" i="8"/>
  <c r="CV128" i="8"/>
  <c r="BC127" i="8"/>
  <c r="BD127" i="8" s="1"/>
  <c r="L128" i="18"/>
  <c r="R127" i="8"/>
  <c r="AT125" i="8"/>
  <c r="W126" i="18"/>
  <c r="AZ124" i="8"/>
  <c r="BA124" i="8" s="1"/>
  <c r="O125" i="18"/>
  <c r="AI125" i="8"/>
  <c r="AE125" i="8"/>
  <c r="J126" i="18"/>
  <c r="BM127" i="8"/>
  <c r="BN127" i="8" s="1"/>
  <c r="Y128" i="18"/>
  <c r="BF124" i="8"/>
  <c r="BG124" i="8" s="1"/>
  <c r="P125" i="18"/>
  <c r="BJ124" i="8"/>
  <c r="BK124" i="8" s="1"/>
  <c r="AB125" i="18"/>
  <c r="DA127" i="8"/>
  <c r="AP125" i="8"/>
  <c r="Q126" i="18"/>
  <c r="BS124" i="8"/>
  <c r="BT124" i="8" s="1"/>
  <c r="V125" i="18"/>
  <c r="N129" i="25"/>
  <c r="M129" i="25"/>
  <c r="AI129" i="25" s="1"/>
  <c r="O129" i="25"/>
  <c r="P128" i="25"/>
  <c r="Q128" i="25"/>
  <c r="AJ128" i="25"/>
  <c r="C129" i="8"/>
  <c r="E129" i="8"/>
  <c r="D129" i="8"/>
  <c r="AL129" i="25"/>
  <c r="CR120" i="8" l="1"/>
  <c r="AM121" i="18"/>
  <c r="CL121" i="8"/>
  <c r="CM121" i="8"/>
  <c r="CZ128" i="8"/>
  <c r="CY128" i="8"/>
  <c r="CW128" i="8"/>
  <c r="CX129" i="8" s="1"/>
  <c r="AP130" i="18" s="1"/>
  <c r="CN128" i="8"/>
  <c r="CQ128" i="8"/>
  <c r="CO120" i="8"/>
  <c r="CP120" i="8" s="1"/>
  <c r="AN121" i="18" s="1"/>
  <c r="CK121" i="8"/>
  <c r="CJ122" i="8"/>
  <c r="AL123" i="18" s="1"/>
  <c r="CI129" i="8"/>
  <c r="AK130" i="18" s="1"/>
  <c r="AM129" i="25"/>
  <c r="AO128" i="8"/>
  <c r="U129" i="18" s="1"/>
  <c r="I128" i="27"/>
  <c r="AW128" i="8"/>
  <c r="AA129" i="18" s="1"/>
  <c r="AH128" i="8"/>
  <c r="N129" i="18" s="1"/>
  <c r="AK128" i="25"/>
  <c r="P129" i="8"/>
  <c r="Q129" i="8" s="1"/>
  <c r="U129" i="8"/>
  <c r="V129" i="8" s="1"/>
  <c r="AO129" i="8" s="1"/>
  <c r="U130" i="18" s="1"/>
  <c r="S129" i="8"/>
  <c r="T129" i="8" s="1"/>
  <c r="M129" i="8"/>
  <c r="L129" i="8" s="1"/>
  <c r="K130" i="8" s="1"/>
  <c r="N130" i="8" s="1"/>
  <c r="F129" i="8"/>
  <c r="H129" i="8" s="1"/>
  <c r="CU129" i="8" s="1"/>
  <c r="AC126" i="18"/>
  <c r="R129" i="25"/>
  <c r="AX126" i="8"/>
  <c r="AC127" i="18" s="1"/>
  <c r="C130" i="18"/>
  <c r="CH129" i="8"/>
  <c r="D130" i="18"/>
  <c r="BL124" i="8"/>
  <c r="AG125" i="18" s="1"/>
  <c r="BB124" i="8"/>
  <c r="AD125" i="18" s="1"/>
  <c r="AU129" i="8"/>
  <c r="AF129" i="8"/>
  <c r="O130" i="8"/>
  <c r="I131" i="8" s="1"/>
  <c r="J131" i="8" s="1"/>
  <c r="AM129" i="8"/>
  <c r="S130" i="18" s="1"/>
  <c r="G129" i="27"/>
  <c r="G130" i="18"/>
  <c r="BE127" i="8"/>
  <c r="AE128" i="18" s="1"/>
  <c r="BH124" i="8"/>
  <c r="AF125" i="18" s="1"/>
  <c r="BU124" i="8"/>
  <c r="AJ125" i="18" s="1"/>
  <c r="C124" i="27"/>
  <c r="M130" i="25"/>
  <c r="AI130" i="25" s="1"/>
  <c r="N130" i="25"/>
  <c r="O130" i="25"/>
  <c r="P129" i="25"/>
  <c r="Q129" i="25"/>
  <c r="DA128" i="8"/>
  <c r="AD127" i="8"/>
  <c r="K128" i="18" s="1"/>
  <c r="AS127" i="8"/>
  <c r="X128" i="18" s="1"/>
  <c r="AL127" i="8"/>
  <c r="R128" i="18" s="1"/>
  <c r="F128" i="18"/>
  <c r="F127" i="27"/>
  <c r="BO127" i="8"/>
  <c r="AH128" i="18" s="1"/>
  <c r="AT126" i="8"/>
  <c r="W127" i="18"/>
  <c r="AN128" i="8"/>
  <c r="T129" i="18" s="1"/>
  <c r="AV128" i="8"/>
  <c r="Z129" i="18" s="1"/>
  <c r="AG128" i="8"/>
  <c r="M129" i="18" s="1"/>
  <c r="H129" i="18"/>
  <c r="H128" i="27"/>
  <c r="BM128" i="8"/>
  <c r="BN128" i="8" s="1"/>
  <c r="Y129" i="18"/>
  <c r="AZ125" i="8"/>
  <c r="BA125" i="8" s="1"/>
  <c r="O126" i="18"/>
  <c r="R128" i="8"/>
  <c r="AI126" i="8"/>
  <c r="AE126" i="8"/>
  <c r="J127" i="18"/>
  <c r="BQ125" i="8"/>
  <c r="BR124" i="8"/>
  <c r="AI125" i="18" s="1"/>
  <c r="BF125" i="8"/>
  <c r="BG125" i="8" s="1"/>
  <c r="P126" i="18"/>
  <c r="AP126" i="8"/>
  <c r="Q127" i="18"/>
  <c r="AK127" i="8"/>
  <c r="AC127" i="8"/>
  <c r="AR127" i="8"/>
  <c r="E128" i="18"/>
  <c r="E127" i="27"/>
  <c r="BS125" i="8"/>
  <c r="BT125" i="8" s="1"/>
  <c r="V126" i="18"/>
  <c r="G128" i="8"/>
  <c r="CV129" i="8"/>
  <c r="BC128" i="8"/>
  <c r="BD128" i="8" s="1"/>
  <c r="L129" i="18"/>
  <c r="BJ125" i="8"/>
  <c r="BK125" i="8" s="1"/>
  <c r="AB126" i="18"/>
  <c r="D126" i="27"/>
  <c r="D130" i="8"/>
  <c r="C130" i="8"/>
  <c r="AJ129" i="25"/>
  <c r="AL130" i="25"/>
  <c r="AL128" i="25"/>
  <c r="E130" i="8"/>
  <c r="CR121" i="8" l="1"/>
  <c r="AM122" i="18"/>
  <c r="CL122" i="8"/>
  <c r="CM122" i="8"/>
  <c r="CZ129" i="8"/>
  <c r="CY129" i="8"/>
  <c r="CW129" i="8"/>
  <c r="CX130" i="8" s="1"/>
  <c r="AP131" i="18" s="1"/>
  <c r="AM128" i="25"/>
  <c r="CN129" i="8"/>
  <c r="CQ129" i="8"/>
  <c r="CO121" i="8"/>
  <c r="CP121" i="8" s="1"/>
  <c r="AN122" i="18" s="1"/>
  <c r="CK122" i="8"/>
  <c r="CJ123" i="8"/>
  <c r="AL124" i="18" s="1"/>
  <c r="CI130" i="8"/>
  <c r="AK131" i="18" s="1"/>
  <c r="AM130" i="25"/>
  <c r="AK129" i="25"/>
  <c r="I129" i="27"/>
  <c r="AW129" i="8"/>
  <c r="AA130" i="18" s="1"/>
  <c r="I130" i="18"/>
  <c r="AH129" i="8"/>
  <c r="N130" i="18" s="1"/>
  <c r="BP126" i="8"/>
  <c r="BQ126" i="8" s="1"/>
  <c r="D127" i="27"/>
  <c r="U130" i="8"/>
  <c r="V130" i="8" s="1"/>
  <c r="AW130" i="8" s="1"/>
  <c r="AA131" i="18" s="1"/>
  <c r="M130" i="8"/>
  <c r="L130" i="8" s="1"/>
  <c r="K131" i="8" s="1"/>
  <c r="N131" i="8" s="1"/>
  <c r="F130" i="8"/>
  <c r="H130" i="8" s="1"/>
  <c r="CU130" i="8" s="1"/>
  <c r="P130" i="8"/>
  <c r="Q130" i="8" s="1"/>
  <c r="S130" i="8"/>
  <c r="T130" i="8" s="1"/>
  <c r="R130" i="25"/>
  <c r="D131" i="18"/>
  <c r="CH130" i="8"/>
  <c r="C131" i="18"/>
  <c r="BU125" i="8"/>
  <c r="AJ126" i="18" s="1"/>
  <c r="C125" i="27"/>
  <c r="AU130" i="8"/>
  <c r="AF130" i="8"/>
  <c r="O131" i="8"/>
  <c r="I132" i="8" s="1"/>
  <c r="J132" i="8" s="1"/>
  <c r="AM130" i="8"/>
  <c r="S131" i="18" s="1"/>
  <c r="G130" i="27"/>
  <c r="G131" i="18"/>
  <c r="BE128" i="8"/>
  <c r="AE129" i="18" s="1"/>
  <c r="BO128" i="8"/>
  <c r="AH129" i="18" s="1"/>
  <c r="BB125" i="8"/>
  <c r="AD126" i="18" s="1"/>
  <c r="BH125" i="8"/>
  <c r="AF126" i="18" s="1"/>
  <c r="BL125" i="8"/>
  <c r="AG126" i="18" s="1"/>
  <c r="R129" i="8"/>
  <c r="BM129" i="8"/>
  <c r="BN129" i="8" s="1"/>
  <c r="Y130" i="18"/>
  <c r="N131" i="25"/>
  <c r="M131" i="25"/>
  <c r="O131" i="25"/>
  <c r="P130" i="25"/>
  <c r="Q130" i="25"/>
  <c r="BR125" i="8"/>
  <c r="AI126" i="18" s="1"/>
  <c r="AV129" i="8"/>
  <c r="Z130" i="18" s="1"/>
  <c r="AG129" i="8"/>
  <c r="M130" i="18" s="1"/>
  <c r="AN129" i="8"/>
  <c r="T130" i="18" s="1"/>
  <c r="H130" i="18"/>
  <c r="H129" i="27"/>
  <c r="AK128" i="8"/>
  <c r="AC128" i="8"/>
  <c r="AR128" i="8"/>
  <c r="E128" i="27"/>
  <c r="E129" i="18"/>
  <c r="AI127" i="8"/>
  <c r="AE127" i="8"/>
  <c r="J128" i="18"/>
  <c r="AZ126" i="8"/>
  <c r="BA126" i="8" s="1"/>
  <c r="O127" i="18"/>
  <c r="BJ126" i="8"/>
  <c r="BK126" i="8" s="1"/>
  <c r="AB127" i="18"/>
  <c r="AT127" i="8"/>
  <c r="W128" i="18"/>
  <c r="AX127" i="8"/>
  <c r="AP127" i="8"/>
  <c r="Q128" i="18"/>
  <c r="BS126" i="8"/>
  <c r="BT126" i="8" s="1"/>
  <c r="V127" i="18"/>
  <c r="BF126" i="8"/>
  <c r="BG126" i="8" s="1"/>
  <c r="P127" i="18"/>
  <c r="DA129" i="8"/>
  <c r="G129" i="8"/>
  <c r="CV130" i="8"/>
  <c r="AS128" i="8"/>
  <c r="X129" i="18" s="1"/>
  <c r="AD128" i="8"/>
  <c r="K129" i="18" s="1"/>
  <c r="AL128" i="8"/>
  <c r="R129" i="18" s="1"/>
  <c r="F128" i="27"/>
  <c r="F129" i="18"/>
  <c r="BC129" i="8"/>
  <c r="BD129" i="8" s="1"/>
  <c r="L130" i="18"/>
  <c r="D131" i="8"/>
  <c r="E131" i="8"/>
  <c r="C131" i="8"/>
  <c r="AJ130" i="25"/>
  <c r="CR122" i="8" l="1"/>
  <c r="AM123" i="18"/>
  <c r="CL123" i="8"/>
  <c r="CM123" i="8"/>
  <c r="CZ130" i="8"/>
  <c r="CY130" i="8"/>
  <c r="CW130" i="8"/>
  <c r="CX131" i="8" s="1"/>
  <c r="AP132" i="18" s="1"/>
  <c r="CN130" i="8"/>
  <c r="CQ130" i="8"/>
  <c r="CO122" i="8"/>
  <c r="CP122" i="8" s="1"/>
  <c r="AN123" i="18" s="1"/>
  <c r="CK123" i="8"/>
  <c r="CJ124" i="8"/>
  <c r="AL125" i="18" s="1"/>
  <c r="CI131" i="8"/>
  <c r="AK132" i="18" s="1"/>
  <c r="AK130" i="25"/>
  <c r="AI131" i="25"/>
  <c r="AO130" i="8"/>
  <c r="U131" i="18" s="1"/>
  <c r="AH130" i="8"/>
  <c r="N131" i="18" s="1"/>
  <c r="I130" i="27"/>
  <c r="I131" i="18"/>
  <c r="M131" i="8"/>
  <c r="L131" i="8" s="1"/>
  <c r="K132" i="8" s="1"/>
  <c r="N132" i="8" s="1"/>
  <c r="F131" i="8"/>
  <c r="H131" i="8" s="1"/>
  <c r="CU131" i="8" s="1"/>
  <c r="P131" i="8"/>
  <c r="Q131" i="8" s="1"/>
  <c r="S131" i="8"/>
  <c r="T131" i="8" s="1"/>
  <c r="U131" i="8"/>
  <c r="V131" i="8" s="1"/>
  <c r="CH131" i="8"/>
  <c r="D132" i="18"/>
  <c r="C132" i="18"/>
  <c r="AU131" i="8"/>
  <c r="AF131" i="8"/>
  <c r="O132" i="8"/>
  <c r="I133" i="8" s="1"/>
  <c r="J133" i="8" s="1"/>
  <c r="AM131" i="8"/>
  <c r="S132" i="18" s="1"/>
  <c r="G131" i="27"/>
  <c r="G132" i="18"/>
  <c r="BH126" i="8"/>
  <c r="AF127" i="18" s="1"/>
  <c r="BU126" i="8"/>
  <c r="AJ127" i="18" s="1"/>
  <c r="C126" i="27"/>
  <c r="BE129" i="8"/>
  <c r="AE130" i="18" s="1"/>
  <c r="BL126" i="8"/>
  <c r="AG127" i="18" s="1"/>
  <c r="BB126" i="8"/>
  <c r="AD127" i="18" s="1"/>
  <c r="AS129" i="8"/>
  <c r="X130" i="18" s="1"/>
  <c r="AL129" i="8"/>
  <c r="R130" i="18" s="1"/>
  <c r="AD129" i="8"/>
  <c r="K130" i="18" s="1"/>
  <c r="F129" i="27"/>
  <c r="F130" i="18"/>
  <c r="BC130" i="8"/>
  <c r="BD130" i="8" s="1"/>
  <c r="L131" i="18"/>
  <c r="D128" i="27"/>
  <c r="R130" i="8"/>
  <c r="BO129" i="8"/>
  <c r="AH130" i="18" s="1"/>
  <c r="AX128" i="8"/>
  <c r="AT128" i="8"/>
  <c r="W129" i="18"/>
  <c r="BM130" i="8"/>
  <c r="BN130" i="8" s="1"/>
  <c r="Y131" i="18"/>
  <c r="M132" i="25"/>
  <c r="N132" i="25"/>
  <c r="O132" i="25"/>
  <c r="P131" i="25"/>
  <c r="Q131" i="25"/>
  <c r="BP127" i="8"/>
  <c r="BQ127" i="8" s="1"/>
  <c r="AC128" i="18"/>
  <c r="AP128" i="8"/>
  <c r="Q129" i="18"/>
  <c r="AV130" i="8"/>
  <c r="Z131" i="18" s="1"/>
  <c r="AG130" i="8"/>
  <c r="M131" i="18" s="1"/>
  <c r="AN130" i="8"/>
  <c r="T131" i="18" s="1"/>
  <c r="H130" i="27"/>
  <c r="H131" i="18"/>
  <c r="AK129" i="8"/>
  <c r="AC129" i="8"/>
  <c r="AR129" i="8"/>
  <c r="E129" i="27"/>
  <c r="E130" i="18"/>
  <c r="DA130" i="8"/>
  <c r="BS127" i="8"/>
  <c r="BT127" i="8" s="1"/>
  <c r="V128" i="18"/>
  <c r="G130" i="8"/>
  <c r="CV131" i="8"/>
  <c r="BJ127" i="8"/>
  <c r="BK127" i="8" s="1"/>
  <c r="AB128" i="18"/>
  <c r="AZ127" i="8"/>
  <c r="BA127" i="8" s="1"/>
  <c r="O128" i="18"/>
  <c r="R131" i="25"/>
  <c r="BR126" i="8"/>
  <c r="AI127" i="18" s="1"/>
  <c r="AI128" i="8"/>
  <c r="AE128" i="8"/>
  <c r="J129" i="18"/>
  <c r="BF127" i="8"/>
  <c r="BG127" i="8" s="1"/>
  <c r="P128" i="18"/>
  <c r="D132" i="8"/>
  <c r="E132" i="8"/>
  <c r="AL131" i="25"/>
  <c r="C132" i="8"/>
  <c r="CR123" i="8" l="1"/>
  <c r="AM124" i="18"/>
  <c r="CL124" i="8"/>
  <c r="CM124" i="8"/>
  <c r="CY131" i="8"/>
  <c r="CZ131" i="8"/>
  <c r="CW131" i="8"/>
  <c r="CX132" i="8" s="1"/>
  <c r="AP133" i="18" s="1"/>
  <c r="CN131" i="8"/>
  <c r="CQ131" i="8"/>
  <c r="CO123" i="8"/>
  <c r="CP123" i="8" s="1"/>
  <c r="AN124" i="18" s="1"/>
  <c r="CK124" i="8"/>
  <c r="CJ125" i="8"/>
  <c r="AL126" i="18" s="1"/>
  <c r="CI132" i="8"/>
  <c r="AK133" i="18" s="1"/>
  <c r="AM131" i="25"/>
  <c r="R132" i="25"/>
  <c r="AI132" i="25"/>
  <c r="AX129" i="8"/>
  <c r="AC130" i="18" s="1"/>
  <c r="D129" i="27"/>
  <c r="CH132" i="8"/>
  <c r="D133" i="18"/>
  <c r="M132" i="8"/>
  <c r="L132" i="8" s="1"/>
  <c r="K133" i="8" s="1"/>
  <c r="N133" i="8" s="1"/>
  <c r="F132" i="8"/>
  <c r="H132" i="8" s="1"/>
  <c r="CU132" i="8" s="1"/>
  <c r="P132" i="8"/>
  <c r="Q132" i="8" s="1"/>
  <c r="S132" i="8"/>
  <c r="T132" i="8" s="1"/>
  <c r="U132" i="8"/>
  <c r="C133" i="18"/>
  <c r="BO130" i="8"/>
  <c r="AH131" i="18" s="1"/>
  <c r="BE130" i="8"/>
  <c r="AE131" i="18" s="1"/>
  <c r="BU127" i="8"/>
  <c r="AJ128" i="18" s="1"/>
  <c r="C127" i="27"/>
  <c r="BH127" i="8"/>
  <c r="AF128" i="18" s="1"/>
  <c r="AU132" i="8"/>
  <c r="AF132" i="8"/>
  <c r="O133" i="8"/>
  <c r="I134" i="8" s="1"/>
  <c r="J134" i="8" s="1"/>
  <c r="AM132" i="8"/>
  <c r="S133" i="18" s="1"/>
  <c r="G133" i="18"/>
  <c r="G132" i="27"/>
  <c r="BL127" i="8"/>
  <c r="AG128" i="18" s="1"/>
  <c r="BB127" i="8"/>
  <c r="AD128" i="18" s="1"/>
  <c r="AK130" i="8"/>
  <c r="AC130" i="8"/>
  <c r="AR130" i="8"/>
  <c r="E130" i="27"/>
  <c r="E131" i="18"/>
  <c r="BC131" i="8"/>
  <c r="BD131" i="8" s="1"/>
  <c r="L132" i="18"/>
  <c r="R131" i="8"/>
  <c r="AI129" i="8"/>
  <c r="AE129" i="8"/>
  <c r="J130" i="18"/>
  <c r="G131" i="8"/>
  <c r="CV132" i="8"/>
  <c r="AP129" i="8"/>
  <c r="Q130" i="18"/>
  <c r="AV131" i="8"/>
  <c r="Z132" i="18" s="1"/>
  <c r="AG131" i="8"/>
  <c r="M132" i="18" s="1"/>
  <c r="AN131" i="8"/>
  <c r="T132" i="18" s="1"/>
  <c r="H132" i="18"/>
  <c r="H131" i="27"/>
  <c r="M133" i="25"/>
  <c r="N133" i="25"/>
  <c r="O133" i="25"/>
  <c r="P132" i="25"/>
  <c r="Q132" i="25"/>
  <c r="BJ128" i="8"/>
  <c r="BK128" i="8" s="1"/>
  <c r="AB129" i="18"/>
  <c r="BM131" i="8"/>
  <c r="BN131" i="8" s="1"/>
  <c r="Y132" i="18"/>
  <c r="BR127" i="8"/>
  <c r="AI128" i="18" s="1"/>
  <c r="BP128" i="8"/>
  <c r="BQ128" i="8" s="1"/>
  <c r="AC129" i="18"/>
  <c r="AO131" i="8"/>
  <c r="U132" i="18" s="1"/>
  <c r="AH131" i="8"/>
  <c r="N132" i="18" s="1"/>
  <c r="I132" i="18"/>
  <c r="I131" i="27"/>
  <c r="AW131" i="8"/>
  <c r="AA132" i="18" s="1"/>
  <c r="BS128" i="8"/>
  <c r="BT128" i="8" s="1"/>
  <c r="V129" i="18"/>
  <c r="AZ128" i="8"/>
  <c r="BA128" i="8" s="1"/>
  <c r="O129" i="18"/>
  <c r="DA131" i="8"/>
  <c r="AT129" i="8"/>
  <c r="W130" i="18"/>
  <c r="BF128" i="8"/>
  <c r="BG128" i="8" s="1"/>
  <c r="P129" i="18"/>
  <c r="AL130" i="8"/>
  <c r="R131" i="18" s="1"/>
  <c r="AS130" i="8"/>
  <c r="X131" i="18" s="1"/>
  <c r="AD130" i="8"/>
  <c r="K131" i="18" s="1"/>
  <c r="F131" i="18"/>
  <c r="F130" i="27"/>
  <c r="D133" i="8"/>
  <c r="C133" i="8"/>
  <c r="AJ131" i="25"/>
  <c r="E133" i="8"/>
  <c r="AL132" i="25"/>
  <c r="CR124" i="8" l="1"/>
  <c r="AM125" i="18"/>
  <c r="CL125" i="8"/>
  <c r="CM125" i="8"/>
  <c r="CZ132" i="8"/>
  <c r="CY132" i="8"/>
  <c r="CW132" i="8"/>
  <c r="CX133" i="8" s="1"/>
  <c r="AP134" i="18" s="1"/>
  <c r="CN132" i="8"/>
  <c r="CQ132" i="8"/>
  <c r="CO124" i="8"/>
  <c r="CP124" i="8" s="1"/>
  <c r="AN125" i="18" s="1"/>
  <c r="AK131" i="25"/>
  <c r="CK125" i="8"/>
  <c r="CJ126" i="8"/>
  <c r="AL127" i="18" s="1"/>
  <c r="CI133" i="8"/>
  <c r="AK134" i="18" s="1"/>
  <c r="AM132" i="25"/>
  <c r="P133" i="8"/>
  <c r="Q133" i="8" s="1"/>
  <c r="S133" i="8"/>
  <c r="T133" i="8" s="1"/>
  <c r="U133" i="8"/>
  <c r="V133" i="8" s="1"/>
  <c r="F133" i="8"/>
  <c r="H133" i="8" s="1"/>
  <c r="CU133" i="8" s="1"/>
  <c r="M133" i="8"/>
  <c r="L133" i="8" s="1"/>
  <c r="K134" i="8" s="1"/>
  <c r="N134" i="8" s="1"/>
  <c r="AI133" i="25"/>
  <c r="BP129" i="8"/>
  <c r="BQ129" i="8" s="1"/>
  <c r="C134" i="18"/>
  <c r="D134" i="18"/>
  <c r="CH133" i="8"/>
  <c r="BE131" i="8"/>
  <c r="AE132" i="18" s="1"/>
  <c r="BL128" i="8"/>
  <c r="AG129" i="18" s="1"/>
  <c r="BO131" i="8"/>
  <c r="AH132" i="18" s="1"/>
  <c r="BB128" i="8"/>
  <c r="AD129" i="18" s="1"/>
  <c r="BH128" i="8"/>
  <c r="AF129" i="18" s="1"/>
  <c r="BU128" i="8"/>
  <c r="AJ129" i="18" s="1"/>
  <c r="C128" i="27"/>
  <c r="BR128" i="8"/>
  <c r="AI129" i="18" s="1"/>
  <c r="AG132" i="8"/>
  <c r="M133" i="18" s="1"/>
  <c r="AN132" i="8"/>
  <c r="T133" i="18" s="1"/>
  <c r="AV132" i="8"/>
  <c r="Z133" i="18" s="1"/>
  <c r="H133" i="18"/>
  <c r="H132" i="27"/>
  <c r="BF129" i="8"/>
  <c r="BG129" i="8" s="1"/>
  <c r="P130" i="18"/>
  <c r="AI130" i="8"/>
  <c r="AE130" i="8"/>
  <c r="J131" i="18"/>
  <c r="V132" i="8"/>
  <c r="N134" i="25"/>
  <c r="M134" i="25"/>
  <c r="AI134" i="25" s="1"/>
  <c r="O134" i="25"/>
  <c r="P133" i="25"/>
  <c r="Q133" i="25"/>
  <c r="DA132" i="8"/>
  <c r="BS129" i="8"/>
  <c r="BT129" i="8" s="1"/>
  <c r="V130" i="18"/>
  <c r="R132" i="8"/>
  <c r="BC132" i="8"/>
  <c r="BD132" i="8" s="1"/>
  <c r="L133" i="18"/>
  <c r="AX130" i="8"/>
  <c r="AU133" i="8"/>
  <c r="AF133" i="8"/>
  <c r="O134" i="8"/>
  <c r="I135" i="8" s="1"/>
  <c r="J135" i="8" s="1"/>
  <c r="AM133" i="8"/>
  <c r="S134" i="18" s="1"/>
  <c r="G134" i="18"/>
  <c r="G133" i="27"/>
  <c r="G132" i="8"/>
  <c r="CV133" i="8"/>
  <c r="BM132" i="8"/>
  <c r="BN132" i="8" s="1"/>
  <c r="Y133" i="18"/>
  <c r="AK131" i="8"/>
  <c r="AC131" i="8"/>
  <c r="AR131" i="8"/>
  <c r="E132" i="18"/>
  <c r="E131" i="27"/>
  <c r="AP130" i="8"/>
  <c r="Q131" i="18"/>
  <c r="R133" i="25"/>
  <c r="D130" i="27"/>
  <c r="AD131" i="8"/>
  <c r="K132" i="18" s="1"/>
  <c r="AS131" i="8"/>
  <c r="X132" i="18" s="1"/>
  <c r="AL131" i="8"/>
  <c r="R132" i="18" s="1"/>
  <c r="F132" i="18"/>
  <c r="F131" i="27"/>
  <c r="BJ129" i="8"/>
  <c r="BK129" i="8" s="1"/>
  <c r="AB130" i="18"/>
  <c r="AZ129" i="8"/>
  <c r="BA129" i="8" s="1"/>
  <c r="O130" i="18"/>
  <c r="AT130" i="8"/>
  <c r="W131" i="18"/>
  <c r="AJ133" i="25"/>
  <c r="E134" i="8"/>
  <c r="D134" i="8"/>
  <c r="AJ132" i="25"/>
  <c r="AL134" i="25"/>
  <c r="C134" i="8"/>
  <c r="CR125" i="8" l="1"/>
  <c r="AM126" i="18"/>
  <c r="CL126" i="8"/>
  <c r="CM126" i="8"/>
  <c r="CY133" i="8"/>
  <c r="CZ133" i="8"/>
  <c r="CW133" i="8"/>
  <c r="CX134" i="8" s="1"/>
  <c r="AP135" i="18" s="1"/>
  <c r="CN133" i="8"/>
  <c r="CQ133" i="8"/>
  <c r="CO125" i="8"/>
  <c r="CP125" i="8" s="1"/>
  <c r="AN126" i="18" s="1"/>
  <c r="CK126" i="8"/>
  <c r="CJ127" i="8"/>
  <c r="AL128" i="18" s="1"/>
  <c r="CI134" i="8"/>
  <c r="AK135" i="18" s="1"/>
  <c r="AK132" i="25"/>
  <c r="AM134" i="25"/>
  <c r="AK133" i="25"/>
  <c r="R134" i="25"/>
  <c r="C135" i="18"/>
  <c r="CH134" i="8"/>
  <c r="D135" i="18"/>
  <c r="M134" i="8"/>
  <c r="L134" i="8" s="1"/>
  <c r="K135" i="8" s="1"/>
  <c r="N135" i="8" s="1"/>
  <c r="F134" i="8"/>
  <c r="H134" i="8" s="1"/>
  <c r="CU134" i="8" s="1"/>
  <c r="P134" i="8"/>
  <c r="Q134" i="8" s="1"/>
  <c r="S134" i="8"/>
  <c r="T134" i="8" s="1"/>
  <c r="U134" i="8"/>
  <c r="AU134" i="8"/>
  <c r="AF134" i="8"/>
  <c r="O135" i="8"/>
  <c r="I136" i="8" s="1"/>
  <c r="J136" i="8" s="1"/>
  <c r="AM134" i="8"/>
  <c r="S135" i="18" s="1"/>
  <c r="G135" i="18"/>
  <c r="G134" i="27"/>
  <c r="BL129" i="8"/>
  <c r="AG130" i="18" s="1"/>
  <c r="BO132" i="8"/>
  <c r="AH133" i="18" s="1"/>
  <c r="BB129" i="8"/>
  <c r="AD130" i="18" s="1"/>
  <c r="BE132" i="8"/>
  <c r="AE133" i="18" s="1"/>
  <c r="AH132" i="8"/>
  <c r="N133" i="18" s="1"/>
  <c r="AO132" i="8"/>
  <c r="U133" i="18" s="1"/>
  <c r="AW132" i="8"/>
  <c r="I133" i="18"/>
  <c r="I132" i="27"/>
  <c r="BS130" i="8"/>
  <c r="BT130" i="8" s="1"/>
  <c r="V131" i="18"/>
  <c r="DA133" i="8"/>
  <c r="AH133" i="8"/>
  <c r="N134" i="18" s="1"/>
  <c r="AW133" i="8"/>
  <c r="AA134" i="18" s="1"/>
  <c r="AO133" i="8"/>
  <c r="U134" i="18" s="1"/>
  <c r="I134" i="18"/>
  <c r="I133" i="27"/>
  <c r="C129" i="27"/>
  <c r="BU129" i="8"/>
  <c r="AJ130" i="18" s="1"/>
  <c r="AD132" i="8"/>
  <c r="K133" i="18" s="1"/>
  <c r="AS132" i="8"/>
  <c r="X133" i="18" s="1"/>
  <c r="AL132" i="8"/>
  <c r="R133" i="18" s="1"/>
  <c r="F133" i="18"/>
  <c r="F132" i="27"/>
  <c r="D131" i="27"/>
  <c r="R133" i="8"/>
  <c r="AZ130" i="8"/>
  <c r="BA130" i="8" s="1"/>
  <c r="O131" i="18"/>
  <c r="BH129" i="8"/>
  <c r="AF130" i="18" s="1"/>
  <c r="BC133" i="8"/>
  <c r="BD133" i="8" s="1"/>
  <c r="L134" i="18"/>
  <c r="BF130" i="8"/>
  <c r="BG130" i="8" s="1"/>
  <c r="P131" i="18"/>
  <c r="AG133" i="8"/>
  <c r="M134" i="18" s="1"/>
  <c r="AV133" i="8"/>
  <c r="Z134" i="18" s="1"/>
  <c r="AN133" i="8"/>
  <c r="T134" i="18" s="1"/>
  <c r="H134" i="18"/>
  <c r="H133" i="27"/>
  <c r="BJ130" i="8"/>
  <c r="BK130" i="8" s="1"/>
  <c r="AB131" i="18"/>
  <c r="AT131" i="8"/>
  <c r="W132" i="18"/>
  <c r="AK132" i="8"/>
  <c r="AC132" i="8"/>
  <c r="AR132" i="8"/>
  <c r="E133" i="18"/>
  <c r="E132" i="27"/>
  <c r="BM133" i="8"/>
  <c r="BN133" i="8" s="1"/>
  <c r="Y134" i="18"/>
  <c r="AI131" i="8"/>
  <c r="AE131" i="8"/>
  <c r="J132" i="18"/>
  <c r="G133" i="8"/>
  <c r="CV134" i="8"/>
  <c r="AX131" i="8"/>
  <c r="BR129" i="8"/>
  <c r="AI130" i="18" s="1"/>
  <c r="AP131" i="8"/>
  <c r="Q132" i="18"/>
  <c r="BP130" i="8"/>
  <c r="BQ130" i="8" s="1"/>
  <c r="AC131" i="18"/>
  <c r="N135" i="25"/>
  <c r="M135" i="25"/>
  <c r="O135" i="25"/>
  <c r="P134" i="25"/>
  <c r="Q134" i="25"/>
  <c r="AL133" i="25"/>
  <c r="AJ134" i="25"/>
  <c r="C135" i="8"/>
  <c r="D135" i="8"/>
  <c r="E135" i="8"/>
  <c r="CR126" i="8" l="1"/>
  <c r="AM127" i="18"/>
  <c r="CL127" i="8"/>
  <c r="CM127" i="8"/>
  <c r="CY134" i="8"/>
  <c r="CZ134" i="8"/>
  <c r="CW134" i="8"/>
  <c r="CX135" i="8" s="1"/>
  <c r="AP136" i="18" s="1"/>
  <c r="AM133" i="25"/>
  <c r="CN134" i="8"/>
  <c r="CQ134" i="8"/>
  <c r="CO126" i="8"/>
  <c r="CP126" i="8" s="1"/>
  <c r="AN127" i="18" s="1"/>
  <c r="AK134" i="25"/>
  <c r="CK127" i="8"/>
  <c r="CJ128" i="8"/>
  <c r="AL129" i="18" s="1"/>
  <c r="CI135" i="8"/>
  <c r="AK136" i="18" s="1"/>
  <c r="U135" i="8"/>
  <c r="V135" i="8" s="1"/>
  <c r="M135" i="8"/>
  <c r="L135" i="8" s="1"/>
  <c r="K136" i="8" s="1"/>
  <c r="N136" i="8" s="1"/>
  <c r="P135" i="8"/>
  <c r="Q135" i="8" s="1"/>
  <c r="F135" i="8"/>
  <c r="H135" i="8" s="1"/>
  <c r="CU135" i="8" s="1"/>
  <c r="S135" i="8"/>
  <c r="T135" i="8" s="1"/>
  <c r="AI135" i="25"/>
  <c r="D132" i="27"/>
  <c r="C136" i="18"/>
  <c r="CH135" i="8"/>
  <c r="D136" i="18"/>
  <c r="BL130" i="8"/>
  <c r="AG131" i="18" s="1"/>
  <c r="AU135" i="8"/>
  <c r="AF135" i="8"/>
  <c r="O136" i="8"/>
  <c r="I137" i="8" s="1"/>
  <c r="J137" i="8" s="1"/>
  <c r="AM135" i="8"/>
  <c r="S136" i="18" s="1"/>
  <c r="G135" i="27"/>
  <c r="G136" i="18"/>
  <c r="BR130" i="8"/>
  <c r="AI131" i="18" s="1"/>
  <c r="BH130" i="8"/>
  <c r="AF131" i="18" s="1"/>
  <c r="BE133" i="8"/>
  <c r="AE134" i="18" s="1"/>
  <c r="BU130" i="8"/>
  <c r="AJ131" i="18" s="1"/>
  <c r="C130" i="27"/>
  <c r="BO133" i="8"/>
  <c r="AH134" i="18" s="1"/>
  <c r="AD133" i="8"/>
  <c r="K134" i="18" s="1"/>
  <c r="AL133" i="8"/>
  <c r="R134" i="18" s="1"/>
  <c r="F134" i="18"/>
  <c r="AS133" i="8"/>
  <c r="X134" i="18" s="1"/>
  <c r="F133" i="27"/>
  <c r="R134" i="8"/>
  <c r="DA134" i="8"/>
  <c r="BS131" i="8"/>
  <c r="BT131" i="8" s="1"/>
  <c r="V132" i="18"/>
  <c r="G134" i="8"/>
  <c r="CV135" i="8"/>
  <c r="AT132" i="8"/>
  <c r="W133" i="18"/>
  <c r="AZ131" i="8"/>
  <c r="BA131" i="8" s="1"/>
  <c r="O132" i="18"/>
  <c r="AI132" i="8"/>
  <c r="AE132" i="8"/>
  <c r="J133" i="18"/>
  <c r="BB130" i="8"/>
  <c r="AD131" i="18" s="1"/>
  <c r="AK133" i="8"/>
  <c r="AC133" i="8"/>
  <c r="AR133" i="8"/>
  <c r="E134" i="18"/>
  <c r="E133" i="27"/>
  <c r="BC134" i="8"/>
  <c r="BD134" i="8" s="1"/>
  <c r="L135" i="18"/>
  <c r="V134" i="8"/>
  <c r="AP132" i="8"/>
  <c r="Q133" i="18"/>
  <c r="M136" i="25"/>
  <c r="AI136" i="25" s="1"/>
  <c r="N136" i="25"/>
  <c r="O136" i="25"/>
  <c r="P135" i="25"/>
  <c r="Q135" i="25"/>
  <c r="R135" i="25"/>
  <c r="AA133" i="18"/>
  <c r="AX132" i="8"/>
  <c r="BF131" i="8"/>
  <c r="BG131" i="8" s="1"/>
  <c r="P132" i="18"/>
  <c r="BP131" i="8"/>
  <c r="BQ131" i="8" s="1"/>
  <c r="AC132" i="18"/>
  <c r="BJ131" i="8"/>
  <c r="BK131" i="8" s="1"/>
  <c r="AB132" i="18"/>
  <c r="AN134" i="8"/>
  <c r="T135" i="18" s="1"/>
  <c r="AG134" i="8"/>
  <c r="M135" i="18" s="1"/>
  <c r="AV134" i="8"/>
  <c r="Z135" i="18" s="1"/>
  <c r="H134" i="27"/>
  <c r="H135" i="18"/>
  <c r="BM134" i="8"/>
  <c r="BN134" i="8" s="1"/>
  <c r="Y135" i="18"/>
  <c r="D136" i="8"/>
  <c r="E136" i="8"/>
  <c r="AL135" i="25"/>
  <c r="AJ135" i="25"/>
  <c r="AJ136" i="25"/>
  <c r="C136" i="8"/>
  <c r="CR127" i="8" l="1"/>
  <c r="AM128" i="18"/>
  <c r="CL128" i="8"/>
  <c r="CM128" i="8"/>
  <c r="CZ135" i="8"/>
  <c r="CY135" i="8"/>
  <c r="CW135" i="8"/>
  <c r="CX136" i="8" s="1"/>
  <c r="AP137" i="18" s="1"/>
  <c r="CN135" i="8"/>
  <c r="CQ135" i="8"/>
  <c r="CO127" i="8"/>
  <c r="CP127" i="8" s="1"/>
  <c r="AN128" i="18" s="1"/>
  <c r="CK128" i="8"/>
  <c r="CJ129" i="8"/>
  <c r="AL130" i="18" s="1"/>
  <c r="CI136" i="8"/>
  <c r="AK137" i="18" s="1"/>
  <c r="AM135" i="25"/>
  <c r="AK136" i="25"/>
  <c r="AK135" i="25"/>
  <c r="D133" i="27"/>
  <c r="M136" i="8"/>
  <c r="L136" i="8" s="1"/>
  <c r="K137" i="8" s="1"/>
  <c r="N137" i="8" s="1"/>
  <c r="F136" i="8"/>
  <c r="H136" i="8" s="1"/>
  <c r="CU136" i="8" s="1"/>
  <c r="S136" i="8"/>
  <c r="T136" i="8" s="1"/>
  <c r="P136" i="8"/>
  <c r="Q136" i="8" s="1"/>
  <c r="U136" i="8"/>
  <c r="C137" i="18"/>
  <c r="CH136" i="8"/>
  <c r="D137" i="18"/>
  <c r="BR131" i="8"/>
  <c r="AI132" i="18" s="1"/>
  <c r="BE134" i="8"/>
  <c r="AE135" i="18" s="1"/>
  <c r="BU131" i="8"/>
  <c r="AJ132" i="18" s="1"/>
  <c r="C131" i="27"/>
  <c r="BH131" i="8"/>
  <c r="AF132" i="18" s="1"/>
  <c r="BO134" i="8"/>
  <c r="AH135" i="18" s="1"/>
  <c r="BL131" i="8"/>
  <c r="AG132" i="18" s="1"/>
  <c r="AU136" i="8"/>
  <c r="AF136" i="8"/>
  <c r="O137" i="8"/>
  <c r="I138" i="8" s="1"/>
  <c r="J138" i="8" s="1"/>
  <c r="AM136" i="8"/>
  <c r="S137" i="18" s="1"/>
  <c r="G136" i="27"/>
  <c r="G137" i="18"/>
  <c r="BB131" i="8"/>
  <c r="AD132" i="18" s="1"/>
  <c r="R135" i="8"/>
  <c r="BM135" i="8"/>
  <c r="BN135" i="8" s="1"/>
  <c r="Y136" i="18"/>
  <c r="AK134" i="8"/>
  <c r="AC134" i="8"/>
  <c r="AR134" i="8"/>
  <c r="E135" i="18"/>
  <c r="E134" i="27"/>
  <c r="AG135" i="8"/>
  <c r="M136" i="18" s="1"/>
  <c r="AV135" i="8"/>
  <c r="Z136" i="18" s="1"/>
  <c r="AN135" i="8"/>
  <c r="T136" i="18" s="1"/>
  <c r="H136" i="18"/>
  <c r="H135" i="27"/>
  <c r="BS132" i="8"/>
  <c r="BT132" i="8" s="1"/>
  <c r="V133" i="18"/>
  <c r="AZ132" i="8"/>
  <c r="BA132" i="8" s="1"/>
  <c r="O133" i="18"/>
  <c r="G135" i="8"/>
  <c r="CV136" i="8"/>
  <c r="AT133" i="8"/>
  <c r="W134" i="18"/>
  <c r="AX133" i="8"/>
  <c r="BF132" i="8"/>
  <c r="BG132" i="8" s="1"/>
  <c r="P133" i="18"/>
  <c r="R136" i="25"/>
  <c r="AI133" i="8"/>
  <c r="AE133" i="8"/>
  <c r="J134" i="18"/>
  <c r="AP133" i="8"/>
  <c r="Q134" i="18"/>
  <c r="AH134" i="8"/>
  <c r="N135" i="18" s="1"/>
  <c r="AW134" i="8"/>
  <c r="I135" i="18"/>
  <c r="AO134" i="8"/>
  <c r="U135" i="18" s="1"/>
  <c r="I134" i="27"/>
  <c r="AW135" i="8"/>
  <c r="AA136" i="18" s="1"/>
  <c r="AH135" i="8"/>
  <c r="N136" i="18" s="1"/>
  <c r="AO135" i="8"/>
  <c r="U136" i="18" s="1"/>
  <c r="I136" i="18"/>
  <c r="I135" i="27"/>
  <c r="DA135" i="8"/>
  <c r="BC135" i="8"/>
  <c r="BD135" i="8" s="1"/>
  <c r="L136" i="18"/>
  <c r="BP132" i="8"/>
  <c r="BQ132" i="8" s="1"/>
  <c r="AC133" i="18"/>
  <c r="N137" i="25"/>
  <c r="M137" i="25"/>
  <c r="AI137" i="25" s="1"/>
  <c r="O137" i="25"/>
  <c r="P136" i="25"/>
  <c r="Q136" i="25"/>
  <c r="BJ132" i="8"/>
  <c r="BK132" i="8" s="1"/>
  <c r="AB133" i="18"/>
  <c r="AL134" i="8"/>
  <c r="R135" i="18" s="1"/>
  <c r="AD134" i="8"/>
  <c r="K135" i="18" s="1"/>
  <c r="AS134" i="8"/>
  <c r="X135" i="18" s="1"/>
  <c r="F135" i="18"/>
  <c r="F134" i="27"/>
  <c r="C137" i="8"/>
  <c r="AL136" i="25"/>
  <c r="AJ137" i="25"/>
  <c r="D137" i="8"/>
  <c r="E137" i="8"/>
  <c r="CR128" i="8" l="1"/>
  <c r="AM129" i="18"/>
  <c r="CL129" i="8"/>
  <c r="CM129" i="8"/>
  <c r="CZ136" i="8"/>
  <c r="CY136" i="8"/>
  <c r="CW136" i="8"/>
  <c r="CX137" i="8" s="1"/>
  <c r="AP138" i="18" s="1"/>
  <c r="CN136" i="8"/>
  <c r="CQ136" i="8"/>
  <c r="CO128" i="8"/>
  <c r="CP128" i="8" s="1"/>
  <c r="AN129" i="18" s="1"/>
  <c r="CK129" i="8"/>
  <c r="CJ130" i="8"/>
  <c r="AL131" i="18" s="1"/>
  <c r="CI137" i="8"/>
  <c r="AK138" i="18" s="1"/>
  <c r="AM136" i="25"/>
  <c r="AK137" i="25"/>
  <c r="M137" i="8"/>
  <c r="L137" i="8" s="1"/>
  <c r="K138" i="8" s="1"/>
  <c r="N138" i="8" s="1"/>
  <c r="F137" i="8"/>
  <c r="H137" i="8" s="1"/>
  <c r="CU137" i="8" s="1"/>
  <c r="P137" i="8"/>
  <c r="Q137" i="8" s="1"/>
  <c r="S137" i="8"/>
  <c r="T137" i="8" s="1"/>
  <c r="U137" i="8"/>
  <c r="V137" i="8" s="1"/>
  <c r="D138" i="18"/>
  <c r="CH137" i="8"/>
  <c r="C138" i="18"/>
  <c r="BE135" i="8"/>
  <c r="AE136" i="18" s="1"/>
  <c r="BO135" i="8"/>
  <c r="AH136" i="18" s="1"/>
  <c r="BH132" i="8"/>
  <c r="AF133" i="18" s="1"/>
  <c r="BR132" i="8"/>
  <c r="AI133" i="18" s="1"/>
  <c r="BL132" i="8"/>
  <c r="AG133" i="18" s="1"/>
  <c r="BU132" i="8"/>
  <c r="AJ133" i="18" s="1"/>
  <c r="C132" i="27"/>
  <c r="AI134" i="8"/>
  <c r="AE134" i="8"/>
  <c r="J135" i="18"/>
  <c r="BB132" i="8"/>
  <c r="AD133" i="18" s="1"/>
  <c r="AU137" i="8"/>
  <c r="AF137" i="8"/>
  <c r="O138" i="8"/>
  <c r="I139" i="8" s="1"/>
  <c r="J139" i="8" s="1"/>
  <c r="AM137" i="8"/>
  <c r="S138" i="18" s="1"/>
  <c r="G137" i="27"/>
  <c r="G138" i="18"/>
  <c r="AP134" i="8"/>
  <c r="Q135" i="18"/>
  <c r="BM136" i="8"/>
  <c r="BN136" i="8" s="1"/>
  <c r="Y137" i="18"/>
  <c r="AA135" i="18"/>
  <c r="AX134" i="8"/>
  <c r="G136" i="8"/>
  <c r="CV137" i="8"/>
  <c r="R137" i="25"/>
  <c r="BF133" i="8"/>
  <c r="BG133" i="8" s="1"/>
  <c r="P134" i="18"/>
  <c r="M138" i="25"/>
  <c r="N138" i="25"/>
  <c r="O138" i="25"/>
  <c r="P137" i="25"/>
  <c r="Q137" i="25"/>
  <c r="V136" i="8"/>
  <c r="BP133" i="8"/>
  <c r="BQ133" i="8" s="1"/>
  <c r="AC134" i="18"/>
  <c r="AG136" i="8"/>
  <c r="M137" i="18" s="1"/>
  <c r="AN136" i="8"/>
  <c r="T137" i="18" s="1"/>
  <c r="AV136" i="8"/>
  <c r="Z137" i="18" s="1"/>
  <c r="H137" i="18"/>
  <c r="H136" i="27"/>
  <c r="BS133" i="8"/>
  <c r="BT133" i="8" s="1"/>
  <c r="V134" i="18"/>
  <c r="D134" i="27"/>
  <c r="AL135" i="8"/>
  <c r="R136" i="18" s="1"/>
  <c r="AD135" i="8"/>
  <c r="K136" i="18" s="1"/>
  <c r="AS135" i="8"/>
  <c r="X136" i="18" s="1"/>
  <c r="F135" i="27"/>
  <c r="F136" i="18"/>
  <c r="AK135" i="8"/>
  <c r="AC135" i="8"/>
  <c r="AR135" i="8"/>
  <c r="E135" i="27"/>
  <c r="E136" i="18"/>
  <c r="BJ133" i="8"/>
  <c r="BK133" i="8" s="1"/>
  <c r="AB134" i="18"/>
  <c r="R136" i="8"/>
  <c r="DA136" i="8"/>
  <c r="AZ133" i="8"/>
  <c r="BA133" i="8" s="1"/>
  <c r="O134" i="18"/>
  <c r="AT134" i="8"/>
  <c r="W135" i="18"/>
  <c r="BC136" i="8"/>
  <c r="BD136" i="8" s="1"/>
  <c r="L137" i="18"/>
  <c r="AL137" i="25"/>
  <c r="C138" i="8"/>
  <c r="E138" i="8"/>
  <c r="D138" i="8"/>
  <c r="CR129" i="8" l="1"/>
  <c r="AM130" i="18"/>
  <c r="CL130" i="8"/>
  <c r="CM130" i="8"/>
  <c r="CY137" i="8"/>
  <c r="CZ137" i="8"/>
  <c r="CW137" i="8"/>
  <c r="CX138" i="8" s="1"/>
  <c r="AP139" i="18" s="1"/>
  <c r="CN137" i="8"/>
  <c r="CQ137" i="8"/>
  <c r="CO129" i="8"/>
  <c r="CP129" i="8" s="1"/>
  <c r="AN130" i="18" s="1"/>
  <c r="AM137" i="25"/>
  <c r="CK130" i="8"/>
  <c r="CJ131" i="8"/>
  <c r="AL132" i="18" s="1"/>
  <c r="CI138" i="8"/>
  <c r="AK139" i="18" s="1"/>
  <c r="AI138" i="25"/>
  <c r="D135" i="27"/>
  <c r="D139" i="18"/>
  <c r="CH138" i="8"/>
  <c r="C139" i="18"/>
  <c r="M138" i="8"/>
  <c r="L138" i="8" s="1"/>
  <c r="K139" i="8" s="1"/>
  <c r="N139" i="8" s="1"/>
  <c r="F138" i="8"/>
  <c r="H138" i="8" s="1"/>
  <c r="CU138" i="8" s="1"/>
  <c r="P138" i="8"/>
  <c r="Q138" i="8" s="1"/>
  <c r="S138" i="8"/>
  <c r="T138" i="8" s="1"/>
  <c r="U138" i="8"/>
  <c r="V138" i="8" s="1"/>
  <c r="BU133" i="8"/>
  <c r="AJ134" i="18" s="1"/>
  <c r="C133" i="27"/>
  <c r="BH133" i="8"/>
  <c r="AF134" i="18" s="1"/>
  <c r="BL133" i="8"/>
  <c r="AG134" i="18" s="1"/>
  <c r="BE136" i="8"/>
  <c r="AE137" i="18" s="1"/>
  <c r="BR133" i="8"/>
  <c r="AI134" i="18" s="1"/>
  <c r="BB133" i="8"/>
  <c r="AD134" i="18" s="1"/>
  <c r="BO136" i="8"/>
  <c r="AH137" i="18" s="1"/>
  <c r="BC137" i="8"/>
  <c r="BD137" i="8" s="1"/>
  <c r="L138" i="18"/>
  <c r="AU138" i="8"/>
  <c r="AF138" i="8"/>
  <c r="O139" i="8"/>
  <c r="I140" i="8" s="1"/>
  <c r="J140" i="8" s="1"/>
  <c r="AM138" i="8"/>
  <c r="S139" i="18" s="1"/>
  <c r="G139" i="18"/>
  <c r="G138" i="27"/>
  <c r="AT135" i="8"/>
  <c r="W136" i="18"/>
  <c r="G137" i="8"/>
  <c r="CV138" i="8"/>
  <c r="BM137" i="8"/>
  <c r="BN137" i="8" s="1"/>
  <c r="Y138" i="18"/>
  <c r="AI135" i="8"/>
  <c r="AE135" i="8"/>
  <c r="J136" i="18"/>
  <c r="AV137" i="8"/>
  <c r="Z138" i="18" s="1"/>
  <c r="AN137" i="8"/>
  <c r="T138" i="18" s="1"/>
  <c r="H137" i="27"/>
  <c r="H138" i="18"/>
  <c r="AG137" i="8"/>
  <c r="M138" i="18" s="1"/>
  <c r="N139" i="25"/>
  <c r="M139" i="25"/>
  <c r="O139" i="25"/>
  <c r="P138" i="25"/>
  <c r="Q138" i="25"/>
  <c r="BP134" i="8"/>
  <c r="BQ134" i="8" s="1"/>
  <c r="AC135" i="18"/>
  <c r="BS134" i="8"/>
  <c r="BT134" i="8" s="1"/>
  <c r="V135" i="18"/>
  <c r="AL136" i="8"/>
  <c r="R137" i="18" s="1"/>
  <c r="AD136" i="8"/>
  <c r="K137" i="18" s="1"/>
  <c r="AS136" i="8"/>
  <c r="X137" i="18" s="1"/>
  <c r="F136" i="27"/>
  <c r="F137" i="18"/>
  <c r="AP135" i="8"/>
  <c r="Q136" i="18"/>
  <c r="R137" i="8"/>
  <c r="AX135" i="8"/>
  <c r="AK136" i="8"/>
  <c r="AC136" i="8"/>
  <c r="AR136" i="8"/>
  <c r="E137" i="18"/>
  <c r="E136" i="27"/>
  <c r="DA137" i="8"/>
  <c r="AW136" i="8"/>
  <c r="AA137" i="18" s="1"/>
  <c r="AO136" i="8"/>
  <c r="U137" i="18" s="1"/>
  <c r="AH136" i="8"/>
  <c r="N137" i="18" s="1"/>
  <c r="I137" i="18"/>
  <c r="I136" i="27"/>
  <c r="R138" i="25"/>
  <c r="AZ134" i="8"/>
  <c r="BA134" i="8" s="1"/>
  <c r="O135" i="18"/>
  <c r="BJ134" i="8"/>
  <c r="BK134" i="8" s="1"/>
  <c r="AB135" i="18"/>
  <c r="AH137" i="8"/>
  <c r="N138" i="18" s="1"/>
  <c r="AO137" i="8"/>
  <c r="U138" i="18" s="1"/>
  <c r="AW137" i="8"/>
  <c r="AA138" i="18" s="1"/>
  <c r="I138" i="18"/>
  <c r="I137" i="27"/>
  <c r="BF134" i="8"/>
  <c r="BG134" i="8" s="1"/>
  <c r="P135" i="18"/>
  <c r="E139" i="8"/>
  <c r="C139" i="8"/>
  <c r="AJ138" i="25"/>
  <c r="D139" i="8"/>
  <c r="CR130" i="8" l="1"/>
  <c r="AM131" i="18"/>
  <c r="CL131" i="8"/>
  <c r="CM131" i="8"/>
  <c r="CY138" i="8"/>
  <c r="CZ138" i="8"/>
  <c r="CW138" i="8"/>
  <c r="CX139" i="8" s="1"/>
  <c r="AP140" i="18" s="1"/>
  <c r="CN138" i="8"/>
  <c r="CQ138" i="8"/>
  <c r="CO130" i="8"/>
  <c r="CP130" i="8" s="1"/>
  <c r="AN131" i="18" s="1"/>
  <c r="CK131" i="8"/>
  <c r="CJ132" i="8"/>
  <c r="AL133" i="18" s="1"/>
  <c r="CI139" i="8"/>
  <c r="AK140" i="18" s="1"/>
  <c r="AK138" i="25"/>
  <c r="R139" i="25"/>
  <c r="AI139" i="25"/>
  <c r="D136" i="27"/>
  <c r="D140" i="18"/>
  <c r="CH139" i="8"/>
  <c r="M139" i="8"/>
  <c r="L139" i="8" s="1"/>
  <c r="K140" i="8" s="1"/>
  <c r="N140" i="8" s="1"/>
  <c r="F139" i="8"/>
  <c r="H139" i="8" s="1"/>
  <c r="CU139" i="8" s="1"/>
  <c r="P139" i="8"/>
  <c r="Q139" i="8" s="1"/>
  <c r="S139" i="8"/>
  <c r="T139" i="8" s="1"/>
  <c r="U139" i="8"/>
  <c r="V139" i="8" s="1"/>
  <c r="C140" i="18"/>
  <c r="BB134" i="8"/>
  <c r="AD135" i="18" s="1"/>
  <c r="BH134" i="8"/>
  <c r="AF135" i="18" s="1"/>
  <c r="C134" i="27"/>
  <c r="BU134" i="8"/>
  <c r="AJ135" i="18" s="1"/>
  <c r="BE137" i="8"/>
  <c r="AE138" i="18" s="1"/>
  <c r="BL134" i="8"/>
  <c r="AG135" i="18" s="1"/>
  <c r="BR134" i="8"/>
  <c r="AI135" i="18" s="1"/>
  <c r="DA138" i="8"/>
  <c r="AS137" i="8"/>
  <c r="X138" i="18" s="1"/>
  <c r="AD137" i="8"/>
  <c r="K138" i="18" s="1"/>
  <c r="AL137" i="8"/>
  <c r="R138" i="18" s="1"/>
  <c r="F137" i="27"/>
  <c r="F138" i="18"/>
  <c r="AG138" i="8"/>
  <c r="M139" i="18" s="1"/>
  <c r="AV138" i="8"/>
  <c r="Z139" i="18" s="1"/>
  <c r="H139" i="18"/>
  <c r="H138" i="27"/>
  <c r="AN138" i="8"/>
  <c r="T139" i="18" s="1"/>
  <c r="BO137" i="8"/>
  <c r="AH138" i="18" s="1"/>
  <c r="R138" i="8"/>
  <c r="AK137" i="8"/>
  <c r="AC137" i="8"/>
  <c r="AR137" i="8"/>
  <c r="E138" i="18"/>
  <c r="E137" i="27"/>
  <c r="AT136" i="8"/>
  <c r="W137" i="18"/>
  <c r="M140" i="25"/>
  <c r="N140" i="25"/>
  <c r="O140" i="25"/>
  <c r="P139" i="25"/>
  <c r="Q139" i="25"/>
  <c r="AZ135" i="8"/>
  <c r="BA135" i="8" s="1"/>
  <c r="O136" i="18"/>
  <c r="G138" i="8"/>
  <c r="CV139" i="8"/>
  <c r="BC138" i="8"/>
  <c r="BD138" i="8" s="1"/>
  <c r="L139" i="18"/>
  <c r="BF135" i="8"/>
  <c r="BG135" i="8" s="1"/>
  <c r="P136" i="18"/>
  <c r="AU139" i="8"/>
  <c r="AF139" i="8"/>
  <c r="O140" i="8"/>
  <c r="I141" i="8" s="1"/>
  <c r="J141" i="8" s="1"/>
  <c r="AM139" i="8"/>
  <c r="S140" i="18" s="1"/>
  <c r="G139" i="27"/>
  <c r="G140" i="18"/>
  <c r="AP136" i="8"/>
  <c r="Q137" i="18"/>
  <c r="BS135" i="8"/>
  <c r="BT135" i="8" s="1"/>
  <c r="V136" i="18"/>
  <c r="AW138" i="8"/>
  <c r="AA139" i="18" s="1"/>
  <c r="AH138" i="8"/>
  <c r="N139" i="18" s="1"/>
  <c r="I138" i="27"/>
  <c r="I139" i="18"/>
  <c r="AO138" i="8"/>
  <c r="U139" i="18" s="1"/>
  <c r="BJ135" i="8"/>
  <c r="BK135" i="8" s="1"/>
  <c r="AB136" i="18"/>
  <c r="BM138" i="8"/>
  <c r="BN138" i="8" s="1"/>
  <c r="Y139" i="18"/>
  <c r="AI136" i="8"/>
  <c r="AE136" i="8"/>
  <c r="J137" i="18"/>
  <c r="AX136" i="8"/>
  <c r="BP135" i="8"/>
  <c r="BQ135" i="8" s="1"/>
  <c r="AC136" i="18"/>
  <c r="D140" i="8"/>
  <c r="E140" i="8"/>
  <c r="AL139" i="25"/>
  <c r="AL138" i="25"/>
  <c r="C140" i="8"/>
  <c r="CR131" i="8" l="1"/>
  <c r="AM132" i="18"/>
  <c r="CL132" i="8"/>
  <c r="CM132" i="8"/>
  <c r="CY139" i="8"/>
  <c r="CZ139" i="8"/>
  <c r="CW139" i="8"/>
  <c r="CX140" i="8" s="1"/>
  <c r="AP141" i="18" s="1"/>
  <c r="CN139" i="8"/>
  <c r="CQ139" i="8"/>
  <c r="CO131" i="8"/>
  <c r="CP131" i="8" s="1"/>
  <c r="AN132" i="18" s="1"/>
  <c r="AM138" i="25"/>
  <c r="CK132" i="8"/>
  <c r="CJ133" i="8"/>
  <c r="AL134" i="18" s="1"/>
  <c r="CI140" i="8"/>
  <c r="AK141" i="18" s="1"/>
  <c r="AM139" i="25"/>
  <c r="U140" i="8"/>
  <c r="V140" i="8" s="1"/>
  <c r="P140" i="8"/>
  <c r="Q140" i="8" s="1"/>
  <c r="M140" i="8"/>
  <c r="L140" i="8" s="1"/>
  <c r="K141" i="8" s="1"/>
  <c r="N141" i="8" s="1"/>
  <c r="F140" i="8"/>
  <c r="S140" i="8"/>
  <c r="T140" i="8" s="1"/>
  <c r="R140" i="25"/>
  <c r="AI140" i="25"/>
  <c r="D137" i="27"/>
  <c r="AX137" i="8"/>
  <c r="AC138" i="18" s="1"/>
  <c r="C141" i="18"/>
  <c r="CH140" i="8"/>
  <c r="D141" i="18"/>
  <c r="C135" i="27"/>
  <c r="BU135" i="8"/>
  <c r="AJ136" i="18" s="1"/>
  <c r="BL135" i="8"/>
  <c r="AG136" i="18" s="1"/>
  <c r="BB135" i="8"/>
  <c r="AD136" i="18" s="1"/>
  <c r="BH135" i="8"/>
  <c r="AF136" i="18" s="1"/>
  <c r="BO138" i="8"/>
  <c r="AH139" i="18" s="1"/>
  <c r="BR135" i="8"/>
  <c r="AI136" i="18" s="1"/>
  <c r="BE138" i="8"/>
  <c r="AE139" i="18" s="1"/>
  <c r="AU140" i="8"/>
  <c r="AF140" i="8"/>
  <c r="O141" i="8"/>
  <c r="I142" i="8" s="1"/>
  <c r="J142" i="8" s="1"/>
  <c r="AM140" i="8"/>
  <c r="S141" i="18" s="1"/>
  <c r="G140" i="27"/>
  <c r="G141" i="18"/>
  <c r="AK138" i="8"/>
  <c r="AC138" i="8"/>
  <c r="AR138" i="8"/>
  <c r="E139" i="18"/>
  <c r="E138" i="27"/>
  <c r="BM139" i="8"/>
  <c r="BN139" i="8" s="1"/>
  <c r="Y140" i="18"/>
  <c r="BJ136" i="8"/>
  <c r="BK136" i="8" s="1"/>
  <c r="AB137" i="18"/>
  <c r="AS138" i="8"/>
  <c r="X139" i="18" s="1"/>
  <c r="AL138" i="8"/>
  <c r="R139" i="18" s="1"/>
  <c r="AD138" i="8"/>
  <c r="K139" i="18" s="1"/>
  <c r="F139" i="18"/>
  <c r="F138" i="27"/>
  <c r="BS136" i="8"/>
  <c r="BT136" i="8" s="1"/>
  <c r="V137" i="18"/>
  <c r="AG139" i="8"/>
  <c r="M140" i="18" s="1"/>
  <c r="AN139" i="8"/>
  <c r="T140" i="18" s="1"/>
  <c r="AV139" i="8"/>
  <c r="Z140" i="18" s="1"/>
  <c r="H139" i="27"/>
  <c r="H140" i="18"/>
  <c r="DA139" i="8"/>
  <c r="R139" i="8"/>
  <c r="AZ136" i="8"/>
  <c r="BA136" i="8" s="1"/>
  <c r="O137" i="18"/>
  <c r="BF136" i="8"/>
  <c r="BG136" i="8" s="1"/>
  <c r="P137" i="18"/>
  <c r="AT137" i="8"/>
  <c r="W138" i="18"/>
  <c r="AI137" i="8"/>
  <c r="AE137" i="8"/>
  <c r="J138" i="18"/>
  <c r="BP136" i="8"/>
  <c r="BQ136" i="8" s="1"/>
  <c r="AC137" i="18"/>
  <c r="M141" i="25"/>
  <c r="AI141" i="25" s="1"/>
  <c r="N141" i="25"/>
  <c r="O141" i="25"/>
  <c r="P140" i="25"/>
  <c r="Q140" i="25"/>
  <c r="AP137" i="8"/>
  <c r="Q138" i="18"/>
  <c r="AH139" i="8"/>
  <c r="N140" i="18" s="1"/>
  <c r="AO139" i="8"/>
  <c r="U140" i="18" s="1"/>
  <c r="AW139" i="8"/>
  <c r="AA140" i="18" s="1"/>
  <c r="I140" i="18"/>
  <c r="I139" i="27"/>
  <c r="BC139" i="8"/>
  <c r="BD139" i="8" s="1"/>
  <c r="L140" i="18"/>
  <c r="G139" i="8"/>
  <c r="H140" i="8"/>
  <c r="CU140" i="8" s="1"/>
  <c r="CV140" i="8"/>
  <c r="C141" i="8"/>
  <c r="D141" i="8"/>
  <c r="AJ141" i="25"/>
  <c r="E141" i="8"/>
  <c r="AJ139" i="25"/>
  <c r="AL140" i="25"/>
  <c r="CR132" i="8" l="1"/>
  <c r="AM133" i="18"/>
  <c r="CL133" i="8"/>
  <c r="CM133" i="8"/>
  <c r="CZ140" i="8"/>
  <c r="CY140" i="8"/>
  <c r="CW140" i="8"/>
  <c r="CX141" i="8" s="1"/>
  <c r="AP142" i="18" s="1"/>
  <c r="CN140" i="8"/>
  <c r="CQ140" i="8"/>
  <c r="CO132" i="8"/>
  <c r="CP132" i="8" s="1"/>
  <c r="AN133" i="18" s="1"/>
  <c r="CK133" i="8"/>
  <c r="CJ134" i="8"/>
  <c r="AL135" i="18" s="1"/>
  <c r="CI141" i="8"/>
  <c r="AK142" i="18" s="1"/>
  <c r="AK139" i="25"/>
  <c r="AM140" i="25"/>
  <c r="U141" i="8"/>
  <c r="V141" i="8" s="1"/>
  <c r="AH141" i="8" s="1"/>
  <c r="N142" i="18" s="1"/>
  <c r="M141" i="8"/>
  <c r="L141" i="8" s="1"/>
  <c r="K142" i="8" s="1"/>
  <c r="N142" i="8" s="1"/>
  <c r="F141" i="8"/>
  <c r="H141" i="8" s="1"/>
  <c r="CU141" i="8" s="1"/>
  <c r="P141" i="8"/>
  <c r="Q141" i="8" s="1"/>
  <c r="S141" i="8"/>
  <c r="T141" i="8" s="1"/>
  <c r="AK141" i="25"/>
  <c r="R141" i="25"/>
  <c r="BP137" i="8"/>
  <c r="BQ137" i="8" s="1"/>
  <c r="AX138" i="8"/>
  <c r="BP138" i="8" s="1"/>
  <c r="D138" i="27"/>
  <c r="C142" i="18"/>
  <c r="CH141" i="8"/>
  <c r="D142" i="18"/>
  <c r="AU141" i="8"/>
  <c r="AF141" i="8"/>
  <c r="O142" i="8"/>
  <c r="I143" i="8" s="1"/>
  <c r="J143" i="8" s="1"/>
  <c r="AM141" i="8"/>
  <c r="S142" i="18" s="1"/>
  <c r="G142" i="18"/>
  <c r="G141" i="27"/>
  <c r="BE139" i="8"/>
  <c r="AE140" i="18" s="1"/>
  <c r="BO139" i="8"/>
  <c r="AH140" i="18" s="1"/>
  <c r="BH136" i="8"/>
  <c r="AF137" i="18" s="1"/>
  <c r="BU136" i="8"/>
  <c r="AJ137" i="18" s="1"/>
  <c r="C136" i="27"/>
  <c r="BB136" i="8"/>
  <c r="AD137" i="18" s="1"/>
  <c r="BL136" i="8"/>
  <c r="AG137" i="18" s="1"/>
  <c r="BR136" i="8"/>
  <c r="AI137" i="18" s="1"/>
  <c r="AO140" i="8"/>
  <c r="U141" i="18" s="1"/>
  <c r="AH140" i="8"/>
  <c r="N141" i="18" s="1"/>
  <c r="AW140" i="8"/>
  <c r="AA141" i="18" s="1"/>
  <c r="I141" i="18"/>
  <c r="I140" i="27"/>
  <c r="BS137" i="8"/>
  <c r="BT137" i="8" s="1"/>
  <c r="V138" i="18"/>
  <c r="AZ137" i="8"/>
  <c r="BA137" i="8" s="1"/>
  <c r="O138" i="18"/>
  <c r="AD139" i="8"/>
  <c r="K140" i="18" s="1"/>
  <c r="AS139" i="8"/>
  <c r="X140" i="18" s="1"/>
  <c r="AL139" i="8"/>
  <c r="R140" i="18" s="1"/>
  <c r="F139" i="27"/>
  <c r="F140" i="18"/>
  <c r="BC140" i="8"/>
  <c r="BD140" i="8" s="1"/>
  <c r="L141" i="18"/>
  <c r="BF137" i="8"/>
  <c r="BG137" i="8" s="1"/>
  <c r="P138" i="18"/>
  <c r="R140" i="8"/>
  <c r="AT138" i="8"/>
  <c r="W139" i="18"/>
  <c r="AN140" i="8"/>
  <c r="T141" i="18" s="1"/>
  <c r="AG140" i="8"/>
  <c r="M141" i="18" s="1"/>
  <c r="AV140" i="8"/>
  <c r="Z141" i="18" s="1"/>
  <c r="H140" i="27"/>
  <c r="H141" i="18"/>
  <c r="AI138" i="8"/>
  <c r="AE138" i="8"/>
  <c r="J139" i="18"/>
  <c r="BM140" i="8"/>
  <c r="BN140" i="8" s="1"/>
  <c r="Y141" i="18"/>
  <c r="G140" i="8"/>
  <c r="CV141" i="8"/>
  <c r="M142" i="25"/>
  <c r="N142" i="25"/>
  <c r="O142" i="25"/>
  <c r="P141" i="25"/>
  <c r="Q141" i="25"/>
  <c r="BJ137" i="8"/>
  <c r="BK137" i="8" s="1"/>
  <c r="AB138" i="18"/>
  <c r="AP138" i="8"/>
  <c r="Q139" i="18"/>
  <c r="AK139" i="8"/>
  <c r="AC139" i="8"/>
  <c r="AR139" i="8"/>
  <c r="E140" i="18"/>
  <c r="E139" i="27"/>
  <c r="DA140" i="8"/>
  <c r="AL141" i="25"/>
  <c r="C142" i="8"/>
  <c r="E142" i="8"/>
  <c r="AJ140" i="25"/>
  <c r="D142" i="8"/>
  <c r="CR133" i="8" l="1"/>
  <c r="AM134" i="18"/>
  <c r="CL134" i="8"/>
  <c r="CM134" i="8"/>
  <c r="CY141" i="8"/>
  <c r="CZ141" i="8"/>
  <c r="CW141" i="8"/>
  <c r="CX142" i="8" s="1"/>
  <c r="AP143" i="18" s="1"/>
  <c r="CN141" i="8"/>
  <c r="CQ141" i="8"/>
  <c r="CO133" i="8"/>
  <c r="CP133" i="8" s="1"/>
  <c r="AN134" i="18" s="1"/>
  <c r="AK140" i="25"/>
  <c r="CK134" i="8"/>
  <c r="CJ135" i="8"/>
  <c r="AL136" i="18" s="1"/>
  <c r="CI142" i="8"/>
  <c r="AK143" i="18" s="1"/>
  <c r="AM141" i="25"/>
  <c r="AW141" i="8"/>
  <c r="AA142" i="18" s="1"/>
  <c r="I141" i="27"/>
  <c r="I142" i="18"/>
  <c r="AO141" i="8"/>
  <c r="U142" i="18" s="1"/>
  <c r="S142" i="8"/>
  <c r="T142" i="8" s="1"/>
  <c r="U142" i="8"/>
  <c r="V142" i="8" s="1"/>
  <c r="M142" i="8"/>
  <c r="L142" i="8" s="1"/>
  <c r="K143" i="8" s="1"/>
  <c r="N143" i="8" s="1"/>
  <c r="F142" i="8"/>
  <c r="H142" i="8" s="1"/>
  <c r="CU142" i="8" s="1"/>
  <c r="P142" i="8"/>
  <c r="Q142" i="8" s="1"/>
  <c r="R142" i="25"/>
  <c r="AI142" i="25"/>
  <c r="AC139" i="18"/>
  <c r="D139" i="27"/>
  <c r="CH142" i="8"/>
  <c r="D143" i="18"/>
  <c r="C143" i="18"/>
  <c r="AU142" i="8"/>
  <c r="AF142" i="8"/>
  <c r="O143" i="8"/>
  <c r="I144" i="8" s="1"/>
  <c r="J144" i="8" s="1"/>
  <c r="AM142" i="8"/>
  <c r="S143" i="18" s="1"/>
  <c r="G142" i="27"/>
  <c r="G143" i="18"/>
  <c r="BO140" i="8"/>
  <c r="AH141" i="18" s="1"/>
  <c r="BH137" i="8"/>
  <c r="AF138" i="18" s="1"/>
  <c r="BU137" i="8"/>
  <c r="AJ138" i="18" s="1"/>
  <c r="C137" i="27"/>
  <c r="BL137" i="8"/>
  <c r="AG138" i="18" s="1"/>
  <c r="BE140" i="8"/>
  <c r="AE141" i="18" s="1"/>
  <c r="BQ138" i="8"/>
  <c r="BR137" i="8"/>
  <c r="AI138" i="18" s="1"/>
  <c r="BJ138" i="8"/>
  <c r="BK138" i="8" s="1"/>
  <c r="AB139" i="18"/>
  <c r="M143" i="25"/>
  <c r="AI143" i="25" s="1"/>
  <c r="N143" i="25"/>
  <c r="O143" i="25"/>
  <c r="P142" i="25"/>
  <c r="Q142" i="25"/>
  <c r="AL140" i="8"/>
  <c r="R141" i="18" s="1"/>
  <c r="AD140" i="8"/>
  <c r="K141" i="18" s="1"/>
  <c r="AS140" i="8"/>
  <c r="X141" i="18" s="1"/>
  <c r="F141" i="18"/>
  <c r="F140" i="27"/>
  <c r="BC141" i="8"/>
  <c r="BD141" i="8" s="1"/>
  <c r="L142" i="18"/>
  <c r="AN141" i="8"/>
  <c r="T142" i="18" s="1"/>
  <c r="AG141" i="8"/>
  <c r="M142" i="18" s="1"/>
  <c r="AV141" i="8"/>
  <c r="Z142" i="18" s="1"/>
  <c r="H141" i="27"/>
  <c r="H142" i="18"/>
  <c r="AZ138" i="8"/>
  <c r="BA138" i="8" s="1"/>
  <c r="O139" i="18"/>
  <c r="R141" i="8"/>
  <c r="BS138" i="8"/>
  <c r="BT138" i="8" s="1"/>
  <c r="V139" i="18"/>
  <c r="BF138" i="8"/>
  <c r="BG138" i="8" s="1"/>
  <c r="P139" i="18"/>
  <c r="BB137" i="8"/>
  <c r="AD138" i="18" s="1"/>
  <c r="BM141" i="8"/>
  <c r="BN141" i="8" s="1"/>
  <c r="Y142" i="18"/>
  <c r="AP139" i="8"/>
  <c r="Q140" i="18"/>
  <c r="AT139" i="8"/>
  <c r="W140" i="18"/>
  <c r="AX139" i="8"/>
  <c r="G141" i="8"/>
  <c r="CV142" i="8"/>
  <c r="DA141" i="8"/>
  <c r="AK140" i="8"/>
  <c r="AC140" i="8"/>
  <c r="AR140" i="8"/>
  <c r="E141" i="18"/>
  <c r="E140" i="27"/>
  <c r="AI139" i="8"/>
  <c r="AE139" i="8"/>
  <c r="J140" i="18"/>
  <c r="D143" i="8"/>
  <c r="AJ142" i="25"/>
  <c r="C143" i="8"/>
  <c r="E143" i="8"/>
  <c r="AJ143" i="25"/>
  <c r="CR134" i="8" l="1"/>
  <c r="AM135" i="18"/>
  <c r="CL135" i="8"/>
  <c r="CM135" i="8"/>
  <c r="CY142" i="8"/>
  <c r="CZ142" i="8"/>
  <c r="CW142" i="8"/>
  <c r="CX143" i="8" s="1"/>
  <c r="AP144" i="18" s="1"/>
  <c r="CN142" i="8"/>
  <c r="CQ142" i="8"/>
  <c r="CO134" i="8"/>
  <c r="CP134" i="8" s="1"/>
  <c r="AN135" i="18" s="1"/>
  <c r="CK135" i="8"/>
  <c r="CJ136" i="8"/>
  <c r="AL137" i="18" s="1"/>
  <c r="CI143" i="8"/>
  <c r="AK144" i="18" s="1"/>
  <c r="AK143" i="25"/>
  <c r="AK142" i="25"/>
  <c r="U143" i="8"/>
  <c r="V143" i="8" s="1"/>
  <c r="AH143" i="8" s="1"/>
  <c r="N144" i="18" s="1"/>
  <c r="M143" i="8"/>
  <c r="L143" i="8" s="1"/>
  <c r="K144" i="8" s="1"/>
  <c r="N144" i="8" s="1"/>
  <c r="F143" i="8"/>
  <c r="H143" i="8" s="1"/>
  <c r="CU143" i="8" s="1"/>
  <c r="P143" i="8"/>
  <c r="Q143" i="8" s="1"/>
  <c r="S143" i="8"/>
  <c r="T143" i="8" s="1"/>
  <c r="R143" i="25"/>
  <c r="D140" i="27"/>
  <c r="C144" i="18"/>
  <c r="D144" i="18"/>
  <c r="CH143" i="8"/>
  <c r="BH138" i="8"/>
  <c r="AF139" i="18" s="1"/>
  <c r="BE141" i="8"/>
  <c r="AE142" i="18" s="1"/>
  <c r="AU143" i="8"/>
  <c r="AF143" i="8"/>
  <c r="O144" i="8"/>
  <c r="I145" i="8" s="1"/>
  <c r="J145" i="8" s="1"/>
  <c r="AM143" i="8"/>
  <c r="S144" i="18" s="1"/>
  <c r="G144" i="18"/>
  <c r="G143" i="27"/>
  <c r="C138" i="27"/>
  <c r="BU138" i="8"/>
  <c r="AJ139" i="18" s="1"/>
  <c r="BO141" i="8"/>
  <c r="AH142" i="18" s="1"/>
  <c r="BL138" i="8"/>
  <c r="AG139" i="18" s="1"/>
  <c r="AP140" i="8"/>
  <c r="Q141" i="18"/>
  <c r="BJ139" i="8"/>
  <c r="BK139" i="8" s="1"/>
  <c r="AB140" i="18"/>
  <c r="BB138" i="8"/>
  <c r="AD139" i="18" s="1"/>
  <c r="AV142" i="8"/>
  <c r="Z143" i="18" s="1"/>
  <c r="AN142" i="8"/>
  <c r="T143" i="18" s="1"/>
  <c r="AG142" i="8"/>
  <c r="M143" i="18" s="1"/>
  <c r="H142" i="27"/>
  <c r="H143" i="18"/>
  <c r="BP139" i="8"/>
  <c r="BQ139" i="8" s="1"/>
  <c r="AC140" i="18"/>
  <c r="AZ139" i="8"/>
  <c r="BA139" i="8" s="1"/>
  <c r="O140" i="18"/>
  <c r="BR138" i="8"/>
  <c r="AI139" i="18" s="1"/>
  <c r="BC142" i="8"/>
  <c r="BD142" i="8" s="1"/>
  <c r="L143" i="18"/>
  <c r="BS139" i="8"/>
  <c r="BT139" i="8" s="1"/>
  <c r="V140" i="18"/>
  <c r="DA142" i="8"/>
  <c r="M144" i="25"/>
  <c r="N144" i="25"/>
  <c r="O144" i="25"/>
  <c r="P143" i="25"/>
  <c r="Q143" i="25"/>
  <c r="BM142" i="8"/>
  <c r="BN142" i="8" s="1"/>
  <c r="Y143" i="18"/>
  <c r="AK141" i="8"/>
  <c r="AC141" i="8"/>
  <c r="AR141" i="8"/>
  <c r="E141" i="27"/>
  <c r="E142" i="18"/>
  <c r="AI140" i="8"/>
  <c r="AE140" i="8"/>
  <c r="J141" i="18"/>
  <c r="R142" i="8"/>
  <c r="BF139" i="8"/>
  <c r="BG139" i="8" s="1"/>
  <c r="P140" i="18"/>
  <c r="AH142" i="8"/>
  <c r="N143" i="18" s="1"/>
  <c r="AW142" i="8"/>
  <c r="AA143" i="18" s="1"/>
  <c r="AO142" i="8"/>
  <c r="U143" i="18" s="1"/>
  <c r="I143" i="18"/>
  <c r="I142" i="27"/>
  <c r="AT140" i="8"/>
  <c r="W141" i="18"/>
  <c r="AX140" i="8"/>
  <c r="G142" i="8"/>
  <c r="CV143" i="8"/>
  <c r="AD141" i="8"/>
  <c r="K142" i="18" s="1"/>
  <c r="AL141" i="8"/>
  <c r="R142" i="18" s="1"/>
  <c r="AS141" i="8"/>
  <c r="X142" i="18" s="1"/>
  <c r="F142" i="18"/>
  <c r="F141" i="27"/>
  <c r="AL143" i="25"/>
  <c r="E144" i="8"/>
  <c r="C144" i="8"/>
  <c r="AL142" i="25"/>
  <c r="D144" i="8"/>
  <c r="AM143" i="25" l="1"/>
  <c r="CR135" i="8"/>
  <c r="AM136" i="18"/>
  <c r="CL136" i="8"/>
  <c r="CM136" i="8"/>
  <c r="CY143" i="8"/>
  <c r="CZ143" i="8"/>
  <c r="CW143" i="8"/>
  <c r="CX144" i="8" s="1"/>
  <c r="AP145" i="18" s="1"/>
  <c r="CN143" i="8"/>
  <c r="CQ143" i="8"/>
  <c r="CO135" i="8"/>
  <c r="CP135" i="8" s="1"/>
  <c r="AN136" i="18" s="1"/>
  <c r="CK136" i="8"/>
  <c r="CJ137" i="8"/>
  <c r="AL138" i="18" s="1"/>
  <c r="CI144" i="8"/>
  <c r="AK145" i="18" s="1"/>
  <c r="AM142" i="25"/>
  <c r="I144" i="18"/>
  <c r="AW143" i="8"/>
  <c r="AA144" i="18" s="1"/>
  <c r="AO143" i="8"/>
  <c r="U144" i="18" s="1"/>
  <c r="I143" i="27"/>
  <c r="S144" i="8"/>
  <c r="T144" i="8" s="1"/>
  <c r="U144" i="8"/>
  <c r="V144" i="8" s="1"/>
  <c r="AH144" i="8" s="1"/>
  <c r="N145" i="18" s="1"/>
  <c r="M144" i="8"/>
  <c r="L144" i="8" s="1"/>
  <c r="K145" i="8" s="1"/>
  <c r="N145" i="8" s="1"/>
  <c r="F144" i="8"/>
  <c r="H144" i="8" s="1"/>
  <c r="CU144" i="8" s="1"/>
  <c r="P144" i="8"/>
  <c r="Q144" i="8" s="1"/>
  <c r="AI144" i="25"/>
  <c r="D141" i="27"/>
  <c r="C145" i="18"/>
  <c r="D145" i="18"/>
  <c r="CH144" i="8"/>
  <c r="AU144" i="8"/>
  <c r="AF144" i="8"/>
  <c r="O145" i="8"/>
  <c r="I146" i="8" s="1"/>
  <c r="J146" i="8" s="1"/>
  <c r="AM144" i="8"/>
  <c r="S145" i="18" s="1"/>
  <c r="G144" i="27"/>
  <c r="G145" i="18"/>
  <c r="BO142" i="8"/>
  <c r="AH143" i="18" s="1"/>
  <c r="BH139" i="8"/>
  <c r="AF140" i="18" s="1"/>
  <c r="BL139" i="8"/>
  <c r="AG140" i="18" s="1"/>
  <c r="BB139" i="8"/>
  <c r="AD140" i="18" s="1"/>
  <c r="BE142" i="8"/>
  <c r="AE143" i="18" s="1"/>
  <c r="AI141" i="8"/>
  <c r="AE141" i="8"/>
  <c r="J142" i="18"/>
  <c r="N145" i="25"/>
  <c r="M145" i="25"/>
  <c r="AI145" i="25" s="1"/>
  <c r="O145" i="25"/>
  <c r="P144" i="25"/>
  <c r="Q144" i="25"/>
  <c r="BM143" i="8"/>
  <c r="BN143" i="8" s="1"/>
  <c r="Y144" i="18"/>
  <c r="AP141" i="8"/>
  <c r="Q142" i="18"/>
  <c r="BS140" i="8"/>
  <c r="BT140" i="8" s="1"/>
  <c r="V141" i="18"/>
  <c r="BU139" i="8"/>
  <c r="AJ140" i="18" s="1"/>
  <c r="C139" i="27"/>
  <c r="BF140" i="8"/>
  <c r="BG140" i="8" s="1"/>
  <c r="P141" i="18"/>
  <c r="BR139" i="8"/>
  <c r="AI140" i="18" s="1"/>
  <c r="DA143" i="8"/>
  <c r="R144" i="25"/>
  <c r="AV143" i="8"/>
  <c r="Z144" i="18" s="1"/>
  <c r="AG143" i="8"/>
  <c r="M144" i="18" s="1"/>
  <c r="AN143" i="8"/>
  <c r="T144" i="18" s="1"/>
  <c r="H144" i="18"/>
  <c r="H143" i="27"/>
  <c r="BJ140" i="8"/>
  <c r="BK140" i="8" s="1"/>
  <c r="AB141" i="18"/>
  <c r="G143" i="8"/>
  <c r="CV144" i="8"/>
  <c r="AZ140" i="8"/>
  <c r="BA140" i="8" s="1"/>
  <c r="O141" i="18"/>
  <c r="AK142" i="8"/>
  <c r="AC142" i="8"/>
  <c r="AR142" i="8"/>
  <c r="E143" i="18"/>
  <c r="E142" i="27"/>
  <c r="AS142" i="8"/>
  <c r="X143" i="18" s="1"/>
  <c r="AL142" i="8"/>
  <c r="R143" i="18" s="1"/>
  <c r="AD142" i="8"/>
  <c r="K143" i="18" s="1"/>
  <c r="F142" i="27"/>
  <c r="F143" i="18"/>
  <c r="BP140" i="8"/>
  <c r="BQ140" i="8" s="1"/>
  <c r="AC141" i="18"/>
  <c r="R143" i="8"/>
  <c r="AT141" i="8"/>
  <c r="W142" i="18"/>
  <c r="AX141" i="8"/>
  <c r="BC143" i="8"/>
  <c r="BD143" i="8" s="1"/>
  <c r="L144" i="18"/>
  <c r="AJ144" i="25"/>
  <c r="D145" i="8"/>
  <c r="E145" i="8"/>
  <c r="AL145" i="25"/>
  <c r="AL144" i="25"/>
  <c r="C145" i="8"/>
  <c r="CR136" i="8" l="1"/>
  <c r="AM137" i="18"/>
  <c r="CL137" i="8"/>
  <c r="CM137" i="8"/>
  <c r="CZ144" i="8"/>
  <c r="CY144" i="8"/>
  <c r="CW144" i="8"/>
  <c r="CX145" i="8" s="1"/>
  <c r="AP146" i="18" s="1"/>
  <c r="CN144" i="8"/>
  <c r="CQ144" i="8"/>
  <c r="CO136" i="8"/>
  <c r="CP136" i="8" s="1"/>
  <c r="AN137" i="18" s="1"/>
  <c r="CK137" i="8"/>
  <c r="CJ138" i="8"/>
  <c r="AL139" i="18" s="1"/>
  <c r="CI145" i="8"/>
  <c r="AK146" i="18" s="1"/>
  <c r="AW144" i="8"/>
  <c r="AA145" i="18" s="1"/>
  <c r="AM145" i="25"/>
  <c r="AM144" i="25"/>
  <c r="I145" i="18"/>
  <c r="I144" i="27"/>
  <c r="AO144" i="8"/>
  <c r="U145" i="18" s="1"/>
  <c r="AK144" i="25"/>
  <c r="R145" i="25"/>
  <c r="AX142" i="8"/>
  <c r="BP142" i="8" s="1"/>
  <c r="C146" i="18"/>
  <c r="CH145" i="8"/>
  <c r="D146" i="18"/>
  <c r="M145" i="8"/>
  <c r="L145" i="8" s="1"/>
  <c r="K146" i="8" s="1"/>
  <c r="N146" i="8" s="1"/>
  <c r="F145" i="8"/>
  <c r="H145" i="8" s="1"/>
  <c r="CU145" i="8" s="1"/>
  <c r="P145" i="8"/>
  <c r="Q145" i="8" s="1"/>
  <c r="S145" i="8"/>
  <c r="T145" i="8" s="1"/>
  <c r="U145" i="8"/>
  <c r="BR140" i="8"/>
  <c r="AI141" i="18" s="1"/>
  <c r="BL140" i="8"/>
  <c r="AG141" i="18" s="1"/>
  <c r="BE143" i="8"/>
  <c r="AE144" i="18" s="1"/>
  <c r="BH140" i="8"/>
  <c r="AF141" i="18" s="1"/>
  <c r="AU145" i="8"/>
  <c r="AF145" i="8"/>
  <c r="O146" i="8"/>
  <c r="I147" i="8" s="1"/>
  <c r="J147" i="8" s="1"/>
  <c r="AM145" i="8"/>
  <c r="S146" i="18" s="1"/>
  <c r="G145" i="27"/>
  <c r="G146" i="18"/>
  <c r="BB140" i="8"/>
  <c r="AD141" i="18" s="1"/>
  <c r="BO143" i="8"/>
  <c r="AH144" i="18" s="1"/>
  <c r="DA144" i="8"/>
  <c r="AP142" i="8"/>
  <c r="Q143" i="18"/>
  <c r="BU140" i="8"/>
  <c r="AJ141" i="18" s="1"/>
  <c r="C140" i="27"/>
  <c r="AZ141" i="8"/>
  <c r="BA141" i="8" s="1"/>
  <c r="O142" i="18"/>
  <c r="BC144" i="8"/>
  <c r="BD144" i="8" s="1"/>
  <c r="L145" i="18"/>
  <c r="AI142" i="8"/>
  <c r="AE142" i="8"/>
  <c r="J143" i="18"/>
  <c r="BF141" i="8"/>
  <c r="BG141" i="8" s="1"/>
  <c r="P142" i="18"/>
  <c r="BJ141" i="8"/>
  <c r="BK141" i="8" s="1"/>
  <c r="AB142" i="18"/>
  <c r="BM144" i="8"/>
  <c r="BN144" i="8" s="1"/>
  <c r="Y145" i="18"/>
  <c r="AD143" i="8"/>
  <c r="K144" i="18" s="1"/>
  <c r="AL143" i="8"/>
  <c r="R144" i="18" s="1"/>
  <c r="AS143" i="8"/>
  <c r="X144" i="18" s="1"/>
  <c r="F143" i="27"/>
  <c r="F144" i="18"/>
  <c r="BP141" i="8"/>
  <c r="BQ141" i="8" s="1"/>
  <c r="AC142" i="18"/>
  <c r="R144" i="8"/>
  <c r="BS141" i="8"/>
  <c r="BT141" i="8" s="1"/>
  <c r="V142" i="18"/>
  <c r="D142" i="27"/>
  <c r="AK143" i="8"/>
  <c r="AC143" i="8"/>
  <c r="AR143" i="8"/>
  <c r="E144" i="18"/>
  <c r="E143" i="27"/>
  <c r="AT142" i="8"/>
  <c r="W143" i="18"/>
  <c r="G144" i="8"/>
  <c r="CV145" i="8"/>
  <c r="AV144" i="8"/>
  <c r="Z145" i="18" s="1"/>
  <c r="AG144" i="8"/>
  <c r="M145" i="18" s="1"/>
  <c r="AN144" i="8"/>
  <c r="T145" i="18" s="1"/>
  <c r="H144" i="27"/>
  <c r="H145" i="18"/>
  <c r="M146" i="25"/>
  <c r="AI146" i="25" s="1"/>
  <c r="N146" i="25"/>
  <c r="O146" i="25"/>
  <c r="P145" i="25"/>
  <c r="Q145" i="25"/>
  <c r="AJ145" i="25"/>
  <c r="D146" i="8"/>
  <c r="E146" i="8"/>
  <c r="C146" i="8"/>
  <c r="AJ146" i="25"/>
  <c r="CR137" i="8" l="1"/>
  <c r="AM138" i="18"/>
  <c r="CL138" i="8"/>
  <c r="CM138" i="8"/>
  <c r="CY145" i="8"/>
  <c r="CZ145" i="8"/>
  <c r="CW145" i="8"/>
  <c r="CX146" i="8" s="1"/>
  <c r="AP147" i="18" s="1"/>
  <c r="CN145" i="8"/>
  <c r="CQ145" i="8"/>
  <c r="CO137" i="8"/>
  <c r="CP137" i="8" s="1"/>
  <c r="AN138" i="18" s="1"/>
  <c r="CK138" i="8"/>
  <c r="CJ139" i="8"/>
  <c r="AL140" i="18" s="1"/>
  <c r="CI146" i="8"/>
  <c r="AK147" i="18" s="1"/>
  <c r="AK145" i="25"/>
  <c r="AK146" i="25"/>
  <c r="U146" i="8"/>
  <c r="V146" i="8" s="1"/>
  <c r="M146" i="8"/>
  <c r="L146" i="8" s="1"/>
  <c r="K147" i="8" s="1"/>
  <c r="N147" i="8" s="1"/>
  <c r="F146" i="8"/>
  <c r="H146" i="8" s="1"/>
  <c r="CU146" i="8" s="1"/>
  <c r="P146" i="8"/>
  <c r="Q146" i="8" s="1"/>
  <c r="S146" i="8"/>
  <c r="T146" i="8" s="1"/>
  <c r="AC143" i="18"/>
  <c r="D143" i="27"/>
  <c r="R146" i="25"/>
  <c r="C147" i="18"/>
  <c r="CH146" i="8"/>
  <c r="D147" i="18"/>
  <c r="BL141" i="8"/>
  <c r="AG142" i="18" s="1"/>
  <c r="BO144" i="8"/>
  <c r="AH145" i="18" s="1"/>
  <c r="BH141" i="8"/>
  <c r="AF142" i="18" s="1"/>
  <c r="BE144" i="8"/>
  <c r="AE145" i="18" s="1"/>
  <c r="BU141" i="8"/>
  <c r="AJ142" i="18" s="1"/>
  <c r="C141" i="27"/>
  <c r="BQ142" i="8"/>
  <c r="BR141" i="8"/>
  <c r="AI142" i="18" s="1"/>
  <c r="AU146" i="8"/>
  <c r="AF146" i="8"/>
  <c r="O147" i="8"/>
  <c r="I148" i="8" s="1"/>
  <c r="J148" i="8" s="1"/>
  <c r="AM146" i="8"/>
  <c r="S147" i="18" s="1"/>
  <c r="G147" i="18"/>
  <c r="G146" i="27"/>
  <c r="AI143" i="8"/>
  <c r="AE143" i="8"/>
  <c r="J144" i="18"/>
  <c r="BS142" i="8"/>
  <c r="BT142" i="8" s="1"/>
  <c r="V143" i="18"/>
  <c r="BB141" i="8"/>
  <c r="AD142" i="18" s="1"/>
  <c r="V145" i="8"/>
  <c r="AP143" i="8"/>
  <c r="Q144" i="18"/>
  <c r="BJ142" i="8"/>
  <c r="BK142" i="8" s="1"/>
  <c r="AB143" i="18"/>
  <c r="DA145" i="8"/>
  <c r="G145" i="8"/>
  <c r="CV146" i="8"/>
  <c r="AL144" i="8"/>
  <c r="R145" i="18" s="1"/>
  <c r="AS144" i="8"/>
  <c r="X145" i="18" s="1"/>
  <c r="AD144" i="8"/>
  <c r="K145" i="18" s="1"/>
  <c r="F144" i="27"/>
  <c r="F145" i="18"/>
  <c r="BC145" i="8"/>
  <c r="BD145" i="8" s="1"/>
  <c r="L146" i="18"/>
  <c r="AG145" i="8"/>
  <c r="M146" i="18" s="1"/>
  <c r="AV145" i="8"/>
  <c r="Z146" i="18" s="1"/>
  <c r="AN145" i="8"/>
  <c r="T146" i="18" s="1"/>
  <c r="H145" i="27"/>
  <c r="H146" i="18"/>
  <c r="M147" i="25"/>
  <c r="N147" i="25"/>
  <c r="O147" i="25"/>
  <c r="P146" i="25"/>
  <c r="Q146" i="25"/>
  <c r="R145" i="8"/>
  <c r="AZ142" i="8"/>
  <c r="BA142" i="8" s="1"/>
  <c r="O143" i="18"/>
  <c r="AK144" i="8"/>
  <c r="AC144" i="8"/>
  <c r="AR144" i="8"/>
  <c r="E145" i="18"/>
  <c r="E144" i="27"/>
  <c r="AT143" i="8"/>
  <c r="W144" i="18"/>
  <c r="AX143" i="8"/>
  <c r="BF142" i="8"/>
  <c r="BG142" i="8" s="1"/>
  <c r="P143" i="18"/>
  <c r="BM145" i="8"/>
  <c r="BN145" i="8" s="1"/>
  <c r="Y146" i="18"/>
  <c r="D147" i="8"/>
  <c r="AL146" i="25"/>
  <c r="C147" i="8"/>
  <c r="E147" i="8"/>
  <c r="CR138" i="8" l="1"/>
  <c r="AM139" i="18"/>
  <c r="CL139" i="8"/>
  <c r="CM139" i="8"/>
  <c r="CY146" i="8"/>
  <c r="CZ146" i="8"/>
  <c r="CW146" i="8"/>
  <c r="CX147" i="8" s="1"/>
  <c r="AP148" i="18" s="1"/>
  <c r="CN146" i="8"/>
  <c r="CQ146" i="8"/>
  <c r="CO138" i="8"/>
  <c r="CP138" i="8" s="1"/>
  <c r="AN139" i="18" s="1"/>
  <c r="CK139" i="8"/>
  <c r="CJ140" i="8"/>
  <c r="AL141" i="18" s="1"/>
  <c r="CI147" i="8"/>
  <c r="AK148" i="18" s="1"/>
  <c r="AM146" i="25"/>
  <c r="AI147" i="25"/>
  <c r="R147" i="25"/>
  <c r="D144" i="27"/>
  <c r="S147" i="8"/>
  <c r="T147" i="8" s="1"/>
  <c r="U147" i="8"/>
  <c r="V147" i="8" s="1"/>
  <c r="AO147" i="8" s="1"/>
  <c r="U148" i="18" s="1"/>
  <c r="M147" i="8"/>
  <c r="L147" i="8" s="1"/>
  <c r="K148" i="8" s="1"/>
  <c r="N148" i="8" s="1"/>
  <c r="F147" i="8"/>
  <c r="H147" i="8" s="1"/>
  <c r="CU147" i="8" s="1"/>
  <c r="P147" i="8"/>
  <c r="Q147" i="8" s="1"/>
  <c r="C148" i="18"/>
  <c r="D148" i="18"/>
  <c r="CH147" i="8"/>
  <c r="BO145" i="8"/>
  <c r="AH146" i="18" s="1"/>
  <c r="BE145" i="8"/>
  <c r="AE146" i="18" s="1"/>
  <c r="BL142" i="8"/>
  <c r="AG143" i="18" s="1"/>
  <c r="BU142" i="8"/>
  <c r="AJ143" i="18" s="1"/>
  <c r="C142" i="27"/>
  <c r="BB142" i="8"/>
  <c r="AD143" i="18" s="1"/>
  <c r="BH142" i="8"/>
  <c r="AF143" i="18" s="1"/>
  <c r="AU147" i="8"/>
  <c r="AF147" i="8"/>
  <c r="O148" i="8"/>
  <c r="I149" i="8" s="1"/>
  <c r="J149" i="8" s="1"/>
  <c r="AM147" i="8"/>
  <c r="S148" i="18" s="1"/>
  <c r="G147" i="27"/>
  <c r="G148" i="18"/>
  <c r="G146" i="8"/>
  <c r="CV147" i="8"/>
  <c r="AH145" i="8"/>
  <c r="N146" i="18" s="1"/>
  <c r="AO145" i="8"/>
  <c r="U146" i="18" s="1"/>
  <c r="AW145" i="8"/>
  <c r="I146" i="18"/>
  <c r="I145" i="27"/>
  <c r="AZ143" i="8"/>
  <c r="BA143" i="8" s="1"/>
  <c r="O144" i="18"/>
  <c r="BM146" i="8"/>
  <c r="BN146" i="8" s="1"/>
  <c r="Y147" i="18"/>
  <c r="AD145" i="8"/>
  <c r="K146" i="18" s="1"/>
  <c r="AS145" i="8"/>
  <c r="X146" i="18" s="1"/>
  <c r="AL145" i="8"/>
  <c r="R146" i="18" s="1"/>
  <c r="F145" i="27"/>
  <c r="F146" i="18"/>
  <c r="AW146" i="8"/>
  <c r="AA147" i="18" s="1"/>
  <c r="AH146" i="8"/>
  <c r="N147" i="18" s="1"/>
  <c r="AO146" i="8"/>
  <c r="U147" i="18" s="1"/>
  <c r="I146" i="27"/>
  <c r="I147" i="18"/>
  <c r="BF143" i="8"/>
  <c r="BG143" i="8" s="1"/>
  <c r="P144" i="18"/>
  <c r="AT144" i="8"/>
  <c r="W145" i="18"/>
  <c r="R146" i="8"/>
  <c r="DA146" i="8"/>
  <c r="BR142" i="8"/>
  <c r="AI143" i="18" s="1"/>
  <c r="AI144" i="8"/>
  <c r="AE144" i="8"/>
  <c r="J145" i="18"/>
  <c r="BP143" i="8"/>
  <c r="BQ143" i="8" s="1"/>
  <c r="AC144" i="18"/>
  <c r="AX144" i="8"/>
  <c r="BC146" i="8"/>
  <c r="BD146" i="8" s="1"/>
  <c r="L147" i="18"/>
  <c r="AP144" i="8"/>
  <c r="Q145" i="18"/>
  <c r="AV146" i="8"/>
  <c r="Z147" i="18" s="1"/>
  <c r="AN146" i="8"/>
  <c r="T147" i="18" s="1"/>
  <c r="AG146" i="8"/>
  <c r="M147" i="18" s="1"/>
  <c r="H147" i="18"/>
  <c r="H146" i="27"/>
  <c r="N148" i="25"/>
  <c r="M148" i="25"/>
  <c r="O148" i="25"/>
  <c r="P147" i="25"/>
  <c r="Q147" i="25"/>
  <c r="BJ143" i="8"/>
  <c r="BK143" i="8" s="1"/>
  <c r="AB144" i="18"/>
  <c r="AK145" i="8"/>
  <c r="AC145" i="8"/>
  <c r="AR145" i="8"/>
  <c r="E146" i="18"/>
  <c r="E145" i="27"/>
  <c r="BS143" i="8"/>
  <c r="BT143" i="8" s="1"/>
  <c r="V144" i="18"/>
  <c r="E148" i="8"/>
  <c r="D148" i="8"/>
  <c r="C148" i="8"/>
  <c r="AJ147" i="25"/>
  <c r="CR139" i="8" l="1"/>
  <c r="AM140" i="18"/>
  <c r="CL140" i="8"/>
  <c r="CM140" i="8"/>
  <c r="CZ147" i="8"/>
  <c r="CY147" i="8"/>
  <c r="CW147" i="8"/>
  <c r="CX148" i="8" s="1"/>
  <c r="AP149" i="18" s="1"/>
  <c r="CN147" i="8"/>
  <c r="CQ147" i="8"/>
  <c r="CO139" i="8"/>
  <c r="CP139" i="8" s="1"/>
  <c r="AN140" i="18" s="1"/>
  <c r="CK140" i="8"/>
  <c r="CJ141" i="8"/>
  <c r="AL142" i="18" s="1"/>
  <c r="CI148" i="8"/>
  <c r="AK149" i="18" s="1"/>
  <c r="AK147" i="25"/>
  <c r="AI148" i="25"/>
  <c r="AH147" i="8"/>
  <c r="N148" i="18" s="1"/>
  <c r="AW147" i="8"/>
  <c r="AA148" i="18" s="1"/>
  <c r="I148" i="18"/>
  <c r="I147" i="27"/>
  <c r="D145" i="27"/>
  <c r="S148" i="8"/>
  <c r="T148" i="8" s="1"/>
  <c r="M148" i="8"/>
  <c r="L148" i="8" s="1"/>
  <c r="K149" i="8" s="1"/>
  <c r="N149" i="8" s="1"/>
  <c r="F148" i="8"/>
  <c r="H148" i="8" s="1"/>
  <c r="CU148" i="8" s="1"/>
  <c r="P148" i="8"/>
  <c r="Q148" i="8" s="1"/>
  <c r="U148" i="8"/>
  <c r="V148" i="8" s="1"/>
  <c r="AO148" i="8" s="1"/>
  <c r="U149" i="18" s="1"/>
  <c r="C149" i="18"/>
  <c r="CH148" i="8"/>
  <c r="D149" i="18"/>
  <c r="BH143" i="8"/>
  <c r="AF144" i="18" s="1"/>
  <c r="AU148" i="8"/>
  <c r="AF148" i="8"/>
  <c r="O149" i="8"/>
  <c r="I150" i="8" s="1"/>
  <c r="J150" i="8" s="1"/>
  <c r="AM148" i="8"/>
  <c r="S149" i="18" s="1"/>
  <c r="G148" i="27"/>
  <c r="G149" i="18"/>
  <c r="BB143" i="8"/>
  <c r="AD144" i="18" s="1"/>
  <c r="BE146" i="8"/>
  <c r="AE147" i="18" s="1"/>
  <c r="BR143" i="8"/>
  <c r="AI144" i="18" s="1"/>
  <c r="BL143" i="8"/>
  <c r="AG144" i="18" s="1"/>
  <c r="BU143" i="8"/>
  <c r="AJ144" i="18" s="1"/>
  <c r="C143" i="27"/>
  <c r="BO146" i="8"/>
  <c r="AH147" i="18" s="1"/>
  <c r="BJ144" i="8"/>
  <c r="BK144" i="8" s="1"/>
  <c r="AB145" i="18"/>
  <c r="G147" i="8"/>
  <c r="CV148" i="8"/>
  <c r="BM147" i="8"/>
  <c r="BN147" i="8" s="1"/>
  <c r="Y148" i="18"/>
  <c r="BS144" i="8"/>
  <c r="BT144" i="8" s="1"/>
  <c r="V145" i="18"/>
  <c r="AK146" i="8"/>
  <c r="AC146" i="8"/>
  <c r="AR146" i="8"/>
  <c r="E147" i="18"/>
  <c r="E146" i="27"/>
  <c r="AP145" i="8"/>
  <c r="Q146" i="18"/>
  <c r="N149" i="25"/>
  <c r="M149" i="25"/>
  <c r="O149" i="25"/>
  <c r="P148" i="25"/>
  <c r="Q148" i="25"/>
  <c r="R148" i="25"/>
  <c r="DA147" i="8"/>
  <c r="AA146" i="18"/>
  <c r="AX145" i="8"/>
  <c r="AL146" i="8"/>
  <c r="R147" i="18" s="1"/>
  <c r="AD146" i="8"/>
  <c r="K147" i="18" s="1"/>
  <c r="AS146" i="8"/>
  <c r="X147" i="18" s="1"/>
  <c r="F147" i="18"/>
  <c r="F146" i="27"/>
  <c r="BP144" i="8"/>
  <c r="BQ144" i="8" s="1"/>
  <c r="AC145" i="18"/>
  <c r="R147" i="8"/>
  <c r="BC147" i="8"/>
  <c r="BD147" i="8" s="1"/>
  <c r="L148" i="18"/>
  <c r="AT145" i="8"/>
  <c r="W146" i="18"/>
  <c r="AZ144" i="8"/>
  <c r="BA144" i="8" s="1"/>
  <c r="O145" i="18"/>
  <c r="AI145" i="8"/>
  <c r="AE145" i="8"/>
  <c r="J146" i="18"/>
  <c r="AN147" i="8"/>
  <c r="T148" i="18" s="1"/>
  <c r="AV147" i="8"/>
  <c r="Z148" i="18" s="1"/>
  <c r="AG147" i="8"/>
  <c r="M148" i="18" s="1"/>
  <c r="H147" i="27"/>
  <c r="H148" i="18"/>
  <c r="BF144" i="8"/>
  <c r="BG144" i="8" s="1"/>
  <c r="P145" i="18"/>
  <c r="D149" i="8"/>
  <c r="AL148" i="25"/>
  <c r="E149" i="8"/>
  <c r="C149" i="8"/>
  <c r="AL147" i="25"/>
  <c r="CR140" i="8" l="1"/>
  <c r="AM141" i="18"/>
  <c r="CL141" i="8"/>
  <c r="CM141" i="8"/>
  <c r="CZ148" i="8"/>
  <c r="CY148" i="8"/>
  <c r="CW148" i="8"/>
  <c r="CX149" i="8" s="1"/>
  <c r="AP150" i="18" s="1"/>
  <c r="CN148" i="8"/>
  <c r="CQ148" i="8"/>
  <c r="CO140" i="8"/>
  <c r="CP140" i="8" s="1"/>
  <c r="AN141" i="18" s="1"/>
  <c r="AM147" i="25"/>
  <c r="CK141" i="8"/>
  <c r="CJ142" i="8"/>
  <c r="AL143" i="18" s="1"/>
  <c r="CI149" i="8"/>
  <c r="AK150" i="18" s="1"/>
  <c r="AM148" i="25"/>
  <c r="AI149" i="25"/>
  <c r="AH148" i="8"/>
  <c r="N149" i="18" s="1"/>
  <c r="AW148" i="8"/>
  <c r="AA149" i="18" s="1"/>
  <c r="AX146" i="8"/>
  <c r="BP146" i="8" s="1"/>
  <c r="I149" i="18"/>
  <c r="I148" i="27"/>
  <c r="R149" i="25"/>
  <c r="M149" i="8"/>
  <c r="L149" i="8" s="1"/>
  <c r="K150" i="8" s="1"/>
  <c r="N150" i="8" s="1"/>
  <c r="F149" i="8"/>
  <c r="H149" i="8" s="1"/>
  <c r="CU149" i="8" s="1"/>
  <c r="P149" i="8"/>
  <c r="Q149" i="8" s="1"/>
  <c r="S149" i="8"/>
  <c r="T149" i="8" s="1"/>
  <c r="U149" i="8"/>
  <c r="C150" i="18"/>
  <c r="CH149" i="8"/>
  <c r="D150" i="18"/>
  <c r="AU149" i="8"/>
  <c r="AF149" i="8"/>
  <c r="O150" i="8"/>
  <c r="I151" i="8" s="1"/>
  <c r="J151" i="8" s="1"/>
  <c r="AM149" i="8"/>
  <c r="S150" i="18" s="1"/>
  <c r="G150" i="18"/>
  <c r="G149" i="27"/>
  <c r="BL144" i="8"/>
  <c r="AG145" i="18" s="1"/>
  <c r="BE147" i="8"/>
  <c r="AE148" i="18" s="1"/>
  <c r="BB144" i="8"/>
  <c r="AD145" i="18" s="1"/>
  <c r="BR144" i="8"/>
  <c r="AI145" i="18" s="1"/>
  <c r="BH144" i="8"/>
  <c r="AF145" i="18" s="1"/>
  <c r="BO147" i="8"/>
  <c r="AH148" i="18" s="1"/>
  <c r="AI146" i="8"/>
  <c r="AE146" i="8"/>
  <c r="J147" i="18"/>
  <c r="G148" i="8"/>
  <c r="CV149" i="8"/>
  <c r="AP146" i="8"/>
  <c r="Q147" i="18"/>
  <c r="AK147" i="8"/>
  <c r="AC147" i="8"/>
  <c r="AR147" i="8"/>
  <c r="E148" i="18"/>
  <c r="E147" i="27"/>
  <c r="BM148" i="8"/>
  <c r="BN148" i="8" s="1"/>
  <c r="Y149" i="18"/>
  <c r="BP145" i="8"/>
  <c r="BQ145" i="8" s="1"/>
  <c r="AC146" i="18"/>
  <c r="BU144" i="8"/>
  <c r="AJ145" i="18" s="1"/>
  <c r="C144" i="27"/>
  <c r="AL147" i="8"/>
  <c r="R148" i="18" s="1"/>
  <c r="AD147" i="8"/>
  <c r="K148" i="18" s="1"/>
  <c r="AS147" i="8"/>
  <c r="X148" i="18" s="1"/>
  <c r="F148" i="18"/>
  <c r="F147" i="27"/>
  <c r="R148" i="8"/>
  <c r="BS145" i="8"/>
  <c r="BT145" i="8" s="1"/>
  <c r="V146" i="18"/>
  <c r="AZ145" i="8"/>
  <c r="BA145" i="8" s="1"/>
  <c r="O146" i="18"/>
  <c r="BF145" i="8"/>
  <c r="BG145" i="8" s="1"/>
  <c r="P146" i="18"/>
  <c r="D146" i="27"/>
  <c r="DA148" i="8"/>
  <c r="AV148" i="8"/>
  <c r="Z149" i="18" s="1"/>
  <c r="AN148" i="8"/>
  <c r="T149" i="18" s="1"/>
  <c r="AG148" i="8"/>
  <c r="M149" i="18" s="1"/>
  <c r="H149" i="18"/>
  <c r="H148" i="27"/>
  <c r="M150" i="25"/>
  <c r="N150" i="25"/>
  <c r="O150" i="25"/>
  <c r="P149" i="25"/>
  <c r="Q149" i="25"/>
  <c r="BJ145" i="8"/>
  <c r="BK145" i="8" s="1"/>
  <c r="AB146" i="18"/>
  <c r="AT146" i="8"/>
  <c r="W147" i="18"/>
  <c r="BC148" i="8"/>
  <c r="BD148" i="8" s="1"/>
  <c r="L149" i="18"/>
  <c r="D150" i="8"/>
  <c r="AJ148" i="25"/>
  <c r="E150" i="8"/>
  <c r="C150" i="8"/>
  <c r="AJ149" i="25"/>
  <c r="CR141" i="8" l="1"/>
  <c r="AM142" i="18"/>
  <c r="CL142" i="8"/>
  <c r="CM142" i="8"/>
  <c r="CY149" i="8"/>
  <c r="CZ149" i="8"/>
  <c r="CW149" i="8"/>
  <c r="CX150" i="8" s="1"/>
  <c r="AP151" i="18" s="1"/>
  <c r="AK148" i="25"/>
  <c r="CN149" i="8"/>
  <c r="CQ149" i="8"/>
  <c r="CO141" i="8"/>
  <c r="CP141" i="8" s="1"/>
  <c r="AN142" i="18" s="1"/>
  <c r="CK142" i="8"/>
  <c r="CJ143" i="8"/>
  <c r="AL144" i="18" s="1"/>
  <c r="CI150" i="8"/>
  <c r="AK151" i="18" s="1"/>
  <c r="AK149" i="25"/>
  <c r="AI150" i="25"/>
  <c r="AC147" i="18"/>
  <c r="AX147" i="8"/>
  <c r="AC148" i="18" s="1"/>
  <c r="M150" i="8"/>
  <c r="L150" i="8" s="1"/>
  <c r="K151" i="8" s="1"/>
  <c r="N151" i="8" s="1"/>
  <c r="F150" i="8"/>
  <c r="H150" i="8" s="1"/>
  <c r="CU150" i="8" s="1"/>
  <c r="P150" i="8"/>
  <c r="Q150" i="8" s="1"/>
  <c r="S150" i="8"/>
  <c r="T150" i="8" s="1"/>
  <c r="U150" i="8"/>
  <c r="V150" i="8" s="1"/>
  <c r="D147" i="27"/>
  <c r="D151" i="18"/>
  <c r="CH150" i="8"/>
  <c r="C151" i="18"/>
  <c r="C145" i="27"/>
  <c r="BU145" i="8"/>
  <c r="AJ146" i="18" s="1"/>
  <c r="BQ146" i="8"/>
  <c r="BR145" i="8"/>
  <c r="AI146" i="18" s="1"/>
  <c r="BH145" i="8"/>
  <c r="AF146" i="18" s="1"/>
  <c r="BL145" i="8"/>
  <c r="AG146" i="18" s="1"/>
  <c r="BO148" i="8"/>
  <c r="AH149" i="18" s="1"/>
  <c r="BE148" i="8"/>
  <c r="AE149" i="18" s="1"/>
  <c r="BB145" i="8"/>
  <c r="AD146" i="18" s="1"/>
  <c r="AK148" i="8"/>
  <c r="AC148" i="8"/>
  <c r="AR148" i="8"/>
  <c r="E148" i="27"/>
  <c r="E149" i="18"/>
  <c r="AD148" i="8"/>
  <c r="K149" i="18" s="1"/>
  <c r="AL148" i="8"/>
  <c r="R149" i="18" s="1"/>
  <c r="AS148" i="8"/>
  <c r="X149" i="18" s="1"/>
  <c r="F149" i="18"/>
  <c r="F148" i="27"/>
  <c r="G149" i="8"/>
  <c r="CV150" i="8"/>
  <c r="V149" i="8"/>
  <c r="R149" i="8"/>
  <c r="AT147" i="8"/>
  <c r="W148" i="18"/>
  <c r="DA149" i="8"/>
  <c r="AI147" i="8"/>
  <c r="AE147" i="8"/>
  <c r="J148" i="18"/>
  <c r="AZ146" i="8"/>
  <c r="BA146" i="8" s="1"/>
  <c r="O147" i="18"/>
  <c r="AP147" i="8"/>
  <c r="Q148" i="18"/>
  <c r="BF146" i="8"/>
  <c r="BG146" i="8" s="1"/>
  <c r="P147" i="18"/>
  <c r="BC149" i="8"/>
  <c r="BD149" i="8" s="1"/>
  <c r="L150" i="18"/>
  <c r="BJ146" i="8"/>
  <c r="BK146" i="8" s="1"/>
  <c r="AB147" i="18"/>
  <c r="BS146" i="8"/>
  <c r="BT146" i="8" s="1"/>
  <c r="V147" i="18"/>
  <c r="AU150" i="8"/>
  <c r="AF150" i="8"/>
  <c r="O151" i="8"/>
  <c r="I152" i="8" s="1"/>
  <c r="J152" i="8" s="1"/>
  <c r="AM150" i="8"/>
  <c r="S151" i="18" s="1"/>
  <c r="G150" i="27"/>
  <c r="G151" i="18"/>
  <c r="R150" i="25"/>
  <c r="N151" i="25"/>
  <c r="M151" i="25"/>
  <c r="AI151" i="25" s="1"/>
  <c r="O151" i="25"/>
  <c r="P150" i="25"/>
  <c r="Q150" i="25"/>
  <c r="AG149" i="8"/>
  <c r="M150" i="18" s="1"/>
  <c r="AN149" i="8"/>
  <c r="T150" i="18" s="1"/>
  <c r="AV149" i="8"/>
  <c r="Z150" i="18" s="1"/>
  <c r="H149" i="27"/>
  <c r="H150" i="18"/>
  <c r="BM149" i="8"/>
  <c r="BN149" i="8" s="1"/>
  <c r="Y150" i="18"/>
  <c r="D151" i="8"/>
  <c r="AL149" i="25"/>
  <c r="E151" i="8"/>
  <c r="AJ151" i="25"/>
  <c r="C151" i="8"/>
  <c r="AJ150" i="25"/>
  <c r="CR142" i="8" l="1"/>
  <c r="AM143" i="18"/>
  <c r="CL143" i="8"/>
  <c r="CM143" i="8"/>
  <c r="CZ150" i="8"/>
  <c r="CY150" i="8"/>
  <c r="CW150" i="8"/>
  <c r="CX151" i="8" s="1"/>
  <c r="AP152" i="18" s="1"/>
  <c r="CN150" i="8"/>
  <c r="CQ150" i="8"/>
  <c r="CO142" i="8"/>
  <c r="CP142" i="8" s="1"/>
  <c r="AN143" i="18" s="1"/>
  <c r="CK143" i="8"/>
  <c r="CJ144" i="8"/>
  <c r="AL145" i="18" s="1"/>
  <c r="CI151" i="8"/>
  <c r="AK152" i="18" s="1"/>
  <c r="AM149" i="25"/>
  <c r="BP147" i="8"/>
  <c r="BQ147" i="8" s="1"/>
  <c r="AK151" i="25"/>
  <c r="AK150" i="25"/>
  <c r="R151" i="25"/>
  <c r="AX148" i="8"/>
  <c r="AC149" i="18" s="1"/>
  <c r="D148" i="27"/>
  <c r="M151" i="8"/>
  <c r="L151" i="8" s="1"/>
  <c r="K152" i="8" s="1"/>
  <c r="N152" i="8" s="1"/>
  <c r="F151" i="8"/>
  <c r="H151" i="8" s="1"/>
  <c r="CU151" i="8" s="1"/>
  <c r="P151" i="8"/>
  <c r="Q151" i="8" s="1"/>
  <c r="S151" i="8"/>
  <c r="T151" i="8" s="1"/>
  <c r="U151" i="8"/>
  <c r="C152" i="18"/>
  <c r="CH151" i="8"/>
  <c r="D152" i="18"/>
  <c r="BE149" i="8"/>
  <c r="AE150" i="18" s="1"/>
  <c r="BL146" i="8"/>
  <c r="AG147" i="18" s="1"/>
  <c r="BO149" i="8"/>
  <c r="AH150" i="18" s="1"/>
  <c r="BH146" i="8"/>
  <c r="AF147" i="18" s="1"/>
  <c r="BB146" i="8"/>
  <c r="AD147" i="18" s="1"/>
  <c r="BU146" i="8"/>
  <c r="AJ147" i="18" s="1"/>
  <c r="C146" i="27"/>
  <c r="BC150" i="8"/>
  <c r="BD150" i="8" s="1"/>
  <c r="L151" i="18"/>
  <c r="BJ147" i="8"/>
  <c r="BK147" i="8" s="1"/>
  <c r="AB148" i="18"/>
  <c r="AK149" i="8"/>
  <c r="AC149" i="8"/>
  <c r="AR149" i="8"/>
  <c r="E150" i="18"/>
  <c r="E149" i="27"/>
  <c r="BR146" i="8"/>
  <c r="AI147" i="18" s="1"/>
  <c r="BM150" i="8"/>
  <c r="BN150" i="8" s="1"/>
  <c r="Y151" i="18"/>
  <c r="R150" i="8"/>
  <c r="AT148" i="8"/>
  <c r="W149" i="18"/>
  <c r="AZ147" i="8"/>
  <c r="BA147" i="8" s="1"/>
  <c r="O148" i="18"/>
  <c r="AI148" i="8"/>
  <c r="AE148" i="8"/>
  <c r="J149" i="18"/>
  <c r="AU151" i="8"/>
  <c r="AF151" i="8"/>
  <c r="O152" i="8"/>
  <c r="I153" i="8" s="1"/>
  <c r="J153" i="8" s="1"/>
  <c r="AM151" i="8"/>
  <c r="S152" i="18" s="1"/>
  <c r="G152" i="18"/>
  <c r="G151" i="27"/>
  <c r="BF147" i="8"/>
  <c r="BG147" i="8" s="1"/>
  <c r="P148" i="18"/>
  <c r="AP148" i="8"/>
  <c r="Q149" i="18"/>
  <c r="AS149" i="8"/>
  <c r="X150" i="18" s="1"/>
  <c r="AL149" i="8"/>
  <c r="R150" i="18" s="1"/>
  <c r="AD149" i="8"/>
  <c r="K150" i="18" s="1"/>
  <c r="F150" i="18"/>
  <c r="F149" i="27"/>
  <c r="AN150" i="8"/>
  <c r="T151" i="18" s="1"/>
  <c r="AV150" i="8"/>
  <c r="Z151" i="18" s="1"/>
  <c r="AG150" i="8"/>
  <c r="M151" i="18" s="1"/>
  <c r="H150" i="27"/>
  <c r="H151" i="18"/>
  <c r="AH149" i="8"/>
  <c r="N150" i="18" s="1"/>
  <c r="AO149" i="8"/>
  <c r="U150" i="18" s="1"/>
  <c r="AW149" i="8"/>
  <c r="AA150" i="18" s="1"/>
  <c r="I150" i="18"/>
  <c r="I149" i="27"/>
  <c r="N152" i="25"/>
  <c r="M152" i="25"/>
  <c r="AI152" i="25" s="1"/>
  <c r="O152" i="25"/>
  <c r="P151" i="25"/>
  <c r="Q151" i="25"/>
  <c r="DA150" i="8"/>
  <c r="AW150" i="8"/>
  <c r="AA151" i="18" s="1"/>
  <c r="AO150" i="8"/>
  <c r="U151" i="18" s="1"/>
  <c r="AH150" i="8"/>
  <c r="N151" i="18" s="1"/>
  <c r="I150" i="27"/>
  <c r="I151" i="18"/>
  <c r="G150" i="8"/>
  <c r="CV151" i="8"/>
  <c r="BS147" i="8"/>
  <c r="BT147" i="8" s="1"/>
  <c r="V148" i="18"/>
  <c r="D152" i="8"/>
  <c r="AL152" i="25"/>
  <c r="AL151" i="25"/>
  <c r="E152" i="8"/>
  <c r="AL150" i="25"/>
  <c r="C152" i="8"/>
  <c r="CR143" i="8" l="1"/>
  <c r="AM144" i="18"/>
  <c r="CL144" i="8"/>
  <c r="CM144" i="8"/>
  <c r="CZ151" i="8"/>
  <c r="CY151" i="8"/>
  <c r="CW151" i="8"/>
  <c r="CX152" i="8" s="1"/>
  <c r="AP153" i="18" s="1"/>
  <c r="CN151" i="8"/>
  <c r="CQ151" i="8"/>
  <c r="CO143" i="8"/>
  <c r="CP143" i="8" s="1"/>
  <c r="AN144" i="18" s="1"/>
  <c r="AM151" i="25"/>
  <c r="CK144" i="8"/>
  <c r="CJ145" i="8"/>
  <c r="AL146" i="18" s="1"/>
  <c r="CI152" i="8"/>
  <c r="AK153" i="18" s="1"/>
  <c r="AM150" i="25"/>
  <c r="AM152" i="25"/>
  <c r="S152" i="8"/>
  <c r="T152" i="8" s="1"/>
  <c r="P152" i="8"/>
  <c r="Q152" i="8" s="1"/>
  <c r="F152" i="8"/>
  <c r="H152" i="8" s="1"/>
  <c r="CU152" i="8" s="1"/>
  <c r="U152" i="8"/>
  <c r="V152" i="8" s="1"/>
  <c r="M152" i="8"/>
  <c r="L152" i="8" s="1"/>
  <c r="K153" i="8" s="1"/>
  <c r="N153" i="8" s="1"/>
  <c r="R152" i="25"/>
  <c r="BP148" i="8"/>
  <c r="BQ148" i="8" s="1"/>
  <c r="AX149" i="8"/>
  <c r="BP149" i="8" s="1"/>
  <c r="C153" i="18"/>
  <c r="CH152" i="8"/>
  <c r="D153" i="18"/>
  <c r="BE150" i="8"/>
  <c r="AE151" i="18" s="1"/>
  <c r="BH147" i="8"/>
  <c r="AF148" i="18" s="1"/>
  <c r="BO150" i="8"/>
  <c r="AH151" i="18" s="1"/>
  <c r="BL147" i="8"/>
  <c r="AG148" i="18" s="1"/>
  <c r="BU147" i="8"/>
  <c r="AJ148" i="18" s="1"/>
  <c r="C147" i="27"/>
  <c r="DA151" i="8"/>
  <c r="BS148" i="8"/>
  <c r="BT148" i="8" s="1"/>
  <c r="V149" i="18"/>
  <c r="AU152" i="8"/>
  <c r="AF152" i="8"/>
  <c r="O153" i="8"/>
  <c r="I154" i="8" s="1"/>
  <c r="J154" i="8" s="1"/>
  <c r="AM152" i="8"/>
  <c r="S153" i="18" s="1"/>
  <c r="G153" i="18"/>
  <c r="G152" i="27"/>
  <c r="BB147" i="8"/>
  <c r="AD148" i="18" s="1"/>
  <c r="AN151" i="8"/>
  <c r="T152" i="18" s="1"/>
  <c r="AG151" i="8"/>
  <c r="M152" i="18" s="1"/>
  <c r="AV151" i="8"/>
  <c r="Z152" i="18" s="1"/>
  <c r="H151" i="27"/>
  <c r="H152" i="18"/>
  <c r="BM151" i="8"/>
  <c r="BN151" i="8" s="1"/>
  <c r="Y152" i="18"/>
  <c r="BR147" i="8"/>
  <c r="AI148" i="18" s="1"/>
  <c r="BJ148" i="8"/>
  <c r="BK148" i="8" s="1"/>
  <c r="AB149" i="18"/>
  <c r="D149" i="27"/>
  <c r="AZ148" i="8"/>
  <c r="BA148" i="8" s="1"/>
  <c r="O149" i="18"/>
  <c r="AL150" i="8"/>
  <c r="R151" i="18" s="1"/>
  <c r="AD150" i="8"/>
  <c r="K151" i="18" s="1"/>
  <c r="AS150" i="8"/>
  <c r="X151" i="18" s="1"/>
  <c r="F150" i="27"/>
  <c r="F151" i="18"/>
  <c r="BF148" i="8"/>
  <c r="BG148" i="8" s="1"/>
  <c r="P149" i="18"/>
  <c r="R151" i="8"/>
  <c r="AT149" i="8"/>
  <c r="W150" i="18"/>
  <c r="G151" i="8"/>
  <c r="CV152" i="8"/>
  <c r="AI149" i="8"/>
  <c r="AE149" i="8"/>
  <c r="J150" i="18"/>
  <c r="N153" i="25"/>
  <c r="M153" i="25"/>
  <c r="AI153" i="25" s="1"/>
  <c r="O153" i="25"/>
  <c r="P152" i="25"/>
  <c r="Q152" i="25"/>
  <c r="AP149" i="8"/>
  <c r="Q150" i="18"/>
  <c r="V151" i="8"/>
  <c r="AK150" i="8"/>
  <c r="AC150" i="8"/>
  <c r="AR150" i="8"/>
  <c r="E150" i="27"/>
  <c r="E151" i="18"/>
  <c r="BC151" i="8"/>
  <c r="BD151" i="8" s="1"/>
  <c r="L152" i="18"/>
  <c r="D153" i="8"/>
  <c r="C153" i="8"/>
  <c r="AL153" i="25"/>
  <c r="E153" i="8"/>
  <c r="AJ152" i="25"/>
  <c r="CR144" i="8" l="1"/>
  <c r="AM145" i="18"/>
  <c r="CL145" i="8"/>
  <c r="CM145" i="8"/>
  <c r="CZ152" i="8"/>
  <c r="CY152" i="8"/>
  <c r="CW152" i="8"/>
  <c r="CX153" i="8" s="1"/>
  <c r="AP154" i="18" s="1"/>
  <c r="AK152" i="25"/>
  <c r="CN152" i="8"/>
  <c r="CQ152" i="8"/>
  <c r="CO144" i="8"/>
  <c r="CP144" i="8" s="1"/>
  <c r="AN145" i="18" s="1"/>
  <c r="CK145" i="8"/>
  <c r="CJ146" i="8"/>
  <c r="AL147" i="18" s="1"/>
  <c r="CI153" i="8"/>
  <c r="AK154" i="18" s="1"/>
  <c r="AM153" i="25"/>
  <c r="M153" i="8"/>
  <c r="L153" i="8" s="1"/>
  <c r="K154" i="8" s="1"/>
  <c r="N154" i="8" s="1"/>
  <c r="F153" i="8"/>
  <c r="H153" i="8" s="1"/>
  <c r="CU153" i="8" s="1"/>
  <c r="P153" i="8"/>
  <c r="Q153" i="8" s="1"/>
  <c r="S153" i="8"/>
  <c r="T153" i="8" s="1"/>
  <c r="U153" i="8"/>
  <c r="V153" i="8" s="1"/>
  <c r="AO153" i="8" s="1"/>
  <c r="U154" i="18" s="1"/>
  <c r="R153" i="25"/>
  <c r="AC150" i="18"/>
  <c r="D150" i="27"/>
  <c r="CH153" i="8"/>
  <c r="D154" i="18"/>
  <c r="C154" i="18"/>
  <c r="BL148" i="8"/>
  <c r="AG149" i="18" s="1"/>
  <c r="BH148" i="8"/>
  <c r="AF149" i="18" s="1"/>
  <c r="BU148" i="8"/>
  <c r="AJ149" i="18" s="1"/>
  <c r="C148" i="27"/>
  <c r="BE151" i="8"/>
  <c r="AE152" i="18" s="1"/>
  <c r="BB148" i="8"/>
  <c r="AD149" i="18" s="1"/>
  <c r="AU153" i="8"/>
  <c r="AF153" i="8"/>
  <c r="O154" i="8"/>
  <c r="I155" i="8" s="1"/>
  <c r="J155" i="8" s="1"/>
  <c r="AM153" i="8"/>
  <c r="S154" i="18" s="1"/>
  <c r="G154" i="18"/>
  <c r="G153" i="27"/>
  <c r="AO152" i="8"/>
  <c r="U153" i="18" s="1"/>
  <c r="AH152" i="8"/>
  <c r="N153" i="18" s="1"/>
  <c r="AW152" i="8"/>
  <c r="AA153" i="18" s="1"/>
  <c r="I153" i="18"/>
  <c r="I152" i="27"/>
  <c r="BO151" i="8"/>
  <c r="AH152" i="18" s="1"/>
  <c r="AZ149" i="8"/>
  <c r="BA149" i="8" s="1"/>
  <c r="O150" i="18"/>
  <c r="AL151" i="8"/>
  <c r="R152" i="18" s="1"/>
  <c r="AS151" i="8"/>
  <c r="X152" i="18" s="1"/>
  <c r="AD151" i="8"/>
  <c r="K152" i="18" s="1"/>
  <c r="F152" i="18"/>
  <c r="F151" i="27"/>
  <c r="BQ149" i="8"/>
  <c r="BR148" i="8"/>
  <c r="AI149" i="18" s="1"/>
  <c r="DA152" i="8"/>
  <c r="AV152" i="8"/>
  <c r="Z153" i="18" s="1"/>
  <c r="AG152" i="8"/>
  <c r="M153" i="18" s="1"/>
  <c r="AN152" i="8"/>
  <c r="T153" i="18" s="1"/>
  <c r="H153" i="18"/>
  <c r="H152" i="27"/>
  <c r="BS149" i="8"/>
  <c r="BT149" i="8" s="1"/>
  <c r="V150" i="18"/>
  <c r="AT150" i="8"/>
  <c r="W151" i="18"/>
  <c r="BC152" i="8"/>
  <c r="BD152" i="8" s="1"/>
  <c r="L153" i="18"/>
  <c r="BF149" i="8"/>
  <c r="BG149" i="8" s="1"/>
  <c r="P150" i="18"/>
  <c r="R152" i="8"/>
  <c r="AI150" i="8"/>
  <c r="AE150" i="8"/>
  <c r="J151" i="18"/>
  <c r="BJ149" i="8"/>
  <c r="BK149" i="8" s="1"/>
  <c r="AB150" i="18"/>
  <c r="AX150" i="8"/>
  <c r="BM152" i="8"/>
  <c r="BN152" i="8" s="1"/>
  <c r="Y153" i="18"/>
  <c r="AP150" i="8"/>
  <c r="Q151" i="18"/>
  <c r="AK151" i="8"/>
  <c r="AC151" i="8"/>
  <c r="AR151" i="8"/>
  <c r="E152" i="18"/>
  <c r="E151" i="27"/>
  <c r="AW151" i="8"/>
  <c r="AA152" i="18" s="1"/>
  <c r="AH151" i="8"/>
  <c r="N152" i="18" s="1"/>
  <c r="AO151" i="8"/>
  <c r="U152" i="18" s="1"/>
  <c r="I152" i="18"/>
  <c r="I151" i="27"/>
  <c r="N154" i="25"/>
  <c r="M154" i="25"/>
  <c r="AI154" i="25" s="1"/>
  <c r="O154" i="25"/>
  <c r="P153" i="25"/>
  <c r="Q153" i="25"/>
  <c r="G152" i="8"/>
  <c r="CV153" i="8"/>
  <c r="E154" i="8"/>
  <c r="AJ154" i="25"/>
  <c r="C154" i="8"/>
  <c r="D154" i="8"/>
  <c r="AJ153" i="25"/>
  <c r="CR145" i="8" l="1"/>
  <c r="AM146" i="18"/>
  <c r="CL146" i="8"/>
  <c r="CM146" i="8"/>
  <c r="CY153" i="8"/>
  <c r="CZ153" i="8"/>
  <c r="CW153" i="8"/>
  <c r="CX154" i="8" s="1"/>
  <c r="AP155" i="18" s="1"/>
  <c r="CN153" i="8"/>
  <c r="CQ153" i="8"/>
  <c r="CO145" i="8"/>
  <c r="CP145" i="8" s="1"/>
  <c r="AN146" i="18" s="1"/>
  <c r="CK146" i="8"/>
  <c r="CJ147" i="8"/>
  <c r="AL148" i="18" s="1"/>
  <c r="CI154" i="8"/>
  <c r="AK155" i="18" s="1"/>
  <c r="AW153" i="8"/>
  <c r="AA154" i="18" s="1"/>
  <c r="AH153" i="8"/>
  <c r="N154" i="18" s="1"/>
  <c r="AK153" i="25"/>
  <c r="I153" i="27"/>
  <c r="I154" i="18"/>
  <c r="M154" i="8"/>
  <c r="L154" i="8" s="1"/>
  <c r="K155" i="8" s="1"/>
  <c r="N155" i="8" s="1"/>
  <c r="F154" i="8"/>
  <c r="H154" i="8" s="1"/>
  <c r="CU154" i="8" s="1"/>
  <c r="P154" i="8"/>
  <c r="Q154" i="8" s="1"/>
  <c r="S154" i="8"/>
  <c r="T154" i="8" s="1"/>
  <c r="U154" i="8"/>
  <c r="V154" i="8" s="1"/>
  <c r="I155" i="18" s="1"/>
  <c r="AK154" i="25"/>
  <c r="R154" i="25"/>
  <c r="D151" i="27"/>
  <c r="C155" i="18"/>
  <c r="D155" i="18"/>
  <c r="CH154" i="8"/>
  <c r="BB149" i="8"/>
  <c r="AD150" i="18" s="1"/>
  <c r="BU149" i="8"/>
  <c r="AJ150" i="18" s="1"/>
  <c r="C149" i="27"/>
  <c r="BO152" i="8"/>
  <c r="AH153" i="18" s="1"/>
  <c r="BL149" i="8"/>
  <c r="AG150" i="18" s="1"/>
  <c r="BE152" i="8"/>
  <c r="AE153" i="18" s="1"/>
  <c r="BH149" i="8"/>
  <c r="AF150" i="18" s="1"/>
  <c r="AU154" i="8"/>
  <c r="AF154" i="8"/>
  <c r="O155" i="8"/>
  <c r="I156" i="8" s="1"/>
  <c r="J156" i="8" s="1"/>
  <c r="AM154" i="8"/>
  <c r="S155" i="18" s="1"/>
  <c r="G154" i="27"/>
  <c r="G155" i="18"/>
  <c r="AD152" i="8"/>
  <c r="K153" i="18" s="1"/>
  <c r="AS152" i="8"/>
  <c r="X153" i="18" s="1"/>
  <c r="AL152" i="8"/>
  <c r="R153" i="18" s="1"/>
  <c r="F152" i="27"/>
  <c r="F153" i="18"/>
  <c r="AG153" i="8"/>
  <c r="M154" i="18" s="1"/>
  <c r="AV153" i="8"/>
  <c r="Z154" i="18" s="1"/>
  <c r="AN153" i="8"/>
  <c r="T154" i="18" s="1"/>
  <c r="H153" i="27"/>
  <c r="H154" i="18"/>
  <c r="BM153" i="8"/>
  <c r="BN153" i="8" s="1"/>
  <c r="Y154" i="18"/>
  <c r="DA153" i="8"/>
  <c r="M155" i="25"/>
  <c r="AI155" i="25" s="1"/>
  <c r="N155" i="25"/>
  <c r="O155" i="25"/>
  <c r="P154" i="25"/>
  <c r="Q154" i="25"/>
  <c r="AT151" i="8"/>
  <c r="W152" i="18"/>
  <c r="AI151" i="8"/>
  <c r="AE151" i="8"/>
  <c r="J152" i="18"/>
  <c r="R153" i="8"/>
  <c r="AK152" i="8"/>
  <c r="AC152" i="8"/>
  <c r="AR152" i="8"/>
  <c r="E153" i="18"/>
  <c r="E152" i="27"/>
  <c r="AP151" i="8"/>
  <c r="Q152" i="18"/>
  <c r="AX151" i="8"/>
  <c r="BR149" i="8"/>
  <c r="AI150" i="18" s="1"/>
  <c r="BP150" i="8"/>
  <c r="BQ150" i="8" s="1"/>
  <c r="AC151" i="18"/>
  <c r="G153" i="8"/>
  <c r="CV154" i="8"/>
  <c r="BS150" i="8"/>
  <c r="BT150" i="8" s="1"/>
  <c r="V151" i="18"/>
  <c r="AZ150" i="8"/>
  <c r="BA150" i="8" s="1"/>
  <c r="O151" i="18"/>
  <c r="BF150" i="8"/>
  <c r="BG150" i="8" s="1"/>
  <c r="P151" i="18"/>
  <c r="BJ150" i="8"/>
  <c r="BK150" i="8" s="1"/>
  <c r="AB151" i="18"/>
  <c r="BC153" i="8"/>
  <c r="BD153" i="8" s="1"/>
  <c r="L154" i="18"/>
  <c r="E155" i="8"/>
  <c r="D155" i="8"/>
  <c r="AL154" i="25"/>
  <c r="C155" i="8"/>
  <c r="AL155" i="25"/>
  <c r="CR146" i="8" l="1"/>
  <c r="AM147" i="18"/>
  <c r="CL147" i="8"/>
  <c r="CM147" i="8"/>
  <c r="CY154" i="8"/>
  <c r="CZ154" i="8"/>
  <c r="CW154" i="8"/>
  <c r="CX155" i="8" s="1"/>
  <c r="AP156" i="18" s="1"/>
  <c r="CN154" i="8"/>
  <c r="CQ154" i="8"/>
  <c r="CO146" i="8"/>
  <c r="CP146" i="8" s="1"/>
  <c r="AN147" i="18" s="1"/>
  <c r="CK147" i="8"/>
  <c r="CJ148" i="8"/>
  <c r="AL149" i="18" s="1"/>
  <c r="CI155" i="8"/>
  <c r="AK156" i="18" s="1"/>
  <c r="AH154" i="8"/>
  <c r="N155" i="18" s="1"/>
  <c r="AM154" i="25"/>
  <c r="AM155" i="25"/>
  <c r="AW154" i="8"/>
  <c r="AA155" i="18" s="1"/>
  <c r="AO154" i="8"/>
  <c r="U155" i="18" s="1"/>
  <c r="I154" i="27"/>
  <c r="M155" i="8"/>
  <c r="L155" i="8" s="1"/>
  <c r="K156" i="8" s="1"/>
  <c r="N156" i="8" s="1"/>
  <c r="F155" i="8"/>
  <c r="H155" i="8" s="1"/>
  <c r="CU155" i="8" s="1"/>
  <c r="P155" i="8"/>
  <c r="Q155" i="8" s="1"/>
  <c r="S155" i="8"/>
  <c r="T155" i="8" s="1"/>
  <c r="U155" i="8"/>
  <c r="V155" i="8" s="1"/>
  <c r="I155" i="27" s="1"/>
  <c r="D152" i="27"/>
  <c r="D156" i="18"/>
  <c r="CH155" i="8"/>
  <c r="C156" i="18"/>
  <c r="BL150" i="8"/>
  <c r="AG151" i="18" s="1"/>
  <c r="BE153" i="8"/>
  <c r="AE154" i="18" s="1"/>
  <c r="C150" i="27"/>
  <c r="BU150" i="8"/>
  <c r="AJ151" i="18" s="1"/>
  <c r="BH150" i="8"/>
  <c r="AF151" i="18" s="1"/>
  <c r="BB150" i="8"/>
  <c r="AD151" i="18" s="1"/>
  <c r="AU155" i="8"/>
  <c r="AF155" i="8"/>
  <c r="O156" i="8"/>
  <c r="I157" i="8" s="1"/>
  <c r="J157" i="8" s="1"/>
  <c r="AM155" i="8"/>
  <c r="S156" i="18" s="1"/>
  <c r="G156" i="18"/>
  <c r="G155" i="27"/>
  <c r="BR150" i="8"/>
  <c r="AI151" i="18" s="1"/>
  <c r="R154" i="8"/>
  <c r="BM154" i="8"/>
  <c r="BN154" i="8" s="1"/>
  <c r="Y155" i="18"/>
  <c r="BO153" i="8"/>
  <c r="AH154" i="18" s="1"/>
  <c r="AK153" i="8"/>
  <c r="AC153" i="8"/>
  <c r="AR153" i="8"/>
  <c r="E153" i="27"/>
  <c r="E154" i="18"/>
  <c r="N156" i="25"/>
  <c r="M156" i="25"/>
  <c r="AI156" i="25" s="1"/>
  <c r="O156" i="25"/>
  <c r="P155" i="25"/>
  <c r="Q155" i="25"/>
  <c r="AZ151" i="8"/>
  <c r="BA151" i="8" s="1"/>
  <c r="O152" i="18"/>
  <c r="BS151" i="8"/>
  <c r="BT151" i="8" s="1"/>
  <c r="V152" i="18"/>
  <c r="BF151" i="8"/>
  <c r="BG151" i="8" s="1"/>
  <c r="P152" i="18"/>
  <c r="AI152" i="8"/>
  <c r="AE152" i="8"/>
  <c r="J153" i="18"/>
  <c r="DA154" i="8"/>
  <c r="AV154" i="8"/>
  <c r="Z155" i="18" s="1"/>
  <c r="AN154" i="8"/>
  <c r="T155" i="18" s="1"/>
  <c r="AG154" i="8"/>
  <c r="M155" i="18" s="1"/>
  <c r="H155" i="18"/>
  <c r="H154" i="27"/>
  <c r="G154" i="8"/>
  <c r="CV155" i="8"/>
  <c r="AP152" i="8"/>
  <c r="Q153" i="18"/>
  <c r="BJ151" i="8"/>
  <c r="BK151" i="8" s="1"/>
  <c r="AB152" i="18"/>
  <c r="AT152" i="8"/>
  <c r="W153" i="18"/>
  <c r="AX152" i="8"/>
  <c r="BP151" i="8"/>
  <c r="BQ151" i="8" s="1"/>
  <c r="AC152" i="18"/>
  <c r="AD153" i="8"/>
  <c r="K154" i="18" s="1"/>
  <c r="AS153" i="8"/>
  <c r="X154" i="18" s="1"/>
  <c r="AL153" i="8"/>
  <c r="R154" i="18" s="1"/>
  <c r="F153" i="27"/>
  <c r="F154" i="18"/>
  <c r="R155" i="25"/>
  <c r="BC154" i="8"/>
  <c r="BD154" i="8" s="1"/>
  <c r="L155" i="18"/>
  <c r="E156" i="8"/>
  <c r="C156" i="8"/>
  <c r="D156" i="8"/>
  <c r="AJ155" i="25"/>
  <c r="AJ156" i="25"/>
  <c r="CR147" i="8" l="1"/>
  <c r="AM148" i="18"/>
  <c r="CL148" i="8"/>
  <c r="CM148" i="8"/>
  <c r="CY155" i="8"/>
  <c r="CZ155" i="8"/>
  <c r="CW155" i="8"/>
  <c r="CX156" i="8" s="1"/>
  <c r="AP157" i="18" s="1"/>
  <c r="CN155" i="8"/>
  <c r="CQ155" i="8"/>
  <c r="CO147" i="8"/>
  <c r="CP147" i="8" s="1"/>
  <c r="AN148" i="18" s="1"/>
  <c r="CK148" i="8"/>
  <c r="CJ149" i="8"/>
  <c r="AL150" i="18" s="1"/>
  <c r="CI156" i="8"/>
  <c r="AK157" i="18" s="1"/>
  <c r="AK155" i="25"/>
  <c r="I156" i="18"/>
  <c r="AH155" i="8"/>
  <c r="N156" i="18" s="1"/>
  <c r="AW155" i="8"/>
  <c r="AA156" i="18" s="1"/>
  <c r="AO155" i="8"/>
  <c r="U156" i="18" s="1"/>
  <c r="AK156" i="25"/>
  <c r="M156" i="8"/>
  <c r="L156" i="8" s="1"/>
  <c r="K157" i="8" s="1"/>
  <c r="N157" i="8" s="1"/>
  <c r="F156" i="8"/>
  <c r="H156" i="8" s="1"/>
  <c r="CU156" i="8" s="1"/>
  <c r="S156" i="8"/>
  <c r="T156" i="8" s="1"/>
  <c r="P156" i="8"/>
  <c r="Q156" i="8" s="1"/>
  <c r="U156" i="8"/>
  <c r="C157" i="18"/>
  <c r="CH156" i="8"/>
  <c r="D157" i="18"/>
  <c r="BH151" i="8"/>
  <c r="AF152" i="18" s="1"/>
  <c r="BL151" i="8"/>
  <c r="AG152" i="18" s="1"/>
  <c r="BO154" i="8"/>
  <c r="AH155" i="18" s="1"/>
  <c r="C151" i="27"/>
  <c r="BU151" i="8"/>
  <c r="AJ152" i="18" s="1"/>
  <c r="BR151" i="8"/>
  <c r="AI152" i="18" s="1"/>
  <c r="AU156" i="8"/>
  <c r="AF156" i="8"/>
  <c r="O157" i="8"/>
  <c r="I158" i="8" s="1"/>
  <c r="J158" i="8" s="1"/>
  <c r="AM156" i="8"/>
  <c r="S157" i="18" s="1"/>
  <c r="G157" i="18"/>
  <c r="G156" i="27"/>
  <c r="BE154" i="8"/>
  <c r="AE155" i="18" s="1"/>
  <c r="BB151" i="8"/>
  <c r="AD152" i="18" s="1"/>
  <c r="AK154" i="8"/>
  <c r="AC154" i="8"/>
  <c r="AR154" i="8"/>
  <c r="E155" i="18"/>
  <c r="E154" i="27"/>
  <c r="DA155" i="8"/>
  <c r="BP152" i="8"/>
  <c r="BQ152" i="8" s="1"/>
  <c r="AC153" i="18"/>
  <c r="M157" i="25"/>
  <c r="N157" i="25"/>
  <c r="O157" i="25"/>
  <c r="P156" i="25"/>
  <c r="Q156" i="25"/>
  <c r="BJ152" i="8"/>
  <c r="BK152" i="8" s="1"/>
  <c r="AB153" i="18"/>
  <c r="AZ152" i="8"/>
  <c r="BA152" i="8" s="1"/>
  <c r="O153" i="18"/>
  <c r="R156" i="25"/>
  <c r="BF152" i="8"/>
  <c r="BG152" i="8" s="1"/>
  <c r="P153" i="18"/>
  <c r="D153" i="27"/>
  <c r="AT153" i="8"/>
  <c r="W154" i="18"/>
  <c r="AL154" i="8"/>
  <c r="R155" i="18" s="1"/>
  <c r="AD154" i="8"/>
  <c r="K155" i="18" s="1"/>
  <c r="F155" i="18"/>
  <c r="F154" i="27"/>
  <c r="AS154" i="8"/>
  <c r="X155" i="18" s="1"/>
  <c r="BC155" i="8"/>
  <c r="BD155" i="8" s="1"/>
  <c r="L156" i="18"/>
  <c r="AN155" i="8"/>
  <c r="T156" i="18" s="1"/>
  <c r="AG155" i="8"/>
  <c r="M156" i="18" s="1"/>
  <c r="AV155" i="8"/>
  <c r="Z156" i="18" s="1"/>
  <c r="H156" i="18"/>
  <c r="H155" i="27"/>
  <c r="AI153" i="8"/>
  <c r="AE153" i="8"/>
  <c r="J154" i="18"/>
  <c r="R155" i="8"/>
  <c r="BS152" i="8"/>
  <c r="BT152" i="8" s="1"/>
  <c r="V153" i="18"/>
  <c r="G155" i="8"/>
  <c r="CV156" i="8"/>
  <c r="AX153" i="8"/>
  <c r="AP153" i="8"/>
  <c r="Q154" i="18"/>
  <c r="BM155" i="8"/>
  <c r="BN155" i="8" s="1"/>
  <c r="Y156" i="18"/>
  <c r="D157" i="8"/>
  <c r="AL156" i="25"/>
  <c r="C157" i="8"/>
  <c r="E157" i="8"/>
  <c r="CR148" i="8" l="1"/>
  <c r="AM149" i="18"/>
  <c r="CL149" i="8"/>
  <c r="CM149" i="8"/>
  <c r="CZ156" i="8"/>
  <c r="CY156" i="8"/>
  <c r="CW156" i="8"/>
  <c r="CX157" i="8" s="1"/>
  <c r="AP158" i="18" s="1"/>
  <c r="AM156" i="25"/>
  <c r="CN156" i="8"/>
  <c r="CQ156" i="8"/>
  <c r="CO148" i="8"/>
  <c r="CP148" i="8" s="1"/>
  <c r="AN149" i="18" s="1"/>
  <c r="CK149" i="8"/>
  <c r="CJ150" i="8"/>
  <c r="AL151" i="18" s="1"/>
  <c r="CI157" i="8"/>
  <c r="AK158" i="18" s="1"/>
  <c r="R157" i="25"/>
  <c r="AI157" i="25"/>
  <c r="AX154" i="8"/>
  <c r="BP154" i="8" s="1"/>
  <c r="M157" i="8"/>
  <c r="L157" i="8" s="1"/>
  <c r="K158" i="8" s="1"/>
  <c r="N158" i="8" s="1"/>
  <c r="F157" i="8"/>
  <c r="H157" i="8" s="1"/>
  <c r="CU157" i="8" s="1"/>
  <c r="P157" i="8"/>
  <c r="Q157" i="8" s="1"/>
  <c r="S157" i="8"/>
  <c r="T157" i="8" s="1"/>
  <c r="U157" i="8"/>
  <c r="V157" i="8" s="1"/>
  <c r="CH157" i="8"/>
  <c r="D158" i="18"/>
  <c r="C158" i="18"/>
  <c r="BU152" i="8"/>
  <c r="AJ153" i="18" s="1"/>
  <c r="C152" i="27"/>
  <c r="BH152" i="8"/>
  <c r="AF153" i="18" s="1"/>
  <c r="BE155" i="8"/>
  <c r="AE156" i="18" s="1"/>
  <c r="BR152" i="8"/>
  <c r="AI153" i="18" s="1"/>
  <c r="BO155" i="8"/>
  <c r="AH156" i="18" s="1"/>
  <c r="BL152" i="8"/>
  <c r="AG153" i="18" s="1"/>
  <c r="BC156" i="8"/>
  <c r="BD156" i="8" s="1"/>
  <c r="L157" i="18"/>
  <c r="BB152" i="8"/>
  <c r="AD153" i="18" s="1"/>
  <c r="AU157" i="8"/>
  <c r="AF157" i="8"/>
  <c r="O158" i="8"/>
  <c r="I159" i="8" s="1"/>
  <c r="J159" i="8" s="1"/>
  <c r="AM157" i="8"/>
  <c r="S158" i="18" s="1"/>
  <c r="G158" i="18"/>
  <c r="G157" i="27"/>
  <c r="AD155" i="8"/>
  <c r="K156" i="18" s="1"/>
  <c r="AS155" i="8"/>
  <c r="X156" i="18" s="1"/>
  <c r="AL155" i="8"/>
  <c r="R156" i="18" s="1"/>
  <c r="F155" i="27"/>
  <c r="F156" i="18"/>
  <c r="M158" i="25"/>
  <c r="N158" i="25"/>
  <c r="O158" i="25"/>
  <c r="P157" i="25"/>
  <c r="Q157" i="25"/>
  <c r="DA156" i="8"/>
  <c r="BM156" i="8"/>
  <c r="BN156" i="8" s="1"/>
  <c r="Y157" i="18"/>
  <c r="D154" i="27"/>
  <c r="V156" i="8"/>
  <c r="BS153" i="8"/>
  <c r="BT153" i="8" s="1"/>
  <c r="V154" i="18"/>
  <c r="BP153" i="8"/>
  <c r="BQ153" i="8" s="1"/>
  <c r="AC154" i="18"/>
  <c r="AG156" i="8"/>
  <c r="M157" i="18" s="1"/>
  <c r="AN156" i="8"/>
  <c r="T157" i="18" s="1"/>
  <c r="AV156" i="8"/>
  <c r="Z157" i="18" s="1"/>
  <c r="H157" i="18"/>
  <c r="H156" i="27"/>
  <c r="R156" i="8"/>
  <c r="AZ153" i="8"/>
  <c r="BA153" i="8" s="1"/>
  <c r="O154" i="18"/>
  <c r="BJ153" i="8"/>
  <c r="BK153" i="8" s="1"/>
  <c r="AB154" i="18"/>
  <c r="AT154" i="8"/>
  <c r="W155" i="18"/>
  <c r="BF153" i="8"/>
  <c r="BG153" i="8" s="1"/>
  <c r="P154" i="18"/>
  <c r="AI154" i="8"/>
  <c r="AE154" i="8"/>
  <c r="J155" i="18"/>
  <c r="G156" i="8"/>
  <c r="CV157" i="8"/>
  <c r="AK155" i="8"/>
  <c r="AC155" i="8"/>
  <c r="AR155" i="8"/>
  <c r="E155" i="27"/>
  <c r="E156" i="18"/>
  <c r="AP154" i="8"/>
  <c r="Q155" i="18"/>
  <c r="C158" i="8"/>
  <c r="E158" i="8"/>
  <c r="D158" i="8"/>
  <c r="AL157" i="25"/>
  <c r="CR149" i="8" l="1"/>
  <c r="AM150" i="18"/>
  <c r="CL150" i="8"/>
  <c r="CM150" i="8"/>
  <c r="CY157" i="8"/>
  <c r="CZ157" i="8"/>
  <c r="CW157" i="8"/>
  <c r="CX158" i="8" s="1"/>
  <c r="AP159" i="18" s="1"/>
  <c r="CN157" i="8"/>
  <c r="CQ157" i="8"/>
  <c r="CO149" i="8"/>
  <c r="CP149" i="8" s="1"/>
  <c r="AN150" i="18" s="1"/>
  <c r="CK150" i="8"/>
  <c r="CJ151" i="8"/>
  <c r="AL152" i="18" s="1"/>
  <c r="CI158" i="8"/>
  <c r="AK159" i="18" s="1"/>
  <c r="AM157" i="25"/>
  <c r="U158" i="8"/>
  <c r="V158" i="8" s="1"/>
  <c r="S158" i="8"/>
  <c r="T158" i="8" s="1"/>
  <c r="M158" i="8"/>
  <c r="L158" i="8" s="1"/>
  <c r="K159" i="8" s="1"/>
  <c r="N159" i="8" s="1"/>
  <c r="F158" i="8"/>
  <c r="H158" i="8" s="1"/>
  <c r="CU158" i="8" s="1"/>
  <c r="P158" i="8"/>
  <c r="Q158" i="8" s="1"/>
  <c r="R158" i="25"/>
  <c r="AI158" i="25"/>
  <c r="AC155" i="18"/>
  <c r="D155" i="27"/>
  <c r="CH158" i="8"/>
  <c r="D159" i="18"/>
  <c r="C159" i="18"/>
  <c r="BB153" i="8"/>
  <c r="AD154" i="18" s="1"/>
  <c r="BH153" i="8"/>
  <c r="AF154" i="18" s="1"/>
  <c r="BQ154" i="8"/>
  <c r="BR153" i="8"/>
  <c r="AI154" i="18" s="1"/>
  <c r="BO156" i="8"/>
  <c r="AH157" i="18" s="1"/>
  <c r="BE156" i="8"/>
  <c r="AE157" i="18" s="1"/>
  <c r="BL153" i="8"/>
  <c r="AG154" i="18" s="1"/>
  <c r="BU153" i="8"/>
  <c r="AJ154" i="18" s="1"/>
  <c r="C153" i="27"/>
  <c r="AO157" i="8"/>
  <c r="U158" i="18" s="1"/>
  <c r="AW157" i="8"/>
  <c r="AA158" i="18" s="1"/>
  <c r="AH157" i="8"/>
  <c r="N158" i="18" s="1"/>
  <c r="I158" i="18"/>
  <c r="I157" i="27"/>
  <c r="BS154" i="8"/>
  <c r="BT154" i="8" s="1"/>
  <c r="V155" i="18"/>
  <c r="AK156" i="8"/>
  <c r="AC156" i="8"/>
  <c r="AR156" i="8"/>
  <c r="E157" i="18"/>
  <c r="E156" i="27"/>
  <c r="AN157" i="8"/>
  <c r="T158" i="18" s="1"/>
  <c r="AV157" i="8"/>
  <c r="Z158" i="18" s="1"/>
  <c r="AG157" i="8"/>
  <c r="M158" i="18" s="1"/>
  <c r="H158" i="18"/>
  <c r="H157" i="27"/>
  <c r="N159" i="25"/>
  <c r="M159" i="25"/>
  <c r="O159" i="25"/>
  <c r="P158" i="25"/>
  <c r="Q158" i="25"/>
  <c r="AP155" i="8"/>
  <c r="Q156" i="18"/>
  <c r="G157" i="8"/>
  <c r="CV158" i="8"/>
  <c r="AL156" i="8"/>
  <c r="R157" i="18" s="1"/>
  <c r="AD156" i="8"/>
  <c r="K157" i="18" s="1"/>
  <c r="AS156" i="8"/>
  <c r="X157" i="18" s="1"/>
  <c r="F157" i="18"/>
  <c r="F156" i="27"/>
  <c r="R157" i="8"/>
  <c r="BJ154" i="8"/>
  <c r="BK154" i="8" s="1"/>
  <c r="AB155" i="18"/>
  <c r="AZ154" i="8"/>
  <c r="BA154" i="8" s="1"/>
  <c r="O155" i="18"/>
  <c r="BC157" i="8"/>
  <c r="BD157" i="8" s="1"/>
  <c r="L158" i="18"/>
  <c r="AT155" i="8"/>
  <c r="W156" i="18"/>
  <c r="AX155" i="8"/>
  <c r="AU158" i="8"/>
  <c r="AF158" i="8"/>
  <c r="O159" i="8"/>
  <c r="I160" i="8" s="1"/>
  <c r="J160" i="8" s="1"/>
  <c r="AM158" i="8"/>
  <c r="S159" i="18" s="1"/>
  <c r="G158" i="27"/>
  <c r="G159" i="18"/>
  <c r="BF154" i="8"/>
  <c r="BG154" i="8" s="1"/>
  <c r="P155" i="18"/>
  <c r="DA157" i="8"/>
  <c r="AI155" i="8"/>
  <c r="AE155" i="8"/>
  <c r="J156" i="18"/>
  <c r="AO156" i="8"/>
  <c r="U157" i="18" s="1"/>
  <c r="AH156" i="8"/>
  <c r="N157" i="18" s="1"/>
  <c r="AW156" i="8"/>
  <c r="I157" i="18"/>
  <c r="I156" i="27"/>
  <c r="BM157" i="8"/>
  <c r="BN157" i="8" s="1"/>
  <c r="Y158" i="18"/>
  <c r="E159" i="8"/>
  <c r="C159" i="8"/>
  <c r="D159" i="8"/>
  <c r="AJ158" i="25"/>
  <c r="AJ157" i="25"/>
  <c r="AK157" i="25" l="1"/>
  <c r="CR150" i="8"/>
  <c r="AM151" i="18"/>
  <c r="CL151" i="8"/>
  <c r="CM151" i="8"/>
  <c r="CY158" i="8"/>
  <c r="CZ158" i="8"/>
  <c r="CW158" i="8"/>
  <c r="CX159" i="8" s="1"/>
  <c r="AP160" i="18" s="1"/>
  <c r="CN158" i="8"/>
  <c r="CQ158" i="8"/>
  <c r="CO150" i="8"/>
  <c r="CP150" i="8" s="1"/>
  <c r="AN151" i="18" s="1"/>
  <c r="CK151" i="8"/>
  <c r="CJ152" i="8"/>
  <c r="AL153" i="18" s="1"/>
  <c r="CI159" i="8"/>
  <c r="AK160" i="18" s="1"/>
  <c r="S159" i="8"/>
  <c r="T159" i="8" s="1"/>
  <c r="U159" i="8"/>
  <c r="V159" i="8" s="1"/>
  <c r="AH159" i="8" s="1"/>
  <c r="N160" i="18" s="1"/>
  <c r="M159" i="8"/>
  <c r="L159" i="8" s="1"/>
  <c r="K160" i="8" s="1"/>
  <c r="N160" i="8" s="1"/>
  <c r="F159" i="8"/>
  <c r="H159" i="8" s="1"/>
  <c r="CU159" i="8" s="1"/>
  <c r="P159" i="8"/>
  <c r="Q159" i="8" s="1"/>
  <c r="AK158" i="25"/>
  <c r="AI159" i="25"/>
  <c r="CH159" i="8"/>
  <c r="D160" i="18"/>
  <c r="C160" i="18"/>
  <c r="AU159" i="8"/>
  <c r="AF159" i="8"/>
  <c r="O160" i="8"/>
  <c r="I161" i="8" s="1"/>
  <c r="J161" i="8" s="1"/>
  <c r="AM159" i="8"/>
  <c r="S160" i="18" s="1"/>
  <c r="G160" i="18"/>
  <c r="G159" i="27"/>
  <c r="BO157" i="8"/>
  <c r="AH158" i="18" s="1"/>
  <c r="BH154" i="8"/>
  <c r="AF155" i="18" s="1"/>
  <c r="BB154" i="8"/>
  <c r="AD155" i="18" s="1"/>
  <c r="BL154" i="8"/>
  <c r="AG155" i="18" s="1"/>
  <c r="BE157" i="8"/>
  <c r="AE158" i="18" s="1"/>
  <c r="BU154" i="8"/>
  <c r="AJ155" i="18" s="1"/>
  <c r="C154" i="27"/>
  <c r="AL157" i="8"/>
  <c r="R158" i="18" s="1"/>
  <c r="AD157" i="8"/>
  <c r="K158" i="18" s="1"/>
  <c r="AS157" i="8"/>
  <c r="X158" i="18" s="1"/>
  <c r="F158" i="18"/>
  <c r="F157" i="27"/>
  <c r="BR154" i="8"/>
  <c r="AI155" i="18" s="1"/>
  <c r="AV158" i="8"/>
  <c r="Z159" i="18" s="1"/>
  <c r="AN158" i="8"/>
  <c r="T159" i="18" s="1"/>
  <c r="AG158" i="8"/>
  <c r="M159" i="18" s="1"/>
  <c r="H158" i="27"/>
  <c r="H159" i="18"/>
  <c r="D156" i="27"/>
  <c r="AZ155" i="8"/>
  <c r="BA155" i="8" s="1"/>
  <c r="O156" i="18"/>
  <c r="BF155" i="8"/>
  <c r="BG155" i="8" s="1"/>
  <c r="P156" i="18"/>
  <c r="AK157" i="8"/>
  <c r="AC157" i="8"/>
  <c r="AR157" i="8"/>
  <c r="E157" i="27"/>
  <c r="E158" i="18"/>
  <c r="N160" i="25"/>
  <c r="M160" i="25"/>
  <c r="AI160" i="25" s="1"/>
  <c r="O160" i="25"/>
  <c r="P159" i="25"/>
  <c r="Q159" i="25"/>
  <c r="R158" i="8"/>
  <c r="BC158" i="8"/>
  <c r="BD158" i="8" s="1"/>
  <c r="L159" i="18"/>
  <c r="R159" i="25"/>
  <c r="G158" i="8"/>
  <c r="CV159" i="8"/>
  <c r="AT156" i="8"/>
  <c r="W157" i="18"/>
  <c r="DA158" i="8"/>
  <c r="AA157" i="18"/>
  <c r="AX156" i="8"/>
  <c r="AI156" i="8"/>
  <c r="AE156" i="8"/>
  <c r="J157" i="18"/>
  <c r="BM158" i="8"/>
  <c r="BN158" i="8" s="1"/>
  <c r="Y159" i="18"/>
  <c r="BS155" i="8"/>
  <c r="BT155" i="8" s="1"/>
  <c r="V156" i="18"/>
  <c r="AP156" i="8"/>
  <c r="Q157" i="18"/>
  <c r="BJ155" i="8"/>
  <c r="BK155" i="8" s="1"/>
  <c r="AB156" i="18"/>
  <c r="AH158" i="8"/>
  <c r="N159" i="18" s="1"/>
  <c r="AW158" i="8"/>
  <c r="AA159" i="18" s="1"/>
  <c r="AO158" i="8"/>
  <c r="U159" i="18" s="1"/>
  <c r="I159" i="18"/>
  <c r="I158" i="27"/>
  <c r="BP155" i="8"/>
  <c r="BQ155" i="8" s="1"/>
  <c r="AC156" i="18"/>
  <c r="D160" i="8"/>
  <c r="AL160" i="25"/>
  <c r="C160" i="8"/>
  <c r="AL158" i="25"/>
  <c r="E160" i="8"/>
  <c r="AL159" i="25"/>
  <c r="AJ159" i="25"/>
  <c r="CR151" i="8" l="1"/>
  <c r="AM152" i="18"/>
  <c r="CL152" i="8"/>
  <c r="CM152" i="8"/>
  <c r="CY159" i="8"/>
  <c r="CZ159" i="8"/>
  <c r="CW159" i="8"/>
  <c r="CX160" i="8" s="1"/>
  <c r="AP161" i="18" s="1"/>
  <c r="CN159" i="8"/>
  <c r="CQ159" i="8"/>
  <c r="CO151" i="8"/>
  <c r="CP151" i="8" s="1"/>
  <c r="AN152" i="18" s="1"/>
  <c r="AM158" i="25"/>
  <c r="CK152" i="8"/>
  <c r="CJ153" i="8"/>
  <c r="AL154" i="18" s="1"/>
  <c r="CI160" i="8"/>
  <c r="AK161" i="18" s="1"/>
  <c r="AW159" i="8"/>
  <c r="AA160" i="18" s="1"/>
  <c r="I160" i="18"/>
  <c r="AO159" i="8"/>
  <c r="U160" i="18" s="1"/>
  <c r="I159" i="27"/>
  <c r="AM160" i="25"/>
  <c r="AM159" i="25"/>
  <c r="AK159" i="25"/>
  <c r="R160" i="25"/>
  <c r="D157" i="27"/>
  <c r="CH160" i="8"/>
  <c r="D161" i="18"/>
  <c r="C161" i="18"/>
  <c r="M160" i="8"/>
  <c r="L160" i="8" s="1"/>
  <c r="K161" i="8" s="1"/>
  <c r="N161" i="8" s="1"/>
  <c r="F160" i="8"/>
  <c r="H160" i="8" s="1"/>
  <c r="CU160" i="8" s="1"/>
  <c r="P160" i="8"/>
  <c r="Q160" i="8" s="1"/>
  <c r="S160" i="8"/>
  <c r="T160" i="8" s="1"/>
  <c r="U160" i="8"/>
  <c r="BE158" i="8"/>
  <c r="AE159" i="18" s="1"/>
  <c r="BO158" i="8"/>
  <c r="AH159" i="18" s="1"/>
  <c r="BL155" i="8"/>
  <c r="AG156" i="18" s="1"/>
  <c r="BU155" i="8"/>
  <c r="AJ156" i="18" s="1"/>
  <c r="C155" i="27"/>
  <c r="BH155" i="8"/>
  <c r="AF156" i="18" s="1"/>
  <c r="AU160" i="8"/>
  <c r="AF160" i="8"/>
  <c r="O161" i="8"/>
  <c r="I162" i="8" s="1"/>
  <c r="J162" i="8" s="1"/>
  <c r="AM160" i="8"/>
  <c r="S161" i="18" s="1"/>
  <c r="G161" i="18"/>
  <c r="G160" i="27"/>
  <c r="BR155" i="8"/>
  <c r="AI156" i="18" s="1"/>
  <c r="AT157" i="8"/>
  <c r="W158" i="18"/>
  <c r="AX157" i="8"/>
  <c r="AV159" i="8"/>
  <c r="Z160" i="18" s="1"/>
  <c r="AN159" i="8"/>
  <c r="T160" i="18" s="1"/>
  <c r="AG159" i="8"/>
  <c r="M160" i="18" s="1"/>
  <c r="H160" i="18"/>
  <c r="H159" i="27"/>
  <c r="BB155" i="8"/>
  <c r="AD156" i="18" s="1"/>
  <c r="DA159" i="8"/>
  <c r="AI157" i="8"/>
  <c r="AE157" i="8"/>
  <c r="J158" i="18"/>
  <c r="BC159" i="8"/>
  <c r="BD159" i="8" s="1"/>
  <c r="L160" i="18"/>
  <c r="BJ156" i="8"/>
  <c r="BK156" i="8" s="1"/>
  <c r="AB157" i="18"/>
  <c r="AP157" i="8"/>
  <c r="Q158" i="18"/>
  <c r="AZ156" i="8"/>
  <c r="BA156" i="8" s="1"/>
  <c r="O157" i="18"/>
  <c r="BM159" i="8"/>
  <c r="BN159" i="8" s="1"/>
  <c r="Y160" i="18"/>
  <c r="BS156" i="8"/>
  <c r="BT156" i="8" s="1"/>
  <c r="V157" i="18"/>
  <c r="BF156" i="8"/>
  <c r="BG156" i="8" s="1"/>
  <c r="P157" i="18"/>
  <c r="AK158" i="8"/>
  <c r="AC158" i="8"/>
  <c r="AR158" i="8"/>
  <c r="E159" i="18"/>
  <c r="E158" i="27"/>
  <c r="BP156" i="8"/>
  <c r="BQ156" i="8" s="1"/>
  <c r="AC157" i="18"/>
  <c r="G159" i="8"/>
  <c r="CV160" i="8"/>
  <c r="N161" i="25"/>
  <c r="M161" i="25"/>
  <c r="AI161" i="25" s="1"/>
  <c r="O161" i="25"/>
  <c r="P160" i="25"/>
  <c r="Q160" i="25"/>
  <c r="AS158" i="8"/>
  <c r="X159" i="18" s="1"/>
  <c r="AL158" i="8"/>
  <c r="R159" i="18" s="1"/>
  <c r="AD158" i="8"/>
  <c r="K159" i="18" s="1"/>
  <c r="F158" i="27"/>
  <c r="F159" i="18"/>
  <c r="R159" i="8"/>
  <c r="AL161" i="25"/>
  <c r="AJ160" i="25"/>
  <c r="E161" i="8"/>
  <c r="D161" i="8"/>
  <c r="C161" i="8"/>
  <c r="CR152" i="8" l="1"/>
  <c r="AM153" i="18"/>
  <c r="CL153" i="8"/>
  <c r="CM153" i="8"/>
  <c r="CZ160" i="8"/>
  <c r="CY160" i="8"/>
  <c r="CW160" i="8"/>
  <c r="CX161" i="8" s="1"/>
  <c r="AP162" i="18" s="1"/>
  <c r="CN160" i="8"/>
  <c r="CQ160" i="8"/>
  <c r="CO152" i="8"/>
  <c r="CP152" i="8" s="1"/>
  <c r="AN153" i="18" s="1"/>
  <c r="CK153" i="8"/>
  <c r="CJ154" i="8"/>
  <c r="AL155" i="18" s="1"/>
  <c r="CI161" i="8"/>
  <c r="AK162" i="18" s="1"/>
  <c r="AK160" i="25"/>
  <c r="AM161" i="25"/>
  <c r="S161" i="8"/>
  <c r="T161" i="8" s="1"/>
  <c r="U161" i="8"/>
  <c r="V161" i="8" s="1"/>
  <c r="P161" i="8"/>
  <c r="Q161" i="8" s="1"/>
  <c r="F161" i="8"/>
  <c r="H161" i="8" s="1"/>
  <c r="CU161" i="8" s="1"/>
  <c r="M161" i="8"/>
  <c r="L161" i="8" s="1"/>
  <c r="K162" i="8" s="1"/>
  <c r="N162" i="8" s="1"/>
  <c r="D158" i="27"/>
  <c r="C162" i="18"/>
  <c r="CH161" i="8"/>
  <c r="D162" i="18"/>
  <c r="BE159" i="8"/>
  <c r="AE160" i="18" s="1"/>
  <c r="BL156" i="8"/>
  <c r="AG157" i="18" s="1"/>
  <c r="BU156" i="8"/>
  <c r="AJ157" i="18" s="1"/>
  <c r="C156" i="27"/>
  <c r="BB156" i="8"/>
  <c r="AD157" i="18" s="1"/>
  <c r="BR156" i="8"/>
  <c r="AI157" i="18" s="1"/>
  <c r="BO159" i="8"/>
  <c r="AH160" i="18" s="1"/>
  <c r="BH156" i="8"/>
  <c r="AF157" i="18" s="1"/>
  <c r="DA160" i="8"/>
  <c r="AG160" i="8"/>
  <c r="M161" i="18" s="1"/>
  <c r="AN160" i="8"/>
  <c r="T161" i="18" s="1"/>
  <c r="AV160" i="8"/>
  <c r="Z161" i="18" s="1"/>
  <c r="H160" i="27"/>
  <c r="H161" i="18"/>
  <c r="V160" i="8"/>
  <c r="AK159" i="8"/>
  <c r="AC159" i="8"/>
  <c r="AR159" i="8"/>
  <c r="E159" i="27"/>
  <c r="E160" i="18"/>
  <c r="AT158" i="8"/>
  <c r="W159" i="18"/>
  <c r="AX158" i="8"/>
  <c r="BC160" i="8"/>
  <c r="BD160" i="8" s="1"/>
  <c r="L161" i="18"/>
  <c r="G160" i="8"/>
  <c r="CV161" i="8"/>
  <c r="AI158" i="8"/>
  <c r="AE158" i="8"/>
  <c r="J159" i="18"/>
  <c r="BJ157" i="8"/>
  <c r="BK157" i="8" s="1"/>
  <c r="AB158" i="18"/>
  <c r="AU161" i="8"/>
  <c r="AF161" i="8"/>
  <c r="O162" i="8"/>
  <c r="I163" i="8" s="1"/>
  <c r="J163" i="8" s="1"/>
  <c r="AM161" i="8"/>
  <c r="S162" i="18" s="1"/>
  <c r="G162" i="18"/>
  <c r="G161" i="27"/>
  <c r="N162" i="25"/>
  <c r="M162" i="25"/>
  <c r="O162" i="25"/>
  <c r="P161" i="25"/>
  <c r="Q161" i="25"/>
  <c r="AP158" i="8"/>
  <c r="Q159" i="18"/>
  <c r="BM160" i="8"/>
  <c r="BN160" i="8" s="1"/>
  <c r="Y161" i="18"/>
  <c r="AZ157" i="8"/>
  <c r="BA157" i="8" s="1"/>
  <c r="O158" i="18"/>
  <c r="AL159" i="8"/>
  <c r="R160" i="18" s="1"/>
  <c r="AD159" i="8"/>
  <c r="K160" i="18" s="1"/>
  <c r="AS159" i="8"/>
  <c r="X160" i="18" s="1"/>
  <c r="F159" i="27"/>
  <c r="F160" i="18"/>
  <c r="R160" i="8"/>
  <c r="BF157" i="8"/>
  <c r="BG157" i="8" s="1"/>
  <c r="P158" i="18"/>
  <c r="BP157" i="8"/>
  <c r="BQ157" i="8" s="1"/>
  <c r="AC158" i="18"/>
  <c r="R161" i="25"/>
  <c r="BS157" i="8"/>
  <c r="BT157" i="8" s="1"/>
  <c r="V158" i="18"/>
  <c r="AJ161" i="25"/>
  <c r="E162" i="8"/>
  <c r="D162" i="8"/>
  <c r="C162" i="8"/>
  <c r="CR153" i="8" l="1"/>
  <c r="AM154" i="18"/>
  <c r="CL154" i="8"/>
  <c r="CM154" i="8"/>
  <c r="CY161" i="8"/>
  <c r="CZ161" i="8"/>
  <c r="CW161" i="8"/>
  <c r="CX162" i="8" s="1"/>
  <c r="AP163" i="18" s="1"/>
  <c r="CN161" i="8"/>
  <c r="CQ161" i="8"/>
  <c r="CO153" i="8"/>
  <c r="CP153" i="8" s="1"/>
  <c r="AN154" i="18" s="1"/>
  <c r="CK154" i="8"/>
  <c r="CJ155" i="8"/>
  <c r="AL156" i="18" s="1"/>
  <c r="CI162" i="8"/>
  <c r="AK163" i="18" s="1"/>
  <c r="AK161" i="25"/>
  <c r="R162" i="25"/>
  <c r="AI162" i="25"/>
  <c r="C163" i="18"/>
  <c r="D163" i="18"/>
  <c r="CH162" i="8"/>
  <c r="M162" i="8"/>
  <c r="L162" i="8" s="1"/>
  <c r="K163" i="8" s="1"/>
  <c r="N163" i="8" s="1"/>
  <c r="F162" i="8"/>
  <c r="H162" i="8" s="1"/>
  <c r="CU162" i="8" s="1"/>
  <c r="P162" i="8"/>
  <c r="Q162" i="8" s="1"/>
  <c r="S162" i="8"/>
  <c r="T162" i="8" s="1"/>
  <c r="U162" i="8"/>
  <c r="BU157" i="8"/>
  <c r="AJ158" i="18" s="1"/>
  <c r="C157" i="27"/>
  <c r="BE160" i="8"/>
  <c r="AE161" i="18" s="1"/>
  <c r="BL157" i="8"/>
  <c r="AG158" i="18" s="1"/>
  <c r="BO160" i="8"/>
  <c r="AH161" i="18" s="1"/>
  <c r="BR157" i="8"/>
  <c r="AI158" i="18" s="1"/>
  <c r="BB157" i="8"/>
  <c r="AD158" i="18" s="1"/>
  <c r="AU162" i="8"/>
  <c r="AF162" i="8"/>
  <c r="O163" i="8"/>
  <c r="I164" i="8" s="1"/>
  <c r="J164" i="8" s="1"/>
  <c r="AM162" i="8"/>
  <c r="S163" i="18" s="1"/>
  <c r="G162" i="27"/>
  <c r="G163" i="18"/>
  <c r="BH157" i="8"/>
  <c r="AF158" i="18" s="1"/>
  <c r="AI159" i="8"/>
  <c r="AE159" i="8"/>
  <c r="J160" i="18"/>
  <c r="AP159" i="8"/>
  <c r="Q160" i="18"/>
  <c r="AG161" i="8"/>
  <c r="M162" i="18" s="1"/>
  <c r="AN161" i="8"/>
  <c r="T162" i="18" s="1"/>
  <c r="AV161" i="8"/>
  <c r="Z162" i="18" s="1"/>
  <c r="H162" i="18"/>
  <c r="H161" i="27"/>
  <c r="BS158" i="8"/>
  <c r="BT158" i="8" s="1"/>
  <c r="V159" i="18"/>
  <c r="BP158" i="8"/>
  <c r="BQ158" i="8" s="1"/>
  <c r="AC159" i="18"/>
  <c r="AO160" i="8"/>
  <c r="U161" i="18" s="1"/>
  <c r="AH160" i="8"/>
  <c r="N161" i="18" s="1"/>
  <c r="AW160" i="8"/>
  <c r="I161" i="18"/>
  <c r="I160" i="27"/>
  <c r="AZ158" i="8"/>
  <c r="BA158" i="8" s="1"/>
  <c r="O159" i="18"/>
  <c r="AO161" i="8"/>
  <c r="U162" i="18" s="1"/>
  <c r="AW161" i="8"/>
  <c r="AA162" i="18" s="1"/>
  <c r="AH161" i="8"/>
  <c r="N162" i="18" s="1"/>
  <c r="I161" i="27"/>
  <c r="I162" i="18"/>
  <c r="DA161" i="8"/>
  <c r="BF158" i="8"/>
  <c r="BG158" i="8" s="1"/>
  <c r="P159" i="18"/>
  <c r="BJ158" i="8"/>
  <c r="BK158" i="8" s="1"/>
  <c r="AB159" i="18"/>
  <c r="BC161" i="8"/>
  <c r="BD161" i="8" s="1"/>
  <c r="L162" i="18"/>
  <c r="AS160" i="8"/>
  <c r="X161" i="18" s="1"/>
  <c r="AL160" i="8"/>
  <c r="R161" i="18" s="1"/>
  <c r="AD160" i="8"/>
  <c r="K161" i="18" s="1"/>
  <c r="F161" i="18"/>
  <c r="F160" i="27"/>
  <c r="AK160" i="8"/>
  <c r="AC160" i="8"/>
  <c r="AR160" i="8"/>
  <c r="E160" i="27"/>
  <c r="E161" i="18"/>
  <c r="D159" i="27"/>
  <c r="R161" i="8"/>
  <c r="N163" i="25"/>
  <c r="M163" i="25"/>
  <c r="O163" i="25"/>
  <c r="P162" i="25"/>
  <c r="Q162" i="25"/>
  <c r="BM161" i="8"/>
  <c r="BN161" i="8" s="1"/>
  <c r="Y162" i="18"/>
  <c r="G161" i="8"/>
  <c r="CV162" i="8"/>
  <c r="AT159" i="8"/>
  <c r="W160" i="18"/>
  <c r="AX159" i="8"/>
  <c r="C163" i="8"/>
  <c r="D163" i="8"/>
  <c r="AL162" i="25"/>
  <c r="E163" i="8"/>
  <c r="AJ162" i="25"/>
  <c r="CR154" i="8" l="1"/>
  <c r="AM155" i="18"/>
  <c r="CL155" i="8"/>
  <c r="CM155" i="8"/>
  <c r="CY162" i="8"/>
  <c r="CZ162" i="8"/>
  <c r="CW162" i="8"/>
  <c r="CX163" i="8" s="1"/>
  <c r="AP164" i="18" s="1"/>
  <c r="CN162" i="8"/>
  <c r="CQ162" i="8"/>
  <c r="CO154" i="8"/>
  <c r="CP154" i="8" s="1"/>
  <c r="AN155" i="18" s="1"/>
  <c r="CK155" i="8"/>
  <c r="CJ156" i="8"/>
  <c r="AL157" i="18" s="1"/>
  <c r="CI163" i="8"/>
  <c r="AK164" i="18" s="1"/>
  <c r="AM162" i="25"/>
  <c r="AK162" i="25"/>
  <c r="P163" i="8"/>
  <c r="Q163" i="8" s="1"/>
  <c r="F163" i="8"/>
  <c r="H163" i="8" s="1"/>
  <c r="CU163" i="8" s="1"/>
  <c r="S163" i="8"/>
  <c r="T163" i="8" s="1"/>
  <c r="U163" i="8"/>
  <c r="V163" i="8" s="1"/>
  <c r="M163" i="8"/>
  <c r="L163" i="8" s="1"/>
  <c r="K164" i="8" s="1"/>
  <c r="N164" i="8" s="1"/>
  <c r="AI163" i="25"/>
  <c r="R163" i="25"/>
  <c r="C164" i="18"/>
  <c r="D164" i="18"/>
  <c r="CH163" i="8"/>
  <c r="BE161" i="8"/>
  <c r="AE162" i="18" s="1"/>
  <c r="BO161" i="8"/>
  <c r="AH162" i="18" s="1"/>
  <c r="BL158" i="8"/>
  <c r="AG159" i="18" s="1"/>
  <c r="BH158" i="8"/>
  <c r="AF159" i="18" s="1"/>
  <c r="BB158" i="8"/>
  <c r="AD159" i="18" s="1"/>
  <c r="C158" i="27"/>
  <c r="BU158" i="8"/>
  <c r="AJ159" i="18" s="1"/>
  <c r="AI160" i="8"/>
  <c r="AE160" i="8"/>
  <c r="J161" i="18"/>
  <c r="DA162" i="8"/>
  <c r="BS159" i="8"/>
  <c r="BT159" i="8" s="1"/>
  <c r="V160" i="18"/>
  <c r="BR158" i="8"/>
  <c r="AI159" i="18" s="1"/>
  <c r="AP160" i="8"/>
  <c r="Q161" i="18"/>
  <c r="AD161" i="8"/>
  <c r="K162" i="18" s="1"/>
  <c r="AS161" i="8"/>
  <c r="X162" i="18" s="1"/>
  <c r="AL161" i="8"/>
  <c r="R162" i="18" s="1"/>
  <c r="F162" i="18"/>
  <c r="F161" i="27"/>
  <c r="AA161" i="18"/>
  <c r="AX160" i="8"/>
  <c r="AZ159" i="8"/>
  <c r="BA159" i="8" s="1"/>
  <c r="O160" i="18"/>
  <c r="BC162" i="8"/>
  <c r="BD162" i="8" s="1"/>
  <c r="L163" i="18"/>
  <c r="V162" i="8"/>
  <c r="G162" i="8"/>
  <c r="CV163" i="8"/>
  <c r="R162" i="8"/>
  <c r="BF159" i="8"/>
  <c r="BG159" i="8" s="1"/>
  <c r="P160" i="18"/>
  <c r="AU163" i="8"/>
  <c r="AF163" i="8"/>
  <c r="O164" i="8"/>
  <c r="I165" i="8" s="1"/>
  <c r="J165" i="8" s="1"/>
  <c r="AM163" i="8"/>
  <c r="S164" i="18" s="1"/>
  <c r="G164" i="18"/>
  <c r="G163" i="27"/>
  <c r="BP159" i="8"/>
  <c r="BQ159" i="8" s="1"/>
  <c r="AC160" i="18"/>
  <c r="BM162" i="8"/>
  <c r="BN162" i="8" s="1"/>
  <c r="Y163" i="18"/>
  <c r="BJ159" i="8"/>
  <c r="BK159" i="8" s="1"/>
  <c r="AB160" i="18"/>
  <c r="D160" i="27"/>
  <c r="AV162" i="8"/>
  <c r="Z163" i="18" s="1"/>
  <c r="AG162" i="8"/>
  <c r="M163" i="18" s="1"/>
  <c r="AN162" i="8"/>
  <c r="T163" i="18" s="1"/>
  <c r="H163" i="18"/>
  <c r="H162" i="27"/>
  <c r="M164" i="25"/>
  <c r="AI164" i="25" s="1"/>
  <c r="N164" i="25"/>
  <c r="O164" i="25"/>
  <c r="P163" i="25"/>
  <c r="Q163" i="25"/>
  <c r="AK161" i="8"/>
  <c r="AC161" i="8"/>
  <c r="AR161" i="8"/>
  <c r="E161" i="27"/>
  <c r="E162" i="18"/>
  <c r="AT160" i="8"/>
  <c r="W161" i="18"/>
  <c r="C164" i="8"/>
  <c r="D164" i="8"/>
  <c r="AL163" i="25"/>
  <c r="E164" i="8"/>
  <c r="AJ164" i="25"/>
  <c r="CR155" i="8" l="1"/>
  <c r="AM156" i="18"/>
  <c r="CL156" i="8"/>
  <c r="CM156" i="8"/>
  <c r="CY163" i="8"/>
  <c r="CZ163" i="8"/>
  <c r="CW163" i="8"/>
  <c r="CX164" i="8" s="1"/>
  <c r="AP165" i="18" s="1"/>
  <c r="CN163" i="8"/>
  <c r="CQ163" i="8"/>
  <c r="CO155" i="8"/>
  <c r="CP155" i="8" s="1"/>
  <c r="AN156" i="18" s="1"/>
  <c r="CK156" i="8"/>
  <c r="CJ157" i="8"/>
  <c r="AL158" i="18" s="1"/>
  <c r="CI164" i="8"/>
  <c r="AK165" i="18" s="1"/>
  <c r="AM163" i="25"/>
  <c r="D161" i="27"/>
  <c r="AK164" i="25"/>
  <c r="R164" i="25"/>
  <c r="M164" i="8"/>
  <c r="L164" i="8" s="1"/>
  <c r="K165" i="8" s="1"/>
  <c r="N165" i="8" s="1"/>
  <c r="F164" i="8"/>
  <c r="H164" i="8" s="1"/>
  <c r="CU164" i="8" s="1"/>
  <c r="P164" i="8"/>
  <c r="Q164" i="8" s="1"/>
  <c r="S164" i="8"/>
  <c r="T164" i="8" s="1"/>
  <c r="U164" i="8"/>
  <c r="V164" i="8" s="1"/>
  <c r="AW164" i="8" s="1"/>
  <c r="AA165" i="18" s="1"/>
  <c r="C165" i="18"/>
  <c r="D165" i="18"/>
  <c r="CH164" i="8"/>
  <c r="BR159" i="8"/>
  <c r="AI160" i="18" s="1"/>
  <c r="BH159" i="8"/>
  <c r="AF160" i="18" s="1"/>
  <c r="AU164" i="8"/>
  <c r="AF164" i="8"/>
  <c r="O165" i="8"/>
  <c r="I166" i="8" s="1"/>
  <c r="J166" i="8" s="1"/>
  <c r="AM164" i="8"/>
  <c r="S165" i="18" s="1"/>
  <c r="G164" i="27"/>
  <c r="G165" i="18"/>
  <c r="BE162" i="8"/>
  <c r="AE163" i="18" s="1"/>
  <c r="BB159" i="8"/>
  <c r="AD160" i="18" s="1"/>
  <c r="BL159" i="8"/>
  <c r="AG160" i="18" s="1"/>
  <c r="BU159" i="8"/>
  <c r="AJ160" i="18" s="1"/>
  <c r="C159" i="27"/>
  <c r="BO162" i="8"/>
  <c r="AH163" i="18" s="1"/>
  <c r="AV163" i="8"/>
  <c r="Z164" i="18" s="1"/>
  <c r="AG163" i="8"/>
  <c r="M164" i="18" s="1"/>
  <c r="AN163" i="8"/>
  <c r="T164" i="18" s="1"/>
  <c r="H163" i="27"/>
  <c r="H164" i="18"/>
  <c r="BM163" i="8"/>
  <c r="BN163" i="8" s="1"/>
  <c r="Y164" i="18"/>
  <c r="AW162" i="8"/>
  <c r="AA163" i="18" s="1"/>
  <c r="AO162" i="8"/>
  <c r="U163" i="18" s="1"/>
  <c r="AH162" i="8"/>
  <c r="N163" i="18" s="1"/>
  <c r="I163" i="18"/>
  <c r="I162" i="27"/>
  <c r="N165" i="25"/>
  <c r="M165" i="25"/>
  <c r="O165" i="25"/>
  <c r="P164" i="25"/>
  <c r="Q164" i="25"/>
  <c r="AT161" i="8"/>
  <c r="W162" i="18"/>
  <c r="AX161" i="8"/>
  <c r="AS162" i="8"/>
  <c r="X163" i="18" s="1"/>
  <c r="AD162" i="8"/>
  <c r="K163" i="18" s="1"/>
  <c r="AL162" i="8"/>
  <c r="R163" i="18" s="1"/>
  <c r="F163" i="18"/>
  <c r="F162" i="27"/>
  <c r="AI161" i="8"/>
  <c r="AE161" i="8"/>
  <c r="J162" i="18"/>
  <c r="R163" i="8"/>
  <c r="DA163" i="8"/>
  <c r="AH163" i="8"/>
  <c r="N164" i="18" s="1"/>
  <c r="AO163" i="8"/>
  <c r="U164" i="18" s="1"/>
  <c r="AW163" i="8"/>
  <c r="AA164" i="18" s="1"/>
  <c r="I164" i="18"/>
  <c r="I163" i="27"/>
  <c r="BJ160" i="8"/>
  <c r="BK160" i="8" s="1"/>
  <c r="AB161" i="18"/>
  <c r="BC163" i="8"/>
  <c r="BD163" i="8" s="1"/>
  <c r="L164" i="18"/>
  <c r="G163" i="8"/>
  <c r="CV164" i="8"/>
  <c r="BP160" i="8"/>
  <c r="BQ160" i="8" s="1"/>
  <c r="AC161" i="18"/>
  <c r="BS160" i="8"/>
  <c r="BT160" i="8" s="1"/>
  <c r="V161" i="18"/>
  <c r="AZ160" i="8"/>
  <c r="BA160" i="8" s="1"/>
  <c r="O161" i="18"/>
  <c r="AP161" i="8"/>
  <c r="Q162" i="18"/>
  <c r="AK162" i="8"/>
  <c r="AC162" i="8"/>
  <c r="AR162" i="8"/>
  <c r="E162" i="27"/>
  <c r="E163" i="18"/>
  <c r="BF160" i="8"/>
  <c r="BG160" i="8" s="1"/>
  <c r="P161" i="18"/>
  <c r="AL164" i="25"/>
  <c r="AJ163" i="25"/>
  <c r="E165" i="8"/>
  <c r="D165" i="8"/>
  <c r="C165" i="8"/>
  <c r="CR156" i="8" l="1"/>
  <c r="AM157" i="18"/>
  <c r="CL157" i="8"/>
  <c r="CM157" i="8"/>
  <c r="CZ164" i="8"/>
  <c r="CY164" i="8"/>
  <c r="CW164" i="8"/>
  <c r="CX165" i="8" s="1"/>
  <c r="AP166" i="18" s="1"/>
  <c r="CN164" i="8"/>
  <c r="CQ164" i="8"/>
  <c r="CO156" i="8"/>
  <c r="CP156" i="8" s="1"/>
  <c r="AN157" i="18" s="1"/>
  <c r="CK157" i="8"/>
  <c r="CJ158" i="8"/>
  <c r="AL159" i="18" s="1"/>
  <c r="CI165" i="8"/>
  <c r="AK166" i="18" s="1"/>
  <c r="AM164" i="25"/>
  <c r="AK163" i="25"/>
  <c r="M165" i="8"/>
  <c r="L165" i="8" s="1"/>
  <c r="K166" i="8" s="1"/>
  <c r="N166" i="8" s="1"/>
  <c r="F165" i="8"/>
  <c r="H165" i="8" s="1"/>
  <c r="CU165" i="8" s="1"/>
  <c r="P165" i="8"/>
  <c r="Q165" i="8" s="1"/>
  <c r="S165" i="8"/>
  <c r="T165" i="8" s="1"/>
  <c r="U165" i="8"/>
  <c r="V165" i="8" s="1"/>
  <c r="AI165" i="25"/>
  <c r="AO164" i="8"/>
  <c r="U165" i="18" s="1"/>
  <c r="AH164" i="8"/>
  <c r="N165" i="18" s="1"/>
  <c r="I164" i="27"/>
  <c r="I165" i="18"/>
  <c r="D162" i="27"/>
  <c r="C166" i="18"/>
  <c r="CH165" i="8"/>
  <c r="D166" i="18"/>
  <c r="C160" i="27"/>
  <c r="BU160" i="8"/>
  <c r="AJ161" i="18" s="1"/>
  <c r="BB160" i="8"/>
  <c r="AD161" i="18" s="1"/>
  <c r="BE163" i="8"/>
  <c r="AE164" i="18" s="1"/>
  <c r="BO163" i="8"/>
  <c r="AH164" i="18" s="1"/>
  <c r="BL160" i="8"/>
  <c r="AG161" i="18" s="1"/>
  <c r="BR160" i="8"/>
  <c r="AI161" i="18" s="1"/>
  <c r="BH160" i="8"/>
  <c r="AF161" i="18" s="1"/>
  <c r="AU165" i="8"/>
  <c r="AF165" i="8"/>
  <c r="O166" i="8"/>
  <c r="I167" i="8" s="1"/>
  <c r="J167" i="8" s="1"/>
  <c r="AM165" i="8"/>
  <c r="S166" i="18" s="1"/>
  <c r="G166" i="18"/>
  <c r="G165" i="27"/>
  <c r="BP161" i="8"/>
  <c r="BQ161" i="8" s="1"/>
  <c r="AC162" i="18"/>
  <c r="AN164" i="8"/>
  <c r="T165" i="18" s="1"/>
  <c r="AV164" i="8"/>
  <c r="Z165" i="18" s="1"/>
  <c r="AG164" i="8"/>
  <c r="M165" i="18" s="1"/>
  <c r="H164" i="27"/>
  <c r="H165" i="18"/>
  <c r="BC164" i="8"/>
  <c r="BD164" i="8" s="1"/>
  <c r="L165" i="18"/>
  <c r="AZ161" i="8"/>
  <c r="BA161" i="8" s="1"/>
  <c r="O162" i="18"/>
  <c r="G164" i="8"/>
  <c r="CV165" i="8"/>
  <c r="BF161" i="8"/>
  <c r="BG161" i="8" s="1"/>
  <c r="P162" i="18"/>
  <c r="BJ161" i="8"/>
  <c r="BK161" i="8" s="1"/>
  <c r="AB162" i="18"/>
  <c r="M166" i="25"/>
  <c r="AI166" i="25" s="1"/>
  <c r="N166" i="25"/>
  <c r="O166" i="25"/>
  <c r="P165" i="25"/>
  <c r="Q165" i="25"/>
  <c r="BM164" i="8"/>
  <c r="BN164" i="8" s="1"/>
  <c r="Y165" i="18"/>
  <c r="AK163" i="8"/>
  <c r="AC163" i="8"/>
  <c r="AR163" i="8"/>
  <c r="E163" i="27"/>
  <c r="E164" i="18"/>
  <c r="R165" i="25"/>
  <c r="AT162" i="8"/>
  <c r="W163" i="18"/>
  <c r="DA164" i="8"/>
  <c r="AI162" i="8"/>
  <c r="AE162" i="8"/>
  <c r="J163" i="18"/>
  <c r="AX162" i="8"/>
  <c r="AL163" i="8"/>
  <c r="R164" i="18" s="1"/>
  <c r="AS163" i="8"/>
  <c r="X164" i="18" s="1"/>
  <c r="AD163" i="8"/>
  <c r="K164" i="18" s="1"/>
  <c r="F164" i="18"/>
  <c r="F163" i="27"/>
  <c r="BS161" i="8"/>
  <c r="BT161" i="8" s="1"/>
  <c r="V162" i="18"/>
  <c r="AP162" i="8"/>
  <c r="Q163" i="18"/>
  <c r="R164" i="8"/>
  <c r="AJ165" i="25"/>
  <c r="E166" i="8"/>
  <c r="D166" i="8"/>
  <c r="C166" i="8"/>
  <c r="AL166" i="25"/>
  <c r="CR157" i="8" l="1"/>
  <c r="AM158" i="18"/>
  <c r="CL158" i="8"/>
  <c r="CM158" i="8"/>
  <c r="CY165" i="8"/>
  <c r="CZ165" i="8"/>
  <c r="CW165" i="8"/>
  <c r="CX166" i="8" s="1"/>
  <c r="AP167" i="18" s="1"/>
  <c r="CN165" i="8"/>
  <c r="CQ165" i="8"/>
  <c r="CO157" i="8"/>
  <c r="CP157" i="8" s="1"/>
  <c r="AN158" i="18" s="1"/>
  <c r="CK158" i="8"/>
  <c r="CJ159" i="8"/>
  <c r="AL160" i="18" s="1"/>
  <c r="CI166" i="8"/>
  <c r="AK167" i="18" s="1"/>
  <c r="AM166" i="25"/>
  <c r="AK165" i="25"/>
  <c r="AW165" i="8"/>
  <c r="AA166" i="18" s="1"/>
  <c r="AO165" i="8"/>
  <c r="U166" i="18" s="1"/>
  <c r="R166" i="25"/>
  <c r="I165" i="27"/>
  <c r="I166" i="18"/>
  <c r="AH165" i="8"/>
  <c r="N166" i="18" s="1"/>
  <c r="AX163" i="8"/>
  <c r="BP163" i="8" s="1"/>
  <c r="C167" i="18"/>
  <c r="D167" i="18"/>
  <c r="CH166" i="8"/>
  <c r="M166" i="8"/>
  <c r="L166" i="8" s="1"/>
  <c r="K167" i="8" s="1"/>
  <c r="N167" i="8" s="1"/>
  <c r="F166" i="8"/>
  <c r="H166" i="8" s="1"/>
  <c r="CU166" i="8" s="1"/>
  <c r="P166" i="8"/>
  <c r="Q166" i="8" s="1"/>
  <c r="S166" i="8"/>
  <c r="T166" i="8" s="1"/>
  <c r="U166" i="8"/>
  <c r="BO164" i="8"/>
  <c r="AH165" i="18" s="1"/>
  <c r="BH161" i="8"/>
  <c r="AF162" i="18" s="1"/>
  <c r="BB161" i="8"/>
  <c r="AD162" i="18" s="1"/>
  <c r="AU166" i="8"/>
  <c r="AF166" i="8"/>
  <c r="O167" i="8"/>
  <c r="I168" i="8" s="1"/>
  <c r="J168" i="8" s="1"/>
  <c r="AM166" i="8"/>
  <c r="S167" i="18" s="1"/>
  <c r="G166" i="27"/>
  <c r="G167" i="18"/>
  <c r="BR161" i="8"/>
  <c r="AI162" i="18" s="1"/>
  <c r="C161" i="27"/>
  <c r="BU161" i="8"/>
  <c r="AJ162" i="18" s="1"/>
  <c r="BE164" i="8"/>
  <c r="AE165" i="18" s="1"/>
  <c r="BL161" i="8"/>
  <c r="AG162" i="18" s="1"/>
  <c r="BP162" i="8"/>
  <c r="BQ162" i="8" s="1"/>
  <c r="AC163" i="18"/>
  <c r="AN165" i="8"/>
  <c r="T166" i="18" s="1"/>
  <c r="AG165" i="8"/>
  <c r="M166" i="18" s="1"/>
  <c r="AV165" i="8"/>
  <c r="Z166" i="18" s="1"/>
  <c r="H166" i="18"/>
  <c r="H165" i="27"/>
  <c r="R165" i="8"/>
  <c r="D163" i="27"/>
  <c r="BM165" i="8"/>
  <c r="BN165" i="8" s="1"/>
  <c r="Y166" i="18"/>
  <c r="BC165" i="8"/>
  <c r="BD165" i="8" s="1"/>
  <c r="L166" i="18"/>
  <c r="DA165" i="8"/>
  <c r="AT163" i="8"/>
  <c r="W164" i="18"/>
  <c r="BS162" i="8"/>
  <c r="BT162" i="8" s="1"/>
  <c r="V163" i="18"/>
  <c r="BF162" i="8"/>
  <c r="BG162" i="8" s="1"/>
  <c r="P163" i="18"/>
  <c r="AI163" i="8"/>
  <c r="AE163" i="8"/>
  <c r="J164" i="18"/>
  <c r="AK164" i="8"/>
  <c r="AC164" i="8"/>
  <c r="AR164" i="8"/>
  <c r="E164" i="27"/>
  <c r="E165" i="18"/>
  <c r="BJ162" i="8"/>
  <c r="BK162" i="8" s="1"/>
  <c r="AB163" i="18"/>
  <c r="AP163" i="8"/>
  <c r="Q164" i="18"/>
  <c r="M167" i="25"/>
  <c r="N167" i="25"/>
  <c r="O167" i="25"/>
  <c r="P166" i="25"/>
  <c r="Q166" i="25"/>
  <c r="G165" i="8"/>
  <c r="CV166" i="8"/>
  <c r="AZ162" i="8"/>
  <c r="BA162" i="8" s="1"/>
  <c r="O163" i="18"/>
  <c r="AL164" i="8"/>
  <c r="R165" i="18" s="1"/>
  <c r="AS164" i="8"/>
  <c r="X165" i="18" s="1"/>
  <c r="F165" i="18"/>
  <c r="AD164" i="8"/>
  <c r="K165" i="18" s="1"/>
  <c r="F164" i="27"/>
  <c r="D167" i="8"/>
  <c r="E167" i="8"/>
  <c r="AL165" i="25"/>
  <c r="AJ166" i="25"/>
  <c r="C167" i="8"/>
  <c r="CR158" i="8" l="1"/>
  <c r="AM159" i="18"/>
  <c r="CL159" i="8"/>
  <c r="CM159" i="8"/>
  <c r="CY166" i="8"/>
  <c r="CZ166" i="8"/>
  <c r="CW166" i="8"/>
  <c r="CX167" i="8" s="1"/>
  <c r="AP168" i="18" s="1"/>
  <c r="CN166" i="8"/>
  <c r="CQ166" i="8"/>
  <c r="AM165" i="25"/>
  <c r="CO158" i="8"/>
  <c r="CP158" i="8" s="1"/>
  <c r="AN159" i="18" s="1"/>
  <c r="CK159" i="8"/>
  <c r="CJ160" i="8"/>
  <c r="AL161" i="18" s="1"/>
  <c r="CI167" i="8"/>
  <c r="AK168" i="18" s="1"/>
  <c r="AK166" i="25"/>
  <c r="M167" i="8"/>
  <c r="L167" i="8" s="1"/>
  <c r="K168" i="8" s="1"/>
  <c r="N168" i="8" s="1"/>
  <c r="F167" i="8"/>
  <c r="P167" i="8"/>
  <c r="Q167" i="8" s="1"/>
  <c r="S167" i="8"/>
  <c r="T167" i="8" s="1"/>
  <c r="U167" i="8"/>
  <c r="V167" i="8" s="1"/>
  <c r="AI167" i="25"/>
  <c r="AC164" i="18"/>
  <c r="D164" i="27"/>
  <c r="R167" i="25"/>
  <c r="D168" i="18"/>
  <c r="CH167" i="8"/>
  <c r="C168" i="18"/>
  <c r="BE165" i="8"/>
  <c r="AE166" i="18" s="1"/>
  <c r="BH162" i="8"/>
  <c r="AF163" i="18" s="1"/>
  <c r="BB162" i="8"/>
  <c r="AD163" i="18" s="1"/>
  <c r="AV166" i="8"/>
  <c r="Z167" i="18" s="1"/>
  <c r="AG166" i="8"/>
  <c r="M167" i="18" s="1"/>
  <c r="H167" i="18"/>
  <c r="H166" i="27"/>
  <c r="AN166" i="8"/>
  <c r="T167" i="18" s="1"/>
  <c r="BQ163" i="8"/>
  <c r="BR162" i="8"/>
  <c r="AI163" i="18" s="1"/>
  <c r="BL162" i="8"/>
  <c r="AG163" i="18" s="1"/>
  <c r="BO165" i="8"/>
  <c r="AH166" i="18" s="1"/>
  <c r="C162" i="27"/>
  <c r="BU162" i="8"/>
  <c r="AJ163" i="18" s="1"/>
  <c r="AU167" i="8"/>
  <c r="AF167" i="8"/>
  <c r="O168" i="8"/>
  <c r="I169" i="8" s="1"/>
  <c r="J169" i="8" s="1"/>
  <c r="AM167" i="8"/>
  <c r="S168" i="18" s="1"/>
  <c r="G167" i="27"/>
  <c r="G168" i="18"/>
  <c r="V166" i="8"/>
  <c r="BM166" i="8"/>
  <c r="BN166" i="8" s="1"/>
  <c r="Y167" i="18"/>
  <c r="M168" i="25"/>
  <c r="N168" i="25"/>
  <c r="O168" i="25"/>
  <c r="P167" i="25"/>
  <c r="Q167" i="25"/>
  <c r="AT164" i="8"/>
  <c r="W165" i="18"/>
  <c r="AX164" i="8"/>
  <c r="AI164" i="8"/>
  <c r="AE164" i="8"/>
  <c r="J165" i="18"/>
  <c r="AP164" i="8"/>
  <c r="Q165" i="18"/>
  <c r="BS163" i="8"/>
  <c r="BT163" i="8" s="1"/>
  <c r="V164" i="18"/>
  <c r="BJ163" i="8"/>
  <c r="BK163" i="8" s="1"/>
  <c r="AB164" i="18"/>
  <c r="AK165" i="8"/>
  <c r="AC165" i="8"/>
  <c r="AR165" i="8"/>
  <c r="E165" i="27"/>
  <c r="E166" i="18"/>
  <c r="H167" i="8"/>
  <c r="CU167" i="8" s="1"/>
  <c r="G166" i="8"/>
  <c r="CV167" i="8"/>
  <c r="AZ163" i="8"/>
  <c r="BA163" i="8" s="1"/>
  <c r="O164" i="18"/>
  <c r="AS165" i="8"/>
  <c r="X166" i="18" s="1"/>
  <c r="AD165" i="8"/>
  <c r="K166" i="18" s="1"/>
  <c r="AL165" i="8"/>
  <c r="R166" i="18" s="1"/>
  <c r="F165" i="27"/>
  <c r="F166" i="18"/>
  <c r="BF163" i="8"/>
  <c r="BG163" i="8" s="1"/>
  <c r="P164" i="18"/>
  <c r="DA166" i="8"/>
  <c r="R166" i="8"/>
  <c r="BC166" i="8"/>
  <c r="BD166" i="8" s="1"/>
  <c r="L167" i="18"/>
  <c r="C168" i="8"/>
  <c r="D168" i="8"/>
  <c r="E168" i="8"/>
  <c r="AJ167" i="25"/>
  <c r="CR159" i="8" l="1"/>
  <c r="AM160" i="18"/>
  <c r="CL160" i="8"/>
  <c r="CM160" i="8"/>
  <c r="CY167" i="8"/>
  <c r="CZ167" i="8"/>
  <c r="CW167" i="8"/>
  <c r="CX168" i="8" s="1"/>
  <c r="AP169" i="18" s="1"/>
  <c r="CN167" i="8"/>
  <c r="CQ167" i="8"/>
  <c r="CO159" i="8"/>
  <c r="CP159" i="8" s="1"/>
  <c r="AN160" i="18" s="1"/>
  <c r="CK160" i="8"/>
  <c r="CJ161" i="8"/>
  <c r="AL162" i="18" s="1"/>
  <c r="CI168" i="8"/>
  <c r="AK169" i="18" s="1"/>
  <c r="AK167" i="25"/>
  <c r="AI168" i="25"/>
  <c r="R168" i="25"/>
  <c r="P168" i="8"/>
  <c r="Q168" i="8" s="1"/>
  <c r="U168" i="8"/>
  <c r="V168" i="8" s="1"/>
  <c r="I169" i="18" s="1"/>
  <c r="M168" i="8"/>
  <c r="L168" i="8" s="1"/>
  <c r="K169" i="8" s="1"/>
  <c r="N169" i="8" s="1"/>
  <c r="F168" i="8"/>
  <c r="H168" i="8" s="1"/>
  <c r="CU168" i="8" s="1"/>
  <c r="S168" i="8"/>
  <c r="T168" i="8" s="1"/>
  <c r="D165" i="27"/>
  <c r="C169" i="18"/>
  <c r="CH168" i="8"/>
  <c r="D169" i="18"/>
  <c r="BB163" i="8"/>
  <c r="AD164" i="18" s="1"/>
  <c r="BH163" i="8"/>
  <c r="AF164" i="18" s="1"/>
  <c r="BL163" i="8"/>
  <c r="AG164" i="18" s="1"/>
  <c r="AU168" i="8"/>
  <c r="AF168" i="8"/>
  <c r="O169" i="8"/>
  <c r="I170" i="8" s="1"/>
  <c r="J170" i="8" s="1"/>
  <c r="AM168" i="8"/>
  <c r="S169" i="18" s="1"/>
  <c r="G168" i="27"/>
  <c r="G169" i="18"/>
  <c r="C163" i="27"/>
  <c r="BU163" i="8"/>
  <c r="AJ164" i="18" s="1"/>
  <c r="BE166" i="8"/>
  <c r="AE167" i="18" s="1"/>
  <c r="BO166" i="8"/>
  <c r="AH167" i="18" s="1"/>
  <c r="AP165" i="8"/>
  <c r="Q166" i="18"/>
  <c r="AO166" i="8"/>
  <c r="U167" i="18" s="1"/>
  <c r="AW166" i="8"/>
  <c r="AH166" i="8"/>
  <c r="N167" i="18" s="1"/>
  <c r="I167" i="18"/>
  <c r="I166" i="27"/>
  <c r="BM167" i="8"/>
  <c r="BN167" i="8" s="1"/>
  <c r="Y168" i="18"/>
  <c r="AZ164" i="8"/>
  <c r="BA164" i="8" s="1"/>
  <c r="O165" i="18"/>
  <c r="AH167" i="8"/>
  <c r="N168" i="18" s="1"/>
  <c r="AO167" i="8"/>
  <c r="U168" i="18" s="1"/>
  <c r="AW167" i="8"/>
  <c r="AA168" i="18" s="1"/>
  <c r="I167" i="27"/>
  <c r="I168" i="18"/>
  <c r="BR163" i="8"/>
  <c r="AI164" i="18" s="1"/>
  <c r="BF164" i="8"/>
  <c r="BG164" i="8" s="1"/>
  <c r="P165" i="18"/>
  <c r="G167" i="8"/>
  <c r="CV168" i="8"/>
  <c r="N169" i="25"/>
  <c r="M169" i="25"/>
  <c r="AI169" i="25" s="1"/>
  <c r="O169" i="25"/>
  <c r="P168" i="25"/>
  <c r="Q168" i="25"/>
  <c r="AS166" i="8"/>
  <c r="X167" i="18" s="1"/>
  <c r="AL166" i="8"/>
  <c r="R167" i="18" s="1"/>
  <c r="AD166" i="8"/>
  <c r="K167" i="18" s="1"/>
  <c r="F167" i="18"/>
  <c r="F166" i="27"/>
  <c r="AK166" i="8"/>
  <c r="AC166" i="8"/>
  <c r="AR166" i="8"/>
  <c r="E166" i="27"/>
  <c r="E167" i="18"/>
  <c r="BP164" i="8"/>
  <c r="BQ164" i="8" s="1"/>
  <c r="AC165" i="18"/>
  <c r="AT165" i="8"/>
  <c r="W166" i="18"/>
  <c r="AX165" i="8"/>
  <c r="BS164" i="8"/>
  <c r="BT164" i="8" s="1"/>
  <c r="V165" i="18"/>
  <c r="BC167" i="8"/>
  <c r="BD167" i="8" s="1"/>
  <c r="L168" i="18"/>
  <c r="R167" i="8"/>
  <c r="DA167" i="8"/>
  <c r="AI165" i="8"/>
  <c r="AE165" i="8"/>
  <c r="J166" i="18"/>
  <c r="BJ164" i="8"/>
  <c r="BK164" i="8" s="1"/>
  <c r="AB165" i="18"/>
  <c r="AG167" i="8"/>
  <c r="M168" i="18" s="1"/>
  <c r="AN167" i="8"/>
  <c r="T168" i="18" s="1"/>
  <c r="AV167" i="8"/>
  <c r="Z168" i="18" s="1"/>
  <c r="H167" i="27"/>
  <c r="H168" i="18"/>
  <c r="E169" i="8"/>
  <c r="AL167" i="25"/>
  <c r="C169" i="8"/>
  <c r="D169" i="8"/>
  <c r="AL168" i="25"/>
  <c r="AL169" i="25"/>
  <c r="CR160" i="8" l="1"/>
  <c r="AM161" i="18"/>
  <c r="CL161" i="8"/>
  <c r="CM161" i="8"/>
  <c r="CZ168" i="8"/>
  <c r="CY168" i="8"/>
  <c r="CW168" i="8"/>
  <c r="CX169" i="8" s="1"/>
  <c r="AP170" i="18" s="1"/>
  <c r="CN168" i="8"/>
  <c r="CQ168" i="8"/>
  <c r="CO160" i="8"/>
  <c r="CP160" i="8" s="1"/>
  <c r="AN161" i="18" s="1"/>
  <c r="CK161" i="8"/>
  <c r="CJ162" i="8"/>
  <c r="AL163" i="18" s="1"/>
  <c r="CI169" i="8"/>
  <c r="AK170" i="18" s="1"/>
  <c r="AM167" i="25"/>
  <c r="AM168" i="25"/>
  <c r="AM169" i="25"/>
  <c r="AH168" i="8"/>
  <c r="N169" i="18" s="1"/>
  <c r="AW168" i="8"/>
  <c r="AA169" i="18" s="1"/>
  <c r="AO168" i="8"/>
  <c r="U169" i="18" s="1"/>
  <c r="I168" i="27"/>
  <c r="M169" i="8"/>
  <c r="L169" i="8" s="1"/>
  <c r="K170" i="8" s="1"/>
  <c r="N170" i="8" s="1"/>
  <c r="F169" i="8"/>
  <c r="H169" i="8" s="1"/>
  <c r="CU169" i="8" s="1"/>
  <c r="P169" i="8"/>
  <c r="Q169" i="8" s="1"/>
  <c r="S169" i="8"/>
  <c r="T169" i="8" s="1"/>
  <c r="U169" i="8"/>
  <c r="V169" i="8" s="1"/>
  <c r="AH169" i="8" s="1"/>
  <c r="N170" i="18" s="1"/>
  <c r="D166" i="27"/>
  <c r="C170" i="18"/>
  <c r="CH169" i="8"/>
  <c r="D170" i="18"/>
  <c r="BB164" i="8"/>
  <c r="AD165" i="18" s="1"/>
  <c r="BO167" i="8"/>
  <c r="AH168" i="18" s="1"/>
  <c r="C164" i="27"/>
  <c r="BU164" i="8"/>
  <c r="AJ165" i="18" s="1"/>
  <c r="BE167" i="8"/>
  <c r="AE168" i="18" s="1"/>
  <c r="AU169" i="8"/>
  <c r="AF169" i="8"/>
  <c r="O170" i="8"/>
  <c r="I171" i="8" s="1"/>
  <c r="J171" i="8" s="1"/>
  <c r="AM169" i="8"/>
  <c r="S170" i="18" s="1"/>
  <c r="G169" i="27"/>
  <c r="G170" i="18"/>
  <c r="BL164" i="8"/>
  <c r="AG165" i="18" s="1"/>
  <c r="BH164" i="8"/>
  <c r="AF165" i="18" s="1"/>
  <c r="AZ165" i="8"/>
  <c r="BA165" i="8" s="1"/>
  <c r="O166" i="18"/>
  <c r="AV168" i="8"/>
  <c r="Z169" i="18" s="1"/>
  <c r="AG168" i="8"/>
  <c r="M169" i="18" s="1"/>
  <c r="AN168" i="8"/>
  <c r="T169" i="18" s="1"/>
  <c r="H169" i="18"/>
  <c r="H168" i="27"/>
  <c r="BR164" i="8"/>
  <c r="AI165" i="18" s="1"/>
  <c r="M170" i="25"/>
  <c r="N170" i="25"/>
  <c r="O170" i="25"/>
  <c r="P169" i="25"/>
  <c r="Q169" i="25"/>
  <c r="BS165" i="8"/>
  <c r="BT165" i="8" s="1"/>
  <c r="V166" i="18"/>
  <c r="BF165" i="8"/>
  <c r="BG165" i="8" s="1"/>
  <c r="P166" i="18"/>
  <c r="AT166" i="8"/>
  <c r="W167" i="18"/>
  <c r="BP165" i="8"/>
  <c r="BQ165" i="8" s="1"/>
  <c r="AC166" i="18"/>
  <c r="AI166" i="8"/>
  <c r="AE166" i="8"/>
  <c r="J167" i="18"/>
  <c r="AK167" i="8"/>
  <c r="AC167" i="8"/>
  <c r="AR167" i="8"/>
  <c r="E167" i="27"/>
  <c r="E168" i="18"/>
  <c r="DA168" i="8"/>
  <c r="AP166" i="8"/>
  <c r="Q167" i="18"/>
  <c r="G168" i="8"/>
  <c r="CV169" i="8"/>
  <c r="BJ165" i="8"/>
  <c r="BK165" i="8" s="1"/>
  <c r="AB166" i="18"/>
  <c r="BC168" i="8"/>
  <c r="BD168" i="8" s="1"/>
  <c r="L169" i="18"/>
  <c r="AD167" i="8"/>
  <c r="K168" i="18" s="1"/>
  <c r="AS167" i="8"/>
  <c r="X168" i="18" s="1"/>
  <c r="AL167" i="8"/>
  <c r="R168" i="18" s="1"/>
  <c r="F167" i="27"/>
  <c r="F168" i="18"/>
  <c r="R168" i="8"/>
  <c r="R169" i="25"/>
  <c r="AA167" i="18"/>
  <c r="AX166" i="8"/>
  <c r="BM168" i="8"/>
  <c r="BN168" i="8" s="1"/>
  <c r="Y169" i="18"/>
  <c r="AJ169" i="25"/>
  <c r="E170" i="8"/>
  <c r="AJ168" i="25"/>
  <c r="C170" i="8"/>
  <c r="D170" i="8"/>
  <c r="CR161" i="8" l="1"/>
  <c r="AM162" i="18"/>
  <c r="CL162" i="8"/>
  <c r="CM162" i="8"/>
  <c r="CY169" i="8"/>
  <c r="CZ169" i="8"/>
  <c r="CW169" i="8"/>
  <c r="CX170" i="8" s="1"/>
  <c r="AP171" i="18" s="1"/>
  <c r="AK169" i="25"/>
  <c r="CN169" i="8"/>
  <c r="CQ169" i="8"/>
  <c r="CO161" i="8"/>
  <c r="CP161" i="8" s="1"/>
  <c r="AN162" i="18" s="1"/>
  <c r="AK168" i="25"/>
  <c r="CK162" i="8"/>
  <c r="CJ163" i="8"/>
  <c r="AL164" i="18" s="1"/>
  <c r="CI170" i="8"/>
  <c r="AK171" i="18" s="1"/>
  <c r="AI170" i="25"/>
  <c r="I169" i="27"/>
  <c r="I170" i="18"/>
  <c r="AO169" i="8"/>
  <c r="U170" i="18" s="1"/>
  <c r="AW169" i="8"/>
  <c r="AA170" i="18" s="1"/>
  <c r="M170" i="8"/>
  <c r="L170" i="8" s="1"/>
  <c r="K171" i="8" s="1"/>
  <c r="N171" i="8" s="1"/>
  <c r="F170" i="8"/>
  <c r="H170" i="8" s="1"/>
  <c r="CU170" i="8" s="1"/>
  <c r="P170" i="8"/>
  <c r="Q170" i="8" s="1"/>
  <c r="S170" i="8"/>
  <c r="T170" i="8" s="1"/>
  <c r="U170" i="8"/>
  <c r="C171" i="18"/>
  <c r="D171" i="18"/>
  <c r="CH170" i="8"/>
  <c r="BL165" i="8"/>
  <c r="AG166" i="18" s="1"/>
  <c r="BR165" i="8"/>
  <c r="AI166" i="18" s="1"/>
  <c r="BO168" i="8"/>
  <c r="AH169" i="18" s="1"/>
  <c r="BU165" i="8"/>
  <c r="AJ166" i="18" s="1"/>
  <c r="C165" i="27"/>
  <c r="BE168" i="8"/>
  <c r="AE169" i="18" s="1"/>
  <c r="D167" i="27"/>
  <c r="BH165" i="8"/>
  <c r="AF166" i="18" s="1"/>
  <c r="AU170" i="8"/>
  <c r="AF170" i="8"/>
  <c r="O171" i="8"/>
  <c r="I172" i="8" s="1"/>
  <c r="J172" i="8" s="1"/>
  <c r="AM170" i="8"/>
  <c r="S171" i="18" s="1"/>
  <c r="G170" i="27"/>
  <c r="G171" i="18"/>
  <c r="M171" i="25"/>
  <c r="N171" i="25"/>
  <c r="O171" i="25"/>
  <c r="P170" i="25"/>
  <c r="Q170" i="25"/>
  <c r="BM169" i="8"/>
  <c r="BN169" i="8" s="1"/>
  <c r="Y170" i="18"/>
  <c r="G169" i="8"/>
  <c r="CV170" i="8"/>
  <c r="BB165" i="8"/>
  <c r="AD166" i="18" s="1"/>
  <c r="AI167" i="8"/>
  <c r="AE167" i="8"/>
  <c r="J168" i="18"/>
  <c r="AP167" i="8"/>
  <c r="Q168" i="18"/>
  <c r="AK168" i="8"/>
  <c r="AC168" i="8"/>
  <c r="AR168" i="8"/>
  <c r="E168" i="27"/>
  <c r="E169" i="18"/>
  <c r="BS166" i="8"/>
  <c r="BT166" i="8" s="1"/>
  <c r="V167" i="18"/>
  <c r="AV169" i="8"/>
  <c r="Z170" i="18" s="1"/>
  <c r="AN169" i="8"/>
  <c r="T170" i="18" s="1"/>
  <c r="AG169" i="8"/>
  <c r="M170" i="18" s="1"/>
  <c r="H169" i="27"/>
  <c r="H170" i="18"/>
  <c r="BP166" i="8"/>
  <c r="BQ166" i="8" s="1"/>
  <c r="AC167" i="18"/>
  <c r="AZ166" i="8"/>
  <c r="BA166" i="8" s="1"/>
  <c r="O167" i="18"/>
  <c r="BJ166" i="8"/>
  <c r="BK166" i="8" s="1"/>
  <c r="AB167" i="18"/>
  <c r="R169" i="8"/>
  <c r="BF166" i="8"/>
  <c r="BG166" i="8" s="1"/>
  <c r="P167" i="18"/>
  <c r="R170" i="25"/>
  <c r="AT167" i="8"/>
  <c r="W168" i="18"/>
  <c r="AD168" i="8"/>
  <c r="K169" i="18" s="1"/>
  <c r="AS168" i="8"/>
  <c r="X169" i="18" s="1"/>
  <c r="AL168" i="8"/>
  <c r="R169" i="18" s="1"/>
  <c r="F169" i="18"/>
  <c r="F168" i="27"/>
  <c r="DA169" i="8"/>
  <c r="AX167" i="8"/>
  <c r="BC169" i="8"/>
  <c r="BD169" i="8" s="1"/>
  <c r="L170" i="18"/>
  <c r="D171" i="8"/>
  <c r="E171" i="8"/>
  <c r="C171" i="8"/>
  <c r="AJ170" i="25"/>
  <c r="CR162" i="8" l="1"/>
  <c r="AM163" i="18"/>
  <c r="CL163" i="8"/>
  <c r="CM163" i="8"/>
  <c r="CZ170" i="8"/>
  <c r="CY170" i="8"/>
  <c r="CW170" i="8"/>
  <c r="CX171" i="8" s="1"/>
  <c r="AP172" i="18" s="1"/>
  <c r="CN170" i="8"/>
  <c r="CQ170" i="8"/>
  <c r="CO162" i="8"/>
  <c r="CP162" i="8" s="1"/>
  <c r="AN163" i="18" s="1"/>
  <c r="CK163" i="8"/>
  <c r="CJ164" i="8"/>
  <c r="AL165" i="18" s="1"/>
  <c r="CI171" i="8"/>
  <c r="AK172" i="18" s="1"/>
  <c r="AK170" i="25"/>
  <c r="AI171" i="25"/>
  <c r="D168" i="27"/>
  <c r="M171" i="8"/>
  <c r="L171" i="8" s="1"/>
  <c r="K172" i="8" s="1"/>
  <c r="N172" i="8" s="1"/>
  <c r="F171" i="8"/>
  <c r="H171" i="8" s="1"/>
  <c r="CU171" i="8" s="1"/>
  <c r="P171" i="8"/>
  <c r="Q171" i="8" s="1"/>
  <c r="S171" i="8"/>
  <c r="T171" i="8" s="1"/>
  <c r="U171" i="8"/>
  <c r="V171" i="8" s="1"/>
  <c r="C172" i="18"/>
  <c r="D172" i="18"/>
  <c r="CH171" i="8"/>
  <c r="BO169" i="8"/>
  <c r="AH170" i="18" s="1"/>
  <c r="BU166" i="8"/>
  <c r="AJ167" i="18" s="1"/>
  <c r="C166" i="27"/>
  <c r="BR166" i="8"/>
  <c r="AI167" i="18" s="1"/>
  <c r="BB166" i="8"/>
  <c r="AD167" i="18" s="1"/>
  <c r="BE169" i="8"/>
  <c r="AE170" i="18" s="1"/>
  <c r="BH166" i="8"/>
  <c r="AF167" i="18" s="1"/>
  <c r="BL166" i="8"/>
  <c r="AG167" i="18" s="1"/>
  <c r="AS169" i="8"/>
  <c r="X170" i="18" s="1"/>
  <c r="AL169" i="8"/>
  <c r="R170" i="18" s="1"/>
  <c r="AD169" i="8"/>
  <c r="K170" i="18" s="1"/>
  <c r="F169" i="27"/>
  <c r="F170" i="18"/>
  <c r="AK169" i="8"/>
  <c r="AC169" i="8"/>
  <c r="AR169" i="8"/>
  <c r="E170" i="18"/>
  <c r="E169" i="27"/>
  <c r="M172" i="25"/>
  <c r="N172" i="25"/>
  <c r="O172" i="25"/>
  <c r="P171" i="25"/>
  <c r="Q171" i="25"/>
  <c r="BM170" i="8"/>
  <c r="BN170" i="8" s="1"/>
  <c r="Y171" i="18"/>
  <c r="AZ167" i="8"/>
  <c r="BA167" i="8" s="1"/>
  <c r="O168" i="18"/>
  <c r="G170" i="8"/>
  <c r="CV171" i="8"/>
  <c r="BF167" i="8"/>
  <c r="BG167" i="8" s="1"/>
  <c r="P168" i="18"/>
  <c r="BP167" i="8"/>
  <c r="BQ167" i="8" s="1"/>
  <c r="AC168" i="18"/>
  <c r="AT168" i="8"/>
  <c r="W169" i="18"/>
  <c r="AX168" i="8"/>
  <c r="V170" i="8"/>
  <c r="AI168" i="8"/>
  <c r="AE168" i="8"/>
  <c r="J169" i="18"/>
  <c r="R170" i="8"/>
  <c r="BJ167" i="8"/>
  <c r="BK167" i="8" s="1"/>
  <c r="AB168" i="18"/>
  <c r="AP168" i="8"/>
  <c r="Q169" i="18"/>
  <c r="R171" i="25"/>
  <c r="BC170" i="8"/>
  <c r="BD170" i="8" s="1"/>
  <c r="L171" i="18"/>
  <c r="DA170" i="8"/>
  <c r="AV170" i="8"/>
  <c r="Z171" i="18" s="1"/>
  <c r="AN170" i="8"/>
  <c r="T171" i="18" s="1"/>
  <c r="AG170" i="8"/>
  <c r="M171" i="18" s="1"/>
  <c r="H170" i="27"/>
  <c r="H171" i="18"/>
  <c r="BS167" i="8"/>
  <c r="BT167" i="8" s="1"/>
  <c r="V168" i="18"/>
  <c r="AU171" i="8"/>
  <c r="AF171" i="8"/>
  <c r="O172" i="8"/>
  <c r="I173" i="8" s="1"/>
  <c r="J173" i="8" s="1"/>
  <c r="AM171" i="8"/>
  <c r="S172" i="18" s="1"/>
  <c r="G172" i="18"/>
  <c r="G171" i="27"/>
  <c r="C172" i="8"/>
  <c r="D172" i="8"/>
  <c r="AL170" i="25"/>
  <c r="E172" i="8"/>
  <c r="AJ171" i="25"/>
  <c r="CR163" i="8" l="1"/>
  <c r="AM164" i="18"/>
  <c r="CL164" i="8"/>
  <c r="CM164" i="8"/>
  <c r="CY171" i="8"/>
  <c r="CZ171" i="8"/>
  <c r="CW171" i="8"/>
  <c r="CX172" i="8" s="1"/>
  <c r="AP173" i="18" s="1"/>
  <c r="CN171" i="8"/>
  <c r="CQ171" i="8"/>
  <c r="CO163" i="8"/>
  <c r="CP163" i="8" s="1"/>
  <c r="AN164" i="18" s="1"/>
  <c r="AM170" i="25"/>
  <c r="CK164" i="8"/>
  <c r="CJ165" i="8"/>
  <c r="AL166" i="18" s="1"/>
  <c r="CI172" i="8"/>
  <c r="AK173" i="18" s="1"/>
  <c r="AK171" i="25"/>
  <c r="AI172" i="25"/>
  <c r="AX169" i="8"/>
  <c r="BP169" i="8" s="1"/>
  <c r="D169" i="27"/>
  <c r="C173" i="18"/>
  <c r="M172" i="8"/>
  <c r="L172" i="8" s="1"/>
  <c r="K173" i="8" s="1"/>
  <c r="N173" i="8" s="1"/>
  <c r="F172" i="8"/>
  <c r="H172" i="8" s="1"/>
  <c r="CU172" i="8" s="1"/>
  <c r="S172" i="8"/>
  <c r="T172" i="8" s="1"/>
  <c r="P172" i="8"/>
  <c r="Q172" i="8" s="1"/>
  <c r="U172" i="8"/>
  <c r="V172" i="8" s="1"/>
  <c r="D173" i="18"/>
  <c r="CH172" i="8"/>
  <c r="BB167" i="8"/>
  <c r="AD168" i="18" s="1"/>
  <c r="BE170" i="8"/>
  <c r="AE171" i="18" s="1"/>
  <c r="BO170" i="8"/>
  <c r="AH171" i="18" s="1"/>
  <c r="BH167" i="8"/>
  <c r="AF168" i="18" s="1"/>
  <c r="BU167" i="8"/>
  <c r="AJ168" i="18" s="1"/>
  <c r="C167" i="27"/>
  <c r="AI169" i="8"/>
  <c r="AE169" i="8"/>
  <c r="J170" i="18"/>
  <c r="BL167" i="8"/>
  <c r="AG168" i="18" s="1"/>
  <c r="BR167" i="8"/>
  <c r="AI168" i="18" s="1"/>
  <c r="BC171" i="8"/>
  <c r="BD171" i="8" s="1"/>
  <c r="L172" i="18"/>
  <c r="AK170" i="8"/>
  <c r="AC170" i="8"/>
  <c r="AR170" i="8"/>
  <c r="E170" i="27"/>
  <c r="E171" i="18"/>
  <c r="R171" i="8"/>
  <c r="AU172" i="8"/>
  <c r="AF172" i="8"/>
  <c r="O173" i="8"/>
  <c r="I174" i="8" s="1"/>
  <c r="J174" i="8" s="1"/>
  <c r="AM172" i="8"/>
  <c r="S173" i="18" s="1"/>
  <c r="G172" i="27"/>
  <c r="G173" i="18"/>
  <c r="AZ168" i="8"/>
  <c r="BA168" i="8" s="1"/>
  <c r="O169" i="18"/>
  <c r="N173" i="25"/>
  <c r="M173" i="25"/>
  <c r="O173" i="25"/>
  <c r="P172" i="25"/>
  <c r="Q172" i="25"/>
  <c r="BF168" i="8"/>
  <c r="BG168" i="8" s="1"/>
  <c r="P169" i="18"/>
  <c r="AP169" i="8"/>
  <c r="Q170" i="18"/>
  <c r="AH170" i="8"/>
  <c r="N171" i="18" s="1"/>
  <c r="AW170" i="8"/>
  <c r="AA171" i="18" s="1"/>
  <c r="AO170" i="8"/>
  <c r="U171" i="18" s="1"/>
  <c r="I171" i="18"/>
  <c r="I170" i="27"/>
  <c r="G171" i="8"/>
  <c r="CV172" i="8"/>
  <c r="AG171" i="8"/>
  <c r="M172" i="18" s="1"/>
  <c r="AN171" i="8"/>
  <c r="T172" i="18" s="1"/>
  <c r="AV171" i="8"/>
  <c r="Z172" i="18" s="1"/>
  <c r="H171" i="27"/>
  <c r="H172" i="18"/>
  <c r="DA171" i="8"/>
  <c r="AO171" i="8"/>
  <c r="U172" i="18" s="1"/>
  <c r="AW171" i="8"/>
  <c r="AA172" i="18" s="1"/>
  <c r="AH171" i="8"/>
  <c r="N172" i="18" s="1"/>
  <c r="I171" i="27"/>
  <c r="I172" i="18"/>
  <c r="BJ168" i="8"/>
  <c r="BK168" i="8" s="1"/>
  <c r="AB169" i="18"/>
  <c r="BM171" i="8"/>
  <c r="BN171" i="8" s="1"/>
  <c r="Y172" i="18"/>
  <c r="BS168" i="8"/>
  <c r="BT168" i="8" s="1"/>
  <c r="V169" i="18"/>
  <c r="AL170" i="8"/>
  <c r="R171" i="18" s="1"/>
  <c r="AD170" i="8"/>
  <c r="K171" i="18" s="1"/>
  <c r="AS170" i="8"/>
  <c r="X171" i="18" s="1"/>
  <c r="F170" i="27"/>
  <c r="F171" i="18"/>
  <c r="BP168" i="8"/>
  <c r="BQ168" i="8" s="1"/>
  <c r="AC169" i="18"/>
  <c r="R172" i="25"/>
  <c r="AT169" i="8"/>
  <c r="W170" i="18"/>
  <c r="AL171" i="25"/>
  <c r="C173" i="8"/>
  <c r="D173" i="8"/>
  <c r="E173" i="8"/>
  <c r="AJ172" i="25"/>
  <c r="AM171" i="25" l="1"/>
  <c r="CR164" i="8"/>
  <c r="AM165" i="18"/>
  <c r="CL165" i="8"/>
  <c r="CM165" i="8"/>
  <c r="CZ172" i="8"/>
  <c r="CY172" i="8"/>
  <c r="CW172" i="8"/>
  <c r="CX173" i="8" s="1"/>
  <c r="AP174" i="18" s="1"/>
  <c r="CN172" i="8"/>
  <c r="CQ172" i="8"/>
  <c r="CO164" i="8"/>
  <c r="CP164" i="8" s="1"/>
  <c r="AN165" i="18" s="1"/>
  <c r="CK165" i="8"/>
  <c r="CJ166" i="8"/>
  <c r="AL167" i="18" s="1"/>
  <c r="CI173" i="8"/>
  <c r="AK174" i="18" s="1"/>
  <c r="AK172" i="25"/>
  <c r="AI173" i="25"/>
  <c r="AC170" i="18"/>
  <c r="C174" i="18"/>
  <c r="CH173" i="8"/>
  <c r="D174" i="18"/>
  <c r="M173" i="8"/>
  <c r="L173" i="8" s="1"/>
  <c r="K174" i="8" s="1"/>
  <c r="N174" i="8" s="1"/>
  <c r="F173" i="8"/>
  <c r="H173" i="8" s="1"/>
  <c r="CU173" i="8" s="1"/>
  <c r="P173" i="8"/>
  <c r="Q173" i="8" s="1"/>
  <c r="S173" i="8"/>
  <c r="T173" i="8" s="1"/>
  <c r="U173" i="8"/>
  <c r="V173" i="8" s="1"/>
  <c r="BH168" i="8"/>
  <c r="AF169" i="18" s="1"/>
  <c r="BQ169" i="8"/>
  <c r="BR168" i="8"/>
  <c r="AI169" i="18" s="1"/>
  <c r="BU168" i="8"/>
  <c r="AJ169" i="18" s="1"/>
  <c r="C168" i="27"/>
  <c r="BE171" i="8"/>
  <c r="AE172" i="18" s="1"/>
  <c r="BB168" i="8"/>
  <c r="AD169" i="18" s="1"/>
  <c r="BL168" i="8"/>
  <c r="AG169" i="18" s="1"/>
  <c r="BO171" i="8"/>
  <c r="AH172" i="18" s="1"/>
  <c r="BM172" i="8"/>
  <c r="BN172" i="8" s="1"/>
  <c r="Y173" i="18"/>
  <c r="AL171" i="8"/>
  <c r="R172" i="18" s="1"/>
  <c r="AD171" i="8"/>
  <c r="K172" i="18" s="1"/>
  <c r="AS171" i="8"/>
  <c r="X172" i="18" s="1"/>
  <c r="F172" i="18"/>
  <c r="F171" i="27"/>
  <c r="AZ169" i="8"/>
  <c r="BA169" i="8" s="1"/>
  <c r="O170" i="18"/>
  <c r="AW172" i="8"/>
  <c r="AA173" i="18" s="1"/>
  <c r="AH172" i="8"/>
  <c r="N173" i="18" s="1"/>
  <c r="AO172" i="8"/>
  <c r="U173" i="18" s="1"/>
  <c r="I172" i="27"/>
  <c r="I173" i="18"/>
  <c r="R172" i="8"/>
  <c r="BF169" i="8"/>
  <c r="BG169" i="8" s="1"/>
  <c r="P170" i="18"/>
  <c r="AG172" i="8"/>
  <c r="M173" i="18" s="1"/>
  <c r="AV172" i="8"/>
  <c r="Z173" i="18" s="1"/>
  <c r="AN172" i="8"/>
  <c r="T173" i="18" s="1"/>
  <c r="H172" i="27"/>
  <c r="H173" i="18"/>
  <c r="D170" i="27"/>
  <c r="DA172" i="8"/>
  <c r="G172" i="8"/>
  <c r="CV173" i="8"/>
  <c r="BS169" i="8"/>
  <c r="BT169" i="8" s="1"/>
  <c r="V170" i="18"/>
  <c r="AT170" i="8"/>
  <c r="W171" i="18"/>
  <c r="AX170" i="8"/>
  <c r="AK171" i="8"/>
  <c r="AC171" i="8"/>
  <c r="AR171" i="8"/>
  <c r="E172" i="18"/>
  <c r="E171" i="27"/>
  <c r="BC172" i="8"/>
  <c r="BD172" i="8" s="1"/>
  <c r="L173" i="18"/>
  <c r="AI170" i="8"/>
  <c r="AE170" i="8"/>
  <c r="J171" i="18"/>
  <c r="BJ169" i="8"/>
  <c r="BK169" i="8" s="1"/>
  <c r="AB170" i="18"/>
  <c r="R173" i="25"/>
  <c r="M174" i="25"/>
  <c r="N174" i="25"/>
  <c r="O174" i="25"/>
  <c r="P173" i="25"/>
  <c r="Q173" i="25"/>
  <c r="AU173" i="8"/>
  <c r="AF173" i="8"/>
  <c r="O174" i="8"/>
  <c r="I175" i="8" s="1"/>
  <c r="J175" i="8" s="1"/>
  <c r="AM173" i="8"/>
  <c r="S174" i="18" s="1"/>
  <c r="G173" i="27"/>
  <c r="G174" i="18"/>
  <c r="AP170" i="8"/>
  <c r="Q171" i="18"/>
  <c r="AL173" i="25"/>
  <c r="E174" i="8"/>
  <c r="C174" i="8"/>
  <c r="AL172" i="25"/>
  <c r="D174" i="8"/>
  <c r="CR165" i="8" l="1"/>
  <c r="AM166" i="18"/>
  <c r="CL166" i="8"/>
  <c r="CM166" i="8"/>
  <c r="AM172" i="25"/>
  <c r="CY173" i="8"/>
  <c r="CZ173" i="8"/>
  <c r="CW173" i="8"/>
  <c r="CX174" i="8" s="1"/>
  <c r="AP175" i="18" s="1"/>
  <c r="CN173" i="8"/>
  <c r="CQ173" i="8"/>
  <c r="CO165" i="8"/>
  <c r="CP165" i="8" s="1"/>
  <c r="AN166" i="18" s="1"/>
  <c r="CK166" i="8"/>
  <c r="CJ167" i="8"/>
  <c r="AL168" i="18" s="1"/>
  <c r="CI174" i="8"/>
  <c r="AK175" i="18" s="1"/>
  <c r="AM173" i="25"/>
  <c r="AI174" i="25"/>
  <c r="D171" i="27"/>
  <c r="M174" i="8"/>
  <c r="L174" i="8" s="1"/>
  <c r="K175" i="8" s="1"/>
  <c r="N175" i="8" s="1"/>
  <c r="F174" i="8"/>
  <c r="H174" i="8" s="1"/>
  <c r="CU174" i="8" s="1"/>
  <c r="P174" i="8"/>
  <c r="Q174" i="8" s="1"/>
  <c r="S174" i="8"/>
  <c r="T174" i="8" s="1"/>
  <c r="U174" i="8"/>
  <c r="V174" i="8" s="1"/>
  <c r="C175" i="18"/>
  <c r="D175" i="18"/>
  <c r="CH174" i="8"/>
  <c r="BH169" i="8"/>
  <c r="AF170" i="18" s="1"/>
  <c r="BE172" i="8"/>
  <c r="AE173" i="18" s="1"/>
  <c r="BO172" i="8"/>
  <c r="AH173" i="18" s="1"/>
  <c r="BL169" i="8"/>
  <c r="AG170" i="18" s="1"/>
  <c r="BU169" i="8"/>
  <c r="AJ170" i="18" s="1"/>
  <c r="C169" i="27"/>
  <c r="N175" i="25"/>
  <c r="M175" i="25"/>
  <c r="O175" i="25"/>
  <c r="P174" i="25"/>
  <c r="Q174" i="25"/>
  <c r="AP171" i="8"/>
  <c r="Q172" i="18"/>
  <c r="G173" i="8"/>
  <c r="CV174" i="8"/>
  <c r="BC173" i="8"/>
  <c r="BD173" i="8" s="1"/>
  <c r="L174" i="18"/>
  <c r="DA173" i="8"/>
  <c r="AH173" i="8"/>
  <c r="N174" i="18" s="1"/>
  <c r="AW173" i="8"/>
  <c r="AA174" i="18" s="1"/>
  <c r="AO173" i="8"/>
  <c r="U174" i="18" s="1"/>
  <c r="I173" i="27"/>
  <c r="I174" i="18"/>
  <c r="BR169" i="8"/>
  <c r="AI170" i="18" s="1"/>
  <c r="AU174" i="8"/>
  <c r="AF174" i="8"/>
  <c r="O175" i="8"/>
  <c r="I176" i="8" s="1"/>
  <c r="J176" i="8" s="1"/>
  <c r="AM174" i="8"/>
  <c r="S175" i="18" s="1"/>
  <c r="G174" i="27"/>
  <c r="G175" i="18"/>
  <c r="R174" i="25"/>
  <c r="BJ170" i="8"/>
  <c r="BK170" i="8" s="1"/>
  <c r="AB171" i="18"/>
  <c r="BB169" i="8"/>
  <c r="AD170" i="18" s="1"/>
  <c r="BS170" i="8"/>
  <c r="BT170" i="8" s="1"/>
  <c r="V171" i="18"/>
  <c r="AL172" i="8"/>
  <c r="R173" i="18" s="1"/>
  <c r="AD172" i="8"/>
  <c r="K173" i="18" s="1"/>
  <c r="AS172" i="8"/>
  <c r="X173" i="18" s="1"/>
  <c r="F173" i="18"/>
  <c r="F172" i="27"/>
  <c r="AV173" i="8"/>
  <c r="Z174" i="18" s="1"/>
  <c r="AN173" i="8"/>
  <c r="T174" i="18" s="1"/>
  <c r="AG173" i="8"/>
  <c r="M174" i="18" s="1"/>
  <c r="H173" i="27"/>
  <c r="H174" i="18"/>
  <c r="AT171" i="8"/>
  <c r="W172" i="18"/>
  <c r="AX171" i="8"/>
  <c r="R173" i="8"/>
  <c r="BP170" i="8"/>
  <c r="BQ170" i="8" s="1"/>
  <c r="AC171" i="18"/>
  <c r="BM173" i="8"/>
  <c r="BN173" i="8" s="1"/>
  <c r="Y174" i="18"/>
  <c r="AZ170" i="8"/>
  <c r="BA170" i="8" s="1"/>
  <c r="O171" i="18"/>
  <c r="BF170" i="8"/>
  <c r="BG170" i="8" s="1"/>
  <c r="P171" i="18"/>
  <c r="AI171" i="8"/>
  <c r="AE171" i="8"/>
  <c r="J172" i="18"/>
  <c r="AK172" i="8"/>
  <c r="AC172" i="8"/>
  <c r="AR172" i="8"/>
  <c r="E172" i="27"/>
  <c r="E173" i="18"/>
  <c r="C175" i="8"/>
  <c r="D175" i="8"/>
  <c r="E175" i="8"/>
  <c r="AJ173" i="25"/>
  <c r="AL174" i="25"/>
  <c r="CR166" i="8" l="1"/>
  <c r="AM167" i="18"/>
  <c r="CL167" i="8"/>
  <c r="CM167" i="8"/>
  <c r="AK173" i="25"/>
  <c r="CY174" i="8"/>
  <c r="CZ174" i="8"/>
  <c r="CW174" i="8"/>
  <c r="CX175" i="8" s="1"/>
  <c r="AP176" i="18" s="1"/>
  <c r="CN174" i="8"/>
  <c r="CQ174" i="8"/>
  <c r="CO166" i="8"/>
  <c r="CP166" i="8" s="1"/>
  <c r="AN167" i="18" s="1"/>
  <c r="CK167" i="8"/>
  <c r="CJ168" i="8"/>
  <c r="AL169" i="18" s="1"/>
  <c r="CI175" i="8"/>
  <c r="AK176" i="18" s="1"/>
  <c r="AM174" i="25"/>
  <c r="R175" i="25"/>
  <c r="AI175" i="25"/>
  <c r="AX172" i="8"/>
  <c r="BP172" i="8" s="1"/>
  <c r="D172" i="27"/>
  <c r="D176" i="18"/>
  <c r="CH175" i="8"/>
  <c r="M175" i="8"/>
  <c r="L175" i="8" s="1"/>
  <c r="K176" i="8" s="1"/>
  <c r="N176" i="8" s="1"/>
  <c r="F175" i="8"/>
  <c r="H175" i="8" s="1"/>
  <c r="CU175" i="8" s="1"/>
  <c r="P175" i="8"/>
  <c r="Q175" i="8" s="1"/>
  <c r="S175" i="8"/>
  <c r="T175" i="8" s="1"/>
  <c r="U175" i="8"/>
  <c r="C176" i="18"/>
  <c r="BL170" i="8"/>
  <c r="AG171" i="18" s="1"/>
  <c r="BH170" i="8"/>
  <c r="AF171" i="18" s="1"/>
  <c r="BO173" i="8"/>
  <c r="AH174" i="18" s="1"/>
  <c r="BR170" i="8"/>
  <c r="AI171" i="18" s="1"/>
  <c r="C170" i="27"/>
  <c r="BU170" i="8"/>
  <c r="AJ171" i="18" s="1"/>
  <c r="BE173" i="8"/>
  <c r="AE174" i="18" s="1"/>
  <c r="BC174" i="8"/>
  <c r="BD174" i="8" s="1"/>
  <c r="L175" i="18"/>
  <c r="AZ171" i="8"/>
  <c r="BA171" i="8" s="1"/>
  <c r="O172" i="18"/>
  <c r="BB170" i="8"/>
  <c r="AD171" i="18" s="1"/>
  <c r="AU175" i="8"/>
  <c r="AF175" i="8"/>
  <c r="O176" i="8"/>
  <c r="I177" i="8" s="1"/>
  <c r="J177" i="8" s="1"/>
  <c r="AM175" i="8"/>
  <c r="S176" i="18" s="1"/>
  <c r="G175" i="27"/>
  <c r="G176" i="18"/>
  <c r="BF171" i="8"/>
  <c r="BG171" i="8" s="1"/>
  <c r="P172" i="18"/>
  <c r="BM174" i="8"/>
  <c r="BN174" i="8" s="1"/>
  <c r="Y175" i="18"/>
  <c r="AK173" i="8"/>
  <c r="AC173" i="8"/>
  <c r="AR173" i="8"/>
  <c r="E174" i="18"/>
  <c r="E173" i="27"/>
  <c r="M176" i="25"/>
  <c r="N176" i="25"/>
  <c r="O176" i="25"/>
  <c r="P175" i="25"/>
  <c r="Q175" i="25"/>
  <c r="DA174" i="8"/>
  <c r="G174" i="8"/>
  <c r="CV175" i="8"/>
  <c r="AT172" i="8"/>
  <c r="W173" i="18"/>
  <c r="BJ171" i="8"/>
  <c r="BK171" i="8" s="1"/>
  <c r="AB172" i="18"/>
  <c r="R174" i="8"/>
  <c r="AI172" i="8"/>
  <c r="AE172" i="8"/>
  <c r="J173" i="18"/>
  <c r="BP171" i="8"/>
  <c r="BQ171" i="8" s="1"/>
  <c r="AC172" i="18"/>
  <c r="AN174" i="8"/>
  <c r="T175" i="18" s="1"/>
  <c r="AV174" i="8"/>
  <c r="Z175" i="18" s="1"/>
  <c r="AG174" i="8"/>
  <c r="M175" i="18" s="1"/>
  <c r="H174" i="27"/>
  <c r="H175" i="18"/>
  <c r="BS171" i="8"/>
  <c r="BT171" i="8" s="1"/>
  <c r="V172" i="18"/>
  <c r="AS173" i="8"/>
  <c r="X174" i="18" s="1"/>
  <c r="AL173" i="8"/>
  <c r="R174" i="18" s="1"/>
  <c r="AD173" i="8"/>
  <c r="K174" i="18" s="1"/>
  <c r="F174" i="18"/>
  <c r="F173" i="27"/>
  <c r="AP172" i="8"/>
  <c r="Q173" i="18"/>
  <c r="AH174" i="8"/>
  <c r="N175" i="18" s="1"/>
  <c r="AO174" i="8"/>
  <c r="U175" i="18" s="1"/>
  <c r="AW174" i="8"/>
  <c r="AA175" i="18" s="1"/>
  <c r="I175" i="18"/>
  <c r="I174" i="27"/>
  <c r="E176" i="8"/>
  <c r="D176" i="8"/>
  <c r="AJ175" i="25"/>
  <c r="AJ174" i="25"/>
  <c r="C176" i="8"/>
  <c r="CR167" i="8" l="1"/>
  <c r="AM168" i="18"/>
  <c r="CL168" i="8"/>
  <c r="CM168" i="8"/>
  <c r="AK174" i="25"/>
  <c r="CY175" i="8"/>
  <c r="CZ175" i="8"/>
  <c r="CW175" i="8"/>
  <c r="CX176" i="8" s="1"/>
  <c r="AP177" i="18" s="1"/>
  <c r="CN175" i="8"/>
  <c r="CQ175" i="8"/>
  <c r="CO167" i="8"/>
  <c r="CP167" i="8" s="1"/>
  <c r="AN168" i="18" s="1"/>
  <c r="CK168" i="8"/>
  <c r="CJ169" i="8"/>
  <c r="AL170" i="18" s="1"/>
  <c r="CI176" i="8"/>
  <c r="AK177" i="18" s="1"/>
  <c r="AK175" i="25"/>
  <c r="M176" i="8"/>
  <c r="L176" i="8" s="1"/>
  <c r="K177" i="8" s="1"/>
  <c r="N177" i="8" s="1"/>
  <c r="F176" i="8"/>
  <c r="H176" i="8" s="1"/>
  <c r="CU176" i="8" s="1"/>
  <c r="P176" i="8"/>
  <c r="Q176" i="8" s="1"/>
  <c r="S176" i="8"/>
  <c r="T176" i="8" s="1"/>
  <c r="U176" i="8"/>
  <c r="V176" i="8" s="1"/>
  <c r="AI176" i="25"/>
  <c r="AC173" i="18"/>
  <c r="V175" i="8"/>
  <c r="I176" i="18" s="1"/>
  <c r="C177" i="18"/>
  <c r="D177" i="18"/>
  <c r="CH176" i="8"/>
  <c r="BO174" i="8"/>
  <c r="AH175" i="18" s="1"/>
  <c r="BH171" i="8"/>
  <c r="AF172" i="18" s="1"/>
  <c r="BL171" i="8"/>
  <c r="AG172" i="18" s="1"/>
  <c r="BB171" i="8"/>
  <c r="AD172" i="18" s="1"/>
  <c r="BE174" i="8"/>
  <c r="AE175" i="18" s="1"/>
  <c r="BU171" i="8"/>
  <c r="AJ172" i="18" s="1"/>
  <c r="C171" i="27"/>
  <c r="R175" i="8"/>
  <c r="N177" i="25"/>
  <c r="M177" i="25"/>
  <c r="AI177" i="25" s="1"/>
  <c r="O177" i="25"/>
  <c r="P176" i="25"/>
  <c r="Q176" i="25"/>
  <c r="DA175" i="8"/>
  <c r="BQ172" i="8"/>
  <c r="BR171" i="8"/>
  <c r="AI172" i="18" s="1"/>
  <c r="D173" i="27"/>
  <c r="BC175" i="8"/>
  <c r="BD175" i="8" s="1"/>
  <c r="L176" i="18"/>
  <c r="AU176" i="8"/>
  <c r="AF176" i="8"/>
  <c r="O177" i="8"/>
  <c r="I178" i="8" s="1"/>
  <c r="J178" i="8" s="1"/>
  <c r="AM176" i="8"/>
  <c r="S177" i="18" s="1"/>
  <c r="G176" i="27"/>
  <c r="G177" i="18"/>
  <c r="BS172" i="8"/>
  <c r="BT172" i="8" s="1"/>
  <c r="V173" i="18"/>
  <c r="BJ172" i="8"/>
  <c r="BK172" i="8" s="1"/>
  <c r="AB173" i="18"/>
  <c r="AT173" i="8"/>
  <c r="W174" i="18"/>
  <c r="AX173" i="8"/>
  <c r="BM175" i="8"/>
  <c r="BN175" i="8" s="1"/>
  <c r="Y176" i="18"/>
  <c r="AG175" i="8"/>
  <c r="M176" i="18" s="1"/>
  <c r="AN175" i="8"/>
  <c r="T176" i="18" s="1"/>
  <c r="AV175" i="8"/>
  <c r="Z176" i="18" s="1"/>
  <c r="H176" i="18"/>
  <c r="H175" i="27"/>
  <c r="AZ172" i="8"/>
  <c r="BA172" i="8" s="1"/>
  <c r="O173" i="18"/>
  <c r="AI173" i="8"/>
  <c r="AE173" i="8"/>
  <c r="J174" i="18"/>
  <c r="R176" i="25"/>
  <c r="BF172" i="8"/>
  <c r="BG172" i="8" s="1"/>
  <c r="P173" i="18"/>
  <c r="AP173" i="8"/>
  <c r="Q174" i="18"/>
  <c r="AK174" i="8"/>
  <c r="AC174" i="8"/>
  <c r="AR174" i="8"/>
  <c r="E174" i="27"/>
  <c r="E175" i="18"/>
  <c r="AS174" i="8"/>
  <c r="X175" i="18" s="1"/>
  <c r="AL174" i="8"/>
  <c r="R175" i="18" s="1"/>
  <c r="AD174" i="8"/>
  <c r="K175" i="18" s="1"/>
  <c r="F175" i="18"/>
  <c r="F174" i="27"/>
  <c r="G175" i="8"/>
  <c r="CV176" i="8"/>
  <c r="AJ176" i="25"/>
  <c r="AL175" i="25"/>
  <c r="AJ177" i="25"/>
  <c r="C177" i="8"/>
  <c r="E177" i="8"/>
  <c r="AL177" i="25"/>
  <c r="D177" i="8"/>
  <c r="CR168" i="8" l="1"/>
  <c r="AM169" i="18"/>
  <c r="CL169" i="8"/>
  <c r="CM169" i="8"/>
  <c r="CZ176" i="8"/>
  <c r="CY176" i="8"/>
  <c r="CW176" i="8"/>
  <c r="CX177" i="8" s="1"/>
  <c r="AP178" i="18" s="1"/>
  <c r="CN176" i="8"/>
  <c r="CQ176" i="8"/>
  <c r="CO168" i="8"/>
  <c r="CP168" i="8" s="1"/>
  <c r="AN169" i="18" s="1"/>
  <c r="CK169" i="8"/>
  <c r="CJ170" i="8"/>
  <c r="AL171" i="18" s="1"/>
  <c r="CI177" i="8"/>
  <c r="AK178" i="18" s="1"/>
  <c r="AM175" i="25"/>
  <c r="AM177" i="25"/>
  <c r="AK176" i="25"/>
  <c r="AK177" i="25"/>
  <c r="AH176" i="8"/>
  <c r="N177" i="18" s="1"/>
  <c r="AW176" i="8"/>
  <c r="AA177" i="18" s="1"/>
  <c r="I176" i="27"/>
  <c r="I177" i="18"/>
  <c r="AO176" i="8"/>
  <c r="U177" i="18" s="1"/>
  <c r="R177" i="25"/>
  <c r="I175" i="27"/>
  <c r="AH175" i="8"/>
  <c r="N176" i="18" s="1"/>
  <c r="AW175" i="8"/>
  <c r="AA176" i="18" s="1"/>
  <c r="AO175" i="8"/>
  <c r="U176" i="18" s="1"/>
  <c r="AX174" i="8"/>
  <c r="BP174" i="8" s="1"/>
  <c r="C178" i="18"/>
  <c r="D178" i="18"/>
  <c r="CH177" i="8"/>
  <c r="M177" i="8"/>
  <c r="L177" i="8" s="1"/>
  <c r="K178" i="8" s="1"/>
  <c r="N178" i="8" s="1"/>
  <c r="F177" i="8"/>
  <c r="H177" i="8" s="1"/>
  <c r="CU177" i="8" s="1"/>
  <c r="P177" i="8"/>
  <c r="Q177" i="8" s="1"/>
  <c r="S177" i="8"/>
  <c r="T177" i="8" s="1"/>
  <c r="U177" i="8"/>
  <c r="BB172" i="8"/>
  <c r="AD173" i="18" s="1"/>
  <c r="BO175" i="8"/>
  <c r="AH176" i="18" s="1"/>
  <c r="BH172" i="8"/>
  <c r="AF173" i="18" s="1"/>
  <c r="BL172" i="8"/>
  <c r="AG173" i="18" s="1"/>
  <c r="C172" i="27"/>
  <c r="BU172" i="8"/>
  <c r="AJ173" i="18" s="1"/>
  <c r="AI174" i="8"/>
  <c r="AE174" i="8"/>
  <c r="J175" i="18"/>
  <c r="AZ173" i="8"/>
  <c r="BA173" i="8" s="1"/>
  <c r="O174" i="18"/>
  <c r="BJ173" i="8"/>
  <c r="BK173" i="8" s="1"/>
  <c r="AB174" i="18"/>
  <c r="AU177" i="8"/>
  <c r="AF177" i="8"/>
  <c r="O178" i="8"/>
  <c r="I179" i="8" s="1"/>
  <c r="J179" i="8" s="1"/>
  <c r="AM177" i="8"/>
  <c r="S178" i="18" s="1"/>
  <c r="G177" i="27"/>
  <c r="G178" i="18"/>
  <c r="AV176" i="8"/>
  <c r="Z177" i="18" s="1"/>
  <c r="AN176" i="8"/>
  <c r="T177" i="18" s="1"/>
  <c r="AG176" i="8"/>
  <c r="M177" i="18" s="1"/>
  <c r="H177" i="18"/>
  <c r="H176" i="27"/>
  <c r="BM176" i="8"/>
  <c r="BN176" i="8" s="1"/>
  <c r="Y177" i="18"/>
  <c r="BS173" i="8"/>
  <c r="BT173" i="8" s="1"/>
  <c r="V174" i="18"/>
  <c r="BE175" i="8"/>
  <c r="AE176" i="18" s="1"/>
  <c r="N178" i="25"/>
  <c r="M178" i="25"/>
  <c r="O178" i="25"/>
  <c r="P177" i="25"/>
  <c r="Q177" i="25"/>
  <c r="BF173" i="8"/>
  <c r="BG173" i="8" s="1"/>
  <c r="P174" i="18"/>
  <c r="BR172" i="8"/>
  <c r="AI173" i="18" s="1"/>
  <c r="AS175" i="8"/>
  <c r="X176" i="18" s="1"/>
  <c r="AD175" i="8"/>
  <c r="K176" i="18" s="1"/>
  <c r="AL175" i="8"/>
  <c r="R176" i="18" s="1"/>
  <c r="F176" i="18"/>
  <c r="F175" i="27"/>
  <c r="D174" i="27"/>
  <c r="BP173" i="8"/>
  <c r="BQ173" i="8" s="1"/>
  <c r="AC174" i="18"/>
  <c r="R176" i="8"/>
  <c r="AP174" i="8"/>
  <c r="Q175" i="18"/>
  <c r="AK175" i="8"/>
  <c r="AC175" i="8"/>
  <c r="AR175" i="8"/>
  <c r="E175" i="27"/>
  <c r="E176" i="18"/>
  <c r="G176" i="8"/>
  <c r="CV177" i="8"/>
  <c r="AT174" i="8"/>
  <c r="W175" i="18"/>
  <c r="BC176" i="8"/>
  <c r="BD176" i="8" s="1"/>
  <c r="L177" i="18"/>
  <c r="DA176" i="8"/>
  <c r="E178" i="8"/>
  <c r="D178" i="8"/>
  <c r="C178" i="8"/>
  <c r="AL176" i="25"/>
  <c r="CR169" i="8" l="1"/>
  <c r="AM170" i="18"/>
  <c r="CL170" i="8"/>
  <c r="CM170" i="8"/>
  <c r="CY177" i="8"/>
  <c r="CZ177" i="8"/>
  <c r="CW177" i="8"/>
  <c r="CX178" i="8" s="1"/>
  <c r="AP179" i="18" s="1"/>
  <c r="CN177" i="8"/>
  <c r="CQ177" i="8"/>
  <c r="CO169" i="8"/>
  <c r="CP169" i="8" s="1"/>
  <c r="AN170" i="18" s="1"/>
  <c r="CK170" i="8"/>
  <c r="CJ171" i="8"/>
  <c r="AL172" i="18" s="1"/>
  <c r="CI178" i="8"/>
  <c r="AK179" i="18" s="1"/>
  <c r="AM176" i="25"/>
  <c r="R178" i="25"/>
  <c r="AI178" i="25"/>
  <c r="M178" i="8"/>
  <c r="L178" i="8" s="1"/>
  <c r="K179" i="8" s="1"/>
  <c r="N179" i="8" s="1"/>
  <c r="F178" i="8"/>
  <c r="H178" i="8" s="1"/>
  <c r="CU178" i="8" s="1"/>
  <c r="P178" i="8"/>
  <c r="Q178" i="8" s="1"/>
  <c r="S178" i="8"/>
  <c r="T178" i="8" s="1"/>
  <c r="U178" i="8"/>
  <c r="V178" i="8" s="1"/>
  <c r="AC175" i="18"/>
  <c r="D175" i="27"/>
  <c r="C179" i="18"/>
  <c r="CH178" i="8"/>
  <c r="D179" i="18"/>
  <c r="BU173" i="8"/>
  <c r="AJ174" i="18" s="1"/>
  <c r="C173" i="27"/>
  <c r="AG177" i="8"/>
  <c r="M178" i="18" s="1"/>
  <c r="AV177" i="8"/>
  <c r="Z178" i="18" s="1"/>
  <c r="AN177" i="8"/>
  <c r="T178" i="18" s="1"/>
  <c r="H177" i="27"/>
  <c r="H178" i="18"/>
  <c r="BO176" i="8"/>
  <c r="AH177" i="18" s="1"/>
  <c r="BH173" i="8"/>
  <c r="AF174" i="18" s="1"/>
  <c r="BB173" i="8"/>
  <c r="AD174" i="18" s="1"/>
  <c r="BE176" i="8"/>
  <c r="AE177" i="18" s="1"/>
  <c r="BQ174" i="8"/>
  <c r="BR173" i="8"/>
  <c r="AI174" i="18" s="1"/>
  <c r="V177" i="8"/>
  <c r="AK176" i="8"/>
  <c r="AC176" i="8"/>
  <c r="AR176" i="8"/>
  <c r="E177" i="18"/>
  <c r="E176" i="27"/>
  <c r="BC177" i="8"/>
  <c r="BD177" i="8" s="1"/>
  <c r="L178" i="18"/>
  <c r="AZ174" i="8"/>
  <c r="BA174" i="8" s="1"/>
  <c r="O175" i="18"/>
  <c r="BL173" i="8"/>
  <c r="AG174" i="18" s="1"/>
  <c r="AL176" i="8"/>
  <c r="R177" i="18" s="1"/>
  <c r="AS176" i="8"/>
  <c r="X177" i="18" s="1"/>
  <c r="AD176" i="8"/>
  <c r="K177" i="18" s="1"/>
  <c r="F176" i="27"/>
  <c r="F177" i="18"/>
  <c r="AU178" i="8"/>
  <c r="AF178" i="8"/>
  <c r="O179" i="8"/>
  <c r="I180" i="8" s="1"/>
  <c r="J180" i="8" s="1"/>
  <c r="AM178" i="8"/>
  <c r="S179" i="18" s="1"/>
  <c r="G178" i="27"/>
  <c r="G179" i="18"/>
  <c r="BF174" i="8"/>
  <c r="BG174" i="8" s="1"/>
  <c r="P175" i="18"/>
  <c r="DA177" i="8"/>
  <c r="R177" i="8"/>
  <c r="BM177" i="8"/>
  <c r="BN177" i="8" s="1"/>
  <c r="Y178" i="18"/>
  <c r="M179" i="25"/>
  <c r="N179" i="25"/>
  <c r="O179" i="25"/>
  <c r="P178" i="25"/>
  <c r="Q178" i="25"/>
  <c r="BS174" i="8"/>
  <c r="BT174" i="8" s="1"/>
  <c r="V175" i="18"/>
  <c r="G177" i="8"/>
  <c r="CV178" i="8"/>
  <c r="AT175" i="8"/>
  <c r="W176" i="18"/>
  <c r="AX175" i="8"/>
  <c r="AI175" i="8"/>
  <c r="AE175" i="8"/>
  <c r="J176" i="18"/>
  <c r="BJ174" i="8"/>
  <c r="BK174" i="8" s="1"/>
  <c r="AB175" i="18"/>
  <c r="AP175" i="8"/>
  <c r="Q176" i="18"/>
  <c r="E179" i="8"/>
  <c r="AL178" i="25"/>
  <c r="C179" i="8"/>
  <c r="D179" i="8"/>
  <c r="CR170" i="8" l="1"/>
  <c r="AM171" i="18"/>
  <c r="CL171" i="8"/>
  <c r="CM171" i="8"/>
  <c r="CY178" i="8"/>
  <c r="CZ178" i="8"/>
  <c r="CW178" i="8"/>
  <c r="CX179" i="8" s="1"/>
  <c r="AP180" i="18" s="1"/>
  <c r="CN178" i="8"/>
  <c r="CQ178" i="8"/>
  <c r="CO170" i="8"/>
  <c r="CP170" i="8" s="1"/>
  <c r="AN171" i="18" s="1"/>
  <c r="CK171" i="8"/>
  <c r="CJ172" i="8"/>
  <c r="AL173" i="18" s="1"/>
  <c r="CI179" i="8"/>
  <c r="AK180" i="18" s="1"/>
  <c r="AM178" i="25"/>
  <c r="M179" i="8"/>
  <c r="L179" i="8" s="1"/>
  <c r="K180" i="8" s="1"/>
  <c r="N180" i="8" s="1"/>
  <c r="F179" i="8"/>
  <c r="H179" i="8" s="1"/>
  <c r="CU179" i="8" s="1"/>
  <c r="P179" i="8"/>
  <c r="Q179" i="8" s="1"/>
  <c r="S179" i="8"/>
  <c r="T179" i="8" s="1"/>
  <c r="U179" i="8"/>
  <c r="V179" i="8" s="1"/>
  <c r="AI179" i="25"/>
  <c r="R179" i="25"/>
  <c r="D176" i="27"/>
  <c r="C180" i="18"/>
  <c r="CH179" i="8"/>
  <c r="D180" i="18"/>
  <c r="BE177" i="8"/>
  <c r="AE178" i="18" s="1"/>
  <c r="BH174" i="8"/>
  <c r="AF175" i="18" s="1"/>
  <c r="BU174" i="8"/>
  <c r="AJ175" i="18" s="1"/>
  <c r="C174" i="27"/>
  <c r="BL174" i="8"/>
  <c r="AG175" i="18" s="1"/>
  <c r="BO177" i="8"/>
  <c r="AH178" i="18" s="1"/>
  <c r="BB174" i="8"/>
  <c r="AD175" i="18" s="1"/>
  <c r="AZ175" i="8"/>
  <c r="BA175" i="8" s="1"/>
  <c r="O176" i="18"/>
  <c r="BM178" i="8"/>
  <c r="BN178" i="8" s="1"/>
  <c r="Y179" i="18"/>
  <c r="AP176" i="8"/>
  <c r="Q177" i="18"/>
  <c r="AO177" i="8"/>
  <c r="U178" i="18" s="1"/>
  <c r="AW177" i="8"/>
  <c r="AH177" i="8"/>
  <c r="N178" i="18" s="1"/>
  <c r="I178" i="18"/>
  <c r="I177" i="27"/>
  <c r="BP175" i="8"/>
  <c r="BQ175" i="8" s="1"/>
  <c r="AC176" i="18"/>
  <c r="AH178" i="8"/>
  <c r="N179" i="18" s="1"/>
  <c r="AO178" i="8"/>
  <c r="U179" i="18" s="1"/>
  <c r="AW178" i="8"/>
  <c r="AA179" i="18" s="1"/>
  <c r="I178" i="27"/>
  <c r="I179" i="18"/>
  <c r="AG178" i="8"/>
  <c r="M179" i="18" s="1"/>
  <c r="AN178" i="8"/>
  <c r="T179" i="18" s="1"/>
  <c r="AV178" i="8"/>
  <c r="Z179" i="18" s="1"/>
  <c r="H178" i="27"/>
  <c r="H179" i="18"/>
  <c r="BF175" i="8"/>
  <c r="BG175" i="8" s="1"/>
  <c r="P176" i="18"/>
  <c r="BJ175" i="8"/>
  <c r="BK175" i="8" s="1"/>
  <c r="AB176" i="18"/>
  <c r="BR174" i="8"/>
  <c r="AI175" i="18" s="1"/>
  <c r="BS175" i="8"/>
  <c r="BT175" i="8" s="1"/>
  <c r="V176" i="18"/>
  <c r="M180" i="25"/>
  <c r="AI180" i="25" s="1"/>
  <c r="N180" i="25"/>
  <c r="O180" i="25"/>
  <c r="P179" i="25"/>
  <c r="Q179" i="25"/>
  <c r="AK177" i="8"/>
  <c r="AC177" i="8"/>
  <c r="AR177" i="8"/>
  <c r="E177" i="27"/>
  <c r="E178" i="18"/>
  <c r="BC178" i="8"/>
  <c r="BD178" i="8" s="1"/>
  <c r="L179" i="18"/>
  <c r="AT176" i="8"/>
  <c r="W177" i="18"/>
  <c r="AX176" i="8"/>
  <c r="AL177" i="8"/>
  <c r="R178" i="18" s="1"/>
  <c r="AD177" i="8"/>
  <c r="K178" i="18" s="1"/>
  <c r="AS177" i="8"/>
  <c r="X178" i="18" s="1"/>
  <c r="F178" i="18"/>
  <c r="F177" i="27"/>
  <c r="R178" i="8"/>
  <c r="G178" i="8"/>
  <c r="CV179" i="8"/>
  <c r="DA178" i="8"/>
  <c r="AU179" i="8"/>
  <c r="AF179" i="8"/>
  <c r="O180" i="8"/>
  <c r="I181" i="8" s="1"/>
  <c r="J181" i="8" s="1"/>
  <c r="AM179" i="8"/>
  <c r="S180" i="18" s="1"/>
  <c r="G180" i="18"/>
  <c r="G179" i="27"/>
  <c r="AI176" i="8"/>
  <c r="AE176" i="8"/>
  <c r="J177" i="18"/>
  <c r="AJ179" i="25"/>
  <c r="D180" i="8"/>
  <c r="E180" i="8"/>
  <c r="C180" i="8"/>
  <c r="AL179" i="25"/>
  <c r="AJ178" i="25"/>
  <c r="AJ180" i="25"/>
  <c r="AK178" i="25" l="1"/>
  <c r="CR171" i="8"/>
  <c r="AM172" i="18"/>
  <c r="CL172" i="8"/>
  <c r="CM172" i="8"/>
  <c r="CZ179" i="8"/>
  <c r="CY179" i="8"/>
  <c r="CW179" i="8"/>
  <c r="CX180" i="8" s="1"/>
  <c r="AP181" i="18" s="1"/>
  <c r="CN179" i="8"/>
  <c r="CQ179" i="8"/>
  <c r="CO171" i="8"/>
  <c r="CP171" i="8" s="1"/>
  <c r="AN172" i="18" s="1"/>
  <c r="CK172" i="8"/>
  <c r="CJ173" i="8"/>
  <c r="AL174" i="18" s="1"/>
  <c r="CI180" i="8"/>
  <c r="AK181" i="18" s="1"/>
  <c r="AM179" i="25"/>
  <c r="AK180" i="25"/>
  <c r="AK179" i="25"/>
  <c r="AW179" i="8"/>
  <c r="AA180" i="18" s="1"/>
  <c r="AO179" i="8"/>
  <c r="U180" i="18" s="1"/>
  <c r="I179" i="27"/>
  <c r="AH179" i="8"/>
  <c r="N180" i="18" s="1"/>
  <c r="I180" i="18"/>
  <c r="F180" i="8"/>
  <c r="H180" i="8" s="1"/>
  <c r="CU180" i="8" s="1"/>
  <c r="P180" i="8"/>
  <c r="Q180" i="8" s="1"/>
  <c r="S180" i="8"/>
  <c r="T180" i="8" s="1"/>
  <c r="U180" i="8"/>
  <c r="V180" i="8" s="1"/>
  <c r="AO180" i="8" s="1"/>
  <c r="U181" i="18" s="1"/>
  <c r="M180" i="8"/>
  <c r="L180" i="8" s="1"/>
  <c r="K181" i="8" s="1"/>
  <c r="N181" i="8" s="1"/>
  <c r="D177" i="27"/>
  <c r="C181" i="18"/>
  <c r="CH180" i="8"/>
  <c r="D181" i="18"/>
  <c r="BL175" i="8"/>
  <c r="AG176" i="18" s="1"/>
  <c r="BH175" i="8"/>
  <c r="AF176" i="18" s="1"/>
  <c r="BB175" i="8"/>
  <c r="AD176" i="18" s="1"/>
  <c r="BE178" i="8"/>
  <c r="AE179" i="18" s="1"/>
  <c r="BU175" i="8"/>
  <c r="AJ176" i="18" s="1"/>
  <c r="C175" i="27"/>
  <c r="BP176" i="8"/>
  <c r="BQ176" i="8" s="1"/>
  <c r="AC177" i="18"/>
  <c r="AT177" i="8"/>
  <c r="W178" i="18"/>
  <c r="BR175" i="8"/>
  <c r="AI176" i="18" s="1"/>
  <c r="BC179" i="8"/>
  <c r="BD179" i="8" s="1"/>
  <c r="L180" i="18"/>
  <c r="R179" i="8"/>
  <c r="BJ176" i="8"/>
  <c r="BK176" i="8" s="1"/>
  <c r="AB177" i="18"/>
  <c r="AI177" i="8"/>
  <c r="AE177" i="8"/>
  <c r="J178" i="18"/>
  <c r="BS176" i="8"/>
  <c r="BT176" i="8" s="1"/>
  <c r="V177" i="18"/>
  <c r="BM179" i="8"/>
  <c r="BN179" i="8" s="1"/>
  <c r="Y180" i="18"/>
  <c r="AP177" i="8"/>
  <c r="Q178" i="18"/>
  <c r="AN179" i="8"/>
  <c r="T180" i="18" s="1"/>
  <c r="AV179" i="8"/>
  <c r="Z180" i="18" s="1"/>
  <c r="AG179" i="8"/>
  <c r="M180" i="18" s="1"/>
  <c r="H179" i="27"/>
  <c r="H180" i="18"/>
  <c r="BO178" i="8"/>
  <c r="AH179" i="18" s="1"/>
  <c r="G179" i="8"/>
  <c r="CV180" i="8"/>
  <c r="AK178" i="8"/>
  <c r="AC178" i="8"/>
  <c r="AR178" i="8"/>
  <c r="E178" i="27"/>
  <c r="E179" i="18"/>
  <c r="AL178" i="8"/>
  <c r="R179" i="18" s="1"/>
  <c r="AD178" i="8"/>
  <c r="K179" i="18" s="1"/>
  <c r="AS178" i="8"/>
  <c r="X179" i="18" s="1"/>
  <c r="F178" i="27"/>
  <c r="F179" i="18"/>
  <c r="BF176" i="8"/>
  <c r="BG176" i="8" s="1"/>
  <c r="P177" i="18"/>
  <c r="N181" i="25"/>
  <c r="M181" i="25"/>
  <c r="AI181" i="25" s="1"/>
  <c r="O181" i="25"/>
  <c r="P180" i="25"/>
  <c r="Q180" i="25"/>
  <c r="AU180" i="8"/>
  <c r="AF180" i="8"/>
  <c r="O181" i="8"/>
  <c r="I182" i="8" s="1"/>
  <c r="J182" i="8" s="1"/>
  <c r="AM180" i="8"/>
  <c r="S181" i="18" s="1"/>
  <c r="G181" i="18"/>
  <c r="G180" i="27"/>
  <c r="DA179" i="8"/>
  <c r="AZ176" i="8"/>
  <c r="BA176" i="8" s="1"/>
  <c r="O177" i="18"/>
  <c r="R180" i="25"/>
  <c r="AA178" i="18"/>
  <c r="AX177" i="8"/>
  <c r="E181" i="8"/>
  <c r="C181" i="8"/>
  <c r="AL180" i="25"/>
  <c r="AL181" i="25"/>
  <c r="D181" i="8"/>
  <c r="CR172" i="8" l="1"/>
  <c r="AM173" i="18"/>
  <c r="CL173" i="8"/>
  <c r="CM173" i="8"/>
  <c r="CZ180" i="8"/>
  <c r="CY180" i="8"/>
  <c r="CW180" i="8"/>
  <c r="CX181" i="8" s="1"/>
  <c r="AP182" i="18" s="1"/>
  <c r="CN180" i="8"/>
  <c r="CQ180" i="8"/>
  <c r="CO172" i="8"/>
  <c r="CP172" i="8" s="1"/>
  <c r="AN173" i="18" s="1"/>
  <c r="CK173" i="8"/>
  <c r="CJ174" i="8"/>
  <c r="AL175" i="18" s="1"/>
  <c r="CI181" i="8"/>
  <c r="AK182" i="18" s="1"/>
  <c r="AM180" i="25"/>
  <c r="AM181" i="25"/>
  <c r="I180" i="27"/>
  <c r="I181" i="18"/>
  <c r="AH180" i="8"/>
  <c r="N181" i="18" s="1"/>
  <c r="AW180" i="8"/>
  <c r="AA181" i="18" s="1"/>
  <c r="AX178" i="8"/>
  <c r="BP178" i="8" s="1"/>
  <c r="C182" i="18"/>
  <c r="CH181" i="8"/>
  <c r="D182" i="18"/>
  <c r="M181" i="8"/>
  <c r="L181" i="8" s="1"/>
  <c r="K182" i="8" s="1"/>
  <c r="N182" i="8" s="1"/>
  <c r="F181" i="8"/>
  <c r="H181" i="8" s="1"/>
  <c r="CU181" i="8" s="1"/>
  <c r="P181" i="8"/>
  <c r="Q181" i="8" s="1"/>
  <c r="S181" i="8"/>
  <c r="T181" i="8" s="1"/>
  <c r="U181" i="8"/>
  <c r="BU176" i="8"/>
  <c r="AJ177" i="18" s="1"/>
  <c r="C176" i="27"/>
  <c r="BE179" i="8"/>
  <c r="AE180" i="18" s="1"/>
  <c r="BL176" i="8"/>
  <c r="AG177" i="18" s="1"/>
  <c r="BO179" i="8"/>
  <c r="AH180" i="18" s="1"/>
  <c r="BB176" i="8"/>
  <c r="AD177" i="18" s="1"/>
  <c r="AI178" i="8"/>
  <c r="AE178" i="8"/>
  <c r="J179" i="18"/>
  <c r="BJ177" i="8"/>
  <c r="BK177" i="8" s="1"/>
  <c r="AB178" i="18"/>
  <c r="BH176" i="8"/>
  <c r="AF177" i="18" s="1"/>
  <c r="AD179" i="8"/>
  <c r="K180" i="18" s="1"/>
  <c r="AL179" i="8"/>
  <c r="R180" i="18" s="1"/>
  <c r="AS179" i="8"/>
  <c r="X180" i="18" s="1"/>
  <c r="F180" i="18"/>
  <c r="F179" i="27"/>
  <c r="DA180" i="8"/>
  <c r="AP178" i="8"/>
  <c r="Q179" i="18"/>
  <c r="R180" i="8"/>
  <c r="AK179" i="8"/>
  <c r="AC179" i="8"/>
  <c r="AR179" i="8"/>
  <c r="E179" i="27"/>
  <c r="E180" i="18"/>
  <c r="AN180" i="8"/>
  <c r="T181" i="18" s="1"/>
  <c r="AG180" i="8"/>
  <c r="M181" i="18" s="1"/>
  <c r="AV180" i="8"/>
  <c r="Z181" i="18" s="1"/>
  <c r="H180" i="27"/>
  <c r="H181" i="18"/>
  <c r="N182" i="25"/>
  <c r="M182" i="25"/>
  <c r="O182" i="25"/>
  <c r="P181" i="25"/>
  <c r="Q181" i="25"/>
  <c r="AZ177" i="8"/>
  <c r="BA177" i="8" s="1"/>
  <c r="O178" i="18"/>
  <c r="BC180" i="8"/>
  <c r="BD180" i="8" s="1"/>
  <c r="L181" i="18"/>
  <c r="BF177" i="8"/>
  <c r="BG177" i="8" s="1"/>
  <c r="P178" i="18"/>
  <c r="BR176" i="8"/>
  <c r="AI177" i="18" s="1"/>
  <c r="BM180" i="8"/>
  <c r="BN180" i="8" s="1"/>
  <c r="Y181" i="18"/>
  <c r="G180" i="8"/>
  <c r="CV181" i="8"/>
  <c r="D178" i="27"/>
  <c r="BS177" i="8"/>
  <c r="BT177" i="8" s="1"/>
  <c r="V178" i="18"/>
  <c r="BP177" i="8"/>
  <c r="BQ177" i="8" s="1"/>
  <c r="AC178" i="18"/>
  <c r="R181" i="25"/>
  <c r="AU181" i="8"/>
  <c r="AF181" i="8"/>
  <c r="O182" i="8"/>
  <c r="I183" i="8" s="1"/>
  <c r="J183" i="8" s="1"/>
  <c r="AM181" i="8"/>
  <c r="S182" i="18" s="1"/>
  <c r="G181" i="27"/>
  <c r="G182" i="18"/>
  <c r="AT178" i="8"/>
  <c r="W179" i="18"/>
  <c r="D182" i="8"/>
  <c r="E182" i="8"/>
  <c r="AJ181" i="25"/>
  <c r="C182" i="8"/>
  <c r="CR173" i="8" l="1"/>
  <c r="AM174" i="18"/>
  <c r="CL174" i="8"/>
  <c r="CM174" i="8"/>
  <c r="CY181" i="8"/>
  <c r="CZ181" i="8"/>
  <c r="CW181" i="8"/>
  <c r="CX182" i="8" s="1"/>
  <c r="AP183" i="18" s="1"/>
  <c r="CN181" i="8"/>
  <c r="CQ181" i="8"/>
  <c r="CO173" i="8"/>
  <c r="CP173" i="8" s="1"/>
  <c r="AN174" i="18" s="1"/>
  <c r="CK174" i="8"/>
  <c r="CJ175" i="8"/>
  <c r="AL176" i="18" s="1"/>
  <c r="CI182" i="8"/>
  <c r="AK183" i="18" s="1"/>
  <c r="AK181" i="25"/>
  <c r="AC179" i="18"/>
  <c r="R182" i="25"/>
  <c r="AI182" i="25"/>
  <c r="D179" i="27"/>
  <c r="C183" i="18"/>
  <c r="CH182" i="8"/>
  <c r="D183" i="18"/>
  <c r="M182" i="8"/>
  <c r="L182" i="8" s="1"/>
  <c r="K183" i="8" s="1"/>
  <c r="N183" i="8" s="1"/>
  <c r="F182" i="8"/>
  <c r="H182" i="8" s="1"/>
  <c r="CU182" i="8" s="1"/>
  <c r="P182" i="8"/>
  <c r="Q182" i="8" s="1"/>
  <c r="S182" i="8"/>
  <c r="T182" i="8" s="1"/>
  <c r="U182" i="8"/>
  <c r="BH177" i="8"/>
  <c r="AF178" i="18" s="1"/>
  <c r="BE180" i="8"/>
  <c r="AE181" i="18" s="1"/>
  <c r="C177" i="27"/>
  <c r="BU177" i="8"/>
  <c r="AJ178" i="18" s="1"/>
  <c r="BO180" i="8"/>
  <c r="AH181" i="18" s="1"/>
  <c r="BB177" i="8"/>
  <c r="AD178" i="18" s="1"/>
  <c r="BM181" i="8"/>
  <c r="BN181" i="8" s="1"/>
  <c r="Y182" i="18"/>
  <c r="BL177" i="8"/>
  <c r="AG178" i="18" s="1"/>
  <c r="AG181" i="8"/>
  <c r="M182" i="18" s="1"/>
  <c r="AN181" i="8"/>
  <c r="T182" i="18" s="1"/>
  <c r="AV181" i="8"/>
  <c r="Z182" i="18" s="1"/>
  <c r="H181" i="27"/>
  <c r="H182" i="18"/>
  <c r="AD180" i="8"/>
  <c r="K181" i="18" s="1"/>
  <c r="AL180" i="8"/>
  <c r="R181" i="18" s="1"/>
  <c r="AS180" i="8"/>
  <c r="X181" i="18" s="1"/>
  <c r="F180" i="27"/>
  <c r="F181" i="18"/>
  <c r="AZ178" i="8"/>
  <c r="BA178" i="8" s="1"/>
  <c r="O179" i="18"/>
  <c r="AK180" i="8"/>
  <c r="AC180" i="8"/>
  <c r="AR180" i="8"/>
  <c r="E180" i="27"/>
  <c r="E181" i="18"/>
  <c r="R181" i="8"/>
  <c r="BF178" i="8"/>
  <c r="BG178" i="8" s="1"/>
  <c r="P179" i="18"/>
  <c r="BJ178" i="8"/>
  <c r="BK178" i="8" s="1"/>
  <c r="AB179" i="18"/>
  <c r="AT179" i="8"/>
  <c r="W180" i="18"/>
  <c r="AX179" i="8"/>
  <c r="BS178" i="8"/>
  <c r="BT178" i="8" s="1"/>
  <c r="V179" i="18"/>
  <c r="BQ178" i="8"/>
  <c r="BR177" i="8"/>
  <c r="AI178" i="18" s="1"/>
  <c r="G181" i="8"/>
  <c r="CV182" i="8"/>
  <c r="AI179" i="8"/>
  <c r="AE179" i="8"/>
  <c r="J180" i="18"/>
  <c r="M183" i="25"/>
  <c r="N183" i="25"/>
  <c r="O183" i="25"/>
  <c r="P182" i="25"/>
  <c r="Q182" i="25"/>
  <c r="BC181" i="8"/>
  <c r="BD181" i="8" s="1"/>
  <c r="L182" i="18"/>
  <c r="AU182" i="8"/>
  <c r="AF182" i="8"/>
  <c r="O183" i="8"/>
  <c r="I184" i="8" s="1"/>
  <c r="J184" i="8" s="1"/>
  <c r="AM182" i="8"/>
  <c r="S183" i="18" s="1"/>
  <c r="G182" i="27"/>
  <c r="G183" i="18"/>
  <c r="AP179" i="8"/>
  <c r="Q180" i="18"/>
  <c r="DA181" i="8"/>
  <c r="V181" i="8"/>
  <c r="D183" i="8"/>
  <c r="AJ182" i="25"/>
  <c r="E183" i="8"/>
  <c r="C183" i="8"/>
  <c r="CR174" i="8" l="1"/>
  <c r="AM175" i="18"/>
  <c r="CL175" i="8"/>
  <c r="CM175" i="8"/>
  <c r="CY182" i="8"/>
  <c r="CZ182" i="8"/>
  <c r="CW182" i="8"/>
  <c r="CX183" i="8" s="1"/>
  <c r="AP184" i="18" s="1"/>
  <c r="CN182" i="8"/>
  <c r="CQ182" i="8"/>
  <c r="CO174" i="8"/>
  <c r="CP174" i="8" s="1"/>
  <c r="AN175" i="18" s="1"/>
  <c r="CK175" i="8"/>
  <c r="CJ176" i="8"/>
  <c r="AL177" i="18" s="1"/>
  <c r="CI183" i="8"/>
  <c r="AK184" i="18" s="1"/>
  <c r="AK182" i="25"/>
  <c r="U183" i="8"/>
  <c r="V183" i="8" s="1"/>
  <c r="AO183" i="8" s="1"/>
  <c r="U184" i="18" s="1"/>
  <c r="P183" i="8"/>
  <c r="Q183" i="8" s="1"/>
  <c r="S183" i="8"/>
  <c r="T183" i="8" s="1"/>
  <c r="M183" i="8"/>
  <c r="L183" i="8" s="1"/>
  <c r="K184" i="8" s="1"/>
  <c r="N184" i="8" s="1"/>
  <c r="F183" i="8"/>
  <c r="H183" i="8" s="1"/>
  <c r="CU183" i="8" s="1"/>
  <c r="AI183" i="25"/>
  <c r="V182" i="8"/>
  <c r="AO182" i="8" s="1"/>
  <c r="U183" i="18" s="1"/>
  <c r="C184" i="18"/>
  <c r="CH183" i="8"/>
  <c r="D184" i="18"/>
  <c r="BB178" i="8"/>
  <c r="AD179" i="18" s="1"/>
  <c r="BH178" i="8"/>
  <c r="AF179" i="18" s="1"/>
  <c r="C178" i="27"/>
  <c r="BU178" i="8"/>
  <c r="AJ179" i="18" s="1"/>
  <c r="AG182" i="8"/>
  <c r="M183" i="18" s="1"/>
  <c r="AN182" i="8"/>
  <c r="T183" i="18" s="1"/>
  <c r="AV182" i="8"/>
  <c r="Z183" i="18" s="1"/>
  <c r="H182" i="27"/>
  <c r="H183" i="18"/>
  <c r="BE181" i="8"/>
  <c r="AE182" i="18" s="1"/>
  <c r="BR178" i="8"/>
  <c r="AI179" i="18" s="1"/>
  <c r="AT180" i="8"/>
  <c r="W181" i="18"/>
  <c r="AX180" i="8"/>
  <c r="BL178" i="8"/>
  <c r="AG179" i="18" s="1"/>
  <c r="BO181" i="8"/>
  <c r="AH182" i="18" s="1"/>
  <c r="BS179" i="8"/>
  <c r="BT179" i="8" s="1"/>
  <c r="V180" i="18"/>
  <c r="AZ179" i="8"/>
  <c r="BA179" i="8" s="1"/>
  <c r="O180" i="18"/>
  <c r="AL181" i="8"/>
  <c r="R182" i="18" s="1"/>
  <c r="AS181" i="8"/>
  <c r="X182" i="18" s="1"/>
  <c r="AD181" i="8"/>
  <c r="K182" i="18" s="1"/>
  <c r="F181" i="27"/>
  <c r="F182" i="18"/>
  <c r="AP180" i="8"/>
  <c r="Q181" i="18"/>
  <c r="BF179" i="8"/>
  <c r="BG179" i="8" s="1"/>
  <c r="P180" i="18"/>
  <c r="BP179" i="8"/>
  <c r="BQ179" i="8" s="1"/>
  <c r="AC180" i="18"/>
  <c r="R182" i="8"/>
  <c r="DA182" i="8"/>
  <c r="BM182" i="8"/>
  <c r="BN182" i="8" s="1"/>
  <c r="Y183" i="18"/>
  <c r="AO181" i="8"/>
  <c r="U182" i="18" s="1"/>
  <c r="AW181" i="8"/>
  <c r="AA182" i="18" s="1"/>
  <c r="I181" i="27"/>
  <c r="AH181" i="8"/>
  <c r="N182" i="18" s="1"/>
  <c r="I182" i="18"/>
  <c r="AK181" i="8"/>
  <c r="AC181" i="8"/>
  <c r="AR181" i="8"/>
  <c r="E182" i="18"/>
  <c r="E181" i="27"/>
  <c r="BJ179" i="8"/>
  <c r="BK179" i="8" s="1"/>
  <c r="AB180" i="18"/>
  <c r="R183" i="25"/>
  <c r="AI180" i="8"/>
  <c r="AE180" i="8"/>
  <c r="J181" i="18"/>
  <c r="G182" i="8"/>
  <c r="CV183" i="8"/>
  <c r="AU183" i="8"/>
  <c r="AF183" i="8"/>
  <c r="O184" i="8"/>
  <c r="I185" i="8" s="1"/>
  <c r="J185" i="8" s="1"/>
  <c r="AM183" i="8"/>
  <c r="S184" i="18" s="1"/>
  <c r="G183" i="27"/>
  <c r="G184" i="18"/>
  <c r="BC182" i="8"/>
  <c r="BD182" i="8" s="1"/>
  <c r="L183" i="18"/>
  <c r="M184" i="25"/>
  <c r="AI184" i="25" s="1"/>
  <c r="N184" i="25"/>
  <c r="O184" i="25"/>
  <c r="P183" i="25"/>
  <c r="Q183" i="25"/>
  <c r="D180" i="27"/>
  <c r="C184" i="8"/>
  <c r="AJ183" i="25"/>
  <c r="D184" i="8"/>
  <c r="AL182" i="25"/>
  <c r="E184" i="8"/>
  <c r="AL184" i="25"/>
  <c r="CR175" i="8" l="1"/>
  <c r="AM176" i="18"/>
  <c r="CL176" i="8"/>
  <c r="CM176" i="8"/>
  <c r="CZ183" i="8"/>
  <c r="CY183" i="8"/>
  <c r="CW183" i="8"/>
  <c r="CX184" i="8" s="1"/>
  <c r="AP185" i="18" s="1"/>
  <c r="CN183" i="8"/>
  <c r="CQ183" i="8"/>
  <c r="CO175" i="8"/>
  <c r="CP175" i="8" s="1"/>
  <c r="AN176" i="18" s="1"/>
  <c r="CK176" i="8"/>
  <c r="CJ177" i="8"/>
  <c r="AL178" i="18" s="1"/>
  <c r="CI184" i="8"/>
  <c r="AK185" i="18" s="1"/>
  <c r="AM182" i="25"/>
  <c r="AM184" i="25"/>
  <c r="AK183" i="25"/>
  <c r="I184" i="18"/>
  <c r="AW183" i="8"/>
  <c r="AA184" i="18" s="1"/>
  <c r="AH183" i="8"/>
  <c r="N184" i="18" s="1"/>
  <c r="I183" i="27"/>
  <c r="AW182" i="8"/>
  <c r="AA183" i="18" s="1"/>
  <c r="I183" i="18"/>
  <c r="I182" i="27"/>
  <c r="AH182" i="8"/>
  <c r="N183" i="18" s="1"/>
  <c r="D181" i="27"/>
  <c r="C185" i="18"/>
  <c r="D185" i="18"/>
  <c r="CH184" i="8"/>
  <c r="M184" i="8"/>
  <c r="L184" i="8" s="1"/>
  <c r="K185" i="8" s="1"/>
  <c r="N185" i="8" s="1"/>
  <c r="F184" i="8"/>
  <c r="H184" i="8" s="1"/>
  <c r="CU184" i="8" s="1"/>
  <c r="S184" i="8"/>
  <c r="T184" i="8" s="1"/>
  <c r="P184" i="8"/>
  <c r="Q184" i="8" s="1"/>
  <c r="U184" i="8"/>
  <c r="BU179" i="8"/>
  <c r="AJ180" i="18" s="1"/>
  <c r="C179" i="27"/>
  <c r="BL179" i="8"/>
  <c r="AG180" i="18" s="1"/>
  <c r="BH179" i="8"/>
  <c r="AF180" i="18" s="1"/>
  <c r="BE182" i="8"/>
  <c r="AE183" i="18" s="1"/>
  <c r="BO182" i="8"/>
  <c r="AH183" i="18" s="1"/>
  <c r="BC183" i="8"/>
  <c r="BD183" i="8" s="1"/>
  <c r="L184" i="18"/>
  <c r="DA183" i="8"/>
  <c r="BR179" i="8"/>
  <c r="AI180" i="18" s="1"/>
  <c r="BB179" i="8"/>
  <c r="AD180" i="18" s="1"/>
  <c r="AD182" i="8"/>
  <c r="K183" i="18" s="1"/>
  <c r="AL182" i="8"/>
  <c r="R183" i="18" s="1"/>
  <c r="AS182" i="8"/>
  <c r="X183" i="18" s="1"/>
  <c r="F183" i="18"/>
  <c r="F182" i="27"/>
  <c r="R184" i="25"/>
  <c r="AG183" i="8"/>
  <c r="M184" i="18" s="1"/>
  <c r="AV183" i="8"/>
  <c r="Z184" i="18" s="1"/>
  <c r="AN183" i="8"/>
  <c r="T184" i="18" s="1"/>
  <c r="H184" i="18"/>
  <c r="H183" i="27"/>
  <c r="AU184" i="8"/>
  <c r="AF184" i="8"/>
  <c r="O185" i="8"/>
  <c r="I186" i="8" s="1"/>
  <c r="J186" i="8" s="1"/>
  <c r="AM184" i="8"/>
  <c r="S185" i="18" s="1"/>
  <c r="G184" i="27"/>
  <c r="G185" i="18"/>
  <c r="AZ180" i="8"/>
  <c r="BA180" i="8" s="1"/>
  <c r="O181" i="18"/>
  <c r="AT181" i="8"/>
  <c r="W182" i="18"/>
  <c r="R183" i="8"/>
  <c r="N185" i="25"/>
  <c r="M185" i="25"/>
  <c r="O185" i="25"/>
  <c r="P184" i="25"/>
  <c r="Q184" i="25"/>
  <c r="BM183" i="8"/>
  <c r="BN183" i="8" s="1"/>
  <c r="Y184" i="18"/>
  <c r="BF180" i="8"/>
  <c r="BG180" i="8" s="1"/>
  <c r="P181" i="18"/>
  <c r="BP180" i="8"/>
  <c r="BQ180" i="8" s="1"/>
  <c r="AC181" i="18"/>
  <c r="G183" i="8"/>
  <c r="CV184" i="8"/>
  <c r="AX181" i="8"/>
  <c r="AP181" i="8"/>
  <c r="Q182" i="18"/>
  <c r="AK182" i="8"/>
  <c r="AC182" i="8"/>
  <c r="AR182" i="8"/>
  <c r="E182" i="27"/>
  <c r="E183" i="18"/>
  <c r="AI181" i="8"/>
  <c r="AE181" i="8"/>
  <c r="J182" i="18"/>
  <c r="BS180" i="8"/>
  <c r="BT180" i="8" s="1"/>
  <c r="V181" i="18"/>
  <c r="BJ180" i="8"/>
  <c r="BK180" i="8" s="1"/>
  <c r="AB181" i="18"/>
  <c r="E185" i="8"/>
  <c r="C185" i="8"/>
  <c r="D185" i="8"/>
  <c r="AL183" i="25"/>
  <c r="AJ184" i="25"/>
  <c r="CR176" i="8" l="1"/>
  <c r="AM177" i="18"/>
  <c r="CL177" i="8"/>
  <c r="CM177" i="8"/>
  <c r="CZ184" i="8"/>
  <c r="CY184" i="8"/>
  <c r="CW184" i="8"/>
  <c r="CX185" i="8" s="1"/>
  <c r="AP186" i="18" s="1"/>
  <c r="CN184" i="8"/>
  <c r="CQ184" i="8"/>
  <c r="CO176" i="8"/>
  <c r="CP176" i="8" s="1"/>
  <c r="AN177" i="18" s="1"/>
  <c r="CK177" i="8"/>
  <c r="CJ178" i="8"/>
  <c r="AL179" i="18" s="1"/>
  <c r="CI185" i="8"/>
  <c r="AK186" i="18" s="1"/>
  <c r="AK184" i="25"/>
  <c r="AM183" i="25"/>
  <c r="AI185" i="25"/>
  <c r="R185" i="25"/>
  <c r="D182" i="27"/>
  <c r="D186" i="18"/>
  <c r="CH185" i="8"/>
  <c r="M185" i="8"/>
  <c r="L185" i="8" s="1"/>
  <c r="K186" i="8" s="1"/>
  <c r="N186" i="8" s="1"/>
  <c r="F185" i="8"/>
  <c r="H185" i="8" s="1"/>
  <c r="CU185" i="8" s="1"/>
  <c r="P185" i="8"/>
  <c r="Q185" i="8" s="1"/>
  <c r="S185" i="8"/>
  <c r="T185" i="8" s="1"/>
  <c r="U185" i="8"/>
  <c r="V185" i="8" s="1"/>
  <c r="C186" i="18"/>
  <c r="BO183" i="8"/>
  <c r="AH184" i="18" s="1"/>
  <c r="BL180" i="8"/>
  <c r="AG181" i="18" s="1"/>
  <c r="BB180" i="8"/>
  <c r="AD181" i="18" s="1"/>
  <c r="BR180" i="8"/>
  <c r="AI181" i="18" s="1"/>
  <c r="BH180" i="8"/>
  <c r="AF181" i="18" s="1"/>
  <c r="C180" i="27"/>
  <c r="BU180" i="8"/>
  <c r="AJ181" i="18" s="1"/>
  <c r="BE183" i="8"/>
  <c r="AE184" i="18" s="1"/>
  <c r="R184" i="8"/>
  <c r="BC184" i="8"/>
  <c r="BD184" i="8" s="1"/>
  <c r="L185" i="18"/>
  <c r="AG184" i="8"/>
  <c r="M185" i="18" s="1"/>
  <c r="AN184" i="8"/>
  <c r="T185" i="18" s="1"/>
  <c r="AV184" i="8"/>
  <c r="Z185" i="18" s="1"/>
  <c r="H184" i="27"/>
  <c r="H185" i="18"/>
  <c r="BJ181" i="8"/>
  <c r="BK181" i="8" s="1"/>
  <c r="AB182" i="18"/>
  <c r="AI182" i="8"/>
  <c r="AE182" i="8"/>
  <c r="J183" i="18"/>
  <c r="AU185" i="8"/>
  <c r="AF185" i="8"/>
  <c r="O186" i="8"/>
  <c r="I187" i="8" s="1"/>
  <c r="J187" i="8" s="1"/>
  <c r="AM185" i="8"/>
  <c r="S186" i="18" s="1"/>
  <c r="G186" i="18"/>
  <c r="G185" i="27"/>
  <c r="AP182" i="8"/>
  <c r="Q183" i="18"/>
  <c r="BM184" i="8"/>
  <c r="BN184" i="8" s="1"/>
  <c r="Y185" i="18"/>
  <c r="AT182" i="8"/>
  <c r="W183" i="18"/>
  <c r="G184" i="8"/>
  <c r="CV185" i="8"/>
  <c r="AX182" i="8"/>
  <c r="AZ181" i="8"/>
  <c r="BA181" i="8" s="1"/>
  <c r="O182" i="18"/>
  <c r="BS181" i="8"/>
  <c r="BT181" i="8" s="1"/>
  <c r="V182" i="18"/>
  <c r="N186" i="25"/>
  <c r="M186" i="25"/>
  <c r="O186" i="25"/>
  <c r="P185" i="25"/>
  <c r="Q185" i="25"/>
  <c r="V184" i="8"/>
  <c r="AK183" i="8"/>
  <c r="AC183" i="8"/>
  <c r="AR183" i="8"/>
  <c r="E184" i="18"/>
  <c r="E183" i="27"/>
  <c r="BF181" i="8"/>
  <c r="BG181" i="8" s="1"/>
  <c r="P182" i="18"/>
  <c r="BP181" i="8"/>
  <c r="BQ181" i="8" s="1"/>
  <c r="AC182" i="18"/>
  <c r="AS183" i="8"/>
  <c r="X184" i="18" s="1"/>
  <c r="AD183" i="8"/>
  <c r="K184" i="18" s="1"/>
  <c r="AL183" i="8"/>
  <c r="R184" i="18" s="1"/>
  <c r="F183" i="27"/>
  <c r="F184" i="18"/>
  <c r="DA184" i="8"/>
  <c r="D186" i="8"/>
  <c r="E186" i="8"/>
  <c r="C186" i="8"/>
  <c r="AJ185" i="25"/>
  <c r="AL185" i="25"/>
  <c r="CR177" i="8" l="1"/>
  <c r="AM178" i="18"/>
  <c r="CL178" i="8"/>
  <c r="CM178" i="8"/>
  <c r="CZ185" i="8"/>
  <c r="CY185" i="8"/>
  <c r="CW185" i="8"/>
  <c r="CX186" i="8" s="1"/>
  <c r="AP187" i="18" s="1"/>
  <c r="CN185" i="8"/>
  <c r="CQ185" i="8"/>
  <c r="CO177" i="8"/>
  <c r="CP177" i="8" s="1"/>
  <c r="AN178" i="18" s="1"/>
  <c r="CK178" i="8"/>
  <c r="CJ179" i="8"/>
  <c r="AL180" i="18" s="1"/>
  <c r="CI186" i="8"/>
  <c r="AK187" i="18" s="1"/>
  <c r="AM185" i="25"/>
  <c r="AK185" i="25"/>
  <c r="AI186" i="25"/>
  <c r="M186" i="8"/>
  <c r="L186" i="8" s="1"/>
  <c r="K187" i="8" s="1"/>
  <c r="N187" i="8" s="1"/>
  <c r="U186" i="8"/>
  <c r="V186" i="8" s="1"/>
  <c r="AO186" i="8" s="1"/>
  <c r="U187" i="18" s="1"/>
  <c r="F186" i="8"/>
  <c r="H186" i="8" s="1"/>
  <c r="CU186" i="8" s="1"/>
  <c r="P186" i="8"/>
  <c r="Q186" i="8" s="1"/>
  <c r="S186" i="8"/>
  <c r="T186" i="8" s="1"/>
  <c r="C187" i="18"/>
  <c r="D187" i="18"/>
  <c r="CH186" i="8"/>
  <c r="BB181" i="8"/>
  <c r="AD182" i="18" s="1"/>
  <c r="BO184" i="8"/>
  <c r="AH185" i="18" s="1"/>
  <c r="BR181" i="8"/>
  <c r="AI182" i="18" s="1"/>
  <c r="BL181" i="8"/>
  <c r="AG182" i="18" s="1"/>
  <c r="BH181" i="8"/>
  <c r="AF182" i="18" s="1"/>
  <c r="C181" i="27"/>
  <c r="BU181" i="8"/>
  <c r="AJ182" i="18" s="1"/>
  <c r="BC185" i="8"/>
  <c r="BD185" i="8" s="1"/>
  <c r="L186" i="18"/>
  <c r="AL184" i="8"/>
  <c r="R185" i="18" s="1"/>
  <c r="AD184" i="8"/>
  <c r="K185" i="18" s="1"/>
  <c r="AS184" i="8"/>
  <c r="X185" i="18" s="1"/>
  <c r="F185" i="18"/>
  <c r="F184" i="27"/>
  <c r="R185" i="8"/>
  <c r="BP182" i="8"/>
  <c r="BQ182" i="8" s="1"/>
  <c r="AC183" i="18"/>
  <c r="N187" i="25"/>
  <c r="M187" i="25"/>
  <c r="O187" i="25"/>
  <c r="P186" i="25"/>
  <c r="Q186" i="25"/>
  <c r="BM185" i="8"/>
  <c r="BN185" i="8" s="1"/>
  <c r="Y186" i="18"/>
  <c r="AT183" i="8"/>
  <c r="W184" i="18"/>
  <c r="AX183" i="8"/>
  <c r="AI183" i="8"/>
  <c r="AE183" i="8"/>
  <c r="J184" i="18"/>
  <c r="AP183" i="8"/>
  <c r="Q184" i="18"/>
  <c r="AK184" i="8"/>
  <c r="AC184" i="8"/>
  <c r="AR184" i="8"/>
  <c r="E184" i="27"/>
  <c r="E185" i="18"/>
  <c r="BS182" i="8"/>
  <c r="BT182" i="8" s="1"/>
  <c r="V183" i="18"/>
  <c r="BE184" i="8"/>
  <c r="AE185" i="18" s="1"/>
  <c r="AO184" i="8"/>
  <c r="U185" i="18" s="1"/>
  <c r="AH184" i="8"/>
  <c r="N185" i="18" s="1"/>
  <c r="AW184" i="8"/>
  <c r="I185" i="18"/>
  <c r="I184" i="27"/>
  <c r="G185" i="8"/>
  <c r="CV186" i="8"/>
  <c r="AZ182" i="8"/>
  <c r="BA182" i="8" s="1"/>
  <c r="O183" i="18"/>
  <c r="BF182" i="8"/>
  <c r="BG182" i="8" s="1"/>
  <c r="P183" i="18"/>
  <c r="AG185" i="8"/>
  <c r="M186" i="18" s="1"/>
  <c r="AN185" i="8"/>
  <c r="T186" i="18" s="1"/>
  <c r="AV185" i="8"/>
  <c r="Z186" i="18" s="1"/>
  <c r="H186" i="18"/>
  <c r="H185" i="27"/>
  <c r="R186" i="25"/>
  <c r="BJ182" i="8"/>
  <c r="BK182" i="8" s="1"/>
  <c r="AB183" i="18"/>
  <c r="AU186" i="8"/>
  <c r="AF186" i="8"/>
  <c r="O187" i="8"/>
  <c r="I188" i="8" s="1"/>
  <c r="J188" i="8" s="1"/>
  <c r="AM186" i="8"/>
  <c r="S187" i="18" s="1"/>
  <c r="G186" i="27"/>
  <c r="G187" i="18"/>
  <c r="DA185" i="8"/>
  <c r="AW185" i="8"/>
  <c r="AA186" i="18" s="1"/>
  <c r="AH185" i="8"/>
  <c r="N186" i="18" s="1"/>
  <c r="AO185" i="8"/>
  <c r="U186" i="18" s="1"/>
  <c r="I186" i="18"/>
  <c r="I185" i="27"/>
  <c r="D183" i="27"/>
  <c r="C187" i="8"/>
  <c r="D187" i="8"/>
  <c r="E187" i="8"/>
  <c r="AL186" i="25"/>
  <c r="CR178" i="8" l="1"/>
  <c r="AM179" i="18"/>
  <c r="CL179" i="8"/>
  <c r="CM179" i="8"/>
  <c r="CY186" i="8"/>
  <c r="CZ186" i="8"/>
  <c r="CW186" i="8"/>
  <c r="CX187" i="8" s="1"/>
  <c r="AP188" i="18" s="1"/>
  <c r="CN186" i="8"/>
  <c r="CQ186" i="8"/>
  <c r="CO178" i="8"/>
  <c r="CP178" i="8" s="1"/>
  <c r="AN179" i="18" s="1"/>
  <c r="CK179" i="8"/>
  <c r="CJ180" i="8"/>
  <c r="AL181" i="18" s="1"/>
  <c r="CI187" i="8"/>
  <c r="AK188" i="18" s="1"/>
  <c r="AM186" i="25"/>
  <c r="R187" i="25"/>
  <c r="AI187" i="25"/>
  <c r="I186" i="27"/>
  <c r="AW186" i="8"/>
  <c r="AA187" i="18" s="1"/>
  <c r="I187" i="18"/>
  <c r="AH186" i="8"/>
  <c r="N187" i="18" s="1"/>
  <c r="D184" i="27"/>
  <c r="C188" i="18"/>
  <c r="M187" i="8"/>
  <c r="L187" i="8" s="1"/>
  <c r="K188" i="8" s="1"/>
  <c r="N188" i="8" s="1"/>
  <c r="F187" i="8"/>
  <c r="H187" i="8" s="1"/>
  <c r="CU187" i="8" s="1"/>
  <c r="P187" i="8"/>
  <c r="Q187" i="8" s="1"/>
  <c r="S187" i="8"/>
  <c r="T187" i="8" s="1"/>
  <c r="U187" i="8"/>
  <c r="CH187" i="8"/>
  <c r="D188" i="18"/>
  <c r="BR182" i="8"/>
  <c r="AI183" i="18" s="1"/>
  <c r="BH182" i="8"/>
  <c r="AF183" i="18" s="1"/>
  <c r="BL182" i="8"/>
  <c r="AG183" i="18" s="1"/>
  <c r="BB182" i="8"/>
  <c r="AD183" i="18" s="1"/>
  <c r="AZ183" i="8"/>
  <c r="BA183" i="8" s="1"/>
  <c r="O184" i="18"/>
  <c r="BU182" i="8"/>
  <c r="AJ183" i="18" s="1"/>
  <c r="C182" i="27"/>
  <c r="BO185" i="8"/>
  <c r="AH186" i="18" s="1"/>
  <c r="BF183" i="8"/>
  <c r="BG183" i="8" s="1"/>
  <c r="P184" i="18"/>
  <c r="AU187" i="8"/>
  <c r="AF187" i="8"/>
  <c r="O188" i="8"/>
  <c r="I189" i="8" s="1"/>
  <c r="J189" i="8" s="1"/>
  <c r="AM187" i="8"/>
  <c r="S188" i="18" s="1"/>
  <c r="G188" i="18"/>
  <c r="G187" i="27"/>
  <c r="AT184" i="8"/>
  <c r="W185" i="18"/>
  <c r="BP183" i="8"/>
  <c r="BQ183" i="8" s="1"/>
  <c r="AC184" i="18"/>
  <c r="N188" i="25"/>
  <c r="M188" i="25"/>
  <c r="O188" i="25"/>
  <c r="P187" i="25"/>
  <c r="Q187" i="25"/>
  <c r="BC186" i="8"/>
  <c r="BD186" i="8" s="1"/>
  <c r="L187" i="18"/>
  <c r="BM186" i="8"/>
  <c r="BN186" i="8" s="1"/>
  <c r="Y187" i="18"/>
  <c r="AI184" i="8"/>
  <c r="AE184" i="8"/>
  <c r="J185" i="18"/>
  <c r="AA185" i="18"/>
  <c r="AX184" i="8"/>
  <c r="AP184" i="8"/>
  <c r="Q185" i="18"/>
  <c r="BJ183" i="8"/>
  <c r="BK183" i="8" s="1"/>
  <c r="AB184" i="18"/>
  <c r="AK185" i="8"/>
  <c r="AC185" i="8"/>
  <c r="AR185" i="8"/>
  <c r="E186" i="18"/>
  <c r="E185" i="27"/>
  <c r="BE185" i="8"/>
  <c r="AE186" i="18" s="1"/>
  <c r="AD185" i="8"/>
  <c r="K186" i="18" s="1"/>
  <c r="AS185" i="8"/>
  <c r="X186" i="18" s="1"/>
  <c r="AL185" i="8"/>
  <c r="R186" i="18" s="1"/>
  <c r="F185" i="27"/>
  <c r="F186" i="18"/>
  <c r="DA186" i="8"/>
  <c r="G186" i="8"/>
  <c r="CV187" i="8"/>
  <c r="BS183" i="8"/>
  <c r="BT183" i="8" s="1"/>
  <c r="V184" i="18"/>
  <c r="R186" i="8"/>
  <c r="AN186" i="8"/>
  <c r="T187" i="18" s="1"/>
  <c r="AV186" i="8"/>
  <c r="Z187" i="18" s="1"/>
  <c r="AG186" i="8"/>
  <c r="M187" i="18" s="1"/>
  <c r="H186" i="27"/>
  <c r="H187" i="18"/>
  <c r="D188" i="8"/>
  <c r="AL187" i="25"/>
  <c r="AJ186" i="25"/>
  <c r="C188" i="8"/>
  <c r="E188" i="8"/>
  <c r="AK186" i="25" l="1"/>
  <c r="CR179" i="8"/>
  <c r="AM180" i="18"/>
  <c r="CL180" i="8"/>
  <c r="CM180" i="8"/>
  <c r="CY187" i="8"/>
  <c r="CZ187" i="8"/>
  <c r="CW187" i="8"/>
  <c r="CX188" i="8" s="1"/>
  <c r="AP189" i="18" s="1"/>
  <c r="CN187" i="8"/>
  <c r="CQ187" i="8"/>
  <c r="CO179" i="8"/>
  <c r="CP179" i="8" s="1"/>
  <c r="AN180" i="18" s="1"/>
  <c r="CK180" i="8"/>
  <c r="CJ181" i="8"/>
  <c r="AL182" i="18" s="1"/>
  <c r="CI188" i="8"/>
  <c r="AK189" i="18" s="1"/>
  <c r="AM187" i="25"/>
  <c r="M188" i="8"/>
  <c r="L188" i="8" s="1"/>
  <c r="K189" i="8" s="1"/>
  <c r="N189" i="8" s="1"/>
  <c r="F188" i="8"/>
  <c r="H188" i="8" s="1"/>
  <c r="CU188" i="8" s="1"/>
  <c r="S188" i="8"/>
  <c r="T188" i="8" s="1"/>
  <c r="P188" i="8"/>
  <c r="Q188" i="8" s="1"/>
  <c r="U188" i="8"/>
  <c r="V188" i="8" s="1"/>
  <c r="AI188" i="25"/>
  <c r="D185" i="27"/>
  <c r="AX185" i="8"/>
  <c r="BP185" i="8" s="1"/>
  <c r="C189" i="18"/>
  <c r="CH188" i="8"/>
  <c r="D189" i="18"/>
  <c r="BL183" i="8"/>
  <c r="AG184" i="18" s="1"/>
  <c r="BO186" i="8"/>
  <c r="AH187" i="18" s="1"/>
  <c r="BB183" i="8"/>
  <c r="AD184" i="18" s="1"/>
  <c r="BH183" i="8"/>
  <c r="AF184" i="18" s="1"/>
  <c r="BR183" i="8"/>
  <c r="AI184" i="18" s="1"/>
  <c r="BU183" i="8"/>
  <c r="AJ184" i="18" s="1"/>
  <c r="C183" i="27"/>
  <c r="BF184" i="8"/>
  <c r="BG184" i="8" s="1"/>
  <c r="P185" i="18"/>
  <c r="AV187" i="8"/>
  <c r="Z188" i="18" s="1"/>
  <c r="AG187" i="8"/>
  <c r="M188" i="18" s="1"/>
  <c r="AN187" i="8"/>
  <c r="T188" i="18" s="1"/>
  <c r="H187" i="27"/>
  <c r="H188" i="18"/>
  <c r="N189" i="25"/>
  <c r="M189" i="25"/>
  <c r="AI189" i="25" s="1"/>
  <c r="O189" i="25"/>
  <c r="P188" i="25"/>
  <c r="Q188" i="25"/>
  <c r="BS184" i="8"/>
  <c r="BT184" i="8" s="1"/>
  <c r="V185" i="18"/>
  <c r="BC187" i="8"/>
  <c r="BD187" i="8" s="1"/>
  <c r="L188" i="18"/>
  <c r="R187" i="8"/>
  <c r="AU188" i="8"/>
  <c r="AF188" i="8"/>
  <c r="O189" i="8"/>
  <c r="I190" i="8" s="1"/>
  <c r="J190" i="8" s="1"/>
  <c r="AM188" i="8"/>
  <c r="S189" i="18" s="1"/>
  <c r="G188" i="27"/>
  <c r="G189" i="18"/>
  <c r="V187" i="8"/>
  <c r="AK186" i="8"/>
  <c r="AC186" i="8"/>
  <c r="AR186" i="8"/>
  <c r="E186" i="27"/>
  <c r="E187" i="18"/>
  <c r="BE186" i="8"/>
  <c r="AE187" i="18" s="1"/>
  <c r="AT185" i="8"/>
  <c r="W186" i="18"/>
  <c r="BM187" i="8"/>
  <c r="BN187" i="8" s="1"/>
  <c r="Y188" i="18"/>
  <c r="AS186" i="8"/>
  <c r="X187" i="18" s="1"/>
  <c r="AD186" i="8"/>
  <c r="K187" i="18" s="1"/>
  <c r="AL186" i="8"/>
  <c r="R187" i="18" s="1"/>
  <c r="F186" i="27"/>
  <c r="F187" i="18"/>
  <c r="BP184" i="8"/>
  <c r="BQ184" i="8" s="1"/>
  <c r="AC185" i="18"/>
  <c r="AI185" i="8"/>
  <c r="AE185" i="8"/>
  <c r="J186" i="18"/>
  <c r="BJ184" i="8"/>
  <c r="BK184" i="8" s="1"/>
  <c r="AB185" i="18"/>
  <c r="DA187" i="8"/>
  <c r="G187" i="8"/>
  <c r="CV188" i="8"/>
  <c r="AP185" i="8"/>
  <c r="Q186" i="18"/>
  <c r="AZ184" i="8"/>
  <c r="BA184" i="8" s="1"/>
  <c r="O185" i="18"/>
  <c r="R188" i="25"/>
  <c r="E189" i="8"/>
  <c r="D189" i="8"/>
  <c r="AL188" i="25"/>
  <c r="AL189" i="25"/>
  <c r="AJ187" i="25"/>
  <c r="AJ189" i="25"/>
  <c r="C189" i="8"/>
  <c r="CR180" i="8" l="1"/>
  <c r="AM181" i="18"/>
  <c r="CL181" i="8"/>
  <c r="CM181" i="8"/>
  <c r="CZ188" i="8"/>
  <c r="CY188" i="8"/>
  <c r="CW188" i="8"/>
  <c r="CX189" i="8" s="1"/>
  <c r="AP190" i="18" s="1"/>
  <c r="CN188" i="8"/>
  <c r="CQ188" i="8"/>
  <c r="CO180" i="8"/>
  <c r="CP180" i="8" s="1"/>
  <c r="AN181" i="18" s="1"/>
  <c r="CK181" i="8"/>
  <c r="CJ182" i="8"/>
  <c r="AL183" i="18" s="1"/>
  <c r="CI189" i="8"/>
  <c r="AK190" i="18" s="1"/>
  <c r="AK187" i="25"/>
  <c r="AM188" i="25"/>
  <c r="AM189" i="25"/>
  <c r="AK189" i="25"/>
  <c r="AC186" i="18"/>
  <c r="D186" i="27"/>
  <c r="M189" i="8"/>
  <c r="L189" i="8" s="1"/>
  <c r="K190" i="8" s="1"/>
  <c r="N190" i="8" s="1"/>
  <c r="F189" i="8"/>
  <c r="H189" i="8" s="1"/>
  <c r="CU189" i="8" s="1"/>
  <c r="P189" i="8"/>
  <c r="Q189" i="8" s="1"/>
  <c r="S189" i="8"/>
  <c r="T189" i="8" s="1"/>
  <c r="U189" i="8"/>
  <c r="C190" i="18"/>
  <c r="CH189" i="8"/>
  <c r="D190" i="18"/>
  <c r="BH184" i="8"/>
  <c r="AF185" i="18" s="1"/>
  <c r="BL184" i="8"/>
  <c r="AG185" i="18" s="1"/>
  <c r="BO187" i="8"/>
  <c r="AH188" i="18" s="1"/>
  <c r="BB184" i="8"/>
  <c r="AD185" i="18" s="1"/>
  <c r="AU189" i="8"/>
  <c r="AF189" i="8"/>
  <c r="O190" i="8"/>
  <c r="I191" i="8" s="1"/>
  <c r="J191" i="8" s="1"/>
  <c r="AM189" i="8"/>
  <c r="S190" i="18" s="1"/>
  <c r="G190" i="18"/>
  <c r="G189" i="27"/>
  <c r="BQ185" i="8"/>
  <c r="BR184" i="8"/>
  <c r="AI185" i="18" s="1"/>
  <c r="G188" i="8"/>
  <c r="CV189" i="8"/>
  <c r="BE187" i="8"/>
  <c r="AE188" i="18" s="1"/>
  <c r="R188" i="8"/>
  <c r="AN188" i="8"/>
  <c r="T189" i="18" s="1"/>
  <c r="AG188" i="8"/>
  <c r="M189" i="18" s="1"/>
  <c r="AV188" i="8"/>
  <c r="Z189" i="18" s="1"/>
  <c r="H188" i="27"/>
  <c r="H189" i="18"/>
  <c r="AK187" i="8"/>
  <c r="AC187" i="8"/>
  <c r="AR187" i="8"/>
  <c r="E187" i="27"/>
  <c r="E188" i="18"/>
  <c r="AZ185" i="8"/>
  <c r="BA185" i="8" s="1"/>
  <c r="O186" i="18"/>
  <c r="BU184" i="8"/>
  <c r="AJ185" i="18" s="1"/>
  <c r="C184" i="27"/>
  <c r="N190" i="25"/>
  <c r="M190" i="25"/>
  <c r="O190" i="25"/>
  <c r="P189" i="25"/>
  <c r="Q189" i="25"/>
  <c r="R189" i="25"/>
  <c r="DA188" i="8"/>
  <c r="AT186" i="8"/>
  <c r="W187" i="18"/>
  <c r="AX186" i="8"/>
  <c r="BF185" i="8"/>
  <c r="BG185" i="8" s="1"/>
  <c r="P186" i="18"/>
  <c r="AI186" i="8"/>
  <c r="AE186" i="8"/>
  <c r="J187" i="18"/>
  <c r="BC188" i="8"/>
  <c r="BD188" i="8" s="1"/>
  <c r="L189" i="18"/>
  <c r="AP186" i="8"/>
  <c r="Q187" i="18"/>
  <c r="BS185" i="8"/>
  <c r="BT185" i="8" s="1"/>
  <c r="V186" i="18"/>
  <c r="BJ185" i="8"/>
  <c r="BK185" i="8" s="1"/>
  <c r="AB186" i="18"/>
  <c r="AW187" i="8"/>
  <c r="AH187" i="8"/>
  <c r="N188" i="18" s="1"/>
  <c r="AO187" i="8"/>
  <c r="U188" i="18" s="1"/>
  <c r="I188" i="18"/>
  <c r="I187" i="27"/>
  <c r="BM188" i="8"/>
  <c r="BN188" i="8" s="1"/>
  <c r="Y189" i="18"/>
  <c r="AO188" i="8"/>
  <c r="U189" i="18" s="1"/>
  <c r="AH188" i="8"/>
  <c r="N189" i="18" s="1"/>
  <c r="AW188" i="8"/>
  <c r="AA189" i="18" s="1"/>
  <c r="I189" i="18"/>
  <c r="I188" i="27"/>
  <c r="AS187" i="8"/>
  <c r="X188" i="18" s="1"/>
  <c r="AD187" i="8"/>
  <c r="K188" i="18" s="1"/>
  <c r="AL187" i="8"/>
  <c r="R188" i="18" s="1"/>
  <c r="F188" i="18"/>
  <c r="F187" i="27"/>
  <c r="D190" i="8"/>
  <c r="C190" i="8"/>
  <c r="AJ188" i="25"/>
  <c r="E190" i="8"/>
  <c r="CR181" i="8" l="1"/>
  <c r="AM182" i="18"/>
  <c r="CL182" i="8"/>
  <c r="CM182" i="8"/>
  <c r="CZ189" i="8"/>
  <c r="CY189" i="8"/>
  <c r="CW189" i="8"/>
  <c r="CX190" i="8" s="1"/>
  <c r="AP191" i="18" s="1"/>
  <c r="CN189" i="8"/>
  <c r="CQ189" i="8"/>
  <c r="CO181" i="8"/>
  <c r="CP181" i="8" s="1"/>
  <c r="AN182" i="18" s="1"/>
  <c r="CK182" i="8"/>
  <c r="CJ183" i="8"/>
  <c r="AL184" i="18" s="1"/>
  <c r="CI190" i="8"/>
  <c r="AK191" i="18" s="1"/>
  <c r="AK188" i="25"/>
  <c r="R190" i="25"/>
  <c r="AI190" i="25"/>
  <c r="M190" i="8"/>
  <c r="L190" i="8" s="1"/>
  <c r="K191" i="8" s="1"/>
  <c r="N191" i="8" s="1"/>
  <c r="F190" i="8"/>
  <c r="H190" i="8" s="1"/>
  <c r="CU190" i="8" s="1"/>
  <c r="P190" i="8"/>
  <c r="Q190" i="8" s="1"/>
  <c r="S190" i="8"/>
  <c r="T190" i="8" s="1"/>
  <c r="U190" i="8"/>
  <c r="V190" i="8" s="1"/>
  <c r="C191" i="18"/>
  <c r="CH190" i="8"/>
  <c r="D191" i="18"/>
  <c r="BU185" i="8"/>
  <c r="AJ186" i="18" s="1"/>
  <c r="C185" i="27"/>
  <c r="BH185" i="8"/>
  <c r="AF186" i="18" s="1"/>
  <c r="BE188" i="8"/>
  <c r="AE189" i="18" s="1"/>
  <c r="AV189" i="8"/>
  <c r="Z190" i="18" s="1"/>
  <c r="AN189" i="8"/>
  <c r="T190" i="18" s="1"/>
  <c r="AG189" i="8"/>
  <c r="M190" i="18" s="1"/>
  <c r="H189" i="27"/>
  <c r="H190" i="18"/>
  <c r="BL185" i="8"/>
  <c r="AG186" i="18" s="1"/>
  <c r="BB185" i="8"/>
  <c r="AD186" i="18" s="1"/>
  <c r="BO188" i="8"/>
  <c r="AH189" i="18" s="1"/>
  <c r="BS186" i="8"/>
  <c r="BT186" i="8" s="1"/>
  <c r="V187" i="18"/>
  <c r="BP186" i="8"/>
  <c r="BQ186" i="8" s="1"/>
  <c r="AC187" i="18"/>
  <c r="AA188" i="18"/>
  <c r="AX187" i="8"/>
  <c r="BJ186" i="8"/>
  <c r="BK186" i="8" s="1"/>
  <c r="AB187" i="18"/>
  <c r="M191" i="25"/>
  <c r="N191" i="25"/>
  <c r="O191" i="25"/>
  <c r="P190" i="25"/>
  <c r="Q190" i="25"/>
  <c r="V189" i="8"/>
  <c r="AK188" i="8"/>
  <c r="AC188" i="8"/>
  <c r="AR188" i="8"/>
  <c r="E188" i="27"/>
  <c r="E189" i="18"/>
  <c r="BC189" i="8"/>
  <c r="BD189" i="8" s="1"/>
  <c r="L190" i="18"/>
  <c r="AZ186" i="8"/>
  <c r="BA186" i="8" s="1"/>
  <c r="O187" i="18"/>
  <c r="D187" i="27"/>
  <c r="G189" i="8"/>
  <c r="CV190" i="8"/>
  <c r="AU190" i="8"/>
  <c r="AF190" i="8"/>
  <c r="O191" i="8"/>
  <c r="I192" i="8" s="1"/>
  <c r="J192" i="8" s="1"/>
  <c r="AM190" i="8"/>
  <c r="S191" i="18" s="1"/>
  <c r="G190" i="27"/>
  <c r="G191" i="18"/>
  <c r="DA189" i="8"/>
  <c r="BF186" i="8"/>
  <c r="BG186" i="8" s="1"/>
  <c r="P187" i="18"/>
  <c r="AT187" i="8"/>
  <c r="W188" i="18"/>
  <c r="BM189" i="8"/>
  <c r="BN189" i="8" s="1"/>
  <c r="Y190" i="18"/>
  <c r="AI187" i="8"/>
  <c r="AE187" i="8"/>
  <c r="J188" i="18"/>
  <c r="AL188" i="8"/>
  <c r="R189" i="18" s="1"/>
  <c r="AD188" i="8"/>
  <c r="K189" i="18" s="1"/>
  <c r="AS188" i="8"/>
  <c r="X189" i="18" s="1"/>
  <c r="F188" i="27"/>
  <c r="F189" i="18"/>
  <c r="BR185" i="8"/>
  <c r="AI186" i="18" s="1"/>
  <c r="AP187" i="8"/>
  <c r="Q188" i="18"/>
  <c r="R189" i="8"/>
  <c r="AJ190" i="25"/>
  <c r="C191" i="8"/>
  <c r="AL190" i="25"/>
  <c r="D191" i="8"/>
  <c r="E191" i="8"/>
  <c r="CR182" i="8" l="1"/>
  <c r="AM183" i="18"/>
  <c r="CL183" i="8"/>
  <c r="CM183" i="8"/>
  <c r="CY190" i="8"/>
  <c r="CZ190" i="8"/>
  <c r="CW190" i="8"/>
  <c r="CX191" i="8" s="1"/>
  <c r="AP192" i="18" s="1"/>
  <c r="CN190" i="8"/>
  <c r="CQ190" i="8"/>
  <c r="CO182" i="8"/>
  <c r="CP182" i="8" s="1"/>
  <c r="AN183" i="18" s="1"/>
  <c r="CK183" i="8"/>
  <c r="CJ184" i="8"/>
  <c r="AL185" i="18" s="1"/>
  <c r="CI191" i="8"/>
  <c r="AK192" i="18" s="1"/>
  <c r="AM190" i="25"/>
  <c r="AK190" i="25"/>
  <c r="M191" i="8"/>
  <c r="L191" i="8" s="1"/>
  <c r="K192" i="8" s="1"/>
  <c r="N192" i="8" s="1"/>
  <c r="F191" i="8"/>
  <c r="H191" i="8" s="1"/>
  <c r="CU191" i="8" s="1"/>
  <c r="P191" i="8"/>
  <c r="Q191" i="8" s="1"/>
  <c r="U191" i="8"/>
  <c r="V191" i="8" s="1"/>
  <c r="S191" i="8"/>
  <c r="T191" i="8" s="1"/>
  <c r="R191" i="25"/>
  <c r="AI191" i="25"/>
  <c r="C192" i="18"/>
  <c r="D192" i="18"/>
  <c r="CH191" i="8"/>
  <c r="BO189" i="8"/>
  <c r="AH190" i="18" s="1"/>
  <c r="BE189" i="8"/>
  <c r="AE190" i="18" s="1"/>
  <c r="BH186" i="8"/>
  <c r="AF187" i="18" s="1"/>
  <c r="BF187" i="8"/>
  <c r="BG187" i="8" s="1"/>
  <c r="P188" i="18"/>
  <c r="AX188" i="8"/>
  <c r="AU191" i="8"/>
  <c r="AF191" i="8"/>
  <c r="O192" i="8"/>
  <c r="I193" i="8" s="1"/>
  <c r="J193" i="8" s="1"/>
  <c r="AM191" i="8"/>
  <c r="S192" i="18" s="1"/>
  <c r="G191" i="27"/>
  <c r="G192" i="18"/>
  <c r="AH190" i="8"/>
  <c r="N191" i="18" s="1"/>
  <c r="AO190" i="8"/>
  <c r="U191" i="18" s="1"/>
  <c r="AW190" i="8"/>
  <c r="AA191" i="18" s="1"/>
  <c r="I190" i="27"/>
  <c r="I191" i="18"/>
  <c r="BP187" i="8"/>
  <c r="BQ187" i="8" s="1"/>
  <c r="AC188" i="18"/>
  <c r="BU186" i="8"/>
  <c r="AJ187" i="18" s="1"/>
  <c r="C186" i="27"/>
  <c r="R190" i="8"/>
  <c r="BM190" i="8"/>
  <c r="BN190" i="8" s="1"/>
  <c r="Y191" i="18"/>
  <c r="BB186" i="8"/>
  <c r="AD187" i="18" s="1"/>
  <c r="AG190" i="8"/>
  <c r="M191" i="18" s="1"/>
  <c r="AN190" i="8"/>
  <c r="T191" i="18" s="1"/>
  <c r="AV190" i="8"/>
  <c r="Z191" i="18" s="1"/>
  <c r="H191" i="18"/>
  <c r="H190" i="27"/>
  <c r="DA190" i="8"/>
  <c r="BR186" i="8"/>
  <c r="AI187" i="18" s="1"/>
  <c r="AK189" i="8"/>
  <c r="AC189" i="8"/>
  <c r="AR189" i="8"/>
  <c r="E189" i="27"/>
  <c r="E190" i="18"/>
  <c r="D188" i="27"/>
  <c r="BL186" i="8"/>
  <c r="AG187" i="18" s="1"/>
  <c r="BS187" i="8"/>
  <c r="BT187" i="8" s="1"/>
  <c r="V188" i="18"/>
  <c r="G190" i="8"/>
  <c r="CV191" i="8"/>
  <c r="AT188" i="8"/>
  <c r="W189" i="18"/>
  <c r="N192" i="25"/>
  <c r="M192" i="25"/>
  <c r="AI192" i="25" s="1"/>
  <c r="O192" i="25"/>
  <c r="P191" i="25"/>
  <c r="Q191" i="25"/>
  <c r="AL189" i="8"/>
  <c r="R190" i="18" s="1"/>
  <c r="AD189" i="8"/>
  <c r="K190" i="18" s="1"/>
  <c r="AS189" i="8"/>
  <c r="X190" i="18" s="1"/>
  <c r="F189" i="27"/>
  <c r="F190" i="18"/>
  <c r="BJ187" i="8"/>
  <c r="BK187" i="8" s="1"/>
  <c r="AB188" i="18"/>
  <c r="AI188" i="8"/>
  <c r="AE188" i="8"/>
  <c r="J189" i="18"/>
  <c r="AP188" i="8"/>
  <c r="Q189" i="18"/>
  <c r="AZ187" i="8"/>
  <c r="BA187" i="8" s="1"/>
  <c r="O188" i="18"/>
  <c r="BC190" i="8"/>
  <c r="BD190" i="8" s="1"/>
  <c r="L191" i="18"/>
  <c r="AH189" i="8"/>
  <c r="N190" i="18" s="1"/>
  <c r="AO189" i="8"/>
  <c r="U190" i="18" s="1"/>
  <c r="AW189" i="8"/>
  <c r="I190" i="18"/>
  <c r="I189" i="27"/>
  <c r="C192" i="8"/>
  <c r="D192" i="8"/>
  <c r="E192" i="8"/>
  <c r="AJ191" i="25"/>
  <c r="AJ192" i="25"/>
  <c r="CR183" i="8" l="1"/>
  <c r="AM184" i="18"/>
  <c r="CL184" i="8"/>
  <c r="CM184" i="8"/>
  <c r="CY191" i="8"/>
  <c r="CZ191" i="8"/>
  <c r="CW191" i="8"/>
  <c r="CX192" i="8" s="1"/>
  <c r="AP193" i="18" s="1"/>
  <c r="CN191" i="8"/>
  <c r="CQ191" i="8"/>
  <c r="CO183" i="8"/>
  <c r="CP183" i="8" s="1"/>
  <c r="AN184" i="18" s="1"/>
  <c r="CK184" i="8"/>
  <c r="CJ185" i="8"/>
  <c r="AL186" i="18" s="1"/>
  <c r="CI192" i="8"/>
  <c r="AK193" i="18" s="1"/>
  <c r="U192" i="8"/>
  <c r="V192" i="8" s="1"/>
  <c r="AW192" i="8" s="1"/>
  <c r="AA193" i="18" s="1"/>
  <c r="M192" i="8"/>
  <c r="L192" i="8" s="1"/>
  <c r="K193" i="8" s="1"/>
  <c r="N193" i="8" s="1"/>
  <c r="S192" i="8"/>
  <c r="T192" i="8" s="1"/>
  <c r="F192" i="8"/>
  <c r="H192" i="8" s="1"/>
  <c r="CU192" i="8" s="1"/>
  <c r="P192" i="8"/>
  <c r="Q192" i="8" s="1"/>
  <c r="AK192" i="25"/>
  <c r="AK191" i="25"/>
  <c r="C193" i="18"/>
  <c r="CH192" i="8"/>
  <c r="D193" i="18"/>
  <c r="BE190" i="8"/>
  <c r="AE191" i="18" s="1"/>
  <c r="BO190" i="8"/>
  <c r="AH191" i="18" s="1"/>
  <c r="BB187" i="8"/>
  <c r="AD188" i="18" s="1"/>
  <c r="AU192" i="8"/>
  <c r="AF192" i="8"/>
  <c r="O193" i="8"/>
  <c r="I194" i="8" s="1"/>
  <c r="J194" i="8" s="1"/>
  <c r="AM192" i="8"/>
  <c r="S193" i="18" s="1"/>
  <c r="G192" i="27"/>
  <c r="G193" i="18"/>
  <c r="BU187" i="8"/>
  <c r="AJ188" i="18" s="1"/>
  <c r="C187" i="27"/>
  <c r="AI189" i="8"/>
  <c r="AE189" i="8"/>
  <c r="J190" i="18"/>
  <c r="BH187" i="8"/>
  <c r="AF188" i="18" s="1"/>
  <c r="AP189" i="8"/>
  <c r="Q190" i="18"/>
  <c r="AD190" i="8"/>
  <c r="K191" i="18" s="1"/>
  <c r="AS190" i="8"/>
  <c r="X191" i="18" s="1"/>
  <c r="AL190" i="8"/>
  <c r="R191" i="18" s="1"/>
  <c r="F190" i="27"/>
  <c r="F191" i="18"/>
  <c r="BC191" i="8"/>
  <c r="BD191" i="8" s="1"/>
  <c r="L192" i="18"/>
  <c r="R192" i="25"/>
  <c r="R191" i="8"/>
  <c r="BJ188" i="8"/>
  <c r="BK188" i="8" s="1"/>
  <c r="AB189" i="18"/>
  <c r="BL187" i="8"/>
  <c r="AG188" i="18" s="1"/>
  <c r="BR187" i="8"/>
  <c r="AI188" i="18" s="1"/>
  <c r="AV191" i="8"/>
  <c r="Z192" i="18" s="1"/>
  <c r="AN191" i="8"/>
  <c r="T192" i="18" s="1"/>
  <c r="AG191" i="8"/>
  <c r="M192" i="18" s="1"/>
  <c r="H191" i="27"/>
  <c r="H192" i="18"/>
  <c r="BM191" i="8"/>
  <c r="BN191" i="8" s="1"/>
  <c r="Y192" i="18"/>
  <c r="BS188" i="8"/>
  <c r="BT188" i="8" s="1"/>
  <c r="V189" i="18"/>
  <c r="BP188" i="8"/>
  <c r="BQ188" i="8" s="1"/>
  <c r="AC189" i="18"/>
  <c r="N193" i="25"/>
  <c r="M193" i="25"/>
  <c r="AI193" i="25" s="1"/>
  <c r="O193" i="25"/>
  <c r="P192" i="25"/>
  <c r="Q192" i="25"/>
  <c r="AZ188" i="8"/>
  <c r="BA188" i="8" s="1"/>
  <c r="O189" i="18"/>
  <c r="BF188" i="8"/>
  <c r="BG188" i="8" s="1"/>
  <c r="P189" i="18"/>
  <c r="AK190" i="8"/>
  <c r="AC190" i="8"/>
  <c r="AR190" i="8"/>
  <c r="E191" i="18"/>
  <c r="E190" i="27"/>
  <c r="DA191" i="8"/>
  <c r="D189" i="27"/>
  <c r="AH191" i="8"/>
  <c r="N192" i="18" s="1"/>
  <c r="AW191" i="8"/>
  <c r="AA192" i="18" s="1"/>
  <c r="AO191" i="8"/>
  <c r="U192" i="18" s="1"/>
  <c r="I192" i="18"/>
  <c r="I191" i="27"/>
  <c r="G191" i="8"/>
  <c r="CV192" i="8"/>
  <c r="AA190" i="18"/>
  <c r="AX189" i="8"/>
  <c r="AT189" i="8"/>
  <c r="W190" i="18"/>
  <c r="D193" i="8"/>
  <c r="E193" i="8"/>
  <c r="AL191" i="25"/>
  <c r="AL192" i="25"/>
  <c r="C193" i="8"/>
  <c r="AL193" i="25"/>
  <c r="CR184" i="8" l="1"/>
  <c r="AM185" i="18"/>
  <c r="CL185" i="8"/>
  <c r="CM185" i="8"/>
  <c r="CZ192" i="8"/>
  <c r="CY192" i="8"/>
  <c r="CW192" i="8"/>
  <c r="CX193" i="8" s="1"/>
  <c r="AP194" i="18" s="1"/>
  <c r="CN192" i="8"/>
  <c r="CQ192" i="8"/>
  <c r="AM191" i="25"/>
  <c r="CO184" i="8"/>
  <c r="CP184" i="8" s="1"/>
  <c r="AN185" i="18" s="1"/>
  <c r="CK185" i="8"/>
  <c r="CJ186" i="8"/>
  <c r="AL187" i="18" s="1"/>
  <c r="CI193" i="8"/>
  <c r="AK194" i="18" s="1"/>
  <c r="AM192" i="25"/>
  <c r="AM193" i="25"/>
  <c r="I193" i="18"/>
  <c r="AH192" i="8"/>
  <c r="N193" i="18" s="1"/>
  <c r="I192" i="27"/>
  <c r="AO192" i="8"/>
  <c r="U193" i="18" s="1"/>
  <c r="R193" i="25"/>
  <c r="D190" i="27"/>
  <c r="AX190" i="8"/>
  <c r="BP190" i="8" s="1"/>
  <c r="M193" i="8"/>
  <c r="L193" i="8" s="1"/>
  <c r="K194" i="8" s="1"/>
  <c r="N194" i="8" s="1"/>
  <c r="F193" i="8"/>
  <c r="H193" i="8" s="1"/>
  <c r="CU193" i="8" s="1"/>
  <c r="P193" i="8"/>
  <c r="Q193" i="8" s="1"/>
  <c r="S193" i="8"/>
  <c r="T193" i="8" s="1"/>
  <c r="U193" i="8"/>
  <c r="C194" i="18"/>
  <c r="CH193" i="8"/>
  <c r="D194" i="18"/>
  <c r="BB188" i="8"/>
  <c r="AD189" i="18" s="1"/>
  <c r="BO191" i="8"/>
  <c r="AH192" i="18" s="1"/>
  <c r="BU188" i="8"/>
  <c r="AJ189" i="18" s="1"/>
  <c r="C188" i="27"/>
  <c r="AU193" i="8"/>
  <c r="AF193" i="8"/>
  <c r="O194" i="8"/>
  <c r="I195" i="8" s="1"/>
  <c r="J195" i="8" s="1"/>
  <c r="AM193" i="8"/>
  <c r="S194" i="18" s="1"/>
  <c r="G193" i="27"/>
  <c r="G194" i="18"/>
  <c r="BE191" i="8"/>
  <c r="AE192" i="18" s="1"/>
  <c r="BH188" i="8"/>
  <c r="AF189" i="18" s="1"/>
  <c r="AI190" i="8"/>
  <c r="AE190" i="8"/>
  <c r="J191" i="18"/>
  <c r="R192" i="8"/>
  <c r="AZ189" i="8"/>
  <c r="BA189" i="8" s="1"/>
  <c r="O190" i="18"/>
  <c r="BJ189" i="8"/>
  <c r="BK189" i="8" s="1"/>
  <c r="AB190" i="18"/>
  <c r="BR188" i="8"/>
  <c r="AI189" i="18" s="1"/>
  <c r="BF189" i="8"/>
  <c r="BG189" i="8" s="1"/>
  <c r="P190" i="18"/>
  <c r="M194" i="25"/>
  <c r="AI194" i="25" s="1"/>
  <c r="N194" i="25"/>
  <c r="O194" i="25"/>
  <c r="P193" i="25"/>
  <c r="Q193" i="25"/>
  <c r="BP189" i="8"/>
  <c r="BQ189" i="8" s="1"/>
  <c r="AC190" i="18"/>
  <c r="BL188" i="8"/>
  <c r="AG189" i="18" s="1"/>
  <c r="BS189" i="8"/>
  <c r="BT189" i="8" s="1"/>
  <c r="V190" i="18"/>
  <c r="BC192" i="8"/>
  <c r="BD192" i="8" s="1"/>
  <c r="L193" i="18"/>
  <c r="AP190" i="8"/>
  <c r="Q191" i="18"/>
  <c r="BM192" i="8"/>
  <c r="BN192" i="8" s="1"/>
  <c r="Y193" i="18"/>
  <c r="DA192" i="8"/>
  <c r="AK191" i="8"/>
  <c r="AC191" i="8"/>
  <c r="AR191" i="8"/>
  <c r="E191" i="27"/>
  <c r="E192" i="18"/>
  <c r="G192" i="8"/>
  <c r="CV193" i="8"/>
  <c r="AT190" i="8"/>
  <c r="W191" i="18"/>
  <c r="AV192" i="8"/>
  <c r="Z193" i="18" s="1"/>
  <c r="H192" i="27"/>
  <c r="H193" i="18"/>
  <c r="AG192" i="8"/>
  <c r="M193" i="18" s="1"/>
  <c r="AN192" i="8"/>
  <c r="T193" i="18" s="1"/>
  <c r="AD191" i="8"/>
  <c r="K192" i="18" s="1"/>
  <c r="AL191" i="8"/>
  <c r="R192" i="18" s="1"/>
  <c r="AS191" i="8"/>
  <c r="X192" i="18" s="1"/>
  <c r="F191" i="27"/>
  <c r="F192" i="18"/>
  <c r="D194" i="8"/>
  <c r="E194" i="8"/>
  <c r="AJ193" i="25"/>
  <c r="C194" i="8"/>
  <c r="AJ194" i="25"/>
  <c r="CR185" i="8" l="1"/>
  <c r="AM186" i="18"/>
  <c r="CL186" i="8"/>
  <c r="CM186" i="8"/>
  <c r="CZ193" i="8"/>
  <c r="CY193" i="8"/>
  <c r="CW193" i="8"/>
  <c r="CX194" i="8" s="1"/>
  <c r="AP195" i="18" s="1"/>
  <c r="CN193" i="8"/>
  <c r="CQ193" i="8"/>
  <c r="CO185" i="8"/>
  <c r="CP185" i="8" s="1"/>
  <c r="AN186" i="18" s="1"/>
  <c r="CK186" i="8"/>
  <c r="CJ187" i="8"/>
  <c r="AL188" i="18" s="1"/>
  <c r="CI194" i="8"/>
  <c r="AK195" i="18" s="1"/>
  <c r="AK193" i="25"/>
  <c r="AK194" i="25"/>
  <c r="P194" i="8"/>
  <c r="Q194" i="8" s="1"/>
  <c r="U194" i="8"/>
  <c r="V194" i="8" s="1"/>
  <c r="M194" i="8"/>
  <c r="L194" i="8" s="1"/>
  <c r="K195" i="8" s="1"/>
  <c r="N195" i="8" s="1"/>
  <c r="F194" i="8"/>
  <c r="H194" i="8" s="1"/>
  <c r="CU194" i="8" s="1"/>
  <c r="S194" i="8"/>
  <c r="T194" i="8" s="1"/>
  <c r="AC191" i="18"/>
  <c r="R194" i="25"/>
  <c r="D191" i="27"/>
  <c r="C195" i="18"/>
  <c r="D195" i="18"/>
  <c r="CH194" i="8"/>
  <c r="BH189" i="8"/>
  <c r="AF190" i="18" s="1"/>
  <c r="BL189" i="8"/>
  <c r="AG190" i="18" s="1"/>
  <c r="BE192" i="8"/>
  <c r="AE193" i="18" s="1"/>
  <c r="AU194" i="8"/>
  <c r="AF194" i="8"/>
  <c r="O195" i="8"/>
  <c r="I196" i="8" s="1"/>
  <c r="J196" i="8" s="1"/>
  <c r="AM194" i="8"/>
  <c r="S195" i="18" s="1"/>
  <c r="G195" i="18"/>
  <c r="G194" i="27"/>
  <c r="BU189" i="8"/>
  <c r="AJ190" i="18" s="1"/>
  <c r="C189" i="27"/>
  <c r="BQ190" i="8"/>
  <c r="BR189" i="8"/>
  <c r="AI190" i="18" s="1"/>
  <c r="BO192" i="8"/>
  <c r="AH193" i="18" s="1"/>
  <c r="AP191" i="8"/>
  <c r="Q192" i="18"/>
  <c r="AS192" i="8"/>
  <c r="X193" i="18" s="1"/>
  <c r="AL192" i="8"/>
  <c r="R193" i="18" s="1"/>
  <c r="AD192" i="8"/>
  <c r="K193" i="18" s="1"/>
  <c r="F192" i="27"/>
  <c r="F193" i="18"/>
  <c r="BB189" i="8"/>
  <c r="AD190" i="18" s="1"/>
  <c r="BS190" i="8"/>
  <c r="BT190" i="8" s="1"/>
  <c r="V191" i="18"/>
  <c r="R193" i="8"/>
  <c r="BJ190" i="8"/>
  <c r="BK190" i="8" s="1"/>
  <c r="AB191" i="18"/>
  <c r="AK192" i="8"/>
  <c r="AC192" i="8"/>
  <c r="AR192" i="8"/>
  <c r="E192" i="27"/>
  <c r="E193" i="18"/>
  <c r="AZ190" i="8"/>
  <c r="BA190" i="8" s="1"/>
  <c r="O191" i="18"/>
  <c r="DA193" i="8"/>
  <c r="BF190" i="8"/>
  <c r="BG190" i="8" s="1"/>
  <c r="P191" i="18"/>
  <c r="BC193" i="8"/>
  <c r="BD193" i="8" s="1"/>
  <c r="L194" i="18"/>
  <c r="AV193" i="8"/>
  <c r="Z194" i="18" s="1"/>
  <c r="AN193" i="8"/>
  <c r="T194" i="18" s="1"/>
  <c r="AG193" i="8"/>
  <c r="M194" i="18" s="1"/>
  <c r="H193" i="27"/>
  <c r="H194" i="18"/>
  <c r="AT191" i="8"/>
  <c r="W192" i="18"/>
  <c r="AX191" i="8"/>
  <c r="N195" i="25"/>
  <c r="M195" i="25"/>
  <c r="AI195" i="25" s="1"/>
  <c r="O195" i="25"/>
  <c r="P194" i="25"/>
  <c r="Q194" i="25"/>
  <c r="V193" i="8"/>
  <c r="G193" i="8"/>
  <c r="CV194" i="8"/>
  <c r="AI191" i="8"/>
  <c r="AE191" i="8"/>
  <c r="J192" i="18"/>
  <c r="BM193" i="8"/>
  <c r="BN193" i="8" s="1"/>
  <c r="Y194" i="18"/>
  <c r="D195" i="8"/>
  <c r="C195" i="8"/>
  <c r="AL195" i="25"/>
  <c r="E195" i="8"/>
  <c r="AL194" i="25"/>
  <c r="CR186" i="8" l="1"/>
  <c r="AM187" i="18"/>
  <c r="CL187" i="8"/>
  <c r="CM187" i="8"/>
  <c r="CY194" i="8"/>
  <c r="CZ194" i="8"/>
  <c r="CW194" i="8"/>
  <c r="CX195" i="8" s="1"/>
  <c r="AP196" i="18" s="1"/>
  <c r="CN194" i="8"/>
  <c r="CQ194" i="8"/>
  <c r="CO186" i="8"/>
  <c r="CP186" i="8" s="1"/>
  <c r="AN187" i="18" s="1"/>
  <c r="CK187" i="8"/>
  <c r="CJ188" i="8"/>
  <c r="AL189" i="18" s="1"/>
  <c r="CI195" i="8"/>
  <c r="AK196" i="18" s="1"/>
  <c r="AM194" i="25"/>
  <c r="AM195" i="25"/>
  <c r="AX192" i="8"/>
  <c r="AC193" i="18" s="1"/>
  <c r="S195" i="8"/>
  <c r="T195" i="8" s="1"/>
  <c r="U195" i="8"/>
  <c r="V195" i="8" s="1"/>
  <c r="AH195" i="8" s="1"/>
  <c r="N196" i="18" s="1"/>
  <c r="M195" i="8"/>
  <c r="L195" i="8" s="1"/>
  <c r="K196" i="8" s="1"/>
  <c r="N196" i="8" s="1"/>
  <c r="F195" i="8"/>
  <c r="H195" i="8" s="1"/>
  <c r="CU195" i="8" s="1"/>
  <c r="P195" i="8"/>
  <c r="Q195" i="8" s="1"/>
  <c r="D192" i="27"/>
  <c r="C196" i="18"/>
  <c r="D196" i="18"/>
  <c r="CH195" i="8"/>
  <c r="AU195" i="8"/>
  <c r="AF195" i="8"/>
  <c r="O196" i="8"/>
  <c r="I197" i="8" s="1"/>
  <c r="J197" i="8" s="1"/>
  <c r="AM195" i="8"/>
  <c r="S196" i="18" s="1"/>
  <c r="G196" i="18"/>
  <c r="G195" i="27"/>
  <c r="BO193" i="8"/>
  <c r="AH194" i="18" s="1"/>
  <c r="BE193" i="8"/>
  <c r="AE194" i="18" s="1"/>
  <c r="BL190" i="8"/>
  <c r="AG191" i="18" s="1"/>
  <c r="C190" i="27"/>
  <c r="BU190" i="8"/>
  <c r="AJ191" i="18" s="1"/>
  <c r="BH190" i="8"/>
  <c r="AF191" i="18" s="1"/>
  <c r="AI192" i="8"/>
  <c r="AE192" i="8"/>
  <c r="J193" i="18"/>
  <c r="BS191" i="8"/>
  <c r="BT191" i="8" s="1"/>
  <c r="V192" i="18"/>
  <c r="AP192" i="8"/>
  <c r="Q193" i="18"/>
  <c r="BB190" i="8"/>
  <c r="AD191" i="18" s="1"/>
  <c r="AK193" i="8"/>
  <c r="AC193" i="8"/>
  <c r="AR193" i="8"/>
  <c r="E193" i="27"/>
  <c r="E194" i="18"/>
  <c r="M196" i="25"/>
  <c r="N196" i="25"/>
  <c r="O196" i="25"/>
  <c r="P195" i="25"/>
  <c r="Q195" i="25"/>
  <c r="G194" i="8"/>
  <c r="CV195" i="8"/>
  <c r="BP191" i="8"/>
  <c r="BQ191" i="8" s="1"/>
  <c r="AC192" i="18"/>
  <c r="AG194" i="8"/>
  <c r="M195" i="18" s="1"/>
  <c r="AN194" i="8"/>
  <c r="T195" i="18" s="1"/>
  <c r="AV194" i="8"/>
  <c r="Z195" i="18" s="1"/>
  <c r="H195" i="18"/>
  <c r="H194" i="27"/>
  <c r="AH193" i="8"/>
  <c r="N194" i="18" s="1"/>
  <c r="AW193" i="8"/>
  <c r="AO193" i="8"/>
  <c r="U194" i="18" s="1"/>
  <c r="I193" i="27"/>
  <c r="I194" i="18"/>
  <c r="AL193" i="8"/>
  <c r="R194" i="18" s="1"/>
  <c r="AD193" i="8"/>
  <c r="K194" i="18" s="1"/>
  <c r="AS193" i="8"/>
  <c r="X194" i="18" s="1"/>
  <c r="F193" i="27"/>
  <c r="F194" i="18"/>
  <c r="BR190" i="8"/>
  <c r="AI191" i="18" s="1"/>
  <c r="BC194" i="8"/>
  <c r="BD194" i="8" s="1"/>
  <c r="L195" i="18"/>
  <c r="BF191" i="8"/>
  <c r="BG191" i="8" s="1"/>
  <c r="P192" i="18"/>
  <c r="DA194" i="8"/>
  <c r="AH194" i="8"/>
  <c r="N195" i="18" s="1"/>
  <c r="AW194" i="8"/>
  <c r="AA195" i="18" s="1"/>
  <c r="AO194" i="8"/>
  <c r="U195" i="18" s="1"/>
  <c r="I194" i="27"/>
  <c r="I195" i="18"/>
  <c r="BM194" i="8"/>
  <c r="BN194" i="8" s="1"/>
  <c r="Y195" i="18"/>
  <c r="R195" i="25"/>
  <c r="BJ191" i="8"/>
  <c r="BK191" i="8" s="1"/>
  <c r="AB192" i="18"/>
  <c r="R194" i="8"/>
  <c r="AZ191" i="8"/>
  <c r="BA191" i="8" s="1"/>
  <c r="O192" i="18"/>
  <c r="AT192" i="8"/>
  <c r="W193" i="18"/>
  <c r="D196" i="8"/>
  <c r="AJ195" i="25"/>
  <c r="E196" i="8"/>
  <c r="C196" i="8"/>
  <c r="CR187" i="8" l="1"/>
  <c r="AM188" i="18"/>
  <c r="CL188" i="8"/>
  <c r="CM188" i="8"/>
  <c r="CY195" i="8"/>
  <c r="CZ195" i="8"/>
  <c r="CW195" i="8"/>
  <c r="CX196" i="8" s="1"/>
  <c r="AP197" i="18" s="1"/>
  <c r="CN195" i="8"/>
  <c r="CQ195" i="8"/>
  <c r="CO187" i="8"/>
  <c r="CP187" i="8" s="1"/>
  <c r="AN188" i="18" s="1"/>
  <c r="CK188" i="8"/>
  <c r="CJ189" i="8"/>
  <c r="AL190" i="18" s="1"/>
  <c r="CI196" i="8"/>
  <c r="AK197" i="18" s="1"/>
  <c r="AK195" i="25"/>
  <c r="AI196" i="25"/>
  <c r="I195" i="27"/>
  <c r="I196" i="18"/>
  <c r="AW195" i="8"/>
  <c r="AA196" i="18" s="1"/>
  <c r="AO195" i="8"/>
  <c r="U196" i="18" s="1"/>
  <c r="BP192" i="8"/>
  <c r="BQ192" i="8" s="1"/>
  <c r="D197" i="18"/>
  <c r="CH196" i="8"/>
  <c r="M196" i="8"/>
  <c r="L196" i="8" s="1"/>
  <c r="K197" i="8" s="1"/>
  <c r="N197" i="8" s="1"/>
  <c r="F196" i="8"/>
  <c r="H196" i="8" s="1"/>
  <c r="CU196" i="8" s="1"/>
  <c r="P196" i="8"/>
  <c r="Q196" i="8" s="1"/>
  <c r="S196" i="8"/>
  <c r="T196" i="8" s="1"/>
  <c r="U196" i="8"/>
  <c r="C197" i="18"/>
  <c r="BL191" i="8"/>
  <c r="AG192" i="18" s="1"/>
  <c r="BO194" i="8"/>
  <c r="AH195" i="18" s="1"/>
  <c r="BE194" i="8"/>
  <c r="AE195" i="18" s="1"/>
  <c r="C191" i="27"/>
  <c r="BU191" i="8"/>
  <c r="AJ192" i="18" s="1"/>
  <c r="BH191" i="8"/>
  <c r="AF192" i="18" s="1"/>
  <c r="BB191" i="8"/>
  <c r="AD192" i="18" s="1"/>
  <c r="AU196" i="8"/>
  <c r="AF196" i="8"/>
  <c r="O197" i="8"/>
  <c r="I198" i="8" s="1"/>
  <c r="J198" i="8" s="1"/>
  <c r="AM196" i="8"/>
  <c r="S197" i="18" s="1"/>
  <c r="G197" i="18"/>
  <c r="G196" i="27"/>
  <c r="BR191" i="8"/>
  <c r="AI192" i="18" s="1"/>
  <c r="AV195" i="8"/>
  <c r="Z196" i="18" s="1"/>
  <c r="AN195" i="8"/>
  <c r="T196" i="18" s="1"/>
  <c r="AG195" i="8"/>
  <c r="M196" i="18" s="1"/>
  <c r="H195" i="27"/>
  <c r="H196" i="18"/>
  <c r="AZ192" i="8"/>
  <c r="BA192" i="8" s="1"/>
  <c r="O193" i="18"/>
  <c r="AA194" i="18"/>
  <c r="AX193" i="8"/>
  <c r="BS192" i="8"/>
  <c r="BT192" i="8" s="1"/>
  <c r="V193" i="18"/>
  <c r="BF192" i="8"/>
  <c r="BG192" i="8" s="1"/>
  <c r="P193" i="18"/>
  <c r="BC195" i="8"/>
  <c r="BD195" i="8" s="1"/>
  <c r="L196" i="18"/>
  <c r="R195" i="8"/>
  <c r="M197" i="25"/>
  <c r="N197" i="25"/>
  <c r="O197" i="25"/>
  <c r="P196" i="25"/>
  <c r="Q196" i="25"/>
  <c r="D193" i="27"/>
  <c r="AT193" i="8"/>
  <c r="W194" i="18"/>
  <c r="R196" i="25"/>
  <c r="BM195" i="8"/>
  <c r="BN195" i="8" s="1"/>
  <c r="Y196" i="18"/>
  <c r="G195" i="8"/>
  <c r="CV196" i="8"/>
  <c r="AI193" i="8"/>
  <c r="AE193" i="8"/>
  <c r="J194" i="18"/>
  <c r="AK194" i="8"/>
  <c r="AC194" i="8"/>
  <c r="AR194" i="8"/>
  <c r="E194" i="27"/>
  <c r="E195" i="18"/>
  <c r="AP193" i="8"/>
  <c r="Q194" i="18"/>
  <c r="AL194" i="8"/>
  <c r="R195" i="18" s="1"/>
  <c r="AD194" i="8"/>
  <c r="K195" i="18" s="1"/>
  <c r="AS194" i="8"/>
  <c r="X195" i="18" s="1"/>
  <c r="F195" i="18"/>
  <c r="F194" i="27"/>
  <c r="BJ192" i="8"/>
  <c r="BK192" i="8" s="1"/>
  <c r="AB193" i="18"/>
  <c r="DA195" i="8"/>
  <c r="D197" i="8"/>
  <c r="C197" i="8"/>
  <c r="E197" i="8"/>
  <c r="AL196" i="25"/>
  <c r="CR188" i="8" l="1"/>
  <c r="AM189" i="18"/>
  <c r="CL189" i="8"/>
  <c r="CM189" i="8"/>
  <c r="CZ196" i="8"/>
  <c r="CY196" i="8"/>
  <c r="CW196" i="8"/>
  <c r="CX197" i="8" s="1"/>
  <c r="AP198" i="18" s="1"/>
  <c r="CN196" i="8"/>
  <c r="CQ196" i="8"/>
  <c r="CO188" i="8"/>
  <c r="CP188" i="8" s="1"/>
  <c r="AN189" i="18" s="1"/>
  <c r="CK189" i="8"/>
  <c r="CJ190" i="8"/>
  <c r="AL191" i="18" s="1"/>
  <c r="CI197" i="8"/>
  <c r="AK198" i="18" s="1"/>
  <c r="AM196" i="25"/>
  <c r="AI197" i="25"/>
  <c r="D194" i="27"/>
  <c r="C198" i="18"/>
  <c r="D198" i="18"/>
  <c r="CH197" i="8"/>
  <c r="M197" i="8"/>
  <c r="L197" i="8" s="1"/>
  <c r="K198" i="8" s="1"/>
  <c r="N198" i="8" s="1"/>
  <c r="F197" i="8"/>
  <c r="H197" i="8" s="1"/>
  <c r="CU197" i="8" s="1"/>
  <c r="P197" i="8"/>
  <c r="Q197" i="8" s="1"/>
  <c r="S197" i="8"/>
  <c r="T197" i="8" s="1"/>
  <c r="U197" i="8"/>
  <c r="V197" i="8" s="1"/>
  <c r="AV196" i="8"/>
  <c r="Z197" i="18" s="1"/>
  <c r="AG196" i="8"/>
  <c r="M197" i="18" s="1"/>
  <c r="AN196" i="8"/>
  <c r="T197" i="18" s="1"/>
  <c r="H196" i="27"/>
  <c r="H197" i="18"/>
  <c r="BO195" i="8"/>
  <c r="AH196" i="18" s="1"/>
  <c r="BE195" i="8"/>
  <c r="AE196" i="18" s="1"/>
  <c r="C192" i="27"/>
  <c r="BU192" i="8"/>
  <c r="AJ193" i="18" s="1"/>
  <c r="BB192" i="8"/>
  <c r="AD193" i="18" s="1"/>
  <c r="BH192" i="8"/>
  <c r="AF193" i="18" s="1"/>
  <c r="BL192" i="8"/>
  <c r="AG193" i="18" s="1"/>
  <c r="AP194" i="8"/>
  <c r="Q195" i="18"/>
  <c r="BR192" i="8"/>
  <c r="AI193" i="18" s="1"/>
  <c r="DA196" i="8"/>
  <c r="AZ193" i="8"/>
  <c r="BA193" i="8" s="1"/>
  <c r="O194" i="18"/>
  <c r="BS193" i="8"/>
  <c r="BT193" i="8" s="1"/>
  <c r="V194" i="18"/>
  <c r="BF193" i="8"/>
  <c r="BG193" i="8" s="1"/>
  <c r="P194" i="18"/>
  <c r="N198" i="25"/>
  <c r="M198" i="25"/>
  <c r="O198" i="25"/>
  <c r="P197" i="25"/>
  <c r="Q197" i="25"/>
  <c r="BJ193" i="8"/>
  <c r="BK193" i="8" s="1"/>
  <c r="AB194" i="18"/>
  <c r="BC196" i="8"/>
  <c r="BD196" i="8" s="1"/>
  <c r="L197" i="18"/>
  <c r="G196" i="8"/>
  <c r="CV197" i="8"/>
  <c r="AS195" i="8"/>
  <c r="X196" i="18" s="1"/>
  <c r="AD195" i="8"/>
  <c r="K196" i="18" s="1"/>
  <c r="AL195" i="8"/>
  <c r="R196" i="18" s="1"/>
  <c r="F196" i="18"/>
  <c r="F195" i="27"/>
  <c r="AT194" i="8"/>
  <c r="W195" i="18"/>
  <c r="AX194" i="8"/>
  <c r="AK195" i="8"/>
  <c r="AC195" i="8"/>
  <c r="AR195" i="8"/>
  <c r="E195" i="27"/>
  <c r="E196" i="18"/>
  <c r="R197" i="25"/>
  <c r="R196" i="8"/>
  <c r="AU197" i="8"/>
  <c r="AF197" i="8"/>
  <c r="O198" i="8"/>
  <c r="I199" i="8" s="1"/>
  <c r="J199" i="8" s="1"/>
  <c r="AM197" i="8"/>
  <c r="S198" i="18" s="1"/>
  <c r="G198" i="18"/>
  <c r="G197" i="27"/>
  <c r="BP193" i="8"/>
  <c r="BQ193" i="8" s="1"/>
  <c r="AC194" i="18"/>
  <c r="AI194" i="8"/>
  <c r="AE194" i="8"/>
  <c r="J195" i="18"/>
  <c r="BM196" i="8"/>
  <c r="BN196" i="8" s="1"/>
  <c r="Y197" i="18"/>
  <c r="V196" i="8"/>
  <c r="C198" i="8"/>
  <c r="E198" i="8"/>
  <c r="AJ196" i="25"/>
  <c r="D198" i="8"/>
  <c r="AL197" i="25"/>
  <c r="CR189" i="8" l="1"/>
  <c r="AM190" i="18"/>
  <c r="CL190" i="8"/>
  <c r="CM190" i="8"/>
  <c r="CY197" i="8"/>
  <c r="CZ197" i="8"/>
  <c r="CW197" i="8"/>
  <c r="CX198" i="8" s="1"/>
  <c r="AP199" i="18" s="1"/>
  <c r="CN197" i="8"/>
  <c r="CQ197" i="8"/>
  <c r="CO189" i="8"/>
  <c r="CP189" i="8" s="1"/>
  <c r="AN190" i="18" s="1"/>
  <c r="CK190" i="8"/>
  <c r="CJ191" i="8"/>
  <c r="AL192" i="18" s="1"/>
  <c r="CI198" i="8"/>
  <c r="AK199" i="18" s="1"/>
  <c r="AK196" i="25"/>
  <c r="AM197" i="25"/>
  <c r="R198" i="25"/>
  <c r="AI198" i="25"/>
  <c r="C199" i="18"/>
  <c r="D199" i="18"/>
  <c r="CH198" i="8"/>
  <c r="M198" i="8"/>
  <c r="L198" i="8" s="1"/>
  <c r="K199" i="8" s="1"/>
  <c r="N199" i="8" s="1"/>
  <c r="F198" i="8"/>
  <c r="H198" i="8" s="1"/>
  <c r="CU198" i="8" s="1"/>
  <c r="S198" i="8"/>
  <c r="T198" i="8" s="1"/>
  <c r="P198" i="8"/>
  <c r="Q198" i="8" s="1"/>
  <c r="U198" i="8"/>
  <c r="BL193" i="8"/>
  <c r="AG194" i="18" s="1"/>
  <c r="C193" i="27"/>
  <c r="BU193" i="8"/>
  <c r="AJ194" i="18" s="1"/>
  <c r="AN197" i="8"/>
  <c r="T198" i="18" s="1"/>
  <c r="AG197" i="8"/>
  <c r="M198" i="18" s="1"/>
  <c r="AV197" i="8"/>
  <c r="Z198" i="18" s="1"/>
  <c r="H198" i="18"/>
  <c r="H197" i="27"/>
  <c r="BO196" i="8"/>
  <c r="AH197" i="18" s="1"/>
  <c r="BH193" i="8"/>
  <c r="AF194" i="18" s="1"/>
  <c r="BR193" i="8"/>
  <c r="AI194" i="18" s="1"/>
  <c r="BE196" i="8"/>
  <c r="AE197" i="18" s="1"/>
  <c r="AW196" i="8"/>
  <c r="AO196" i="8"/>
  <c r="U197" i="18" s="1"/>
  <c r="AH196" i="8"/>
  <c r="N197" i="18" s="1"/>
  <c r="I197" i="18"/>
  <c r="I196" i="27"/>
  <c r="BM197" i="8"/>
  <c r="BN197" i="8" s="1"/>
  <c r="Y198" i="18"/>
  <c r="AP195" i="8"/>
  <c r="Q196" i="18"/>
  <c r="BP194" i="8"/>
  <c r="BQ194" i="8" s="1"/>
  <c r="AC195" i="18"/>
  <c r="BB193" i="8"/>
  <c r="AD194" i="18" s="1"/>
  <c r="AL196" i="8"/>
  <c r="R197" i="18" s="1"/>
  <c r="AS196" i="8"/>
  <c r="X197" i="18" s="1"/>
  <c r="AD196" i="8"/>
  <c r="K197" i="18" s="1"/>
  <c r="F196" i="27"/>
  <c r="F197" i="18"/>
  <c r="R197" i="8"/>
  <c r="AK196" i="8"/>
  <c r="AC196" i="8"/>
  <c r="AR196" i="8"/>
  <c r="E197" i="18"/>
  <c r="E196" i="27"/>
  <c r="G197" i="8"/>
  <c r="CV198" i="8"/>
  <c r="BS194" i="8"/>
  <c r="BT194" i="8" s="1"/>
  <c r="V195" i="18"/>
  <c r="D195" i="27"/>
  <c r="AW197" i="8"/>
  <c r="AA198" i="18" s="1"/>
  <c r="AO197" i="8"/>
  <c r="U198" i="18" s="1"/>
  <c r="AH197" i="8"/>
  <c r="N198" i="18" s="1"/>
  <c r="I197" i="27"/>
  <c r="I198" i="18"/>
  <c r="BJ194" i="8"/>
  <c r="BK194" i="8" s="1"/>
  <c r="AB195" i="18"/>
  <c r="AZ194" i="8"/>
  <c r="BA194" i="8" s="1"/>
  <c r="O195" i="18"/>
  <c r="AT195" i="8"/>
  <c r="W196" i="18"/>
  <c r="AX195" i="8"/>
  <c r="BC197" i="8"/>
  <c r="BD197" i="8" s="1"/>
  <c r="L198" i="18"/>
  <c r="BF194" i="8"/>
  <c r="BG194" i="8" s="1"/>
  <c r="P195" i="18"/>
  <c r="AU198" i="8"/>
  <c r="AF198" i="8"/>
  <c r="O199" i="8"/>
  <c r="I200" i="8" s="1"/>
  <c r="J200" i="8" s="1"/>
  <c r="AM198" i="8"/>
  <c r="S199" i="18" s="1"/>
  <c r="G198" i="27"/>
  <c r="G199" i="18"/>
  <c r="AI195" i="8"/>
  <c r="AE195" i="8"/>
  <c r="J196" i="18"/>
  <c r="M199" i="25"/>
  <c r="AI199" i="25" s="1"/>
  <c r="N199" i="25"/>
  <c r="O199" i="25"/>
  <c r="P198" i="25"/>
  <c r="Q198" i="25"/>
  <c r="DA197" i="8"/>
  <c r="C199" i="8"/>
  <c r="D199" i="8"/>
  <c r="AL198" i="25"/>
  <c r="AJ198" i="25"/>
  <c r="AJ199" i="25"/>
  <c r="E199" i="8"/>
  <c r="AJ197" i="25"/>
  <c r="CR190" i="8" l="1"/>
  <c r="AM191" i="18"/>
  <c r="CL191" i="8"/>
  <c r="CM191" i="8"/>
  <c r="CY198" i="8"/>
  <c r="CZ198" i="8"/>
  <c r="CW198" i="8"/>
  <c r="CX199" i="8" s="1"/>
  <c r="AP200" i="18" s="1"/>
  <c r="AK197" i="25"/>
  <c r="CN198" i="8"/>
  <c r="CQ198" i="8"/>
  <c r="CO190" i="8"/>
  <c r="CP190" i="8" s="1"/>
  <c r="AN191" i="18" s="1"/>
  <c r="CK191" i="8"/>
  <c r="CJ192" i="8"/>
  <c r="AL193" i="18" s="1"/>
  <c r="CI199" i="8"/>
  <c r="AK200" i="18" s="1"/>
  <c r="AM198" i="25"/>
  <c r="AK199" i="25"/>
  <c r="AK198" i="25"/>
  <c r="U199" i="8"/>
  <c r="V199" i="8" s="1"/>
  <c r="AW199" i="8" s="1"/>
  <c r="AA200" i="18" s="1"/>
  <c r="S199" i="8"/>
  <c r="T199" i="8" s="1"/>
  <c r="M199" i="8"/>
  <c r="L199" i="8" s="1"/>
  <c r="K200" i="8" s="1"/>
  <c r="N200" i="8" s="1"/>
  <c r="F199" i="8"/>
  <c r="H199" i="8" s="1"/>
  <c r="CU199" i="8" s="1"/>
  <c r="P199" i="8"/>
  <c r="Q199" i="8" s="1"/>
  <c r="V198" i="8"/>
  <c r="I199" i="18" s="1"/>
  <c r="C200" i="18"/>
  <c r="CH199" i="8"/>
  <c r="D200" i="18"/>
  <c r="BH194" i="8"/>
  <c r="AF195" i="18" s="1"/>
  <c r="BL194" i="8"/>
  <c r="AG195" i="18" s="1"/>
  <c r="BE197" i="8"/>
  <c r="AE198" i="18" s="1"/>
  <c r="BU194" i="8"/>
  <c r="AJ195" i="18" s="1"/>
  <c r="C194" i="27"/>
  <c r="AL197" i="8"/>
  <c r="R198" i="18" s="1"/>
  <c r="AD197" i="8"/>
  <c r="K198" i="18" s="1"/>
  <c r="AS197" i="8"/>
  <c r="X198" i="18" s="1"/>
  <c r="F198" i="18"/>
  <c r="F197" i="27"/>
  <c r="BB194" i="8"/>
  <c r="AD195" i="18" s="1"/>
  <c r="BR194" i="8"/>
  <c r="AI195" i="18" s="1"/>
  <c r="AU199" i="8"/>
  <c r="AF199" i="8"/>
  <c r="O200" i="8"/>
  <c r="I201" i="8" s="1"/>
  <c r="J201" i="8" s="1"/>
  <c r="AM199" i="8"/>
  <c r="S200" i="18" s="1"/>
  <c r="G200" i="18"/>
  <c r="G199" i="27"/>
  <c r="R198" i="8"/>
  <c r="BP195" i="8"/>
  <c r="BQ195" i="8" s="1"/>
  <c r="AC196" i="18"/>
  <c r="AZ195" i="8"/>
  <c r="BA195" i="8" s="1"/>
  <c r="O196" i="18"/>
  <c r="BM198" i="8"/>
  <c r="BN198" i="8" s="1"/>
  <c r="Y199" i="18"/>
  <c r="G198" i="8"/>
  <c r="CV199" i="8"/>
  <c r="AN198" i="8"/>
  <c r="T199" i="18" s="1"/>
  <c r="AG198" i="8"/>
  <c r="M199" i="18" s="1"/>
  <c r="AV198" i="8"/>
  <c r="Z199" i="18" s="1"/>
  <c r="H198" i="27"/>
  <c r="H199" i="18"/>
  <c r="BC198" i="8"/>
  <c r="BD198" i="8" s="1"/>
  <c r="L199" i="18"/>
  <c r="DA198" i="8"/>
  <c r="BJ195" i="8"/>
  <c r="BK195" i="8" s="1"/>
  <c r="AB196" i="18"/>
  <c r="D196" i="27"/>
  <c r="BS195" i="8"/>
  <c r="BT195" i="8" s="1"/>
  <c r="V196" i="18"/>
  <c r="AA197" i="18"/>
  <c r="AX196" i="8"/>
  <c r="BO197" i="8"/>
  <c r="AH198" i="18" s="1"/>
  <c r="R199" i="25"/>
  <c r="BF195" i="8"/>
  <c r="BG195" i="8" s="1"/>
  <c r="P196" i="18"/>
  <c r="AT196" i="8"/>
  <c r="W197" i="18"/>
  <c r="AI196" i="8"/>
  <c r="AE196" i="8"/>
  <c r="J197" i="18"/>
  <c r="AK197" i="8"/>
  <c r="AC197" i="8"/>
  <c r="AR197" i="8"/>
  <c r="E197" i="27"/>
  <c r="E198" i="18"/>
  <c r="M200" i="25"/>
  <c r="AI200" i="25" s="1"/>
  <c r="N200" i="25"/>
  <c r="O200" i="25"/>
  <c r="P199" i="25"/>
  <c r="Q199" i="25"/>
  <c r="AP196" i="8"/>
  <c r="Q197" i="18"/>
  <c r="AL199" i="25"/>
  <c r="C200" i="8"/>
  <c r="E200" i="8"/>
  <c r="AL200" i="25"/>
  <c r="D200" i="8"/>
  <c r="CR191" i="8" l="1"/>
  <c r="AM192" i="18"/>
  <c r="CL192" i="8"/>
  <c r="CM192" i="8"/>
  <c r="CZ199" i="8"/>
  <c r="CY199" i="8"/>
  <c r="CW199" i="8"/>
  <c r="CX200" i="8" s="1"/>
  <c r="AP201" i="18" s="1"/>
  <c r="CN199" i="8"/>
  <c r="CQ199" i="8"/>
  <c r="AM199" i="25"/>
  <c r="CO191" i="8"/>
  <c r="CP191" i="8" s="1"/>
  <c r="AN192" i="18" s="1"/>
  <c r="CK192" i="8"/>
  <c r="CJ193" i="8"/>
  <c r="AL194" i="18" s="1"/>
  <c r="CI200" i="8"/>
  <c r="AK201" i="18" s="1"/>
  <c r="AM200" i="25"/>
  <c r="R200" i="25"/>
  <c r="I199" i="27"/>
  <c r="AO199" i="8"/>
  <c r="U200" i="18" s="1"/>
  <c r="I200" i="18"/>
  <c r="AO198" i="8"/>
  <c r="U199" i="18" s="1"/>
  <c r="AH199" i="8"/>
  <c r="N200" i="18" s="1"/>
  <c r="AW198" i="8"/>
  <c r="AA199" i="18" s="1"/>
  <c r="I198" i="27"/>
  <c r="AH198" i="8"/>
  <c r="N199" i="18" s="1"/>
  <c r="AX197" i="8"/>
  <c r="BP197" i="8" s="1"/>
  <c r="D197" i="27"/>
  <c r="M200" i="8"/>
  <c r="L200" i="8" s="1"/>
  <c r="K201" i="8" s="1"/>
  <c r="N201" i="8" s="1"/>
  <c r="F200" i="8"/>
  <c r="H200" i="8" s="1"/>
  <c r="CU200" i="8" s="1"/>
  <c r="P200" i="8"/>
  <c r="Q200" i="8" s="1"/>
  <c r="S200" i="8"/>
  <c r="T200" i="8" s="1"/>
  <c r="U200" i="8"/>
  <c r="C201" i="18"/>
  <c r="D201" i="18"/>
  <c r="CH200" i="8"/>
  <c r="BB195" i="8"/>
  <c r="AD196" i="18" s="1"/>
  <c r="BL195" i="8"/>
  <c r="AG196" i="18" s="1"/>
  <c r="BR195" i="8"/>
  <c r="AI196" i="18" s="1"/>
  <c r="BE198" i="8"/>
  <c r="AE199" i="18" s="1"/>
  <c r="BU195" i="8"/>
  <c r="AJ196" i="18" s="1"/>
  <c r="C195" i="27"/>
  <c r="AU200" i="8"/>
  <c r="AF200" i="8"/>
  <c r="O201" i="8"/>
  <c r="I202" i="8" s="1"/>
  <c r="J202" i="8" s="1"/>
  <c r="AM200" i="8"/>
  <c r="S201" i="18" s="1"/>
  <c r="G201" i="18"/>
  <c r="G200" i="27"/>
  <c r="BH195" i="8"/>
  <c r="AF196" i="18" s="1"/>
  <c r="BJ196" i="8"/>
  <c r="BK196" i="8" s="1"/>
  <c r="AB197" i="18"/>
  <c r="DA199" i="8"/>
  <c r="AS198" i="8"/>
  <c r="X199" i="18" s="1"/>
  <c r="AD198" i="8"/>
  <c r="K199" i="18" s="1"/>
  <c r="AL198" i="8"/>
  <c r="R199" i="18" s="1"/>
  <c r="F198" i="27"/>
  <c r="F199" i="18"/>
  <c r="BM199" i="8"/>
  <c r="BN199" i="8" s="1"/>
  <c r="Y200" i="18"/>
  <c r="AG199" i="8"/>
  <c r="M200" i="18" s="1"/>
  <c r="H200" i="18"/>
  <c r="H199" i="27"/>
  <c r="AN199" i="8"/>
  <c r="T200" i="18" s="1"/>
  <c r="AV199" i="8"/>
  <c r="Z200" i="18" s="1"/>
  <c r="R199" i="8"/>
  <c r="AK198" i="8"/>
  <c r="AC198" i="8"/>
  <c r="AR198" i="8"/>
  <c r="E198" i="27"/>
  <c r="E199" i="18"/>
  <c r="AT197" i="8"/>
  <c r="W198" i="18"/>
  <c r="G199" i="8"/>
  <c r="CV200" i="8"/>
  <c r="AZ196" i="8"/>
  <c r="BA196" i="8" s="1"/>
  <c r="O197" i="18"/>
  <c r="BO198" i="8"/>
  <c r="AH199" i="18" s="1"/>
  <c r="BS196" i="8"/>
  <c r="BT196" i="8" s="1"/>
  <c r="V197" i="18"/>
  <c r="AP197" i="8"/>
  <c r="Q198" i="18"/>
  <c r="BP196" i="8"/>
  <c r="BQ196" i="8" s="1"/>
  <c r="AC197" i="18"/>
  <c r="M201" i="25"/>
  <c r="AI201" i="25" s="1"/>
  <c r="N201" i="25"/>
  <c r="O201" i="25"/>
  <c r="P200" i="25"/>
  <c r="Q200" i="25"/>
  <c r="AI197" i="8"/>
  <c r="AE197" i="8"/>
  <c r="J198" i="18"/>
  <c r="BF196" i="8"/>
  <c r="BG196" i="8" s="1"/>
  <c r="P197" i="18"/>
  <c r="BC199" i="8"/>
  <c r="BD199" i="8" s="1"/>
  <c r="L200" i="18"/>
  <c r="D201" i="8"/>
  <c r="C201" i="8"/>
  <c r="AJ200" i="25"/>
  <c r="E201" i="8"/>
  <c r="AL201" i="25"/>
  <c r="CR192" i="8" l="1"/>
  <c r="AM193" i="18"/>
  <c r="CL193" i="8"/>
  <c r="CM193" i="8"/>
  <c r="CZ200" i="8"/>
  <c r="CY200" i="8"/>
  <c r="CW200" i="8"/>
  <c r="CX201" i="8" s="1"/>
  <c r="AP202" i="18" s="1"/>
  <c r="CN200" i="8"/>
  <c r="CQ200" i="8"/>
  <c r="CO192" i="8"/>
  <c r="CP192" i="8" s="1"/>
  <c r="AN193" i="18" s="1"/>
  <c r="CK193" i="8"/>
  <c r="CJ194" i="8"/>
  <c r="AL195" i="18" s="1"/>
  <c r="CI201" i="8"/>
  <c r="AK202" i="18" s="1"/>
  <c r="AM201" i="25"/>
  <c r="AK200" i="25"/>
  <c r="S201" i="8"/>
  <c r="T201" i="8" s="1"/>
  <c r="U201" i="8"/>
  <c r="V201" i="8" s="1"/>
  <c r="M201" i="8"/>
  <c r="L201" i="8" s="1"/>
  <c r="K202" i="8" s="1"/>
  <c r="N202" i="8" s="1"/>
  <c r="F201" i="8"/>
  <c r="H201" i="8" s="1"/>
  <c r="CU201" i="8" s="1"/>
  <c r="P201" i="8"/>
  <c r="Q201" i="8" s="1"/>
  <c r="AC198" i="18"/>
  <c r="AX198" i="8"/>
  <c r="BP198" i="8" s="1"/>
  <c r="D198" i="27"/>
  <c r="R201" i="25"/>
  <c r="C202" i="18"/>
  <c r="D202" i="18"/>
  <c r="CH201" i="8"/>
  <c r="BU196" i="8"/>
  <c r="AJ197" i="18" s="1"/>
  <c r="C196" i="27"/>
  <c r="BO199" i="8"/>
  <c r="AH200" i="18" s="1"/>
  <c r="BB196" i="8"/>
  <c r="AD197" i="18" s="1"/>
  <c r="AU201" i="8"/>
  <c r="AF201" i="8"/>
  <c r="O202" i="8"/>
  <c r="I203" i="8" s="1"/>
  <c r="J203" i="8" s="1"/>
  <c r="AM201" i="8"/>
  <c r="S202" i="18" s="1"/>
  <c r="G202" i="18"/>
  <c r="G201" i="27"/>
  <c r="BH196" i="8"/>
  <c r="AF197" i="18" s="1"/>
  <c r="BL196" i="8"/>
  <c r="AG197" i="18" s="1"/>
  <c r="R200" i="8"/>
  <c r="BQ197" i="8"/>
  <c r="BR196" i="8"/>
  <c r="AI197" i="18" s="1"/>
  <c r="BE199" i="8"/>
  <c r="AE200" i="18" s="1"/>
  <c r="BJ197" i="8"/>
  <c r="BK197" i="8" s="1"/>
  <c r="AB198" i="18"/>
  <c r="DA200" i="8"/>
  <c r="BS197" i="8"/>
  <c r="BT197" i="8" s="1"/>
  <c r="V198" i="18"/>
  <c r="AT198" i="8"/>
  <c r="W199" i="18"/>
  <c r="BC200" i="8"/>
  <c r="BD200" i="8" s="1"/>
  <c r="L201" i="18"/>
  <c r="BF197" i="8"/>
  <c r="BG197" i="8" s="1"/>
  <c r="P198" i="18"/>
  <c r="AI198" i="8"/>
  <c r="AE198" i="8"/>
  <c r="J199" i="18"/>
  <c r="AZ197" i="8"/>
  <c r="BA197" i="8" s="1"/>
  <c r="O198" i="18"/>
  <c r="AK199" i="8"/>
  <c r="AC199" i="8"/>
  <c r="AR199" i="8"/>
  <c r="E199" i="27"/>
  <c r="E200" i="18"/>
  <c r="AP198" i="8"/>
  <c r="Q199" i="18"/>
  <c r="BM200" i="8"/>
  <c r="BN200" i="8" s="1"/>
  <c r="Y201" i="18"/>
  <c r="G200" i="8"/>
  <c r="CV201" i="8"/>
  <c r="AN200" i="8"/>
  <c r="T201" i="18" s="1"/>
  <c r="AG200" i="8"/>
  <c r="M201" i="18" s="1"/>
  <c r="AV200" i="8"/>
  <c r="Z201" i="18" s="1"/>
  <c r="H200" i="27"/>
  <c r="H201" i="18"/>
  <c r="V200" i="8"/>
  <c r="N202" i="25"/>
  <c r="M202" i="25"/>
  <c r="AI202" i="25" s="1"/>
  <c r="O202" i="25"/>
  <c r="P201" i="25"/>
  <c r="Q201" i="25"/>
  <c r="AL199" i="8"/>
  <c r="R200" i="18" s="1"/>
  <c r="AS199" i="8"/>
  <c r="X200" i="18" s="1"/>
  <c r="AD199" i="8"/>
  <c r="K200" i="18" s="1"/>
  <c r="F200" i="18"/>
  <c r="F199" i="27"/>
  <c r="C202" i="8"/>
  <c r="E202" i="8"/>
  <c r="D202" i="8"/>
  <c r="AL202" i="25"/>
  <c r="AJ201" i="25"/>
  <c r="CR193" i="8" l="1"/>
  <c r="AM194" i="18"/>
  <c r="CL194" i="8"/>
  <c r="CM194" i="8"/>
  <c r="CY201" i="8"/>
  <c r="CZ201" i="8"/>
  <c r="CW201" i="8"/>
  <c r="CX202" i="8" s="1"/>
  <c r="AP203" i="18" s="1"/>
  <c r="CN201" i="8"/>
  <c r="CQ201" i="8"/>
  <c r="CO193" i="8"/>
  <c r="CP193" i="8" s="1"/>
  <c r="AN194" i="18" s="1"/>
  <c r="CK194" i="8"/>
  <c r="CJ195" i="8"/>
  <c r="AL196" i="18" s="1"/>
  <c r="CI202" i="8"/>
  <c r="AK203" i="18" s="1"/>
  <c r="AK201" i="25"/>
  <c r="AM202" i="25"/>
  <c r="R202" i="25"/>
  <c r="AC199" i="18"/>
  <c r="AX199" i="8"/>
  <c r="AC200" i="18" s="1"/>
  <c r="M202" i="8"/>
  <c r="L202" i="8" s="1"/>
  <c r="K203" i="8" s="1"/>
  <c r="N203" i="8" s="1"/>
  <c r="F202" i="8"/>
  <c r="H202" i="8" s="1"/>
  <c r="CU202" i="8" s="1"/>
  <c r="S202" i="8"/>
  <c r="T202" i="8" s="1"/>
  <c r="P202" i="8"/>
  <c r="Q202" i="8" s="1"/>
  <c r="U202" i="8"/>
  <c r="V202" i="8" s="1"/>
  <c r="AW202" i="8" s="1"/>
  <c r="AA203" i="18" s="1"/>
  <c r="C203" i="18"/>
  <c r="CH202" i="8"/>
  <c r="D203" i="18"/>
  <c r="AU202" i="8"/>
  <c r="AF202" i="8"/>
  <c r="O203" i="8"/>
  <c r="I204" i="8" s="1"/>
  <c r="J204" i="8" s="1"/>
  <c r="AM202" i="8"/>
  <c r="S203" i="18" s="1"/>
  <c r="G203" i="18"/>
  <c r="G202" i="27"/>
  <c r="BH197" i="8"/>
  <c r="AF198" i="18" s="1"/>
  <c r="BE200" i="8"/>
  <c r="AE201" i="18" s="1"/>
  <c r="BB197" i="8"/>
  <c r="AD198" i="18" s="1"/>
  <c r="BL197" i="8"/>
  <c r="AG198" i="18" s="1"/>
  <c r="BO200" i="8"/>
  <c r="AH201" i="18" s="1"/>
  <c r="BU197" i="8"/>
  <c r="AJ198" i="18" s="1"/>
  <c r="C197" i="27"/>
  <c r="AI199" i="8"/>
  <c r="AE199" i="8"/>
  <c r="J200" i="18"/>
  <c r="BQ198" i="8"/>
  <c r="BR197" i="8"/>
  <c r="AI198" i="18" s="1"/>
  <c r="AD200" i="8"/>
  <c r="K201" i="18" s="1"/>
  <c r="AL200" i="8"/>
  <c r="R201" i="18" s="1"/>
  <c r="AS200" i="8"/>
  <c r="X201" i="18" s="1"/>
  <c r="F200" i="27"/>
  <c r="F201" i="18"/>
  <c r="M203" i="25"/>
  <c r="AI203" i="25" s="1"/>
  <c r="N203" i="25"/>
  <c r="O203" i="25"/>
  <c r="P202" i="25"/>
  <c r="Q202" i="25"/>
  <c r="DA201" i="8"/>
  <c r="BC201" i="8"/>
  <c r="BD201" i="8" s="1"/>
  <c r="L202" i="18"/>
  <c r="AV201" i="8"/>
  <c r="Z202" i="18" s="1"/>
  <c r="AG201" i="8"/>
  <c r="M202" i="18" s="1"/>
  <c r="AN201" i="8"/>
  <c r="T202" i="18" s="1"/>
  <c r="H202" i="18"/>
  <c r="H201" i="27"/>
  <c r="BS198" i="8"/>
  <c r="BT198" i="8" s="1"/>
  <c r="V199" i="18"/>
  <c r="AH200" i="8"/>
  <c r="N201" i="18" s="1"/>
  <c r="AO200" i="8"/>
  <c r="U201" i="18" s="1"/>
  <c r="AW200" i="8"/>
  <c r="AA201" i="18" s="1"/>
  <c r="I201" i="18"/>
  <c r="I200" i="27"/>
  <c r="AZ198" i="8"/>
  <c r="BA198" i="8" s="1"/>
  <c r="O199" i="18"/>
  <c r="BJ198" i="8"/>
  <c r="BK198" i="8" s="1"/>
  <c r="AB199" i="18"/>
  <c r="BM201" i="8"/>
  <c r="BN201" i="8" s="1"/>
  <c r="Y202" i="18"/>
  <c r="AP199" i="8"/>
  <c r="Q200" i="18"/>
  <c r="D199" i="27"/>
  <c r="BF198" i="8"/>
  <c r="BG198" i="8" s="1"/>
  <c r="P199" i="18"/>
  <c r="R201" i="8"/>
  <c r="AO201" i="8"/>
  <c r="U202" i="18" s="1"/>
  <c r="AH201" i="8"/>
  <c r="N202" i="18" s="1"/>
  <c r="AW201" i="8"/>
  <c r="AA202" i="18" s="1"/>
  <c r="I202" i="18"/>
  <c r="I201" i="27"/>
  <c r="AK200" i="8"/>
  <c r="AC200" i="8"/>
  <c r="AR200" i="8"/>
  <c r="E200" i="27"/>
  <c r="E201" i="18"/>
  <c r="G201" i="8"/>
  <c r="CV202" i="8"/>
  <c r="AT199" i="8"/>
  <c r="W200" i="18"/>
  <c r="AJ203" i="25"/>
  <c r="E203" i="8"/>
  <c r="C203" i="8"/>
  <c r="AJ202" i="25"/>
  <c r="D203" i="8"/>
  <c r="CR194" i="8" l="1"/>
  <c r="AM195" i="18"/>
  <c r="CL195" i="8"/>
  <c r="CM195" i="8"/>
  <c r="CY202" i="8"/>
  <c r="CZ202" i="8"/>
  <c r="CW202" i="8"/>
  <c r="CX203" i="8" s="1"/>
  <c r="AP204" i="18" s="1"/>
  <c r="CN202" i="8"/>
  <c r="CQ202" i="8"/>
  <c r="CO194" i="8"/>
  <c r="CP194" i="8" s="1"/>
  <c r="AN195" i="18" s="1"/>
  <c r="CK195" i="8"/>
  <c r="CJ196" i="8"/>
  <c r="AL197" i="18" s="1"/>
  <c r="CI203" i="8"/>
  <c r="AK204" i="18" s="1"/>
  <c r="AK202" i="25"/>
  <c r="AK203" i="25"/>
  <c r="M203" i="8"/>
  <c r="L203" i="8" s="1"/>
  <c r="K204" i="8" s="1"/>
  <c r="N204" i="8" s="1"/>
  <c r="F203" i="8"/>
  <c r="H203" i="8" s="1"/>
  <c r="CU203" i="8" s="1"/>
  <c r="P203" i="8"/>
  <c r="Q203" i="8" s="1"/>
  <c r="S203" i="8"/>
  <c r="T203" i="8" s="1"/>
  <c r="U203" i="8"/>
  <c r="V203" i="8" s="1"/>
  <c r="AW203" i="8" s="1"/>
  <c r="AA204" i="18" s="1"/>
  <c r="BP199" i="8"/>
  <c r="BQ199" i="8" s="1"/>
  <c r="D200" i="27"/>
  <c r="I202" i="27"/>
  <c r="I203" i="18"/>
  <c r="AO202" i="8"/>
  <c r="U203" i="18" s="1"/>
  <c r="AH202" i="8"/>
  <c r="N203" i="18" s="1"/>
  <c r="C204" i="18"/>
  <c r="D204" i="18"/>
  <c r="CH203" i="8"/>
  <c r="AU203" i="8"/>
  <c r="AF203" i="8"/>
  <c r="O204" i="8"/>
  <c r="I205" i="8" s="1"/>
  <c r="J205" i="8" s="1"/>
  <c r="AM203" i="8"/>
  <c r="S204" i="18" s="1"/>
  <c r="G204" i="18"/>
  <c r="G203" i="27"/>
  <c r="C198" i="27"/>
  <c r="BU198" i="8"/>
  <c r="AJ199" i="18" s="1"/>
  <c r="BE201" i="8"/>
  <c r="AE202" i="18" s="1"/>
  <c r="BO201" i="8"/>
  <c r="AH202" i="18" s="1"/>
  <c r="BB198" i="8"/>
  <c r="AD199" i="18" s="1"/>
  <c r="BH198" i="8"/>
  <c r="AF199" i="18" s="1"/>
  <c r="AL201" i="8"/>
  <c r="R202" i="18" s="1"/>
  <c r="AD201" i="8"/>
  <c r="K202" i="18" s="1"/>
  <c r="AS201" i="8"/>
  <c r="X202" i="18" s="1"/>
  <c r="F202" i="18"/>
  <c r="F201" i="27"/>
  <c r="AZ199" i="8"/>
  <c r="BA199" i="8" s="1"/>
  <c r="O200" i="18"/>
  <c r="BL198" i="8"/>
  <c r="AG199" i="18" s="1"/>
  <c r="AT200" i="8"/>
  <c r="W201" i="18"/>
  <c r="AI200" i="8"/>
  <c r="AE200" i="8"/>
  <c r="J201" i="18"/>
  <c r="R202" i="8"/>
  <c r="BF199" i="8"/>
  <c r="BG199" i="8" s="1"/>
  <c r="P200" i="18"/>
  <c r="AP200" i="8"/>
  <c r="Q201" i="18"/>
  <c r="BC202" i="8"/>
  <c r="BD202" i="8" s="1"/>
  <c r="L203" i="18"/>
  <c r="AK201" i="8"/>
  <c r="AC201" i="8"/>
  <c r="AR201" i="8"/>
  <c r="E201" i="27"/>
  <c r="E202" i="18"/>
  <c r="G202" i="8"/>
  <c r="CV203" i="8"/>
  <c r="BR198" i="8"/>
  <c r="AI199" i="18" s="1"/>
  <c r="BJ199" i="8"/>
  <c r="BK199" i="8" s="1"/>
  <c r="AB200" i="18"/>
  <c r="R203" i="25"/>
  <c r="AV202" i="8"/>
  <c r="Z203" i="18" s="1"/>
  <c r="AG202" i="8"/>
  <c r="M203" i="18" s="1"/>
  <c r="AN202" i="8"/>
  <c r="T203" i="18" s="1"/>
  <c r="H203" i="18"/>
  <c r="H202" i="27"/>
  <c r="BM202" i="8"/>
  <c r="BN202" i="8" s="1"/>
  <c r="Y203" i="18"/>
  <c r="DA202" i="8"/>
  <c r="BS199" i="8"/>
  <c r="BT199" i="8" s="1"/>
  <c r="V200" i="18"/>
  <c r="AX200" i="8"/>
  <c r="M204" i="25"/>
  <c r="AI204" i="25" s="1"/>
  <c r="N204" i="25"/>
  <c r="O204" i="25"/>
  <c r="P203" i="25"/>
  <c r="Q203" i="25"/>
  <c r="AL203" i="25"/>
  <c r="D204" i="8"/>
  <c r="E204" i="8"/>
  <c r="C204" i="8"/>
  <c r="AJ204" i="25"/>
  <c r="CR195" i="8" l="1"/>
  <c r="AM196" i="18"/>
  <c r="CL196" i="8"/>
  <c r="CM196" i="8"/>
  <c r="CY203" i="8"/>
  <c r="CZ203" i="8"/>
  <c r="CW203" i="8"/>
  <c r="CX204" i="8" s="1"/>
  <c r="AP205" i="18" s="1"/>
  <c r="CN203" i="8"/>
  <c r="CQ203" i="8"/>
  <c r="CO195" i="8"/>
  <c r="CP195" i="8" s="1"/>
  <c r="AN196" i="18" s="1"/>
  <c r="CK196" i="8"/>
  <c r="CJ197" i="8"/>
  <c r="AL198" i="18" s="1"/>
  <c r="CI204" i="8"/>
  <c r="AK205" i="18" s="1"/>
  <c r="AM203" i="25"/>
  <c r="AK204" i="25"/>
  <c r="R204" i="25"/>
  <c r="AH203" i="8"/>
  <c r="N204" i="18" s="1"/>
  <c r="I204" i="18"/>
  <c r="I203" i="27"/>
  <c r="AO203" i="8"/>
  <c r="U204" i="18" s="1"/>
  <c r="M204" i="8"/>
  <c r="L204" i="8" s="1"/>
  <c r="K205" i="8" s="1"/>
  <c r="N205" i="8" s="1"/>
  <c r="F204" i="8"/>
  <c r="H204" i="8" s="1"/>
  <c r="CU204" i="8" s="1"/>
  <c r="P204" i="8"/>
  <c r="Q204" i="8" s="1"/>
  <c r="S204" i="8"/>
  <c r="T204" i="8" s="1"/>
  <c r="U204" i="8"/>
  <c r="CH204" i="8"/>
  <c r="D205" i="18"/>
  <c r="C205" i="18"/>
  <c r="BO202" i="8"/>
  <c r="AH203" i="18" s="1"/>
  <c r="BE202" i="8"/>
  <c r="AE203" i="18" s="1"/>
  <c r="BB199" i="8"/>
  <c r="AD200" i="18" s="1"/>
  <c r="BU199" i="8"/>
  <c r="AJ200" i="18" s="1"/>
  <c r="C199" i="27"/>
  <c r="BL199" i="8"/>
  <c r="AG200" i="18" s="1"/>
  <c r="AU204" i="8"/>
  <c r="AF204" i="8"/>
  <c r="O205" i="8"/>
  <c r="I206" i="8" s="1"/>
  <c r="J206" i="8" s="1"/>
  <c r="AM204" i="8"/>
  <c r="S205" i="18" s="1"/>
  <c r="G205" i="18"/>
  <c r="G204" i="27"/>
  <c r="R203" i="8"/>
  <c r="BC203" i="8"/>
  <c r="BD203" i="8" s="1"/>
  <c r="L204" i="18"/>
  <c r="AV203" i="8"/>
  <c r="Z204" i="18" s="1"/>
  <c r="AG203" i="8"/>
  <c r="M204" i="18" s="1"/>
  <c r="AN203" i="8"/>
  <c r="T204" i="18" s="1"/>
  <c r="H203" i="27"/>
  <c r="H204" i="18"/>
  <c r="G203" i="8"/>
  <c r="CV204" i="8"/>
  <c r="AZ200" i="8"/>
  <c r="BA200" i="8" s="1"/>
  <c r="O201" i="18"/>
  <c r="BH199" i="8"/>
  <c r="AF200" i="18" s="1"/>
  <c r="BM203" i="8"/>
  <c r="BN203" i="8" s="1"/>
  <c r="Y204" i="18"/>
  <c r="AK202" i="8"/>
  <c r="AC202" i="8"/>
  <c r="AR202" i="8"/>
  <c r="E202" i="27"/>
  <c r="E203" i="18"/>
  <c r="DA203" i="8"/>
  <c r="BS200" i="8"/>
  <c r="BT200" i="8" s="1"/>
  <c r="V201" i="18"/>
  <c r="BF200" i="8"/>
  <c r="BG200" i="8" s="1"/>
  <c r="P201" i="18"/>
  <c r="D201" i="27"/>
  <c r="M205" i="25"/>
  <c r="N205" i="25"/>
  <c r="O205" i="25"/>
  <c r="P204" i="25"/>
  <c r="Q204" i="25"/>
  <c r="AT201" i="8"/>
  <c r="W202" i="18"/>
  <c r="AX201" i="8"/>
  <c r="BJ200" i="8"/>
  <c r="BK200" i="8" s="1"/>
  <c r="AB201" i="18"/>
  <c r="BR199" i="8"/>
  <c r="AI200" i="18" s="1"/>
  <c r="AI201" i="8"/>
  <c r="AE201" i="8"/>
  <c r="J202" i="18"/>
  <c r="BP200" i="8"/>
  <c r="BQ200" i="8" s="1"/>
  <c r="AC201" i="18"/>
  <c r="AP201" i="8"/>
  <c r="Q202" i="18"/>
  <c r="AD202" i="8"/>
  <c r="K203" i="18" s="1"/>
  <c r="AS202" i="8"/>
  <c r="X203" i="18" s="1"/>
  <c r="AL202" i="8"/>
  <c r="R203" i="18" s="1"/>
  <c r="F203" i="18"/>
  <c r="F202" i="27"/>
  <c r="AL204" i="25"/>
  <c r="D205" i="8"/>
  <c r="E205" i="8"/>
  <c r="C205" i="8"/>
  <c r="CR196" i="8" l="1"/>
  <c r="AM197" i="18"/>
  <c r="CL197" i="8"/>
  <c r="CM197" i="8"/>
  <c r="CZ204" i="8"/>
  <c r="CY204" i="8"/>
  <c r="CW204" i="8"/>
  <c r="CX205" i="8" s="1"/>
  <c r="AP206" i="18" s="1"/>
  <c r="AM204" i="25"/>
  <c r="CN204" i="8"/>
  <c r="CQ204" i="8"/>
  <c r="CO196" i="8"/>
  <c r="CP196" i="8" s="1"/>
  <c r="AN197" i="18" s="1"/>
  <c r="CK197" i="8"/>
  <c r="CJ198" i="8"/>
  <c r="AL199" i="18" s="1"/>
  <c r="CI205" i="8"/>
  <c r="AK206" i="18" s="1"/>
  <c r="F205" i="8"/>
  <c r="H205" i="8" s="1"/>
  <c r="CU205" i="8" s="1"/>
  <c r="M205" i="8"/>
  <c r="L205" i="8" s="1"/>
  <c r="K206" i="8" s="1"/>
  <c r="N206" i="8" s="1"/>
  <c r="P205" i="8"/>
  <c r="Q205" i="8" s="1"/>
  <c r="S205" i="8"/>
  <c r="T205" i="8" s="1"/>
  <c r="U205" i="8"/>
  <c r="V205" i="8" s="1"/>
  <c r="AI205" i="25"/>
  <c r="R205" i="25"/>
  <c r="C206" i="18"/>
  <c r="D206" i="18"/>
  <c r="CH205" i="8"/>
  <c r="R204" i="8"/>
  <c r="BE203" i="8"/>
  <c r="AE204" i="18" s="1"/>
  <c r="BB200" i="8"/>
  <c r="AD201" i="18" s="1"/>
  <c r="C200" i="27"/>
  <c r="BU200" i="8"/>
  <c r="AJ201" i="18" s="1"/>
  <c r="BH200" i="8"/>
  <c r="AF201" i="18" s="1"/>
  <c r="BO203" i="8"/>
  <c r="AH204" i="18" s="1"/>
  <c r="BL200" i="8"/>
  <c r="AG201" i="18" s="1"/>
  <c r="AI202" i="8"/>
  <c r="AE202" i="8"/>
  <c r="J203" i="18"/>
  <c r="AT202" i="8"/>
  <c r="W203" i="18"/>
  <c r="AX202" i="8"/>
  <c r="AP202" i="8"/>
  <c r="Q203" i="18"/>
  <c r="AG204" i="8"/>
  <c r="M205" i="18" s="1"/>
  <c r="AV204" i="8"/>
  <c r="Z205" i="18" s="1"/>
  <c r="AN204" i="8"/>
  <c r="T205" i="18" s="1"/>
  <c r="H205" i="18"/>
  <c r="H204" i="27"/>
  <c r="BJ201" i="8"/>
  <c r="BK201" i="8" s="1"/>
  <c r="AB202" i="18"/>
  <c r="G204" i="8"/>
  <c r="CV205" i="8"/>
  <c r="BC204" i="8"/>
  <c r="BD204" i="8" s="1"/>
  <c r="L205" i="18"/>
  <c r="BS201" i="8"/>
  <c r="BT201" i="8" s="1"/>
  <c r="V202" i="18"/>
  <c r="AK203" i="8"/>
  <c r="AC203" i="8"/>
  <c r="AR203" i="8"/>
  <c r="E203" i="27"/>
  <c r="E204" i="18"/>
  <c r="AU205" i="8"/>
  <c r="AF205" i="8"/>
  <c r="O206" i="8"/>
  <c r="I207" i="8" s="1"/>
  <c r="J207" i="8" s="1"/>
  <c r="AM205" i="8"/>
  <c r="S206" i="18" s="1"/>
  <c r="G206" i="18"/>
  <c r="G205" i="27"/>
  <c r="BR200" i="8"/>
  <c r="AI201" i="18" s="1"/>
  <c r="M206" i="25"/>
  <c r="AI206" i="25" s="1"/>
  <c r="N206" i="25"/>
  <c r="O206" i="25"/>
  <c r="P205" i="25"/>
  <c r="Q205" i="25"/>
  <c r="DA204" i="8"/>
  <c r="AD203" i="8"/>
  <c r="K204" i="18" s="1"/>
  <c r="AL203" i="8"/>
  <c r="R204" i="18" s="1"/>
  <c r="AS203" i="8"/>
  <c r="X204" i="18" s="1"/>
  <c r="F204" i="18"/>
  <c r="F203" i="27"/>
  <c r="BM204" i="8"/>
  <c r="BN204" i="8" s="1"/>
  <c r="Y205" i="18"/>
  <c r="AZ201" i="8"/>
  <c r="BA201" i="8" s="1"/>
  <c r="O202" i="18"/>
  <c r="V204" i="8"/>
  <c r="BF201" i="8"/>
  <c r="BG201" i="8" s="1"/>
  <c r="P202" i="18"/>
  <c r="BP201" i="8"/>
  <c r="BQ201" i="8" s="1"/>
  <c r="AC202" i="18"/>
  <c r="D202" i="27"/>
  <c r="AL206" i="25"/>
  <c r="D206" i="8"/>
  <c r="AL205" i="25"/>
  <c r="AJ205" i="25"/>
  <c r="C206" i="8"/>
  <c r="E206" i="8"/>
  <c r="CR197" i="8" l="1"/>
  <c r="AM198" i="18"/>
  <c r="CL198" i="8"/>
  <c r="CM198" i="8"/>
  <c r="CZ205" i="8"/>
  <c r="CY205" i="8"/>
  <c r="CW205" i="8"/>
  <c r="CX206" i="8" s="1"/>
  <c r="AP207" i="18" s="1"/>
  <c r="CN205" i="8"/>
  <c r="CQ205" i="8"/>
  <c r="CO197" i="8"/>
  <c r="CP197" i="8" s="1"/>
  <c r="AN198" i="18" s="1"/>
  <c r="CK198" i="8"/>
  <c r="CJ199" i="8"/>
  <c r="AL200" i="18" s="1"/>
  <c r="CI206" i="8"/>
  <c r="AK207" i="18" s="1"/>
  <c r="AM205" i="25"/>
  <c r="AM206" i="25"/>
  <c r="AK205" i="25"/>
  <c r="R206" i="25"/>
  <c r="AX203" i="8"/>
  <c r="BP203" i="8" s="1"/>
  <c r="D203" i="27"/>
  <c r="S206" i="8"/>
  <c r="T206" i="8" s="1"/>
  <c r="P206" i="8"/>
  <c r="Q206" i="8" s="1"/>
  <c r="U206" i="8"/>
  <c r="V206" i="8" s="1"/>
  <c r="AH206" i="8" s="1"/>
  <c r="N207" i="18" s="1"/>
  <c r="M206" i="8"/>
  <c r="L206" i="8" s="1"/>
  <c r="K207" i="8" s="1"/>
  <c r="N207" i="8" s="1"/>
  <c r="F206" i="8"/>
  <c r="H206" i="8" s="1"/>
  <c r="CU206" i="8" s="1"/>
  <c r="C207" i="18"/>
  <c r="CH206" i="8"/>
  <c r="D207" i="18"/>
  <c r="BO204" i="8"/>
  <c r="AH205" i="18" s="1"/>
  <c r="BH201" i="8"/>
  <c r="AF202" i="18" s="1"/>
  <c r="AU206" i="8"/>
  <c r="AF206" i="8"/>
  <c r="O207" i="8"/>
  <c r="I208" i="8" s="1"/>
  <c r="J208" i="8" s="1"/>
  <c r="AM206" i="8"/>
  <c r="S207" i="18" s="1"/>
  <c r="G207" i="18"/>
  <c r="G206" i="27"/>
  <c r="BE204" i="8"/>
  <c r="AE205" i="18" s="1"/>
  <c r="BL201" i="8"/>
  <c r="AG202" i="18" s="1"/>
  <c r="BB201" i="8"/>
  <c r="AD202" i="18" s="1"/>
  <c r="BU201" i="8"/>
  <c r="AJ202" i="18" s="1"/>
  <c r="C201" i="27"/>
  <c r="BM205" i="8"/>
  <c r="BN205" i="8" s="1"/>
  <c r="Y206" i="18"/>
  <c r="BP202" i="8"/>
  <c r="BQ202" i="8" s="1"/>
  <c r="AC203" i="18"/>
  <c r="BR201" i="8"/>
  <c r="AI202" i="18" s="1"/>
  <c r="AW204" i="8"/>
  <c r="AO204" i="8"/>
  <c r="U205" i="18" s="1"/>
  <c r="AH204" i="8"/>
  <c r="N205" i="18" s="1"/>
  <c r="I205" i="18"/>
  <c r="I204" i="27"/>
  <c r="DA205" i="8"/>
  <c r="BJ202" i="8"/>
  <c r="BK202" i="8" s="1"/>
  <c r="AB203" i="18"/>
  <c r="AW205" i="8"/>
  <c r="AA206" i="18" s="1"/>
  <c r="AH205" i="8"/>
  <c r="N206" i="18" s="1"/>
  <c r="AO205" i="8"/>
  <c r="U206" i="18" s="1"/>
  <c r="I206" i="18"/>
  <c r="I205" i="27"/>
  <c r="AT203" i="8"/>
  <c r="W204" i="18"/>
  <c r="AL204" i="8"/>
  <c r="R205" i="18" s="1"/>
  <c r="AD204" i="8"/>
  <c r="K205" i="18" s="1"/>
  <c r="AS204" i="8"/>
  <c r="X205" i="18" s="1"/>
  <c r="F204" i="27"/>
  <c r="F205" i="18"/>
  <c r="AI203" i="8"/>
  <c r="AE203" i="8"/>
  <c r="J204" i="18"/>
  <c r="AK204" i="8"/>
  <c r="AC204" i="8"/>
  <c r="AR204" i="8"/>
  <c r="E205" i="18"/>
  <c r="E204" i="27"/>
  <c r="AZ202" i="8"/>
  <c r="BA202" i="8" s="1"/>
  <c r="O203" i="18"/>
  <c r="R205" i="8"/>
  <c r="G205" i="8"/>
  <c r="CV206" i="8"/>
  <c r="BF202" i="8"/>
  <c r="BG202" i="8" s="1"/>
  <c r="P203" i="18"/>
  <c r="AP203" i="8"/>
  <c r="Q204" i="18"/>
  <c r="N207" i="25"/>
  <c r="M207" i="25"/>
  <c r="O207" i="25"/>
  <c r="P206" i="25"/>
  <c r="Q206" i="25"/>
  <c r="BC205" i="8"/>
  <c r="BD205" i="8" s="1"/>
  <c r="L206" i="18"/>
  <c r="AG205" i="8"/>
  <c r="M206" i="18" s="1"/>
  <c r="AN205" i="8"/>
  <c r="T206" i="18" s="1"/>
  <c r="AV205" i="8"/>
  <c r="Z206" i="18" s="1"/>
  <c r="H206" i="18"/>
  <c r="H205" i="27"/>
  <c r="BS202" i="8"/>
  <c r="BT202" i="8" s="1"/>
  <c r="V203" i="18"/>
  <c r="C207" i="8"/>
  <c r="E207" i="8"/>
  <c r="AJ206" i="25"/>
  <c r="D207" i="8"/>
  <c r="CR198" i="8" l="1"/>
  <c r="AM199" i="18"/>
  <c r="CL199" i="8"/>
  <c r="CM199" i="8"/>
  <c r="CY206" i="8"/>
  <c r="CZ206" i="8"/>
  <c r="CW206" i="8"/>
  <c r="CX207" i="8" s="1"/>
  <c r="AP208" i="18" s="1"/>
  <c r="CN206" i="8"/>
  <c r="CQ206" i="8"/>
  <c r="CO198" i="8"/>
  <c r="CP198" i="8" s="1"/>
  <c r="AN199" i="18" s="1"/>
  <c r="CK199" i="8"/>
  <c r="CJ200" i="8"/>
  <c r="AL201" i="18" s="1"/>
  <c r="CI207" i="8"/>
  <c r="AK208" i="18" s="1"/>
  <c r="AK206" i="25"/>
  <c r="P207" i="8"/>
  <c r="Q207" i="8" s="1"/>
  <c r="S207" i="8"/>
  <c r="T207" i="8" s="1"/>
  <c r="U207" i="8"/>
  <c r="V207" i="8" s="1"/>
  <c r="AW207" i="8" s="1"/>
  <c r="AA208" i="18" s="1"/>
  <c r="F207" i="8"/>
  <c r="H207" i="8" s="1"/>
  <c r="CU207" i="8" s="1"/>
  <c r="M207" i="8"/>
  <c r="L207" i="8" s="1"/>
  <c r="K208" i="8" s="1"/>
  <c r="N208" i="8" s="1"/>
  <c r="AI207" i="25"/>
  <c r="AC204" i="18"/>
  <c r="AO206" i="8"/>
  <c r="U207" i="18" s="1"/>
  <c r="AW206" i="8"/>
  <c r="AA207" i="18" s="1"/>
  <c r="I206" i="27"/>
  <c r="I207" i="18"/>
  <c r="D204" i="27"/>
  <c r="C208" i="18"/>
  <c r="CH207" i="8"/>
  <c r="D208" i="18"/>
  <c r="BL202" i="8"/>
  <c r="AG203" i="18" s="1"/>
  <c r="BE205" i="8"/>
  <c r="AE206" i="18" s="1"/>
  <c r="BB202" i="8"/>
  <c r="AD203" i="18" s="1"/>
  <c r="AU207" i="8"/>
  <c r="AF207" i="8"/>
  <c r="O208" i="8"/>
  <c r="I209" i="8" s="1"/>
  <c r="J209" i="8" s="1"/>
  <c r="AM207" i="8"/>
  <c r="S208" i="18" s="1"/>
  <c r="G208" i="18"/>
  <c r="G207" i="27"/>
  <c r="BU202" i="8"/>
  <c r="AJ203" i="18" s="1"/>
  <c r="C202" i="27"/>
  <c r="BH202" i="8"/>
  <c r="AF203" i="18" s="1"/>
  <c r="BO205" i="8"/>
  <c r="AH206" i="18" s="1"/>
  <c r="AK205" i="8"/>
  <c r="AC205" i="8"/>
  <c r="AR205" i="8"/>
  <c r="E205" i="27"/>
  <c r="E206" i="18"/>
  <c r="AT204" i="8"/>
  <c r="W205" i="18"/>
  <c r="BM206" i="8"/>
  <c r="BN206" i="8" s="1"/>
  <c r="Y207" i="18"/>
  <c r="AN206" i="8"/>
  <c r="T207" i="18" s="1"/>
  <c r="AV206" i="8"/>
  <c r="Z207" i="18" s="1"/>
  <c r="AG206" i="8"/>
  <c r="M207" i="18" s="1"/>
  <c r="H207" i="18"/>
  <c r="H206" i="27"/>
  <c r="G206" i="8"/>
  <c r="CV207" i="8"/>
  <c r="AL205" i="8"/>
  <c r="R206" i="18" s="1"/>
  <c r="AS205" i="8"/>
  <c r="X206" i="18" s="1"/>
  <c r="AD205" i="8"/>
  <c r="K206" i="18" s="1"/>
  <c r="F206" i="18"/>
  <c r="F205" i="27"/>
  <c r="BS203" i="8"/>
  <c r="BT203" i="8" s="1"/>
  <c r="V204" i="18"/>
  <c r="R206" i="8"/>
  <c r="R207" i="25"/>
  <c r="AZ203" i="8"/>
  <c r="BA203" i="8" s="1"/>
  <c r="O204" i="18"/>
  <c r="BJ203" i="8"/>
  <c r="BK203" i="8" s="1"/>
  <c r="AB204" i="18"/>
  <c r="AP204" i="8"/>
  <c r="Q205" i="18"/>
  <c r="BF203" i="8"/>
  <c r="BG203" i="8" s="1"/>
  <c r="P204" i="18"/>
  <c r="DA206" i="8"/>
  <c r="BQ203" i="8"/>
  <c r="BR202" i="8"/>
  <c r="AI203" i="18" s="1"/>
  <c r="M208" i="25"/>
  <c r="N208" i="25"/>
  <c r="O208" i="25"/>
  <c r="P207" i="25"/>
  <c r="Q207" i="25"/>
  <c r="AA205" i="18"/>
  <c r="AX204" i="8"/>
  <c r="AI204" i="8"/>
  <c r="AE204" i="8"/>
  <c r="J205" i="18"/>
  <c r="BC206" i="8"/>
  <c r="BD206" i="8" s="1"/>
  <c r="L207" i="18"/>
  <c r="C208" i="8"/>
  <c r="E208" i="8"/>
  <c r="D208" i="8"/>
  <c r="AJ207" i="25"/>
  <c r="CR199" i="8" l="1"/>
  <c r="AM200" i="18"/>
  <c r="CL200" i="8"/>
  <c r="CM200" i="8"/>
  <c r="CY207" i="8"/>
  <c r="CZ207" i="8"/>
  <c r="CW207" i="8"/>
  <c r="CX208" i="8" s="1"/>
  <c r="AP209" i="18" s="1"/>
  <c r="CN207" i="8"/>
  <c r="CQ207" i="8"/>
  <c r="CO199" i="8"/>
  <c r="CP199" i="8" s="1"/>
  <c r="AN200" i="18" s="1"/>
  <c r="CK200" i="8"/>
  <c r="CJ201" i="8"/>
  <c r="AL202" i="18" s="1"/>
  <c r="CI208" i="8"/>
  <c r="AK209" i="18" s="1"/>
  <c r="AK207" i="25"/>
  <c r="AI208" i="25"/>
  <c r="I208" i="18"/>
  <c r="AO207" i="8"/>
  <c r="U208" i="18" s="1"/>
  <c r="AH207" i="8"/>
  <c r="N208" i="18" s="1"/>
  <c r="I207" i="27"/>
  <c r="D205" i="27"/>
  <c r="AX205" i="8"/>
  <c r="BP205" i="8" s="1"/>
  <c r="M208" i="8"/>
  <c r="L208" i="8" s="1"/>
  <c r="K209" i="8" s="1"/>
  <c r="N209" i="8" s="1"/>
  <c r="F208" i="8"/>
  <c r="H208" i="8" s="1"/>
  <c r="CU208" i="8" s="1"/>
  <c r="P208" i="8"/>
  <c r="Q208" i="8" s="1"/>
  <c r="S208" i="8"/>
  <c r="T208" i="8" s="1"/>
  <c r="U208" i="8"/>
  <c r="C209" i="18"/>
  <c r="CH208" i="8"/>
  <c r="D209" i="18"/>
  <c r="BL203" i="8"/>
  <c r="AG204" i="18" s="1"/>
  <c r="BB203" i="8"/>
  <c r="AD204" i="18" s="1"/>
  <c r="BE206" i="8"/>
  <c r="AE207" i="18" s="1"/>
  <c r="BH203" i="8"/>
  <c r="AF204" i="18" s="1"/>
  <c r="BU203" i="8"/>
  <c r="AJ204" i="18" s="1"/>
  <c r="C203" i="27"/>
  <c r="BR203" i="8"/>
  <c r="AI204" i="18" s="1"/>
  <c r="BJ204" i="8"/>
  <c r="BK204" i="8" s="1"/>
  <c r="AB205" i="18"/>
  <c r="BO206" i="8"/>
  <c r="AH207" i="18" s="1"/>
  <c r="DA207" i="8"/>
  <c r="R207" i="8"/>
  <c r="AK206" i="8"/>
  <c r="AC206" i="8"/>
  <c r="AR206" i="8"/>
  <c r="E207" i="18"/>
  <c r="E206" i="27"/>
  <c r="AN207" i="8"/>
  <c r="T208" i="18" s="1"/>
  <c r="AV207" i="8"/>
  <c r="Z208" i="18" s="1"/>
  <c r="H207" i="27"/>
  <c r="AG207" i="8"/>
  <c r="M208" i="18" s="1"/>
  <c r="H208" i="18"/>
  <c r="AT205" i="8"/>
  <c r="W206" i="18"/>
  <c r="BC207" i="8"/>
  <c r="BD207" i="8" s="1"/>
  <c r="L208" i="18"/>
  <c r="G207" i="8"/>
  <c r="CV208" i="8"/>
  <c r="AI205" i="8"/>
  <c r="AE205" i="8"/>
  <c r="J206" i="18"/>
  <c r="AU208" i="8"/>
  <c r="AF208" i="8"/>
  <c r="O209" i="8"/>
  <c r="I210" i="8" s="1"/>
  <c r="J210" i="8" s="1"/>
  <c r="AM208" i="8"/>
  <c r="S209" i="18" s="1"/>
  <c r="G209" i="18"/>
  <c r="G208" i="27"/>
  <c r="N209" i="25"/>
  <c r="M209" i="25"/>
  <c r="O209" i="25"/>
  <c r="P208" i="25"/>
  <c r="Q208" i="25"/>
  <c r="AP205" i="8"/>
  <c r="Q206" i="18"/>
  <c r="BM207" i="8"/>
  <c r="BN207" i="8" s="1"/>
  <c r="Y208" i="18"/>
  <c r="BP204" i="8"/>
  <c r="BQ204" i="8" s="1"/>
  <c r="AC205" i="18"/>
  <c r="AL206" i="8"/>
  <c r="R207" i="18" s="1"/>
  <c r="AD206" i="8"/>
  <c r="K207" i="18" s="1"/>
  <c r="AS206" i="8"/>
  <c r="X207" i="18" s="1"/>
  <c r="F207" i="18"/>
  <c r="F206" i="27"/>
  <c r="AZ204" i="8"/>
  <c r="BA204" i="8" s="1"/>
  <c r="O205" i="18"/>
  <c r="BF204" i="8"/>
  <c r="BG204" i="8" s="1"/>
  <c r="P205" i="18"/>
  <c r="BS204" i="8"/>
  <c r="BT204" i="8" s="1"/>
  <c r="V205" i="18"/>
  <c r="R208" i="25"/>
  <c r="D209" i="8"/>
  <c r="C209" i="8"/>
  <c r="AL207" i="25"/>
  <c r="E209" i="8"/>
  <c r="AJ208" i="25"/>
  <c r="CR200" i="8" l="1"/>
  <c r="AM201" i="18"/>
  <c r="CL201" i="8"/>
  <c r="CM201" i="8"/>
  <c r="AM207" i="25"/>
  <c r="CZ208" i="8"/>
  <c r="CY208" i="8"/>
  <c r="CW208" i="8"/>
  <c r="CX209" i="8" s="1"/>
  <c r="AP210" i="18" s="1"/>
  <c r="CN208" i="8"/>
  <c r="CQ208" i="8"/>
  <c r="CO200" i="8"/>
  <c r="CP200" i="8" s="1"/>
  <c r="AN201" i="18" s="1"/>
  <c r="CK201" i="8"/>
  <c r="CJ202" i="8"/>
  <c r="AL203" i="18" s="1"/>
  <c r="CI209" i="8"/>
  <c r="AK210" i="18" s="1"/>
  <c r="AK208" i="25"/>
  <c r="AI209" i="25"/>
  <c r="AC206" i="18"/>
  <c r="C210" i="18"/>
  <c r="M209" i="8"/>
  <c r="L209" i="8" s="1"/>
  <c r="K210" i="8" s="1"/>
  <c r="N210" i="8" s="1"/>
  <c r="F209" i="8"/>
  <c r="H209" i="8" s="1"/>
  <c r="CU209" i="8" s="1"/>
  <c r="P209" i="8"/>
  <c r="Q209" i="8" s="1"/>
  <c r="S209" i="8"/>
  <c r="T209" i="8" s="1"/>
  <c r="U209" i="8"/>
  <c r="V209" i="8" s="1"/>
  <c r="CH209" i="8"/>
  <c r="D210" i="18"/>
  <c r="BB204" i="8"/>
  <c r="AD205" i="18" s="1"/>
  <c r="BQ205" i="8"/>
  <c r="BR204" i="8"/>
  <c r="AI205" i="18" s="1"/>
  <c r="BU204" i="8"/>
  <c r="AJ205" i="18" s="1"/>
  <c r="C204" i="27"/>
  <c r="BO207" i="8"/>
  <c r="AH208" i="18" s="1"/>
  <c r="BE207" i="8"/>
  <c r="AE208" i="18" s="1"/>
  <c r="BH204" i="8"/>
  <c r="AF205" i="18" s="1"/>
  <c r="BL204" i="8"/>
  <c r="AG205" i="18" s="1"/>
  <c r="AK207" i="8"/>
  <c r="AC207" i="8"/>
  <c r="AR207" i="8"/>
  <c r="E208" i="18"/>
  <c r="E207" i="27"/>
  <c r="AP206" i="8"/>
  <c r="Q207" i="18"/>
  <c r="AD207" i="8"/>
  <c r="K208" i="18" s="1"/>
  <c r="AL207" i="8"/>
  <c r="R208" i="18" s="1"/>
  <c r="AS207" i="8"/>
  <c r="X208" i="18" s="1"/>
  <c r="F208" i="18"/>
  <c r="F207" i="27"/>
  <c r="N210" i="25"/>
  <c r="M210" i="25"/>
  <c r="O210" i="25"/>
  <c r="P209" i="25"/>
  <c r="Q209" i="25"/>
  <c r="AU209" i="8"/>
  <c r="AF209" i="8"/>
  <c r="O210" i="8"/>
  <c r="I211" i="8" s="1"/>
  <c r="J211" i="8" s="1"/>
  <c r="AM209" i="8"/>
  <c r="S210" i="18" s="1"/>
  <c r="G209" i="27"/>
  <c r="G210" i="18"/>
  <c r="R208" i="8"/>
  <c r="BC208" i="8"/>
  <c r="BD208" i="8" s="1"/>
  <c r="L209" i="18"/>
  <c r="BM208" i="8"/>
  <c r="BN208" i="8" s="1"/>
  <c r="Y209" i="18"/>
  <c r="AV208" i="8"/>
  <c r="Z209" i="18" s="1"/>
  <c r="AG208" i="8"/>
  <c r="M209" i="18" s="1"/>
  <c r="AN208" i="8"/>
  <c r="T209" i="18" s="1"/>
  <c r="H209" i="18"/>
  <c r="H208" i="27"/>
  <c r="V208" i="8"/>
  <c r="D206" i="27"/>
  <c r="DA208" i="8"/>
  <c r="BS205" i="8"/>
  <c r="BT205" i="8" s="1"/>
  <c r="V206" i="18"/>
  <c r="AZ205" i="8"/>
  <c r="BA205" i="8" s="1"/>
  <c r="O206" i="18"/>
  <c r="BJ205" i="8"/>
  <c r="BK205" i="8" s="1"/>
  <c r="AB206" i="18"/>
  <c r="G208" i="8"/>
  <c r="CV209" i="8"/>
  <c r="AX206" i="8"/>
  <c r="R209" i="25"/>
  <c r="BF205" i="8"/>
  <c r="BG205" i="8" s="1"/>
  <c r="P206" i="18"/>
  <c r="AT206" i="8"/>
  <c r="W207" i="18"/>
  <c r="AI206" i="8"/>
  <c r="AE206" i="8"/>
  <c r="J207" i="18"/>
  <c r="C210" i="8"/>
  <c r="AJ209" i="25"/>
  <c r="D210" i="8"/>
  <c r="AL208" i="25"/>
  <c r="E210" i="8"/>
  <c r="AL209" i="25"/>
  <c r="AM208" i="25" l="1"/>
  <c r="CR201" i="8"/>
  <c r="AM202" i="18"/>
  <c r="CL202" i="8"/>
  <c r="CM202" i="8"/>
  <c r="CY209" i="8"/>
  <c r="CZ209" i="8"/>
  <c r="CW209" i="8"/>
  <c r="CX210" i="8" s="1"/>
  <c r="AP211" i="18" s="1"/>
  <c r="CN209" i="8"/>
  <c r="CQ209" i="8"/>
  <c r="CO201" i="8"/>
  <c r="CP201" i="8" s="1"/>
  <c r="AN202" i="18" s="1"/>
  <c r="CK202" i="8"/>
  <c r="CJ203" i="8"/>
  <c r="AL204" i="18" s="1"/>
  <c r="CI210" i="8"/>
  <c r="AK211" i="18" s="1"/>
  <c r="AM209" i="25"/>
  <c r="AK209" i="25"/>
  <c r="AI210" i="25"/>
  <c r="AX207" i="8"/>
  <c r="BP207" i="8" s="1"/>
  <c r="D207" i="27"/>
  <c r="C211" i="18"/>
  <c r="CH210" i="8"/>
  <c r="D211" i="18"/>
  <c r="M210" i="8"/>
  <c r="L210" i="8" s="1"/>
  <c r="K211" i="8" s="1"/>
  <c r="N211" i="8" s="1"/>
  <c r="F210" i="8"/>
  <c r="H210" i="8" s="1"/>
  <c r="CU210" i="8" s="1"/>
  <c r="S210" i="8"/>
  <c r="T210" i="8" s="1"/>
  <c r="P210" i="8"/>
  <c r="Q210" i="8" s="1"/>
  <c r="U210" i="8"/>
  <c r="V210" i="8" s="1"/>
  <c r="BE208" i="8"/>
  <c r="AE209" i="18" s="1"/>
  <c r="BO208" i="8"/>
  <c r="AH209" i="18" s="1"/>
  <c r="BL205" i="8"/>
  <c r="AG206" i="18" s="1"/>
  <c r="BB205" i="8"/>
  <c r="AD206" i="18" s="1"/>
  <c r="BU205" i="8"/>
  <c r="AJ206" i="18" s="1"/>
  <c r="C205" i="27"/>
  <c r="BH205" i="8"/>
  <c r="AF206" i="18" s="1"/>
  <c r="M211" i="25"/>
  <c r="N211" i="25"/>
  <c r="O211" i="25"/>
  <c r="P210" i="25"/>
  <c r="Q210" i="25"/>
  <c r="BC209" i="8"/>
  <c r="BD209" i="8" s="1"/>
  <c r="L210" i="18"/>
  <c r="BS206" i="8"/>
  <c r="BT206" i="8" s="1"/>
  <c r="V207" i="18"/>
  <c r="AU210" i="8"/>
  <c r="AF210" i="8"/>
  <c r="O211" i="8"/>
  <c r="I212" i="8" s="1"/>
  <c r="J212" i="8" s="1"/>
  <c r="AM210" i="8"/>
  <c r="S211" i="18" s="1"/>
  <c r="G211" i="18"/>
  <c r="G210" i="27"/>
  <c r="BJ206" i="8"/>
  <c r="BK206" i="8" s="1"/>
  <c r="AB207" i="18"/>
  <c r="DA209" i="8"/>
  <c r="AS208" i="8"/>
  <c r="X209" i="18" s="1"/>
  <c r="AD208" i="8"/>
  <c r="K209" i="18" s="1"/>
  <c r="AL208" i="8"/>
  <c r="R209" i="18" s="1"/>
  <c r="F209" i="18"/>
  <c r="F208" i="27"/>
  <c r="BM209" i="8"/>
  <c r="BN209" i="8" s="1"/>
  <c r="Y210" i="18"/>
  <c r="BR205" i="8"/>
  <c r="AI206" i="18" s="1"/>
  <c r="AK208" i="8"/>
  <c r="AC208" i="8"/>
  <c r="AR208" i="8"/>
  <c r="E209" i="18"/>
  <c r="E208" i="27"/>
  <c r="AG209" i="8"/>
  <c r="M210" i="18" s="1"/>
  <c r="AN209" i="8"/>
  <c r="T210" i="18" s="1"/>
  <c r="AV209" i="8"/>
  <c r="Z210" i="18" s="1"/>
  <c r="H210" i="18"/>
  <c r="H209" i="27"/>
  <c r="R209" i="8"/>
  <c r="AT207" i="8"/>
  <c r="W208" i="18"/>
  <c r="G209" i="8"/>
  <c r="CV210" i="8"/>
  <c r="AO208" i="8"/>
  <c r="U209" i="18" s="1"/>
  <c r="AH208" i="8"/>
  <c r="N209" i="18" s="1"/>
  <c r="AW208" i="8"/>
  <c r="I209" i="18"/>
  <c r="I208" i="27"/>
  <c r="AI207" i="8"/>
  <c r="AE207" i="8"/>
  <c r="J208" i="18"/>
  <c r="AZ206" i="8"/>
  <c r="BA206" i="8" s="1"/>
  <c r="O207" i="18"/>
  <c r="AH209" i="8"/>
  <c r="N210" i="18" s="1"/>
  <c r="AO209" i="8"/>
  <c r="U210" i="18" s="1"/>
  <c r="AW209" i="8"/>
  <c r="AA210" i="18" s="1"/>
  <c r="I210" i="18"/>
  <c r="I209" i="27"/>
  <c r="AP207" i="8"/>
  <c r="Q208" i="18"/>
  <c r="BF206" i="8"/>
  <c r="BG206" i="8" s="1"/>
  <c r="P207" i="18"/>
  <c r="BP206" i="8"/>
  <c r="BQ206" i="8" s="1"/>
  <c r="AC207" i="18"/>
  <c r="R210" i="25"/>
  <c r="E211" i="8"/>
  <c r="C211" i="8"/>
  <c r="AL210" i="25"/>
  <c r="D211" i="8"/>
  <c r="CR202" i="8" l="1"/>
  <c r="AM203" i="18"/>
  <c r="CL203" i="8"/>
  <c r="CM203" i="8"/>
  <c r="CY210" i="8"/>
  <c r="CZ210" i="8"/>
  <c r="CW210" i="8"/>
  <c r="CX211" i="8" s="1"/>
  <c r="AP212" i="18" s="1"/>
  <c r="CN210" i="8"/>
  <c r="CQ210" i="8"/>
  <c r="CO202" i="8"/>
  <c r="CP202" i="8" s="1"/>
  <c r="AN203" i="18" s="1"/>
  <c r="CK203" i="8"/>
  <c r="CJ204" i="8"/>
  <c r="AL205" i="18" s="1"/>
  <c r="CI211" i="8"/>
  <c r="AK212" i="18" s="1"/>
  <c r="AM210" i="25"/>
  <c r="R211" i="25"/>
  <c r="AI211" i="25"/>
  <c r="AC208" i="18"/>
  <c r="C212" i="18"/>
  <c r="CH211" i="8"/>
  <c r="D212" i="18"/>
  <c r="M211" i="8"/>
  <c r="L211" i="8" s="1"/>
  <c r="K212" i="8" s="1"/>
  <c r="N212" i="8" s="1"/>
  <c r="F211" i="8"/>
  <c r="H211" i="8" s="1"/>
  <c r="CU211" i="8" s="1"/>
  <c r="P211" i="8"/>
  <c r="Q211" i="8" s="1"/>
  <c r="S211" i="8"/>
  <c r="T211" i="8" s="1"/>
  <c r="U211" i="8"/>
  <c r="V211" i="8" s="1"/>
  <c r="BO209" i="8"/>
  <c r="AH210" i="18" s="1"/>
  <c r="BQ207" i="8"/>
  <c r="BR206" i="8"/>
  <c r="AI207" i="18" s="1"/>
  <c r="BH206" i="8"/>
  <c r="AF207" i="18" s="1"/>
  <c r="BE209" i="8"/>
  <c r="AE210" i="18" s="1"/>
  <c r="BB206" i="8"/>
  <c r="AD207" i="18" s="1"/>
  <c r="BL206" i="8"/>
  <c r="AG207" i="18" s="1"/>
  <c r="AG210" i="8"/>
  <c r="M211" i="18" s="1"/>
  <c r="AV210" i="8"/>
  <c r="Z211" i="18" s="1"/>
  <c r="AN210" i="8"/>
  <c r="T211" i="18" s="1"/>
  <c r="H210" i="27"/>
  <c r="H211" i="18"/>
  <c r="BC210" i="8"/>
  <c r="BD210" i="8" s="1"/>
  <c r="L211" i="18"/>
  <c r="AS209" i="8"/>
  <c r="X210" i="18" s="1"/>
  <c r="AD209" i="8"/>
  <c r="K210" i="18" s="1"/>
  <c r="AL209" i="8"/>
  <c r="R210" i="18" s="1"/>
  <c r="F210" i="18"/>
  <c r="F209" i="27"/>
  <c r="DA210" i="8"/>
  <c r="AU211" i="8"/>
  <c r="AF211" i="8"/>
  <c r="O212" i="8"/>
  <c r="I213" i="8" s="1"/>
  <c r="J213" i="8" s="1"/>
  <c r="G212" i="18"/>
  <c r="G211" i="27"/>
  <c r="AM211" i="8"/>
  <c r="S212" i="18" s="1"/>
  <c r="BM210" i="8"/>
  <c r="BN210" i="8" s="1"/>
  <c r="Y211" i="18"/>
  <c r="BJ207" i="8"/>
  <c r="BK207" i="8" s="1"/>
  <c r="AB208" i="18"/>
  <c r="AA209" i="18"/>
  <c r="AX208" i="8"/>
  <c r="AT208" i="8"/>
  <c r="W209" i="18"/>
  <c r="AO210" i="8"/>
  <c r="U211" i="18" s="1"/>
  <c r="AW210" i="8"/>
  <c r="AA211" i="18" s="1"/>
  <c r="AH210" i="8"/>
  <c r="N211" i="18" s="1"/>
  <c r="I211" i="18"/>
  <c r="I210" i="27"/>
  <c r="N212" i="25"/>
  <c r="M212" i="25"/>
  <c r="P211" i="25"/>
  <c r="O212" i="25"/>
  <c r="Q211" i="25"/>
  <c r="BU206" i="8"/>
  <c r="AJ207" i="18" s="1"/>
  <c r="C206" i="27"/>
  <c r="D208" i="27"/>
  <c r="AI208" i="8"/>
  <c r="AE208" i="8"/>
  <c r="J209" i="18"/>
  <c r="BS207" i="8"/>
  <c r="BT207" i="8" s="1"/>
  <c r="V208" i="18"/>
  <c r="AZ207" i="8"/>
  <c r="BA207" i="8" s="1"/>
  <c r="O208" i="18"/>
  <c r="AK209" i="8"/>
  <c r="AC209" i="8"/>
  <c r="AR209" i="8"/>
  <c r="E210" i="18"/>
  <c r="E209" i="27"/>
  <c r="AP208" i="8"/>
  <c r="Q209" i="18"/>
  <c r="R210" i="8"/>
  <c r="BF207" i="8"/>
  <c r="BG207" i="8" s="1"/>
  <c r="P208" i="18"/>
  <c r="G210" i="8"/>
  <c r="CV211" i="8"/>
  <c r="AJ210" i="25"/>
  <c r="AL211" i="25"/>
  <c r="D212" i="8"/>
  <c r="C212" i="8"/>
  <c r="E212" i="8"/>
  <c r="CR203" i="8" l="1"/>
  <c r="AM204" i="18"/>
  <c r="CL204" i="8"/>
  <c r="CM204" i="8"/>
  <c r="CZ211" i="8"/>
  <c r="CY211" i="8"/>
  <c r="CW211" i="8"/>
  <c r="CX212" i="8" s="1"/>
  <c r="AP213" i="18" s="1"/>
  <c r="CN211" i="8"/>
  <c r="CQ211" i="8"/>
  <c r="CO203" i="8"/>
  <c r="CP203" i="8" s="1"/>
  <c r="AN204" i="18" s="1"/>
  <c r="CK204" i="8"/>
  <c r="CJ205" i="8"/>
  <c r="AL206" i="18" s="1"/>
  <c r="CI212" i="8"/>
  <c r="AK213" i="18" s="1"/>
  <c r="AK210" i="25"/>
  <c r="AM211" i="25"/>
  <c r="D209" i="27"/>
  <c r="S212" i="8"/>
  <c r="T212" i="8" s="1"/>
  <c r="U212" i="8"/>
  <c r="V212" i="8" s="1"/>
  <c r="M212" i="8"/>
  <c r="L212" i="8" s="1"/>
  <c r="K213" i="8" s="1"/>
  <c r="N213" i="8" s="1"/>
  <c r="F212" i="8"/>
  <c r="H212" i="8" s="1"/>
  <c r="CU212" i="8" s="1"/>
  <c r="P212" i="8"/>
  <c r="Q212" i="8" s="1"/>
  <c r="R212" i="25"/>
  <c r="AI212" i="25"/>
  <c r="AX209" i="8"/>
  <c r="AC210" i="18" s="1"/>
  <c r="C213" i="18"/>
  <c r="CH212" i="8"/>
  <c r="D213" i="18"/>
  <c r="BL207" i="8"/>
  <c r="AG208" i="18" s="1"/>
  <c r="BH207" i="8"/>
  <c r="AF208" i="18" s="1"/>
  <c r="BU207" i="8"/>
  <c r="AJ208" i="18" s="1"/>
  <c r="C207" i="27"/>
  <c r="BB207" i="8"/>
  <c r="AD208" i="18" s="1"/>
  <c r="BO210" i="8"/>
  <c r="AH211" i="18" s="1"/>
  <c r="G211" i="8"/>
  <c r="CV212" i="8"/>
  <c r="AK210" i="8"/>
  <c r="AC210" i="8"/>
  <c r="AR210" i="8"/>
  <c r="E211" i="18"/>
  <c r="E210" i="27"/>
  <c r="AO211" i="8"/>
  <c r="U212" i="18" s="1"/>
  <c r="AH211" i="8"/>
  <c r="N212" i="18" s="1"/>
  <c r="AW211" i="8"/>
  <c r="AA212" i="18" s="1"/>
  <c r="I211" i="27"/>
  <c r="I212" i="18"/>
  <c r="BE210" i="8"/>
  <c r="AE211" i="18" s="1"/>
  <c r="BC211" i="8"/>
  <c r="BD211" i="8" s="1"/>
  <c r="L212" i="18"/>
  <c r="AI209" i="8"/>
  <c r="AE209" i="8"/>
  <c r="J210" i="18"/>
  <c r="AP209" i="8"/>
  <c r="Q210" i="18"/>
  <c r="AU212" i="8"/>
  <c r="AF212" i="8"/>
  <c r="O213" i="8"/>
  <c r="I214" i="8" s="1"/>
  <c r="J214" i="8" s="1"/>
  <c r="AM212" i="8"/>
  <c r="S213" i="18" s="1"/>
  <c r="G213" i="18"/>
  <c r="G212" i="27"/>
  <c r="AV211" i="8"/>
  <c r="Z212" i="18" s="1"/>
  <c r="AG211" i="8"/>
  <c r="M212" i="18" s="1"/>
  <c r="AN211" i="8"/>
  <c r="T212" i="18" s="1"/>
  <c r="H212" i="18"/>
  <c r="H211" i="27"/>
  <c r="AZ208" i="8"/>
  <c r="BA208" i="8" s="1"/>
  <c r="O209" i="18"/>
  <c r="BM211" i="8"/>
  <c r="BN211" i="8" s="1"/>
  <c r="Y212" i="18"/>
  <c r="AS210" i="8"/>
  <c r="X211" i="18" s="1"/>
  <c r="AD210" i="8"/>
  <c r="K211" i="18" s="1"/>
  <c r="AL210" i="8"/>
  <c r="R211" i="18" s="1"/>
  <c r="F211" i="18"/>
  <c r="F210" i="27"/>
  <c r="R211" i="8"/>
  <c r="BF208" i="8"/>
  <c r="BG208" i="8" s="1"/>
  <c r="P209" i="18"/>
  <c r="BJ208" i="8"/>
  <c r="BK208" i="8" s="1"/>
  <c r="AB209" i="18"/>
  <c r="BR207" i="8"/>
  <c r="AI208" i="18" s="1"/>
  <c r="AT209" i="8"/>
  <c r="W210" i="18"/>
  <c r="BS208" i="8"/>
  <c r="BT208" i="8" s="1"/>
  <c r="V209" i="18"/>
  <c r="N213" i="25"/>
  <c r="M213" i="25"/>
  <c r="AI213" i="25" s="1"/>
  <c r="P212" i="25"/>
  <c r="O213" i="25"/>
  <c r="Q212" i="25"/>
  <c r="BP208" i="8"/>
  <c r="BQ208" i="8" s="1"/>
  <c r="AC209" i="18"/>
  <c r="DA211" i="8"/>
  <c r="E213" i="8"/>
  <c r="C213" i="8"/>
  <c r="D213" i="8"/>
  <c r="AL212" i="25"/>
  <c r="AJ211" i="25"/>
  <c r="AJ213" i="25"/>
  <c r="CR204" i="8" l="1"/>
  <c r="AM205" i="18"/>
  <c r="CL205" i="8"/>
  <c r="CM205" i="8"/>
  <c r="AK211" i="25"/>
  <c r="CZ212" i="8"/>
  <c r="CY212" i="8"/>
  <c r="CW212" i="8"/>
  <c r="CX213" i="8" s="1"/>
  <c r="AP214" i="18" s="1"/>
  <c r="CN212" i="8"/>
  <c r="CQ212" i="8"/>
  <c r="CO204" i="8"/>
  <c r="CP204" i="8" s="1"/>
  <c r="AN205" i="18" s="1"/>
  <c r="CK205" i="8"/>
  <c r="CJ206" i="8"/>
  <c r="AL207" i="18" s="1"/>
  <c r="CI213" i="8"/>
  <c r="AK214" i="18" s="1"/>
  <c r="AM212" i="25"/>
  <c r="AK213" i="25"/>
  <c r="S213" i="8"/>
  <c r="T213" i="8" s="1"/>
  <c r="U213" i="8"/>
  <c r="V213" i="8" s="1"/>
  <c r="I214" i="18" s="1"/>
  <c r="M213" i="8"/>
  <c r="L213" i="8" s="1"/>
  <c r="K214" i="8" s="1"/>
  <c r="N214" i="8" s="1"/>
  <c r="F213" i="8"/>
  <c r="H213" i="8" s="1"/>
  <c r="CU213" i="8" s="1"/>
  <c r="P213" i="8"/>
  <c r="Q213" i="8" s="1"/>
  <c r="R213" i="25"/>
  <c r="BP209" i="8"/>
  <c r="BQ209" i="8" s="1"/>
  <c r="AX210" i="8"/>
  <c r="AC211" i="18" s="1"/>
  <c r="CH213" i="8"/>
  <c r="D214" i="18"/>
  <c r="C214" i="18"/>
  <c r="BO211" i="8"/>
  <c r="AH212" i="18" s="1"/>
  <c r="BB208" i="8"/>
  <c r="AD209" i="18" s="1"/>
  <c r="BL208" i="8"/>
  <c r="AG209" i="18" s="1"/>
  <c r="BH208" i="8"/>
  <c r="AF209" i="18" s="1"/>
  <c r="BU208" i="8"/>
  <c r="AJ209" i="18" s="1"/>
  <c r="C208" i="27"/>
  <c r="BE211" i="8"/>
  <c r="AE212" i="18" s="1"/>
  <c r="R212" i="8"/>
  <c r="AU213" i="8"/>
  <c r="AF213" i="8"/>
  <c r="O214" i="8"/>
  <c r="I215" i="8" s="1"/>
  <c r="J215" i="8" s="1"/>
  <c r="AM213" i="8"/>
  <c r="S214" i="18" s="1"/>
  <c r="G214" i="18"/>
  <c r="G213" i="27"/>
  <c r="AK211" i="8"/>
  <c r="AC211" i="8"/>
  <c r="AR211" i="8"/>
  <c r="E211" i="27"/>
  <c r="E212" i="18"/>
  <c r="BM212" i="8"/>
  <c r="BN212" i="8" s="1"/>
  <c r="Y213" i="18"/>
  <c r="D210" i="27"/>
  <c r="N214" i="25"/>
  <c r="M214" i="25"/>
  <c r="P213" i="25"/>
  <c r="Q213" i="25"/>
  <c r="O214" i="25"/>
  <c r="AG212" i="8"/>
  <c r="M213" i="18" s="1"/>
  <c r="AN212" i="8"/>
  <c r="T213" i="18" s="1"/>
  <c r="AV212" i="8"/>
  <c r="Z213" i="18" s="1"/>
  <c r="H212" i="27"/>
  <c r="H213" i="18"/>
  <c r="AW212" i="8"/>
  <c r="AA213" i="18" s="1"/>
  <c r="I213" i="18"/>
  <c r="I212" i="27"/>
  <c r="AO212" i="8"/>
  <c r="U213" i="18" s="1"/>
  <c r="AH212" i="8"/>
  <c r="N213" i="18" s="1"/>
  <c r="BS209" i="8"/>
  <c r="BT209" i="8" s="1"/>
  <c r="V210" i="18"/>
  <c r="AT210" i="8"/>
  <c r="W211" i="18"/>
  <c r="AI210" i="8"/>
  <c r="AE210" i="8"/>
  <c r="J211" i="18"/>
  <c r="BR208" i="8"/>
  <c r="AI209" i="18" s="1"/>
  <c r="DA212" i="8"/>
  <c r="AZ209" i="8"/>
  <c r="BA209" i="8" s="1"/>
  <c r="O210" i="18"/>
  <c r="AP210" i="8"/>
  <c r="Q211" i="18"/>
  <c r="BJ209" i="8"/>
  <c r="BK209" i="8" s="1"/>
  <c r="AB210" i="18"/>
  <c r="BF209" i="8"/>
  <c r="BG209" i="8" s="1"/>
  <c r="P210" i="18"/>
  <c r="AS211" i="8"/>
  <c r="X212" i="18" s="1"/>
  <c r="AL211" i="8"/>
  <c r="R212" i="18" s="1"/>
  <c r="AD211" i="8"/>
  <c r="K212" i="18" s="1"/>
  <c r="F212" i="18"/>
  <c r="F211" i="27"/>
  <c r="BC212" i="8"/>
  <c r="BD212" i="8" s="1"/>
  <c r="L213" i="18"/>
  <c r="G212" i="8"/>
  <c r="CV213" i="8"/>
  <c r="D214" i="8"/>
  <c r="C214" i="8"/>
  <c r="AL213" i="25"/>
  <c r="E214" i="8"/>
  <c r="AJ212" i="25"/>
  <c r="CR205" i="8" l="1"/>
  <c r="AM206" i="18"/>
  <c r="CL206" i="8"/>
  <c r="CM206" i="8"/>
  <c r="AK212" i="25"/>
  <c r="CY213" i="8"/>
  <c r="CZ213" i="8"/>
  <c r="CW213" i="8"/>
  <c r="CX214" i="8" s="1"/>
  <c r="AP215" i="18" s="1"/>
  <c r="CN213" i="8"/>
  <c r="CQ213" i="8"/>
  <c r="CO205" i="8"/>
  <c r="CP205" i="8" s="1"/>
  <c r="AN206" i="18" s="1"/>
  <c r="CK206" i="8"/>
  <c r="CJ207" i="8"/>
  <c r="AL208" i="18" s="1"/>
  <c r="CI214" i="8"/>
  <c r="AK215" i="18" s="1"/>
  <c r="AO213" i="8"/>
  <c r="U214" i="18" s="1"/>
  <c r="AH213" i="8"/>
  <c r="N214" i="18" s="1"/>
  <c r="AM213" i="25"/>
  <c r="AW213" i="8"/>
  <c r="AA214" i="18" s="1"/>
  <c r="I213" i="27"/>
  <c r="M214" i="8"/>
  <c r="L214" i="8" s="1"/>
  <c r="K215" i="8" s="1"/>
  <c r="N215" i="8" s="1"/>
  <c r="U214" i="8"/>
  <c r="V214" i="8" s="1"/>
  <c r="AH214" i="8" s="1"/>
  <c r="N215" i="18" s="1"/>
  <c r="F214" i="8"/>
  <c r="H214" i="8" s="1"/>
  <c r="CU214" i="8" s="1"/>
  <c r="S214" i="8"/>
  <c r="T214" i="8" s="1"/>
  <c r="P214" i="8"/>
  <c r="Q214" i="8" s="1"/>
  <c r="R214" i="25"/>
  <c r="AI214" i="25"/>
  <c r="BP210" i="8"/>
  <c r="BQ210" i="8" s="1"/>
  <c r="C215" i="18"/>
  <c r="CH214" i="8"/>
  <c r="D215" i="18"/>
  <c r="BL209" i="8"/>
  <c r="AG210" i="18" s="1"/>
  <c r="BO212" i="8"/>
  <c r="AH213" i="18" s="1"/>
  <c r="BU209" i="8"/>
  <c r="AJ210" i="18" s="1"/>
  <c r="C209" i="27"/>
  <c r="BB209" i="8"/>
  <c r="AD210" i="18" s="1"/>
  <c r="AU214" i="8"/>
  <c r="AF214" i="8"/>
  <c r="O215" i="8"/>
  <c r="I216" i="8" s="1"/>
  <c r="J216" i="8" s="1"/>
  <c r="G215" i="18"/>
  <c r="G214" i="27"/>
  <c r="AM214" i="8"/>
  <c r="S215" i="18" s="1"/>
  <c r="BH209" i="8"/>
  <c r="AF210" i="18" s="1"/>
  <c r="BE212" i="8"/>
  <c r="AE213" i="18" s="1"/>
  <c r="AK212" i="8"/>
  <c r="AC212" i="8"/>
  <c r="AR212" i="8"/>
  <c r="E213" i="18"/>
  <c r="E212" i="27"/>
  <c r="AG213" i="8"/>
  <c r="M214" i="18" s="1"/>
  <c r="AN213" i="8"/>
  <c r="T214" i="18" s="1"/>
  <c r="AV213" i="8"/>
  <c r="Z214" i="18" s="1"/>
  <c r="H214" i="18"/>
  <c r="H213" i="27"/>
  <c r="AP211" i="8"/>
  <c r="Q212" i="18"/>
  <c r="F213" i="18"/>
  <c r="AL212" i="8"/>
  <c r="R213" i="18" s="1"/>
  <c r="F212" i="27"/>
  <c r="AS212" i="8"/>
  <c r="X213" i="18" s="1"/>
  <c r="AD212" i="8"/>
  <c r="K213" i="18" s="1"/>
  <c r="AZ210" i="8"/>
  <c r="BA210" i="8" s="1"/>
  <c r="O211" i="18"/>
  <c r="R213" i="8"/>
  <c r="BS210" i="8"/>
  <c r="BT210" i="8" s="1"/>
  <c r="V211" i="18"/>
  <c r="BF210" i="8"/>
  <c r="BG210" i="8" s="1"/>
  <c r="P211" i="18"/>
  <c r="G213" i="8"/>
  <c r="CV214" i="8"/>
  <c r="BJ210" i="8"/>
  <c r="BK210" i="8" s="1"/>
  <c r="AB211" i="18"/>
  <c r="DA213" i="8"/>
  <c r="D211" i="27"/>
  <c r="BC213" i="8"/>
  <c r="BD213" i="8" s="1"/>
  <c r="L214" i="18"/>
  <c r="AT211" i="8"/>
  <c r="W212" i="18"/>
  <c r="AX211" i="8"/>
  <c r="BR209" i="8"/>
  <c r="AI210" i="18" s="1"/>
  <c r="M215" i="25"/>
  <c r="AI215" i="25" s="1"/>
  <c r="N215" i="25"/>
  <c r="O215" i="25"/>
  <c r="Q214" i="25"/>
  <c r="P214" i="25"/>
  <c r="AI211" i="8"/>
  <c r="AE211" i="8"/>
  <c r="J212" i="18"/>
  <c r="BM213" i="8"/>
  <c r="BN213" i="8" s="1"/>
  <c r="Y214" i="18"/>
  <c r="C215" i="8"/>
  <c r="E215" i="8"/>
  <c r="D215" i="8"/>
  <c r="AL214" i="25"/>
  <c r="AL215" i="25"/>
  <c r="CR206" i="8" l="1"/>
  <c r="AM207" i="18"/>
  <c r="CL207" i="8"/>
  <c r="CM207" i="8"/>
  <c r="CY214" i="8"/>
  <c r="CZ214" i="8"/>
  <c r="CW214" i="8"/>
  <c r="CX215" i="8" s="1"/>
  <c r="AP216" i="18" s="1"/>
  <c r="CN214" i="8"/>
  <c r="CQ214" i="8"/>
  <c r="CO206" i="8"/>
  <c r="CP206" i="8" s="1"/>
  <c r="AN207" i="18" s="1"/>
  <c r="CK207" i="8"/>
  <c r="CJ208" i="8"/>
  <c r="AL209" i="18" s="1"/>
  <c r="CI215" i="8"/>
  <c r="AK216" i="18" s="1"/>
  <c r="AM215" i="25"/>
  <c r="AM214" i="25"/>
  <c r="AO214" i="8"/>
  <c r="U215" i="18" s="1"/>
  <c r="AW214" i="8"/>
  <c r="AA215" i="18" s="1"/>
  <c r="I214" i="27"/>
  <c r="I215" i="18"/>
  <c r="M215" i="8"/>
  <c r="L215" i="8" s="1"/>
  <c r="K216" i="8" s="1"/>
  <c r="N216" i="8" s="1"/>
  <c r="F215" i="8"/>
  <c r="H215" i="8" s="1"/>
  <c r="CU215" i="8" s="1"/>
  <c r="P215" i="8"/>
  <c r="Q215" i="8" s="1"/>
  <c r="S215" i="8"/>
  <c r="T215" i="8" s="1"/>
  <c r="U215" i="8"/>
  <c r="V215" i="8" s="1"/>
  <c r="AO215" i="8" s="1"/>
  <c r="U216" i="18" s="1"/>
  <c r="R215" i="25"/>
  <c r="C216" i="18"/>
  <c r="CH215" i="8"/>
  <c r="D216" i="18"/>
  <c r="BH210" i="8"/>
  <c r="AF211" i="18" s="1"/>
  <c r="BO213" i="8"/>
  <c r="AH214" i="18" s="1"/>
  <c r="C210" i="27"/>
  <c r="BU210" i="8"/>
  <c r="AJ211" i="18" s="1"/>
  <c r="BE213" i="8"/>
  <c r="AE214" i="18" s="1"/>
  <c r="BL210" i="8"/>
  <c r="AG211" i="18" s="1"/>
  <c r="BB210" i="8"/>
  <c r="AD211" i="18" s="1"/>
  <c r="AU215" i="8"/>
  <c r="AF215" i="8"/>
  <c r="O216" i="8"/>
  <c r="I217" i="8" s="1"/>
  <c r="J217" i="8" s="1"/>
  <c r="AM215" i="8"/>
  <c r="S216" i="18" s="1"/>
  <c r="G216" i="18"/>
  <c r="G215" i="27"/>
  <c r="AP212" i="8"/>
  <c r="Q213" i="18"/>
  <c r="BC214" i="8"/>
  <c r="BD214" i="8" s="1"/>
  <c r="L215" i="18"/>
  <c r="AZ211" i="8"/>
  <c r="BA211" i="8" s="1"/>
  <c r="O212" i="18"/>
  <c r="DA214" i="8"/>
  <c r="BP211" i="8"/>
  <c r="BQ211" i="8" s="1"/>
  <c r="AC212" i="18"/>
  <c r="BJ211" i="8"/>
  <c r="BK211" i="8" s="1"/>
  <c r="AB212" i="18"/>
  <c r="F214" i="18"/>
  <c r="AD213" i="8"/>
  <c r="K214" i="18" s="1"/>
  <c r="F213" i="27"/>
  <c r="AS213" i="8"/>
  <c r="X214" i="18" s="1"/>
  <c r="AL213" i="8"/>
  <c r="R214" i="18" s="1"/>
  <c r="AV214" i="8"/>
  <c r="Z215" i="18" s="1"/>
  <c r="AG214" i="8"/>
  <c r="M215" i="18" s="1"/>
  <c r="AN214" i="8"/>
  <c r="T215" i="18" s="1"/>
  <c r="H214" i="27"/>
  <c r="H215" i="18"/>
  <c r="BM214" i="8"/>
  <c r="BN214" i="8" s="1"/>
  <c r="Y215" i="18"/>
  <c r="BF211" i="8"/>
  <c r="BG211" i="8" s="1"/>
  <c r="P212" i="18"/>
  <c r="R214" i="8"/>
  <c r="D212" i="27"/>
  <c r="N216" i="25"/>
  <c r="M216" i="25"/>
  <c r="O216" i="25"/>
  <c r="Q215" i="25"/>
  <c r="P215" i="25"/>
  <c r="AK213" i="8"/>
  <c r="AC213" i="8"/>
  <c r="AR213" i="8"/>
  <c r="E214" i="18"/>
  <c r="E213" i="27"/>
  <c r="BS211" i="8"/>
  <c r="BT211" i="8" s="1"/>
  <c r="V212" i="18"/>
  <c r="BR210" i="8"/>
  <c r="AI211" i="18" s="1"/>
  <c r="AX212" i="8"/>
  <c r="G214" i="8"/>
  <c r="CV215" i="8"/>
  <c r="AT212" i="8"/>
  <c r="W213" i="18"/>
  <c r="AI212" i="8"/>
  <c r="AE212" i="8"/>
  <c r="J213" i="18"/>
  <c r="C216" i="8"/>
  <c r="E216" i="8"/>
  <c r="AJ214" i="25"/>
  <c r="AJ215" i="25"/>
  <c r="D216" i="8"/>
  <c r="CR207" i="8" l="1"/>
  <c r="AM208" i="18"/>
  <c r="CL208" i="8"/>
  <c r="CM208" i="8"/>
  <c r="CZ215" i="8"/>
  <c r="CY215" i="8"/>
  <c r="CW215" i="8"/>
  <c r="CX216" i="8" s="1"/>
  <c r="AP217" i="18" s="1"/>
  <c r="CN215" i="8"/>
  <c r="CQ215" i="8"/>
  <c r="CO207" i="8"/>
  <c r="CP207" i="8" s="1"/>
  <c r="AN208" i="18" s="1"/>
  <c r="CK208" i="8"/>
  <c r="CJ209" i="8"/>
  <c r="AL210" i="18" s="1"/>
  <c r="CI216" i="8"/>
  <c r="AK217" i="18" s="1"/>
  <c r="AK214" i="25"/>
  <c r="AK215" i="25"/>
  <c r="I215" i="27"/>
  <c r="AH215" i="8"/>
  <c r="N216" i="18" s="1"/>
  <c r="I216" i="18"/>
  <c r="AW215" i="8"/>
  <c r="AA216" i="18" s="1"/>
  <c r="M216" i="8"/>
  <c r="L216" i="8" s="1"/>
  <c r="K217" i="8" s="1"/>
  <c r="N217" i="8" s="1"/>
  <c r="F216" i="8"/>
  <c r="H216" i="8" s="1"/>
  <c r="CU216" i="8" s="1"/>
  <c r="P216" i="8"/>
  <c r="Q216" i="8" s="1"/>
  <c r="S216" i="8"/>
  <c r="T216" i="8" s="1"/>
  <c r="U216" i="8"/>
  <c r="V216" i="8" s="1"/>
  <c r="AO216" i="8" s="1"/>
  <c r="U217" i="18" s="1"/>
  <c r="AI216" i="25"/>
  <c r="D213" i="27"/>
  <c r="CH216" i="8"/>
  <c r="D217" i="18"/>
  <c r="C217" i="18"/>
  <c r="BH211" i="8"/>
  <c r="AF212" i="18" s="1"/>
  <c r="BO214" i="8"/>
  <c r="AH215" i="18" s="1"/>
  <c r="BE214" i="8"/>
  <c r="AE215" i="18" s="1"/>
  <c r="C211" i="27"/>
  <c r="BU211" i="8"/>
  <c r="AJ212" i="18" s="1"/>
  <c r="BL211" i="8"/>
  <c r="AG212" i="18" s="1"/>
  <c r="BB211" i="8"/>
  <c r="AD212" i="18" s="1"/>
  <c r="AU216" i="8"/>
  <c r="AF216" i="8"/>
  <c r="O217" i="8"/>
  <c r="I218" i="8" s="1"/>
  <c r="J218" i="8" s="1"/>
  <c r="G217" i="18"/>
  <c r="G216" i="27"/>
  <c r="AM216" i="8"/>
  <c r="S217" i="18" s="1"/>
  <c r="BR211" i="8"/>
  <c r="AI212" i="18" s="1"/>
  <c r="BJ212" i="8"/>
  <c r="BK212" i="8" s="1"/>
  <c r="AB213" i="18"/>
  <c r="BS212" i="8"/>
  <c r="BT212" i="8" s="1"/>
  <c r="V213" i="18"/>
  <c r="M217" i="25"/>
  <c r="AI217" i="25" s="1"/>
  <c r="N217" i="25"/>
  <c r="O217" i="25"/>
  <c r="Q216" i="25"/>
  <c r="P216" i="25"/>
  <c r="AD214" i="8"/>
  <c r="K215" i="18" s="1"/>
  <c r="AL214" i="8"/>
  <c r="R215" i="18" s="1"/>
  <c r="AS214" i="8"/>
  <c r="X215" i="18" s="1"/>
  <c r="F215" i="18"/>
  <c r="F214" i="27"/>
  <c r="H216" i="18"/>
  <c r="H215" i="27"/>
  <c r="AN215" i="8"/>
  <c r="T216" i="18" s="1"/>
  <c r="AG215" i="8"/>
  <c r="M216" i="18" s="1"/>
  <c r="AV215" i="8"/>
  <c r="Z216" i="18" s="1"/>
  <c r="BP212" i="8"/>
  <c r="BQ212" i="8" s="1"/>
  <c r="AC213" i="18"/>
  <c r="R215" i="8"/>
  <c r="DA215" i="8"/>
  <c r="BM215" i="8"/>
  <c r="BN215" i="8" s="1"/>
  <c r="Y216" i="18"/>
  <c r="G215" i="8"/>
  <c r="CV216" i="8"/>
  <c r="AZ212" i="8"/>
  <c r="BA212" i="8" s="1"/>
  <c r="O213" i="18"/>
  <c r="AT213" i="8"/>
  <c r="W214" i="18"/>
  <c r="AX213" i="8"/>
  <c r="AI213" i="8"/>
  <c r="AE213" i="8"/>
  <c r="J214" i="18"/>
  <c r="AK214" i="8"/>
  <c r="AC214" i="8"/>
  <c r="AR214" i="8"/>
  <c r="E215" i="18"/>
  <c r="E214" i="27"/>
  <c r="BF212" i="8"/>
  <c r="BG212" i="8" s="1"/>
  <c r="P213" i="18"/>
  <c r="R216" i="25"/>
  <c r="AP213" i="8"/>
  <c r="Q214" i="18"/>
  <c r="BC215" i="8"/>
  <c r="BD215" i="8" s="1"/>
  <c r="L216" i="18"/>
  <c r="E217" i="8"/>
  <c r="C217" i="8"/>
  <c r="D217" i="8"/>
  <c r="AL216" i="25"/>
  <c r="AJ217" i="25"/>
  <c r="AJ216" i="25"/>
  <c r="CR208" i="8" l="1"/>
  <c r="AM209" i="18"/>
  <c r="CL209" i="8"/>
  <c r="CM209" i="8"/>
  <c r="CZ216" i="8"/>
  <c r="CY216" i="8"/>
  <c r="CW216" i="8"/>
  <c r="CX217" i="8" s="1"/>
  <c r="AP218" i="18" s="1"/>
  <c r="CN216" i="8"/>
  <c r="CQ216" i="8"/>
  <c r="CO208" i="8"/>
  <c r="CP208" i="8" s="1"/>
  <c r="AN209" i="18" s="1"/>
  <c r="CK209" i="8"/>
  <c r="CJ210" i="8"/>
  <c r="AL211" i="18" s="1"/>
  <c r="CI217" i="8"/>
  <c r="AK218" i="18" s="1"/>
  <c r="AM216" i="25"/>
  <c r="I217" i="18"/>
  <c r="AW216" i="8"/>
  <c r="AA217" i="18" s="1"/>
  <c r="AH216" i="8"/>
  <c r="N217" i="18" s="1"/>
  <c r="AK217" i="25"/>
  <c r="AK216" i="25"/>
  <c r="I216" i="27"/>
  <c r="M217" i="8"/>
  <c r="L217" i="8" s="1"/>
  <c r="K218" i="8" s="1"/>
  <c r="N218" i="8" s="1"/>
  <c r="F217" i="8"/>
  <c r="H217" i="8" s="1"/>
  <c r="CU217" i="8" s="1"/>
  <c r="P217" i="8"/>
  <c r="Q217" i="8" s="1"/>
  <c r="S217" i="8"/>
  <c r="T217" i="8" s="1"/>
  <c r="U217" i="8"/>
  <c r="CH217" i="8"/>
  <c r="D218" i="18"/>
  <c r="C218" i="18"/>
  <c r="BR212" i="8"/>
  <c r="AI213" i="18" s="1"/>
  <c r="AU217" i="8"/>
  <c r="AF217" i="8"/>
  <c r="O218" i="8"/>
  <c r="I219" i="8" s="1"/>
  <c r="J219" i="8" s="1"/>
  <c r="G218" i="18"/>
  <c r="AM217" i="8"/>
  <c r="S218" i="18" s="1"/>
  <c r="G217" i="27"/>
  <c r="BU212" i="8"/>
  <c r="AJ213" i="18" s="1"/>
  <c r="C212" i="27"/>
  <c r="BH212" i="8"/>
  <c r="AF213" i="18" s="1"/>
  <c r="BO215" i="8"/>
  <c r="AH216" i="18" s="1"/>
  <c r="BB212" i="8"/>
  <c r="AD213" i="18" s="1"/>
  <c r="BE215" i="8"/>
  <c r="AE216" i="18" s="1"/>
  <c r="BJ213" i="8"/>
  <c r="BK213" i="8" s="1"/>
  <c r="AB214" i="18"/>
  <c r="M218" i="25"/>
  <c r="N218" i="25"/>
  <c r="O218" i="25"/>
  <c r="Q217" i="25"/>
  <c r="P217" i="25"/>
  <c r="BL212" i="8"/>
  <c r="AG213" i="18" s="1"/>
  <c r="DA216" i="8"/>
  <c r="BC216" i="8"/>
  <c r="BD216" i="8" s="1"/>
  <c r="L217" i="18"/>
  <c r="AP214" i="8"/>
  <c r="Q215" i="18"/>
  <c r="AZ213" i="8"/>
  <c r="BA213" i="8" s="1"/>
  <c r="O214" i="18"/>
  <c r="AD215" i="8"/>
  <c r="K216" i="18" s="1"/>
  <c r="AS215" i="8"/>
  <c r="X216" i="18" s="1"/>
  <c r="F216" i="18"/>
  <c r="F215" i="27"/>
  <c r="AL215" i="8"/>
  <c r="R216" i="18" s="1"/>
  <c r="R217" i="25"/>
  <c r="AI214" i="8"/>
  <c r="AE214" i="8"/>
  <c r="J215" i="18"/>
  <c r="BF213" i="8"/>
  <c r="BG213" i="8" s="1"/>
  <c r="P214" i="18"/>
  <c r="AK215" i="8"/>
  <c r="AC215" i="8"/>
  <c r="AR215" i="8"/>
  <c r="E216" i="18"/>
  <c r="E215" i="27"/>
  <c r="R216" i="8"/>
  <c r="AV216" i="8"/>
  <c r="Z217" i="18" s="1"/>
  <c r="AN216" i="8"/>
  <c r="T217" i="18" s="1"/>
  <c r="H217" i="18"/>
  <c r="AG216" i="8"/>
  <c r="M217" i="18" s="1"/>
  <c r="H216" i="27"/>
  <c r="BM216" i="8"/>
  <c r="BN216" i="8" s="1"/>
  <c r="Y217" i="18"/>
  <c r="AT214" i="8"/>
  <c r="W215" i="18"/>
  <c r="D214" i="27"/>
  <c r="BP213" i="8"/>
  <c r="BQ213" i="8" s="1"/>
  <c r="AC214" i="18"/>
  <c r="G216" i="8"/>
  <c r="CV217" i="8"/>
  <c r="BS213" i="8"/>
  <c r="BT213" i="8" s="1"/>
  <c r="V214" i="18"/>
  <c r="AX214" i="8"/>
  <c r="E218" i="8"/>
  <c r="AL217" i="25"/>
  <c r="D218" i="8"/>
  <c r="C218" i="8"/>
  <c r="CR209" i="8" l="1"/>
  <c r="AM210" i="18"/>
  <c r="CL210" i="8"/>
  <c r="CM210" i="8"/>
  <c r="CZ217" i="8"/>
  <c r="CY217" i="8"/>
  <c r="CW217" i="8"/>
  <c r="CX218" i="8" s="1"/>
  <c r="AP219" i="18" s="1"/>
  <c r="CN217" i="8"/>
  <c r="CQ217" i="8"/>
  <c r="CO209" i="8"/>
  <c r="CP209" i="8" s="1"/>
  <c r="AN210" i="18" s="1"/>
  <c r="CK210" i="8"/>
  <c r="CJ211" i="8"/>
  <c r="AL212" i="18" s="1"/>
  <c r="CI218" i="8"/>
  <c r="AK219" i="18" s="1"/>
  <c r="AM217" i="25"/>
  <c r="AI218" i="25"/>
  <c r="R218" i="25"/>
  <c r="M218" i="8"/>
  <c r="L218" i="8" s="1"/>
  <c r="K219" i="8" s="1"/>
  <c r="N219" i="8" s="1"/>
  <c r="F218" i="8"/>
  <c r="H218" i="8" s="1"/>
  <c r="CU218" i="8" s="1"/>
  <c r="S218" i="8"/>
  <c r="T218" i="8" s="1"/>
  <c r="P218" i="8"/>
  <c r="Q218" i="8" s="1"/>
  <c r="U218" i="8"/>
  <c r="CH218" i="8"/>
  <c r="D219" i="18"/>
  <c r="C219" i="18"/>
  <c r="BE216" i="8"/>
  <c r="AE217" i="18" s="1"/>
  <c r="C213" i="27"/>
  <c r="BU213" i="8"/>
  <c r="AJ214" i="18" s="1"/>
  <c r="BO216" i="8"/>
  <c r="AH217" i="18" s="1"/>
  <c r="BB213" i="8"/>
  <c r="AD214" i="18" s="1"/>
  <c r="BR213" i="8"/>
  <c r="AI214" i="18" s="1"/>
  <c r="BL213" i="8"/>
  <c r="AG214" i="18" s="1"/>
  <c r="AT215" i="8"/>
  <c r="W216" i="18"/>
  <c r="AX215" i="8"/>
  <c r="BH213" i="8"/>
  <c r="AF214" i="18" s="1"/>
  <c r="BC217" i="8"/>
  <c r="BD217" i="8" s="1"/>
  <c r="L218" i="18"/>
  <c r="AU218" i="8"/>
  <c r="AF218" i="8"/>
  <c r="O219" i="8"/>
  <c r="I220" i="8" s="1"/>
  <c r="J220" i="8" s="1"/>
  <c r="G219" i="18"/>
  <c r="AM218" i="8"/>
  <c r="S219" i="18" s="1"/>
  <c r="G218" i="27"/>
  <c r="V217" i="8"/>
  <c r="BP214" i="8"/>
  <c r="BQ214" i="8" s="1"/>
  <c r="AC215" i="18"/>
  <c r="AP215" i="8"/>
  <c r="Q216" i="18"/>
  <c r="H218" i="18"/>
  <c r="H217" i="27"/>
  <c r="AG217" i="8"/>
  <c r="M218" i="18" s="1"/>
  <c r="AV217" i="8"/>
  <c r="Z218" i="18" s="1"/>
  <c r="AN217" i="8"/>
  <c r="T218" i="18" s="1"/>
  <c r="BM217" i="8"/>
  <c r="BN217" i="8" s="1"/>
  <c r="Y218" i="18"/>
  <c r="AD216" i="8"/>
  <c r="K217" i="18" s="1"/>
  <c r="AS216" i="8"/>
  <c r="X217" i="18" s="1"/>
  <c r="F217" i="18"/>
  <c r="F216" i="27"/>
  <c r="AL216" i="8"/>
  <c r="R217" i="18" s="1"/>
  <c r="BS214" i="8"/>
  <c r="BT214" i="8" s="1"/>
  <c r="V215" i="18"/>
  <c r="BJ214" i="8"/>
  <c r="BK214" i="8" s="1"/>
  <c r="AB215" i="18"/>
  <c r="AK216" i="8"/>
  <c r="AC216" i="8"/>
  <c r="AR216" i="8"/>
  <c r="E217" i="18"/>
  <c r="E216" i="27"/>
  <c r="R217" i="8"/>
  <c r="D215" i="27"/>
  <c r="AZ214" i="8"/>
  <c r="BA214" i="8" s="1"/>
  <c r="O215" i="18"/>
  <c r="DA217" i="8"/>
  <c r="N219" i="25"/>
  <c r="M219" i="25"/>
  <c r="O219" i="25"/>
  <c r="Q218" i="25"/>
  <c r="P218" i="25"/>
  <c r="AI215" i="8"/>
  <c r="AE215" i="8"/>
  <c r="J216" i="18"/>
  <c r="G217" i="8"/>
  <c r="CV218" i="8"/>
  <c r="BF214" i="8"/>
  <c r="BG214" i="8" s="1"/>
  <c r="P215" i="18"/>
  <c r="D219" i="8"/>
  <c r="C219" i="8"/>
  <c r="AJ218" i="25"/>
  <c r="AL218" i="25"/>
  <c r="E219" i="8"/>
  <c r="CR210" i="8" l="1"/>
  <c r="AM211" i="18"/>
  <c r="CL211" i="8"/>
  <c r="CM211" i="8"/>
  <c r="CY218" i="8"/>
  <c r="CZ218" i="8"/>
  <c r="CW218" i="8"/>
  <c r="CX219" i="8" s="1"/>
  <c r="AP220" i="18" s="1"/>
  <c r="CN218" i="8"/>
  <c r="CQ218" i="8"/>
  <c r="CO210" i="8"/>
  <c r="CP210" i="8" s="1"/>
  <c r="AN211" i="18" s="1"/>
  <c r="CK211" i="8"/>
  <c r="CJ212" i="8"/>
  <c r="AL213" i="18" s="1"/>
  <c r="CI219" i="8"/>
  <c r="AK220" i="18" s="1"/>
  <c r="AM218" i="25"/>
  <c r="AK218" i="25"/>
  <c r="R219" i="25"/>
  <c r="AI219" i="25"/>
  <c r="D216" i="27"/>
  <c r="P219" i="8"/>
  <c r="Q219" i="8" s="1"/>
  <c r="S219" i="8"/>
  <c r="T219" i="8" s="1"/>
  <c r="U219" i="8"/>
  <c r="V219" i="8" s="1"/>
  <c r="AH219" i="8" s="1"/>
  <c r="N220" i="18" s="1"/>
  <c r="F219" i="8"/>
  <c r="H219" i="8" s="1"/>
  <c r="CU219" i="8" s="1"/>
  <c r="M219" i="8"/>
  <c r="L219" i="8" s="1"/>
  <c r="K220" i="8" s="1"/>
  <c r="N220" i="8" s="1"/>
  <c r="V218" i="8"/>
  <c r="AH218" i="8" s="1"/>
  <c r="N219" i="18" s="1"/>
  <c r="CH219" i="8"/>
  <c r="D220" i="18"/>
  <c r="C220" i="18"/>
  <c r="C214" i="27"/>
  <c r="BU214" i="8"/>
  <c r="AJ215" i="18" s="1"/>
  <c r="BR214" i="8"/>
  <c r="AI215" i="18" s="1"/>
  <c r="BE217" i="8"/>
  <c r="AE218" i="18" s="1"/>
  <c r="BB214" i="8"/>
  <c r="AD215" i="18" s="1"/>
  <c r="BL214" i="8"/>
  <c r="AG215" i="18" s="1"/>
  <c r="BH214" i="8"/>
  <c r="AF215" i="18" s="1"/>
  <c r="BS215" i="8"/>
  <c r="BT215" i="8" s="1"/>
  <c r="V216" i="18"/>
  <c r="BP215" i="8"/>
  <c r="BQ215" i="8" s="1"/>
  <c r="AC216" i="18"/>
  <c r="BC218" i="8"/>
  <c r="BD218" i="8" s="1"/>
  <c r="L219" i="18"/>
  <c r="AT216" i="8"/>
  <c r="W217" i="18"/>
  <c r="AU219" i="8"/>
  <c r="AF219" i="8"/>
  <c r="O220" i="8"/>
  <c r="I221" i="8" s="1"/>
  <c r="J221" i="8" s="1"/>
  <c r="AM219" i="8"/>
  <c r="S220" i="18" s="1"/>
  <c r="G220" i="18"/>
  <c r="G219" i="27"/>
  <c r="BJ215" i="8"/>
  <c r="BK215" i="8" s="1"/>
  <c r="AB216" i="18"/>
  <c r="BO217" i="8"/>
  <c r="AH218" i="18" s="1"/>
  <c r="AZ215" i="8"/>
  <c r="BA215" i="8" s="1"/>
  <c r="O216" i="18"/>
  <c r="BF215" i="8"/>
  <c r="BG215" i="8" s="1"/>
  <c r="P216" i="18"/>
  <c r="AI216" i="8"/>
  <c r="AE216" i="8"/>
  <c r="J217" i="18"/>
  <c r="AO217" i="8"/>
  <c r="U218" i="18" s="1"/>
  <c r="AH217" i="8"/>
  <c r="N218" i="18" s="1"/>
  <c r="I218" i="18"/>
  <c r="I217" i="27"/>
  <c r="AW217" i="8"/>
  <c r="BM218" i="8"/>
  <c r="BN218" i="8" s="1"/>
  <c r="Y219" i="18"/>
  <c r="AP216" i="8"/>
  <c r="Q217" i="18"/>
  <c r="DA218" i="8"/>
  <c r="F218" i="18"/>
  <c r="F217" i="27"/>
  <c r="AL217" i="8"/>
  <c r="R218" i="18" s="1"/>
  <c r="AS217" i="8"/>
  <c r="X218" i="18" s="1"/>
  <c r="AD217" i="8"/>
  <c r="K218" i="18" s="1"/>
  <c r="R218" i="8"/>
  <c r="H219" i="18"/>
  <c r="H218" i="27"/>
  <c r="AN218" i="8"/>
  <c r="T219" i="18" s="1"/>
  <c r="AG218" i="8"/>
  <c r="M219" i="18" s="1"/>
  <c r="AV218" i="8"/>
  <c r="Z219" i="18" s="1"/>
  <c r="AK217" i="8"/>
  <c r="AC217" i="8"/>
  <c r="AR217" i="8"/>
  <c r="E218" i="18"/>
  <c r="E217" i="27"/>
  <c r="G218" i="8"/>
  <c r="CV219" i="8"/>
  <c r="M220" i="25"/>
  <c r="N220" i="25"/>
  <c r="O220" i="25"/>
  <c r="Q219" i="25"/>
  <c r="P219" i="25"/>
  <c r="AX216" i="8"/>
  <c r="C220" i="8"/>
  <c r="AJ219" i="25"/>
  <c r="E220" i="8"/>
  <c r="D220" i="8"/>
  <c r="CR211" i="8" l="1"/>
  <c r="AM212" i="18"/>
  <c r="CL212" i="8"/>
  <c r="CM212" i="8"/>
  <c r="CY219" i="8"/>
  <c r="CZ219" i="8"/>
  <c r="CW219" i="8"/>
  <c r="CX220" i="8" s="1"/>
  <c r="AP221" i="18" s="1"/>
  <c r="CN219" i="8"/>
  <c r="CQ219" i="8"/>
  <c r="CO211" i="8"/>
  <c r="CP211" i="8" s="1"/>
  <c r="AN212" i="18" s="1"/>
  <c r="CK212" i="8"/>
  <c r="CJ213" i="8"/>
  <c r="AL214" i="18" s="1"/>
  <c r="CI220" i="8"/>
  <c r="AK221" i="18" s="1"/>
  <c r="AK219" i="25"/>
  <c r="M220" i="8"/>
  <c r="L220" i="8" s="1"/>
  <c r="K221" i="8" s="1"/>
  <c r="N221" i="8" s="1"/>
  <c r="F220" i="8"/>
  <c r="H220" i="8" s="1"/>
  <c r="CU220" i="8" s="1"/>
  <c r="U220" i="8"/>
  <c r="V220" i="8" s="1"/>
  <c r="AW220" i="8" s="1"/>
  <c r="AA221" i="18" s="1"/>
  <c r="P220" i="8"/>
  <c r="Q220" i="8" s="1"/>
  <c r="S220" i="8"/>
  <c r="T220" i="8" s="1"/>
  <c r="AI220" i="25"/>
  <c r="I218" i="27"/>
  <c r="AW218" i="8"/>
  <c r="AA219" i="18" s="1"/>
  <c r="I219" i="18"/>
  <c r="I219" i="27"/>
  <c r="I220" i="18"/>
  <c r="AO219" i="8"/>
  <c r="U220" i="18" s="1"/>
  <c r="AW219" i="8"/>
  <c r="AA220" i="18" s="1"/>
  <c r="AO218" i="8"/>
  <c r="U219" i="18" s="1"/>
  <c r="D217" i="27"/>
  <c r="C221" i="18"/>
  <c r="CH220" i="8"/>
  <c r="D221" i="18"/>
  <c r="BB215" i="8"/>
  <c r="AD216" i="18" s="1"/>
  <c r="BE218" i="8"/>
  <c r="AE219" i="18" s="1"/>
  <c r="C215" i="27"/>
  <c r="BU215" i="8"/>
  <c r="AJ216" i="18" s="1"/>
  <c r="BL215" i="8"/>
  <c r="AG216" i="18" s="1"/>
  <c r="BO218" i="8"/>
  <c r="AH219" i="18" s="1"/>
  <c r="AP217" i="8"/>
  <c r="Q218" i="18"/>
  <c r="AL218" i="8"/>
  <c r="R219" i="18" s="1"/>
  <c r="AD218" i="8"/>
  <c r="K219" i="18" s="1"/>
  <c r="AS218" i="8"/>
  <c r="X219" i="18" s="1"/>
  <c r="F219" i="18"/>
  <c r="F218" i="27"/>
  <c r="AZ216" i="8"/>
  <c r="BA216" i="8" s="1"/>
  <c r="O217" i="18"/>
  <c r="BM219" i="8"/>
  <c r="BN219" i="8" s="1"/>
  <c r="Y220" i="18"/>
  <c r="BS216" i="8"/>
  <c r="BT216" i="8" s="1"/>
  <c r="V217" i="18"/>
  <c r="BF216" i="8"/>
  <c r="BG216" i="8" s="1"/>
  <c r="P217" i="18"/>
  <c r="R219" i="8"/>
  <c r="DA219" i="8"/>
  <c r="AA218" i="18"/>
  <c r="AX217" i="8"/>
  <c r="BJ216" i="8"/>
  <c r="BK216" i="8" s="1"/>
  <c r="AB217" i="18"/>
  <c r="BH215" i="8"/>
  <c r="AF216" i="18" s="1"/>
  <c r="BR215" i="8"/>
  <c r="AI216" i="18" s="1"/>
  <c r="G219" i="8"/>
  <c r="CV220" i="8"/>
  <c r="BP216" i="8"/>
  <c r="BQ216" i="8" s="1"/>
  <c r="AC217" i="18"/>
  <c r="AK218" i="8"/>
  <c r="AC218" i="8"/>
  <c r="AR218" i="8"/>
  <c r="E219" i="18"/>
  <c r="E218" i="27"/>
  <c r="R220" i="25"/>
  <c r="BC219" i="8"/>
  <c r="BD219" i="8" s="1"/>
  <c r="L220" i="18"/>
  <c r="AT217" i="8"/>
  <c r="W218" i="18"/>
  <c r="M221" i="25"/>
  <c r="AI221" i="25" s="1"/>
  <c r="N221" i="25"/>
  <c r="O221" i="25"/>
  <c r="Q220" i="25"/>
  <c r="P220" i="25"/>
  <c r="AI217" i="8"/>
  <c r="AE217" i="8"/>
  <c r="J218" i="18"/>
  <c r="AV219" i="8"/>
  <c r="Z220" i="18" s="1"/>
  <c r="H220" i="18"/>
  <c r="H219" i="27"/>
  <c r="AG219" i="8"/>
  <c r="M220" i="18" s="1"/>
  <c r="AN219" i="8"/>
  <c r="T220" i="18" s="1"/>
  <c r="AU220" i="8"/>
  <c r="AF220" i="8"/>
  <c r="O221" i="8"/>
  <c r="I222" i="8" s="1"/>
  <c r="J222" i="8" s="1"/>
  <c r="AM220" i="8"/>
  <c r="S221" i="18" s="1"/>
  <c r="G221" i="18"/>
  <c r="G220" i="27"/>
  <c r="AL221" i="25"/>
  <c r="C221" i="8"/>
  <c r="AL219" i="25"/>
  <c r="D221" i="8"/>
  <c r="E221" i="8"/>
  <c r="AL220" i="25"/>
  <c r="CR212" i="8" l="1"/>
  <c r="AM213" i="18"/>
  <c r="CL213" i="8"/>
  <c r="CM213" i="8"/>
  <c r="AM219" i="25"/>
  <c r="CZ220" i="8"/>
  <c r="CY220" i="8"/>
  <c r="CW220" i="8"/>
  <c r="CX221" i="8" s="1"/>
  <c r="AP222" i="18" s="1"/>
  <c r="CN220" i="8"/>
  <c r="CQ220" i="8"/>
  <c r="CO212" i="8"/>
  <c r="CP212" i="8" s="1"/>
  <c r="AN213" i="18" s="1"/>
  <c r="CK213" i="8"/>
  <c r="CJ214" i="8"/>
  <c r="AL215" i="18" s="1"/>
  <c r="CI221" i="8"/>
  <c r="AK222" i="18" s="1"/>
  <c r="AM220" i="25"/>
  <c r="AM221" i="25"/>
  <c r="AO220" i="8"/>
  <c r="U221" i="18" s="1"/>
  <c r="I220" i="27"/>
  <c r="I221" i="18"/>
  <c r="AH220" i="8"/>
  <c r="N221" i="18" s="1"/>
  <c r="R221" i="25"/>
  <c r="D218" i="27"/>
  <c r="C222" i="18"/>
  <c r="M221" i="8"/>
  <c r="L221" i="8" s="1"/>
  <c r="K222" i="8" s="1"/>
  <c r="N222" i="8" s="1"/>
  <c r="F221" i="8"/>
  <c r="H221" i="8" s="1"/>
  <c r="CU221" i="8" s="1"/>
  <c r="P221" i="8"/>
  <c r="Q221" i="8" s="1"/>
  <c r="S221" i="8"/>
  <c r="T221" i="8" s="1"/>
  <c r="U221" i="8"/>
  <c r="CH221" i="8"/>
  <c r="D222" i="18"/>
  <c r="BR216" i="8"/>
  <c r="AI217" i="18" s="1"/>
  <c r="BH216" i="8"/>
  <c r="AF217" i="18" s="1"/>
  <c r="BL216" i="8"/>
  <c r="AG217" i="18" s="1"/>
  <c r="BO219" i="8"/>
  <c r="AH220" i="18" s="1"/>
  <c r="BU216" i="8"/>
  <c r="AJ217" i="18" s="1"/>
  <c r="C216" i="27"/>
  <c r="BE219" i="8"/>
  <c r="AE220" i="18" s="1"/>
  <c r="BB216" i="8"/>
  <c r="AD217" i="18" s="1"/>
  <c r="R220" i="8"/>
  <c r="BS217" i="8"/>
  <c r="BT217" i="8" s="1"/>
  <c r="V218" i="18"/>
  <c r="BP217" i="8"/>
  <c r="BQ217" i="8" s="1"/>
  <c r="AC218" i="18"/>
  <c r="M222" i="25"/>
  <c r="N222" i="25"/>
  <c r="O222" i="25"/>
  <c r="Q221" i="25"/>
  <c r="P221" i="25"/>
  <c r="G220" i="8"/>
  <c r="CV221" i="8"/>
  <c r="BC220" i="8"/>
  <c r="BD220" i="8" s="1"/>
  <c r="L221" i="18"/>
  <c r="H221" i="18"/>
  <c r="AN220" i="8"/>
  <c r="T221" i="18" s="1"/>
  <c r="H220" i="27"/>
  <c r="AG220" i="8"/>
  <c r="M221" i="18" s="1"/>
  <c r="AV220" i="8"/>
  <c r="Z221" i="18" s="1"/>
  <c r="AK219" i="8"/>
  <c r="AC219" i="8"/>
  <c r="AR219" i="8"/>
  <c r="E220" i="18"/>
  <c r="E219" i="27"/>
  <c r="AU221" i="8"/>
  <c r="AF221" i="8"/>
  <c r="O222" i="8"/>
  <c r="I223" i="8" s="1"/>
  <c r="J223" i="8" s="1"/>
  <c r="AM221" i="8"/>
  <c r="S222" i="18" s="1"/>
  <c r="G222" i="18"/>
  <c r="G221" i="27"/>
  <c r="AT218" i="8"/>
  <c r="W219" i="18"/>
  <c r="BM220" i="8"/>
  <c r="BN220" i="8" s="1"/>
  <c r="Y221" i="18"/>
  <c r="AZ217" i="8"/>
  <c r="BA217" i="8" s="1"/>
  <c r="O218" i="18"/>
  <c r="BJ217" i="8"/>
  <c r="BK217" i="8" s="1"/>
  <c r="AB218" i="18"/>
  <c r="AI218" i="8"/>
  <c r="AE218" i="8"/>
  <c r="J219" i="18"/>
  <c r="DA220" i="8"/>
  <c r="AX218" i="8"/>
  <c r="BF217" i="8"/>
  <c r="BG217" i="8" s="1"/>
  <c r="P218" i="18"/>
  <c r="AP218" i="8"/>
  <c r="Q219" i="18"/>
  <c r="F220" i="18"/>
  <c r="AS219" i="8"/>
  <c r="X220" i="18" s="1"/>
  <c r="F219" i="27"/>
  <c r="AL219" i="8"/>
  <c r="R220" i="18" s="1"/>
  <c r="AD219" i="8"/>
  <c r="K220" i="18" s="1"/>
  <c r="AJ221" i="25"/>
  <c r="C222" i="8"/>
  <c r="E222" i="8"/>
  <c r="AJ220" i="25"/>
  <c r="D222" i="8"/>
  <c r="CR213" i="8" l="1"/>
  <c r="AM214" i="18"/>
  <c r="CL214" i="8"/>
  <c r="CM214" i="8"/>
  <c r="CZ221" i="8"/>
  <c r="CY221" i="8"/>
  <c r="CW221" i="8"/>
  <c r="CX222" i="8" s="1"/>
  <c r="AP223" i="18" s="1"/>
  <c r="CN221" i="8"/>
  <c r="CQ221" i="8"/>
  <c r="CO213" i="8"/>
  <c r="CP213" i="8" s="1"/>
  <c r="AN214" i="18" s="1"/>
  <c r="CK214" i="8"/>
  <c r="CJ215" i="8"/>
  <c r="AL216" i="18" s="1"/>
  <c r="CI222" i="8"/>
  <c r="AK223" i="18" s="1"/>
  <c r="AK221" i="25"/>
  <c r="AK220" i="25"/>
  <c r="AI222" i="25"/>
  <c r="M222" i="8"/>
  <c r="L222" i="8" s="1"/>
  <c r="K223" i="8" s="1"/>
  <c r="N223" i="8" s="1"/>
  <c r="F222" i="8"/>
  <c r="H222" i="8" s="1"/>
  <c r="CU222" i="8" s="1"/>
  <c r="S222" i="8"/>
  <c r="T222" i="8" s="1"/>
  <c r="U222" i="8"/>
  <c r="V222" i="8" s="1"/>
  <c r="P222" i="8"/>
  <c r="Q222" i="8" s="1"/>
  <c r="R222" i="25"/>
  <c r="D219" i="27"/>
  <c r="CH222" i="8"/>
  <c r="D223" i="18"/>
  <c r="C223" i="18"/>
  <c r="BO220" i="8"/>
  <c r="AH221" i="18" s="1"/>
  <c r="BE220" i="8"/>
  <c r="AE221" i="18" s="1"/>
  <c r="BR217" i="8"/>
  <c r="AI218" i="18" s="1"/>
  <c r="BH217" i="8"/>
  <c r="AF218" i="18" s="1"/>
  <c r="C217" i="27"/>
  <c r="BU217" i="8"/>
  <c r="AJ218" i="18" s="1"/>
  <c r="BL217" i="8"/>
  <c r="AG218" i="18" s="1"/>
  <c r="AP219" i="8"/>
  <c r="Q220" i="18"/>
  <c r="AV221" i="8"/>
  <c r="Z222" i="18" s="1"/>
  <c r="AG221" i="8"/>
  <c r="M222" i="18" s="1"/>
  <c r="AN221" i="8"/>
  <c r="T222" i="18" s="1"/>
  <c r="H222" i="18"/>
  <c r="H221" i="27"/>
  <c r="R221" i="8"/>
  <c r="M223" i="25"/>
  <c r="N223" i="25"/>
  <c r="O223" i="25"/>
  <c r="Q222" i="25"/>
  <c r="P222" i="25"/>
  <c r="DA221" i="8"/>
  <c r="AU222" i="8"/>
  <c r="AF222" i="8"/>
  <c r="O223" i="8"/>
  <c r="I224" i="8" s="1"/>
  <c r="J224" i="8" s="1"/>
  <c r="AM222" i="8"/>
  <c r="S223" i="18" s="1"/>
  <c r="G223" i="18"/>
  <c r="G222" i="27"/>
  <c r="BB217" i="8"/>
  <c r="AD218" i="18" s="1"/>
  <c r="V221" i="8"/>
  <c r="AZ218" i="8"/>
  <c r="BA218" i="8" s="1"/>
  <c r="O219" i="18"/>
  <c r="BS218" i="8"/>
  <c r="BT218" i="8" s="1"/>
  <c r="V219" i="18"/>
  <c r="BF218" i="8"/>
  <c r="BG218" i="8" s="1"/>
  <c r="P219" i="18"/>
  <c r="BM221" i="8"/>
  <c r="BN221" i="8" s="1"/>
  <c r="Y222" i="18"/>
  <c r="AK220" i="8"/>
  <c r="AC220" i="8"/>
  <c r="AR220" i="8"/>
  <c r="E221" i="18"/>
  <c r="E220" i="27"/>
  <c r="BJ218" i="8"/>
  <c r="BK218" i="8" s="1"/>
  <c r="AB219" i="18"/>
  <c r="G221" i="8"/>
  <c r="CV222" i="8"/>
  <c r="BC221" i="8"/>
  <c r="BD221" i="8" s="1"/>
  <c r="L222" i="18"/>
  <c r="BP218" i="8"/>
  <c r="BQ218" i="8" s="1"/>
  <c r="AC219" i="18"/>
  <c r="AT219" i="8"/>
  <c r="W220" i="18"/>
  <c r="AX219" i="8"/>
  <c r="AI219" i="8"/>
  <c r="AE219" i="8"/>
  <c r="J220" i="18"/>
  <c r="AL220" i="8"/>
  <c r="R221" i="18" s="1"/>
  <c r="AS220" i="8"/>
  <c r="X221" i="18" s="1"/>
  <c r="AD220" i="8"/>
  <c r="K221" i="18" s="1"/>
  <c r="F221" i="18"/>
  <c r="F220" i="27"/>
  <c r="C223" i="8"/>
  <c r="AL222" i="25"/>
  <c r="D223" i="8"/>
  <c r="AJ222" i="25"/>
  <c r="E223" i="8"/>
  <c r="CR214" i="8" l="1"/>
  <c r="AM215" i="18"/>
  <c r="CL215" i="8"/>
  <c r="CM215" i="8"/>
  <c r="CY222" i="8"/>
  <c r="CZ222" i="8"/>
  <c r="CW222" i="8"/>
  <c r="CX223" i="8" s="1"/>
  <c r="AP224" i="18" s="1"/>
  <c r="CN222" i="8"/>
  <c r="CQ222" i="8"/>
  <c r="CO214" i="8"/>
  <c r="CP214" i="8" s="1"/>
  <c r="AN215" i="18" s="1"/>
  <c r="CK215" i="8"/>
  <c r="CJ216" i="8"/>
  <c r="AL217" i="18" s="1"/>
  <c r="CI223" i="8"/>
  <c r="AK224" i="18" s="1"/>
  <c r="AM222" i="25"/>
  <c r="AK222" i="25"/>
  <c r="R223" i="25"/>
  <c r="AI223" i="25"/>
  <c r="U223" i="8"/>
  <c r="V223" i="8" s="1"/>
  <c r="I224" i="18" s="1"/>
  <c r="M223" i="8"/>
  <c r="L223" i="8" s="1"/>
  <c r="K224" i="8" s="1"/>
  <c r="N224" i="8" s="1"/>
  <c r="F223" i="8"/>
  <c r="H223" i="8" s="1"/>
  <c r="CU223" i="8" s="1"/>
  <c r="P223" i="8"/>
  <c r="Q223" i="8" s="1"/>
  <c r="S223" i="8"/>
  <c r="T223" i="8" s="1"/>
  <c r="CH223" i="8"/>
  <c r="D224" i="18"/>
  <c r="C224" i="18"/>
  <c r="BB218" i="8"/>
  <c r="AD219" i="18" s="1"/>
  <c r="BU218" i="8"/>
  <c r="AJ219" i="18" s="1"/>
  <c r="C218" i="27"/>
  <c r="BE221" i="8"/>
  <c r="AE222" i="18" s="1"/>
  <c r="BO221" i="8"/>
  <c r="AH222" i="18" s="1"/>
  <c r="BR218" i="8"/>
  <c r="AI219" i="18" s="1"/>
  <c r="BL218" i="8"/>
  <c r="AG219" i="18" s="1"/>
  <c r="BH218" i="8"/>
  <c r="AF219" i="18" s="1"/>
  <c r="AI220" i="8"/>
  <c r="AE220" i="8"/>
  <c r="J221" i="18"/>
  <c r="R222" i="8"/>
  <c r="BS219" i="8"/>
  <c r="BT219" i="8" s="1"/>
  <c r="V220" i="18"/>
  <c r="G222" i="8"/>
  <c r="CV223" i="8"/>
  <c r="DA222" i="8"/>
  <c r="AK221" i="8"/>
  <c r="AC221" i="8"/>
  <c r="AR221" i="8"/>
  <c r="E222" i="18"/>
  <c r="E221" i="27"/>
  <c r="BJ219" i="8"/>
  <c r="BK219" i="8" s="1"/>
  <c r="AB220" i="18"/>
  <c r="AP220" i="8"/>
  <c r="Q221" i="18"/>
  <c r="AW221" i="8"/>
  <c r="AO221" i="8"/>
  <c r="U222" i="18" s="1"/>
  <c r="I222" i="18"/>
  <c r="I221" i="27"/>
  <c r="AH221" i="8"/>
  <c r="N222" i="18" s="1"/>
  <c r="I222" i="27"/>
  <c r="AH222" i="8"/>
  <c r="N223" i="18" s="1"/>
  <c r="AW222" i="8"/>
  <c r="AA223" i="18" s="1"/>
  <c r="AO222" i="8"/>
  <c r="U223" i="18" s="1"/>
  <c r="I223" i="18"/>
  <c r="BC222" i="8"/>
  <c r="BD222" i="8" s="1"/>
  <c r="L223" i="18"/>
  <c r="N224" i="25"/>
  <c r="M224" i="25"/>
  <c r="AI224" i="25" s="1"/>
  <c r="O224" i="25"/>
  <c r="Q223" i="25"/>
  <c r="P223" i="25"/>
  <c r="D220" i="27"/>
  <c r="AU223" i="8"/>
  <c r="AF223" i="8"/>
  <c r="O224" i="8"/>
  <c r="I225" i="8" s="1"/>
  <c r="J225" i="8" s="1"/>
  <c r="AM223" i="8"/>
  <c r="S224" i="18" s="1"/>
  <c r="G224" i="18"/>
  <c r="G223" i="27"/>
  <c r="H223" i="18"/>
  <c r="H222" i="27"/>
  <c r="AN222" i="8"/>
  <c r="T223" i="18" s="1"/>
  <c r="AV222" i="8"/>
  <c r="Z223" i="18" s="1"/>
  <c r="AG222" i="8"/>
  <c r="M223" i="18" s="1"/>
  <c r="BP219" i="8"/>
  <c r="BQ219" i="8" s="1"/>
  <c r="AC220" i="18"/>
  <c r="AZ219" i="8"/>
  <c r="BA219" i="8" s="1"/>
  <c r="O220" i="18"/>
  <c r="BF219" i="8"/>
  <c r="BG219" i="8" s="1"/>
  <c r="P220" i="18"/>
  <c r="AT220" i="8"/>
  <c r="W221" i="18"/>
  <c r="AX220" i="8"/>
  <c r="BM222" i="8"/>
  <c r="BN222" i="8" s="1"/>
  <c r="Y223" i="18"/>
  <c r="F221" i="27"/>
  <c r="AL221" i="8"/>
  <c r="R222" i="18" s="1"/>
  <c r="AS221" i="8"/>
  <c r="X222" i="18" s="1"/>
  <c r="AD221" i="8"/>
  <c r="K222" i="18" s="1"/>
  <c r="F222" i="18"/>
  <c r="C224" i="8"/>
  <c r="AJ223" i="25"/>
  <c r="D224" i="8"/>
  <c r="AL223" i="25"/>
  <c r="E224" i="8"/>
  <c r="AL224" i="25"/>
  <c r="CR215" i="8" l="1"/>
  <c r="AM216" i="18"/>
  <c r="CL216" i="8"/>
  <c r="CM216" i="8"/>
  <c r="CY223" i="8"/>
  <c r="CZ223" i="8"/>
  <c r="CW223" i="8"/>
  <c r="CX224" i="8" s="1"/>
  <c r="AP225" i="18" s="1"/>
  <c r="CN223" i="8"/>
  <c r="CQ223" i="8"/>
  <c r="CO215" i="8"/>
  <c r="CP215" i="8" s="1"/>
  <c r="AN216" i="18" s="1"/>
  <c r="CK216" i="8"/>
  <c r="CJ217" i="8"/>
  <c r="AL218" i="18" s="1"/>
  <c r="CI224" i="8"/>
  <c r="AK225" i="18" s="1"/>
  <c r="AM224" i="25"/>
  <c r="AM223" i="25"/>
  <c r="AK223" i="25"/>
  <c r="M224" i="8"/>
  <c r="L224" i="8" s="1"/>
  <c r="K225" i="8" s="1"/>
  <c r="N225" i="8" s="1"/>
  <c r="F224" i="8"/>
  <c r="H224" i="8" s="1"/>
  <c r="CU224" i="8" s="1"/>
  <c r="P224" i="8"/>
  <c r="Q224" i="8" s="1"/>
  <c r="S224" i="8"/>
  <c r="T224" i="8" s="1"/>
  <c r="U224" i="8"/>
  <c r="V224" i="8" s="1"/>
  <c r="AH224" i="8" s="1"/>
  <c r="N225" i="18" s="1"/>
  <c r="R224" i="25"/>
  <c r="AO223" i="8"/>
  <c r="U224" i="18" s="1"/>
  <c r="AW223" i="8"/>
  <c r="AA224" i="18" s="1"/>
  <c r="I223" i="27"/>
  <c r="AH223" i="8"/>
  <c r="N224" i="18" s="1"/>
  <c r="CH224" i="8"/>
  <c r="D225" i="18"/>
  <c r="C225" i="18"/>
  <c r="BR219" i="8"/>
  <c r="AI220" i="18" s="1"/>
  <c r="BB219" i="8"/>
  <c r="AD220" i="18" s="1"/>
  <c r="C219" i="27"/>
  <c r="BU219" i="8"/>
  <c r="AJ220" i="18" s="1"/>
  <c r="BL219" i="8"/>
  <c r="AG220" i="18" s="1"/>
  <c r="BO222" i="8"/>
  <c r="AH223" i="18" s="1"/>
  <c r="BH219" i="8"/>
  <c r="AF220" i="18" s="1"/>
  <c r="G223" i="8"/>
  <c r="CV224" i="8"/>
  <c r="AA222" i="18"/>
  <c r="AX221" i="8"/>
  <c r="AT221" i="8"/>
  <c r="W222" i="18"/>
  <c r="BE222" i="8"/>
  <c r="AE223" i="18" s="1"/>
  <c r="AI221" i="8"/>
  <c r="AE221" i="8"/>
  <c r="J222" i="18"/>
  <c r="BS220" i="8"/>
  <c r="BT220" i="8" s="1"/>
  <c r="V221" i="18"/>
  <c r="AP221" i="8"/>
  <c r="Q222" i="18"/>
  <c r="AL222" i="8"/>
  <c r="R223" i="18" s="1"/>
  <c r="AD222" i="8"/>
  <c r="K223" i="18" s="1"/>
  <c r="AS222" i="8"/>
  <c r="X223" i="18" s="1"/>
  <c r="F223" i="18"/>
  <c r="F222" i="27"/>
  <c r="BP220" i="8"/>
  <c r="BQ220" i="8" s="1"/>
  <c r="AC221" i="18"/>
  <c r="R223" i="8"/>
  <c r="BC223" i="8"/>
  <c r="BD223" i="8" s="1"/>
  <c r="L224" i="18"/>
  <c r="M225" i="25"/>
  <c r="N225" i="25"/>
  <c r="O225" i="25"/>
  <c r="Q224" i="25"/>
  <c r="P224" i="25"/>
  <c r="DA223" i="8"/>
  <c r="BJ220" i="8"/>
  <c r="BK220" i="8" s="1"/>
  <c r="AB221" i="18"/>
  <c r="H224" i="18"/>
  <c r="H223" i="27"/>
  <c r="AN223" i="8"/>
  <c r="T224" i="18" s="1"/>
  <c r="AG223" i="8"/>
  <c r="M224" i="18" s="1"/>
  <c r="AV223" i="8"/>
  <c r="Z224" i="18" s="1"/>
  <c r="AU224" i="8"/>
  <c r="AF224" i="8"/>
  <c r="O225" i="8"/>
  <c r="I226" i="8" s="1"/>
  <c r="J226" i="8" s="1"/>
  <c r="AM224" i="8"/>
  <c r="S225" i="18" s="1"/>
  <c r="G225" i="18"/>
  <c r="G224" i="27"/>
  <c r="AZ220" i="8"/>
  <c r="BA220" i="8" s="1"/>
  <c r="O221" i="18"/>
  <c r="BM223" i="8"/>
  <c r="BN223" i="8" s="1"/>
  <c r="Y224" i="18"/>
  <c r="D221" i="27"/>
  <c r="AK222" i="8"/>
  <c r="AC222" i="8"/>
  <c r="AR222" i="8"/>
  <c r="E223" i="18"/>
  <c r="E222" i="27"/>
  <c r="BF220" i="8"/>
  <c r="BG220" i="8" s="1"/>
  <c r="P221" i="18"/>
  <c r="C225" i="8"/>
  <c r="AJ224" i="25"/>
  <c r="D225" i="8"/>
  <c r="E225" i="8"/>
  <c r="CR216" i="8" l="1"/>
  <c r="AM217" i="18"/>
  <c r="CL217" i="8"/>
  <c r="CM217" i="8"/>
  <c r="CZ224" i="8"/>
  <c r="CY224" i="8"/>
  <c r="CW224" i="8"/>
  <c r="CX225" i="8" s="1"/>
  <c r="AP226" i="18" s="1"/>
  <c r="CN224" i="8"/>
  <c r="CQ224" i="8"/>
  <c r="CO216" i="8"/>
  <c r="CP216" i="8" s="1"/>
  <c r="AN217" i="18" s="1"/>
  <c r="CK217" i="8"/>
  <c r="CJ218" i="8"/>
  <c r="AL219" i="18" s="1"/>
  <c r="CI225" i="8"/>
  <c r="AK226" i="18" s="1"/>
  <c r="AK224" i="25"/>
  <c r="F225" i="8"/>
  <c r="H225" i="8" s="1"/>
  <c r="CU225" i="8" s="1"/>
  <c r="P225" i="8"/>
  <c r="Q225" i="8" s="1"/>
  <c r="S225" i="8"/>
  <c r="T225" i="8" s="1"/>
  <c r="U225" i="8"/>
  <c r="V225" i="8" s="1"/>
  <c r="AH225" i="8" s="1"/>
  <c r="N226" i="18" s="1"/>
  <c r="M225" i="8"/>
  <c r="L225" i="8" s="1"/>
  <c r="K226" i="8" s="1"/>
  <c r="N226" i="8" s="1"/>
  <c r="R225" i="25"/>
  <c r="AI225" i="25"/>
  <c r="I224" i="27"/>
  <c r="AO224" i="8"/>
  <c r="U225" i="18" s="1"/>
  <c r="I225" i="18"/>
  <c r="AW224" i="8"/>
  <c r="AA225" i="18" s="1"/>
  <c r="D222" i="27"/>
  <c r="C226" i="18"/>
  <c r="CH225" i="8"/>
  <c r="D226" i="18"/>
  <c r="BO223" i="8"/>
  <c r="AH224" i="18" s="1"/>
  <c r="BL220" i="8"/>
  <c r="AG221" i="18" s="1"/>
  <c r="BH220" i="8"/>
  <c r="AF221" i="18" s="1"/>
  <c r="BR220" i="8"/>
  <c r="AI221" i="18" s="1"/>
  <c r="AP222" i="8"/>
  <c r="Q223" i="18"/>
  <c r="DA224" i="8"/>
  <c r="AS223" i="8"/>
  <c r="X224" i="18" s="1"/>
  <c r="AL223" i="8"/>
  <c r="R224" i="18" s="1"/>
  <c r="AD223" i="8"/>
  <c r="K224" i="18" s="1"/>
  <c r="F224" i="18"/>
  <c r="F223" i="27"/>
  <c r="G224" i="8"/>
  <c r="CV225" i="8"/>
  <c r="BE223" i="8"/>
  <c r="AE224" i="18" s="1"/>
  <c r="BS221" i="8"/>
  <c r="BT221" i="8" s="1"/>
  <c r="V222" i="18"/>
  <c r="R224" i="8"/>
  <c r="BJ221" i="8"/>
  <c r="BK221" i="8" s="1"/>
  <c r="AB222" i="18"/>
  <c r="BB220" i="8"/>
  <c r="AD221" i="18" s="1"/>
  <c r="C220" i="27"/>
  <c r="BU220" i="8"/>
  <c r="AJ221" i="18" s="1"/>
  <c r="BC224" i="8"/>
  <c r="BD224" i="8" s="1"/>
  <c r="L225" i="18"/>
  <c r="M226" i="25"/>
  <c r="AI226" i="25" s="1"/>
  <c r="N226" i="25"/>
  <c r="O226" i="25"/>
  <c r="Q225" i="25"/>
  <c r="P225" i="25"/>
  <c r="BP221" i="8"/>
  <c r="BQ221" i="8" s="1"/>
  <c r="AC222" i="18"/>
  <c r="AT222" i="8"/>
  <c r="W223" i="18"/>
  <c r="AX222" i="8"/>
  <c r="AG224" i="8"/>
  <c r="M225" i="18" s="1"/>
  <c r="H225" i="18"/>
  <c r="AV224" i="8"/>
  <c r="Z225" i="18" s="1"/>
  <c r="H224" i="27"/>
  <c r="AN224" i="8"/>
  <c r="T225" i="18" s="1"/>
  <c r="AU225" i="8"/>
  <c r="AF225" i="8"/>
  <c r="O226" i="8"/>
  <c r="I227" i="8" s="1"/>
  <c r="J227" i="8" s="1"/>
  <c r="G226" i="18"/>
  <c r="G225" i="27"/>
  <c r="AM225" i="8"/>
  <c r="S226" i="18" s="1"/>
  <c r="BM224" i="8"/>
  <c r="BN224" i="8" s="1"/>
  <c r="Y225" i="18"/>
  <c r="AZ221" i="8"/>
  <c r="BA221" i="8" s="1"/>
  <c r="O222" i="18"/>
  <c r="AI222" i="8"/>
  <c r="AE222" i="8"/>
  <c r="J223" i="18"/>
  <c r="BF221" i="8"/>
  <c r="BG221" i="8" s="1"/>
  <c r="P222" i="18"/>
  <c r="AK223" i="8"/>
  <c r="AC223" i="8"/>
  <c r="AR223" i="8"/>
  <c r="E224" i="18"/>
  <c r="E223" i="27"/>
  <c r="AL225" i="25"/>
  <c r="E226" i="8"/>
  <c r="D226" i="8"/>
  <c r="C226" i="8"/>
  <c r="AL226" i="25"/>
  <c r="CR217" i="8" l="1"/>
  <c r="AM218" i="18"/>
  <c r="CL218" i="8"/>
  <c r="CM218" i="8"/>
  <c r="CY225" i="8"/>
  <c r="CZ225" i="8"/>
  <c r="CW225" i="8"/>
  <c r="CX226" i="8" s="1"/>
  <c r="AP227" i="18" s="1"/>
  <c r="CN225" i="8"/>
  <c r="CQ225" i="8"/>
  <c r="CO217" i="8"/>
  <c r="CP217" i="8" s="1"/>
  <c r="AN218" i="18" s="1"/>
  <c r="CK218" i="8"/>
  <c r="CJ219" i="8"/>
  <c r="AL220" i="18" s="1"/>
  <c r="CI226" i="8"/>
  <c r="AK227" i="18" s="1"/>
  <c r="AM225" i="25"/>
  <c r="AM226" i="25"/>
  <c r="I226" i="18"/>
  <c r="AW225" i="8"/>
  <c r="AA226" i="18" s="1"/>
  <c r="AO225" i="8"/>
  <c r="U226" i="18" s="1"/>
  <c r="I225" i="27"/>
  <c r="S226" i="8"/>
  <c r="T226" i="8" s="1"/>
  <c r="P226" i="8"/>
  <c r="Q226" i="8" s="1"/>
  <c r="U226" i="8"/>
  <c r="V226" i="8" s="1"/>
  <c r="I226" i="27" s="1"/>
  <c r="M226" i="8"/>
  <c r="L226" i="8" s="1"/>
  <c r="K227" i="8" s="1"/>
  <c r="N227" i="8" s="1"/>
  <c r="F226" i="8"/>
  <c r="H226" i="8" s="1"/>
  <c r="CU226" i="8" s="1"/>
  <c r="D223" i="27"/>
  <c r="CH226" i="8"/>
  <c r="D227" i="18"/>
  <c r="C227" i="18"/>
  <c r="BO224" i="8"/>
  <c r="AH225" i="18" s="1"/>
  <c r="BB221" i="8"/>
  <c r="AD222" i="18" s="1"/>
  <c r="BH221" i="8"/>
  <c r="AF222" i="18" s="1"/>
  <c r="BR221" i="8"/>
  <c r="AI222" i="18" s="1"/>
  <c r="AP223" i="8"/>
  <c r="Q224" i="18"/>
  <c r="C221" i="27"/>
  <c r="BU221" i="8"/>
  <c r="AJ222" i="18" s="1"/>
  <c r="BE224" i="8"/>
  <c r="AE225" i="18" s="1"/>
  <c r="BC225" i="8"/>
  <c r="BD225" i="8" s="1"/>
  <c r="L226" i="18"/>
  <c r="AN225" i="8"/>
  <c r="T226" i="18" s="1"/>
  <c r="H226" i="18"/>
  <c r="AG225" i="8"/>
  <c r="M226" i="18" s="1"/>
  <c r="H225" i="27"/>
  <c r="AV225" i="8"/>
  <c r="Z226" i="18" s="1"/>
  <c r="AU226" i="8"/>
  <c r="AF226" i="8"/>
  <c r="O227" i="8"/>
  <c r="I228" i="8" s="1"/>
  <c r="J228" i="8" s="1"/>
  <c r="G227" i="18"/>
  <c r="AM226" i="8"/>
  <c r="S227" i="18" s="1"/>
  <c r="G226" i="27"/>
  <c r="BP222" i="8"/>
  <c r="BQ222" i="8" s="1"/>
  <c r="AC223" i="18"/>
  <c r="N227" i="25"/>
  <c r="M227" i="25"/>
  <c r="AI227" i="25" s="1"/>
  <c r="O227" i="25"/>
  <c r="Q226" i="25"/>
  <c r="P226" i="25"/>
  <c r="AK224" i="8"/>
  <c r="AC224" i="8"/>
  <c r="AR224" i="8"/>
  <c r="E225" i="18"/>
  <c r="E224" i="27"/>
  <c r="DA225" i="8"/>
  <c r="BL221" i="8"/>
  <c r="AG222" i="18" s="1"/>
  <c r="F225" i="18"/>
  <c r="AD224" i="8"/>
  <c r="K225" i="18" s="1"/>
  <c r="F224" i="27"/>
  <c r="AS224" i="8"/>
  <c r="X225" i="18" s="1"/>
  <c r="AL224" i="8"/>
  <c r="R225" i="18" s="1"/>
  <c r="G225" i="8"/>
  <c r="CV226" i="8"/>
  <c r="AZ222" i="8"/>
  <c r="BA222" i="8" s="1"/>
  <c r="O223" i="18"/>
  <c r="BJ222" i="8"/>
  <c r="BK222" i="8" s="1"/>
  <c r="AB223" i="18"/>
  <c r="R225" i="8"/>
  <c r="BS222" i="8"/>
  <c r="BT222" i="8" s="1"/>
  <c r="V223" i="18"/>
  <c r="R226" i="25"/>
  <c r="AT223" i="8"/>
  <c r="W224" i="18"/>
  <c r="AX223" i="8"/>
  <c r="BF222" i="8"/>
  <c r="BG222" i="8" s="1"/>
  <c r="P223" i="18"/>
  <c r="BM225" i="8"/>
  <c r="BN225" i="8" s="1"/>
  <c r="Y226" i="18"/>
  <c r="AI223" i="8"/>
  <c r="AE223" i="8"/>
  <c r="J224" i="18"/>
  <c r="AJ226" i="25"/>
  <c r="E227" i="8"/>
  <c r="C227" i="8"/>
  <c r="AJ225" i="25"/>
  <c r="D227" i="8"/>
  <c r="AL227" i="25"/>
  <c r="CR218" i="8" l="1"/>
  <c r="AM219" i="18"/>
  <c r="CL219" i="8"/>
  <c r="CM219" i="8"/>
  <c r="CY226" i="8"/>
  <c r="CZ226" i="8"/>
  <c r="CW226" i="8"/>
  <c r="CX227" i="8" s="1"/>
  <c r="AP228" i="18" s="1"/>
  <c r="CN226" i="8"/>
  <c r="CQ226" i="8"/>
  <c r="CO218" i="8"/>
  <c r="CP218" i="8" s="1"/>
  <c r="AN219" i="18" s="1"/>
  <c r="CK219" i="8"/>
  <c r="CJ220" i="8"/>
  <c r="AL221" i="18" s="1"/>
  <c r="CI227" i="8"/>
  <c r="AK228" i="18" s="1"/>
  <c r="AK226" i="25"/>
  <c r="AM227" i="25"/>
  <c r="AK225" i="25"/>
  <c r="AH226" i="8"/>
  <c r="N227" i="18" s="1"/>
  <c r="AO226" i="8"/>
  <c r="U227" i="18" s="1"/>
  <c r="AW226" i="8"/>
  <c r="AA227" i="18" s="1"/>
  <c r="I227" i="18"/>
  <c r="CH227" i="8"/>
  <c r="D228" i="18"/>
  <c r="C228" i="18"/>
  <c r="M227" i="8"/>
  <c r="L227" i="8" s="1"/>
  <c r="K228" i="8" s="1"/>
  <c r="N228" i="8" s="1"/>
  <c r="F227" i="8"/>
  <c r="H227" i="8" s="1"/>
  <c r="CU227" i="8" s="1"/>
  <c r="P227" i="8"/>
  <c r="Q227" i="8" s="1"/>
  <c r="S227" i="8"/>
  <c r="T227" i="8" s="1"/>
  <c r="U227" i="8"/>
  <c r="BU222" i="8"/>
  <c r="AJ223" i="18" s="1"/>
  <c r="C222" i="27"/>
  <c r="BH222" i="8"/>
  <c r="AF223" i="18" s="1"/>
  <c r="BL222" i="8"/>
  <c r="AG223" i="18" s="1"/>
  <c r="BB222" i="8"/>
  <c r="AD223" i="18" s="1"/>
  <c r="BR222" i="8"/>
  <c r="AI223" i="18" s="1"/>
  <c r="BE225" i="8"/>
  <c r="AE226" i="18" s="1"/>
  <c r="BO225" i="8"/>
  <c r="AH226" i="18" s="1"/>
  <c r="AP224" i="8"/>
  <c r="Q225" i="18"/>
  <c r="AN226" i="8"/>
  <c r="T227" i="18" s="1"/>
  <c r="H227" i="18"/>
  <c r="AV226" i="8"/>
  <c r="Z227" i="18" s="1"/>
  <c r="H226" i="27"/>
  <c r="AG226" i="8"/>
  <c r="M227" i="18" s="1"/>
  <c r="BS223" i="8"/>
  <c r="BT223" i="8" s="1"/>
  <c r="V224" i="18"/>
  <c r="BF223" i="8"/>
  <c r="BG223" i="8" s="1"/>
  <c r="P224" i="18"/>
  <c r="DA226" i="8"/>
  <c r="G226" i="8"/>
  <c r="CV227" i="8"/>
  <c r="D224" i="27"/>
  <c r="BC226" i="8"/>
  <c r="BD226" i="8" s="1"/>
  <c r="L227" i="18"/>
  <c r="AK225" i="8"/>
  <c r="AC225" i="8"/>
  <c r="AR225" i="8"/>
  <c r="E226" i="18"/>
  <c r="E225" i="27"/>
  <c r="BJ223" i="8"/>
  <c r="BK223" i="8" s="1"/>
  <c r="AB224" i="18"/>
  <c r="N228" i="25"/>
  <c r="M228" i="25"/>
  <c r="O228" i="25"/>
  <c r="Q227" i="25"/>
  <c r="P227" i="25"/>
  <c r="AU227" i="8"/>
  <c r="AF227" i="8"/>
  <c r="O228" i="8"/>
  <c r="I229" i="8" s="1"/>
  <c r="J229" i="8" s="1"/>
  <c r="G228" i="18"/>
  <c r="G227" i="27"/>
  <c r="AM227" i="8"/>
  <c r="S228" i="18" s="1"/>
  <c r="BP223" i="8"/>
  <c r="BQ223" i="8" s="1"/>
  <c r="AC224" i="18"/>
  <c r="AZ223" i="8"/>
  <c r="BA223" i="8" s="1"/>
  <c r="O224" i="18"/>
  <c r="R227" i="25"/>
  <c r="AT224" i="8"/>
  <c r="W225" i="18"/>
  <c r="AX224" i="8"/>
  <c r="BM226" i="8"/>
  <c r="BN226" i="8" s="1"/>
  <c r="Y227" i="18"/>
  <c r="R226" i="8"/>
  <c r="AD225" i="8"/>
  <c r="K226" i="18" s="1"/>
  <c r="F226" i="18"/>
  <c r="F225" i="27"/>
  <c r="AS225" i="8"/>
  <c r="X226" i="18" s="1"/>
  <c r="AL225" i="8"/>
  <c r="R226" i="18" s="1"/>
  <c r="AI224" i="8"/>
  <c r="AE224" i="8"/>
  <c r="J225" i="18"/>
  <c r="AJ227" i="25"/>
  <c r="C228" i="8"/>
  <c r="D228" i="8"/>
  <c r="E228" i="8"/>
  <c r="CR219" i="8" l="1"/>
  <c r="AM220" i="18"/>
  <c r="CL220" i="8"/>
  <c r="CM220" i="8"/>
  <c r="CY227" i="8"/>
  <c r="CZ227" i="8"/>
  <c r="CW227" i="8"/>
  <c r="CX228" i="8" s="1"/>
  <c r="AP229" i="18" s="1"/>
  <c r="CN227" i="8"/>
  <c r="CQ227" i="8"/>
  <c r="CO219" i="8"/>
  <c r="CP219" i="8" s="1"/>
  <c r="AN220" i="18" s="1"/>
  <c r="CK220" i="8"/>
  <c r="CJ221" i="8"/>
  <c r="AL222" i="18" s="1"/>
  <c r="CI228" i="8"/>
  <c r="AK229" i="18" s="1"/>
  <c r="AK227" i="25"/>
  <c r="R228" i="25"/>
  <c r="AI228" i="25"/>
  <c r="M228" i="8"/>
  <c r="L228" i="8" s="1"/>
  <c r="K229" i="8" s="1"/>
  <c r="N229" i="8" s="1"/>
  <c r="F228" i="8"/>
  <c r="H228" i="8" s="1"/>
  <c r="CU228" i="8" s="1"/>
  <c r="P228" i="8"/>
  <c r="Q228" i="8" s="1"/>
  <c r="S228" i="8"/>
  <c r="T228" i="8" s="1"/>
  <c r="U228" i="8"/>
  <c r="V228" i="8" s="1"/>
  <c r="C229" i="18"/>
  <c r="CH228" i="8"/>
  <c r="D229" i="18"/>
  <c r="BE226" i="8"/>
  <c r="AE227" i="18" s="1"/>
  <c r="BL223" i="8"/>
  <c r="AG224" i="18" s="1"/>
  <c r="BO226" i="8"/>
  <c r="AH227" i="18" s="1"/>
  <c r="H227" i="27"/>
  <c r="AN227" i="8"/>
  <c r="T228" i="18" s="1"/>
  <c r="AV227" i="8"/>
  <c r="Z228" i="18" s="1"/>
  <c r="AG227" i="8"/>
  <c r="M228" i="18" s="1"/>
  <c r="H228" i="18"/>
  <c r="BB223" i="8"/>
  <c r="AD224" i="18" s="1"/>
  <c r="BR223" i="8"/>
  <c r="AI224" i="18" s="1"/>
  <c r="M229" i="25"/>
  <c r="N229" i="25"/>
  <c r="O229" i="25"/>
  <c r="Q228" i="25"/>
  <c r="P228" i="25"/>
  <c r="BC227" i="8"/>
  <c r="BD227" i="8" s="1"/>
  <c r="L228" i="18"/>
  <c r="DA227" i="8"/>
  <c r="BH223" i="8"/>
  <c r="AF224" i="18" s="1"/>
  <c r="BF224" i="8"/>
  <c r="BG224" i="8" s="1"/>
  <c r="P225" i="18"/>
  <c r="AL226" i="8"/>
  <c r="R227" i="18" s="1"/>
  <c r="AS226" i="8"/>
  <c r="X227" i="18" s="1"/>
  <c r="AD226" i="8"/>
  <c r="K227" i="18" s="1"/>
  <c r="F227" i="18"/>
  <c r="F226" i="27"/>
  <c r="BM227" i="8"/>
  <c r="BN227" i="8" s="1"/>
  <c r="Y228" i="18"/>
  <c r="D225" i="27"/>
  <c r="R227" i="8"/>
  <c r="BU223" i="8"/>
  <c r="AJ224" i="18" s="1"/>
  <c r="C223" i="27"/>
  <c r="AU228" i="8"/>
  <c r="AF228" i="8"/>
  <c r="O229" i="8"/>
  <c r="I230" i="8" s="1"/>
  <c r="J230" i="8" s="1"/>
  <c r="AM228" i="8"/>
  <c r="S229" i="18" s="1"/>
  <c r="G229" i="18"/>
  <c r="G228" i="27"/>
  <c r="BP224" i="8"/>
  <c r="BQ224" i="8" s="1"/>
  <c r="AC225" i="18"/>
  <c r="AT225" i="8"/>
  <c r="W226" i="18"/>
  <c r="AX225" i="8"/>
  <c r="BS224" i="8"/>
  <c r="BT224" i="8" s="1"/>
  <c r="V225" i="18"/>
  <c r="AI225" i="8"/>
  <c r="AE225" i="8"/>
  <c r="J226" i="18"/>
  <c r="G227" i="8"/>
  <c r="CV228" i="8"/>
  <c r="AZ224" i="8"/>
  <c r="BA224" i="8" s="1"/>
  <c r="O225" i="18"/>
  <c r="BJ224" i="8"/>
  <c r="BK224" i="8" s="1"/>
  <c r="AB225" i="18"/>
  <c r="AP225" i="8"/>
  <c r="Q226" i="18"/>
  <c r="AK226" i="8"/>
  <c r="AC226" i="8"/>
  <c r="AR226" i="8"/>
  <c r="E227" i="18"/>
  <c r="E226" i="27"/>
  <c r="V227" i="8"/>
  <c r="C229" i="8"/>
  <c r="D229" i="8"/>
  <c r="E229" i="8"/>
  <c r="AJ228" i="25"/>
  <c r="AL228" i="25"/>
  <c r="CR220" i="8" l="1"/>
  <c r="AM221" i="18"/>
  <c r="CL221" i="8"/>
  <c r="CM221" i="8"/>
  <c r="CZ228" i="8"/>
  <c r="CY228" i="8"/>
  <c r="CW228" i="8"/>
  <c r="CX229" i="8" s="1"/>
  <c r="AP230" i="18" s="1"/>
  <c r="CN228" i="8"/>
  <c r="CQ228" i="8"/>
  <c r="CO220" i="8"/>
  <c r="CP220" i="8" s="1"/>
  <c r="AN221" i="18" s="1"/>
  <c r="CK221" i="8"/>
  <c r="CJ222" i="8"/>
  <c r="AL223" i="18" s="1"/>
  <c r="CI229" i="8"/>
  <c r="AK230" i="18" s="1"/>
  <c r="AM228" i="25"/>
  <c r="AK228" i="25"/>
  <c r="M229" i="8"/>
  <c r="L229" i="8" s="1"/>
  <c r="K230" i="8" s="1"/>
  <c r="N230" i="8" s="1"/>
  <c r="F229" i="8"/>
  <c r="P229" i="8"/>
  <c r="Q229" i="8" s="1"/>
  <c r="S229" i="8"/>
  <c r="T229" i="8" s="1"/>
  <c r="U229" i="8"/>
  <c r="V229" i="8" s="1"/>
  <c r="AI229" i="25"/>
  <c r="D226" i="27"/>
  <c r="CH229" i="8"/>
  <c r="D230" i="18"/>
  <c r="C230" i="18"/>
  <c r="BE227" i="8"/>
  <c r="AE228" i="18" s="1"/>
  <c r="BB224" i="8"/>
  <c r="AD225" i="18" s="1"/>
  <c r="BR224" i="8"/>
  <c r="AI225" i="18" s="1"/>
  <c r="AU229" i="8"/>
  <c r="AF229" i="8"/>
  <c r="O230" i="8"/>
  <c r="I231" i="8" s="1"/>
  <c r="J231" i="8" s="1"/>
  <c r="AM229" i="8"/>
  <c r="S230" i="18" s="1"/>
  <c r="G230" i="18"/>
  <c r="G229" i="27"/>
  <c r="BU224" i="8"/>
  <c r="AJ225" i="18" s="1"/>
  <c r="C224" i="27"/>
  <c r="BO227" i="8"/>
  <c r="AH228" i="18" s="1"/>
  <c r="BH224" i="8"/>
  <c r="AF225" i="18" s="1"/>
  <c r="BL224" i="8"/>
  <c r="AG225" i="18" s="1"/>
  <c r="AI226" i="8"/>
  <c r="AE226" i="8"/>
  <c r="J227" i="18"/>
  <c r="AL227" i="8"/>
  <c r="R228" i="18" s="1"/>
  <c r="AD227" i="8"/>
  <c r="K228" i="18" s="1"/>
  <c r="F228" i="18"/>
  <c r="F227" i="27"/>
  <c r="AS227" i="8"/>
  <c r="X228" i="18" s="1"/>
  <c r="DA228" i="8"/>
  <c r="AP226" i="8"/>
  <c r="Q227" i="18"/>
  <c r="BP225" i="8"/>
  <c r="BQ225" i="8" s="1"/>
  <c r="AC226" i="18"/>
  <c r="R228" i="8"/>
  <c r="AN228" i="8"/>
  <c r="T229" i="18" s="1"/>
  <c r="AV228" i="8"/>
  <c r="Z229" i="18" s="1"/>
  <c r="AG228" i="8"/>
  <c r="M229" i="18" s="1"/>
  <c r="H229" i="18"/>
  <c r="H228" i="27"/>
  <c r="AW227" i="8"/>
  <c r="I227" i="27"/>
  <c r="AO227" i="8"/>
  <c r="U228" i="18" s="1"/>
  <c r="AH227" i="8"/>
  <c r="N228" i="18" s="1"/>
  <c r="I228" i="18"/>
  <c r="AO228" i="8"/>
  <c r="U229" i="18" s="1"/>
  <c r="AH228" i="8"/>
  <c r="N229" i="18" s="1"/>
  <c r="AW228" i="8"/>
  <c r="AA229" i="18" s="1"/>
  <c r="I229" i="18"/>
  <c r="I228" i="27"/>
  <c r="AK227" i="8"/>
  <c r="AC227" i="8"/>
  <c r="AR227" i="8"/>
  <c r="E228" i="18"/>
  <c r="E227" i="27"/>
  <c r="BJ225" i="8"/>
  <c r="BK225" i="8" s="1"/>
  <c r="AB226" i="18"/>
  <c r="BS225" i="8"/>
  <c r="BT225" i="8" s="1"/>
  <c r="V226" i="18"/>
  <c r="R229" i="25"/>
  <c r="BM228" i="8"/>
  <c r="BN228" i="8" s="1"/>
  <c r="Y229" i="18"/>
  <c r="H229" i="8"/>
  <c r="CU229" i="8" s="1"/>
  <c r="G228" i="8"/>
  <c r="CV229" i="8"/>
  <c r="BC228" i="8"/>
  <c r="BD228" i="8" s="1"/>
  <c r="L229" i="18"/>
  <c r="AZ225" i="8"/>
  <c r="BA225" i="8" s="1"/>
  <c r="O226" i="18"/>
  <c r="AT226" i="8"/>
  <c r="W227" i="18"/>
  <c r="AX226" i="8"/>
  <c r="BF225" i="8"/>
  <c r="BG225" i="8" s="1"/>
  <c r="P226" i="18"/>
  <c r="M230" i="25"/>
  <c r="AI230" i="25" s="1"/>
  <c r="N230" i="25"/>
  <c r="O230" i="25"/>
  <c r="Q229" i="25"/>
  <c r="P229" i="25"/>
  <c r="D230" i="8"/>
  <c r="E230" i="8"/>
  <c r="AJ229" i="25"/>
  <c r="AL229" i="25"/>
  <c r="C230" i="8"/>
  <c r="AL230" i="25"/>
  <c r="CR221" i="8" l="1"/>
  <c r="AM222" i="18"/>
  <c r="CL222" i="8"/>
  <c r="CM222" i="8"/>
  <c r="CY229" i="8"/>
  <c r="CZ229" i="8"/>
  <c r="CW229" i="8"/>
  <c r="CX230" i="8" s="1"/>
  <c r="AP231" i="18" s="1"/>
  <c r="CN229" i="8"/>
  <c r="CQ229" i="8"/>
  <c r="CO221" i="8"/>
  <c r="CP221" i="8" s="1"/>
  <c r="AN222" i="18" s="1"/>
  <c r="CK222" i="8"/>
  <c r="CJ223" i="8"/>
  <c r="AL224" i="18" s="1"/>
  <c r="CI230" i="8"/>
  <c r="AK231" i="18" s="1"/>
  <c r="AM230" i="25"/>
  <c r="AM229" i="25"/>
  <c r="AK229" i="25"/>
  <c r="R230" i="25"/>
  <c r="M230" i="8"/>
  <c r="L230" i="8" s="1"/>
  <c r="K231" i="8" s="1"/>
  <c r="N231" i="8" s="1"/>
  <c r="F230" i="8"/>
  <c r="H230" i="8" s="1"/>
  <c r="CU230" i="8" s="1"/>
  <c r="S230" i="8"/>
  <c r="T230" i="8" s="1"/>
  <c r="P230" i="8"/>
  <c r="Q230" i="8" s="1"/>
  <c r="U230" i="8"/>
  <c r="CH230" i="8"/>
  <c r="D231" i="18"/>
  <c r="C231" i="18"/>
  <c r="BL225" i="8"/>
  <c r="AG226" i="18" s="1"/>
  <c r="BO228" i="8"/>
  <c r="AH229" i="18" s="1"/>
  <c r="BR225" i="8"/>
  <c r="AI226" i="18" s="1"/>
  <c r="BB225" i="8"/>
  <c r="AD226" i="18" s="1"/>
  <c r="BE228" i="8"/>
  <c r="AE229" i="18" s="1"/>
  <c r="BH225" i="8"/>
  <c r="AF226" i="18" s="1"/>
  <c r="BU225" i="8"/>
  <c r="AJ226" i="18" s="1"/>
  <c r="C225" i="27"/>
  <c r="AU230" i="8"/>
  <c r="AF230" i="8"/>
  <c r="O231" i="8"/>
  <c r="I232" i="8" s="1"/>
  <c r="J232" i="8" s="1"/>
  <c r="G230" i="27"/>
  <c r="AM230" i="8"/>
  <c r="S231" i="18" s="1"/>
  <c r="G231" i="18"/>
  <c r="AI227" i="8"/>
  <c r="AE227" i="8"/>
  <c r="J228" i="18"/>
  <c r="AP227" i="8"/>
  <c r="Q228" i="18"/>
  <c r="BS226" i="8"/>
  <c r="BT226" i="8" s="1"/>
  <c r="V227" i="18"/>
  <c r="G229" i="8"/>
  <c r="CV230" i="8"/>
  <c r="AN229" i="8"/>
  <c r="T230" i="18" s="1"/>
  <c r="H229" i="27"/>
  <c r="AV229" i="8"/>
  <c r="Z230" i="18" s="1"/>
  <c r="AG229" i="8"/>
  <c r="M230" i="18" s="1"/>
  <c r="H230" i="18"/>
  <c r="DA229" i="8"/>
  <c r="BC229" i="8"/>
  <c r="BD229" i="8" s="1"/>
  <c r="L230" i="18"/>
  <c r="AK228" i="8"/>
  <c r="AC228" i="8"/>
  <c r="AR228" i="8"/>
  <c r="E229" i="18"/>
  <c r="E228" i="27"/>
  <c r="AD228" i="8"/>
  <c r="K229" i="18" s="1"/>
  <c r="AL228" i="8"/>
  <c r="R229" i="18" s="1"/>
  <c r="AS228" i="8"/>
  <c r="X229" i="18" s="1"/>
  <c r="F229" i="18"/>
  <c r="F228" i="27"/>
  <c r="AZ226" i="8"/>
  <c r="BA226" i="8" s="1"/>
  <c r="O227" i="18"/>
  <c r="AO229" i="8"/>
  <c r="U230" i="18" s="1"/>
  <c r="I230" i="18"/>
  <c r="I229" i="27"/>
  <c r="AH229" i="8"/>
  <c r="N230" i="18" s="1"/>
  <c r="AW229" i="8"/>
  <c r="AA230" i="18" s="1"/>
  <c r="D227" i="27"/>
  <c r="AA228" i="18"/>
  <c r="AX227" i="8"/>
  <c r="R229" i="8"/>
  <c r="BF226" i="8"/>
  <c r="BG226" i="8" s="1"/>
  <c r="P227" i="18"/>
  <c r="BM229" i="8"/>
  <c r="BN229" i="8" s="1"/>
  <c r="Y230" i="18"/>
  <c r="BJ226" i="8"/>
  <c r="BK226" i="8" s="1"/>
  <c r="AB227" i="18"/>
  <c r="N231" i="25"/>
  <c r="M231" i="25"/>
  <c r="O231" i="25"/>
  <c r="Q230" i="25"/>
  <c r="P230" i="25"/>
  <c r="BP226" i="8"/>
  <c r="BQ226" i="8" s="1"/>
  <c r="AC227" i="18"/>
  <c r="AT227" i="8"/>
  <c r="W228" i="18"/>
  <c r="AJ230" i="25"/>
  <c r="E231" i="8"/>
  <c r="C231" i="8"/>
  <c r="D231" i="8"/>
  <c r="CR222" i="8" l="1"/>
  <c r="AM223" i="18"/>
  <c r="CL223" i="8"/>
  <c r="CM223" i="8"/>
  <c r="CY230" i="8"/>
  <c r="CZ230" i="8"/>
  <c r="CW230" i="8"/>
  <c r="CX231" i="8" s="1"/>
  <c r="AP232" i="18" s="1"/>
  <c r="CN230" i="8"/>
  <c r="CQ230" i="8"/>
  <c r="AK230" i="25"/>
  <c r="CO222" i="8"/>
  <c r="CP222" i="8" s="1"/>
  <c r="AN223" i="18" s="1"/>
  <c r="CK223" i="8"/>
  <c r="CJ224" i="8"/>
  <c r="AL225" i="18" s="1"/>
  <c r="CI231" i="8"/>
  <c r="AK232" i="18" s="1"/>
  <c r="U231" i="8"/>
  <c r="V231" i="8" s="1"/>
  <c r="M231" i="8"/>
  <c r="L231" i="8" s="1"/>
  <c r="K232" i="8" s="1"/>
  <c r="N232" i="8" s="1"/>
  <c r="F231" i="8"/>
  <c r="H231" i="8" s="1"/>
  <c r="CU231" i="8" s="1"/>
  <c r="P231" i="8"/>
  <c r="Q231" i="8" s="1"/>
  <c r="S231" i="8"/>
  <c r="T231" i="8" s="1"/>
  <c r="AI231" i="25"/>
  <c r="AX228" i="8"/>
  <c r="BP228" i="8" s="1"/>
  <c r="R231" i="25"/>
  <c r="D228" i="27"/>
  <c r="CH231" i="8"/>
  <c r="D232" i="18"/>
  <c r="C232" i="18"/>
  <c r="BO229" i="8"/>
  <c r="AH230" i="18" s="1"/>
  <c r="BB226" i="8"/>
  <c r="AD227" i="18" s="1"/>
  <c r="BR226" i="8"/>
  <c r="AI227" i="18" s="1"/>
  <c r="BL226" i="8"/>
  <c r="AG227" i="18" s="1"/>
  <c r="BH226" i="8"/>
  <c r="AF227" i="18" s="1"/>
  <c r="F229" i="27"/>
  <c r="AD229" i="8"/>
  <c r="K230" i="18" s="1"/>
  <c r="AS229" i="8"/>
  <c r="X230" i="18" s="1"/>
  <c r="AL229" i="8"/>
  <c r="R230" i="18" s="1"/>
  <c r="F230" i="18"/>
  <c r="AU231" i="8"/>
  <c r="AF231" i="8"/>
  <c r="O232" i="8"/>
  <c r="I233" i="8" s="1"/>
  <c r="J233" i="8" s="1"/>
  <c r="AM231" i="8"/>
  <c r="S232" i="18" s="1"/>
  <c r="G232" i="18"/>
  <c r="G231" i="27"/>
  <c r="BE229" i="8"/>
  <c r="AE230" i="18" s="1"/>
  <c r="DA230" i="8"/>
  <c r="AK229" i="8"/>
  <c r="AC229" i="8"/>
  <c r="AR229" i="8"/>
  <c r="E230" i="18"/>
  <c r="E229" i="27"/>
  <c r="AZ227" i="8"/>
  <c r="BA227" i="8" s="1"/>
  <c r="O228" i="18"/>
  <c r="BM230" i="8"/>
  <c r="BN230" i="8" s="1"/>
  <c r="Y231" i="18"/>
  <c r="M232" i="25"/>
  <c r="AI232" i="25" s="1"/>
  <c r="N232" i="25"/>
  <c r="O232" i="25"/>
  <c r="Q231" i="25"/>
  <c r="P231" i="25"/>
  <c r="BP227" i="8"/>
  <c r="BQ227" i="8" s="1"/>
  <c r="AC228" i="18"/>
  <c r="G230" i="8"/>
  <c r="CV231" i="8"/>
  <c r="BF227" i="8"/>
  <c r="BG227" i="8" s="1"/>
  <c r="P228" i="18"/>
  <c r="R230" i="8"/>
  <c r="AT228" i="8"/>
  <c r="W229" i="18"/>
  <c r="AI228" i="8"/>
  <c r="AE228" i="8"/>
  <c r="J229" i="18"/>
  <c r="C226" i="27"/>
  <c r="BU226" i="8"/>
  <c r="AJ227" i="18" s="1"/>
  <c r="AP228" i="8"/>
  <c r="Q229" i="18"/>
  <c r="V230" i="8"/>
  <c r="BJ227" i="8"/>
  <c r="BK227" i="8" s="1"/>
  <c r="AB228" i="18"/>
  <c r="AN230" i="8"/>
  <c r="T231" i="18" s="1"/>
  <c r="AV230" i="8"/>
  <c r="Z231" i="18" s="1"/>
  <c r="AG230" i="8"/>
  <c r="M231" i="18" s="1"/>
  <c r="H231" i="18"/>
  <c r="H230" i="27"/>
  <c r="BS227" i="8"/>
  <c r="BT227" i="8" s="1"/>
  <c r="V228" i="18"/>
  <c r="BC230" i="8"/>
  <c r="BD230" i="8" s="1"/>
  <c r="L231" i="18"/>
  <c r="AJ231" i="25"/>
  <c r="E232" i="8"/>
  <c r="D232" i="8"/>
  <c r="C232" i="8"/>
  <c r="AL232" i="25"/>
  <c r="CR223" i="8" l="1"/>
  <c r="AM224" i="18"/>
  <c r="CL224" i="8"/>
  <c r="CM224" i="8"/>
  <c r="CZ231" i="8"/>
  <c r="CY231" i="8"/>
  <c r="CW231" i="8"/>
  <c r="CX232" i="8" s="1"/>
  <c r="AP233" i="18" s="1"/>
  <c r="CN231" i="8"/>
  <c r="CQ231" i="8"/>
  <c r="CO223" i="8"/>
  <c r="CP223" i="8" s="1"/>
  <c r="AN224" i="18" s="1"/>
  <c r="CK224" i="8"/>
  <c r="CJ225" i="8"/>
  <c r="AL226" i="18" s="1"/>
  <c r="CI232" i="8"/>
  <c r="AK233" i="18" s="1"/>
  <c r="AM232" i="25"/>
  <c r="AK231" i="25"/>
  <c r="AC229" i="18"/>
  <c r="F232" i="8"/>
  <c r="H232" i="8" s="1"/>
  <c r="CU232" i="8" s="1"/>
  <c r="P232" i="8"/>
  <c r="Q232" i="8" s="1"/>
  <c r="S232" i="8"/>
  <c r="T232" i="8" s="1"/>
  <c r="U232" i="8"/>
  <c r="V232" i="8" s="1"/>
  <c r="AH232" i="8" s="1"/>
  <c r="N233" i="18" s="1"/>
  <c r="M232" i="8"/>
  <c r="L232" i="8" s="1"/>
  <c r="K233" i="8" s="1"/>
  <c r="N233" i="8" s="1"/>
  <c r="R232" i="25"/>
  <c r="CH232" i="8"/>
  <c r="D233" i="18"/>
  <c r="C233" i="18"/>
  <c r="BE230" i="8"/>
  <c r="AE231" i="18" s="1"/>
  <c r="BO230" i="8"/>
  <c r="AH231" i="18" s="1"/>
  <c r="BQ228" i="8"/>
  <c r="BR227" i="8"/>
  <c r="AI228" i="18" s="1"/>
  <c r="BU227" i="8"/>
  <c r="AJ228" i="18" s="1"/>
  <c r="C227" i="27"/>
  <c r="BB227" i="8"/>
  <c r="AD228" i="18" s="1"/>
  <c r="AU232" i="8"/>
  <c r="AF232" i="8"/>
  <c r="O233" i="8"/>
  <c r="I234" i="8" s="1"/>
  <c r="J234" i="8" s="1"/>
  <c r="G232" i="27"/>
  <c r="AM232" i="8"/>
  <c r="S233" i="18" s="1"/>
  <c r="G233" i="18"/>
  <c r="BL227" i="8"/>
  <c r="AG228" i="18" s="1"/>
  <c r="BH227" i="8"/>
  <c r="AF228" i="18" s="1"/>
  <c r="AK230" i="8"/>
  <c r="AC230" i="8"/>
  <c r="AR230" i="8"/>
  <c r="E230" i="27"/>
  <c r="E231" i="18"/>
  <c r="AT229" i="8"/>
  <c r="W230" i="18"/>
  <c r="AX229" i="8"/>
  <c r="AI229" i="8"/>
  <c r="AE229" i="8"/>
  <c r="J230" i="18"/>
  <c r="BJ228" i="8"/>
  <c r="BK228" i="8" s="1"/>
  <c r="AB229" i="18"/>
  <c r="AP229" i="8"/>
  <c r="Q230" i="18"/>
  <c r="BC231" i="8"/>
  <c r="BD231" i="8" s="1"/>
  <c r="L232" i="18"/>
  <c r="R231" i="8"/>
  <c r="DA231" i="8"/>
  <c r="G231" i="8"/>
  <c r="CV232" i="8"/>
  <c r="BM231" i="8"/>
  <c r="BN231" i="8" s="1"/>
  <c r="Y232" i="18"/>
  <c r="AW230" i="8"/>
  <c r="AA231" i="18" s="1"/>
  <c r="I231" i="18"/>
  <c r="AO230" i="8"/>
  <c r="U231" i="18" s="1"/>
  <c r="AH230" i="8"/>
  <c r="N231" i="18" s="1"/>
  <c r="I230" i="27"/>
  <c r="AZ228" i="8"/>
  <c r="BA228" i="8" s="1"/>
  <c r="O229" i="18"/>
  <c r="D229" i="27"/>
  <c r="BS228" i="8"/>
  <c r="BT228" i="8" s="1"/>
  <c r="V229" i="18"/>
  <c r="F230" i="27"/>
  <c r="AS230" i="8"/>
  <c r="X231" i="18" s="1"/>
  <c r="AL230" i="8"/>
  <c r="R231" i="18" s="1"/>
  <c r="AD230" i="8"/>
  <c r="K231" i="18" s="1"/>
  <c r="F231" i="18"/>
  <c r="AG231" i="8"/>
  <c r="M232" i="18" s="1"/>
  <c r="AV231" i="8"/>
  <c r="Z232" i="18" s="1"/>
  <c r="AN231" i="8"/>
  <c r="T232" i="18" s="1"/>
  <c r="H232" i="18"/>
  <c r="H231" i="27"/>
  <c r="I231" i="27"/>
  <c r="AO231" i="8"/>
  <c r="U232" i="18" s="1"/>
  <c r="AH231" i="8"/>
  <c r="N232" i="18" s="1"/>
  <c r="AW231" i="8"/>
  <c r="AA232" i="18" s="1"/>
  <c r="I232" i="18"/>
  <c r="BF228" i="8"/>
  <c r="BG228" i="8" s="1"/>
  <c r="P229" i="18"/>
  <c r="M233" i="25"/>
  <c r="AI233" i="25" s="1"/>
  <c r="N233" i="25"/>
  <c r="O233" i="25"/>
  <c r="Q232" i="25"/>
  <c r="P232" i="25"/>
  <c r="AJ232" i="25"/>
  <c r="E233" i="8"/>
  <c r="D233" i="8"/>
  <c r="C233" i="8"/>
  <c r="AL231" i="25"/>
  <c r="AJ233" i="25"/>
  <c r="CR224" i="8" l="1"/>
  <c r="AM225" i="18"/>
  <c r="CL225" i="8"/>
  <c r="CM225" i="8"/>
  <c r="AM231" i="25"/>
  <c r="CY232" i="8"/>
  <c r="CZ232" i="8"/>
  <c r="CW232" i="8"/>
  <c r="CX233" i="8" s="1"/>
  <c r="AP234" i="18" s="1"/>
  <c r="CN232" i="8"/>
  <c r="CQ232" i="8"/>
  <c r="CO224" i="8"/>
  <c r="CP224" i="8" s="1"/>
  <c r="AN225" i="18" s="1"/>
  <c r="CK225" i="8"/>
  <c r="CJ226" i="8"/>
  <c r="AL227" i="18" s="1"/>
  <c r="CI233" i="8"/>
  <c r="AK234" i="18" s="1"/>
  <c r="AK232" i="25"/>
  <c r="AK233" i="25"/>
  <c r="R233" i="25"/>
  <c r="I233" i="18"/>
  <c r="AW232" i="8"/>
  <c r="AA233" i="18" s="1"/>
  <c r="I232" i="27"/>
  <c r="AO232" i="8"/>
  <c r="U233" i="18" s="1"/>
  <c r="S233" i="8"/>
  <c r="T233" i="8" s="1"/>
  <c r="U233" i="8"/>
  <c r="V233" i="8" s="1"/>
  <c r="I234" i="18" s="1"/>
  <c r="M233" i="8"/>
  <c r="L233" i="8" s="1"/>
  <c r="K234" i="8" s="1"/>
  <c r="N234" i="8" s="1"/>
  <c r="F233" i="8"/>
  <c r="H233" i="8" s="1"/>
  <c r="CU233" i="8" s="1"/>
  <c r="P233" i="8"/>
  <c r="Q233" i="8" s="1"/>
  <c r="AX230" i="8"/>
  <c r="AC231" i="18" s="1"/>
  <c r="CH233" i="8"/>
  <c r="D234" i="18"/>
  <c r="C234" i="18"/>
  <c r="BH228" i="8"/>
  <c r="AF229" i="18" s="1"/>
  <c r="BU228" i="8"/>
  <c r="AJ229" i="18" s="1"/>
  <c r="C228" i="27"/>
  <c r="AU233" i="8"/>
  <c r="AF233" i="8"/>
  <c r="O234" i="8"/>
  <c r="I235" i="8" s="1"/>
  <c r="J235" i="8" s="1"/>
  <c r="G234" i="18"/>
  <c r="G233" i="27"/>
  <c r="AM233" i="8"/>
  <c r="S234" i="18" s="1"/>
  <c r="BE231" i="8"/>
  <c r="AE232" i="18" s="1"/>
  <c r="BB228" i="8"/>
  <c r="AD229" i="18" s="1"/>
  <c r="BO231" i="8"/>
  <c r="AH232" i="18" s="1"/>
  <c r="AK231" i="8"/>
  <c r="AC231" i="8"/>
  <c r="AR231" i="8"/>
  <c r="E232" i="18"/>
  <c r="E231" i="27"/>
  <c r="BF229" i="8"/>
  <c r="BG229" i="8" s="1"/>
  <c r="P230" i="18"/>
  <c r="AT230" i="8"/>
  <c r="W231" i="18"/>
  <c r="BC232" i="8"/>
  <c r="BD232" i="8" s="1"/>
  <c r="L233" i="18"/>
  <c r="G232" i="8"/>
  <c r="CV233" i="8"/>
  <c r="BP229" i="8"/>
  <c r="BQ229" i="8" s="1"/>
  <c r="AC230" i="18"/>
  <c r="AI230" i="8"/>
  <c r="AE230" i="8"/>
  <c r="J231" i="18"/>
  <c r="BR228" i="8"/>
  <c r="AI229" i="18" s="1"/>
  <c r="BS229" i="8"/>
  <c r="BT229" i="8" s="1"/>
  <c r="V230" i="18"/>
  <c r="AP230" i="8"/>
  <c r="Q231" i="18"/>
  <c r="BM232" i="8"/>
  <c r="BN232" i="8" s="1"/>
  <c r="Y233" i="18"/>
  <c r="DA232" i="8"/>
  <c r="BJ229" i="8"/>
  <c r="BK229" i="8" s="1"/>
  <c r="AB230" i="18"/>
  <c r="BL228" i="8"/>
  <c r="AG229" i="18" s="1"/>
  <c r="AN232" i="8"/>
  <c r="T233" i="18" s="1"/>
  <c r="AV232" i="8"/>
  <c r="Z233" i="18" s="1"/>
  <c r="H233" i="18"/>
  <c r="AG232" i="8"/>
  <c r="M233" i="18" s="1"/>
  <c r="H232" i="27"/>
  <c r="AS231" i="8"/>
  <c r="X232" i="18" s="1"/>
  <c r="AL231" i="8"/>
  <c r="R232" i="18" s="1"/>
  <c r="AD231" i="8"/>
  <c r="K232" i="18" s="1"/>
  <c r="F232" i="18"/>
  <c r="F231" i="27"/>
  <c r="R232" i="8"/>
  <c r="M234" i="25"/>
  <c r="AI234" i="25" s="1"/>
  <c r="N234" i="25"/>
  <c r="O234" i="25"/>
  <c r="Q233" i="25"/>
  <c r="P233" i="25"/>
  <c r="AZ229" i="8"/>
  <c r="BA229" i="8" s="1"/>
  <c r="O230" i="18"/>
  <c r="D230" i="27"/>
  <c r="C234" i="8"/>
  <c r="D234" i="8"/>
  <c r="E234" i="8"/>
  <c r="AL233" i="25"/>
  <c r="AJ234" i="25"/>
  <c r="CR225" i="8" l="1"/>
  <c r="AM226" i="18"/>
  <c r="CL226" i="8"/>
  <c r="CM226" i="8"/>
  <c r="CY233" i="8"/>
  <c r="CZ233" i="8"/>
  <c r="CW233" i="8"/>
  <c r="CX234" i="8" s="1"/>
  <c r="AP235" i="18" s="1"/>
  <c r="CN233" i="8"/>
  <c r="CQ233" i="8"/>
  <c r="CO225" i="8"/>
  <c r="CP225" i="8" s="1"/>
  <c r="AN226" i="18" s="1"/>
  <c r="CK226" i="8"/>
  <c r="CJ227" i="8"/>
  <c r="AL228" i="18" s="1"/>
  <c r="CI234" i="8"/>
  <c r="AK235" i="18" s="1"/>
  <c r="AM233" i="25"/>
  <c r="AK234" i="25"/>
  <c r="P234" i="8"/>
  <c r="Q234" i="8" s="1"/>
  <c r="U234" i="8"/>
  <c r="V234" i="8" s="1"/>
  <c r="I235" i="18" s="1"/>
  <c r="F234" i="8"/>
  <c r="H234" i="8" s="1"/>
  <c r="CU234" i="8" s="1"/>
  <c r="S234" i="8"/>
  <c r="T234" i="8" s="1"/>
  <c r="M234" i="8"/>
  <c r="L234" i="8" s="1"/>
  <c r="K235" i="8" s="1"/>
  <c r="N235" i="8" s="1"/>
  <c r="AW233" i="8"/>
  <c r="AA234" i="18" s="1"/>
  <c r="AH233" i="8"/>
  <c r="N234" i="18" s="1"/>
  <c r="AO233" i="8"/>
  <c r="U234" i="18" s="1"/>
  <c r="I233" i="27"/>
  <c r="BP230" i="8"/>
  <c r="BQ230" i="8" s="1"/>
  <c r="AX231" i="8"/>
  <c r="BP231" i="8" s="1"/>
  <c r="D231" i="27"/>
  <c r="CH234" i="8"/>
  <c r="D235" i="18"/>
  <c r="C235" i="18"/>
  <c r="BR229" i="8"/>
  <c r="AI230" i="18" s="1"/>
  <c r="BU229" i="8"/>
  <c r="AJ230" i="18" s="1"/>
  <c r="C229" i="27"/>
  <c r="BL229" i="8"/>
  <c r="AG230" i="18" s="1"/>
  <c r="BO232" i="8"/>
  <c r="AH233" i="18" s="1"/>
  <c r="BH229" i="8"/>
  <c r="AF230" i="18" s="1"/>
  <c r="AU234" i="8"/>
  <c r="AF234" i="8"/>
  <c r="O235" i="8"/>
  <c r="I236" i="8" s="1"/>
  <c r="J236" i="8" s="1"/>
  <c r="G234" i="27"/>
  <c r="AM234" i="8"/>
  <c r="S235" i="18" s="1"/>
  <c r="G235" i="18"/>
  <c r="AZ230" i="8"/>
  <c r="BA230" i="8" s="1"/>
  <c r="O231" i="18"/>
  <c r="BM233" i="8"/>
  <c r="BN233" i="8" s="1"/>
  <c r="Y234" i="18"/>
  <c r="BF230" i="8"/>
  <c r="BG230" i="8" s="1"/>
  <c r="P231" i="18"/>
  <c r="AT231" i="8"/>
  <c r="W232" i="18"/>
  <c r="BE232" i="8"/>
  <c r="AE233" i="18" s="1"/>
  <c r="AG233" i="8"/>
  <c r="M234" i="18" s="1"/>
  <c r="H234" i="18"/>
  <c r="AV233" i="8"/>
  <c r="Z234" i="18" s="1"/>
  <c r="H233" i="27"/>
  <c r="AN233" i="8"/>
  <c r="T234" i="18" s="1"/>
  <c r="BS230" i="8"/>
  <c r="BT230" i="8" s="1"/>
  <c r="V231" i="18"/>
  <c r="BJ230" i="8"/>
  <c r="BK230" i="8" s="1"/>
  <c r="AB231" i="18"/>
  <c r="AI231" i="8"/>
  <c r="AE231" i="8"/>
  <c r="J232" i="18"/>
  <c r="DA233" i="8"/>
  <c r="AP231" i="8"/>
  <c r="Q232" i="18"/>
  <c r="R234" i="25"/>
  <c r="AS232" i="8"/>
  <c r="X233" i="18" s="1"/>
  <c r="AL232" i="8"/>
  <c r="R233" i="18" s="1"/>
  <c r="AD232" i="8"/>
  <c r="K233" i="18" s="1"/>
  <c r="F233" i="18"/>
  <c r="F232" i="27"/>
  <c r="M235" i="25"/>
  <c r="AI235" i="25" s="1"/>
  <c r="N235" i="25"/>
  <c r="O235" i="25"/>
  <c r="Q234" i="25"/>
  <c r="P234" i="25"/>
  <c r="AK232" i="8"/>
  <c r="AC232" i="8"/>
  <c r="AR232" i="8"/>
  <c r="E233" i="18"/>
  <c r="E232" i="27"/>
  <c r="BB229" i="8"/>
  <c r="AD230" i="18" s="1"/>
  <c r="R233" i="8"/>
  <c r="G233" i="8"/>
  <c r="CV234" i="8"/>
  <c r="BC233" i="8"/>
  <c r="BD233" i="8" s="1"/>
  <c r="L234" i="18"/>
  <c r="C235" i="8"/>
  <c r="D235" i="8"/>
  <c r="AL234" i="25"/>
  <c r="E235" i="8"/>
  <c r="AL235" i="25"/>
  <c r="CR226" i="8" l="1"/>
  <c r="AM227" i="18"/>
  <c r="CL227" i="8"/>
  <c r="CM227" i="8"/>
  <c r="CZ234" i="8"/>
  <c r="CY234" i="8"/>
  <c r="CW234" i="8"/>
  <c r="CX235" i="8" s="1"/>
  <c r="AP236" i="18" s="1"/>
  <c r="CN234" i="8"/>
  <c r="CQ234" i="8"/>
  <c r="CO226" i="8"/>
  <c r="CP226" i="8" s="1"/>
  <c r="AN227" i="18" s="1"/>
  <c r="CK227" i="8"/>
  <c r="CJ228" i="8"/>
  <c r="AL229" i="18" s="1"/>
  <c r="CI235" i="8"/>
  <c r="AK236" i="18" s="1"/>
  <c r="AM234" i="25"/>
  <c r="AM235" i="25"/>
  <c r="R235" i="25"/>
  <c r="AW234" i="8"/>
  <c r="AA235" i="18" s="1"/>
  <c r="AO234" i="8"/>
  <c r="U235" i="18" s="1"/>
  <c r="AH234" i="8"/>
  <c r="N235" i="18" s="1"/>
  <c r="I234" i="27"/>
  <c r="AC232" i="18"/>
  <c r="D232" i="27"/>
  <c r="AX232" i="8"/>
  <c r="BP232" i="8" s="1"/>
  <c r="M235" i="8"/>
  <c r="L235" i="8" s="1"/>
  <c r="K236" i="8" s="1"/>
  <c r="N236" i="8" s="1"/>
  <c r="F235" i="8"/>
  <c r="H235" i="8" s="1"/>
  <c r="CU235" i="8" s="1"/>
  <c r="P235" i="8"/>
  <c r="Q235" i="8" s="1"/>
  <c r="S235" i="8"/>
  <c r="T235" i="8" s="1"/>
  <c r="U235" i="8"/>
  <c r="CH235" i="8"/>
  <c r="D236" i="18"/>
  <c r="C236" i="18"/>
  <c r="AU235" i="8"/>
  <c r="O236" i="8"/>
  <c r="I237" i="8" s="1"/>
  <c r="J237" i="8" s="1"/>
  <c r="AF235" i="8"/>
  <c r="G236" i="18"/>
  <c r="G235" i="27"/>
  <c r="AM235" i="8"/>
  <c r="S236" i="18" s="1"/>
  <c r="BE233" i="8"/>
  <c r="AE234" i="18" s="1"/>
  <c r="BH230" i="8"/>
  <c r="AF231" i="18" s="1"/>
  <c r="BO233" i="8"/>
  <c r="AH234" i="18" s="1"/>
  <c r="BL230" i="8"/>
  <c r="AG231" i="18" s="1"/>
  <c r="BB230" i="8"/>
  <c r="AD231" i="18" s="1"/>
  <c r="C230" i="27"/>
  <c r="BU230" i="8"/>
  <c r="AJ231" i="18" s="1"/>
  <c r="AZ231" i="8"/>
  <c r="BA231" i="8" s="1"/>
  <c r="O232" i="18"/>
  <c r="AV234" i="8"/>
  <c r="Z235" i="18" s="1"/>
  <c r="H235" i="18"/>
  <c r="H234" i="27"/>
  <c r="AG234" i="8"/>
  <c r="M235" i="18" s="1"/>
  <c r="AN234" i="8"/>
  <c r="T235" i="18" s="1"/>
  <c r="BQ231" i="8"/>
  <c r="BR230" i="8"/>
  <c r="AI231" i="18" s="1"/>
  <c r="AK233" i="8"/>
  <c r="AC233" i="8"/>
  <c r="AR233" i="8"/>
  <c r="E234" i="18"/>
  <c r="E233" i="27"/>
  <c r="AT232" i="8"/>
  <c r="W233" i="18"/>
  <c r="BS231" i="8"/>
  <c r="BT231" i="8" s="1"/>
  <c r="V232" i="18"/>
  <c r="BF231" i="8"/>
  <c r="BG231" i="8" s="1"/>
  <c r="P232" i="18"/>
  <c r="M236" i="25"/>
  <c r="AI236" i="25" s="1"/>
  <c r="N236" i="25"/>
  <c r="O236" i="25"/>
  <c r="Q235" i="25"/>
  <c r="P235" i="25"/>
  <c r="AI232" i="8"/>
  <c r="AE232" i="8"/>
  <c r="J233" i="18"/>
  <c r="AP232" i="8"/>
  <c r="Q233" i="18"/>
  <c r="BC234" i="8"/>
  <c r="BD234" i="8" s="1"/>
  <c r="L235" i="18"/>
  <c r="AS233" i="8"/>
  <c r="X234" i="18" s="1"/>
  <c r="F234" i="18"/>
  <c r="F233" i="27"/>
  <c r="AD233" i="8"/>
  <c r="K234" i="18" s="1"/>
  <c r="AL233" i="8"/>
  <c r="R234" i="18" s="1"/>
  <c r="R234" i="8"/>
  <c r="BJ231" i="8"/>
  <c r="BK231" i="8" s="1"/>
  <c r="AB232" i="18"/>
  <c r="G234" i="8"/>
  <c r="CV235" i="8"/>
  <c r="DA234" i="8"/>
  <c r="BM234" i="8"/>
  <c r="BN234" i="8" s="1"/>
  <c r="Y235" i="18"/>
  <c r="C236" i="8"/>
  <c r="AL236" i="25"/>
  <c r="D236" i="8"/>
  <c r="E236" i="8"/>
  <c r="AJ235" i="25"/>
  <c r="CR227" i="8" l="1"/>
  <c r="AM228" i="18"/>
  <c r="CL228" i="8"/>
  <c r="CM228" i="8"/>
  <c r="CZ235" i="8"/>
  <c r="CY235" i="8"/>
  <c r="CW235" i="8"/>
  <c r="CX236" i="8" s="1"/>
  <c r="AP237" i="18" s="1"/>
  <c r="CN235" i="8"/>
  <c r="CQ235" i="8"/>
  <c r="CO227" i="8"/>
  <c r="CP227" i="8" s="1"/>
  <c r="AN228" i="18" s="1"/>
  <c r="CK228" i="8"/>
  <c r="CJ229" i="8"/>
  <c r="AL230" i="18" s="1"/>
  <c r="CI236" i="8"/>
  <c r="AK237" i="18" s="1"/>
  <c r="AM236" i="25"/>
  <c r="AK235" i="25"/>
  <c r="M236" i="8"/>
  <c r="L236" i="8" s="1"/>
  <c r="K237" i="8" s="1"/>
  <c r="N237" i="8" s="1"/>
  <c r="F236" i="8"/>
  <c r="H236" i="8" s="1"/>
  <c r="CU236" i="8" s="1"/>
  <c r="P236" i="8"/>
  <c r="Q236" i="8" s="1"/>
  <c r="S236" i="8"/>
  <c r="T236" i="8" s="1"/>
  <c r="U236" i="8"/>
  <c r="V236" i="8" s="1"/>
  <c r="AC233" i="18"/>
  <c r="D233" i="27"/>
  <c r="AX233" i="8"/>
  <c r="BP233" i="8" s="1"/>
  <c r="CH236" i="8"/>
  <c r="D237" i="18"/>
  <c r="C237" i="18"/>
  <c r="AU236" i="8"/>
  <c r="AF236" i="8"/>
  <c r="O237" i="8"/>
  <c r="I238" i="8" s="1"/>
  <c r="J238" i="8" s="1"/>
  <c r="G237" i="18"/>
  <c r="AM236" i="8"/>
  <c r="S237" i="18" s="1"/>
  <c r="G236" i="27"/>
  <c r="BH231" i="8"/>
  <c r="AF232" i="18" s="1"/>
  <c r="C231" i="27"/>
  <c r="BU231" i="8"/>
  <c r="AJ232" i="18" s="1"/>
  <c r="BO234" i="8"/>
  <c r="AH235" i="18" s="1"/>
  <c r="BB231" i="8"/>
  <c r="AD232" i="18" s="1"/>
  <c r="R235" i="8"/>
  <c r="BJ232" i="8"/>
  <c r="BK232" i="8" s="1"/>
  <c r="AB233" i="18"/>
  <c r="BM235" i="8"/>
  <c r="BN235" i="8" s="1"/>
  <c r="Y236" i="18"/>
  <c r="BQ232" i="8"/>
  <c r="BR231" i="8"/>
  <c r="AI232" i="18" s="1"/>
  <c r="BL231" i="8"/>
  <c r="AG232" i="18" s="1"/>
  <c r="BE234" i="8"/>
  <c r="AE235" i="18" s="1"/>
  <c r="DA235" i="8"/>
  <c r="BS232" i="8"/>
  <c r="BT232" i="8" s="1"/>
  <c r="V233" i="18"/>
  <c r="G235" i="8"/>
  <c r="CV236" i="8"/>
  <c r="AT233" i="8"/>
  <c r="W234" i="18"/>
  <c r="M237" i="25"/>
  <c r="AI237" i="25" s="1"/>
  <c r="N237" i="25"/>
  <c r="O237" i="25"/>
  <c r="Q236" i="25"/>
  <c r="P236" i="25"/>
  <c r="AZ232" i="8"/>
  <c r="BA232" i="8" s="1"/>
  <c r="O233" i="18"/>
  <c r="BF232" i="8"/>
  <c r="BG232" i="8" s="1"/>
  <c r="P233" i="18"/>
  <c r="AP233" i="8"/>
  <c r="Q234" i="18"/>
  <c r="BC235" i="8"/>
  <c r="BD235" i="8" s="1"/>
  <c r="L236" i="18"/>
  <c r="AI233" i="8"/>
  <c r="AE233" i="8"/>
  <c r="J234" i="18"/>
  <c r="V235" i="8"/>
  <c r="AK234" i="8"/>
  <c r="AC234" i="8"/>
  <c r="AR234" i="8"/>
  <c r="E235" i="18"/>
  <c r="E234" i="27"/>
  <c r="AL234" i="8"/>
  <c r="R235" i="18" s="1"/>
  <c r="AS234" i="8"/>
  <c r="X235" i="18" s="1"/>
  <c r="AD234" i="8"/>
  <c r="K235" i="18" s="1"/>
  <c r="F235" i="18"/>
  <c r="F234" i="27"/>
  <c r="R236" i="25"/>
  <c r="AG235" i="8"/>
  <c r="M236" i="18" s="1"/>
  <c r="AN235" i="8"/>
  <c r="T236" i="18" s="1"/>
  <c r="H236" i="18"/>
  <c r="AV235" i="8"/>
  <c r="Z236" i="18" s="1"/>
  <c r="H235" i="27"/>
  <c r="AL237" i="25"/>
  <c r="D237" i="8"/>
  <c r="AJ236" i="25"/>
  <c r="C237" i="8"/>
  <c r="E237" i="8"/>
  <c r="CR228" i="8" l="1"/>
  <c r="AM229" i="18"/>
  <c r="CL229" i="8"/>
  <c r="CM229" i="8"/>
  <c r="CY236" i="8"/>
  <c r="CZ236" i="8"/>
  <c r="CW236" i="8"/>
  <c r="CX237" i="8" s="1"/>
  <c r="AP238" i="18" s="1"/>
  <c r="CN236" i="8"/>
  <c r="CQ236" i="8"/>
  <c r="CO228" i="8"/>
  <c r="CP228" i="8" s="1"/>
  <c r="AN229" i="18" s="1"/>
  <c r="CK229" i="8"/>
  <c r="CJ230" i="8"/>
  <c r="AL231" i="18" s="1"/>
  <c r="CI237" i="8"/>
  <c r="AK238" i="18" s="1"/>
  <c r="AK236" i="25"/>
  <c r="AM237" i="25"/>
  <c r="D234" i="27"/>
  <c r="AC234" i="18"/>
  <c r="R237" i="25"/>
  <c r="M237" i="8"/>
  <c r="L237" i="8" s="1"/>
  <c r="K238" i="8" s="1"/>
  <c r="N238" i="8" s="1"/>
  <c r="F237" i="8"/>
  <c r="H237" i="8" s="1"/>
  <c r="CU237" i="8" s="1"/>
  <c r="P237" i="8"/>
  <c r="Q237" i="8" s="1"/>
  <c r="S237" i="8"/>
  <c r="T237" i="8" s="1"/>
  <c r="U237" i="8"/>
  <c r="CH237" i="8"/>
  <c r="D238" i="18"/>
  <c r="C238" i="18"/>
  <c r="BH232" i="8"/>
  <c r="AF233" i="18" s="1"/>
  <c r="BL232" i="8"/>
  <c r="AG233" i="18" s="1"/>
  <c r="BB232" i="8"/>
  <c r="AD233" i="18" s="1"/>
  <c r="BO235" i="8"/>
  <c r="AH236" i="18" s="1"/>
  <c r="BE235" i="8"/>
  <c r="AE236" i="18" s="1"/>
  <c r="AU237" i="8"/>
  <c r="AF237" i="8"/>
  <c r="O238" i="8"/>
  <c r="I239" i="8" s="1"/>
  <c r="J239" i="8" s="1"/>
  <c r="AM237" i="8"/>
  <c r="S238" i="18" s="1"/>
  <c r="G238" i="18"/>
  <c r="G237" i="27"/>
  <c r="BC236" i="8"/>
  <c r="BD236" i="8" s="1"/>
  <c r="L237" i="18"/>
  <c r="BQ233" i="8"/>
  <c r="BR232" i="8"/>
  <c r="AI233" i="18" s="1"/>
  <c r="AL235" i="8"/>
  <c r="R236" i="18" s="1"/>
  <c r="F236" i="18"/>
  <c r="F235" i="27"/>
  <c r="AD235" i="8"/>
  <c r="K236" i="18" s="1"/>
  <c r="AS235" i="8"/>
  <c r="X236" i="18" s="1"/>
  <c r="BU232" i="8"/>
  <c r="AJ233" i="18" s="1"/>
  <c r="C232" i="27"/>
  <c r="AT234" i="8"/>
  <c r="W235" i="18"/>
  <c r="AX234" i="8"/>
  <c r="BF233" i="8"/>
  <c r="BG233" i="8" s="1"/>
  <c r="P234" i="18"/>
  <c r="BJ233" i="8"/>
  <c r="BK233" i="8" s="1"/>
  <c r="AB234" i="18"/>
  <c r="R236" i="8"/>
  <c r="BM236" i="8"/>
  <c r="BN236" i="8" s="1"/>
  <c r="Y237" i="18"/>
  <c r="AI234" i="8"/>
  <c r="AE234" i="8"/>
  <c r="J235" i="18"/>
  <c r="DA236" i="8"/>
  <c r="AP234" i="8"/>
  <c r="Q235" i="18"/>
  <c r="G236" i="8"/>
  <c r="CV237" i="8"/>
  <c r="AG236" i="8"/>
  <c r="M237" i="18" s="1"/>
  <c r="AV236" i="8"/>
  <c r="Z237" i="18" s="1"/>
  <c r="AN236" i="8"/>
  <c r="T237" i="18" s="1"/>
  <c r="H237" i="18"/>
  <c r="H236" i="27"/>
  <c r="AH235" i="8"/>
  <c r="N236" i="18" s="1"/>
  <c r="AO235" i="8"/>
  <c r="U236" i="18" s="1"/>
  <c r="AW235" i="8"/>
  <c r="AA236" i="18" s="1"/>
  <c r="I236" i="18"/>
  <c r="I235" i="27"/>
  <c r="AK235" i="8"/>
  <c r="AC235" i="8"/>
  <c r="AR235" i="8"/>
  <c r="E236" i="18"/>
  <c r="E235" i="27"/>
  <c r="AW236" i="8"/>
  <c r="AA237" i="18" s="1"/>
  <c r="I237" i="18"/>
  <c r="I236" i="27"/>
  <c r="AO236" i="8"/>
  <c r="U237" i="18" s="1"/>
  <c r="AH236" i="8"/>
  <c r="N237" i="18" s="1"/>
  <c r="BS233" i="8"/>
  <c r="BT233" i="8" s="1"/>
  <c r="V234" i="18"/>
  <c r="M238" i="25"/>
  <c r="N238" i="25"/>
  <c r="O238" i="25"/>
  <c r="Q237" i="25"/>
  <c r="P237" i="25"/>
  <c r="AZ233" i="8"/>
  <c r="BA233" i="8" s="1"/>
  <c r="O234" i="18"/>
  <c r="D238" i="8"/>
  <c r="C238" i="8"/>
  <c r="AJ237" i="25"/>
  <c r="E238" i="8"/>
  <c r="CR229" i="8" l="1"/>
  <c r="AM230" i="18"/>
  <c r="CL230" i="8"/>
  <c r="CM230" i="8"/>
  <c r="CZ237" i="8"/>
  <c r="CY237" i="8"/>
  <c r="CW237" i="8"/>
  <c r="CX238" i="8" s="1"/>
  <c r="AP239" i="18" s="1"/>
  <c r="CN237" i="8"/>
  <c r="CQ237" i="8"/>
  <c r="CO229" i="8"/>
  <c r="CP229" i="8" s="1"/>
  <c r="AN230" i="18" s="1"/>
  <c r="CK230" i="8"/>
  <c r="CJ231" i="8"/>
  <c r="AL232" i="18" s="1"/>
  <c r="CI238" i="8"/>
  <c r="AK239" i="18" s="1"/>
  <c r="AK237" i="25"/>
  <c r="AI238" i="25"/>
  <c r="M238" i="8"/>
  <c r="L238" i="8" s="1"/>
  <c r="K239" i="8" s="1"/>
  <c r="N239" i="8" s="1"/>
  <c r="F238" i="8"/>
  <c r="H238" i="8" s="1"/>
  <c r="CU238" i="8" s="1"/>
  <c r="S238" i="8"/>
  <c r="T238" i="8" s="1"/>
  <c r="P238" i="8"/>
  <c r="Q238" i="8" s="1"/>
  <c r="U238" i="8"/>
  <c r="V238" i="8" s="1"/>
  <c r="CH238" i="8"/>
  <c r="D239" i="18"/>
  <c r="C239" i="18"/>
  <c r="BE236" i="8"/>
  <c r="AE237" i="18" s="1"/>
  <c r="BB233" i="8"/>
  <c r="AD234" i="18" s="1"/>
  <c r="BO236" i="8"/>
  <c r="AH237" i="18" s="1"/>
  <c r="BH233" i="8"/>
  <c r="AF234" i="18" s="1"/>
  <c r="BL233" i="8"/>
  <c r="AG234" i="18" s="1"/>
  <c r="BU233" i="8"/>
  <c r="AJ234" i="18" s="1"/>
  <c r="C233" i="27"/>
  <c r="AP235" i="8"/>
  <c r="Q236" i="18"/>
  <c r="BP234" i="8"/>
  <c r="BQ234" i="8" s="1"/>
  <c r="AC235" i="18"/>
  <c r="BS234" i="8"/>
  <c r="BT234" i="8" s="1"/>
  <c r="V235" i="18"/>
  <c r="AS236" i="8"/>
  <c r="X237" i="18" s="1"/>
  <c r="F237" i="18"/>
  <c r="F236" i="27"/>
  <c r="AL236" i="8"/>
  <c r="R237" i="18" s="1"/>
  <c r="AD236" i="8"/>
  <c r="K237" i="18" s="1"/>
  <c r="BJ234" i="8"/>
  <c r="BK234" i="8" s="1"/>
  <c r="AB235" i="18"/>
  <c r="N239" i="25"/>
  <c r="M239" i="25"/>
  <c r="O239" i="25"/>
  <c r="Q238" i="25"/>
  <c r="P238" i="25"/>
  <c r="AN237" i="8"/>
  <c r="T238" i="18" s="1"/>
  <c r="AV237" i="8"/>
  <c r="Z238" i="18" s="1"/>
  <c r="AG237" i="8"/>
  <c r="M238" i="18" s="1"/>
  <c r="H238" i="18"/>
  <c r="H237" i="27"/>
  <c r="R237" i="8"/>
  <c r="BC237" i="8"/>
  <c r="BD237" i="8" s="1"/>
  <c r="L238" i="18"/>
  <c r="AX235" i="8"/>
  <c r="BR233" i="8"/>
  <c r="AI234" i="18" s="1"/>
  <c r="AU238" i="8"/>
  <c r="AF238" i="8"/>
  <c r="O239" i="8"/>
  <c r="I240" i="8" s="1"/>
  <c r="J240" i="8" s="1"/>
  <c r="G239" i="18"/>
  <c r="G238" i="27"/>
  <c r="AM238" i="8"/>
  <c r="S239" i="18" s="1"/>
  <c r="DA237" i="8"/>
  <c r="AZ234" i="8"/>
  <c r="BA234" i="8" s="1"/>
  <c r="O235" i="18"/>
  <c r="BM237" i="8"/>
  <c r="BN237" i="8" s="1"/>
  <c r="Y238" i="18"/>
  <c r="D235" i="27"/>
  <c r="AT235" i="8"/>
  <c r="W236" i="18"/>
  <c r="AK236" i="8"/>
  <c r="AC236" i="8"/>
  <c r="AR236" i="8"/>
  <c r="E236" i="27"/>
  <c r="E237" i="18"/>
  <c r="BF234" i="8"/>
  <c r="BG234" i="8" s="1"/>
  <c r="P235" i="18"/>
  <c r="V237" i="8"/>
  <c r="R238" i="25"/>
  <c r="AI235" i="8"/>
  <c r="AE235" i="8"/>
  <c r="J236" i="18"/>
  <c r="G237" i="8"/>
  <c r="CV238" i="8"/>
  <c r="AL238" i="25"/>
  <c r="C239" i="8"/>
  <c r="D239" i="8"/>
  <c r="E239" i="8"/>
  <c r="CR230" i="8" l="1"/>
  <c r="AM231" i="18"/>
  <c r="CL231" i="8"/>
  <c r="CM231" i="8"/>
  <c r="CZ238" i="8"/>
  <c r="CY238" i="8"/>
  <c r="CW238" i="8"/>
  <c r="CX239" i="8" s="1"/>
  <c r="AP240" i="18" s="1"/>
  <c r="CN238" i="8"/>
  <c r="CQ238" i="8"/>
  <c r="CO230" i="8"/>
  <c r="CP230" i="8" s="1"/>
  <c r="AN231" i="18" s="1"/>
  <c r="CK231" i="8"/>
  <c r="CJ232" i="8"/>
  <c r="AL233" i="18" s="1"/>
  <c r="CI239" i="8"/>
  <c r="AK240" i="18" s="1"/>
  <c r="AM238" i="25"/>
  <c r="R239" i="25"/>
  <c r="AI239" i="25"/>
  <c r="D236" i="27"/>
  <c r="CH239" i="8"/>
  <c r="D240" i="18"/>
  <c r="C240" i="18"/>
  <c r="M239" i="8"/>
  <c r="L239" i="8" s="1"/>
  <c r="K240" i="8" s="1"/>
  <c r="N240" i="8" s="1"/>
  <c r="F239" i="8"/>
  <c r="H239" i="8" s="1"/>
  <c r="CU239" i="8" s="1"/>
  <c r="P239" i="8"/>
  <c r="Q239" i="8" s="1"/>
  <c r="S239" i="8"/>
  <c r="T239" i="8" s="1"/>
  <c r="U239" i="8"/>
  <c r="BH234" i="8"/>
  <c r="AF235" i="18" s="1"/>
  <c r="BE237" i="8"/>
  <c r="AE238" i="18" s="1"/>
  <c r="BO237" i="8"/>
  <c r="AH238" i="18" s="1"/>
  <c r="BU234" i="8"/>
  <c r="AJ235" i="18" s="1"/>
  <c r="C234" i="27"/>
  <c r="AU239" i="8"/>
  <c r="AF239" i="8"/>
  <c r="O240" i="8"/>
  <c r="I241" i="8" s="1"/>
  <c r="J241" i="8" s="1"/>
  <c r="G240" i="18"/>
  <c r="G239" i="27"/>
  <c r="AM239" i="8"/>
  <c r="S240" i="18" s="1"/>
  <c r="BL234" i="8"/>
  <c r="AG235" i="18" s="1"/>
  <c r="BB234" i="8"/>
  <c r="AD235" i="18" s="1"/>
  <c r="BC238" i="8"/>
  <c r="BD238" i="8" s="1"/>
  <c r="L239" i="18"/>
  <c r="AV238" i="8"/>
  <c r="Z239" i="18" s="1"/>
  <c r="AN238" i="8"/>
  <c r="T239" i="18" s="1"/>
  <c r="AG238" i="8"/>
  <c r="M239" i="18" s="1"/>
  <c r="H239" i="18"/>
  <c r="H238" i="27"/>
  <c r="AP236" i="8"/>
  <c r="Q237" i="18"/>
  <c r="AS237" i="8"/>
  <c r="X238" i="18" s="1"/>
  <c r="AL237" i="8"/>
  <c r="R238" i="18" s="1"/>
  <c r="F238" i="18"/>
  <c r="F237" i="27"/>
  <c r="AD237" i="8"/>
  <c r="K238" i="18" s="1"/>
  <c r="AI236" i="8"/>
  <c r="AE236" i="8"/>
  <c r="J237" i="18"/>
  <c r="AO237" i="8"/>
  <c r="U238" i="18" s="1"/>
  <c r="I238" i="18"/>
  <c r="AW237" i="8"/>
  <c r="I237" i="27"/>
  <c r="AH237" i="8"/>
  <c r="N238" i="18" s="1"/>
  <c r="G238" i="8"/>
  <c r="CV239" i="8"/>
  <c r="I239" i="18"/>
  <c r="AO238" i="8"/>
  <c r="U239" i="18" s="1"/>
  <c r="I238" i="27"/>
  <c r="AH238" i="8"/>
  <c r="N239" i="18" s="1"/>
  <c r="AW238" i="8"/>
  <c r="AA239" i="18" s="1"/>
  <c r="BM238" i="8"/>
  <c r="BN238" i="8" s="1"/>
  <c r="Y239" i="18"/>
  <c r="R238" i="8"/>
  <c r="AT236" i="8"/>
  <c r="W237" i="18"/>
  <c r="AK237" i="8"/>
  <c r="AC237" i="8"/>
  <c r="AR237" i="8"/>
  <c r="E238" i="18"/>
  <c r="E237" i="27"/>
  <c r="BJ235" i="8"/>
  <c r="BK235" i="8" s="1"/>
  <c r="AB236" i="18"/>
  <c r="DA238" i="8"/>
  <c r="BS235" i="8"/>
  <c r="BT235" i="8" s="1"/>
  <c r="V236" i="18"/>
  <c r="AZ235" i="8"/>
  <c r="BA235" i="8" s="1"/>
  <c r="O236" i="18"/>
  <c r="BR234" i="8"/>
  <c r="AI235" i="18" s="1"/>
  <c r="BF235" i="8"/>
  <c r="BG235" i="8" s="1"/>
  <c r="P236" i="18"/>
  <c r="BP235" i="8"/>
  <c r="BQ235" i="8" s="1"/>
  <c r="AC236" i="18"/>
  <c r="M240" i="25"/>
  <c r="AI240" i="25" s="1"/>
  <c r="N240" i="25"/>
  <c r="O240" i="25"/>
  <c r="Q239" i="25"/>
  <c r="P239" i="25"/>
  <c r="AX236" i="8"/>
  <c r="AJ238" i="25"/>
  <c r="D240" i="8"/>
  <c r="E240" i="8"/>
  <c r="AL240" i="25"/>
  <c r="AJ239" i="25"/>
  <c r="C240" i="8"/>
  <c r="CR231" i="8" l="1"/>
  <c r="AM232" i="18"/>
  <c r="CL232" i="8"/>
  <c r="CM232" i="8"/>
  <c r="CZ239" i="8"/>
  <c r="CY239" i="8"/>
  <c r="CW239" i="8"/>
  <c r="CX240" i="8" s="1"/>
  <c r="AP241" i="18" s="1"/>
  <c r="CN239" i="8"/>
  <c r="CQ239" i="8"/>
  <c r="CO231" i="8"/>
  <c r="CP231" i="8" s="1"/>
  <c r="AN232" i="18" s="1"/>
  <c r="AK238" i="25"/>
  <c r="CK232" i="8"/>
  <c r="CJ233" i="8"/>
  <c r="AL234" i="18" s="1"/>
  <c r="CI240" i="8"/>
  <c r="AK241" i="18" s="1"/>
  <c r="AM240" i="25"/>
  <c r="AK239" i="25"/>
  <c r="S240" i="8"/>
  <c r="T240" i="8" s="1"/>
  <c r="U240" i="8"/>
  <c r="V240" i="8" s="1"/>
  <c r="P240" i="8"/>
  <c r="Q240" i="8" s="1"/>
  <c r="M240" i="8"/>
  <c r="L240" i="8" s="1"/>
  <c r="K241" i="8" s="1"/>
  <c r="N241" i="8" s="1"/>
  <c r="F240" i="8"/>
  <c r="H240" i="8" s="1"/>
  <c r="CU240" i="8" s="1"/>
  <c r="D237" i="27"/>
  <c r="CH240" i="8"/>
  <c r="D241" i="18"/>
  <c r="C241" i="18"/>
  <c r="BL235" i="8"/>
  <c r="AG236" i="18" s="1"/>
  <c r="BE238" i="8"/>
  <c r="AE239" i="18" s="1"/>
  <c r="BO238" i="8"/>
  <c r="AH239" i="18" s="1"/>
  <c r="BB235" i="8"/>
  <c r="AD236" i="18" s="1"/>
  <c r="BU235" i="8"/>
  <c r="AJ236" i="18" s="1"/>
  <c r="C235" i="27"/>
  <c r="BH235" i="8"/>
  <c r="AF236" i="18" s="1"/>
  <c r="V239" i="8"/>
  <c r="AA238" i="18"/>
  <c r="AX237" i="8"/>
  <c r="AN239" i="8"/>
  <c r="T240" i="18" s="1"/>
  <c r="AG239" i="8"/>
  <c r="M240" i="18" s="1"/>
  <c r="H240" i="18"/>
  <c r="AV239" i="8"/>
  <c r="Z240" i="18" s="1"/>
  <c r="H239" i="27"/>
  <c r="R239" i="8"/>
  <c r="N241" i="25"/>
  <c r="M241" i="25"/>
  <c r="AI241" i="25" s="1"/>
  <c r="O241" i="25"/>
  <c r="Q240" i="25"/>
  <c r="P240" i="25"/>
  <c r="AD238" i="8"/>
  <c r="K239" i="18" s="1"/>
  <c r="AS238" i="8"/>
  <c r="X239" i="18" s="1"/>
  <c r="AL238" i="8"/>
  <c r="R239" i="18" s="1"/>
  <c r="F239" i="18"/>
  <c r="F238" i="27"/>
  <c r="AT237" i="8"/>
  <c r="W238" i="18"/>
  <c r="AK238" i="8"/>
  <c r="AC238" i="8"/>
  <c r="AR238" i="8"/>
  <c r="E239" i="18"/>
  <c r="E238" i="27"/>
  <c r="AZ236" i="8"/>
  <c r="BA236" i="8" s="1"/>
  <c r="O237" i="18"/>
  <c r="BS236" i="8"/>
  <c r="BT236" i="8" s="1"/>
  <c r="V237" i="18"/>
  <c r="AI237" i="8"/>
  <c r="AE237" i="8"/>
  <c r="J238" i="18"/>
  <c r="G239" i="8"/>
  <c r="CV240" i="8"/>
  <c r="BF236" i="8"/>
  <c r="BG236" i="8" s="1"/>
  <c r="P237" i="18"/>
  <c r="BC239" i="8"/>
  <c r="BD239" i="8" s="1"/>
  <c r="L240" i="18"/>
  <c r="AP237" i="8"/>
  <c r="Q238" i="18"/>
  <c r="AU240" i="8"/>
  <c r="AF240" i="8"/>
  <c r="O241" i="8"/>
  <c r="I242" i="8" s="1"/>
  <c r="J242" i="8" s="1"/>
  <c r="AM240" i="8"/>
  <c r="S241" i="18" s="1"/>
  <c r="G240" i="27"/>
  <c r="G241" i="18"/>
  <c r="BJ236" i="8"/>
  <c r="BK236" i="8" s="1"/>
  <c r="AB237" i="18"/>
  <c r="BR235" i="8"/>
  <c r="AI236" i="18" s="1"/>
  <c r="BP236" i="8"/>
  <c r="BQ236" i="8" s="1"/>
  <c r="AC237" i="18"/>
  <c r="R240" i="25"/>
  <c r="DA239" i="8"/>
  <c r="BM239" i="8"/>
  <c r="BN239" i="8" s="1"/>
  <c r="Y240" i="18"/>
  <c r="AJ240" i="25"/>
  <c r="AL239" i="25"/>
  <c r="E241" i="8"/>
  <c r="C241" i="8"/>
  <c r="D241" i="8"/>
  <c r="CR232" i="8" l="1"/>
  <c r="AM233" i="18"/>
  <c r="CL233" i="8"/>
  <c r="CM233" i="8"/>
  <c r="CY240" i="8"/>
  <c r="CZ240" i="8"/>
  <c r="CW240" i="8"/>
  <c r="CX241" i="8" s="1"/>
  <c r="AP242" i="18" s="1"/>
  <c r="AX238" i="8"/>
  <c r="AC239" i="18" s="1"/>
  <c r="CN240" i="8"/>
  <c r="CQ240" i="8"/>
  <c r="CO232" i="8"/>
  <c r="CP232" i="8" s="1"/>
  <c r="AN233" i="18" s="1"/>
  <c r="CK233" i="8"/>
  <c r="CJ234" i="8"/>
  <c r="AL235" i="18" s="1"/>
  <c r="CI241" i="8"/>
  <c r="AK242" i="18" s="1"/>
  <c r="AM239" i="25"/>
  <c r="AK240" i="25"/>
  <c r="R241" i="25"/>
  <c r="D238" i="27"/>
  <c r="CH241" i="8"/>
  <c r="D242" i="18"/>
  <c r="C242" i="18"/>
  <c r="M241" i="8"/>
  <c r="L241" i="8" s="1"/>
  <c r="K242" i="8" s="1"/>
  <c r="N242" i="8" s="1"/>
  <c r="F241" i="8"/>
  <c r="H241" i="8" s="1"/>
  <c r="CU241" i="8" s="1"/>
  <c r="P241" i="8"/>
  <c r="Q241" i="8" s="1"/>
  <c r="S241" i="8"/>
  <c r="T241" i="8" s="1"/>
  <c r="U241" i="8"/>
  <c r="BE239" i="8"/>
  <c r="AE240" i="18" s="1"/>
  <c r="BR236" i="8"/>
  <c r="AI237" i="18" s="1"/>
  <c r="BH236" i="8"/>
  <c r="AF237" i="18" s="1"/>
  <c r="BO239" i="8"/>
  <c r="AH240" i="18" s="1"/>
  <c r="BU236" i="8"/>
  <c r="AJ237" i="18" s="1"/>
  <c r="C236" i="27"/>
  <c r="BB236" i="8"/>
  <c r="AD237" i="18" s="1"/>
  <c r="AU241" i="8"/>
  <c r="AF241" i="8"/>
  <c r="O242" i="8"/>
  <c r="I243" i="8" s="1"/>
  <c r="J243" i="8" s="1"/>
  <c r="G242" i="18"/>
  <c r="G241" i="27"/>
  <c r="AM241" i="8"/>
  <c r="S242" i="18" s="1"/>
  <c r="BL236" i="8"/>
  <c r="AG237" i="18" s="1"/>
  <c r="G240" i="8"/>
  <c r="CV241" i="8"/>
  <c r="M242" i="25"/>
  <c r="N242" i="25"/>
  <c r="O242" i="25"/>
  <c r="Q241" i="25"/>
  <c r="P241" i="25"/>
  <c r="H240" i="27"/>
  <c r="AN240" i="8"/>
  <c r="T241" i="18" s="1"/>
  <c r="AG240" i="8"/>
  <c r="M241" i="18" s="1"/>
  <c r="AV240" i="8"/>
  <c r="Z241" i="18" s="1"/>
  <c r="H241" i="18"/>
  <c r="BC240" i="8"/>
  <c r="BD240" i="8" s="1"/>
  <c r="L241" i="18"/>
  <c r="AZ237" i="8"/>
  <c r="BA237" i="8" s="1"/>
  <c r="O238" i="18"/>
  <c r="AT238" i="8"/>
  <c r="W239" i="18"/>
  <c r="AD239" i="8"/>
  <c r="K240" i="18" s="1"/>
  <c r="F240" i="18"/>
  <c r="F239" i="27"/>
  <c r="AL239" i="8"/>
  <c r="R240" i="18" s="1"/>
  <c r="AS239" i="8"/>
  <c r="X240" i="18" s="1"/>
  <c r="BP237" i="8"/>
  <c r="BQ237" i="8" s="1"/>
  <c r="AC238" i="18"/>
  <c r="AI238" i="8"/>
  <c r="AE238" i="8"/>
  <c r="J239" i="18"/>
  <c r="R240" i="8"/>
  <c r="BM240" i="8"/>
  <c r="BN240" i="8" s="1"/>
  <c r="Y241" i="18"/>
  <c r="AP238" i="8"/>
  <c r="Q239" i="18"/>
  <c r="AO239" i="8"/>
  <c r="U240" i="18" s="1"/>
  <c r="AW239" i="8"/>
  <c r="I240" i="18"/>
  <c r="I239" i="27"/>
  <c r="AH239" i="8"/>
  <c r="N240" i="18" s="1"/>
  <c r="DA240" i="8"/>
  <c r="AO240" i="8"/>
  <c r="U241" i="18" s="1"/>
  <c r="AW240" i="8"/>
  <c r="AA241" i="18" s="1"/>
  <c r="I241" i="18"/>
  <c r="I240" i="27"/>
  <c r="AH240" i="8"/>
  <c r="N241" i="18" s="1"/>
  <c r="BF237" i="8"/>
  <c r="BG237" i="8" s="1"/>
  <c r="P238" i="18"/>
  <c r="BS237" i="8"/>
  <c r="BT237" i="8" s="1"/>
  <c r="V238" i="18"/>
  <c r="AK239" i="8"/>
  <c r="AC239" i="8"/>
  <c r="AR239" i="8"/>
  <c r="E240" i="18"/>
  <c r="E239" i="27"/>
  <c r="BJ237" i="8"/>
  <c r="BK237" i="8" s="1"/>
  <c r="AB238" i="18"/>
  <c r="D242" i="8"/>
  <c r="E242" i="8"/>
  <c r="AJ241" i="25"/>
  <c r="C242" i="8"/>
  <c r="AL241" i="25"/>
  <c r="CR233" i="8" l="1"/>
  <c r="AM234" i="18"/>
  <c r="CL234" i="8"/>
  <c r="CM234" i="8"/>
  <c r="BP238" i="8"/>
  <c r="BQ238" i="8" s="1"/>
  <c r="CZ241" i="8"/>
  <c r="CY241" i="8"/>
  <c r="CW241" i="8"/>
  <c r="CX242" i="8" s="1"/>
  <c r="AP243" i="18" s="1"/>
  <c r="CN241" i="8"/>
  <c r="CQ241" i="8"/>
  <c r="CO233" i="8"/>
  <c r="CP233" i="8" s="1"/>
  <c r="AN234" i="18" s="1"/>
  <c r="CK234" i="8"/>
  <c r="CJ235" i="8"/>
  <c r="AL236" i="18" s="1"/>
  <c r="CI242" i="8"/>
  <c r="AK243" i="18" s="1"/>
  <c r="AK241" i="25"/>
  <c r="AM241" i="25"/>
  <c r="AI242" i="25"/>
  <c r="M242" i="8"/>
  <c r="L242" i="8" s="1"/>
  <c r="K243" i="8" s="1"/>
  <c r="N243" i="8" s="1"/>
  <c r="F242" i="8"/>
  <c r="H242" i="8" s="1"/>
  <c r="CU242" i="8" s="1"/>
  <c r="S242" i="8"/>
  <c r="T242" i="8" s="1"/>
  <c r="U242" i="8"/>
  <c r="V242" i="8" s="1"/>
  <c r="P242" i="8"/>
  <c r="Q242" i="8" s="1"/>
  <c r="D239" i="27"/>
  <c r="CH242" i="8"/>
  <c r="D243" i="18"/>
  <c r="C243" i="18"/>
  <c r="BB237" i="8"/>
  <c r="AD238" i="18" s="1"/>
  <c r="AN241" i="8"/>
  <c r="T242" i="18" s="1"/>
  <c r="H242" i="18"/>
  <c r="H241" i="27"/>
  <c r="AG241" i="8"/>
  <c r="M242" i="18" s="1"/>
  <c r="AV241" i="8"/>
  <c r="Z242" i="18" s="1"/>
  <c r="BE240" i="8"/>
  <c r="AE241" i="18" s="1"/>
  <c r="BO240" i="8"/>
  <c r="AH241" i="18" s="1"/>
  <c r="C237" i="27"/>
  <c r="BU237" i="8"/>
  <c r="AJ238" i="18" s="1"/>
  <c r="BH237" i="8"/>
  <c r="AF238" i="18" s="1"/>
  <c r="BL237" i="8"/>
  <c r="AG238" i="18" s="1"/>
  <c r="BR237" i="8"/>
  <c r="AI238" i="18" s="1"/>
  <c r="AK240" i="8"/>
  <c r="AC240" i="8"/>
  <c r="AR240" i="8"/>
  <c r="E241" i="18"/>
  <c r="E240" i="27"/>
  <c r="BC241" i="8"/>
  <c r="BD241" i="8" s="1"/>
  <c r="L242" i="18"/>
  <c r="V241" i="8"/>
  <c r="G241" i="8"/>
  <c r="CV242" i="8"/>
  <c r="AU242" i="8"/>
  <c r="AF242" i="8"/>
  <c r="O243" i="8"/>
  <c r="I244" i="8" s="1"/>
  <c r="J244" i="8" s="1"/>
  <c r="AM242" i="8"/>
  <c r="S243" i="18" s="1"/>
  <c r="G243" i="18"/>
  <c r="G242" i="27"/>
  <c r="AP239" i="8"/>
  <c r="Q240" i="18"/>
  <c r="BS238" i="8"/>
  <c r="BT238" i="8" s="1"/>
  <c r="V239" i="18"/>
  <c r="BF238" i="8"/>
  <c r="BG238" i="8" s="1"/>
  <c r="P239" i="18"/>
  <c r="BM241" i="8"/>
  <c r="BN241" i="8" s="1"/>
  <c r="Y242" i="18"/>
  <c r="AZ238" i="8"/>
  <c r="BA238" i="8" s="1"/>
  <c r="O239" i="18"/>
  <c r="DA241" i="8"/>
  <c r="BJ238" i="8"/>
  <c r="BK238" i="8" s="1"/>
  <c r="AB239" i="18"/>
  <c r="M243" i="25"/>
  <c r="N243" i="25"/>
  <c r="O243" i="25"/>
  <c r="Q242" i="25"/>
  <c r="P242" i="25"/>
  <c r="AT239" i="8"/>
  <c r="W240" i="18"/>
  <c r="F241" i="18"/>
  <c r="AD240" i="8"/>
  <c r="K241" i="18" s="1"/>
  <c r="F240" i="27"/>
  <c r="AS240" i="8"/>
  <c r="X241" i="18" s="1"/>
  <c r="AL240" i="8"/>
  <c r="R241" i="18" s="1"/>
  <c r="R242" i="25"/>
  <c r="AI239" i="8"/>
  <c r="AE239" i="8"/>
  <c r="J240" i="18"/>
  <c r="AA240" i="18"/>
  <c r="AX239" i="8"/>
  <c r="R241" i="8"/>
  <c r="D243" i="8"/>
  <c r="E243" i="8"/>
  <c r="AJ242" i="25"/>
  <c r="AL242" i="25"/>
  <c r="C243" i="8"/>
  <c r="CR234" i="8" l="1"/>
  <c r="AM235" i="18"/>
  <c r="CL235" i="8"/>
  <c r="CM235" i="8"/>
  <c r="CY242" i="8"/>
  <c r="CZ242" i="8"/>
  <c r="CW242" i="8"/>
  <c r="CX243" i="8" s="1"/>
  <c r="AP244" i="18" s="1"/>
  <c r="CN242" i="8"/>
  <c r="CQ242" i="8"/>
  <c r="CO234" i="8"/>
  <c r="CP234" i="8" s="1"/>
  <c r="AN235" i="18" s="1"/>
  <c r="CK235" i="8"/>
  <c r="CJ236" i="8"/>
  <c r="AL237" i="18" s="1"/>
  <c r="CI243" i="8"/>
  <c r="AK244" i="18" s="1"/>
  <c r="AM242" i="25"/>
  <c r="AK242" i="25"/>
  <c r="R243" i="25"/>
  <c r="AI243" i="25"/>
  <c r="AX240" i="8"/>
  <c r="BP240" i="8" s="1"/>
  <c r="C244" i="18"/>
  <c r="M243" i="8"/>
  <c r="L243" i="8" s="1"/>
  <c r="K244" i="8" s="1"/>
  <c r="N244" i="8" s="1"/>
  <c r="F243" i="8"/>
  <c r="H243" i="8" s="1"/>
  <c r="CU243" i="8" s="1"/>
  <c r="P243" i="8"/>
  <c r="Q243" i="8" s="1"/>
  <c r="S243" i="8"/>
  <c r="T243" i="8" s="1"/>
  <c r="U243" i="8"/>
  <c r="CH243" i="8"/>
  <c r="D244" i="18"/>
  <c r="BB238" i="8"/>
  <c r="AD239" i="18" s="1"/>
  <c r="BL238" i="8"/>
  <c r="AG239" i="18" s="1"/>
  <c r="BH238" i="8"/>
  <c r="AF239" i="18" s="1"/>
  <c r="BU238" i="8"/>
  <c r="AJ239" i="18" s="1"/>
  <c r="C238" i="27"/>
  <c r="BE241" i="8"/>
  <c r="AE242" i="18" s="1"/>
  <c r="BC242" i="8"/>
  <c r="BD242" i="8" s="1"/>
  <c r="L243" i="18"/>
  <c r="BR238" i="8"/>
  <c r="AI239" i="18" s="1"/>
  <c r="AU243" i="8"/>
  <c r="AF243" i="8"/>
  <c r="O244" i="8"/>
  <c r="I245" i="8" s="1"/>
  <c r="J245" i="8" s="1"/>
  <c r="G244" i="18"/>
  <c r="AM243" i="8"/>
  <c r="S244" i="18" s="1"/>
  <c r="G243" i="27"/>
  <c r="BO241" i="8"/>
  <c r="AH242" i="18" s="1"/>
  <c r="AN242" i="8"/>
  <c r="T243" i="18" s="1"/>
  <c r="AV242" i="8"/>
  <c r="Z243" i="18" s="1"/>
  <c r="AG242" i="8"/>
  <c r="M243" i="18" s="1"/>
  <c r="H243" i="18"/>
  <c r="H242" i="27"/>
  <c r="N244" i="25"/>
  <c r="M244" i="25"/>
  <c r="AI244" i="25" s="1"/>
  <c r="O244" i="25"/>
  <c r="Q243" i="25"/>
  <c r="P243" i="25"/>
  <c r="BS239" i="8"/>
  <c r="BT239" i="8" s="1"/>
  <c r="V240" i="18"/>
  <c r="BM242" i="8"/>
  <c r="BN242" i="8" s="1"/>
  <c r="Y243" i="18"/>
  <c r="D240" i="27"/>
  <c r="BJ239" i="8"/>
  <c r="BK239" i="8" s="1"/>
  <c r="AB240" i="18"/>
  <c r="AL241" i="8"/>
  <c r="R242" i="18" s="1"/>
  <c r="F241" i="27"/>
  <c r="AD241" i="8"/>
  <c r="K242" i="18" s="1"/>
  <c r="F242" i="18"/>
  <c r="AS241" i="8"/>
  <c r="X242" i="18" s="1"/>
  <c r="BF239" i="8"/>
  <c r="BG239" i="8" s="1"/>
  <c r="P240" i="18"/>
  <c r="R242" i="8"/>
  <c r="AK241" i="8"/>
  <c r="AC241" i="8"/>
  <c r="AR241" i="8"/>
  <c r="E242" i="18"/>
  <c r="E241" i="27"/>
  <c r="AT240" i="8"/>
  <c r="W241" i="18"/>
  <c r="BP239" i="8"/>
  <c r="BQ239" i="8" s="1"/>
  <c r="AC240" i="18"/>
  <c r="G242" i="8"/>
  <c r="CV243" i="8"/>
  <c r="AI240" i="8"/>
  <c r="AE240" i="8"/>
  <c r="J241" i="18"/>
  <c r="I241" i="27"/>
  <c r="AH241" i="8"/>
  <c r="N242" i="18" s="1"/>
  <c r="AW241" i="8"/>
  <c r="AO241" i="8"/>
  <c r="U242" i="18" s="1"/>
  <c r="I242" i="18"/>
  <c r="AP240" i="8"/>
  <c r="Q241" i="18"/>
  <c r="AZ239" i="8"/>
  <c r="BA239" i="8" s="1"/>
  <c r="O240" i="18"/>
  <c r="DA242" i="8"/>
  <c r="I243" i="18"/>
  <c r="AO242" i="8"/>
  <c r="U243" i="18" s="1"/>
  <c r="I242" i="27"/>
  <c r="AW242" i="8"/>
  <c r="AA243" i="18" s="1"/>
  <c r="AH242" i="8"/>
  <c r="N243" i="18" s="1"/>
  <c r="C244" i="8"/>
  <c r="AJ244" i="25"/>
  <c r="D244" i="8"/>
  <c r="E244" i="8"/>
  <c r="AJ243" i="25"/>
  <c r="CR235" i="8" l="1"/>
  <c r="AM236" i="18"/>
  <c r="CL236" i="8"/>
  <c r="CM236" i="8"/>
  <c r="CZ243" i="8"/>
  <c r="CY243" i="8"/>
  <c r="CW243" i="8"/>
  <c r="CX244" i="8" s="1"/>
  <c r="AP245" i="18" s="1"/>
  <c r="CN243" i="8"/>
  <c r="CQ243" i="8"/>
  <c r="CO235" i="8"/>
  <c r="CP235" i="8" s="1"/>
  <c r="AN236" i="18" s="1"/>
  <c r="CK236" i="8"/>
  <c r="CJ237" i="8"/>
  <c r="AL238" i="18" s="1"/>
  <c r="CI244" i="8"/>
  <c r="AK245" i="18" s="1"/>
  <c r="AK244" i="25"/>
  <c r="AK243" i="25"/>
  <c r="M244" i="8"/>
  <c r="L244" i="8" s="1"/>
  <c r="K245" i="8" s="1"/>
  <c r="N245" i="8" s="1"/>
  <c r="F244" i="8"/>
  <c r="H244" i="8" s="1"/>
  <c r="CU244" i="8" s="1"/>
  <c r="P244" i="8"/>
  <c r="Q244" i="8" s="1"/>
  <c r="S244" i="8"/>
  <c r="T244" i="8" s="1"/>
  <c r="U244" i="8"/>
  <c r="V244" i="8" s="1"/>
  <c r="R244" i="25"/>
  <c r="AC241" i="18"/>
  <c r="CH244" i="8"/>
  <c r="D245" i="18"/>
  <c r="C245" i="18"/>
  <c r="BQ240" i="8"/>
  <c r="BR239" i="8"/>
  <c r="AI240" i="18" s="1"/>
  <c r="BE242" i="8"/>
  <c r="AE243" i="18" s="1"/>
  <c r="BO242" i="8"/>
  <c r="AH243" i="18" s="1"/>
  <c r="BU239" i="8"/>
  <c r="AJ240" i="18" s="1"/>
  <c r="C239" i="27"/>
  <c r="BB239" i="8"/>
  <c r="AD240" i="18" s="1"/>
  <c r="BH239" i="8"/>
  <c r="AF240" i="18" s="1"/>
  <c r="BL239" i="8"/>
  <c r="AG240" i="18" s="1"/>
  <c r="AI241" i="8"/>
  <c r="AE241" i="8"/>
  <c r="J242" i="18"/>
  <c r="BM243" i="8"/>
  <c r="BN243" i="8" s="1"/>
  <c r="Y244" i="18"/>
  <c r="AP241" i="8"/>
  <c r="Q242" i="18"/>
  <c r="M245" i="25"/>
  <c r="N245" i="25"/>
  <c r="O245" i="25"/>
  <c r="Q244" i="25"/>
  <c r="P244" i="25"/>
  <c r="AL242" i="8"/>
  <c r="R243" i="18" s="1"/>
  <c r="AD242" i="8"/>
  <c r="K243" i="18" s="1"/>
  <c r="F242" i="27"/>
  <c r="AS242" i="8"/>
  <c r="X243" i="18" s="1"/>
  <c r="F243" i="18"/>
  <c r="V243" i="8"/>
  <c r="BS240" i="8"/>
  <c r="BT240" i="8" s="1"/>
  <c r="V241" i="18"/>
  <c r="BF240" i="8"/>
  <c r="BG240" i="8" s="1"/>
  <c r="P241" i="18"/>
  <c r="R243" i="8"/>
  <c r="AZ240" i="8"/>
  <c r="BA240" i="8" s="1"/>
  <c r="O241" i="18"/>
  <c r="BJ240" i="8"/>
  <c r="BK240" i="8" s="1"/>
  <c r="AB241" i="18"/>
  <c r="G243" i="8"/>
  <c r="CV244" i="8"/>
  <c r="D241" i="27"/>
  <c r="AA242" i="18"/>
  <c r="AX241" i="8"/>
  <c r="AK242" i="8"/>
  <c r="AC242" i="8"/>
  <c r="AR242" i="8"/>
  <c r="E243" i="18"/>
  <c r="E242" i="27"/>
  <c r="BC243" i="8"/>
  <c r="BD243" i="8" s="1"/>
  <c r="L244" i="18"/>
  <c r="DA243" i="8"/>
  <c r="AT241" i="8"/>
  <c r="W242" i="18"/>
  <c r="AV243" i="8"/>
  <c r="Z244" i="18" s="1"/>
  <c r="AG243" i="8"/>
  <c r="M244" i="18" s="1"/>
  <c r="H244" i="18"/>
  <c r="H243" i="27"/>
  <c r="AN243" i="8"/>
  <c r="T244" i="18" s="1"/>
  <c r="AU244" i="8"/>
  <c r="AF244" i="8"/>
  <c r="O245" i="8"/>
  <c r="I246" i="8" s="1"/>
  <c r="J246" i="8" s="1"/>
  <c r="G244" i="27"/>
  <c r="AM244" i="8"/>
  <c r="S245" i="18" s="1"/>
  <c r="G245" i="18"/>
  <c r="D245" i="8"/>
  <c r="AL244" i="25"/>
  <c r="C245" i="8"/>
  <c r="E245" i="8"/>
  <c r="AL243" i="25"/>
  <c r="CR236" i="8" l="1"/>
  <c r="AM237" i="18"/>
  <c r="CL237" i="8"/>
  <c r="CM237" i="8"/>
  <c r="CZ244" i="8"/>
  <c r="CY244" i="8"/>
  <c r="CW244" i="8"/>
  <c r="CX245" i="8" s="1"/>
  <c r="AP246" i="18" s="1"/>
  <c r="CN244" i="8"/>
  <c r="CQ244" i="8"/>
  <c r="CO236" i="8"/>
  <c r="CP236" i="8" s="1"/>
  <c r="AN237" i="18" s="1"/>
  <c r="CK237" i="8"/>
  <c r="CJ238" i="8"/>
  <c r="AL239" i="18" s="1"/>
  <c r="CI245" i="8"/>
  <c r="AK246" i="18" s="1"/>
  <c r="AM244" i="25"/>
  <c r="AM243" i="25"/>
  <c r="S245" i="8"/>
  <c r="T245" i="8" s="1"/>
  <c r="U245" i="8"/>
  <c r="V245" i="8" s="1"/>
  <c r="AO245" i="8" s="1"/>
  <c r="U246" i="18" s="1"/>
  <c r="P245" i="8"/>
  <c r="Q245" i="8" s="1"/>
  <c r="F245" i="8"/>
  <c r="H245" i="8" s="1"/>
  <c r="CU245" i="8" s="1"/>
  <c r="M245" i="8"/>
  <c r="L245" i="8" s="1"/>
  <c r="K246" i="8" s="1"/>
  <c r="N246" i="8" s="1"/>
  <c r="R245" i="25"/>
  <c r="AI245" i="25"/>
  <c r="D242" i="27"/>
  <c r="AX242" i="8"/>
  <c r="BP242" i="8" s="1"/>
  <c r="CH245" i="8"/>
  <c r="D246" i="18"/>
  <c r="C246" i="18"/>
  <c r="BE243" i="8"/>
  <c r="AE244" i="18" s="1"/>
  <c r="BO243" i="8"/>
  <c r="AH244" i="18" s="1"/>
  <c r="BH240" i="8"/>
  <c r="AF241" i="18" s="1"/>
  <c r="AU245" i="8"/>
  <c r="AF245" i="8"/>
  <c r="O246" i="8"/>
  <c r="I247" i="8" s="1"/>
  <c r="J247" i="8" s="1"/>
  <c r="G246" i="18"/>
  <c r="G245" i="27"/>
  <c r="AM245" i="8"/>
  <c r="S246" i="18" s="1"/>
  <c r="BB240" i="8"/>
  <c r="AD241" i="18" s="1"/>
  <c r="C240" i="27"/>
  <c r="BU240" i="8"/>
  <c r="AJ241" i="18" s="1"/>
  <c r="BP241" i="8"/>
  <c r="BQ241" i="8" s="1"/>
  <c r="AC242" i="18"/>
  <c r="AW243" i="8"/>
  <c r="AA244" i="18" s="1"/>
  <c r="I244" i="18"/>
  <c r="I243" i="27"/>
  <c r="AO243" i="8"/>
  <c r="U244" i="18" s="1"/>
  <c r="AH243" i="8"/>
  <c r="N244" i="18" s="1"/>
  <c r="BL240" i="8"/>
  <c r="AG241" i="18" s="1"/>
  <c r="AW244" i="8"/>
  <c r="AA245" i="18" s="1"/>
  <c r="AO244" i="8"/>
  <c r="U245" i="18" s="1"/>
  <c r="AH244" i="8"/>
  <c r="N245" i="18" s="1"/>
  <c r="I245" i="18"/>
  <c r="I244" i="27"/>
  <c r="AD243" i="8"/>
  <c r="K244" i="18" s="1"/>
  <c r="AL243" i="8"/>
  <c r="R244" i="18" s="1"/>
  <c r="F243" i="27"/>
  <c r="AS243" i="8"/>
  <c r="X244" i="18" s="1"/>
  <c r="F244" i="18"/>
  <c r="R244" i="8"/>
  <c r="M246" i="25"/>
  <c r="AI246" i="25" s="1"/>
  <c r="N246" i="25"/>
  <c r="O246" i="25"/>
  <c r="Q245" i="25"/>
  <c r="P245" i="25"/>
  <c r="BC244" i="8"/>
  <c r="BD244" i="8" s="1"/>
  <c r="L245" i="18"/>
  <c r="AN244" i="8"/>
  <c r="T245" i="18" s="1"/>
  <c r="AV244" i="8"/>
  <c r="Z245" i="18" s="1"/>
  <c r="AG244" i="8"/>
  <c r="M245" i="18" s="1"/>
  <c r="H245" i="18"/>
  <c r="H244" i="27"/>
  <c r="G244" i="8"/>
  <c r="CV245" i="8"/>
  <c r="BM244" i="8"/>
  <c r="BN244" i="8" s="1"/>
  <c r="Y245" i="18"/>
  <c r="BJ241" i="8"/>
  <c r="BK241" i="8" s="1"/>
  <c r="AB242" i="18"/>
  <c r="AT242" i="8"/>
  <c r="W243" i="18"/>
  <c r="AK243" i="8"/>
  <c r="AC243" i="8"/>
  <c r="AR243" i="8"/>
  <c r="E244" i="18"/>
  <c r="E243" i="27"/>
  <c r="AI242" i="8"/>
  <c r="AE242" i="8"/>
  <c r="J243" i="18"/>
  <c r="AZ241" i="8"/>
  <c r="BA241" i="8" s="1"/>
  <c r="O242" i="18"/>
  <c r="BR240" i="8"/>
  <c r="AI241" i="18" s="1"/>
  <c r="DA244" i="8"/>
  <c r="AP242" i="8"/>
  <c r="Q243" i="18"/>
  <c r="BS241" i="8"/>
  <c r="BT241" i="8" s="1"/>
  <c r="V242" i="18"/>
  <c r="BF241" i="8"/>
  <c r="BG241" i="8" s="1"/>
  <c r="P242" i="18"/>
  <c r="C246" i="8"/>
  <c r="AJ246" i="25"/>
  <c r="AJ245" i="25"/>
  <c r="E246" i="8"/>
  <c r="D246" i="8"/>
  <c r="AL245" i="25"/>
  <c r="CR237" i="8" l="1"/>
  <c r="AM238" i="18"/>
  <c r="CL238" i="8"/>
  <c r="CM238" i="8"/>
  <c r="CY245" i="8"/>
  <c r="CZ245" i="8"/>
  <c r="CW245" i="8"/>
  <c r="CX246" i="8" s="1"/>
  <c r="AP247" i="18" s="1"/>
  <c r="CN245" i="8"/>
  <c r="CQ245" i="8"/>
  <c r="CO237" i="8"/>
  <c r="CP237" i="8" s="1"/>
  <c r="AN238" i="18" s="1"/>
  <c r="CK238" i="8"/>
  <c r="CJ239" i="8"/>
  <c r="AL240" i="18" s="1"/>
  <c r="CI246" i="8"/>
  <c r="AK247" i="18" s="1"/>
  <c r="I246" i="18"/>
  <c r="AM245" i="25"/>
  <c r="AH245" i="8"/>
  <c r="N246" i="18" s="1"/>
  <c r="I245" i="27"/>
  <c r="AW245" i="8"/>
  <c r="AA246" i="18" s="1"/>
  <c r="P246" i="8"/>
  <c r="Q246" i="8" s="1"/>
  <c r="U246" i="8"/>
  <c r="V246" i="8" s="1"/>
  <c r="AH246" i="8" s="1"/>
  <c r="N247" i="18" s="1"/>
  <c r="F246" i="8"/>
  <c r="H246" i="8" s="1"/>
  <c r="CU246" i="8" s="1"/>
  <c r="S246" i="8"/>
  <c r="T246" i="8" s="1"/>
  <c r="M246" i="8"/>
  <c r="L246" i="8" s="1"/>
  <c r="K247" i="8" s="1"/>
  <c r="N247" i="8" s="1"/>
  <c r="AK245" i="25"/>
  <c r="AK246" i="25"/>
  <c r="R246" i="25"/>
  <c r="AC243" i="18"/>
  <c r="D243" i="27"/>
  <c r="CH246" i="8"/>
  <c r="D247" i="18"/>
  <c r="C247" i="18"/>
  <c r="BL241" i="8"/>
  <c r="AG242" i="18" s="1"/>
  <c r="AU246" i="8"/>
  <c r="AF246" i="8"/>
  <c r="O247" i="8"/>
  <c r="I248" i="8" s="1"/>
  <c r="J248" i="8" s="1"/>
  <c r="G246" i="27"/>
  <c r="AM246" i="8"/>
  <c r="S247" i="18" s="1"/>
  <c r="G247" i="18"/>
  <c r="BO244" i="8"/>
  <c r="AH245" i="18" s="1"/>
  <c r="BE244" i="8"/>
  <c r="AE245" i="18" s="1"/>
  <c r="BH241" i="8"/>
  <c r="AF242" i="18" s="1"/>
  <c r="C241" i="27"/>
  <c r="BU241" i="8"/>
  <c r="AJ242" i="18" s="1"/>
  <c r="BB241" i="8"/>
  <c r="AD242" i="18" s="1"/>
  <c r="BQ242" i="8"/>
  <c r="BR241" i="8"/>
  <c r="AI242" i="18" s="1"/>
  <c r="N247" i="25"/>
  <c r="M247" i="25"/>
  <c r="O247" i="25"/>
  <c r="Q246" i="25"/>
  <c r="P246" i="25"/>
  <c r="BC245" i="8"/>
  <c r="BD245" i="8" s="1"/>
  <c r="L246" i="18"/>
  <c r="AI243" i="8"/>
  <c r="AE243" i="8"/>
  <c r="J244" i="18"/>
  <c r="BS242" i="8"/>
  <c r="BT242" i="8" s="1"/>
  <c r="V243" i="18"/>
  <c r="F245" i="18"/>
  <c r="F244" i="27"/>
  <c r="AD244" i="8"/>
  <c r="K245" i="18" s="1"/>
  <c r="AS244" i="8"/>
  <c r="X245" i="18" s="1"/>
  <c r="AL244" i="8"/>
  <c r="R245" i="18" s="1"/>
  <c r="AP243" i="8"/>
  <c r="Q244" i="18"/>
  <c r="AV245" i="8"/>
  <c r="Z246" i="18" s="1"/>
  <c r="H245" i="27"/>
  <c r="AG245" i="8"/>
  <c r="M246" i="18" s="1"/>
  <c r="AN245" i="8"/>
  <c r="T246" i="18" s="1"/>
  <c r="H246" i="18"/>
  <c r="BF242" i="8"/>
  <c r="BG242" i="8" s="1"/>
  <c r="P243" i="18"/>
  <c r="AK244" i="8"/>
  <c r="AC244" i="8"/>
  <c r="AR244" i="8"/>
  <c r="E245" i="18"/>
  <c r="E244" i="27"/>
  <c r="R245" i="8"/>
  <c r="BM245" i="8"/>
  <c r="BN245" i="8" s="1"/>
  <c r="Y246" i="18"/>
  <c r="AT243" i="8"/>
  <c r="W244" i="18"/>
  <c r="AZ242" i="8"/>
  <c r="BA242" i="8" s="1"/>
  <c r="O243" i="18"/>
  <c r="DA245" i="8"/>
  <c r="BJ242" i="8"/>
  <c r="BK242" i="8" s="1"/>
  <c r="AB243" i="18"/>
  <c r="G245" i="8"/>
  <c r="CV246" i="8"/>
  <c r="AX243" i="8"/>
  <c r="D247" i="8"/>
  <c r="AL246" i="25"/>
  <c r="E247" i="8"/>
  <c r="C247" i="8"/>
  <c r="CR238" i="8" l="1"/>
  <c r="AM239" i="18"/>
  <c r="CL239" i="8"/>
  <c r="CM239" i="8"/>
  <c r="CY246" i="8"/>
  <c r="CZ246" i="8"/>
  <c r="CW246" i="8"/>
  <c r="CX247" i="8" s="1"/>
  <c r="AP248" i="18" s="1"/>
  <c r="CN246" i="8"/>
  <c r="CQ246" i="8"/>
  <c r="CO238" i="8"/>
  <c r="CP238" i="8" s="1"/>
  <c r="AN239" i="18" s="1"/>
  <c r="CK239" i="8"/>
  <c r="CJ240" i="8"/>
  <c r="AL241" i="18" s="1"/>
  <c r="CI247" i="8"/>
  <c r="AK248" i="18" s="1"/>
  <c r="AM246" i="25"/>
  <c r="AO246" i="8"/>
  <c r="U247" i="18" s="1"/>
  <c r="I247" i="18"/>
  <c r="I246" i="27"/>
  <c r="AW246" i="8"/>
  <c r="AA247" i="18" s="1"/>
  <c r="M247" i="8"/>
  <c r="L247" i="8" s="1"/>
  <c r="K248" i="8" s="1"/>
  <c r="N248" i="8" s="1"/>
  <c r="F247" i="8"/>
  <c r="H247" i="8" s="1"/>
  <c r="CU247" i="8" s="1"/>
  <c r="P247" i="8"/>
  <c r="Q247" i="8" s="1"/>
  <c r="U247" i="8"/>
  <c r="V247" i="8" s="1"/>
  <c r="AH247" i="8" s="1"/>
  <c r="N248" i="18" s="1"/>
  <c r="S247" i="8"/>
  <c r="T247" i="8" s="1"/>
  <c r="R247" i="25"/>
  <c r="AI247" i="25"/>
  <c r="AX244" i="8"/>
  <c r="AC245" i="18" s="1"/>
  <c r="CH247" i="8"/>
  <c r="D248" i="18"/>
  <c r="C248" i="18"/>
  <c r="BO245" i="8"/>
  <c r="AH246" i="18" s="1"/>
  <c r="BL242" i="8"/>
  <c r="AG243" i="18" s="1"/>
  <c r="AU247" i="8"/>
  <c r="AF247" i="8"/>
  <c r="O248" i="8"/>
  <c r="I249" i="8" s="1"/>
  <c r="J249" i="8" s="1"/>
  <c r="G248" i="18"/>
  <c r="G247" i="27"/>
  <c r="AM247" i="8"/>
  <c r="S248" i="18" s="1"/>
  <c r="BE245" i="8"/>
  <c r="AE246" i="18" s="1"/>
  <c r="BB242" i="8"/>
  <c r="AD243" i="18" s="1"/>
  <c r="C242" i="27"/>
  <c r="BU242" i="8"/>
  <c r="AJ243" i="18" s="1"/>
  <c r="AI244" i="8"/>
  <c r="AE244" i="8"/>
  <c r="J245" i="18"/>
  <c r="BF243" i="8"/>
  <c r="BG243" i="8" s="1"/>
  <c r="P244" i="18"/>
  <c r="AP244" i="8"/>
  <c r="Q245" i="18"/>
  <c r="H247" i="18"/>
  <c r="AG246" i="8"/>
  <c r="M247" i="18" s="1"/>
  <c r="AN246" i="8"/>
  <c r="T247" i="18" s="1"/>
  <c r="H246" i="27"/>
  <c r="AV246" i="8"/>
  <c r="Z247" i="18" s="1"/>
  <c r="BR242" i="8"/>
  <c r="AI243" i="18" s="1"/>
  <c r="BH242" i="8"/>
  <c r="AF243" i="18" s="1"/>
  <c r="BC246" i="8"/>
  <c r="BD246" i="8" s="1"/>
  <c r="L247" i="18"/>
  <c r="F245" i="27"/>
  <c r="AS245" i="8"/>
  <c r="X246" i="18" s="1"/>
  <c r="AL245" i="8"/>
  <c r="R246" i="18" s="1"/>
  <c r="F246" i="18"/>
  <c r="AD245" i="8"/>
  <c r="K246" i="18" s="1"/>
  <c r="BS243" i="8"/>
  <c r="BT243" i="8" s="1"/>
  <c r="V244" i="18"/>
  <c r="G246" i="8"/>
  <c r="CV247" i="8"/>
  <c r="R246" i="8"/>
  <c r="BM246" i="8"/>
  <c r="BN246" i="8" s="1"/>
  <c r="Y247" i="18"/>
  <c r="BP243" i="8"/>
  <c r="BQ243" i="8" s="1"/>
  <c r="AC244" i="18"/>
  <c r="D244" i="27"/>
  <c r="DA246" i="8"/>
  <c r="AK245" i="8"/>
  <c r="AC245" i="8"/>
  <c r="AR245" i="8"/>
  <c r="E246" i="18"/>
  <c r="E245" i="27"/>
  <c r="BJ243" i="8"/>
  <c r="BK243" i="8" s="1"/>
  <c r="AB244" i="18"/>
  <c r="AT244" i="8"/>
  <c r="W245" i="18"/>
  <c r="AZ243" i="8"/>
  <c r="BA243" i="8" s="1"/>
  <c r="O244" i="18"/>
  <c r="M248" i="25"/>
  <c r="AI248" i="25" s="1"/>
  <c r="N248" i="25"/>
  <c r="O248" i="25"/>
  <c r="Q247" i="25"/>
  <c r="P247" i="25"/>
  <c r="E248" i="8"/>
  <c r="C248" i="8"/>
  <c r="D248" i="8"/>
  <c r="AL248" i="25"/>
  <c r="AJ247" i="25"/>
  <c r="CR239" i="8" l="1"/>
  <c r="AM240" i="18"/>
  <c r="CL240" i="8"/>
  <c r="CM240" i="8"/>
  <c r="CZ247" i="8"/>
  <c r="CY247" i="8"/>
  <c r="CW247" i="8"/>
  <c r="CX248" i="8" s="1"/>
  <c r="AP249" i="18" s="1"/>
  <c r="CN247" i="8"/>
  <c r="CQ247" i="8"/>
  <c r="CO239" i="8"/>
  <c r="CP239" i="8" s="1"/>
  <c r="AN240" i="18" s="1"/>
  <c r="CK240" i="8"/>
  <c r="CJ241" i="8"/>
  <c r="AL242" i="18" s="1"/>
  <c r="CI248" i="8"/>
  <c r="AK249" i="18" s="1"/>
  <c r="AM248" i="25"/>
  <c r="I247" i="27"/>
  <c r="AW247" i="8"/>
  <c r="AA248" i="18" s="1"/>
  <c r="AO247" i="8"/>
  <c r="U248" i="18" s="1"/>
  <c r="I248" i="18"/>
  <c r="M248" i="8"/>
  <c r="L248" i="8" s="1"/>
  <c r="K249" i="8" s="1"/>
  <c r="N249" i="8" s="1"/>
  <c r="F248" i="8"/>
  <c r="H248" i="8" s="1"/>
  <c r="CU248" i="8" s="1"/>
  <c r="P248" i="8"/>
  <c r="Q248" i="8" s="1"/>
  <c r="S248" i="8"/>
  <c r="T248" i="8" s="1"/>
  <c r="U248" i="8"/>
  <c r="V248" i="8" s="1"/>
  <c r="I249" i="18" s="1"/>
  <c r="AK247" i="25"/>
  <c r="R248" i="25"/>
  <c r="BP244" i="8"/>
  <c r="BQ244" i="8" s="1"/>
  <c r="D245" i="27"/>
  <c r="CH248" i="8"/>
  <c r="D249" i="18"/>
  <c r="C249" i="18"/>
  <c r="BB243" i="8"/>
  <c r="AD244" i="18" s="1"/>
  <c r="BR243" i="8"/>
  <c r="AI244" i="18" s="1"/>
  <c r="BE246" i="8"/>
  <c r="AE247" i="18" s="1"/>
  <c r="AU248" i="8"/>
  <c r="AF248" i="8"/>
  <c r="O249" i="8"/>
  <c r="I250" i="8" s="1"/>
  <c r="J250" i="8" s="1"/>
  <c r="G248" i="27"/>
  <c r="AM248" i="8"/>
  <c r="S249" i="18" s="1"/>
  <c r="G249" i="18"/>
  <c r="C243" i="27"/>
  <c r="BU243" i="8"/>
  <c r="AJ244" i="18" s="1"/>
  <c r="BO246" i="8"/>
  <c r="AH247" i="18" s="1"/>
  <c r="BL243" i="8"/>
  <c r="AG244" i="18" s="1"/>
  <c r="BH243" i="8"/>
  <c r="AF244" i="18" s="1"/>
  <c r="AI245" i="8"/>
  <c r="AE245" i="8"/>
  <c r="J246" i="18"/>
  <c r="G247" i="8"/>
  <c r="CV248" i="8"/>
  <c r="BM247" i="8"/>
  <c r="BN247" i="8" s="1"/>
  <c r="Y248" i="18"/>
  <c r="BJ244" i="8"/>
  <c r="BK244" i="8" s="1"/>
  <c r="AB245" i="18"/>
  <c r="AZ244" i="8"/>
  <c r="BA244" i="8" s="1"/>
  <c r="O245" i="18"/>
  <c r="BF244" i="8"/>
  <c r="BG244" i="8" s="1"/>
  <c r="P245" i="18"/>
  <c r="AS246" i="8"/>
  <c r="X247" i="18" s="1"/>
  <c r="F247" i="18"/>
  <c r="AD246" i="8"/>
  <c r="K247" i="18" s="1"/>
  <c r="AL246" i="8"/>
  <c r="R247" i="18" s="1"/>
  <c r="F246" i="27"/>
  <c r="AG247" i="8"/>
  <c r="M248" i="18" s="1"/>
  <c r="AN247" i="8"/>
  <c r="T248" i="18" s="1"/>
  <c r="H247" i="27"/>
  <c r="H248" i="18"/>
  <c r="AV247" i="8"/>
  <c r="Z248" i="18" s="1"/>
  <c r="AP245" i="8"/>
  <c r="Q246" i="18"/>
  <c r="M249" i="25"/>
  <c r="N249" i="25"/>
  <c r="O249" i="25"/>
  <c r="Q248" i="25"/>
  <c r="P248" i="25"/>
  <c r="R247" i="8"/>
  <c r="BS244" i="8"/>
  <c r="BT244" i="8" s="1"/>
  <c r="V245" i="18"/>
  <c r="DA247" i="8"/>
  <c r="AT245" i="8"/>
  <c r="W246" i="18"/>
  <c r="AX245" i="8"/>
  <c r="AK246" i="8"/>
  <c r="AC246" i="8"/>
  <c r="AR246" i="8"/>
  <c r="E247" i="18"/>
  <c r="E246" i="27"/>
  <c r="BC247" i="8"/>
  <c r="BD247" i="8" s="1"/>
  <c r="L248" i="18"/>
  <c r="C249" i="8"/>
  <c r="AL247" i="25"/>
  <c r="E249" i="8"/>
  <c r="AJ248" i="25"/>
  <c r="D249" i="8"/>
  <c r="CR240" i="8" l="1"/>
  <c r="AM241" i="18"/>
  <c r="CL241" i="8"/>
  <c r="CM241" i="8"/>
  <c r="CZ248" i="8"/>
  <c r="CY248" i="8"/>
  <c r="CW248" i="8"/>
  <c r="CX249" i="8" s="1"/>
  <c r="AP250" i="18" s="1"/>
  <c r="CN248" i="8"/>
  <c r="CQ248" i="8"/>
  <c r="CO240" i="8"/>
  <c r="CP240" i="8" s="1"/>
  <c r="AN241" i="18" s="1"/>
  <c r="CK241" i="8"/>
  <c r="CJ242" i="8"/>
  <c r="AL243" i="18" s="1"/>
  <c r="CI249" i="8"/>
  <c r="AK250" i="18" s="1"/>
  <c r="AM247" i="25"/>
  <c r="AK248" i="25"/>
  <c r="U249" i="8"/>
  <c r="V249" i="8" s="1"/>
  <c r="AO249" i="8" s="1"/>
  <c r="U250" i="18" s="1"/>
  <c r="P249" i="8"/>
  <c r="Q249" i="8" s="1"/>
  <c r="M249" i="8"/>
  <c r="L249" i="8" s="1"/>
  <c r="K250" i="8" s="1"/>
  <c r="N250" i="8" s="1"/>
  <c r="F249" i="8"/>
  <c r="H249" i="8" s="1"/>
  <c r="CU249" i="8" s="1"/>
  <c r="S249" i="8"/>
  <c r="T249" i="8" s="1"/>
  <c r="AH248" i="8"/>
  <c r="N249" i="18" s="1"/>
  <c r="AW248" i="8"/>
  <c r="AA249" i="18" s="1"/>
  <c r="I248" i="27"/>
  <c r="AO248" i="8"/>
  <c r="U249" i="18" s="1"/>
  <c r="AI249" i="25"/>
  <c r="D246" i="27"/>
  <c r="R249" i="25"/>
  <c r="CH249" i="8"/>
  <c r="D250" i="18"/>
  <c r="C250" i="18"/>
  <c r="BL244" i="8"/>
  <c r="AG245" i="18" s="1"/>
  <c r="BO247" i="8"/>
  <c r="AH248" i="18" s="1"/>
  <c r="BH244" i="8"/>
  <c r="AF245" i="18" s="1"/>
  <c r="BE247" i="8"/>
  <c r="AE248" i="18" s="1"/>
  <c r="C244" i="27"/>
  <c r="BU244" i="8"/>
  <c r="AJ245" i="18" s="1"/>
  <c r="AU249" i="8"/>
  <c r="AF249" i="8"/>
  <c r="O250" i="8"/>
  <c r="I251" i="8" s="1"/>
  <c r="J251" i="8" s="1"/>
  <c r="G250" i="18"/>
  <c r="G249" i="27"/>
  <c r="AM249" i="8"/>
  <c r="S250" i="18" s="1"/>
  <c r="BB244" i="8"/>
  <c r="AD245" i="18" s="1"/>
  <c r="AZ245" i="8"/>
  <c r="BA245" i="8" s="1"/>
  <c r="O246" i="18"/>
  <c r="BF245" i="8"/>
  <c r="BG245" i="8" s="1"/>
  <c r="P246" i="18"/>
  <c r="AT246" i="8"/>
  <c r="W247" i="18"/>
  <c r="AX246" i="8"/>
  <c r="BR244" i="8"/>
  <c r="AI245" i="18" s="1"/>
  <c r="N250" i="25"/>
  <c r="M250" i="25"/>
  <c r="O250" i="25"/>
  <c r="Q249" i="25"/>
  <c r="P249" i="25"/>
  <c r="BC248" i="8"/>
  <c r="BD248" i="8" s="1"/>
  <c r="L249" i="18"/>
  <c r="AI246" i="8"/>
  <c r="AE246" i="8"/>
  <c r="J247" i="18"/>
  <c r="AG248" i="8"/>
  <c r="M249" i="18" s="1"/>
  <c r="AV248" i="8"/>
  <c r="Z249" i="18" s="1"/>
  <c r="H248" i="27"/>
  <c r="AN248" i="8"/>
  <c r="T249" i="18" s="1"/>
  <c r="H249" i="18"/>
  <c r="BP245" i="8"/>
  <c r="BQ245" i="8" s="1"/>
  <c r="AC246" i="18"/>
  <c r="AK247" i="8"/>
  <c r="AC247" i="8"/>
  <c r="AR247" i="8"/>
  <c r="E247" i="27"/>
  <c r="E248" i="18"/>
  <c r="AP246" i="8"/>
  <c r="Q247" i="18"/>
  <c r="G248" i="8"/>
  <c r="CV249" i="8"/>
  <c r="BM248" i="8"/>
  <c r="BN248" i="8" s="1"/>
  <c r="Y249" i="18"/>
  <c r="DA248" i="8"/>
  <c r="AD247" i="8"/>
  <c r="K248" i="18" s="1"/>
  <c r="F248" i="18"/>
  <c r="F247" i="27"/>
  <c r="AL247" i="8"/>
  <c r="R248" i="18" s="1"/>
  <c r="AS247" i="8"/>
  <c r="X248" i="18" s="1"/>
  <c r="BS245" i="8"/>
  <c r="BT245" i="8" s="1"/>
  <c r="V246" i="18"/>
  <c r="BJ245" i="8"/>
  <c r="BK245" i="8" s="1"/>
  <c r="AB246" i="18"/>
  <c r="R248" i="8"/>
  <c r="E250" i="8"/>
  <c r="C250" i="8"/>
  <c r="D250" i="8"/>
  <c r="AJ249" i="25"/>
  <c r="CR241" i="8" l="1"/>
  <c r="AM242" i="18"/>
  <c r="CL242" i="8"/>
  <c r="CM242" i="8"/>
  <c r="CZ249" i="8"/>
  <c r="CY249" i="8"/>
  <c r="CW249" i="8"/>
  <c r="CX250" i="8" s="1"/>
  <c r="AP251" i="18" s="1"/>
  <c r="CN249" i="8"/>
  <c r="CQ249" i="8"/>
  <c r="CO241" i="8"/>
  <c r="CP241" i="8" s="1"/>
  <c r="AN242" i="18" s="1"/>
  <c r="CK242" i="8"/>
  <c r="CJ243" i="8"/>
  <c r="AL244" i="18" s="1"/>
  <c r="CI250" i="8"/>
  <c r="AK251" i="18" s="1"/>
  <c r="AH249" i="8"/>
  <c r="N250" i="18" s="1"/>
  <c r="I250" i="18"/>
  <c r="AW249" i="8"/>
  <c r="AA250" i="18" s="1"/>
  <c r="I249" i="27"/>
  <c r="AK249" i="25"/>
  <c r="AI250" i="25"/>
  <c r="D247" i="27"/>
  <c r="S250" i="8"/>
  <c r="T250" i="8" s="1"/>
  <c r="P250" i="8"/>
  <c r="Q250" i="8" s="1"/>
  <c r="U250" i="8"/>
  <c r="V250" i="8" s="1"/>
  <c r="AH250" i="8" s="1"/>
  <c r="N251" i="18" s="1"/>
  <c r="F250" i="8"/>
  <c r="H250" i="8" s="1"/>
  <c r="CU250" i="8" s="1"/>
  <c r="M250" i="8"/>
  <c r="L250" i="8" s="1"/>
  <c r="K251" i="8" s="1"/>
  <c r="N251" i="8" s="1"/>
  <c r="C251" i="18"/>
  <c r="CH250" i="8"/>
  <c r="D251" i="18"/>
  <c r="BR245" i="8"/>
  <c r="AI246" i="18" s="1"/>
  <c r="BB245" i="8"/>
  <c r="AD246" i="18" s="1"/>
  <c r="BL245" i="8"/>
  <c r="AG246" i="18" s="1"/>
  <c r="C245" i="27"/>
  <c r="BU245" i="8"/>
  <c r="AJ246" i="18" s="1"/>
  <c r="BO248" i="8"/>
  <c r="AH249" i="18" s="1"/>
  <c r="BE248" i="8"/>
  <c r="AE249" i="18" s="1"/>
  <c r="AU250" i="8"/>
  <c r="AF250" i="8"/>
  <c r="O251" i="8"/>
  <c r="I252" i="8" s="1"/>
  <c r="J252" i="8" s="1"/>
  <c r="G251" i="18"/>
  <c r="G250" i="27"/>
  <c r="AM250" i="8"/>
  <c r="S251" i="18" s="1"/>
  <c r="AZ246" i="8"/>
  <c r="BA246" i="8" s="1"/>
  <c r="O247" i="18"/>
  <c r="BC249" i="8"/>
  <c r="BD249" i="8" s="1"/>
  <c r="L250" i="18"/>
  <c r="BS246" i="8"/>
  <c r="BT246" i="8" s="1"/>
  <c r="V247" i="18"/>
  <c r="BF246" i="8"/>
  <c r="BG246" i="8" s="1"/>
  <c r="P247" i="18"/>
  <c r="BH245" i="8"/>
  <c r="AF246" i="18" s="1"/>
  <c r="BM249" i="8"/>
  <c r="BN249" i="8" s="1"/>
  <c r="Y250" i="18"/>
  <c r="DA249" i="8"/>
  <c r="M251" i="25"/>
  <c r="AI251" i="25" s="1"/>
  <c r="N251" i="25"/>
  <c r="O251" i="25"/>
  <c r="Q250" i="25"/>
  <c r="P250" i="25"/>
  <c r="BP246" i="8"/>
  <c r="BQ246" i="8" s="1"/>
  <c r="AC247" i="18"/>
  <c r="AT247" i="8"/>
  <c r="W248" i="18"/>
  <c r="AX247" i="8"/>
  <c r="AS248" i="8"/>
  <c r="X249" i="18" s="1"/>
  <c r="AL248" i="8"/>
  <c r="R249" i="18" s="1"/>
  <c r="AD248" i="8"/>
  <c r="K249" i="18" s="1"/>
  <c r="F249" i="18"/>
  <c r="F248" i="27"/>
  <c r="AI247" i="8"/>
  <c r="AE247" i="8"/>
  <c r="J248" i="18"/>
  <c r="R250" i="25"/>
  <c r="BJ246" i="8"/>
  <c r="BK246" i="8" s="1"/>
  <c r="AB247" i="18"/>
  <c r="AP247" i="8"/>
  <c r="Q248" i="18"/>
  <c r="AN249" i="8"/>
  <c r="T250" i="18" s="1"/>
  <c r="H250" i="18"/>
  <c r="H249" i="27"/>
  <c r="AG249" i="8"/>
  <c r="M250" i="18" s="1"/>
  <c r="AV249" i="8"/>
  <c r="Z250" i="18" s="1"/>
  <c r="R249" i="8"/>
  <c r="AK248" i="8"/>
  <c r="AC248" i="8"/>
  <c r="AR248" i="8"/>
  <c r="E248" i="27"/>
  <c r="E249" i="18"/>
  <c r="G249" i="8"/>
  <c r="CV250" i="8"/>
  <c r="AL249" i="25"/>
  <c r="E251" i="8"/>
  <c r="C251" i="8"/>
  <c r="D251" i="8"/>
  <c r="AL250" i="25"/>
  <c r="AJ251" i="25"/>
  <c r="CR242" i="8" l="1"/>
  <c r="AM243" i="18"/>
  <c r="CL243" i="8"/>
  <c r="CM243" i="8"/>
  <c r="CY250" i="8"/>
  <c r="CZ250" i="8"/>
  <c r="CW250" i="8"/>
  <c r="CX251" i="8" s="1"/>
  <c r="AP252" i="18" s="1"/>
  <c r="CN250" i="8"/>
  <c r="CQ250" i="8"/>
  <c r="CO242" i="8"/>
  <c r="CP242" i="8" s="1"/>
  <c r="AN243" i="18" s="1"/>
  <c r="CK243" i="8"/>
  <c r="CJ244" i="8"/>
  <c r="AL245" i="18" s="1"/>
  <c r="CI251" i="8"/>
  <c r="AK252" i="18" s="1"/>
  <c r="AM249" i="25"/>
  <c r="AM250" i="25"/>
  <c r="AK251" i="25"/>
  <c r="D248" i="27"/>
  <c r="I251" i="18"/>
  <c r="I250" i="27"/>
  <c r="AO250" i="8"/>
  <c r="U251" i="18" s="1"/>
  <c r="AW250" i="8"/>
  <c r="AA251" i="18" s="1"/>
  <c r="CH251" i="8"/>
  <c r="D252" i="18"/>
  <c r="C252" i="18"/>
  <c r="M251" i="8"/>
  <c r="L251" i="8" s="1"/>
  <c r="K252" i="8" s="1"/>
  <c r="N252" i="8" s="1"/>
  <c r="F251" i="8"/>
  <c r="H251" i="8" s="1"/>
  <c r="CU251" i="8" s="1"/>
  <c r="P251" i="8"/>
  <c r="Q251" i="8" s="1"/>
  <c r="S251" i="8"/>
  <c r="T251" i="8" s="1"/>
  <c r="U251" i="8"/>
  <c r="BO249" i="8"/>
  <c r="AH250" i="18" s="1"/>
  <c r="BL246" i="8"/>
  <c r="AG247" i="18" s="1"/>
  <c r="BR246" i="8"/>
  <c r="AI247" i="18" s="1"/>
  <c r="C246" i="27"/>
  <c r="BU246" i="8"/>
  <c r="AJ247" i="18" s="1"/>
  <c r="BH246" i="8"/>
  <c r="AF247" i="18" s="1"/>
  <c r="BE249" i="8"/>
  <c r="AE250" i="18" s="1"/>
  <c r="F250" i="18"/>
  <c r="AD249" i="8"/>
  <c r="K250" i="18" s="1"/>
  <c r="F249" i="27"/>
  <c r="AS249" i="8"/>
  <c r="X250" i="18" s="1"/>
  <c r="AL249" i="8"/>
  <c r="R250" i="18" s="1"/>
  <c r="BB246" i="8"/>
  <c r="AD247" i="18" s="1"/>
  <c r="BP247" i="8"/>
  <c r="BQ247" i="8" s="1"/>
  <c r="AC248" i="18"/>
  <c r="M252" i="25"/>
  <c r="N252" i="25"/>
  <c r="O252" i="25"/>
  <c r="Q251" i="25"/>
  <c r="P251" i="25"/>
  <c r="BC250" i="8"/>
  <c r="BD250" i="8" s="1"/>
  <c r="L251" i="18"/>
  <c r="G250" i="8"/>
  <c r="CV251" i="8"/>
  <c r="AZ247" i="8"/>
  <c r="BA247" i="8" s="1"/>
  <c r="O248" i="18"/>
  <c r="R251" i="25"/>
  <c r="AU251" i="8"/>
  <c r="AF251" i="8"/>
  <c r="O252" i="8"/>
  <c r="I253" i="8" s="1"/>
  <c r="J253" i="8" s="1"/>
  <c r="AM251" i="8"/>
  <c r="S252" i="18" s="1"/>
  <c r="G252" i="18"/>
  <c r="G251" i="27"/>
  <c r="R250" i="8"/>
  <c r="AV250" i="8"/>
  <c r="Z251" i="18" s="1"/>
  <c r="AG250" i="8"/>
  <c r="M251" i="18" s="1"/>
  <c r="H251" i="18"/>
  <c r="H250" i="27"/>
  <c r="AN250" i="8"/>
  <c r="T251" i="18" s="1"/>
  <c r="BF247" i="8"/>
  <c r="BG247" i="8" s="1"/>
  <c r="P248" i="18"/>
  <c r="BJ247" i="8"/>
  <c r="BK247" i="8" s="1"/>
  <c r="AB248" i="18"/>
  <c r="BM250" i="8"/>
  <c r="BN250" i="8" s="1"/>
  <c r="Y251" i="18"/>
  <c r="AK249" i="8"/>
  <c r="AC249" i="8"/>
  <c r="AR249" i="8"/>
  <c r="E250" i="18"/>
  <c r="E249" i="27"/>
  <c r="AT248" i="8"/>
  <c r="W249" i="18"/>
  <c r="AX248" i="8"/>
  <c r="AI248" i="8"/>
  <c r="AE248" i="8"/>
  <c r="J249" i="18"/>
  <c r="DA250" i="8"/>
  <c r="AP248" i="8"/>
  <c r="Q249" i="18"/>
  <c r="BS247" i="8"/>
  <c r="BT247" i="8" s="1"/>
  <c r="V248" i="18"/>
  <c r="AL251" i="25"/>
  <c r="AJ250" i="25"/>
  <c r="E252" i="8"/>
  <c r="D252" i="8"/>
  <c r="C252" i="8"/>
  <c r="CR243" i="8" l="1"/>
  <c r="AM244" i="18"/>
  <c r="CL244" i="8"/>
  <c r="CM244" i="8"/>
  <c r="AM251" i="25"/>
  <c r="CY251" i="8"/>
  <c r="CZ251" i="8"/>
  <c r="CW251" i="8"/>
  <c r="CX252" i="8" s="1"/>
  <c r="AP253" i="18" s="1"/>
  <c r="D249" i="27"/>
  <c r="CN251" i="8"/>
  <c r="CQ251" i="8"/>
  <c r="CO243" i="8"/>
  <c r="CP243" i="8" s="1"/>
  <c r="AN244" i="18" s="1"/>
  <c r="CK244" i="8"/>
  <c r="CJ245" i="8"/>
  <c r="AL246" i="18" s="1"/>
  <c r="CI252" i="8"/>
  <c r="AK253" i="18" s="1"/>
  <c r="AK250" i="25"/>
  <c r="AI252" i="25"/>
  <c r="R252" i="25"/>
  <c r="AX249" i="8"/>
  <c r="AC250" i="18" s="1"/>
  <c r="M252" i="8"/>
  <c r="L252" i="8" s="1"/>
  <c r="K253" i="8" s="1"/>
  <c r="N253" i="8" s="1"/>
  <c r="F252" i="8"/>
  <c r="H252" i="8" s="1"/>
  <c r="CU252" i="8" s="1"/>
  <c r="P252" i="8"/>
  <c r="Q252" i="8" s="1"/>
  <c r="S252" i="8"/>
  <c r="T252" i="8" s="1"/>
  <c r="U252" i="8"/>
  <c r="V252" i="8" s="1"/>
  <c r="CH252" i="8"/>
  <c r="D253" i="18"/>
  <c r="C253" i="18"/>
  <c r="BB247" i="8"/>
  <c r="AD248" i="18" s="1"/>
  <c r="BO250" i="8"/>
  <c r="AH251" i="18" s="1"/>
  <c r="BU247" i="8"/>
  <c r="AJ248" i="18" s="1"/>
  <c r="C247" i="27"/>
  <c r="BE250" i="8"/>
  <c r="AE251" i="18" s="1"/>
  <c r="BL247" i="8"/>
  <c r="AG248" i="18" s="1"/>
  <c r="BH247" i="8"/>
  <c r="AF248" i="18" s="1"/>
  <c r="AZ248" i="8"/>
  <c r="BA248" i="8" s="1"/>
  <c r="O249" i="18"/>
  <c r="AI249" i="8"/>
  <c r="AE249" i="8"/>
  <c r="J250" i="18"/>
  <c r="R251" i="8"/>
  <c r="BR247" i="8"/>
  <c r="AI248" i="18" s="1"/>
  <c r="BP248" i="8"/>
  <c r="BQ248" i="8" s="1"/>
  <c r="AC249" i="18"/>
  <c r="BS248" i="8"/>
  <c r="BT248" i="8" s="1"/>
  <c r="V249" i="18"/>
  <c r="BC251" i="8"/>
  <c r="BD251" i="8" s="1"/>
  <c r="L252" i="18"/>
  <c r="N253" i="25"/>
  <c r="M253" i="25"/>
  <c r="O253" i="25"/>
  <c r="Q252" i="25"/>
  <c r="P252" i="25"/>
  <c r="BF248" i="8"/>
  <c r="BG248" i="8" s="1"/>
  <c r="P249" i="18"/>
  <c r="H252" i="18"/>
  <c r="H251" i="27"/>
  <c r="AN251" i="8"/>
  <c r="T252" i="18" s="1"/>
  <c r="AV251" i="8"/>
  <c r="Z252" i="18" s="1"/>
  <c r="AG251" i="8"/>
  <c r="M252" i="18" s="1"/>
  <c r="AU252" i="8"/>
  <c r="AF252" i="8"/>
  <c r="O253" i="8"/>
  <c r="I254" i="8" s="1"/>
  <c r="J254" i="8" s="1"/>
  <c r="G252" i="27"/>
  <c r="G253" i="18"/>
  <c r="AM252" i="8"/>
  <c r="S253" i="18" s="1"/>
  <c r="G251" i="8"/>
  <c r="CV252" i="8"/>
  <c r="AP249" i="8"/>
  <c r="Q250" i="18"/>
  <c r="BJ248" i="8"/>
  <c r="BK248" i="8" s="1"/>
  <c r="AB249" i="18"/>
  <c r="DA251" i="8"/>
  <c r="AT249" i="8"/>
  <c r="W250" i="18"/>
  <c r="AL250" i="8"/>
  <c r="R251" i="18" s="1"/>
  <c r="F251" i="18"/>
  <c r="F250" i="27"/>
  <c r="AS250" i="8"/>
  <c r="X251" i="18" s="1"/>
  <c r="AD250" i="8"/>
  <c r="K251" i="18" s="1"/>
  <c r="BM251" i="8"/>
  <c r="BN251" i="8" s="1"/>
  <c r="Y252" i="18"/>
  <c r="AK250" i="8"/>
  <c r="AC250" i="8"/>
  <c r="AR250" i="8"/>
  <c r="E250" i="27"/>
  <c r="E251" i="18"/>
  <c r="V251" i="8"/>
  <c r="E253" i="8"/>
  <c r="C253" i="8"/>
  <c r="D253" i="8"/>
  <c r="AL252" i="25"/>
  <c r="CR244" i="8" l="1"/>
  <c r="AM245" i="18"/>
  <c r="CL245" i="8"/>
  <c r="CM245" i="8"/>
  <c r="CY252" i="8"/>
  <c r="CZ252" i="8"/>
  <c r="CW252" i="8"/>
  <c r="CX253" i="8" s="1"/>
  <c r="AP254" i="18" s="1"/>
  <c r="D250" i="27"/>
  <c r="CN252" i="8"/>
  <c r="CQ252" i="8"/>
  <c r="CO244" i="8"/>
  <c r="CP244" i="8" s="1"/>
  <c r="AN245" i="18" s="1"/>
  <c r="CK245" i="8"/>
  <c r="CJ246" i="8"/>
  <c r="AL247" i="18" s="1"/>
  <c r="CI253" i="8"/>
  <c r="AK254" i="18" s="1"/>
  <c r="AM252" i="25"/>
  <c r="AI253" i="25"/>
  <c r="BP249" i="8"/>
  <c r="BQ249" i="8" s="1"/>
  <c r="M253" i="8"/>
  <c r="L253" i="8" s="1"/>
  <c r="K254" i="8" s="1"/>
  <c r="N254" i="8" s="1"/>
  <c r="F253" i="8"/>
  <c r="H253" i="8" s="1"/>
  <c r="CU253" i="8" s="1"/>
  <c r="P253" i="8"/>
  <c r="Q253" i="8" s="1"/>
  <c r="S253" i="8"/>
  <c r="T253" i="8" s="1"/>
  <c r="U253" i="8"/>
  <c r="V253" i="8" s="1"/>
  <c r="CH253" i="8"/>
  <c r="D254" i="18"/>
  <c r="C254" i="18"/>
  <c r="BH248" i="8"/>
  <c r="AF249" i="18" s="1"/>
  <c r="BO251" i="8"/>
  <c r="AH252" i="18" s="1"/>
  <c r="BL248" i="8"/>
  <c r="AG249" i="18" s="1"/>
  <c r="AI250" i="8"/>
  <c r="AE250" i="8"/>
  <c r="J251" i="18"/>
  <c r="AZ249" i="8"/>
  <c r="BA249" i="8" s="1"/>
  <c r="O250" i="18"/>
  <c r="BB248" i="8"/>
  <c r="AD249" i="18" s="1"/>
  <c r="BF249" i="8"/>
  <c r="BG249" i="8" s="1"/>
  <c r="P250" i="18"/>
  <c r="BE251" i="8"/>
  <c r="AE252" i="18" s="1"/>
  <c r="AP250" i="8"/>
  <c r="Q251" i="18"/>
  <c r="M254" i="25"/>
  <c r="N254" i="25"/>
  <c r="O254" i="25"/>
  <c r="Q253" i="25"/>
  <c r="P253" i="25"/>
  <c r="BR248" i="8"/>
  <c r="AI249" i="18" s="1"/>
  <c r="I252" i="18"/>
  <c r="AW251" i="8"/>
  <c r="AO251" i="8"/>
  <c r="U252" i="18" s="1"/>
  <c r="I251" i="27"/>
  <c r="AH251" i="8"/>
  <c r="N252" i="18" s="1"/>
  <c r="BJ249" i="8"/>
  <c r="BK249" i="8" s="1"/>
  <c r="AB250" i="18"/>
  <c r="R253" i="25"/>
  <c r="BC252" i="8"/>
  <c r="BD252" i="8" s="1"/>
  <c r="L253" i="18"/>
  <c r="AN252" i="8"/>
  <c r="T253" i="18" s="1"/>
  <c r="AG252" i="8"/>
  <c r="M253" i="18" s="1"/>
  <c r="AV252" i="8"/>
  <c r="Z253" i="18" s="1"/>
  <c r="H253" i="18"/>
  <c r="H252" i="27"/>
  <c r="AU253" i="8"/>
  <c r="AF253" i="8"/>
  <c r="O254" i="8"/>
  <c r="I255" i="8" s="1"/>
  <c r="J255" i="8" s="1"/>
  <c r="AM253" i="8"/>
  <c r="S254" i="18" s="1"/>
  <c r="G254" i="18"/>
  <c r="G253" i="27"/>
  <c r="BU248" i="8"/>
  <c r="AJ249" i="18" s="1"/>
  <c r="C248" i="27"/>
  <c r="DA252" i="8"/>
  <c r="G252" i="8"/>
  <c r="CV253" i="8"/>
  <c r="BM252" i="8"/>
  <c r="BN252" i="8" s="1"/>
  <c r="Y253" i="18"/>
  <c r="F252" i="18"/>
  <c r="F251" i="27"/>
  <c r="AL251" i="8"/>
  <c r="R252" i="18" s="1"/>
  <c r="AS251" i="8"/>
  <c r="X252" i="18" s="1"/>
  <c r="AD251" i="8"/>
  <c r="K252" i="18" s="1"/>
  <c r="BS249" i="8"/>
  <c r="BT249" i="8" s="1"/>
  <c r="V250" i="18"/>
  <c r="I253" i="18"/>
  <c r="I252" i="27"/>
  <c r="AH252" i="8"/>
  <c r="N253" i="18" s="1"/>
  <c r="AW252" i="8"/>
  <c r="AA253" i="18" s="1"/>
  <c r="AO252" i="8"/>
  <c r="U253" i="18" s="1"/>
  <c r="AK251" i="8"/>
  <c r="AC251" i="8"/>
  <c r="AR251" i="8"/>
  <c r="E252" i="18"/>
  <c r="E251" i="27"/>
  <c r="R252" i="8"/>
  <c r="AT250" i="8"/>
  <c r="W251" i="18"/>
  <c r="AX250" i="8"/>
  <c r="C254" i="8"/>
  <c r="AJ253" i="25"/>
  <c r="E254" i="8"/>
  <c r="AJ252" i="25"/>
  <c r="D254" i="8"/>
  <c r="CR245" i="8" l="1"/>
  <c r="AM246" i="18"/>
  <c r="CL246" i="8"/>
  <c r="CM246" i="8"/>
  <c r="CY253" i="8"/>
  <c r="CZ253" i="8"/>
  <c r="CW253" i="8"/>
  <c r="CX254" i="8" s="1"/>
  <c r="AP255" i="18" s="1"/>
  <c r="CN253" i="8"/>
  <c r="CQ253" i="8"/>
  <c r="CO245" i="8"/>
  <c r="CP245" i="8" s="1"/>
  <c r="AN246" i="18" s="1"/>
  <c r="AK252" i="25"/>
  <c r="CK246" i="8"/>
  <c r="CJ247" i="8"/>
  <c r="AL248" i="18" s="1"/>
  <c r="CI254" i="8"/>
  <c r="AK255" i="18" s="1"/>
  <c r="AK253" i="25"/>
  <c r="AI254" i="25"/>
  <c r="AW253" i="8"/>
  <c r="AA254" i="18" s="1"/>
  <c r="AO253" i="8"/>
  <c r="U254" i="18" s="1"/>
  <c r="AH253" i="8"/>
  <c r="N254" i="18" s="1"/>
  <c r="I253" i="27"/>
  <c r="I254" i="18"/>
  <c r="D251" i="27"/>
  <c r="CH254" i="8"/>
  <c r="D255" i="18"/>
  <c r="C255" i="18"/>
  <c r="M254" i="8"/>
  <c r="L254" i="8" s="1"/>
  <c r="K255" i="8" s="1"/>
  <c r="N255" i="8" s="1"/>
  <c r="F254" i="8"/>
  <c r="H254" i="8" s="1"/>
  <c r="CU254" i="8" s="1"/>
  <c r="S254" i="8"/>
  <c r="T254" i="8" s="1"/>
  <c r="P254" i="8"/>
  <c r="Q254" i="8" s="1"/>
  <c r="U254" i="8"/>
  <c r="BO252" i="8"/>
  <c r="AH253" i="18" s="1"/>
  <c r="BH249" i="8"/>
  <c r="AF250" i="18" s="1"/>
  <c r="BU249" i="8"/>
  <c r="AJ250" i="18" s="1"/>
  <c r="C249" i="27"/>
  <c r="BL249" i="8"/>
  <c r="AG250" i="18" s="1"/>
  <c r="AU254" i="8"/>
  <c r="AF254" i="8"/>
  <c r="O255" i="8"/>
  <c r="I256" i="8" s="1"/>
  <c r="J256" i="8" s="1"/>
  <c r="AM254" i="8"/>
  <c r="S255" i="18" s="1"/>
  <c r="G254" i="27"/>
  <c r="G255" i="18"/>
  <c r="BR249" i="8"/>
  <c r="AI250" i="18" s="1"/>
  <c r="BS250" i="8"/>
  <c r="BT250" i="8" s="1"/>
  <c r="V251" i="18"/>
  <c r="BB249" i="8"/>
  <c r="AD250" i="18" s="1"/>
  <c r="AI251" i="8"/>
  <c r="AE251" i="8"/>
  <c r="J252" i="18"/>
  <c r="BM253" i="8"/>
  <c r="BN253" i="8" s="1"/>
  <c r="Y254" i="18"/>
  <c r="AT251" i="8"/>
  <c r="W252" i="18"/>
  <c r="BE252" i="8"/>
  <c r="AE253" i="18" s="1"/>
  <c r="AK252" i="8"/>
  <c r="AC252" i="8"/>
  <c r="AR252" i="8"/>
  <c r="E253" i="18"/>
  <c r="E252" i="27"/>
  <c r="AG253" i="8"/>
  <c r="M254" i="18" s="1"/>
  <c r="H254" i="18"/>
  <c r="AV253" i="8"/>
  <c r="Z254" i="18" s="1"/>
  <c r="H253" i="27"/>
  <c r="AN253" i="8"/>
  <c r="T254" i="18" s="1"/>
  <c r="N255" i="25"/>
  <c r="M255" i="25"/>
  <c r="O255" i="25"/>
  <c r="Q254" i="25"/>
  <c r="P254" i="25"/>
  <c r="AZ250" i="8"/>
  <c r="BA250" i="8" s="1"/>
  <c r="O251" i="18"/>
  <c r="AA252" i="18"/>
  <c r="AX251" i="8"/>
  <c r="BF250" i="8"/>
  <c r="BG250" i="8" s="1"/>
  <c r="P251" i="18"/>
  <c r="AP251" i="8"/>
  <c r="Q252" i="18"/>
  <c r="AL252" i="8"/>
  <c r="R253" i="18" s="1"/>
  <c r="F253" i="18"/>
  <c r="F252" i="27"/>
  <c r="AS252" i="8"/>
  <c r="X253" i="18" s="1"/>
  <c r="AD252" i="8"/>
  <c r="K253" i="18" s="1"/>
  <c r="R254" i="25"/>
  <c r="BP250" i="8"/>
  <c r="BQ250" i="8" s="1"/>
  <c r="AC251" i="18"/>
  <c r="BJ250" i="8"/>
  <c r="BK250" i="8" s="1"/>
  <c r="AB251" i="18"/>
  <c r="R253" i="8"/>
  <c r="G253" i="8"/>
  <c r="CV254" i="8"/>
  <c r="DA253" i="8"/>
  <c r="BC253" i="8"/>
  <c r="BD253" i="8" s="1"/>
  <c r="L254" i="18"/>
  <c r="C255" i="8"/>
  <c r="D255" i="8"/>
  <c r="E255" i="8"/>
  <c r="AL254" i="25"/>
  <c r="AL253" i="25"/>
  <c r="CR246" i="8" l="1"/>
  <c r="AM247" i="18"/>
  <c r="CL247" i="8"/>
  <c r="CM247" i="8"/>
  <c r="CY254" i="8"/>
  <c r="CZ254" i="8"/>
  <c r="CW254" i="8"/>
  <c r="CX255" i="8" s="1"/>
  <c r="AP256" i="18" s="1"/>
  <c r="CN254" i="8"/>
  <c r="CQ254" i="8"/>
  <c r="CO246" i="8"/>
  <c r="CP246" i="8" s="1"/>
  <c r="AN247" i="18" s="1"/>
  <c r="CK247" i="8"/>
  <c r="CJ248" i="8"/>
  <c r="AL249" i="18" s="1"/>
  <c r="CI255" i="8"/>
  <c r="AK256" i="18" s="1"/>
  <c r="AM253" i="25"/>
  <c r="AM254" i="25"/>
  <c r="AI255" i="25"/>
  <c r="D252" i="27"/>
  <c r="M255" i="8"/>
  <c r="L255" i="8" s="1"/>
  <c r="K256" i="8" s="1"/>
  <c r="N256" i="8" s="1"/>
  <c r="F255" i="8"/>
  <c r="H255" i="8" s="1"/>
  <c r="CU255" i="8" s="1"/>
  <c r="P255" i="8"/>
  <c r="Q255" i="8" s="1"/>
  <c r="S255" i="8"/>
  <c r="T255" i="8" s="1"/>
  <c r="U255" i="8"/>
  <c r="V255" i="8" s="1"/>
  <c r="CH255" i="8"/>
  <c r="D256" i="18"/>
  <c r="C256" i="18"/>
  <c r="AU255" i="8"/>
  <c r="AF255" i="8"/>
  <c r="O256" i="8"/>
  <c r="I257" i="8" s="1"/>
  <c r="J257" i="8" s="1"/>
  <c r="G256" i="18"/>
  <c r="G255" i="27"/>
  <c r="AM255" i="8"/>
  <c r="S256" i="18" s="1"/>
  <c r="BE253" i="8"/>
  <c r="AE254" i="18" s="1"/>
  <c r="BO253" i="8"/>
  <c r="AH254" i="18" s="1"/>
  <c r="BH250" i="8"/>
  <c r="AF251" i="18" s="1"/>
  <c r="BR250" i="8"/>
  <c r="AI251" i="18" s="1"/>
  <c r="BL250" i="8"/>
  <c r="AG251" i="18" s="1"/>
  <c r="AG254" i="8"/>
  <c r="M255" i="18" s="1"/>
  <c r="AV254" i="8"/>
  <c r="Z255" i="18" s="1"/>
  <c r="AN254" i="8"/>
  <c r="T255" i="18" s="1"/>
  <c r="H255" i="18"/>
  <c r="H254" i="27"/>
  <c r="BJ251" i="8"/>
  <c r="BK251" i="8" s="1"/>
  <c r="AB252" i="18"/>
  <c r="BB250" i="8"/>
  <c r="AD251" i="18" s="1"/>
  <c r="BU250" i="8"/>
  <c r="AJ251" i="18" s="1"/>
  <c r="C250" i="27"/>
  <c r="BP251" i="8"/>
  <c r="BQ251" i="8" s="1"/>
  <c r="AC252" i="18"/>
  <c r="N256" i="25"/>
  <c r="M256" i="25"/>
  <c r="O256" i="25"/>
  <c r="Q255" i="25"/>
  <c r="P255" i="25"/>
  <c r="BC254" i="8"/>
  <c r="BD254" i="8" s="1"/>
  <c r="L255" i="18"/>
  <c r="DA254" i="8"/>
  <c r="AT252" i="8"/>
  <c r="W253" i="18"/>
  <c r="AX252" i="8"/>
  <c r="BS251" i="8"/>
  <c r="BT251" i="8" s="1"/>
  <c r="V252" i="18"/>
  <c r="AI252" i="8"/>
  <c r="AE252" i="8"/>
  <c r="J253" i="18"/>
  <c r="BM254" i="8"/>
  <c r="BN254" i="8" s="1"/>
  <c r="Y255" i="18"/>
  <c r="R254" i="8"/>
  <c r="AK253" i="8"/>
  <c r="AC253" i="8"/>
  <c r="AR253" i="8"/>
  <c r="E254" i="18"/>
  <c r="E253" i="27"/>
  <c r="AP252" i="8"/>
  <c r="Q253" i="18"/>
  <c r="R255" i="25"/>
  <c r="G254" i="8"/>
  <c r="CV255" i="8"/>
  <c r="AZ251" i="8"/>
  <c r="BA251" i="8" s="1"/>
  <c r="O252" i="18"/>
  <c r="V254" i="8"/>
  <c r="AD253" i="8"/>
  <c r="K254" i="18" s="1"/>
  <c r="AS253" i="8"/>
  <c r="X254" i="18" s="1"/>
  <c r="AL253" i="8"/>
  <c r="R254" i="18" s="1"/>
  <c r="F254" i="18"/>
  <c r="F253" i="27"/>
  <c r="BF251" i="8"/>
  <c r="BG251" i="8" s="1"/>
  <c r="P252" i="18"/>
  <c r="AL255" i="25"/>
  <c r="AJ254" i="25"/>
  <c r="C256" i="8"/>
  <c r="E256" i="8"/>
  <c r="D256" i="8"/>
  <c r="CR247" i="8" l="1"/>
  <c r="AM248" i="18"/>
  <c r="CL248" i="8"/>
  <c r="CM248" i="8"/>
  <c r="CY255" i="8"/>
  <c r="CZ255" i="8"/>
  <c r="CW255" i="8"/>
  <c r="CX256" i="8" s="1"/>
  <c r="AP257" i="18" s="1"/>
  <c r="CN255" i="8"/>
  <c r="CQ255" i="8"/>
  <c r="CO247" i="8"/>
  <c r="CP247" i="8" s="1"/>
  <c r="AN248" i="18" s="1"/>
  <c r="CK248" i="8"/>
  <c r="CJ249" i="8"/>
  <c r="AL250" i="18" s="1"/>
  <c r="CI256" i="8"/>
  <c r="AK257" i="18" s="1"/>
  <c r="AK254" i="25"/>
  <c r="AM255" i="25"/>
  <c r="AI256" i="25"/>
  <c r="D253" i="27"/>
  <c r="M256" i="8"/>
  <c r="L256" i="8" s="1"/>
  <c r="K257" i="8" s="1"/>
  <c r="N257" i="8" s="1"/>
  <c r="F256" i="8"/>
  <c r="H256" i="8" s="1"/>
  <c r="CU256" i="8" s="1"/>
  <c r="P256" i="8"/>
  <c r="Q256" i="8" s="1"/>
  <c r="S256" i="8"/>
  <c r="T256" i="8" s="1"/>
  <c r="U256" i="8"/>
  <c r="V256" i="8" s="1"/>
  <c r="D257" i="18"/>
  <c r="CH256" i="8"/>
  <c r="C257" i="18"/>
  <c r="BU251" i="8"/>
  <c r="AJ252" i="18" s="1"/>
  <c r="C251" i="27"/>
  <c r="BL251" i="8"/>
  <c r="AG252" i="18" s="1"/>
  <c r="BH251" i="8"/>
  <c r="AF252" i="18" s="1"/>
  <c r="BB251" i="8"/>
  <c r="AD252" i="18" s="1"/>
  <c r="BR251" i="8"/>
  <c r="AI252" i="18" s="1"/>
  <c r="BO254" i="8"/>
  <c r="AH255" i="18" s="1"/>
  <c r="BE254" i="8"/>
  <c r="AE255" i="18" s="1"/>
  <c r="AT253" i="8"/>
  <c r="W254" i="18"/>
  <c r="AX253" i="8"/>
  <c r="BC255" i="8"/>
  <c r="BD255" i="8" s="1"/>
  <c r="L256" i="18"/>
  <c r="N257" i="25"/>
  <c r="M257" i="25"/>
  <c r="O257" i="25"/>
  <c r="Q256" i="25"/>
  <c r="P256" i="25"/>
  <c r="AK254" i="8"/>
  <c r="AC254" i="8"/>
  <c r="AR254" i="8"/>
  <c r="E255" i="18"/>
  <c r="E254" i="27"/>
  <c r="AI253" i="8"/>
  <c r="AE253" i="8"/>
  <c r="J254" i="18"/>
  <c r="AZ252" i="8"/>
  <c r="BA252" i="8" s="1"/>
  <c r="O253" i="18"/>
  <c r="DA255" i="8"/>
  <c r="H256" i="18"/>
  <c r="H255" i="27"/>
  <c r="AN255" i="8"/>
  <c r="T256" i="18" s="1"/>
  <c r="AG255" i="8"/>
  <c r="M256" i="18" s="1"/>
  <c r="AV255" i="8"/>
  <c r="Z256" i="18" s="1"/>
  <c r="AU256" i="8"/>
  <c r="AF256" i="8"/>
  <c r="O257" i="8"/>
  <c r="I258" i="8" s="1"/>
  <c r="J258" i="8" s="1"/>
  <c r="AM256" i="8"/>
  <c r="S257" i="18" s="1"/>
  <c r="G257" i="18"/>
  <c r="G256" i="27"/>
  <c r="AP253" i="8"/>
  <c r="Q254" i="18"/>
  <c r="BF252" i="8"/>
  <c r="BG252" i="8" s="1"/>
  <c r="P253" i="18"/>
  <c r="BM255" i="8"/>
  <c r="BN255" i="8" s="1"/>
  <c r="Y256" i="18"/>
  <c r="R256" i="25"/>
  <c r="BJ252" i="8"/>
  <c r="BK252" i="8" s="1"/>
  <c r="AB253" i="18"/>
  <c r="G255" i="8"/>
  <c r="CV256" i="8"/>
  <c r="AD254" i="8"/>
  <c r="K255" i="18" s="1"/>
  <c r="AL254" i="8"/>
  <c r="R255" i="18" s="1"/>
  <c r="AS254" i="8"/>
  <c r="X255" i="18" s="1"/>
  <c r="F255" i="18"/>
  <c r="F254" i="27"/>
  <c r="AH254" i="8"/>
  <c r="N255" i="18" s="1"/>
  <c r="AW254" i="8"/>
  <c r="I255" i="18"/>
  <c r="I254" i="27"/>
  <c r="AO254" i="8"/>
  <c r="U255" i="18" s="1"/>
  <c r="R255" i="8"/>
  <c r="AO255" i="8"/>
  <c r="U256" i="18" s="1"/>
  <c r="I256" i="18"/>
  <c r="I255" i="27"/>
  <c r="AH255" i="8"/>
  <c r="N256" i="18" s="1"/>
  <c r="AW255" i="8"/>
  <c r="AA256" i="18" s="1"/>
  <c r="BS252" i="8"/>
  <c r="BT252" i="8" s="1"/>
  <c r="V253" i="18"/>
  <c r="BP252" i="8"/>
  <c r="BQ252" i="8" s="1"/>
  <c r="AC253" i="18"/>
  <c r="AJ255" i="25"/>
  <c r="E257" i="8"/>
  <c r="D257" i="8"/>
  <c r="AL256" i="25"/>
  <c r="C257" i="8"/>
  <c r="CR248" i="8" l="1"/>
  <c r="AM249" i="18"/>
  <c r="CL249" i="8"/>
  <c r="CM249" i="8"/>
  <c r="CZ256" i="8"/>
  <c r="CY256" i="8"/>
  <c r="CW256" i="8"/>
  <c r="CX257" i="8" s="1"/>
  <c r="AP258" i="18" s="1"/>
  <c r="AK255" i="25"/>
  <c r="CN256" i="8"/>
  <c r="CQ256" i="8"/>
  <c r="CO248" i="8"/>
  <c r="CP248" i="8" s="1"/>
  <c r="AN249" i="18" s="1"/>
  <c r="CK249" i="8"/>
  <c r="CJ250" i="8"/>
  <c r="AL251" i="18" s="1"/>
  <c r="CI257" i="8"/>
  <c r="AK258" i="18" s="1"/>
  <c r="AM256" i="25"/>
  <c r="AI257" i="25"/>
  <c r="M257" i="8"/>
  <c r="L257" i="8" s="1"/>
  <c r="K258" i="8" s="1"/>
  <c r="N258" i="8" s="1"/>
  <c r="F257" i="8"/>
  <c r="H257" i="8" s="1"/>
  <c r="CU257" i="8" s="1"/>
  <c r="P257" i="8"/>
  <c r="Q257" i="8" s="1"/>
  <c r="S257" i="8"/>
  <c r="T257" i="8" s="1"/>
  <c r="U257" i="8"/>
  <c r="V257" i="8" s="1"/>
  <c r="CH257" i="8"/>
  <c r="D258" i="18"/>
  <c r="C258" i="18"/>
  <c r="BL252" i="8"/>
  <c r="AG253" i="18" s="1"/>
  <c r="BE255" i="8"/>
  <c r="AE256" i="18" s="1"/>
  <c r="BR252" i="8"/>
  <c r="AI253" i="18" s="1"/>
  <c r="BB252" i="8"/>
  <c r="AD253" i="18" s="1"/>
  <c r="BO255" i="8"/>
  <c r="AH256" i="18" s="1"/>
  <c r="BU252" i="8"/>
  <c r="AJ253" i="18" s="1"/>
  <c r="C252" i="27"/>
  <c r="F256" i="18"/>
  <c r="AD255" i="8"/>
  <c r="K256" i="18" s="1"/>
  <c r="F255" i="27"/>
  <c r="AS255" i="8"/>
  <c r="X256" i="18" s="1"/>
  <c r="AL255" i="8"/>
  <c r="R256" i="18" s="1"/>
  <c r="BM256" i="8"/>
  <c r="BN256" i="8" s="1"/>
  <c r="Y257" i="18"/>
  <c r="DA256" i="8"/>
  <c r="AT254" i="8"/>
  <c r="W255" i="18"/>
  <c r="I257" i="18"/>
  <c r="I256" i="27"/>
  <c r="AO256" i="8"/>
  <c r="U257" i="18" s="1"/>
  <c r="AH256" i="8"/>
  <c r="N257" i="18" s="1"/>
  <c r="AW256" i="8"/>
  <c r="AA257" i="18" s="1"/>
  <c r="BS253" i="8"/>
  <c r="BT253" i="8" s="1"/>
  <c r="V254" i="18"/>
  <c r="AI254" i="8"/>
  <c r="AE254" i="8"/>
  <c r="J255" i="18"/>
  <c r="BH252" i="8"/>
  <c r="AF253" i="18" s="1"/>
  <c r="AP254" i="8"/>
  <c r="Q255" i="18"/>
  <c r="BP253" i="8"/>
  <c r="BQ253" i="8" s="1"/>
  <c r="AC254" i="18"/>
  <c r="AZ253" i="8"/>
  <c r="BA253" i="8" s="1"/>
  <c r="O254" i="18"/>
  <c r="AA255" i="18"/>
  <c r="AX254" i="8"/>
  <c r="AK255" i="8"/>
  <c r="AC255" i="8"/>
  <c r="AR255" i="8"/>
  <c r="E256" i="18"/>
  <c r="E255" i="27"/>
  <c r="BF253" i="8"/>
  <c r="BG253" i="8" s="1"/>
  <c r="P254" i="18"/>
  <c r="BJ253" i="8"/>
  <c r="BK253" i="8" s="1"/>
  <c r="AB254" i="18"/>
  <c r="BC256" i="8"/>
  <c r="BD256" i="8" s="1"/>
  <c r="L257" i="18"/>
  <c r="H257" i="18"/>
  <c r="H256" i="27"/>
  <c r="AN256" i="8"/>
  <c r="T257" i="18" s="1"/>
  <c r="AV256" i="8"/>
  <c r="Z257" i="18" s="1"/>
  <c r="AG256" i="8"/>
  <c r="M257" i="18" s="1"/>
  <c r="D254" i="27"/>
  <c r="R256" i="8"/>
  <c r="G256" i="8"/>
  <c r="CV257" i="8"/>
  <c r="AU257" i="8"/>
  <c r="AF257" i="8"/>
  <c r="O258" i="8"/>
  <c r="I259" i="8" s="1"/>
  <c r="J259" i="8" s="1"/>
  <c r="AM257" i="8"/>
  <c r="S258" i="18" s="1"/>
  <c r="G257" i="27"/>
  <c r="G258" i="18"/>
  <c r="M258" i="25"/>
  <c r="N258" i="25"/>
  <c r="O258" i="25"/>
  <c r="Q257" i="25"/>
  <c r="P257" i="25"/>
  <c r="R257" i="25"/>
  <c r="D258" i="8"/>
  <c r="E258" i="8"/>
  <c r="AL257" i="25"/>
  <c r="C258" i="8"/>
  <c r="AJ256" i="25"/>
  <c r="CR249" i="8" l="1"/>
  <c r="AM250" i="18"/>
  <c r="CL250" i="8"/>
  <c r="CM250" i="8"/>
  <c r="CZ257" i="8"/>
  <c r="CY257" i="8"/>
  <c r="CW257" i="8"/>
  <c r="CX258" i="8" s="1"/>
  <c r="AP259" i="18" s="1"/>
  <c r="CN257" i="8"/>
  <c r="CQ257" i="8"/>
  <c r="CO249" i="8"/>
  <c r="CP249" i="8" s="1"/>
  <c r="AN250" i="18" s="1"/>
  <c r="CK250" i="8"/>
  <c r="CJ251" i="8"/>
  <c r="AL252" i="18" s="1"/>
  <c r="CI258" i="8"/>
  <c r="AK259" i="18" s="1"/>
  <c r="AK256" i="25"/>
  <c r="AM257" i="25"/>
  <c r="AI258" i="25"/>
  <c r="D255" i="27"/>
  <c r="AX255" i="8"/>
  <c r="AC256" i="18" s="1"/>
  <c r="C259" i="18"/>
  <c r="CH258" i="8"/>
  <c r="D259" i="18"/>
  <c r="M258" i="8"/>
  <c r="L258" i="8" s="1"/>
  <c r="K259" i="8" s="1"/>
  <c r="N259" i="8" s="1"/>
  <c r="F258" i="8"/>
  <c r="H258" i="8" s="1"/>
  <c r="CU258" i="8" s="1"/>
  <c r="S258" i="8"/>
  <c r="T258" i="8" s="1"/>
  <c r="P258" i="8"/>
  <c r="Q258" i="8" s="1"/>
  <c r="U258" i="8"/>
  <c r="V258" i="8" s="1"/>
  <c r="BO256" i="8"/>
  <c r="AH257" i="18" s="1"/>
  <c r="BB253" i="8"/>
  <c r="AD254" i="18" s="1"/>
  <c r="BH253" i="8"/>
  <c r="AF254" i="18" s="1"/>
  <c r="BL253" i="8"/>
  <c r="AG254" i="18" s="1"/>
  <c r="BU253" i="8"/>
  <c r="AJ254" i="18" s="1"/>
  <c r="C253" i="27"/>
  <c r="BE256" i="8"/>
  <c r="AE257" i="18" s="1"/>
  <c r="AD256" i="8"/>
  <c r="K257" i="18" s="1"/>
  <c r="AL256" i="8"/>
  <c r="R257" i="18" s="1"/>
  <c r="F256" i="27"/>
  <c r="AS256" i="8"/>
  <c r="X257" i="18" s="1"/>
  <c r="F257" i="18"/>
  <c r="BS254" i="8"/>
  <c r="BT254" i="8" s="1"/>
  <c r="V255" i="18"/>
  <c r="DA257" i="8"/>
  <c r="BR253" i="8"/>
  <c r="AI254" i="18" s="1"/>
  <c r="AU258" i="8"/>
  <c r="AF258" i="8"/>
  <c r="O259" i="8"/>
  <c r="I260" i="8" s="1"/>
  <c r="J260" i="8" s="1"/>
  <c r="G259" i="18"/>
  <c r="AM258" i="8"/>
  <c r="S259" i="18" s="1"/>
  <c r="G258" i="27"/>
  <c r="AV257" i="8"/>
  <c r="Z258" i="18" s="1"/>
  <c r="AN257" i="8"/>
  <c r="T258" i="18" s="1"/>
  <c r="H258" i="18"/>
  <c r="AG257" i="8"/>
  <c r="M258" i="18" s="1"/>
  <c r="H257" i="27"/>
  <c r="BC257" i="8"/>
  <c r="BD257" i="8" s="1"/>
  <c r="L258" i="18"/>
  <c r="BM257" i="8"/>
  <c r="BN257" i="8" s="1"/>
  <c r="Y258" i="18"/>
  <c r="AT255" i="8"/>
  <c r="W256" i="18"/>
  <c r="AW257" i="8"/>
  <c r="AA258" i="18" s="1"/>
  <c r="I258" i="18"/>
  <c r="I257" i="27"/>
  <c r="AO257" i="8"/>
  <c r="U258" i="18" s="1"/>
  <c r="AH257" i="8"/>
  <c r="N258" i="18" s="1"/>
  <c r="AZ254" i="8"/>
  <c r="BA254" i="8" s="1"/>
  <c r="O255" i="18"/>
  <c r="AI255" i="8"/>
  <c r="AE255" i="8"/>
  <c r="J256" i="18"/>
  <c r="BF254" i="8"/>
  <c r="BG254" i="8" s="1"/>
  <c r="P255" i="18"/>
  <c r="AK256" i="8"/>
  <c r="AC256" i="8"/>
  <c r="AR256" i="8"/>
  <c r="E256" i="27"/>
  <c r="E257" i="18"/>
  <c r="AP255" i="8"/>
  <c r="Q256" i="18"/>
  <c r="BJ254" i="8"/>
  <c r="BK254" i="8" s="1"/>
  <c r="AB255" i="18"/>
  <c r="R257" i="8"/>
  <c r="M259" i="25"/>
  <c r="N259" i="25"/>
  <c r="O259" i="25"/>
  <c r="Q258" i="25"/>
  <c r="P258" i="25"/>
  <c r="R258" i="25"/>
  <c r="G257" i="8"/>
  <c r="CV258" i="8"/>
  <c r="BP254" i="8"/>
  <c r="BQ254" i="8" s="1"/>
  <c r="AC255" i="18"/>
  <c r="AJ257" i="25"/>
  <c r="C259" i="8"/>
  <c r="D259" i="8"/>
  <c r="E259" i="8"/>
  <c r="AJ258" i="25"/>
  <c r="CR250" i="8" l="1"/>
  <c r="AM251" i="18"/>
  <c r="CL251" i="8"/>
  <c r="CM251" i="8"/>
  <c r="CY258" i="8"/>
  <c r="CZ258" i="8"/>
  <c r="CW258" i="8"/>
  <c r="CX259" i="8" s="1"/>
  <c r="AP260" i="18" s="1"/>
  <c r="AK257" i="25"/>
  <c r="CN258" i="8"/>
  <c r="CQ258" i="8"/>
  <c r="CO250" i="8"/>
  <c r="CP250" i="8" s="1"/>
  <c r="AN251" i="18" s="1"/>
  <c r="CK251" i="8"/>
  <c r="CJ252" i="8"/>
  <c r="AL253" i="18" s="1"/>
  <c r="CI259" i="8"/>
  <c r="AK260" i="18" s="1"/>
  <c r="AK258" i="25"/>
  <c r="R259" i="25"/>
  <c r="AI259" i="25"/>
  <c r="BP255" i="8"/>
  <c r="BQ255" i="8" s="1"/>
  <c r="D256" i="27"/>
  <c r="C260" i="18"/>
  <c r="M259" i="8"/>
  <c r="L259" i="8" s="1"/>
  <c r="K260" i="8" s="1"/>
  <c r="N260" i="8" s="1"/>
  <c r="F259" i="8"/>
  <c r="H259" i="8" s="1"/>
  <c r="CU259" i="8" s="1"/>
  <c r="P259" i="8"/>
  <c r="Q259" i="8" s="1"/>
  <c r="S259" i="8"/>
  <c r="T259" i="8" s="1"/>
  <c r="U259" i="8"/>
  <c r="V259" i="8" s="1"/>
  <c r="CH259" i="8"/>
  <c r="D260" i="18"/>
  <c r="BO257" i="8"/>
  <c r="AH258" i="18" s="1"/>
  <c r="BL254" i="8"/>
  <c r="AG255" i="18" s="1"/>
  <c r="BH254" i="8"/>
  <c r="AF255" i="18" s="1"/>
  <c r="BR254" i="8"/>
  <c r="AI255" i="18" s="1"/>
  <c r="BB254" i="8"/>
  <c r="AD255" i="18" s="1"/>
  <c r="BE257" i="8"/>
  <c r="AE258" i="18" s="1"/>
  <c r="BU254" i="8"/>
  <c r="AJ255" i="18" s="1"/>
  <c r="C254" i="27"/>
  <c r="BC258" i="8"/>
  <c r="BD258" i="8" s="1"/>
  <c r="L259" i="18"/>
  <c r="AU259" i="8"/>
  <c r="AF259" i="8"/>
  <c r="O260" i="8"/>
  <c r="I261" i="8" s="1"/>
  <c r="J261" i="8" s="1"/>
  <c r="G260" i="18"/>
  <c r="G259" i="27"/>
  <c r="AM259" i="8"/>
  <c r="S260" i="18" s="1"/>
  <c r="M260" i="25"/>
  <c r="N260" i="25"/>
  <c r="O260" i="25"/>
  <c r="Q259" i="25"/>
  <c r="P259" i="25"/>
  <c r="BM258" i="8"/>
  <c r="BN258" i="8" s="1"/>
  <c r="Y259" i="18"/>
  <c r="AG258" i="8"/>
  <c r="M259" i="18" s="1"/>
  <c r="AV258" i="8"/>
  <c r="Z259" i="18" s="1"/>
  <c r="AN258" i="8"/>
  <c r="T259" i="18" s="1"/>
  <c r="H259" i="18"/>
  <c r="H258" i="27"/>
  <c r="BS255" i="8"/>
  <c r="BT255" i="8" s="1"/>
  <c r="V256" i="18"/>
  <c r="AT256" i="8"/>
  <c r="W257" i="18"/>
  <c r="AZ255" i="8"/>
  <c r="BA255" i="8" s="1"/>
  <c r="O256" i="18"/>
  <c r="AH258" i="8"/>
  <c r="N259" i="18" s="1"/>
  <c r="AO258" i="8"/>
  <c r="U259" i="18" s="1"/>
  <c r="I259" i="18"/>
  <c r="AW258" i="8"/>
  <c r="AA259" i="18" s="1"/>
  <c r="I258" i="27"/>
  <c r="BF255" i="8"/>
  <c r="BG255" i="8" s="1"/>
  <c r="P256" i="18"/>
  <c r="AS257" i="8"/>
  <c r="X258" i="18" s="1"/>
  <c r="AD257" i="8"/>
  <c r="K258" i="18" s="1"/>
  <c r="AL257" i="8"/>
  <c r="R258" i="18" s="1"/>
  <c r="F257" i="27"/>
  <c r="F258" i="18"/>
  <c r="R258" i="8"/>
  <c r="AX256" i="8"/>
  <c r="AP256" i="8"/>
  <c r="Q257" i="18"/>
  <c r="BJ255" i="8"/>
  <c r="BK255" i="8" s="1"/>
  <c r="AB256" i="18"/>
  <c r="DA258" i="8"/>
  <c r="AK257" i="8"/>
  <c r="AC257" i="8"/>
  <c r="AR257" i="8"/>
  <c r="E258" i="18"/>
  <c r="E257" i="27"/>
  <c r="G258" i="8"/>
  <c r="CV259" i="8"/>
  <c r="AI256" i="8"/>
  <c r="AE256" i="8"/>
  <c r="J257" i="18"/>
  <c r="AL259" i="25"/>
  <c r="D260" i="8"/>
  <c r="AL258" i="25"/>
  <c r="C260" i="8"/>
  <c r="E260" i="8"/>
  <c r="CR251" i="8" l="1"/>
  <c r="AM252" i="18"/>
  <c r="CL252" i="8"/>
  <c r="CM252" i="8"/>
  <c r="CY259" i="8"/>
  <c r="CZ259" i="8"/>
  <c r="CW259" i="8"/>
  <c r="CX260" i="8" s="1"/>
  <c r="AP261" i="18" s="1"/>
  <c r="CN259" i="8"/>
  <c r="CQ259" i="8"/>
  <c r="CO251" i="8"/>
  <c r="CP251" i="8" s="1"/>
  <c r="AN252" i="18" s="1"/>
  <c r="CK252" i="8"/>
  <c r="CJ253" i="8"/>
  <c r="AL254" i="18" s="1"/>
  <c r="CI260" i="8"/>
  <c r="AK261" i="18" s="1"/>
  <c r="AM258" i="25"/>
  <c r="AM259" i="25"/>
  <c r="F260" i="8"/>
  <c r="H260" i="8" s="1"/>
  <c r="CU260" i="8" s="1"/>
  <c r="P260" i="8"/>
  <c r="Q260" i="8" s="1"/>
  <c r="S260" i="8"/>
  <c r="T260" i="8" s="1"/>
  <c r="U260" i="8"/>
  <c r="V260" i="8" s="1"/>
  <c r="M260" i="8"/>
  <c r="L260" i="8" s="1"/>
  <c r="K261" i="8" s="1"/>
  <c r="N261" i="8" s="1"/>
  <c r="AI260" i="25"/>
  <c r="R260" i="25"/>
  <c r="D257" i="27"/>
  <c r="D261" i="18"/>
  <c r="CH260" i="8"/>
  <c r="C261" i="18"/>
  <c r="BL255" i="8"/>
  <c r="AG256" i="18" s="1"/>
  <c r="C255" i="27"/>
  <c r="BU255" i="8"/>
  <c r="AJ256" i="18" s="1"/>
  <c r="AU260" i="8"/>
  <c r="AF260" i="8"/>
  <c r="O261" i="8"/>
  <c r="I262" i="8" s="1"/>
  <c r="J262" i="8" s="1"/>
  <c r="G261" i="18"/>
  <c r="AM260" i="8"/>
  <c r="S261" i="18" s="1"/>
  <c r="G260" i="27"/>
  <c r="BH255" i="8"/>
  <c r="AF256" i="18" s="1"/>
  <c r="BE258" i="8"/>
  <c r="AE259" i="18" s="1"/>
  <c r="AK258" i="8"/>
  <c r="AC258" i="8"/>
  <c r="AR258" i="8"/>
  <c r="E258" i="27"/>
  <c r="E259" i="18"/>
  <c r="M261" i="25"/>
  <c r="AI261" i="25" s="1"/>
  <c r="N261" i="25"/>
  <c r="O261" i="25"/>
  <c r="Q260" i="25"/>
  <c r="P260" i="25"/>
  <c r="BM259" i="8"/>
  <c r="BN259" i="8" s="1"/>
  <c r="Y260" i="18"/>
  <c r="BB255" i="8"/>
  <c r="AD256" i="18" s="1"/>
  <c r="BO258" i="8"/>
  <c r="AH259" i="18" s="1"/>
  <c r="AT257" i="8"/>
  <c r="W258" i="18"/>
  <c r="AX257" i="8"/>
  <c r="BR255" i="8"/>
  <c r="AI256" i="18" s="1"/>
  <c r="AI257" i="8"/>
  <c r="AE257" i="8"/>
  <c r="J258" i="18"/>
  <c r="BP256" i="8"/>
  <c r="BQ256" i="8" s="1"/>
  <c r="AC257" i="18"/>
  <c r="AD258" i="8"/>
  <c r="K259" i="18" s="1"/>
  <c r="AS258" i="8"/>
  <c r="X259" i="18" s="1"/>
  <c r="AL258" i="8"/>
  <c r="R259" i="18" s="1"/>
  <c r="F259" i="18"/>
  <c r="F258" i="27"/>
  <c r="AZ256" i="8"/>
  <c r="BA256" i="8" s="1"/>
  <c r="O257" i="18"/>
  <c r="AP257" i="8"/>
  <c r="Q258" i="18"/>
  <c r="BC259" i="8"/>
  <c r="BD259" i="8" s="1"/>
  <c r="L260" i="18"/>
  <c r="BS256" i="8"/>
  <c r="BT256" i="8" s="1"/>
  <c r="V257" i="18"/>
  <c r="I259" i="27"/>
  <c r="AW259" i="8"/>
  <c r="AA260" i="18" s="1"/>
  <c r="AO259" i="8"/>
  <c r="U260" i="18" s="1"/>
  <c r="I260" i="18"/>
  <c r="AH259" i="8"/>
  <c r="N260" i="18" s="1"/>
  <c r="BF256" i="8"/>
  <c r="BG256" i="8" s="1"/>
  <c r="P257" i="18"/>
  <c r="R259" i="8"/>
  <c r="G259" i="8"/>
  <c r="CV260" i="8"/>
  <c r="DA259" i="8"/>
  <c r="BJ256" i="8"/>
  <c r="BK256" i="8" s="1"/>
  <c r="AB257" i="18"/>
  <c r="H260" i="18"/>
  <c r="AG259" i="8"/>
  <c r="M260" i="18" s="1"/>
  <c r="H259" i="27"/>
  <c r="AV259" i="8"/>
  <c r="Z260" i="18" s="1"/>
  <c r="AN259" i="8"/>
  <c r="T260" i="18" s="1"/>
  <c r="AJ259" i="25"/>
  <c r="AJ261" i="25"/>
  <c r="E261" i="8"/>
  <c r="AL260" i="25"/>
  <c r="D261" i="8"/>
  <c r="C261" i="8"/>
  <c r="CR252" i="8" l="1"/>
  <c r="AM253" i="18"/>
  <c r="CL253" i="8"/>
  <c r="CM253" i="8"/>
  <c r="AK259" i="25"/>
  <c r="CZ260" i="8"/>
  <c r="CY260" i="8"/>
  <c r="CW260" i="8"/>
  <c r="CX261" i="8" s="1"/>
  <c r="AP262" i="18" s="1"/>
  <c r="CN260" i="8"/>
  <c r="CQ260" i="8"/>
  <c r="CO252" i="8"/>
  <c r="CP252" i="8" s="1"/>
  <c r="AN253" i="18" s="1"/>
  <c r="CK253" i="8"/>
  <c r="CJ254" i="8"/>
  <c r="AL255" i="18" s="1"/>
  <c r="CI261" i="8"/>
  <c r="AK262" i="18" s="1"/>
  <c r="AM260" i="25"/>
  <c r="AK261" i="25"/>
  <c r="M261" i="8"/>
  <c r="L261" i="8" s="1"/>
  <c r="K262" i="8" s="1"/>
  <c r="N262" i="8" s="1"/>
  <c r="F261" i="8"/>
  <c r="H261" i="8" s="1"/>
  <c r="CU261" i="8" s="1"/>
  <c r="P261" i="8"/>
  <c r="Q261" i="8" s="1"/>
  <c r="S261" i="8"/>
  <c r="T261" i="8" s="1"/>
  <c r="U261" i="8"/>
  <c r="V261" i="8" s="1"/>
  <c r="AO261" i="8" s="1"/>
  <c r="U262" i="18" s="1"/>
  <c r="R261" i="25"/>
  <c r="AX258" i="8"/>
  <c r="AC259" i="18" s="1"/>
  <c r="CH261" i="8"/>
  <c r="D262" i="18"/>
  <c r="C262" i="18"/>
  <c r="BO259" i="8"/>
  <c r="AH260" i="18" s="1"/>
  <c r="BU256" i="8"/>
  <c r="AJ257" i="18" s="1"/>
  <c r="C256" i="27"/>
  <c r="BL256" i="8"/>
  <c r="AG257" i="18" s="1"/>
  <c r="AU261" i="8"/>
  <c r="AF261" i="8"/>
  <c r="O262" i="8"/>
  <c r="I263" i="8" s="1"/>
  <c r="J263" i="8" s="1"/>
  <c r="AM261" i="8"/>
  <c r="S262" i="18" s="1"/>
  <c r="G262" i="18"/>
  <c r="G261" i="27"/>
  <c r="BE259" i="8"/>
  <c r="AE260" i="18" s="1"/>
  <c r="BH256" i="8"/>
  <c r="AF257" i="18" s="1"/>
  <c r="BJ257" i="8"/>
  <c r="BK257" i="8" s="1"/>
  <c r="AB258" i="18"/>
  <c r="D258" i="27"/>
  <c r="AZ257" i="8"/>
  <c r="BA257" i="8" s="1"/>
  <c r="O258" i="18"/>
  <c r="AT258" i="8"/>
  <c r="W259" i="18"/>
  <c r="DA260" i="8"/>
  <c r="BF257" i="8"/>
  <c r="BG257" i="8" s="1"/>
  <c r="P258" i="18"/>
  <c r="AI258" i="8"/>
  <c r="AE258" i="8"/>
  <c r="J259" i="18"/>
  <c r="AP258" i="8"/>
  <c r="Q259" i="18"/>
  <c r="AK259" i="8"/>
  <c r="AC259" i="8"/>
  <c r="AR259" i="8"/>
  <c r="E259" i="27"/>
  <c r="E260" i="18"/>
  <c r="BR256" i="8"/>
  <c r="AI257" i="18" s="1"/>
  <c r="BB256" i="8"/>
  <c r="AD257" i="18" s="1"/>
  <c r="BC260" i="8"/>
  <c r="BD260" i="8" s="1"/>
  <c r="L261" i="18"/>
  <c r="AW260" i="8"/>
  <c r="AA261" i="18" s="1"/>
  <c r="AH260" i="8"/>
  <c r="N261" i="18" s="1"/>
  <c r="AO260" i="8"/>
  <c r="U261" i="18" s="1"/>
  <c r="I261" i="18"/>
  <c r="I260" i="27"/>
  <c r="AN260" i="8"/>
  <c r="T261" i="18" s="1"/>
  <c r="AG260" i="8"/>
  <c r="M261" i="18" s="1"/>
  <c r="AV260" i="8"/>
  <c r="Z261" i="18" s="1"/>
  <c r="H261" i="18"/>
  <c r="H260" i="27"/>
  <c r="BP257" i="8"/>
  <c r="BQ257" i="8" s="1"/>
  <c r="AC258" i="18"/>
  <c r="N262" i="25"/>
  <c r="M262" i="25"/>
  <c r="O262" i="25"/>
  <c r="Q261" i="25"/>
  <c r="P261" i="25"/>
  <c r="G260" i="8"/>
  <c r="CV261" i="8"/>
  <c r="BS257" i="8"/>
  <c r="BT257" i="8" s="1"/>
  <c r="V258" i="18"/>
  <c r="AS259" i="8"/>
  <c r="X260" i="18" s="1"/>
  <c r="F260" i="18"/>
  <c r="F259" i="27"/>
  <c r="AL259" i="8"/>
  <c r="R260" i="18" s="1"/>
  <c r="AD259" i="8"/>
  <c r="K260" i="18" s="1"/>
  <c r="R260" i="8"/>
  <c r="BM260" i="8"/>
  <c r="BN260" i="8" s="1"/>
  <c r="Y261" i="18"/>
  <c r="AL261" i="25"/>
  <c r="D262" i="8"/>
  <c r="E262" i="8"/>
  <c r="C262" i="8"/>
  <c r="AJ260" i="25"/>
  <c r="AM261" i="25" l="1"/>
  <c r="CR253" i="8"/>
  <c r="AM254" i="18"/>
  <c r="CL254" i="8"/>
  <c r="CM254" i="8"/>
  <c r="AK260" i="25"/>
  <c r="CY261" i="8"/>
  <c r="CZ261" i="8"/>
  <c r="CW261" i="8"/>
  <c r="CX262" i="8" s="1"/>
  <c r="AP263" i="18" s="1"/>
  <c r="CN261" i="8"/>
  <c r="CQ261" i="8"/>
  <c r="CO253" i="8"/>
  <c r="CP253" i="8" s="1"/>
  <c r="AN254" i="18" s="1"/>
  <c r="CK254" i="8"/>
  <c r="CJ255" i="8"/>
  <c r="AL256" i="18" s="1"/>
  <c r="CI262" i="8"/>
  <c r="AK263" i="18" s="1"/>
  <c r="R262" i="25"/>
  <c r="AI262" i="25"/>
  <c r="AH261" i="8"/>
  <c r="N262" i="18" s="1"/>
  <c r="I261" i="27"/>
  <c r="I262" i="18"/>
  <c r="BP258" i="8"/>
  <c r="BQ258" i="8" s="1"/>
  <c r="AW261" i="8"/>
  <c r="AA262" i="18" s="1"/>
  <c r="S262" i="8"/>
  <c r="T262" i="8" s="1"/>
  <c r="P262" i="8"/>
  <c r="Q262" i="8" s="1"/>
  <c r="U262" i="8"/>
  <c r="V262" i="8" s="1"/>
  <c r="I263" i="18" s="1"/>
  <c r="M262" i="8"/>
  <c r="L262" i="8" s="1"/>
  <c r="K263" i="8" s="1"/>
  <c r="N263" i="8" s="1"/>
  <c r="F262" i="8"/>
  <c r="H262" i="8" s="1"/>
  <c r="CU262" i="8" s="1"/>
  <c r="CH262" i="8"/>
  <c r="D263" i="18"/>
  <c r="C263" i="18"/>
  <c r="BO260" i="8"/>
  <c r="AH261" i="18" s="1"/>
  <c r="BH257" i="8"/>
  <c r="AF258" i="18" s="1"/>
  <c r="BU257" i="8"/>
  <c r="AJ258" i="18" s="1"/>
  <c r="C257" i="27"/>
  <c r="BE260" i="8"/>
  <c r="AE261" i="18" s="1"/>
  <c r="AU262" i="8"/>
  <c r="AF262" i="8"/>
  <c r="O263" i="8"/>
  <c r="I264" i="8" s="1"/>
  <c r="J264" i="8" s="1"/>
  <c r="G263" i="18"/>
  <c r="G262" i="27"/>
  <c r="AM262" i="8"/>
  <c r="S263" i="18" s="1"/>
  <c r="BL257" i="8"/>
  <c r="AG258" i="18" s="1"/>
  <c r="BR257" i="8"/>
  <c r="AI258" i="18" s="1"/>
  <c r="AT259" i="8"/>
  <c r="W260" i="18"/>
  <c r="AL260" i="8"/>
  <c r="R261" i="18" s="1"/>
  <c r="AD260" i="8"/>
  <c r="K261" i="18" s="1"/>
  <c r="AS260" i="8"/>
  <c r="X261" i="18" s="1"/>
  <c r="F261" i="18"/>
  <c r="F260" i="27"/>
  <c r="M263" i="25"/>
  <c r="N263" i="25"/>
  <c r="O263" i="25"/>
  <c r="Q262" i="25"/>
  <c r="P262" i="25"/>
  <c r="H262" i="18"/>
  <c r="H261" i="27"/>
  <c r="AV261" i="8"/>
  <c r="Z262" i="18" s="1"/>
  <c r="AN261" i="8"/>
  <c r="T262" i="18" s="1"/>
  <c r="AG261" i="8"/>
  <c r="M262" i="18" s="1"/>
  <c r="AP259" i="8"/>
  <c r="Q260" i="18"/>
  <c r="AK260" i="8"/>
  <c r="AC260" i="8"/>
  <c r="AR260" i="8"/>
  <c r="E261" i="18"/>
  <c r="E260" i="27"/>
  <c r="BB257" i="8"/>
  <c r="AD258" i="18" s="1"/>
  <c r="DA261" i="8"/>
  <c r="BJ258" i="8"/>
  <c r="BK258" i="8" s="1"/>
  <c r="AB259" i="18"/>
  <c r="AI259" i="8"/>
  <c r="AE259" i="8"/>
  <c r="J260" i="18"/>
  <c r="BS258" i="8"/>
  <c r="BT258" i="8" s="1"/>
  <c r="V259" i="18"/>
  <c r="AX259" i="8"/>
  <c r="BC261" i="8"/>
  <c r="BD261" i="8" s="1"/>
  <c r="L262" i="18"/>
  <c r="G261" i="8"/>
  <c r="CV262" i="8"/>
  <c r="AZ258" i="8"/>
  <c r="BA258" i="8" s="1"/>
  <c r="O259" i="18"/>
  <c r="BM261" i="8"/>
  <c r="BN261" i="8" s="1"/>
  <c r="Y262" i="18"/>
  <c r="R261" i="8"/>
  <c r="D259" i="27"/>
  <c r="BF258" i="8"/>
  <c r="BG258" i="8" s="1"/>
  <c r="P259" i="18"/>
  <c r="AL262" i="25"/>
  <c r="C263" i="8"/>
  <c r="D263" i="8"/>
  <c r="E263" i="8"/>
  <c r="CR254" i="8" l="1"/>
  <c r="AM255" i="18"/>
  <c r="CL255" i="8"/>
  <c r="CM255" i="8"/>
  <c r="CY262" i="8"/>
  <c r="CZ262" i="8"/>
  <c r="CW262" i="8"/>
  <c r="CX263" i="8" s="1"/>
  <c r="AP264" i="18" s="1"/>
  <c r="CN262" i="8"/>
  <c r="CQ262" i="8"/>
  <c r="CO254" i="8"/>
  <c r="CP254" i="8" s="1"/>
  <c r="AN255" i="18" s="1"/>
  <c r="CK255" i="8"/>
  <c r="CJ256" i="8"/>
  <c r="AL257" i="18" s="1"/>
  <c r="CI263" i="8"/>
  <c r="AK264" i="18" s="1"/>
  <c r="AM262" i="25"/>
  <c r="S263" i="8"/>
  <c r="T263" i="8" s="1"/>
  <c r="U263" i="8"/>
  <c r="V263" i="8" s="1"/>
  <c r="I263" i="27" s="1"/>
  <c r="M263" i="8"/>
  <c r="L263" i="8" s="1"/>
  <c r="K264" i="8" s="1"/>
  <c r="N264" i="8" s="1"/>
  <c r="F263" i="8"/>
  <c r="H263" i="8" s="1"/>
  <c r="CU263" i="8" s="1"/>
  <c r="P263" i="8"/>
  <c r="Q263" i="8" s="1"/>
  <c r="R263" i="25"/>
  <c r="AI263" i="25"/>
  <c r="D260" i="27"/>
  <c r="AH262" i="8"/>
  <c r="N263" i="18" s="1"/>
  <c r="AO262" i="8"/>
  <c r="U263" i="18" s="1"/>
  <c r="I262" i="27"/>
  <c r="AW262" i="8"/>
  <c r="AA263" i="18" s="1"/>
  <c r="CH263" i="8"/>
  <c r="D264" i="18"/>
  <c r="C264" i="18"/>
  <c r="BB258" i="8"/>
  <c r="AD259" i="18" s="1"/>
  <c r="BL258" i="8"/>
  <c r="AG259" i="18" s="1"/>
  <c r="BH258" i="8"/>
  <c r="AF259" i="18" s="1"/>
  <c r="BE261" i="8"/>
  <c r="AE262" i="18" s="1"/>
  <c r="AU263" i="8"/>
  <c r="AF263" i="8"/>
  <c r="O264" i="8"/>
  <c r="I265" i="8" s="1"/>
  <c r="J265" i="8" s="1"/>
  <c r="G264" i="18"/>
  <c r="G263" i="27"/>
  <c r="AM263" i="8"/>
  <c r="S264" i="18" s="1"/>
  <c r="BO261" i="8"/>
  <c r="AH262" i="18" s="1"/>
  <c r="BU258" i="8"/>
  <c r="AJ259" i="18" s="1"/>
  <c r="C258" i="27"/>
  <c r="M264" i="25"/>
  <c r="AI264" i="25" s="1"/>
  <c r="N264" i="25"/>
  <c r="O264" i="25"/>
  <c r="Q263" i="25"/>
  <c r="P263" i="25"/>
  <c r="AT260" i="8"/>
  <c r="W261" i="18"/>
  <c r="AX260" i="8"/>
  <c r="AK261" i="8"/>
  <c r="AC261" i="8"/>
  <c r="AR261" i="8"/>
  <c r="E262" i="18"/>
  <c r="E261" i="27"/>
  <c r="AI260" i="8"/>
  <c r="AE260" i="8"/>
  <c r="J261" i="18"/>
  <c r="BJ259" i="8"/>
  <c r="BK259" i="8" s="1"/>
  <c r="AB260" i="18"/>
  <c r="AD261" i="8"/>
  <c r="K262" i="18" s="1"/>
  <c r="F261" i="27"/>
  <c r="AS261" i="8"/>
  <c r="X262" i="18" s="1"/>
  <c r="F262" i="18"/>
  <c r="AL261" i="8"/>
  <c r="R262" i="18" s="1"/>
  <c r="R262" i="8"/>
  <c r="G262" i="8"/>
  <c r="CV263" i="8"/>
  <c r="BP259" i="8"/>
  <c r="BQ259" i="8" s="1"/>
  <c r="AC260" i="18"/>
  <c r="AP260" i="8"/>
  <c r="Q261" i="18"/>
  <c r="BC262" i="8"/>
  <c r="BD262" i="8" s="1"/>
  <c r="L263" i="18"/>
  <c r="DA262" i="8"/>
  <c r="H263" i="18"/>
  <c r="H262" i="27"/>
  <c r="AV262" i="8"/>
  <c r="Z263" i="18" s="1"/>
  <c r="AG262" i="8"/>
  <c r="M263" i="18" s="1"/>
  <c r="AN262" i="8"/>
  <c r="T263" i="18" s="1"/>
  <c r="BR258" i="8"/>
  <c r="AI259" i="18" s="1"/>
  <c r="BM262" i="8"/>
  <c r="BN262" i="8" s="1"/>
  <c r="Y263" i="18"/>
  <c r="BF259" i="8"/>
  <c r="BG259" i="8" s="1"/>
  <c r="P260" i="18"/>
  <c r="BS259" i="8"/>
  <c r="BT259" i="8" s="1"/>
  <c r="V260" i="18"/>
  <c r="AZ259" i="8"/>
  <c r="BA259" i="8" s="1"/>
  <c r="O260" i="18"/>
  <c r="D264" i="8"/>
  <c r="AJ262" i="25"/>
  <c r="AL264" i="25"/>
  <c r="AJ263" i="25"/>
  <c r="E264" i="8"/>
  <c r="C264" i="8"/>
  <c r="CR255" i="8" l="1"/>
  <c r="AM256" i="18"/>
  <c r="CL256" i="8"/>
  <c r="CM256" i="8"/>
  <c r="CY263" i="8"/>
  <c r="CZ263" i="8"/>
  <c r="CW263" i="8"/>
  <c r="CX264" i="8" s="1"/>
  <c r="AP265" i="18" s="1"/>
  <c r="CN263" i="8"/>
  <c r="CQ263" i="8"/>
  <c r="CO255" i="8"/>
  <c r="CP255" i="8" s="1"/>
  <c r="AN256" i="18" s="1"/>
  <c r="AK262" i="25"/>
  <c r="CK256" i="8"/>
  <c r="CJ257" i="8"/>
  <c r="AL258" i="18" s="1"/>
  <c r="CI264" i="8"/>
  <c r="AK265" i="18" s="1"/>
  <c r="AM264" i="25"/>
  <c r="F264" i="8"/>
  <c r="H264" i="8" s="1"/>
  <c r="CU264" i="8" s="1"/>
  <c r="M264" i="8"/>
  <c r="L264" i="8" s="1"/>
  <c r="K265" i="8" s="1"/>
  <c r="N265" i="8" s="1"/>
  <c r="P264" i="8"/>
  <c r="Q264" i="8" s="1"/>
  <c r="S264" i="8"/>
  <c r="T264" i="8" s="1"/>
  <c r="U264" i="8"/>
  <c r="V264" i="8" s="1"/>
  <c r="AW264" i="8" s="1"/>
  <c r="AA265" i="18" s="1"/>
  <c r="AK263" i="25"/>
  <c r="I264" i="18"/>
  <c r="AW263" i="8"/>
  <c r="AA264" i="18" s="1"/>
  <c r="AO263" i="8"/>
  <c r="U264" i="18" s="1"/>
  <c r="AH263" i="8"/>
  <c r="N264" i="18" s="1"/>
  <c r="R264" i="25"/>
  <c r="D261" i="27"/>
  <c r="AX261" i="8"/>
  <c r="AC262" i="18" s="1"/>
  <c r="CH264" i="8"/>
  <c r="D265" i="18"/>
  <c r="C265" i="18"/>
  <c r="BB259" i="8"/>
  <c r="AD260" i="18" s="1"/>
  <c r="BL259" i="8"/>
  <c r="AG260" i="18" s="1"/>
  <c r="BR259" i="8"/>
  <c r="AI260" i="18" s="1"/>
  <c r="BH259" i="8"/>
  <c r="AF260" i="18" s="1"/>
  <c r="BE262" i="8"/>
  <c r="AE263" i="18" s="1"/>
  <c r="AU264" i="8"/>
  <c r="AF264" i="8"/>
  <c r="O265" i="8"/>
  <c r="I266" i="8" s="1"/>
  <c r="J266" i="8" s="1"/>
  <c r="G264" i="27"/>
  <c r="AM264" i="8"/>
  <c r="S265" i="18" s="1"/>
  <c r="G265" i="18"/>
  <c r="BU259" i="8"/>
  <c r="AJ260" i="18" s="1"/>
  <c r="C259" i="27"/>
  <c r="BO262" i="8"/>
  <c r="AH263" i="18" s="1"/>
  <c r="R263" i="8"/>
  <c r="M265" i="25"/>
  <c r="AI265" i="25" s="1"/>
  <c r="N265" i="25"/>
  <c r="O265" i="25"/>
  <c r="Q264" i="25"/>
  <c r="P264" i="25"/>
  <c r="AZ260" i="8"/>
  <c r="BA260" i="8" s="1"/>
  <c r="O261" i="18"/>
  <c r="BF260" i="8"/>
  <c r="BG260" i="8" s="1"/>
  <c r="P261" i="18"/>
  <c r="BP260" i="8"/>
  <c r="BQ260" i="8" s="1"/>
  <c r="AC261" i="18"/>
  <c r="BS260" i="8"/>
  <c r="BT260" i="8" s="1"/>
  <c r="V261" i="18"/>
  <c r="BC263" i="8"/>
  <c r="BD263" i="8" s="1"/>
  <c r="L264" i="18"/>
  <c r="BJ260" i="8"/>
  <c r="BK260" i="8" s="1"/>
  <c r="AB261" i="18"/>
  <c r="AN263" i="8"/>
  <c r="T264" i="18" s="1"/>
  <c r="AG263" i="8"/>
  <c r="M264" i="18" s="1"/>
  <c r="AV263" i="8"/>
  <c r="Z264" i="18" s="1"/>
  <c r="H263" i="27"/>
  <c r="H264" i="18"/>
  <c r="AK262" i="8"/>
  <c r="AC262" i="8"/>
  <c r="AR262" i="8"/>
  <c r="E263" i="18"/>
  <c r="E262" i="27"/>
  <c r="AT261" i="8"/>
  <c r="W262" i="18"/>
  <c r="BM263" i="8"/>
  <c r="BN263" i="8" s="1"/>
  <c r="Y264" i="18"/>
  <c r="G263" i="8"/>
  <c r="CV264" i="8"/>
  <c r="AI261" i="8"/>
  <c r="AE261" i="8"/>
  <c r="J262" i="18"/>
  <c r="DA263" i="8"/>
  <c r="F262" i="27"/>
  <c r="F263" i="18"/>
  <c r="AS262" i="8"/>
  <c r="X263" i="18" s="1"/>
  <c r="AD262" i="8"/>
  <c r="K263" i="18" s="1"/>
  <c r="AL262" i="8"/>
  <c r="R263" i="18" s="1"/>
  <c r="AP261" i="8"/>
  <c r="Q262" i="18"/>
  <c r="AL263" i="25"/>
  <c r="C265" i="8"/>
  <c r="AJ264" i="25"/>
  <c r="E265" i="8"/>
  <c r="D265" i="8"/>
  <c r="CR256" i="8" l="1"/>
  <c r="AM257" i="18"/>
  <c r="CL257" i="8"/>
  <c r="CM257" i="8"/>
  <c r="CZ264" i="8"/>
  <c r="CY264" i="8"/>
  <c r="CW264" i="8"/>
  <c r="CX265" i="8" s="1"/>
  <c r="AP266" i="18" s="1"/>
  <c r="CN264" i="8"/>
  <c r="CQ264" i="8"/>
  <c r="CO256" i="8"/>
  <c r="CP256" i="8" s="1"/>
  <c r="AN257" i="18" s="1"/>
  <c r="AM263" i="25"/>
  <c r="CK257" i="8"/>
  <c r="CJ258" i="8"/>
  <c r="AL259" i="18" s="1"/>
  <c r="CI265" i="8"/>
  <c r="AK266" i="18" s="1"/>
  <c r="AK264" i="25"/>
  <c r="AO264" i="8"/>
  <c r="U265" i="18" s="1"/>
  <c r="AH264" i="8"/>
  <c r="N265" i="18" s="1"/>
  <c r="I265" i="18"/>
  <c r="I264" i="27"/>
  <c r="BP261" i="8"/>
  <c r="BQ261" i="8" s="1"/>
  <c r="U265" i="8"/>
  <c r="V265" i="8" s="1"/>
  <c r="I266" i="18" s="1"/>
  <c r="M265" i="8"/>
  <c r="L265" i="8" s="1"/>
  <c r="K266" i="8" s="1"/>
  <c r="N266" i="8" s="1"/>
  <c r="F265" i="8"/>
  <c r="H265" i="8" s="1"/>
  <c r="CU265" i="8" s="1"/>
  <c r="P265" i="8"/>
  <c r="Q265" i="8" s="1"/>
  <c r="S265" i="8"/>
  <c r="T265" i="8" s="1"/>
  <c r="AX262" i="8"/>
  <c r="BP262" i="8" s="1"/>
  <c r="CH265" i="8"/>
  <c r="D266" i="18"/>
  <c r="C266" i="18"/>
  <c r="AU265" i="8"/>
  <c r="AF265" i="8"/>
  <c r="O266" i="8"/>
  <c r="I267" i="8" s="1"/>
  <c r="J267" i="8" s="1"/>
  <c r="AM265" i="8"/>
  <c r="S266" i="18" s="1"/>
  <c r="G265" i="27"/>
  <c r="G266" i="18"/>
  <c r="BL260" i="8"/>
  <c r="AG261" i="18" s="1"/>
  <c r="BO263" i="8"/>
  <c r="AH264" i="18" s="1"/>
  <c r="BE263" i="8"/>
  <c r="AE264" i="18" s="1"/>
  <c r="BU260" i="8"/>
  <c r="AJ261" i="18" s="1"/>
  <c r="C260" i="27"/>
  <c r="BH260" i="8"/>
  <c r="AF261" i="18" s="1"/>
  <c r="BB260" i="8"/>
  <c r="AD261" i="18" s="1"/>
  <c r="G264" i="8"/>
  <c r="CV265" i="8"/>
  <c r="BC264" i="8"/>
  <c r="BD264" i="8" s="1"/>
  <c r="L265" i="18"/>
  <c r="BR260" i="8"/>
  <c r="AI261" i="18" s="1"/>
  <c r="DA264" i="8"/>
  <c r="AI262" i="8"/>
  <c r="AE262" i="8"/>
  <c r="J263" i="18"/>
  <c r="BM264" i="8"/>
  <c r="BN264" i="8" s="1"/>
  <c r="Y265" i="18"/>
  <c r="BS261" i="8"/>
  <c r="BT261" i="8" s="1"/>
  <c r="V262" i="18"/>
  <c r="AP262" i="8"/>
  <c r="Q263" i="18"/>
  <c r="M266" i="25"/>
  <c r="AI266" i="25" s="1"/>
  <c r="N266" i="25"/>
  <c r="O266" i="25"/>
  <c r="Q265" i="25"/>
  <c r="P265" i="25"/>
  <c r="AT262" i="8"/>
  <c r="W263" i="18"/>
  <c r="AZ261" i="8"/>
  <c r="BA261" i="8" s="1"/>
  <c r="O262" i="18"/>
  <c r="R265" i="25"/>
  <c r="AS263" i="8"/>
  <c r="X264" i="18" s="1"/>
  <c r="F264" i="18"/>
  <c r="AD263" i="8"/>
  <c r="K264" i="18" s="1"/>
  <c r="AL263" i="8"/>
  <c r="R264" i="18" s="1"/>
  <c r="F263" i="27"/>
  <c r="BJ261" i="8"/>
  <c r="BK261" i="8" s="1"/>
  <c r="AB262" i="18"/>
  <c r="AG264" i="8"/>
  <c r="M265" i="18" s="1"/>
  <c r="AV264" i="8"/>
  <c r="Z265" i="18" s="1"/>
  <c r="AN264" i="8"/>
  <c r="T265" i="18" s="1"/>
  <c r="H265" i="18"/>
  <c r="H264" i="27"/>
  <c r="R264" i="8"/>
  <c r="BF261" i="8"/>
  <c r="BG261" i="8" s="1"/>
  <c r="P262" i="18"/>
  <c r="AK263" i="8"/>
  <c r="AC263" i="8"/>
  <c r="AR263" i="8"/>
  <c r="E263" i="27"/>
  <c r="E264" i="18"/>
  <c r="D262" i="27"/>
  <c r="E266" i="8"/>
  <c r="AL265" i="25"/>
  <c r="AJ265" i="25"/>
  <c r="AJ266" i="25"/>
  <c r="D266" i="8"/>
  <c r="C266" i="8"/>
  <c r="CR257" i="8" l="1"/>
  <c r="AM258" i="18"/>
  <c r="CL258" i="8"/>
  <c r="CM258" i="8"/>
  <c r="CY265" i="8"/>
  <c r="CZ265" i="8"/>
  <c r="CW265" i="8"/>
  <c r="CX266" i="8" s="1"/>
  <c r="AP267" i="18" s="1"/>
  <c r="CN265" i="8"/>
  <c r="CQ265" i="8"/>
  <c r="CO257" i="8"/>
  <c r="CP257" i="8" s="1"/>
  <c r="AN258" i="18" s="1"/>
  <c r="CK258" i="8"/>
  <c r="CJ259" i="8"/>
  <c r="AL260" i="18" s="1"/>
  <c r="CI266" i="8"/>
  <c r="AK267" i="18" s="1"/>
  <c r="AK265" i="25"/>
  <c r="AM265" i="25"/>
  <c r="AK266" i="25"/>
  <c r="AO265" i="8"/>
  <c r="U266" i="18" s="1"/>
  <c r="I265" i="27"/>
  <c r="AW265" i="8"/>
  <c r="AA266" i="18" s="1"/>
  <c r="AH265" i="8"/>
  <c r="N266" i="18" s="1"/>
  <c r="AC263" i="18"/>
  <c r="D263" i="27"/>
  <c r="M266" i="8"/>
  <c r="L266" i="8" s="1"/>
  <c r="K267" i="8" s="1"/>
  <c r="N267" i="8" s="1"/>
  <c r="F266" i="8"/>
  <c r="H266" i="8" s="1"/>
  <c r="CU266" i="8" s="1"/>
  <c r="S266" i="8"/>
  <c r="T266" i="8" s="1"/>
  <c r="P266" i="8"/>
  <c r="Q266" i="8" s="1"/>
  <c r="U266" i="8"/>
  <c r="CH266" i="8"/>
  <c r="D267" i="18"/>
  <c r="C267" i="18"/>
  <c r="BH261" i="8"/>
  <c r="AF262" i="18" s="1"/>
  <c r="BO264" i="8"/>
  <c r="AH265" i="18" s="1"/>
  <c r="BL261" i="8"/>
  <c r="AG262" i="18" s="1"/>
  <c r="BE264" i="8"/>
  <c r="AE265" i="18" s="1"/>
  <c r="AU266" i="8"/>
  <c r="AF266" i="8"/>
  <c r="O267" i="8"/>
  <c r="I268" i="8" s="1"/>
  <c r="J268" i="8" s="1"/>
  <c r="G266" i="27"/>
  <c r="G267" i="18"/>
  <c r="AM266" i="8"/>
  <c r="S267" i="18" s="1"/>
  <c r="BU261" i="8"/>
  <c r="AJ262" i="18" s="1"/>
  <c r="C261" i="27"/>
  <c r="AN265" i="8"/>
  <c r="T266" i="18" s="1"/>
  <c r="AG265" i="8"/>
  <c r="M266" i="18" s="1"/>
  <c r="H266" i="18"/>
  <c r="H265" i="27"/>
  <c r="AV265" i="8"/>
  <c r="Z266" i="18" s="1"/>
  <c r="BB261" i="8"/>
  <c r="AD262" i="18" s="1"/>
  <c r="BC265" i="8"/>
  <c r="BD265" i="8" s="1"/>
  <c r="L266" i="18"/>
  <c r="BQ262" i="8"/>
  <c r="BR261" i="8"/>
  <c r="AI262" i="18" s="1"/>
  <c r="BM265" i="8"/>
  <c r="BN265" i="8" s="1"/>
  <c r="Y266" i="18"/>
  <c r="N267" i="25"/>
  <c r="M267" i="25"/>
  <c r="O267" i="25"/>
  <c r="Q266" i="25"/>
  <c r="P266" i="25"/>
  <c r="AT263" i="8"/>
  <c r="W264" i="18"/>
  <c r="AX263" i="8"/>
  <c r="R266" i="25"/>
  <c r="BS262" i="8"/>
  <c r="BT262" i="8" s="1"/>
  <c r="V263" i="18"/>
  <c r="AZ262" i="8"/>
  <c r="BA262" i="8" s="1"/>
  <c r="O263" i="18"/>
  <c r="R265" i="8"/>
  <c r="AP263" i="8"/>
  <c r="Q264" i="18"/>
  <c r="BJ262" i="8"/>
  <c r="BK262" i="8" s="1"/>
  <c r="AB263" i="18"/>
  <c r="BF262" i="8"/>
  <c r="BG262" i="8" s="1"/>
  <c r="P263" i="18"/>
  <c r="AK264" i="8"/>
  <c r="AC264" i="8"/>
  <c r="AR264" i="8"/>
  <c r="E264" i="27"/>
  <c r="E265" i="18"/>
  <c r="AL264" i="8"/>
  <c r="R265" i="18" s="1"/>
  <c r="F265" i="18"/>
  <c r="F264" i="27"/>
  <c r="AD264" i="8"/>
  <c r="K265" i="18" s="1"/>
  <c r="AS264" i="8"/>
  <c r="X265" i="18" s="1"/>
  <c r="AI263" i="8"/>
  <c r="AE263" i="8"/>
  <c r="J264" i="18"/>
  <c r="G265" i="8"/>
  <c r="CV266" i="8"/>
  <c r="DA265" i="8"/>
  <c r="D267" i="8"/>
  <c r="AL266" i="25"/>
  <c r="C267" i="8"/>
  <c r="E267" i="8"/>
  <c r="CR258" i="8" l="1"/>
  <c r="AM259" i="18"/>
  <c r="CL259" i="8"/>
  <c r="CM259" i="8"/>
  <c r="CY266" i="8"/>
  <c r="CZ266" i="8"/>
  <c r="CW266" i="8"/>
  <c r="CX267" i="8" s="1"/>
  <c r="AP268" i="18" s="1"/>
  <c r="AM266" i="25"/>
  <c r="CN266" i="8"/>
  <c r="CQ266" i="8"/>
  <c r="CO258" i="8"/>
  <c r="CP258" i="8" s="1"/>
  <c r="AN259" i="18" s="1"/>
  <c r="CK259" i="8"/>
  <c r="CJ260" i="8"/>
  <c r="AL261" i="18" s="1"/>
  <c r="CI267" i="8"/>
  <c r="AK268" i="18" s="1"/>
  <c r="AI267" i="25"/>
  <c r="D264" i="27"/>
  <c r="CH267" i="8"/>
  <c r="D268" i="18"/>
  <c r="C268" i="18"/>
  <c r="M267" i="8"/>
  <c r="L267" i="8" s="1"/>
  <c r="K268" i="8" s="1"/>
  <c r="N268" i="8" s="1"/>
  <c r="F267" i="8"/>
  <c r="H267" i="8" s="1"/>
  <c r="CU267" i="8" s="1"/>
  <c r="P267" i="8"/>
  <c r="Q267" i="8" s="1"/>
  <c r="S267" i="8"/>
  <c r="T267" i="8" s="1"/>
  <c r="U267" i="8"/>
  <c r="V267" i="8" s="1"/>
  <c r="C262" i="27"/>
  <c r="BU262" i="8"/>
  <c r="AJ263" i="18" s="1"/>
  <c r="BB262" i="8"/>
  <c r="AD263" i="18" s="1"/>
  <c r="BE265" i="8"/>
  <c r="AE266" i="18" s="1"/>
  <c r="BH262" i="8"/>
  <c r="AF263" i="18" s="1"/>
  <c r="BO265" i="8"/>
  <c r="AH266" i="18" s="1"/>
  <c r="BL262" i="8"/>
  <c r="AG263" i="18" s="1"/>
  <c r="BP263" i="8"/>
  <c r="BQ263" i="8" s="1"/>
  <c r="AC264" i="18"/>
  <c r="V266" i="8"/>
  <c r="N268" i="25"/>
  <c r="M268" i="25"/>
  <c r="O268" i="25"/>
  <c r="Q267" i="25"/>
  <c r="P267" i="25"/>
  <c r="AT264" i="8"/>
  <c r="W265" i="18"/>
  <c r="AI264" i="8"/>
  <c r="AE264" i="8"/>
  <c r="J265" i="18"/>
  <c r="F266" i="18"/>
  <c r="AS265" i="8"/>
  <c r="X266" i="18" s="1"/>
  <c r="AL265" i="8"/>
  <c r="R266" i="18" s="1"/>
  <c r="AD265" i="8"/>
  <c r="K266" i="18" s="1"/>
  <c r="F265" i="27"/>
  <c r="H267" i="18"/>
  <c r="H266" i="27"/>
  <c r="AG266" i="8"/>
  <c r="M267" i="18" s="1"/>
  <c r="AN266" i="8"/>
  <c r="T267" i="18" s="1"/>
  <c r="AV266" i="8"/>
  <c r="Z267" i="18" s="1"/>
  <c r="BC266" i="8"/>
  <c r="BD266" i="8" s="1"/>
  <c r="L267" i="18"/>
  <c r="BF263" i="8"/>
  <c r="BG263" i="8" s="1"/>
  <c r="P264" i="18"/>
  <c r="DA266" i="8"/>
  <c r="BJ263" i="8"/>
  <c r="BK263" i="8" s="1"/>
  <c r="AB264" i="18"/>
  <c r="AU267" i="8"/>
  <c r="AF267" i="8"/>
  <c r="O268" i="8"/>
  <c r="I269" i="8" s="1"/>
  <c r="J269" i="8" s="1"/>
  <c r="G267" i="27"/>
  <c r="AM267" i="8"/>
  <c r="S268" i="18" s="1"/>
  <c r="G268" i="18"/>
  <c r="AZ263" i="8"/>
  <c r="BA263" i="8" s="1"/>
  <c r="O264" i="18"/>
  <c r="R266" i="8"/>
  <c r="AX264" i="8"/>
  <c r="BM266" i="8"/>
  <c r="BN266" i="8" s="1"/>
  <c r="Y267" i="18"/>
  <c r="BR262" i="8"/>
  <c r="AI263" i="18" s="1"/>
  <c r="AK265" i="8"/>
  <c r="AC265" i="8"/>
  <c r="AR265" i="8"/>
  <c r="E266" i="18"/>
  <c r="E265" i="27"/>
  <c r="BS263" i="8"/>
  <c r="BT263" i="8" s="1"/>
  <c r="V264" i="18"/>
  <c r="AP264" i="8"/>
  <c r="Q265" i="18"/>
  <c r="G266" i="8"/>
  <c r="CV267" i="8"/>
  <c r="R267" i="25"/>
  <c r="C268" i="8"/>
  <c r="AL267" i="25"/>
  <c r="D268" i="8"/>
  <c r="E268" i="8"/>
  <c r="CR259" i="8" l="1"/>
  <c r="AM260" i="18"/>
  <c r="CL260" i="8"/>
  <c r="CM260" i="8"/>
  <c r="CZ267" i="8"/>
  <c r="CY267" i="8"/>
  <c r="CW267" i="8"/>
  <c r="CX268" i="8" s="1"/>
  <c r="AP269" i="18" s="1"/>
  <c r="CN267" i="8"/>
  <c r="CQ267" i="8"/>
  <c r="CO259" i="8"/>
  <c r="CP259" i="8" s="1"/>
  <c r="AN260" i="18" s="1"/>
  <c r="CK260" i="8"/>
  <c r="CJ261" i="8"/>
  <c r="AL262" i="18" s="1"/>
  <c r="CI268" i="8"/>
  <c r="AK269" i="18" s="1"/>
  <c r="AM267" i="25"/>
  <c r="R268" i="25"/>
  <c r="AI268" i="25"/>
  <c r="D265" i="27"/>
  <c r="C269" i="18"/>
  <c r="M268" i="8"/>
  <c r="L268" i="8" s="1"/>
  <c r="K269" i="8" s="1"/>
  <c r="N269" i="8" s="1"/>
  <c r="F268" i="8"/>
  <c r="H268" i="8" s="1"/>
  <c r="CU268" i="8" s="1"/>
  <c r="P268" i="8"/>
  <c r="Q268" i="8" s="1"/>
  <c r="S268" i="8"/>
  <c r="T268" i="8" s="1"/>
  <c r="U268" i="8"/>
  <c r="V268" i="8" s="1"/>
  <c r="CH268" i="8"/>
  <c r="D269" i="18"/>
  <c r="BH263" i="8"/>
  <c r="AF264" i="18" s="1"/>
  <c r="BO266" i="8"/>
  <c r="AH267" i="18" s="1"/>
  <c r="BB263" i="8"/>
  <c r="AD264" i="18" s="1"/>
  <c r="BL263" i="8"/>
  <c r="AG264" i="18" s="1"/>
  <c r="C263" i="27"/>
  <c r="BU263" i="8"/>
  <c r="AJ264" i="18" s="1"/>
  <c r="BE266" i="8"/>
  <c r="AE267" i="18" s="1"/>
  <c r="G267" i="8"/>
  <c r="CV268" i="8"/>
  <c r="DA267" i="8"/>
  <c r="AK266" i="8"/>
  <c r="AC266" i="8"/>
  <c r="AR266" i="8"/>
  <c r="E266" i="27"/>
  <c r="E267" i="18"/>
  <c r="AT265" i="8"/>
  <c r="W266" i="18"/>
  <c r="AX265" i="8"/>
  <c r="BP264" i="8"/>
  <c r="BQ264" i="8" s="1"/>
  <c r="AC265" i="18"/>
  <c r="AZ264" i="8"/>
  <c r="BA264" i="8" s="1"/>
  <c r="O265" i="18"/>
  <c r="M269" i="25"/>
  <c r="AI269" i="25" s="1"/>
  <c r="N269" i="25"/>
  <c r="O269" i="25"/>
  <c r="Q268" i="25"/>
  <c r="P268" i="25"/>
  <c r="AI265" i="8"/>
  <c r="AE265" i="8"/>
  <c r="J266" i="18"/>
  <c r="BC267" i="8"/>
  <c r="BD267" i="8" s="1"/>
  <c r="L268" i="18"/>
  <c r="AN267" i="8"/>
  <c r="T268" i="18" s="1"/>
  <c r="H268" i="18"/>
  <c r="H267" i="27"/>
  <c r="AG267" i="8"/>
  <c r="M268" i="18" s="1"/>
  <c r="AV267" i="8"/>
  <c r="Z268" i="18" s="1"/>
  <c r="BF264" i="8"/>
  <c r="BG264" i="8" s="1"/>
  <c r="P265" i="18"/>
  <c r="AW266" i="8"/>
  <c r="I267" i="18"/>
  <c r="AO266" i="8"/>
  <c r="U267" i="18" s="1"/>
  <c r="I266" i="27"/>
  <c r="AH266" i="8"/>
  <c r="N267" i="18" s="1"/>
  <c r="AP265" i="8"/>
  <c r="Q266" i="18"/>
  <c r="AU268" i="8"/>
  <c r="AF268" i="8"/>
  <c r="O269" i="8"/>
  <c r="I270" i="8" s="1"/>
  <c r="J270" i="8" s="1"/>
  <c r="G269" i="18"/>
  <c r="AM268" i="8"/>
  <c r="S269" i="18" s="1"/>
  <c r="G268" i="27"/>
  <c r="I268" i="18"/>
  <c r="AH267" i="8"/>
  <c r="N268" i="18" s="1"/>
  <c r="AO267" i="8"/>
  <c r="U268" i="18" s="1"/>
  <c r="AW267" i="8"/>
  <c r="AA268" i="18" s="1"/>
  <c r="I267" i="27"/>
  <c r="BS264" i="8"/>
  <c r="BT264" i="8" s="1"/>
  <c r="V265" i="18"/>
  <c r="R267" i="8"/>
  <c r="BM267" i="8"/>
  <c r="BN267" i="8" s="1"/>
  <c r="Y268" i="18"/>
  <c r="BJ264" i="8"/>
  <c r="BK264" i="8" s="1"/>
  <c r="AB265" i="18"/>
  <c r="AS266" i="8"/>
  <c r="X267" i="18" s="1"/>
  <c r="F266" i="27"/>
  <c r="AD266" i="8"/>
  <c r="K267" i="18" s="1"/>
  <c r="AL266" i="8"/>
  <c r="R267" i="18" s="1"/>
  <c r="F267" i="18"/>
  <c r="BR263" i="8"/>
  <c r="AI264" i="18" s="1"/>
  <c r="D269" i="8"/>
  <c r="C269" i="8"/>
  <c r="E269" i="8"/>
  <c r="AJ267" i="25"/>
  <c r="AJ269" i="25"/>
  <c r="AL268" i="25"/>
  <c r="CR260" i="8" l="1"/>
  <c r="AM261" i="18"/>
  <c r="CL261" i="8"/>
  <c r="CM261" i="8"/>
  <c r="CZ268" i="8"/>
  <c r="CY268" i="8"/>
  <c r="CW268" i="8"/>
  <c r="CX269" i="8" s="1"/>
  <c r="AP270" i="18" s="1"/>
  <c r="CN268" i="8"/>
  <c r="CQ268" i="8"/>
  <c r="CO260" i="8"/>
  <c r="CP260" i="8" s="1"/>
  <c r="AN261" i="18" s="1"/>
  <c r="AK267" i="25"/>
  <c r="CK261" i="8"/>
  <c r="CJ262" i="8"/>
  <c r="AL263" i="18" s="1"/>
  <c r="CI269" i="8"/>
  <c r="AK270" i="18" s="1"/>
  <c r="AM268" i="25"/>
  <c r="AK269" i="25"/>
  <c r="P269" i="8"/>
  <c r="Q269" i="8" s="1"/>
  <c r="S269" i="8"/>
  <c r="T269" i="8" s="1"/>
  <c r="U269" i="8"/>
  <c r="V269" i="8" s="1"/>
  <c r="F269" i="8"/>
  <c r="H269" i="8" s="1"/>
  <c r="CU269" i="8" s="1"/>
  <c r="M269" i="8"/>
  <c r="L269" i="8" s="1"/>
  <c r="K270" i="8" s="1"/>
  <c r="N270" i="8" s="1"/>
  <c r="R269" i="25"/>
  <c r="CH269" i="8"/>
  <c r="D270" i="18"/>
  <c r="C270" i="18"/>
  <c r="BL264" i="8"/>
  <c r="AG265" i="18" s="1"/>
  <c r="BB264" i="8"/>
  <c r="AD265" i="18" s="1"/>
  <c r="BO267" i="8"/>
  <c r="AH268" i="18" s="1"/>
  <c r="BU264" i="8"/>
  <c r="AJ265" i="18" s="1"/>
  <c r="C264" i="27"/>
  <c r="BE267" i="8"/>
  <c r="AE268" i="18" s="1"/>
  <c r="BH264" i="8"/>
  <c r="AF265" i="18" s="1"/>
  <c r="BS265" i="8"/>
  <c r="BT265" i="8" s="1"/>
  <c r="V266" i="18"/>
  <c r="D266" i="27"/>
  <c r="AZ265" i="8"/>
  <c r="BA265" i="8" s="1"/>
  <c r="O266" i="18"/>
  <c r="AT266" i="8"/>
  <c r="W267" i="18"/>
  <c r="G268" i="8"/>
  <c r="CV269" i="8"/>
  <c r="BF265" i="8"/>
  <c r="BG265" i="8" s="1"/>
  <c r="P266" i="18"/>
  <c r="AI266" i="8"/>
  <c r="AE266" i="8"/>
  <c r="J267" i="18"/>
  <c r="AK267" i="8"/>
  <c r="AC267" i="8"/>
  <c r="AR267" i="8"/>
  <c r="E268" i="18"/>
  <c r="E267" i="27"/>
  <c r="AW268" i="8"/>
  <c r="AA269" i="18" s="1"/>
  <c r="AO268" i="8"/>
  <c r="U269" i="18" s="1"/>
  <c r="AH268" i="8"/>
  <c r="N269" i="18" s="1"/>
  <c r="I269" i="18"/>
  <c r="I268" i="27"/>
  <c r="AP266" i="8"/>
  <c r="Q267" i="18"/>
  <c r="BC268" i="8"/>
  <c r="BD268" i="8" s="1"/>
  <c r="L269" i="18"/>
  <c r="BP265" i="8"/>
  <c r="BQ265" i="8" s="1"/>
  <c r="AC266" i="18"/>
  <c r="AU269" i="8"/>
  <c r="AF269" i="8"/>
  <c r="O270" i="8"/>
  <c r="I271" i="8" s="1"/>
  <c r="J271" i="8" s="1"/>
  <c r="AM269" i="8"/>
  <c r="S270" i="18" s="1"/>
  <c r="G270" i="18"/>
  <c r="G269" i="27"/>
  <c r="AA267" i="18"/>
  <c r="AX266" i="8"/>
  <c r="AG268" i="8"/>
  <c r="M269" i="18" s="1"/>
  <c r="AN268" i="8"/>
  <c r="T269" i="18" s="1"/>
  <c r="AV268" i="8"/>
  <c r="Z269" i="18" s="1"/>
  <c r="H269" i="18"/>
  <c r="H268" i="27"/>
  <c r="BR264" i="8"/>
  <c r="AI265" i="18" s="1"/>
  <c r="BM268" i="8"/>
  <c r="BN268" i="8" s="1"/>
  <c r="Y269" i="18"/>
  <c r="M270" i="25"/>
  <c r="AI270" i="25" s="1"/>
  <c r="N270" i="25"/>
  <c r="O270" i="25"/>
  <c r="Q269" i="25"/>
  <c r="P269" i="25"/>
  <c r="BJ265" i="8"/>
  <c r="BK265" i="8" s="1"/>
  <c r="AB266" i="18"/>
  <c r="R268" i="8"/>
  <c r="AD267" i="8"/>
  <c r="K268" i="18" s="1"/>
  <c r="F268" i="18"/>
  <c r="F267" i="27"/>
  <c r="AS267" i="8"/>
  <c r="X268" i="18" s="1"/>
  <c r="AL267" i="8"/>
  <c r="R268" i="18" s="1"/>
  <c r="DA268" i="8"/>
  <c r="C270" i="8"/>
  <c r="E270" i="8"/>
  <c r="AL269" i="25"/>
  <c r="AJ270" i="25"/>
  <c r="AJ268" i="25"/>
  <c r="D270" i="8"/>
  <c r="AK268" i="25" l="1"/>
  <c r="CR261" i="8"/>
  <c r="AM262" i="18"/>
  <c r="CL262" i="8"/>
  <c r="CM262" i="8"/>
  <c r="CY269" i="8"/>
  <c r="CZ269" i="8"/>
  <c r="CW269" i="8"/>
  <c r="CX270" i="8" s="1"/>
  <c r="AP271" i="18" s="1"/>
  <c r="CN269" i="8"/>
  <c r="CQ269" i="8"/>
  <c r="CO261" i="8"/>
  <c r="CP261" i="8" s="1"/>
  <c r="AN262" i="18" s="1"/>
  <c r="CK262" i="8"/>
  <c r="CJ263" i="8"/>
  <c r="AL264" i="18" s="1"/>
  <c r="CI270" i="8"/>
  <c r="AK271" i="18" s="1"/>
  <c r="AM269" i="25"/>
  <c r="AK270" i="25"/>
  <c r="R270" i="25"/>
  <c r="AX267" i="8"/>
  <c r="BP267" i="8" s="1"/>
  <c r="F270" i="8"/>
  <c r="H270" i="8" s="1"/>
  <c r="CU270" i="8" s="1"/>
  <c r="S270" i="8"/>
  <c r="T270" i="8" s="1"/>
  <c r="P270" i="8"/>
  <c r="Q270" i="8" s="1"/>
  <c r="U270" i="8"/>
  <c r="V270" i="8" s="1"/>
  <c r="I270" i="27" s="1"/>
  <c r="M270" i="8"/>
  <c r="L270" i="8" s="1"/>
  <c r="K271" i="8" s="1"/>
  <c r="N271" i="8" s="1"/>
  <c r="C271" i="18"/>
  <c r="CH270" i="8"/>
  <c r="D271" i="18"/>
  <c r="BE268" i="8"/>
  <c r="AE269" i="18" s="1"/>
  <c r="BR265" i="8"/>
  <c r="AI266" i="18" s="1"/>
  <c r="BB265" i="8"/>
  <c r="AD266" i="18" s="1"/>
  <c r="BH265" i="8"/>
  <c r="AF266" i="18" s="1"/>
  <c r="BO268" i="8"/>
  <c r="AH269" i="18" s="1"/>
  <c r="BL265" i="8"/>
  <c r="AG266" i="18" s="1"/>
  <c r="BU265" i="8"/>
  <c r="AJ266" i="18" s="1"/>
  <c r="C265" i="27"/>
  <c r="AP267" i="8"/>
  <c r="Q268" i="18"/>
  <c r="AK268" i="8"/>
  <c r="AC268" i="8"/>
  <c r="AR268" i="8"/>
  <c r="E269" i="18"/>
  <c r="E268" i="27"/>
  <c r="G269" i="8"/>
  <c r="CV270" i="8"/>
  <c r="DA269" i="8"/>
  <c r="M271" i="25"/>
  <c r="N271" i="25"/>
  <c r="O271" i="25"/>
  <c r="Q270" i="25"/>
  <c r="P270" i="25"/>
  <c r="AZ266" i="8"/>
  <c r="BA266" i="8" s="1"/>
  <c r="O267" i="18"/>
  <c r="F268" i="27"/>
  <c r="AS268" i="8"/>
  <c r="X269" i="18" s="1"/>
  <c r="AD268" i="8"/>
  <c r="K269" i="18" s="1"/>
  <c r="AL268" i="8"/>
  <c r="R269" i="18" s="1"/>
  <c r="F269" i="18"/>
  <c r="BF266" i="8"/>
  <c r="BG266" i="8" s="1"/>
  <c r="P267" i="18"/>
  <c r="BJ266" i="8"/>
  <c r="BK266" i="8" s="1"/>
  <c r="AB267" i="18"/>
  <c r="AW269" i="8"/>
  <c r="AA270" i="18" s="1"/>
  <c r="I270" i="18"/>
  <c r="AO269" i="8"/>
  <c r="U270" i="18" s="1"/>
  <c r="I269" i="27"/>
  <c r="AH269" i="8"/>
  <c r="N270" i="18" s="1"/>
  <c r="D267" i="27"/>
  <c r="BC269" i="8"/>
  <c r="BD269" i="8" s="1"/>
  <c r="L270" i="18"/>
  <c r="R269" i="8"/>
  <c r="AN269" i="8"/>
  <c r="T270" i="18" s="1"/>
  <c r="H270" i="18"/>
  <c r="H269" i="27"/>
  <c r="AG269" i="8"/>
  <c r="M270" i="18" s="1"/>
  <c r="AV269" i="8"/>
  <c r="Z270" i="18" s="1"/>
  <c r="AU270" i="8"/>
  <c r="AF270" i="8"/>
  <c r="O271" i="8"/>
  <c r="I272" i="8" s="1"/>
  <c r="J272" i="8" s="1"/>
  <c r="G270" i="27"/>
  <c r="AM270" i="8"/>
  <c r="S271" i="18" s="1"/>
  <c r="G271" i="18"/>
  <c r="BS266" i="8"/>
  <c r="BT266" i="8" s="1"/>
  <c r="V267" i="18"/>
  <c r="AT267" i="8"/>
  <c r="W268" i="18"/>
  <c r="BP266" i="8"/>
  <c r="BQ266" i="8" s="1"/>
  <c r="AC267" i="18"/>
  <c r="BM269" i="8"/>
  <c r="BN269" i="8" s="1"/>
  <c r="Y270" i="18"/>
  <c r="AI267" i="8"/>
  <c r="AE267" i="8"/>
  <c r="J268" i="18"/>
  <c r="D271" i="8"/>
  <c r="C271" i="8"/>
  <c r="E271" i="8"/>
  <c r="AL270" i="25"/>
  <c r="CR262" i="8" l="1"/>
  <c r="AM263" i="18"/>
  <c r="CL263" i="8"/>
  <c r="CM263" i="8"/>
  <c r="CY270" i="8"/>
  <c r="CZ270" i="8"/>
  <c r="CW270" i="8"/>
  <c r="CX271" i="8" s="1"/>
  <c r="AP272" i="18" s="1"/>
  <c r="AM270" i="25"/>
  <c r="CN270" i="8"/>
  <c r="CQ270" i="8"/>
  <c r="CO262" i="8"/>
  <c r="CP262" i="8" s="1"/>
  <c r="AN263" i="18" s="1"/>
  <c r="CK263" i="8"/>
  <c r="CJ264" i="8"/>
  <c r="AL265" i="18" s="1"/>
  <c r="CI271" i="8"/>
  <c r="AK272" i="18" s="1"/>
  <c r="M271" i="8"/>
  <c r="L271" i="8" s="1"/>
  <c r="K272" i="8" s="1"/>
  <c r="N272" i="8" s="1"/>
  <c r="F271" i="8"/>
  <c r="H271" i="8" s="1"/>
  <c r="CU271" i="8" s="1"/>
  <c r="P271" i="8"/>
  <c r="Q271" i="8" s="1"/>
  <c r="S271" i="8"/>
  <c r="T271" i="8" s="1"/>
  <c r="U271" i="8"/>
  <c r="V271" i="8" s="1"/>
  <c r="AO271" i="8" s="1"/>
  <c r="U272" i="18" s="1"/>
  <c r="AI271" i="25"/>
  <c r="I271" i="18"/>
  <c r="AO270" i="8"/>
  <c r="U271" i="18" s="1"/>
  <c r="AH270" i="8"/>
  <c r="N271" i="18" s="1"/>
  <c r="AW270" i="8"/>
  <c r="AA271" i="18" s="1"/>
  <c r="AC268" i="18"/>
  <c r="CH271" i="8"/>
  <c r="D272" i="18"/>
  <c r="C272" i="18"/>
  <c r="BH266" i="8"/>
  <c r="AF267" i="18" s="1"/>
  <c r="BE269" i="8"/>
  <c r="AE270" i="18" s="1"/>
  <c r="BL266" i="8"/>
  <c r="AG267" i="18" s="1"/>
  <c r="BQ267" i="8"/>
  <c r="BR266" i="8"/>
  <c r="AI267" i="18" s="1"/>
  <c r="C266" i="27"/>
  <c r="BU266" i="8"/>
  <c r="AJ267" i="18" s="1"/>
  <c r="BO269" i="8"/>
  <c r="AH270" i="18" s="1"/>
  <c r="D268" i="27"/>
  <c r="M272" i="25"/>
  <c r="AI272" i="25" s="1"/>
  <c r="N272" i="25"/>
  <c r="O272" i="25"/>
  <c r="Q271" i="25"/>
  <c r="P271" i="25"/>
  <c r="BB266" i="8"/>
  <c r="AD267" i="18" s="1"/>
  <c r="AT268" i="8"/>
  <c r="W269" i="18"/>
  <c r="AX268" i="8"/>
  <c r="AI268" i="8"/>
  <c r="AE268" i="8"/>
  <c r="J269" i="18"/>
  <c r="BF267" i="8"/>
  <c r="BG267" i="8" s="1"/>
  <c r="P268" i="18"/>
  <c r="BC270" i="8"/>
  <c r="BD270" i="8" s="1"/>
  <c r="L271" i="18"/>
  <c r="AG270" i="8"/>
  <c r="M271" i="18" s="1"/>
  <c r="H271" i="18"/>
  <c r="H270" i="27"/>
  <c r="AN270" i="8"/>
  <c r="T271" i="18" s="1"/>
  <c r="AV270" i="8"/>
  <c r="Z271" i="18" s="1"/>
  <c r="R271" i="25"/>
  <c r="DA270" i="8"/>
  <c r="AP268" i="8"/>
  <c r="Q269" i="18"/>
  <c r="AU271" i="8"/>
  <c r="AF271" i="8"/>
  <c r="O272" i="8"/>
  <c r="I273" i="8" s="1"/>
  <c r="J273" i="8" s="1"/>
  <c r="G272" i="18"/>
  <c r="G271" i="27"/>
  <c r="AM271" i="8"/>
  <c r="S272" i="18" s="1"/>
  <c r="AS269" i="8"/>
  <c r="X270" i="18" s="1"/>
  <c r="AD269" i="8"/>
  <c r="K270" i="18" s="1"/>
  <c r="AL269" i="8"/>
  <c r="R270" i="18" s="1"/>
  <c r="F269" i="27"/>
  <c r="F270" i="18"/>
  <c r="BJ267" i="8"/>
  <c r="BK267" i="8" s="1"/>
  <c r="AB268" i="18"/>
  <c r="BM270" i="8"/>
  <c r="BN270" i="8" s="1"/>
  <c r="Y271" i="18"/>
  <c r="R270" i="8"/>
  <c r="AK269" i="8"/>
  <c r="AC269" i="8"/>
  <c r="AR269" i="8"/>
  <c r="E270" i="18"/>
  <c r="E269" i="27"/>
  <c r="BS267" i="8"/>
  <c r="BT267" i="8" s="1"/>
  <c r="V268" i="18"/>
  <c r="AZ267" i="8"/>
  <c r="BA267" i="8" s="1"/>
  <c r="O268" i="18"/>
  <c r="G270" i="8"/>
  <c r="CV271" i="8"/>
  <c r="D272" i="8"/>
  <c r="AL271" i="25"/>
  <c r="E272" i="8"/>
  <c r="AL272" i="25"/>
  <c r="C272" i="8"/>
  <c r="AJ271" i="25"/>
  <c r="CR263" i="8" l="1"/>
  <c r="AM264" i="18"/>
  <c r="CL264" i="8"/>
  <c r="CM264" i="8"/>
  <c r="CZ271" i="8"/>
  <c r="CY271" i="8"/>
  <c r="CW271" i="8"/>
  <c r="CX272" i="8" s="1"/>
  <c r="AP273" i="18" s="1"/>
  <c r="CN271" i="8"/>
  <c r="CQ271" i="8"/>
  <c r="CO263" i="8"/>
  <c r="CP263" i="8" s="1"/>
  <c r="AN264" i="18" s="1"/>
  <c r="CK264" i="8"/>
  <c r="CJ265" i="8"/>
  <c r="AL266" i="18" s="1"/>
  <c r="CI272" i="8"/>
  <c r="AK273" i="18" s="1"/>
  <c r="AM272" i="25"/>
  <c r="AM271" i="25"/>
  <c r="AK271" i="25"/>
  <c r="R272" i="25"/>
  <c r="AW271" i="8"/>
  <c r="AA272" i="18" s="1"/>
  <c r="I271" i="27"/>
  <c r="I272" i="18"/>
  <c r="AH271" i="8"/>
  <c r="N272" i="18" s="1"/>
  <c r="D269" i="27"/>
  <c r="CH272" i="8"/>
  <c r="D273" i="18"/>
  <c r="M272" i="8"/>
  <c r="L272" i="8" s="1"/>
  <c r="K273" i="8" s="1"/>
  <c r="N273" i="8" s="1"/>
  <c r="F272" i="8"/>
  <c r="H272" i="8" s="1"/>
  <c r="CU272" i="8" s="1"/>
  <c r="P272" i="8"/>
  <c r="Q272" i="8" s="1"/>
  <c r="S272" i="8"/>
  <c r="T272" i="8" s="1"/>
  <c r="U272" i="8"/>
  <c r="C273" i="18"/>
  <c r="BL267" i="8"/>
  <c r="AG268" i="18" s="1"/>
  <c r="BU267" i="8"/>
  <c r="AJ268" i="18" s="1"/>
  <c r="C267" i="27"/>
  <c r="BO270" i="8"/>
  <c r="AH271" i="18" s="1"/>
  <c r="BH267" i="8"/>
  <c r="AF268" i="18" s="1"/>
  <c r="BE270" i="8"/>
  <c r="AE271" i="18" s="1"/>
  <c r="BB267" i="8"/>
  <c r="AD268" i="18" s="1"/>
  <c r="AG271" i="8"/>
  <c r="M272" i="18" s="1"/>
  <c r="H271" i="27"/>
  <c r="AV271" i="8"/>
  <c r="Z272" i="18" s="1"/>
  <c r="AN271" i="8"/>
  <c r="T272" i="18" s="1"/>
  <c r="H272" i="18"/>
  <c r="DA271" i="8"/>
  <c r="BP268" i="8"/>
  <c r="BQ268" i="8" s="1"/>
  <c r="AC269" i="18"/>
  <c r="AT269" i="8"/>
  <c r="W270" i="18"/>
  <c r="AX269" i="8"/>
  <c r="BC271" i="8"/>
  <c r="BD271" i="8" s="1"/>
  <c r="L272" i="18"/>
  <c r="BJ268" i="8"/>
  <c r="BK268" i="8" s="1"/>
  <c r="AB269" i="18"/>
  <c r="G271" i="8"/>
  <c r="CV272" i="8"/>
  <c r="AU272" i="8"/>
  <c r="AF272" i="8"/>
  <c r="O273" i="8"/>
  <c r="I274" i="8" s="1"/>
  <c r="J274" i="8" s="1"/>
  <c r="AM272" i="8"/>
  <c r="S273" i="18" s="1"/>
  <c r="G273" i="18"/>
  <c r="G272" i="27"/>
  <c r="N273" i="25"/>
  <c r="M273" i="25"/>
  <c r="AI273" i="25" s="1"/>
  <c r="O273" i="25"/>
  <c r="Q272" i="25"/>
  <c r="P272" i="25"/>
  <c r="AI269" i="8"/>
  <c r="AE269" i="8"/>
  <c r="J270" i="18"/>
  <c r="AP269" i="8"/>
  <c r="Q270" i="18"/>
  <c r="BM271" i="8"/>
  <c r="BN271" i="8" s="1"/>
  <c r="Y272" i="18"/>
  <c r="BR267" i="8"/>
  <c r="AI268" i="18" s="1"/>
  <c r="AS270" i="8"/>
  <c r="X271" i="18" s="1"/>
  <c r="F271" i="18"/>
  <c r="AL270" i="8"/>
  <c r="R271" i="18" s="1"/>
  <c r="F270" i="27"/>
  <c r="AD270" i="8"/>
  <c r="K271" i="18" s="1"/>
  <c r="AZ268" i="8"/>
  <c r="BA268" i="8" s="1"/>
  <c r="O269" i="18"/>
  <c r="AK270" i="8"/>
  <c r="AC270" i="8"/>
  <c r="AR270" i="8"/>
  <c r="E271" i="18"/>
  <c r="E270" i="27"/>
  <c r="R271" i="8"/>
  <c r="BS268" i="8"/>
  <c r="BT268" i="8" s="1"/>
  <c r="V269" i="18"/>
  <c r="BF268" i="8"/>
  <c r="BG268" i="8" s="1"/>
  <c r="P269" i="18"/>
  <c r="C273" i="8"/>
  <c r="AJ272" i="25"/>
  <c r="E273" i="8"/>
  <c r="D273" i="8"/>
  <c r="AL273" i="25"/>
  <c r="CR264" i="8" l="1"/>
  <c r="AM265" i="18"/>
  <c r="CL265" i="8"/>
  <c r="CM265" i="8"/>
  <c r="CZ272" i="8"/>
  <c r="CY272" i="8"/>
  <c r="CW272" i="8"/>
  <c r="CX273" i="8" s="1"/>
  <c r="AP274" i="18" s="1"/>
  <c r="D270" i="27"/>
  <c r="CN272" i="8"/>
  <c r="CQ272" i="8"/>
  <c r="CO264" i="8"/>
  <c r="CP264" i="8" s="1"/>
  <c r="AN265" i="18" s="1"/>
  <c r="CK265" i="8"/>
  <c r="CJ266" i="8"/>
  <c r="AL267" i="18" s="1"/>
  <c r="CI273" i="8"/>
  <c r="AK274" i="18" s="1"/>
  <c r="AM273" i="25"/>
  <c r="AK272" i="25"/>
  <c r="M273" i="8"/>
  <c r="L273" i="8" s="1"/>
  <c r="K274" i="8" s="1"/>
  <c r="N274" i="8" s="1"/>
  <c r="F273" i="8"/>
  <c r="H273" i="8" s="1"/>
  <c r="CU273" i="8" s="1"/>
  <c r="P273" i="8"/>
  <c r="Q273" i="8" s="1"/>
  <c r="S273" i="8"/>
  <c r="T273" i="8" s="1"/>
  <c r="U273" i="8"/>
  <c r="V273" i="8" s="1"/>
  <c r="R273" i="25"/>
  <c r="C274" i="18"/>
  <c r="CH273" i="8"/>
  <c r="D274" i="18"/>
  <c r="C268" i="27"/>
  <c r="BU268" i="8"/>
  <c r="AJ269" i="18" s="1"/>
  <c r="BO271" i="8"/>
  <c r="AH272" i="18" s="1"/>
  <c r="BB268" i="8"/>
  <c r="AD269" i="18" s="1"/>
  <c r="AU273" i="8"/>
  <c r="AF273" i="8"/>
  <c r="O274" i="8"/>
  <c r="I275" i="8" s="1"/>
  <c r="J275" i="8" s="1"/>
  <c r="G274" i="18"/>
  <c r="AM273" i="8"/>
  <c r="S274" i="18" s="1"/>
  <c r="G273" i="27"/>
  <c r="BL268" i="8"/>
  <c r="AG269" i="18" s="1"/>
  <c r="BH268" i="8"/>
  <c r="AF269" i="18" s="1"/>
  <c r="BR268" i="8"/>
  <c r="AI269" i="18" s="1"/>
  <c r="AK271" i="8"/>
  <c r="AC271" i="8"/>
  <c r="AR271" i="8"/>
  <c r="E272" i="18"/>
  <c r="E271" i="27"/>
  <c r="BJ269" i="8"/>
  <c r="BK269" i="8" s="1"/>
  <c r="AB270" i="18"/>
  <c r="G272" i="8"/>
  <c r="CV273" i="8"/>
  <c r="BF269" i="8"/>
  <c r="BG269" i="8" s="1"/>
  <c r="P270" i="18"/>
  <c r="H273" i="18"/>
  <c r="AV272" i="8"/>
  <c r="Z273" i="18" s="1"/>
  <c r="AN272" i="8"/>
  <c r="T273" i="18" s="1"/>
  <c r="H272" i="27"/>
  <c r="AG272" i="8"/>
  <c r="M273" i="18" s="1"/>
  <c r="F271" i="27"/>
  <c r="AL271" i="8"/>
  <c r="R272" i="18" s="1"/>
  <c r="AS271" i="8"/>
  <c r="X272" i="18" s="1"/>
  <c r="AD271" i="8"/>
  <c r="K272" i="18" s="1"/>
  <c r="F272" i="18"/>
  <c r="R272" i="8"/>
  <c r="BC272" i="8"/>
  <c r="BD272" i="8" s="1"/>
  <c r="L273" i="18"/>
  <c r="DA272" i="8"/>
  <c r="AT270" i="8"/>
  <c r="W271" i="18"/>
  <c r="AX270" i="8"/>
  <c r="AZ269" i="8"/>
  <c r="BA269" i="8" s="1"/>
  <c r="O270" i="18"/>
  <c r="BM272" i="8"/>
  <c r="BN272" i="8" s="1"/>
  <c r="Y273" i="18"/>
  <c r="BP269" i="8"/>
  <c r="BQ269" i="8" s="1"/>
  <c r="AC270" i="18"/>
  <c r="BE271" i="8"/>
  <c r="AE272" i="18" s="1"/>
  <c r="AI270" i="8"/>
  <c r="AE270" i="8"/>
  <c r="J271" i="18"/>
  <c r="AP270" i="8"/>
  <c r="Q271" i="18"/>
  <c r="BS269" i="8"/>
  <c r="BT269" i="8" s="1"/>
  <c r="V270" i="18"/>
  <c r="M274" i="25"/>
  <c r="AI274" i="25" s="1"/>
  <c r="N274" i="25"/>
  <c r="O274" i="25"/>
  <c r="Q273" i="25"/>
  <c r="P273" i="25"/>
  <c r="V272" i="8"/>
  <c r="AJ273" i="25"/>
  <c r="E274" i="8"/>
  <c r="AL274" i="25"/>
  <c r="D274" i="8"/>
  <c r="C274" i="8"/>
  <c r="CR265" i="8" l="1"/>
  <c r="AM266" i="18"/>
  <c r="CL266" i="8"/>
  <c r="CM266" i="8"/>
  <c r="CZ273" i="8"/>
  <c r="CY273" i="8"/>
  <c r="CW273" i="8"/>
  <c r="CX274" i="8" s="1"/>
  <c r="AP275" i="18" s="1"/>
  <c r="CN273" i="8"/>
  <c r="CQ273" i="8"/>
  <c r="CO265" i="8"/>
  <c r="CP265" i="8" s="1"/>
  <c r="AN266" i="18" s="1"/>
  <c r="CK266" i="8"/>
  <c r="CJ267" i="8"/>
  <c r="AL268" i="18" s="1"/>
  <c r="CI274" i="8"/>
  <c r="AK275" i="18" s="1"/>
  <c r="AM274" i="25"/>
  <c r="AK273" i="25"/>
  <c r="M274" i="8"/>
  <c r="L274" i="8" s="1"/>
  <c r="K275" i="8" s="1"/>
  <c r="N275" i="8" s="1"/>
  <c r="F274" i="8"/>
  <c r="H274" i="8" s="1"/>
  <c r="CU274" i="8" s="1"/>
  <c r="S274" i="8"/>
  <c r="T274" i="8" s="1"/>
  <c r="P274" i="8"/>
  <c r="Q274" i="8" s="1"/>
  <c r="U274" i="8"/>
  <c r="V274" i="8" s="1"/>
  <c r="AW274" i="8" s="1"/>
  <c r="AA275" i="18" s="1"/>
  <c r="D271" i="27"/>
  <c r="CH274" i="8"/>
  <c r="D275" i="18"/>
  <c r="C275" i="18"/>
  <c r="BU269" i="8"/>
  <c r="AJ270" i="18" s="1"/>
  <c r="C269" i="27"/>
  <c r="BR269" i="8"/>
  <c r="AI270" i="18" s="1"/>
  <c r="BO272" i="8"/>
  <c r="AH273" i="18" s="1"/>
  <c r="BB269" i="8"/>
  <c r="AD270" i="18" s="1"/>
  <c r="BL269" i="8"/>
  <c r="AG270" i="18" s="1"/>
  <c r="AS272" i="8"/>
  <c r="X273" i="18" s="1"/>
  <c r="F272" i="27"/>
  <c r="AD272" i="8"/>
  <c r="K273" i="18" s="1"/>
  <c r="AL272" i="8"/>
  <c r="R273" i="18" s="1"/>
  <c r="F273" i="18"/>
  <c r="AK272" i="8"/>
  <c r="AC272" i="8"/>
  <c r="AR272" i="8"/>
  <c r="E273" i="18"/>
  <c r="E272" i="27"/>
  <c r="AI271" i="8"/>
  <c r="AE271" i="8"/>
  <c r="J272" i="18"/>
  <c r="AP271" i="8"/>
  <c r="Q272" i="18"/>
  <c r="R273" i="8"/>
  <c r="G273" i="8"/>
  <c r="CV274" i="8"/>
  <c r="BS270" i="8"/>
  <c r="BT270" i="8" s="1"/>
  <c r="V271" i="18"/>
  <c r="BJ270" i="8"/>
  <c r="BK270" i="8" s="1"/>
  <c r="AB271" i="18"/>
  <c r="H274" i="18"/>
  <c r="AN273" i="8"/>
  <c r="T274" i="18" s="1"/>
  <c r="H273" i="27"/>
  <c r="AV273" i="8"/>
  <c r="Z274" i="18" s="1"/>
  <c r="AG273" i="8"/>
  <c r="M274" i="18" s="1"/>
  <c r="BC273" i="8"/>
  <c r="BD273" i="8" s="1"/>
  <c r="L274" i="18"/>
  <c r="I273" i="18"/>
  <c r="AH272" i="8"/>
  <c r="N273" i="18" s="1"/>
  <c r="AW272" i="8"/>
  <c r="AO272" i="8"/>
  <c r="U273" i="18" s="1"/>
  <c r="I272" i="27"/>
  <c r="AW273" i="8"/>
  <c r="AA274" i="18" s="1"/>
  <c r="AH273" i="8"/>
  <c r="N274" i="18" s="1"/>
  <c r="AO273" i="8"/>
  <c r="U274" i="18" s="1"/>
  <c r="I274" i="18"/>
  <c r="I273" i="27"/>
  <c r="BH269" i="8"/>
  <c r="AF270" i="18" s="1"/>
  <c r="AU274" i="8"/>
  <c r="AF274" i="8"/>
  <c r="O275" i="8"/>
  <c r="I276" i="8" s="1"/>
  <c r="J276" i="8" s="1"/>
  <c r="AM274" i="8"/>
  <c r="S275" i="18" s="1"/>
  <c r="G275" i="18"/>
  <c r="G274" i="27"/>
  <c r="N275" i="25"/>
  <c r="M275" i="25"/>
  <c r="AI275" i="25" s="1"/>
  <c r="O275" i="25"/>
  <c r="Q274" i="25"/>
  <c r="P274" i="25"/>
  <c r="DA273" i="8"/>
  <c r="R274" i="25"/>
  <c r="BM273" i="8"/>
  <c r="BN273" i="8" s="1"/>
  <c r="Y274" i="18"/>
  <c r="BP270" i="8"/>
  <c r="BQ270" i="8" s="1"/>
  <c r="AC271" i="18"/>
  <c r="AZ270" i="8"/>
  <c r="BA270" i="8" s="1"/>
  <c r="O271" i="18"/>
  <c r="BF270" i="8"/>
  <c r="BG270" i="8" s="1"/>
  <c r="P271" i="18"/>
  <c r="BE272" i="8"/>
  <c r="AE273" i="18" s="1"/>
  <c r="AT271" i="8"/>
  <c r="W272" i="18"/>
  <c r="AX271" i="8"/>
  <c r="AJ274" i="25"/>
  <c r="E275" i="8"/>
  <c r="AJ275" i="25"/>
  <c r="C275" i="8"/>
  <c r="D275" i="8"/>
  <c r="CR266" i="8" l="1"/>
  <c r="AM267" i="18"/>
  <c r="CL267" i="8"/>
  <c r="CM267" i="8"/>
  <c r="CY274" i="8"/>
  <c r="CZ274" i="8"/>
  <c r="CW274" i="8"/>
  <c r="CX275" i="8" s="1"/>
  <c r="AP276" i="18" s="1"/>
  <c r="CN274" i="8"/>
  <c r="CQ274" i="8"/>
  <c r="CO266" i="8"/>
  <c r="CP266" i="8" s="1"/>
  <c r="AN267" i="18" s="1"/>
  <c r="CK267" i="8"/>
  <c r="CJ268" i="8"/>
  <c r="AL269" i="18" s="1"/>
  <c r="CI275" i="8"/>
  <c r="AK276" i="18" s="1"/>
  <c r="AK274" i="25"/>
  <c r="I274" i="27"/>
  <c r="AH274" i="8"/>
  <c r="N275" i="18" s="1"/>
  <c r="AK275" i="25"/>
  <c r="AO274" i="8"/>
  <c r="U275" i="18" s="1"/>
  <c r="I275" i="18"/>
  <c r="CH275" i="8"/>
  <c r="D276" i="18"/>
  <c r="C276" i="18"/>
  <c r="M275" i="8"/>
  <c r="L275" i="8" s="1"/>
  <c r="K276" i="8" s="1"/>
  <c r="N276" i="8" s="1"/>
  <c r="F275" i="8"/>
  <c r="H275" i="8" s="1"/>
  <c r="CU275" i="8" s="1"/>
  <c r="P275" i="8"/>
  <c r="Q275" i="8" s="1"/>
  <c r="S275" i="8"/>
  <c r="T275" i="8" s="1"/>
  <c r="U275" i="8"/>
  <c r="BR270" i="8"/>
  <c r="AI271" i="18" s="1"/>
  <c r="BB270" i="8"/>
  <c r="AD271" i="18" s="1"/>
  <c r="BL270" i="8"/>
  <c r="AG271" i="18" s="1"/>
  <c r="BO273" i="8"/>
  <c r="AH274" i="18" s="1"/>
  <c r="C270" i="27"/>
  <c r="BU270" i="8"/>
  <c r="AJ271" i="18" s="1"/>
  <c r="BH270" i="8"/>
  <c r="AF271" i="18" s="1"/>
  <c r="R274" i="8"/>
  <c r="AT272" i="8"/>
  <c r="W273" i="18"/>
  <c r="DA274" i="8"/>
  <c r="AG274" i="8"/>
  <c r="M275" i="18" s="1"/>
  <c r="H275" i="18"/>
  <c r="H274" i="27"/>
  <c r="AN274" i="8"/>
  <c r="T275" i="18" s="1"/>
  <c r="AV274" i="8"/>
  <c r="Z275" i="18" s="1"/>
  <c r="AI272" i="8"/>
  <c r="AE272" i="8"/>
  <c r="J273" i="18"/>
  <c r="BS271" i="8"/>
  <c r="BT271" i="8" s="1"/>
  <c r="V272" i="18"/>
  <c r="AP272" i="8"/>
  <c r="Q273" i="18"/>
  <c r="BE273" i="8"/>
  <c r="AE274" i="18" s="1"/>
  <c r="BC274" i="8"/>
  <c r="BD274" i="8" s="1"/>
  <c r="L275" i="18"/>
  <c r="AU275" i="8"/>
  <c r="AF275" i="8"/>
  <c r="O276" i="8"/>
  <c r="I277" i="8" s="1"/>
  <c r="J277" i="8" s="1"/>
  <c r="G276" i="18"/>
  <c r="AM275" i="8"/>
  <c r="S276" i="18" s="1"/>
  <c r="G275" i="27"/>
  <c r="AZ271" i="8"/>
  <c r="BA271" i="8" s="1"/>
  <c r="O272" i="18"/>
  <c r="BM274" i="8"/>
  <c r="BN274" i="8" s="1"/>
  <c r="Y275" i="18"/>
  <c r="AK273" i="8"/>
  <c r="AC273" i="8"/>
  <c r="AR273" i="8"/>
  <c r="E274" i="18"/>
  <c r="E273" i="27"/>
  <c r="BF271" i="8"/>
  <c r="BG271" i="8" s="1"/>
  <c r="P272" i="18"/>
  <c r="BJ271" i="8"/>
  <c r="BK271" i="8" s="1"/>
  <c r="AB272" i="18"/>
  <c r="G274" i="8"/>
  <c r="CV275" i="8"/>
  <c r="D272" i="27"/>
  <c r="N276" i="25"/>
  <c r="M276" i="25"/>
  <c r="O276" i="25"/>
  <c r="Q275" i="25"/>
  <c r="P275" i="25"/>
  <c r="BP271" i="8"/>
  <c r="BQ271" i="8" s="1"/>
  <c r="AC272" i="18"/>
  <c r="R275" i="25"/>
  <c r="AA273" i="18"/>
  <c r="AX272" i="8"/>
  <c r="F273" i="27"/>
  <c r="AL273" i="8"/>
  <c r="R274" i="18" s="1"/>
  <c r="F274" i="18"/>
  <c r="AD273" i="8"/>
  <c r="K274" i="18" s="1"/>
  <c r="AS273" i="8"/>
  <c r="X274" i="18" s="1"/>
  <c r="C276" i="8"/>
  <c r="AL275" i="25"/>
  <c r="E276" i="8"/>
  <c r="D276" i="8"/>
  <c r="CR267" i="8" l="1"/>
  <c r="AM268" i="18"/>
  <c r="CL268" i="8"/>
  <c r="CM268" i="8"/>
  <c r="CZ275" i="8"/>
  <c r="CY275" i="8"/>
  <c r="CW275" i="8"/>
  <c r="CX276" i="8" s="1"/>
  <c r="AP277" i="18" s="1"/>
  <c r="CN275" i="8"/>
  <c r="CQ275" i="8"/>
  <c r="CO267" i="8"/>
  <c r="CP267" i="8" s="1"/>
  <c r="AN268" i="18" s="1"/>
  <c r="AM275" i="25"/>
  <c r="CK268" i="8"/>
  <c r="CJ269" i="8"/>
  <c r="AL270" i="18" s="1"/>
  <c r="CI276" i="8"/>
  <c r="AK277" i="18" s="1"/>
  <c r="R276" i="25"/>
  <c r="AI276" i="25"/>
  <c r="CH276" i="8"/>
  <c r="D277" i="18"/>
  <c r="C277" i="18"/>
  <c r="M276" i="8"/>
  <c r="L276" i="8" s="1"/>
  <c r="K277" i="8" s="1"/>
  <c r="N277" i="8" s="1"/>
  <c r="F276" i="8"/>
  <c r="H276" i="8" s="1"/>
  <c r="CU276" i="8" s="1"/>
  <c r="P276" i="8"/>
  <c r="Q276" i="8" s="1"/>
  <c r="S276" i="8"/>
  <c r="T276" i="8" s="1"/>
  <c r="U276" i="8"/>
  <c r="BE274" i="8"/>
  <c r="AE275" i="18" s="1"/>
  <c r="BB271" i="8"/>
  <c r="AD272" i="18" s="1"/>
  <c r="C271" i="27"/>
  <c r="BU271" i="8"/>
  <c r="AJ272" i="18" s="1"/>
  <c r="BL271" i="8"/>
  <c r="AG272" i="18" s="1"/>
  <c r="BH271" i="8"/>
  <c r="AF272" i="18" s="1"/>
  <c r="BR271" i="8"/>
  <c r="AI272" i="18" s="1"/>
  <c r="BO274" i="8"/>
  <c r="AH275" i="18" s="1"/>
  <c r="AU276" i="8"/>
  <c r="AF276" i="8"/>
  <c r="O277" i="8"/>
  <c r="I278" i="8" s="1"/>
  <c r="J278" i="8" s="1"/>
  <c r="G277" i="18"/>
  <c r="AM276" i="8"/>
  <c r="S277" i="18" s="1"/>
  <c r="G276" i="27"/>
  <c r="R275" i="8"/>
  <c r="BM275" i="8"/>
  <c r="BN275" i="8" s="1"/>
  <c r="Y276" i="18"/>
  <c r="AK274" i="8"/>
  <c r="AC274" i="8"/>
  <c r="AR274" i="8"/>
  <c r="E274" i="27"/>
  <c r="E275" i="18"/>
  <c r="AI273" i="8"/>
  <c r="AE273" i="8"/>
  <c r="J274" i="18"/>
  <c r="AG275" i="8"/>
  <c r="M276" i="18" s="1"/>
  <c r="H276" i="18"/>
  <c r="H275" i="27"/>
  <c r="AV275" i="8"/>
  <c r="Z276" i="18" s="1"/>
  <c r="AN275" i="8"/>
  <c r="T276" i="18" s="1"/>
  <c r="AP273" i="8"/>
  <c r="Q274" i="18"/>
  <c r="AZ272" i="8"/>
  <c r="BA272" i="8" s="1"/>
  <c r="O273" i="18"/>
  <c r="BF272" i="8"/>
  <c r="BG272" i="8" s="1"/>
  <c r="P273" i="18"/>
  <c r="DA275" i="8"/>
  <c r="BP272" i="8"/>
  <c r="BQ272" i="8" s="1"/>
  <c r="AC273" i="18"/>
  <c r="AT273" i="8"/>
  <c r="W274" i="18"/>
  <c r="AX273" i="8"/>
  <c r="N277" i="25"/>
  <c r="M277" i="25"/>
  <c r="O277" i="25"/>
  <c r="Q276" i="25"/>
  <c r="P276" i="25"/>
  <c r="BJ272" i="8"/>
  <c r="BK272" i="8" s="1"/>
  <c r="AB273" i="18"/>
  <c r="G275" i="8"/>
  <c r="CV276" i="8"/>
  <c r="D273" i="27"/>
  <c r="BC275" i="8"/>
  <c r="BD275" i="8" s="1"/>
  <c r="L276" i="18"/>
  <c r="BS272" i="8"/>
  <c r="BT272" i="8" s="1"/>
  <c r="V273" i="18"/>
  <c r="AD274" i="8"/>
  <c r="K275" i="18" s="1"/>
  <c r="AL274" i="8"/>
  <c r="R275" i="18" s="1"/>
  <c r="AS274" i="8"/>
  <c r="X275" i="18" s="1"/>
  <c r="F275" i="18"/>
  <c r="F274" i="27"/>
  <c r="V275" i="8"/>
  <c r="AJ276" i="25"/>
  <c r="D277" i="8"/>
  <c r="AL276" i="25"/>
  <c r="C277" i="8"/>
  <c r="E277" i="8"/>
  <c r="CR268" i="8" l="1"/>
  <c r="AM269" i="18"/>
  <c r="CL269" i="8"/>
  <c r="CM269" i="8"/>
  <c r="CZ276" i="8"/>
  <c r="CY276" i="8"/>
  <c r="CW276" i="8"/>
  <c r="CX277" i="8" s="1"/>
  <c r="AP278" i="18" s="1"/>
  <c r="CN276" i="8"/>
  <c r="CQ276" i="8"/>
  <c r="CO268" i="8"/>
  <c r="CP268" i="8" s="1"/>
  <c r="AN269" i="18" s="1"/>
  <c r="CK269" i="8"/>
  <c r="CJ270" i="8"/>
  <c r="AL271" i="18" s="1"/>
  <c r="CI277" i="8"/>
  <c r="AK278" i="18" s="1"/>
  <c r="AM276" i="25"/>
  <c r="AK276" i="25"/>
  <c r="M277" i="8"/>
  <c r="L277" i="8" s="1"/>
  <c r="K278" i="8" s="1"/>
  <c r="N278" i="8" s="1"/>
  <c r="F277" i="8"/>
  <c r="H277" i="8" s="1"/>
  <c r="CU277" i="8" s="1"/>
  <c r="P277" i="8"/>
  <c r="Q277" i="8" s="1"/>
  <c r="U277" i="8"/>
  <c r="V277" i="8" s="1"/>
  <c r="I277" i="27" s="1"/>
  <c r="S277" i="8"/>
  <c r="T277" i="8" s="1"/>
  <c r="AI277" i="25"/>
  <c r="V276" i="8"/>
  <c r="AW276" i="8" s="1"/>
  <c r="AA277" i="18" s="1"/>
  <c r="CH277" i="8"/>
  <c r="D278" i="18"/>
  <c r="C278" i="18"/>
  <c r="BE275" i="8"/>
  <c r="AE276" i="18" s="1"/>
  <c r="BR272" i="8"/>
  <c r="AI273" i="18" s="1"/>
  <c r="BO275" i="8"/>
  <c r="AH276" i="18" s="1"/>
  <c r="BH272" i="8"/>
  <c r="AF273" i="18" s="1"/>
  <c r="C272" i="27"/>
  <c r="BU272" i="8"/>
  <c r="AJ273" i="18" s="1"/>
  <c r="BL272" i="8"/>
  <c r="AG273" i="18" s="1"/>
  <c r="BB272" i="8"/>
  <c r="AD273" i="18" s="1"/>
  <c r="BS273" i="8"/>
  <c r="BT273" i="8" s="1"/>
  <c r="V274" i="18"/>
  <c r="AZ273" i="8"/>
  <c r="BA273" i="8" s="1"/>
  <c r="O274" i="18"/>
  <c r="BC276" i="8"/>
  <c r="BD276" i="8" s="1"/>
  <c r="L277" i="18"/>
  <c r="BF273" i="8"/>
  <c r="BG273" i="8" s="1"/>
  <c r="P274" i="18"/>
  <c r="AU277" i="8"/>
  <c r="AF277" i="8"/>
  <c r="O278" i="8"/>
  <c r="I279" i="8" s="1"/>
  <c r="J279" i="8" s="1"/>
  <c r="G277" i="27"/>
  <c r="AM277" i="8"/>
  <c r="S278" i="18" s="1"/>
  <c r="G278" i="18"/>
  <c r="DA276" i="8"/>
  <c r="AD275" i="8"/>
  <c r="K276" i="18" s="1"/>
  <c r="F276" i="18"/>
  <c r="AL275" i="8"/>
  <c r="R276" i="18" s="1"/>
  <c r="AS275" i="8"/>
  <c r="X276" i="18" s="1"/>
  <c r="F275" i="27"/>
  <c r="BM276" i="8"/>
  <c r="BN276" i="8" s="1"/>
  <c r="Y277" i="18"/>
  <c r="D274" i="27"/>
  <c r="R276" i="8"/>
  <c r="BP273" i="8"/>
  <c r="BQ273" i="8" s="1"/>
  <c r="AC274" i="18"/>
  <c r="BJ273" i="8"/>
  <c r="BK273" i="8" s="1"/>
  <c r="AB274" i="18"/>
  <c r="AT274" i="8"/>
  <c r="W275" i="18"/>
  <c r="AX274" i="8"/>
  <c r="G276" i="8"/>
  <c r="CV277" i="8"/>
  <c r="AI274" i="8"/>
  <c r="AE274" i="8"/>
  <c r="J275" i="18"/>
  <c r="N278" i="25"/>
  <c r="M278" i="25"/>
  <c r="AI278" i="25" s="1"/>
  <c r="O278" i="25"/>
  <c r="Q277" i="25"/>
  <c r="P277" i="25"/>
  <c r="AK275" i="8"/>
  <c r="AC275" i="8"/>
  <c r="AR275" i="8"/>
  <c r="E276" i="18"/>
  <c r="E275" i="27"/>
  <c r="R277" i="25"/>
  <c r="AG276" i="8"/>
  <c r="M277" i="18" s="1"/>
  <c r="H277" i="18"/>
  <c r="H276" i="27"/>
  <c r="AV276" i="8"/>
  <c r="Z277" i="18" s="1"/>
  <c r="AN276" i="8"/>
  <c r="T277" i="18" s="1"/>
  <c r="AP274" i="8"/>
  <c r="Q275" i="18"/>
  <c r="AW275" i="8"/>
  <c r="AA276" i="18" s="1"/>
  <c r="I276" i="18"/>
  <c r="AH275" i="8"/>
  <c r="N276" i="18" s="1"/>
  <c r="I275" i="27"/>
  <c r="AO275" i="8"/>
  <c r="U276" i="18" s="1"/>
  <c r="D278" i="8"/>
  <c r="AL277" i="25"/>
  <c r="AL278" i="25"/>
  <c r="E278" i="8"/>
  <c r="C278" i="8"/>
  <c r="CR269" i="8" l="1"/>
  <c r="AM270" i="18"/>
  <c r="CL270" i="8"/>
  <c r="CM270" i="8"/>
  <c r="CY277" i="8"/>
  <c r="CZ277" i="8"/>
  <c r="CW277" i="8"/>
  <c r="CX278" i="8" s="1"/>
  <c r="AP279" i="18" s="1"/>
  <c r="CN277" i="8"/>
  <c r="CQ277" i="8"/>
  <c r="CO269" i="8"/>
  <c r="CP269" i="8" s="1"/>
  <c r="AN270" i="18" s="1"/>
  <c r="CK270" i="8"/>
  <c r="CJ271" i="8"/>
  <c r="AL272" i="18" s="1"/>
  <c r="CI278" i="8"/>
  <c r="AK279" i="18" s="1"/>
  <c r="AM277" i="25"/>
  <c r="AM278" i="25"/>
  <c r="AW277" i="8"/>
  <c r="AA278" i="18" s="1"/>
  <c r="I278" i="18"/>
  <c r="AH277" i="8"/>
  <c r="N278" i="18" s="1"/>
  <c r="AO277" i="8"/>
  <c r="U278" i="18" s="1"/>
  <c r="AH276" i="8"/>
  <c r="N277" i="18" s="1"/>
  <c r="D275" i="27"/>
  <c r="I276" i="27"/>
  <c r="AO276" i="8"/>
  <c r="U277" i="18" s="1"/>
  <c r="I277" i="18"/>
  <c r="CH278" i="8"/>
  <c r="D279" i="18"/>
  <c r="C279" i="18"/>
  <c r="M278" i="8"/>
  <c r="L278" i="8" s="1"/>
  <c r="K279" i="8" s="1"/>
  <c r="N279" i="8" s="1"/>
  <c r="F278" i="8"/>
  <c r="H278" i="8" s="1"/>
  <c r="CU278" i="8" s="1"/>
  <c r="S278" i="8"/>
  <c r="T278" i="8" s="1"/>
  <c r="P278" i="8"/>
  <c r="Q278" i="8" s="1"/>
  <c r="U278" i="8"/>
  <c r="AU278" i="8"/>
  <c r="AF278" i="8"/>
  <c r="O279" i="8"/>
  <c r="I280" i="8" s="1"/>
  <c r="J280" i="8" s="1"/>
  <c r="G278" i="27"/>
  <c r="AM278" i="8"/>
  <c r="S279" i="18" s="1"/>
  <c r="G279" i="18"/>
  <c r="BU273" i="8"/>
  <c r="AJ274" i="18" s="1"/>
  <c r="C273" i="27"/>
  <c r="BR273" i="8"/>
  <c r="AI274" i="18" s="1"/>
  <c r="BL273" i="8"/>
  <c r="AG274" i="18" s="1"/>
  <c r="BH273" i="8"/>
  <c r="AF274" i="18" s="1"/>
  <c r="BO276" i="8"/>
  <c r="AH277" i="18" s="1"/>
  <c r="BB273" i="8"/>
  <c r="AD274" i="18" s="1"/>
  <c r="BE276" i="8"/>
  <c r="AE277" i="18" s="1"/>
  <c r="F276" i="27"/>
  <c r="AL276" i="8"/>
  <c r="R277" i="18" s="1"/>
  <c r="AS276" i="8"/>
  <c r="X277" i="18" s="1"/>
  <c r="AD276" i="8"/>
  <c r="K277" i="18" s="1"/>
  <c r="F277" i="18"/>
  <c r="BM277" i="8"/>
  <c r="BN277" i="8" s="1"/>
  <c r="Y278" i="18"/>
  <c r="DA277" i="8"/>
  <c r="AX275" i="8"/>
  <c r="G277" i="8"/>
  <c r="CV278" i="8"/>
  <c r="R277" i="8"/>
  <c r="BS274" i="8"/>
  <c r="BT274" i="8" s="1"/>
  <c r="V275" i="18"/>
  <c r="BP274" i="8"/>
  <c r="BQ274" i="8" s="1"/>
  <c r="AC275" i="18"/>
  <c r="R278" i="25"/>
  <c r="M279" i="25"/>
  <c r="N279" i="25"/>
  <c r="O279" i="25"/>
  <c r="Q278" i="25"/>
  <c r="P278" i="25"/>
  <c r="AK276" i="8"/>
  <c r="AC276" i="8"/>
  <c r="AR276" i="8"/>
  <c r="E277" i="18"/>
  <c r="E276" i="27"/>
  <c r="AT275" i="8"/>
  <c r="W276" i="18"/>
  <c r="H277" i="27"/>
  <c r="AN277" i="8"/>
  <c r="T278" i="18" s="1"/>
  <c r="H278" i="18"/>
  <c r="AG277" i="8"/>
  <c r="M278" i="18" s="1"/>
  <c r="AV277" i="8"/>
  <c r="Z278" i="18" s="1"/>
  <c r="BJ274" i="8"/>
  <c r="BK274" i="8" s="1"/>
  <c r="AB275" i="18"/>
  <c r="AI275" i="8"/>
  <c r="AE275" i="8"/>
  <c r="J276" i="18"/>
  <c r="AZ274" i="8"/>
  <c r="BA274" i="8" s="1"/>
  <c r="O275" i="18"/>
  <c r="BC277" i="8"/>
  <c r="BD277" i="8" s="1"/>
  <c r="L278" i="18"/>
  <c r="AP275" i="8"/>
  <c r="Q276" i="18"/>
  <c r="BF274" i="8"/>
  <c r="BG274" i="8" s="1"/>
  <c r="P275" i="18"/>
  <c r="C279" i="8"/>
  <c r="E279" i="8"/>
  <c r="AJ278" i="25"/>
  <c r="D279" i="8"/>
  <c r="AJ277" i="25"/>
  <c r="CR270" i="8" l="1"/>
  <c r="AM271" i="18"/>
  <c r="CL271" i="8"/>
  <c r="CM271" i="8"/>
  <c r="CY278" i="8"/>
  <c r="CZ278" i="8"/>
  <c r="CW278" i="8"/>
  <c r="CX279" i="8" s="1"/>
  <c r="AP280" i="18" s="1"/>
  <c r="AK278" i="25"/>
  <c r="CN278" i="8"/>
  <c r="CQ278" i="8"/>
  <c r="CO270" i="8"/>
  <c r="CP270" i="8" s="1"/>
  <c r="AN271" i="18" s="1"/>
  <c r="AK277" i="25"/>
  <c r="CK271" i="8"/>
  <c r="CJ272" i="8"/>
  <c r="AL273" i="18" s="1"/>
  <c r="CI279" i="8"/>
  <c r="AK280" i="18" s="1"/>
  <c r="R279" i="25"/>
  <c r="AI279" i="25"/>
  <c r="D276" i="27"/>
  <c r="AX276" i="8"/>
  <c r="AC277" i="18" s="1"/>
  <c r="CH279" i="8"/>
  <c r="D280" i="18"/>
  <c r="C280" i="18"/>
  <c r="M279" i="8"/>
  <c r="L279" i="8" s="1"/>
  <c r="K280" i="8" s="1"/>
  <c r="N280" i="8" s="1"/>
  <c r="F279" i="8"/>
  <c r="H279" i="8" s="1"/>
  <c r="CU279" i="8" s="1"/>
  <c r="P279" i="8"/>
  <c r="Q279" i="8" s="1"/>
  <c r="S279" i="8"/>
  <c r="T279" i="8" s="1"/>
  <c r="U279" i="8"/>
  <c r="BO277" i="8"/>
  <c r="AH278" i="18" s="1"/>
  <c r="BR274" i="8"/>
  <c r="AI275" i="18" s="1"/>
  <c r="AU279" i="8"/>
  <c r="AF279" i="8"/>
  <c r="O280" i="8"/>
  <c r="I281" i="8" s="1"/>
  <c r="J281" i="8" s="1"/>
  <c r="G280" i="18"/>
  <c r="AM279" i="8"/>
  <c r="S280" i="18" s="1"/>
  <c r="G279" i="27"/>
  <c r="BL274" i="8"/>
  <c r="AG275" i="18" s="1"/>
  <c r="BU274" i="8"/>
  <c r="AJ275" i="18" s="1"/>
  <c r="C274" i="27"/>
  <c r="BH274" i="8"/>
  <c r="AF275" i="18" s="1"/>
  <c r="BE277" i="8"/>
  <c r="AE278" i="18" s="1"/>
  <c r="AI276" i="8"/>
  <c r="AE276" i="8"/>
  <c r="J277" i="18"/>
  <c r="BF275" i="8"/>
  <c r="BG275" i="8" s="1"/>
  <c r="P276" i="18"/>
  <c r="AV278" i="8"/>
  <c r="Z279" i="18" s="1"/>
  <c r="H279" i="18"/>
  <c r="H278" i="27"/>
  <c r="AG278" i="8"/>
  <c r="M279" i="18" s="1"/>
  <c r="AN278" i="8"/>
  <c r="T279" i="18" s="1"/>
  <c r="AK277" i="8"/>
  <c r="AC277" i="8"/>
  <c r="AR277" i="8"/>
  <c r="E278" i="18"/>
  <c r="E277" i="27"/>
  <c r="BB274" i="8"/>
  <c r="AD275" i="18" s="1"/>
  <c r="BC278" i="8"/>
  <c r="BD278" i="8" s="1"/>
  <c r="L279" i="18"/>
  <c r="G278" i="8"/>
  <c r="CV279" i="8"/>
  <c r="AZ275" i="8"/>
  <c r="BA275" i="8" s="1"/>
  <c r="O276" i="18"/>
  <c r="BS275" i="8"/>
  <c r="BT275" i="8" s="1"/>
  <c r="V276" i="18"/>
  <c r="BJ275" i="8"/>
  <c r="BK275" i="8" s="1"/>
  <c r="AB276" i="18"/>
  <c r="BP275" i="8"/>
  <c r="BQ275" i="8" s="1"/>
  <c r="AC276" i="18"/>
  <c r="BM278" i="8"/>
  <c r="BN278" i="8" s="1"/>
  <c r="Y279" i="18"/>
  <c r="AP276" i="8"/>
  <c r="Q277" i="18"/>
  <c r="M280" i="25"/>
  <c r="AI280" i="25" s="1"/>
  <c r="N280" i="25"/>
  <c r="O280" i="25"/>
  <c r="Q279" i="25"/>
  <c r="P279" i="25"/>
  <c r="AD277" i="8"/>
  <c r="K278" i="18" s="1"/>
  <c r="F277" i="27"/>
  <c r="AL277" i="8"/>
  <c r="R278" i="18" s="1"/>
  <c r="F278" i="18"/>
  <c r="AS277" i="8"/>
  <c r="X278" i="18" s="1"/>
  <c r="DA278" i="8"/>
  <c r="V278" i="8"/>
  <c r="AT276" i="8"/>
  <c r="W277" i="18"/>
  <c r="R278" i="8"/>
  <c r="AJ280" i="25"/>
  <c r="C280" i="8"/>
  <c r="E280" i="8"/>
  <c r="AJ279" i="25"/>
  <c r="AL279" i="25"/>
  <c r="D280" i="8"/>
  <c r="CR271" i="8" l="1"/>
  <c r="AM272" i="18"/>
  <c r="CL272" i="8"/>
  <c r="CM272" i="8"/>
  <c r="CY279" i="8"/>
  <c r="CZ279" i="8"/>
  <c r="CW279" i="8"/>
  <c r="CX280" i="8" s="1"/>
  <c r="AP281" i="18" s="1"/>
  <c r="CN279" i="8"/>
  <c r="CQ279" i="8"/>
  <c r="CO271" i="8"/>
  <c r="CP271" i="8" s="1"/>
  <c r="AN272" i="18" s="1"/>
  <c r="CK272" i="8"/>
  <c r="CJ273" i="8"/>
  <c r="AL274" i="18" s="1"/>
  <c r="CI280" i="8"/>
  <c r="AK281" i="18" s="1"/>
  <c r="AM279" i="25"/>
  <c r="AK280" i="25"/>
  <c r="AK279" i="25"/>
  <c r="M280" i="8"/>
  <c r="L280" i="8" s="1"/>
  <c r="K281" i="8" s="1"/>
  <c r="N281" i="8" s="1"/>
  <c r="F280" i="8"/>
  <c r="H280" i="8" s="1"/>
  <c r="CU280" i="8" s="1"/>
  <c r="P280" i="8"/>
  <c r="Q280" i="8" s="1"/>
  <c r="S280" i="8"/>
  <c r="T280" i="8" s="1"/>
  <c r="U280" i="8"/>
  <c r="V280" i="8" s="1"/>
  <c r="R280" i="25"/>
  <c r="BP276" i="8"/>
  <c r="BQ276" i="8" s="1"/>
  <c r="V279" i="8"/>
  <c r="I279" i="27" s="1"/>
  <c r="CH280" i="8"/>
  <c r="D281" i="18"/>
  <c r="C281" i="18"/>
  <c r="BU275" i="8"/>
  <c r="AJ276" i="18" s="1"/>
  <c r="C275" i="27"/>
  <c r="BO278" i="8"/>
  <c r="AH279" i="18" s="1"/>
  <c r="BR275" i="8"/>
  <c r="AI276" i="18" s="1"/>
  <c r="AN279" i="8"/>
  <c r="T280" i="18" s="1"/>
  <c r="AV279" i="8"/>
  <c r="Z280" i="18" s="1"/>
  <c r="H280" i="18"/>
  <c r="H279" i="27"/>
  <c r="AG279" i="8"/>
  <c r="M280" i="18" s="1"/>
  <c r="BL275" i="8"/>
  <c r="AG276" i="18" s="1"/>
  <c r="BE278" i="8"/>
  <c r="AE279" i="18" s="1"/>
  <c r="BS276" i="8"/>
  <c r="BT276" i="8" s="1"/>
  <c r="V277" i="18"/>
  <c r="BH275" i="8"/>
  <c r="AF276" i="18" s="1"/>
  <c r="DA279" i="8"/>
  <c r="BB275" i="8"/>
  <c r="AD276" i="18" s="1"/>
  <c r="BC279" i="8"/>
  <c r="BD279" i="8" s="1"/>
  <c r="L280" i="18"/>
  <c r="D277" i="27"/>
  <c r="AZ276" i="8"/>
  <c r="BA276" i="8" s="1"/>
  <c r="O277" i="18"/>
  <c r="AU280" i="8"/>
  <c r="AF280" i="8"/>
  <c r="O281" i="8"/>
  <c r="I282" i="8" s="1"/>
  <c r="J282" i="8" s="1"/>
  <c r="G281" i="18"/>
  <c r="G280" i="27"/>
  <c r="AM280" i="8"/>
  <c r="S281" i="18" s="1"/>
  <c r="R279" i="8"/>
  <c r="BF276" i="8"/>
  <c r="BG276" i="8" s="1"/>
  <c r="P277" i="18"/>
  <c r="BM279" i="8"/>
  <c r="BN279" i="8" s="1"/>
  <c r="Y280" i="18"/>
  <c r="N281" i="25"/>
  <c r="M281" i="25"/>
  <c r="O281" i="25"/>
  <c r="Q280" i="25"/>
  <c r="P280" i="25"/>
  <c r="AK278" i="8"/>
  <c r="AC278" i="8"/>
  <c r="AR278" i="8"/>
  <c r="E279" i="18"/>
  <c r="E278" i="27"/>
  <c r="AT277" i="8"/>
  <c r="W278" i="18"/>
  <c r="AX277" i="8"/>
  <c r="BJ276" i="8"/>
  <c r="BK276" i="8" s="1"/>
  <c r="AB277" i="18"/>
  <c r="G279" i="8"/>
  <c r="CV280" i="8"/>
  <c r="AI277" i="8"/>
  <c r="AE277" i="8"/>
  <c r="J278" i="18"/>
  <c r="AS278" i="8"/>
  <c r="X279" i="18" s="1"/>
  <c r="AD278" i="8"/>
  <c r="K279" i="18" s="1"/>
  <c r="AL278" i="8"/>
  <c r="R279" i="18" s="1"/>
  <c r="F279" i="18"/>
  <c r="F278" i="27"/>
  <c r="I279" i="18"/>
  <c r="AH278" i="8"/>
  <c r="N279" i="18" s="1"/>
  <c r="AO278" i="8"/>
  <c r="U279" i="18" s="1"/>
  <c r="I278" i="27"/>
  <c r="AW278" i="8"/>
  <c r="AP277" i="8"/>
  <c r="Q278" i="18"/>
  <c r="AL280" i="25"/>
  <c r="E281" i="8"/>
  <c r="C281" i="8"/>
  <c r="D281" i="8"/>
  <c r="CR272" i="8" l="1"/>
  <c r="AM273" i="18"/>
  <c r="CL273" i="8"/>
  <c r="CM273" i="8"/>
  <c r="CZ280" i="8"/>
  <c r="CY280" i="8"/>
  <c r="CW280" i="8"/>
  <c r="CX281" i="8" s="1"/>
  <c r="AP282" i="18" s="1"/>
  <c r="CN280" i="8"/>
  <c r="CQ280" i="8"/>
  <c r="CO272" i="8"/>
  <c r="CP272" i="8" s="1"/>
  <c r="AN273" i="18" s="1"/>
  <c r="CK273" i="8"/>
  <c r="CJ274" i="8"/>
  <c r="AL275" i="18" s="1"/>
  <c r="CI281" i="8"/>
  <c r="AK282" i="18" s="1"/>
  <c r="AM280" i="25"/>
  <c r="M281" i="8"/>
  <c r="L281" i="8" s="1"/>
  <c r="K282" i="8" s="1"/>
  <c r="N282" i="8" s="1"/>
  <c r="F281" i="8"/>
  <c r="H281" i="8" s="1"/>
  <c r="CU281" i="8" s="1"/>
  <c r="P281" i="8"/>
  <c r="Q281" i="8" s="1"/>
  <c r="S281" i="8"/>
  <c r="T281" i="8" s="1"/>
  <c r="U281" i="8"/>
  <c r="V281" i="8" s="1"/>
  <c r="AH281" i="8" s="1"/>
  <c r="N282" i="18" s="1"/>
  <c r="AW280" i="8"/>
  <c r="AA281" i="18" s="1"/>
  <c r="AO280" i="8"/>
  <c r="U281" i="18" s="1"/>
  <c r="R281" i="25"/>
  <c r="AI281" i="25"/>
  <c r="I280" i="18"/>
  <c r="I280" i="27"/>
  <c r="AH280" i="8"/>
  <c r="N281" i="18" s="1"/>
  <c r="AW279" i="8"/>
  <c r="AA280" i="18" s="1"/>
  <c r="AH279" i="8"/>
  <c r="N280" i="18" s="1"/>
  <c r="AO279" i="8"/>
  <c r="U280" i="18" s="1"/>
  <c r="I281" i="18"/>
  <c r="CH281" i="8"/>
  <c r="D282" i="18"/>
  <c r="C282" i="18"/>
  <c r="BL276" i="8"/>
  <c r="AG277" i="18" s="1"/>
  <c r="BH276" i="8"/>
  <c r="AF277" i="18" s="1"/>
  <c r="BU276" i="8"/>
  <c r="AJ277" i="18" s="1"/>
  <c r="C276" i="27"/>
  <c r="BO279" i="8"/>
  <c r="AH280" i="18" s="1"/>
  <c r="AT278" i="8"/>
  <c r="W279" i="18"/>
  <c r="BC280" i="8"/>
  <c r="BD280" i="8" s="1"/>
  <c r="L281" i="18"/>
  <c r="BR276" i="8"/>
  <c r="AI277" i="18" s="1"/>
  <c r="AI278" i="8"/>
  <c r="AE278" i="8"/>
  <c r="J279" i="18"/>
  <c r="AU281" i="8"/>
  <c r="AF281" i="8"/>
  <c r="O282" i="8"/>
  <c r="I283" i="8" s="1"/>
  <c r="J283" i="8" s="1"/>
  <c r="G281" i="27"/>
  <c r="AM281" i="8"/>
  <c r="S282" i="18" s="1"/>
  <c r="G282" i="18"/>
  <c r="BB276" i="8"/>
  <c r="AD277" i="18" s="1"/>
  <c r="AZ277" i="8"/>
  <c r="BA277" i="8" s="1"/>
  <c r="O278" i="18"/>
  <c r="AP278" i="8"/>
  <c r="Q279" i="18"/>
  <c r="BM280" i="8"/>
  <c r="BN280" i="8" s="1"/>
  <c r="Y281" i="18"/>
  <c r="BP277" i="8"/>
  <c r="BQ277" i="8" s="1"/>
  <c r="AC278" i="18"/>
  <c r="DA280" i="8"/>
  <c r="BF277" i="8"/>
  <c r="BG277" i="8" s="1"/>
  <c r="P278" i="18"/>
  <c r="BS277" i="8"/>
  <c r="BT277" i="8" s="1"/>
  <c r="V278" i="18"/>
  <c r="BJ277" i="8"/>
  <c r="BK277" i="8" s="1"/>
  <c r="AB278" i="18"/>
  <c r="AL279" i="8"/>
  <c r="R280" i="18" s="1"/>
  <c r="AD279" i="8"/>
  <c r="K280" i="18" s="1"/>
  <c r="F280" i="18"/>
  <c r="F279" i="27"/>
  <c r="AS279" i="8"/>
  <c r="X280" i="18" s="1"/>
  <c r="AK279" i="8"/>
  <c r="AC279" i="8"/>
  <c r="AR279" i="8"/>
  <c r="E279" i="27"/>
  <c r="E280" i="18"/>
  <c r="AA279" i="18"/>
  <c r="AX278" i="8"/>
  <c r="D278" i="27"/>
  <c r="R280" i="8"/>
  <c r="BE279" i="8"/>
  <c r="AE280" i="18" s="1"/>
  <c r="H281" i="18"/>
  <c r="AG280" i="8"/>
  <c r="M281" i="18" s="1"/>
  <c r="H280" i="27"/>
  <c r="AN280" i="8"/>
  <c r="T281" i="18" s="1"/>
  <c r="AV280" i="8"/>
  <c r="Z281" i="18" s="1"/>
  <c r="G280" i="8"/>
  <c r="CV281" i="8"/>
  <c r="N282" i="25"/>
  <c r="M282" i="25"/>
  <c r="O282" i="25"/>
  <c r="Q281" i="25"/>
  <c r="P281" i="25"/>
  <c r="E282" i="8"/>
  <c r="C282" i="8"/>
  <c r="D282" i="8"/>
  <c r="AL281" i="25"/>
  <c r="CR273" i="8" l="1"/>
  <c r="AM274" i="18"/>
  <c r="CL274" i="8"/>
  <c r="CM274" i="8"/>
  <c r="CZ281" i="8"/>
  <c r="CY281" i="8"/>
  <c r="CW281" i="8"/>
  <c r="CX282" i="8" s="1"/>
  <c r="AP283" i="18" s="1"/>
  <c r="CN281" i="8"/>
  <c r="CQ281" i="8"/>
  <c r="CO273" i="8"/>
  <c r="CP273" i="8" s="1"/>
  <c r="AN274" i="18" s="1"/>
  <c r="CK274" i="8"/>
  <c r="CJ275" i="8"/>
  <c r="AL276" i="18" s="1"/>
  <c r="CI282" i="8"/>
  <c r="AK283" i="18" s="1"/>
  <c r="AM281" i="25"/>
  <c r="I281" i="27"/>
  <c r="AO281" i="8"/>
  <c r="U282" i="18" s="1"/>
  <c r="AW281" i="8"/>
  <c r="AA282" i="18" s="1"/>
  <c r="M282" i="8"/>
  <c r="L282" i="8" s="1"/>
  <c r="K283" i="8" s="1"/>
  <c r="N283" i="8" s="1"/>
  <c r="F282" i="8"/>
  <c r="H282" i="8" s="1"/>
  <c r="CU282" i="8" s="1"/>
  <c r="S282" i="8"/>
  <c r="T282" i="8" s="1"/>
  <c r="P282" i="8"/>
  <c r="Q282" i="8" s="1"/>
  <c r="U282" i="8"/>
  <c r="V282" i="8" s="1"/>
  <c r="I283" i="18" s="1"/>
  <c r="I282" i="18"/>
  <c r="R282" i="25"/>
  <c r="AI282" i="25"/>
  <c r="CH282" i="8"/>
  <c r="D283" i="18"/>
  <c r="C283" i="18"/>
  <c r="BH277" i="8"/>
  <c r="AF278" i="18" s="1"/>
  <c r="BL277" i="8"/>
  <c r="AG278" i="18" s="1"/>
  <c r="C277" i="27"/>
  <c r="BU277" i="8"/>
  <c r="AJ278" i="18" s="1"/>
  <c r="BO280" i="8"/>
  <c r="AH281" i="18" s="1"/>
  <c r="AP279" i="8"/>
  <c r="Q280" i="18"/>
  <c r="BB277" i="8"/>
  <c r="AD278" i="18" s="1"/>
  <c r="BJ278" i="8"/>
  <c r="BK278" i="8" s="1"/>
  <c r="AB279" i="18"/>
  <c r="AZ278" i="8"/>
  <c r="BA278" i="8" s="1"/>
  <c r="O279" i="18"/>
  <c r="BF278" i="8"/>
  <c r="BG278" i="8" s="1"/>
  <c r="P279" i="18"/>
  <c r="AK280" i="8"/>
  <c r="AC280" i="8"/>
  <c r="AR280" i="8"/>
  <c r="E281" i="18"/>
  <c r="E280" i="27"/>
  <c r="G281" i="8"/>
  <c r="CV282" i="8"/>
  <c r="BS278" i="8"/>
  <c r="BT278" i="8" s="1"/>
  <c r="V279" i="18"/>
  <c r="BR277" i="8"/>
  <c r="AI278" i="18" s="1"/>
  <c r="AV281" i="8"/>
  <c r="Z282" i="18" s="1"/>
  <c r="H282" i="18"/>
  <c r="AN281" i="8"/>
  <c r="T282" i="18" s="1"/>
  <c r="AG281" i="8"/>
  <c r="M282" i="18" s="1"/>
  <c r="H281" i="27"/>
  <c r="D279" i="27"/>
  <c r="DA281" i="8"/>
  <c r="BC281" i="8"/>
  <c r="BD281" i="8" s="1"/>
  <c r="L282" i="18"/>
  <c r="BP278" i="8"/>
  <c r="BQ278" i="8" s="1"/>
  <c r="AC279" i="18"/>
  <c r="BE280" i="8"/>
  <c r="AE281" i="18" s="1"/>
  <c r="AS280" i="8"/>
  <c r="X281" i="18" s="1"/>
  <c r="F280" i="27"/>
  <c r="AD280" i="8"/>
  <c r="K281" i="18" s="1"/>
  <c r="AL280" i="8"/>
  <c r="R281" i="18" s="1"/>
  <c r="F281" i="18"/>
  <c r="R281" i="8"/>
  <c r="AT279" i="8"/>
  <c r="W280" i="18"/>
  <c r="AX279" i="8"/>
  <c r="AU282" i="8"/>
  <c r="AF282" i="8"/>
  <c r="O283" i="8"/>
  <c r="I284" i="8" s="1"/>
  <c r="J284" i="8" s="1"/>
  <c r="AM282" i="8"/>
  <c r="S283" i="18" s="1"/>
  <c r="G283" i="18"/>
  <c r="G282" i="27"/>
  <c r="M283" i="25"/>
  <c r="N283" i="25"/>
  <c r="O283" i="25"/>
  <c r="Q282" i="25"/>
  <c r="P282" i="25"/>
  <c r="AI279" i="8"/>
  <c r="AE279" i="8"/>
  <c r="J280" i="18"/>
  <c r="BM281" i="8"/>
  <c r="BN281" i="8" s="1"/>
  <c r="Y282" i="18"/>
  <c r="D283" i="8"/>
  <c r="E283" i="8"/>
  <c r="AL282" i="25"/>
  <c r="AJ281" i="25"/>
  <c r="C283" i="8"/>
  <c r="CR274" i="8" l="1"/>
  <c r="AM275" i="18"/>
  <c r="CL275" i="8"/>
  <c r="CM275" i="8"/>
  <c r="CY282" i="8"/>
  <c r="CZ282" i="8"/>
  <c r="CW282" i="8"/>
  <c r="CX283" i="8" s="1"/>
  <c r="AP284" i="18" s="1"/>
  <c r="CN282" i="8"/>
  <c r="CQ282" i="8"/>
  <c r="CO274" i="8"/>
  <c r="CP274" i="8" s="1"/>
  <c r="AN275" i="18" s="1"/>
  <c r="CK275" i="8"/>
  <c r="CJ276" i="8"/>
  <c r="AL277" i="18" s="1"/>
  <c r="CI283" i="8"/>
  <c r="AK284" i="18" s="1"/>
  <c r="AK281" i="25"/>
  <c r="AM282" i="25"/>
  <c r="AW282" i="8"/>
  <c r="AA283" i="18" s="1"/>
  <c r="AO282" i="8"/>
  <c r="U283" i="18" s="1"/>
  <c r="I282" i="27"/>
  <c r="AH282" i="8"/>
  <c r="N283" i="18" s="1"/>
  <c r="S283" i="8"/>
  <c r="T283" i="8" s="1"/>
  <c r="U283" i="8"/>
  <c r="V283" i="8" s="1"/>
  <c r="AH283" i="8" s="1"/>
  <c r="N284" i="18" s="1"/>
  <c r="M283" i="8"/>
  <c r="L283" i="8" s="1"/>
  <c r="K284" i="8" s="1"/>
  <c r="N284" i="8" s="1"/>
  <c r="F283" i="8"/>
  <c r="H283" i="8" s="1"/>
  <c r="CU283" i="8" s="1"/>
  <c r="P283" i="8"/>
  <c r="Q283" i="8" s="1"/>
  <c r="R283" i="25"/>
  <c r="AI283" i="25"/>
  <c r="C284" i="18"/>
  <c r="CH283" i="8"/>
  <c r="D284" i="18"/>
  <c r="BR278" i="8"/>
  <c r="AI279" i="18" s="1"/>
  <c r="BL278" i="8"/>
  <c r="AG279" i="18" s="1"/>
  <c r="BH278" i="8"/>
  <c r="AF279" i="18" s="1"/>
  <c r="BU278" i="8"/>
  <c r="AJ279" i="18" s="1"/>
  <c r="C278" i="27"/>
  <c r="BO281" i="8"/>
  <c r="AH282" i="18" s="1"/>
  <c r="BJ279" i="8"/>
  <c r="BK279" i="8" s="1"/>
  <c r="AB280" i="18"/>
  <c r="AT280" i="8"/>
  <c r="W281" i="18"/>
  <c r="AX280" i="8"/>
  <c r="AI280" i="8"/>
  <c r="AE280" i="8"/>
  <c r="J281" i="18"/>
  <c r="R282" i="8"/>
  <c r="AP280" i="8"/>
  <c r="Q281" i="18"/>
  <c r="BB278" i="8"/>
  <c r="AD279" i="18" s="1"/>
  <c r="BC282" i="8"/>
  <c r="BD282" i="8" s="1"/>
  <c r="L283" i="18"/>
  <c r="BE281" i="8"/>
  <c r="AE282" i="18" s="1"/>
  <c r="BF279" i="8"/>
  <c r="BG279" i="8" s="1"/>
  <c r="P280" i="18"/>
  <c r="AK281" i="8"/>
  <c r="AC281" i="8"/>
  <c r="AR281" i="8"/>
  <c r="E282" i="18"/>
  <c r="E281" i="27"/>
  <c r="BS279" i="8"/>
  <c r="BT279" i="8" s="1"/>
  <c r="V280" i="18"/>
  <c r="F281" i="27"/>
  <c r="AS281" i="8"/>
  <c r="X282" i="18" s="1"/>
  <c r="AD281" i="8"/>
  <c r="K282" i="18" s="1"/>
  <c r="AL281" i="8"/>
  <c r="R282" i="18" s="1"/>
  <c r="F282" i="18"/>
  <c r="AU283" i="8"/>
  <c r="AF283" i="8"/>
  <c r="O284" i="8"/>
  <c r="I285" i="8" s="1"/>
  <c r="J285" i="8" s="1"/>
  <c r="AM283" i="8"/>
  <c r="S284" i="18" s="1"/>
  <c r="G284" i="18"/>
  <c r="G283" i="27"/>
  <c r="M284" i="25"/>
  <c r="AI284" i="25" s="1"/>
  <c r="N284" i="25"/>
  <c r="O284" i="25"/>
  <c r="Q283" i="25"/>
  <c r="P283" i="25"/>
  <c r="BM282" i="8"/>
  <c r="BN282" i="8" s="1"/>
  <c r="Y283" i="18"/>
  <c r="AV282" i="8"/>
  <c r="Z283" i="18" s="1"/>
  <c r="AN282" i="8"/>
  <c r="T283" i="18" s="1"/>
  <c r="AG282" i="8"/>
  <c r="M283" i="18" s="1"/>
  <c r="H283" i="18"/>
  <c r="H282" i="27"/>
  <c r="G282" i="8"/>
  <c r="CV283" i="8"/>
  <c r="BP279" i="8"/>
  <c r="BQ279" i="8" s="1"/>
  <c r="AC280" i="18"/>
  <c r="D280" i="27"/>
  <c r="DA282" i="8"/>
  <c r="AZ279" i="8"/>
  <c r="BA279" i="8" s="1"/>
  <c r="O280" i="18"/>
  <c r="AJ283" i="25"/>
  <c r="C284" i="8"/>
  <c r="D284" i="8"/>
  <c r="E284" i="8"/>
  <c r="AJ282" i="25"/>
  <c r="AJ284" i="25"/>
  <c r="CR275" i="8" l="1"/>
  <c r="AM276" i="18"/>
  <c r="CL276" i="8"/>
  <c r="CM276" i="8"/>
  <c r="CZ283" i="8"/>
  <c r="CY283" i="8"/>
  <c r="CW283" i="8"/>
  <c r="CX284" i="8" s="1"/>
  <c r="AP285" i="18" s="1"/>
  <c r="AK282" i="25"/>
  <c r="CN283" i="8"/>
  <c r="CQ283" i="8"/>
  <c r="CO275" i="8"/>
  <c r="CP275" i="8" s="1"/>
  <c r="AN276" i="18" s="1"/>
  <c r="CK276" i="8"/>
  <c r="CJ277" i="8"/>
  <c r="AL278" i="18" s="1"/>
  <c r="CI284" i="8"/>
  <c r="AK285" i="18" s="1"/>
  <c r="I283" i="27"/>
  <c r="AO283" i="8"/>
  <c r="U284" i="18" s="1"/>
  <c r="I284" i="18"/>
  <c r="AW283" i="8"/>
  <c r="AA284" i="18" s="1"/>
  <c r="AK284" i="25"/>
  <c r="M284" i="8"/>
  <c r="L284" i="8" s="1"/>
  <c r="K285" i="8" s="1"/>
  <c r="N285" i="8" s="1"/>
  <c r="F284" i="8"/>
  <c r="H284" i="8" s="1"/>
  <c r="CU284" i="8" s="1"/>
  <c r="P284" i="8"/>
  <c r="Q284" i="8" s="1"/>
  <c r="S284" i="8"/>
  <c r="T284" i="8" s="1"/>
  <c r="U284" i="8"/>
  <c r="V284" i="8" s="1"/>
  <c r="AO284" i="8" s="1"/>
  <c r="U285" i="18" s="1"/>
  <c r="AK283" i="25"/>
  <c r="C285" i="18"/>
  <c r="CH284" i="8"/>
  <c r="D285" i="18"/>
  <c r="BU279" i="8"/>
  <c r="AJ280" i="18" s="1"/>
  <c r="C279" i="27"/>
  <c r="BR279" i="8"/>
  <c r="AI280" i="18" s="1"/>
  <c r="BO282" i="8"/>
  <c r="AH283" i="18" s="1"/>
  <c r="BB279" i="8"/>
  <c r="AD280" i="18" s="1"/>
  <c r="BL279" i="8"/>
  <c r="AG280" i="18" s="1"/>
  <c r="AP281" i="8"/>
  <c r="Q282" i="18"/>
  <c r="BJ280" i="8"/>
  <c r="BK280" i="8" s="1"/>
  <c r="AB281" i="18"/>
  <c r="AL282" i="8"/>
  <c r="R283" i="18" s="1"/>
  <c r="F283" i="18"/>
  <c r="AS282" i="8"/>
  <c r="X283" i="18" s="1"/>
  <c r="AD282" i="8"/>
  <c r="K283" i="18" s="1"/>
  <c r="F282" i="27"/>
  <c r="BH279" i="8"/>
  <c r="AF280" i="18" s="1"/>
  <c r="BC283" i="8"/>
  <c r="BD283" i="8" s="1"/>
  <c r="L284" i="18"/>
  <c r="R283" i="8"/>
  <c r="DA283" i="8"/>
  <c r="AU284" i="8"/>
  <c r="AF284" i="8"/>
  <c r="O285" i="8"/>
  <c r="I286" i="8" s="1"/>
  <c r="J286" i="8" s="1"/>
  <c r="G284" i="27"/>
  <c r="AM284" i="8"/>
  <c r="S285" i="18" s="1"/>
  <c r="G285" i="18"/>
  <c r="BS280" i="8"/>
  <c r="BT280" i="8" s="1"/>
  <c r="V281" i="18"/>
  <c r="M285" i="25"/>
  <c r="N285" i="25"/>
  <c r="O285" i="25"/>
  <c r="Q284" i="25"/>
  <c r="P284" i="25"/>
  <c r="BM283" i="8"/>
  <c r="BN283" i="8" s="1"/>
  <c r="Y284" i="18"/>
  <c r="D281" i="27"/>
  <c r="BE282" i="8"/>
  <c r="AE283" i="18" s="1"/>
  <c r="AZ280" i="8"/>
  <c r="BA280" i="8" s="1"/>
  <c r="O281" i="18"/>
  <c r="BF280" i="8"/>
  <c r="BG280" i="8" s="1"/>
  <c r="P281" i="18"/>
  <c r="G283" i="8"/>
  <c r="CV284" i="8"/>
  <c r="AT281" i="8"/>
  <c r="W282" i="18"/>
  <c r="AX281" i="8"/>
  <c r="BP280" i="8"/>
  <c r="BQ280" i="8" s="1"/>
  <c r="AC281" i="18"/>
  <c r="AN283" i="8"/>
  <c r="T284" i="18" s="1"/>
  <c r="H283" i="27"/>
  <c r="AG283" i="8"/>
  <c r="M284" i="18" s="1"/>
  <c r="AV283" i="8"/>
  <c r="Z284" i="18" s="1"/>
  <c r="H284" i="18"/>
  <c r="R284" i="25"/>
  <c r="AK282" i="8"/>
  <c r="AC282" i="8"/>
  <c r="AR282" i="8"/>
  <c r="E283" i="18"/>
  <c r="E282" i="27"/>
  <c r="AI281" i="8"/>
  <c r="AE281" i="8"/>
  <c r="J282" i="18"/>
  <c r="E285" i="8"/>
  <c r="AL283" i="25"/>
  <c r="AL284" i="25"/>
  <c r="C285" i="8"/>
  <c r="D285" i="8"/>
  <c r="CR276" i="8" l="1"/>
  <c r="AM277" i="18"/>
  <c r="CL277" i="8"/>
  <c r="CM277" i="8"/>
  <c r="CY284" i="8"/>
  <c r="CZ284" i="8"/>
  <c r="CW284" i="8"/>
  <c r="CX285" i="8" s="1"/>
  <c r="AP286" i="18" s="1"/>
  <c r="AM283" i="25"/>
  <c r="AM284" i="25"/>
  <c r="CN284" i="8"/>
  <c r="CQ284" i="8"/>
  <c r="CO276" i="8"/>
  <c r="CP276" i="8" s="1"/>
  <c r="AN277" i="18" s="1"/>
  <c r="CK277" i="8"/>
  <c r="CJ278" i="8"/>
  <c r="AL279" i="18" s="1"/>
  <c r="CI285" i="8"/>
  <c r="AK286" i="18" s="1"/>
  <c r="AH284" i="8"/>
  <c r="N285" i="18" s="1"/>
  <c r="I285" i="18"/>
  <c r="I284" i="27"/>
  <c r="AW284" i="8"/>
  <c r="AA285" i="18" s="1"/>
  <c r="R285" i="25"/>
  <c r="AI285" i="25"/>
  <c r="D282" i="27"/>
  <c r="CH285" i="8"/>
  <c r="D286" i="18"/>
  <c r="C286" i="18"/>
  <c r="M285" i="8"/>
  <c r="L285" i="8" s="1"/>
  <c r="K286" i="8" s="1"/>
  <c r="N286" i="8" s="1"/>
  <c r="F285" i="8"/>
  <c r="H285" i="8" s="1"/>
  <c r="CU285" i="8" s="1"/>
  <c r="P285" i="8"/>
  <c r="Q285" i="8" s="1"/>
  <c r="S285" i="8"/>
  <c r="T285" i="8" s="1"/>
  <c r="U285" i="8"/>
  <c r="BH280" i="8"/>
  <c r="AF281" i="18" s="1"/>
  <c r="BO283" i="8"/>
  <c r="AH284" i="18" s="1"/>
  <c r="C280" i="27"/>
  <c r="BU280" i="8"/>
  <c r="AJ281" i="18" s="1"/>
  <c r="BB280" i="8"/>
  <c r="AD281" i="18" s="1"/>
  <c r="BR280" i="8"/>
  <c r="AI281" i="18" s="1"/>
  <c r="DA284" i="8"/>
  <c r="BM284" i="8"/>
  <c r="BN284" i="8" s="1"/>
  <c r="Y285" i="18"/>
  <c r="AS283" i="8"/>
  <c r="X284" i="18" s="1"/>
  <c r="AL283" i="8"/>
  <c r="R284" i="18" s="1"/>
  <c r="F284" i="18"/>
  <c r="AD283" i="8"/>
  <c r="K284" i="18" s="1"/>
  <c r="F283" i="27"/>
  <c r="BL280" i="8"/>
  <c r="AG281" i="18" s="1"/>
  <c r="BJ281" i="8"/>
  <c r="BK281" i="8" s="1"/>
  <c r="AB282" i="18"/>
  <c r="R284" i="8"/>
  <c r="AU285" i="8"/>
  <c r="AF285" i="8"/>
  <c r="O286" i="8"/>
  <c r="I287" i="8" s="1"/>
  <c r="J287" i="8" s="1"/>
  <c r="G286" i="18"/>
  <c r="G285" i="27"/>
  <c r="AM285" i="8"/>
  <c r="S286" i="18" s="1"/>
  <c r="BF281" i="8"/>
  <c r="BG281" i="8" s="1"/>
  <c r="P282" i="18"/>
  <c r="G284" i="8"/>
  <c r="CV285" i="8"/>
  <c r="BP281" i="8"/>
  <c r="BQ281" i="8" s="1"/>
  <c r="AC282" i="18"/>
  <c r="AT282" i="8"/>
  <c r="W283" i="18"/>
  <c r="AX282" i="8"/>
  <c r="AI282" i="8"/>
  <c r="AE282" i="8"/>
  <c r="J283" i="18"/>
  <c r="AG284" i="8"/>
  <c r="M285" i="18" s="1"/>
  <c r="H285" i="18"/>
  <c r="AV284" i="8"/>
  <c r="Z285" i="18" s="1"/>
  <c r="H284" i="27"/>
  <c r="AN284" i="8"/>
  <c r="T285" i="18" s="1"/>
  <c r="AK283" i="8"/>
  <c r="AC283" i="8"/>
  <c r="AR283" i="8"/>
  <c r="E284" i="18"/>
  <c r="E283" i="27"/>
  <c r="AP282" i="8"/>
  <c r="Q283" i="18"/>
  <c r="BE283" i="8"/>
  <c r="AE284" i="18" s="1"/>
  <c r="N286" i="25"/>
  <c r="M286" i="25"/>
  <c r="O286" i="25"/>
  <c r="Q285" i="25"/>
  <c r="P285" i="25"/>
  <c r="AZ281" i="8"/>
  <c r="BA281" i="8" s="1"/>
  <c r="O282" i="18"/>
  <c r="BC284" i="8"/>
  <c r="BD284" i="8" s="1"/>
  <c r="L285" i="18"/>
  <c r="BS281" i="8"/>
  <c r="BT281" i="8" s="1"/>
  <c r="V282" i="18"/>
  <c r="E286" i="8"/>
  <c r="AL285" i="25"/>
  <c r="AJ285" i="25"/>
  <c r="C286" i="8"/>
  <c r="D286" i="8"/>
  <c r="CR277" i="8" l="1"/>
  <c r="AM278" i="18"/>
  <c r="CL278" i="8"/>
  <c r="CM278" i="8"/>
  <c r="CZ285" i="8"/>
  <c r="CY285" i="8"/>
  <c r="CW285" i="8"/>
  <c r="CX286" i="8" s="1"/>
  <c r="AP287" i="18" s="1"/>
  <c r="CN285" i="8"/>
  <c r="CQ285" i="8"/>
  <c r="CO277" i="8"/>
  <c r="CP277" i="8" s="1"/>
  <c r="AN278" i="18" s="1"/>
  <c r="CK278" i="8"/>
  <c r="CJ279" i="8"/>
  <c r="AL280" i="18" s="1"/>
  <c r="CI286" i="8"/>
  <c r="AK287" i="18" s="1"/>
  <c r="AM285" i="25"/>
  <c r="AK285" i="25"/>
  <c r="U286" i="8"/>
  <c r="V286" i="8" s="1"/>
  <c r="S286" i="8"/>
  <c r="T286" i="8" s="1"/>
  <c r="P286" i="8"/>
  <c r="Q286" i="8" s="1"/>
  <c r="M286" i="8"/>
  <c r="L286" i="8" s="1"/>
  <c r="K287" i="8" s="1"/>
  <c r="N287" i="8" s="1"/>
  <c r="F286" i="8"/>
  <c r="H286" i="8" s="1"/>
  <c r="CU286" i="8" s="1"/>
  <c r="R286" i="25"/>
  <c r="AI286" i="25"/>
  <c r="AX283" i="8"/>
  <c r="AC284" i="18" s="1"/>
  <c r="D283" i="27"/>
  <c r="CH286" i="8"/>
  <c r="D287" i="18"/>
  <c r="C287" i="18"/>
  <c r="R285" i="8"/>
  <c r="H285" i="27"/>
  <c r="AV285" i="8"/>
  <c r="Z286" i="18" s="1"/>
  <c r="AG285" i="8"/>
  <c r="M286" i="18" s="1"/>
  <c r="H286" i="18"/>
  <c r="AN285" i="8"/>
  <c r="T286" i="18" s="1"/>
  <c r="BR281" i="8"/>
  <c r="AI282" i="18" s="1"/>
  <c r="BO284" i="8"/>
  <c r="AH285" i="18" s="1"/>
  <c r="BB281" i="8"/>
  <c r="AD282" i="18" s="1"/>
  <c r="BH281" i="8"/>
  <c r="AF282" i="18" s="1"/>
  <c r="BU281" i="8"/>
  <c r="AJ282" i="18" s="1"/>
  <c r="C281" i="27"/>
  <c r="AI283" i="8"/>
  <c r="AE283" i="8"/>
  <c r="J284" i="18"/>
  <c r="V285" i="8"/>
  <c r="AZ282" i="8"/>
  <c r="BA282" i="8" s="1"/>
  <c r="O283" i="18"/>
  <c r="AK284" i="8"/>
  <c r="AC284" i="8"/>
  <c r="AR284" i="8"/>
  <c r="E285" i="18"/>
  <c r="E284" i="27"/>
  <c r="BC285" i="8"/>
  <c r="BD285" i="8" s="1"/>
  <c r="L286" i="18"/>
  <c r="BE284" i="8"/>
  <c r="AE285" i="18" s="1"/>
  <c r="G285" i="8"/>
  <c r="CV286" i="8"/>
  <c r="BL281" i="8"/>
  <c r="AG282" i="18" s="1"/>
  <c r="BF282" i="8"/>
  <c r="BG282" i="8" s="1"/>
  <c r="P283" i="18"/>
  <c r="AU286" i="8"/>
  <c r="AF286" i="8"/>
  <c r="O287" i="8"/>
  <c r="I288" i="8" s="1"/>
  <c r="J288" i="8" s="1"/>
  <c r="G287" i="18"/>
  <c r="G286" i="27"/>
  <c r="AM286" i="8"/>
  <c r="S287" i="18" s="1"/>
  <c r="BP282" i="8"/>
  <c r="BQ282" i="8" s="1"/>
  <c r="AC283" i="18"/>
  <c r="BM285" i="8"/>
  <c r="BN285" i="8" s="1"/>
  <c r="Y286" i="18"/>
  <c r="F285" i="18"/>
  <c r="AL284" i="8"/>
  <c r="R285" i="18" s="1"/>
  <c r="AS284" i="8"/>
  <c r="X285" i="18" s="1"/>
  <c r="F284" i="27"/>
  <c r="AD284" i="8"/>
  <c r="K285" i="18" s="1"/>
  <c r="DA285" i="8"/>
  <c r="M287" i="25"/>
  <c r="AI287" i="25" s="1"/>
  <c r="N287" i="25"/>
  <c r="O287" i="25"/>
  <c r="Q286" i="25"/>
  <c r="P286" i="25"/>
  <c r="BJ282" i="8"/>
  <c r="BK282" i="8" s="1"/>
  <c r="AB283" i="18"/>
  <c r="AP283" i="8"/>
  <c r="Q284" i="18"/>
  <c r="BS282" i="8"/>
  <c r="BT282" i="8" s="1"/>
  <c r="V283" i="18"/>
  <c r="AT283" i="8"/>
  <c r="W284" i="18"/>
  <c r="AJ286" i="25"/>
  <c r="AJ287" i="25"/>
  <c r="D287" i="8"/>
  <c r="E287" i="8"/>
  <c r="C287" i="8"/>
  <c r="CR278" i="8" l="1"/>
  <c r="AM279" i="18"/>
  <c r="CL279" i="8"/>
  <c r="CM279" i="8"/>
  <c r="CY286" i="8"/>
  <c r="CZ286" i="8"/>
  <c r="CW286" i="8"/>
  <c r="CX287" i="8" s="1"/>
  <c r="AP288" i="18" s="1"/>
  <c r="CN286" i="8"/>
  <c r="CQ286" i="8"/>
  <c r="CO278" i="8"/>
  <c r="CP278" i="8" s="1"/>
  <c r="AN279" i="18" s="1"/>
  <c r="CK279" i="8"/>
  <c r="CJ280" i="8"/>
  <c r="AL281" i="18" s="1"/>
  <c r="CI287" i="8"/>
  <c r="AK288" i="18" s="1"/>
  <c r="U287" i="8"/>
  <c r="V287" i="8" s="1"/>
  <c r="I287" i="27" s="1"/>
  <c r="M287" i="8"/>
  <c r="L287" i="8" s="1"/>
  <c r="K288" i="8" s="1"/>
  <c r="N288" i="8" s="1"/>
  <c r="S287" i="8"/>
  <c r="T287" i="8" s="1"/>
  <c r="F287" i="8"/>
  <c r="H287" i="8" s="1"/>
  <c r="CU287" i="8" s="1"/>
  <c r="P287" i="8"/>
  <c r="Q287" i="8" s="1"/>
  <c r="AK287" i="25"/>
  <c r="AK286" i="25"/>
  <c r="R287" i="25"/>
  <c r="BP283" i="8"/>
  <c r="BQ283" i="8" s="1"/>
  <c r="C288" i="18"/>
  <c r="CH287" i="8"/>
  <c r="D288" i="18"/>
  <c r="C282" i="27"/>
  <c r="BU282" i="8"/>
  <c r="AJ283" i="18" s="1"/>
  <c r="BO285" i="8"/>
  <c r="AH286" i="18" s="1"/>
  <c r="BH282" i="8"/>
  <c r="AF283" i="18" s="1"/>
  <c r="BR282" i="8"/>
  <c r="AI283" i="18" s="1"/>
  <c r="G286" i="8"/>
  <c r="CV287" i="8"/>
  <c r="AI284" i="8"/>
  <c r="AE284" i="8"/>
  <c r="J285" i="18"/>
  <c r="BF283" i="8"/>
  <c r="BG283" i="8" s="1"/>
  <c r="P284" i="18"/>
  <c r="BB282" i="8"/>
  <c r="AD283" i="18" s="1"/>
  <c r="AU287" i="8"/>
  <c r="AF287" i="8"/>
  <c r="O288" i="8"/>
  <c r="I289" i="8" s="1"/>
  <c r="J289" i="8" s="1"/>
  <c r="G287" i="27"/>
  <c r="AM287" i="8"/>
  <c r="S288" i="18" s="1"/>
  <c r="G288" i="18"/>
  <c r="AX284" i="8"/>
  <c r="BE285" i="8"/>
  <c r="AE286" i="18" s="1"/>
  <c r="M288" i="25"/>
  <c r="N288" i="25"/>
  <c r="O288" i="25"/>
  <c r="Q287" i="25"/>
  <c r="P287" i="25"/>
  <c r="AN286" i="8"/>
  <c r="T287" i="18" s="1"/>
  <c r="AV286" i="8"/>
  <c r="Z287" i="18" s="1"/>
  <c r="H287" i="18"/>
  <c r="H286" i="27"/>
  <c r="AG286" i="8"/>
  <c r="M287" i="18" s="1"/>
  <c r="BM286" i="8"/>
  <c r="BN286" i="8" s="1"/>
  <c r="Y287" i="18"/>
  <c r="AH285" i="8"/>
  <c r="N286" i="18" s="1"/>
  <c r="AW285" i="8"/>
  <c r="AA286" i="18" s="1"/>
  <c r="I286" i="18"/>
  <c r="I285" i="27"/>
  <c r="AO285" i="8"/>
  <c r="U286" i="18" s="1"/>
  <c r="AL285" i="8"/>
  <c r="R286" i="18" s="1"/>
  <c r="AS285" i="8"/>
  <c r="X286" i="18" s="1"/>
  <c r="AD285" i="8"/>
  <c r="K286" i="18" s="1"/>
  <c r="F286" i="18"/>
  <c r="F285" i="27"/>
  <c r="BL282" i="8"/>
  <c r="AG283" i="18" s="1"/>
  <c r="D284" i="27"/>
  <c r="AH286" i="8"/>
  <c r="N287" i="18" s="1"/>
  <c r="AW286" i="8"/>
  <c r="AA287" i="18" s="1"/>
  <c r="AO286" i="8"/>
  <c r="U287" i="18" s="1"/>
  <c r="I287" i="18"/>
  <c r="I286" i="27"/>
  <c r="R286" i="8"/>
  <c r="AP284" i="8"/>
  <c r="Q285" i="18"/>
  <c r="BS283" i="8"/>
  <c r="BT283" i="8" s="1"/>
  <c r="V284" i="18"/>
  <c r="DA286" i="8"/>
  <c r="BJ283" i="8"/>
  <c r="BK283" i="8" s="1"/>
  <c r="AB284" i="18"/>
  <c r="BC286" i="8"/>
  <c r="BD286" i="8" s="1"/>
  <c r="L287" i="18"/>
  <c r="AK285" i="8"/>
  <c r="AC285" i="8"/>
  <c r="AR285" i="8"/>
  <c r="E285" i="27"/>
  <c r="E286" i="18"/>
  <c r="AT284" i="8"/>
  <c r="W285" i="18"/>
  <c r="AZ283" i="8"/>
  <c r="BA283" i="8" s="1"/>
  <c r="O284" i="18"/>
  <c r="AL286" i="25"/>
  <c r="E288" i="8"/>
  <c r="C288" i="8"/>
  <c r="AL287" i="25"/>
  <c r="D288" i="8"/>
  <c r="CR279" i="8" l="1"/>
  <c r="AM280" i="18"/>
  <c r="CL280" i="8"/>
  <c r="CM280" i="8"/>
  <c r="CY287" i="8"/>
  <c r="CZ287" i="8"/>
  <c r="CW287" i="8"/>
  <c r="CX288" i="8" s="1"/>
  <c r="AP289" i="18" s="1"/>
  <c r="CN287" i="8"/>
  <c r="CQ287" i="8"/>
  <c r="CO279" i="8"/>
  <c r="CP279" i="8" s="1"/>
  <c r="AN280" i="18" s="1"/>
  <c r="AM286" i="25"/>
  <c r="CK280" i="8"/>
  <c r="CJ281" i="8"/>
  <c r="AL282" i="18" s="1"/>
  <c r="CI288" i="8"/>
  <c r="AK289" i="18" s="1"/>
  <c r="AM287" i="25"/>
  <c r="AH287" i="8"/>
  <c r="N288" i="18" s="1"/>
  <c r="AO287" i="8"/>
  <c r="U288" i="18" s="1"/>
  <c r="AW287" i="8"/>
  <c r="AA288" i="18" s="1"/>
  <c r="I288" i="18"/>
  <c r="S288" i="8"/>
  <c r="T288" i="8" s="1"/>
  <c r="U288" i="8"/>
  <c r="V288" i="8" s="1"/>
  <c r="AW288" i="8" s="1"/>
  <c r="AA289" i="18" s="1"/>
  <c r="M288" i="8"/>
  <c r="L288" i="8" s="1"/>
  <c r="K289" i="8" s="1"/>
  <c r="N289" i="8" s="1"/>
  <c r="F288" i="8"/>
  <c r="H288" i="8" s="1"/>
  <c r="CU288" i="8" s="1"/>
  <c r="P288" i="8"/>
  <c r="Q288" i="8" s="1"/>
  <c r="R288" i="25"/>
  <c r="AI288" i="25"/>
  <c r="D285" i="27"/>
  <c r="CH288" i="8"/>
  <c r="D289" i="18"/>
  <c r="C289" i="18"/>
  <c r="BL283" i="8"/>
  <c r="AG284" i="18" s="1"/>
  <c r="AU288" i="8"/>
  <c r="AF288" i="8"/>
  <c r="O289" i="8"/>
  <c r="I290" i="8" s="1"/>
  <c r="J290" i="8" s="1"/>
  <c r="AM288" i="8"/>
  <c r="S289" i="18" s="1"/>
  <c r="G289" i="18"/>
  <c r="G288" i="27"/>
  <c r="BU283" i="8"/>
  <c r="AJ284" i="18" s="1"/>
  <c r="C283" i="27"/>
  <c r="BB283" i="8"/>
  <c r="AD284" i="18" s="1"/>
  <c r="BO286" i="8"/>
  <c r="AH287" i="18" s="1"/>
  <c r="BE286" i="8"/>
  <c r="AE287" i="18" s="1"/>
  <c r="R287" i="8"/>
  <c r="BC287" i="8"/>
  <c r="BD287" i="8" s="1"/>
  <c r="L288" i="18"/>
  <c r="AZ284" i="8"/>
  <c r="BA284" i="8" s="1"/>
  <c r="O285" i="18"/>
  <c r="BH283" i="8"/>
  <c r="AF284" i="18" s="1"/>
  <c r="AT285" i="8"/>
  <c r="W286" i="18"/>
  <c r="BF284" i="8"/>
  <c r="BG284" i="8" s="1"/>
  <c r="P285" i="18"/>
  <c r="AI285" i="8"/>
  <c r="AE285" i="8"/>
  <c r="J286" i="18"/>
  <c r="DA287" i="8"/>
  <c r="BM287" i="8"/>
  <c r="BN287" i="8" s="1"/>
  <c r="Y288" i="18"/>
  <c r="AP285" i="8"/>
  <c r="Q286" i="18"/>
  <c r="AN287" i="8"/>
  <c r="T288" i="18" s="1"/>
  <c r="H288" i="18"/>
  <c r="H287" i="27"/>
  <c r="AG287" i="8"/>
  <c r="M288" i="18" s="1"/>
  <c r="AV287" i="8"/>
  <c r="Z288" i="18" s="1"/>
  <c r="BP284" i="8"/>
  <c r="BQ284" i="8" s="1"/>
  <c r="AC285" i="18"/>
  <c r="AK286" i="8"/>
  <c r="AC286" i="8"/>
  <c r="AR286" i="8"/>
  <c r="E287" i="18"/>
  <c r="E286" i="27"/>
  <c r="G287" i="8"/>
  <c r="CV288" i="8"/>
  <c r="BJ284" i="8"/>
  <c r="BK284" i="8" s="1"/>
  <c r="AB285" i="18"/>
  <c r="BR283" i="8"/>
  <c r="AI284" i="18" s="1"/>
  <c r="AX285" i="8"/>
  <c r="BS284" i="8"/>
  <c r="BT284" i="8" s="1"/>
  <c r="V285" i="18"/>
  <c r="AS286" i="8"/>
  <c r="X287" i="18" s="1"/>
  <c r="AD286" i="8"/>
  <c r="K287" i="18" s="1"/>
  <c r="AL286" i="8"/>
  <c r="R287" i="18" s="1"/>
  <c r="F287" i="18"/>
  <c r="F286" i="27"/>
  <c r="N289" i="25"/>
  <c r="M289" i="25"/>
  <c r="AI289" i="25" s="1"/>
  <c r="O289" i="25"/>
  <c r="Q288" i="25"/>
  <c r="P288" i="25"/>
  <c r="D289" i="8"/>
  <c r="AL288" i="25"/>
  <c r="E289" i="8"/>
  <c r="C289" i="8"/>
  <c r="AL289" i="25"/>
  <c r="CR280" i="8" l="1"/>
  <c r="AM281" i="18"/>
  <c r="CL281" i="8"/>
  <c r="CM281" i="8"/>
  <c r="CZ288" i="8"/>
  <c r="CY288" i="8"/>
  <c r="CW288" i="8"/>
  <c r="CX289" i="8" s="1"/>
  <c r="AP290" i="18" s="1"/>
  <c r="CN288" i="8"/>
  <c r="CQ288" i="8"/>
  <c r="CO280" i="8"/>
  <c r="CP280" i="8" s="1"/>
  <c r="AN281" i="18" s="1"/>
  <c r="CK281" i="8"/>
  <c r="CJ282" i="8"/>
  <c r="AL283" i="18" s="1"/>
  <c r="CI289" i="8"/>
  <c r="AK290" i="18" s="1"/>
  <c r="AM289" i="25"/>
  <c r="AM288" i="25"/>
  <c r="I288" i="27"/>
  <c r="AH288" i="8"/>
  <c r="N289" i="18" s="1"/>
  <c r="AO288" i="8"/>
  <c r="U289" i="18" s="1"/>
  <c r="I289" i="18"/>
  <c r="M289" i="8"/>
  <c r="L289" i="8" s="1"/>
  <c r="K290" i="8" s="1"/>
  <c r="N290" i="8" s="1"/>
  <c r="F289" i="8"/>
  <c r="H289" i="8" s="1"/>
  <c r="CU289" i="8" s="1"/>
  <c r="P289" i="8"/>
  <c r="Q289" i="8" s="1"/>
  <c r="S289" i="8"/>
  <c r="T289" i="8" s="1"/>
  <c r="U289" i="8"/>
  <c r="V289" i="8" s="1"/>
  <c r="I290" i="18" s="1"/>
  <c r="R289" i="25"/>
  <c r="CH289" i="8"/>
  <c r="D290" i="18"/>
  <c r="C290" i="18"/>
  <c r="AU289" i="8"/>
  <c r="AF289" i="8"/>
  <c r="O290" i="8"/>
  <c r="I291" i="8" s="1"/>
  <c r="J291" i="8" s="1"/>
  <c r="AM289" i="8"/>
  <c r="S290" i="18" s="1"/>
  <c r="G289" i="27"/>
  <c r="G290" i="18"/>
  <c r="BL284" i="8"/>
  <c r="AG285" i="18" s="1"/>
  <c r="BE287" i="8"/>
  <c r="AE288" i="18" s="1"/>
  <c r="C284" i="27"/>
  <c r="BU284" i="8"/>
  <c r="AJ285" i="18" s="1"/>
  <c r="BO287" i="8"/>
  <c r="AH288" i="18" s="1"/>
  <c r="AT286" i="8"/>
  <c r="W287" i="18"/>
  <c r="BB284" i="8"/>
  <c r="AD285" i="18" s="1"/>
  <c r="BC288" i="8"/>
  <c r="BD288" i="8" s="1"/>
  <c r="L289" i="18"/>
  <c r="DA288" i="8"/>
  <c r="H288" i="27"/>
  <c r="AV288" i="8"/>
  <c r="Z289" i="18" s="1"/>
  <c r="AG288" i="8"/>
  <c r="M289" i="18" s="1"/>
  <c r="AN288" i="8"/>
  <c r="T289" i="18" s="1"/>
  <c r="H289" i="18"/>
  <c r="F287" i="27"/>
  <c r="AL287" i="8"/>
  <c r="R288" i="18" s="1"/>
  <c r="AS287" i="8"/>
  <c r="X288" i="18" s="1"/>
  <c r="F288" i="18"/>
  <c r="AD287" i="8"/>
  <c r="K288" i="18" s="1"/>
  <c r="AK287" i="8"/>
  <c r="AC287" i="8"/>
  <c r="AR287" i="8"/>
  <c r="E287" i="27"/>
  <c r="E288" i="18"/>
  <c r="BH284" i="8"/>
  <c r="AF285" i="18" s="1"/>
  <c r="R288" i="8"/>
  <c r="BM288" i="8"/>
  <c r="BN288" i="8" s="1"/>
  <c r="Y289" i="18"/>
  <c r="BJ285" i="8"/>
  <c r="BK285" i="8" s="1"/>
  <c r="AB286" i="18"/>
  <c r="BR284" i="8"/>
  <c r="AI285" i="18" s="1"/>
  <c r="G288" i="8"/>
  <c r="CV289" i="8"/>
  <c r="BS285" i="8"/>
  <c r="BT285" i="8" s="1"/>
  <c r="V286" i="18"/>
  <c r="AZ285" i="8"/>
  <c r="BA285" i="8" s="1"/>
  <c r="O286" i="18"/>
  <c r="AX286" i="8"/>
  <c r="BF285" i="8"/>
  <c r="BG285" i="8" s="1"/>
  <c r="P286" i="18"/>
  <c r="AI286" i="8"/>
  <c r="AE286" i="8"/>
  <c r="J287" i="18"/>
  <c r="AP286" i="8"/>
  <c r="Q287" i="18"/>
  <c r="D286" i="27"/>
  <c r="N290" i="25"/>
  <c r="M290" i="25"/>
  <c r="AI290" i="25" s="1"/>
  <c r="O290" i="25"/>
  <c r="Q289" i="25"/>
  <c r="P289" i="25"/>
  <c r="BP285" i="8"/>
  <c r="BQ285" i="8" s="1"/>
  <c r="AC286" i="18"/>
  <c r="AJ288" i="25"/>
  <c r="D290" i="8"/>
  <c r="AJ289" i="25"/>
  <c r="C290" i="8"/>
  <c r="E290" i="8"/>
  <c r="AJ290" i="25"/>
  <c r="CR281" i="8" l="1"/>
  <c r="AM282" i="18"/>
  <c r="CL282" i="8"/>
  <c r="CM282" i="8"/>
  <c r="CY289" i="8"/>
  <c r="CZ289" i="8"/>
  <c r="CW289" i="8"/>
  <c r="CX290" i="8" s="1"/>
  <c r="AP291" i="18" s="1"/>
  <c r="D287" i="27"/>
  <c r="CN289" i="8"/>
  <c r="CQ289" i="8"/>
  <c r="CO281" i="8"/>
  <c r="CP281" i="8" s="1"/>
  <c r="AN282" i="18" s="1"/>
  <c r="CK282" i="8"/>
  <c r="CJ283" i="8"/>
  <c r="AL284" i="18" s="1"/>
  <c r="CI290" i="8"/>
  <c r="AK291" i="18" s="1"/>
  <c r="AK288" i="25"/>
  <c r="AK289" i="25"/>
  <c r="AO289" i="8"/>
  <c r="U290" i="18" s="1"/>
  <c r="AK290" i="25"/>
  <c r="I289" i="27"/>
  <c r="AH289" i="8"/>
  <c r="N290" i="18" s="1"/>
  <c r="AW289" i="8"/>
  <c r="AA290" i="18" s="1"/>
  <c r="M290" i="8"/>
  <c r="L290" i="8" s="1"/>
  <c r="K291" i="8" s="1"/>
  <c r="N291" i="8" s="1"/>
  <c r="F290" i="8"/>
  <c r="H290" i="8" s="1"/>
  <c r="CU290" i="8" s="1"/>
  <c r="S290" i="8"/>
  <c r="T290" i="8" s="1"/>
  <c r="P290" i="8"/>
  <c r="Q290" i="8" s="1"/>
  <c r="U290" i="8"/>
  <c r="V290" i="8" s="1"/>
  <c r="AW290" i="8" s="1"/>
  <c r="AA291" i="18" s="1"/>
  <c r="CH290" i="8"/>
  <c r="D291" i="18"/>
  <c r="C291" i="18"/>
  <c r="BB285" i="8"/>
  <c r="AD286" i="18" s="1"/>
  <c r="BE288" i="8"/>
  <c r="AE289" i="18" s="1"/>
  <c r="BU285" i="8"/>
  <c r="AJ286" i="18" s="1"/>
  <c r="C285" i="27"/>
  <c r="BO288" i="8"/>
  <c r="AH289" i="18" s="1"/>
  <c r="BR285" i="8"/>
  <c r="AI286" i="18" s="1"/>
  <c r="BH285" i="8"/>
  <c r="AF286" i="18" s="1"/>
  <c r="BL285" i="8"/>
  <c r="AG286" i="18" s="1"/>
  <c r="AU290" i="8"/>
  <c r="AF290" i="8"/>
  <c r="O291" i="8"/>
  <c r="I292" i="8" s="1"/>
  <c r="J292" i="8" s="1"/>
  <c r="G291" i="18"/>
  <c r="AM290" i="8"/>
  <c r="S291" i="18" s="1"/>
  <c r="G290" i="27"/>
  <c r="BJ286" i="8"/>
  <c r="BK286" i="8" s="1"/>
  <c r="AB287" i="18"/>
  <c r="DA289" i="8"/>
  <c r="AK288" i="8"/>
  <c r="AC288" i="8"/>
  <c r="AR288" i="8"/>
  <c r="E289" i="18"/>
  <c r="E288" i="27"/>
  <c r="AI287" i="8"/>
  <c r="AE287" i="8"/>
  <c r="J288" i="18"/>
  <c r="BC289" i="8"/>
  <c r="BD289" i="8" s="1"/>
  <c r="L290" i="18"/>
  <c r="N291" i="25"/>
  <c r="M291" i="25"/>
  <c r="O291" i="25"/>
  <c r="Q290" i="25"/>
  <c r="P290" i="25"/>
  <c r="AP287" i="8"/>
  <c r="Q288" i="18"/>
  <c r="AT287" i="8"/>
  <c r="W288" i="18"/>
  <c r="AX287" i="8"/>
  <c r="BP286" i="8"/>
  <c r="BQ286" i="8" s="1"/>
  <c r="AC287" i="18"/>
  <c r="BM289" i="8"/>
  <c r="BN289" i="8" s="1"/>
  <c r="Y290" i="18"/>
  <c r="BF286" i="8"/>
  <c r="BG286" i="8" s="1"/>
  <c r="P287" i="18"/>
  <c r="G289" i="8"/>
  <c r="CV290" i="8"/>
  <c r="AZ286" i="8"/>
  <c r="BA286" i="8" s="1"/>
  <c r="O287" i="18"/>
  <c r="F288" i="27"/>
  <c r="AL288" i="8"/>
  <c r="R289" i="18" s="1"/>
  <c r="F289" i="18"/>
  <c r="AD288" i="8"/>
  <c r="K289" i="18" s="1"/>
  <c r="AS288" i="8"/>
  <c r="X289" i="18" s="1"/>
  <c r="R290" i="25"/>
  <c r="R289" i="8"/>
  <c r="BS286" i="8"/>
  <c r="BT286" i="8" s="1"/>
  <c r="V287" i="18"/>
  <c r="AG289" i="8"/>
  <c r="M290" i="18" s="1"/>
  <c r="H290" i="18"/>
  <c r="H289" i="27"/>
  <c r="AV289" i="8"/>
  <c r="Z290" i="18" s="1"/>
  <c r="AN289" i="8"/>
  <c r="T290" i="18" s="1"/>
  <c r="AL290" i="25"/>
  <c r="C291" i="8"/>
  <c r="E291" i="8"/>
  <c r="D291" i="8"/>
  <c r="CR282" i="8" l="1"/>
  <c r="AM283" i="18"/>
  <c r="CL283" i="8"/>
  <c r="CM283" i="8"/>
  <c r="CZ290" i="8"/>
  <c r="CY290" i="8"/>
  <c r="CW290" i="8"/>
  <c r="CX291" i="8" s="1"/>
  <c r="AP292" i="18" s="1"/>
  <c r="CN290" i="8"/>
  <c r="CQ290" i="8"/>
  <c r="CO282" i="8"/>
  <c r="CP282" i="8" s="1"/>
  <c r="AN283" i="18" s="1"/>
  <c r="CK283" i="8"/>
  <c r="CJ284" i="8"/>
  <c r="AL285" i="18" s="1"/>
  <c r="CI291" i="8"/>
  <c r="AK292" i="18" s="1"/>
  <c r="AM290" i="25"/>
  <c r="AI291" i="25"/>
  <c r="I290" i="27"/>
  <c r="R291" i="25"/>
  <c r="D288" i="27"/>
  <c r="I291" i="18"/>
  <c r="AH290" i="8"/>
  <c r="N291" i="18" s="1"/>
  <c r="AO290" i="8"/>
  <c r="U291" i="18" s="1"/>
  <c r="M291" i="8"/>
  <c r="L291" i="8" s="1"/>
  <c r="K292" i="8" s="1"/>
  <c r="N292" i="8" s="1"/>
  <c r="F291" i="8"/>
  <c r="H291" i="8" s="1"/>
  <c r="CU291" i="8" s="1"/>
  <c r="P291" i="8"/>
  <c r="Q291" i="8" s="1"/>
  <c r="S291" i="8"/>
  <c r="T291" i="8" s="1"/>
  <c r="U291" i="8"/>
  <c r="CH291" i="8"/>
  <c r="D292" i="18"/>
  <c r="C292" i="18"/>
  <c r="BH286" i="8"/>
  <c r="AF287" i="18" s="1"/>
  <c r="BL286" i="8"/>
  <c r="AG287" i="18" s="1"/>
  <c r="BE289" i="8"/>
  <c r="AE290" i="18" s="1"/>
  <c r="BO289" i="8"/>
  <c r="AH290" i="18" s="1"/>
  <c r="AU291" i="8"/>
  <c r="AF291" i="8"/>
  <c r="O292" i="8"/>
  <c r="I293" i="8" s="1"/>
  <c r="J293" i="8" s="1"/>
  <c r="AM291" i="8"/>
  <c r="S292" i="18" s="1"/>
  <c r="G292" i="18"/>
  <c r="G291" i="27"/>
  <c r="BU286" i="8"/>
  <c r="AJ287" i="18" s="1"/>
  <c r="C286" i="27"/>
  <c r="BB286" i="8"/>
  <c r="AD287" i="18" s="1"/>
  <c r="BR286" i="8"/>
  <c r="AI287" i="18" s="1"/>
  <c r="BJ287" i="8"/>
  <c r="BK287" i="8" s="1"/>
  <c r="AB288" i="18"/>
  <c r="AI288" i="8"/>
  <c r="AE288" i="8"/>
  <c r="J289" i="18"/>
  <c r="AP288" i="8"/>
  <c r="Q289" i="18"/>
  <c r="BS287" i="8"/>
  <c r="BT287" i="8" s="1"/>
  <c r="V288" i="18"/>
  <c r="BC290" i="8"/>
  <c r="BD290" i="8" s="1"/>
  <c r="L291" i="18"/>
  <c r="AZ287" i="8"/>
  <c r="BA287" i="8" s="1"/>
  <c r="O288" i="18"/>
  <c r="R290" i="8"/>
  <c r="AK289" i="8"/>
  <c r="AC289" i="8"/>
  <c r="AR289" i="8"/>
  <c r="E290" i="18"/>
  <c r="E289" i="27"/>
  <c r="BF287" i="8"/>
  <c r="BG287" i="8" s="1"/>
  <c r="P288" i="18"/>
  <c r="DA290" i="8"/>
  <c r="BM290" i="8"/>
  <c r="BN290" i="8" s="1"/>
  <c r="Y291" i="18"/>
  <c r="F290" i="18"/>
  <c r="F289" i="27"/>
  <c r="AL289" i="8"/>
  <c r="R290" i="18" s="1"/>
  <c r="AS289" i="8"/>
  <c r="X290" i="18" s="1"/>
  <c r="AD289" i="8"/>
  <c r="K290" i="18" s="1"/>
  <c r="G290" i="8"/>
  <c r="CV291" i="8"/>
  <c r="AG290" i="8"/>
  <c r="M291" i="18" s="1"/>
  <c r="AN290" i="8"/>
  <c r="T291" i="18" s="1"/>
  <c r="AV290" i="8"/>
  <c r="Z291" i="18" s="1"/>
  <c r="H291" i="18"/>
  <c r="H290" i="27"/>
  <c r="BP287" i="8"/>
  <c r="BQ287" i="8" s="1"/>
  <c r="AC288" i="18"/>
  <c r="N292" i="25"/>
  <c r="M292" i="25"/>
  <c r="O292" i="25"/>
  <c r="Q291" i="25"/>
  <c r="P291" i="25"/>
  <c r="AT288" i="8"/>
  <c r="W289" i="18"/>
  <c r="AX288" i="8"/>
  <c r="C292" i="8"/>
  <c r="D292" i="8"/>
  <c r="E292" i="8"/>
  <c r="AJ291" i="25"/>
  <c r="CR283" i="8" l="1"/>
  <c r="AM284" i="18"/>
  <c r="CL284" i="8"/>
  <c r="CM284" i="8"/>
  <c r="CY291" i="8"/>
  <c r="CZ291" i="8"/>
  <c r="CW291" i="8"/>
  <c r="CX292" i="8" s="1"/>
  <c r="AP293" i="18" s="1"/>
  <c r="CN291" i="8"/>
  <c r="CQ291" i="8"/>
  <c r="CO283" i="8"/>
  <c r="CP283" i="8" s="1"/>
  <c r="AN284" i="18" s="1"/>
  <c r="CK284" i="8"/>
  <c r="CJ285" i="8"/>
  <c r="AL286" i="18" s="1"/>
  <c r="CI292" i="8"/>
  <c r="AK293" i="18" s="1"/>
  <c r="AK291" i="25"/>
  <c r="AI292" i="25"/>
  <c r="D289" i="27"/>
  <c r="P292" i="8"/>
  <c r="Q292" i="8" s="1"/>
  <c r="S292" i="8"/>
  <c r="T292" i="8" s="1"/>
  <c r="U292" i="8"/>
  <c r="V292" i="8" s="1"/>
  <c r="M292" i="8"/>
  <c r="L292" i="8" s="1"/>
  <c r="K293" i="8" s="1"/>
  <c r="N293" i="8" s="1"/>
  <c r="F292" i="8"/>
  <c r="H292" i="8" s="1"/>
  <c r="CU292" i="8" s="1"/>
  <c r="C293" i="18"/>
  <c r="CH292" i="8"/>
  <c r="D293" i="18"/>
  <c r="BH287" i="8"/>
  <c r="AF288" i="18" s="1"/>
  <c r="BB287" i="8"/>
  <c r="AD288" i="18" s="1"/>
  <c r="BL287" i="8"/>
  <c r="AG288" i="18" s="1"/>
  <c r="BU287" i="8"/>
  <c r="AJ288" i="18" s="1"/>
  <c r="C287" i="27"/>
  <c r="AK290" i="8"/>
  <c r="AC290" i="8"/>
  <c r="AR290" i="8"/>
  <c r="E291" i="18"/>
  <c r="E290" i="27"/>
  <c r="AI289" i="8"/>
  <c r="AE289" i="8"/>
  <c r="J290" i="18"/>
  <c r="AP289" i="8"/>
  <c r="Q290" i="18"/>
  <c r="BO290" i="8"/>
  <c r="AH291" i="18" s="1"/>
  <c r="DA291" i="8"/>
  <c r="AS290" i="8"/>
  <c r="X291" i="18" s="1"/>
  <c r="F290" i="27"/>
  <c r="AL290" i="8"/>
  <c r="R291" i="18" s="1"/>
  <c r="AD290" i="8"/>
  <c r="K291" i="18" s="1"/>
  <c r="F291" i="18"/>
  <c r="AX289" i="8"/>
  <c r="V291" i="8"/>
  <c r="R291" i="8"/>
  <c r="BR287" i="8"/>
  <c r="AI288" i="18" s="1"/>
  <c r="BE290" i="8"/>
  <c r="AE291" i="18" s="1"/>
  <c r="BS288" i="8"/>
  <c r="BT288" i="8" s="1"/>
  <c r="V289" i="18"/>
  <c r="BC291" i="8"/>
  <c r="BD291" i="8" s="1"/>
  <c r="L292" i="18"/>
  <c r="BP288" i="8"/>
  <c r="BQ288" i="8" s="1"/>
  <c r="AC289" i="18"/>
  <c r="H292" i="18"/>
  <c r="AV291" i="8"/>
  <c r="Z292" i="18" s="1"/>
  <c r="H291" i="27"/>
  <c r="AG291" i="8"/>
  <c r="M292" i="18" s="1"/>
  <c r="AN291" i="8"/>
  <c r="T292" i="18" s="1"/>
  <c r="BJ288" i="8"/>
  <c r="BK288" i="8" s="1"/>
  <c r="AB289" i="18"/>
  <c r="AZ288" i="8"/>
  <c r="BA288" i="8" s="1"/>
  <c r="O289" i="18"/>
  <c r="AU292" i="8"/>
  <c r="AF292" i="8"/>
  <c r="O293" i="8"/>
  <c r="I294" i="8" s="1"/>
  <c r="J294" i="8" s="1"/>
  <c r="G293" i="18"/>
  <c r="G292" i="27"/>
  <c r="AM292" i="8"/>
  <c r="S293" i="18" s="1"/>
  <c r="M293" i="25"/>
  <c r="N293" i="25"/>
  <c r="O293" i="25"/>
  <c r="Q292" i="25"/>
  <c r="P292" i="25"/>
  <c r="R292" i="25"/>
  <c r="G291" i="8"/>
  <c r="CV292" i="8"/>
  <c r="AT289" i="8"/>
  <c r="W290" i="18"/>
  <c r="BF288" i="8"/>
  <c r="BG288" i="8" s="1"/>
  <c r="P289" i="18"/>
  <c r="BM291" i="8"/>
  <c r="BN291" i="8" s="1"/>
  <c r="Y292" i="18"/>
  <c r="D293" i="8"/>
  <c r="AL291" i="25"/>
  <c r="AL292" i="25"/>
  <c r="C293" i="8"/>
  <c r="E293" i="8"/>
  <c r="CR284" i="8" l="1"/>
  <c r="AM285" i="18"/>
  <c r="CL285" i="8"/>
  <c r="CM285" i="8"/>
  <c r="CZ292" i="8"/>
  <c r="CY292" i="8"/>
  <c r="CW292" i="8"/>
  <c r="CX293" i="8" s="1"/>
  <c r="AP294" i="18" s="1"/>
  <c r="CN292" i="8"/>
  <c r="CQ292" i="8"/>
  <c r="CO284" i="8"/>
  <c r="CP284" i="8" s="1"/>
  <c r="AN285" i="18" s="1"/>
  <c r="CK285" i="8"/>
  <c r="CJ286" i="8"/>
  <c r="AL287" i="18" s="1"/>
  <c r="CI293" i="8"/>
  <c r="AK294" i="18" s="1"/>
  <c r="AM291" i="25"/>
  <c r="AM292" i="25"/>
  <c r="AI293" i="25"/>
  <c r="C294" i="18"/>
  <c r="M293" i="8"/>
  <c r="L293" i="8" s="1"/>
  <c r="K294" i="8" s="1"/>
  <c r="N294" i="8" s="1"/>
  <c r="F293" i="8"/>
  <c r="H293" i="8" s="1"/>
  <c r="CU293" i="8" s="1"/>
  <c r="P293" i="8"/>
  <c r="Q293" i="8" s="1"/>
  <c r="S293" i="8"/>
  <c r="T293" i="8" s="1"/>
  <c r="U293" i="8"/>
  <c r="CH293" i="8"/>
  <c r="D294" i="18"/>
  <c r="BO291" i="8"/>
  <c r="AH292" i="18" s="1"/>
  <c r="BE291" i="8"/>
  <c r="AE292" i="18" s="1"/>
  <c r="BH288" i="8"/>
  <c r="AF289" i="18" s="1"/>
  <c r="BR288" i="8"/>
  <c r="AI289" i="18" s="1"/>
  <c r="BU288" i="8"/>
  <c r="AJ289" i="18" s="1"/>
  <c r="C288" i="27"/>
  <c r="BL288" i="8"/>
  <c r="AG289" i="18" s="1"/>
  <c r="BB288" i="8"/>
  <c r="AD289" i="18" s="1"/>
  <c r="AS291" i="8"/>
  <c r="X292" i="18" s="1"/>
  <c r="F292" i="18"/>
  <c r="F291" i="27"/>
  <c r="AL291" i="8"/>
  <c r="R292" i="18" s="1"/>
  <c r="AD291" i="8"/>
  <c r="K292" i="18" s="1"/>
  <c r="AT290" i="8"/>
  <c r="W291" i="18"/>
  <c r="AX290" i="8"/>
  <c r="AI290" i="8"/>
  <c r="AE290" i="8"/>
  <c r="J291" i="18"/>
  <c r="BC292" i="8"/>
  <c r="BD292" i="8" s="1"/>
  <c r="L293" i="18"/>
  <c r="M294" i="25"/>
  <c r="AI294" i="25" s="1"/>
  <c r="N294" i="25"/>
  <c r="O294" i="25"/>
  <c r="Q293" i="25"/>
  <c r="P293" i="25"/>
  <c r="BM292" i="8"/>
  <c r="BN292" i="8" s="1"/>
  <c r="Y293" i="18"/>
  <c r="I292" i="18"/>
  <c r="AH291" i="8"/>
  <c r="N292" i="18" s="1"/>
  <c r="I291" i="27"/>
  <c r="AW291" i="8"/>
  <c r="AO291" i="8"/>
  <c r="U292" i="18" s="1"/>
  <c r="BS289" i="8"/>
  <c r="BT289" i="8" s="1"/>
  <c r="V290" i="18"/>
  <c r="AP290" i="8"/>
  <c r="Q291" i="18"/>
  <c r="I292" i="27"/>
  <c r="AW292" i="8"/>
  <c r="AA293" i="18" s="1"/>
  <c r="AH292" i="8"/>
  <c r="N293" i="18" s="1"/>
  <c r="I293" i="18"/>
  <c r="AO292" i="8"/>
  <c r="U293" i="18" s="1"/>
  <c r="DA292" i="8"/>
  <c r="AU293" i="8"/>
  <c r="AF293" i="8"/>
  <c r="O294" i="8"/>
  <c r="I295" i="8" s="1"/>
  <c r="J295" i="8" s="1"/>
  <c r="G294" i="18"/>
  <c r="G293" i="27"/>
  <c r="AM293" i="8"/>
  <c r="S294" i="18" s="1"/>
  <c r="BJ289" i="8"/>
  <c r="BK289" i="8" s="1"/>
  <c r="AB290" i="18"/>
  <c r="G292" i="8"/>
  <c r="CV293" i="8"/>
  <c r="BP289" i="8"/>
  <c r="BQ289" i="8" s="1"/>
  <c r="AC290" i="18"/>
  <c r="AZ289" i="8"/>
  <c r="BA289" i="8" s="1"/>
  <c r="O290" i="18"/>
  <c r="R292" i="8"/>
  <c r="AV292" i="8"/>
  <c r="Z293" i="18" s="1"/>
  <c r="AN292" i="8"/>
  <c r="T293" i="18" s="1"/>
  <c r="AG292" i="8"/>
  <c r="M293" i="18" s="1"/>
  <c r="H293" i="18"/>
  <c r="H292" i="27"/>
  <c r="AK291" i="8"/>
  <c r="AC291" i="8"/>
  <c r="AR291" i="8"/>
  <c r="E292" i="18"/>
  <c r="E291" i="27"/>
  <c r="R293" i="25"/>
  <c r="BF289" i="8"/>
  <c r="BG289" i="8" s="1"/>
  <c r="P290" i="18"/>
  <c r="D290" i="27"/>
  <c r="D294" i="8"/>
  <c r="C294" i="8"/>
  <c r="E294" i="8"/>
  <c r="AJ292" i="25"/>
  <c r="AJ293" i="25"/>
  <c r="AL294" i="25"/>
  <c r="CR285" i="8" l="1"/>
  <c r="AM286" i="18"/>
  <c r="CL286" i="8"/>
  <c r="CM286" i="8"/>
  <c r="CY293" i="8"/>
  <c r="CZ293" i="8"/>
  <c r="CW293" i="8"/>
  <c r="CX294" i="8" s="1"/>
  <c r="AP295" i="18" s="1"/>
  <c r="CN293" i="8"/>
  <c r="CQ293" i="8"/>
  <c r="CO285" i="8"/>
  <c r="CP285" i="8" s="1"/>
  <c r="AN286" i="18" s="1"/>
  <c r="CK286" i="8"/>
  <c r="CJ287" i="8"/>
  <c r="AL288" i="18" s="1"/>
  <c r="CI294" i="8"/>
  <c r="AK295" i="18" s="1"/>
  <c r="AK292" i="25"/>
  <c r="AM294" i="25"/>
  <c r="AK293" i="25"/>
  <c r="R294" i="25"/>
  <c r="D291" i="27"/>
  <c r="M294" i="8"/>
  <c r="L294" i="8" s="1"/>
  <c r="K295" i="8" s="1"/>
  <c r="N295" i="8" s="1"/>
  <c r="F294" i="8"/>
  <c r="H294" i="8" s="1"/>
  <c r="CU294" i="8" s="1"/>
  <c r="S294" i="8"/>
  <c r="T294" i="8" s="1"/>
  <c r="P294" i="8"/>
  <c r="Q294" i="8" s="1"/>
  <c r="U294" i="8"/>
  <c r="V294" i="8" s="1"/>
  <c r="CH294" i="8"/>
  <c r="D295" i="18"/>
  <c r="C295" i="18"/>
  <c r="BH289" i="8"/>
  <c r="AF290" i="18" s="1"/>
  <c r="BL289" i="8"/>
  <c r="AG290" i="18" s="1"/>
  <c r="BE292" i="8"/>
  <c r="AE293" i="18" s="1"/>
  <c r="BO292" i="8"/>
  <c r="AH293" i="18" s="1"/>
  <c r="BR289" i="8"/>
  <c r="AI290" i="18" s="1"/>
  <c r="BB289" i="8"/>
  <c r="AD290" i="18" s="1"/>
  <c r="BU289" i="8"/>
  <c r="AJ290" i="18" s="1"/>
  <c r="C289" i="27"/>
  <c r="M295" i="25"/>
  <c r="AI295" i="25" s="1"/>
  <c r="N295" i="25"/>
  <c r="O295" i="25"/>
  <c r="Q294" i="25"/>
  <c r="P294" i="25"/>
  <c r="BJ290" i="8"/>
  <c r="BK290" i="8" s="1"/>
  <c r="AB291" i="18"/>
  <c r="V293" i="8"/>
  <c r="BS290" i="8"/>
  <c r="BT290" i="8" s="1"/>
  <c r="V291" i="18"/>
  <c r="AI291" i="8"/>
  <c r="AE291" i="8"/>
  <c r="J292" i="18"/>
  <c r="BC293" i="8"/>
  <c r="BD293" i="8" s="1"/>
  <c r="L294" i="18"/>
  <c r="AZ290" i="8"/>
  <c r="BA290" i="8" s="1"/>
  <c r="O291" i="18"/>
  <c r="AT291" i="8"/>
  <c r="W292" i="18"/>
  <c r="AN293" i="8"/>
  <c r="T294" i="18" s="1"/>
  <c r="AV293" i="8"/>
  <c r="Z294" i="18" s="1"/>
  <c r="H294" i="18"/>
  <c r="H293" i="27"/>
  <c r="AG293" i="8"/>
  <c r="M294" i="18" s="1"/>
  <c r="AS292" i="8"/>
  <c r="X293" i="18" s="1"/>
  <c r="F293" i="18"/>
  <c r="F292" i="27"/>
  <c r="AL292" i="8"/>
  <c r="R293" i="18" s="1"/>
  <c r="AD292" i="8"/>
  <c r="K293" i="18" s="1"/>
  <c r="AK292" i="8"/>
  <c r="AC292" i="8"/>
  <c r="AR292" i="8"/>
  <c r="E293" i="18"/>
  <c r="E292" i="27"/>
  <c r="AP291" i="8"/>
  <c r="Q292" i="18"/>
  <c r="R293" i="8"/>
  <c r="G293" i="8"/>
  <c r="CV294" i="8"/>
  <c r="AU294" i="8"/>
  <c r="AF294" i="8"/>
  <c r="O295" i="8"/>
  <c r="I296" i="8" s="1"/>
  <c r="J296" i="8" s="1"/>
  <c r="AM294" i="8"/>
  <c r="S295" i="18" s="1"/>
  <c r="G294" i="27"/>
  <c r="G295" i="18"/>
  <c r="AA292" i="18"/>
  <c r="AX291" i="8"/>
  <c r="BF290" i="8"/>
  <c r="BG290" i="8" s="1"/>
  <c r="P291" i="18"/>
  <c r="DA293" i="8"/>
  <c r="BM293" i="8"/>
  <c r="BN293" i="8" s="1"/>
  <c r="Y294" i="18"/>
  <c r="BP290" i="8"/>
  <c r="BQ290" i="8" s="1"/>
  <c r="AC291" i="18"/>
  <c r="AL293" i="25"/>
  <c r="D295" i="8"/>
  <c r="C295" i="8"/>
  <c r="E295" i="8"/>
  <c r="AJ294" i="25"/>
  <c r="AL295" i="25"/>
  <c r="AM293" i="25" l="1"/>
  <c r="CR286" i="8"/>
  <c r="AM287" i="18"/>
  <c r="CL287" i="8"/>
  <c r="CM287" i="8"/>
  <c r="CY294" i="8"/>
  <c r="CZ294" i="8"/>
  <c r="CW294" i="8"/>
  <c r="CX295" i="8" s="1"/>
  <c r="AP296" i="18" s="1"/>
  <c r="CN294" i="8"/>
  <c r="CQ294" i="8"/>
  <c r="CO286" i="8"/>
  <c r="CP286" i="8" s="1"/>
  <c r="AN287" i="18" s="1"/>
  <c r="CK287" i="8"/>
  <c r="CJ288" i="8"/>
  <c r="AL289" i="18" s="1"/>
  <c r="CI295" i="8"/>
  <c r="AK296" i="18" s="1"/>
  <c r="AK294" i="25"/>
  <c r="AM295" i="25"/>
  <c r="S295" i="8"/>
  <c r="T295" i="8" s="1"/>
  <c r="U295" i="8"/>
  <c r="V295" i="8" s="1"/>
  <c r="P295" i="8"/>
  <c r="Q295" i="8" s="1"/>
  <c r="F295" i="8"/>
  <c r="H295" i="8" s="1"/>
  <c r="CU295" i="8" s="1"/>
  <c r="M295" i="8"/>
  <c r="L295" i="8" s="1"/>
  <c r="K296" i="8" s="1"/>
  <c r="N296" i="8" s="1"/>
  <c r="AX292" i="8"/>
  <c r="BP292" i="8" s="1"/>
  <c r="CH295" i="8"/>
  <c r="D296" i="18"/>
  <c r="C296" i="18"/>
  <c r="BO293" i="8"/>
  <c r="AH294" i="18" s="1"/>
  <c r="BL290" i="8"/>
  <c r="AG291" i="18" s="1"/>
  <c r="BH290" i="8"/>
  <c r="AF291" i="18" s="1"/>
  <c r="BR290" i="8"/>
  <c r="AI291" i="18" s="1"/>
  <c r="BB290" i="8"/>
  <c r="AD291" i="18" s="1"/>
  <c r="BE293" i="8"/>
  <c r="AE294" i="18" s="1"/>
  <c r="R294" i="8"/>
  <c r="AO294" i="8"/>
  <c r="U295" i="18" s="1"/>
  <c r="I294" i="27"/>
  <c r="AW294" i="8"/>
  <c r="AA295" i="18" s="1"/>
  <c r="AH294" i="8"/>
  <c r="N295" i="18" s="1"/>
  <c r="I295" i="18"/>
  <c r="M296" i="25"/>
  <c r="AI296" i="25" s="1"/>
  <c r="N296" i="25"/>
  <c r="O296" i="25"/>
  <c r="Q295" i="25"/>
  <c r="P295" i="25"/>
  <c r="AU295" i="8"/>
  <c r="AF295" i="8"/>
  <c r="O296" i="8"/>
  <c r="I297" i="8" s="1"/>
  <c r="J297" i="8" s="1"/>
  <c r="AM295" i="8"/>
  <c r="S296" i="18" s="1"/>
  <c r="G296" i="18"/>
  <c r="G295" i="27"/>
  <c r="AZ291" i="8"/>
  <c r="BA291" i="8" s="1"/>
  <c r="O292" i="18"/>
  <c r="BM294" i="8"/>
  <c r="BN294" i="8" s="1"/>
  <c r="Y295" i="18"/>
  <c r="D292" i="27"/>
  <c r="BF291" i="8"/>
  <c r="BG291" i="8" s="1"/>
  <c r="P292" i="18"/>
  <c r="BC294" i="8"/>
  <c r="BD294" i="8" s="1"/>
  <c r="L295" i="18"/>
  <c r="AG294" i="8"/>
  <c r="M295" i="18" s="1"/>
  <c r="AN294" i="8"/>
  <c r="T295" i="18" s="1"/>
  <c r="AV294" i="8"/>
  <c r="Z295" i="18" s="1"/>
  <c r="H295" i="18"/>
  <c r="H294" i="27"/>
  <c r="BJ291" i="8"/>
  <c r="BK291" i="8" s="1"/>
  <c r="AB292" i="18"/>
  <c r="R295" i="25"/>
  <c r="C290" i="27"/>
  <c r="BU290" i="8"/>
  <c r="AJ291" i="18" s="1"/>
  <c r="BS291" i="8"/>
  <c r="BT291" i="8" s="1"/>
  <c r="V292" i="18"/>
  <c r="AK293" i="8"/>
  <c r="AC293" i="8"/>
  <c r="AR293" i="8"/>
  <c r="E293" i="27"/>
  <c r="E294" i="18"/>
  <c r="AT292" i="8"/>
  <c r="W293" i="18"/>
  <c r="DA294" i="8"/>
  <c r="G294" i="8"/>
  <c r="CV295" i="8"/>
  <c r="AI292" i="8"/>
  <c r="AE292" i="8"/>
  <c r="J293" i="18"/>
  <c r="BP291" i="8"/>
  <c r="BQ291" i="8" s="1"/>
  <c r="AC292" i="18"/>
  <c r="F293" i="27"/>
  <c r="AD293" i="8"/>
  <c r="K294" i="18" s="1"/>
  <c r="AS293" i="8"/>
  <c r="X294" i="18" s="1"/>
  <c r="AL293" i="8"/>
  <c r="R294" i="18" s="1"/>
  <c r="F294" i="18"/>
  <c r="AP292" i="8"/>
  <c r="Q293" i="18"/>
  <c r="AH293" i="8"/>
  <c r="N294" i="18" s="1"/>
  <c r="AW293" i="8"/>
  <c r="AA294" i="18" s="1"/>
  <c r="AO293" i="8"/>
  <c r="U294" i="18" s="1"/>
  <c r="I293" i="27"/>
  <c r="I294" i="18"/>
  <c r="C296" i="8"/>
  <c r="AJ295" i="25"/>
  <c r="AL296" i="25"/>
  <c r="D296" i="8"/>
  <c r="E296" i="8"/>
  <c r="CR287" i="8" l="1"/>
  <c r="AM288" i="18"/>
  <c r="CL288" i="8"/>
  <c r="CM288" i="8"/>
  <c r="CY295" i="8"/>
  <c r="CZ295" i="8"/>
  <c r="CW295" i="8"/>
  <c r="CX296" i="8" s="1"/>
  <c r="AP297" i="18" s="1"/>
  <c r="AK295" i="25"/>
  <c r="CN295" i="8"/>
  <c r="CQ295" i="8"/>
  <c r="CO287" i="8"/>
  <c r="CP287" i="8" s="1"/>
  <c r="AN288" i="18" s="1"/>
  <c r="CK288" i="8"/>
  <c r="CJ289" i="8"/>
  <c r="AL290" i="18" s="1"/>
  <c r="CI296" i="8"/>
  <c r="AK297" i="18" s="1"/>
  <c r="AM296" i="25"/>
  <c r="R296" i="25"/>
  <c r="AC293" i="18"/>
  <c r="CH296" i="8"/>
  <c r="D297" i="18"/>
  <c r="C297" i="18"/>
  <c r="M296" i="8"/>
  <c r="L296" i="8" s="1"/>
  <c r="K297" i="8" s="1"/>
  <c r="N297" i="8" s="1"/>
  <c r="F296" i="8"/>
  <c r="H296" i="8" s="1"/>
  <c r="CU296" i="8" s="1"/>
  <c r="P296" i="8"/>
  <c r="Q296" i="8" s="1"/>
  <c r="S296" i="8"/>
  <c r="T296" i="8" s="1"/>
  <c r="U296" i="8"/>
  <c r="BE294" i="8"/>
  <c r="AE295" i="18" s="1"/>
  <c r="BB291" i="8"/>
  <c r="AD292" i="18" s="1"/>
  <c r="BL291" i="8"/>
  <c r="AG292" i="18" s="1"/>
  <c r="BH291" i="8"/>
  <c r="AF292" i="18" s="1"/>
  <c r="BQ292" i="8"/>
  <c r="BR291" i="8"/>
  <c r="AI292" i="18" s="1"/>
  <c r="BO294" i="8"/>
  <c r="AH295" i="18" s="1"/>
  <c r="AU296" i="8"/>
  <c r="AF296" i="8"/>
  <c r="O297" i="8"/>
  <c r="I298" i="8" s="1"/>
  <c r="J298" i="8" s="1"/>
  <c r="AM296" i="8"/>
  <c r="S297" i="18" s="1"/>
  <c r="G296" i="27"/>
  <c r="G297" i="18"/>
  <c r="BF292" i="8"/>
  <c r="BG292" i="8" s="1"/>
  <c r="P293" i="18"/>
  <c r="BJ292" i="8"/>
  <c r="BK292" i="8" s="1"/>
  <c r="AB293" i="18"/>
  <c r="AK294" i="8"/>
  <c r="AC294" i="8"/>
  <c r="AR294" i="8"/>
  <c r="E295" i="18"/>
  <c r="E294" i="27"/>
  <c r="G295" i="8"/>
  <c r="CV296" i="8"/>
  <c r="AT293" i="8"/>
  <c r="W294" i="18"/>
  <c r="AV295" i="8"/>
  <c r="Z296" i="18" s="1"/>
  <c r="H296" i="18"/>
  <c r="H295" i="27"/>
  <c r="AG295" i="8"/>
  <c r="M296" i="18" s="1"/>
  <c r="AN295" i="8"/>
  <c r="T296" i="18" s="1"/>
  <c r="F295" i="18"/>
  <c r="AD294" i="8"/>
  <c r="K295" i="18" s="1"/>
  <c r="AS294" i="8"/>
  <c r="X295" i="18" s="1"/>
  <c r="AL294" i="8"/>
  <c r="R295" i="18" s="1"/>
  <c r="F294" i="27"/>
  <c r="AX293" i="8"/>
  <c r="AI293" i="8"/>
  <c r="AE293" i="8"/>
  <c r="J294" i="18"/>
  <c r="BC295" i="8"/>
  <c r="BD295" i="8" s="1"/>
  <c r="L296" i="18"/>
  <c r="N297" i="25"/>
  <c r="M297" i="25"/>
  <c r="O297" i="25"/>
  <c r="Q296" i="25"/>
  <c r="P296" i="25"/>
  <c r="R295" i="8"/>
  <c r="C291" i="27"/>
  <c r="BU291" i="8"/>
  <c r="AJ292" i="18" s="1"/>
  <c r="AH295" i="8"/>
  <c r="N296" i="18" s="1"/>
  <c r="I295" i="27"/>
  <c r="AO295" i="8"/>
  <c r="U296" i="18" s="1"/>
  <c r="AW295" i="8"/>
  <c r="AA296" i="18" s="1"/>
  <c r="I296" i="18"/>
  <c r="AP293" i="8"/>
  <c r="Q294" i="18"/>
  <c r="D293" i="27"/>
  <c r="BS292" i="8"/>
  <c r="BT292" i="8" s="1"/>
  <c r="V293" i="18"/>
  <c r="DA295" i="8"/>
  <c r="BM295" i="8"/>
  <c r="BN295" i="8" s="1"/>
  <c r="Y296" i="18"/>
  <c r="AZ292" i="8"/>
  <c r="BA292" i="8" s="1"/>
  <c r="O293" i="18"/>
  <c r="AJ296" i="25"/>
  <c r="E297" i="8"/>
  <c r="D297" i="8"/>
  <c r="C297" i="8"/>
  <c r="CR288" i="8" l="1"/>
  <c r="AM289" i="18"/>
  <c r="CL289" i="8"/>
  <c r="CM289" i="8"/>
  <c r="CY296" i="8"/>
  <c r="CZ296" i="8"/>
  <c r="CW296" i="8"/>
  <c r="CX297" i="8" s="1"/>
  <c r="AP298" i="18" s="1"/>
  <c r="CN296" i="8"/>
  <c r="CQ296" i="8"/>
  <c r="CO288" i="8"/>
  <c r="CP288" i="8" s="1"/>
  <c r="AN289" i="18" s="1"/>
  <c r="CK289" i="8"/>
  <c r="CJ290" i="8"/>
  <c r="AL291" i="18" s="1"/>
  <c r="CI297" i="8"/>
  <c r="AK298" i="18" s="1"/>
  <c r="AK296" i="25"/>
  <c r="U297" i="8"/>
  <c r="V297" i="8" s="1"/>
  <c r="M297" i="8"/>
  <c r="L297" i="8" s="1"/>
  <c r="K298" i="8" s="1"/>
  <c r="N298" i="8" s="1"/>
  <c r="S297" i="8"/>
  <c r="T297" i="8" s="1"/>
  <c r="F297" i="8"/>
  <c r="H297" i="8" s="1"/>
  <c r="CU297" i="8" s="1"/>
  <c r="P297" i="8"/>
  <c r="Q297" i="8" s="1"/>
  <c r="AI297" i="25"/>
  <c r="R297" i="25"/>
  <c r="AX294" i="8"/>
  <c r="BP294" i="8" s="1"/>
  <c r="C298" i="18"/>
  <c r="CH297" i="8"/>
  <c r="D298" i="18"/>
  <c r="C292" i="27"/>
  <c r="BU292" i="8"/>
  <c r="AJ293" i="18" s="1"/>
  <c r="BB292" i="8"/>
  <c r="AD293" i="18" s="1"/>
  <c r="BL292" i="8"/>
  <c r="AG293" i="18" s="1"/>
  <c r="BO295" i="8"/>
  <c r="AH296" i="18" s="1"/>
  <c r="BE295" i="8"/>
  <c r="AE296" i="18" s="1"/>
  <c r="AV296" i="8"/>
  <c r="Z297" i="18" s="1"/>
  <c r="H297" i="18"/>
  <c r="AG296" i="8"/>
  <c r="M297" i="18" s="1"/>
  <c r="H296" i="27"/>
  <c r="AN296" i="8"/>
  <c r="T297" i="18" s="1"/>
  <c r="AS295" i="8"/>
  <c r="X296" i="18" s="1"/>
  <c r="F296" i="18"/>
  <c r="F295" i="27"/>
  <c r="AD295" i="8"/>
  <c r="K296" i="18" s="1"/>
  <c r="AL295" i="8"/>
  <c r="R296" i="18" s="1"/>
  <c r="AI294" i="8"/>
  <c r="AE294" i="8"/>
  <c r="J295" i="18"/>
  <c r="BR292" i="8"/>
  <c r="AI293" i="18" s="1"/>
  <c r="AP294" i="8"/>
  <c r="Q295" i="18"/>
  <c r="R296" i="8"/>
  <c r="AZ293" i="8"/>
  <c r="BA293" i="8" s="1"/>
  <c r="O294" i="18"/>
  <c r="BC296" i="8"/>
  <c r="BD296" i="8" s="1"/>
  <c r="L297" i="18"/>
  <c r="BH292" i="8"/>
  <c r="AF293" i="18" s="1"/>
  <c r="V296" i="8"/>
  <c r="BF293" i="8"/>
  <c r="BG293" i="8" s="1"/>
  <c r="P294" i="18"/>
  <c r="AK295" i="8"/>
  <c r="AC295" i="8"/>
  <c r="AR295" i="8"/>
  <c r="E295" i="27"/>
  <c r="E296" i="18"/>
  <c r="AU297" i="8"/>
  <c r="AF297" i="8"/>
  <c r="O298" i="8"/>
  <c r="I299" i="8" s="1"/>
  <c r="J299" i="8" s="1"/>
  <c r="G297" i="27"/>
  <c r="AM297" i="8"/>
  <c r="S298" i="18" s="1"/>
  <c r="G298" i="18"/>
  <c r="BP293" i="8"/>
  <c r="BQ293" i="8" s="1"/>
  <c r="AC294" i="18"/>
  <c r="G296" i="8"/>
  <c r="CV297" i="8"/>
  <c r="BM296" i="8"/>
  <c r="BN296" i="8" s="1"/>
  <c r="Y297" i="18"/>
  <c r="D294" i="27"/>
  <c r="BJ293" i="8"/>
  <c r="BK293" i="8" s="1"/>
  <c r="AB294" i="18"/>
  <c r="M298" i="25"/>
  <c r="AI298" i="25" s="1"/>
  <c r="N298" i="25"/>
  <c r="O298" i="25"/>
  <c r="Q297" i="25"/>
  <c r="P297" i="25"/>
  <c r="DA296" i="8"/>
  <c r="BS293" i="8"/>
  <c r="BT293" i="8" s="1"/>
  <c r="V294" i="18"/>
  <c r="AT294" i="8"/>
  <c r="W295" i="18"/>
  <c r="C298" i="8"/>
  <c r="D298" i="8"/>
  <c r="E298" i="8"/>
  <c r="AL297" i="25"/>
  <c r="AL298" i="25"/>
  <c r="CR289" i="8" l="1"/>
  <c r="AM290" i="18"/>
  <c r="CL290" i="8"/>
  <c r="CM290" i="8"/>
  <c r="CY297" i="8"/>
  <c r="CZ297" i="8"/>
  <c r="CW297" i="8"/>
  <c r="CX298" i="8" s="1"/>
  <c r="AP299" i="18" s="1"/>
  <c r="CN297" i="8"/>
  <c r="CQ297" i="8"/>
  <c r="CO289" i="8"/>
  <c r="CP289" i="8" s="1"/>
  <c r="AN290" i="18" s="1"/>
  <c r="CK290" i="8"/>
  <c r="CJ291" i="8"/>
  <c r="AL292" i="18" s="1"/>
  <c r="CI298" i="8"/>
  <c r="AK299" i="18" s="1"/>
  <c r="AM298" i="25"/>
  <c r="AM297" i="25"/>
  <c r="R298" i="25"/>
  <c r="AC295" i="18"/>
  <c r="U298" i="8"/>
  <c r="V298" i="8" s="1"/>
  <c r="I299" i="18" s="1"/>
  <c r="M298" i="8"/>
  <c r="L298" i="8" s="1"/>
  <c r="K299" i="8" s="1"/>
  <c r="N299" i="8" s="1"/>
  <c r="F298" i="8"/>
  <c r="H298" i="8" s="1"/>
  <c r="CU298" i="8" s="1"/>
  <c r="S298" i="8"/>
  <c r="T298" i="8" s="1"/>
  <c r="P298" i="8"/>
  <c r="Q298" i="8" s="1"/>
  <c r="D295" i="27"/>
  <c r="C299" i="18"/>
  <c r="CH298" i="8"/>
  <c r="D299" i="18"/>
  <c r="BU293" i="8"/>
  <c r="AJ294" i="18" s="1"/>
  <c r="C293" i="27"/>
  <c r="BE296" i="8"/>
  <c r="AE297" i="18" s="1"/>
  <c r="BO296" i="8"/>
  <c r="AH297" i="18" s="1"/>
  <c r="BL293" i="8"/>
  <c r="AG294" i="18" s="1"/>
  <c r="BQ294" i="8"/>
  <c r="BR293" i="8"/>
  <c r="AI294" i="18" s="1"/>
  <c r="AU298" i="8"/>
  <c r="AF298" i="8"/>
  <c r="O299" i="8"/>
  <c r="I300" i="8" s="1"/>
  <c r="J300" i="8" s="1"/>
  <c r="G298" i="27"/>
  <c r="AM298" i="8"/>
  <c r="S299" i="18" s="1"/>
  <c r="G299" i="18"/>
  <c r="BH293" i="8"/>
  <c r="AF294" i="18" s="1"/>
  <c r="BS294" i="8"/>
  <c r="BT294" i="8" s="1"/>
  <c r="V295" i="18"/>
  <c r="AG297" i="8"/>
  <c r="M298" i="18" s="1"/>
  <c r="AV297" i="8"/>
  <c r="Z298" i="18" s="1"/>
  <c r="AN297" i="8"/>
  <c r="T298" i="18" s="1"/>
  <c r="H297" i="27"/>
  <c r="H298" i="18"/>
  <c r="BB293" i="8"/>
  <c r="AD294" i="18" s="1"/>
  <c r="AI295" i="8"/>
  <c r="AE295" i="8"/>
  <c r="J296" i="18"/>
  <c r="AP295" i="8"/>
  <c r="Q296" i="18"/>
  <c r="DA297" i="8"/>
  <c r="G297" i="8"/>
  <c r="CV298" i="8"/>
  <c r="BC297" i="8"/>
  <c r="BD297" i="8" s="1"/>
  <c r="L298" i="18"/>
  <c r="AK296" i="8"/>
  <c r="AC296" i="8"/>
  <c r="AR296" i="8"/>
  <c r="E297" i="18"/>
  <c r="E296" i="27"/>
  <c r="BJ294" i="8"/>
  <c r="BK294" i="8" s="1"/>
  <c r="AB295" i="18"/>
  <c r="M299" i="25"/>
  <c r="AI299" i="25" s="1"/>
  <c r="N299" i="25"/>
  <c r="O299" i="25"/>
  <c r="Q298" i="25"/>
  <c r="P298" i="25"/>
  <c r="AZ294" i="8"/>
  <c r="BA294" i="8" s="1"/>
  <c r="O295" i="18"/>
  <c r="BM297" i="8"/>
  <c r="BN297" i="8" s="1"/>
  <c r="Y298" i="18"/>
  <c r="AH296" i="8"/>
  <c r="N297" i="18" s="1"/>
  <c r="I297" i="18"/>
  <c r="AW296" i="8"/>
  <c r="AO296" i="8"/>
  <c r="U297" i="18" s="1"/>
  <c r="I296" i="27"/>
  <c r="AD296" i="8"/>
  <c r="K297" i="18" s="1"/>
  <c r="F296" i="27"/>
  <c r="AS296" i="8"/>
  <c r="X297" i="18" s="1"/>
  <c r="AL296" i="8"/>
  <c r="R297" i="18" s="1"/>
  <c r="F297" i="18"/>
  <c r="BF294" i="8"/>
  <c r="BG294" i="8" s="1"/>
  <c r="P295" i="18"/>
  <c r="AT295" i="8"/>
  <c r="W296" i="18"/>
  <c r="AX295" i="8"/>
  <c r="I298" i="18"/>
  <c r="AH297" i="8"/>
  <c r="N298" i="18" s="1"/>
  <c r="AO297" i="8"/>
  <c r="U298" i="18" s="1"/>
  <c r="AW297" i="8"/>
  <c r="AA298" i="18" s="1"/>
  <c r="I297" i="27"/>
  <c r="R297" i="8"/>
  <c r="D299" i="8"/>
  <c r="AJ299" i="25"/>
  <c r="AJ298" i="25"/>
  <c r="C299" i="8"/>
  <c r="AJ297" i="25"/>
  <c r="E299" i="8"/>
  <c r="CR290" i="8" l="1"/>
  <c r="AM291" i="18"/>
  <c r="CL291" i="8"/>
  <c r="CM291" i="8"/>
  <c r="CY298" i="8"/>
  <c r="CZ298" i="8"/>
  <c r="CW298" i="8"/>
  <c r="CX299" i="8" s="1"/>
  <c r="AP300" i="18" s="1"/>
  <c r="CN298" i="8"/>
  <c r="CQ298" i="8"/>
  <c r="CO290" i="8"/>
  <c r="CP290" i="8" s="1"/>
  <c r="AN291" i="18" s="1"/>
  <c r="CK291" i="8"/>
  <c r="CJ292" i="8"/>
  <c r="AL293" i="18" s="1"/>
  <c r="CI299" i="8"/>
  <c r="AK300" i="18" s="1"/>
  <c r="AK297" i="25"/>
  <c r="AK298" i="25"/>
  <c r="AK299" i="25"/>
  <c r="M299" i="8"/>
  <c r="L299" i="8" s="1"/>
  <c r="K300" i="8" s="1"/>
  <c r="N300" i="8" s="1"/>
  <c r="F299" i="8"/>
  <c r="H299" i="8" s="1"/>
  <c r="CU299" i="8" s="1"/>
  <c r="P299" i="8"/>
  <c r="Q299" i="8" s="1"/>
  <c r="S299" i="8"/>
  <c r="T299" i="8" s="1"/>
  <c r="U299" i="8"/>
  <c r="V299" i="8" s="1"/>
  <c r="I300" i="18" s="1"/>
  <c r="AH298" i="8"/>
  <c r="N299" i="18" s="1"/>
  <c r="AW298" i="8"/>
  <c r="AA299" i="18" s="1"/>
  <c r="AO298" i="8"/>
  <c r="U299" i="18" s="1"/>
  <c r="I298" i="27"/>
  <c r="R299" i="25"/>
  <c r="C300" i="18"/>
  <c r="CH299" i="8"/>
  <c r="D300" i="18"/>
  <c r="BE297" i="8"/>
  <c r="AE298" i="18" s="1"/>
  <c r="BU294" i="8"/>
  <c r="AJ295" i="18" s="1"/>
  <c r="C294" i="27"/>
  <c r="BL294" i="8"/>
  <c r="AG295" i="18" s="1"/>
  <c r="BO297" i="8"/>
  <c r="AH298" i="18" s="1"/>
  <c r="BH294" i="8"/>
  <c r="AF295" i="18" s="1"/>
  <c r="AU299" i="8"/>
  <c r="AF299" i="8"/>
  <c r="O300" i="8"/>
  <c r="I301" i="8" s="1"/>
  <c r="J301" i="8" s="1"/>
  <c r="G299" i="27"/>
  <c r="G300" i="18"/>
  <c r="AM299" i="8"/>
  <c r="S300" i="18" s="1"/>
  <c r="AT296" i="8"/>
  <c r="W297" i="18"/>
  <c r="BC298" i="8"/>
  <c r="BD298" i="8" s="1"/>
  <c r="L299" i="18"/>
  <c r="AI296" i="8"/>
  <c r="AE296" i="8"/>
  <c r="J297" i="18"/>
  <c r="DA298" i="8"/>
  <c r="BB294" i="8"/>
  <c r="AD295" i="18" s="1"/>
  <c r="BJ295" i="8"/>
  <c r="BK295" i="8" s="1"/>
  <c r="AB296" i="18"/>
  <c r="M300" i="25"/>
  <c r="N300" i="25"/>
  <c r="O300" i="25"/>
  <c r="Q299" i="25"/>
  <c r="P299" i="25"/>
  <c r="AP296" i="8"/>
  <c r="Q297" i="18"/>
  <c r="BM298" i="8"/>
  <c r="BN298" i="8" s="1"/>
  <c r="Y299" i="18"/>
  <c r="BS295" i="8"/>
  <c r="BT295" i="8" s="1"/>
  <c r="V296" i="18"/>
  <c r="BP295" i="8"/>
  <c r="BQ295" i="8" s="1"/>
  <c r="AC296" i="18"/>
  <c r="AD297" i="8"/>
  <c r="K298" i="18" s="1"/>
  <c r="F298" i="18"/>
  <c r="F297" i="27"/>
  <c r="AS297" i="8"/>
  <c r="X298" i="18" s="1"/>
  <c r="AL297" i="8"/>
  <c r="R298" i="18" s="1"/>
  <c r="BR294" i="8"/>
  <c r="AI295" i="18" s="1"/>
  <c r="AA297" i="18"/>
  <c r="AX296" i="8"/>
  <c r="R298" i="8"/>
  <c r="AZ295" i="8"/>
  <c r="BA295" i="8" s="1"/>
  <c r="O296" i="18"/>
  <c r="D296" i="27"/>
  <c r="AK297" i="8"/>
  <c r="AC297" i="8"/>
  <c r="AR297" i="8"/>
  <c r="E298" i="18"/>
  <c r="E297" i="27"/>
  <c r="BF295" i="8"/>
  <c r="BG295" i="8" s="1"/>
  <c r="P296" i="18"/>
  <c r="G298" i="8"/>
  <c r="CV299" i="8"/>
  <c r="AV298" i="8"/>
  <c r="Z299" i="18" s="1"/>
  <c r="AN298" i="8"/>
  <c r="T299" i="18" s="1"/>
  <c r="H298" i="27"/>
  <c r="H299" i="18"/>
  <c r="AG298" i="8"/>
  <c r="M299" i="18" s="1"/>
  <c r="C300" i="8"/>
  <c r="D300" i="8"/>
  <c r="AL299" i="25"/>
  <c r="E300" i="8"/>
  <c r="CR291" i="8" l="1"/>
  <c r="AM292" i="18"/>
  <c r="CL292" i="8"/>
  <c r="CM292" i="8"/>
  <c r="CY299" i="8"/>
  <c r="CZ299" i="8"/>
  <c r="CW299" i="8"/>
  <c r="CX300" i="8" s="1"/>
  <c r="AP301" i="18" s="1"/>
  <c r="AM299" i="25"/>
  <c r="CN299" i="8"/>
  <c r="CQ299" i="8"/>
  <c r="CO291" i="8"/>
  <c r="CP291" i="8" s="1"/>
  <c r="AN292" i="18" s="1"/>
  <c r="CK292" i="8"/>
  <c r="CJ293" i="8"/>
  <c r="AL294" i="18" s="1"/>
  <c r="CI300" i="8"/>
  <c r="AK301" i="18" s="1"/>
  <c r="R300" i="25"/>
  <c r="AI300" i="25"/>
  <c r="I299" i="27"/>
  <c r="AO299" i="8"/>
  <c r="U300" i="18" s="1"/>
  <c r="AH299" i="8"/>
  <c r="N300" i="18" s="1"/>
  <c r="AW299" i="8"/>
  <c r="AA300" i="18" s="1"/>
  <c r="U300" i="8"/>
  <c r="V300" i="8" s="1"/>
  <c r="AW300" i="8" s="1"/>
  <c r="AA301" i="18" s="1"/>
  <c r="P300" i="8"/>
  <c r="Q300" i="8" s="1"/>
  <c r="M300" i="8"/>
  <c r="L300" i="8" s="1"/>
  <c r="K301" i="8" s="1"/>
  <c r="N301" i="8" s="1"/>
  <c r="F300" i="8"/>
  <c r="H300" i="8" s="1"/>
  <c r="CU300" i="8" s="1"/>
  <c r="S300" i="8"/>
  <c r="T300" i="8" s="1"/>
  <c r="D297" i="27"/>
  <c r="CH300" i="8"/>
  <c r="D301" i="18"/>
  <c r="C301" i="18"/>
  <c r="BL295" i="8"/>
  <c r="AG296" i="18" s="1"/>
  <c r="BH295" i="8"/>
  <c r="AF296" i="18" s="1"/>
  <c r="BB295" i="8"/>
  <c r="AD296" i="18" s="1"/>
  <c r="C295" i="27"/>
  <c r="BU295" i="8"/>
  <c r="AJ296" i="18" s="1"/>
  <c r="AU300" i="8"/>
  <c r="AF300" i="8"/>
  <c r="O301" i="8"/>
  <c r="I302" i="8" s="1"/>
  <c r="J302" i="8" s="1"/>
  <c r="AM300" i="8"/>
  <c r="S301" i="18" s="1"/>
  <c r="G301" i="18"/>
  <c r="G300" i="27"/>
  <c r="BE298" i="8"/>
  <c r="AE299" i="18" s="1"/>
  <c r="BO298" i="8"/>
  <c r="AH299" i="18" s="1"/>
  <c r="BR295" i="8"/>
  <c r="AI296" i="18" s="1"/>
  <c r="BC299" i="8"/>
  <c r="BD299" i="8" s="1"/>
  <c r="L300" i="18"/>
  <c r="BS296" i="8"/>
  <c r="BT296" i="8" s="1"/>
  <c r="V297" i="18"/>
  <c r="AK298" i="8"/>
  <c r="AC298" i="8"/>
  <c r="AR298" i="8"/>
  <c r="E299" i="18"/>
  <c r="E298" i="27"/>
  <c r="BM299" i="8"/>
  <c r="BN299" i="8" s="1"/>
  <c r="Y300" i="18"/>
  <c r="AL298" i="8"/>
  <c r="R299" i="18" s="1"/>
  <c r="F298" i="27"/>
  <c r="AD298" i="8"/>
  <c r="K299" i="18" s="1"/>
  <c r="AS298" i="8"/>
  <c r="X299" i="18" s="1"/>
  <c r="F299" i="18"/>
  <c r="BJ296" i="8"/>
  <c r="BK296" i="8" s="1"/>
  <c r="AB297" i="18"/>
  <c r="R299" i="8"/>
  <c r="DA299" i="8"/>
  <c r="AV299" i="8"/>
  <c r="Z300" i="18" s="1"/>
  <c r="H299" i="27"/>
  <c r="AG299" i="8"/>
  <c r="M300" i="18" s="1"/>
  <c r="AN299" i="8"/>
  <c r="T300" i="18" s="1"/>
  <c r="H300" i="18"/>
  <c r="AT297" i="8"/>
  <c r="W298" i="18"/>
  <c r="AX297" i="8"/>
  <c r="BP296" i="8"/>
  <c r="BQ296" i="8" s="1"/>
  <c r="AC297" i="18"/>
  <c r="M301" i="25"/>
  <c r="N301" i="25"/>
  <c r="O301" i="25"/>
  <c r="Q300" i="25"/>
  <c r="P300" i="25"/>
  <c r="AI297" i="8"/>
  <c r="AE297" i="8"/>
  <c r="J298" i="18"/>
  <c r="AZ296" i="8"/>
  <c r="BA296" i="8" s="1"/>
  <c r="O297" i="18"/>
  <c r="G299" i="8"/>
  <c r="CV300" i="8"/>
  <c r="AP297" i="8"/>
  <c r="Q298" i="18"/>
  <c r="BF296" i="8"/>
  <c r="BG296" i="8" s="1"/>
  <c r="P297" i="18"/>
  <c r="D301" i="8"/>
  <c r="AJ300" i="25"/>
  <c r="E301" i="8"/>
  <c r="C301" i="8"/>
  <c r="CR292" i="8" l="1"/>
  <c r="AM293" i="18"/>
  <c r="CL293" i="8"/>
  <c r="CM293" i="8"/>
  <c r="CY300" i="8"/>
  <c r="CZ300" i="8"/>
  <c r="CW300" i="8"/>
  <c r="CX301" i="8" s="1"/>
  <c r="AP302" i="18" s="1"/>
  <c r="CN300" i="8"/>
  <c r="CQ300" i="8"/>
  <c r="CO292" i="8"/>
  <c r="CP292" i="8" s="1"/>
  <c r="AN293" i="18" s="1"/>
  <c r="CK293" i="8"/>
  <c r="CJ294" i="8"/>
  <c r="AL295" i="18" s="1"/>
  <c r="CI301" i="8"/>
  <c r="AK302" i="18" s="1"/>
  <c r="AK300" i="25"/>
  <c r="M301" i="8"/>
  <c r="L301" i="8" s="1"/>
  <c r="K302" i="8" s="1"/>
  <c r="N302" i="8" s="1"/>
  <c r="F301" i="8"/>
  <c r="H301" i="8" s="1"/>
  <c r="CU301" i="8" s="1"/>
  <c r="P301" i="8"/>
  <c r="Q301" i="8" s="1"/>
  <c r="S301" i="8"/>
  <c r="T301" i="8" s="1"/>
  <c r="U301" i="8"/>
  <c r="V301" i="8" s="1"/>
  <c r="AW301" i="8" s="1"/>
  <c r="AA302" i="18" s="1"/>
  <c r="AI301" i="25"/>
  <c r="AO300" i="8"/>
  <c r="U301" i="18" s="1"/>
  <c r="I301" i="18"/>
  <c r="AH300" i="8"/>
  <c r="N301" i="18" s="1"/>
  <c r="I300" i="27"/>
  <c r="AX298" i="8"/>
  <c r="BP298" i="8" s="1"/>
  <c r="D298" i="27"/>
  <c r="R301" i="25"/>
  <c r="CH301" i="8"/>
  <c r="D302" i="18"/>
  <c r="C302" i="18"/>
  <c r="BO299" i="8"/>
  <c r="AH300" i="18" s="1"/>
  <c r="BE299" i="8"/>
  <c r="AE300" i="18" s="1"/>
  <c r="AU301" i="8"/>
  <c r="AF301" i="8"/>
  <c r="O302" i="8"/>
  <c r="I303" i="8" s="1"/>
  <c r="J303" i="8" s="1"/>
  <c r="AM301" i="8"/>
  <c r="S302" i="18" s="1"/>
  <c r="G302" i="18"/>
  <c r="G301" i="27"/>
  <c r="BR296" i="8"/>
  <c r="AI297" i="18" s="1"/>
  <c r="BL296" i="8"/>
  <c r="AG297" i="18" s="1"/>
  <c r="BH296" i="8"/>
  <c r="AF297" i="18" s="1"/>
  <c r="C296" i="27"/>
  <c r="BU296" i="8"/>
  <c r="AJ297" i="18" s="1"/>
  <c r="BB296" i="8"/>
  <c r="AD297" i="18" s="1"/>
  <c r="AZ297" i="8"/>
  <c r="BA297" i="8" s="1"/>
  <c r="O298" i="18"/>
  <c r="BP297" i="8"/>
  <c r="BQ297" i="8" s="1"/>
  <c r="AC298" i="18"/>
  <c r="BC300" i="8"/>
  <c r="BD300" i="8" s="1"/>
  <c r="L301" i="18"/>
  <c r="AK299" i="8"/>
  <c r="AC299" i="8"/>
  <c r="AR299" i="8"/>
  <c r="E300" i="18"/>
  <c r="E299" i="27"/>
  <c r="AN300" i="8"/>
  <c r="T301" i="18" s="1"/>
  <c r="H301" i="18"/>
  <c r="AV300" i="8"/>
  <c r="Z301" i="18" s="1"/>
  <c r="AG300" i="8"/>
  <c r="M301" i="18" s="1"/>
  <c r="H300" i="27"/>
  <c r="AT298" i="8"/>
  <c r="W299" i="18"/>
  <c r="BJ297" i="8"/>
  <c r="BK297" i="8" s="1"/>
  <c r="AB298" i="18"/>
  <c r="DA300" i="8"/>
  <c r="AI298" i="8"/>
  <c r="AE298" i="8"/>
  <c r="J299" i="18"/>
  <c r="BM300" i="8"/>
  <c r="BN300" i="8" s="1"/>
  <c r="Y301" i="18"/>
  <c r="BF297" i="8"/>
  <c r="BG297" i="8" s="1"/>
  <c r="P298" i="18"/>
  <c r="AL299" i="8"/>
  <c r="R300" i="18" s="1"/>
  <c r="F300" i="18"/>
  <c r="F299" i="27"/>
  <c r="AD299" i="8"/>
  <c r="K300" i="18" s="1"/>
  <c r="AS299" i="8"/>
  <c r="X300" i="18" s="1"/>
  <c r="AP298" i="8"/>
  <c r="Q299" i="18"/>
  <c r="N302" i="25"/>
  <c r="M302" i="25"/>
  <c r="AI302" i="25" s="1"/>
  <c r="O302" i="25"/>
  <c r="Q301" i="25"/>
  <c r="P301" i="25"/>
  <c r="R300" i="8"/>
  <c r="G300" i="8"/>
  <c r="CV301" i="8"/>
  <c r="BS297" i="8"/>
  <c r="BT297" i="8" s="1"/>
  <c r="V298" i="18"/>
  <c r="AJ301" i="25"/>
  <c r="AL300" i="25"/>
  <c r="C302" i="8"/>
  <c r="E302" i="8"/>
  <c r="D302" i="8"/>
  <c r="AL302" i="25"/>
  <c r="CR293" i="8" l="1"/>
  <c r="AM294" i="18"/>
  <c r="CL294" i="8"/>
  <c r="CM294" i="8"/>
  <c r="CY301" i="8"/>
  <c r="CZ301" i="8"/>
  <c r="CW301" i="8"/>
  <c r="CX302" i="8" s="1"/>
  <c r="AP303" i="18" s="1"/>
  <c r="CN301" i="8"/>
  <c r="CQ301" i="8"/>
  <c r="CO293" i="8"/>
  <c r="CP293" i="8" s="1"/>
  <c r="AN294" i="18" s="1"/>
  <c r="CK294" i="8"/>
  <c r="CJ295" i="8"/>
  <c r="AL296" i="18" s="1"/>
  <c r="CI302" i="8"/>
  <c r="AK303" i="18" s="1"/>
  <c r="AM300" i="25"/>
  <c r="AM302" i="25"/>
  <c r="AC299" i="18"/>
  <c r="AK301" i="25"/>
  <c r="I301" i="27"/>
  <c r="AH301" i="8"/>
  <c r="N302" i="18" s="1"/>
  <c r="I302" i="18"/>
  <c r="AO301" i="8"/>
  <c r="U302" i="18" s="1"/>
  <c r="R302" i="25"/>
  <c r="P302" i="8"/>
  <c r="Q302" i="8" s="1"/>
  <c r="U302" i="8"/>
  <c r="V302" i="8" s="1"/>
  <c r="I302" i="27" s="1"/>
  <c r="M302" i="8"/>
  <c r="L302" i="8" s="1"/>
  <c r="K303" i="8" s="1"/>
  <c r="N303" i="8" s="1"/>
  <c r="F302" i="8"/>
  <c r="H302" i="8" s="1"/>
  <c r="CU302" i="8" s="1"/>
  <c r="S302" i="8"/>
  <c r="T302" i="8" s="1"/>
  <c r="D299" i="27"/>
  <c r="CH302" i="8"/>
  <c r="D303" i="18"/>
  <c r="C303" i="18"/>
  <c r="BH297" i="8"/>
  <c r="AF298" i="18" s="1"/>
  <c r="BE300" i="8"/>
  <c r="AE301" i="18" s="1"/>
  <c r="BO300" i="8"/>
  <c r="AH301" i="18" s="1"/>
  <c r="BQ298" i="8"/>
  <c r="BR297" i="8"/>
  <c r="AI298" i="18" s="1"/>
  <c r="BL297" i="8"/>
  <c r="AG298" i="18" s="1"/>
  <c r="AU302" i="8"/>
  <c r="AF302" i="8"/>
  <c r="O303" i="8"/>
  <c r="I304" i="8" s="1"/>
  <c r="J304" i="8" s="1"/>
  <c r="AM302" i="8"/>
  <c r="S303" i="18" s="1"/>
  <c r="G303" i="18"/>
  <c r="G302" i="27"/>
  <c r="BU297" i="8"/>
  <c r="AJ298" i="18" s="1"/>
  <c r="C297" i="27"/>
  <c r="G301" i="8"/>
  <c r="CV302" i="8"/>
  <c r="R301" i="8"/>
  <c r="DA301" i="8"/>
  <c r="BB297" i="8"/>
  <c r="AD298" i="18" s="1"/>
  <c r="BM301" i="8"/>
  <c r="BN301" i="8" s="1"/>
  <c r="Y302" i="18"/>
  <c r="H302" i="18"/>
  <c r="H301" i="27"/>
  <c r="AV301" i="8"/>
  <c r="Z302" i="18" s="1"/>
  <c r="AG301" i="8"/>
  <c r="M302" i="18" s="1"/>
  <c r="AN301" i="8"/>
  <c r="T302" i="18" s="1"/>
  <c r="BJ298" i="8"/>
  <c r="BK298" i="8" s="1"/>
  <c r="AB299" i="18"/>
  <c r="M303" i="25"/>
  <c r="N303" i="25"/>
  <c r="O303" i="25"/>
  <c r="Q302" i="25"/>
  <c r="P302" i="25"/>
  <c r="AZ298" i="8"/>
  <c r="BA298" i="8" s="1"/>
  <c r="O299" i="18"/>
  <c r="AT299" i="8"/>
  <c r="W300" i="18"/>
  <c r="AX299" i="8"/>
  <c r="BF298" i="8"/>
  <c r="BG298" i="8" s="1"/>
  <c r="P299" i="18"/>
  <c r="AI299" i="8"/>
  <c r="AE299" i="8"/>
  <c r="J300" i="18"/>
  <c r="AK300" i="8"/>
  <c r="AC300" i="8"/>
  <c r="AR300" i="8"/>
  <c r="E301" i="18"/>
  <c r="E300" i="27"/>
  <c r="AL300" i="8"/>
  <c r="R301" i="18" s="1"/>
  <c r="AD300" i="8"/>
  <c r="K301" i="18" s="1"/>
  <c r="F301" i="18"/>
  <c r="F300" i="27"/>
  <c r="AS300" i="8"/>
  <c r="X301" i="18" s="1"/>
  <c r="BS298" i="8"/>
  <c r="BT298" i="8" s="1"/>
  <c r="V299" i="18"/>
  <c r="AP299" i="8"/>
  <c r="Q300" i="18"/>
  <c r="BC301" i="8"/>
  <c r="BD301" i="8" s="1"/>
  <c r="L302" i="18"/>
  <c r="AL301" i="25"/>
  <c r="C303" i="8"/>
  <c r="E303" i="8"/>
  <c r="AJ302" i="25"/>
  <c r="D303" i="8"/>
  <c r="CR294" i="8" l="1"/>
  <c r="AM295" i="18"/>
  <c r="CL295" i="8"/>
  <c r="CM295" i="8"/>
  <c r="CY302" i="8"/>
  <c r="CZ302" i="8"/>
  <c r="CW302" i="8"/>
  <c r="CX303" i="8" s="1"/>
  <c r="AP304" i="18" s="1"/>
  <c r="CN302" i="8"/>
  <c r="CQ302" i="8"/>
  <c r="CO294" i="8"/>
  <c r="CP294" i="8" s="1"/>
  <c r="AN295" i="18" s="1"/>
  <c r="AM301" i="25"/>
  <c r="CK295" i="8"/>
  <c r="CJ296" i="8"/>
  <c r="AL297" i="18" s="1"/>
  <c r="CI303" i="8"/>
  <c r="AK304" i="18" s="1"/>
  <c r="AK302" i="25"/>
  <c r="R303" i="25"/>
  <c r="AI303" i="25"/>
  <c r="AH302" i="8"/>
  <c r="N303" i="18" s="1"/>
  <c r="AO302" i="8"/>
  <c r="U303" i="18" s="1"/>
  <c r="I303" i="18"/>
  <c r="AW302" i="8"/>
  <c r="AA303" i="18" s="1"/>
  <c r="M303" i="8"/>
  <c r="L303" i="8" s="1"/>
  <c r="K304" i="8" s="1"/>
  <c r="N304" i="8" s="1"/>
  <c r="F303" i="8"/>
  <c r="H303" i="8" s="1"/>
  <c r="CU303" i="8" s="1"/>
  <c r="P303" i="8"/>
  <c r="Q303" i="8" s="1"/>
  <c r="S303" i="8"/>
  <c r="T303" i="8" s="1"/>
  <c r="U303" i="8"/>
  <c r="V303" i="8" s="1"/>
  <c r="I304" i="18" s="1"/>
  <c r="D300" i="27"/>
  <c r="CH303" i="8"/>
  <c r="D304" i="18"/>
  <c r="C304" i="18"/>
  <c r="AU303" i="8"/>
  <c r="AF303" i="8"/>
  <c r="O304" i="8"/>
  <c r="I305" i="8" s="1"/>
  <c r="J305" i="8" s="1"/>
  <c r="AM303" i="8"/>
  <c r="S304" i="18" s="1"/>
  <c r="G303" i="27"/>
  <c r="G304" i="18"/>
  <c r="BB298" i="8"/>
  <c r="AD299" i="18" s="1"/>
  <c r="BL298" i="8"/>
  <c r="AG299" i="18" s="1"/>
  <c r="BU298" i="8"/>
  <c r="AJ299" i="18" s="1"/>
  <c r="C298" i="27"/>
  <c r="BE301" i="8"/>
  <c r="AE302" i="18" s="1"/>
  <c r="BH298" i="8"/>
  <c r="AF299" i="18" s="1"/>
  <c r="BO301" i="8"/>
  <c r="AH302" i="18" s="1"/>
  <c r="AZ299" i="8"/>
  <c r="BA299" i="8" s="1"/>
  <c r="O300" i="18"/>
  <c r="AV302" i="8"/>
  <c r="Z303" i="18" s="1"/>
  <c r="H303" i="18"/>
  <c r="H302" i="27"/>
  <c r="AG302" i="8"/>
  <c r="M303" i="18" s="1"/>
  <c r="AN302" i="8"/>
  <c r="T303" i="18" s="1"/>
  <c r="AK301" i="8"/>
  <c r="AC301" i="8"/>
  <c r="AR301" i="8"/>
  <c r="E301" i="27"/>
  <c r="E302" i="18"/>
  <c r="G302" i="8"/>
  <c r="CV303" i="8"/>
  <c r="BC302" i="8"/>
  <c r="BD302" i="8" s="1"/>
  <c r="L303" i="18"/>
  <c r="AT300" i="8"/>
  <c r="W301" i="18"/>
  <c r="AX300" i="8"/>
  <c r="BM302" i="8"/>
  <c r="BN302" i="8" s="1"/>
  <c r="Y303" i="18"/>
  <c r="BS299" i="8"/>
  <c r="BT299" i="8" s="1"/>
  <c r="V300" i="18"/>
  <c r="BP299" i="8"/>
  <c r="BQ299" i="8" s="1"/>
  <c r="AC300" i="18"/>
  <c r="M304" i="25"/>
  <c r="N304" i="25"/>
  <c r="O304" i="25"/>
  <c r="Q303" i="25"/>
  <c r="P303" i="25"/>
  <c r="DA302" i="8"/>
  <c r="BF299" i="8"/>
  <c r="BG299" i="8" s="1"/>
  <c r="P300" i="18"/>
  <c r="AP300" i="8"/>
  <c r="Q301" i="18"/>
  <c r="AL301" i="8"/>
  <c r="R302" i="18" s="1"/>
  <c r="F302" i="18"/>
  <c r="F301" i="27"/>
  <c r="AS301" i="8"/>
  <c r="X302" i="18" s="1"/>
  <c r="AD301" i="8"/>
  <c r="K302" i="18" s="1"/>
  <c r="BJ299" i="8"/>
  <c r="BK299" i="8" s="1"/>
  <c r="AB300" i="18"/>
  <c r="R302" i="8"/>
  <c r="AI300" i="8"/>
  <c r="AE300" i="8"/>
  <c r="J301" i="18"/>
  <c r="BR298" i="8"/>
  <c r="AI299" i="18" s="1"/>
  <c r="E304" i="8"/>
  <c r="D304" i="8"/>
  <c r="C304" i="8"/>
  <c r="AJ303" i="25"/>
  <c r="CR295" i="8" l="1"/>
  <c r="AM296" i="18"/>
  <c r="CL296" i="8"/>
  <c r="CM296" i="8"/>
  <c r="CY303" i="8"/>
  <c r="CZ303" i="8"/>
  <c r="CW303" i="8"/>
  <c r="CX304" i="8" s="1"/>
  <c r="AP305" i="18" s="1"/>
  <c r="CN303" i="8"/>
  <c r="CQ303" i="8"/>
  <c r="CO295" i="8"/>
  <c r="CP295" i="8" s="1"/>
  <c r="AN296" i="18" s="1"/>
  <c r="CK296" i="8"/>
  <c r="CJ297" i="8"/>
  <c r="AL298" i="18" s="1"/>
  <c r="CI304" i="8"/>
  <c r="AK305" i="18" s="1"/>
  <c r="AK303" i="25"/>
  <c r="F304" i="8"/>
  <c r="H304" i="8" s="1"/>
  <c r="CU304" i="8" s="1"/>
  <c r="P304" i="8"/>
  <c r="Q304" i="8" s="1"/>
  <c r="S304" i="8"/>
  <c r="T304" i="8" s="1"/>
  <c r="U304" i="8"/>
  <c r="V304" i="8" s="1"/>
  <c r="AH304" i="8" s="1"/>
  <c r="N305" i="18" s="1"/>
  <c r="M304" i="8"/>
  <c r="L304" i="8" s="1"/>
  <c r="K305" i="8" s="1"/>
  <c r="N305" i="8" s="1"/>
  <c r="R304" i="25"/>
  <c r="AI304" i="25"/>
  <c r="AH303" i="8"/>
  <c r="N304" i="18" s="1"/>
  <c r="AO303" i="8"/>
  <c r="U304" i="18" s="1"/>
  <c r="AW303" i="8"/>
  <c r="AA304" i="18" s="1"/>
  <c r="I303" i="27"/>
  <c r="C305" i="18"/>
  <c r="CH304" i="8"/>
  <c r="D305" i="18"/>
  <c r="BB299" i="8"/>
  <c r="AD300" i="18" s="1"/>
  <c r="BH299" i="8"/>
  <c r="AF300" i="18" s="1"/>
  <c r="AU304" i="8"/>
  <c r="AF304" i="8"/>
  <c r="O305" i="8"/>
  <c r="I306" i="8" s="1"/>
  <c r="J306" i="8" s="1"/>
  <c r="G305" i="18"/>
  <c r="G304" i="27"/>
  <c r="AM304" i="8"/>
  <c r="S305" i="18" s="1"/>
  <c r="BE302" i="8"/>
  <c r="AE303" i="18" s="1"/>
  <c r="BO302" i="8"/>
  <c r="AH303" i="18" s="1"/>
  <c r="BL299" i="8"/>
  <c r="AG300" i="18" s="1"/>
  <c r="AI301" i="8"/>
  <c r="AE301" i="8"/>
  <c r="J302" i="18"/>
  <c r="AP301" i="8"/>
  <c r="Q302" i="18"/>
  <c r="C299" i="27"/>
  <c r="BU299" i="8"/>
  <c r="AJ300" i="18" s="1"/>
  <c r="AX301" i="8"/>
  <c r="AK302" i="8"/>
  <c r="AC302" i="8"/>
  <c r="AR302" i="8"/>
  <c r="E303" i="18"/>
  <c r="E302" i="27"/>
  <c r="BC303" i="8"/>
  <c r="BD303" i="8" s="1"/>
  <c r="L304" i="18"/>
  <c r="R303" i="8"/>
  <c r="BR299" i="8"/>
  <c r="AI300" i="18" s="1"/>
  <c r="BP300" i="8"/>
  <c r="BQ300" i="8" s="1"/>
  <c r="AC301" i="18"/>
  <c r="G303" i="8"/>
  <c r="CV304" i="8"/>
  <c r="F302" i="27"/>
  <c r="AD302" i="8"/>
  <c r="K303" i="18" s="1"/>
  <c r="AS302" i="8"/>
  <c r="X303" i="18" s="1"/>
  <c r="AL302" i="8"/>
  <c r="R303" i="18" s="1"/>
  <c r="F303" i="18"/>
  <c r="BS300" i="8"/>
  <c r="BT300" i="8" s="1"/>
  <c r="V301" i="18"/>
  <c r="BM303" i="8"/>
  <c r="BN303" i="8" s="1"/>
  <c r="Y304" i="18"/>
  <c r="AZ300" i="8"/>
  <c r="BA300" i="8" s="1"/>
  <c r="O301" i="18"/>
  <c r="DA303" i="8"/>
  <c r="BJ300" i="8"/>
  <c r="BK300" i="8" s="1"/>
  <c r="AB301" i="18"/>
  <c r="D301" i="27"/>
  <c r="N305" i="25"/>
  <c r="M305" i="25"/>
  <c r="AI305" i="25" s="1"/>
  <c r="O305" i="25"/>
  <c r="Q304" i="25"/>
  <c r="P304" i="25"/>
  <c r="BF300" i="8"/>
  <c r="BG300" i="8" s="1"/>
  <c r="P301" i="18"/>
  <c r="AT301" i="8"/>
  <c r="W302" i="18"/>
  <c r="AG303" i="8"/>
  <c r="M304" i="18" s="1"/>
  <c r="AN303" i="8"/>
  <c r="T304" i="18" s="1"/>
  <c r="H304" i="18"/>
  <c r="H303" i="27"/>
  <c r="AV303" i="8"/>
  <c r="Z304" i="18" s="1"/>
  <c r="C305" i="8"/>
  <c r="D305" i="8"/>
  <c r="E305" i="8"/>
  <c r="AJ305" i="25"/>
  <c r="AJ304" i="25"/>
  <c r="AL303" i="25"/>
  <c r="CR296" i="8" l="1"/>
  <c r="AM297" i="18"/>
  <c r="CL297" i="8"/>
  <c r="CM297" i="8"/>
  <c r="CZ304" i="8"/>
  <c r="CY304" i="8"/>
  <c r="CW304" i="8"/>
  <c r="CX305" i="8" s="1"/>
  <c r="AP306" i="18" s="1"/>
  <c r="CN304" i="8"/>
  <c r="CQ304" i="8"/>
  <c r="CO296" i="8"/>
  <c r="CP296" i="8" s="1"/>
  <c r="AN297" i="18" s="1"/>
  <c r="CK297" i="8"/>
  <c r="CJ298" i="8"/>
  <c r="AL299" i="18" s="1"/>
  <c r="CI305" i="8"/>
  <c r="AK306" i="18" s="1"/>
  <c r="AM303" i="25"/>
  <c r="F305" i="8"/>
  <c r="H305" i="8" s="1"/>
  <c r="CU305" i="8" s="1"/>
  <c r="M305" i="8"/>
  <c r="L305" i="8" s="1"/>
  <c r="K306" i="8" s="1"/>
  <c r="N306" i="8" s="1"/>
  <c r="P305" i="8"/>
  <c r="Q305" i="8" s="1"/>
  <c r="S305" i="8"/>
  <c r="T305" i="8" s="1"/>
  <c r="U305" i="8"/>
  <c r="V305" i="8" s="1"/>
  <c r="I306" i="18" s="1"/>
  <c r="AK305" i="25"/>
  <c r="AK304" i="25"/>
  <c r="I305" i="18"/>
  <c r="AW304" i="8"/>
  <c r="AA305" i="18" s="1"/>
  <c r="I304" i="27"/>
  <c r="AO304" i="8"/>
  <c r="U305" i="18" s="1"/>
  <c r="C306" i="18"/>
  <c r="CH305" i="8"/>
  <c r="D306" i="18"/>
  <c r="BO303" i="8"/>
  <c r="AH304" i="18" s="1"/>
  <c r="AU305" i="8"/>
  <c r="AF305" i="8"/>
  <c r="O306" i="8"/>
  <c r="I307" i="8" s="1"/>
  <c r="J307" i="8" s="1"/>
  <c r="G305" i="27"/>
  <c r="AM305" i="8"/>
  <c r="S306" i="18" s="1"/>
  <c r="G306" i="18"/>
  <c r="BH300" i="8"/>
  <c r="AF301" i="18" s="1"/>
  <c r="BB300" i="8"/>
  <c r="AD301" i="18" s="1"/>
  <c r="BE303" i="8"/>
  <c r="AE304" i="18" s="1"/>
  <c r="BL300" i="8"/>
  <c r="AG301" i="18" s="1"/>
  <c r="BR300" i="8"/>
  <c r="AI301" i="18" s="1"/>
  <c r="AT302" i="8"/>
  <c r="W303" i="18"/>
  <c r="AX302" i="8"/>
  <c r="BU300" i="8"/>
  <c r="AJ301" i="18" s="1"/>
  <c r="C300" i="27"/>
  <c r="BC304" i="8"/>
  <c r="BD304" i="8" s="1"/>
  <c r="L305" i="18"/>
  <c r="H305" i="18"/>
  <c r="H304" i="27"/>
  <c r="AG304" i="8"/>
  <c r="M305" i="18" s="1"/>
  <c r="AV304" i="8"/>
  <c r="Z305" i="18" s="1"/>
  <c r="AN304" i="8"/>
  <c r="T305" i="18" s="1"/>
  <c r="AS303" i="8"/>
  <c r="X304" i="18" s="1"/>
  <c r="AL303" i="8"/>
  <c r="R304" i="18" s="1"/>
  <c r="AD303" i="8"/>
  <c r="K304" i="18" s="1"/>
  <c r="F304" i="18"/>
  <c r="F303" i="27"/>
  <c r="AI302" i="8"/>
  <c r="AE302" i="8"/>
  <c r="J303" i="18"/>
  <c r="R304" i="8"/>
  <c r="AP302" i="8"/>
  <c r="Q303" i="18"/>
  <c r="BS301" i="8"/>
  <c r="BT301" i="8" s="1"/>
  <c r="V302" i="18"/>
  <c r="BM304" i="8"/>
  <c r="BN304" i="8" s="1"/>
  <c r="Y305" i="18"/>
  <c r="AK303" i="8"/>
  <c r="AC303" i="8"/>
  <c r="AR303" i="8"/>
  <c r="E303" i="27"/>
  <c r="E304" i="18"/>
  <c r="BP301" i="8"/>
  <c r="BQ301" i="8" s="1"/>
  <c r="AC302" i="18"/>
  <c r="BJ301" i="8"/>
  <c r="BK301" i="8" s="1"/>
  <c r="AB302" i="18"/>
  <c r="G304" i="8"/>
  <c r="CV305" i="8"/>
  <c r="AZ301" i="8"/>
  <c r="BA301" i="8" s="1"/>
  <c r="O302" i="18"/>
  <c r="N306" i="25"/>
  <c r="M306" i="25"/>
  <c r="AI306" i="25" s="1"/>
  <c r="O306" i="25"/>
  <c r="Q305" i="25"/>
  <c r="P305" i="25"/>
  <c r="DA304" i="8"/>
  <c r="R305" i="25"/>
  <c r="BF301" i="8"/>
  <c r="BG301" i="8" s="1"/>
  <c r="P302" i="18"/>
  <c r="D302" i="27"/>
  <c r="D306" i="8"/>
  <c r="E306" i="8"/>
  <c r="AL306" i="25"/>
  <c r="AL305" i="25"/>
  <c r="C306" i="8"/>
  <c r="AL304" i="25"/>
  <c r="CR297" i="8" l="1"/>
  <c r="AM298" i="18"/>
  <c r="CL298" i="8"/>
  <c r="CM298" i="8"/>
  <c r="CY305" i="8"/>
  <c r="CZ305" i="8"/>
  <c r="CW305" i="8"/>
  <c r="CX306" i="8" s="1"/>
  <c r="AP307" i="18" s="1"/>
  <c r="CN305" i="8"/>
  <c r="CQ305" i="8"/>
  <c r="AM304" i="25"/>
  <c r="CO297" i="8"/>
  <c r="CP297" i="8" s="1"/>
  <c r="AN298" i="18" s="1"/>
  <c r="AM305" i="25"/>
  <c r="CK298" i="8"/>
  <c r="CJ299" i="8"/>
  <c r="AL300" i="18" s="1"/>
  <c r="CI306" i="8"/>
  <c r="AK307" i="18" s="1"/>
  <c r="AW305" i="8"/>
  <c r="AA306" i="18" s="1"/>
  <c r="AO305" i="8"/>
  <c r="U306" i="18" s="1"/>
  <c r="AM306" i="25"/>
  <c r="AH305" i="8"/>
  <c r="N306" i="18" s="1"/>
  <c r="I305" i="27"/>
  <c r="D303" i="27"/>
  <c r="M306" i="8"/>
  <c r="L306" i="8" s="1"/>
  <c r="K307" i="8" s="1"/>
  <c r="N307" i="8" s="1"/>
  <c r="F306" i="8"/>
  <c r="H306" i="8" s="1"/>
  <c r="CU306" i="8" s="1"/>
  <c r="S306" i="8"/>
  <c r="T306" i="8" s="1"/>
  <c r="P306" i="8"/>
  <c r="Q306" i="8" s="1"/>
  <c r="U306" i="8"/>
  <c r="C307" i="18"/>
  <c r="CH306" i="8"/>
  <c r="D307" i="18"/>
  <c r="AU306" i="8"/>
  <c r="AF306" i="8"/>
  <c r="O307" i="8"/>
  <c r="I308" i="8" s="1"/>
  <c r="J308" i="8" s="1"/>
  <c r="G306" i="27"/>
  <c r="AM306" i="8"/>
  <c r="S307" i="18" s="1"/>
  <c r="G307" i="18"/>
  <c r="BO304" i="8"/>
  <c r="AH305" i="18" s="1"/>
  <c r="BB301" i="8"/>
  <c r="AD302" i="18" s="1"/>
  <c r="BH301" i="8"/>
  <c r="AF302" i="18" s="1"/>
  <c r="BU301" i="8"/>
  <c r="AJ302" i="18" s="1"/>
  <c r="C301" i="27"/>
  <c r="BR301" i="8"/>
  <c r="AI302" i="18" s="1"/>
  <c r="BE304" i="8"/>
  <c r="AE305" i="18" s="1"/>
  <c r="BL301" i="8"/>
  <c r="AG302" i="18" s="1"/>
  <c r="AP303" i="8"/>
  <c r="Q304" i="18"/>
  <c r="BM305" i="8"/>
  <c r="BN305" i="8" s="1"/>
  <c r="Y306" i="18"/>
  <c r="R306" i="25"/>
  <c r="N307" i="25"/>
  <c r="M307" i="25"/>
  <c r="P306" i="25"/>
  <c r="O307" i="25"/>
  <c r="Q306" i="25"/>
  <c r="AZ302" i="8"/>
  <c r="BA302" i="8" s="1"/>
  <c r="O303" i="18"/>
  <c r="DA305" i="8"/>
  <c r="BF302" i="8"/>
  <c r="BG302" i="8" s="1"/>
  <c r="P303" i="18"/>
  <c r="BS302" i="8"/>
  <c r="BT302" i="8" s="1"/>
  <c r="V303" i="18"/>
  <c r="BP302" i="8"/>
  <c r="BQ302" i="8" s="1"/>
  <c r="AC303" i="18"/>
  <c r="AK304" i="8"/>
  <c r="AC304" i="8"/>
  <c r="AR304" i="8"/>
  <c r="E305" i="18"/>
  <c r="E304" i="27"/>
  <c r="AT303" i="8"/>
  <c r="W304" i="18"/>
  <c r="AX303" i="8"/>
  <c r="AD304" i="8"/>
  <c r="K305" i="18" s="1"/>
  <c r="F305" i="18"/>
  <c r="AS304" i="8"/>
  <c r="X305" i="18" s="1"/>
  <c r="F304" i="27"/>
  <c r="AL304" i="8"/>
  <c r="R305" i="18" s="1"/>
  <c r="BC305" i="8"/>
  <c r="BD305" i="8" s="1"/>
  <c r="L306" i="18"/>
  <c r="G305" i="8"/>
  <c r="CV306" i="8"/>
  <c r="AI303" i="8"/>
  <c r="AE303" i="8"/>
  <c r="J304" i="18"/>
  <c r="R305" i="8"/>
  <c r="AV305" i="8"/>
  <c r="Z306" i="18" s="1"/>
  <c r="H306" i="18"/>
  <c r="H305" i="27"/>
  <c r="AN305" i="8"/>
  <c r="T306" i="18" s="1"/>
  <c r="AG305" i="8"/>
  <c r="M306" i="18" s="1"/>
  <c r="BJ302" i="8"/>
  <c r="BK302" i="8" s="1"/>
  <c r="AB303" i="18"/>
  <c r="E307" i="8"/>
  <c r="D307" i="8"/>
  <c r="C307" i="8"/>
  <c r="AJ306" i="25"/>
  <c r="CR298" i="8" l="1"/>
  <c r="AM299" i="18"/>
  <c r="CL299" i="8"/>
  <c r="CM299" i="8"/>
  <c r="CY306" i="8"/>
  <c r="CZ306" i="8"/>
  <c r="CW306" i="8"/>
  <c r="CX307" i="8" s="1"/>
  <c r="AP308" i="18" s="1"/>
  <c r="CN306" i="8"/>
  <c r="CQ306" i="8"/>
  <c r="CO298" i="8"/>
  <c r="CP298" i="8" s="1"/>
  <c r="AN299" i="18" s="1"/>
  <c r="CK299" i="8"/>
  <c r="CJ300" i="8"/>
  <c r="AL301" i="18" s="1"/>
  <c r="CI307" i="8"/>
  <c r="AK308" i="18" s="1"/>
  <c r="AK306" i="25"/>
  <c r="AI307" i="25"/>
  <c r="D304" i="27"/>
  <c r="C308" i="18"/>
  <c r="CH307" i="8"/>
  <c r="D308" i="18"/>
  <c r="M307" i="8"/>
  <c r="L307" i="8" s="1"/>
  <c r="K308" i="8" s="1"/>
  <c r="N308" i="8" s="1"/>
  <c r="F307" i="8"/>
  <c r="H307" i="8" s="1"/>
  <c r="CU307" i="8" s="1"/>
  <c r="P307" i="8"/>
  <c r="Q307" i="8" s="1"/>
  <c r="S307" i="8"/>
  <c r="T307" i="8" s="1"/>
  <c r="U307" i="8"/>
  <c r="V307" i="8" s="1"/>
  <c r="BO305" i="8"/>
  <c r="AH306" i="18" s="1"/>
  <c r="BB302" i="8"/>
  <c r="AD303" i="18" s="1"/>
  <c r="BL302" i="8"/>
  <c r="AG303" i="18" s="1"/>
  <c r="BE305" i="8"/>
  <c r="AE306" i="18" s="1"/>
  <c r="BR302" i="8"/>
  <c r="AI303" i="18" s="1"/>
  <c r="BH302" i="8"/>
  <c r="AF303" i="18" s="1"/>
  <c r="BU302" i="8"/>
  <c r="AJ303" i="18" s="1"/>
  <c r="C302" i="27"/>
  <c r="AL305" i="8"/>
  <c r="R306" i="18" s="1"/>
  <c r="AD305" i="8"/>
  <c r="K306" i="18" s="1"/>
  <c r="AS305" i="8"/>
  <c r="X306" i="18" s="1"/>
  <c r="F306" i="18"/>
  <c r="F305" i="27"/>
  <c r="R306" i="8"/>
  <c r="BJ303" i="8"/>
  <c r="BK303" i="8" s="1"/>
  <c r="AB304" i="18"/>
  <c r="V306" i="8"/>
  <c r="AV306" i="8"/>
  <c r="Z307" i="18" s="1"/>
  <c r="H307" i="18"/>
  <c r="H306" i="27"/>
  <c r="AN306" i="8"/>
  <c r="T307" i="18" s="1"/>
  <c r="AG306" i="8"/>
  <c r="M307" i="18" s="1"/>
  <c r="BC306" i="8"/>
  <c r="BD306" i="8" s="1"/>
  <c r="L307" i="18"/>
  <c r="AZ303" i="8"/>
  <c r="BA303" i="8" s="1"/>
  <c r="O304" i="18"/>
  <c r="AU307" i="8"/>
  <c r="AF307" i="8"/>
  <c r="O308" i="8"/>
  <c r="I309" i="8" s="1"/>
  <c r="J309" i="8" s="1"/>
  <c r="G308" i="18"/>
  <c r="G307" i="27"/>
  <c r="AM307" i="8"/>
  <c r="S308" i="18" s="1"/>
  <c r="BF303" i="8"/>
  <c r="BG303" i="8" s="1"/>
  <c r="P304" i="18"/>
  <c r="AT304" i="8"/>
  <c r="W305" i="18"/>
  <c r="AX304" i="8"/>
  <c r="BS303" i="8"/>
  <c r="BT303" i="8" s="1"/>
  <c r="V304" i="18"/>
  <c r="BM306" i="8"/>
  <c r="BN306" i="8" s="1"/>
  <c r="Y307" i="18"/>
  <c r="G306" i="8"/>
  <c r="CV307" i="8"/>
  <c r="N308" i="25"/>
  <c r="M308" i="25"/>
  <c r="O308" i="25"/>
  <c r="P307" i="25"/>
  <c r="Q307" i="25"/>
  <c r="BP303" i="8"/>
  <c r="BQ303" i="8" s="1"/>
  <c r="AC304" i="18"/>
  <c r="AI304" i="8"/>
  <c r="AE304" i="8"/>
  <c r="J305" i="18"/>
  <c r="AK305" i="8"/>
  <c r="AC305" i="8"/>
  <c r="AR305" i="8"/>
  <c r="E306" i="18"/>
  <c r="E305" i="27"/>
  <c r="AP304" i="8"/>
  <c r="Q305" i="18"/>
  <c r="DA306" i="8"/>
  <c r="R307" i="25"/>
  <c r="C308" i="8"/>
  <c r="D308" i="8"/>
  <c r="AL307" i="25"/>
  <c r="E308" i="8"/>
  <c r="CR299" i="8" l="1"/>
  <c r="AM300" i="18"/>
  <c r="CL300" i="8"/>
  <c r="CM300" i="8"/>
  <c r="CZ307" i="8"/>
  <c r="CY307" i="8"/>
  <c r="CW307" i="8"/>
  <c r="CX308" i="8" s="1"/>
  <c r="CN307" i="8"/>
  <c r="CQ307" i="8"/>
  <c r="CO299" i="8"/>
  <c r="CP299" i="8" s="1"/>
  <c r="AN300" i="18" s="1"/>
  <c r="CK300" i="8"/>
  <c r="CJ301" i="8"/>
  <c r="AL302" i="18" s="1"/>
  <c r="CI308" i="8"/>
  <c r="AM307" i="25"/>
  <c r="R308" i="25"/>
  <c r="AI308" i="25"/>
  <c r="D305" i="27"/>
  <c r="M308" i="8"/>
  <c r="L308" i="8" s="1"/>
  <c r="K309" i="8" s="1"/>
  <c r="N309" i="8" s="1"/>
  <c r="F308" i="8"/>
  <c r="H308" i="8" s="1"/>
  <c r="CU308" i="8" s="1"/>
  <c r="P308" i="8"/>
  <c r="Q308" i="8" s="1"/>
  <c r="S308" i="8"/>
  <c r="T308" i="8" s="1"/>
  <c r="U308" i="8"/>
  <c r="V308" i="8" s="1"/>
  <c r="CH308" i="8"/>
  <c r="BR303" i="8"/>
  <c r="AI304" i="18" s="1"/>
  <c r="BH303" i="8"/>
  <c r="AF304" i="18" s="1"/>
  <c r="BO306" i="8"/>
  <c r="AH307" i="18" s="1"/>
  <c r="AU308" i="8"/>
  <c r="AF308" i="8"/>
  <c r="O309" i="8"/>
  <c r="I310" i="8" s="1"/>
  <c r="J310" i="8" s="1"/>
  <c r="AM308" i="8"/>
  <c r="BB303" i="8"/>
  <c r="AD304" i="18" s="1"/>
  <c r="BU303" i="8"/>
  <c r="AJ304" i="18" s="1"/>
  <c r="C303" i="27"/>
  <c r="BL303" i="8"/>
  <c r="AG304" i="18" s="1"/>
  <c r="BE306" i="8"/>
  <c r="AE307" i="18" s="1"/>
  <c r="AP305" i="8"/>
  <c r="Q306" i="18"/>
  <c r="BM307" i="8"/>
  <c r="BN307" i="8" s="1"/>
  <c r="Y308" i="18"/>
  <c r="R307" i="8"/>
  <c r="DA307" i="8"/>
  <c r="AZ304" i="8"/>
  <c r="BA304" i="8" s="1"/>
  <c r="O305" i="18"/>
  <c r="AV307" i="8"/>
  <c r="Z308" i="18" s="1"/>
  <c r="AG307" i="8"/>
  <c r="M308" i="18" s="1"/>
  <c r="H308" i="18"/>
  <c r="AN307" i="8"/>
  <c r="T308" i="18" s="1"/>
  <c r="H307" i="27"/>
  <c r="M309" i="25"/>
  <c r="AI309" i="25" s="1"/>
  <c r="N309" i="25"/>
  <c r="O309" i="25"/>
  <c r="P308" i="25"/>
  <c r="Q308" i="25"/>
  <c r="BS304" i="8"/>
  <c r="BT304" i="8" s="1"/>
  <c r="V305" i="18"/>
  <c r="BF304" i="8"/>
  <c r="BG304" i="8" s="1"/>
  <c r="P305" i="18"/>
  <c r="AH306" i="8"/>
  <c r="N307" i="18" s="1"/>
  <c r="AO306" i="8"/>
  <c r="U307" i="18" s="1"/>
  <c r="AW306" i="8"/>
  <c r="AA307" i="18" s="1"/>
  <c r="I306" i="27"/>
  <c r="I307" i="18"/>
  <c r="G307" i="8"/>
  <c r="CV308" i="8"/>
  <c r="AO307" i="8"/>
  <c r="U308" i="18" s="1"/>
  <c r="AW307" i="8"/>
  <c r="AA308" i="18" s="1"/>
  <c r="I308" i="18"/>
  <c r="AH307" i="8"/>
  <c r="N308" i="18" s="1"/>
  <c r="I307" i="27"/>
  <c r="AK306" i="8"/>
  <c r="AC306" i="8"/>
  <c r="AR306" i="8"/>
  <c r="E307" i="18"/>
  <c r="E306" i="27"/>
  <c r="AT305" i="8"/>
  <c r="W306" i="18"/>
  <c r="AX305" i="8"/>
  <c r="BC307" i="8"/>
  <c r="BD307" i="8" s="1"/>
  <c r="L308" i="18"/>
  <c r="BP304" i="8"/>
  <c r="BQ304" i="8" s="1"/>
  <c r="AC305" i="18"/>
  <c r="AI305" i="8"/>
  <c r="AE305" i="8"/>
  <c r="J306" i="18"/>
  <c r="BJ304" i="8"/>
  <c r="BK304" i="8" s="1"/>
  <c r="AB305" i="18"/>
  <c r="AS306" i="8"/>
  <c r="X307" i="18" s="1"/>
  <c r="AD306" i="8"/>
  <c r="K307" i="18" s="1"/>
  <c r="AL306" i="8"/>
  <c r="R307" i="18" s="1"/>
  <c r="F307" i="18"/>
  <c r="F306" i="27"/>
  <c r="D309" i="8"/>
  <c r="AL308" i="25"/>
  <c r="C309" i="8"/>
  <c r="AJ308" i="25"/>
  <c r="E309" i="8"/>
  <c r="AL309" i="25"/>
  <c r="AJ307" i="25"/>
  <c r="CR300" i="8" l="1"/>
  <c r="AM301" i="18"/>
  <c r="CL301" i="8"/>
  <c r="CM301" i="8"/>
  <c r="CZ308" i="8"/>
  <c r="CY308" i="8"/>
  <c r="CW308" i="8"/>
  <c r="CX309" i="8" s="1"/>
  <c r="CN308" i="8"/>
  <c r="CQ308" i="8"/>
  <c r="CO300" i="8"/>
  <c r="CP300" i="8" s="1"/>
  <c r="AN301" i="18" s="1"/>
  <c r="AK307" i="25"/>
  <c r="CK301" i="8"/>
  <c r="CJ302" i="8"/>
  <c r="AL303" i="18" s="1"/>
  <c r="CI309" i="8"/>
  <c r="AM309" i="25"/>
  <c r="AM308" i="25"/>
  <c r="AK308" i="25"/>
  <c r="S309" i="8"/>
  <c r="T309" i="8" s="1"/>
  <c r="U309" i="8"/>
  <c r="V309" i="8" s="1"/>
  <c r="M309" i="8"/>
  <c r="L309" i="8" s="1"/>
  <c r="K310" i="8" s="1"/>
  <c r="N310" i="8" s="1"/>
  <c r="F309" i="8"/>
  <c r="H309" i="8" s="1"/>
  <c r="CU309" i="8" s="1"/>
  <c r="P309" i="8"/>
  <c r="Q309" i="8" s="1"/>
  <c r="R309" i="25"/>
  <c r="CH309" i="8"/>
  <c r="BR304" i="8"/>
  <c r="AI305" i="18" s="1"/>
  <c r="BU304" i="8"/>
  <c r="AJ305" i="18" s="1"/>
  <c r="C304" i="27"/>
  <c r="AU309" i="8"/>
  <c r="AF309" i="8"/>
  <c r="O310" i="8"/>
  <c r="I311" i="8" s="1"/>
  <c r="J311" i="8" s="1"/>
  <c r="AM309" i="8"/>
  <c r="BE307" i="8"/>
  <c r="AE308" i="18" s="1"/>
  <c r="BL304" i="8"/>
  <c r="AG305" i="18" s="1"/>
  <c r="BO307" i="8"/>
  <c r="AH308" i="18" s="1"/>
  <c r="BF305" i="8"/>
  <c r="BG305" i="8" s="1"/>
  <c r="P306" i="18"/>
  <c r="DA308" i="8"/>
  <c r="BS305" i="8"/>
  <c r="BT305" i="8" s="1"/>
  <c r="V306" i="18"/>
  <c r="F308" i="18"/>
  <c r="F307" i="27"/>
  <c r="AL307" i="8"/>
  <c r="R308" i="18" s="1"/>
  <c r="AD307" i="8"/>
  <c r="K308" i="18" s="1"/>
  <c r="AS307" i="8"/>
  <c r="X308" i="18" s="1"/>
  <c r="BB304" i="8"/>
  <c r="AD305" i="18" s="1"/>
  <c r="R308" i="8"/>
  <c r="BH304" i="8"/>
  <c r="AF305" i="18" s="1"/>
  <c r="D306" i="27"/>
  <c r="AV308" i="8"/>
  <c r="AG308" i="8"/>
  <c r="AN308" i="8"/>
  <c r="BC308" i="8"/>
  <c r="BD308" i="8" s="1"/>
  <c r="BP305" i="8"/>
  <c r="BQ305" i="8" s="1"/>
  <c r="AC306" i="18"/>
  <c r="M310" i="25"/>
  <c r="N310" i="25"/>
  <c r="O310" i="25"/>
  <c r="P309" i="25"/>
  <c r="Q309" i="25"/>
  <c r="AW308" i="8"/>
  <c r="AH308" i="8"/>
  <c r="AO308" i="8"/>
  <c r="AI306" i="8"/>
  <c r="AE306" i="8"/>
  <c r="J307" i="18"/>
  <c r="G308" i="8"/>
  <c r="CV309" i="8"/>
  <c r="AX306" i="8"/>
  <c r="BM308" i="8"/>
  <c r="BN308" i="8" s="1"/>
  <c r="AT306" i="8"/>
  <c r="W307" i="18"/>
  <c r="AZ305" i="8"/>
  <c r="BA305" i="8" s="1"/>
  <c r="O306" i="18"/>
  <c r="BJ305" i="8"/>
  <c r="BK305" i="8" s="1"/>
  <c r="AB306" i="18"/>
  <c r="AP306" i="8"/>
  <c r="Q307" i="18"/>
  <c r="AK307" i="8"/>
  <c r="AC307" i="8"/>
  <c r="AR307" i="8"/>
  <c r="E308" i="18"/>
  <c r="E307" i="27"/>
  <c r="AJ309" i="25"/>
  <c r="E310" i="8"/>
  <c r="C310" i="8"/>
  <c r="D310" i="8"/>
  <c r="CR301" i="8" l="1"/>
  <c r="AM302" i="18"/>
  <c r="CL302" i="8"/>
  <c r="CM302" i="8"/>
  <c r="CY309" i="8"/>
  <c r="CZ309" i="8"/>
  <c r="CW309" i="8"/>
  <c r="CX310" i="8" s="1"/>
  <c r="CN309" i="8"/>
  <c r="CQ309" i="8"/>
  <c r="CO301" i="8"/>
  <c r="CP301" i="8" s="1"/>
  <c r="AN302" i="18" s="1"/>
  <c r="CK302" i="8"/>
  <c r="CJ303" i="8"/>
  <c r="AL304" i="18" s="1"/>
  <c r="CI310" i="8"/>
  <c r="AK309" i="25"/>
  <c r="AX307" i="8"/>
  <c r="AC308" i="18" s="1"/>
  <c r="M310" i="8"/>
  <c r="L310" i="8" s="1"/>
  <c r="K311" i="8" s="1"/>
  <c r="N311" i="8" s="1"/>
  <c r="F310" i="8"/>
  <c r="H310" i="8" s="1"/>
  <c r="CU310" i="8" s="1"/>
  <c r="S310" i="8"/>
  <c r="T310" i="8" s="1"/>
  <c r="P310" i="8"/>
  <c r="Q310" i="8" s="1"/>
  <c r="U310" i="8"/>
  <c r="V310" i="8" s="1"/>
  <c r="R310" i="25"/>
  <c r="AI310" i="25"/>
  <c r="D307" i="27"/>
  <c r="CH310" i="8"/>
  <c r="BU305" i="8"/>
  <c r="AJ306" i="18" s="1"/>
  <c r="C305" i="27"/>
  <c r="BL305" i="8"/>
  <c r="AG306" i="18" s="1"/>
  <c r="BB305" i="8"/>
  <c r="AD306" i="18" s="1"/>
  <c r="BR305" i="8"/>
  <c r="AI306" i="18" s="1"/>
  <c r="AU310" i="8"/>
  <c r="AF310" i="8"/>
  <c r="O311" i="8"/>
  <c r="I312" i="8" s="1"/>
  <c r="J312" i="8" s="1"/>
  <c r="AM310" i="8"/>
  <c r="BE308" i="8"/>
  <c r="AP307" i="8"/>
  <c r="Q308" i="18"/>
  <c r="BJ306" i="8"/>
  <c r="BK306" i="8" s="1"/>
  <c r="AB307" i="18"/>
  <c r="AK308" i="8"/>
  <c r="AC308" i="8"/>
  <c r="AR308" i="8"/>
  <c r="BH305" i="8"/>
  <c r="AF306" i="18" s="1"/>
  <c r="BC309" i="8"/>
  <c r="BD309" i="8" s="1"/>
  <c r="AL308" i="8"/>
  <c r="AD308" i="8"/>
  <c r="AS308" i="8"/>
  <c r="BO308" i="8"/>
  <c r="BS306" i="8"/>
  <c r="BT306" i="8" s="1"/>
  <c r="V307" i="18"/>
  <c r="R309" i="8"/>
  <c r="BM309" i="8"/>
  <c r="BN309" i="8" s="1"/>
  <c r="AZ306" i="8"/>
  <c r="BA306" i="8" s="1"/>
  <c r="O307" i="18"/>
  <c r="G309" i="8"/>
  <c r="CV310" i="8"/>
  <c r="BF306" i="8"/>
  <c r="BG306" i="8" s="1"/>
  <c r="P307" i="18"/>
  <c r="N311" i="25"/>
  <c r="M311" i="25"/>
  <c r="AI311" i="25" s="1"/>
  <c r="O311" i="25"/>
  <c r="P310" i="25"/>
  <c r="Q310" i="25"/>
  <c r="AG309" i="8"/>
  <c r="AN309" i="8"/>
  <c r="AV309" i="8"/>
  <c r="BP306" i="8"/>
  <c r="BQ306" i="8" s="1"/>
  <c r="AC307" i="18"/>
  <c r="DA309" i="8"/>
  <c r="AH309" i="8"/>
  <c r="AO309" i="8"/>
  <c r="AW309" i="8"/>
  <c r="AT307" i="8"/>
  <c r="W308" i="18"/>
  <c r="AI307" i="8"/>
  <c r="AE307" i="8"/>
  <c r="J308" i="18"/>
  <c r="E311" i="8"/>
  <c r="D311" i="8"/>
  <c r="AJ310" i="25"/>
  <c r="C311" i="8"/>
  <c r="AL311" i="25"/>
  <c r="CR302" i="8" l="1"/>
  <c r="AM303" i="18"/>
  <c r="CL303" i="8"/>
  <c r="CM303" i="8"/>
  <c r="CY310" i="8"/>
  <c r="CZ310" i="8"/>
  <c r="CW310" i="8"/>
  <c r="CX311" i="8" s="1"/>
  <c r="CN310" i="8"/>
  <c r="CQ310" i="8"/>
  <c r="CO302" i="8"/>
  <c r="CP302" i="8" s="1"/>
  <c r="AN303" i="18" s="1"/>
  <c r="CK303" i="8"/>
  <c r="CJ304" i="8"/>
  <c r="AL305" i="18" s="1"/>
  <c r="CI311" i="8"/>
  <c r="BP307" i="8"/>
  <c r="BQ307" i="8" s="1"/>
  <c r="AM311" i="25"/>
  <c r="M311" i="8"/>
  <c r="L311" i="8" s="1"/>
  <c r="K312" i="8" s="1"/>
  <c r="N312" i="8" s="1"/>
  <c r="U311" i="8"/>
  <c r="V311" i="8" s="1"/>
  <c r="F311" i="8"/>
  <c r="H311" i="8" s="1"/>
  <c r="CU311" i="8" s="1"/>
  <c r="P311" i="8"/>
  <c r="Q311" i="8" s="1"/>
  <c r="S311" i="8"/>
  <c r="T311" i="8" s="1"/>
  <c r="AK310" i="25"/>
  <c r="CH311" i="8"/>
  <c r="BE309" i="8"/>
  <c r="BB306" i="8"/>
  <c r="AD307" i="18" s="1"/>
  <c r="BL306" i="8"/>
  <c r="AG307" i="18" s="1"/>
  <c r="BR306" i="8"/>
  <c r="AI307" i="18" s="1"/>
  <c r="AU311" i="8"/>
  <c r="AF311" i="8"/>
  <c r="O312" i="8"/>
  <c r="I313" i="8" s="1"/>
  <c r="J313" i="8" s="1"/>
  <c r="AM311" i="8"/>
  <c r="BO309" i="8"/>
  <c r="BH306" i="8"/>
  <c r="AF307" i="18" s="1"/>
  <c r="M312" i="25"/>
  <c r="AI312" i="25" s="1"/>
  <c r="N312" i="25"/>
  <c r="O312" i="25"/>
  <c r="P311" i="25"/>
  <c r="Q311" i="25"/>
  <c r="AZ307" i="8"/>
  <c r="BA307" i="8" s="1"/>
  <c r="O308" i="18"/>
  <c r="AT308" i="8"/>
  <c r="AX308" i="8"/>
  <c r="BP308" i="8" s="1"/>
  <c r="BF307" i="8"/>
  <c r="BG307" i="8" s="1"/>
  <c r="P308" i="18"/>
  <c r="DA310" i="8"/>
  <c r="AL309" i="8"/>
  <c r="AD309" i="8"/>
  <c r="AS309" i="8"/>
  <c r="AI308" i="8"/>
  <c r="AE308" i="8"/>
  <c r="BU306" i="8"/>
  <c r="AJ307" i="18" s="1"/>
  <c r="C306" i="27"/>
  <c r="AN310" i="8"/>
  <c r="AG310" i="8"/>
  <c r="AV310" i="8"/>
  <c r="R310" i="8"/>
  <c r="AO310" i="8"/>
  <c r="AW310" i="8"/>
  <c r="AH310" i="8"/>
  <c r="AK309" i="8"/>
  <c r="AC309" i="8"/>
  <c r="AR309" i="8"/>
  <c r="BC310" i="8"/>
  <c r="BD310" i="8" s="1"/>
  <c r="BJ307" i="8"/>
  <c r="BK307" i="8" s="1"/>
  <c r="AB308" i="18"/>
  <c r="R311" i="25"/>
  <c r="G310" i="8"/>
  <c r="CV311" i="8"/>
  <c r="BS307" i="8"/>
  <c r="BT307" i="8" s="1"/>
  <c r="V308" i="18"/>
  <c r="AP308" i="8"/>
  <c r="BS308" i="8" s="1"/>
  <c r="BM310" i="8"/>
  <c r="BN310" i="8" s="1"/>
  <c r="AL310" i="25"/>
  <c r="AJ311" i="25"/>
  <c r="E312" i="8"/>
  <c r="D312" i="8"/>
  <c r="AL312" i="25"/>
  <c r="C312" i="8"/>
  <c r="AM310" i="25" l="1"/>
  <c r="CR303" i="8"/>
  <c r="AM304" i="18"/>
  <c r="CL304" i="8"/>
  <c r="CM304" i="8"/>
  <c r="CZ311" i="8"/>
  <c r="CY311" i="8"/>
  <c r="CW311" i="8"/>
  <c r="CX312" i="8" s="1"/>
  <c r="CN311" i="8"/>
  <c r="CQ311" i="8"/>
  <c r="CO303" i="8"/>
  <c r="CP303" i="8" s="1"/>
  <c r="AN304" i="18" s="1"/>
  <c r="CK304" i="8"/>
  <c r="CJ305" i="8"/>
  <c r="AL306" i="18" s="1"/>
  <c r="CI312" i="8"/>
  <c r="AK311" i="25"/>
  <c r="AT309" i="8"/>
  <c r="AM312" i="25"/>
  <c r="AP309" i="8"/>
  <c r="BS309" i="8" s="1"/>
  <c r="R312" i="25"/>
  <c r="CH312" i="8"/>
  <c r="M312" i="8"/>
  <c r="L312" i="8" s="1"/>
  <c r="K313" i="8" s="1"/>
  <c r="N313" i="8" s="1"/>
  <c r="F312" i="8"/>
  <c r="H312" i="8" s="1"/>
  <c r="CU312" i="8" s="1"/>
  <c r="P312" i="8"/>
  <c r="Q312" i="8" s="1"/>
  <c r="S312" i="8"/>
  <c r="T312" i="8" s="1"/>
  <c r="U312" i="8"/>
  <c r="AU312" i="8"/>
  <c r="AF312" i="8"/>
  <c r="O313" i="8"/>
  <c r="I314" i="8" s="1"/>
  <c r="J314" i="8" s="1"/>
  <c r="AM312" i="8"/>
  <c r="BT308" i="8"/>
  <c r="C307" i="27"/>
  <c r="BU307" i="8"/>
  <c r="AJ308" i="18" s="1"/>
  <c r="BO310" i="8"/>
  <c r="BH307" i="8"/>
  <c r="AF308" i="18" s="1"/>
  <c r="BB307" i="8"/>
  <c r="AD308" i="18" s="1"/>
  <c r="BE310" i="8"/>
  <c r="BL307" i="8"/>
  <c r="AG308" i="18" s="1"/>
  <c r="R311" i="8"/>
  <c r="DA311" i="8"/>
  <c r="AI309" i="8"/>
  <c r="AE309" i="8"/>
  <c r="AZ308" i="8"/>
  <c r="BA308" i="8" s="1"/>
  <c r="M313" i="25"/>
  <c r="N313" i="25"/>
  <c r="O313" i="25"/>
  <c r="P312" i="25"/>
  <c r="Q312" i="25"/>
  <c r="BF308" i="8"/>
  <c r="BG308" i="8" s="1"/>
  <c r="BC311" i="8"/>
  <c r="BD311" i="8" s="1"/>
  <c r="AW311" i="8"/>
  <c r="AO311" i="8"/>
  <c r="AH311" i="8"/>
  <c r="AG311" i="8"/>
  <c r="AN311" i="8"/>
  <c r="AV311" i="8"/>
  <c r="BJ308" i="8"/>
  <c r="BK308" i="8" s="1"/>
  <c r="BM311" i="8"/>
  <c r="BN311" i="8" s="1"/>
  <c r="AK310" i="8"/>
  <c r="AC310" i="8"/>
  <c r="AR310" i="8"/>
  <c r="AX309" i="8"/>
  <c r="BP309" i="8" s="1"/>
  <c r="G311" i="8"/>
  <c r="CV312" i="8"/>
  <c r="AD310" i="8"/>
  <c r="AS310" i="8"/>
  <c r="AL310" i="8"/>
  <c r="BQ308" i="8"/>
  <c r="BR307" i="8"/>
  <c r="AI308" i="18" s="1"/>
  <c r="AJ312" i="25"/>
  <c r="E313" i="8"/>
  <c r="C313" i="8"/>
  <c r="D313" i="8"/>
  <c r="CR304" i="8" l="1"/>
  <c r="AM305" i="18"/>
  <c r="CL305" i="8"/>
  <c r="CM305" i="8"/>
  <c r="CZ312" i="8"/>
  <c r="CY312" i="8"/>
  <c r="CW312" i="8"/>
  <c r="CX313" i="8" s="1"/>
  <c r="AK312" i="25"/>
  <c r="CN312" i="8"/>
  <c r="CQ312" i="8"/>
  <c r="CO304" i="8"/>
  <c r="CP304" i="8" s="1"/>
  <c r="AN305" i="18" s="1"/>
  <c r="CK305" i="8"/>
  <c r="CJ306" i="8"/>
  <c r="AL307" i="18" s="1"/>
  <c r="CI313" i="8"/>
  <c r="AI313" i="25"/>
  <c r="U313" i="8"/>
  <c r="V313" i="8" s="1"/>
  <c r="F313" i="8"/>
  <c r="H313" i="8" s="1"/>
  <c r="CU313" i="8" s="1"/>
  <c r="M313" i="8"/>
  <c r="L313" i="8" s="1"/>
  <c r="K314" i="8" s="1"/>
  <c r="N314" i="8" s="1"/>
  <c r="S313" i="8"/>
  <c r="T313" i="8" s="1"/>
  <c r="P313" i="8"/>
  <c r="Q313" i="8" s="1"/>
  <c r="AX310" i="8"/>
  <c r="BP310" i="8" s="1"/>
  <c r="CH313" i="8"/>
  <c r="BB308" i="8"/>
  <c r="BH308" i="8"/>
  <c r="BL308" i="8"/>
  <c r="BJ309" i="8"/>
  <c r="BK309" i="8" s="1"/>
  <c r="BE311" i="8"/>
  <c r="G312" i="8"/>
  <c r="CV313" i="8"/>
  <c r="BC312" i="8"/>
  <c r="BD312" i="8" s="1"/>
  <c r="BO311" i="8"/>
  <c r="AU313" i="8"/>
  <c r="AF313" i="8"/>
  <c r="O314" i="8"/>
  <c r="I315" i="8" s="1"/>
  <c r="J315" i="8" s="1"/>
  <c r="AM313" i="8"/>
  <c r="R313" i="25"/>
  <c r="AZ309" i="8"/>
  <c r="BA309" i="8" s="1"/>
  <c r="BM312" i="8"/>
  <c r="BN312" i="8" s="1"/>
  <c r="BQ309" i="8"/>
  <c r="BR308" i="8"/>
  <c r="AT310" i="8"/>
  <c r="BF309" i="8"/>
  <c r="BG309" i="8" s="1"/>
  <c r="V312" i="8"/>
  <c r="AP310" i="8"/>
  <c r="BS310" i="8" s="1"/>
  <c r="DA312" i="8"/>
  <c r="BT309" i="8"/>
  <c r="BU308" i="8"/>
  <c r="AI310" i="8"/>
  <c r="AE310" i="8"/>
  <c r="AS311" i="8"/>
  <c r="AD311" i="8"/>
  <c r="AL311" i="8"/>
  <c r="AN312" i="8"/>
  <c r="AV312" i="8"/>
  <c r="AG312" i="8"/>
  <c r="AK311" i="8"/>
  <c r="AC311" i="8"/>
  <c r="AR311" i="8"/>
  <c r="M314" i="25"/>
  <c r="N314" i="25"/>
  <c r="O314" i="25"/>
  <c r="P313" i="25"/>
  <c r="Q313" i="25"/>
  <c r="R312" i="8"/>
  <c r="D314" i="8"/>
  <c r="AJ313" i="25"/>
  <c r="E314" i="8"/>
  <c r="C314" i="8"/>
  <c r="CR305" i="8" l="1"/>
  <c r="AM306" i="18"/>
  <c r="CL306" i="8"/>
  <c r="CM306" i="8"/>
  <c r="CY313" i="8"/>
  <c r="CZ313" i="8"/>
  <c r="CW313" i="8"/>
  <c r="CX314" i="8" s="1"/>
  <c r="CN313" i="8"/>
  <c r="CQ313" i="8"/>
  <c r="CO305" i="8"/>
  <c r="CP305" i="8" s="1"/>
  <c r="AN306" i="18" s="1"/>
  <c r="CK306" i="8"/>
  <c r="CJ307" i="8"/>
  <c r="AL308" i="18" s="1"/>
  <c r="CI314" i="8"/>
  <c r="AK313" i="25"/>
  <c r="R314" i="25"/>
  <c r="AI314" i="25"/>
  <c r="AT311" i="8"/>
  <c r="AP311" i="8"/>
  <c r="BS311" i="8" s="1"/>
  <c r="BJ310" i="8"/>
  <c r="BK310" i="8" s="1"/>
  <c r="BC313" i="8"/>
  <c r="BD313" i="8" s="1"/>
  <c r="M314" i="8"/>
  <c r="L314" i="8" s="1"/>
  <c r="K315" i="8" s="1"/>
  <c r="N315" i="8" s="1"/>
  <c r="F314" i="8"/>
  <c r="H314" i="8" s="1"/>
  <c r="CU314" i="8" s="1"/>
  <c r="S314" i="8"/>
  <c r="T314" i="8" s="1"/>
  <c r="P314" i="8"/>
  <c r="Q314" i="8" s="1"/>
  <c r="U314" i="8"/>
  <c r="CH314" i="8"/>
  <c r="BO312" i="8"/>
  <c r="BB309" i="8"/>
  <c r="BH309" i="8"/>
  <c r="BL309" i="8"/>
  <c r="BT310" i="8"/>
  <c r="BU309" i="8"/>
  <c r="DA313" i="8"/>
  <c r="BQ310" i="8"/>
  <c r="BR309" i="8"/>
  <c r="AU314" i="8"/>
  <c r="AF314" i="8"/>
  <c r="O315" i="8"/>
  <c r="I316" i="8" s="1"/>
  <c r="J316" i="8" s="1"/>
  <c r="AM314" i="8"/>
  <c r="BM313" i="8"/>
  <c r="BN313" i="8" s="1"/>
  <c r="AK312" i="8"/>
  <c r="AC312" i="8"/>
  <c r="AR312" i="8"/>
  <c r="AL312" i="8"/>
  <c r="AS312" i="8"/>
  <c r="AD312" i="8"/>
  <c r="G313" i="8"/>
  <c r="CV314" i="8"/>
  <c r="N315" i="25"/>
  <c r="M315" i="25"/>
  <c r="O315" i="25"/>
  <c r="P314" i="25"/>
  <c r="Q314" i="25"/>
  <c r="AH312" i="8"/>
  <c r="AW312" i="8"/>
  <c r="AO312" i="8"/>
  <c r="AI311" i="8"/>
  <c r="AE311" i="8"/>
  <c r="AZ310" i="8"/>
  <c r="BA310" i="8" s="1"/>
  <c r="AW313" i="8"/>
  <c r="AH313" i="8"/>
  <c r="AO313" i="8"/>
  <c r="BE312" i="8"/>
  <c r="AX311" i="8"/>
  <c r="BP311" i="8" s="1"/>
  <c r="AN313" i="8"/>
  <c r="AV313" i="8"/>
  <c r="AG313" i="8"/>
  <c r="R313" i="8"/>
  <c r="BF310" i="8"/>
  <c r="BG310" i="8" s="1"/>
  <c r="AL314" i="25"/>
  <c r="D315" i="8"/>
  <c r="E315" i="8"/>
  <c r="AL313" i="25"/>
  <c r="C315" i="8"/>
  <c r="CR306" i="8" l="1"/>
  <c r="AM307" i="18"/>
  <c r="CL307" i="8"/>
  <c r="CM307" i="8"/>
  <c r="CY314" i="8"/>
  <c r="CZ314" i="8"/>
  <c r="CW314" i="8"/>
  <c r="CX315" i="8" s="1"/>
  <c r="AM313" i="25"/>
  <c r="CN314" i="8"/>
  <c r="CQ314" i="8"/>
  <c r="CO306" i="8"/>
  <c r="CP306" i="8" s="1"/>
  <c r="AN307" i="18" s="1"/>
  <c r="CK307" i="8"/>
  <c r="CJ308" i="8"/>
  <c r="CI315" i="8"/>
  <c r="AM314" i="25"/>
  <c r="M315" i="8"/>
  <c r="L315" i="8" s="1"/>
  <c r="K316" i="8" s="1"/>
  <c r="N316" i="8" s="1"/>
  <c r="F315" i="8"/>
  <c r="H315" i="8" s="1"/>
  <c r="CU315" i="8" s="1"/>
  <c r="P315" i="8"/>
  <c r="Q315" i="8" s="1"/>
  <c r="S315" i="8"/>
  <c r="T315" i="8" s="1"/>
  <c r="U315" i="8"/>
  <c r="V315" i="8" s="1"/>
  <c r="R315" i="25"/>
  <c r="AI315" i="25"/>
  <c r="BJ311" i="8"/>
  <c r="BK311" i="8" s="1"/>
  <c r="BC314" i="8"/>
  <c r="BD314" i="8" s="1"/>
  <c r="AT312" i="8"/>
  <c r="AP312" i="8"/>
  <c r="BS312" i="8" s="1"/>
  <c r="AX312" i="8"/>
  <c r="BP312" i="8" s="1"/>
  <c r="CH315" i="8"/>
  <c r="BH310" i="8"/>
  <c r="AU315" i="8"/>
  <c r="AF315" i="8"/>
  <c r="O316" i="8"/>
  <c r="I317" i="8" s="1"/>
  <c r="J317" i="8" s="1"/>
  <c r="AM315" i="8"/>
  <c r="BO313" i="8"/>
  <c r="BF311" i="8"/>
  <c r="BG311" i="8" s="1"/>
  <c r="AI312" i="8"/>
  <c r="AE312" i="8"/>
  <c r="M316" i="25"/>
  <c r="AI316" i="25" s="1"/>
  <c r="N316" i="25"/>
  <c r="O316" i="25"/>
  <c r="P315" i="25"/>
  <c r="Q315" i="25"/>
  <c r="AS313" i="8"/>
  <c r="AL313" i="8"/>
  <c r="AD313" i="8"/>
  <c r="G314" i="8"/>
  <c r="CV315" i="8"/>
  <c r="BB310" i="8"/>
  <c r="AK313" i="8"/>
  <c r="AC313" i="8"/>
  <c r="AR313" i="8"/>
  <c r="BM314" i="8"/>
  <c r="BN314" i="8" s="1"/>
  <c r="BL310" i="8"/>
  <c r="BE313" i="8"/>
  <c r="BQ311" i="8"/>
  <c r="BR310" i="8"/>
  <c r="V314" i="8"/>
  <c r="BT311" i="8"/>
  <c r="BU310" i="8"/>
  <c r="R314" i="8"/>
  <c r="AG314" i="8"/>
  <c r="AN314" i="8"/>
  <c r="AV314" i="8"/>
  <c r="AZ311" i="8"/>
  <c r="BA311" i="8" s="1"/>
  <c r="DA314" i="8"/>
  <c r="D316" i="8"/>
  <c r="C316" i="8"/>
  <c r="AJ314" i="25"/>
  <c r="E316" i="8"/>
  <c r="AJ316" i="25"/>
  <c r="AJ315" i="25"/>
  <c r="CR307" i="8" l="1"/>
  <c r="AM308" i="18"/>
  <c r="CL308" i="8"/>
  <c r="CM308" i="8"/>
  <c r="CY315" i="8"/>
  <c r="CZ315" i="8"/>
  <c r="CW315" i="8"/>
  <c r="CX316" i="8" s="1"/>
  <c r="CN315" i="8"/>
  <c r="CQ315" i="8"/>
  <c r="CO307" i="8"/>
  <c r="CP307" i="8" s="1"/>
  <c r="AN308" i="18" s="1"/>
  <c r="CK308" i="8"/>
  <c r="CR308" i="8" s="1"/>
  <c r="CJ309" i="8"/>
  <c r="CI316" i="8"/>
  <c r="AK314" i="25"/>
  <c r="P316" i="8"/>
  <c r="Q316" i="8" s="1"/>
  <c r="S316" i="8"/>
  <c r="T316" i="8" s="1"/>
  <c r="F316" i="8"/>
  <c r="H316" i="8" s="1"/>
  <c r="CU316" i="8" s="1"/>
  <c r="U316" i="8"/>
  <c r="V316" i="8" s="1"/>
  <c r="AH316" i="8" s="1"/>
  <c r="M316" i="8"/>
  <c r="L316" i="8" s="1"/>
  <c r="K317" i="8" s="1"/>
  <c r="N317" i="8" s="1"/>
  <c r="AK316" i="25"/>
  <c r="AK315" i="25"/>
  <c r="BC315" i="8"/>
  <c r="BD315" i="8" s="1"/>
  <c r="CH316" i="8"/>
  <c r="AU316" i="8"/>
  <c r="AF316" i="8"/>
  <c r="O317" i="8"/>
  <c r="I318" i="8" s="1"/>
  <c r="J318" i="8" s="1"/>
  <c r="AM316" i="8"/>
  <c r="BB311" i="8"/>
  <c r="BO314" i="8"/>
  <c r="BT312" i="8"/>
  <c r="BU311" i="8"/>
  <c r="BH311" i="8"/>
  <c r="AV315" i="8"/>
  <c r="AN315" i="8"/>
  <c r="AG315" i="8"/>
  <c r="AH315" i="8"/>
  <c r="AO315" i="8"/>
  <c r="AW315" i="8"/>
  <c r="BL311" i="8"/>
  <c r="G315" i="8"/>
  <c r="CV316" i="8"/>
  <c r="N317" i="25"/>
  <c r="M317" i="25"/>
  <c r="AI317" i="25" s="1"/>
  <c r="O317" i="25"/>
  <c r="P316" i="25"/>
  <c r="Q316" i="25"/>
  <c r="AK314" i="8"/>
  <c r="AC314" i="8"/>
  <c r="AR314" i="8"/>
  <c r="BQ312" i="8"/>
  <c r="BR311" i="8"/>
  <c r="AT313" i="8"/>
  <c r="AX313" i="8"/>
  <c r="BP313" i="8" s="1"/>
  <c r="AZ312" i="8"/>
  <c r="BA312" i="8" s="1"/>
  <c r="AH314" i="8"/>
  <c r="AO314" i="8"/>
  <c r="AW314" i="8"/>
  <c r="DA315" i="8"/>
  <c r="AD314" i="8"/>
  <c r="AL314" i="8"/>
  <c r="AS314" i="8"/>
  <c r="R315" i="8"/>
  <c r="AI313" i="8"/>
  <c r="AE313" i="8"/>
  <c r="BF312" i="8"/>
  <c r="BG312" i="8" s="1"/>
  <c r="BM315" i="8"/>
  <c r="BN315" i="8" s="1"/>
  <c r="BJ312" i="8"/>
  <c r="BK312" i="8" s="1"/>
  <c r="R316" i="25"/>
  <c r="BE314" i="8"/>
  <c r="AP313" i="8"/>
  <c r="BS313" i="8" s="1"/>
  <c r="D317" i="8"/>
  <c r="AL315" i="25"/>
  <c r="AL316" i="25"/>
  <c r="AL317" i="25"/>
  <c r="E317" i="8"/>
  <c r="C317" i="8"/>
  <c r="AM315" i="25" l="1"/>
  <c r="CL309" i="8"/>
  <c r="CM309" i="8"/>
  <c r="CZ316" i="8"/>
  <c r="CY316" i="8"/>
  <c r="CW316" i="8"/>
  <c r="CX317" i="8" s="1"/>
  <c r="CN316" i="8"/>
  <c r="CQ316" i="8"/>
  <c r="CO308" i="8"/>
  <c r="CP308" i="8" s="1"/>
  <c r="AM316" i="25"/>
  <c r="CK309" i="8"/>
  <c r="CR309" i="8" s="1"/>
  <c r="CJ310" i="8"/>
  <c r="CI317" i="8"/>
  <c r="AM317" i="25"/>
  <c r="AO316" i="8"/>
  <c r="AW316" i="8"/>
  <c r="AP314" i="8"/>
  <c r="BS314" i="8" s="1"/>
  <c r="AX314" i="8"/>
  <c r="BP314" i="8" s="1"/>
  <c r="R317" i="25"/>
  <c r="CH317" i="8"/>
  <c r="M317" i="8"/>
  <c r="L317" i="8" s="1"/>
  <c r="K318" i="8" s="1"/>
  <c r="N318" i="8" s="1"/>
  <c r="F317" i="8"/>
  <c r="H317" i="8" s="1"/>
  <c r="CU317" i="8" s="1"/>
  <c r="P317" i="8"/>
  <c r="Q317" i="8" s="1"/>
  <c r="S317" i="8"/>
  <c r="T317" i="8" s="1"/>
  <c r="U317" i="8"/>
  <c r="BO315" i="8"/>
  <c r="BB312" i="8"/>
  <c r="BL312" i="8"/>
  <c r="AU317" i="8"/>
  <c r="AF317" i="8"/>
  <c r="O318" i="8"/>
  <c r="I319" i="8" s="1"/>
  <c r="J319" i="8" s="1"/>
  <c r="AM317" i="8"/>
  <c r="BH312" i="8"/>
  <c r="BJ313" i="8"/>
  <c r="BK313" i="8" s="1"/>
  <c r="G316" i="8"/>
  <c r="CV317" i="8"/>
  <c r="BT313" i="8"/>
  <c r="BU312" i="8"/>
  <c r="BC316" i="8"/>
  <c r="BD316" i="8" s="1"/>
  <c r="AG316" i="8"/>
  <c r="AV316" i="8"/>
  <c r="AN316" i="8"/>
  <c r="AZ313" i="8"/>
  <c r="BA313" i="8" s="1"/>
  <c r="DA316" i="8"/>
  <c r="BQ313" i="8"/>
  <c r="BR312" i="8"/>
  <c r="BM316" i="8"/>
  <c r="BN316" i="8" s="1"/>
  <c r="BF313" i="8"/>
  <c r="BG313" i="8" s="1"/>
  <c r="AK315" i="8"/>
  <c r="AC315" i="8"/>
  <c r="AR315" i="8"/>
  <c r="BE315" i="8"/>
  <c r="AI314" i="8"/>
  <c r="AE314" i="8"/>
  <c r="AS315" i="8"/>
  <c r="AD315" i="8"/>
  <c r="AL315" i="8"/>
  <c r="R316" i="8"/>
  <c r="AT314" i="8"/>
  <c r="M318" i="25"/>
  <c r="N318" i="25"/>
  <c r="O318" i="25"/>
  <c r="P317" i="25"/>
  <c r="Q317" i="25"/>
  <c r="D318" i="8"/>
  <c r="AJ317" i="25"/>
  <c r="C318" i="8"/>
  <c r="E318" i="8"/>
  <c r="CL310" i="8" l="1"/>
  <c r="CM310" i="8"/>
  <c r="CZ317" i="8"/>
  <c r="CY317" i="8"/>
  <c r="CW317" i="8"/>
  <c r="CX318" i="8" s="1"/>
  <c r="CN317" i="8"/>
  <c r="CQ317" i="8"/>
  <c r="CO309" i="8"/>
  <c r="CP309" i="8" s="1"/>
  <c r="CK310" i="8"/>
  <c r="CR310" i="8" s="1"/>
  <c r="CJ311" i="8"/>
  <c r="CI318" i="8"/>
  <c r="AK317" i="25"/>
  <c r="R318" i="25"/>
  <c r="AI318" i="25"/>
  <c r="P318" i="8"/>
  <c r="Q318" i="8" s="1"/>
  <c r="U318" i="8"/>
  <c r="V318" i="8" s="1"/>
  <c r="M318" i="8"/>
  <c r="L318" i="8" s="1"/>
  <c r="K319" i="8" s="1"/>
  <c r="N319" i="8" s="1"/>
  <c r="F318" i="8"/>
  <c r="H318" i="8" s="1"/>
  <c r="CU318" i="8" s="1"/>
  <c r="S318" i="8"/>
  <c r="T318" i="8" s="1"/>
  <c r="CH318" i="8"/>
  <c r="BL313" i="8"/>
  <c r="AU318" i="8"/>
  <c r="AF318" i="8"/>
  <c r="O319" i="8"/>
  <c r="I320" i="8" s="1"/>
  <c r="J320" i="8" s="1"/>
  <c r="AM318" i="8"/>
  <c r="BE316" i="8"/>
  <c r="BQ314" i="8"/>
  <c r="BR313" i="8"/>
  <c r="BH313" i="8"/>
  <c r="DA317" i="8"/>
  <c r="BT314" i="8"/>
  <c r="BU313" i="8"/>
  <c r="AP315" i="8"/>
  <c r="BS315" i="8" s="1"/>
  <c r="BC317" i="8"/>
  <c r="BD317" i="8" s="1"/>
  <c r="BO316" i="8"/>
  <c r="AT315" i="8"/>
  <c r="AX315" i="8"/>
  <c r="BP315" i="8" s="1"/>
  <c r="N319" i="25"/>
  <c r="M319" i="25"/>
  <c r="AI319" i="25" s="1"/>
  <c r="O319" i="25"/>
  <c r="P318" i="25"/>
  <c r="Q318" i="25"/>
  <c r="V317" i="8"/>
  <c r="AZ314" i="8"/>
  <c r="BA314" i="8" s="1"/>
  <c r="AK316" i="8"/>
  <c r="AC316" i="8"/>
  <c r="AR316" i="8"/>
  <c r="BJ314" i="8"/>
  <c r="BK314" i="8" s="1"/>
  <c r="G317" i="8"/>
  <c r="CV318" i="8"/>
  <c r="BM317" i="8"/>
  <c r="BN317" i="8" s="1"/>
  <c r="BB313" i="8"/>
  <c r="BF314" i="8"/>
  <c r="BG314" i="8" s="1"/>
  <c r="AI315" i="8"/>
  <c r="AE315" i="8"/>
  <c r="AD316" i="8"/>
  <c r="AS316" i="8"/>
  <c r="AL316" i="8"/>
  <c r="R317" i="8"/>
  <c r="AG317" i="8"/>
  <c r="AN317" i="8"/>
  <c r="AV317" i="8"/>
  <c r="D319" i="8"/>
  <c r="AL318" i="25"/>
  <c r="E319" i="8"/>
  <c r="C319" i="8"/>
  <c r="AJ319" i="25"/>
  <c r="CL311" i="8" l="1"/>
  <c r="CM311" i="8"/>
  <c r="CY318" i="8"/>
  <c r="CZ318" i="8"/>
  <c r="CW318" i="8"/>
  <c r="CX319" i="8" s="1"/>
  <c r="CN318" i="8"/>
  <c r="CQ318" i="8"/>
  <c r="CO310" i="8"/>
  <c r="CP310" i="8" s="1"/>
  <c r="CK311" i="8"/>
  <c r="CR311" i="8" s="1"/>
  <c r="CJ312" i="8"/>
  <c r="CI319" i="8"/>
  <c r="AM318" i="25"/>
  <c r="AK319" i="25"/>
  <c r="M319" i="8"/>
  <c r="L319" i="8" s="1"/>
  <c r="K320" i="8" s="1"/>
  <c r="N320" i="8" s="1"/>
  <c r="F319" i="8"/>
  <c r="H319" i="8" s="1"/>
  <c r="CU319" i="8" s="1"/>
  <c r="P319" i="8"/>
  <c r="Q319" i="8" s="1"/>
  <c r="S319" i="8"/>
  <c r="T319" i="8" s="1"/>
  <c r="U319" i="8"/>
  <c r="V319" i="8" s="1"/>
  <c r="AH319" i="8" s="1"/>
  <c r="R319" i="25"/>
  <c r="BJ315" i="8"/>
  <c r="BK315" i="8" s="1"/>
  <c r="AP316" i="8"/>
  <c r="BS316" i="8" s="1"/>
  <c r="CH319" i="8"/>
  <c r="AU319" i="8"/>
  <c r="AF319" i="8"/>
  <c r="O320" i="8"/>
  <c r="I321" i="8" s="1"/>
  <c r="J321" i="8" s="1"/>
  <c r="AM319" i="8"/>
  <c r="BO317" i="8"/>
  <c r="BH314" i="8"/>
  <c r="BB314" i="8"/>
  <c r="AI316" i="8"/>
  <c r="AE316" i="8"/>
  <c r="BQ315" i="8"/>
  <c r="BR314" i="8"/>
  <c r="M320" i="25"/>
  <c r="AI320" i="25" s="1"/>
  <c r="N320" i="25"/>
  <c r="O320" i="25"/>
  <c r="P319" i="25"/>
  <c r="Q319" i="25"/>
  <c r="BT315" i="8"/>
  <c r="BU314" i="8"/>
  <c r="BL314" i="8"/>
  <c r="BE317" i="8"/>
  <c r="AV318" i="8"/>
  <c r="AG318" i="8"/>
  <c r="AN318" i="8"/>
  <c r="AK317" i="8"/>
  <c r="AC317" i="8"/>
  <c r="AR317" i="8"/>
  <c r="AW317" i="8"/>
  <c r="AO317" i="8"/>
  <c r="AH317" i="8"/>
  <c r="BF315" i="8"/>
  <c r="BG315" i="8" s="1"/>
  <c r="G318" i="8"/>
  <c r="CV319" i="8"/>
  <c r="AO318" i="8"/>
  <c r="AW318" i="8"/>
  <c r="AH318" i="8"/>
  <c r="DA318" i="8"/>
  <c r="BC318" i="8"/>
  <c r="BD318" i="8" s="1"/>
  <c r="AZ315" i="8"/>
  <c r="BA315" i="8" s="1"/>
  <c r="AL317" i="8"/>
  <c r="AS317" i="8"/>
  <c r="AD317" i="8"/>
  <c r="R318" i="8"/>
  <c r="AT316" i="8"/>
  <c r="AX316" i="8"/>
  <c r="BP316" i="8" s="1"/>
  <c r="BM318" i="8"/>
  <c r="BN318" i="8" s="1"/>
  <c r="C320" i="8"/>
  <c r="D320" i="8"/>
  <c r="AL320" i="25"/>
  <c r="E320" i="8"/>
  <c r="AJ318" i="25"/>
  <c r="AL319" i="25"/>
  <c r="CL312" i="8" l="1"/>
  <c r="CM312" i="8"/>
  <c r="CY319" i="8"/>
  <c r="CZ319" i="8"/>
  <c r="CW319" i="8"/>
  <c r="CX320" i="8" s="1"/>
  <c r="CN319" i="8"/>
  <c r="CQ319" i="8"/>
  <c r="CO311" i="8"/>
  <c r="CP311" i="8" s="1"/>
  <c r="CK312" i="8"/>
  <c r="CR312" i="8" s="1"/>
  <c r="CJ313" i="8"/>
  <c r="CI320" i="8"/>
  <c r="AK318" i="25"/>
  <c r="AM319" i="25"/>
  <c r="AM320" i="25"/>
  <c r="AW319" i="8"/>
  <c r="AO319" i="8"/>
  <c r="R320" i="25"/>
  <c r="M320" i="8"/>
  <c r="L320" i="8" s="1"/>
  <c r="K321" i="8" s="1"/>
  <c r="N321" i="8" s="1"/>
  <c r="F320" i="8"/>
  <c r="H320" i="8" s="1"/>
  <c r="CU320" i="8" s="1"/>
  <c r="P320" i="8"/>
  <c r="Q320" i="8" s="1"/>
  <c r="S320" i="8"/>
  <c r="T320" i="8" s="1"/>
  <c r="U320" i="8"/>
  <c r="V320" i="8" s="1"/>
  <c r="AH320" i="8" s="1"/>
  <c r="BJ316" i="8"/>
  <c r="BK316" i="8" s="1"/>
  <c r="CH320" i="8"/>
  <c r="BE318" i="8"/>
  <c r="AU320" i="8"/>
  <c r="AF320" i="8"/>
  <c r="O321" i="8"/>
  <c r="I322" i="8" s="1"/>
  <c r="J322" i="8" s="1"/>
  <c r="AM320" i="8"/>
  <c r="BO318" i="8"/>
  <c r="BB315" i="8"/>
  <c r="AV319" i="8"/>
  <c r="AN319" i="8"/>
  <c r="AG319" i="8"/>
  <c r="BQ316" i="8"/>
  <c r="BR315" i="8"/>
  <c r="BH315" i="8"/>
  <c r="BT316" i="8"/>
  <c r="BU315" i="8"/>
  <c r="AT317" i="8"/>
  <c r="AK318" i="8"/>
  <c r="AC318" i="8"/>
  <c r="AR318" i="8"/>
  <c r="AI317" i="8"/>
  <c r="AE317" i="8"/>
  <c r="AZ316" i="8"/>
  <c r="BA316" i="8" s="1"/>
  <c r="G319" i="8"/>
  <c r="CV320" i="8"/>
  <c r="BF316" i="8"/>
  <c r="BG316" i="8" s="1"/>
  <c r="M321" i="25"/>
  <c r="AI321" i="25" s="1"/>
  <c r="N321" i="25"/>
  <c r="O321" i="25"/>
  <c r="P320" i="25"/>
  <c r="Q320" i="25"/>
  <c r="BC319" i="8"/>
  <c r="BD319" i="8" s="1"/>
  <c r="AX317" i="8"/>
  <c r="BP317" i="8" s="1"/>
  <c r="AP317" i="8"/>
  <c r="BS317" i="8" s="1"/>
  <c r="AL318" i="8"/>
  <c r="AD318" i="8"/>
  <c r="AS318" i="8"/>
  <c r="DA319" i="8"/>
  <c r="R319" i="8"/>
  <c r="BL315" i="8"/>
  <c r="BM319" i="8"/>
  <c r="BN319" i="8" s="1"/>
  <c r="D321" i="8"/>
  <c r="E321" i="8"/>
  <c r="AL321" i="25"/>
  <c r="C321" i="8"/>
  <c r="AJ320" i="25"/>
  <c r="CL313" i="8" l="1"/>
  <c r="CM313" i="8"/>
  <c r="CZ320" i="8"/>
  <c r="CY320" i="8"/>
  <c r="CW320" i="8"/>
  <c r="CX321" i="8" s="1"/>
  <c r="CN320" i="8"/>
  <c r="CQ320" i="8"/>
  <c r="CO312" i="8"/>
  <c r="CP312" i="8" s="1"/>
  <c r="CK313" i="8"/>
  <c r="CR313" i="8" s="1"/>
  <c r="CJ314" i="8"/>
  <c r="CI321" i="8"/>
  <c r="AK320" i="25"/>
  <c r="AM321" i="25"/>
  <c r="AO320" i="8"/>
  <c r="AW320" i="8"/>
  <c r="M321" i="8"/>
  <c r="L321" i="8" s="1"/>
  <c r="K322" i="8" s="1"/>
  <c r="N322" i="8" s="1"/>
  <c r="F321" i="8"/>
  <c r="H321" i="8" s="1"/>
  <c r="CU321" i="8" s="1"/>
  <c r="P321" i="8"/>
  <c r="Q321" i="8" s="1"/>
  <c r="S321" i="8"/>
  <c r="T321" i="8" s="1"/>
  <c r="U321" i="8"/>
  <c r="V321" i="8" s="1"/>
  <c r="AW321" i="8" s="1"/>
  <c r="BF317" i="8"/>
  <c r="BG317" i="8" s="1"/>
  <c r="BJ317" i="8"/>
  <c r="BK317" i="8" s="1"/>
  <c r="R321" i="25"/>
  <c r="AP318" i="8"/>
  <c r="BS318" i="8" s="1"/>
  <c r="AX318" i="8"/>
  <c r="BP318" i="8" s="1"/>
  <c r="CH321" i="8"/>
  <c r="BB316" i="8"/>
  <c r="AU321" i="8"/>
  <c r="AF321" i="8"/>
  <c r="O322" i="8"/>
  <c r="I323" i="8" s="1"/>
  <c r="J323" i="8" s="1"/>
  <c r="AM321" i="8"/>
  <c r="BE319" i="8"/>
  <c r="AI318" i="8"/>
  <c r="AE318" i="8"/>
  <c r="BQ317" i="8"/>
  <c r="BR316" i="8"/>
  <c r="BO319" i="8"/>
  <c r="DA320" i="8"/>
  <c r="AD319" i="8"/>
  <c r="AL319" i="8"/>
  <c r="AS319" i="8"/>
  <c r="BC320" i="8"/>
  <c r="BD320" i="8" s="1"/>
  <c r="BT317" i="8"/>
  <c r="BU316" i="8"/>
  <c r="AG320" i="8"/>
  <c r="AN320" i="8"/>
  <c r="AV320" i="8"/>
  <c r="R320" i="8"/>
  <c r="M322" i="25"/>
  <c r="N322" i="25"/>
  <c r="O322" i="25"/>
  <c r="P321" i="25"/>
  <c r="Q321" i="25"/>
  <c r="AZ317" i="8"/>
  <c r="BA317" i="8" s="1"/>
  <c r="BM320" i="8"/>
  <c r="BN320" i="8" s="1"/>
  <c r="BL316" i="8"/>
  <c r="BH316" i="8"/>
  <c r="AK319" i="8"/>
  <c r="AC319" i="8"/>
  <c r="AR319" i="8"/>
  <c r="G320" i="8"/>
  <c r="CV321" i="8"/>
  <c r="AT318" i="8"/>
  <c r="E322" i="8"/>
  <c r="AJ321" i="25"/>
  <c r="C322" i="8"/>
  <c r="D322" i="8"/>
  <c r="CL314" i="8" l="1"/>
  <c r="CM314" i="8"/>
  <c r="CY321" i="8"/>
  <c r="CZ321" i="8"/>
  <c r="CW321" i="8"/>
  <c r="CX322" i="8" s="1"/>
  <c r="CN321" i="8"/>
  <c r="CQ321" i="8"/>
  <c r="CO313" i="8"/>
  <c r="CP313" i="8" s="1"/>
  <c r="CK314" i="8"/>
  <c r="CR314" i="8" s="1"/>
  <c r="CJ315" i="8"/>
  <c r="CI322" i="8"/>
  <c r="AK321" i="25"/>
  <c r="R322" i="25"/>
  <c r="AI322" i="25"/>
  <c r="AO321" i="8"/>
  <c r="AH321" i="8"/>
  <c r="AP319" i="8"/>
  <c r="BS319" i="8" s="1"/>
  <c r="U322" i="8"/>
  <c r="V322" i="8" s="1"/>
  <c r="M322" i="8"/>
  <c r="L322" i="8" s="1"/>
  <c r="K323" i="8" s="1"/>
  <c r="N323" i="8" s="1"/>
  <c r="F322" i="8"/>
  <c r="H322" i="8" s="1"/>
  <c r="CU322" i="8" s="1"/>
  <c r="S322" i="8"/>
  <c r="T322" i="8" s="1"/>
  <c r="P322" i="8"/>
  <c r="Q322" i="8" s="1"/>
  <c r="BJ318" i="8"/>
  <c r="BK318" i="8" s="1"/>
  <c r="CH322" i="8"/>
  <c r="BE320" i="8"/>
  <c r="BO320" i="8"/>
  <c r="AU322" i="8"/>
  <c r="AF322" i="8"/>
  <c r="O323" i="8"/>
  <c r="I324" i="8" s="1"/>
  <c r="J324" i="8" s="1"/>
  <c r="AM322" i="8"/>
  <c r="BB317" i="8"/>
  <c r="AD320" i="8"/>
  <c r="AL320" i="8"/>
  <c r="AS320" i="8"/>
  <c r="DA321" i="8"/>
  <c r="R321" i="8"/>
  <c r="BH317" i="8"/>
  <c r="BC321" i="8"/>
  <c r="BD321" i="8" s="1"/>
  <c r="G321" i="8"/>
  <c r="CV322" i="8"/>
  <c r="AG321" i="8"/>
  <c r="AN321" i="8"/>
  <c r="AV321" i="8"/>
  <c r="BQ318" i="8"/>
  <c r="BR317" i="8"/>
  <c r="AT319" i="8"/>
  <c r="AX319" i="8"/>
  <c r="BP319" i="8" s="1"/>
  <c r="M323" i="25"/>
  <c r="N323" i="25"/>
  <c r="O323" i="25"/>
  <c r="P322" i="25"/>
  <c r="Q322" i="25"/>
  <c r="AZ318" i="8"/>
  <c r="BA318" i="8" s="1"/>
  <c r="BM321" i="8"/>
  <c r="BN321" i="8" s="1"/>
  <c r="AK320" i="8"/>
  <c r="AC320" i="8"/>
  <c r="AR320" i="8"/>
  <c r="AI319" i="8"/>
  <c r="AE319" i="8"/>
  <c r="BL317" i="8"/>
  <c r="BT318" i="8"/>
  <c r="BU317" i="8"/>
  <c r="BF318" i="8"/>
  <c r="BG318" i="8" s="1"/>
  <c r="C323" i="8"/>
  <c r="D323" i="8"/>
  <c r="E323" i="8"/>
  <c r="AL322" i="25"/>
  <c r="CL315" i="8" l="1"/>
  <c r="CM315" i="8"/>
  <c r="CY322" i="8"/>
  <c r="CZ322" i="8"/>
  <c r="CW322" i="8"/>
  <c r="CX323" i="8" s="1"/>
  <c r="CN322" i="8"/>
  <c r="CQ322" i="8"/>
  <c r="CO314" i="8"/>
  <c r="CP314" i="8" s="1"/>
  <c r="CK315" i="8"/>
  <c r="CR315" i="8" s="1"/>
  <c r="CJ316" i="8"/>
  <c r="CI323" i="8"/>
  <c r="AM322" i="25"/>
  <c r="S323" i="8"/>
  <c r="T323" i="8" s="1"/>
  <c r="U323" i="8"/>
  <c r="V323" i="8" s="1"/>
  <c r="M323" i="8"/>
  <c r="L323" i="8" s="1"/>
  <c r="K324" i="8" s="1"/>
  <c r="N324" i="8" s="1"/>
  <c r="F323" i="8"/>
  <c r="H323" i="8" s="1"/>
  <c r="CU323" i="8" s="1"/>
  <c r="P323" i="8"/>
  <c r="Q323" i="8" s="1"/>
  <c r="R323" i="25"/>
  <c r="AI323" i="25"/>
  <c r="AP320" i="8"/>
  <c r="BS320" i="8" s="1"/>
  <c r="BJ319" i="8"/>
  <c r="BK319" i="8" s="1"/>
  <c r="CH323" i="8"/>
  <c r="AU323" i="8"/>
  <c r="AF323" i="8"/>
  <c r="O324" i="8"/>
  <c r="I325" i="8" s="1"/>
  <c r="J325" i="8" s="1"/>
  <c r="AM323" i="8"/>
  <c r="BH318" i="8"/>
  <c r="BO321" i="8"/>
  <c r="BB318" i="8"/>
  <c r="R322" i="8"/>
  <c r="BE321" i="8"/>
  <c r="G322" i="8"/>
  <c r="CV323" i="8"/>
  <c r="BL318" i="8"/>
  <c r="AK321" i="8"/>
  <c r="AC321" i="8"/>
  <c r="AR321" i="8"/>
  <c r="DA322" i="8"/>
  <c r="BC322" i="8"/>
  <c r="BD322" i="8" s="1"/>
  <c r="AZ319" i="8"/>
  <c r="BA319" i="8" s="1"/>
  <c r="BQ319" i="8"/>
  <c r="BR318" i="8"/>
  <c r="BF319" i="8"/>
  <c r="BG319" i="8" s="1"/>
  <c r="BM322" i="8"/>
  <c r="BN322" i="8" s="1"/>
  <c r="AT320" i="8"/>
  <c r="AX320" i="8"/>
  <c r="BP320" i="8" s="1"/>
  <c r="BT319" i="8"/>
  <c r="BU318" i="8"/>
  <c r="AI320" i="8"/>
  <c r="AE320" i="8"/>
  <c r="N324" i="25"/>
  <c r="M324" i="25"/>
  <c r="AI324" i="25" s="1"/>
  <c r="O324" i="25"/>
  <c r="P323" i="25"/>
  <c r="Q323" i="25"/>
  <c r="AW322" i="8"/>
  <c r="AH322" i="8"/>
  <c r="AO322" i="8"/>
  <c r="AN322" i="8"/>
  <c r="AG322" i="8"/>
  <c r="AV322" i="8"/>
  <c r="AD321" i="8"/>
  <c r="AL321" i="8"/>
  <c r="AS321" i="8"/>
  <c r="AL323" i="25"/>
  <c r="D324" i="8"/>
  <c r="C324" i="8"/>
  <c r="AJ322" i="25"/>
  <c r="E324" i="8"/>
  <c r="AJ324" i="25"/>
  <c r="CL316" i="8" l="1"/>
  <c r="CM316" i="8"/>
  <c r="AK322" i="25"/>
  <c r="CZ323" i="8"/>
  <c r="CY323" i="8"/>
  <c r="CW323" i="8"/>
  <c r="CX324" i="8" s="1"/>
  <c r="CN323" i="8"/>
  <c r="CQ323" i="8"/>
  <c r="CO315" i="8"/>
  <c r="CP315" i="8" s="1"/>
  <c r="CK316" i="8"/>
  <c r="CR316" i="8" s="1"/>
  <c r="CJ317" i="8"/>
  <c r="CI324" i="8"/>
  <c r="AM323" i="25"/>
  <c r="U324" i="8"/>
  <c r="V324" i="8" s="1"/>
  <c r="AO324" i="8" s="1"/>
  <c r="M324" i="8"/>
  <c r="L324" i="8" s="1"/>
  <c r="K325" i="8" s="1"/>
  <c r="N325" i="8" s="1"/>
  <c r="F324" i="8"/>
  <c r="H324" i="8" s="1"/>
  <c r="CU324" i="8" s="1"/>
  <c r="P324" i="8"/>
  <c r="Q324" i="8" s="1"/>
  <c r="S324" i="8"/>
  <c r="T324" i="8" s="1"/>
  <c r="AK324" i="25"/>
  <c r="BJ320" i="8"/>
  <c r="BK320" i="8" s="1"/>
  <c r="R324" i="25"/>
  <c r="CH324" i="8"/>
  <c r="AU324" i="8"/>
  <c r="AF324" i="8"/>
  <c r="O325" i="8"/>
  <c r="I326" i="8" s="1"/>
  <c r="J326" i="8" s="1"/>
  <c r="AM324" i="8"/>
  <c r="BB319" i="8"/>
  <c r="BH319" i="8"/>
  <c r="M325" i="25"/>
  <c r="AI325" i="25" s="1"/>
  <c r="N325" i="25"/>
  <c r="O325" i="25"/>
  <c r="P324" i="25"/>
  <c r="Q324" i="25"/>
  <c r="DA323" i="8"/>
  <c r="AK322" i="8"/>
  <c r="AC322" i="8"/>
  <c r="AR322" i="8"/>
  <c r="BM323" i="8"/>
  <c r="BN323" i="8" s="1"/>
  <c r="BO322" i="8"/>
  <c r="BF320" i="8"/>
  <c r="BG320" i="8" s="1"/>
  <c r="AI321" i="8"/>
  <c r="AE321" i="8"/>
  <c r="AP321" i="8"/>
  <c r="BS321" i="8" s="1"/>
  <c r="BE322" i="8"/>
  <c r="BT320" i="8"/>
  <c r="BU319" i="8"/>
  <c r="BQ320" i="8"/>
  <c r="BR319" i="8"/>
  <c r="AS322" i="8"/>
  <c r="AL322" i="8"/>
  <c r="AD322" i="8"/>
  <c r="AV323" i="8"/>
  <c r="AN323" i="8"/>
  <c r="AG323" i="8"/>
  <c r="BL319" i="8"/>
  <c r="R323" i="8"/>
  <c r="AT321" i="8"/>
  <c r="AX321" i="8"/>
  <c r="BP321" i="8" s="1"/>
  <c r="AO323" i="8"/>
  <c r="AW323" i="8"/>
  <c r="AH323" i="8"/>
  <c r="BC323" i="8"/>
  <c r="BD323" i="8" s="1"/>
  <c r="AZ320" i="8"/>
  <c r="BA320" i="8" s="1"/>
  <c r="G323" i="8"/>
  <c r="CV324" i="8"/>
  <c r="AJ323" i="25"/>
  <c r="AL324" i="25"/>
  <c r="E325" i="8"/>
  <c r="C325" i="8"/>
  <c r="D325" i="8"/>
  <c r="AK323" i="25" l="1"/>
  <c r="CL317" i="8"/>
  <c r="CM317" i="8"/>
  <c r="AM324" i="25"/>
  <c r="CZ324" i="8"/>
  <c r="CY324" i="8"/>
  <c r="CW324" i="8"/>
  <c r="CX325" i="8" s="1"/>
  <c r="CN324" i="8"/>
  <c r="CQ324" i="8"/>
  <c r="CO316" i="8"/>
  <c r="CP316" i="8" s="1"/>
  <c r="CK317" i="8"/>
  <c r="CR317" i="8" s="1"/>
  <c r="CJ318" i="8"/>
  <c r="CI325" i="8"/>
  <c r="AW324" i="8"/>
  <c r="AH324" i="8"/>
  <c r="R325" i="25"/>
  <c r="AP322" i="8"/>
  <c r="BS322" i="8" s="1"/>
  <c r="M325" i="8"/>
  <c r="L325" i="8" s="1"/>
  <c r="K326" i="8" s="1"/>
  <c r="N326" i="8" s="1"/>
  <c r="F325" i="8"/>
  <c r="H325" i="8" s="1"/>
  <c r="CU325" i="8" s="1"/>
  <c r="P325" i="8"/>
  <c r="Q325" i="8" s="1"/>
  <c r="S325" i="8"/>
  <c r="T325" i="8" s="1"/>
  <c r="U325" i="8"/>
  <c r="V325" i="8" s="1"/>
  <c r="AH325" i="8" s="1"/>
  <c r="BJ321" i="8"/>
  <c r="BK321" i="8" s="1"/>
  <c r="CH325" i="8"/>
  <c r="BB320" i="8"/>
  <c r="BO323" i="8"/>
  <c r="BE323" i="8"/>
  <c r="AU325" i="8"/>
  <c r="AF325" i="8"/>
  <c r="O326" i="8"/>
  <c r="I327" i="8" s="1"/>
  <c r="J327" i="8" s="1"/>
  <c r="AM325" i="8"/>
  <c r="BH320" i="8"/>
  <c r="BF321" i="8"/>
  <c r="BG321" i="8" s="1"/>
  <c r="BM324" i="8"/>
  <c r="BN324" i="8" s="1"/>
  <c r="R324" i="8"/>
  <c r="DA324" i="8"/>
  <c r="AV324" i="8"/>
  <c r="AN324" i="8"/>
  <c r="AG324" i="8"/>
  <c r="BL320" i="8"/>
  <c r="BQ321" i="8"/>
  <c r="BR320" i="8"/>
  <c r="AD323" i="8"/>
  <c r="AL323" i="8"/>
  <c r="AS323" i="8"/>
  <c r="AK323" i="8"/>
  <c r="AC323" i="8"/>
  <c r="AR323" i="8"/>
  <c r="AT322" i="8"/>
  <c r="AX322" i="8"/>
  <c r="BP322" i="8" s="1"/>
  <c r="N326" i="25"/>
  <c r="M326" i="25"/>
  <c r="O326" i="25"/>
  <c r="P325" i="25"/>
  <c r="Q325" i="25"/>
  <c r="BC324" i="8"/>
  <c r="BD324" i="8" s="1"/>
  <c r="G324" i="8"/>
  <c r="CV325" i="8"/>
  <c r="BT321" i="8"/>
  <c r="BU320" i="8"/>
  <c r="AZ321" i="8"/>
  <c r="BA321" i="8" s="1"/>
  <c r="AI322" i="8"/>
  <c r="AE322" i="8"/>
  <c r="AJ325" i="25"/>
  <c r="AL325" i="25"/>
  <c r="C326" i="8"/>
  <c r="E326" i="8"/>
  <c r="D326" i="8"/>
  <c r="CL318" i="8" l="1"/>
  <c r="CM318" i="8"/>
  <c r="CY325" i="8"/>
  <c r="CZ325" i="8"/>
  <c r="CW325" i="8"/>
  <c r="CX326" i="8" s="1"/>
  <c r="CN325" i="8"/>
  <c r="CQ325" i="8"/>
  <c r="CO317" i="8"/>
  <c r="CP317" i="8" s="1"/>
  <c r="CK318" i="8"/>
  <c r="CR318" i="8" s="1"/>
  <c r="CJ319" i="8"/>
  <c r="CI326" i="8"/>
  <c r="AM325" i="25"/>
  <c r="AK325" i="25"/>
  <c r="M326" i="8"/>
  <c r="L326" i="8" s="1"/>
  <c r="K327" i="8" s="1"/>
  <c r="N327" i="8" s="1"/>
  <c r="F326" i="8"/>
  <c r="H326" i="8" s="1"/>
  <c r="CU326" i="8" s="1"/>
  <c r="S326" i="8"/>
  <c r="T326" i="8" s="1"/>
  <c r="P326" i="8"/>
  <c r="Q326" i="8" s="1"/>
  <c r="U326" i="8"/>
  <c r="V326" i="8" s="1"/>
  <c r="AI326" i="25"/>
  <c r="R326" i="25"/>
  <c r="AT323" i="8"/>
  <c r="AO325" i="8"/>
  <c r="AP323" i="8"/>
  <c r="BS323" i="8" s="1"/>
  <c r="AW325" i="8"/>
  <c r="BJ322" i="8"/>
  <c r="BK322" i="8" s="1"/>
  <c r="CH326" i="8"/>
  <c r="BE324" i="8"/>
  <c r="BO324" i="8"/>
  <c r="BB321" i="8"/>
  <c r="BH321" i="8"/>
  <c r="G325" i="8"/>
  <c r="CV326" i="8"/>
  <c r="BC325" i="8"/>
  <c r="BD325" i="8" s="1"/>
  <c r="AZ322" i="8"/>
  <c r="BA322" i="8" s="1"/>
  <c r="AU326" i="8"/>
  <c r="AF326" i="8"/>
  <c r="O327" i="8"/>
  <c r="I328" i="8" s="1"/>
  <c r="J328" i="8" s="1"/>
  <c r="AM326" i="8"/>
  <c r="AI323" i="8"/>
  <c r="AE323" i="8"/>
  <c r="AN325" i="8"/>
  <c r="AG325" i="8"/>
  <c r="AV325" i="8"/>
  <c r="BM325" i="8"/>
  <c r="BN325" i="8" s="1"/>
  <c r="AX323" i="8"/>
  <c r="BP323" i="8" s="1"/>
  <c r="BF322" i="8"/>
  <c r="BG322" i="8" s="1"/>
  <c r="DA325" i="8"/>
  <c r="BT322" i="8"/>
  <c r="BU321" i="8"/>
  <c r="AL324" i="8"/>
  <c r="AS324" i="8"/>
  <c r="AD324" i="8"/>
  <c r="BQ322" i="8"/>
  <c r="BR321" i="8"/>
  <c r="M327" i="25"/>
  <c r="AI327" i="25" s="1"/>
  <c r="N327" i="25"/>
  <c r="O327" i="25"/>
  <c r="P326" i="25"/>
  <c r="Q326" i="25"/>
  <c r="BL321" i="8"/>
  <c r="R325" i="8"/>
  <c r="AK324" i="8"/>
  <c r="AC324" i="8"/>
  <c r="AR324" i="8"/>
  <c r="C327" i="8"/>
  <c r="E327" i="8"/>
  <c r="D327" i="8"/>
  <c r="AJ326" i="25"/>
  <c r="AL327" i="25"/>
  <c r="CL319" i="8" l="1"/>
  <c r="CM319" i="8"/>
  <c r="CY326" i="8"/>
  <c r="CZ326" i="8"/>
  <c r="CW326" i="8"/>
  <c r="CX327" i="8" s="1"/>
  <c r="CN326" i="8"/>
  <c r="CQ326" i="8"/>
  <c r="CO318" i="8"/>
  <c r="CP318" i="8" s="1"/>
  <c r="CK319" i="8"/>
  <c r="CR319" i="8" s="1"/>
  <c r="CJ320" i="8"/>
  <c r="CI327" i="8"/>
  <c r="AM327" i="25"/>
  <c r="AK326" i="25"/>
  <c r="R327" i="25"/>
  <c r="AT324" i="8"/>
  <c r="F327" i="8"/>
  <c r="H327" i="8" s="1"/>
  <c r="CU327" i="8" s="1"/>
  <c r="P327" i="8"/>
  <c r="Q327" i="8" s="1"/>
  <c r="S327" i="8"/>
  <c r="T327" i="8" s="1"/>
  <c r="U327" i="8"/>
  <c r="V327" i="8" s="1"/>
  <c r="AW327" i="8" s="1"/>
  <c r="M327" i="8"/>
  <c r="L327" i="8" s="1"/>
  <c r="K328" i="8" s="1"/>
  <c r="N328" i="8" s="1"/>
  <c r="AP324" i="8"/>
  <c r="BS324" i="8" s="1"/>
  <c r="CH327" i="8"/>
  <c r="BB322" i="8"/>
  <c r="BE325" i="8"/>
  <c r="BH322" i="8"/>
  <c r="BO325" i="8"/>
  <c r="AU327" i="8"/>
  <c r="AF327" i="8"/>
  <c r="O328" i="8"/>
  <c r="I329" i="8" s="1"/>
  <c r="J329" i="8" s="1"/>
  <c r="AM327" i="8"/>
  <c r="BQ323" i="8"/>
  <c r="BR322" i="8"/>
  <c r="BC326" i="8"/>
  <c r="BD326" i="8" s="1"/>
  <c r="AX324" i="8"/>
  <c r="BP324" i="8" s="1"/>
  <c r="AW326" i="8"/>
  <c r="AO326" i="8"/>
  <c r="AH326" i="8"/>
  <c r="AV326" i="8"/>
  <c r="AN326" i="8"/>
  <c r="AG326" i="8"/>
  <c r="BM326" i="8"/>
  <c r="BN326" i="8" s="1"/>
  <c r="DA326" i="8"/>
  <c r="AZ323" i="8"/>
  <c r="BA323" i="8" s="1"/>
  <c r="BF323" i="8"/>
  <c r="BG323" i="8" s="1"/>
  <c r="BL322" i="8"/>
  <c r="N328" i="25"/>
  <c r="M328" i="25"/>
  <c r="AI328" i="25" s="1"/>
  <c r="O328" i="25"/>
  <c r="P327" i="25"/>
  <c r="Q327" i="25"/>
  <c r="BJ323" i="8"/>
  <c r="BK323" i="8" s="1"/>
  <c r="AK325" i="8"/>
  <c r="AC325" i="8"/>
  <c r="AR325" i="8"/>
  <c r="AI324" i="8"/>
  <c r="AE324" i="8"/>
  <c r="AL325" i="8"/>
  <c r="AS325" i="8"/>
  <c r="AD325" i="8"/>
  <c r="R326" i="8"/>
  <c r="BT323" i="8"/>
  <c r="BU322" i="8"/>
  <c r="G326" i="8"/>
  <c r="CV327" i="8"/>
  <c r="D328" i="8"/>
  <c r="E328" i="8"/>
  <c r="AL328" i="25"/>
  <c r="C328" i="8"/>
  <c r="AL326" i="25"/>
  <c r="AJ327" i="25"/>
  <c r="CL320" i="8" l="1"/>
  <c r="CM320" i="8"/>
  <c r="CY327" i="8"/>
  <c r="CZ327" i="8"/>
  <c r="CW327" i="8"/>
  <c r="CX328" i="8" s="1"/>
  <c r="AM326" i="25"/>
  <c r="CN327" i="8"/>
  <c r="CQ327" i="8"/>
  <c r="CO319" i="8"/>
  <c r="CP319" i="8" s="1"/>
  <c r="CK320" i="8"/>
  <c r="CR320" i="8" s="1"/>
  <c r="CJ321" i="8"/>
  <c r="CI328" i="8"/>
  <c r="AM328" i="25"/>
  <c r="AK327" i="25"/>
  <c r="S328" i="8"/>
  <c r="T328" i="8" s="1"/>
  <c r="M328" i="8"/>
  <c r="L328" i="8" s="1"/>
  <c r="K329" i="8" s="1"/>
  <c r="N329" i="8" s="1"/>
  <c r="U328" i="8"/>
  <c r="V328" i="8" s="1"/>
  <c r="AW328" i="8" s="1"/>
  <c r="F328" i="8"/>
  <c r="H328" i="8" s="1"/>
  <c r="CU328" i="8" s="1"/>
  <c r="P328" i="8"/>
  <c r="Q328" i="8" s="1"/>
  <c r="AO327" i="8"/>
  <c r="AH327" i="8"/>
  <c r="BJ324" i="8"/>
  <c r="BK324" i="8" s="1"/>
  <c r="AT325" i="8"/>
  <c r="AP325" i="8"/>
  <c r="BS325" i="8" s="1"/>
  <c r="BF324" i="8"/>
  <c r="BG324" i="8" s="1"/>
  <c r="CH328" i="8"/>
  <c r="BB323" i="8"/>
  <c r="AU328" i="8"/>
  <c r="AF328" i="8"/>
  <c r="O329" i="8"/>
  <c r="I330" i="8" s="1"/>
  <c r="J330" i="8" s="1"/>
  <c r="AM328" i="8"/>
  <c r="BE326" i="8"/>
  <c r="AX325" i="8"/>
  <c r="BP325" i="8" s="1"/>
  <c r="N329" i="25"/>
  <c r="M329" i="25"/>
  <c r="AI329" i="25" s="1"/>
  <c r="O329" i="25"/>
  <c r="P328" i="25"/>
  <c r="Q328" i="25"/>
  <c r="AN327" i="8"/>
  <c r="AG327" i="8"/>
  <c r="AV327" i="8"/>
  <c r="BQ324" i="8"/>
  <c r="BR323" i="8"/>
  <c r="BO326" i="8"/>
  <c r="AI325" i="8"/>
  <c r="AE325" i="8"/>
  <c r="BL323" i="8"/>
  <c r="BH323" i="8"/>
  <c r="BT324" i="8"/>
  <c r="BU323" i="8"/>
  <c r="DA327" i="8"/>
  <c r="AK326" i="8"/>
  <c r="AC326" i="8"/>
  <c r="AR326" i="8"/>
  <c r="BC327" i="8"/>
  <c r="BD327" i="8" s="1"/>
  <c r="AD326" i="8"/>
  <c r="AS326" i="8"/>
  <c r="AL326" i="8"/>
  <c r="R327" i="8"/>
  <c r="G327" i="8"/>
  <c r="CV328" i="8"/>
  <c r="AZ324" i="8"/>
  <c r="BA324" i="8" s="1"/>
  <c r="R328" i="25"/>
  <c r="BM327" i="8"/>
  <c r="BN327" i="8" s="1"/>
  <c r="AJ328" i="25"/>
  <c r="AL329" i="25"/>
  <c r="C329" i="8"/>
  <c r="D329" i="8"/>
  <c r="E329" i="8"/>
  <c r="CL321" i="8" l="1"/>
  <c r="CM321" i="8"/>
  <c r="CY328" i="8"/>
  <c r="CZ328" i="8"/>
  <c r="CW328" i="8"/>
  <c r="CX329" i="8" s="1"/>
  <c r="CN328" i="8"/>
  <c r="CQ328" i="8"/>
  <c r="CO320" i="8"/>
  <c r="CP320" i="8" s="1"/>
  <c r="CK321" i="8"/>
  <c r="CR321" i="8" s="1"/>
  <c r="CJ322" i="8"/>
  <c r="CI329" i="8"/>
  <c r="AK328" i="25"/>
  <c r="AM329" i="25"/>
  <c r="AO328" i="8"/>
  <c r="AH328" i="8"/>
  <c r="AP326" i="8"/>
  <c r="BS326" i="8" s="1"/>
  <c r="BF325" i="8"/>
  <c r="BG325" i="8" s="1"/>
  <c r="CH329" i="8"/>
  <c r="M329" i="8"/>
  <c r="L329" i="8" s="1"/>
  <c r="K330" i="8" s="1"/>
  <c r="N330" i="8" s="1"/>
  <c r="F329" i="8"/>
  <c r="H329" i="8" s="1"/>
  <c r="CU329" i="8" s="1"/>
  <c r="P329" i="8"/>
  <c r="Q329" i="8" s="1"/>
  <c r="S329" i="8"/>
  <c r="T329" i="8" s="1"/>
  <c r="U329" i="8"/>
  <c r="BE327" i="8"/>
  <c r="AU329" i="8"/>
  <c r="AF329" i="8"/>
  <c r="O330" i="8"/>
  <c r="I331" i="8" s="1"/>
  <c r="J331" i="8" s="1"/>
  <c r="AM329" i="8"/>
  <c r="BB324" i="8"/>
  <c r="BO327" i="8"/>
  <c r="BQ325" i="8"/>
  <c r="BR324" i="8"/>
  <c r="BL324" i="8"/>
  <c r="BC328" i="8"/>
  <c r="BD328" i="8" s="1"/>
  <c r="BJ325" i="8"/>
  <c r="BK325" i="8" s="1"/>
  <c r="AK327" i="8"/>
  <c r="AC327" i="8"/>
  <c r="AR327" i="8"/>
  <c r="AT326" i="8"/>
  <c r="AZ325" i="8"/>
  <c r="BA325" i="8" s="1"/>
  <c r="R329" i="25"/>
  <c r="AN328" i="8"/>
  <c r="AG328" i="8"/>
  <c r="AV328" i="8"/>
  <c r="BM328" i="8"/>
  <c r="BN328" i="8" s="1"/>
  <c r="AX326" i="8"/>
  <c r="BP326" i="8" s="1"/>
  <c r="N330" i="25"/>
  <c r="M330" i="25"/>
  <c r="O330" i="25"/>
  <c r="P329" i="25"/>
  <c r="Q329" i="25"/>
  <c r="AI326" i="8"/>
  <c r="AE326" i="8"/>
  <c r="R328" i="8"/>
  <c r="BH324" i="8"/>
  <c r="G328" i="8"/>
  <c r="CV329" i="8"/>
  <c r="BT325" i="8"/>
  <c r="BU324" i="8"/>
  <c r="AL327" i="8"/>
  <c r="AS327" i="8"/>
  <c r="AD327" i="8"/>
  <c r="DA328" i="8"/>
  <c r="C330" i="8"/>
  <c r="D330" i="8"/>
  <c r="E330" i="8"/>
  <c r="AJ329" i="25"/>
  <c r="CL322" i="8" l="1"/>
  <c r="CM322" i="8"/>
  <c r="CY329" i="8"/>
  <c r="CZ329" i="8"/>
  <c r="CW329" i="8"/>
  <c r="CX330" i="8" s="1"/>
  <c r="AK329" i="25"/>
  <c r="CN329" i="8"/>
  <c r="CQ329" i="8"/>
  <c r="CO321" i="8"/>
  <c r="CP321" i="8" s="1"/>
  <c r="CK322" i="8"/>
  <c r="CR322" i="8" s="1"/>
  <c r="CJ323" i="8"/>
  <c r="CI330" i="8"/>
  <c r="R330" i="25"/>
  <c r="AI330" i="25"/>
  <c r="BJ326" i="8"/>
  <c r="BK326" i="8" s="1"/>
  <c r="AT327" i="8"/>
  <c r="AP327" i="8"/>
  <c r="BS327" i="8" s="1"/>
  <c r="AZ326" i="8"/>
  <c r="BA326" i="8" s="1"/>
  <c r="BF326" i="8"/>
  <c r="BG326" i="8" s="1"/>
  <c r="CH330" i="8"/>
  <c r="M330" i="8"/>
  <c r="L330" i="8" s="1"/>
  <c r="K331" i="8" s="1"/>
  <c r="N331" i="8" s="1"/>
  <c r="F330" i="8"/>
  <c r="H330" i="8" s="1"/>
  <c r="CU330" i="8" s="1"/>
  <c r="S330" i="8"/>
  <c r="T330" i="8" s="1"/>
  <c r="P330" i="8"/>
  <c r="Q330" i="8" s="1"/>
  <c r="U330" i="8"/>
  <c r="AN329" i="8"/>
  <c r="AG329" i="8"/>
  <c r="AV329" i="8"/>
  <c r="BO328" i="8"/>
  <c r="BL325" i="8"/>
  <c r="BE328" i="8"/>
  <c r="BT326" i="8"/>
  <c r="BU325" i="8"/>
  <c r="V329" i="8"/>
  <c r="AK328" i="8"/>
  <c r="AC328" i="8"/>
  <c r="AR328" i="8"/>
  <c r="DA329" i="8"/>
  <c r="BQ326" i="8"/>
  <c r="BR325" i="8"/>
  <c r="BC329" i="8"/>
  <c r="BD329" i="8" s="1"/>
  <c r="AI327" i="8"/>
  <c r="AE327" i="8"/>
  <c r="BH325" i="8"/>
  <c r="AX327" i="8"/>
  <c r="BP327" i="8" s="1"/>
  <c r="AU330" i="8"/>
  <c r="AF330" i="8"/>
  <c r="O331" i="8"/>
  <c r="I332" i="8" s="1"/>
  <c r="J332" i="8" s="1"/>
  <c r="AM330" i="8"/>
  <c r="BB325" i="8"/>
  <c r="G329" i="8"/>
  <c r="CV330" i="8"/>
  <c r="AD328" i="8"/>
  <c r="AL328" i="8"/>
  <c r="AS328" i="8"/>
  <c r="N331" i="25"/>
  <c r="M331" i="25"/>
  <c r="O331" i="25"/>
  <c r="P330" i="25"/>
  <c r="Q330" i="25"/>
  <c r="BM329" i="8"/>
  <c r="BN329" i="8" s="1"/>
  <c r="R329" i="8"/>
  <c r="AJ330" i="25"/>
  <c r="D331" i="8"/>
  <c r="C331" i="8"/>
  <c r="E331" i="8"/>
  <c r="CL323" i="8" l="1"/>
  <c r="CM323" i="8"/>
  <c r="CZ330" i="8"/>
  <c r="CY330" i="8"/>
  <c r="CW330" i="8"/>
  <c r="CX331" i="8" s="1"/>
  <c r="CN330" i="8"/>
  <c r="CQ330" i="8"/>
  <c r="CO322" i="8"/>
  <c r="CP322" i="8" s="1"/>
  <c r="CK323" i="8"/>
  <c r="CR323" i="8" s="1"/>
  <c r="CJ324" i="8"/>
  <c r="CI331" i="8"/>
  <c r="AK330" i="25"/>
  <c r="M331" i="8"/>
  <c r="L331" i="8" s="1"/>
  <c r="K332" i="8" s="1"/>
  <c r="N332" i="8" s="1"/>
  <c r="F331" i="8"/>
  <c r="H331" i="8" s="1"/>
  <c r="CU331" i="8" s="1"/>
  <c r="P331" i="8"/>
  <c r="Q331" i="8" s="1"/>
  <c r="S331" i="8"/>
  <c r="T331" i="8" s="1"/>
  <c r="U331" i="8"/>
  <c r="V331" i="8" s="1"/>
  <c r="AO331" i="8" s="1"/>
  <c r="AI331" i="25"/>
  <c r="AZ327" i="8"/>
  <c r="BA327" i="8" s="1"/>
  <c r="BC330" i="8"/>
  <c r="BD330" i="8" s="1"/>
  <c r="CH331" i="8"/>
  <c r="BO329" i="8"/>
  <c r="DA330" i="8"/>
  <c r="BT327" i="8"/>
  <c r="BU326" i="8"/>
  <c r="BH326" i="8"/>
  <c r="R330" i="8"/>
  <c r="AI328" i="8"/>
  <c r="AE328" i="8"/>
  <c r="BE329" i="8"/>
  <c r="AG330" i="8"/>
  <c r="AN330" i="8"/>
  <c r="AV330" i="8"/>
  <c r="AP328" i="8"/>
  <c r="BS328" i="8" s="1"/>
  <c r="G330" i="8"/>
  <c r="CV331" i="8"/>
  <c r="BM330" i="8"/>
  <c r="BN330" i="8" s="1"/>
  <c r="AO329" i="8"/>
  <c r="AH329" i="8"/>
  <c r="AW329" i="8"/>
  <c r="BL326" i="8"/>
  <c r="AT328" i="8"/>
  <c r="AX328" i="8"/>
  <c r="BP328" i="8" s="1"/>
  <c r="AK329" i="8"/>
  <c r="AC329" i="8"/>
  <c r="AR329" i="8"/>
  <c r="V330" i="8"/>
  <c r="AU331" i="8"/>
  <c r="AF331" i="8"/>
  <c r="O332" i="8"/>
  <c r="I333" i="8" s="1"/>
  <c r="J333" i="8" s="1"/>
  <c r="AM331" i="8"/>
  <c r="BQ327" i="8"/>
  <c r="BR326" i="8"/>
  <c r="BJ327" i="8"/>
  <c r="BK327" i="8" s="1"/>
  <c r="BF327" i="8"/>
  <c r="BG327" i="8" s="1"/>
  <c r="AL329" i="8"/>
  <c r="AS329" i="8"/>
  <c r="AD329" i="8"/>
  <c r="N332" i="25"/>
  <c r="M332" i="25"/>
  <c r="AI332" i="25" s="1"/>
  <c r="O332" i="25"/>
  <c r="P331" i="25"/>
  <c r="Q331" i="25"/>
  <c r="BB326" i="8"/>
  <c r="R331" i="25"/>
  <c r="D332" i="8"/>
  <c r="AL331" i="25"/>
  <c r="E332" i="8"/>
  <c r="AL330" i="25"/>
  <c r="C332" i="8"/>
  <c r="AL332" i="25"/>
  <c r="CL324" i="8" l="1"/>
  <c r="CM324" i="8"/>
  <c r="CY331" i="8"/>
  <c r="CZ331" i="8"/>
  <c r="CW331" i="8"/>
  <c r="CX332" i="8" s="1"/>
  <c r="AM330" i="25"/>
  <c r="CN331" i="8"/>
  <c r="CQ331" i="8"/>
  <c r="CO323" i="8"/>
  <c r="CP323" i="8" s="1"/>
  <c r="CK324" i="8"/>
  <c r="CR324" i="8" s="1"/>
  <c r="CJ325" i="8"/>
  <c r="CI332" i="8"/>
  <c r="AM331" i="25"/>
  <c r="AM332" i="25"/>
  <c r="R332" i="25"/>
  <c r="AH331" i="8"/>
  <c r="AW331" i="8"/>
  <c r="AT329" i="8"/>
  <c r="BC331" i="8"/>
  <c r="BD331" i="8" s="1"/>
  <c r="M332" i="8"/>
  <c r="L332" i="8" s="1"/>
  <c r="K333" i="8" s="1"/>
  <c r="N333" i="8" s="1"/>
  <c r="F332" i="8"/>
  <c r="H332" i="8" s="1"/>
  <c r="CU332" i="8" s="1"/>
  <c r="P332" i="8"/>
  <c r="Q332" i="8" s="1"/>
  <c r="S332" i="8"/>
  <c r="T332" i="8" s="1"/>
  <c r="U332" i="8"/>
  <c r="CH332" i="8"/>
  <c r="BL327" i="8"/>
  <c r="BO330" i="8"/>
  <c r="AU332" i="8"/>
  <c r="AF332" i="8"/>
  <c r="O333" i="8"/>
  <c r="I334" i="8" s="1"/>
  <c r="J334" i="8" s="1"/>
  <c r="AM332" i="8"/>
  <c r="BH327" i="8"/>
  <c r="AW330" i="8"/>
  <c r="AO330" i="8"/>
  <c r="AH330" i="8"/>
  <c r="AV331" i="8"/>
  <c r="AN331" i="8"/>
  <c r="AG331" i="8"/>
  <c r="G331" i="8"/>
  <c r="CV332" i="8"/>
  <c r="AI329" i="8"/>
  <c r="AE329" i="8"/>
  <c r="AK330" i="8"/>
  <c r="AC330" i="8"/>
  <c r="AR330" i="8"/>
  <c r="BE330" i="8"/>
  <c r="BT328" i="8"/>
  <c r="BU327" i="8"/>
  <c r="AP329" i="8"/>
  <c r="BS329" i="8" s="1"/>
  <c r="AX329" i="8"/>
  <c r="BP329" i="8" s="1"/>
  <c r="AZ328" i="8"/>
  <c r="BA328" i="8" s="1"/>
  <c r="BF328" i="8"/>
  <c r="BG328" i="8" s="1"/>
  <c r="DA331" i="8"/>
  <c r="N333" i="25"/>
  <c r="M333" i="25"/>
  <c r="AI333" i="25" s="1"/>
  <c r="O333" i="25"/>
  <c r="P332" i="25"/>
  <c r="Q332" i="25"/>
  <c r="BB327" i="8"/>
  <c r="BJ328" i="8"/>
  <c r="BK328" i="8" s="1"/>
  <c r="AS330" i="8"/>
  <c r="AL330" i="8"/>
  <c r="AD330" i="8"/>
  <c r="R331" i="8"/>
  <c r="BQ328" i="8"/>
  <c r="BR327" i="8"/>
  <c r="BM331" i="8"/>
  <c r="BN331" i="8" s="1"/>
  <c r="E333" i="8"/>
  <c r="AJ331" i="25"/>
  <c r="D333" i="8"/>
  <c r="AJ332" i="25"/>
  <c r="C333" i="8"/>
  <c r="AL333" i="25"/>
  <c r="CL325" i="8" l="1"/>
  <c r="CM325" i="8"/>
  <c r="CY332" i="8"/>
  <c r="CZ332" i="8"/>
  <c r="CW332" i="8"/>
  <c r="CX333" i="8" s="1"/>
  <c r="AK332" i="25"/>
  <c r="CN332" i="8"/>
  <c r="CQ332" i="8"/>
  <c r="CO324" i="8"/>
  <c r="CP324" i="8" s="1"/>
  <c r="CK325" i="8"/>
  <c r="CR325" i="8" s="1"/>
  <c r="CJ326" i="8"/>
  <c r="CI333" i="8"/>
  <c r="AM333" i="25"/>
  <c r="AK331" i="25"/>
  <c r="S333" i="8"/>
  <c r="T333" i="8" s="1"/>
  <c r="U333" i="8"/>
  <c r="V333" i="8" s="1"/>
  <c r="M333" i="8"/>
  <c r="L333" i="8" s="1"/>
  <c r="K334" i="8" s="1"/>
  <c r="N334" i="8" s="1"/>
  <c r="F333" i="8"/>
  <c r="H333" i="8" s="1"/>
  <c r="CU333" i="8" s="1"/>
  <c r="P333" i="8"/>
  <c r="Q333" i="8" s="1"/>
  <c r="AP330" i="8"/>
  <c r="BS330" i="8" s="1"/>
  <c r="BC332" i="8"/>
  <c r="BD332" i="8" s="1"/>
  <c r="AX330" i="8"/>
  <c r="BP330" i="8" s="1"/>
  <c r="CH333" i="8"/>
  <c r="BO331" i="8"/>
  <c r="BB328" i="8"/>
  <c r="AI330" i="8"/>
  <c r="AE330" i="8"/>
  <c r="BH328" i="8"/>
  <c r="AZ329" i="8"/>
  <c r="BA329" i="8" s="1"/>
  <c r="BL328" i="8"/>
  <c r="V332" i="8"/>
  <c r="BF329" i="8"/>
  <c r="BG329" i="8" s="1"/>
  <c r="AG332" i="8"/>
  <c r="AN332" i="8"/>
  <c r="AV332" i="8"/>
  <c r="BT329" i="8"/>
  <c r="BU328" i="8"/>
  <c r="BQ329" i="8"/>
  <c r="BR328" i="8"/>
  <c r="AK331" i="8"/>
  <c r="AC331" i="8"/>
  <c r="AR331" i="8"/>
  <c r="AU333" i="8"/>
  <c r="AF333" i="8"/>
  <c r="O334" i="8"/>
  <c r="I335" i="8" s="1"/>
  <c r="J335" i="8" s="1"/>
  <c r="AM333" i="8"/>
  <c r="AD331" i="8"/>
  <c r="AL331" i="8"/>
  <c r="AS331" i="8"/>
  <c r="R332" i="8"/>
  <c r="M334" i="25"/>
  <c r="AI334" i="25" s="1"/>
  <c r="N334" i="25"/>
  <c r="O334" i="25"/>
  <c r="P333" i="25"/>
  <c r="Q333" i="25"/>
  <c r="DA332" i="8"/>
  <c r="BE331" i="8"/>
  <c r="G332" i="8"/>
  <c r="CV333" i="8"/>
  <c r="BM332" i="8"/>
  <c r="BN332" i="8" s="1"/>
  <c r="R333" i="25"/>
  <c r="AT330" i="8"/>
  <c r="BJ329" i="8"/>
  <c r="BK329" i="8" s="1"/>
  <c r="E334" i="8"/>
  <c r="AJ333" i="25"/>
  <c r="C334" i="8"/>
  <c r="AJ334" i="25"/>
  <c r="D334" i="8"/>
  <c r="CL326" i="8" l="1"/>
  <c r="CM326" i="8"/>
  <c r="CZ333" i="8"/>
  <c r="CY333" i="8"/>
  <c r="CW333" i="8"/>
  <c r="CX334" i="8" s="1"/>
  <c r="CN333" i="8"/>
  <c r="CQ333" i="8"/>
  <c r="CO325" i="8"/>
  <c r="CP325" i="8" s="1"/>
  <c r="CK326" i="8"/>
  <c r="CR326" i="8" s="1"/>
  <c r="CJ327" i="8"/>
  <c r="CI334" i="8"/>
  <c r="AK333" i="25"/>
  <c r="AK334" i="25"/>
  <c r="BC333" i="8"/>
  <c r="BD333" i="8" s="1"/>
  <c r="AZ330" i="8"/>
  <c r="BA330" i="8" s="1"/>
  <c r="M334" i="8"/>
  <c r="L334" i="8" s="1"/>
  <c r="K335" i="8" s="1"/>
  <c r="N335" i="8" s="1"/>
  <c r="F334" i="8"/>
  <c r="H334" i="8" s="1"/>
  <c r="CU334" i="8" s="1"/>
  <c r="S334" i="8"/>
  <c r="T334" i="8" s="1"/>
  <c r="P334" i="8"/>
  <c r="Q334" i="8" s="1"/>
  <c r="U334" i="8"/>
  <c r="CH334" i="8"/>
  <c r="BO332" i="8"/>
  <c r="BL329" i="8"/>
  <c r="BH329" i="8"/>
  <c r="R334" i="25"/>
  <c r="BJ330" i="8"/>
  <c r="BK330" i="8" s="1"/>
  <c r="R333" i="8"/>
  <c r="BT330" i="8"/>
  <c r="BU329" i="8"/>
  <c r="AW332" i="8"/>
  <c r="AH332" i="8"/>
  <c r="AO332" i="8"/>
  <c r="BF330" i="8"/>
  <c r="BG330" i="8" s="1"/>
  <c r="AU334" i="8"/>
  <c r="AF334" i="8"/>
  <c r="O335" i="8"/>
  <c r="I336" i="8" s="1"/>
  <c r="J336" i="8" s="1"/>
  <c r="AM334" i="8"/>
  <c r="BM333" i="8"/>
  <c r="BN333" i="8" s="1"/>
  <c r="AT331" i="8"/>
  <c r="AX331" i="8"/>
  <c r="BP331" i="8" s="1"/>
  <c r="AH333" i="8"/>
  <c r="AO333" i="8"/>
  <c r="AW333" i="8"/>
  <c r="BE332" i="8"/>
  <c r="AI331" i="8"/>
  <c r="AE331" i="8"/>
  <c r="BB329" i="8"/>
  <c r="DA333" i="8"/>
  <c r="AP331" i="8"/>
  <c r="BS331" i="8" s="1"/>
  <c r="AD332" i="8"/>
  <c r="AL332" i="8"/>
  <c r="AS332" i="8"/>
  <c r="G333" i="8"/>
  <c r="CV334" i="8"/>
  <c r="AN333" i="8"/>
  <c r="AG333" i="8"/>
  <c r="AV333" i="8"/>
  <c r="AK332" i="8"/>
  <c r="AC332" i="8"/>
  <c r="AR332" i="8"/>
  <c r="N335" i="25"/>
  <c r="M335" i="25"/>
  <c r="AI335" i="25" s="1"/>
  <c r="O335" i="25"/>
  <c r="P334" i="25"/>
  <c r="Q334" i="25"/>
  <c r="BQ330" i="8"/>
  <c r="BR329" i="8"/>
  <c r="AL334" i="25"/>
  <c r="AL335" i="25"/>
  <c r="D335" i="8"/>
  <c r="C335" i="8"/>
  <c r="E335" i="8"/>
  <c r="AM334" i="25" l="1"/>
  <c r="CL327" i="8"/>
  <c r="CM327" i="8"/>
  <c r="CY334" i="8"/>
  <c r="CZ334" i="8"/>
  <c r="CW334" i="8"/>
  <c r="CX335" i="8" s="1"/>
  <c r="CN334" i="8"/>
  <c r="CQ334" i="8"/>
  <c r="CO326" i="8"/>
  <c r="CP326" i="8" s="1"/>
  <c r="CK327" i="8"/>
  <c r="CR327" i="8" s="1"/>
  <c r="CJ328" i="8"/>
  <c r="CI335" i="8"/>
  <c r="AT332" i="8"/>
  <c r="AM335" i="25"/>
  <c r="R335" i="25"/>
  <c r="AP332" i="8"/>
  <c r="BS332" i="8" s="1"/>
  <c r="AZ331" i="8"/>
  <c r="BA331" i="8" s="1"/>
  <c r="AX332" i="8"/>
  <c r="BP332" i="8" s="1"/>
  <c r="CH335" i="8"/>
  <c r="M335" i="8"/>
  <c r="L335" i="8" s="1"/>
  <c r="K336" i="8" s="1"/>
  <c r="N336" i="8" s="1"/>
  <c r="F335" i="8"/>
  <c r="H335" i="8" s="1"/>
  <c r="CU335" i="8" s="1"/>
  <c r="P335" i="8"/>
  <c r="Q335" i="8" s="1"/>
  <c r="S335" i="8"/>
  <c r="T335" i="8" s="1"/>
  <c r="U335" i="8"/>
  <c r="V335" i="8" s="1"/>
  <c r="BL330" i="8"/>
  <c r="R334" i="8"/>
  <c r="BO333" i="8"/>
  <c r="AN334" i="8"/>
  <c r="AG334" i="8"/>
  <c r="AV334" i="8"/>
  <c r="V334" i="8"/>
  <c r="BE333" i="8"/>
  <c r="N336" i="25"/>
  <c r="M336" i="25"/>
  <c r="O336" i="25"/>
  <c r="P335" i="25"/>
  <c r="Q335" i="25"/>
  <c r="DA334" i="8"/>
  <c r="BC334" i="8"/>
  <c r="BD334" i="8" s="1"/>
  <c r="BT331" i="8"/>
  <c r="BU330" i="8"/>
  <c r="AU335" i="8"/>
  <c r="AF335" i="8"/>
  <c r="O336" i="8"/>
  <c r="I337" i="8" s="1"/>
  <c r="J337" i="8" s="1"/>
  <c r="AM335" i="8"/>
  <c r="AD333" i="8"/>
  <c r="AS333" i="8"/>
  <c r="AL333" i="8"/>
  <c r="AK333" i="8"/>
  <c r="AC333" i="8"/>
  <c r="AR333" i="8"/>
  <c r="AI332" i="8"/>
  <c r="AE332" i="8"/>
  <c r="G334" i="8"/>
  <c r="CV335" i="8"/>
  <c r="BB330" i="8"/>
  <c r="BM334" i="8"/>
  <c r="BN334" i="8" s="1"/>
  <c r="BJ331" i="8"/>
  <c r="BK331" i="8" s="1"/>
  <c r="BH330" i="8"/>
  <c r="BQ331" i="8"/>
  <c r="BR330" i="8"/>
  <c r="BF331" i="8"/>
  <c r="BG331" i="8" s="1"/>
  <c r="E336" i="8"/>
  <c r="C336" i="8"/>
  <c r="D336" i="8"/>
  <c r="AJ335" i="25"/>
  <c r="CL328" i="8" l="1"/>
  <c r="CM328" i="8"/>
  <c r="CY335" i="8"/>
  <c r="CZ335" i="8"/>
  <c r="CW335" i="8"/>
  <c r="CX336" i="8" s="1"/>
  <c r="CN335" i="8"/>
  <c r="CQ335" i="8"/>
  <c r="CO327" i="8"/>
  <c r="CP327" i="8" s="1"/>
  <c r="CK328" i="8"/>
  <c r="CR328" i="8" s="1"/>
  <c r="CJ329" i="8"/>
  <c r="CI336" i="8"/>
  <c r="AK335" i="25"/>
  <c r="P336" i="8"/>
  <c r="Q336" i="8" s="1"/>
  <c r="S336" i="8"/>
  <c r="T336" i="8" s="1"/>
  <c r="U336" i="8"/>
  <c r="V336" i="8" s="1"/>
  <c r="AH336" i="8" s="1"/>
  <c r="F336" i="8"/>
  <c r="H336" i="8" s="1"/>
  <c r="CU336" i="8" s="1"/>
  <c r="M336" i="8"/>
  <c r="L336" i="8" s="1"/>
  <c r="K337" i="8" s="1"/>
  <c r="N337" i="8" s="1"/>
  <c r="AI336" i="25"/>
  <c r="AP333" i="8"/>
  <c r="BS333" i="8" s="1"/>
  <c r="BC335" i="8"/>
  <c r="BD335" i="8" s="1"/>
  <c r="CH336" i="8"/>
  <c r="BO334" i="8"/>
  <c r="BL331" i="8"/>
  <c r="BJ332" i="8"/>
  <c r="BK332" i="8" s="1"/>
  <c r="AI333" i="8"/>
  <c r="AE333" i="8"/>
  <c r="DA335" i="8"/>
  <c r="AW334" i="8"/>
  <c r="AH334" i="8"/>
  <c r="AO334" i="8"/>
  <c r="AS334" i="8"/>
  <c r="AD334" i="8"/>
  <c r="AL334" i="8"/>
  <c r="BB331" i="8"/>
  <c r="R335" i="8"/>
  <c r="AO335" i="8"/>
  <c r="AH335" i="8"/>
  <c r="AW335" i="8"/>
  <c r="BH331" i="8"/>
  <c r="AK334" i="8"/>
  <c r="AC334" i="8"/>
  <c r="AR334" i="8"/>
  <c r="G335" i="8"/>
  <c r="CV336" i="8"/>
  <c r="AU336" i="8"/>
  <c r="AF336" i="8"/>
  <c r="O337" i="8"/>
  <c r="I338" i="8" s="1"/>
  <c r="J338" i="8" s="1"/>
  <c r="AM336" i="8"/>
  <c r="AZ332" i="8"/>
  <c r="BA332" i="8" s="1"/>
  <c r="BT332" i="8"/>
  <c r="BU331" i="8"/>
  <c r="N337" i="25"/>
  <c r="M337" i="25"/>
  <c r="AI337" i="25" s="1"/>
  <c r="O337" i="25"/>
  <c r="P336" i="25"/>
  <c r="Q336" i="25"/>
  <c r="AN335" i="8"/>
  <c r="AV335" i="8"/>
  <c r="AG335" i="8"/>
  <c r="BQ332" i="8"/>
  <c r="BR331" i="8"/>
  <c r="BM335" i="8"/>
  <c r="BN335" i="8" s="1"/>
  <c r="BF332" i="8"/>
  <c r="BG332" i="8" s="1"/>
  <c r="R336" i="25"/>
  <c r="AT333" i="8"/>
  <c r="AX333" i="8"/>
  <c r="BP333" i="8" s="1"/>
  <c r="BE334" i="8"/>
  <c r="D337" i="8"/>
  <c r="AJ336" i="25"/>
  <c r="E337" i="8"/>
  <c r="C337" i="8"/>
  <c r="AJ337" i="25"/>
  <c r="CL329" i="8" l="1"/>
  <c r="CM329" i="8"/>
  <c r="CZ336" i="8"/>
  <c r="CY336" i="8"/>
  <c r="CW336" i="8"/>
  <c r="CX337" i="8" s="1"/>
  <c r="CN336" i="8"/>
  <c r="CQ336" i="8"/>
  <c r="CO328" i="8"/>
  <c r="CP328" i="8" s="1"/>
  <c r="CK329" i="8"/>
  <c r="CR329" i="8" s="1"/>
  <c r="CJ330" i="8"/>
  <c r="CI337" i="8"/>
  <c r="AK336" i="25"/>
  <c r="AK337" i="25"/>
  <c r="R337" i="25"/>
  <c r="AO336" i="8"/>
  <c r="AW336" i="8"/>
  <c r="AT334" i="8"/>
  <c r="M337" i="8"/>
  <c r="L337" i="8" s="1"/>
  <c r="K338" i="8" s="1"/>
  <c r="N338" i="8" s="1"/>
  <c r="F337" i="8"/>
  <c r="H337" i="8" s="1"/>
  <c r="CU337" i="8" s="1"/>
  <c r="P337" i="8"/>
  <c r="Q337" i="8" s="1"/>
  <c r="S337" i="8"/>
  <c r="T337" i="8" s="1"/>
  <c r="U337" i="8"/>
  <c r="CH337" i="8"/>
  <c r="BB332" i="8"/>
  <c r="AU337" i="8"/>
  <c r="AF337" i="8"/>
  <c r="O338" i="8"/>
  <c r="I339" i="8" s="1"/>
  <c r="J339" i="8" s="1"/>
  <c r="AM337" i="8"/>
  <c r="BO335" i="8"/>
  <c r="BL332" i="8"/>
  <c r="BH332" i="8"/>
  <c r="N338" i="25"/>
  <c r="M338" i="25"/>
  <c r="O338" i="25"/>
  <c r="P337" i="25"/>
  <c r="Q337" i="25"/>
  <c r="BM336" i="8"/>
  <c r="BN336" i="8" s="1"/>
  <c r="G336" i="8"/>
  <c r="CV337" i="8"/>
  <c r="BT333" i="8"/>
  <c r="BU332" i="8"/>
  <c r="AS335" i="8"/>
  <c r="AL335" i="8"/>
  <c r="AD335" i="8"/>
  <c r="BJ333" i="8"/>
  <c r="BK333" i="8" s="1"/>
  <c r="AI334" i="8"/>
  <c r="AE334" i="8"/>
  <c r="R336" i="8"/>
  <c r="AX334" i="8"/>
  <c r="BP334" i="8" s="1"/>
  <c r="AP334" i="8"/>
  <c r="BS334" i="8" s="1"/>
  <c r="DA336" i="8"/>
  <c r="AN336" i="8"/>
  <c r="AG336" i="8"/>
  <c r="AV336" i="8"/>
  <c r="BC336" i="8"/>
  <c r="BD336" i="8" s="1"/>
  <c r="AZ333" i="8"/>
  <c r="BA333" i="8" s="1"/>
  <c r="BE335" i="8"/>
  <c r="BQ333" i="8"/>
  <c r="BR332" i="8"/>
  <c r="AK335" i="8"/>
  <c r="AC335" i="8"/>
  <c r="AR335" i="8"/>
  <c r="BF333" i="8"/>
  <c r="BG333" i="8" s="1"/>
  <c r="D338" i="8"/>
  <c r="E338" i="8"/>
  <c r="AL336" i="25"/>
  <c r="AL337" i="25"/>
  <c r="C338" i="8"/>
  <c r="AM336" i="25" l="1"/>
  <c r="CL330" i="8"/>
  <c r="CM330" i="8"/>
  <c r="CY337" i="8"/>
  <c r="CZ337" i="8"/>
  <c r="CW337" i="8"/>
  <c r="CX338" i="8" s="1"/>
  <c r="CN337" i="8"/>
  <c r="CQ337" i="8"/>
  <c r="CO329" i="8"/>
  <c r="CP329" i="8" s="1"/>
  <c r="AM337" i="25"/>
  <c r="CK330" i="8"/>
  <c r="CR330" i="8" s="1"/>
  <c r="CJ331" i="8"/>
  <c r="CI338" i="8"/>
  <c r="F338" i="8"/>
  <c r="H338" i="8" s="1"/>
  <c r="CU338" i="8" s="1"/>
  <c r="S338" i="8"/>
  <c r="T338" i="8" s="1"/>
  <c r="P338" i="8"/>
  <c r="Q338" i="8" s="1"/>
  <c r="U338" i="8"/>
  <c r="V338" i="8" s="1"/>
  <c r="M338" i="8"/>
  <c r="L338" i="8" s="1"/>
  <c r="K339" i="8" s="1"/>
  <c r="N339" i="8" s="1"/>
  <c r="R338" i="25"/>
  <c r="AI338" i="25"/>
  <c r="AP335" i="8"/>
  <c r="BS335" i="8" s="1"/>
  <c r="AX335" i="8"/>
  <c r="BP335" i="8" s="1"/>
  <c r="AZ334" i="8"/>
  <c r="BA334" i="8" s="1"/>
  <c r="CH338" i="8"/>
  <c r="BL333" i="8"/>
  <c r="BJ334" i="8"/>
  <c r="BK334" i="8" s="1"/>
  <c r="R337" i="8"/>
  <c r="G337" i="8"/>
  <c r="CV338" i="8"/>
  <c r="BH333" i="8"/>
  <c r="BE336" i="8"/>
  <c r="AD336" i="8"/>
  <c r="AS336" i="8"/>
  <c r="AL336" i="8"/>
  <c r="BM337" i="8"/>
  <c r="BN337" i="8" s="1"/>
  <c r="AU338" i="8"/>
  <c r="AF338" i="8"/>
  <c r="O339" i="8"/>
  <c r="I340" i="8" s="1"/>
  <c r="J340" i="8" s="1"/>
  <c r="AM338" i="8"/>
  <c r="BO336" i="8"/>
  <c r="BB333" i="8"/>
  <c r="BF334" i="8"/>
  <c r="BG334" i="8" s="1"/>
  <c r="BT334" i="8"/>
  <c r="BU333" i="8"/>
  <c r="AK336" i="8"/>
  <c r="AC336" i="8"/>
  <c r="AR336" i="8"/>
  <c r="M339" i="25"/>
  <c r="AI339" i="25" s="1"/>
  <c r="N339" i="25"/>
  <c r="O339" i="25"/>
  <c r="P338" i="25"/>
  <c r="Q338" i="25"/>
  <c r="AG337" i="8"/>
  <c r="AN337" i="8"/>
  <c r="AV337" i="8"/>
  <c r="AT335" i="8"/>
  <c r="DA337" i="8"/>
  <c r="V337" i="8"/>
  <c r="BQ334" i="8"/>
  <c r="BR333" i="8"/>
  <c r="AI335" i="8"/>
  <c r="AE335" i="8"/>
  <c r="BC337" i="8"/>
  <c r="BD337" i="8" s="1"/>
  <c r="C339" i="8"/>
  <c r="D339" i="8"/>
  <c r="AJ338" i="25"/>
  <c r="E339" i="8"/>
  <c r="AL339" i="25"/>
  <c r="CL331" i="8" l="1"/>
  <c r="CM331" i="8"/>
  <c r="CY338" i="8"/>
  <c r="CZ338" i="8"/>
  <c r="CW338" i="8"/>
  <c r="CX339" i="8" s="1"/>
  <c r="CN338" i="8"/>
  <c r="CQ338" i="8"/>
  <c r="CO330" i="8"/>
  <c r="CP330" i="8" s="1"/>
  <c r="CK331" i="8"/>
  <c r="CR331" i="8" s="1"/>
  <c r="CJ332" i="8"/>
  <c r="CI339" i="8"/>
  <c r="AM339" i="25"/>
  <c r="AK338" i="25"/>
  <c r="U339" i="8"/>
  <c r="V339" i="8" s="1"/>
  <c r="M339" i="8"/>
  <c r="L339" i="8" s="1"/>
  <c r="K340" i="8" s="1"/>
  <c r="N340" i="8" s="1"/>
  <c r="S339" i="8"/>
  <c r="T339" i="8" s="1"/>
  <c r="F339" i="8"/>
  <c r="H339" i="8" s="1"/>
  <c r="CU339" i="8" s="1"/>
  <c r="P339" i="8"/>
  <c r="Q339" i="8" s="1"/>
  <c r="R339" i="25"/>
  <c r="AP336" i="8"/>
  <c r="BS336" i="8" s="1"/>
  <c r="AZ335" i="8"/>
  <c r="BA335" i="8" s="1"/>
  <c r="BJ335" i="8"/>
  <c r="BK335" i="8" s="1"/>
  <c r="CH339" i="8"/>
  <c r="AU339" i="8"/>
  <c r="AF339" i="8"/>
  <c r="O340" i="8"/>
  <c r="I341" i="8" s="1"/>
  <c r="J341" i="8" s="1"/>
  <c r="AM339" i="8"/>
  <c r="BE337" i="8"/>
  <c r="AH337" i="8"/>
  <c r="AW337" i="8"/>
  <c r="AO337" i="8"/>
  <c r="BB334" i="8"/>
  <c r="BH334" i="8"/>
  <c r="BL334" i="8"/>
  <c r="AH338" i="8"/>
  <c r="AW338" i="8"/>
  <c r="AO338" i="8"/>
  <c r="BT335" i="8"/>
  <c r="BU334" i="8"/>
  <c r="BO337" i="8"/>
  <c r="G338" i="8"/>
  <c r="CV339" i="8"/>
  <c r="AK337" i="8"/>
  <c r="AC337" i="8"/>
  <c r="AR337" i="8"/>
  <c r="M340" i="25"/>
  <c r="AI340" i="25" s="1"/>
  <c r="N340" i="25"/>
  <c r="O340" i="25"/>
  <c r="P339" i="25"/>
  <c r="Q339" i="25"/>
  <c r="AL337" i="8"/>
  <c r="AS337" i="8"/>
  <c r="AD337" i="8"/>
  <c r="BF335" i="8"/>
  <c r="BG335" i="8" s="1"/>
  <c r="BC338" i="8"/>
  <c r="BD338" i="8" s="1"/>
  <c r="R338" i="8"/>
  <c r="DA338" i="8"/>
  <c r="AG338" i="8"/>
  <c r="AV338" i="8"/>
  <c r="AN338" i="8"/>
  <c r="AT336" i="8"/>
  <c r="AX336" i="8"/>
  <c r="BP336" i="8" s="1"/>
  <c r="BQ335" i="8"/>
  <c r="BR334" i="8"/>
  <c r="AI336" i="8"/>
  <c r="AE336" i="8"/>
  <c r="BM338" i="8"/>
  <c r="BN338" i="8" s="1"/>
  <c r="C340" i="8"/>
  <c r="AJ339" i="25"/>
  <c r="AJ340" i="25"/>
  <c r="AL338" i="25"/>
  <c r="AL340" i="25"/>
  <c r="E340" i="8"/>
  <c r="D340" i="8"/>
  <c r="CL332" i="8" l="1"/>
  <c r="CM332" i="8"/>
  <c r="CZ339" i="8"/>
  <c r="CY339" i="8"/>
  <c r="CW339" i="8"/>
  <c r="CX340" i="8" s="1"/>
  <c r="AM338" i="25"/>
  <c r="CN339" i="8"/>
  <c r="CQ339" i="8"/>
  <c r="CO331" i="8"/>
  <c r="CP331" i="8" s="1"/>
  <c r="CK332" i="8"/>
  <c r="CR332" i="8" s="1"/>
  <c r="CJ333" i="8"/>
  <c r="CI340" i="8"/>
  <c r="AK339" i="25"/>
  <c r="AM340" i="25"/>
  <c r="AK340" i="25"/>
  <c r="R340" i="25"/>
  <c r="AZ336" i="8"/>
  <c r="BA336" i="8" s="1"/>
  <c r="F340" i="8"/>
  <c r="H340" i="8" s="1"/>
  <c r="CU340" i="8" s="1"/>
  <c r="P340" i="8"/>
  <c r="Q340" i="8" s="1"/>
  <c r="S340" i="8"/>
  <c r="T340" i="8" s="1"/>
  <c r="U340" i="8"/>
  <c r="V340" i="8" s="1"/>
  <c r="AW340" i="8" s="1"/>
  <c r="M340" i="8"/>
  <c r="L340" i="8" s="1"/>
  <c r="K341" i="8" s="1"/>
  <c r="N341" i="8" s="1"/>
  <c r="AX337" i="8"/>
  <c r="BP337" i="8" s="1"/>
  <c r="CH340" i="8"/>
  <c r="AU340" i="8"/>
  <c r="AF340" i="8"/>
  <c r="O341" i="8"/>
  <c r="I342" i="8" s="1"/>
  <c r="J342" i="8" s="1"/>
  <c r="AM340" i="8"/>
  <c r="BE338" i="8"/>
  <c r="BO338" i="8"/>
  <c r="BH335" i="8"/>
  <c r="AK338" i="8"/>
  <c r="AC338" i="8"/>
  <c r="AR338" i="8"/>
  <c r="BL335" i="8"/>
  <c r="G339" i="8"/>
  <c r="CV340" i="8"/>
  <c r="M341" i="25"/>
  <c r="N341" i="25"/>
  <c r="O341" i="25"/>
  <c r="P340" i="25"/>
  <c r="Q340" i="25"/>
  <c r="AG339" i="8"/>
  <c r="AV339" i="8"/>
  <c r="AN339" i="8"/>
  <c r="BF336" i="8"/>
  <c r="BG336" i="8" s="1"/>
  <c r="BM339" i="8"/>
  <c r="BN339" i="8" s="1"/>
  <c r="AT337" i="8"/>
  <c r="R339" i="8"/>
  <c r="AO339" i="8"/>
  <c r="AW339" i="8"/>
  <c r="AH339" i="8"/>
  <c r="DA339" i="8"/>
  <c r="AI337" i="8"/>
  <c r="AE337" i="8"/>
  <c r="BT336" i="8"/>
  <c r="BU335" i="8"/>
  <c r="AP337" i="8"/>
  <c r="BS337" i="8" s="1"/>
  <c r="BB335" i="8"/>
  <c r="BC339" i="8"/>
  <c r="BD339" i="8" s="1"/>
  <c r="BQ336" i="8"/>
  <c r="BR335" i="8"/>
  <c r="BJ336" i="8"/>
  <c r="BK336" i="8" s="1"/>
  <c r="AL338" i="8"/>
  <c r="AD338" i="8"/>
  <c r="AS338" i="8"/>
  <c r="D341" i="8"/>
  <c r="E341" i="8"/>
  <c r="C341" i="8"/>
  <c r="CL333" i="8" l="1"/>
  <c r="CM333" i="8"/>
  <c r="CY340" i="8"/>
  <c r="CZ340" i="8"/>
  <c r="CW340" i="8"/>
  <c r="CX341" i="8" s="1"/>
  <c r="CN340" i="8"/>
  <c r="CQ340" i="8"/>
  <c r="CO332" i="8"/>
  <c r="CP332" i="8" s="1"/>
  <c r="CK333" i="8"/>
  <c r="CR333" i="8" s="1"/>
  <c r="CJ334" i="8"/>
  <c r="CI341" i="8"/>
  <c r="M341" i="8"/>
  <c r="L341" i="8" s="1"/>
  <c r="K342" i="8" s="1"/>
  <c r="N342" i="8" s="1"/>
  <c r="F341" i="8"/>
  <c r="H341" i="8" s="1"/>
  <c r="CU341" i="8" s="1"/>
  <c r="P341" i="8"/>
  <c r="Q341" i="8" s="1"/>
  <c r="S341" i="8"/>
  <c r="T341" i="8" s="1"/>
  <c r="U341" i="8"/>
  <c r="V341" i="8" s="1"/>
  <c r="AW341" i="8" s="1"/>
  <c r="AI341" i="25"/>
  <c r="AH340" i="8"/>
  <c r="AO340" i="8"/>
  <c r="AZ337" i="8"/>
  <c r="BA337" i="8" s="1"/>
  <c r="BJ337" i="8"/>
  <c r="BK337" i="8" s="1"/>
  <c r="AT338" i="8"/>
  <c r="CH341" i="8"/>
  <c r="BE339" i="8"/>
  <c r="BO339" i="8"/>
  <c r="AU341" i="8"/>
  <c r="AF341" i="8"/>
  <c r="O342" i="8"/>
  <c r="I343" i="8" s="1"/>
  <c r="J343" i="8" s="1"/>
  <c r="AM341" i="8"/>
  <c r="BH336" i="8"/>
  <c r="AD339" i="8"/>
  <c r="AL339" i="8"/>
  <c r="AS339" i="8"/>
  <c r="BL336" i="8"/>
  <c r="BM340" i="8"/>
  <c r="BN340" i="8" s="1"/>
  <c r="R340" i="8"/>
  <c r="N342" i="25"/>
  <c r="M342" i="25"/>
  <c r="O342" i="25"/>
  <c r="P341" i="25"/>
  <c r="Q341" i="25"/>
  <c r="AI338" i="8"/>
  <c r="AE338" i="8"/>
  <c r="AP338" i="8"/>
  <c r="BS338" i="8" s="1"/>
  <c r="AX338" i="8"/>
  <c r="BP338" i="8" s="1"/>
  <c r="BT337" i="8"/>
  <c r="BU336" i="8"/>
  <c r="AK339" i="8"/>
  <c r="AC339" i="8"/>
  <c r="AR339" i="8"/>
  <c r="BF337" i="8"/>
  <c r="BG337" i="8" s="1"/>
  <c r="BB336" i="8"/>
  <c r="DA340" i="8"/>
  <c r="AG340" i="8"/>
  <c r="AN340" i="8"/>
  <c r="AV340" i="8"/>
  <c r="G340" i="8"/>
  <c r="CV341" i="8"/>
  <c r="BC340" i="8"/>
  <c r="BD340" i="8" s="1"/>
  <c r="BQ337" i="8"/>
  <c r="BR336" i="8"/>
  <c r="R341" i="25"/>
  <c r="D342" i="8"/>
  <c r="AL341" i="25"/>
  <c r="E342" i="8"/>
  <c r="C342" i="8"/>
  <c r="CL334" i="8" l="1"/>
  <c r="CM334" i="8"/>
  <c r="CY341" i="8"/>
  <c r="CZ341" i="8"/>
  <c r="CW341" i="8"/>
  <c r="CX342" i="8" s="1"/>
  <c r="CN341" i="8"/>
  <c r="CQ341" i="8"/>
  <c r="CO333" i="8"/>
  <c r="CP333" i="8" s="1"/>
  <c r="CK334" i="8"/>
  <c r="CR334" i="8" s="1"/>
  <c r="CJ335" i="8"/>
  <c r="CI342" i="8"/>
  <c r="AM341" i="25"/>
  <c r="AI342" i="25"/>
  <c r="AO341" i="8"/>
  <c r="AH341" i="8"/>
  <c r="AP339" i="8"/>
  <c r="BS339" i="8" s="1"/>
  <c r="M342" i="8"/>
  <c r="L342" i="8" s="1"/>
  <c r="K343" i="8" s="1"/>
  <c r="N343" i="8" s="1"/>
  <c r="F342" i="8"/>
  <c r="H342" i="8" s="1"/>
  <c r="CU342" i="8" s="1"/>
  <c r="S342" i="8"/>
  <c r="T342" i="8" s="1"/>
  <c r="P342" i="8"/>
  <c r="Q342" i="8" s="1"/>
  <c r="U342" i="8"/>
  <c r="CH342" i="8"/>
  <c r="AU342" i="8"/>
  <c r="AF342" i="8"/>
  <c r="O343" i="8"/>
  <c r="I344" i="8" s="1"/>
  <c r="J344" i="8" s="1"/>
  <c r="AM342" i="8"/>
  <c r="BE340" i="8"/>
  <c r="BO340" i="8"/>
  <c r="BH337" i="8"/>
  <c r="BL337" i="8"/>
  <c r="BC341" i="8"/>
  <c r="BD341" i="8" s="1"/>
  <c r="M343" i="25"/>
  <c r="N343" i="25"/>
  <c r="O343" i="25"/>
  <c r="P342" i="25"/>
  <c r="Q342" i="25"/>
  <c r="R342" i="25"/>
  <c r="AK340" i="8"/>
  <c r="AC340" i="8"/>
  <c r="AR340" i="8"/>
  <c r="BT338" i="8"/>
  <c r="BU337" i="8"/>
  <c r="AL340" i="8"/>
  <c r="AS340" i="8"/>
  <c r="AD340" i="8"/>
  <c r="BM341" i="8"/>
  <c r="BN341" i="8" s="1"/>
  <c r="DA341" i="8"/>
  <c r="G341" i="8"/>
  <c r="CV342" i="8"/>
  <c r="AZ338" i="8"/>
  <c r="BA338" i="8" s="1"/>
  <c r="R341" i="8"/>
  <c r="BB337" i="8"/>
  <c r="BF338" i="8"/>
  <c r="BG338" i="8" s="1"/>
  <c r="BJ338" i="8"/>
  <c r="BK338" i="8" s="1"/>
  <c r="AT339" i="8"/>
  <c r="AX339" i="8"/>
  <c r="BP339" i="8" s="1"/>
  <c r="BQ338" i="8"/>
  <c r="BR337" i="8"/>
  <c r="AG341" i="8"/>
  <c r="AV341" i="8"/>
  <c r="AN341" i="8"/>
  <c r="AI339" i="8"/>
  <c r="AE339" i="8"/>
  <c r="AJ341" i="25"/>
  <c r="D343" i="8"/>
  <c r="C343" i="8"/>
  <c r="E343" i="8"/>
  <c r="AL342" i="25"/>
  <c r="CL335" i="8" l="1"/>
  <c r="CM335" i="8"/>
  <c r="CY342" i="8"/>
  <c r="CZ342" i="8"/>
  <c r="CW342" i="8"/>
  <c r="CX343" i="8" s="1"/>
  <c r="CN342" i="8"/>
  <c r="CQ342" i="8"/>
  <c r="CO334" i="8"/>
  <c r="CP334" i="8" s="1"/>
  <c r="CK335" i="8"/>
  <c r="CR335" i="8" s="1"/>
  <c r="CJ336" i="8"/>
  <c r="CI343" i="8"/>
  <c r="AM342" i="25"/>
  <c r="AK341" i="25"/>
  <c r="R343" i="25"/>
  <c r="AI343" i="25"/>
  <c r="AX340" i="8"/>
  <c r="BP340" i="8" s="1"/>
  <c r="AP340" i="8"/>
  <c r="BS340" i="8" s="1"/>
  <c r="M343" i="8"/>
  <c r="L343" i="8" s="1"/>
  <c r="K344" i="8" s="1"/>
  <c r="N344" i="8" s="1"/>
  <c r="F343" i="8"/>
  <c r="H343" i="8" s="1"/>
  <c r="CU343" i="8" s="1"/>
  <c r="P343" i="8"/>
  <c r="Q343" i="8" s="1"/>
  <c r="S343" i="8"/>
  <c r="T343" i="8" s="1"/>
  <c r="U343" i="8"/>
  <c r="V343" i="8" s="1"/>
  <c r="CH343" i="8"/>
  <c r="BB338" i="8"/>
  <c r="BL338" i="8"/>
  <c r="BE341" i="8"/>
  <c r="BH338" i="8"/>
  <c r="AU343" i="8"/>
  <c r="AF343" i="8"/>
  <c r="O344" i="8"/>
  <c r="I345" i="8" s="1"/>
  <c r="J345" i="8" s="1"/>
  <c r="AM343" i="8"/>
  <c r="BO341" i="8"/>
  <c r="AI340" i="8"/>
  <c r="AE340" i="8"/>
  <c r="BM342" i="8"/>
  <c r="BN342" i="8" s="1"/>
  <c r="AL341" i="8"/>
  <c r="AD341" i="8"/>
  <c r="AS341" i="8"/>
  <c r="R342" i="8"/>
  <c r="V342" i="8"/>
  <c r="BF339" i="8"/>
  <c r="BG339" i="8" s="1"/>
  <c r="AK341" i="8"/>
  <c r="AC341" i="8"/>
  <c r="AR341" i="8"/>
  <c r="AZ339" i="8"/>
  <c r="BA339" i="8" s="1"/>
  <c r="G342" i="8"/>
  <c r="CV343" i="8"/>
  <c r="BQ339" i="8"/>
  <c r="BR338" i="8"/>
  <c r="BJ339" i="8"/>
  <c r="BK339" i="8" s="1"/>
  <c r="N344" i="25"/>
  <c r="M344" i="25"/>
  <c r="O344" i="25"/>
  <c r="P343" i="25"/>
  <c r="Q343" i="25"/>
  <c r="BC342" i="8"/>
  <c r="BD342" i="8" s="1"/>
  <c r="AN342" i="8"/>
  <c r="AG342" i="8"/>
  <c r="AV342" i="8"/>
  <c r="BT339" i="8"/>
  <c r="BU338" i="8"/>
  <c r="DA342" i="8"/>
  <c r="AT340" i="8"/>
  <c r="C344" i="8"/>
  <c r="E344" i="8"/>
  <c r="AJ342" i="25"/>
  <c r="AL343" i="25"/>
  <c r="D344" i="8"/>
  <c r="CL336" i="8" l="1"/>
  <c r="CM336" i="8"/>
  <c r="CZ343" i="8"/>
  <c r="CY343" i="8"/>
  <c r="CW343" i="8"/>
  <c r="CX344" i="8" s="1"/>
  <c r="CN343" i="8"/>
  <c r="CQ343" i="8"/>
  <c r="CO335" i="8"/>
  <c r="CP335" i="8" s="1"/>
  <c r="CK336" i="8"/>
  <c r="CR336" i="8" s="1"/>
  <c r="CJ337" i="8"/>
  <c r="CI344" i="8"/>
  <c r="AK342" i="25"/>
  <c r="AM343" i="25"/>
  <c r="U344" i="8"/>
  <c r="V344" i="8" s="1"/>
  <c r="P344" i="8"/>
  <c r="Q344" i="8" s="1"/>
  <c r="M344" i="8"/>
  <c r="L344" i="8" s="1"/>
  <c r="K345" i="8" s="1"/>
  <c r="N345" i="8" s="1"/>
  <c r="F344" i="8"/>
  <c r="H344" i="8" s="1"/>
  <c r="CU344" i="8" s="1"/>
  <c r="S344" i="8"/>
  <c r="T344" i="8" s="1"/>
  <c r="AI344" i="25"/>
  <c r="AP341" i="8"/>
  <c r="BS341" i="8" s="1"/>
  <c r="BJ340" i="8"/>
  <c r="BK340" i="8" s="1"/>
  <c r="CH344" i="8"/>
  <c r="BB339" i="8"/>
  <c r="BE342" i="8"/>
  <c r="BH339" i="8"/>
  <c r="BO342" i="8"/>
  <c r="BC343" i="8"/>
  <c r="BD343" i="8" s="1"/>
  <c r="BL339" i="8"/>
  <c r="BQ340" i="8"/>
  <c r="BR339" i="8"/>
  <c r="AU344" i="8"/>
  <c r="AF344" i="8"/>
  <c r="O345" i="8"/>
  <c r="I346" i="8" s="1"/>
  <c r="J346" i="8" s="1"/>
  <c r="AM344" i="8"/>
  <c r="DA343" i="8"/>
  <c r="AK342" i="8"/>
  <c r="AC342" i="8"/>
  <c r="AR342" i="8"/>
  <c r="AO343" i="8"/>
  <c r="AW343" i="8"/>
  <c r="AH343" i="8"/>
  <c r="AZ340" i="8"/>
  <c r="BA340" i="8" s="1"/>
  <c r="BM343" i="8"/>
  <c r="BN343" i="8" s="1"/>
  <c r="G343" i="8"/>
  <c r="CV344" i="8"/>
  <c r="AD342" i="8"/>
  <c r="AL342" i="8"/>
  <c r="AS342" i="8"/>
  <c r="BF340" i="8"/>
  <c r="BG340" i="8" s="1"/>
  <c r="R343" i="8"/>
  <c r="AO342" i="8"/>
  <c r="AH342" i="8"/>
  <c r="AW342" i="8"/>
  <c r="BT340" i="8"/>
  <c r="BU339" i="8"/>
  <c r="N345" i="25"/>
  <c r="M345" i="25"/>
  <c r="AI345" i="25" s="1"/>
  <c r="O345" i="25"/>
  <c r="P344" i="25"/>
  <c r="Q344" i="25"/>
  <c r="AT341" i="8"/>
  <c r="AX341" i="8"/>
  <c r="BP341" i="8" s="1"/>
  <c r="R344" i="25"/>
  <c r="AI341" i="8"/>
  <c r="AE341" i="8"/>
  <c r="AG343" i="8"/>
  <c r="AV343" i="8"/>
  <c r="AN343" i="8"/>
  <c r="AL344" i="25"/>
  <c r="D345" i="8"/>
  <c r="E345" i="8"/>
  <c r="AJ343" i="25"/>
  <c r="C345" i="8"/>
  <c r="AL345" i="25"/>
  <c r="AK343" i="25" l="1"/>
  <c r="CL337" i="8"/>
  <c r="CM337" i="8"/>
  <c r="CZ344" i="8"/>
  <c r="CY344" i="8"/>
  <c r="CW344" i="8"/>
  <c r="CX345" i="8" s="1"/>
  <c r="CN344" i="8"/>
  <c r="CQ344" i="8"/>
  <c r="CO336" i="8"/>
  <c r="CP336" i="8" s="1"/>
  <c r="CK337" i="8"/>
  <c r="CR337" i="8" s="1"/>
  <c r="CJ338" i="8"/>
  <c r="CI345" i="8"/>
  <c r="AM345" i="25"/>
  <c r="AM344" i="25"/>
  <c r="R345" i="25"/>
  <c r="BJ341" i="8"/>
  <c r="BK341" i="8" s="1"/>
  <c r="AP342" i="8"/>
  <c r="BS342" i="8" s="1"/>
  <c r="AX342" i="8"/>
  <c r="BP342" i="8" s="1"/>
  <c r="AT342" i="8"/>
  <c r="CH345" i="8"/>
  <c r="M345" i="8"/>
  <c r="L345" i="8" s="1"/>
  <c r="K346" i="8" s="1"/>
  <c r="N346" i="8" s="1"/>
  <c r="F345" i="8"/>
  <c r="H345" i="8" s="1"/>
  <c r="CU345" i="8" s="1"/>
  <c r="P345" i="8"/>
  <c r="Q345" i="8" s="1"/>
  <c r="S345" i="8"/>
  <c r="T345" i="8" s="1"/>
  <c r="U345" i="8"/>
  <c r="BO343" i="8"/>
  <c r="BH340" i="8"/>
  <c r="BB340" i="8"/>
  <c r="AK343" i="8"/>
  <c r="AC343" i="8"/>
  <c r="AR343" i="8"/>
  <c r="AU345" i="8"/>
  <c r="AF345" i="8"/>
  <c r="O346" i="8"/>
  <c r="I347" i="8" s="1"/>
  <c r="J347" i="8" s="1"/>
  <c r="AM345" i="8"/>
  <c r="G344" i="8"/>
  <c r="CV345" i="8"/>
  <c r="AI342" i="8"/>
  <c r="AE342" i="8"/>
  <c r="BM344" i="8"/>
  <c r="BN344" i="8" s="1"/>
  <c r="AO344" i="8"/>
  <c r="AH344" i="8"/>
  <c r="AW344" i="8"/>
  <c r="BQ341" i="8"/>
  <c r="BR340" i="8"/>
  <c r="AG344" i="8"/>
  <c r="AN344" i="8"/>
  <c r="AV344" i="8"/>
  <c r="DA344" i="8"/>
  <c r="BE343" i="8"/>
  <c r="BT341" i="8"/>
  <c r="BU340" i="8"/>
  <c r="BL340" i="8"/>
  <c r="AZ341" i="8"/>
  <c r="BA341" i="8" s="1"/>
  <c r="M346" i="25"/>
  <c r="AI346" i="25" s="1"/>
  <c r="N346" i="25"/>
  <c r="O346" i="25"/>
  <c r="P345" i="25"/>
  <c r="Q345" i="25"/>
  <c r="AS343" i="8"/>
  <c r="AL343" i="8"/>
  <c r="AD343" i="8"/>
  <c r="BF341" i="8"/>
  <c r="BG341" i="8" s="1"/>
  <c r="R344" i="8"/>
  <c r="BC344" i="8"/>
  <c r="BD344" i="8" s="1"/>
  <c r="D346" i="8"/>
  <c r="AJ345" i="25"/>
  <c r="E346" i="8"/>
  <c r="AL346" i="25"/>
  <c r="AJ344" i="25"/>
  <c r="C346" i="8"/>
  <c r="CL338" i="8" l="1"/>
  <c r="CM338" i="8"/>
  <c r="CZ345" i="8"/>
  <c r="CY345" i="8"/>
  <c r="CW345" i="8"/>
  <c r="CX346" i="8" s="1"/>
  <c r="CN345" i="8"/>
  <c r="CQ345" i="8"/>
  <c r="CO337" i="8"/>
  <c r="CP337" i="8" s="1"/>
  <c r="CK338" i="8"/>
  <c r="CR338" i="8" s="1"/>
  <c r="CJ339" i="8"/>
  <c r="CI346" i="8"/>
  <c r="AM346" i="25"/>
  <c r="AK344" i="25"/>
  <c r="AK345" i="25"/>
  <c r="M346" i="8"/>
  <c r="L346" i="8" s="1"/>
  <c r="K347" i="8" s="1"/>
  <c r="N347" i="8" s="1"/>
  <c r="F346" i="8"/>
  <c r="H346" i="8" s="1"/>
  <c r="CU346" i="8" s="1"/>
  <c r="S346" i="8"/>
  <c r="T346" i="8" s="1"/>
  <c r="P346" i="8"/>
  <c r="Q346" i="8" s="1"/>
  <c r="U346" i="8"/>
  <c r="V346" i="8" s="1"/>
  <c r="R346" i="25"/>
  <c r="BJ342" i="8"/>
  <c r="BK342" i="8" s="1"/>
  <c r="AT343" i="8"/>
  <c r="CH346" i="8"/>
  <c r="AU346" i="8"/>
  <c r="AF346" i="8"/>
  <c r="O347" i="8"/>
  <c r="I348" i="8" s="1"/>
  <c r="J348" i="8" s="1"/>
  <c r="AM346" i="8"/>
  <c r="BO344" i="8"/>
  <c r="BH341" i="8"/>
  <c r="BB341" i="8"/>
  <c r="BE344" i="8"/>
  <c r="AX343" i="8"/>
  <c r="BP343" i="8" s="1"/>
  <c r="DA345" i="8"/>
  <c r="BL341" i="8"/>
  <c r="G345" i="8"/>
  <c r="CV346" i="8"/>
  <c r="AI343" i="8"/>
  <c r="AE343" i="8"/>
  <c r="AP343" i="8"/>
  <c r="BS343" i="8" s="1"/>
  <c r="V345" i="8"/>
  <c r="AK344" i="8"/>
  <c r="AC344" i="8"/>
  <c r="AR344" i="8"/>
  <c r="BC345" i="8"/>
  <c r="BD345" i="8" s="1"/>
  <c r="N347" i="25"/>
  <c r="M347" i="25"/>
  <c r="AI347" i="25" s="1"/>
  <c r="O347" i="25"/>
  <c r="P346" i="25"/>
  <c r="Q346" i="25"/>
  <c r="BT342" i="8"/>
  <c r="BU341" i="8"/>
  <c r="AG345" i="8"/>
  <c r="AN345" i="8"/>
  <c r="AV345" i="8"/>
  <c r="AZ342" i="8"/>
  <c r="BA342" i="8" s="1"/>
  <c r="BQ342" i="8"/>
  <c r="BR341" i="8"/>
  <c r="AL344" i="8"/>
  <c r="AD344" i="8"/>
  <c r="AS344" i="8"/>
  <c r="R345" i="8"/>
  <c r="BF342" i="8"/>
  <c r="BG342" i="8" s="1"/>
  <c r="BM345" i="8"/>
  <c r="BN345" i="8" s="1"/>
  <c r="E347" i="8"/>
  <c r="C347" i="8"/>
  <c r="AJ346" i="25"/>
  <c r="D347" i="8"/>
  <c r="CL339" i="8" l="1"/>
  <c r="CM339" i="8"/>
  <c r="CY346" i="8"/>
  <c r="CZ346" i="8"/>
  <c r="CW346" i="8"/>
  <c r="CX347" i="8" s="1"/>
  <c r="CN346" i="8"/>
  <c r="CQ346" i="8"/>
  <c r="CO338" i="8"/>
  <c r="CP338" i="8" s="1"/>
  <c r="CK339" i="8"/>
  <c r="CR339" i="8" s="1"/>
  <c r="CJ340" i="8"/>
  <c r="CI347" i="8"/>
  <c r="AK346" i="25"/>
  <c r="M347" i="8"/>
  <c r="L347" i="8" s="1"/>
  <c r="K348" i="8" s="1"/>
  <c r="N348" i="8" s="1"/>
  <c r="F347" i="8"/>
  <c r="H347" i="8" s="1"/>
  <c r="CU347" i="8" s="1"/>
  <c r="P347" i="8"/>
  <c r="Q347" i="8" s="1"/>
  <c r="S347" i="8"/>
  <c r="T347" i="8" s="1"/>
  <c r="U347" i="8"/>
  <c r="V347" i="8" s="1"/>
  <c r="R347" i="25"/>
  <c r="BJ343" i="8"/>
  <c r="BK343" i="8" s="1"/>
  <c r="AT344" i="8"/>
  <c r="CH347" i="8"/>
  <c r="AU347" i="8"/>
  <c r="AF347" i="8"/>
  <c r="O348" i="8"/>
  <c r="I349" i="8" s="1"/>
  <c r="J349" i="8" s="1"/>
  <c r="AM347" i="8"/>
  <c r="BB342" i="8"/>
  <c r="BH342" i="8"/>
  <c r="BO345" i="8"/>
  <c r="BE345" i="8"/>
  <c r="AG346" i="8"/>
  <c r="AV346" i="8"/>
  <c r="AN346" i="8"/>
  <c r="AZ343" i="8"/>
  <c r="BA343" i="8" s="1"/>
  <c r="DA346" i="8"/>
  <c r="BM346" i="8"/>
  <c r="BN346" i="8" s="1"/>
  <c r="AI344" i="8"/>
  <c r="AE344" i="8"/>
  <c r="BT343" i="8"/>
  <c r="BU342" i="8"/>
  <c r="AP344" i="8"/>
  <c r="BS344" i="8" s="1"/>
  <c r="G346" i="8"/>
  <c r="CV347" i="8"/>
  <c r="BF343" i="8"/>
  <c r="BG343" i="8" s="1"/>
  <c r="AO345" i="8"/>
  <c r="AW345" i="8"/>
  <c r="AH345" i="8"/>
  <c r="AK345" i="8"/>
  <c r="AC345" i="8"/>
  <c r="AR345" i="8"/>
  <c r="AS345" i="8"/>
  <c r="AL345" i="8"/>
  <c r="AD345" i="8"/>
  <c r="R346" i="8"/>
  <c r="AO346" i="8"/>
  <c r="AH346" i="8"/>
  <c r="AW346" i="8"/>
  <c r="BL342" i="8"/>
  <c r="BC346" i="8"/>
  <c r="BD346" i="8" s="1"/>
  <c r="BQ343" i="8"/>
  <c r="BR342" i="8"/>
  <c r="M348" i="25"/>
  <c r="AI348" i="25" s="1"/>
  <c r="N348" i="25"/>
  <c r="O348" i="25"/>
  <c r="P347" i="25"/>
  <c r="Q347" i="25"/>
  <c r="AX344" i="8"/>
  <c r="BP344" i="8" s="1"/>
  <c r="C348" i="8"/>
  <c r="AJ347" i="25"/>
  <c r="AL347" i="25"/>
  <c r="D348" i="8"/>
  <c r="E348" i="8"/>
  <c r="AL348" i="25"/>
  <c r="CL340" i="8" l="1"/>
  <c r="CM340" i="8"/>
  <c r="CY347" i="8"/>
  <c r="CZ347" i="8"/>
  <c r="CW347" i="8"/>
  <c r="CX348" i="8" s="1"/>
  <c r="CN347" i="8"/>
  <c r="CQ347" i="8"/>
  <c r="CO339" i="8"/>
  <c r="CP339" i="8" s="1"/>
  <c r="CK340" i="8"/>
  <c r="CR340" i="8" s="1"/>
  <c r="CJ341" i="8"/>
  <c r="CI348" i="8"/>
  <c r="AM348" i="25"/>
  <c r="AK347" i="25"/>
  <c r="AM347" i="25"/>
  <c r="M348" i="8"/>
  <c r="L348" i="8" s="1"/>
  <c r="K349" i="8" s="1"/>
  <c r="N349" i="8" s="1"/>
  <c r="F348" i="8"/>
  <c r="H348" i="8" s="1"/>
  <c r="CU348" i="8" s="1"/>
  <c r="P348" i="8"/>
  <c r="Q348" i="8" s="1"/>
  <c r="S348" i="8"/>
  <c r="T348" i="8" s="1"/>
  <c r="U348" i="8"/>
  <c r="V348" i="8" s="1"/>
  <c r="AW348" i="8" s="1"/>
  <c r="R348" i="25"/>
  <c r="BJ344" i="8"/>
  <c r="BK344" i="8" s="1"/>
  <c r="AZ344" i="8"/>
  <c r="BA344" i="8" s="1"/>
  <c r="CH348" i="8"/>
  <c r="BE346" i="8"/>
  <c r="AU348" i="8"/>
  <c r="AF348" i="8"/>
  <c r="O349" i="8"/>
  <c r="I350" i="8" s="1"/>
  <c r="J350" i="8" s="1"/>
  <c r="AM348" i="8"/>
  <c r="BO346" i="8"/>
  <c r="BH343" i="8"/>
  <c r="BM347" i="8"/>
  <c r="BN347" i="8" s="1"/>
  <c r="BF344" i="8"/>
  <c r="BG344" i="8" s="1"/>
  <c r="N349" i="25"/>
  <c r="M349" i="25"/>
  <c r="AI349" i="25" s="1"/>
  <c r="O349" i="25"/>
  <c r="P348" i="25"/>
  <c r="Q348" i="25"/>
  <c r="BQ344" i="8"/>
  <c r="BR343" i="8"/>
  <c r="AT345" i="8"/>
  <c r="G347" i="8"/>
  <c r="CV348" i="8"/>
  <c r="AN347" i="8"/>
  <c r="AG347" i="8"/>
  <c r="AV347" i="8"/>
  <c r="BB343" i="8"/>
  <c r="AI345" i="8"/>
  <c r="AE345" i="8"/>
  <c r="AK346" i="8"/>
  <c r="AC346" i="8"/>
  <c r="AR346" i="8"/>
  <c r="AP345" i="8"/>
  <c r="BS345" i="8" s="1"/>
  <c r="AH347" i="8"/>
  <c r="AW347" i="8"/>
  <c r="AO347" i="8"/>
  <c r="BL343" i="8"/>
  <c r="R347" i="8"/>
  <c r="DA347" i="8"/>
  <c r="BC347" i="8"/>
  <c r="BD347" i="8" s="1"/>
  <c r="AS346" i="8"/>
  <c r="AD346" i="8"/>
  <c r="AL346" i="8"/>
  <c r="AX345" i="8"/>
  <c r="BP345" i="8" s="1"/>
  <c r="BT344" i="8"/>
  <c r="BU343" i="8"/>
  <c r="E349" i="8"/>
  <c r="AJ349" i="25"/>
  <c r="D349" i="8"/>
  <c r="AJ348" i="25"/>
  <c r="C349" i="8"/>
  <c r="CL341" i="8" l="1"/>
  <c r="CM341" i="8"/>
  <c r="CY348" i="8"/>
  <c r="CZ348" i="8"/>
  <c r="CW348" i="8"/>
  <c r="CX349" i="8" s="1"/>
  <c r="CN348" i="8"/>
  <c r="CQ348" i="8"/>
  <c r="CO340" i="8"/>
  <c r="CP340" i="8" s="1"/>
  <c r="CK341" i="8"/>
  <c r="CR341" i="8" s="1"/>
  <c r="CJ342" i="8"/>
  <c r="CI349" i="8"/>
  <c r="AK348" i="25"/>
  <c r="AO348" i="8"/>
  <c r="AH348" i="8"/>
  <c r="M349" i="8"/>
  <c r="L349" i="8" s="1"/>
  <c r="K350" i="8" s="1"/>
  <c r="N350" i="8" s="1"/>
  <c r="F349" i="8"/>
  <c r="H349" i="8" s="1"/>
  <c r="CU349" i="8" s="1"/>
  <c r="P349" i="8"/>
  <c r="Q349" i="8" s="1"/>
  <c r="S349" i="8"/>
  <c r="T349" i="8" s="1"/>
  <c r="U349" i="8"/>
  <c r="V349" i="8" s="1"/>
  <c r="AK349" i="25"/>
  <c r="R349" i="25"/>
  <c r="AZ345" i="8"/>
  <c r="BA345" i="8" s="1"/>
  <c r="AT346" i="8"/>
  <c r="CH349" i="8"/>
  <c r="BH344" i="8"/>
  <c r="BE347" i="8"/>
  <c r="AU349" i="8"/>
  <c r="AF349" i="8"/>
  <c r="O350" i="8"/>
  <c r="I351" i="8" s="1"/>
  <c r="J351" i="8" s="1"/>
  <c r="AM349" i="8"/>
  <c r="R348" i="8"/>
  <c r="BQ345" i="8"/>
  <c r="BR344" i="8"/>
  <c r="BO347" i="8"/>
  <c r="AI346" i="8"/>
  <c r="AE346" i="8"/>
  <c r="AN348" i="8"/>
  <c r="AV348" i="8"/>
  <c r="AG348" i="8"/>
  <c r="BC348" i="8"/>
  <c r="BD348" i="8" s="1"/>
  <c r="BL344" i="8"/>
  <c r="BF345" i="8"/>
  <c r="BG345" i="8" s="1"/>
  <c r="AK347" i="8"/>
  <c r="AC347" i="8"/>
  <c r="AR347" i="8"/>
  <c r="AP346" i="8"/>
  <c r="BS346" i="8" s="1"/>
  <c r="DA348" i="8"/>
  <c r="G348" i="8"/>
  <c r="CV349" i="8"/>
  <c r="N350" i="25"/>
  <c r="M350" i="25"/>
  <c r="AI350" i="25" s="1"/>
  <c r="O350" i="25"/>
  <c r="P349" i="25"/>
  <c r="Q349" i="25"/>
  <c r="BM348" i="8"/>
  <c r="BN348" i="8" s="1"/>
  <c r="BT345" i="8"/>
  <c r="BU344" i="8"/>
  <c r="AS347" i="8"/>
  <c r="AL347" i="8"/>
  <c r="AD347" i="8"/>
  <c r="BB344" i="8"/>
  <c r="BJ345" i="8"/>
  <c r="BK345" i="8" s="1"/>
  <c r="AX346" i="8"/>
  <c r="BP346" i="8" s="1"/>
  <c r="C350" i="8"/>
  <c r="AJ350" i="25"/>
  <c r="D350" i="8"/>
  <c r="AL349" i="25"/>
  <c r="E350" i="8"/>
  <c r="AL350" i="25"/>
  <c r="CL342" i="8" l="1"/>
  <c r="CM342" i="8"/>
  <c r="CZ349" i="8"/>
  <c r="CY349" i="8"/>
  <c r="CW349" i="8"/>
  <c r="CX350" i="8" s="1"/>
  <c r="CN349" i="8"/>
  <c r="CQ349" i="8"/>
  <c r="AM349" i="25"/>
  <c r="CO341" i="8"/>
  <c r="CP341" i="8" s="1"/>
  <c r="CK342" i="8"/>
  <c r="CR342" i="8" s="1"/>
  <c r="CJ343" i="8"/>
  <c r="CI350" i="8"/>
  <c r="AM350" i="25"/>
  <c r="M350" i="8"/>
  <c r="L350" i="8" s="1"/>
  <c r="K351" i="8" s="1"/>
  <c r="N351" i="8" s="1"/>
  <c r="F350" i="8"/>
  <c r="H350" i="8" s="1"/>
  <c r="CU350" i="8" s="1"/>
  <c r="S350" i="8"/>
  <c r="T350" i="8" s="1"/>
  <c r="P350" i="8"/>
  <c r="Q350" i="8" s="1"/>
  <c r="U350" i="8"/>
  <c r="V350" i="8" s="1"/>
  <c r="AH350" i="8" s="1"/>
  <c r="AK350" i="25"/>
  <c r="BF346" i="8"/>
  <c r="BG346" i="8" s="1"/>
  <c r="CH350" i="8"/>
  <c r="BL345" i="8"/>
  <c r="BJ346" i="8"/>
  <c r="BK346" i="8" s="1"/>
  <c r="BE348" i="8"/>
  <c r="AU350" i="8"/>
  <c r="AF350" i="8"/>
  <c r="O351" i="8"/>
  <c r="I352" i="8" s="1"/>
  <c r="J352" i="8" s="1"/>
  <c r="AM350" i="8"/>
  <c r="BH345" i="8"/>
  <c r="BC349" i="8"/>
  <c r="BD349" i="8" s="1"/>
  <c r="BO348" i="8"/>
  <c r="N351" i="25"/>
  <c r="M351" i="25"/>
  <c r="AI351" i="25" s="1"/>
  <c r="O351" i="25"/>
  <c r="P350" i="25"/>
  <c r="Q350" i="25"/>
  <c r="AT347" i="8"/>
  <c r="AK348" i="8"/>
  <c r="AC348" i="8"/>
  <c r="AR348" i="8"/>
  <c r="AI347" i="8"/>
  <c r="AE347" i="8"/>
  <c r="BM349" i="8"/>
  <c r="BN349" i="8" s="1"/>
  <c r="BB345" i="8"/>
  <c r="AP347" i="8"/>
  <c r="BS347" i="8" s="1"/>
  <c r="BQ346" i="8"/>
  <c r="BR345" i="8"/>
  <c r="AX347" i="8"/>
  <c r="BP347" i="8" s="1"/>
  <c r="BT346" i="8"/>
  <c r="BU345" i="8"/>
  <c r="DA349" i="8"/>
  <c r="AV349" i="8"/>
  <c r="AN349" i="8"/>
  <c r="AG349" i="8"/>
  <c r="AS348" i="8"/>
  <c r="AD348" i="8"/>
  <c r="AL348" i="8"/>
  <c r="AW349" i="8"/>
  <c r="AO349" i="8"/>
  <c r="AH349" i="8"/>
  <c r="G349" i="8"/>
  <c r="CV350" i="8"/>
  <c r="R349" i="8"/>
  <c r="R350" i="25"/>
  <c r="AZ346" i="8"/>
  <c r="BA346" i="8" s="1"/>
  <c r="C351" i="8"/>
  <c r="E351" i="8"/>
  <c r="D351" i="8"/>
  <c r="AL351" i="25"/>
  <c r="CL343" i="8" l="1"/>
  <c r="CM343" i="8"/>
  <c r="CZ350" i="8"/>
  <c r="CY350" i="8"/>
  <c r="CW350" i="8"/>
  <c r="CX351" i="8" s="1"/>
  <c r="CN350" i="8"/>
  <c r="CQ350" i="8"/>
  <c r="CO342" i="8"/>
  <c r="CP342" i="8" s="1"/>
  <c r="CK343" i="8"/>
  <c r="CR343" i="8" s="1"/>
  <c r="CJ344" i="8"/>
  <c r="CI351" i="8"/>
  <c r="AM351" i="25"/>
  <c r="AO350" i="8"/>
  <c r="AW350" i="8"/>
  <c r="BF347" i="8"/>
  <c r="BG347" i="8" s="1"/>
  <c r="M351" i="8"/>
  <c r="L351" i="8" s="1"/>
  <c r="K352" i="8" s="1"/>
  <c r="N352" i="8" s="1"/>
  <c r="F351" i="8"/>
  <c r="H351" i="8" s="1"/>
  <c r="CU351" i="8" s="1"/>
  <c r="P351" i="8"/>
  <c r="Q351" i="8" s="1"/>
  <c r="S351" i="8"/>
  <c r="T351" i="8" s="1"/>
  <c r="U351" i="8"/>
  <c r="CH351" i="8"/>
  <c r="BE349" i="8"/>
  <c r="BL346" i="8"/>
  <c r="BB346" i="8"/>
  <c r="AU351" i="8"/>
  <c r="AF351" i="8"/>
  <c r="O352" i="8"/>
  <c r="I353" i="8" s="1"/>
  <c r="J353" i="8" s="1"/>
  <c r="AM351" i="8"/>
  <c r="BM350" i="8"/>
  <c r="BN350" i="8" s="1"/>
  <c r="AT348" i="8"/>
  <c r="AX348" i="8"/>
  <c r="BP348" i="8" s="1"/>
  <c r="R351" i="25"/>
  <c r="AI348" i="8"/>
  <c r="AE348" i="8"/>
  <c r="DA350" i="8"/>
  <c r="AP348" i="8"/>
  <c r="BS348" i="8" s="1"/>
  <c r="BO349" i="8"/>
  <c r="BH346" i="8"/>
  <c r="AV350" i="8"/>
  <c r="AG350" i="8"/>
  <c r="AN350" i="8"/>
  <c r="R350" i="8"/>
  <c r="BJ347" i="8"/>
  <c r="BK347" i="8" s="1"/>
  <c r="BT347" i="8"/>
  <c r="BU346" i="8"/>
  <c r="N352" i="25"/>
  <c r="M352" i="25"/>
  <c r="O352" i="25"/>
  <c r="P351" i="25"/>
  <c r="Q351" i="25"/>
  <c r="AK349" i="8"/>
  <c r="AC349" i="8"/>
  <c r="AR349" i="8"/>
  <c r="BC350" i="8"/>
  <c r="BD350" i="8" s="1"/>
  <c r="BQ347" i="8"/>
  <c r="BR346" i="8"/>
  <c r="AS349" i="8"/>
  <c r="AL349" i="8"/>
  <c r="AD349" i="8"/>
  <c r="G350" i="8"/>
  <c r="CV351" i="8"/>
  <c r="AZ347" i="8"/>
  <c r="BA347" i="8" s="1"/>
  <c r="C352" i="8"/>
  <c r="AJ351" i="25"/>
  <c r="D352" i="8"/>
  <c r="E352" i="8"/>
  <c r="CL344" i="8" l="1"/>
  <c r="CM344" i="8"/>
  <c r="CY351" i="8"/>
  <c r="CZ351" i="8"/>
  <c r="CW351" i="8"/>
  <c r="CX352" i="8" s="1"/>
  <c r="CN351" i="8"/>
  <c r="CQ351" i="8"/>
  <c r="CO343" i="8"/>
  <c r="CP343" i="8" s="1"/>
  <c r="CK344" i="8"/>
  <c r="CR344" i="8" s="1"/>
  <c r="CJ345" i="8"/>
  <c r="CI352" i="8"/>
  <c r="AK351" i="25"/>
  <c r="AI352" i="25"/>
  <c r="AT349" i="8"/>
  <c r="BF348" i="8"/>
  <c r="BG348" i="8" s="1"/>
  <c r="M352" i="8"/>
  <c r="L352" i="8" s="1"/>
  <c r="K353" i="8" s="1"/>
  <c r="N353" i="8" s="1"/>
  <c r="F352" i="8"/>
  <c r="H352" i="8" s="1"/>
  <c r="CU352" i="8" s="1"/>
  <c r="P352" i="8"/>
  <c r="Q352" i="8" s="1"/>
  <c r="S352" i="8"/>
  <c r="T352" i="8" s="1"/>
  <c r="U352" i="8"/>
  <c r="V352" i="8" s="1"/>
  <c r="CH352" i="8"/>
  <c r="BB347" i="8"/>
  <c r="BE350" i="8"/>
  <c r="BL347" i="8"/>
  <c r="BO350" i="8"/>
  <c r="AU352" i="8"/>
  <c r="AF352" i="8"/>
  <c r="O353" i="8"/>
  <c r="I354" i="8" s="1"/>
  <c r="J354" i="8" s="1"/>
  <c r="AM352" i="8"/>
  <c r="AX349" i="8"/>
  <c r="BP349" i="8" s="1"/>
  <c r="N353" i="25"/>
  <c r="M353" i="25"/>
  <c r="O353" i="25"/>
  <c r="P352" i="25"/>
  <c r="Q352" i="25"/>
  <c r="DA351" i="8"/>
  <c r="V351" i="8"/>
  <c r="AV351" i="8"/>
  <c r="AG351" i="8"/>
  <c r="AN351" i="8"/>
  <c r="AZ348" i="8"/>
  <c r="BA348" i="8" s="1"/>
  <c r="R352" i="25"/>
  <c r="AI349" i="8"/>
  <c r="AE349" i="8"/>
  <c r="AP349" i="8"/>
  <c r="BS349" i="8" s="1"/>
  <c r="BH347" i="8"/>
  <c r="BQ348" i="8"/>
  <c r="BR347" i="8"/>
  <c r="BM351" i="8"/>
  <c r="BN351" i="8" s="1"/>
  <c r="G351" i="8"/>
  <c r="CV352" i="8"/>
  <c r="AL350" i="8"/>
  <c r="AS350" i="8"/>
  <c r="AD350" i="8"/>
  <c r="AK350" i="8"/>
  <c r="AC350" i="8"/>
  <c r="AR350" i="8"/>
  <c r="BT348" i="8"/>
  <c r="BU347" i="8"/>
  <c r="R351" i="8"/>
  <c r="BJ348" i="8"/>
  <c r="BK348" i="8" s="1"/>
  <c r="BC351" i="8"/>
  <c r="BD351" i="8" s="1"/>
  <c r="E353" i="8"/>
  <c r="D353" i="8"/>
  <c r="AL352" i="25"/>
  <c r="C353" i="8"/>
  <c r="CL345" i="8" l="1"/>
  <c r="CM345" i="8"/>
  <c r="CY352" i="8"/>
  <c r="CZ352" i="8"/>
  <c r="CW352" i="8"/>
  <c r="CX353" i="8" s="1"/>
  <c r="CN352" i="8"/>
  <c r="CQ352" i="8"/>
  <c r="CO344" i="8"/>
  <c r="CP344" i="8" s="1"/>
  <c r="CK345" i="8"/>
  <c r="CR345" i="8" s="1"/>
  <c r="CJ346" i="8"/>
  <c r="CI353" i="8"/>
  <c r="AM352" i="25"/>
  <c r="R353" i="25"/>
  <c r="AI353" i="25"/>
  <c r="AP350" i="8"/>
  <c r="BS350" i="8" s="1"/>
  <c r="CH353" i="8"/>
  <c r="M353" i="8"/>
  <c r="L353" i="8" s="1"/>
  <c r="K354" i="8" s="1"/>
  <c r="N354" i="8" s="1"/>
  <c r="F353" i="8"/>
  <c r="H353" i="8" s="1"/>
  <c r="CU353" i="8" s="1"/>
  <c r="P353" i="8"/>
  <c r="Q353" i="8" s="1"/>
  <c r="S353" i="8"/>
  <c r="T353" i="8" s="1"/>
  <c r="U353" i="8"/>
  <c r="V353" i="8" s="1"/>
  <c r="AU353" i="8"/>
  <c r="AF353" i="8"/>
  <c r="O354" i="8"/>
  <c r="I355" i="8" s="1"/>
  <c r="J355" i="8" s="1"/>
  <c r="AM353" i="8"/>
  <c r="BE351" i="8"/>
  <c r="BL348" i="8"/>
  <c r="BJ349" i="8"/>
  <c r="BK349" i="8" s="1"/>
  <c r="BB348" i="8"/>
  <c r="AW351" i="8"/>
  <c r="AH351" i="8"/>
  <c r="AO351" i="8"/>
  <c r="N354" i="25"/>
  <c r="M354" i="25"/>
  <c r="O354" i="25"/>
  <c r="P353" i="25"/>
  <c r="Q353" i="25"/>
  <c r="BM352" i="8"/>
  <c r="BN352" i="8" s="1"/>
  <c r="AH352" i="8"/>
  <c r="AW352" i="8"/>
  <c r="AO352" i="8"/>
  <c r="AD351" i="8"/>
  <c r="AS351" i="8"/>
  <c r="AL351" i="8"/>
  <c r="BO351" i="8"/>
  <c r="DA352" i="8"/>
  <c r="BH348" i="8"/>
  <c r="AK351" i="8"/>
  <c r="AC351" i="8"/>
  <c r="AR351" i="8"/>
  <c r="R352" i="8"/>
  <c r="G352" i="8"/>
  <c r="CV353" i="8"/>
  <c r="AZ349" i="8"/>
  <c r="BA349" i="8" s="1"/>
  <c r="AG352" i="8"/>
  <c r="AN352" i="8"/>
  <c r="AV352" i="8"/>
  <c r="BC352" i="8"/>
  <c r="BD352" i="8" s="1"/>
  <c r="BQ349" i="8"/>
  <c r="BR348" i="8"/>
  <c r="BT349" i="8"/>
  <c r="BU348" i="8"/>
  <c r="AT350" i="8"/>
  <c r="AX350" i="8"/>
  <c r="BP350" i="8" s="1"/>
  <c r="AI350" i="8"/>
  <c r="AE350" i="8"/>
  <c r="BF349" i="8"/>
  <c r="BG349" i="8" s="1"/>
  <c r="E354" i="8"/>
  <c r="AJ352" i="25"/>
  <c r="D354" i="8"/>
  <c r="C354" i="8"/>
  <c r="AL353" i="25"/>
  <c r="CL346" i="8" l="1"/>
  <c r="CM346" i="8"/>
  <c r="CZ353" i="8"/>
  <c r="CY353" i="8"/>
  <c r="CW353" i="8"/>
  <c r="CX354" i="8" s="1"/>
  <c r="CN353" i="8"/>
  <c r="CQ353" i="8"/>
  <c r="CO345" i="8"/>
  <c r="CP345" i="8" s="1"/>
  <c r="CK346" i="8"/>
  <c r="CR346" i="8" s="1"/>
  <c r="CJ347" i="8"/>
  <c r="CI354" i="8"/>
  <c r="AK352" i="25"/>
  <c r="AM353" i="25"/>
  <c r="P354" i="8"/>
  <c r="Q354" i="8" s="1"/>
  <c r="U354" i="8"/>
  <c r="V354" i="8" s="1"/>
  <c r="S354" i="8"/>
  <c r="T354" i="8" s="1"/>
  <c r="M354" i="8"/>
  <c r="L354" i="8" s="1"/>
  <c r="K355" i="8" s="1"/>
  <c r="N355" i="8" s="1"/>
  <c r="F354" i="8"/>
  <c r="H354" i="8" s="1"/>
  <c r="CU354" i="8" s="1"/>
  <c r="R354" i="25"/>
  <c r="AI354" i="25"/>
  <c r="AP351" i="8"/>
  <c r="BS351" i="8" s="1"/>
  <c r="CH354" i="8"/>
  <c r="BL349" i="8"/>
  <c r="BO352" i="8"/>
  <c r="BE352" i="8"/>
  <c r="BB349" i="8"/>
  <c r="BH349" i="8"/>
  <c r="BC353" i="8"/>
  <c r="BD353" i="8" s="1"/>
  <c r="AU354" i="8"/>
  <c r="AF354" i="8"/>
  <c r="O355" i="8"/>
  <c r="I356" i="8" s="1"/>
  <c r="J356" i="8" s="1"/>
  <c r="AM354" i="8"/>
  <c r="AZ350" i="8"/>
  <c r="BA350" i="8" s="1"/>
  <c r="G353" i="8"/>
  <c r="CV354" i="8"/>
  <c r="BM353" i="8"/>
  <c r="BN353" i="8" s="1"/>
  <c r="BF350" i="8"/>
  <c r="BG350" i="8" s="1"/>
  <c r="AL352" i="8"/>
  <c r="AD352" i="8"/>
  <c r="AS352" i="8"/>
  <c r="DA353" i="8"/>
  <c r="M355" i="25"/>
  <c r="AI355" i="25" s="1"/>
  <c r="N355" i="25"/>
  <c r="O355" i="25"/>
  <c r="P354" i="25"/>
  <c r="Q354" i="25"/>
  <c r="R353" i="8"/>
  <c r="AO353" i="8"/>
  <c r="AW353" i="8"/>
  <c r="AH353" i="8"/>
  <c r="BQ350" i="8"/>
  <c r="BR349" i="8"/>
  <c r="AT351" i="8"/>
  <c r="AK352" i="8"/>
  <c r="AC352" i="8"/>
  <c r="AR352" i="8"/>
  <c r="BJ350" i="8"/>
  <c r="BK350" i="8" s="1"/>
  <c r="AN353" i="8"/>
  <c r="AG353" i="8"/>
  <c r="AV353" i="8"/>
  <c r="AI351" i="8"/>
  <c r="AE351" i="8"/>
  <c r="AX351" i="8"/>
  <c r="BP351" i="8" s="1"/>
  <c r="BT350" i="8"/>
  <c r="BU349" i="8"/>
  <c r="D355" i="8"/>
  <c r="E355" i="8"/>
  <c r="AJ353" i="25"/>
  <c r="AJ354" i="25"/>
  <c r="AJ355" i="25"/>
  <c r="C355" i="8"/>
  <c r="AL354" i="25"/>
  <c r="AK353" i="25" l="1"/>
  <c r="CL347" i="8"/>
  <c r="CM347" i="8"/>
  <c r="CY354" i="8"/>
  <c r="CZ354" i="8"/>
  <c r="CW354" i="8"/>
  <c r="CX355" i="8" s="1"/>
  <c r="CN354" i="8"/>
  <c r="CQ354" i="8"/>
  <c r="CO346" i="8"/>
  <c r="CP346" i="8" s="1"/>
  <c r="CK347" i="8"/>
  <c r="CR347" i="8" s="1"/>
  <c r="CJ348" i="8"/>
  <c r="CI355" i="8"/>
  <c r="AM354" i="25"/>
  <c r="U355" i="8"/>
  <c r="V355" i="8" s="1"/>
  <c r="M355" i="8"/>
  <c r="L355" i="8" s="1"/>
  <c r="K356" i="8" s="1"/>
  <c r="N356" i="8" s="1"/>
  <c r="F355" i="8"/>
  <c r="H355" i="8" s="1"/>
  <c r="CU355" i="8" s="1"/>
  <c r="P355" i="8"/>
  <c r="Q355" i="8" s="1"/>
  <c r="S355" i="8"/>
  <c r="T355" i="8" s="1"/>
  <c r="AK355" i="25"/>
  <c r="AK354" i="25"/>
  <c r="R355" i="25"/>
  <c r="AP352" i="8"/>
  <c r="BS352" i="8" s="1"/>
  <c r="AT352" i="8"/>
  <c r="AZ351" i="8"/>
  <c r="BA351" i="8" s="1"/>
  <c r="CH355" i="8"/>
  <c r="BE353" i="8"/>
  <c r="BH350" i="8"/>
  <c r="BL350" i="8"/>
  <c r="AX352" i="8"/>
  <c r="BP352" i="8" s="1"/>
  <c r="BB350" i="8"/>
  <c r="AI352" i="8"/>
  <c r="AE352" i="8"/>
  <c r="BC354" i="8"/>
  <c r="BD354" i="8" s="1"/>
  <c r="BJ351" i="8"/>
  <c r="BK351" i="8" s="1"/>
  <c r="AH354" i="8"/>
  <c r="AW354" i="8"/>
  <c r="AO354" i="8"/>
  <c r="AU355" i="8"/>
  <c r="O356" i="8"/>
  <c r="I357" i="8" s="1"/>
  <c r="J357" i="8" s="1"/>
  <c r="AF355" i="8"/>
  <c r="AM355" i="8"/>
  <c r="AS353" i="8"/>
  <c r="AL353" i="8"/>
  <c r="AD353" i="8"/>
  <c r="DA354" i="8"/>
  <c r="G354" i="8"/>
  <c r="CV355" i="8"/>
  <c r="BM354" i="8"/>
  <c r="BN354" i="8" s="1"/>
  <c r="R354" i="8"/>
  <c r="BQ351" i="8"/>
  <c r="BR350" i="8"/>
  <c r="AK353" i="8"/>
  <c r="AC353" i="8"/>
  <c r="AR353" i="8"/>
  <c r="BO353" i="8"/>
  <c r="BF351" i="8"/>
  <c r="BG351" i="8" s="1"/>
  <c r="AN354" i="8"/>
  <c r="AV354" i="8"/>
  <c r="AG354" i="8"/>
  <c r="BT351" i="8"/>
  <c r="BU350" i="8"/>
  <c r="M356" i="25"/>
  <c r="N356" i="25"/>
  <c r="O356" i="25"/>
  <c r="P355" i="25"/>
  <c r="Q355" i="25"/>
  <c r="C356" i="8"/>
  <c r="D356" i="8"/>
  <c r="AL355" i="25"/>
  <c r="E356" i="8"/>
  <c r="CL348" i="8" l="1"/>
  <c r="CM348" i="8"/>
  <c r="CZ355" i="8"/>
  <c r="CY355" i="8"/>
  <c r="CW355" i="8"/>
  <c r="CX356" i="8" s="1"/>
  <c r="CN355" i="8"/>
  <c r="CQ355" i="8"/>
  <c r="CO347" i="8"/>
  <c r="CP347" i="8" s="1"/>
  <c r="CK348" i="8"/>
  <c r="CR348" i="8" s="1"/>
  <c r="CJ349" i="8"/>
  <c r="CI356" i="8"/>
  <c r="AM355" i="25"/>
  <c r="S356" i="8"/>
  <c r="T356" i="8" s="1"/>
  <c r="U356" i="8"/>
  <c r="V356" i="8" s="1"/>
  <c r="P356" i="8"/>
  <c r="Q356" i="8" s="1"/>
  <c r="M356" i="8"/>
  <c r="L356" i="8" s="1"/>
  <c r="K357" i="8" s="1"/>
  <c r="N357" i="8" s="1"/>
  <c r="F356" i="8"/>
  <c r="H356" i="8" s="1"/>
  <c r="CU356" i="8" s="1"/>
  <c r="AI356" i="25"/>
  <c r="AP353" i="8"/>
  <c r="BS353" i="8" s="1"/>
  <c r="CH356" i="8"/>
  <c r="BH351" i="8"/>
  <c r="BL351" i="8"/>
  <c r="BJ352" i="8"/>
  <c r="BK352" i="8" s="1"/>
  <c r="R355" i="8"/>
  <c r="BO354" i="8"/>
  <c r="BE354" i="8"/>
  <c r="AT353" i="8"/>
  <c r="AX353" i="8"/>
  <c r="BP353" i="8" s="1"/>
  <c r="BB351" i="8"/>
  <c r="AV355" i="8"/>
  <c r="AN355" i="8"/>
  <c r="AG355" i="8"/>
  <c r="M357" i="25"/>
  <c r="AI357" i="25" s="1"/>
  <c r="N357" i="25"/>
  <c r="O357" i="25"/>
  <c r="P356" i="25"/>
  <c r="Q356" i="25"/>
  <c r="G355" i="8"/>
  <c r="CV356" i="8"/>
  <c r="BC355" i="8"/>
  <c r="BD355" i="8" s="1"/>
  <c r="AK354" i="8"/>
  <c r="AC354" i="8"/>
  <c r="AR354" i="8"/>
  <c r="AO355" i="8"/>
  <c r="AH355" i="8"/>
  <c r="AW355" i="8"/>
  <c r="R356" i="25"/>
  <c r="BQ352" i="8"/>
  <c r="BR351" i="8"/>
  <c r="AU356" i="8"/>
  <c r="AF356" i="8"/>
  <c r="O357" i="8"/>
  <c r="I358" i="8" s="1"/>
  <c r="J358" i="8" s="1"/>
  <c r="AM356" i="8"/>
  <c r="AZ352" i="8"/>
  <c r="BA352" i="8" s="1"/>
  <c r="AI353" i="8"/>
  <c r="AE353" i="8"/>
  <c r="BT352" i="8"/>
  <c r="BU351" i="8"/>
  <c r="AS354" i="8"/>
  <c r="AL354" i="8"/>
  <c r="AD354" i="8"/>
  <c r="DA355" i="8"/>
  <c r="BM355" i="8"/>
  <c r="BN355" i="8" s="1"/>
  <c r="BF352" i="8"/>
  <c r="BG352" i="8" s="1"/>
  <c r="AJ357" i="25"/>
  <c r="D357" i="8"/>
  <c r="E357" i="8"/>
  <c r="AJ356" i="25"/>
  <c r="C357" i="8"/>
  <c r="AL356" i="25"/>
  <c r="CL349" i="8" l="1"/>
  <c r="CM349" i="8"/>
  <c r="CY356" i="8"/>
  <c r="CZ356" i="8"/>
  <c r="CW356" i="8"/>
  <c r="CX357" i="8" s="1"/>
  <c r="CN356" i="8"/>
  <c r="CQ356" i="8"/>
  <c r="CO348" i="8"/>
  <c r="CP348" i="8" s="1"/>
  <c r="CK349" i="8"/>
  <c r="CR349" i="8" s="1"/>
  <c r="CJ350" i="8"/>
  <c r="CI357" i="8"/>
  <c r="AM356" i="25"/>
  <c r="AK356" i="25"/>
  <c r="AK357" i="25"/>
  <c r="M357" i="8"/>
  <c r="L357" i="8" s="1"/>
  <c r="K358" i="8" s="1"/>
  <c r="N358" i="8" s="1"/>
  <c r="F357" i="8"/>
  <c r="H357" i="8" s="1"/>
  <c r="CU357" i="8" s="1"/>
  <c r="P357" i="8"/>
  <c r="Q357" i="8" s="1"/>
  <c r="S357" i="8"/>
  <c r="T357" i="8" s="1"/>
  <c r="U357" i="8"/>
  <c r="CH357" i="8"/>
  <c r="BH352" i="8"/>
  <c r="BL352" i="8"/>
  <c r="BB352" i="8"/>
  <c r="BO355" i="8"/>
  <c r="BE355" i="8"/>
  <c r="BJ353" i="8"/>
  <c r="BK353" i="8" s="1"/>
  <c r="AT354" i="8"/>
  <c r="AK355" i="8"/>
  <c r="AC355" i="8"/>
  <c r="AR355" i="8"/>
  <c r="AU357" i="8"/>
  <c r="AF357" i="8"/>
  <c r="O358" i="8"/>
  <c r="I359" i="8" s="1"/>
  <c r="J359" i="8" s="1"/>
  <c r="AM357" i="8"/>
  <c r="AI354" i="8"/>
  <c r="AE354" i="8"/>
  <c r="G356" i="8"/>
  <c r="CV357" i="8"/>
  <c r="AX354" i="8"/>
  <c r="BP354" i="8" s="1"/>
  <c r="BC356" i="8"/>
  <c r="BD356" i="8" s="1"/>
  <c r="BT353" i="8"/>
  <c r="BU352" i="8"/>
  <c r="AP354" i="8"/>
  <c r="BS354" i="8" s="1"/>
  <c r="AV356" i="8"/>
  <c r="AN356" i="8"/>
  <c r="AG356" i="8"/>
  <c r="BM356" i="8"/>
  <c r="BN356" i="8" s="1"/>
  <c r="BQ353" i="8"/>
  <c r="BR352" i="8"/>
  <c r="DA356" i="8"/>
  <c r="BF353" i="8"/>
  <c r="BG353" i="8" s="1"/>
  <c r="R357" i="25"/>
  <c r="AS355" i="8"/>
  <c r="AD355" i="8"/>
  <c r="AL355" i="8"/>
  <c r="AZ353" i="8"/>
  <c r="BA353" i="8" s="1"/>
  <c r="AW356" i="8"/>
  <c r="AH356" i="8"/>
  <c r="AO356" i="8"/>
  <c r="M358" i="25"/>
  <c r="AI358" i="25" s="1"/>
  <c r="N358" i="25"/>
  <c r="O358" i="25"/>
  <c r="P357" i="25"/>
  <c r="Q357" i="25"/>
  <c r="R356" i="8"/>
  <c r="AL357" i="25"/>
  <c r="D358" i="8"/>
  <c r="E358" i="8"/>
  <c r="C358" i="8"/>
  <c r="AL358" i="25"/>
  <c r="CL350" i="8" l="1"/>
  <c r="CM350" i="8"/>
  <c r="CZ357" i="8"/>
  <c r="CY357" i="8"/>
  <c r="CW357" i="8"/>
  <c r="CX358" i="8" s="1"/>
  <c r="AM357" i="25"/>
  <c r="CN357" i="8"/>
  <c r="CQ357" i="8"/>
  <c r="CO349" i="8"/>
  <c r="CP349" i="8" s="1"/>
  <c r="CK350" i="8"/>
  <c r="CR350" i="8" s="1"/>
  <c r="CJ351" i="8"/>
  <c r="CI358" i="8"/>
  <c r="AM358" i="25"/>
  <c r="CH358" i="8"/>
  <c r="M358" i="8"/>
  <c r="L358" i="8" s="1"/>
  <c r="K359" i="8" s="1"/>
  <c r="N359" i="8" s="1"/>
  <c r="F358" i="8"/>
  <c r="H358" i="8" s="1"/>
  <c r="CU358" i="8" s="1"/>
  <c r="S358" i="8"/>
  <c r="T358" i="8" s="1"/>
  <c r="P358" i="8"/>
  <c r="Q358" i="8" s="1"/>
  <c r="U358" i="8"/>
  <c r="BL353" i="8"/>
  <c r="BH353" i="8"/>
  <c r="BO356" i="8"/>
  <c r="R357" i="8"/>
  <c r="BB353" i="8"/>
  <c r="DA357" i="8"/>
  <c r="AG357" i="8"/>
  <c r="AV357" i="8"/>
  <c r="AN357" i="8"/>
  <c r="G357" i="8"/>
  <c r="CV358" i="8"/>
  <c r="AT355" i="8"/>
  <c r="AX355" i="8"/>
  <c r="BP355" i="8" s="1"/>
  <c r="BE356" i="8"/>
  <c r="AZ354" i="8"/>
  <c r="BA354" i="8" s="1"/>
  <c r="AI355" i="8"/>
  <c r="AE355" i="8"/>
  <c r="BQ354" i="8"/>
  <c r="BR353" i="8"/>
  <c r="BF354" i="8"/>
  <c r="BG354" i="8" s="1"/>
  <c r="AP355" i="8"/>
  <c r="BS355" i="8" s="1"/>
  <c r="M359" i="25"/>
  <c r="N359" i="25"/>
  <c r="O359" i="25"/>
  <c r="P358" i="25"/>
  <c r="Q358" i="25"/>
  <c r="BJ354" i="8"/>
  <c r="BK354" i="8" s="1"/>
  <c r="V357" i="8"/>
  <c r="BC357" i="8"/>
  <c r="BD357" i="8" s="1"/>
  <c r="AD356" i="8"/>
  <c r="AS356" i="8"/>
  <c r="AL356" i="8"/>
  <c r="AU358" i="8"/>
  <c r="AF358" i="8"/>
  <c r="O359" i="8"/>
  <c r="I360" i="8" s="1"/>
  <c r="J360" i="8" s="1"/>
  <c r="AM358" i="8"/>
  <c r="R358" i="25"/>
  <c r="BT354" i="8"/>
  <c r="BU353" i="8"/>
  <c r="AK356" i="8"/>
  <c r="AC356" i="8"/>
  <c r="AR356" i="8"/>
  <c r="BM357" i="8"/>
  <c r="BN357" i="8" s="1"/>
  <c r="D359" i="8"/>
  <c r="AJ358" i="25"/>
  <c r="C359" i="8"/>
  <c r="E359" i="8"/>
  <c r="CL351" i="8" l="1"/>
  <c r="CM351" i="8"/>
  <c r="CZ358" i="8"/>
  <c r="CY358" i="8"/>
  <c r="CW358" i="8"/>
  <c r="CX359" i="8" s="1"/>
  <c r="CN358" i="8"/>
  <c r="CQ358" i="8"/>
  <c r="CO350" i="8"/>
  <c r="CP350" i="8" s="1"/>
  <c r="CK351" i="8"/>
  <c r="CR351" i="8" s="1"/>
  <c r="CJ352" i="8"/>
  <c r="CI359" i="8"/>
  <c r="AK358" i="25"/>
  <c r="AI359" i="25"/>
  <c r="AP356" i="8"/>
  <c r="BS356" i="8" s="1"/>
  <c r="M359" i="8"/>
  <c r="L359" i="8" s="1"/>
  <c r="K360" i="8" s="1"/>
  <c r="N360" i="8" s="1"/>
  <c r="F359" i="8"/>
  <c r="H359" i="8" s="1"/>
  <c r="CU359" i="8" s="1"/>
  <c r="P359" i="8"/>
  <c r="Q359" i="8" s="1"/>
  <c r="S359" i="8"/>
  <c r="T359" i="8" s="1"/>
  <c r="U359" i="8"/>
  <c r="CH359" i="8"/>
  <c r="BO357" i="8"/>
  <c r="BE357" i="8"/>
  <c r="BH354" i="8"/>
  <c r="G358" i="8"/>
  <c r="CV359" i="8"/>
  <c r="BL354" i="8"/>
  <c r="BB354" i="8"/>
  <c r="AL357" i="8"/>
  <c r="AS357" i="8"/>
  <c r="AD357" i="8"/>
  <c r="R358" i="8"/>
  <c r="AO357" i="8"/>
  <c r="AH357" i="8"/>
  <c r="AW357" i="8"/>
  <c r="AI356" i="8"/>
  <c r="AE356" i="8"/>
  <c r="BM358" i="8"/>
  <c r="BN358" i="8" s="1"/>
  <c r="V358" i="8"/>
  <c r="AG358" i="8"/>
  <c r="AN358" i="8"/>
  <c r="AV358" i="8"/>
  <c r="AT356" i="8"/>
  <c r="AX356" i="8"/>
  <c r="BP356" i="8" s="1"/>
  <c r="BJ355" i="8"/>
  <c r="BK355" i="8" s="1"/>
  <c r="M360" i="25"/>
  <c r="N360" i="25"/>
  <c r="O360" i="25"/>
  <c r="P359" i="25"/>
  <c r="Q359" i="25"/>
  <c r="AU359" i="8"/>
  <c r="AF359" i="8"/>
  <c r="O360" i="8"/>
  <c r="I361" i="8" s="1"/>
  <c r="J361" i="8" s="1"/>
  <c r="AM359" i="8"/>
  <c r="BT355" i="8"/>
  <c r="BU354" i="8"/>
  <c r="BQ355" i="8"/>
  <c r="BR354" i="8"/>
  <c r="DA358" i="8"/>
  <c r="R359" i="25"/>
  <c r="AZ355" i="8"/>
  <c r="BA355" i="8" s="1"/>
  <c r="AK357" i="8"/>
  <c r="AC357" i="8"/>
  <c r="AR357" i="8"/>
  <c r="BC358" i="8"/>
  <c r="BD358" i="8" s="1"/>
  <c r="BF355" i="8"/>
  <c r="BG355" i="8" s="1"/>
  <c r="E360" i="8"/>
  <c r="C360" i="8"/>
  <c r="D360" i="8"/>
  <c r="AL359" i="25"/>
  <c r="AJ359" i="25"/>
  <c r="CL352" i="8" l="1"/>
  <c r="CM352" i="8"/>
  <c r="CY359" i="8"/>
  <c r="CZ359" i="8"/>
  <c r="CW359" i="8"/>
  <c r="CX360" i="8" s="1"/>
  <c r="CN359" i="8"/>
  <c r="CQ359" i="8"/>
  <c r="CO351" i="8"/>
  <c r="CP351" i="8" s="1"/>
  <c r="CK352" i="8"/>
  <c r="CR352" i="8" s="1"/>
  <c r="CJ353" i="8"/>
  <c r="CI360" i="8"/>
  <c r="AM359" i="25"/>
  <c r="AK359" i="25"/>
  <c r="R360" i="25"/>
  <c r="AI360" i="25"/>
  <c r="AT357" i="8"/>
  <c r="AP357" i="8"/>
  <c r="BS357" i="8" s="1"/>
  <c r="BJ356" i="8"/>
  <c r="BK356" i="8" s="1"/>
  <c r="CH360" i="8"/>
  <c r="M360" i="8"/>
  <c r="L360" i="8" s="1"/>
  <c r="K361" i="8" s="1"/>
  <c r="N361" i="8" s="1"/>
  <c r="F360" i="8"/>
  <c r="H360" i="8" s="1"/>
  <c r="CU360" i="8" s="1"/>
  <c r="P360" i="8"/>
  <c r="Q360" i="8" s="1"/>
  <c r="S360" i="8"/>
  <c r="T360" i="8" s="1"/>
  <c r="U360" i="8"/>
  <c r="V360" i="8" s="1"/>
  <c r="BB355" i="8"/>
  <c r="BH355" i="8"/>
  <c r="R359" i="8"/>
  <c r="BE358" i="8"/>
  <c r="AZ356" i="8"/>
  <c r="BA356" i="8" s="1"/>
  <c r="BL355" i="8"/>
  <c r="BF356" i="8"/>
  <c r="BG356" i="8" s="1"/>
  <c r="BO358" i="8"/>
  <c r="AI357" i="8"/>
  <c r="AE357" i="8"/>
  <c r="AX357" i="8"/>
  <c r="BP357" i="8" s="1"/>
  <c r="AK358" i="8"/>
  <c r="AC358" i="8"/>
  <c r="AR358" i="8"/>
  <c r="G359" i="8"/>
  <c r="CV360" i="8"/>
  <c r="BQ356" i="8"/>
  <c r="BR355" i="8"/>
  <c r="M361" i="25"/>
  <c r="N361" i="25"/>
  <c r="O361" i="25"/>
  <c r="P360" i="25"/>
  <c r="Q360" i="25"/>
  <c r="AO358" i="8"/>
  <c r="AW358" i="8"/>
  <c r="AH358" i="8"/>
  <c r="AL358" i="8"/>
  <c r="AS358" i="8"/>
  <c r="AD358" i="8"/>
  <c r="AG359" i="8"/>
  <c r="AV359" i="8"/>
  <c r="AN359" i="8"/>
  <c r="BT356" i="8"/>
  <c r="BU355" i="8"/>
  <c r="BC359" i="8"/>
  <c r="BD359" i="8" s="1"/>
  <c r="BM359" i="8"/>
  <c r="BN359" i="8" s="1"/>
  <c r="DA359" i="8"/>
  <c r="AU360" i="8"/>
  <c r="AF360" i="8"/>
  <c r="O361" i="8"/>
  <c r="I362" i="8" s="1"/>
  <c r="J362" i="8" s="1"/>
  <c r="AM360" i="8"/>
  <c r="V359" i="8"/>
  <c r="D361" i="8"/>
  <c r="C361" i="8"/>
  <c r="AJ360" i="25"/>
  <c r="E361" i="8"/>
  <c r="CL353" i="8" l="1"/>
  <c r="CM353" i="8"/>
  <c r="CY360" i="8"/>
  <c r="CZ360" i="8"/>
  <c r="CW360" i="8"/>
  <c r="CX361" i="8" s="1"/>
  <c r="CN360" i="8"/>
  <c r="CQ360" i="8"/>
  <c r="CO352" i="8"/>
  <c r="CP352" i="8" s="1"/>
  <c r="CK353" i="8"/>
  <c r="CR353" i="8" s="1"/>
  <c r="CJ354" i="8"/>
  <c r="CI361" i="8"/>
  <c r="AK360" i="25"/>
  <c r="F361" i="8"/>
  <c r="H361" i="8" s="1"/>
  <c r="CU361" i="8" s="1"/>
  <c r="P361" i="8"/>
  <c r="Q361" i="8" s="1"/>
  <c r="S361" i="8"/>
  <c r="T361" i="8" s="1"/>
  <c r="U361" i="8"/>
  <c r="V361" i="8" s="1"/>
  <c r="M361" i="8"/>
  <c r="L361" i="8" s="1"/>
  <c r="K362" i="8" s="1"/>
  <c r="N362" i="8" s="1"/>
  <c r="R361" i="25"/>
  <c r="AI361" i="25"/>
  <c r="BJ357" i="8"/>
  <c r="BK357" i="8" s="1"/>
  <c r="AX358" i="8"/>
  <c r="BP358" i="8" s="1"/>
  <c r="AP358" i="8"/>
  <c r="BS358" i="8" s="1"/>
  <c r="CH361" i="8"/>
  <c r="BO359" i="8"/>
  <c r="BB356" i="8"/>
  <c r="BE359" i="8"/>
  <c r="BL356" i="8"/>
  <c r="BH356" i="8"/>
  <c r="AH360" i="8"/>
  <c r="AO360" i="8"/>
  <c r="AW360" i="8"/>
  <c r="AZ357" i="8"/>
  <c r="BA357" i="8" s="1"/>
  <c r="BF357" i="8"/>
  <c r="BG357" i="8" s="1"/>
  <c r="AK359" i="8"/>
  <c r="AC359" i="8"/>
  <c r="AR359" i="8"/>
  <c r="BT357" i="8"/>
  <c r="BU356" i="8"/>
  <c r="G360" i="8"/>
  <c r="CV361" i="8"/>
  <c r="AD359" i="8"/>
  <c r="AS359" i="8"/>
  <c r="AL359" i="8"/>
  <c r="AG360" i="8"/>
  <c r="AN360" i="8"/>
  <c r="AV360" i="8"/>
  <c r="BQ357" i="8"/>
  <c r="BR356" i="8"/>
  <c r="BM360" i="8"/>
  <c r="BN360" i="8" s="1"/>
  <c r="M362" i="25"/>
  <c r="AI362" i="25" s="1"/>
  <c r="N362" i="25"/>
  <c r="O362" i="25"/>
  <c r="P361" i="25"/>
  <c r="Q361" i="25"/>
  <c r="AT358" i="8"/>
  <c r="R360" i="8"/>
  <c r="AW359" i="8"/>
  <c r="AH359" i="8"/>
  <c r="AO359" i="8"/>
  <c r="BC360" i="8"/>
  <c r="BD360" i="8" s="1"/>
  <c r="AU361" i="8"/>
  <c r="AF361" i="8"/>
  <c r="O362" i="8"/>
  <c r="I363" i="8" s="1"/>
  <c r="J363" i="8" s="1"/>
  <c r="AM361" i="8"/>
  <c r="DA360" i="8"/>
  <c r="AI358" i="8"/>
  <c r="AE358" i="8"/>
  <c r="C362" i="8"/>
  <c r="E362" i="8"/>
  <c r="AL360" i="25"/>
  <c r="D362" i="8"/>
  <c r="AL362" i="25"/>
  <c r="AL361" i="25"/>
  <c r="AM360" i="25" l="1"/>
  <c r="CL354" i="8"/>
  <c r="CM354" i="8"/>
  <c r="CZ361" i="8"/>
  <c r="CY361" i="8"/>
  <c r="CW361" i="8"/>
  <c r="CX362" i="8" s="1"/>
  <c r="CN361" i="8"/>
  <c r="CQ361" i="8"/>
  <c r="CO353" i="8"/>
  <c r="CP353" i="8" s="1"/>
  <c r="CK354" i="8"/>
  <c r="CR354" i="8" s="1"/>
  <c r="CJ355" i="8"/>
  <c r="CI362" i="8"/>
  <c r="AM362" i="25"/>
  <c r="AM361" i="25"/>
  <c r="P362" i="8"/>
  <c r="Q362" i="8" s="1"/>
  <c r="S362" i="8"/>
  <c r="T362" i="8" s="1"/>
  <c r="U362" i="8"/>
  <c r="V362" i="8" s="1"/>
  <c r="M362" i="8"/>
  <c r="L362" i="8" s="1"/>
  <c r="K363" i="8" s="1"/>
  <c r="N363" i="8" s="1"/>
  <c r="F362" i="8"/>
  <c r="H362" i="8" s="1"/>
  <c r="CU362" i="8" s="1"/>
  <c r="R362" i="25"/>
  <c r="BJ358" i="8"/>
  <c r="BK358" i="8" s="1"/>
  <c r="AX359" i="8"/>
  <c r="BP359" i="8" s="1"/>
  <c r="CH362" i="8"/>
  <c r="AU362" i="8"/>
  <c r="AF362" i="8"/>
  <c r="O363" i="8"/>
  <c r="I364" i="8" s="1"/>
  <c r="J364" i="8" s="1"/>
  <c r="AM362" i="8"/>
  <c r="BO360" i="8"/>
  <c r="BH357" i="8"/>
  <c r="BE360" i="8"/>
  <c r="BB357" i="8"/>
  <c r="AP359" i="8"/>
  <c r="BS359" i="8" s="1"/>
  <c r="AK360" i="8"/>
  <c r="AC360" i="8"/>
  <c r="AR360" i="8"/>
  <c r="BQ358" i="8"/>
  <c r="BR357" i="8"/>
  <c r="G361" i="8"/>
  <c r="CV362" i="8"/>
  <c r="BL357" i="8"/>
  <c r="M363" i="25"/>
  <c r="N363" i="25"/>
  <c r="O363" i="25"/>
  <c r="P362" i="25"/>
  <c r="Q362" i="25"/>
  <c r="AN361" i="8"/>
  <c r="AV361" i="8"/>
  <c r="AG361" i="8"/>
  <c r="BT358" i="8"/>
  <c r="BU357" i="8"/>
  <c r="AS360" i="8"/>
  <c r="AD360" i="8"/>
  <c r="AL360" i="8"/>
  <c r="AH361" i="8"/>
  <c r="AO361" i="8"/>
  <c r="AW361" i="8"/>
  <c r="BC361" i="8"/>
  <c r="BD361" i="8" s="1"/>
  <c r="R361" i="8"/>
  <c r="AT359" i="8"/>
  <c r="DA361" i="8"/>
  <c r="AZ358" i="8"/>
  <c r="BA358" i="8" s="1"/>
  <c r="BF358" i="8"/>
  <c r="BG358" i="8" s="1"/>
  <c r="BM361" i="8"/>
  <c r="BN361" i="8" s="1"/>
  <c r="AI359" i="8"/>
  <c r="AE359" i="8"/>
  <c r="AJ362" i="25"/>
  <c r="D363" i="8"/>
  <c r="AJ361" i="25"/>
  <c r="E363" i="8"/>
  <c r="C363" i="8"/>
  <c r="CL355" i="8" l="1"/>
  <c r="CM355" i="8"/>
  <c r="CZ362" i="8"/>
  <c r="CY362" i="8"/>
  <c r="CW362" i="8"/>
  <c r="CX363" i="8" s="1"/>
  <c r="CN362" i="8"/>
  <c r="CQ362" i="8"/>
  <c r="AK361" i="25"/>
  <c r="CO354" i="8"/>
  <c r="CP354" i="8" s="1"/>
  <c r="CK355" i="8"/>
  <c r="CR355" i="8" s="1"/>
  <c r="CJ356" i="8"/>
  <c r="CI363" i="8"/>
  <c r="AK362" i="25"/>
  <c r="U363" i="8"/>
  <c r="V363" i="8" s="1"/>
  <c r="M363" i="8"/>
  <c r="L363" i="8" s="1"/>
  <c r="K364" i="8" s="1"/>
  <c r="N364" i="8" s="1"/>
  <c r="F363" i="8"/>
  <c r="H363" i="8" s="1"/>
  <c r="CU363" i="8" s="1"/>
  <c r="P363" i="8"/>
  <c r="Q363" i="8" s="1"/>
  <c r="S363" i="8"/>
  <c r="T363" i="8" s="1"/>
  <c r="AI363" i="25"/>
  <c r="R363" i="25"/>
  <c r="AP360" i="8"/>
  <c r="BS360" i="8" s="1"/>
  <c r="CH363" i="8"/>
  <c r="BE361" i="8"/>
  <c r="BB358" i="8"/>
  <c r="AU363" i="8"/>
  <c r="AF363" i="8"/>
  <c r="O364" i="8"/>
  <c r="I365" i="8" s="1"/>
  <c r="J365" i="8" s="1"/>
  <c r="AM363" i="8"/>
  <c r="BO361" i="8"/>
  <c r="BL358" i="8"/>
  <c r="AT360" i="8"/>
  <c r="AI360" i="8"/>
  <c r="AE360" i="8"/>
  <c r="BH358" i="8"/>
  <c r="BM362" i="8"/>
  <c r="BN362" i="8" s="1"/>
  <c r="AX360" i="8"/>
  <c r="BP360" i="8" s="1"/>
  <c r="BT359" i="8"/>
  <c r="BU358" i="8"/>
  <c r="G362" i="8"/>
  <c r="CV363" i="8"/>
  <c r="AH362" i="8"/>
  <c r="AW362" i="8"/>
  <c r="AO362" i="8"/>
  <c r="AK361" i="8"/>
  <c r="AC361" i="8"/>
  <c r="AR361" i="8"/>
  <c r="AL361" i="8"/>
  <c r="AD361" i="8"/>
  <c r="AS361" i="8"/>
  <c r="O364" i="25"/>
  <c r="P363" i="25"/>
  <c r="Q363" i="25"/>
  <c r="M364" i="25"/>
  <c r="AI364" i="25" s="1"/>
  <c r="N364" i="25"/>
  <c r="AZ359" i="8"/>
  <c r="BA359" i="8" s="1"/>
  <c r="BQ359" i="8"/>
  <c r="BR358" i="8"/>
  <c r="R362" i="8"/>
  <c r="DA362" i="8"/>
  <c r="BF359" i="8"/>
  <c r="BG359" i="8" s="1"/>
  <c r="BJ359" i="8"/>
  <c r="BK359" i="8" s="1"/>
  <c r="AN362" i="8"/>
  <c r="AG362" i="8"/>
  <c r="AV362" i="8"/>
  <c r="BC362" i="8"/>
  <c r="BD362" i="8" s="1"/>
  <c r="E364" i="8"/>
  <c r="D364" i="8"/>
  <c r="AJ364" i="25"/>
  <c r="AJ363" i="25"/>
  <c r="C364" i="8"/>
  <c r="AL363" i="25"/>
  <c r="CL356" i="8" l="1"/>
  <c r="CM356" i="8"/>
  <c r="CY363" i="8"/>
  <c r="CZ363" i="8"/>
  <c r="CW363" i="8"/>
  <c r="CX364" i="8" s="1"/>
  <c r="CN363" i="8"/>
  <c r="CQ363" i="8"/>
  <c r="CO355" i="8"/>
  <c r="CP355" i="8" s="1"/>
  <c r="CK356" i="8"/>
  <c r="CR356" i="8" s="1"/>
  <c r="CJ357" i="8"/>
  <c r="CI364" i="8"/>
  <c r="AM363" i="25"/>
  <c r="AK364" i="25"/>
  <c r="AK363" i="25"/>
  <c r="S364" i="8"/>
  <c r="T364" i="8" s="1"/>
  <c r="U364" i="8"/>
  <c r="V364" i="8" s="1"/>
  <c r="AW364" i="8" s="1"/>
  <c r="M364" i="8"/>
  <c r="L364" i="8" s="1"/>
  <c r="K365" i="8" s="1"/>
  <c r="N365" i="8" s="1"/>
  <c r="F364" i="8"/>
  <c r="H364" i="8" s="1"/>
  <c r="CU364" i="8" s="1"/>
  <c r="P364" i="8"/>
  <c r="Q364" i="8" s="1"/>
  <c r="AP361" i="8"/>
  <c r="BS361" i="8" s="1"/>
  <c r="CH364" i="8"/>
  <c r="BO362" i="8"/>
  <c r="AU364" i="8"/>
  <c r="AF364" i="8"/>
  <c r="AM364" i="8"/>
  <c r="O365" i="8"/>
  <c r="I366" i="8" s="1"/>
  <c r="J366" i="8" s="1"/>
  <c r="BH359" i="8"/>
  <c r="BB359" i="8"/>
  <c r="BL359" i="8"/>
  <c r="BE362" i="8"/>
  <c r="AZ360" i="8"/>
  <c r="BA360" i="8" s="1"/>
  <c r="BC363" i="8"/>
  <c r="BD363" i="8" s="1"/>
  <c r="BJ360" i="8"/>
  <c r="BK360" i="8" s="1"/>
  <c r="BF360" i="8"/>
  <c r="BG360" i="8" s="1"/>
  <c r="BQ360" i="8"/>
  <c r="BR359" i="8"/>
  <c r="BM363" i="8"/>
  <c r="BN363" i="8" s="1"/>
  <c r="AI361" i="8"/>
  <c r="AE361" i="8"/>
  <c r="R364" i="25"/>
  <c r="AN363" i="8"/>
  <c r="AG363" i="8"/>
  <c r="AV363" i="8"/>
  <c r="AW363" i="8"/>
  <c r="AH363" i="8"/>
  <c r="AO363" i="8"/>
  <c r="DA363" i="8"/>
  <c r="G363" i="8"/>
  <c r="CV364" i="8"/>
  <c r="R363" i="8"/>
  <c r="BT360" i="8"/>
  <c r="BU359" i="8"/>
  <c r="AS362" i="8"/>
  <c r="AL362" i="8"/>
  <c r="AD362" i="8"/>
  <c r="O365" i="25"/>
  <c r="P364" i="25"/>
  <c r="Q364" i="25"/>
  <c r="M365" i="25"/>
  <c r="N365" i="25"/>
  <c r="AT361" i="8"/>
  <c r="AX361" i="8"/>
  <c r="BP361" i="8" s="1"/>
  <c r="AK362" i="8"/>
  <c r="AC362" i="8"/>
  <c r="AR362" i="8"/>
  <c r="D365" i="8"/>
  <c r="AL364" i="25"/>
  <c r="E365" i="8"/>
  <c r="C365" i="8"/>
  <c r="CL357" i="8" l="1"/>
  <c r="CM357" i="8"/>
  <c r="CY364" i="8"/>
  <c r="CZ364" i="8"/>
  <c r="CW364" i="8"/>
  <c r="CX365" i="8" s="1"/>
  <c r="CN364" i="8"/>
  <c r="CQ364" i="8"/>
  <c r="CO356" i="8"/>
  <c r="CP356" i="8" s="1"/>
  <c r="AM364" i="25"/>
  <c r="CK357" i="8"/>
  <c r="CR357" i="8" s="1"/>
  <c r="CJ358" i="8"/>
  <c r="CI365" i="8"/>
  <c r="R365" i="25"/>
  <c r="AI365" i="25"/>
  <c r="AO364" i="8"/>
  <c r="AH364" i="8"/>
  <c r="AP362" i="8"/>
  <c r="BS362" i="8" s="1"/>
  <c r="AX362" i="8"/>
  <c r="BP362" i="8" s="1"/>
  <c r="BJ361" i="8"/>
  <c r="BK361" i="8" s="1"/>
  <c r="M365" i="8"/>
  <c r="L365" i="8" s="1"/>
  <c r="K366" i="8" s="1"/>
  <c r="N366" i="8" s="1"/>
  <c r="F365" i="8"/>
  <c r="H365" i="8" s="1"/>
  <c r="CU365" i="8" s="1"/>
  <c r="P365" i="8"/>
  <c r="Q365" i="8" s="1"/>
  <c r="S365" i="8"/>
  <c r="T365" i="8" s="1"/>
  <c r="U365" i="8"/>
  <c r="CH365" i="8"/>
  <c r="BB360" i="8"/>
  <c r="AU365" i="8"/>
  <c r="AF365" i="8"/>
  <c r="O366" i="8"/>
  <c r="I367" i="8" s="1"/>
  <c r="J367" i="8" s="1"/>
  <c r="AM365" i="8"/>
  <c r="BH360" i="8"/>
  <c r="BO363" i="8"/>
  <c r="BE363" i="8"/>
  <c r="AI362" i="8"/>
  <c r="AE362" i="8"/>
  <c r="BL360" i="8"/>
  <c r="BC364" i="8"/>
  <c r="BD364" i="8" s="1"/>
  <c r="AG364" i="8"/>
  <c r="AV364" i="8"/>
  <c r="AN364" i="8"/>
  <c r="G364" i="8"/>
  <c r="CV365" i="8"/>
  <c r="O366" i="25"/>
  <c r="P365" i="25"/>
  <c r="Q365" i="25"/>
  <c r="M366" i="25"/>
  <c r="N366" i="25"/>
  <c r="DA364" i="8"/>
  <c r="BQ361" i="8"/>
  <c r="BR360" i="8"/>
  <c r="BM364" i="8"/>
  <c r="BN364" i="8" s="1"/>
  <c r="BT361" i="8"/>
  <c r="BU360" i="8"/>
  <c r="AZ361" i="8"/>
  <c r="BA361" i="8" s="1"/>
  <c r="AD363" i="8"/>
  <c r="AS363" i="8"/>
  <c r="AL363" i="8"/>
  <c r="BF361" i="8"/>
  <c r="BG361" i="8" s="1"/>
  <c r="AK363" i="8"/>
  <c r="AC363" i="8"/>
  <c r="AR363" i="8"/>
  <c r="AT362" i="8"/>
  <c r="R364" i="8"/>
  <c r="D366" i="8"/>
  <c r="AL365" i="25"/>
  <c r="C366" i="8"/>
  <c r="E366" i="8"/>
  <c r="CL358" i="8" l="1"/>
  <c r="CM358" i="8"/>
  <c r="CZ365" i="8"/>
  <c r="CY365" i="8"/>
  <c r="CW365" i="8"/>
  <c r="CX366" i="8" s="1"/>
  <c r="CN365" i="8"/>
  <c r="CQ365" i="8"/>
  <c r="CO357" i="8"/>
  <c r="CP357" i="8" s="1"/>
  <c r="CK358" i="8"/>
  <c r="CR358" i="8" s="1"/>
  <c r="CJ359" i="8"/>
  <c r="CI366" i="8"/>
  <c r="AM365" i="25"/>
  <c r="M366" i="8"/>
  <c r="L366" i="8" s="1"/>
  <c r="K367" i="8" s="1"/>
  <c r="N367" i="8" s="1"/>
  <c r="F366" i="8"/>
  <c r="H366" i="8" s="1"/>
  <c r="CU366" i="8" s="1"/>
  <c r="S366" i="8"/>
  <c r="T366" i="8" s="1"/>
  <c r="P366" i="8"/>
  <c r="Q366" i="8" s="1"/>
  <c r="U366" i="8"/>
  <c r="V366" i="8" s="1"/>
  <c r="AI366" i="25"/>
  <c r="AT363" i="8"/>
  <c r="BJ362" i="8"/>
  <c r="BK362" i="8" s="1"/>
  <c r="R366" i="25"/>
  <c r="CH366" i="8"/>
  <c r="AU366" i="8"/>
  <c r="AF366" i="8"/>
  <c r="O367" i="8"/>
  <c r="I368" i="8" s="1"/>
  <c r="J368" i="8" s="1"/>
  <c r="AM366" i="8"/>
  <c r="BE364" i="8"/>
  <c r="BB361" i="8"/>
  <c r="BH361" i="8"/>
  <c r="AG365" i="8"/>
  <c r="AN365" i="8"/>
  <c r="AV365" i="8"/>
  <c r="BM365" i="8"/>
  <c r="BN365" i="8" s="1"/>
  <c r="AX363" i="8"/>
  <c r="BP363" i="8" s="1"/>
  <c r="R365" i="8"/>
  <c r="BQ362" i="8"/>
  <c r="BR361" i="8"/>
  <c r="BO364" i="8"/>
  <c r="DA365" i="8"/>
  <c r="AK364" i="8"/>
  <c r="AC364" i="8"/>
  <c r="AR364" i="8"/>
  <c r="BL361" i="8"/>
  <c r="G365" i="8"/>
  <c r="CV366" i="8"/>
  <c r="AZ362" i="8"/>
  <c r="BA362" i="8" s="1"/>
  <c r="O367" i="25"/>
  <c r="P366" i="25"/>
  <c r="Q366" i="25"/>
  <c r="N367" i="25"/>
  <c r="M367" i="25"/>
  <c r="AI367" i="25" s="1"/>
  <c r="BF362" i="8"/>
  <c r="BG362" i="8" s="1"/>
  <c r="AI363" i="8"/>
  <c r="AE363" i="8"/>
  <c r="BT362" i="8"/>
  <c r="BU361" i="8"/>
  <c r="BC365" i="8"/>
  <c r="BD365" i="8" s="1"/>
  <c r="V365" i="8"/>
  <c r="AP363" i="8"/>
  <c r="BS363" i="8" s="1"/>
  <c r="AS364" i="8"/>
  <c r="AD364" i="8"/>
  <c r="AL364" i="8"/>
  <c r="C367" i="8"/>
  <c r="D367" i="8"/>
  <c r="AJ365" i="25"/>
  <c r="AL366" i="25"/>
  <c r="E367" i="8"/>
  <c r="AL367" i="25"/>
  <c r="CL359" i="8" l="1"/>
  <c r="CM359" i="8"/>
  <c r="CY366" i="8"/>
  <c r="CZ366" i="8"/>
  <c r="CW366" i="8"/>
  <c r="CX367" i="8" s="1"/>
  <c r="CN366" i="8"/>
  <c r="CQ366" i="8"/>
  <c r="CO358" i="8"/>
  <c r="CP358" i="8" s="1"/>
  <c r="CK359" i="8"/>
  <c r="CR359" i="8" s="1"/>
  <c r="CJ360" i="8"/>
  <c r="CI367" i="8"/>
  <c r="AK365" i="25"/>
  <c r="AM366" i="25"/>
  <c r="AM367" i="25"/>
  <c r="R367" i="25"/>
  <c r="M367" i="8"/>
  <c r="L367" i="8" s="1"/>
  <c r="K368" i="8" s="1"/>
  <c r="N368" i="8" s="1"/>
  <c r="F367" i="8"/>
  <c r="H367" i="8" s="1"/>
  <c r="CU367" i="8" s="1"/>
  <c r="P367" i="8"/>
  <c r="Q367" i="8" s="1"/>
  <c r="S367" i="8"/>
  <c r="T367" i="8" s="1"/>
  <c r="U367" i="8"/>
  <c r="V367" i="8" s="1"/>
  <c r="AO367" i="8" s="1"/>
  <c r="AZ363" i="8"/>
  <c r="BA363" i="8" s="1"/>
  <c r="CH367" i="8"/>
  <c r="BH362" i="8"/>
  <c r="BE365" i="8"/>
  <c r="AU367" i="8"/>
  <c r="AF367" i="8"/>
  <c r="O368" i="8"/>
  <c r="I369" i="8" s="1"/>
  <c r="J369" i="8" s="1"/>
  <c r="AM367" i="8"/>
  <c r="BB362" i="8"/>
  <c r="BL362" i="8"/>
  <c r="BO365" i="8"/>
  <c r="AT364" i="8"/>
  <c r="AX364" i="8"/>
  <c r="BP364" i="8" s="1"/>
  <c r="BQ363" i="8"/>
  <c r="BR362" i="8"/>
  <c r="AI364" i="8"/>
  <c r="AE364" i="8"/>
  <c r="AL365" i="8"/>
  <c r="AD365" i="8"/>
  <c r="AS365" i="8"/>
  <c r="AV366" i="8"/>
  <c r="AG366" i="8"/>
  <c r="AN366" i="8"/>
  <c r="AW365" i="8"/>
  <c r="AO365" i="8"/>
  <c r="AH365" i="8"/>
  <c r="AK365" i="8"/>
  <c r="AC365" i="8"/>
  <c r="AR365" i="8"/>
  <c r="AP364" i="8"/>
  <c r="BS364" i="8" s="1"/>
  <c r="R366" i="8"/>
  <c r="BC366" i="8"/>
  <c r="BD366" i="8" s="1"/>
  <c r="BT363" i="8"/>
  <c r="BU362" i="8"/>
  <c r="G366" i="8"/>
  <c r="CV367" i="8"/>
  <c r="BF363" i="8"/>
  <c r="BG363" i="8" s="1"/>
  <c r="AO366" i="8"/>
  <c r="AH366" i="8"/>
  <c r="AW366" i="8"/>
  <c r="O368" i="25"/>
  <c r="P367" i="25"/>
  <c r="Q367" i="25"/>
  <c r="N368" i="25"/>
  <c r="M368" i="25"/>
  <c r="AI368" i="25" s="1"/>
  <c r="BJ363" i="8"/>
  <c r="BK363" i="8" s="1"/>
  <c r="DA366" i="8"/>
  <c r="BM366" i="8"/>
  <c r="BN366" i="8" s="1"/>
  <c r="AJ366" i="25"/>
  <c r="AL368" i="25"/>
  <c r="D368" i="8"/>
  <c r="E368" i="8"/>
  <c r="AJ367" i="25"/>
  <c r="C368" i="8"/>
  <c r="CL360" i="8" l="1"/>
  <c r="CM360" i="8"/>
  <c r="CY367" i="8"/>
  <c r="CZ367" i="8"/>
  <c r="CW367" i="8"/>
  <c r="CX368" i="8" s="1"/>
  <c r="CN367" i="8"/>
  <c r="CQ367" i="8"/>
  <c r="CO359" i="8"/>
  <c r="CP359" i="8" s="1"/>
  <c r="CK360" i="8"/>
  <c r="CR360" i="8" s="1"/>
  <c r="CJ361" i="8"/>
  <c r="CI368" i="8"/>
  <c r="AK367" i="25"/>
  <c r="AK366" i="25"/>
  <c r="AM368" i="25"/>
  <c r="M368" i="8"/>
  <c r="L368" i="8" s="1"/>
  <c r="K369" i="8" s="1"/>
  <c r="N369" i="8" s="1"/>
  <c r="F368" i="8"/>
  <c r="H368" i="8" s="1"/>
  <c r="CU368" i="8" s="1"/>
  <c r="P368" i="8"/>
  <c r="Q368" i="8" s="1"/>
  <c r="S368" i="8"/>
  <c r="T368" i="8" s="1"/>
  <c r="U368" i="8"/>
  <c r="V368" i="8" s="1"/>
  <c r="AH368" i="8" s="1"/>
  <c r="AW367" i="8"/>
  <c r="AZ364" i="8"/>
  <c r="BA364" i="8" s="1"/>
  <c r="AH367" i="8"/>
  <c r="R368" i="25"/>
  <c r="AX365" i="8"/>
  <c r="BP365" i="8" s="1"/>
  <c r="AT365" i="8"/>
  <c r="CH368" i="8"/>
  <c r="AU368" i="8"/>
  <c r="AF368" i="8"/>
  <c r="O369" i="8"/>
  <c r="AM368" i="8"/>
  <c r="BE366" i="8"/>
  <c r="BH363" i="8"/>
  <c r="BO366" i="8"/>
  <c r="AD366" i="8"/>
  <c r="AS366" i="8"/>
  <c r="AL366" i="8"/>
  <c r="BC367" i="8"/>
  <c r="BD367" i="8" s="1"/>
  <c r="R367" i="8"/>
  <c r="AK366" i="8"/>
  <c r="AC366" i="8"/>
  <c r="AR366" i="8"/>
  <c r="G367" i="8"/>
  <c r="CV368" i="8"/>
  <c r="BQ364" i="8"/>
  <c r="BR363" i="8"/>
  <c r="BF364" i="8"/>
  <c r="BG364" i="8" s="1"/>
  <c r="AI365" i="8"/>
  <c r="AE365" i="8"/>
  <c r="AV367" i="8"/>
  <c r="AN367" i="8"/>
  <c r="AG367" i="8"/>
  <c r="BB363" i="8"/>
  <c r="BM367" i="8"/>
  <c r="BN367" i="8" s="1"/>
  <c r="DA367" i="8"/>
  <c r="BT364" i="8"/>
  <c r="BU363" i="8"/>
  <c r="AP365" i="8"/>
  <c r="BS365" i="8" s="1"/>
  <c r="BJ364" i="8"/>
  <c r="BK364" i="8" s="1"/>
  <c r="BL363" i="8"/>
  <c r="O369" i="25"/>
  <c r="P368" i="25"/>
  <c r="Q368" i="25"/>
  <c r="M369" i="25"/>
  <c r="AI369" i="25" s="1"/>
  <c r="N369" i="25"/>
  <c r="D369" i="8"/>
  <c r="E369" i="8"/>
  <c r="AJ368" i="25"/>
  <c r="C369" i="8"/>
  <c r="AL369" i="25"/>
  <c r="CL361" i="8" l="1"/>
  <c r="CM361" i="8"/>
  <c r="CY368" i="8"/>
  <c r="CZ368" i="8"/>
  <c r="CW368" i="8"/>
  <c r="CX369" i="8" s="1"/>
  <c r="CN368" i="8"/>
  <c r="CQ368" i="8"/>
  <c r="CO360" i="8"/>
  <c r="CP360" i="8" s="1"/>
  <c r="CK361" i="8"/>
  <c r="CR361" i="8" s="1"/>
  <c r="CJ362" i="8"/>
  <c r="CI369" i="8"/>
  <c r="AM369" i="25"/>
  <c r="AK368" i="25"/>
  <c r="R369" i="25"/>
  <c r="AO368" i="8"/>
  <c r="AW368" i="8"/>
  <c r="P369" i="8"/>
  <c r="Q369" i="8" s="1"/>
  <c r="S369" i="8"/>
  <c r="T369" i="8" s="1"/>
  <c r="U369" i="8"/>
  <c r="V369" i="8" s="1"/>
  <c r="AO369" i="8" s="1"/>
  <c r="F369" i="8"/>
  <c r="H369" i="8" s="1"/>
  <c r="G369" i="8" s="1"/>
  <c r="M369" i="8"/>
  <c r="L369" i="8" s="1"/>
  <c r="AP366" i="8"/>
  <c r="BS366" i="8" s="1"/>
  <c r="CH369" i="8"/>
  <c r="AU369" i="8"/>
  <c r="AF369" i="8"/>
  <c r="AM369" i="8"/>
  <c r="W36" i="1"/>
  <c r="BH364" i="8"/>
  <c r="BO367" i="8"/>
  <c r="BL364" i="8"/>
  <c r="BF365" i="8"/>
  <c r="BG365" i="8" s="1"/>
  <c r="G368" i="8"/>
  <c r="CV369" i="8"/>
  <c r="AI366" i="8"/>
  <c r="AE366" i="8"/>
  <c r="BE367" i="8"/>
  <c r="O370" i="25"/>
  <c r="Q369" i="25"/>
  <c r="P369" i="25"/>
  <c r="M370" i="25"/>
  <c r="N370" i="25"/>
  <c r="BQ365" i="8"/>
  <c r="BR364" i="8"/>
  <c r="R368" i="8"/>
  <c r="BJ365" i="8"/>
  <c r="BK365" i="8" s="1"/>
  <c r="AS367" i="8"/>
  <c r="AD367" i="8"/>
  <c r="AL367" i="8"/>
  <c r="BC368" i="8"/>
  <c r="BD368" i="8" s="1"/>
  <c r="BT365" i="8"/>
  <c r="BU364" i="8"/>
  <c r="AV368" i="8"/>
  <c r="AN368" i="8"/>
  <c r="AG368" i="8"/>
  <c r="AT366" i="8"/>
  <c r="AX366" i="8"/>
  <c r="BP366" i="8" s="1"/>
  <c r="BB364" i="8"/>
  <c r="DA368" i="8"/>
  <c r="AZ365" i="8"/>
  <c r="BA365" i="8" s="1"/>
  <c r="AK367" i="8"/>
  <c r="AC367" i="8"/>
  <c r="AR367" i="8"/>
  <c r="BM368" i="8"/>
  <c r="BN368" i="8" s="1"/>
  <c r="AJ369" i="25"/>
  <c r="CL362" i="8" l="1"/>
  <c r="CM362" i="8"/>
  <c r="DA369" i="8"/>
  <c r="CZ369" i="8"/>
  <c r="CY369" i="8"/>
  <c r="CU369" i="8"/>
  <c r="CW369" i="8" s="1"/>
  <c r="CN369" i="8"/>
  <c r="CQ369" i="8"/>
  <c r="CO361" i="8"/>
  <c r="CP361" i="8" s="1"/>
  <c r="CK362" i="8"/>
  <c r="CR362" i="8" s="1"/>
  <c r="CJ363" i="8"/>
  <c r="AK369" i="25"/>
  <c r="R370" i="25"/>
  <c r="AI370" i="25"/>
  <c r="Q37" i="1"/>
  <c r="AW369" i="8"/>
  <c r="AH369" i="8"/>
  <c r="AP367" i="8"/>
  <c r="BS367" i="8" s="1"/>
  <c r="BO368" i="8"/>
  <c r="BB365" i="8"/>
  <c r="BL365" i="8"/>
  <c r="BJ366" i="8"/>
  <c r="BK366" i="8" s="1"/>
  <c r="BQ366" i="8"/>
  <c r="BR365" i="8"/>
  <c r="BE368" i="8"/>
  <c r="AK369" i="8"/>
  <c r="AC369" i="8"/>
  <c r="AR369" i="8"/>
  <c r="J36" i="1"/>
  <c r="BH365" i="8"/>
  <c r="AZ366" i="8"/>
  <c r="BA366" i="8" s="1"/>
  <c r="O371" i="25"/>
  <c r="Q370" i="25"/>
  <c r="P370" i="25"/>
  <c r="M371" i="25"/>
  <c r="AI371" i="25" s="1"/>
  <c r="N371" i="25"/>
  <c r="BF366" i="8"/>
  <c r="BG366" i="8" s="1"/>
  <c r="BC369" i="8"/>
  <c r="BD369" i="8" s="1"/>
  <c r="BE369" i="8" s="1"/>
  <c r="BM369" i="8"/>
  <c r="BN369" i="8" s="1"/>
  <c r="BO369" i="8" s="1"/>
  <c r="AK368" i="8"/>
  <c r="AC368" i="8"/>
  <c r="AR368" i="8"/>
  <c r="BT366" i="8"/>
  <c r="BU365" i="8"/>
  <c r="R369" i="8"/>
  <c r="AI367" i="8"/>
  <c r="AE367" i="8"/>
  <c r="AN369" i="8"/>
  <c r="AV369" i="8"/>
  <c r="AG369" i="8"/>
  <c r="J37" i="1"/>
  <c r="AT367" i="8"/>
  <c r="AX367" i="8"/>
  <c r="BP367" i="8" s="1"/>
  <c r="AS368" i="8"/>
  <c r="AL368" i="8"/>
  <c r="AD368" i="8"/>
  <c r="AL370" i="25"/>
  <c r="AJ370" i="25"/>
  <c r="AL371" i="25"/>
  <c r="CL363" i="8" l="1"/>
  <c r="CM363" i="8"/>
  <c r="G163" i="1"/>
  <c r="W163" i="1"/>
  <c r="CO362" i="8"/>
  <c r="CP362" i="8" s="1"/>
  <c r="CK363" i="8"/>
  <c r="CR363" i="8" s="1"/>
  <c r="CJ364" i="8"/>
  <c r="AM371" i="25"/>
  <c r="AM370" i="25"/>
  <c r="AR2" i="25"/>
  <c r="AR3" i="25"/>
  <c r="AR4" i="25"/>
  <c r="AR5" i="25"/>
  <c r="AK370" i="25"/>
  <c r="AP368" i="8"/>
  <c r="BS368" i="8" s="1"/>
  <c r="AX368" i="8"/>
  <c r="BP368" i="8" s="1"/>
  <c r="BB366" i="8"/>
  <c r="BL366" i="8"/>
  <c r="BH366" i="8"/>
  <c r="AD369" i="8"/>
  <c r="AI369" i="8" s="1"/>
  <c r="AS369" i="8"/>
  <c r="AX369" i="8" s="1"/>
  <c r="BP369" i="8" s="1"/>
  <c r="AL369" i="8"/>
  <c r="AP369" i="8" s="1"/>
  <c r="BS369" i="8" s="1"/>
  <c r="Q36" i="1"/>
  <c r="AZ367" i="8"/>
  <c r="BA367" i="8" s="1"/>
  <c r="BJ367" i="8"/>
  <c r="BK367" i="8" s="1"/>
  <c r="BT367" i="8"/>
  <c r="BU366" i="8"/>
  <c r="R371" i="25"/>
  <c r="AT368" i="8"/>
  <c r="P371" i="25"/>
  <c r="Q371" i="25"/>
  <c r="BF367" i="8"/>
  <c r="BG367" i="8" s="1"/>
  <c r="AI368" i="8"/>
  <c r="AE368" i="8"/>
  <c r="BQ367" i="8"/>
  <c r="BR366" i="8"/>
  <c r="C43" i="1"/>
  <c r="C38" i="1"/>
  <c r="AJ371" i="25"/>
  <c r="C26" i="1"/>
  <c r="C15" i="1"/>
  <c r="C32" i="1"/>
  <c r="CL364" i="8" l="1"/>
  <c r="CM364" i="8"/>
  <c r="AO2" i="25"/>
  <c r="AK371" i="25"/>
  <c r="CO363" i="8"/>
  <c r="CP363" i="8" s="1"/>
  <c r="CK364" i="8"/>
  <c r="CR364" i="8" s="1"/>
  <c r="CJ365" i="8"/>
  <c r="BB367" i="8"/>
  <c r="BL367" i="8"/>
  <c r="BH367" i="8"/>
  <c r="BQ368" i="8"/>
  <c r="BR367" i="8"/>
  <c r="BT368" i="8"/>
  <c r="BU367" i="8"/>
  <c r="AT369" i="8"/>
  <c r="AZ368" i="8"/>
  <c r="BA368" i="8" s="1"/>
  <c r="AE369" i="8"/>
  <c r="BJ368" i="8"/>
  <c r="BK368" i="8" s="1"/>
  <c r="BF368" i="8"/>
  <c r="BG368" i="8" s="1"/>
  <c r="CL365" i="8" l="1"/>
  <c r="CM365" i="8"/>
  <c r="CO364" i="8"/>
  <c r="CP364" i="8" s="1"/>
  <c r="CK365" i="8"/>
  <c r="CR365" i="8" s="1"/>
  <c r="CJ366" i="8"/>
  <c r="BL368" i="8"/>
  <c r="BH368" i="8"/>
  <c r="C128" i="1"/>
  <c r="BF369" i="8"/>
  <c r="BG369" i="8" s="1"/>
  <c r="BH369" i="8" s="1"/>
  <c r="BB368" i="8"/>
  <c r="BQ369" i="8"/>
  <c r="BR369" i="8" s="1"/>
  <c r="BR368" i="8"/>
  <c r="C129" i="1"/>
  <c r="AZ369" i="8"/>
  <c r="BA369" i="8" s="1"/>
  <c r="BB369" i="8" s="1"/>
  <c r="BT369" i="8"/>
  <c r="BU369" i="8" s="1"/>
  <c r="BU368" i="8"/>
  <c r="C130" i="1"/>
  <c r="BJ369" i="8"/>
  <c r="BK369" i="8" s="1"/>
  <c r="BL369" i="8" s="1"/>
  <c r="CL366" i="8" l="1"/>
  <c r="CM366" i="8"/>
  <c r="CO365" i="8"/>
  <c r="CP365" i="8" s="1"/>
  <c r="CK366" i="8"/>
  <c r="CR366" i="8" s="1"/>
  <c r="CJ367" i="8"/>
  <c r="CL367" i="8" l="1"/>
  <c r="CM367" i="8"/>
  <c r="CO366" i="8"/>
  <c r="CP366" i="8" s="1"/>
  <c r="CK367" i="8"/>
  <c r="CR367" i="8" s="1"/>
  <c r="CJ368" i="8"/>
  <c r="CL368" i="8" l="1"/>
  <c r="CM368" i="8"/>
  <c r="CO367" i="8"/>
  <c r="CP367" i="8" s="1"/>
  <c r="CK368" i="8"/>
  <c r="CR368" i="8" s="1"/>
  <c r="CJ369" i="8"/>
  <c r="CL369" i="8" l="1"/>
  <c r="CM369" i="8"/>
  <c r="CO368" i="8"/>
  <c r="CP368" i="8" s="1"/>
  <c r="CK369" i="8"/>
  <c r="CR369" i="8" l="1"/>
  <c r="CO369" i="8"/>
  <c r="CP369" i="8" s="1"/>
  <c r="G164" i="1" l="1"/>
  <c r="W16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tc={735A4A75-2275-49BC-B14B-8E07947D0D3B}</author>
    <author>tc={784E7084-8377-4443-BD80-3C85320A8618}</author>
  </authors>
  <commentList>
    <comment ref="B2" authorId="0" shapeId="0" xr:uid="{735A4A75-2275-49BC-B14B-8E07947D0D3B}">
      <text>
        <t>[Threaded comment]
Your version of Excel allows you to read this threaded comment; however, any edits to it will get removed if the file is opened in a newer version of Excel. Learn more: https://go.microsoft.com/fwlink/?linkid=870924
Comment:
    ter dias concretos ou ter dias a partir de hoje?</t>
      </text>
    </comment>
    <comment ref="M2" authorId="1" shapeId="0" xr:uid="{784E7084-8377-4443-BD80-3C85320A8618}">
      <text>
        <t>[Threaded comment]
Your version of Excel allows you to read this threaded comment; however, any edits to it will get removed if the file is opened in a newer version of Excel. Learn more: https://go.microsoft.com/fwlink/?linkid=870924
Comment:
    podemos afinar o modelo para fazer variar a % pelo nº de casos de faixa etária mais velha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tc={82A732D4-C174-44F1-BE21-2BA40185C341}</author>
    <author>tc={D2690D16-047C-4363-A1A4-FFD76CC2927A}</author>
  </authors>
  <commentList>
    <comment ref="A1" authorId="0" shapeId="0" xr:uid="{82A732D4-C174-44F1-BE21-2BA40185C341}">
      <text>
        <t>[Threaded comment]
Your version of Excel allows you to read this threaded comment; however, any edits to it will get removed if the file is opened in a newer version of Excel. Learn more: https://go.microsoft.com/fwlink/?linkid=870924
Comment:
    solver optimizes the model parameter in relation to the data being reported</t>
      </text>
    </comment>
    <comment ref="B23" authorId="1" shapeId="0" xr:uid="{D2690D16-047C-4363-A1A4-FFD76CC2927A}">
      <text>
        <t>[Threaded comment]
Your version of Excel allows you to read this threaded comment; however, any edits to it will get removed if the file is opened in a newer version of Excel. Learn more: https://go.microsoft.com/fwlink/?linkid=870924
Comment:
    @Steeve Ferreira, este valor deveria ser mais alto ou constraints 1 devia ser mais baixo</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tc={213E8EF7-E72A-43C0-B329-A28325F6268B}</author>
    <author>tc={4236B832-920A-42E7-8DC2-DB67556D19C5}</author>
  </authors>
  <commentList>
    <comment ref="A1" authorId="0" shapeId="0" xr:uid="{213E8EF7-E72A-43C0-B329-A28325F6268B}">
      <text>
        <t>[Threaded comment]
Your version of Excel allows you to read this threaded comment; however, any edits to it will get removed if the file is opened in a newer version of Excel. Learn more: https://go.microsoft.com/fwlink/?linkid=870924
Comment:
    solver otimiza o parâmetro dos modelos face aos dados que vão sendo reportados</t>
      </text>
    </comment>
    <comment ref="B19" authorId="1" shapeId="0" xr:uid="{4236B832-920A-42E7-8DC2-DB67556D19C5}">
      <text>
        <t>[Threaded comment]
Your version of Excel allows you to read this threaded comment; however, any edits to it will get removed if the file is opened in a newer version of Excel. Learn more: https://go.microsoft.com/fwlink/?linkid=870924
Comment:
    @Steeve Ferreira, este valor deveria ser mais alto ou constraints 1 devia ser mais baixo</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tc={BE2FF95B-A612-4DA7-8E4C-C494C19EC11B}</author>
  </authors>
  <commentList>
    <comment ref="E2" authorId="0" shapeId="0" xr:uid="{BE2FF95B-A612-4DA7-8E4C-C494C19EC11B}">
      <text>
        <t>[Threaded comment]
Your version of Excel allows you to read this threaded comment; however, any edits to it will get removed if the file is opened in a newer version of Excel. Learn more: https://go.microsoft.com/fwlink/?linkid=870924
Comment:
    needs to be updated</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tc={31A644E6-8A83-44B1-92F4-4FFFA6BF05C3}</author>
    <author>tc={FF15BC02-013E-49E6-B8F9-08D17B14E125}</author>
  </authors>
  <commentList>
    <comment ref="A1" authorId="0" shapeId="0" xr:uid="{31A644E6-8A83-44B1-92F4-4FFFA6BF05C3}">
      <text>
        <t>[Threaded comment]
Your version of Excel allows you to read this threaded comment; however, any edits to it will get removed if the file is opened in a newer version of Excel. Learn more: https://go.microsoft.com/fwlink/?linkid=870924
Comment:
    solver optimizes the model parameter in relation to the data being reported</t>
      </text>
    </comment>
    <comment ref="B18" authorId="1" shapeId="0" xr:uid="{FF15BC02-013E-49E6-B8F9-08D17B14E125}">
      <text>
        <t>[Threaded comment]
Your version of Excel allows you to read this threaded comment; however, any edits to it will get removed if the file is opened in a newer version of Excel. Learn more: https://go.microsoft.com/fwlink/?linkid=870924
Comment:
    @Steeve Ferreira, este valor deveria ser mais alto ou constraints 1 devia ser mais baixo</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tc={060C1F22-F453-4D34-8078-97EA6CD1B467}</author>
    <author>Steeve Ferreira</author>
    <author>tc={7F59AB81-0240-4180-BCA8-D3542C67DA49}</author>
  </authors>
  <commentList>
    <comment ref="A1" authorId="0" shapeId="0" xr:uid="{060C1F22-F453-4D34-8078-97EA6CD1B467}">
      <text>
        <t>[Threaded comment]
Your version of Excel allows you to read this threaded comment; however, any edits to it will get removed if the file is opened in a newer version of Excel. Learn more: https://go.microsoft.com/fwlink/?linkid=870924
Comment:
    solver otimiza o parâmetro dos modelos face aos dados que vão sendo reportados</t>
      </text>
    </comment>
    <comment ref="C16" authorId="1" shapeId="0" xr:uid="{915E2672-51F5-4A59-83CF-FBE59E554B19}">
      <text>
        <r>
          <rPr>
            <b/>
            <sz val="9"/>
            <color indexed="81"/>
            <rFont val="Tahoma"/>
            <family val="2"/>
          </rPr>
          <t>Steeve Ferreira:</t>
        </r>
        <r>
          <rPr>
            <sz val="9"/>
            <color indexed="81"/>
            <rFont val="Tahoma"/>
            <family val="2"/>
          </rPr>
          <t xml:space="preserve">
Racio entre detetados e existentes (Solver)</t>
        </r>
      </text>
    </comment>
    <comment ref="C18" authorId="1" shapeId="0" xr:uid="{60EA1457-358A-4532-9562-E8CFB92E9648}">
      <text>
        <r>
          <rPr>
            <b/>
            <sz val="9"/>
            <color indexed="81"/>
            <rFont val="Tahoma"/>
            <family val="2"/>
          </rPr>
          <t>Steeve Ferreira:</t>
        </r>
        <r>
          <rPr>
            <sz val="9"/>
            <color indexed="81"/>
            <rFont val="Tahoma"/>
            <family val="2"/>
          </rPr>
          <t xml:space="preserve">
Racio entre detetados e existentes em T0 (Solver)</t>
        </r>
      </text>
    </comment>
    <comment ref="B23" authorId="2" shapeId="0" xr:uid="{7F59AB81-0240-4180-BCA8-D3542C67DA49}">
      <text>
        <t>[Threaded comment]
Your version of Excel allows you to read this threaded comment; however, any edits to it will get removed if the file is opened in a newer version of Excel. Learn more: https://go.microsoft.com/fwlink/?linkid=870924
Comment:
    @Steeve Ferreira, este valor deveria ser mais alto ou constraints 1 devia ser mais baixo</t>
      </text>
    </comment>
    <comment ref="C23" authorId="1" shapeId="0" xr:uid="{70E7BDE3-7ED2-4A55-8797-2B884D61B8D1}">
      <text>
        <r>
          <rPr>
            <b/>
            <sz val="9"/>
            <color indexed="81"/>
            <rFont val="Tahoma"/>
            <family val="2"/>
          </rPr>
          <t>Steeve Ferreira:</t>
        </r>
        <r>
          <rPr>
            <sz val="9"/>
            <color indexed="81"/>
            <rFont val="Tahoma"/>
            <family val="2"/>
          </rPr>
          <t xml:space="preserve">
https://www.researchgate.net/publication/228649013_Mixing_patterns_between_age_groups_in_social_networks</t>
        </r>
      </text>
    </comment>
    <comment ref="C24" authorId="1" shapeId="0" xr:uid="{6D4EF9F0-450F-429F-B2F1-B50EDCDBE7D2}">
      <text>
        <r>
          <rPr>
            <b/>
            <sz val="9"/>
            <color indexed="81"/>
            <rFont val="Tahoma"/>
            <family val="2"/>
          </rPr>
          <t>Steeve Ferreira:</t>
        </r>
        <r>
          <rPr>
            <sz val="9"/>
            <color indexed="81"/>
            <rFont val="Tahoma"/>
            <family val="2"/>
          </rPr>
          <t xml:space="preserve">
(Solver)</t>
        </r>
      </text>
    </comment>
    <comment ref="C31" authorId="1" shapeId="0" xr:uid="{3774AD23-D07E-44F5-BDED-80F531793242}">
      <text>
        <r>
          <rPr>
            <b/>
            <sz val="9"/>
            <color indexed="81"/>
            <rFont val="Tahoma"/>
            <family val="2"/>
          </rPr>
          <t>Steeve Ferreira:</t>
        </r>
        <r>
          <rPr>
            <sz val="9"/>
            <color indexed="81"/>
            <rFont val="Tahoma"/>
            <family val="2"/>
          </rPr>
          <t xml:space="preserve">
(Solver)</t>
        </r>
      </text>
    </comment>
  </commentList>
</comments>
</file>

<file path=xl/sharedStrings.xml><?xml version="1.0" encoding="utf-8"?>
<sst xmlns="http://schemas.openxmlformats.org/spreadsheetml/2006/main" count="25338" uniqueCount="2146">
  <si>
    <t>Portugal</t>
  </si>
  <si>
    <t>Cuba</t>
  </si>
  <si>
    <t>lista a escolher e ir buscar valor a População Residente</t>
  </si>
  <si>
    <t>In</t>
  </si>
  <si>
    <t>Out</t>
  </si>
  <si>
    <t>lista com 3 modelos para selecionar</t>
  </si>
  <si>
    <t>parametrizar para contemplar efeito de medidas restritivas</t>
  </si>
  <si>
    <t>Target Population</t>
  </si>
  <si>
    <t>classe_etaria</t>
  </si>
  <si>
    <t>ars_norte</t>
  </si>
  <si>
    <t>ars_centro</t>
  </si>
  <si>
    <t>ars_lvt</t>
  </si>
  <si>
    <t>ars_alentejo</t>
  </si>
  <si>
    <t>ars_algarve</t>
  </si>
  <si>
    <t>total</t>
  </si>
  <si>
    <t>[0; 10[</t>
  </si>
  <si>
    <t>[10; 20[</t>
  </si>
  <si>
    <t>[20; 30[</t>
  </si>
  <si>
    <t>[30; 40[</t>
  </si>
  <si>
    <t>[40; 50[</t>
  </si>
  <si>
    <t>[50; 60[</t>
  </si>
  <si>
    <t>[60; 70[</t>
  </si>
  <si>
    <t>[70; 80[</t>
  </si>
  <si>
    <t>[80; +INF[</t>
  </si>
  <si>
    <t>TOTAL</t>
  </si>
  <si>
    <t>Total days to predict</t>
  </si>
  <si>
    <t>Currently confirmed patients</t>
  </si>
  <si>
    <t>Ratio of confirmed / suspected</t>
  </si>
  <si>
    <t>Hospitalized (ward bed)</t>
  </si>
  <si>
    <t>Reported(0)</t>
  </si>
  <si>
    <t>Confirmed/suspected</t>
  </si>
  <si>
    <t>R(0)</t>
  </si>
  <si>
    <t>I(0)</t>
  </si>
  <si>
    <t>S(0)</t>
  </si>
  <si>
    <t>Y (Recovered rate per day)</t>
  </si>
  <si>
    <t>Recovery time</t>
  </si>
  <si>
    <t>Reported</t>
  </si>
  <si>
    <t>R</t>
  </si>
  <si>
    <t>I</t>
  </si>
  <si>
    <t>S</t>
  </si>
  <si>
    <t>T</t>
  </si>
  <si>
    <t>Probability Infection</t>
  </si>
  <si>
    <t>Contacts per person</t>
  </si>
  <si>
    <t>B - Infection rate</t>
  </si>
  <si>
    <t>Probability Infection (constraints 2)</t>
  </si>
  <si>
    <t>Probability Infection (constraints 1)</t>
  </si>
  <si>
    <t>Probability Infection (no reserves)</t>
  </si>
  <si>
    <t>Day Contacts per person (constraints 2)</t>
  </si>
  <si>
    <t>Day Contacts per person (constraints 1)</t>
  </si>
  <si>
    <t>Contacts per person (constraints 2)</t>
  </si>
  <si>
    <t>Contacts per person (constraints 1)</t>
  </si>
  <si>
    <t>Contacts per person (no reserves)</t>
  </si>
  <si>
    <t>Sum Diff</t>
  </si>
  <si>
    <t>diff</t>
  </si>
  <si>
    <t>True Values</t>
  </si>
  <si>
    <t>Day</t>
  </si>
  <si>
    <t>New Infected</t>
  </si>
  <si>
    <t>New Reported</t>
  </si>
  <si>
    <t>Bed capacity</t>
  </si>
  <si>
    <t xml:space="preserve">On </t>
  </si>
  <si>
    <t>Off</t>
  </si>
  <si>
    <t>ECMO today</t>
  </si>
  <si>
    <t>diff square</t>
  </si>
  <si>
    <t>B - Infection rate (smoth)</t>
  </si>
  <si>
    <t>Parameter</t>
  </si>
  <si>
    <t>StepDown</t>
  </si>
  <si>
    <t>Start date of the measure (after first case reported)</t>
  </si>
  <si>
    <t>Probability of infection</t>
  </si>
  <si>
    <t>Nurse Assistants in Quarentine Today</t>
  </si>
  <si>
    <t>Nurse Assistants in Quarentine</t>
  </si>
  <si>
    <t>date</t>
  </si>
  <si>
    <t>confirmed</t>
  </si>
  <si>
    <t>confirmed_new</t>
  </si>
  <si>
    <t>COVID 19 daily update</t>
  </si>
  <si>
    <t>World</t>
  </si>
  <si>
    <t>Germany</t>
  </si>
  <si>
    <t>United Kingdom</t>
  </si>
  <si>
    <t>France</t>
  </si>
  <si>
    <t>Italy</t>
  </si>
  <si>
    <t>Spain</t>
  </si>
  <si>
    <t>Ukraine</t>
  </si>
  <si>
    <t>Poland</t>
  </si>
  <si>
    <t>Romania</t>
  </si>
  <si>
    <t>Netherlands</t>
  </si>
  <si>
    <t>Belgium</t>
  </si>
  <si>
    <t>Greece</t>
  </si>
  <si>
    <t>Sweden</t>
  </si>
  <si>
    <t>Hungary</t>
  </si>
  <si>
    <t>Belarus</t>
  </si>
  <si>
    <t>Austria</t>
  </si>
  <si>
    <t>Serbia</t>
  </si>
  <si>
    <t>Switzerland</t>
  </si>
  <si>
    <t>Bulgaria</t>
  </si>
  <si>
    <t>Denmark</t>
  </si>
  <si>
    <t>Finland</t>
  </si>
  <si>
    <t>Norway</t>
  </si>
  <si>
    <t>Ireland</t>
  </si>
  <si>
    <t>Croatia</t>
  </si>
  <si>
    <t>Moldova</t>
  </si>
  <si>
    <t>Bosnia and Herzegovina</t>
  </si>
  <si>
    <t>Albania</t>
  </si>
  <si>
    <t>Lithuania</t>
  </si>
  <si>
    <t>North Macedonia</t>
  </si>
  <si>
    <t>Slovenia</t>
  </si>
  <si>
    <t>Latvia</t>
  </si>
  <si>
    <t>Estonia</t>
  </si>
  <si>
    <t>Montenegro</t>
  </si>
  <si>
    <t>Luxembourg</t>
  </si>
  <si>
    <t>Malta</t>
  </si>
  <si>
    <t>Iceland</t>
  </si>
  <si>
    <t>Channel Islands</t>
  </si>
  <si>
    <t>Isle of Man</t>
  </si>
  <si>
    <t>Andorra</t>
  </si>
  <si>
    <t>Monaco</t>
  </si>
  <si>
    <t>Liechtenstein</t>
  </si>
  <si>
    <t>San Marino</t>
  </si>
  <si>
    <t>Gibraltar</t>
  </si>
  <si>
    <t>Country or Region</t>
  </si>
  <si>
    <t>* Excludes ER needs</t>
  </si>
  <si>
    <t>Total Nurses In Quarentine Today</t>
  </si>
  <si>
    <t>Total Nurses in Quarentine</t>
  </si>
  <si>
    <t>Total Physicians in Quarentine TODAY</t>
  </si>
  <si>
    <t>Total Physicians in Quarentine</t>
  </si>
  <si>
    <t>Ward Nurses In Quarentine Today</t>
  </si>
  <si>
    <t>Total Ward Nurses in Quarentine</t>
  </si>
  <si>
    <t>Ventilator Site Nurses In Quarentine Today</t>
  </si>
  <si>
    <t>Total Ventilator Site Nurses in Quarentine</t>
  </si>
  <si>
    <t>Ward Physicians In Quarentine Today</t>
  </si>
  <si>
    <t>Total Ward Physicians in Quarentine</t>
  </si>
  <si>
    <t>Ventilator Site Physicians In Quarentine Today</t>
  </si>
  <si>
    <t>Total Ventilator Site Physicians in Quarentine</t>
  </si>
  <si>
    <t>Maximum shifts per Week per Nurse</t>
  </si>
  <si>
    <t>Afghanistan</t>
  </si>
  <si>
    <t>Algeria</t>
  </si>
  <si>
    <t>American Samoa</t>
  </si>
  <si>
    <t>Angola</t>
  </si>
  <si>
    <t>Antigua and Barbuda</t>
  </si>
  <si>
    <t>Argentina</t>
  </si>
  <si>
    <t>Armenia</t>
  </si>
  <si>
    <t>Aruba</t>
  </si>
  <si>
    <t>Australia</t>
  </si>
  <si>
    <t>Azerbaijan</t>
  </si>
  <si>
    <t>Bahamas, The</t>
  </si>
  <si>
    <t>Bahrain</t>
  </si>
  <si>
    <t>Bangladesh</t>
  </si>
  <si>
    <t>Barbados</t>
  </si>
  <si>
    <t>Belize</t>
  </si>
  <si>
    <t>Benin</t>
  </si>
  <si>
    <t>Bermuda</t>
  </si>
  <si>
    <t>Bhutan</t>
  </si>
  <si>
    <t>Bolivia</t>
  </si>
  <si>
    <t>Botswana</t>
  </si>
  <si>
    <t>Brazil</t>
  </si>
  <si>
    <t>British Virgin Islands</t>
  </si>
  <si>
    <t>Brunei Darussalam</t>
  </si>
  <si>
    <t>Burkina Faso</t>
  </si>
  <si>
    <t>Burundi</t>
  </si>
  <si>
    <t>Cabo Verde</t>
  </si>
  <si>
    <t>Cambodia</t>
  </si>
  <si>
    <t>Cameroon</t>
  </si>
  <si>
    <t>Canada</t>
  </si>
  <si>
    <t>Cayman Islands</t>
  </si>
  <si>
    <t>Central African Republic</t>
  </si>
  <si>
    <t>Chad</t>
  </si>
  <si>
    <t>Chile</t>
  </si>
  <si>
    <t>China</t>
  </si>
  <si>
    <t>Colombia</t>
  </si>
  <si>
    <t>Comoros</t>
  </si>
  <si>
    <t>Congo, Dem. Rep.</t>
  </si>
  <si>
    <t>Congo, Rep.</t>
  </si>
  <si>
    <t>Costa Rica</t>
  </si>
  <si>
    <t>Cote d'Ivoire</t>
  </si>
  <si>
    <t>Curacao</t>
  </si>
  <si>
    <t>Cyprus</t>
  </si>
  <si>
    <t>Czech Republic</t>
  </si>
  <si>
    <t>Djibouti</t>
  </si>
  <si>
    <t>Dominica</t>
  </si>
  <si>
    <t>Dominican Republic</t>
  </si>
  <si>
    <t>Ecuador</t>
  </si>
  <si>
    <t>Egypt, Arab Rep.</t>
  </si>
  <si>
    <t>El Salvador</t>
  </si>
  <si>
    <t>Equatorial Guinea</t>
  </si>
  <si>
    <t>Eritrea</t>
  </si>
  <si>
    <t>Eswatini</t>
  </si>
  <si>
    <t>Ethiopia</t>
  </si>
  <si>
    <t>Faroe Islands</t>
  </si>
  <si>
    <t>Fiji</t>
  </si>
  <si>
    <t>French Polynesia</t>
  </si>
  <si>
    <t>Gabon</t>
  </si>
  <si>
    <t>Gambia, The</t>
  </si>
  <si>
    <t>Georgia</t>
  </si>
  <si>
    <t>Ghana</t>
  </si>
  <si>
    <t>Greenland</t>
  </si>
  <si>
    <t>Grenada</t>
  </si>
  <si>
    <t>Guam</t>
  </si>
  <si>
    <t>Guatemala</t>
  </si>
  <si>
    <t>Guinea</t>
  </si>
  <si>
    <t>Guinea-Bissau</t>
  </si>
  <si>
    <t>Guyana</t>
  </si>
  <si>
    <t>Haiti</t>
  </si>
  <si>
    <t>Honduras</t>
  </si>
  <si>
    <t>Hong Kong SAR, China</t>
  </si>
  <si>
    <t>India</t>
  </si>
  <si>
    <t>Indonesia</t>
  </si>
  <si>
    <t>Iran, Islamic Rep.</t>
  </si>
  <si>
    <t>Iraq</t>
  </si>
  <si>
    <t>Israel</t>
  </si>
  <si>
    <t>Jamaica</t>
  </si>
  <si>
    <t>Japan</t>
  </si>
  <si>
    <t>Jordan</t>
  </si>
  <si>
    <t>Kazakhstan</t>
  </si>
  <si>
    <t>Kenya</t>
  </si>
  <si>
    <t>Kiribati</t>
  </si>
  <si>
    <t>Korea, Dem. People’s Rep.</t>
  </si>
  <si>
    <t>Korea, Rep.</t>
  </si>
  <si>
    <t>Kosovo</t>
  </si>
  <si>
    <t>Kuwait</t>
  </si>
  <si>
    <t>Kyrgyz Republic</t>
  </si>
  <si>
    <t>Lao PDR</t>
  </si>
  <si>
    <t>Lebanon</t>
  </si>
  <si>
    <t>Lesotho</t>
  </si>
  <si>
    <t>Liberia</t>
  </si>
  <si>
    <t>Libya</t>
  </si>
  <si>
    <t>Macao SAR, China</t>
  </si>
  <si>
    <t>Madagascar</t>
  </si>
  <si>
    <t>Malawi</t>
  </si>
  <si>
    <t>Malaysia</t>
  </si>
  <si>
    <t>Maldives</t>
  </si>
  <si>
    <t>Mali</t>
  </si>
  <si>
    <t>Marshall Islands</t>
  </si>
  <si>
    <t>Mauritania</t>
  </si>
  <si>
    <t>Mauritius</t>
  </si>
  <si>
    <t>Mexico</t>
  </si>
  <si>
    <t>Micronesia, Fed. Sts.</t>
  </si>
  <si>
    <t>Mongolia</t>
  </si>
  <si>
    <t>Morocco</t>
  </si>
  <si>
    <t>Mozambique</t>
  </si>
  <si>
    <t>Myanmar</t>
  </si>
  <si>
    <t>Namibia</t>
  </si>
  <si>
    <t>Nauru</t>
  </si>
  <si>
    <t>Nepal</t>
  </si>
  <si>
    <t>New Caledonia</t>
  </si>
  <si>
    <t>New Zealand</t>
  </si>
  <si>
    <t>Nicaragua</t>
  </si>
  <si>
    <t>Niger</t>
  </si>
  <si>
    <t>Nigeria</t>
  </si>
  <si>
    <t>Northern Mariana Islands</t>
  </si>
  <si>
    <t>Oman</t>
  </si>
  <si>
    <t>Pakistan</t>
  </si>
  <si>
    <t>Palau</t>
  </si>
  <si>
    <t>Panama</t>
  </si>
  <si>
    <t>Papua New Guinea</t>
  </si>
  <si>
    <t>Paraguay</t>
  </si>
  <si>
    <t>Peru</t>
  </si>
  <si>
    <t>Philippines</t>
  </si>
  <si>
    <t>Puerto Rico</t>
  </si>
  <si>
    <t>Qatar</t>
  </si>
  <si>
    <t>Russian Federation</t>
  </si>
  <si>
    <t>Rwanda</t>
  </si>
  <si>
    <t>Samoa</t>
  </si>
  <si>
    <t>Sao Tome and Principe</t>
  </si>
  <si>
    <t>Saudi Arabia</t>
  </si>
  <si>
    <t>Senegal</t>
  </si>
  <si>
    <t>Seychelles</t>
  </si>
  <si>
    <t>Sierra Leone</t>
  </si>
  <si>
    <t>Singapore</t>
  </si>
  <si>
    <t>Sint Maarten (Dutch part)</t>
  </si>
  <si>
    <t>Slovak Republic</t>
  </si>
  <si>
    <t>Solomon Islands</t>
  </si>
  <si>
    <t>Somalia</t>
  </si>
  <si>
    <t>South Africa</t>
  </si>
  <si>
    <t>South Sudan</t>
  </si>
  <si>
    <t>Sri Lanka</t>
  </si>
  <si>
    <t>St. Kitts and Nevis</t>
  </si>
  <si>
    <t>St. Lucia</t>
  </si>
  <si>
    <t>St. Martin (French part)</t>
  </si>
  <si>
    <t>St. Vincent and the Grenadines</t>
  </si>
  <si>
    <t>Sudan</t>
  </si>
  <si>
    <t>Suriname</t>
  </si>
  <si>
    <t>Syrian Arab Republic</t>
  </si>
  <si>
    <t>Tajikistan</t>
  </si>
  <si>
    <t>Tanzania</t>
  </si>
  <si>
    <t>Thailand</t>
  </si>
  <si>
    <t>Timor-Leste</t>
  </si>
  <si>
    <t>Togo</t>
  </si>
  <si>
    <t>Tonga</t>
  </si>
  <si>
    <t>Trinidad and Tobago</t>
  </si>
  <si>
    <t>Tunisia</t>
  </si>
  <si>
    <t>Turkey</t>
  </si>
  <si>
    <t>Turkmenistan</t>
  </si>
  <si>
    <t>Turks and Caicos Islands</t>
  </si>
  <si>
    <t>Tuvalu</t>
  </si>
  <si>
    <t>Uganda</t>
  </si>
  <si>
    <t>United Arab Emirates</t>
  </si>
  <si>
    <t>United States</t>
  </si>
  <si>
    <t>Uruguay</t>
  </si>
  <si>
    <t>Uzbekistan</t>
  </si>
  <si>
    <t>Vanuatu</t>
  </si>
  <si>
    <t>Venezuela, RB</t>
  </si>
  <si>
    <t>Vietnam</t>
  </si>
  <si>
    <t>Virgin Islands (U.S.)</t>
  </si>
  <si>
    <t>West Bank and Gaza</t>
  </si>
  <si>
    <t>Yemen, Rep.</t>
  </si>
  <si>
    <t>Zambia</t>
  </si>
  <si>
    <t>Zimbabwe</t>
  </si>
  <si>
    <t>Arab World</t>
  </si>
  <si>
    <t>Caribbean small states</t>
  </si>
  <si>
    <t>Central Europe and the Baltics</t>
  </si>
  <si>
    <t>East Asia &amp; Pacific</t>
  </si>
  <si>
    <t>East Asia &amp; Pacific (excluding high income)</t>
  </si>
  <si>
    <t>Euro area</t>
  </si>
  <si>
    <t>Europe &amp; Central Asia</t>
  </si>
  <si>
    <t>Europe &amp; Central Asia (excluding high income)</t>
  </si>
  <si>
    <t>European Union</t>
  </si>
  <si>
    <t>Fragile and conflict affected situations</t>
  </si>
  <si>
    <t>Heavily indebted poor countries (HIPC)</t>
  </si>
  <si>
    <t>Latin America &amp; Caribbean</t>
  </si>
  <si>
    <t>Latin America &amp; Caribbean (excluding high income)</t>
  </si>
  <si>
    <t>Least developed countries: UN classification</t>
  </si>
  <si>
    <t>Middle East &amp; North Africa</t>
  </si>
  <si>
    <t>Middle East &amp; North Africa (excluding high income)</t>
  </si>
  <si>
    <t>North America</t>
  </si>
  <si>
    <t>OECD members</t>
  </si>
  <si>
    <t>Other small states</t>
  </si>
  <si>
    <t>Pacific island small states</t>
  </si>
  <si>
    <t>Small states</t>
  </si>
  <si>
    <t>South Asia</t>
  </si>
  <si>
    <t>Sub-Saharan Africa</t>
  </si>
  <si>
    <t>Sub-Saharan Africa (excluding high income)</t>
  </si>
  <si>
    <t>High income</t>
  </si>
  <si>
    <t>Low &amp; middle income</t>
  </si>
  <si>
    <t>Low income</t>
  </si>
  <si>
    <t>Lower middle income</t>
  </si>
  <si>
    <t>Middle income</t>
  </si>
  <si>
    <t>Upper middle income</t>
  </si>
  <si>
    <t>Early-demographic dividend</t>
  </si>
  <si>
    <t>Not classified</t>
  </si>
  <si>
    <t>Late-demographic dividend</t>
  </si>
  <si>
    <t>Pre-demographic dividend</t>
  </si>
  <si>
    <t>Post-demographic dividend</t>
  </si>
  <si>
    <t>East Asia &amp; Pacific (IDA &amp; IBRD countries)</t>
  </si>
  <si>
    <t>Europe &amp; Central Asia (IDA &amp; IBRD countries)</t>
  </si>
  <si>
    <t>Latin America &amp; the Caribbean (IDA &amp; IBRD countries)</t>
  </si>
  <si>
    <t>Middle East &amp; North Africa (IDA &amp; IBRD countries)</t>
  </si>
  <si>
    <t>South Asia (IDA &amp; IBRD)</t>
  </si>
  <si>
    <t>Sub-Saharan Africa (IDA &amp; IBRD countries)</t>
  </si>
  <si>
    <t>Column1</t>
  </si>
  <si>
    <t>ABW</t>
  </si>
  <si>
    <t>AFG</t>
  </si>
  <si>
    <t>AGO</t>
  </si>
  <si>
    <t>ALB</t>
  </si>
  <si>
    <t>AND</t>
  </si>
  <si>
    <t>ARB</t>
  </si>
  <si>
    <t>ARE</t>
  </si>
  <si>
    <t>ARG</t>
  </si>
  <si>
    <t>ARM</t>
  </si>
  <si>
    <t>ASM</t>
  </si>
  <si>
    <t>ATG</t>
  </si>
  <si>
    <t>AUS</t>
  </si>
  <si>
    <t>AUT</t>
  </si>
  <si>
    <t>AZE</t>
  </si>
  <si>
    <t>BDI</t>
  </si>
  <si>
    <t>BEL</t>
  </si>
  <si>
    <t>BEN</t>
  </si>
  <si>
    <t>BFA</t>
  </si>
  <si>
    <t>BGD</t>
  </si>
  <si>
    <t>BGR</t>
  </si>
  <si>
    <t>BHR</t>
  </si>
  <si>
    <t>BHS</t>
  </si>
  <si>
    <t>BIH</t>
  </si>
  <si>
    <t>BLR</t>
  </si>
  <si>
    <t>BLZ</t>
  </si>
  <si>
    <t>BMU</t>
  </si>
  <si>
    <t>BOL</t>
  </si>
  <si>
    <t>BRA</t>
  </si>
  <si>
    <t>BRB</t>
  </si>
  <si>
    <t>BRN</t>
  </si>
  <si>
    <t>BTN</t>
  </si>
  <si>
    <t>BWA</t>
  </si>
  <si>
    <t>CAF</t>
  </si>
  <si>
    <t>CAN</t>
  </si>
  <si>
    <t>CEB</t>
  </si>
  <si>
    <t>CHE</t>
  </si>
  <si>
    <t>CHI</t>
  </si>
  <si>
    <t>CHL</t>
  </si>
  <si>
    <t>CHN</t>
  </si>
  <si>
    <t>CIV</t>
  </si>
  <si>
    <t>CMR</t>
  </si>
  <si>
    <t>COD</t>
  </si>
  <si>
    <t>COG</t>
  </si>
  <si>
    <t>COL</t>
  </si>
  <si>
    <t>COM</t>
  </si>
  <si>
    <t>CPV</t>
  </si>
  <si>
    <t>CRI</t>
  </si>
  <si>
    <t>CSS</t>
  </si>
  <si>
    <t>CUB</t>
  </si>
  <si>
    <t>CUW</t>
  </si>
  <si>
    <t>CYM</t>
  </si>
  <si>
    <t>CYP</t>
  </si>
  <si>
    <t>CZE</t>
  </si>
  <si>
    <t>DEU</t>
  </si>
  <si>
    <t>DJI</t>
  </si>
  <si>
    <t>DMA</t>
  </si>
  <si>
    <t>DNK</t>
  </si>
  <si>
    <t>DOM</t>
  </si>
  <si>
    <t>DZA</t>
  </si>
  <si>
    <t>EAP</t>
  </si>
  <si>
    <t>EAR</t>
  </si>
  <si>
    <t>EAS</t>
  </si>
  <si>
    <t>ECA</t>
  </si>
  <si>
    <t>ECS</t>
  </si>
  <si>
    <t>ECU</t>
  </si>
  <si>
    <t>EGY</t>
  </si>
  <si>
    <t>EMU</t>
  </si>
  <si>
    <t>ERI</t>
  </si>
  <si>
    <t>ESP</t>
  </si>
  <si>
    <t>EST</t>
  </si>
  <si>
    <t>ETH</t>
  </si>
  <si>
    <t>EUU</t>
  </si>
  <si>
    <t>FCS</t>
  </si>
  <si>
    <t>FIN</t>
  </si>
  <si>
    <t>FJI</t>
  </si>
  <si>
    <t>FRA</t>
  </si>
  <si>
    <t>FRO</t>
  </si>
  <si>
    <t>FSM</t>
  </si>
  <si>
    <t>GAB</t>
  </si>
  <si>
    <t>GBR</t>
  </si>
  <si>
    <t>GEO</t>
  </si>
  <si>
    <t>GHA</t>
  </si>
  <si>
    <t>GIB</t>
  </si>
  <si>
    <t>GIN</t>
  </si>
  <si>
    <t>GMB</t>
  </si>
  <si>
    <t>GNB</t>
  </si>
  <si>
    <t>GNQ</t>
  </si>
  <si>
    <t>GRC</t>
  </si>
  <si>
    <t>GRD</t>
  </si>
  <si>
    <t>GRL</t>
  </si>
  <si>
    <t>GTM</t>
  </si>
  <si>
    <t>GUM</t>
  </si>
  <si>
    <t>GUY</t>
  </si>
  <si>
    <t>HIC</t>
  </si>
  <si>
    <t>HKG</t>
  </si>
  <si>
    <t>HND</t>
  </si>
  <si>
    <t>HPC</t>
  </si>
  <si>
    <t>HRV</t>
  </si>
  <si>
    <t>HTI</t>
  </si>
  <si>
    <t>HUN</t>
  </si>
  <si>
    <t>IDN</t>
  </si>
  <si>
    <t>IMN</t>
  </si>
  <si>
    <t>IND</t>
  </si>
  <si>
    <t>INX</t>
  </si>
  <si>
    <t>IRL</t>
  </si>
  <si>
    <t>IRN</t>
  </si>
  <si>
    <t>IRQ</t>
  </si>
  <si>
    <t>ISL</t>
  </si>
  <si>
    <t>ISR</t>
  </si>
  <si>
    <t>ITA</t>
  </si>
  <si>
    <t>JAM</t>
  </si>
  <si>
    <t>JOR</t>
  </si>
  <si>
    <t>JPN</t>
  </si>
  <si>
    <t>KAZ</t>
  </si>
  <si>
    <t>KEN</t>
  </si>
  <si>
    <t>KGZ</t>
  </si>
  <si>
    <t>KHM</t>
  </si>
  <si>
    <t>KIR</t>
  </si>
  <si>
    <t>KNA</t>
  </si>
  <si>
    <t>KOR</t>
  </si>
  <si>
    <t>KWT</t>
  </si>
  <si>
    <t>LAC</t>
  </si>
  <si>
    <t>LAO</t>
  </si>
  <si>
    <t>LBN</t>
  </si>
  <si>
    <t>LBR</t>
  </si>
  <si>
    <t>LBY</t>
  </si>
  <si>
    <t>LCA</t>
  </si>
  <si>
    <t>LCN</t>
  </si>
  <si>
    <t>LDC</t>
  </si>
  <si>
    <t>LIC</t>
  </si>
  <si>
    <t>LIE</t>
  </si>
  <si>
    <t>LKA</t>
  </si>
  <si>
    <t>LMC</t>
  </si>
  <si>
    <t>LMY</t>
  </si>
  <si>
    <t>LSO</t>
  </si>
  <si>
    <t>LTE</t>
  </si>
  <si>
    <t>LTU</t>
  </si>
  <si>
    <t>LUX</t>
  </si>
  <si>
    <t>LVA</t>
  </si>
  <si>
    <t>MAC</t>
  </si>
  <si>
    <t>MAF</t>
  </si>
  <si>
    <t>MAR</t>
  </si>
  <si>
    <t>MCO</t>
  </si>
  <si>
    <t>MDA</t>
  </si>
  <si>
    <t>MDG</t>
  </si>
  <si>
    <t>MDV</t>
  </si>
  <si>
    <t>MEA</t>
  </si>
  <si>
    <t>MEX</t>
  </si>
  <si>
    <t>MHL</t>
  </si>
  <si>
    <t>MIC</t>
  </si>
  <si>
    <t>MKD</t>
  </si>
  <si>
    <t>MLI</t>
  </si>
  <si>
    <t>MLT</t>
  </si>
  <si>
    <t>MMR</t>
  </si>
  <si>
    <t>MNA</t>
  </si>
  <si>
    <t>MNE</t>
  </si>
  <si>
    <t>MNG</t>
  </si>
  <si>
    <t>MNP</t>
  </si>
  <si>
    <t>MOZ</t>
  </si>
  <si>
    <t>MRT</t>
  </si>
  <si>
    <t>MUS</t>
  </si>
  <si>
    <t>MWI</t>
  </si>
  <si>
    <t>MYS</t>
  </si>
  <si>
    <t>NAC</t>
  </si>
  <si>
    <t>NAM</t>
  </si>
  <si>
    <t>NCL</t>
  </si>
  <si>
    <t>NER</t>
  </si>
  <si>
    <t>NGA</t>
  </si>
  <si>
    <t>NIC</t>
  </si>
  <si>
    <t>NLD</t>
  </si>
  <si>
    <t>NOR</t>
  </si>
  <si>
    <t>NPL</t>
  </si>
  <si>
    <t>NRU</t>
  </si>
  <si>
    <t>NZL</t>
  </si>
  <si>
    <t>OED</t>
  </si>
  <si>
    <t>OMN</t>
  </si>
  <si>
    <t>OSS</t>
  </si>
  <si>
    <t>PAK</t>
  </si>
  <si>
    <t>PAN</t>
  </si>
  <si>
    <t>PER</t>
  </si>
  <si>
    <t>PHL</t>
  </si>
  <si>
    <t>PLW</t>
  </si>
  <si>
    <t>PNG</t>
  </si>
  <si>
    <t>POL</t>
  </si>
  <si>
    <t>PRE</t>
  </si>
  <si>
    <t>PRI</t>
  </si>
  <si>
    <t>PRK</t>
  </si>
  <si>
    <t>PRT</t>
  </si>
  <si>
    <t>PRY</t>
  </si>
  <si>
    <t>PSE</t>
  </si>
  <si>
    <t>PSS</t>
  </si>
  <si>
    <t>PST</t>
  </si>
  <si>
    <t>PYF</t>
  </si>
  <si>
    <t>QAT</t>
  </si>
  <si>
    <t>ROU</t>
  </si>
  <si>
    <t>RUS</t>
  </si>
  <si>
    <t>RWA</t>
  </si>
  <si>
    <t>SAS</t>
  </si>
  <si>
    <t>SAU</t>
  </si>
  <si>
    <t>SDN</t>
  </si>
  <si>
    <t>SEN</t>
  </si>
  <si>
    <t>SGP</t>
  </si>
  <si>
    <t>SLB</t>
  </si>
  <si>
    <t>SLE</t>
  </si>
  <si>
    <t>SLV</t>
  </si>
  <si>
    <t>SMR</t>
  </si>
  <si>
    <t>SOM</t>
  </si>
  <si>
    <t>SRB</t>
  </si>
  <si>
    <t>SSA</t>
  </si>
  <si>
    <t>SSD</t>
  </si>
  <si>
    <t>SSF</t>
  </si>
  <si>
    <t>SST</t>
  </si>
  <si>
    <t>STP</t>
  </si>
  <si>
    <t>SUR</t>
  </si>
  <si>
    <t>SVK</t>
  </si>
  <si>
    <t>SVN</t>
  </si>
  <si>
    <t>SWE</t>
  </si>
  <si>
    <t>SWZ</t>
  </si>
  <si>
    <t>SXM</t>
  </si>
  <si>
    <t>SYC</t>
  </si>
  <si>
    <t>SYR</t>
  </si>
  <si>
    <t>TCA</t>
  </si>
  <si>
    <t>TCD</t>
  </si>
  <si>
    <t>TEA</t>
  </si>
  <si>
    <t>TEC</t>
  </si>
  <si>
    <t>TGO</t>
  </si>
  <si>
    <t>THA</t>
  </si>
  <si>
    <t>TJK</t>
  </si>
  <si>
    <t>TKM</t>
  </si>
  <si>
    <t>TLA</t>
  </si>
  <si>
    <t>TLS</t>
  </si>
  <si>
    <t>TMN</t>
  </si>
  <si>
    <t>TON</t>
  </si>
  <si>
    <t>TSA</t>
  </si>
  <si>
    <t>TSS</t>
  </si>
  <si>
    <t>TTO</t>
  </si>
  <si>
    <t>TUN</t>
  </si>
  <si>
    <t>TUR</t>
  </si>
  <si>
    <t>TUV</t>
  </si>
  <si>
    <t>TZA</t>
  </si>
  <si>
    <t>UGA</t>
  </si>
  <si>
    <t>UKR</t>
  </si>
  <si>
    <t>UMC</t>
  </si>
  <si>
    <t>URY</t>
  </si>
  <si>
    <t>USA</t>
  </si>
  <si>
    <t>UZB</t>
  </si>
  <si>
    <t>VCT</t>
  </si>
  <si>
    <t>VEN</t>
  </si>
  <si>
    <t>VGB</t>
  </si>
  <si>
    <t>VIR</t>
  </si>
  <si>
    <t>VNM</t>
  </si>
  <si>
    <t>VUT</t>
  </si>
  <si>
    <t>WLD</t>
  </si>
  <si>
    <t>WSM</t>
  </si>
  <si>
    <t>XKX</t>
  </si>
  <si>
    <t>YEM</t>
  </si>
  <si>
    <t>ZAF</t>
  </si>
  <si>
    <t>ZMB</t>
  </si>
  <si>
    <t>ZWE</t>
  </si>
  <si>
    <t>Other Scenario Target Population</t>
  </si>
  <si>
    <t>Average Fatality rate</t>
  </si>
  <si>
    <t>Shift duration per Day per Nurse (h)</t>
  </si>
  <si>
    <t>Hemodialysis today</t>
  </si>
  <si>
    <t>Shift configuration</t>
  </si>
  <si>
    <t>Ratios</t>
  </si>
  <si>
    <t>Day of first reported cases</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</si>
  <si>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</si>
  <si>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</si>
  <si>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</si>
  <si>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</si>
  <si>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</si>
  <si>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</si>
  <si>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</si>
  <si>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</si>
  <si>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</si>
  <si>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</si>
  <si>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</si>
  <si>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</si>
  <si>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</si>
  <si>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</si>
  <si>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</si>
  <si>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</si>
  <si>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</si>
  <si>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</si>
  <si>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</si>
  <si>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</si>
  <si>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</si>
  <si>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</si>
  <si>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</si>
  <si>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Tab</t>
  </si>
  <si>
    <t>Guidelines</t>
  </si>
  <si>
    <t>Tab to update the reported cases on the considered scenario (country or region)</t>
  </si>
  <si>
    <t>Main tab: Allows the calibration of the epidemiological model and parametrization of the simulation one.
Shows the graphical results of the predictions and the predicted day of shortage</t>
  </si>
  <si>
    <t>Attack rate</t>
  </si>
  <si>
    <t>Consider Attack Rate</t>
  </si>
  <si>
    <t>Country Attack Rate</t>
  </si>
  <si>
    <t>Mitigation measures</t>
  </si>
  <si>
    <t>Suppression measures</t>
  </si>
  <si>
    <t>Installed capacity (to COVID patients)</t>
  </si>
  <si>
    <t>N</t>
  </si>
  <si>
    <t>O</t>
  </si>
  <si>
    <t>P</t>
  </si>
  <si>
    <t>A</t>
  </si>
  <si>
    <t>B</t>
  </si>
  <si>
    <t>C</t>
  </si>
  <si>
    <t>D</t>
  </si>
  <si>
    <t>E</t>
  </si>
  <si>
    <t>F</t>
  </si>
  <si>
    <t>G</t>
  </si>
  <si>
    <t>H</t>
  </si>
  <si>
    <t>J</t>
  </si>
  <si>
    <t>K</t>
  </si>
  <si>
    <t>L</t>
  </si>
  <si>
    <t>M</t>
  </si>
  <si>
    <t>Q</t>
  </si>
  <si>
    <t>U</t>
  </si>
  <si>
    <t>V</t>
  </si>
  <si>
    <t>W</t>
  </si>
  <si>
    <t>X</t>
  </si>
  <si>
    <t>Y</t>
  </si>
  <si>
    <t>Z</t>
  </si>
  <si>
    <t>AA</t>
  </si>
  <si>
    <t>AB</t>
  </si>
  <si>
    <t>AC</t>
  </si>
  <si>
    <t>AD</t>
  </si>
  <si>
    <t>AE</t>
  </si>
  <si>
    <t>AF</t>
  </si>
  <si>
    <t>AH</t>
  </si>
  <si>
    <t>AI</t>
  </si>
  <si>
    <t>AJ</t>
  </si>
  <si>
    <t>AK</t>
  </si>
  <si>
    <t>AL</t>
  </si>
  <si>
    <t>AM</t>
  </si>
  <si>
    <t>AN</t>
  </si>
  <si>
    <t>AO</t>
  </si>
  <si>
    <t>AP</t>
  </si>
  <si>
    <t>AQ</t>
  </si>
  <si>
    <t>suspected rate per day</t>
  </si>
  <si>
    <t>B - Infection rate (IU)</t>
  </si>
  <si>
    <t>Contacts per person (IU)</t>
  </si>
  <si>
    <t>Probability Infection (IU)</t>
  </si>
  <si>
    <t>B - Infection rate (ID)</t>
  </si>
  <si>
    <t>Contacts per person (ID)</t>
  </si>
  <si>
    <t>Probability Infection (ID)</t>
  </si>
  <si>
    <t>Suceptible</t>
  </si>
  <si>
    <t>Infected Undetetcted</t>
  </si>
  <si>
    <t>Recovered</t>
  </si>
  <si>
    <t>Population</t>
  </si>
  <si>
    <t>IU(0)</t>
  </si>
  <si>
    <t>D(0)</t>
  </si>
  <si>
    <t>Detected/Undetetcted</t>
  </si>
  <si>
    <t>Initial Detected/Undetetcted</t>
  </si>
  <si>
    <t>Infected Undetected</t>
  </si>
  <si>
    <t>Infected Suspected</t>
  </si>
  <si>
    <t>Contacts per person (social isolation)</t>
  </si>
  <si>
    <t>Contacts per person (quarentine)</t>
  </si>
  <si>
    <t>Day Contacts per person (social isolation)</t>
  </si>
  <si>
    <t>Day Contacts per person (quarentine)</t>
  </si>
  <si>
    <t>Probability Infection (social isolation)</t>
  </si>
  <si>
    <t>Probability Infection (quarentine)</t>
  </si>
  <si>
    <r>
      <t xml:space="preserve">Tab with </t>
    </r>
    <r>
      <rPr>
        <b/>
        <sz val="12"/>
        <color theme="1"/>
        <rFont val="Calibri"/>
        <family val="2"/>
        <scheme val="minor"/>
      </rPr>
      <t>Epidemiological model to consider</t>
    </r>
  </si>
  <si>
    <t>Tab to select the tab to be used as source of the epidemiological model prediction results to consider in the capacity simulation analysis</t>
  </si>
  <si>
    <t>Hospital activity and practices (in/out)</t>
  </si>
  <si>
    <t>Human resources *</t>
  </si>
  <si>
    <t>Epidemiological model</t>
  </si>
  <si>
    <t xml:space="preserve">Contacts per person </t>
  </si>
  <si>
    <t>No mitigation measures</t>
  </si>
  <si>
    <t>COVID-19 | Surge Planning Support Tool</t>
  </si>
  <si>
    <t>-- Illustrative parameters to scenario's analysis purposes --</t>
  </si>
  <si>
    <t>Illustrative epidemiological model</t>
  </si>
  <si>
    <t>Daily Predicted New Infected</t>
  </si>
  <si>
    <t>Detected Active</t>
  </si>
  <si>
    <t>True Values Reported</t>
  </si>
  <si>
    <t>ENG</t>
  </si>
  <si>
    <t>Graphics</t>
  </si>
  <si>
    <t>Language</t>
  </si>
  <si>
    <t>'-- Illustrative --</t>
  </si>
  <si>
    <t>PT</t>
  </si>
  <si>
    <t>Modelo epidimiológico ilustrativo</t>
  </si>
  <si>
    <t>Dia do primeiro caso reportado</t>
  </si>
  <si>
    <t>País ou Região</t>
  </si>
  <si>
    <t>População</t>
  </si>
  <si>
    <t>População de outro cenário a considerar</t>
  </si>
  <si>
    <t>Modelo epidimiológico</t>
  </si>
  <si>
    <r>
      <t xml:space="preserve">Column Letter with data of Daily </t>
    </r>
    <r>
      <rPr>
        <b/>
        <sz val="12"/>
        <color theme="1"/>
        <rFont val="Calibri"/>
        <family val="2"/>
        <scheme val="minor"/>
      </rPr>
      <t>Predicted Active Infected</t>
    </r>
  </si>
  <si>
    <r>
      <t xml:space="preserve">Column Letter with of Daily </t>
    </r>
    <r>
      <rPr>
        <b/>
        <sz val="12"/>
        <color theme="1"/>
        <rFont val="Calibri"/>
        <family val="2"/>
        <scheme val="minor"/>
      </rPr>
      <t>Predicted New Infected</t>
    </r>
  </si>
  <si>
    <t>Daily Probability of Infection by Health Professionals</t>
  </si>
  <si>
    <t>Daily Predicted Active Infected</t>
  </si>
  <si>
    <r>
      <t xml:space="preserve">Column Letter with </t>
    </r>
    <r>
      <rPr>
        <b/>
        <sz val="12"/>
        <color theme="1"/>
        <rFont val="Calibri"/>
        <family val="2"/>
        <scheme val="minor"/>
      </rPr>
      <t>Cumulative Reported Infected</t>
    </r>
  </si>
  <si>
    <t>Cumulative Reported Infected</t>
  </si>
  <si>
    <t>Weighted Infected Active</t>
  </si>
  <si>
    <t>='CAPACITY IMPACT MODEL'!$C$16</t>
  </si>
  <si>
    <t>Иллюстративная эпидемиологическая модель</t>
  </si>
  <si>
    <t>HR capacity (to COVID patients)</t>
  </si>
  <si>
    <t>Nursing Ward Capacity</t>
  </si>
  <si>
    <t>Nursing ICU Capacity</t>
  </si>
  <si>
    <t>Medical Specialist Practicioner ICU Capacity</t>
  </si>
  <si>
    <t>Medical Specialist Practicioner ECMO Capacity</t>
  </si>
  <si>
    <t>FR</t>
  </si>
  <si>
    <t>Arabic</t>
  </si>
  <si>
    <t>ARABIC</t>
  </si>
  <si>
    <t>Modèle épidémiologique illustratif</t>
  </si>
  <si>
    <t>Patients in need of Mechanical ventilation</t>
  </si>
  <si>
    <t>Confirmed/suspected (smooth)</t>
  </si>
  <si>
    <t>B - Infection rate (smooth)</t>
  </si>
  <si>
    <t>Confirmed/total (no reserves)</t>
  </si>
  <si>
    <t>Confirmed/total (contraints 1)</t>
  </si>
  <si>
    <t>Confirmed/total (contraints 2)</t>
  </si>
  <si>
    <t>=IF('CAPACITY IMPACT MODEL'!$D$18=1;'CAPACITY IMPACT MODEL'!$C$20;SIR_V3!$C$26)</t>
  </si>
  <si>
    <t>=IF('CAPACITY IMPACT MODEL'!$D$24=1;'CAPACITY IMPACT MODEL'!$C$26;SIR_V3!$C$27)</t>
  </si>
  <si>
    <t>mostrar parâmetros?</t>
  </si>
  <si>
    <t>Modelo</t>
  </si>
  <si>
    <t>Column110</t>
  </si>
  <si>
    <t>MSE</t>
  </si>
  <si>
    <t>RMSE</t>
  </si>
  <si>
    <t>Count</t>
  </si>
  <si>
    <t>Model RMSE (model error wih these settings vs real reported data)</t>
  </si>
  <si>
    <t>Very low</t>
  </si>
  <si>
    <t>Low</t>
  </si>
  <si>
    <t>Medium</t>
  </si>
  <si>
    <t>High</t>
  </si>
  <si>
    <t>Attack Rate Scenario</t>
  </si>
  <si>
    <t>Nursing professionals</t>
  </si>
  <si>
    <t>Healthcare assistant, includes nursing and medical assistants</t>
  </si>
  <si>
    <t>Shift duration per Day per Healthcare assistant (h)</t>
  </si>
  <si>
    <t>Maximum shifts per Week per Healthcare assistant</t>
  </si>
  <si>
    <t>Nursing ECMO Capacity</t>
  </si>
  <si>
    <t>Nursing RRT Capacity</t>
  </si>
  <si>
    <t>Country</t>
  </si>
  <si>
    <t>Country code</t>
  </si>
  <si>
    <t>Population (est 2020)</t>
  </si>
  <si>
    <t>Total Nursing Capacity</t>
  </si>
  <si>
    <t>Healthcare assistant</t>
  </si>
  <si>
    <t>Healthcare assistant Capacity</t>
  </si>
  <si>
    <t>Nurse Assistant ICU</t>
  </si>
  <si>
    <t>Nurse Assistant ICU-ECMO</t>
  </si>
  <si>
    <t>Nurse Assistant ICU-RRT</t>
  </si>
  <si>
    <t>Column112</t>
  </si>
  <si>
    <t>Column113</t>
  </si>
  <si>
    <t>Column114</t>
  </si>
  <si>
    <t>Column115</t>
  </si>
  <si>
    <t>Number of moderate cases beds</t>
  </si>
  <si>
    <t>Number of critical beds for mechanical ventilation</t>
  </si>
  <si>
    <t xml:space="preserve">Number of critical beds for ECMO </t>
  </si>
  <si>
    <t xml:space="preserve">Number of critical beds for RRT  </t>
  </si>
  <si>
    <t>Nursing professionals (Ward) Needed</t>
  </si>
  <si>
    <t>Nursing professional (ICU) Needed</t>
  </si>
  <si>
    <t>Nursing professional (ICU- ECMO) Needed</t>
  </si>
  <si>
    <t>Nursing professional (ICU-RRT) Needed</t>
  </si>
  <si>
    <t>Total Nursing staff Needed</t>
  </si>
  <si>
    <t>Healthcare assistant professional (ICU) Needed</t>
  </si>
  <si>
    <t>Healthcare assistant professional (ICU- ECMO) Needed</t>
  </si>
  <si>
    <t>Healthcare assistant professional (ICU-RRT) Needed</t>
  </si>
  <si>
    <t>Total Healthcare assistant staff Needed</t>
  </si>
  <si>
    <t xml:space="preserve"> Specialist medical practioner (ICU) Needed</t>
  </si>
  <si>
    <t xml:space="preserve"> Specialist medical practioner (ICU-ECMO) Needed</t>
  </si>
  <si>
    <t xml:space="preserve"> Specialist medical practioner (ICU-RRT) Needed</t>
  </si>
  <si>
    <t xml:space="preserve">Number of critical beds for RRT </t>
  </si>
  <si>
    <t xml:space="preserve">Critical cases in need of RRT </t>
  </si>
  <si>
    <t xml:space="preserve">Critical cases in need of ECMO </t>
  </si>
  <si>
    <t>Critical cases in need of Mechanical Ventilation</t>
  </si>
  <si>
    <t>Tab to consult the detailed results of each variable in the graphics for the scenario analysis parametrized in CAPACITY IMPACT MODEL</t>
  </si>
  <si>
    <t>Tab to update language improvements and /or to insert new languages' configuration in the tool</t>
  </si>
  <si>
    <t>% moderate cases (requiring ward)</t>
  </si>
  <si>
    <t>% severe cases (requiring oxygen therapy)</t>
  </si>
  <si>
    <t>% critical cases (requiring mechanical ventilation)</t>
  </si>
  <si>
    <t>Moderate cases hospitalization ALoS (days)</t>
  </si>
  <si>
    <t>Severe cases hospitalization ALoS (days)</t>
  </si>
  <si>
    <t xml:space="preserve">Hospitalization ALoS previous to mechanical ventilation (days) </t>
  </si>
  <si>
    <t xml:space="preserve">Critical cases mechanical ventilation stepdown ALoS (days) </t>
  </si>
  <si>
    <t>Critical cases mechanical ventilation ALoS (days)</t>
  </si>
  <si>
    <t>Critical cases ECMO ALoS (days)</t>
  </si>
  <si>
    <t>Critical cases in need of RRT (Equipment/Patient/ Day)</t>
  </si>
  <si>
    <t xml:space="preserve">% of total critical cases also requiring ECMO </t>
  </si>
  <si>
    <t>% of total critical cases also requiring RRT</t>
  </si>
  <si>
    <t>Number of severe cases beds  (oxygen therapy)</t>
  </si>
  <si>
    <t>Hospitalized in moderate cases beds</t>
  </si>
  <si>
    <t>To hospitalize in moderate case bed today</t>
  </si>
  <si>
    <t>Severe Cases Today</t>
  </si>
  <si>
    <t>Severe cases in need of oxygen therapy</t>
  </si>
  <si>
    <t>Number of severe cases beds (oxygen therapy)</t>
  </si>
  <si>
    <t>Column32</t>
  </si>
  <si>
    <t>Predicted moderate bed shortage:</t>
  </si>
  <si>
    <t>Predicted severe bed shortage:</t>
  </si>
  <si>
    <t>Predicted critical bed (vent.) shortage:</t>
  </si>
  <si>
    <t>To Hospitalize (oxygen bed from Ventilator) Today</t>
  </si>
  <si>
    <t>To Hospitalized (oxygen bed from Ventilator)</t>
  </si>
  <si>
    <t>Step-up oxygen to ventilator Today</t>
  </si>
  <si>
    <t>To Hospitalize (oxygen bed to ventilator)</t>
  </si>
  <si>
    <t>Nursing professionals (moderate bed) Needed</t>
  </si>
  <si>
    <t>Nursing professionals (severe bed) Needed</t>
  </si>
  <si>
    <t>Healthcare assistant professionals (moderate bed) Needed</t>
  </si>
  <si>
    <t>Healthcare assistant professionals (severe bed) Needed</t>
  </si>
  <si>
    <t>Nurse Assistant Severe</t>
  </si>
  <si>
    <t>Nurse Assistant Moderate</t>
  </si>
  <si>
    <t>Column72</t>
  </si>
  <si>
    <t>Column116</t>
  </si>
  <si>
    <t>Column132</t>
  </si>
  <si>
    <t>Column102</t>
  </si>
  <si>
    <t>Column162</t>
  </si>
  <si>
    <t>Nursing professionals Ward Needed Adjusted</t>
  </si>
  <si>
    <t>Nursing professional (ICU- ECMO) Needed Adjusted</t>
  </si>
  <si>
    <t xml:space="preserve"> Specialist medical practioner (Ward) Needed Adjusted</t>
  </si>
  <si>
    <t>Total Nursing staff Needed Adjusted</t>
  </si>
  <si>
    <t>Healthcare assistants professional Needed Adjusted</t>
  </si>
  <si>
    <t xml:space="preserve"> Specialist medical practioner (ICU) Adjusted</t>
  </si>
  <si>
    <t>% of reported cases requiring hospitalization</t>
  </si>
  <si>
    <t>Predicted ECMO shortage:</t>
  </si>
  <si>
    <t>Predicted RRT shortage:</t>
  </si>
  <si>
    <t>Tab to validate the 2020 World Bank reported data on countries population</t>
  </si>
  <si>
    <t>Medical practitioner</t>
  </si>
  <si>
    <t>Critical RRT inpatients/ Specialist medical practitioner (ICU-RRT) 2212 FTE</t>
  </si>
  <si>
    <t>Critical ECMO inpatients/ Specialist medical practitioner (ICU-ECMO) 2212 FTE</t>
  </si>
  <si>
    <t>Critical inpatients mechanically ventilated / Specialist medical practitioner (ICU) 2212 FTE</t>
  </si>
  <si>
    <t>Severe inpatient (oxygen therapy) /  Medical practitioner 2211, 2240, 2212 FTE</t>
  </si>
  <si>
    <t>Moderate inpatients/  Medical practitioner 2211, 2240, 2212 FTE</t>
  </si>
  <si>
    <t>Moderate inpatient/ Nursing professional 2221, 3221 (Ward)</t>
  </si>
  <si>
    <t>Severe inpatient (oxygen therapy) / Nursing professional 2221, 3221 (ward)</t>
  </si>
  <si>
    <t>Critical ECMO inpatients/ Nursing professional  (ICU-ECMO) 2221</t>
  </si>
  <si>
    <t>Critical RRT inpatients/ Nursing professional (ICU-RRT) 2221</t>
  </si>
  <si>
    <t>Moderate inpatient/ Healthcare assistant (Ward) 3221, 5321, 3256</t>
  </si>
  <si>
    <t>Severe inpatient (oxygen therapy) / Healthcare assistant (Ward) 3221, 5321, 3256</t>
  </si>
  <si>
    <t>Critical inpatients mechanically ventilated/ Healthcare assistant (ICU) 3221, 5321, 3256</t>
  </si>
  <si>
    <t>Critical ECMO inpatients/ Healthcare assistant (ICU-ECMO) 3221, 5321, 3256</t>
  </si>
  <si>
    <t>Medical practitioners</t>
  </si>
  <si>
    <t>Nursing professional 2221, 3221 (ward)</t>
  </si>
  <si>
    <t>Nursing professional  (ICU-ECMO) 2221</t>
  </si>
  <si>
    <t>Nursing professional (ICU-RRT) 2221</t>
  </si>
  <si>
    <t>Critical RRT inpatients/ Healthcare assistant (ICU-RRT) 3221, 5321, 3256</t>
  </si>
  <si>
    <t>Critical inpatients mechanically ventilated/ Nursing professional (ICU)  2221</t>
  </si>
  <si>
    <t>Total de dias a prever</t>
  </si>
  <si>
    <t>Considerar Taxa de Ataque?</t>
  </si>
  <si>
    <t>Cenário de Taxa de Ataque</t>
  </si>
  <si>
    <t>Taxa de Ataque do País</t>
  </si>
  <si>
    <t>Sem medidas de mitigação</t>
  </si>
  <si>
    <t>Contactos por pessoa</t>
  </si>
  <si>
    <t>Probabilidade de infeção</t>
  </si>
  <si>
    <t>Medidas de Mitigação</t>
  </si>
  <si>
    <t>Data de início das medidas (após o primeiro caso teportado)</t>
  </si>
  <si>
    <t>Medidas de supressão</t>
  </si>
  <si>
    <t>Atualização diária COVID 19</t>
  </si>
  <si>
    <t>Número atual de casos confirmados</t>
  </si>
  <si>
    <t>Ratio entre confirmados/suspeitos</t>
  </si>
  <si>
    <t>% de casos admitidos a internamento</t>
  </si>
  <si>
    <t>% casos moderados (enfermaria)</t>
  </si>
  <si>
    <t>% casos críticos (ventilação mecânica)</t>
  </si>
  <si>
    <t>% casos críticos ECMO</t>
  </si>
  <si>
    <t>% caos críticos com terapia de substituição renal (RRT)</t>
  </si>
  <si>
    <t>Internamento (in/out)</t>
  </si>
  <si>
    <t>Demora média de internamento dos casos moderados (dias)</t>
  </si>
  <si>
    <t>% casos graves (oxigenoterapia)</t>
  </si>
  <si>
    <t>Demora média de internamento dos casos graves (dias)</t>
  </si>
  <si>
    <t>Demora média de internamento antes de ventilação mecânica (dias)</t>
  </si>
  <si>
    <t>Demora média de internamento após ventilação mecânica (dias)</t>
  </si>
  <si>
    <t>Demora média de internamento em ventilação mecânica (dias)</t>
  </si>
  <si>
    <t>Demora média de internamento em ECMO (dias)</t>
  </si>
  <si>
    <t>Casos crítico em RRT (Equipamento/Doente/ Dia)</t>
  </si>
  <si>
    <t>Taxa média de letalidade</t>
  </si>
  <si>
    <t>Capacidade instalada (para doentes COVID)</t>
  </si>
  <si>
    <t>Recursos humanos*</t>
  </si>
  <si>
    <t>Doentes moderados/  Médico 2211, 2240, 2212 ETC</t>
  </si>
  <si>
    <t>Doentes graves (oxigenoterapia) /  Médico 2211, 2240, 2212 ETC</t>
  </si>
  <si>
    <t>Doentes críticos ECMO / Médico especialista (UCI-ECMO) 2212 ETC</t>
  </si>
  <si>
    <t>Doentes críticos em ventilação mecânica / Médico especialista (UCI) 2212 ETC</t>
  </si>
  <si>
    <t>Doentes críticos RRT/ Médico especialista (UCI-RRT) 2212 ETC</t>
  </si>
  <si>
    <t>Médicos</t>
  </si>
  <si>
    <t>Configuração de turnos</t>
  </si>
  <si>
    <t>Duração de turnos por dia por enfermeiro (h)</t>
  </si>
  <si>
    <t>Número máximo de turnos por enfermeiro</t>
  </si>
  <si>
    <t>Doentes moderados/ Enfermeiro 2221, 3221 (enfermaria)</t>
  </si>
  <si>
    <t>Doentes graves (oxigenoterapia) / Enfermeiro 2221, 3221 (enfermaria)</t>
  </si>
  <si>
    <t>Doentes críticos em ventilação mecânica/  Enfermeiro (ICU)  2221</t>
  </si>
  <si>
    <t>Doentes críticos ECMO / Enfermeiro (UCI-ECMO) 2221</t>
  </si>
  <si>
    <t>Doentes críticos RRT/ Enfermeiro(UCI-RRT) 2221</t>
  </si>
  <si>
    <t>Técnico auxiliar de saúde</t>
  </si>
  <si>
    <t>Duração de turnos por dia por Técnico auxiliar de saúde (h)</t>
  </si>
  <si>
    <t>Número máximo de turnos por Técnico auxiliar de saúde</t>
  </si>
  <si>
    <t>Doentes graves (oxigenoterapia)/ Técnico auxiliar de saúde (enfermaria) 3221, 5321, 3256</t>
  </si>
  <si>
    <t>Doentes moderados/ Técnico auxiliar de saúde (enfermaria) 3221, 5321, 3256</t>
  </si>
  <si>
    <t>Doentes críticos em ventilação mecânica/ Técnico auxiliar de saúde (UCI) 3221, 5321, 3256</t>
  </si>
  <si>
    <t>Doentes críticos ECMO/ Técnico auxiliar de saúde (UCI-ECMO) 3221, 5321, 3256</t>
  </si>
  <si>
    <t>Risco ocupacional</t>
  </si>
  <si>
    <t>Probabilidade diária de infeção por profissionais de saúde</t>
  </si>
  <si>
    <t>Número de dias de quarentena ou ausência por motivo de doença</t>
  </si>
  <si>
    <t>Capacidade de recursos humanos (para doentes COVID)</t>
  </si>
  <si>
    <t>Enfermagem</t>
  </si>
  <si>
    <t>Doentes críticos RRT/ Técnico auxiliar de saúde (UCI-RRT) 3221, 5321, 3256</t>
  </si>
  <si>
    <t>Médicos 2211, 2240, 2212</t>
  </si>
  <si>
    <t>Nursing professional (ICU)  2221</t>
  </si>
  <si>
    <t>Specialist medical practitioner (ICU-ECMO) 2212 FTE</t>
  </si>
  <si>
    <t>Enfermeiros 2221, 3221 (enfermaria)</t>
  </si>
  <si>
    <t>Enfermeiros (UCI)  2221</t>
  </si>
  <si>
    <t>Enfermeiros (UCI-ECMO) 2221</t>
  </si>
  <si>
    <t>Enfermeiros (UCI-RRT) 2221</t>
  </si>
  <si>
    <t>Médicos especialistas (UCI and UCI-RRT) 2212</t>
  </si>
  <si>
    <t>Médicos ETC</t>
  </si>
  <si>
    <t>Enfermagem ETC</t>
  </si>
  <si>
    <t>Médicos especialistas (UCI-ECMO) 2212</t>
  </si>
  <si>
    <t>Técnicos auxiliares de saúde</t>
  </si>
  <si>
    <t>* Exclui serviços de urgência</t>
  </si>
  <si>
    <t>Gráficos</t>
  </si>
  <si>
    <t>Dia</t>
  </si>
  <si>
    <t>Número de infetados ativos ajustsados</t>
  </si>
  <si>
    <t>Doentes moderados internados</t>
  </si>
  <si>
    <t>Doentes graves em oxigenoterapia</t>
  </si>
  <si>
    <t>Doentes críticos em ventilação mecância</t>
  </si>
  <si>
    <t>Doentes críticos em ECMO</t>
  </si>
  <si>
    <t>Doentes críticos em RRT</t>
  </si>
  <si>
    <t>Enfermeiros necessários  (casos moderados)</t>
  </si>
  <si>
    <t>Enfermeiros necessários (casos graves)</t>
  </si>
  <si>
    <t xml:space="preserve">Enfermeiros necessários (casos moderados e graves) </t>
  </si>
  <si>
    <t xml:space="preserve">Enfermeiros necessários (UCI) </t>
  </si>
  <si>
    <t xml:space="preserve">Enfermeiros necessários (UCI- ECMO) </t>
  </si>
  <si>
    <t xml:space="preserve">Enfermeiros necessários (UCI-RRT) </t>
  </si>
  <si>
    <t># total de enfermeiros necessários</t>
  </si>
  <si>
    <t xml:space="preserve">Técnicos auxiliares de saúde necessários (casos moderados) </t>
  </si>
  <si>
    <t xml:space="preserve">Técnicos auxiliares de saúde necessários (casos graves) </t>
  </si>
  <si>
    <t xml:space="preserve">Técnicos auxiliares de saúde necessários (UCI) </t>
  </si>
  <si>
    <t xml:space="preserve">Técnicos auxiliares de saúde necessários (UCI-ECMO) </t>
  </si>
  <si>
    <t xml:space="preserve">Técnicos auxiliares de saúde necessários (UCI-RRT) </t>
  </si>
  <si>
    <t># total de técnicos auxiliares de saúde necessários</t>
  </si>
  <si>
    <t xml:space="preserve">Médicos necessários (casos moderados) </t>
  </si>
  <si>
    <t xml:space="preserve">Médicos necessários (casos graves) </t>
  </si>
  <si>
    <t xml:space="preserve">Médicos necessários (moderados e graves) </t>
  </si>
  <si>
    <t xml:space="preserve">Médicos necessários (UCI) </t>
  </si>
  <si>
    <t xml:space="preserve">Médicos necessários (UCI-ECMO) </t>
  </si>
  <si>
    <t xml:space="preserve">Médicos necessários (UCI-RRT) </t>
  </si>
  <si>
    <t># total de médicos necessários</t>
  </si>
  <si>
    <t>Reportados</t>
  </si>
  <si>
    <t>Enfemeiros (moderados e graves) disponíveis</t>
  </si>
  <si>
    <t>Enfermeiros UCI (críticos) disponíveis</t>
  </si>
  <si>
    <t>Enfermeiros ECMO disponíveis</t>
  </si>
  <si>
    <t>Enfermeiros RRT disponíveis</t>
  </si>
  <si>
    <t># total de enfermeiros disponíveis</t>
  </si>
  <si>
    <t>Médicos disponíveis para casos moderados e graves</t>
  </si>
  <si>
    <t xml:space="preserve">Médicos disponíveis para casos críticos (UCI) </t>
  </si>
  <si>
    <t>Médicos disponíveis para ECMO</t>
  </si>
  <si>
    <t># total de médicos disponíveis</t>
  </si>
  <si>
    <t># total de técnicos auxiliares de saúde disponíveis</t>
  </si>
  <si>
    <t xml:space="preserve">COVID-19 | Ferramenta de apoio ao planeamento de sobrecarga </t>
  </si>
  <si>
    <t>-- Ilustrativo --</t>
  </si>
  <si>
    <t>Capacidade de leitos</t>
  </si>
  <si>
    <t>Número de leitos para casos moderados</t>
  </si>
  <si>
    <t>Número de leitos para casos graves  (oxigenoterapia)</t>
  </si>
  <si>
    <t>Número de leitos para cuidados intensivos (ventilação mecânica)</t>
  </si>
  <si>
    <t xml:space="preserve">Número de leitos para cuidados intensivos com ECMO </t>
  </si>
  <si>
    <t xml:space="preserve">Número de leitos para cuidados intensivos com terapia de substituição renal </t>
  </si>
  <si>
    <t>Recursos humanos necessários</t>
  </si>
  <si>
    <t>Recursos humanos necessários por competência</t>
  </si>
  <si>
    <t>Previsão de esgotamento de camas para moderados:</t>
  </si>
  <si>
    <t>Previsão de esgotamento de camas para graves (oxi):</t>
  </si>
  <si>
    <t>Previsão de esgotamento de camas para críticos (vent):</t>
  </si>
  <si>
    <t>Previsão de esgotamento de ECMO:</t>
  </si>
  <si>
    <t>Previsão de esgotamento RRT:</t>
  </si>
  <si>
    <t xml:space="preserve">-- Parametros ilustrativos para efeitos de cenarização  -- </t>
  </si>
  <si>
    <t>Enfermeiros necessários (casos moderados e graves)  ajustados</t>
  </si>
  <si>
    <t>Enfermeiros necessários (UCI) ajustados</t>
  </si>
  <si>
    <t># total de enfermeiros necessários ajustados</t>
  </si>
  <si>
    <t>Médicos necessários (moderados e graves) ajustados</t>
  </si>
  <si>
    <t>Médicos necessários (UCI) ajustados</t>
  </si>
  <si>
    <t># total de médicos necessários ajustados</t>
  </si>
  <si>
    <t># total de técnicos auxiliares de saúde necessários ajustados</t>
  </si>
  <si>
    <t xml:space="preserve">Human resources needed </t>
  </si>
  <si>
    <t>Human resources needed by skill</t>
  </si>
  <si>
    <t>SIR_V3</t>
  </si>
  <si>
    <t>Model RMSE (model error vs real reported data)</t>
  </si>
  <si>
    <t>dateRep</t>
  </si>
  <si>
    <t>day</t>
  </si>
  <si>
    <t>month</t>
  </si>
  <si>
    <t>year</t>
  </si>
  <si>
    <t>cases</t>
  </si>
  <si>
    <t>deaths</t>
  </si>
  <si>
    <t>countriesAndTerritories</t>
  </si>
  <si>
    <t>geoId</t>
  </si>
  <si>
    <t>countryterritoryCode</t>
  </si>
  <si>
    <t>popData2018</t>
  </si>
  <si>
    <t>Antigua_and_Barbuda</t>
  </si>
  <si>
    <t>AG</t>
  </si>
  <si>
    <t>DZ</t>
  </si>
  <si>
    <t>Anguilla</t>
  </si>
  <si>
    <t>AR</t>
  </si>
  <si>
    <t>AW</t>
  </si>
  <si>
    <t>AU</t>
  </si>
  <si>
    <t>AT</t>
  </si>
  <si>
    <t>AZ</t>
  </si>
  <si>
    <t>Bahamas</t>
  </si>
  <si>
    <t>BS</t>
  </si>
  <si>
    <t>BH</t>
  </si>
  <si>
    <t>BD</t>
  </si>
  <si>
    <t>BB</t>
  </si>
  <si>
    <t>BY</t>
  </si>
  <si>
    <t>BE</t>
  </si>
  <si>
    <t>BZ</t>
  </si>
  <si>
    <t>BJ</t>
  </si>
  <si>
    <t>BM</t>
  </si>
  <si>
    <t>BT</t>
  </si>
  <si>
    <t>BO</t>
  </si>
  <si>
    <t>Bosnia_and_Herzegovina</t>
  </si>
  <si>
    <t>BA</t>
  </si>
  <si>
    <t>BR</t>
  </si>
  <si>
    <t>British_Virgin_Islands</t>
  </si>
  <si>
    <t>VG</t>
  </si>
  <si>
    <t>Brunei_Darussalam</t>
  </si>
  <si>
    <t>BN</t>
  </si>
  <si>
    <t>BG</t>
  </si>
  <si>
    <t>Burkina_Faso</t>
  </si>
  <si>
    <t>BF</t>
  </si>
  <si>
    <t>KH</t>
  </si>
  <si>
    <t>CM</t>
  </si>
  <si>
    <t>CA</t>
  </si>
  <si>
    <t>Cape_Verde</t>
  </si>
  <si>
    <t>CV</t>
  </si>
  <si>
    <t>Cases_on_an_international_conveyance_Japan</t>
  </si>
  <si>
    <t>JPG11668</t>
  </si>
  <si>
    <t>N/A</t>
  </si>
  <si>
    <t>Cayman_Islands</t>
  </si>
  <si>
    <t>KY</t>
  </si>
  <si>
    <t>Central_African_Republic</t>
  </si>
  <si>
    <t>CF</t>
  </si>
  <si>
    <t>TD</t>
  </si>
  <si>
    <t>CL</t>
  </si>
  <si>
    <t>CN</t>
  </si>
  <si>
    <t>CO</t>
  </si>
  <si>
    <t>Congo</t>
  </si>
  <si>
    <t>CG</t>
  </si>
  <si>
    <t>Costa_Rica</t>
  </si>
  <si>
    <t>CR</t>
  </si>
  <si>
    <t>Cote_dIvoire</t>
  </si>
  <si>
    <t>CI</t>
  </si>
  <si>
    <t>HR</t>
  </si>
  <si>
    <t>CU</t>
  </si>
  <si>
    <t>CW</t>
  </si>
  <si>
    <t>CY</t>
  </si>
  <si>
    <t>Czech_Republic</t>
  </si>
  <si>
    <t>CZ</t>
  </si>
  <si>
    <t>Democratic_Republic_of_the_Congo</t>
  </si>
  <si>
    <t>CD</t>
  </si>
  <si>
    <t>DK</t>
  </si>
  <si>
    <t>DJ</t>
  </si>
  <si>
    <t>DM</t>
  </si>
  <si>
    <t>Dominican_Republic</t>
  </si>
  <si>
    <t>DO</t>
  </si>
  <si>
    <t>EC</t>
  </si>
  <si>
    <t>Egypt</t>
  </si>
  <si>
    <t>EG</t>
  </si>
  <si>
    <t>El_Salvador</t>
  </si>
  <si>
    <t>SV</t>
  </si>
  <si>
    <t>Equatorial_Guinea</t>
  </si>
  <si>
    <t>GQ</t>
  </si>
  <si>
    <t>ER</t>
  </si>
  <si>
    <t>EE</t>
  </si>
  <si>
    <t>SZ</t>
  </si>
  <si>
    <t>ET</t>
  </si>
  <si>
    <t>Faroe_Islands</t>
  </si>
  <si>
    <t>FO</t>
  </si>
  <si>
    <t>FJ</t>
  </si>
  <si>
    <t>FI</t>
  </si>
  <si>
    <t>French_Polynesia</t>
  </si>
  <si>
    <t>PF</t>
  </si>
  <si>
    <t>GA</t>
  </si>
  <si>
    <t>Gambia</t>
  </si>
  <si>
    <t>GM</t>
  </si>
  <si>
    <t>GE</t>
  </si>
  <si>
    <t>DE</t>
  </si>
  <si>
    <t>GH</t>
  </si>
  <si>
    <t>GI</t>
  </si>
  <si>
    <t>EL</t>
  </si>
  <si>
    <t>GL</t>
  </si>
  <si>
    <t>GD</t>
  </si>
  <si>
    <t>GU</t>
  </si>
  <si>
    <t>GT</t>
  </si>
  <si>
    <t>Guernsey</t>
  </si>
  <si>
    <t>GG</t>
  </si>
  <si>
    <t>GGY</t>
  </si>
  <si>
    <t>GN</t>
  </si>
  <si>
    <t>Guinea_Bissau</t>
  </si>
  <si>
    <t>GW</t>
  </si>
  <si>
    <t>GY</t>
  </si>
  <si>
    <t>HT</t>
  </si>
  <si>
    <t>Holy_See</t>
  </si>
  <si>
    <t>VA</t>
  </si>
  <si>
    <t>VAT</t>
  </si>
  <si>
    <t>HN</t>
  </si>
  <si>
    <t>HU</t>
  </si>
  <si>
    <t>IS</t>
  </si>
  <si>
    <t>IN</t>
  </si>
  <si>
    <t>ID</t>
  </si>
  <si>
    <t>Iran</t>
  </si>
  <si>
    <t>IR</t>
  </si>
  <si>
    <t>IQ</t>
  </si>
  <si>
    <t>IE</t>
  </si>
  <si>
    <t>Isle_of_Man</t>
  </si>
  <si>
    <t>IM</t>
  </si>
  <si>
    <t>IL</t>
  </si>
  <si>
    <t>IT</t>
  </si>
  <si>
    <t>JM</t>
  </si>
  <si>
    <t>JP</t>
  </si>
  <si>
    <t>Jersey</t>
  </si>
  <si>
    <t>JE</t>
  </si>
  <si>
    <t>JEY</t>
  </si>
  <si>
    <t>JO</t>
  </si>
  <si>
    <t>KZ</t>
  </si>
  <si>
    <t>KE</t>
  </si>
  <si>
    <t>XK</t>
  </si>
  <si>
    <t>KW</t>
  </si>
  <si>
    <t>Kyrgyzstan</t>
  </si>
  <si>
    <t>KG</t>
  </si>
  <si>
    <t>Laos</t>
  </si>
  <si>
    <t>LA</t>
  </si>
  <si>
    <t>LV</t>
  </si>
  <si>
    <t>LB</t>
  </si>
  <si>
    <t>LR</t>
  </si>
  <si>
    <t>LY</t>
  </si>
  <si>
    <t>LI</t>
  </si>
  <si>
    <t>LT</t>
  </si>
  <si>
    <t>LU</t>
  </si>
  <si>
    <t>MG</t>
  </si>
  <si>
    <t>MY</t>
  </si>
  <si>
    <t>MV</t>
  </si>
  <si>
    <t>ML</t>
  </si>
  <si>
    <t>MT</t>
  </si>
  <si>
    <t>MR</t>
  </si>
  <si>
    <t>MU</t>
  </si>
  <si>
    <t>MX</t>
  </si>
  <si>
    <t>MD</t>
  </si>
  <si>
    <t>MC</t>
  </si>
  <si>
    <t>MN</t>
  </si>
  <si>
    <t>ME</t>
  </si>
  <si>
    <t>Montserrat</t>
  </si>
  <si>
    <t>MS</t>
  </si>
  <si>
    <t>MSR</t>
  </si>
  <si>
    <t>MA</t>
  </si>
  <si>
    <t>MZ</t>
  </si>
  <si>
    <t>MM</t>
  </si>
  <si>
    <t>NA</t>
  </si>
  <si>
    <t>NP</t>
  </si>
  <si>
    <t>NL</t>
  </si>
  <si>
    <t>New_Caledonia</t>
  </si>
  <si>
    <t>NC</t>
  </si>
  <si>
    <t>New_Zealand</t>
  </si>
  <si>
    <t>NZ</t>
  </si>
  <si>
    <t>NI</t>
  </si>
  <si>
    <t>NE</t>
  </si>
  <si>
    <t>NG</t>
  </si>
  <si>
    <t>North_Macedonia</t>
  </si>
  <si>
    <t>MK</t>
  </si>
  <si>
    <t>NO</t>
  </si>
  <si>
    <t>OM</t>
  </si>
  <si>
    <t>PK</t>
  </si>
  <si>
    <t>Palestine</t>
  </si>
  <si>
    <t>PS</t>
  </si>
  <si>
    <t>PA</t>
  </si>
  <si>
    <t>Papua_New_Guinea</t>
  </si>
  <si>
    <t>PG</t>
  </si>
  <si>
    <t>PY</t>
  </si>
  <si>
    <t>PE</t>
  </si>
  <si>
    <t>PH</t>
  </si>
  <si>
    <t>PL</t>
  </si>
  <si>
    <t>Puerto_Rico</t>
  </si>
  <si>
    <t>PR</t>
  </si>
  <si>
    <t>QA</t>
  </si>
  <si>
    <t>RO</t>
  </si>
  <si>
    <t>Russia</t>
  </si>
  <si>
    <t>RU</t>
  </si>
  <si>
    <t>RW</t>
  </si>
  <si>
    <t>Saint_Kitts_and_Nevis</t>
  </si>
  <si>
    <t>KN</t>
  </si>
  <si>
    <t>Saint_Lucia</t>
  </si>
  <si>
    <t>LC</t>
  </si>
  <si>
    <t>Saint_Vincent_and_the_Grenadines</t>
  </si>
  <si>
    <t>VC</t>
  </si>
  <si>
    <t>San_Marino</t>
  </si>
  <si>
    <t>SM</t>
  </si>
  <si>
    <t>Saudi_Arabia</t>
  </si>
  <si>
    <t>SA</t>
  </si>
  <si>
    <t>SN</t>
  </si>
  <si>
    <t>RS</t>
  </si>
  <si>
    <t>SC</t>
  </si>
  <si>
    <t>SG</t>
  </si>
  <si>
    <t>Sint_Maarten</t>
  </si>
  <si>
    <t>SX</t>
  </si>
  <si>
    <t>Slovakia</t>
  </si>
  <si>
    <t>SK</t>
  </si>
  <si>
    <t>SI</t>
  </si>
  <si>
    <t>SO</t>
  </si>
  <si>
    <t>South_Africa</t>
  </si>
  <si>
    <t>ZA</t>
  </si>
  <si>
    <t>South_Korea</t>
  </si>
  <si>
    <t>KR</t>
  </si>
  <si>
    <t>ES</t>
  </si>
  <si>
    <t>Sri_Lanka</t>
  </si>
  <si>
    <t>LK</t>
  </si>
  <si>
    <t>SD</t>
  </si>
  <si>
    <t>SR</t>
  </si>
  <si>
    <t>SE</t>
  </si>
  <si>
    <t>CH</t>
  </si>
  <si>
    <t>Syria</t>
  </si>
  <si>
    <t>SY</t>
  </si>
  <si>
    <t>Taiwan</t>
  </si>
  <si>
    <t>TW</t>
  </si>
  <si>
    <t>TWN</t>
  </si>
  <si>
    <t>TH</t>
  </si>
  <si>
    <t>Timor_Leste</t>
  </si>
  <si>
    <t>TL</t>
  </si>
  <si>
    <t>TG</t>
  </si>
  <si>
    <t>Trinidad_and_Tobago</t>
  </si>
  <si>
    <t>TT</t>
  </si>
  <si>
    <t>TN</t>
  </si>
  <si>
    <t>TR</t>
  </si>
  <si>
    <t>Turks_and_Caicos_islands</t>
  </si>
  <si>
    <t>TC</t>
  </si>
  <si>
    <t>UG</t>
  </si>
  <si>
    <t>UA</t>
  </si>
  <si>
    <t>United_Arab_Emirates</t>
  </si>
  <si>
    <t>United_Kingdom</t>
  </si>
  <si>
    <t>UK</t>
  </si>
  <si>
    <t>United_Republic_of_Tanzania</t>
  </si>
  <si>
    <t>TZ</t>
  </si>
  <si>
    <t>United_States_of_America</t>
  </si>
  <si>
    <t>US</t>
  </si>
  <si>
    <t>United_States_Virgin_Islands</t>
  </si>
  <si>
    <t>VI</t>
  </si>
  <si>
    <t>UY</t>
  </si>
  <si>
    <t>UZ</t>
  </si>
  <si>
    <t>Venezuela</t>
  </si>
  <si>
    <t>VE</t>
  </si>
  <si>
    <t>VN</t>
  </si>
  <si>
    <t>ZM</t>
  </si>
  <si>
    <t>ZW</t>
  </si>
  <si>
    <t>Recovered (0)</t>
  </si>
  <si>
    <t>Suspected (0)</t>
  </si>
  <si>
    <t>Infected (0)</t>
  </si>
  <si>
    <r>
      <t>R</t>
    </r>
    <r>
      <rPr>
        <b/>
        <sz val="11"/>
        <rFont val="Calibri"/>
        <family val="2"/>
      </rPr>
      <t>ₒ</t>
    </r>
  </si>
  <si>
    <t>Visible?</t>
  </si>
  <si>
    <t>Average HR ratio in quarentine / sick leave</t>
  </si>
  <si>
    <t>HR ocupational risk</t>
  </si>
  <si>
    <t>Infectious Time</t>
  </si>
  <si>
    <t>Will Infect</t>
  </si>
  <si>
    <t>Will Infect Ratio</t>
  </si>
  <si>
    <t>Rₒ</t>
  </si>
  <si>
    <t>Ratio médio de recursos humanos em quarentena / ausência por motivo de doença</t>
  </si>
  <si>
    <t xml:space="preserve">     Enfermeiros</t>
  </si>
  <si>
    <t xml:space="preserve">     Médicos</t>
  </si>
  <si>
    <t xml:space="preserve">     Técnicos auxiliares de saúde</t>
  </si>
  <si>
    <t>Number of days in Quarantine or Sick Leave</t>
  </si>
  <si>
    <t>suspected</t>
  </si>
  <si>
    <t>Total  medical practioner Needed Adjusted</t>
  </si>
  <si>
    <t>Total medical practioner Needed</t>
  </si>
  <si>
    <t>Tab to update with the results from the prediction Epidemiological Model being used by each country</t>
  </si>
  <si>
    <t>Column</t>
  </si>
  <si>
    <t>Mild - does not require inpatient care</t>
  </si>
  <si>
    <t>Moderate - may require inpatient care, not including oxygen therapy</t>
  </si>
  <si>
    <t>Severe - requires oxygen</t>
  </si>
  <si>
    <t>Critical requires critical care including mechanical ventilation</t>
  </si>
  <si>
    <t>Date</t>
  </si>
  <si>
    <t>Percent workforce in quarantine/sick leave</t>
  </si>
  <si>
    <t>Tab with infomation to export to Health Workforce Estimator (HWFE) tool</t>
  </si>
  <si>
    <t>День регистрации первых случаев</t>
  </si>
  <si>
    <t>Общее число дней, на которые готовится прогноз</t>
  </si>
  <si>
    <t>Страна или регион</t>
  </si>
  <si>
    <t>Учесть пораженность</t>
  </si>
  <si>
    <t>Сценарий пораженности</t>
  </si>
  <si>
    <t>Пораженность в стране</t>
  </si>
  <si>
    <t>Целевой контингент</t>
  </si>
  <si>
    <t xml:space="preserve">Целевой контингент по другим сценариям </t>
  </si>
  <si>
    <t>Эпидемиологическая модель</t>
  </si>
  <si>
    <t>Модель RMSE (погрешность модели при заданных параметрах в сопоставлении с реальными данными о зарегистрированных случаях)</t>
  </si>
  <si>
    <t>Отсутствие мер по снижению передачи</t>
  </si>
  <si>
    <t>Число контактов, приходящееся на одного человека</t>
  </si>
  <si>
    <t>Вероятность инфицирования</t>
  </si>
  <si>
    <t>Меры по снижению передачи</t>
  </si>
  <si>
    <t>Дата начала применения меры (после регистрации первого случая)</t>
  </si>
  <si>
    <t>Меры по подавлению передачи</t>
  </si>
  <si>
    <t>b. Ежедневное обновление данных о зарегистрированных случаях COVID-19</t>
  </si>
  <si>
    <t>Случаи, подтвержденные на данный момент</t>
  </si>
  <si>
    <t>Соотношение подтвержденные/подозреваемые случаи</t>
  </si>
  <si>
    <t>c. Деятельность и практика работы стационаров (поступление/выписка)</t>
  </si>
  <si>
    <t>Поступление</t>
  </si>
  <si>
    <t>% зарегистрированных случаев, требующих госпитализации</t>
  </si>
  <si>
    <t>% случаев с умеренной формой (которым требуется нахождение в больничной палате)</t>
  </si>
  <si>
    <t>% случаев с тяжелой формой (требующих кислородной терапии)</t>
  </si>
  <si>
    <t>% случаев в критическом состоянии (требующих механической вентиляции легких)</t>
  </si>
  <si>
    <t>% от общего числа случаев в критическом состоянии, которым требуется ЭКМО</t>
  </si>
  <si>
    <t>% от общего числа случаев в критическом состоянии, которым требуется ЗПТ</t>
  </si>
  <si>
    <t>Выписка</t>
  </si>
  <si>
    <t>СДПК при госпитализации случаев с умеренной формой (дней)</t>
  </si>
  <si>
    <t>СДПК при госпитализации случаев с тяжелой формой (дней)</t>
  </si>
  <si>
    <t>СДПК при госпитализации до постановки на механическую вентиляцию легких (дней)</t>
  </si>
  <si>
    <t>СДПК после снятия больных в критическом состоянии с механической вентиляции легких (дней)</t>
  </si>
  <si>
    <t>СДПК больных в критическом состоянии, поставленных на механическую вентиляцию легких (дней)</t>
  </si>
  <si>
    <t>СДПК больных в критическом состоянии, поставленных на ЭКМО (дней)</t>
  </si>
  <si>
    <t>Число больных в критическом состоянии, которым требуется ЗПТ (аппарат/пациент/день)</t>
  </si>
  <si>
    <t>d. Материально-техническая база (для ведения больных COVID-19)</t>
  </si>
  <si>
    <t>Число коек для случаев с умеренной формой</t>
  </si>
  <si>
    <t>Число коек для случаев с тяжелой формой (кислородная терапия)</t>
  </si>
  <si>
    <t>Число коек для больных в критическом состоянии  для проведения механической вентиляции легких</t>
  </si>
  <si>
    <t>Число коек для больных в критическом состоянии  для проведения ЭКМО</t>
  </si>
  <si>
    <t>Число коек для больных в критическом состоянии  для проведения ЗПТ</t>
  </si>
  <si>
    <t>Кадровые ресурсы *</t>
  </si>
  <si>
    <t>Врачи</t>
  </si>
  <si>
    <t>Стационарные больные с умеренной формой болезни/ЭПЗ врача 2211, 2240, 2212</t>
  </si>
  <si>
    <t>Стационарные больные с тяжелой формой болезни/ЭПЗ врача 2211, 2240, 2212</t>
  </si>
  <si>
    <t>Стационарные больные в критическом состоянии на механической вентиляции легких/ЭПЗ врача-специалиста (отделение интенсивной терапии) 2212</t>
  </si>
  <si>
    <t>Стационарные больные в критическом состоянии, поставленные на ЭКМО/ЭПЗ врача-специалиста (отделение интенсивной терапии–ЭКМО) 2212</t>
  </si>
  <si>
    <t>Стационарные больные в критическом состоянии, которым требуется ЗПТ/ЭПЗ врача-специалиста (отделение интенсивной терапии–ЗПТ) 2212</t>
  </si>
  <si>
    <t>Специалисты-профессионалы по сестринской помощи</t>
  </si>
  <si>
    <t>Состав смены</t>
  </si>
  <si>
    <t>Продолжительность смены в день у одной медсестры (часов)</t>
  </si>
  <si>
    <t>Максимальное число смен в неделю у одной медсестры</t>
  </si>
  <si>
    <t>Соотношения</t>
  </si>
  <si>
    <t>Стационарные больные с умеренной формой болезни/специалист-профессионал по сестринской помощи 2221, 3221 (палатный)</t>
  </si>
  <si>
    <t>Стационарные больные с тяжелой формой болезни (кислородная терапия)/ специалист-профессионал по сестринской помощи 2221, 3221 (палатный)</t>
  </si>
  <si>
    <t>Стационарные больные в критическом состоянии на механической вентиляции легких/специалист-профессионал по сестринской помощи (отделение интенсивной терапии) 2221</t>
  </si>
  <si>
    <t>Стационарные больные в критическом состоянии на ЭКМО/специалист-профессионал по сестринской помощи (отделение интенсивной терапии − ЭКМО) 2221</t>
  </si>
  <si>
    <t>Стационарные больные в критическом состоянии, которым требуется ЗПТ/специалист-профессионал по сестринской помощи (отделение интенсивной терапии−ЗПТ) 2221</t>
  </si>
  <si>
    <t>Помощники по уходу за больными, включая помощников по оказанию сестринской помощи и помощников врачей</t>
  </si>
  <si>
    <t>Продолжительность смены в день у одного помощника по уходу за больными (часов)</t>
  </si>
  <si>
    <t>Максимальное число смен в неделю у одного помощника по уходу за больными</t>
  </si>
  <si>
    <t>Стационарные больные с умеренной формой болезни/помощник по уходу за больными (палатный) 3221, 5321, 3256</t>
  </si>
  <si>
    <t>Стационарные больные с тяжелой формой болезни (кислородная терапия) /помощник по уходу за больными (палатный) 3221, 5321, 3256</t>
  </si>
  <si>
    <t>Стационарные больные в критическом состоянии на механической вентиляции легких/помощник по уходу за больными (отделение интенсивной терапии) 3221, 5321, 3256</t>
  </si>
  <si>
    <t xml:space="preserve">Стационарные больные в критическом состоянии на ЭКМО/помощник по уходу за больными (отделение интенсивной терапии-ЭКМО) 3221, 5321, 3256 </t>
  </si>
  <si>
    <t>Стационарные больные в критическом состоянии, которым требуется ЗПТ/помощник по уходу за больными (отделение интенсивной терапии-ЗПТ) 3221, 5321, 3256</t>
  </si>
  <si>
    <t>Кадровый потенциал (для ведения больных COVID-19)</t>
  </si>
  <si>
    <t>Специалист-профессионал по сестринской помощи 2221, 3221 (палатный)</t>
  </si>
  <si>
    <t>Специалист-профессионал по сестринской помощи (отделение интенсивной терапии) 2221</t>
  </si>
  <si>
    <t>Специалист-профессионал по сестринской помощи (отделение интенсивной терапии-ЭКМО) 2221</t>
  </si>
  <si>
    <t>Специалист-профессионал по сестринской помощи (отделение интенсивной терапии-ЗПТ) 2221</t>
  </si>
  <si>
    <t>Врач 2211, 2240, 2212</t>
  </si>
  <si>
    <t>Врач-специалист (отделение интенсивной терапии и отделение интенсивной терапии-ЗПТ) 2212</t>
  </si>
  <si>
    <t>ЭПЗ врача-специалиста (отделение интенсивной терапии-ЭКМО) 2212</t>
  </si>
  <si>
    <t>Помощник по уходу за больными</t>
  </si>
  <si>
    <t>Профессиональный риск работников здравоохранения</t>
  </si>
  <si>
    <t>Суточная вероятность инфицирования у медицинских работников</t>
  </si>
  <si>
    <t>Число дней в карантине или в отпуске по болезни</t>
  </si>
  <si>
    <t xml:space="preserve">Среднее соотношение работников здравоохранения в карантине/в отпуске по болезни </t>
  </si>
  <si>
    <t>*Исключены потребности отделения неотложной помощи</t>
  </si>
  <si>
    <t>Графика</t>
  </si>
  <si>
    <t>День</t>
  </si>
  <si>
    <t>Взвешенное число активных инфицированных</t>
  </si>
  <si>
    <t>Госпитализированые случаи с умеренной формой</t>
  </si>
  <si>
    <t>Случаи с тяжелой формой, нуждающиеся в кислородной терапии</t>
  </si>
  <si>
    <t>Случаи в критическом состоянии, нуждающиеся в механической вентиляции легких</t>
  </si>
  <si>
    <t>Случаи в критическом состоянии, нуждающиеся в ЭКМО</t>
  </si>
  <si>
    <t>Случаи в критическом состоянии, нуждающиеся в ЗПТ</t>
  </si>
  <si>
    <t>Число коек для больных с умеренной формой болезни</t>
  </si>
  <si>
    <t>Число коек для больных с тяжелой формой болезни (кислородная терапия)</t>
  </si>
  <si>
    <t>Число коек для больных в критическом состоянии для механической вентиляции легких</t>
  </si>
  <si>
    <t>Число коек для больных в критическом состоянии для проведения ЭКМО</t>
  </si>
  <si>
    <t>Число коек для больных в критическом состоянии для проведения ЗПТ</t>
  </si>
  <si>
    <t>Специалисты-профессионалы по сестринской помощи (койки для больных с умеренной формой) Требуются</t>
  </si>
  <si>
    <t>Специалисты-профессионалы по сестринской помощи (койки для больных с тяжелой формой) Требуются</t>
  </si>
  <si>
    <t>Специалисты-профессионалы по сестринской помощи (палатные) Требуются</t>
  </si>
  <si>
    <t>Специалист-профессионал по сестринской помощи (отделение интенсивной терапии) Требуется</t>
  </si>
  <si>
    <t>Специалист-профессионал по сестринской помощи (отделение интенсивной терапии - ЭКМО) Требуется</t>
  </si>
  <si>
    <t>Специалист-профессионал по сестринской помощи (отделение интенсивной терапии - ЗПТ) Требуется</t>
  </si>
  <si>
    <t>Общее число требующихся специалистов-профессионалов по сестринской помощи</t>
  </si>
  <si>
    <t>Помощники по уходу за больными (койки для больных с умеренной формой) Требуются</t>
  </si>
  <si>
    <t>Помощник по уходу за больными (койки для больных с тяжелой формой) Требуется</t>
  </si>
  <si>
    <t>Помощник по уходу за больными (отделение интенсивной терапии) Требуется</t>
  </si>
  <si>
    <t>Помощник по уходу за больными (отделение интенсивной терапии-ЭКМО) Требуется</t>
  </si>
  <si>
    <t>Помощник по уходу за больными (отделение интенсивной терапии-ЗПТ) Требуется</t>
  </si>
  <si>
    <t>Общее число требующихся помощников по уходу</t>
  </si>
  <si>
    <t xml:space="preserve"> Врач-специалист (койки для больных с умеренной формой) Требуется</t>
  </si>
  <si>
    <t xml:space="preserve"> Врач-специалист (койки для больных с тяжелой) Требуется</t>
  </si>
  <si>
    <t xml:space="preserve"> Врач-специалист (палатный) Требуется</t>
  </si>
  <si>
    <t xml:space="preserve"> Врач-специалист (отделение интенсивной терапии) Требуется</t>
  </si>
  <si>
    <t>Врач-специалист (отделение интенсивной терапии - ЭКМО) Требуется</t>
  </si>
  <si>
    <t xml:space="preserve"> Врач-специалист (отделение интенсивной терапии - ЗПТ) Требуется</t>
  </si>
  <si>
    <t>Общее число требующихся врачей-специалистов</t>
  </si>
  <si>
    <t>Специалисты-профессионалы по сестринской помощи (палатные) Требуются Скорректировано</t>
  </si>
  <si>
    <t>Специалист-профессионал по сестринской помощи (отделение интенсивной терапии - ЭКМО) Требуется  Скорректировано</t>
  </si>
  <si>
    <t>Общее число специалистов-профессионалов по сестринской помощи  Требуется  Скорректировано</t>
  </si>
  <si>
    <t xml:space="preserve"> Врач-специалист (палатный) Требуется Скорректировано</t>
  </si>
  <si>
    <t xml:space="preserve"> Врач-специалист (отделение интенсивной терапии) Скорректировано</t>
  </si>
  <si>
    <t>Общее число врачей-специалистов Требуется Скорректировано</t>
  </si>
  <si>
    <t>Помощник по уходу за больными Требуется Сокрректировано</t>
  </si>
  <si>
    <t>По отчетным данным</t>
  </si>
  <si>
    <t>Штатное число специалистов по сестринской помощи палатных</t>
  </si>
  <si>
    <t>Штатное число специалистов по сестринской помощи в отделении интенсивной терапии</t>
  </si>
  <si>
    <t>Штатное число специалистов по сестринской помощи  для проведения ЭКМО</t>
  </si>
  <si>
    <t>Штатное число специалистов по сестринской помощи для проведения ЗПТ</t>
  </si>
  <si>
    <t>Общее число штатных специалистов по сестринской помощи</t>
  </si>
  <si>
    <t>Штатное число врачей-специалистов палатных</t>
  </si>
  <si>
    <t>Штатное число врачей-специалистов отделения неотложной помощи</t>
  </si>
  <si>
    <t>Штатное число врачей-специалистов для проведения ЭКМО</t>
  </si>
  <si>
    <t>Общее число штатных врачей-специалистов</t>
  </si>
  <si>
    <t>Штатное число помощников по уходу за больными</t>
  </si>
  <si>
    <t>Иллюстративные параметры для целей анализа сценария</t>
  </si>
  <si>
    <t>COVID-19 |Инструмент поддержки планирования быстрого развертывания сил и средств</t>
  </si>
  <si>
    <t>−Иллюстративно --</t>
  </si>
  <si>
    <t>Число коек</t>
  </si>
  <si>
    <t>Требуемые кадровые ресурсы (кроме бригад  экстренной помощи)</t>
  </si>
  <si>
    <t>Требуемые кадровые ресурсы с разбивкой по профессиям и квалификации (кроме бригад экстренной помощи)</t>
  </si>
  <si>
    <t xml:space="preserve">   Прогнозируемая нехватка коек для больных с умеренной формой болезни:</t>
  </si>
  <si>
    <t>Прогнозируемая нехватка коек для больных с тяжелой формой болезни:</t>
  </si>
  <si>
    <t>Прогнозируемая нехватка коек для больных в критическом состоянии (вент.):</t>
  </si>
  <si>
    <t>Прогнозируемая нехватка ЭКМО:</t>
  </si>
  <si>
    <t>Прогнозируемая нехватка ЗПТ:</t>
  </si>
  <si>
    <t>Modelo epidemiológico  ilustrativo</t>
  </si>
  <si>
    <t>Día de primeros casos declarados</t>
  </si>
  <si>
    <t>Días totales considerados en la predicción</t>
  </si>
  <si>
    <t>País o Región</t>
  </si>
  <si>
    <t xml:space="preserve">Tasa de ataque </t>
  </si>
  <si>
    <t>Tasa de ataque (escenario)</t>
  </si>
  <si>
    <t>Tase de ataque (en el país)</t>
  </si>
  <si>
    <t>Población diana</t>
  </si>
  <si>
    <t>Población diana (otros escenarios)</t>
  </si>
  <si>
    <t>Modelo epidemiológico</t>
  </si>
  <si>
    <t>Modelo ECM-Error cuadrático medio (estimado vs datos reportados)</t>
  </si>
  <si>
    <t>SIN medidas de mitigación</t>
  </si>
  <si>
    <t>Contactos por persona</t>
  </si>
  <si>
    <t>Probabilidad de infección</t>
  </si>
  <si>
    <t>Medidas de mitigación</t>
  </si>
  <si>
    <t xml:space="preserve">Probabilidad de infección </t>
  </si>
  <si>
    <t>Fecha de inicio de las medidas (después del primer caso declarado)</t>
  </si>
  <si>
    <t>Medidas de supresión</t>
  </si>
  <si>
    <t xml:space="preserve">COVID 19 Actualización diaria </t>
  </si>
  <si>
    <t>Pacientes confirmados</t>
  </si>
  <si>
    <t>Razón de confirmados / sospechosos</t>
  </si>
  <si>
    <t>Actividad y prácticas hospitalarias (ingresos/altas)</t>
  </si>
  <si>
    <t>Ingresos / Entradas</t>
  </si>
  <si>
    <t>% casos que requieren hospitalización</t>
  </si>
  <si>
    <t>% casos moderados (que requieren salas)</t>
  </si>
  <si>
    <t>% casos graves(que requieren oxigenoterapia)</t>
  </si>
  <si>
    <t xml:space="preserve">% total casos críticos que también requieren OMEC </t>
  </si>
  <si>
    <t>% total casos críticos que también requieren terapia de reemplazo renal</t>
  </si>
  <si>
    <t>Altas / Salidas</t>
  </si>
  <si>
    <t>DME Casos moderados hospitalizados (días)</t>
  </si>
  <si>
    <t>DME Casos graves hospitalizados (días)</t>
  </si>
  <si>
    <t>DME previos a ventilación mecánica (días de hospitalización)</t>
  </si>
  <si>
    <t>DME Casos críticos en retirada de ventilación mecánica (días)</t>
  </si>
  <si>
    <t>DME Casos críticos con ventilación mecánica (días)</t>
  </si>
  <si>
    <t>Casos críticos con OMEC (días)</t>
  </si>
  <si>
    <t>Casos críticos que necesitan TRR
(Equipamiento / Paciente / Day)</t>
  </si>
  <si>
    <t>Tasa de mortalidad (promedio)</t>
  </si>
  <si>
    <t>Capacidad instalada (para pacientes COVID)</t>
  </si>
  <si>
    <t>Número de camas para casos moderados</t>
  </si>
  <si>
    <t>Número de camas para casos graves (oxigenoterapia)</t>
  </si>
  <si>
    <t>Número de camas para casos críticos (ventilación mecánica)</t>
  </si>
  <si>
    <t>Número de camas críticas para OMEC</t>
  </si>
  <si>
    <t>Número de camas críticas para TRR</t>
  </si>
  <si>
    <t>Recursos humanos *</t>
  </si>
  <si>
    <t>Hospitalizados moderados / Médicos 2211, 2240, 2212  CJC</t>
  </si>
  <si>
    <t>Hospitalizados graves (oxigenoterapia) / Médicos 2211, 2240, 2212 CJC</t>
  </si>
  <si>
    <t>Hospitalizados críticos con ventilación mecánica/ Médicos especialistas (UCI) 2212 CJC</t>
  </si>
  <si>
    <t>Hospitalizados críticos con OMEC/ Médicos especialistas (UCI -OMEC) 2212 CJC</t>
  </si>
  <si>
    <t>Enfermeros</t>
  </si>
  <si>
    <t>Turnos – configuración</t>
  </si>
  <si>
    <t>Duración turno por día por enfermero (horas)</t>
  </si>
  <si>
    <t>Máximo de turnos por enfermero por semana</t>
  </si>
  <si>
    <t>Razones</t>
  </si>
  <si>
    <t>Hospitalizados moderados/ Enfermero profesional 2221, 3221 (Sala)</t>
  </si>
  <si>
    <t>Hospitalizados graves (oxigenoterapia)/ Enfermero profesional 2221, 3221 (Sala)</t>
  </si>
  <si>
    <t>Hospitalizados críticos (ventilación mecánica) / Enfermero profesional (UCI) 2221</t>
  </si>
  <si>
    <t>Hospitalizados críticos con OMEC/ Enfermero profesional (UCI-OMEC) 2221</t>
  </si>
  <si>
    <t>Turnos-configuración</t>
  </si>
  <si>
    <t>Asistentes  (incluyendo auxiliares médicos y de enfermería)</t>
  </si>
  <si>
    <t>Duración de turnos por día y por asistente (horas)</t>
  </si>
  <si>
    <t>Máximo de turnos por asistente por semana</t>
  </si>
  <si>
    <t>Hospitalizados moderados / Asistente (Sala) 3221, 5321, 3256</t>
  </si>
  <si>
    <t>Hospitalizados graves (oxigenoterapia) / Asistente (Sala) 3221, 5321, 3256</t>
  </si>
  <si>
    <t>Hospitalizados críticos con OMEC / Asistente (UCI-OMEC) 3221, 5321, 3256</t>
  </si>
  <si>
    <t>Hospitalizados críticos (ventilación mecánica / Asistente (ICU) 3221, 5321, 3256</t>
  </si>
  <si>
    <t>Hospitalizados críticos con TRR / Asistente (UCI-TRR) 3221, 5321, 3256</t>
  </si>
  <si>
    <t>Hospitalizados críticos con TRR / Médicos especialistas (UCI – TRR) 2212 CJC</t>
  </si>
  <si>
    <t>Hospitalizados críticos con TRR/ Enfermero profesional (UCI-TRR) 2221</t>
  </si>
  <si>
    <t>Capacidad de recursos humanos (para pacientes COVI)</t>
  </si>
  <si>
    <t>Enfermeros 2221, 3221 (Sala)</t>
  </si>
  <si>
    <t>Enfermeros (UCI)  2221</t>
  </si>
  <si>
    <t>Enfermeros (UCI-OMEC) 2221</t>
  </si>
  <si>
    <t>Enfermeros (UCI-ERR) 2221</t>
  </si>
  <si>
    <t>Medical practitioner 2211, 2240, 2212 FTE</t>
  </si>
  <si>
    <t xml:space="preserve"> Specialist medical practitioner (ICU and ICU-RRT) 2212 FTE</t>
  </si>
  <si>
    <t>Médicos 2211, 2240, 2212 CJC</t>
  </si>
  <si>
    <t>Médicos especialistas (UCI  y UCI-TRR) 2212 CJC</t>
  </si>
  <si>
    <t>Médicos especialistas (UCI-OMEC) 2212  CJC</t>
  </si>
  <si>
    <t>Riesgo laboral</t>
  </si>
  <si>
    <t>Probabilidad diaria de infección del personal de salud</t>
  </si>
  <si>
    <t>Número de días en cuarentena o con baja laboral</t>
  </si>
  <si>
    <t>Razón promedio de RH en cuarentena / baja laboral</t>
  </si>
  <si>
    <t>Asistentes– Auxiliares</t>
  </si>
  <si>
    <t>* Excluye necesidades en urgencias</t>
  </si>
  <si>
    <t>Gráficas</t>
  </si>
  <si>
    <t>Día</t>
  </si>
  <si>
    <t>Infección activa ponderada</t>
  </si>
  <si>
    <t>Casos moderados hospitalizados (camas)</t>
  </si>
  <si>
    <t>Casos graves que necesitan oxigenoterapia</t>
  </si>
  <si>
    <t>Casos críticos que necesitan ventilación mecánica</t>
  </si>
  <si>
    <t>Casos críticos que necesitan OMEC</t>
  </si>
  <si>
    <t xml:space="preserve">Número de camas - casos moderados </t>
  </si>
  <si>
    <t xml:space="preserve">Número de camas – casos graves con oxigenoterapia </t>
  </si>
  <si>
    <t>Número de camas - casos críticos con ventilación mecánica</t>
  </si>
  <si>
    <t>Número de camas – casos críticos OMEC</t>
  </si>
  <si>
    <t>Número de camas- casos críticos TRR</t>
  </si>
  <si>
    <t>Casos críticos que necesitan TRR</t>
  </si>
  <si>
    <t>Enfermeros (camas de moderados) necesarios</t>
  </si>
  <si>
    <t>Enfermeros (camas de graves) necesarios</t>
  </si>
  <si>
    <t>Enfermeros (sala) necesarios</t>
  </si>
  <si>
    <t>Enfermeros (UCI) necesarios</t>
  </si>
  <si>
    <t>Enfermeros (UCI-OMEC) necesarios</t>
  </si>
  <si>
    <t>Total enfermeros necesarios</t>
  </si>
  <si>
    <t>Enfermeros (UCI-TRR) necesarios</t>
  </si>
  <si>
    <t>Asistentes (camas de moderados) necesarios</t>
  </si>
  <si>
    <t>Asistentes (camas de graves) necesarios</t>
  </si>
  <si>
    <t>Asistentes (UCI) necesarios</t>
  </si>
  <si>
    <t>Asistentes (UCI-OMEC) necesarios</t>
  </si>
  <si>
    <t>Asistentes (UCI-TRR) necesarios</t>
  </si>
  <si>
    <t>Total asistentes necesarios</t>
  </si>
  <si>
    <t xml:space="preserve"> Medical practioner (moderate bed) Needed</t>
  </si>
  <si>
    <t>Médicos  (camas de moderados) necesarios</t>
  </si>
  <si>
    <t>Médicos  (camas de graves) necesarios</t>
  </si>
  <si>
    <t xml:space="preserve"> Medical practioner (severe bed) Needed</t>
  </si>
  <si>
    <t>Medical practioner (Ward) Needed</t>
  </si>
  <si>
    <t>Médicos especialistas (Sala) necesarios</t>
  </si>
  <si>
    <t>Médicos especialistas (UCI) necesarios</t>
  </si>
  <si>
    <t>Médicos especialistas (UCI-OMEC) necesarios</t>
  </si>
  <si>
    <t>Médicos especialistas (UCI-ERR) necesarios</t>
  </si>
  <si>
    <t>Total médicos necesarios</t>
  </si>
  <si>
    <t>Enfermeros (Sala) necesarios - ajustados</t>
  </si>
  <si>
    <t xml:space="preserve">Enfermeros (UCI-OMEC) necesarios – ajustados </t>
  </si>
  <si>
    <t>Total enfermeros necesarios - ajustados</t>
  </si>
  <si>
    <t>Médicos especialistas (UCI) necesarios – ajustados</t>
  </si>
  <si>
    <t>Total médicos necesarios - ajustados</t>
  </si>
  <si>
    <t>Asistentes necesarios - ajustados</t>
  </si>
  <si>
    <t>Médicos  (Sala) necesarios - ajustados</t>
  </si>
  <si>
    <t>Informes</t>
  </si>
  <si>
    <t>Capacidad – Enfermeros de sala</t>
  </si>
  <si>
    <t>Capacidad – Enfermeros UCI</t>
  </si>
  <si>
    <t>Capacidad - Enfermeros OMEC</t>
  </si>
  <si>
    <t>Capacidad  - Total Enfermeros</t>
  </si>
  <si>
    <t>Capacidad – Enfermeros TRR</t>
  </si>
  <si>
    <t>Capacidad - Médicos  (Sala)</t>
  </si>
  <si>
    <t>Medical Practicioner Ward Capacity</t>
  </si>
  <si>
    <t xml:space="preserve">Capacidad - Médicos especialistas (UCI) </t>
  </si>
  <si>
    <t>Capacidad - Médicos especialistas (OMEC)</t>
  </si>
  <si>
    <t xml:space="preserve">Capacidad  - Total Médicos </t>
  </si>
  <si>
    <t>Total Medical  Practicioner Capacity</t>
  </si>
  <si>
    <t>Capacidad  - Total Asistentes</t>
  </si>
  <si>
    <t>Parámetros</t>
  </si>
  <si>
    <t>COVID-19 / SURGE Instrumento de apoyo a la planificación de recursos humanos de salud</t>
  </si>
  <si>
    <t>Capacidad – camas totales</t>
  </si>
  <si>
    <t>Recursos humanos necesarios</t>
  </si>
  <si>
    <t>Recursos humanos necesarios por tipo (habilidades)</t>
  </si>
  <si>
    <t>Déficit de camas de moderados previsto</t>
  </si>
  <si>
    <t>Déficit de camas de graves previsto</t>
  </si>
  <si>
    <t>Déficit de camas de críticos previsto</t>
  </si>
  <si>
    <t>Déficit de OMEC previsto</t>
  </si>
  <si>
    <t>Déficit de TRR previsto</t>
  </si>
  <si>
    <t>-- ilustrativo --</t>
  </si>
  <si>
    <t>SOFTWARE LICENSE TERMS AND CONDITIONS</t>
  </si>
  <si>
    <t>Adaptt Surge Planning Support Tool</t>
  </si>
  <si>
    <t>IMPORTANT NOTICE: PLEASE READ CAREFULLY BEFORE USING OR DOWNLOADING ADAPTT FROM THIS WEBSITE</t>
  </si>
  <si>
    <t>                                                                                                 I.    INTRODUCTION</t>
  </si>
  <si>
    <t xml:space="preserve">The Adaptt Surge Planning Support Tool (the “Software”) is an experimental surge capacity estimator for inpatient care, aiming to support policymakers in surge resources to respond to COVID-19, by simulating different parameters. </t>
  </si>
  <si>
    <t xml:space="preserve">The Software was developed by the Associação Portuguesa de Administradores Hospitalares and Glintt (the “Authors”) and, as requested by the World Health Organization, the Authors agreed to release it as an open source free software. </t>
  </si>
  <si>
    <t xml:space="preserve">In this sense, the Authors decided to adopt the GNU General Public License (Version 3) – a free, copyleft license for software and other kinds of works – to regulate the terms and conditions of use of the Software. </t>
  </si>
  <si>
    <t xml:space="preserve">Therefore, by using or downloading the Software, you are accepting all the terms and conditions of the GNU General Public License (Version 3), which are reproduced below. </t>
  </si>
  <si>
    <t>If you do not accept them, please do not use or download the Software.</t>
  </si>
  <si>
    <t>                                                                             II.    GNU GENERAL PUBLIC LICENSE</t>
  </si>
  <si>
    <t>Version 3, 29 June 2007</t>
  </si>
  <si>
    <t>Copyright © 2007 Free Software Foundation, Inc. &lt;https://fsf.org/&gt;</t>
  </si>
  <si>
    <t>Everyone is permitted to copy and distribute verbatim copies of this license document, but changing it is not allowed.</t>
  </si>
  <si>
    <t>Preamble</t>
  </si>
  <si>
    <t>The GNU General Public License is a free, copyleft license for software and other kinds of works.</t>
  </si>
  <si>
    <t>The licenses for most software and other practical works are designed to take away your freedom to share and change the works. By contrast, the GNU General Public License is intended to guarantee your freedom to share and change all versions of a program--to make sure it remains free software for all its users. We, the Free Software Foundation, use the GNU General Public License for most of our software; it applies also to any other work released this way by its authors. You can apply it to your programs, too.</t>
  </si>
  <si>
    <t>When we speak of free software, we are referring to freedom, not price. Our General Public Licenses are designed to make sure that you have the freedom to distribute copies of free software (and charge for them if you wish), that you receive source code or can get it if you want it, that you can change the software or use pieces of it in new free programs, and that you know you can do these things.</t>
  </si>
  <si>
    <t>To protect your rights, we need to prevent others from denying you these rights or asking you to surrender the rights. Therefore, you have certain responsibilities if you distribute copies of the software, or if you modify it: responsibilities to respect the freedom of others.</t>
  </si>
  <si>
    <t>For example, if you distribute copies of such a program, whether gratis or for a fee, you must pass on to the recipients the same freedoms that you received. You must make sure that they, too, receive or can get the source code. And you must show them these terms so they know their rights.</t>
  </si>
  <si>
    <t>Developers that use the GNU GPL protect your rights with two steps: (1) assert copyright on the software, and (2) offer you this License giving you legal permission to copy, distribute and/or modify it.</t>
  </si>
  <si>
    <t>For the developers' and authors' protection, the GPL clearly explains that there is no warranty for this free software. For both users' and authors' sake, the GPL requires that modified versions be marked as changed, so that their problems will not be attributed erroneously to authors of previous versions.</t>
  </si>
  <si>
    <t>Some devices are designed to deny users access to install or run modified versions of the software inside them, although the manufacturer can do so. This is fundamentally incompatible with the aim of protecting users' freedom to change the software. The systematic pattern of such abuse occurs in the area of products for individuals to use, which is precisely where it is most unacceptable. Therefore, we have designed this version of the GPL to prohibit the practice for those products. If such problems arise substantially in other domains, we stand ready to extend this provision to those domains in future versions of the GPL, as needed to protect the freedom of users.</t>
  </si>
  <si>
    <t>Finally, every program is threatened constantly by software patents. States should not allow patents to restrict development and use of software on general-purpose computers, but in those that do, we wish to avoid the special danger that patents applied to a free program could make it effectively proprietary. To prevent this, the GPL assures that patents cannot be used to render the program non-free.</t>
  </si>
  <si>
    <t>The precise terms and conditions for copying, distribution and modification follow.</t>
  </si>
  <si>
    <t>TERMS AND CONDITIONS</t>
  </si>
  <si>
    <t>0. Definitions.</t>
  </si>
  <si>
    <t>“This License” refers to version 3 of the GNU General Public License.</t>
  </si>
  <si>
    <t>“Copyright” also means copyright-like laws that apply to other kinds of works, such as semiconductor masks.</t>
  </si>
  <si>
    <t>“The Program” refers to any copyrightable work licensed under this License. Each licensee is addressed as “you”. “Licensees” and “recipients” may be individuals or organizations.</t>
  </si>
  <si>
    <t>To “modify” a work means to copy from or adapt all or part of the work in a fashion requiring copyright permission, other than the making of an exact copy. The resulting work is called a “modified version” of the earlier work or a work “based on” the earlier work.</t>
  </si>
  <si>
    <t>A “covered work” means either the unmodified Program or a work based on the Program.</t>
  </si>
  <si>
    <t>To “propagate” a work means to do anything with it that, without permission, would make you directly or secondarily liable for infringement under applicable copyright law, except executing it on a computer or modifying a private copy. Propagation includes copying, distribution (with or without modification), making available to the public, and in some countries other activities as well.</t>
  </si>
  <si>
    <t>To “convey” a work means any kind of propagation that enables other parties to make or receive copies. Mere interaction with a user through a computer network, with no transfer of a copy, is not conveying.</t>
  </si>
  <si>
    <t>An interactive user interface displays “Appropriate Legal Notices” to the extent that it includes a convenient and prominently visible feature that (1) displays an appropriate copyright notice, and (2) tells the user that there is no warranty for the work (except to the extent that warranties are provided), that licensees may convey the work under this License, and how to view a copy of this License. If the interface presents a list of user commands or options, such as a menu, a prominent item in the list meets this criterion.</t>
  </si>
  <si>
    <t>1. Source Code.</t>
  </si>
  <si>
    <t>The “source code” for a work means the preferred form of the work for making modifications to it. “Object code” means any non-source form of a work.</t>
  </si>
  <si>
    <t>A “Standard Interface” means an interface that either is an official standard defined by a recognized standards body, or, in the case of interfaces specified for a particular programming language, one that is widely used among developers working in that language.</t>
  </si>
  <si>
    <t>The “System Libraries” of an executable work include anything, other than the work as a whole, that (a) is included in the normal form of packaging a Major Component, but which is not part of that Major Component, and (b) serves only to enable use of the work with that Major Component, or to implement a Standard Interface for which an implementation is available to the public in source code form. A “Major Component”, in this context, means a major essential component (kernel, window system, and so on) of the specific operating system (if any) on which the executable work runs, or a compiler used to produce the work, or an object code interpreter used to run it.</t>
  </si>
  <si>
    <t>The “Corresponding Source” for a work in object code form means all the source code needed to generate, install, and (for an executable work) run the object code and to modify the work, including scripts to control those activities. However, it does not include the work's System Libraries, or general-purpose tools or generally available free programs which are used unmodified in performing those activities but which are not part of the work. For example, Corresponding Source includes interface definition files associated with source files for the work, and the source code for shared libraries and dynamically linked subprograms that the work is specifically designed to require, such as by intimate data communication or control flow between those subprograms and other parts of the work.</t>
  </si>
  <si>
    <t>The Corresponding Source need not include anything that users can regenerate automatically from other parts of the Corresponding Source.</t>
  </si>
  <si>
    <t>The Corresponding Source for a work in source code form is that same work.</t>
  </si>
  <si>
    <t>2. Basic Permissions.</t>
  </si>
  <si>
    <t>All rights granted under this License are granted for the term of copyright on the Program, and are irrevocable provided the stated conditions are met. This License explicitly affirms your unlimited permission to run the unmodified Program. The output from running a covered work is covered by this License only if the output, given its content, constitutes a covered work. This License acknowledges your rights of fair use or other equivalent, as provided by copyright law.</t>
  </si>
  <si>
    <t>You may make, run and propagate covered works that you do not convey, without conditions so long as your license otherwise remains in force. You may convey covered works to others for the sole purpose of having them make modifications exclusively for you, or provide you with facilities for running those works, provided that you comply with the terms of this License in conveying all material for which you do not control copyright. Those thus making or running the covered works for you must do so exclusively on your behalf, under your direction and control, on terms that prohibit them from making any copies of your copyrighted material outside their relationship with you.</t>
  </si>
  <si>
    <t>Conveying under any other circumstances is permitted solely under the conditions stated below. Sublicensing is not allowed; section 10 makes it unnecessary.</t>
  </si>
  <si>
    <t>3. Protecting Users' Legal Rights From Anti-Circumvention Law.</t>
  </si>
  <si>
    <t>No covered work shall be deemed part of an effective technological measure under any applicable law fulfilling obligations under article 11 of the WIPO copyright treaty adopted on 20 December 1996, or similar laws prohibiting or restricting circumvention of such measures.</t>
  </si>
  <si>
    <t>When you convey a covered work, you waive any legal power to forbid circumvention of technological measures to the extent such circumvention is effected by exercising rights under this License with respect to the covered work, and you disclaim any intention to limit operation or modification of the work as a means of enforcing, against the work's users, your or third parties' legal rights to forbid circumvention of technological measures.</t>
  </si>
  <si>
    <t>4. Conveying Verbatim Copies.</t>
  </si>
  <si>
    <t>You may convey verbatim copies of the Program's source code as you receive it, in any medium, provided that you conspicuously and appropriately publish on each copy an appropriate copyright notice; keep intact all notices stating that this License and any non-permissive terms added in accord with section 7 apply to the code; keep intact all notices of the absence of any warranty; and give all recipients a copy of this License along with the Program.</t>
  </si>
  <si>
    <t>You may charge any price or no price for each copy that you convey, and you may offer support or warranty protection for a fee.</t>
  </si>
  <si>
    <t>5. Conveying Modified Source Versions.</t>
  </si>
  <si>
    <t>You may convey a work based on the Program, or the modifications to produce it from the Program, in the form of source code under the terms of section 4, provided that you also meet all of these conditions:</t>
  </si>
  <si>
    <t>a) The work must carry prominent notices stating that you modified it, and giving a relevant date.</t>
  </si>
  <si>
    <t>b) The work must carry prominent notices stating that it is released under this License and any conditions added under section 7. This requirement modifies the requirement in section 4 to “keep intact all notices”.</t>
  </si>
  <si>
    <t>c) You must license the entire work, as a whole, under this License to anyone who comes into possession of a copy. This License will therefore apply, along with any applicable section 7 additional terms, to the whole of the work, and all its parts, regardless of how they are packaged. This License gives no permission to license the work in any other way, but it does not invalidate such permission if you have separately received it.</t>
  </si>
  <si>
    <t>d) If the work has interactive user interfaces, each must display Appropriate Legal Notices; however, if the Program has interactive interfaces that do not display Appropriate Legal Notices, your work need not make them do so.</t>
  </si>
  <si>
    <t>A compilation of a covered work with other separate and independent works, which are not by their nature extensions of the covered work, and which are not combined with it such as to form a larger program, in or on a volume of a storage or distribution medium, is called an “aggregate” if the compilation and its resulting copyright are not used to limit the access or legal rights of the compilation's users beyond what the individual works permit. Inclusion of a covered work in an aggregate does not cause this License to apply to the other parts of the aggregate.</t>
  </si>
  <si>
    <t>6. Conveying Non-Source Forms.</t>
  </si>
  <si>
    <t>You may convey a covered work in object code form under the terms of sections 4 and 5, provided that you also convey the machine-readable Corresponding Source under the terms of this License, in one of these ways:</t>
  </si>
  <si>
    <t>a) Convey the object code in, or embodied in, a physical product (including a physical distribution medium), accompanied by the Corresponding Source fixed on a durable physical medium customarily used for software interchange.</t>
  </si>
  <si>
    <t>b) Convey the object code in, or embodied in, a physical product (including a physical distribution medium), accompanied by a written offer, valid for at least three years and valid for as long as you offer spare parts or customer support for that product model, to give anyone who possesses the object code either (1) a copy of the Corresponding Source for all the software in the product that is covered by this License, on a durable physical medium customarily used for software interchange, for a price no more than your reasonable cost of physically performing this conveying of source, or (2) access to copy the Corresponding Source from a network server at no charge.</t>
  </si>
  <si>
    <t>c) Convey individual copies of the object code with a copy of the written offer to provide the Corresponding Source. This alternative is allowed only occasionally and noncommercially, and only if you received the object code with such an offer, in accord with subsection 6b.</t>
  </si>
  <si>
    <t>d) Convey the object code by offering access from a designated place (gratis or for a charge), and offer equivalent access to the Corresponding Source in the same way through the same place at no further charge. You need not require recipients to copy the Corresponding Source along with the object code. If the place to copy the object code is a network server, the Corresponding Source may be on a different server (operated by you or a third party) that supports equivalent copying facilities, provided you maintain clear directions next to the object code saying where to find the Corresponding Source. Regardless of what server hosts the Corresponding Source, you remain obligated to ensure that it is available for as long as needed to satisfy these requirements.</t>
  </si>
  <si>
    <t>e) Convey the object code using peer-to-peer transmission, provided you inform other peers where the object code and Corresponding Source of the work are being offered to the general public at no charge under subsection 6d.</t>
  </si>
  <si>
    <t>A separable portion of the object code, whose source code is excluded from the Corresponding Source as a System Library, need not be included in conveying the object code work.</t>
  </si>
  <si>
    <t>A “User Product” is either (1) a “consumer product”, which means any tangible personal property which is normally used for personal, family, or household purposes, or (2) anything designed or sold for incorporation into a dwelling. In determining whether a product is a consumer product, doubtful cases shall be resolved in favor of coverage. For a particular product received by a particular user, “normally used” refers to a typical or common use of that class of product, regardless of the status of the particular user or of the way in which the particular user actually uses, or expects or is expected to use, the product. A product is a consumer product regardless of whether the product has substantial commercial, industrial or non-consumer uses, unless such uses represent the only significant mode of use of the product.</t>
  </si>
  <si>
    <t>“Installation Information” for a User Product means any methods, procedures, authorization keys, or other information required to install and execute modified versions of a covered work in that User Product from a modified version of its Corresponding Source. The information must suffice to ensure that the continued functioning of the modified object code is in no case prevented or interfered with solely because modification has been made.</t>
  </si>
  <si>
    <t>If you convey an object code work under this section in, or with, or specifically for use in, a User Product, and the conveying occurs as part of a transaction in which the right of possession and use of the User Product is transferred to the recipient in perpetuity or for a fixed term (regardless of how the transaction is characterized), the Corresponding Source conveyed under this section must be accompanied by the Installation Information. But this requirement does not apply if neither you nor any third party retains the ability to install modified object code on the User Product (for example, the work has been installed in ROM).</t>
  </si>
  <si>
    <t>The requirement to provide Installation Information does not include a requirement to continue to provide support service, warranty, or updates for a work that has been modified or installed by the recipient, or for the User Product in which it has been modified or installed. Access to a network may be denied when the modification itself materially and adversely affects the operation of the network or violates the rules and protocols for communication across the network.</t>
  </si>
  <si>
    <t>Corresponding Source conveyed, and Installation Information provided, in accord with this section must be in a format that is publicly documented (and with an implementation available to the public in source code form), and must require no special password or key for unpacking, reading or copying.</t>
  </si>
  <si>
    <t>7. Additional Terms.</t>
  </si>
  <si>
    <t>“Additional permissions” are terms that supplement the terms of this License by making exceptions from one or more of its conditions. Additional permissions that are applicable to the entire Program shall be treated as though they were included in this License, to the extent that they are valid under applicable law. If additional permissions apply only to part of the Program, that part may be used separately under those permissions, but the entire Program remains governed by this License without regard to the additional permissions.</t>
  </si>
  <si>
    <t>When you convey a copy of a covered work, you may at your option remove any additional permissions from that copy, or from any part of it. (Additional permissions may be written to require their own removal in certain cases when you modify the work.) You may place additional permissions on material, added by you to a covered work, for which you have or can give appropriate copyright permission.</t>
  </si>
  <si>
    <t>Notwithstanding any other provision of this License, for material you add to a covered work, you may (if authorized by the copyright holders of that material) supplement the terms of this License with terms:</t>
  </si>
  <si>
    <t>a) Disclaiming warranty or limiting liability differently from the terms of sections 15 and 16 of this License; or</t>
  </si>
  <si>
    <t>b) Requiring preservation of specified reasonable legal notices or author attributions in that material or in the Appropriate Legal Notices displayed by works containing it; or</t>
  </si>
  <si>
    <t>c) Prohibiting misrepresentation of the origin of that material, or requiring that modified versions of such material be marked in reasonable ways as different from the original version; or</t>
  </si>
  <si>
    <t>d) Limiting the use for publicity purposes of names of licensors or authors of the material; or</t>
  </si>
  <si>
    <t>e) Declining to grant rights under trademark law for use of some trade names, trademarks, or service marks; or</t>
  </si>
  <si>
    <t>f) Requiring indemnification of licensors and authors of that material by anyone who conveys the material (or modified versions of it) with contractual assumptions of liability to the recipient, for any liability that these contractual assumptions directly impose on those licensors and authors.</t>
  </si>
  <si>
    <t>All other non-permissive additional terms are considered “further restrictions” within the meaning of section 10. If the Program as you received it, or any part of it, contains a notice stating that it is governed by this License along with a term that is a further restriction, you may remove that term. If a license document contains a further restriction but permits relicensing or conveying under this License, you may add to a covered work material governed by the terms of that license document, provided that the further restriction does not survive such relicensing or conveying.</t>
  </si>
  <si>
    <t>If you add terms to a covered work in accord with this section, you must place, in the relevant source files, a statement of the additional terms that apply to those files, or a notice indicating where to find the applicable terms.</t>
  </si>
  <si>
    <t>Additional terms, permissive or non-permissive, may be stated in the form of a separately written license, or stated as exceptions; the above requirements apply either way.</t>
  </si>
  <si>
    <t>8. Termination.</t>
  </si>
  <si>
    <t>You may not propagate or modify a covered work except as expressly provided under this License. Any attempt otherwise to propagate or modify it is void, and will automatically terminate your rights under this License (including any patent licenses granted under the third paragraph of section 11).</t>
  </si>
  <si>
    <t>However, if you cease all violation of this License, then your license from a particular copyright holder is reinstated (a) provisionally, unless and until the copyright holder explicitly and finally terminates your license, and (b) permanently, if the copyright holder fails to notify you of the violation by some reasonable means prior to 60 days after the cessation.</t>
  </si>
  <si>
    <t>Moreover, your license from a particular copyright holder is reinstated permanently if the copyright holder notifies you of the violation by some reasonable means, this is the first time you have received notice of violation of this License (for any work) from that copyright holder, and you cure the violation prior to 30 days after your receipt of the notice.</t>
  </si>
  <si>
    <t>Termination of your rights under this section does not terminate the licenses of parties who have received copies or rights from you under this License. If your rights have been terminated and not permanently reinstated, you do not qualify to receive new licenses for the same material under section 10.</t>
  </si>
  <si>
    <t>9. Acceptance Not Required for Having Copies.</t>
  </si>
  <si>
    <t>You are not required to accept this License in order to receive or run a copy of the Program. Ancillary propagation of a covered work occurring solely as a consequence of using peer-to-peer transmission to receive a copy likewise does not require acceptance. However, nothing other than this License grants you permission to propagate or modify any covered work. These actions infringe copyright if you do not accept this License. Therefore, by modifying or propagating a covered work, you indicate your acceptance of this License to do so.</t>
  </si>
  <si>
    <t>10. Automatic Licensing of Downstream Recipients.</t>
  </si>
  <si>
    <t>Each time you convey a covered work, the recipient automatically receives a license from the original licensors, to run, modify and propagate that work, subject to this License. You are not responsible for enforcing compliance by third parties with this License.</t>
  </si>
  <si>
    <t>An “entity transaction” is a transaction transferring control of an organization, or substantially all assets of one, or subdividing an organization, or merging organizations. If propagation of a covered work results from an entity transaction, each party to that transaction who receives a copy of the work also receives whatever licenses to the work the party's predecessor in interest had or could give under the previous paragraph, plus a right to possession of the Corresponding Source of the work from the predecessor in interest, if the predecessor has it or can get it with reasonable efforts.</t>
  </si>
  <si>
    <t>You may not impose any further restrictions on the exercise of the rights granted or affirmed under this License. For example, you may not impose a license fee, royalty, or other charge for exercise of rights granted under this License, and you may not initiate litigation (including a cross-claim or counterclaim in a lawsuit) alleging that any patent claim is infringed by making, using, selling, offering for sale, or importing the Program or any portion of it.</t>
  </si>
  <si>
    <t>11. Patents.</t>
  </si>
  <si>
    <t>A “contributor” is a copyright holder who authorizes use under this License of the Program or a work on which the Program is based. The work thus licensed is called the contributor's “contributor version”.</t>
  </si>
  <si>
    <t>A contributor's “essential patent claims” are all patent claims owned or controlled by the contributor, whether already acquired or hereafter acquired, that would be infringed by some manner, permitted by this License, of making, using, or selling its contributor version, but do not include claims that would be infringed only as a consequence of further modification of the contributor version. For purposes of this definition, “control” includes the right to grant patent sublicenses in a manner consistent with the requirements of this License.</t>
  </si>
  <si>
    <t>Each contributor grants you a non-exclusive, worldwide, royalty-free patent license under the contributor's essential patent claims, to make, use, sell, offer for sale, import and otherwise run, modify and propagate the contents of its contributor version.</t>
  </si>
  <si>
    <t>In the following three paragraphs, a “patent license” is any express agreement or commitment, however denominated, not to enforce a patent (such as an express permission to practice a patent or covenant not to sue for patent infringement). To “grant” such a patent license to a party means to make such an agreement or commitment not to enforce a patent against the party.</t>
  </si>
  <si>
    <t>If you convey a covered work, knowingly relying on a patent license, and the Corresponding Source of the work is not available for anyone to copy, free of charge and under the terms of this License, through a publicly available network server or other readily accessible means, then you must either (1) cause the Corresponding Source to be so available, or (2) arrange to deprive yourself of the benefit of the patent license for this particular work, or (3) arrange, in a manner consistent with the requirements of this License, to extend the patent license to downstream recipients. “Knowingly relying” means you have actual knowledge that, but for the patent license, your conveying the covered work in a country, or your recipient's use of the covered work in a country, would infringe one or more identifiable patents in that country that you have reason to believe are valid.</t>
  </si>
  <si>
    <t>If, pursuant to or in connection with a single transaction or arrangement, you convey, or propagate by procuring conveyance of, a covered work, and grant a patent license to some of the parties receiving the covered work authorizing them to use, propagate, modify or convey a specific copy of the covered work, then the patent license you grant is automatically extended to all recipients of the covered work and works based on it.</t>
  </si>
  <si>
    <t>A patent license is “discriminatory” if it does not include within the scope of its coverage, prohibits the exercise of, or is conditioned on the non-exercise of one or more of the rights that are specifically granted under this License. You may not convey a covered work if you are a party to an arrangement with a third party that is in the business of distributing software, under which you make payment to the third party based on the extent of your activity of conveying the work, and under which the third party grants, to any of the parties who would receive the covered work from you, a discriminatory patent license (a) in connection with copies of the covered work conveyed by you (or copies made from those copies), or (b) primarily for and in connection with specific products or compilations that contain the covered work, unless you entered into that arrangement, or that patent license was granted, prior to 28 March 2007.</t>
  </si>
  <si>
    <t>Nothing in this License shall be construed as excluding or limiting any implied license or other defenses to infringement that may otherwise be available to you under applicable patent law.</t>
  </si>
  <si>
    <t>12. No Surrender of Others' Freedom.</t>
  </si>
  <si>
    <t>If conditions are imposed on you (whether by court order, agreement or otherwise) that contradict the conditions of this License, they do not excuse you from the conditions of this License. If you cannot convey a covered work so as to satisfy simultaneously your obligations under this License and any other pertinent obligations, then as a consequence you may not convey it at all. For example, if you agree to terms that obligate you to collect a royalty for further conveying from those to whom you convey the Program, the only way you could satisfy both those terms and this License would be to refrain entirely from conveying the Program.</t>
  </si>
  <si>
    <t>13. Use with the GNU Affero General Public License.</t>
  </si>
  <si>
    <t>Notwithstanding any other provision of this License, you have permission to link or combine any covered work with a work licensed under version 3 of the GNU Affero General Public License into a single combined work, and to convey the resulting work. The terms of this License will continue to apply to the part which is the covered work, but the special requirements of the GNU Affero General Public License, section 13, concerning interaction through a network will apply to the combination as such.</t>
  </si>
  <si>
    <t>14. Revised Versions of this License.</t>
  </si>
  <si>
    <t>The Free Software Foundation may publish revised and/or new versions of the GNU General Public License from time to time. Such new versions will be similar in spirit to the present version, but may differ in detail to address new problems or concerns.</t>
  </si>
  <si>
    <t>Each version is given a distinguishing version number. If the Program specifies that a certain numbered version of the GNU General Public License “or any later version” applies to it, you have the option of following the terms and conditions either of that numbered version or of any later version published by the Free Software Foundation. If the Program does not specify a version number of the GNU General Public License, you may choose any version ever published by the Free Software Foundation.</t>
  </si>
  <si>
    <t>If the Program specifies that a proxy can decide which future versions of the GNU General Public License can be used, that proxy's public statement of acceptance of a version permanently authorizes you to choose that version for the Program.</t>
  </si>
  <si>
    <t>Later license versions may give you additional or different permissions. However, no additional obligations are imposed on any author or copyright holder as a result of your choosing to follow a later version.</t>
  </si>
  <si>
    <t>15. Disclaimer of Warranty.</t>
  </si>
  <si>
    <t>THERE IS NO WARRANTY FOR THE PROGRAM, TO THE EXTENT PERMITTED BY APPLICABLE LAW. EXCEPT WHEN OTHERWISE STATED IN WRITING THE COPYRIGHT HOLDERS AND/OR OTHER PARTIES PROVIDE THE PROGRAM “AS IS” WITHOUT WARRANTY OF ANY KIND, EITHER EXPRESSED OR IMPLIED, INCLUDING, BUT NOT LIMITED TO, THE IMPLIED WARRANTIES OF MERCHANTABILITY AND FITNESS FOR A PARTICULAR PURPOSE. THE ENTIRE RISK AS TO THE QUALITY AND PERFORMANCE OF THE PROGRAM IS WITH YOU. SHOULD THE PROGRAM PROVE DEFECTIVE, YOU ASSUME THE COST OF ALL NECESSARY SERVICING, REPAIR OR CORRECTION.</t>
  </si>
  <si>
    <t>16. Limitation of Liability.</t>
  </si>
  <si>
    <t>IN NO EVENT UNLESS REQUIRED BY APPLICABLE LAW OR AGREED TO IN WRITING WILL ANY COPYRIGHT HOLDER, OR ANY OTHER PARTY WHO MODIFIES AND/OR CONVEYS THE PROGRAM AS PERMITTED ABOVE, BE LIABLE TO YOU FOR DAMAGES, INCLUDING ANY GENERAL, SPECIAL, INCIDENTAL OR CONSEQUENTIAL DAMAGES ARISING OUT OF THE USE OR INABILITY TO USE THE PROGRAM (INCLUDING BUT NOT LIMITED TO LOSS OF DATA OR DATA BEING RENDERED INACCURATE OR LOSSES SUSTAINED BY YOU OR THIRD PARTIES OR A FAILURE OF THE PROGRAM TO OPERATE WITH ANY OTHER PROGRAMS), EVEN IF SUCH HOLDER OR OTHER PARTY HAS BEEN ADVISED OF THE POSSIBILITY OF SUCH DAMAGES.</t>
  </si>
  <si>
    <t>17. Interpretation of Sections 15 and 16.</t>
  </si>
  <si>
    <t>If the disclaimer of warranty and limitation of liability provided above cannot be given local legal effect according to their terms, reviewing courts shall apply local law that most closely approximates an absolute waiver of all civil liability in connection with the Program, unless a warranty or assumption of liability accompanies a copy of the Program in return for a fee.</t>
  </si>
  <si>
    <t>END OF TERMS AND CONDITIONS</t>
  </si>
  <si>
    <t>Confirmed/total (contraints 3)</t>
  </si>
  <si>
    <t>Confirmed/total (contraints 4)</t>
  </si>
  <si>
    <t>Contacts per person (constraints 3)</t>
  </si>
  <si>
    <t>Contacts per person (constraints 4)</t>
  </si>
  <si>
    <t>Probability Infection (constraints 3)</t>
  </si>
  <si>
    <t>Probability Infection (constraints 4)</t>
  </si>
  <si>
    <t>Start Day (constraints 1)</t>
  </si>
  <si>
    <t>Start Day (constraints 2)</t>
  </si>
  <si>
    <t>Start Day 3 (End day constraints 2)</t>
  </si>
  <si>
    <t>Start Day 4 (End day constraints 1)</t>
  </si>
  <si>
    <t>End of suppression measures</t>
  </si>
  <si>
    <t>End of mitigation measures</t>
  </si>
  <si>
    <t>Contact tracing</t>
  </si>
  <si>
    <t>Home care follow-up</t>
  </si>
  <si>
    <t>Ratio of Suspected cases / Active patients</t>
  </si>
  <si>
    <t>Professionals needed to contact tracing</t>
  </si>
  <si>
    <t>Mild patients in followup</t>
  </si>
  <si>
    <t>Number of healthcare professionals needed</t>
  </si>
  <si>
    <t>People to trace contacts</t>
  </si>
  <si>
    <t>Average of mild patients discharged</t>
  </si>
  <si>
    <t>Mild patients in follow-up / Healthcare professional</t>
  </si>
  <si>
    <t>Human resources to contact trace &amp; Home care follow-up</t>
  </si>
  <si>
    <t>HR capacity to contact trace &amp; Home care follow-up</t>
  </si>
  <si>
    <t>HR capacity to contact tracing</t>
  </si>
  <si>
    <t>HR capacity to homecare follow-up</t>
  </si>
  <si>
    <t>ALoS of follow-up (days)</t>
  </si>
  <si>
    <t>Mild patients to follow-up Today</t>
  </si>
  <si>
    <t>Homecare follow-up</t>
  </si>
  <si>
    <t>Окончание мер по подавлению передачи</t>
  </si>
  <si>
    <t>Окончание мер по снижению передачи</t>
  </si>
  <si>
    <t>Отслеживание контактов</t>
  </si>
  <si>
    <t>Соотношение случаи с подозрением/активные больные</t>
  </si>
  <si>
    <t>Случаи с подозрением/работник по отслеживанию контактов</t>
  </si>
  <si>
    <t>Помощь и наблюдение на дому</t>
  </si>
  <si>
    <t>Средняя продолжительность пребывания под наблюдением (дней)</t>
  </si>
  <si>
    <t>Больные с легкой степенью под наблюдением/медицинский работник</t>
  </si>
  <si>
    <t>Возможности КРЗ для отслеживания контактов и помощи и наблюдения на дому</t>
  </si>
  <si>
    <t xml:space="preserve"> Кадровые ресурсы для отслеживания контактов и помощи и наблюдения на дому </t>
  </si>
  <si>
    <t>Люди для отслеживания контактов</t>
  </si>
  <si>
    <t>Работники, необходимые для отслеживания контактов</t>
  </si>
  <si>
    <t>Возможности КРЗ для отслеживания контактов</t>
  </si>
  <si>
    <t>Больные с легкой степенью под наблюдением</t>
  </si>
  <si>
    <t>Необходимая численность медицинских работников</t>
  </si>
  <si>
    <t>Возможности КРЗ для помощи и наблюдения на дому</t>
  </si>
  <si>
    <t>نموذج توضيحي</t>
  </si>
  <si>
    <t>اليوم الذي أبلغ فيه عن الحالات الأولى</t>
  </si>
  <si>
    <t>إجمالي الأيام التي يمكن التنبؤ بها</t>
  </si>
  <si>
    <t>البلد أو الإقليم</t>
  </si>
  <si>
    <t>النظر في معدل الهجمات</t>
  </si>
  <si>
    <t>سيناريو معدل الهجمات</t>
  </si>
  <si>
    <t>معدل الهجمات القطرية</t>
  </si>
  <si>
    <t>السكان المستهدفون</t>
  </si>
  <si>
    <t>السيناريو الآخر للسكان المستهدفين</t>
  </si>
  <si>
    <t>النموذج الوبائي</t>
  </si>
  <si>
    <t>عدد التكاثر الأساسي Rₒ</t>
  </si>
  <si>
    <t>نموذج خطأ مربع متوسط الجذر RMSE (خطأ النموذج مقابل البيانات الحقيقية)</t>
  </si>
  <si>
    <t>لا توجد إجراءات للتخفيف</t>
  </si>
  <si>
    <t>المخالطون لكل حالة</t>
  </si>
  <si>
    <t>احتمال العدوى</t>
  </si>
  <si>
    <t>إجراءات التخفيف</t>
  </si>
  <si>
    <t>تاريخ بدء الإجراء (بعد الإبلاغ عن الحالة الأولى)</t>
  </si>
  <si>
    <t>إجراءات الإيقاف</t>
  </si>
  <si>
    <t>نهاية إجراءات الإيقاف</t>
  </si>
  <si>
    <t>المخالطون لكل شخص</t>
  </si>
  <si>
    <t>نهاية إجراءات التخفيف</t>
  </si>
  <si>
    <t>آخر المستجدات اليومية لكوفيد-19</t>
  </si>
  <si>
    <t>الحالات المرضية المؤكدة حاليًا</t>
  </si>
  <si>
    <t>نسبة الحالات المؤكدة/ الحالات المشتبه فيها</t>
  </si>
  <si>
    <t>نشاط المستشفى وممارساته (الحالات الداخلة / والخارجة)</t>
  </si>
  <si>
    <t>الحالات الداخلة</t>
  </si>
  <si>
    <t>النسبة المئوية للحالات المبلغ عنها التي تستدعي العلاج في المستشفى</t>
  </si>
  <si>
    <t>النسبة المئوية للحالات المعتدلة (التي تتطلب معالجة في عنابر المستشفى)</t>
  </si>
  <si>
    <t>النسبة المئوية للحالات الوخيمة (التي تتطلب معالجة بالأكسجين)</t>
  </si>
  <si>
    <t>النسبة المئوية للحالات الحرجة (التي تتطلب تهوية ميكانيكية)</t>
  </si>
  <si>
    <t>النسبة المئوية من إجمالي الحالات الحرجة التي تتطلب أيضاً أكسجة غشائية خارج الجسم ECMO</t>
  </si>
  <si>
    <t>النسبة المئوية من إجمالي الحالات الحرجة التي تتطلب أيضاً علاجًا بالبدائل الكلوية RRT</t>
  </si>
  <si>
    <t>الحالات الخارجة</t>
  </si>
  <si>
    <t>متوسط مدة إقامة الحالات المعتدلة في المستشفى (بالأيام)</t>
  </si>
  <si>
    <t>متوسط مدة إقامة الحالات الوخيمة في المستشفى (بالأيام)</t>
  </si>
  <si>
    <t>متوسط مدة الإقامة في المستشفى قبل استعمال التهوية الميكانيكية (بالأيام)</t>
  </si>
  <si>
    <t>متوسط مدة الإقامة لتقليل التهوية الميكانيكية للحالات الحرجة (بالأيام)</t>
  </si>
  <si>
    <t>متوسط مدة الإقامة للحالات الحرجة التي استدعت التهوية الميكانيكية (بالأيام)</t>
  </si>
  <si>
    <t>متوسط مدة الإقامة للحالات الحرجة التي تطلبت أكسجة غشائية خارج الجسم (بالأيام)</t>
  </si>
  <si>
    <t>الحالات الحرجة التي تحتاج إلى علاج بالبدائل الكلوية (المعدات/المرضى/اليوم)</t>
  </si>
  <si>
    <t>متوسط معدل الإماتة</t>
  </si>
  <si>
    <t>القدرة التأسيسية (لاستيعاب مرضى كوفيد)</t>
  </si>
  <si>
    <t>عدد أسرّة الحالات المعتدلة</t>
  </si>
  <si>
    <t>عدد أسرّة الحالات الوخيمة (المعالجة بالأكسجين)</t>
  </si>
  <si>
    <t>عدد أسرّة الحالات الحرجة المعالجة بالتهوية الميكانيكية</t>
  </si>
  <si>
    <t>عدد أسرّة الحالات الحرجة المعالجة بالأكسجة الغشائية خارج الجسم</t>
  </si>
  <si>
    <t>عدد أسرّة الحالات الحرجة المعالجة بالبدائل الكلوية RRT</t>
  </si>
  <si>
    <t>الموارد البشرية *</t>
  </si>
  <si>
    <t>الممارس الطبي</t>
  </si>
  <si>
    <t>المرضى الداخليون بحالات معتدلة / ممارس طبي 2211، 2240، 2212 مكافئ بدوام كامل FTE</t>
  </si>
  <si>
    <t>المرضى الداخليون بحالات وخيمة (معالجة بالأكسجين) / ممارس طبي 2211، 2240، 2212 مكافئ بدوام كامل FTE</t>
  </si>
  <si>
    <t>المرضى الداخليون ذوو التهوية الميكانيكية / ممارس طبي متخصص (وحدة العناية المركزة) 2212 مكافئ بدوام كامل FTE</t>
  </si>
  <si>
    <t>المرضى الداخليون بحالات حرجة استدعت أكسجة غشائية خارج الجسم /ممارس طبي متخصص (وحدة الرعاية المركزة - أكسجة غشائية خارج الجسم ) 2212 مكافئ بدوام كامل FTE</t>
  </si>
  <si>
    <t>المرضى الداخليون بحالات حرجة استدعت علاجًا بالبدائل الكلوية /ممارس طبي متخصص (وحدة الرعاية المركزة - العلاج بالبدائل الكلوية) 2212 مكافئ بدوام كامل FTE</t>
  </si>
  <si>
    <t>مهنيو التمريض</t>
  </si>
  <si>
    <t>شكل المناوبات</t>
  </si>
  <si>
    <t>مدة المناوبة في اليوم لكل ممرض (بالساعات)</t>
  </si>
  <si>
    <t>الحد الأقصى للمناوبات في الأسبوع لكل ممرض</t>
  </si>
  <si>
    <t>النسب</t>
  </si>
  <si>
    <t>متوسط عدد المرضى الداخليين/مهنيي التمريض 2221، 3221 (عنابر المستشفى)</t>
  </si>
  <si>
    <t>المرضى الداخليون بحالات وخيمة (معالجة بالأكسجين) / مهنيي تمريض 2221، 3221 (عنابر المستشفى)</t>
  </si>
  <si>
    <t>المرضى الداخليون بحالات وخيمة ذوو التهوية الميكانيكية/ مهنيي التمريض (وحدة الرعاية المركزة) 2221</t>
  </si>
  <si>
    <t>المرضى الداخليون بحالات حرجة استدعت أكسجة غشائية خارج الجسم / مهنيي التمريض (وحدة الرعاية المركزة - أكسجة غشائية خارج الجسم) 2221</t>
  </si>
  <si>
    <t>المرضى الداخليون بحالات حرجة استدعت علاجًا بالبدائل الكلوية / مهنيي التمريض (وحدة الرعاية المركزة - العلاج بالبدائل الكلوية) 2221</t>
  </si>
  <si>
    <t>مساعدو الرعاية الصحية، ويشملون التمريض والمساعدين الطبيين</t>
  </si>
  <si>
    <t>مدة المناوبة في اليوم لكل مساعد رعاية صحية (بالساعات)</t>
  </si>
  <si>
    <t>العدد الأقصى لنوبات العمل في الأسبوع لكل مساعد رعاية صحية</t>
  </si>
  <si>
    <t>المرضى الداخليون بحالات معتدلة / مساعد رعاية صحية (عنابر المستشفى) 3221، 5321، 3256</t>
  </si>
  <si>
    <t>المرضى الداخليون بحالات وخيمة (معالجة بالأكسجين) / مساعد رعاية صحية (عنابر المستشفى) 3221، 5321، 3256</t>
  </si>
  <si>
    <t>المرضى الداخليون بحالات وخيمة ذوو التهوية الميكانيكية/ مساعد رعاية صحية (وحدة الرعاية المركزة) 3221, 5321, 3256</t>
  </si>
  <si>
    <t>المرضى الداخليون بحالات حرجة معالجة بأكسجة غشائية خارج الجسم / مساعد الرعاية الصحية (وحدة الرعاية المركزة - الأكسجة الغشائية خارج الجسم) 3221، 5321، 3256</t>
  </si>
  <si>
    <t>المرضى الداخليون بحالات حرجة استدعت علاجًا بالبدائل الكلوية / مساعد الرعاية الصحية (وحدة الرعاية المركزة - العلاج بالبدائل الكلوية) 3221، 5321، 3256</t>
  </si>
  <si>
    <t>قدرة الموارد البشرية (لاستيعاب مرضى كوفيد)</t>
  </si>
  <si>
    <t>مهنيو التمريض 2221, 3221 (عنابر المستشفى)</t>
  </si>
  <si>
    <t>مهنيو التمريض (وحدة الرعاية المركزة) 2221</t>
  </si>
  <si>
    <t>مهنيو التمريض (وحدة الرعاية المركزة - أكسجة غشائية خارج الجسم) 2221</t>
  </si>
  <si>
    <t>مهنيو التمريض (وحدة الرعاية المركزة - العلاج بالبدائل الكلوية) 2221</t>
  </si>
  <si>
    <t>الممارسون العامون</t>
  </si>
  <si>
    <t>الممارس العام 2211, 2240, 2212</t>
  </si>
  <si>
    <t>ممارس طبي متخصص (وحدة الرعاية المركزة - العلاج بالبدائل الكلوية) 2212</t>
  </si>
  <si>
    <t>ممارس طبي متخصص (وحدة الرعاية المركزة - أكسجة غشائية خارج الجسم) 2212 مكافئ بدوام كامل FTE</t>
  </si>
  <si>
    <t>مساعد رعاية صحية</t>
  </si>
  <si>
    <t>المخاطر المهنية للموارد البشرية</t>
  </si>
  <si>
    <t>الاحتمال اليومي لإصابة المهنيين الصحيين بالعدوى</t>
  </si>
  <si>
    <t>عدد الأيام في الحجر الصحي أو الإجازة المرضية</t>
  </si>
  <si>
    <t>متوسط نسبة الموارد البشرية في الحجر الصحي / الإجازة المرضية</t>
  </si>
  <si>
    <t>الموارد البشرية لتتبع المخالطين ومتابعة الرعاية المنزلية</t>
  </si>
  <si>
    <t>تتبع المخالطين</t>
  </si>
  <si>
    <t>نسبة الحالات المشتبه فيها / المرضى النشطون</t>
  </si>
  <si>
    <t>المرضى المشتبه بهم / المهنيون المتتبعون للحالات</t>
  </si>
  <si>
    <t>متابعة الرعاية المنزلية</t>
  </si>
  <si>
    <t>متوسط مدة المتابعة (بالأيام)</t>
  </si>
  <si>
    <t>الحالات المرضية المعتدلة المتابعة / مهنيو الرعاية الصحية</t>
  </si>
  <si>
    <t>قدرة الموارد البشرية على تتبع المخالطين ومتابعة الرعاية المنزلية</t>
  </si>
  <si>
    <t>* يستثنى احتياجات الطوارئ</t>
  </si>
  <si>
    <t>الرسومات</t>
  </si>
  <si>
    <t>اليوم</t>
  </si>
  <si>
    <t>المصاب النشط المرجح</t>
  </si>
  <si>
    <t>أسرّة الحالات المعتدلة المعالجة في المستشفى</t>
  </si>
  <si>
    <t>الحالات الوخيمة التي تحتاج إلى معالجة بالأكسجين</t>
  </si>
  <si>
    <t>الحالات الحرجة التي تحتاج تهوية ميكانيكية</t>
  </si>
  <si>
    <t>الحالات الحرجة التي تحتاج أكسجة غشائية خارج الجسم</t>
  </si>
  <si>
    <t>الحالات الحرجة التي تحتاج علاجًا بالبدائل الكلوية</t>
  </si>
  <si>
    <t>عدد أسرّة الحالات الحرجة المعالجة بالبدائل الكلوية RRT  </t>
  </si>
  <si>
    <t>مهنيو التمريض المطلوبون (لأسرّة الحالات المعتدلة)</t>
  </si>
  <si>
    <t>مهنيو التمريض المطلوبون (لأسرّة الحالات الوخيمة)</t>
  </si>
  <si>
    <t>مهنيو التمريض المطلوبون (العنابر)</t>
  </si>
  <si>
    <t>مهنيو التمريض (وحدة الرعاية المركزة)</t>
  </si>
  <si>
    <t>مهنيو التمريض المطلوبون (وحدة الرعاية المركزة - أكسجة غشائية خارج الجسم)</t>
  </si>
  <si>
    <t>مهنيو التمريض المطلوبون (وحدة الرعاية المركزة - العلاج بالبدائل الكلوية)</t>
  </si>
  <si>
    <t>إجمالي عدد طاقم التمريض المطلوب</t>
  </si>
  <si>
    <t>مساعد الرعاية الصحية المهني المطلوب (الأسرّة للحالات المعتدلة)</t>
  </si>
  <si>
    <t>مساعد الرعاية الصحية المهني المطلوب (الأسرّة للحالات الوخيمة)</t>
  </si>
  <si>
    <t>مساعد الرعاية الصحية المهني المطلوب (وحدة الرعاية المركزة )</t>
  </si>
  <si>
    <t>مساعد الرعاية الصحية المهني المطلوب (وحدة الرعاية المركزة - أكسجة غشائية خارج الجسم)</t>
  </si>
  <si>
    <t>مساعد الرعاية الصحية المهني المطلوب (وحدة الرعاية المركزة - العلاج بالبدائل الكلوية)</t>
  </si>
  <si>
    <t>إجمالي مساعدي الرعاية الصحية المهنيين المطلوبين</t>
  </si>
  <si>
    <t>الممارس الطبي المتخصص المطلوب (لأسرّة الحالات المعتدلة)</t>
  </si>
  <si>
    <t>الممارس الطبي المتخصص المطلوب (لأسرّة الحالات الوخيمة)</t>
  </si>
  <si>
    <t>الممارس الطبي المتخصص المطلوب (لعنابر المستشفى)</t>
  </si>
  <si>
    <t>الممارس الطبي المتخصص المطلوب (لوحدة الرعاية المركزة)</t>
  </si>
  <si>
    <t>الممارس الطبي المتخصص المطلوب (لوحدة الرعاية المركزة - للأكسجة الغشائية خارج الجسم)</t>
  </si>
  <si>
    <t>الممارس الطبي المتخصص المطلوب (وحدة الرعاية المركزة - العلاج بالبدائل الكلوية)</t>
  </si>
  <si>
    <t>إجمالي الممارسين الطبيين المتخصصين المطلوبين</t>
  </si>
  <si>
    <t>العدد المُصَحّح لمهنيي التمريض المطلوبين لعنابر المستشفى</t>
  </si>
  <si>
    <t>العدد المُصَحّح لمهنيي التمريض المطلوبين (لوحدة الرعاية المركزة - للأكسجة الغشائية خارج الجسم)</t>
  </si>
  <si>
    <t>إجمالي العدد المُصَحّح لمهنيي التمريض المطلوبين</t>
  </si>
  <si>
    <t>العدد المُصَحّح للممارسين الطبيين المتخصصين المطلوبين (لعنابر المستشفى)</t>
  </si>
  <si>
    <t>العدد المُصَحّح للممارسين الطبيين المتخصصين المطلوبين (لوحدة الرعاية المركزة)</t>
  </si>
  <si>
    <t>الإجمالي المُصَحّح للممارسين الطبيين المتخصصين المطلوبين</t>
  </si>
  <si>
    <t>العدد المُصَحّح لمساعدي الرعاية الصحية المهنيين المطلوبين</t>
  </si>
  <si>
    <t>المبلغ عنه</t>
  </si>
  <si>
    <t>القدرة التمريضية في عنابر المستشفى</t>
  </si>
  <si>
    <t>القدرة التمريضية في وحدة العناية المركزة</t>
  </si>
  <si>
    <t>القدرة التمريضية على الأكسجة الغشائية خارج الجسم</t>
  </si>
  <si>
    <t>القدرة التمريضية على العلاج بالبدائل الكلوية</t>
  </si>
  <si>
    <t>إجمالي القدرة التمريضية</t>
  </si>
  <si>
    <t>قدرة الممارسين الطبيين المتخصصين في عنابر المستشفى</t>
  </si>
  <si>
    <t>قدرة الممارسين الطبيين المتخصصين في وحدة الرعاية المركزة</t>
  </si>
  <si>
    <t>قدرة الممارسين الطبيين المتخصصين على الأكسجة الغشائية خارج الجسم</t>
  </si>
  <si>
    <t>إجمالي قدرة الممارسين الطبيين المتخصصين</t>
  </si>
  <si>
    <t>قدرة مساعد الرعاية الصحية</t>
  </si>
  <si>
    <t>الناس المتتبعون للمخالطين</t>
  </si>
  <si>
    <t>المهنيون المطلوبون لتتبع المخالطين</t>
  </si>
  <si>
    <t>قدرة الموارد البشرية على تتبع المخالطين</t>
  </si>
  <si>
    <t>الحالات المرضية المعتدلة التي تخصع للمتابعة</t>
  </si>
  <si>
    <t>عدد مهنيي الرعاية الصحية المطلوبين</t>
  </si>
  <si>
    <t>قدرة الموارد البشرية على متابعة الرعاية المنزلية</t>
  </si>
  <si>
    <t>- متثابتات توضيحية لأغراض تحليل السيناريو -</t>
  </si>
  <si>
    <t>كوفيد-19 | أداة دعم التخطيط للزيادة المفاجئة في الحالات</t>
  </si>
  <si>
    <t>-- توضيحات --</t>
  </si>
  <si>
    <t>السعة السريرية</t>
  </si>
  <si>
    <t>الموارد البشرية اللازمة (باستثناء فرق الطوارئ)</t>
  </si>
  <si>
    <t>الموارد البشرية اللازمة بحسب المهارات (باستثناء فرق الطوارئ)</t>
  </si>
  <si>
    <t>النقص المتوقع لأسرّة الحالات المعتدلة :</t>
  </si>
  <si>
    <t>النقص المتوقع لأسرّة الحالات الوخيمة:</t>
  </si>
  <si>
    <t>النقص المتوقع لأسرّة الحالات الحرجة (التهوية):</t>
  </si>
  <si>
    <t>النقص المتوقع في الأكسجة الغشائية خارج الجسم:</t>
  </si>
  <si>
    <t>النقص المتوقع في العلاج بالبدائل الكلوية:</t>
  </si>
  <si>
    <r>
      <t>R</t>
    </r>
    <r>
      <rPr>
        <b/>
        <vertAlign val="subscript"/>
        <sz val="11"/>
        <color theme="1"/>
        <rFont val="Calibri"/>
        <family val="2"/>
        <scheme val="minor"/>
      </rPr>
      <t>t</t>
    </r>
  </si>
  <si>
    <r>
      <t>R</t>
    </r>
    <r>
      <rPr>
        <vertAlign val="subscript"/>
        <sz val="11"/>
        <color theme="1"/>
        <rFont val="Calibri"/>
        <family val="2"/>
        <scheme val="minor"/>
      </rPr>
      <t>t1</t>
    </r>
  </si>
  <si>
    <r>
      <t>R</t>
    </r>
    <r>
      <rPr>
        <vertAlign val="subscript"/>
        <sz val="11"/>
        <color theme="1"/>
        <rFont val="Calibri"/>
        <family val="2"/>
        <scheme val="minor"/>
      </rPr>
      <t>t2</t>
    </r>
  </si>
  <si>
    <r>
      <t>R</t>
    </r>
    <r>
      <rPr>
        <vertAlign val="subscript"/>
        <sz val="11"/>
        <color theme="1"/>
        <rFont val="Calibri"/>
        <family val="2"/>
        <scheme val="minor"/>
      </rPr>
      <t>t3</t>
    </r>
  </si>
  <si>
    <r>
      <t>R</t>
    </r>
    <r>
      <rPr>
        <vertAlign val="subscript"/>
        <sz val="11"/>
        <color theme="1"/>
        <rFont val="Calibri"/>
        <family val="2"/>
        <scheme val="minor"/>
      </rPr>
      <t>t4</t>
    </r>
  </si>
  <si>
    <t>Will Infect (no smooth)</t>
  </si>
  <si>
    <t>\</t>
  </si>
  <si>
    <t>Rt</t>
  </si>
  <si>
    <t>Ratio error deviation</t>
  </si>
  <si>
    <t>Sensitive Analysis (+ X Suspected patients / Contact tracer professional)</t>
  </si>
  <si>
    <t>Suspected patients / Contact tracer professional (First day)</t>
  </si>
  <si>
    <t>Suspected patients / Contact tracer professional (Following days)</t>
  </si>
  <si>
    <t>Total people to trace</t>
  </si>
  <si>
    <t>New suspected to trace contacts</t>
  </si>
  <si>
    <t>Suspected to trace contacts in the following days</t>
  </si>
  <si>
    <t>Suspected people to trace contacts LowerBound</t>
  </si>
  <si>
    <t>Suspected people to trace contacts UpperBound</t>
  </si>
  <si>
    <t>Professionals needed to contact tracing (First Day)</t>
  </si>
  <si>
    <t>Professionals needed to contact tracing (Following Days)</t>
  </si>
  <si>
    <t>HR capacity to contact tracing (First Day)</t>
  </si>
  <si>
    <t>HR capacity to contact tracing (Following Days)</t>
  </si>
  <si>
    <t>ALoS contact trace</t>
  </si>
  <si>
    <t>Mild patients in followup LB</t>
  </si>
  <si>
    <t>Mild patients in followup UB</t>
  </si>
  <si>
    <t>Deviation</t>
  </si>
  <si>
    <t>Professionals needed to contact tracing 1st Day (Sensitive Analysis)</t>
  </si>
  <si>
    <t>Professionals needed to contact tracing Following Days (Sensitive Analysis)</t>
  </si>
  <si>
    <t>Fim das medidas de supressão</t>
  </si>
  <si>
    <t>Fim das medidas de mitigação</t>
  </si>
  <si>
    <t>Date des premiers cas signalés</t>
  </si>
  <si>
    <t>Nbre total de jours de la prévision</t>
  </si>
  <si>
    <t>Pays ou région</t>
  </si>
  <si>
    <t>Examiner le taux d’attaque</t>
  </si>
  <si>
    <t>Scénario de taux d’attaque</t>
  </si>
  <si>
    <t>Taux d’attaque dans le pays</t>
  </si>
  <si>
    <t>Population cible</t>
  </si>
  <si>
    <t>Autre scénario population cible</t>
  </si>
  <si>
    <t>Modèle épidémiologique</t>
  </si>
  <si>
    <t>Modèle RMSE (erreur du modèle &gt;&lt; données réellement notifiées)</t>
  </si>
  <si>
    <t>Pas de mesures d’atténuation</t>
  </si>
  <si>
    <t xml:space="preserve">Contacts par personne </t>
  </si>
  <si>
    <t>Probabilité d'une infection</t>
  </si>
  <si>
    <t>Mesures d’atténuation</t>
  </si>
  <si>
    <t>Contacts par personne</t>
  </si>
  <si>
    <t>Date à laquelle la mesure a été introduite (après notification du premier cas)</t>
  </si>
  <si>
    <t>Mesures de suppression</t>
  </si>
  <si>
    <t>Bilan quotidien COVID-19</t>
  </si>
  <si>
    <t>Patients actuellement confirmés</t>
  </si>
  <si>
    <t>Ratio de cas confirmés/suspectés</t>
  </si>
  <si>
    <t>Activités et pratiques des hôpitaux (intensification/diminution)</t>
  </si>
  <si>
    <t>Intensification</t>
  </si>
  <si>
    <t>% de cas signalés nécessitant une hospitalisation</t>
  </si>
  <si>
    <t xml:space="preserve">% de cas modérés (nécessitant l’admission dans un service) </t>
  </si>
  <si>
    <t>% de cas graves (nécessitant une oxygénothérapie)</t>
  </si>
  <si>
    <t>% de cas critiques (nécessitant une ventilation mécanique)</t>
  </si>
  <si>
    <t xml:space="preserve">% du total des cas critiques nécessitant aussi une ECMO </t>
  </si>
  <si>
    <t>% du total des cas critiques nécessitant aussi une TRR</t>
  </si>
  <si>
    <t>Diminution</t>
  </si>
  <si>
    <t>ALOS hospitalisation de cas modérés (en nb de jours)</t>
  </si>
  <si>
    <t>ALOS hospitalisation de cas graves (en nb de jours)</t>
  </si>
  <si>
    <t xml:space="preserve">ALOS hospitalisation avant ventilation mécanique (en nb de jours) </t>
  </si>
  <si>
    <t xml:space="preserve">ALOS traitement dégressif des cas critiques par ventilation mécanique (en nb de jours) </t>
  </si>
  <si>
    <t>ALOS des cas critiques sous ventilation mécanique (en nb de jours)</t>
  </si>
  <si>
    <t>ALOS des cas graves sous ECMO (en nb de jours)</t>
  </si>
  <si>
    <t>Cas critiques nécessitant une TRR (équipement/patient/jour)</t>
  </si>
  <si>
    <t>Taux moyen de mortalité</t>
  </si>
  <si>
    <t>Capacité installée (pour les patients ayant contracté la COVID-19)</t>
  </si>
  <si>
    <t>Nombre de lits pour les cas modérés</t>
  </si>
  <si>
    <t>Nombre de lits pour les cas graves (oxygénothérapie)</t>
  </si>
  <si>
    <t>Nombre de lits critiques pour ventilation mécanique</t>
  </si>
  <si>
    <t xml:space="preserve">Nombre de lits critiques pour ECMO </t>
  </si>
  <si>
    <t xml:space="preserve">Nombre de lits critiques pour TRR </t>
  </si>
  <si>
    <t>Ressources humaines *</t>
  </si>
  <si>
    <t>Professionnel de santé</t>
  </si>
  <si>
    <t xml:space="preserve">Patients hospitalisés - état intermédiaire/ Professionnels de santé ETP 2211, 2240, 2212 </t>
  </si>
  <si>
    <t>Patients hospitalisés - état grave (oxygénothérapie)/ Prof. de santé ETP 2211, 2240, 2212</t>
  </si>
  <si>
    <t>Patients hospitalisés - état critique, sous ventilation mécanique /  Médecin spécialiste (USI) ETP 2212</t>
  </si>
  <si>
    <t>Patients hospitalisés en état critique, sous ECMO /  Médecin spécialiste (USI-ECMO) ETP 2212</t>
  </si>
  <si>
    <t>Patients hospitalisés en état critique, TRR /  Médecin spécialiste (USI-TRR) ETP 2212</t>
  </si>
  <si>
    <t>Cadres infirmiers</t>
  </si>
  <si>
    <t>Organisation des équipes</t>
  </si>
  <si>
    <t>Durée des équipes par jour par infirmier (h)</t>
  </si>
  <si>
    <t>Nombre maximal de périodes de travail par semaine par infirmier</t>
  </si>
  <si>
    <t>Patient hospitalisé - état modéré/ infirmier 2221, 3221 (service)</t>
  </si>
  <si>
    <t>Patient hospitalisé - état grave (oxygénothérapie)/ infirmier 2211, 3221 (service)</t>
  </si>
  <si>
    <t>Patients hospitalisés - état critique, sous ventilation mécanique/cadre infirmier (USI) 2221</t>
  </si>
  <si>
    <t>Patients hospitalisés - état critique, sous ECMO/cadre infirmier (USI-ECMO) 2221</t>
  </si>
  <si>
    <t>Patients hospitalisés - état critique, TRR /  cadre infirmier (USI-TRR) 2221</t>
  </si>
  <si>
    <t>Assistant , y compris les infirmiers auxiliaires et les assistants médicaux</t>
  </si>
  <si>
    <t>Durée des équipes par jour par assistant (h)</t>
  </si>
  <si>
    <t xml:space="preserve">Nombre maximal de périodes de travail par semaine par assistant </t>
  </si>
  <si>
    <t>Patient hospitalisé - état intermédiaire/assistant (service) 3221, 5321, 3256</t>
  </si>
  <si>
    <t>Patient hospitalisé - état grave (oxygénothérapie)/ assistant (service) 3221, 5321, 3256</t>
  </si>
  <si>
    <t>Patient hospitalisé - état grave, sous ventilation mécanique/ assistant (USI) 3221, 5321, 3256</t>
  </si>
  <si>
    <t>Patient hospitalisé - état critique, sous ECMO/ assistant (USI-ECMO) 3221, 5321, 3256</t>
  </si>
  <si>
    <t>Patient hospitalisé - état critique, TRR/ assistant (USI-TRR) 3221, 5321, 3256</t>
  </si>
  <si>
    <t>Capacité RH (pour les patients ayant contracté la COVID-19)</t>
  </si>
  <si>
    <t>Cadre infirmier 2221, 3221 (service)</t>
  </si>
  <si>
    <t>Cadre infirmier (USI) 2221</t>
  </si>
  <si>
    <t>Cadre infirmier (USI-ECMO) 2221</t>
  </si>
  <si>
    <t>Cadre infirmier (USI-TRR) 2221</t>
  </si>
  <si>
    <t>Médecins</t>
  </si>
  <si>
    <t xml:space="preserve">Médecin ETP 2211, 2240, 2212 </t>
  </si>
  <si>
    <t xml:space="preserve">Médecin  spécialiste (USI et USI-TRR) ETP 2211 </t>
  </si>
  <si>
    <t>Médecin spécialiste (USI-ECMO) ETP 2212</t>
  </si>
  <si>
    <t>Assistant</t>
  </si>
  <si>
    <t>RH risque professionnel</t>
  </si>
  <si>
    <t>Probabilité quotidienne d’une infection par des professionnels de la santé</t>
  </si>
  <si>
    <t>Nombre de jours en quarantaine ou en congé de maladie</t>
  </si>
  <si>
    <t xml:space="preserve">Pourcentage moyen de RH en quarantaine / congé de maladie </t>
  </si>
  <si>
    <t>Graphiques</t>
  </si>
  <si>
    <t>Jour</t>
  </si>
  <si>
    <t>Pondération Infectés actifs</t>
  </si>
  <si>
    <t>Hospitalisation en lits pour les cas modérés</t>
  </si>
  <si>
    <t>Cas graves nécessitant une oxygénothérapie</t>
  </si>
  <si>
    <t>Cas critiques nécessitant une ventilation mécanique</t>
  </si>
  <si>
    <t xml:space="preserve">Cas critiques nécessitant une ECMO </t>
  </si>
  <si>
    <t xml:space="preserve">Cas critiques nécessitant une TRR  </t>
  </si>
  <si>
    <t xml:space="preserve">Nombre de lits critiques pour TRR  </t>
  </si>
  <si>
    <t>Besoins en cadres infirmiers (lits pour les cas modérés)</t>
  </si>
  <si>
    <t xml:space="preserve">Besoins en cadres infirmiers (lits pour les cas graves) </t>
  </si>
  <si>
    <t>Besoins en cadres infirmiers (service)</t>
  </si>
  <si>
    <t>Besoins en cadres infirmiers (USI)</t>
  </si>
  <si>
    <t>Besoins en cadres infirmiers (USI-ECMO)</t>
  </si>
  <si>
    <t xml:space="preserve">Besoins en cadres infirmiers (USI-TRR) </t>
  </si>
  <si>
    <t>Total du personnel infirmier requis</t>
  </si>
  <si>
    <t>Besoins en assistants médicaux professionnels (lits pour les cas modérés)</t>
  </si>
  <si>
    <t>Besoins en assistants médicaux professionnels (lits pour les cas graves)</t>
  </si>
  <si>
    <t>Assistant médical professionnel (USI) requis</t>
  </si>
  <si>
    <t>Assistant médical professionnel (USI-ECMO) requis</t>
  </si>
  <si>
    <t>Assistant médical professionnel (USI-TRR) requis</t>
  </si>
  <si>
    <t>Total des assistants requis</t>
  </si>
  <si>
    <t>Médecin (lits pour les cas modérés) requis</t>
  </si>
  <si>
    <t>Médecin (lits pour les cas graves) requis</t>
  </si>
  <si>
    <t>Médecin (service) requis</t>
  </si>
  <si>
    <t>Médecin spécialiste (USI) requis</t>
  </si>
  <si>
    <t>Médecin spécialiste (USI-ECMO) requis</t>
  </si>
  <si>
    <t>Médecin spécialiste (USI-TRR) requis</t>
  </si>
  <si>
    <t>Total médecins requis</t>
  </si>
  <si>
    <t>Ajustement des besoins en cadres infirmiers service</t>
  </si>
  <si>
    <t>Ajustement des besoins en cadres infirmiers (USI-ECMO)</t>
  </si>
  <si>
    <t>Ajustement des besoins - total du personnel infirmier</t>
  </si>
  <si>
    <t>Ajustement des besoins en médecins spécialistes (service)</t>
  </si>
  <si>
    <t>Ajustement médecin spécialiste (USI)</t>
  </si>
  <si>
    <t>Total médecins, ajustement des besoins</t>
  </si>
  <si>
    <t>Assistants médicaux professionnels, ajustements des besoins</t>
  </si>
  <si>
    <t>Notifiés</t>
  </si>
  <si>
    <t>Capacité infirmiers en service de soins</t>
  </si>
  <si>
    <t>Capacité infirmiers en USI</t>
  </si>
  <si>
    <t>Capacité infirmiers pour ECMO</t>
  </si>
  <si>
    <t>Capacité infirmiers pour TRR</t>
  </si>
  <si>
    <t>Capacité totale infirmiers</t>
  </si>
  <si>
    <t>Capacité médecins en services de soins</t>
  </si>
  <si>
    <t>Capacité médecins spécialistes en ISU</t>
  </si>
  <si>
    <t>Capacité médecins spécialistes pour ECMO</t>
  </si>
  <si>
    <t>Capacité totale médecins spécialistes</t>
  </si>
  <si>
    <t>Capacité assistants</t>
  </si>
  <si>
    <t>--Paramètres illustratifs aux fins d’analyse du scénario</t>
  </si>
  <si>
    <t xml:space="preserve">COVID-19/Outil pour l’aide à la planification en cas d’escalade </t>
  </si>
  <si>
    <t>--Illustratif--</t>
  </si>
  <si>
    <t>Capacité lits</t>
  </si>
  <si>
    <t xml:space="preserve">Besoins en ressources humaines </t>
  </si>
  <si>
    <t>Besoins en ressources humaines par type d’aptitudes</t>
  </si>
  <si>
    <t>Pénurie prévue de lits pour cas modérés :</t>
  </si>
  <si>
    <t>Pénurie prévue de lits pour cas graves :</t>
  </si>
  <si>
    <t>Pénurie prévue de lits critiques (vent.) :</t>
  </si>
  <si>
    <t>Pénurie prévue ECMO :</t>
  </si>
  <si>
    <t>Pénurie prévue TRR :</t>
  </si>
  <si>
    <t>Fin des mesures de suppression</t>
  </si>
  <si>
    <t>Fin des mesures d’atténuation</t>
  </si>
  <si>
    <t>Ressources humaines pour la recherche des contacts et le suivi des soins à domicile</t>
  </si>
  <si>
    <t>Recherche des contacts</t>
  </si>
  <si>
    <t>Rapport entre les cas suspectés et les patients actifs</t>
  </si>
  <si>
    <t>Patients suspectés / professionnel de la recherche des contacts</t>
  </si>
  <si>
    <t>Suivi des soins à domicile</t>
  </si>
  <si>
    <t>ALOS du suivi (jours)</t>
  </si>
  <si>
    <t>Cas bénins suivis / Professionnel de la santé</t>
  </si>
  <si>
    <t>Capacité RH pour la recherche des contacts et le suivi des soins à domicile</t>
  </si>
  <si>
    <t>Personnes pour la recherche de contacts</t>
  </si>
  <si>
    <t>Professionnels requis pour la recherche des contacts</t>
  </si>
  <si>
    <t>Capacité RH pour la recherche de contacts</t>
  </si>
  <si>
    <t>Cas bénins suivis</t>
  </si>
  <si>
    <t>Nombre de professionnels de la santé nécessaires</t>
  </si>
  <si>
    <t>Capacité RH pour le suivi des soins à domicile</t>
  </si>
  <si>
    <t>Recursos humanos para rastreo de contactos y seguimiento domiciliario</t>
  </si>
  <si>
    <t>Rastreo de contactos</t>
  </si>
  <si>
    <t>Pacientes sospechosos / Profesionales para rastreo de contactos</t>
  </si>
  <si>
    <t xml:space="preserve">Razón de casos sospechosos / Pacientes activos </t>
  </si>
  <si>
    <t>Seguimiento domiciliario</t>
  </si>
  <si>
    <t>EM _Estancia Media de seguimiento (días)</t>
  </si>
  <si>
    <t>Pacientes leves en seguimiento / Profesional de salud</t>
  </si>
  <si>
    <t>Capacidad de recursos humanos (RHS) para trazado de contactos y seguimiento domiciliario</t>
  </si>
  <si>
    <t>Trazado de contactos</t>
  </si>
  <si>
    <t>Recursos humanos para rastrio de contactos &amp; seguimento domiciliário</t>
  </si>
  <si>
    <t>Rastreio de contactos</t>
  </si>
  <si>
    <t>Ratio casos suspeitos/ doentes ativos</t>
  </si>
  <si>
    <t>Pessoas supeitas / Profissional para rastreio de contactos</t>
  </si>
  <si>
    <t>Desvio de erro</t>
  </si>
  <si>
    <t>Casos suspeitos / profissioal de rastreiol (dias seguintes)</t>
  </si>
  <si>
    <t>Duração média de acompanhamento de rastreio (dias)</t>
  </si>
  <si>
    <t>Análise de sensibilidade (+ X casos suspeitos / profissional)</t>
  </si>
  <si>
    <t>Seguimento domiciliário</t>
  </si>
  <si>
    <t>Demora média de seguimento (dias)</t>
  </si>
  <si>
    <t>Doentes leves/ Profissional de saúde</t>
  </si>
  <si>
    <t>Desvio</t>
  </si>
  <si>
    <t>Capacidade de RH para rastreio de contactos &amp; seguimento domiciliário</t>
  </si>
  <si>
    <t>Pessoas para rastreio de contactos</t>
  </si>
  <si>
    <t>Profissionais necessários para rastreio contactos</t>
  </si>
  <si>
    <t>Capacidade de RH para rastreio de contactos</t>
  </si>
  <si>
    <t>Doentes leves em seguimento</t>
  </si>
  <si>
    <t>Número de profissionais de saúde necessários</t>
  </si>
  <si>
    <t>Capacidade de RH para acompanhamento domiciliário</t>
  </si>
  <si>
    <t>Acompanhamento domiciliário</t>
  </si>
  <si>
    <t>% of mild cases followed exclusively at home</t>
  </si>
  <si>
    <t>Mild cases followed exclusevely at home</t>
  </si>
  <si>
    <t>20</t>
  </si>
  <si>
    <t>21</t>
  </si>
  <si>
    <t>22</t>
  </si>
  <si>
    <t>23</t>
  </si>
  <si>
    <t>24</t>
  </si>
  <si>
    <t>25</t>
  </si>
  <si>
    <t>26</t>
  </si>
  <si>
    <t>% of hospital discharge patients requiring follow-up at home</t>
  </si>
  <si>
    <t>% doentes com alta hospitalar que necessitam de seguimento domiciliário</t>
  </si>
  <si>
    <t>% de casos leves exclusivamente acompanhados em casa</t>
  </si>
  <si>
    <t>Средний коэффициент летальности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</si>
</sst>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0000000%"/>
    <numFmt numFmtId="167" formatCode="0.0000"/>
    <numFmt numFmtId="168" formatCode="0.000"/>
    <numFmt numFmtId="169" formatCode=";;;"/>
    <numFmt numFmtId="170" formatCode="#,##0.0"/>
    <numFmt numFmtId="171" formatCode="#,##0.000"/>
  </numFmts>
  <fonts count="50" x14ac:knownFonts="1">
    <font>
      <sz val="11"/>
      <color theme="1"/>
      <name val="Calibri"/>
      <family val="2"/>
      <scheme val="minor"/>
    </font>
    <font>
      <sz val="10"/>
      <name val="Arial"/>
      <family val="2"/>
    </font>
    <font>
      <sz val="10"/>
      <color indexed="0"/>
      <name val="Arial"/>
      <family val="2"/>
    </font>
    <font>
      <b/>
      <sz val="10"/>
      <color indexed="0"/>
      <name val="Arial"/>
      <family val="2"/>
    </font>
    <font>
      <sz val="11"/>
      <color theme="1" tint="0.499984740745262"/>
      <name val="Calibri"/>
      <family val="2"/>
      <scheme val="minor"/>
    </font>
    <font>
      <sz val="11"/>
      <color theme="1"/>
      <name val="Calibri"/>
      <family val="2"/>
      <scheme val="minor"/>
    </font>
    <font>
      <sz val="11"/>
      <color rgb="FF3F3F76"/>
      <name val="Calibri"/>
      <family val="2"/>
      <scheme val="minor"/>
    </font>
    <font>
      <b/>
      <sz val="11"/>
      <color rgb="FFFA7D0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rgb="FF0070C0"/>
      <name val="Calibri"/>
      <family val="2"/>
      <scheme val="minor"/>
    </font>
    <font>
      <sz val="11"/>
      <name val="Calibri"/>
      <family val="2"/>
      <scheme val="minor"/>
    </font>
    <font>
      <b/>
      <sz val="18"/>
      <name val="Calibri"/>
      <family val="2"/>
      <scheme val="minor"/>
    </font>
    <font>
      <b/>
      <sz val="16"/>
      <name val="Calibri"/>
      <family val="2"/>
      <scheme val="minor"/>
    </font>
    <font>
      <sz val="11"/>
      <color theme="0" tint="-4.9989318521683403E-2"/>
      <name val="Calibri"/>
      <family val="2"/>
      <scheme val="minor"/>
    </font>
    <font>
      <i/>
      <sz val="11"/>
      <color theme="1"/>
      <name val="Calibri"/>
      <family val="2"/>
      <scheme val="minor"/>
    </font>
    <font>
      <b/>
      <sz val="12"/>
      <color theme="5"/>
      <name val="Calibri"/>
      <family val="2"/>
      <scheme val="minor"/>
    </font>
    <font>
      <sz val="8"/>
      <color theme="1"/>
      <name val="Calibri"/>
      <family val="2"/>
      <scheme val="minor"/>
    </font>
    <font>
      <sz val="11"/>
      <color rgb="FF006100"/>
      <name val="Calibri"/>
      <family val="2"/>
      <scheme val="minor"/>
    </font>
    <font>
      <sz val="9"/>
      <color indexed="81"/>
      <name val="Tahoma"/>
      <family val="2"/>
    </font>
    <font>
      <b/>
      <sz val="9"/>
      <color indexed="81"/>
      <name val="Tahoma"/>
      <family val="2"/>
    </font>
    <font>
      <b/>
      <sz val="12"/>
      <color theme="1"/>
      <name val="Calibri"/>
      <family val="2"/>
      <scheme val="minor"/>
    </font>
    <font>
      <sz val="11"/>
      <color theme="0" tint="-0.14999847407452621"/>
      <name val="Calibri"/>
      <family val="2"/>
      <scheme val="minor"/>
    </font>
    <font>
      <i/>
      <sz val="12"/>
      <name val="Calibri"/>
      <family val="2"/>
      <scheme val="minor"/>
    </font>
    <font>
      <sz val="11"/>
      <color theme="0" tint="-0.34998626667073579"/>
      <name val="Calibri"/>
      <family val="2"/>
      <scheme val="minor"/>
    </font>
    <font>
      <sz val="8"/>
      <name val="Calibri"/>
      <family val="2"/>
      <scheme val="minor"/>
    </font>
    <font>
      <sz val="11"/>
      <color theme="1" tint="0.249977111117893"/>
      <name val="Calibri"/>
      <family val="2"/>
      <scheme val="minor"/>
    </font>
    <font>
      <b/>
      <sz val="11"/>
      <name val="Calibri"/>
      <family val="2"/>
      <scheme val="minor"/>
    </font>
    <font>
      <sz val="10"/>
      <color theme="1"/>
      <name val="Calibri"/>
      <family val="2"/>
      <scheme val="minor"/>
    </font>
    <font>
      <sz val="10"/>
      <name val="Calibri"/>
      <family val="2"/>
      <scheme val="minor"/>
    </font>
    <font>
      <sz val="11"/>
      <color rgb="FF000000"/>
      <name val="Calibri"/>
      <family val="2"/>
      <scheme val="minor"/>
    </font>
    <font>
      <sz val="11"/>
      <color rgb="FF9C0006"/>
      <name val="Calibri"/>
      <family val="2"/>
      <scheme val="minor"/>
    </font>
    <font>
      <b/>
      <sz val="11"/>
      <name val="Calibri"/>
      <family val="2"/>
    </font>
    <font>
      <sz val="9"/>
      <color theme="1"/>
      <name val="Segoe UI"/>
      <family val="2"/>
    </font>
    <font>
      <sz val="9"/>
      <color theme="1"/>
      <name val="Consolas"/>
      <family val="3"/>
    </font>
    <font>
      <sz val="9"/>
      <color theme="1"/>
      <name val="Segoe UI"/>
      <family val="2"/>
    </font>
    <font>
      <sz val="9"/>
      <color rgb="FF586069"/>
      <name val="Segoe UI"/>
      <family val="2"/>
    </font>
    <font>
      <u/>
      <sz val="11"/>
      <color theme="10"/>
      <name val="Calibri"/>
      <family val="2"/>
      <scheme val="minor"/>
    </font>
    <font>
      <sz val="12"/>
      <color theme="1"/>
      <name val="Calibri"/>
      <family val="2"/>
    </font>
    <font>
      <b/>
      <sz val="14"/>
      <color theme="1"/>
      <name val="Calibri"/>
      <family val="2"/>
      <scheme val="minor"/>
    </font>
    <font>
      <sz val="10"/>
      <color theme="1" tint="0.34998626667073579"/>
      <name val="Calibri"/>
      <family val="2"/>
      <scheme val="minor"/>
    </font>
    <font>
      <b/>
      <sz val="11"/>
      <color rgb="FFFF0000"/>
      <name val="Calibri"/>
      <family val="2"/>
      <scheme val="minor"/>
    </font>
    <font>
      <b/>
      <sz val="12"/>
      <color rgb="FF000000"/>
      <name val="Times New Roman"/>
      <family val="1"/>
    </font>
    <font>
      <sz val="12"/>
      <color rgb="FF000000"/>
      <name val="Times New Roman"/>
      <family val="1"/>
    </font>
    <font>
      <sz val="11"/>
      <color rgb="FFFF0000"/>
      <name val="Calibri"/>
      <family val="2"/>
    </font>
    <font>
      <i/>
      <sz val="11"/>
      <name val="Calibri"/>
      <family val="2"/>
      <scheme val="minor"/>
    </font>
    <font>
      <vertAlign val="subscript"/>
      <sz val="11"/>
      <color theme="1"/>
      <name val="Calibri"/>
      <family val="2"/>
      <scheme val="minor"/>
    </font>
    <font>
      <b/>
      <vertAlign val="subscript"/>
      <sz val="11"/>
      <color theme="1"/>
      <name val="Calibri"/>
      <family val="2"/>
      <scheme val="minor"/>
    </font>
    <font>
      <i/>
      <sz val="11"/>
      <color rgb="FF000000"/>
      <name val="Calibri"/>
      <family val="2"/>
      <scheme val="minor"/>
    </font>
  </fonts>
  <fills count="19">
    <fill>
      <patternFill patternType="none"/>
    </fill>
    <fill>
      <patternFill patternType="gray125"/>
    </fill>
    <fill>
      <patternFill patternType="solid">
        <fgColor indexed="9"/>
      </patternFill>
    </fill>
    <fill>
      <patternFill patternType="solid">
        <fgColor indexed="1"/>
      </patternFill>
    </fill>
    <fill>
      <patternFill patternType="solid">
        <fgColor rgb="FFFFCC99"/>
      </patternFill>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C6EFCE"/>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92D050"/>
        <bgColor indexed="64"/>
      </patternFill>
    </fill>
    <fill>
      <patternFill patternType="solid">
        <fgColor theme="7"/>
        <bgColor indexed="64"/>
      </patternFill>
    </fill>
    <fill>
      <patternFill patternType="solid">
        <fgColor rgb="FFF2F2F2"/>
        <bgColor rgb="FF000000"/>
      </patternFill>
    </fill>
    <fill>
      <patternFill patternType="solid">
        <fgColor rgb="FFFFC7CE"/>
      </patternFill>
    </fill>
    <fill>
      <patternFill patternType="solid">
        <fgColor rgb="FFD9D9D9"/>
        <bgColor indexed="64"/>
      </patternFill>
    </fill>
    <fill>
      <patternFill patternType="solid">
        <fgColor rgb="FF808080"/>
        <bgColor indexed="64"/>
      </patternFill>
    </fill>
    <fill>
      <patternFill patternType="solid">
        <fgColor rgb="FFD9D9D9"/>
        <bgColor rgb="FF000000"/>
      </patternFill>
    </fill>
  </fills>
  <borders count="20">
    <border>
      <left/>
      <right/>
      <top/>
      <bottom/>
      <diagonal/>
    </border>
    <border diagonalDown="1">
      <left style="thin">
        <color indexed="10"/>
      </left>
      <right style="thin">
        <color indexed="10"/>
      </right>
      <top style="thin">
        <color indexed="10"/>
      </top>
      <bottom style="thin">
        <color indexed="10"/>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medium">
        <color indexed="64"/>
      </left>
      <right style="medium">
        <color indexed="64"/>
      </right>
      <top style="thin">
        <color rgb="FF7F7F7F"/>
      </top>
      <bottom style="medium">
        <color indexed="64"/>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medium">
        <color indexed="64"/>
      </top>
      <bottom style="thin">
        <color rgb="FF7F7F7F"/>
      </bottom>
      <diagonal/>
    </border>
    <border>
      <left style="thin">
        <color rgb="FF7F7F7F"/>
      </left>
      <right style="thin">
        <color rgb="FF7F7F7F"/>
      </right>
      <top/>
      <bottom style="thin">
        <color rgb="FF7F7F7F"/>
      </bottom>
      <diagonal/>
    </border>
    <border>
      <left style="medium">
        <color indexed="64"/>
      </left>
      <right style="medium">
        <color indexed="64"/>
      </right>
      <top style="medium">
        <color indexed="64"/>
      </top>
      <bottom style="medium">
        <color indexed="64"/>
      </bottom>
      <diagonal/>
    </border>
    <border>
      <left/>
      <right style="medium">
        <color auto="1"/>
      </right>
      <top/>
      <bottom/>
      <diagonal/>
    </border>
    <border>
      <left/>
      <right style="medium">
        <color auto="1"/>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diagonal/>
    </border>
    <border>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rgb="FFFF0000"/>
      </left>
      <right style="medium">
        <color rgb="FFFF0000"/>
      </right>
      <top style="medium">
        <color rgb="FFFF0000"/>
      </top>
      <bottom style="medium">
        <color rgb="FFFF0000"/>
      </bottom>
      <diagonal/>
    </border>
  </borders>
  <cellStyleXfs count="13">
    <xf numFmtId="0" fontId="0" fillId="0" borderId="0"/>
    <xf numFmtId="0" fontId="1" fillId="0" borderId="0"/>
    <xf numFmtId="0" fontId="3" fillId="2" borderId="1">
      <alignment vertical="top" wrapText="1"/>
    </xf>
    <xf numFmtId="0" fontId="2" fillId="2" borderId="1">
      <alignment horizontal="center" vertical="top" wrapText="1"/>
    </xf>
    <xf numFmtId="0" fontId="3" fillId="3" borderId="1">
      <alignment vertical="top" wrapText="1"/>
    </xf>
    <xf numFmtId="0" fontId="2" fillId="3" borderId="1">
      <alignment horizontal="center" vertical="top" wrapText="1"/>
    </xf>
    <xf numFmtId="9" fontId="5" fillId="0" borderId="0" applyFont="0" applyFill="0" applyBorder="0" applyAlignment="0" applyProtection="0"/>
    <xf numFmtId="0" fontId="6" fillId="4" borderId="2" applyNumberFormat="0" applyAlignment="0" applyProtection="0"/>
    <xf numFmtId="0" fontId="7" fillId="5" borderId="2" applyNumberFormat="0" applyAlignment="0" applyProtection="0"/>
    <xf numFmtId="0" fontId="19" fillId="8" borderId="0" applyNumberFormat="0" applyBorder="0" applyAlignment="0" applyProtection="0"/>
    <xf numFmtId="0" fontId="32" fillId="15" borderId="0" applyNumberFormat="0" applyBorder="0" applyAlignment="0" applyProtection="0"/>
    <xf numFmtId="0" fontId="38" fillId="0" borderId="0" applyNumberFormat="0" applyFill="0" applyBorder="0" applyAlignment="0" applyProtection="0"/>
    <xf numFmtId="0" fontId="39" fillId="0" borderId="0"/>
  </cellStyleXfs>
  <cellXfs count="298">
    <xf numFmtId="0" fontId="0" fillId="0" borderId="0" xfId="0"/>
    <xf numFmtId="0" fontId="0" fillId="0" borderId="0" xfId="0" applyAlignment="1">
      <alignment horizontal="center"/>
    </xf>
    <xf numFmtId="10" fontId="0" fillId="0" borderId="0" xfId="6" applyNumberFormat="1" applyFont="1"/>
    <xf numFmtId="0" fontId="0" fillId="0" borderId="0" xfId="0"/>
    <xf numFmtId="3" fontId="0" fillId="0" borderId="0" xfId="0" applyNumberFormat="1"/>
    <xf numFmtId="0" fontId="0" fillId="6" borderId="0" xfId="0" applyFill="1" applyAlignment="1">
      <alignment horizontal="center"/>
    </xf>
    <xf numFmtId="2" fontId="0" fillId="6" borderId="0" xfId="0" applyNumberFormat="1" applyFill="1" applyAlignment="1">
      <alignment horizontal="center"/>
    </xf>
    <xf numFmtId="9" fontId="0" fillId="0" borderId="0" xfId="0" applyNumberFormat="1"/>
    <xf numFmtId="0" fontId="6" fillId="4" borderId="2" xfId="7"/>
    <xf numFmtId="0" fontId="7" fillId="5" borderId="2" xfId="8"/>
    <xf numFmtId="166" fontId="0" fillId="0" borderId="0" xfId="6" applyNumberFormat="1" applyFont="1"/>
    <xf numFmtId="0" fontId="6" fillId="4" borderId="4" xfId="7" applyBorder="1"/>
    <xf numFmtId="0" fontId="6" fillId="4" borderId="5" xfId="7" applyBorder="1"/>
    <xf numFmtId="0" fontId="6" fillId="4" borderId="6" xfId="7" applyBorder="1"/>
    <xf numFmtId="0" fontId="6" fillId="4" borderId="7" xfId="7" applyBorder="1"/>
    <xf numFmtId="0" fontId="6" fillId="4" borderId="8" xfId="7" applyBorder="1"/>
    <xf numFmtId="0" fontId="1" fillId="0" borderId="0" xfId="0" applyFont="1"/>
    <xf numFmtId="0" fontId="7" fillId="5" borderId="8" xfId="8" applyBorder="1"/>
    <xf numFmtId="1" fontId="0" fillId="0" borderId="0" xfId="0" applyNumberFormat="1" applyAlignment="1">
      <alignment horizontal="center"/>
    </xf>
    <xf numFmtId="3" fontId="6" fillId="4" borderId="2" xfId="7" applyNumberFormat="1"/>
    <xf numFmtId="0" fontId="0" fillId="6" borderId="0" xfId="0" applyFill="1" applyAlignment="1">
      <alignment vertical="center"/>
    </xf>
    <xf numFmtId="0" fontId="0" fillId="0" borderId="0" xfId="0" applyAlignment="1">
      <alignment vertical="center"/>
    </xf>
    <xf numFmtId="0" fontId="4" fillId="0" borderId="0" xfId="0" applyFont="1" applyAlignment="1">
      <alignment vertical="center"/>
    </xf>
    <xf numFmtId="0" fontId="0" fillId="0" borderId="0" xfId="0" applyFill="1" applyAlignment="1">
      <alignment horizontal="center"/>
    </xf>
    <xf numFmtId="2" fontId="0" fillId="0" borderId="0" xfId="0" applyNumberFormat="1" applyFill="1" applyAlignment="1">
      <alignment horizontal="center"/>
    </xf>
    <xf numFmtId="0" fontId="0" fillId="0" borderId="13" xfId="0" applyBorder="1" applyAlignment="1">
      <alignment vertical="center"/>
    </xf>
    <xf numFmtId="0" fontId="18" fillId="0" borderId="0" xfId="0" applyFont="1" applyAlignment="1">
      <alignment horizontal="left" vertical="center"/>
    </xf>
    <xf numFmtId="0" fontId="18" fillId="0" borderId="0" xfId="0" applyFont="1" applyAlignment="1">
      <alignment vertical="center"/>
    </xf>
    <xf numFmtId="0" fontId="6" fillId="4" borderId="0" xfId="7" applyBorder="1"/>
    <xf numFmtId="0" fontId="6" fillId="4" borderId="8" xfId="7" applyBorder="1"/>
    <xf numFmtId="14" fontId="0" fillId="0" borderId="0" xfId="0" applyNumberFormat="1" applyAlignment="1">
      <alignment horizontal="center"/>
    </xf>
    <xf numFmtId="0" fontId="9" fillId="0" borderId="0" xfId="0" applyFont="1" applyAlignment="1">
      <alignment horizontal="center" vertical="center" wrapText="1"/>
    </xf>
    <xf numFmtId="0" fontId="9"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19" fillId="8" borderId="0" xfId="9" applyAlignment="1">
      <alignment horizontal="center" vertical="center" wrapText="1"/>
    </xf>
    <xf numFmtId="0" fontId="19" fillId="0" borderId="0" xfId="9" applyFill="1" applyAlignment="1">
      <alignment horizontal="center" vertical="center" wrapText="1"/>
    </xf>
    <xf numFmtId="2" fontId="0" fillId="0" borderId="0" xfId="0" applyNumberFormat="1" applyAlignment="1">
      <alignment horizontal="center"/>
    </xf>
    <xf numFmtId="167" fontId="0" fillId="0" borderId="0" xfId="0" applyNumberFormat="1" applyAlignment="1">
      <alignment horizontal="center"/>
    </xf>
    <xf numFmtId="2" fontId="19" fillId="0" borderId="0" xfId="9" applyNumberFormat="1" applyFill="1" applyAlignment="1">
      <alignment horizontal="center" vertical="center" wrapText="1"/>
    </xf>
    <xf numFmtId="0" fontId="16" fillId="0" borderId="0" xfId="0" applyFont="1"/>
    <xf numFmtId="1" fontId="0" fillId="0" borderId="0" xfId="0" applyNumberFormat="1" applyFill="1" applyAlignment="1">
      <alignment horizontal="center"/>
    </xf>
    <xf numFmtId="0" fontId="0" fillId="9" borderId="0" xfId="0" applyFont="1" applyFill="1" applyAlignment="1">
      <alignment horizontal="center" vertical="center" wrapText="1"/>
    </xf>
    <xf numFmtId="0" fontId="0" fillId="0" borderId="0" xfId="0" applyFont="1" applyAlignment="1">
      <alignment vertical="center"/>
    </xf>
    <xf numFmtId="0" fontId="0" fillId="0" borderId="0" xfId="0" applyFont="1" applyAlignment="1">
      <alignment horizontal="center"/>
    </xf>
    <xf numFmtId="14" fontId="0" fillId="0" borderId="0" xfId="0" applyNumberFormat="1" applyFont="1" applyAlignment="1">
      <alignment horizontal="center"/>
    </xf>
    <xf numFmtId="0" fontId="0" fillId="0" borderId="0" xfId="0" applyNumberFormat="1" applyFont="1" applyAlignment="1">
      <alignment horizontal="center"/>
    </xf>
    <xf numFmtId="2" fontId="0" fillId="0" borderId="0" xfId="0" applyNumberFormat="1" applyFont="1" applyAlignment="1">
      <alignment horizontal="center"/>
    </xf>
    <xf numFmtId="0" fontId="0" fillId="0" borderId="0" xfId="0" applyFont="1"/>
    <xf numFmtId="0" fontId="0" fillId="0" borderId="0" xfId="0" applyAlignment="1">
      <alignment horizontal="center" vertical="center"/>
    </xf>
    <xf numFmtId="4" fontId="0" fillId="0" borderId="0" xfId="0" applyNumberFormat="1"/>
    <xf numFmtId="0" fontId="12" fillId="0" borderId="0" xfId="0" applyFont="1"/>
    <xf numFmtId="3" fontId="7" fillId="5" borderId="2" xfId="8" applyNumberFormat="1"/>
    <xf numFmtId="0" fontId="6" fillId="4" borderId="14" xfId="7" applyBorder="1"/>
    <xf numFmtId="0" fontId="6" fillId="4" borderId="15" xfId="7" applyBorder="1"/>
    <xf numFmtId="0" fontId="0" fillId="6" borderId="0" xfId="0" applyFill="1"/>
    <xf numFmtId="0" fontId="19" fillId="8" borderId="0" xfId="9"/>
    <xf numFmtId="0" fontId="17" fillId="0" borderId="0" xfId="0" applyFont="1" applyAlignment="1" applyProtection="1">
      <alignment horizontal="center" vertical="center"/>
      <protection locked="0" hidden="1"/>
    </xf>
    <xf numFmtId="0" fontId="0" fillId="7" borderId="0" xfId="0" applyFont="1" applyFill="1" applyAlignment="1" applyProtection="1">
      <alignment horizontal="center" vertical="center"/>
      <protection locked="0" hidden="1"/>
    </xf>
    <xf numFmtId="0" fontId="17" fillId="7" borderId="0" xfId="0" applyFont="1" applyFill="1" applyAlignment="1" applyProtection="1">
      <alignment horizontal="center" vertical="center"/>
      <protection locked="0" hidden="1"/>
    </xf>
    <xf numFmtId="3" fontId="0" fillId="7" borderId="0" xfId="0" applyNumberFormat="1" applyFill="1" applyAlignment="1" applyProtection="1">
      <alignment horizontal="center" vertical="center"/>
      <protection locked="0" hidden="1"/>
    </xf>
    <xf numFmtId="0" fontId="0" fillId="7" borderId="0" xfId="0" applyFill="1" applyAlignment="1" applyProtection="1">
      <alignment horizontal="center" vertical="center"/>
      <protection locked="0" hidden="1"/>
    </xf>
    <xf numFmtId="164" fontId="0" fillId="7" borderId="0" xfId="6" applyNumberFormat="1" applyFont="1" applyFill="1" applyAlignment="1" applyProtection="1">
      <alignment horizontal="center" vertical="center"/>
      <protection locked="0" hidden="1"/>
    </xf>
    <xf numFmtId="9" fontId="0" fillId="7" borderId="0" xfId="6" applyNumberFormat="1" applyFont="1" applyFill="1" applyAlignment="1" applyProtection="1">
      <alignment horizontal="center" vertical="center"/>
      <protection locked="0" hidden="1"/>
    </xf>
    <xf numFmtId="0" fontId="12" fillId="7" borderId="0" xfId="0" applyFont="1" applyFill="1" applyAlignment="1" applyProtection="1">
      <alignment horizontal="center" vertical="center"/>
      <protection locked="0" hidden="1"/>
    </xf>
    <xf numFmtId="10" fontId="0" fillId="7" borderId="0" xfId="0" applyNumberFormat="1" applyFill="1" applyAlignment="1" applyProtection="1">
      <alignment horizontal="center" vertical="center"/>
      <protection locked="0" hidden="1"/>
    </xf>
    <xf numFmtId="165" fontId="0" fillId="7" borderId="0" xfId="0" applyNumberFormat="1" applyFill="1" applyAlignment="1" applyProtection="1">
      <alignment horizontal="center" vertical="center"/>
      <protection locked="0" hidden="1"/>
    </xf>
    <xf numFmtId="165" fontId="12" fillId="7" borderId="0" xfId="0" applyNumberFormat="1" applyFont="1" applyFill="1" applyAlignment="1" applyProtection="1">
      <alignment horizontal="center" vertical="center"/>
      <protection locked="0" hidden="1"/>
    </xf>
    <xf numFmtId="1" fontId="12" fillId="7" borderId="0" xfId="0" applyNumberFormat="1" applyFont="1" applyFill="1" applyAlignment="1" applyProtection="1">
      <alignment horizontal="center" vertical="center"/>
      <protection locked="0" hidden="1"/>
    </xf>
    <xf numFmtId="1" fontId="0" fillId="7" borderId="0" xfId="0" applyNumberFormat="1" applyFill="1" applyAlignment="1" applyProtection="1">
      <alignment horizontal="center" vertical="center"/>
      <protection locked="0" hidden="1"/>
    </xf>
    <xf numFmtId="9" fontId="0" fillId="6" borderId="0" xfId="6" applyFont="1" applyFill="1" applyAlignment="1" applyProtection="1">
      <alignment horizontal="center" vertical="center"/>
      <protection hidden="1"/>
    </xf>
    <xf numFmtId="3" fontId="0" fillId="6" borderId="0" xfId="0" applyNumberFormat="1" applyFill="1" applyAlignment="1" applyProtection="1">
      <alignment horizontal="center" vertical="center"/>
      <protection hidden="1"/>
    </xf>
    <xf numFmtId="0" fontId="25" fillId="6" borderId="0" xfId="0" applyFont="1" applyFill="1" applyAlignment="1" applyProtection="1">
      <alignment horizontal="center" vertical="center"/>
      <protection hidden="1"/>
    </xf>
    <xf numFmtId="0" fontId="0" fillId="6" borderId="0" xfId="0" applyFill="1" applyAlignment="1" applyProtection="1">
      <alignment horizontal="center" vertical="center"/>
      <protection hidden="1"/>
    </xf>
    <xf numFmtId="164" fontId="0" fillId="6" borderId="0" xfId="6" applyNumberFormat="1" applyFont="1" applyFill="1" applyAlignment="1" applyProtection="1">
      <alignment horizontal="center" vertical="center"/>
      <protection hidden="1"/>
    </xf>
    <xf numFmtId="0" fontId="9" fillId="6" borderId="0" xfId="0" applyFont="1" applyFill="1" applyAlignment="1" applyProtection="1">
      <alignment vertical="center"/>
      <protection hidden="1"/>
    </xf>
    <xf numFmtId="0" fontId="9" fillId="6" borderId="0" xfId="0" applyFont="1" applyFill="1" applyAlignment="1" applyProtection="1">
      <alignment horizontal="left" vertical="center" indent="1"/>
      <protection hidden="1"/>
    </xf>
    <xf numFmtId="0" fontId="0" fillId="6" borderId="0" xfId="0" applyFill="1" applyAlignment="1" applyProtection="1">
      <alignment horizontal="left" vertical="center" indent="1"/>
      <protection hidden="1"/>
    </xf>
    <xf numFmtId="0" fontId="9" fillId="6" borderId="0" xfId="0" applyFont="1" applyFill="1" applyAlignment="1" applyProtection="1">
      <alignment horizontal="left" vertical="center" indent="2"/>
      <protection hidden="1"/>
    </xf>
    <xf numFmtId="0" fontId="12" fillId="6" borderId="0" xfId="0" applyFont="1" applyFill="1" applyAlignment="1" applyProtection="1">
      <alignment horizontal="left" vertical="center" indent="3"/>
      <protection hidden="1"/>
    </xf>
    <xf numFmtId="0" fontId="9" fillId="6" borderId="0" xfId="0" applyFont="1" applyFill="1" applyAlignment="1" applyProtection="1">
      <alignment horizontal="left" vertical="center" indent="3"/>
      <protection hidden="1"/>
    </xf>
    <xf numFmtId="0" fontId="0" fillId="6" borderId="0" xfId="0" applyFill="1" applyAlignment="1" applyProtection="1">
      <alignment horizontal="left" vertical="center" indent="4"/>
      <protection hidden="1"/>
    </xf>
    <xf numFmtId="0" fontId="0" fillId="6" borderId="0" xfId="0" applyFill="1" applyAlignment="1" applyProtection="1">
      <alignment horizontal="left" vertical="center" indent="3"/>
      <protection hidden="1"/>
    </xf>
    <xf numFmtId="0" fontId="0" fillId="6" borderId="3" xfId="0" applyFill="1" applyBorder="1" applyAlignment="1" applyProtection="1">
      <alignment vertical="center"/>
      <protection hidden="1"/>
    </xf>
    <xf numFmtId="0" fontId="0" fillId="6" borderId="0" xfId="0" applyFill="1" applyBorder="1" applyAlignment="1" applyProtection="1">
      <alignment vertical="center"/>
      <protection hidden="1"/>
    </xf>
    <xf numFmtId="0" fontId="9" fillId="6" borderId="0" xfId="0" applyFont="1" applyFill="1" applyAlignment="1" applyProtection="1">
      <alignment horizontal="left" vertical="center"/>
      <protection hidden="1"/>
    </xf>
    <xf numFmtId="0" fontId="0" fillId="6" borderId="0" xfId="0" applyFill="1" applyAlignment="1" applyProtection="1">
      <alignment horizontal="left" vertical="center" indent="2"/>
      <protection hidden="1"/>
    </xf>
    <xf numFmtId="0" fontId="12" fillId="6" borderId="0" xfId="0" applyFont="1" applyFill="1" applyAlignment="1" applyProtection="1">
      <alignment horizontal="left" vertical="center" indent="2"/>
      <protection hidden="1"/>
    </xf>
    <xf numFmtId="0" fontId="0" fillId="6" borderId="0" xfId="0" applyFill="1" applyAlignment="1" applyProtection="1">
      <alignment vertical="center"/>
      <protection hidden="1"/>
    </xf>
    <xf numFmtId="0" fontId="12" fillId="6" borderId="0" xfId="0" applyFont="1" applyFill="1" applyAlignment="1" applyProtection="1">
      <alignment horizontal="left" vertical="center" indent="1"/>
      <protection hidden="1"/>
    </xf>
    <xf numFmtId="0" fontId="16" fillId="6" borderId="0" xfId="0" applyFont="1" applyFill="1" applyAlignment="1" applyProtection="1">
      <alignment vertical="center"/>
      <protection hidden="1"/>
    </xf>
    <xf numFmtId="0" fontId="16" fillId="6" borderId="0" xfId="0" applyFont="1" applyFill="1" applyAlignment="1" applyProtection="1">
      <alignment horizontal="left" vertical="center" indent="1"/>
      <protection hidden="1"/>
    </xf>
    <xf numFmtId="0" fontId="0" fillId="0" borderId="0" xfId="0" applyAlignment="1" applyProtection="1">
      <alignment vertical="center"/>
    </xf>
    <xf numFmtId="0" fontId="13" fillId="0" borderId="0" xfId="0" applyFont="1" applyAlignment="1" applyProtection="1">
      <alignment horizontal="center" vertical="center"/>
    </xf>
    <xf numFmtId="0" fontId="10" fillId="0" borderId="0" xfId="0" applyFont="1" applyAlignment="1" applyProtection="1">
      <alignment vertical="center"/>
    </xf>
    <xf numFmtId="0" fontId="0" fillId="0" borderId="0" xfId="0" applyProtection="1"/>
    <xf numFmtId="0" fontId="0" fillId="0" borderId="12" xfId="0" applyBorder="1" applyAlignment="1" applyProtection="1">
      <alignment vertical="center"/>
    </xf>
    <xf numFmtId="0" fontId="0" fillId="0" borderId="0" xfId="0" quotePrefix="1" applyAlignment="1" applyProtection="1">
      <alignment vertical="center"/>
    </xf>
    <xf numFmtId="0" fontId="0" fillId="0" borderId="0" xfId="0" applyProtection="1">
      <protection locked="0"/>
    </xf>
    <xf numFmtId="0" fontId="0" fillId="0" borderId="0" xfId="0" applyAlignment="1" applyProtection="1">
      <alignment horizontal="center"/>
      <protection locked="0"/>
    </xf>
    <xf numFmtId="0" fontId="9" fillId="0" borderId="0" xfId="0" applyFont="1" applyAlignment="1" applyProtection="1">
      <alignment horizontal="center"/>
      <protection locked="0"/>
    </xf>
    <xf numFmtId="0" fontId="9" fillId="6" borderId="0" xfId="0" applyFont="1" applyFill="1" applyAlignment="1" applyProtection="1">
      <alignment vertical="center"/>
      <protection locked="0"/>
    </xf>
    <xf numFmtId="0" fontId="0" fillId="0" borderId="16" xfId="0" applyBorder="1" applyAlignment="1" applyProtection="1">
      <alignment horizontal="center"/>
      <protection locked="0"/>
    </xf>
    <xf numFmtId="0" fontId="9" fillId="6" borderId="0" xfId="0" applyFont="1" applyFill="1" applyAlignment="1" applyProtection="1">
      <alignment horizontal="left" vertical="center" indent="1"/>
      <protection locked="0"/>
    </xf>
    <xf numFmtId="0" fontId="0" fillId="0" borderId="0" xfId="0" applyFill="1" applyBorder="1" applyAlignment="1" applyProtection="1">
      <alignment horizontal="center"/>
      <protection locked="0"/>
    </xf>
    <xf numFmtId="0" fontId="0" fillId="6" borderId="0" xfId="0" applyFill="1" applyAlignment="1" applyProtection="1">
      <alignment horizontal="left" vertical="center" indent="1"/>
      <protection locked="0"/>
    </xf>
    <xf numFmtId="0" fontId="9" fillId="6" borderId="0" xfId="0" applyFont="1" applyFill="1" applyAlignment="1" applyProtection="1">
      <alignment horizontal="left" vertical="center" indent="2"/>
      <protection locked="0"/>
    </xf>
    <xf numFmtId="0" fontId="12" fillId="6" borderId="0" xfId="0" applyFont="1" applyFill="1" applyAlignment="1" applyProtection="1">
      <alignment horizontal="left" vertical="center" indent="3"/>
      <protection locked="0"/>
    </xf>
    <xf numFmtId="0" fontId="8" fillId="6" borderId="0" xfId="0" applyFont="1" applyFill="1" applyAlignment="1" applyProtection="1">
      <alignment horizontal="left" vertical="center" indent="2"/>
      <protection locked="0"/>
    </xf>
    <xf numFmtId="0" fontId="9" fillId="6" borderId="0" xfId="0" applyFont="1" applyFill="1" applyAlignment="1" applyProtection="1">
      <alignment horizontal="left" vertical="center" indent="3"/>
      <protection locked="0"/>
    </xf>
    <xf numFmtId="0" fontId="0" fillId="6" borderId="0" xfId="0" applyFill="1" applyAlignment="1" applyProtection="1">
      <alignment horizontal="left" vertical="center" indent="4"/>
      <protection locked="0"/>
    </xf>
    <xf numFmtId="0" fontId="0" fillId="6" borderId="0" xfId="0" applyFill="1" applyAlignment="1" applyProtection="1">
      <alignment horizontal="left" vertical="center" indent="3"/>
      <protection locked="0"/>
    </xf>
    <xf numFmtId="0" fontId="0" fillId="6" borderId="3" xfId="0" applyFill="1" applyBorder="1" applyAlignment="1" applyProtection="1">
      <alignment vertical="center"/>
      <protection locked="0"/>
    </xf>
    <xf numFmtId="0" fontId="0" fillId="6" borderId="0" xfId="0" applyFill="1" applyBorder="1" applyAlignment="1" applyProtection="1">
      <alignment vertical="center"/>
      <protection locked="0"/>
    </xf>
    <xf numFmtId="0" fontId="9" fillId="6" borderId="0" xfId="0" applyFont="1" applyFill="1" applyAlignment="1" applyProtection="1">
      <alignment horizontal="left" vertical="center"/>
      <protection locked="0"/>
    </xf>
    <xf numFmtId="0" fontId="0" fillId="6" borderId="0" xfId="0" applyFill="1" applyAlignment="1" applyProtection="1">
      <alignment horizontal="left" vertical="center" indent="2"/>
      <protection locked="0"/>
    </xf>
    <xf numFmtId="0" fontId="12" fillId="6" borderId="0" xfId="0" applyFont="1" applyFill="1" applyAlignment="1" applyProtection="1">
      <alignment horizontal="left" vertical="center" indent="2"/>
      <protection locked="0"/>
    </xf>
    <xf numFmtId="0" fontId="0" fillId="6" borderId="0" xfId="0" applyFill="1" applyAlignment="1" applyProtection="1">
      <alignment vertical="center"/>
      <protection locked="0"/>
    </xf>
    <xf numFmtId="0" fontId="12" fillId="6" borderId="0" xfId="0" applyFont="1" applyFill="1" applyAlignment="1" applyProtection="1">
      <alignment horizontal="left" vertical="center" indent="1"/>
      <protection locked="0"/>
    </xf>
    <xf numFmtId="0" fontId="16" fillId="6" borderId="0" xfId="0" applyFont="1" applyFill="1" applyAlignment="1" applyProtection="1">
      <alignment vertical="center"/>
      <protection locked="0"/>
    </xf>
    <xf numFmtId="0" fontId="0" fillId="6" borderId="0" xfId="0" applyFont="1" applyFill="1" applyAlignment="1" applyProtection="1">
      <alignment horizontal="left" vertical="center" indent="1"/>
      <protection locked="0"/>
    </xf>
    <xf numFmtId="0" fontId="16" fillId="6" borderId="0" xfId="0" applyFont="1" applyFill="1" applyAlignment="1" applyProtection="1">
      <alignment horizontal="left" vertical="center" indent="1"/>
      <protection locked="0"/>
    </xf>
    <xf numFmtId="0" fontId="0" fillId="10" borderId="0" xfId="0" applyFont="1" applyFill="1" applyAlignment="1" applyProtection="1">
      <alignment horizontal="center" vertical="center" wrapText="1"/>
      <protection locked="0"/>
    </xf>
    <xf numFmtId="0" fontId="0" fillId="10" borderId="0" xfId="0" applyNumberFormat="1" applyFont="1" applyFill="1" applyAlignment="1" applyProtection="1">
      <alignment horizontal="center" vertical="center" wrapText="1"/>
      <protection locked="0"/>
    </xf>
    <xf numFmtId="0" fontId="0" fillId="7" borderId="0" xfId="0" applyNumberFormat="1" applyFont="1" applyFill="1" applyAlignment="1" applyProtection="1">
      <alignment horizontal="left" vertical="center" wrapText="1"/>
      <protection locked="0"/>
    </xf>
    <xf numFmtId="0" fontId="0" fillId="11" borderId="0" xfId="0" applyFill="1" applyProtection="1">
      <protection locked="0"/>
    </xf>
    <xf numFmtId="3" fontId="0" fillId="0" borderId="0" xfId="0" applyNumberFormat="1" applyAlignment="1" applyProtection="1">
      <alignment horizontal="center"/>
      <protection locked="0"/>
    </xf>
    <xf numFmtId="9" fontId="0" fillId="0" borderId="0" xfId="0" applyNumberFormat="1" applyAlignment="1" applyProtection="1">
      <alignment horizontal="center"/>
      <protection locked="0"/>
    </xf>
    <xf numFmtId="0" fontId="11" fillId="6" borderId="0" xfId="0" applyFont="1" applyFill="1" applyAlignment="1" applyProtection="1">
      <alignment horizontal="center" vertical="center"/>
      <protection hidden="1"/>
    </xf>
    <xf numFmtId="2" fontId="0" fillId="6" borderId="0" xfId="6" applyNumberFormat="1" applyFont="1" applyFill="1" applyAlignment="1" applyProtection="1">
      <alignment horizontal="center" vertical="center"/>
      <protection hidden="1"/>
    </xf>
    <xf numFmtId="0" fontId="0" fillId="6" borderId="3" xfId="0" applyFill="1" applyBorder="1" applyAlignment="1" applyProtection="1">
      <alignment horizontal="center" vertical="center"/>
      <protection hidden="1"/>
    </xf>
    <xf numFmtId="0" fontId="0" fillId="6" borderId="0" xfId="0" applyFill="1" applyBorder="1" applyAlignment="1" applyProtection="1">
      <alignment horizontal="center" vertical="center"/>
      <protection hidden="1"/>
    </xf>
    <xf numFmtId="1" fontId="12" fillId="6" borderId="0" xfId="0" applyNumberFormat="1" applyFont="1" applyFill="1" applyAlignment="1" applyProtection="1">
      <alignment horizontal="center" vertical="center"/>
      <protection hidden="1"/>
    </xf>
    <xf numFmtId="0" fontId="0" fillId="0" borderId="0" xfId="0" applyAlignment="1" applyProtection="1">
      <alignment vertical="center"/>
      <protection hidden="1"/>
    </xf>
    <xf numFmtId="0" fontId="0" fillId="12" borderId="0" xfId="0" applyFill="1"/>
    <xf numFmtId="0" fontId="0" fillId="0" borderId="0" xfId="0" quotePrefix="1"/>
    <xf numFmtId="168" fontId="6" fillId="4" borderId="8" xfId="7" applyNumberFormat="1" applyBorder="1"/>
    <xf numFmtId="0" fontId="0" fillId="11" borderId="0" xfId="0" applyFill="1" applyAlignment="1" applyProtection="1">
      <alignment horizontal="right"/>
      <protection locked="0"/>
    </xf>
    <xf numFmtId="0" fontId="0" fillId="6" borderId="0" xfId="0" applyFont="1" applyFill="1" applyAlignment="1" applyProtection="1">
      <alignment horizontal="left" vertical="center" indent="2"/>
      <protection hidden="1"/>
    </xf>
    <xf numFmtId="0" fontId="0" fillId="6" borderId="0" xfId="0" applyFont="1" applyFill="1" applyAlignment="1" applyProtection="1">
      <alignment horizontal="left" vertical="center" wrapText="1" indent="2"/>
      <protection hidden="1"/>
    </xf>
    <xf numFmtId="0" fontId="16" fillId="6" borderId="0" xfId="0" applyFont="1" applyFill="1" applyAlignment="1" applyProtection="1">
      <alignment horizontal="left" vertical="center" wrapText="1" indent="1"/>
      <protection hidden="1"/>
    </xf>
    <xf numFmtId="0" fontId="4" fillId="0" borderId="0" xfId="0" applyFont="1" applyAlignment="1" applyProtection="1">
      <alignment horizontal="center"/>
    </xf>
    <xf numFmtId="0" fontId="0" fillId="6" borderId="0" xfId="0" applyFill="1" applyBorder="1" applyAlignment="1" applyProtection="1">
      <alignment horizontal="left" vertical="center" indent="1"/>
      <protection hidden="1"/>
    </xf>
    <xf numFmtId="0" fontId="9" fillId="6" borderId="0" xfId="0" applyFont="1" applyFill="1" applyAlignment="1" applyProtection="1">
      <alignment horizontal="left" vertical="center" wrapText="1"/>
      <protection hidden="1"/>
    </xf>
    <xf numFmtId="0" fontId="12" fillId="0" borderId="0" xfId="0" applyFont="1" applyAlignment="1">
      <alignment horizontal="center"/>
    </xf>
    <xf numFmtId="0" fontId="9" fillId="0" borderId="0" xfId="0" applyFont="1" applyFill="1" applyBorder="1" applyAlignment="1">
      <alignment horizontal="center"/>
    </xf>
    <xf numFmtId="9" fontId="0" fillId="0" borderId="0" xfId="6" applyFont="1" applyAlignment="1">
      <alignment horizontal="center"/>
    </xf>
    <xf numFmtId="0" fontId="15" fillId="6" borderId="9" xfId="0" applyFont="1" applyFill="1" applyBorder="1" applyAlignment="1" applyProtection="1">
      <alignment vertical="center"/>
      <protection hidden="1"/>
    </xf>
    <xf numFmtId="0" fontId="0" fillId="0" borderId="0" xfId="0" applyFill="1" applyBorder="1" applyAlignment="1">
      <alignment horizontal="center"/>
    </xf>
    <xf numFmtId="0" fontId="7" fillId="5" borderId="8" xfId="8" applyBorder="1" applyAlignment="1">
      <alignment horizontal="center"/>
    </xf>
    <xf numFmtId="0" fontId="7" fillId="5" borderId="2" xfId="8" applyAlignment="1">
      <alignment horizontal="center"/>
    </xf>
    <xf numFmtId="0" fontId="0" fillId="0" borderId="8" xfId="0" applyBorder="1" applyAlignment="1">
      <alignment horizontal="center"/>
    </xf>
    <xf numFmtId="3" fontId="0" fillId="0" borderId="0" xfId="0" applyNumberFormat="1" applyAlignment="1">
      <alignment horizontal="center"/>
    </xf>
    <xf numFmtId="0" fontId="0" fillId="0" borderId="0" xfId="0" applyFont="1" applyAlignment="1">
      <alignment horizontal="center" wrapText="1"/>
    </xf>
    <xf numFmtId="0" fontId="0" fillId="0" borderId="0" xfId="0" applyFont="1" applyAlignment="1">
      <alignment wrapText="1"/>
    </xf>
    <xf numFmtId="3" fontId="0" fillId="0" borderId="0" xfId="0" quotePrefix="1" applyNumberFormat="1"/>
    <xf numFmtId="169" fontId="0" fillId="6" borderId="0" xfId="0" applyNumberFormat="1" applyFill="1" applyAlignment="1" applyProtection="1">
      <alignment horizontal="center" vertical="center"/>
      <protection hidden="1"/>
    </xf>
    <xf numFmtId="14" fontId="28" fillId="7" borderId="0" xfId="0" applyNumberFormat="1" applyFont="1" applyFill="1" applyAlignment="1" applyProtection="1">
      <alignment horizontal="center" vertical="center"/>
      <protection locked="0" hidden="1"/>
    </xf>
    <xf numFmtId="0" fontId="0" fillId="6" borderId="0" xfId="0" applyFill="1" applyAlignment="1" applyProtection="1">
      <alignment horizontal="left" vertical="center" indent="5"/>
      <protection locked="0"/>
    </xf>
    <xf numFmtId="0" fontId="12" fillId="6" borderId="0" xfId="0" applyFont="1" applyFill="1" applyAlignment="1" applyProtection="1">
      <alignment horizontal="left" vertical="center" indent="5"/>
      <protection locked="0"/>
    </xf>
    <xf numFmtId="3" fontId="0" fillId="6" borderId="0" xfId="0" applyNumberFormat="1" applyFill="1" applyAlignment="1">
      <alignment horizontal="center"/>
    </xf>
    <xf numFmtId="169" fontId="0" fillId="6" borderId="9" xfId="0" applyNumberFormat="1" applyFill="1" applyBorder="1" applyAlignment="1" applyProtection="1">
      <alignment vertical="center"/>
      <protection hidden="1"/>
    </xf>
    <xf numFmtId="14" fontId="8" fillId="0" borderId="12" xfId="0" applyNumberFormat="1" applyFont="1" applyBorder="1" applyAlignment="1" applyProtection="1">
      <alignment vertical="center"/>
    </xf>
    <xf numFmtId="0" fontId="0" fillId="0" borderId="11" xfId="0" applyBorder="1" applyAlignment="1" applyProtection="1">
      <alignment vertical="center"/>
    </xf>
    <xf numFmtId="0" fontId="9" fillId="0" borderId="12" xfId="0" applyFont="1" applyBorder="1" applyAlignment="1" applyProtection="1">
      <alignment horizontal="right" vertical="center"/>
    </xf>
    <xf numFmtId="9" fontId="9" fillId="7" borderId="0" xfId="6" applyNumberFormat="1" applyFont="1" applyFill="1" applyAlignment="1" applyProtection="1">
      <alignment horizontal="center" vertical="center"/>
      <protection locked="0" hidden="1"/>
    </xf>
    <xf numFmtId="0" fontId="19" fillId="13" borderId="0" xfId="9" applyFill="1" applyAlignment="1">
      <alignment horizontal="center" vertical="center" wrapText="1"/>
    </xf>
    <xf numFmtId="9" fontId="0" fillId="7" borderId="0" xfId="6" applyNumberFormat="1" applyFont="1" applyFill="1" applyAlignment="1" applyProtection="1">
      <alignment horizontal="center" vertical="center"/>
      <protection hidden="1"/>
    </xf>
    <xf numFmtId="0" fontId="0" fillId="0" borderId="17" xfId="0" applyBorder="1" applyAlignment="1" applyProtection="1">
      <alignment vertical="center"/>
    </xf>
    <xf numFmtId="0" fontId="0" fillId="0" borderId="3" xfId="0" applyBorder="1" applyAlignment="1" applyProtection="1">
      <alignment vertical="center"/>
    </xf>
    <xf numFmtId="0" fontId="0" fillId="0" borderId="18" xfId="0" applyBorder="1" applyAlignment="1">
      <alignment vertical="center"/>
    </xf>
    <xf numFmtId="0" fontId="9" fillId="0" borderId="12" xfId="0" applyFont="1" applyBorder="1" applyAlignment="1" applyProtection="1">
      <alignment vertical="center"/>
    </xf>
    <xf numFmtId="164" fontId="29" fillId="7" borderId="0" xfId="6" applyNumberFormat="1" applyFont="1" applyFill="1" applyAlignment="1" applyProtection="1">
      <alignment horizontal="center" vertical="center"/>
      <protection locked="0" hidden="1"/>
    </xf>
    <xf numFmtId="164" fontId="30" fillId="7" borderId="0" xfId="6" applyNumberFormat="1" applyFont="1" applyFill="1" applyAlignment="1" applyProtection="1">
      <alignment horizontal="center" vertical="center"/>
      <protection locked="0" hidden="1"/>
    </xf>
    <xf numFmtId="0" fontId="29" fillId="6" borderId="0" xfId="0" applyFont="1" applyFill="1" applyAlignment="1" applyProtection="1">
      <alignment horizontal="left" vertical="center" indent="6"/>
      <protection hidden="1"/>
    </xf>
    <xf numFmtId="0" fontId="30" fillId="6" borderId="0" xfId="0" applyFont="1" applyFill="1" applyAlignment="1" applyProtection="1">
      <alignment horizontal="left" vertical="center" indent="6"/>
      <protection hidden="1"/>
    </xf>
    <xf numFmtId="0" fontId="31" fillId="14" borderId="0" xfId="0" applyFont="1" applyFill="1" applyAlignment="1" applyProtection="1">
      <alignment horizontal="left" vertical="center" indent="2"/>
      <protection locked="0"/>
    </xf>
    <xf numFmtId="0" fontId="0" fillId="11" borderId="0" xfId="0" quotePrefix="1" applyFill="1" applyProtection="1">
      <protection locked="0"/>
    </xf>
    <xf numFmtId="14" fontId="0" fillId="0" borderId="0" xfId="0" applyNumberFormat="1" applyProtection="1"/>
    <xf numFmtId="14" fontId="9" fillId="0" borderId="3" xfId="0" applyNumberFormat="1" applyFont="1" applyBorder="1" applyAlignment="1" applyProtection="1">
      <alignment horizontal="center"/>
    </xf>
    <xf numFmtId="14" fontId="0" fillId="0" borderId="0" xfId="0" applyNumberFormat="1" applyAlignment="1" applyProtection="1">
      <alignment horizontal="center"/>
    </xf>
    <xf numFmtId="0" fontId="9" fillId="0" borderId="3" xfId="0" applyFont="1" applyBorder="1" applyAlignment="1" applyProtection="1">
      <alignment horizontal="center"/>
      <protection locked="0"/>
    </xf>
    <xf numFmtId="0" fontId="28" fillId="6" borderId="0" xfId="0" applyFont="1" applyFill="1" applyAlignment="1" applyProtection="1">
      <alignment horizontal="left" vertical="center" indent="1"/>
      <protection locked="0"/>
    </xf>
    <xf numFmtId="0" fontId="28" fillId="6" borderId="0" xfId="0" applyFont="1" applyFill="1" applyAlignment="1" applyProtection="1">
      <alignment horizontal="left" vertical="center" indent="2"/>
      <protection locked="0"/>
    </xf>
    <xf numFmtId="0" fontId="28" fillId="6" borderId="0" xfId="0" applyFont="1" applyFill="1" applyAlignment="1" applyProtection="1">
      <alignment horizontal="left" vertical="center" indent="3"/>
      <protection locked="0"/>
    </xf>
    <xf numFmtId="0" fontId="12" fillId="6" borderId="0" xfId="0" applyFont="1" applyFill="1" applyAlignment="1" applyProtection="1">
      <alignment horizontal="left" vertical="center" indent="4"/>
      <protection locked="0"/>
    </xf>
    <xf numFmtId="0" fontId="1" fillId="0" borderId="0" xfId="0" applyFont="1" applyAlignment="1">
      <alignment horizontal="center"/>
    </xf>
    <xf numFmtId="14" fontId="0" fillId="0" borderId="0" xfId="0" applyNumberFormat="1"/>
    <xf numFmtId="170" fontId="27" fillId="6" borderId="0" xfId="0" applyNumberFormat="1" applyFont="1" applyFill="1" applyAlignment="1" applyProtection="1">
      <alignment horizontal="center" vertical="center"/>
      <protection hidden="1"/>
    </xf>
    <xf numFmtId="0" fontId="8" fillId="15" borderId="19" xfId="10" applyFont="1" applyBorder="1"/>
    <xf numFmtId="168" fontId="6" fillId="4" borderId="5" xfId="7" applyNumberFormat="1" applyBorder="1"/>
    <xf numFmtId="3" fontId="0" fillId="0" borderId="0" xfId="0" applyNumberFormat="1" applyFont="1" applyAlignment="1">
      <alignment horizontal="center" wrapText="1"/>
    </xf>
    <xf numFmtId="3" fontId="0" fillId="9" borderId="0" xfId="0" applyNumberFormat="1" applyFont="1" applyFill="1" applyAlignment="1">
      <alignment horizontal="center" vertical="center" wrapText="1"/>
    </xf>
    <xf numFmtId="3" fontId="0" fillId="0" borderId="0" xfId="0" applyNumberFormat="1" applyFont="1" applyAlignment="1">
      <alignment horizontal="center"/>
    </xf>
    <xf numFmtId="170" fontId="0" fillId="0" borderId="0" xfId="0" applyNumberFormat="1" applyFont="1" applyAlignment="1">
      <alignment horizontal="center" wrapText="1"/>
    </xf>
    <xf numFmtId="170" fontId="0" fillId="9" borderId="0" xfId="0" applyNumberFormat="1" applyFont="1" applyFill="1" applyAlignment="1">
      <alignment horizontal="center" vertical="center" wrapText="1"/>
    </xf>
    <xf numFmtId="170" fontId="0" fillId="0" borderId="0" xfId="0" applyNumberFormat="1" applyFont="1" applyAlignment="1">
      <alignment horizontal="center"/>
    </xf>
    <xf numFmtId="0" fontId="4" fillId="0" borderId="0" xfId="0" applyFont="1"/>
    <xf numFmtId="0" fontId="28" fillId="6" borderId="0" xfId="0" applyFont="1" applyFill="1" applyAlignment="1" applyProtection="1">
      <alignment horizontal="left" vertical="center" indent="4"/>
      <protection locked="0"/>
    </xf>
    <xf numFmtId="0" fontId="0" fillId="0" borderId="0" xfId="0" applyAlignment="1" applyProtection="1">
      <alignment horizontal="center"/>
      <protection hidden="1"/>
    </xf>
    <xf numFmtId="0" fontId="23" fillId="0" borderId="0" xfId="0" applyFont="1" applyAlignment="1" applyProtection="1">
      <alignment horizontal="center"/>
      <protection hidden="1"/>
    </xf>
    <xf numFmtId="0" fontId="0" fillId="0" borderId="0" xfId="0" applyProtection="1">
      <protection hidden="1"/>
    </xf>
    <xf numFmtId="0" fontId="9" fillId="0" borderId="16" xfId="0" applyFont="1" applyBorder="1" applyAlignment="1" applyProtection="1">
      <alignment horizontal="center"/>
      <protection hidden="1"/>
    </xf>
    <xf numFmtId="0" fontId="9" fillId="0" borderId="16" xfId="0" applyFont="1" applyFill="1" applyBorder="1" applyAlignment="1" applyProtection="1">
      <alignment horizontal="center"/>
      <protection hidden="1"/>
    </xf>
    <xf numFmtId="0" fontId="9" fillId="0" borderId="0" xfId="0" applyFont="1" applyAlignment="1" applyProtection="1">
      <alignment horizontal="left" indent="1"/>
      <protection hidden="1"/>
    </xf>
    <xf numFmtId="0" fontId="0" fillId="6" borderId="0" xfId="0" applyFont="1" applyFill="1" applyAlignment="1" applyProtection="1">
      <alignment horizontal="left" vertical="center" indent="1"/>
      <protection hidden="1"/>
    </xf>
    <xf numFmtId="0" fontId="0" fillId="6" borderId="0" xfId="0" applyFont="1" applyFill="1" applyAlignment="1" applyProtection="1">
      <alignment horizontal="left" vertical="center" wrapText="1" indent="1"/>
      <protection hidden="1"/>
    </xf>
    <xf numFmtId="164" fontId="27" fillId="6" borderId="0" xfId="6" applyNumberFormat="1" applyFont="1" applyFill="1" applyAlignment="1" applyProtection="1">
      <alignment horizontal="center" vertical="center"/>
      <protection hidden="1"/>
    </xf>
    <xf numFmtId="0" fontId="0" fillId="6" borderId="0" xfId="0" applyFont="1" applyFill="1" applyAlignment="1" applyProtection="1">
      <alignment horizontal="left" vertical="center" indent="3"/>
      <protection locked="0"/>
    </xf>
    <xf numFmtId="0" fontId="0" fillId="6" borderId="3" xfId="0" applyFill="1" applyBorder="1" applyAlignment="1">
      <alignment vertical="center"/>
    </xf>
    <xf numFmtId="0" fontId="16" fillId="6" borderId="3" xfId="0" applyFont="1" applyFill="1" applyBorder="1" applyAlignment="1" applyProtection="1">
      <alignment vertical="center"/>
      <protection hidden="1"/>
    </xf>
    <xf numFmtId="0" fontId="16" fillId="6" borderId="3" xfId="0" applyFont="1" applyFill="1" applyBorder="1" applyAlignment="1" applyProtection="1">
      <alignment horizontal="left" vertical="center" indent="1"/>
      <protection hidden="1"/>
    </xf>
    <xf numFmtId="0" fontId="9" fillId="0" borderId="0" xfId="0" applyFont="1" applyAlignment="1">
      <alignment horizontal="center"/>
    </xf>
    <xf numFmtId="167" fontId="7" fillId="5" borderId="2" xfId="8" applyNumberFormat="1"/>
    <xf numFmtId="171" fontId="27" fillId="6" borderId="0" xfId="0" applyNumberFormat="1" applyFont="1" applyFill="1" applyAlignment="1" applyProtection="1">
      <alignment horizontal="center" vertical="center"/>
      <protection hidden="1"/>
    </xf>
    <xf numFmtId="0" fontId="12" fillId="6" borderId="0" xfId="0" applyFont="1" applyFill="1" applyAlignment="1" applyProtection="1">
      <alignment horizontal="left" vertical="center" indent="4"/>
      <protection hidden="1"/>
    </xf>
    <xf numFmtId="0" fontId="8" fillId="6" borderId="0" xfId="0" applyFont="1" applyFill="1" applyAlignment="1" applyProtection="1">
      <alignment horizontal="left" vertical="center" indent="3"/>
      <protection hidden="1"/>
    </xf>
    <xf numFmtId="0" fontId="0" fillId="6" borderId="0" xfId="0" applyFill="1" applyAlignment="1" applyProtection="1">
      <alignment horizontal="left" vertical="center" indent="5"/>
      <protection hidden="1"/>
    </xf>
    <xf numFmtId="0" fontId="0" fillId="0" borderId="0" xfId="0" applyFill="1" applyBorder="1"/>
    <xf numFmtId="0" fontId="34" fillId="0" borderId="0" xfId="0" applyFont="1" applyFill="1" applyBorder="1" applyAlignment="1">
      <alignment horizontal="left" vertical="center"/>
    </xf>
    <xf numFmtId="0" fontId="35" fillId="0" borderId="0" xfId="0" applyFont="1" applyFill="1" applyBorder="1" applyAlignment="1">
      <alignment horizontal="right" vertical="top"/>
    </xf>
    <xf numFmtId="14" fontId="36" fillId="0" borderId="0" xfId="0" applyNumberFormat="1" applyFont="1" applyFill="1" applyBorder="1" applyAlignment="1">
      <alignment horizontal="left" vertical="center"/>
    </xf>
    <xf numFmtId="22" fontId="36" fillId="0" borderId="0" xfId="0" applyNumberFormat="1" applyFont="1" applyFill="1" applyBorder="1" applyAlignment="1">
      <alignment horizontal="left" vertical="center"/>
    </xf>
    <xf numFmtId="0" fontId="36" fillId="0" borderId="0" xfId="0" applyFont="1" applyFill="1" applyBorder="1" applyAlignment="1">
      <alignment horizontal="left" vertical="center"/>
    </xf>
    <xf numFmtId="0" fontId="37" fillId="0" borderId="0" xfId="0" applyFont="1" applyFill="1" applyBorder="1" applyAlignment="1">
      <alignment horizontal="left" vertical="center" wrapText="1" indent="2"/>
    </xf>
    <xf numFmtId="0" fontId="38" fillId="0" borderId="0" xfId="11" applyAlignment="1">
      <alignment horizontal="left" vertical="center"/>
    </xf>
    <xf numFmtId="0" fontId="38" fillId="0" borderId="0" xfId="11" applyFill="1" applyAlignment="1">
      <alignment horizontal="left" vertical="center"/>
    </xf>
    <xf numFmtId="0" fontId="0" fillId="0" borderId="0" xfId="0" applyFill="1" applyAlignment="1">
      <alignment horizontal="center" vertical="center"/>
    </xf>
    <xf numFmtId="0" fontId="0" fillId="0" borderId="0" xfId="0" applyFont="1" applyAlignment="1" applyProtection="1">
      <alignment horizontal="center" wrapText="1"/>
      <protection hidden="1"/>
    </xf>
    <xf numFmtId="1" fontId="0" fillId="0" borderId="0" xfId="0" applyNumberFormat="1" applyFont="1" applyAlignment="1" applyProtection="1">
      <alignment horizontal="center" wrapText="1"/>
      <protection hidden="1"/>
    </xf>
    <xf numFmtId="14" fontId="0" fillId="0" borderId="0" xfId="0" applyNumberFormat="1" applyFont="1" applyAlignment="1" applyProtection="1">
      <alignment horizontal="center" vertical="center" wrapText="1"/>
      <protection hidden="1"/>
    </xf>
    <xf numFmtId="14" fontId="0" fillId="0" borderId="0" xfId="0" applyNumberFormat="1" applyFont="1" applyAlignment="1" applyProtection="1">
      <alignment horizontal="center"/>
      <protection hidden="1"/>
    </xf>
    <xf numFmtId="10" fontId="0" fillId="0" borderId="0" xfId="0" applyNumberFormat="1" applyFont="1" applyAlignment="1" applyProtection="1">
      <alignment horizontal="center"/>
      <protection hidden="1"/>
    </xf>
    <xf numFmtId="1" fontId="0" fillId="0" borderId="0" xfId="0" applyNumberFormat="1" applyFont="1" applyAlignment="1" applyProtection="1">
      <alignment horizontal="center"/>
      <protection hidden="1"/>
    </xf>
    <xf numFmtId="0" fontId="0" fillId="0" borderId="0" xfId="0" applyFont="1" applyAlignment="1" applyProtection="1">
      <alignment horizontal="center"/>
      <protection hidden="1"/>
    </xf>
    <xf numFmtId="0" fontId="0" fillId="10" borderId="0" xfId="0" applyFill="1" applyAlignment="1" applyProtection="1">
      <alignment horizontal="center" vertical="center" wrapText="1"/>
      <protection locked="0"/>
    </xf>
    <xf numFmtId="0" fontId="0" fillId="7" borderId="0" xfId="0" applyFill="1" applyAlignment="1" applyProtection="1">
      <alignment horizontal="left" vertical="center" wrapText="1"/>
      <protection locked="0"/>
    </xf>
    <xf numFmtId="0" fontId="12" fillId="6" borderId="0" xfId="0" applyFont="1" applyFill="1" applyAlignment="1" applyProtection="1">
      <alignment horizontal="left" vertical="center" wrapText="1" indent="2"/>
      <protection locked="0"/>
    </xf>
    <xf numFmtId="0" fontId="9" fillId="0" borderId="0" xfId="0" applyFont="1" applyAlignment="1">
      <alignment horizontal="left" wrapText="1"/>
    </xf>
    <xf numFmtId="0" fontId="0" fillId="0" borderId="0" xfId="0" applyAlignment="1">
      <alignment horizontal="left" wrapText="1"/>
    </xf>
    <xf numFmtId="0" fontId="40" fillId="0" borderId="0" xfId="0" applyFont="1" applyAlignment="1">
      <alignment horizontal="center" wrapText="1"/>
    </xf>
    <xf numFmtId="0" fontId="8" fillId="0" borderId="0" xfId="0" applyFont="1"/>
    <xf numFmtId="168" fontId="8" fillId="4" borderId="5" xfId="7" applyNumberFormat="1" applyFont="1" applyBorder="1"/>
    <xf numFmtId="0" fontId="8" fillId="4" borderId="2" xfId="7" applyFont="1"/>
    <xf numFmtId="166" fontId="8" fillId="0" borderId="0" xfId="6" applyNumberFormat="1" applyFont="1"/>
    <xf numFmtId="168" fontId="8" fillId="4" borderId="8" xfId="7" applyNumberFormat="1" applyFont="1" applyBorder="1"/>
    <xf numFmtId="14" fontId="41" fillId="6" borderId="0" xfId="0" applyNumberFormat="1" applyFont="1" applyFill="1" applyAlignment="1" applyProtection="1">
      <alignment horizontal="center" vertical="center"/>
      <protection hidden="1"/>
    </xf>
    <xf numFmtId="0" fontId="0" fillId="6" borderId="0" xfId="0" applyFill="1" applyAlignment="1">
      <alignment horizontal="left" vertical="center" indent="2"/>
    </xf>
    <xf numFmtId="0" fontId="0" fillId="6" borderId="3" xfId="0" applyFont="1" applyFill="1" applyBorder="1" applyAlignment="1" applyProtection="1">
      <alignment horizontal="left" vertical="center" wrapText="1" indent="2"/>
      <protection hidden="1"/>
    </xf>
    <xf numFmtId="164" fontId="0" fillId="6" borderId="3" xfId="6" applyNumberFormat="1" applyFont="1" applyFill="1" applyBorder="1" applyAlignment="1" applyProtection="1">
      <alignment horizontal="center" vertical="center"/>
      <protection hidden="1"/>
    </xf>
    <xf numFmtId="0" fontId="9" fillId="6" borderId="0" xfId="0" applyFont="1" applyFill="1" applyAlignment="1" applyProtection="1">
      <alignment vertical="center"/>
    </xf>
    <xf numFmtId="0" fontId="16" fillId="6" borderId="0" xfId="0" applyFont="1" applyFill="1" applyAlignment="1" applyProtection="1">
      <alignment horizontal="left" vertical="center" indent="1"/>
    </xf>
    <xf numFmtId="0" fontId="0" fillId="6" borderId="0" xfId="0" applyFont="1" applyFill="1" applyAlignment="1" applyProtection="1">
      <alignment horizontal="left" vertical="center" indent="1"/>
    </xf>
    <xf numFmtId="0" fontId="8" fillId="6" borderId="0" xfId="0" applyFont="1" applyFill="1" applyAlignment="1">
      <alignment horizontal="left" vertical="center" indent="2"/>
    </xf>
    <xf numFmtId="0" fontId="8" fillId="6" borderId="0" xfId="0" applyFont="1" applyFill="1" applyAlignment="1" applyProtection="1">
      <alignment horizontal="left" vertical="center" indent="2"/>
      <protection hidden="1"/>
    </xf>
    <xf numFmtId="0" fontId="8" fillId="6" borderId="0" xfId="0" applyFont="1" applyFill="1" applyAlignment="1">
      <alignment vertical="center"/>
    </xf>
    <xf numFmtId="0" fontId="8" fillId="10" borderId="0" xfId="0" applyNumberFormat="1" applyFont="1" applyFill="1" applyAlignment="1" applyProtection="1">
      <alignment horizontal="center" vertical="center" wrapText="1"/>
      <protection locked="0"/>
    </xf>
    <xf numFmtId="0" fontId="8" fillId="11" borderId="0" xfId="0" applyFont="1" applyFill="1" applyProtection="1">
      <protection locked="0"/>
    </xf>
    <xf numFmtId="0" fontId="42" fillId="6" borderId="0" xfId="0" applyFont="1" applyFill="1" applyAlignment="1" applyProtection="1">
      <alignment horizontal="left" vertical="center" indent="4"/>
      <protection locked="0"/>
    </xf>
    <xf numFmtId="0" fontId="8" fillId="6" borderId="0" xfId="0" applyFont="1" applyFill="1" applyAlignment="1" applyProtection="1">
      <alignment horizontal="left" vertical="center" indent="5"/>
      <protection locked="0"/>
    </xf>
    <xf numFmtId="0" fontId="16" fillId="6" borderId="9" xfId="0" quotePrefix="1" applyFont="1" applyFill="1" applyBorder="1" applyAlignment="1" applyProtection="1">
      <alignment vertical="center"/>
      <protection hidden="1"/>
    </xf>
    <xf numFmtId="0" fontId="0" fillId="6" borderId="9" xfId="0" applyFill="1" applyBorder="1" applyAlignment="1" applyProtection="1">
      <alignment vertical="center"/>
      <protection hidden="1"/>
    </xf>
    <xf numFmtId="0" fontId="4" fillId="6" borderId="9" xfId="0" applyFont="1" applyFill="1" applyBorder="1" applyAlignment="1" applyProtection="1">
      <alignment vertical="center"/>
      <protection hidden="1"/>
    </xf>
    <xf numFmtId="0" fontId="0" fillId="6" borderId="10" xfId="0" applyFill="1" applyBorder="1" applyAlignment="1" applyProtection="1">
      <alignment vertical="center"/>
      <protection hidden="1"/>
    </xf>
    <xf numFmtId="169" fontId="15" fillId="6" borderId="9" xfId="0" applyNumberFormat="1" applyFont="1" applyFill="1" applyBorder="1" applyAlignment="1" applyProtection="1">
      <alignment vertical="center"/>
      <protection hidden="1"/>
    </xf>
    <xf numFmtId="0" fontId="43" fillId="14" borderId="0" xfId="0" applyFont="1" applyFill="1" applyAlignment="1">
      <alignment vertical="center"/>
    </xf>
    <xf numFmtId="0" fontId="44" fillId="14" borderId="0" xfId="0" applyFont="1" applyFill="1" applyAlignment="1">
      <alignment horizontal="left" vertical="center" indent="5"/>
    </xf>
    <xf numFmtId="0" fontId="45" fillId="14" borderId="0" xfId="0" applyFont="1" applyFill="1" applyAlignment="1" applyProtection="1">
      <alignment horizontal="left" vertical="center" indent="5"/>
      <protection locked="0"/>
    </xf>
    <xf numFmtId="0" fontId="12" fillId="10" borderId="0" xfId="0" applyNumberFormat="1" applyFont="1" applyFill="1" applyAlignment="1" applyProtection="1">
      <alignment horizontal="center" vertical="center" wrapText="1"/>
      <protection locked="0"/>
    </xf>
    <xf numFmtId="0" fontId="28" fillId="6" borderId="0" xfId="0" applyFont="1" applyFill="1" applyAlignment="1" applyProtection="1">
      <alignment vertical="center"/>
      <protection hidden="1"/>
    </xf>
    <xf numFmtId="0" fontId="46" fillId="6" borderId="0" xfId="0" applyFont="1" applyFill="1" applyAlignment="1" applyProtection="1">
      <alignment horizontal="left" vertical="center" indent="1"/>
      <protection hidden="1"/>
    </xf>
    <xf numFmtId="0" fontId="12" fillId="6" borderId="0" xfId="0" applyFont="1" applyFill="1" applyAlignment="1">
      <alignment horizontal="left" vertical="center" indent="2"/>
    </xf>
    <xf numFmtId="0" fontId="12" fillId="6" borderId="0" xfId="0" applyFont="1" applyFill="1" applyAlignment="1">
      <alignment vertical="center"/>
    </xf>
    <xf numFmtId="0" fontId="12" fillId="11" borderId="0" xfId="0" applyFont="1" applyFill="1" applyProtection="1">
      <protection locked="0"/>
    </xf>
    <xf numFmtId="0" fontId="12" fillId="6" borderId="0" xfId="0" applyFont="1" applyFill="1" applyBorder="1" applyAlignment="1" applyProtection="1">
      <alignment vertical="center"/>
      <protection locked="0"/>
    </xf>
    <xf numFmtId="0" fontId="17" fillId="7" borderId="0" xfId="0" applyNumberFormat="1" applyFont="1" applyFill="1" applyAlignment="1" applyProtection="1">
      <alignment horizontal="center" vertical="center"/>
      <protection locked="0" hidden="1"/>
    </xf>
    <xf numFmtId="0" fontId="29" fillId="6" borderId="0" xfId="0" applyFont="1" applyFill="1" applyAlignment="1" applyProtection="1">
      <alignment horizontal="left" vertical="center" indent="4"/>
      <protection hidden="1"/>
    </xf>
    <xf numFmtId="0" fontId="29" fillId="6" borderId="3" xfId="0" applyFont="1" applyFill="1" applyBorder="1" applyAlignment="1" applyProtection="1">
      <alignment horizontal="left" vertical="center" indent="4"/>
      <protection hidden="1"/>
    </xf>
    <xf numFmtId="0" fontId="27" fillId="6" borderId="0" xfId="0" applyFont="1" applyFill="1" applyAlignment="1" applyProtection="1">
      <alignment horizontal="center" vertical="center"/>
      <protection hidden="1"/>
    </xf>
    <xf numFmtId="0" fontId="27" fillId="6" borderId="3" xfId="0" applyFont="1" applyFill="1" applyBorder="1" applyAlignment="1" applyProtection="1">
      <alignment horizontal="center" vertical="center"/>
      <protection hidden="1"/>
    </xf>
    <xf numFmtId="9" fontId="0" fillId="0" borderId="0" xfId="6" applyFont="1" applyAlignment="1" applyProtection="1">
      <alignment vertical="center"/>
    </xf>
    <xf numFmtId="0" fontId="16" fillId="6" borderId="0" xfId="0" applyFont="1" applyFill="1" applyAlignment="1">
      <alignment horizontal="left" vertical="center" indent="1"/>
    </xf>
    <xf numFmtId="0" fontId="9" fillId="6" borderId="0" xfId="0" applyFont="1" applyFill="1" applyAlignment="1">
      <alignment vertical="center"/>
    </xf>
    <xf numFmtId="0" fontId="0" fillId="6" borderId="0" xfId="0" applyFill="1" applyAlignment="1">
      <alignment horizontal="left" vertical="center" indent="1"/>
    </xf>
    <xf numFmtId="0" fontId="0" fillId="6" borderId="0" xfId="0" applyFill="1" applyAlignment="1">
      <alignment horizontal="left" vertical="center" indent="3"/>
    </xf>
    <xf numFmtId="0" fontId="0" fillId="0" borderId="0" xfId="0" applyFont="1" applyAlignment="1" applyProtection="1">
      <alignment vertical="center"/>
    </xf>
    <xf numFmtId="0" fontId="49" fillId="0" borderId="0" xfId="0" applyFont="1"/>
    <xf numFmtId="0" fontId="49" fillId="17" borderId="0" xfId="0" applyFont="1" applyFill="1" applyAlignment="1">
      <alignment horizontal="right" vertical="center"/>
    </xf>
    <xf numFmtId="0" fontId="12" fillId="16" borderId="0" xfId="0" applyFont="1" applyFill="1" applyAlignment="1">
      <alignment horizontal="center" vertical="center" wrapText="1"/>
    </xf>
    <xf numFmtId="0" fontId="0" fillId="18" borderId="0" xfId="0" applyFill="1" applyAlignment="1" applyProtection="1">
      <alignment horizontal="center" vertical="center" wrapText="1"/>
      <protection locked="0"/>
    </xf>
    <xf numFmtId="0" fontId="0" fillId="9" borderId="0" xfId="0" applyNumberFormat="1" applyFont="1" applyFill="1" applyAlignment="1">
      <alignment horizontal="center"/>
    </xf>
    <xf numFmtId="1" fontId="0" fillId="0" borderId="0" xfId="0" applyNumberFormat="1" applyFont="1" applyAlignment="1">
      <alignment horizontal="center"/>
    </xf>
    <xf numFmtId="0" fontId="14" fillId="0" borderId="0" xfId="0" applyFont="1" applyAlignment="1" applyProtection="1">
      <alignment horizontal="left" vertical="center"/>
      <protection hidden="1"/>
    </xf>
    <xf numFmtId="0" fontId="16" fillId="6" borderId="0" xfId="0" quotePrefix="1" applyFont="1" applyFill="1" applyAlignment="1" applyProtection="1">
      <alignment horizontal="center" vertical="center"/>
      <protection hidden="1"/>
    </xf>
    <xf numFmtId="0" fontId="24" fillId="0" borderId="0" xfId="0" quotePrefix="1" applyFont="1" applyAlignment="1" applyProtection="1">
      <alignment horizontal="center" vertical="center"/>
      <protection hidden="1"/>
    </xf>
    <xf numFmtId="0" fontId="24" fillId="0" borderId="0" xfId="0" applyFont="1" applyAlignment="1" applyProtection="1">
      <alignment horizontal="center" vertical="center"/>
      <protection hidden="1"/>
    </xf>
    <xf numFmtId="0" fontId="13" fillId="0" borderId="0" xfId="0" applyFont="1" applyAlignment="1" applyProtection="1">
      <alignment horizontal="center" vertical="center"/>
      <protection hidden="1"/>
    </xf>
    <xf numFmtId="14" fontId="12" fillId="0" borderId="12" xfId="0" applyNumberFormat="1" applyFont="1" applyBorder="1" applyAlignment="1" applyProtection="1">
      <alignment horizontal="center" vertical="center"/>
    </xf>
  </cellXfs>
  <cellStyles count="13">
    <cellStyle name="Bad" xfId="10" builtinId="27"/>
    <cellStyle name="Calculation" xfId="8" builtinId="22"/>
    <cellStyle name="Good" xfId="9" builtinId="26"/>
    <cellStyle name="Hyperlink" xfId="11" builtinId="8"/>
    <cellStyle name="Input" xfId="7" builtinId="20"/>
    <cellStyle name="Normal" xfId="0" builtinId="0"/>
    <cellStyle name="Normal 2" xfId="1" xr:uid="{00000000-0005-0000-0000-000001000000}"/>
    <cellStyle name="Normal 3" xfId="12" xr:uid="{E0D4814B-C68E-4560-BF85-108F6FBC46C3}"/>
    <cellStyle name="Percent" xfId="6" builtinId="5"/>
    <cellStyle name="TableEvenline" xfId="4" xr:uid="{00000000-0005-0000-0000-000002000000}"/>
    <cellStyle name="TableEvenlineData" xfId="5" xr:uid="{00000000-0005-0000-0000-000003000000}"/>
    <cellStyle name="TableOddline" xfId="2" xr:uid="{00000000-0005-0000-0000-000004000000}"/>
    <cellStyle name="TableOddlineData" xfId="3" xr:uid="{00000000-0005-0000-0000-000005000000}"/>
  </cellStyles>
  <dxfs count="92">
    <dxf>
      <alignment horizontal="center" vertical="bottom" textRotation="0" wrapText="0" indent="0" justifyLastLine="0" shrinkToFit="0" readingOrder="0"/>
      <protection locked="0" hidden="0"/>
    </dxf>
    <dxf>
      <numFmt numFmtId="3" formatCode="#,##0"/>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fill>
        <patternFill patternType="none">
          <fgColor indexed="64"/>
          <bgColor indexed="65"/>
        </patternFill>
      </fill>
      <alignment horizontal="center" vertical="bottom" textRotation="0" wrapText="0" indent="0" justifyLastLine="0" shrinkToFit="0" readingOrder="0"/>
      <protection locked="0" hidden="0"/>
    </dxf>
    <dxf>
      <border outline="0">
        <top style="medium">
          <color rgb="FFDDDDDD"/>
        </top>
      </border>
    </dxf>
    <dxf>
      <alignment horizontal="center" vertical="bottom" textRotation="0" wrapText="0" indent="0" justifyLastLine="0" shrinkToFit="0" readingOrder="0"/>
      <protection locked="0" hidden="0"/>
    </dxf>
    <dxf>
      <font>
        <b/>
        <i val="0"/>
        <strike val="0"/>
        <condense val="0"/>
        <extend val="0"/>
        <outline val="0"/>
        <shadow val="0"/>
        <u val="none"/>
        <vertAlign val="baseline"/>
        <sz val="11"/>
        <color rgb="FF222222"/>
        <name val="Arial"/>
        <family val="2"/>
        <scheme val="none"/>
      </font>
      <fill>
        <patternFill patternType="solid">
          <fgColor indexed="64"/>
          <bgColor rgb="FFFFFFFF"/>
        </patternFill>
      </fill>
      <alignment horizontal="center" vertical="bottom" textRotation="0" wrapText="0" indent="0" justifyLastLine="0" shrinkToFit="0" readingOrder="0"/>
      <border diagonalUp="0" diagonalDown="0">
        <left style="medium">
          <color rgb="FFDDDDDD"/>
        </left>
        <right style="medium">
          <color rgb="FFDDDDDD"/>
        </right>
        <top/>
        <bottom/>
      </border>
      <protection locked="0" hidden="0"/>
    </dxf>
    <dxf>
      <font>
        <strike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protection locked="1" hidden="1"/>
    </dxf>
    <dxf>
      <font>
        <strike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protection locked="1" hidden="1"/>
    </dxf>
    <dxf>
      <font>
        <strike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protection locked="1" hidden="1"/>
    </dxf>
    <dxf>
      <font>
        <strike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theme="1"/>
        <name val="Calibri"/>
        <family val="2"/>
        <scheme val="minor"/>
      </font>
      <numFmt numFmtId="19" formatCode="dd/mm/yyyy"/>
      <alignment horizontal="center" vertical="bottom" textRotation="0" wrapText="0" indent="0" justifyLastLine="0" shrinkToFit="0" readingOrder="0"/>
      <protection locked="1" hidden="1"/>
    </dxf>
    <dxf>
      <font>
        <strike val="0"/>
        <outline val="0"/>
        <shadow val="0"/>
        <u val="none"/>
        <vertAlign val="baseline"/>
        <sz val="11"/>
        <color theme="1"/>
        <name val="Calibri"/>
        <family val="2"/>
        <scheme val="minor"/>
      </font>
      <numFmt numFmtId="19" formatCode="dd/mm/yyyy"/>
      <alignment horizontal="center" vertical="bottom" textRotation="0" wrapText="0" indent="0" justifyLastLine="0" shrinkToFit="0" readingOrder="0"/>
      <protection locked="1" hidden="1"/>
    </dxf>
    <dxf>
      <font>
        <strike val="0"/>
        <outline val="0"/>
        <shadow val="0"/>
        <u val="none"/>
        <vertAlign val="baseline"/>
        <sz val="11"/>
        <color rgb="FF000000"/>
        <name val="Calibri"/>
        <family val="2"/>
        <scheme val="none"/>
      </font>
      <numFmt numFmtId="0" formatCode="General"/>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theme="1"/>
        <name val="Calibri"/>
        <family val="2"/>
        <scheme val="minor"/>
      </font>
      <numFmt numFmtId="19" formatCode="dd/mm/yyyy"/>
      <alignment horizontal="center" vertical="center" textRotation="0" wrapText="1" indent="0" justifyLastLine="0" shrinkToFit="0" readingOrder="0"/>
      <protection locked="1" hidden="1"/>
    </dxf>
    <dxf>
      <font>
        <strike val="0"/>
        <outline val="0"/>
        <shadow val="0"/>
        <u val="none"/>
        <vertAlign val="baseline"/>
        <sz val="11"/>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2" formatCode="0.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170" formatCode="#,##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170" formatCode="#,##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170"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70" formatCode="#,##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170" formatCode="#,##0.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170"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19" formatCode="dd/mm/yyyy"/>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0" formatCode="General"/>
      <alignment horizontal="center" vertical="bottom" textRotation="0" wrapText="0" indent="0" justifyLastLine="0" shrinkToFit="0" readingOrder="0"/>
    </dxf>
    <dxf>
      <numFmt numFmtId="169" formatCode=";;;"/>
      <fill>
        <patternFill>
          <bgColor theme="0" tint="-4.9989318521683403E-2"/>
        </patternFill>
      </fill>
    </dxf>
    <dxf>
      <numFmt numFmtId="169" formatCode=";;;"/>
    </dxf>
    <dxf>
      <numFmt numFmtId="169" formatCode=";;;"/>
    </dxf>
    <dxf>
      <numFmt numFmtId="169" formatCode=";;;"/>
    </dxf>
    <dxf>
      <numFmt numFmtId="169" formatCode=";;;"/>
    </dxf>
    <dxf>
      <numFmt numFmtId="169" formatCode=";;;"/>
    </dxf>
    <dxf>
      <numFmt numFmtId="169" formatCode=";;;"/>
      <fill>
        <patternFill>
          <bgColor theme="0" tint="-4.9989318521683403E-2"/>
        </patternFill>
      </fill>
    </dxf>
    <dxf>
      <numFmt numFmtId="169" formatCode=";;;"/>
    </dxf>
    <dxf>
      <numFmt numFmtId="169" formatCode=";;;"/>
    </dxf>
    <dxf>
      <numFmt numFmtId="169" formatCode=";;;"/>
    </dxf>
    <dxf>
      <numFmt numFmtId="169" formatCode=";;;"/>
    </dxf>
    <dxf>
      <numFmt numFmtId="169" formatCode=";;;"/>
    </dxf>
    <dxf>
      <numFmt numFmtId="169" formatCode=";;;"/>
    </dxf>
    <dxf>
      <numFmt numFmtId="169" formatCode=";;;"/>
    </dxf>
    <dxf>
      <numFmt numFmtId="169" formatCode=";;;"/>
    </dxf>
    <dxf>
      <font>
        <color rgb="FFFF0000"/>
      </font>
    </dxf>
    <dxf>
      <font>
        <color rgb="FFFF0000"/>
      </font>
    </dxf>
    <dxf>
      <font>
        <color rgb="FFFF0000"/>
      </font>
    </dxf>
    <dxf>
      <font>
        <color rgb="FFFF0000"/>
      </font>
    </dxf>
    <dxf>
      <font>
        <color rgb="FFFF0000"/>
      </font>
    </dxf>
    <dxf>
      <numFmt numFmtId="169" formatCode=";;;"/>
    </dxf>
    <dxf>
      <numFmt numFmtId="169" formatCode=";;;"/>
    </dxf>
    <dxf>
      <numFmt numFmtId="169" formatCode=";;;"/>
    </dxf>
    <dxf>
      <numFmt numFmtId="169" formatCode=";;;"/>
    </dxf>
    <dxf>
      <numFmt numFmtId="169" formatCode=";;;"/>
    </dxf>
    <dxf>
      <alignment horizontal="center" vertical="center" textRotation="0" wrapText="1"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9" formatCode=";;;"/>
    </dxf>
    <dxf>
      <numFmt numFmtId="169"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558519470780431E-2"/>
          <c:y val="3.2008290517494722E-2"/>
          <c:w val="0.84635114660468413"/>
          <c:h val="0.68996379912120598"/>
        </c:manualLayout>
      </c:layout>
      <c:lineChart>
        <c:grouping val="standard"/>
        <c:varyColors val="0"/>
        <c:ser>
          <c:idx val="6"/>
          <c:order val="1"/>
          <c:tx>
            <c:strRef>
              <c:f>Calculation!$W$2</c:f>
              <c:strCache>
                <c:ptCount val="1"/>
                <c:pt idx="0">
                  <c:v>Number of moderate cases beds</c:v>
                </c:pt>
              </c:strCache>
            </c:strRef>
          </c:tx>
          <c:spPr>
            <a:ln w="19050" cap="rnd">
              <a:solidFill>
                <a:schemeClr val="accent2"/>
              </a:solidFill>
              <a:prstDash val="lgDash"/>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[0]!Hospital_ModerateBeds</c:f>
              <c:numCache>
                <c:formatCode>General</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1-5DAE-4E9A-B1E7-2563DE8D5F96}"/>
            </c:ext>
          </c:extLst>
        </c:ser>
        <c:ser>
          <c:idx val="1"/>
          <c:order val="2"/>
          <c:tx>
            <c:strRef>
              <c:f>Calculation!$G$2</c:f>
              <c:strCache>
                <c:ptCount val="1"/>
                <c:pt idx="0">
                  <c:v>Hospitalized in moderate cases beds</c:v>
                </c:pt>
              </c:strCache>
            </c:strRef>
          </c:tx>
          <c:spPr>
            <a:ln w="19050" cap="rnd">
              <a:solidFill>
                <a:schemeClr val="accent2"/>
              </a:solidFill>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[0]!ModerateCases</c:f>
              <c:numCache>
                <c:formatCode>0.00</c:formatCode>
                <c:ptCount val="365"/>
                <c:pt idx="0">
                  <c:v>0.22677729921418377</c:v>
                </c:pt>
                <c:pt idx="1">
                  <c:v>0.30904406398497308</c:v>
                </c:pt>
                <c:pt idx="2">
                  <c:v>0.42640168582640536</c:v>
                </c:pt>
                <c:pt idx="3">
                  <c:v>0.59297094774433901</c:v>
                </c:pt>
                <c:pt idx="4">
                  <c:v>0.8286678571012478</c:v>
                </c:pt>
                <c:pt idx="5">
                  <c:v>1.1615627400724851</c:v>
                </c:pt>
                <c:pt idx="6">
                  <c:v>1.6311995332696188</c:v>
                </c:pt>
                <c:pt idx="7">
                  <c:v>2.2932632842399481</c:v>
                </c:pt>
                <c:pt idx="8">
                  <c:v>3.2261382812588995</c:v>
                </c:pt>
                <c:pt idx="9">
                  <c:v>4.540112673565158</c:v>
                </c:pt>
                <c:pt idx="10">
                  <c:v>6.2653404286297105</c:v>
                </c:pt>
                <c:pt idx="11">
                  <c:v>8.4819193077345005</c:v>
                </c:pt>
                <c:pt idx="12">
                  <c:v>11.26503036509154</c:v>
                </c:pt>
                <c:pt idx="13">
                  <c:v>14.675175640540349</c:v>
                </c:pt>
                <c:pt idx="14">
                  <c:v>18.746186975703736</c:v>
                </c:pt>
                <c:pt idx="15">
                  <c:v>23.471912220082533</c:v>
                </c:pt>
                <c:pt idx="16">
                  <c:v>28.793109422067012</c:v>
                </c:pt>
                <c:pt idx="17">
                  <c:v>34.586648107889481</c:v>
                </c:pt>
                <c:pt idx="18">
                  <c:v>40.65946720219911</c:v>
                </c:pt>
                <c:pt idx="19">
                  <c:v>46.749699783232195</c:v>
                </c:pt>
                <c:pt idx="20">
                  <c:v>53.921886974323755</c:v>
                </c:pt>
                <c:pt idx="21">
                  <c:v>62.330624985017209</c:v>
                </c:pt>
                <c:pt idx="22">
                  <c:v>72.153430541540274</c:v>
                </c:pt>
                <c:pt idx="23">
                  <c:v>83.592596264263761</c:v>
                </c:pt>
                <c:pt idx="24">
                  <c:v>96.876837042884333</c:v>
                </c:pt>
                <c:pt idx="25">
                  <c:v>112.2625222949579</c:v>
                </c:pt>
                <c:pt idx="26">
                  <c:v>130.03421699883512</c:v>
                </c:pt>
                <c:pt idx="27">
                  <c:v>150.50416705521963</c:v>
                </c:pt>
                <c:pt idx="28">
                  <c:v>174.01026298412179</c:v>
                </c:pt>
                <c:pt idx="29">
                  <c:v>200.91190455894878</c:v>
                </c:pt>
                <c:pt idx="30">
                  <c:v>231.58307715176625</c:v>
                </c:pt>
                <c:pt idx="31">
                  <c:v>266.40185516162626</c:v>
                </c:pt>
                <c:pt idx="32">
                  <c:v>305.73549575520099</c:v>
                </c:pt>
                <c:pt idx="33">
                  <c:v>349.92031631149479</c:v>
                </c:pt>
                <c:pt idx="34">
                  <c:v>399.23571343398635</c:v>
                </c:pt>
                <c:pt idx="35">
                  <c:v>453.87204256608942</c:v>
                </c:pt>
                <c:pt idx="36">
                  <c:v>513.89269948358958</c:v>
                </c:pt>
                <c:pt idx="37">
                  <c:v>579.19167752989506</c:v>
                </c:pt>
                <c:pt idx="38">
                  <c:v>649.44912407302672</c:v>
                </c:pt>
                <c:pt idx="39">
                  <c:v>724.0889135134521</c:v>
                </c:pt>
                <c:pt idx="40">
                  <c:v>802.24380121317768</c:v>
                </c:pt>
                <c:pt idx="41">
                  <c:v>882.73498888214749</c:v>
                </c:pt>
                <c:pt idx="42">
                  <c:v>964.07345405298133</c:v>
                </c:pt>
                <c:pt idx="43">
                  <c:v>1044.4896610930289</c:v>
                </c:pt>
                <c:pt idx="44">
                  <c:v>1121.9958729954019</c:v>
                </c:pt>
                <c:pt idx="45">
                  <c:v>1194.4811376867733</c:v>
                </c:pt>
                <c:pt idx="46">
                  <c:v>1259.8335651864818</c:v>
                </c:pt>
                <c:pt idx="47">
                  <c:v>1316.0787667155728</c:v>
                </c:pt>
                <c:pt idx="48">
                  <c:v>1361.5187410912972</c:v>
                </c:pt>
                <c:pt idx="49">
                  <c:v>1394.8535183293682</c:v>
                </c:pt>
                <c:pt idx="50">
                  <c:v>1415.269409500831</c:v>
                </c:pt>
                <c:pt idx="51">
                  <c:v>1422.4826869902129</c:v>
                </c:pt>
                <c:pt idx="52">
                  <c:v>1416.7347909857415</c:v>
                </c:pt>
                <c:pt idx="53">
                  <c:v>1398.7428904579406</c:v>
                </c:pt>
                <c:pt idx="54">
                  <c:v>1369.6159427982002</c:v>
                </c:pt>
                <c:pt idx="55">
                  <c:v>1330.7500127052137</c:v>
                </c:pt>
                <c:pt idx="56">
                  <c:v>1283.7171728648796</c:v>
                </c:pt>
                <c:pt idx="57">
                  <c:v>1230.1603239798856</c:v>
                </c:pt>
                <c:pt idx="58">
                  <c:v>1171.7027554181191</c:v>
                </c:pt>
                <c:pt idx="59">
                  <c:v>1109.8773152077958</c:v>
                </c:pt>
                <c:pt idx="60">
                  <c:v>1046.0765235852741</c:v>
                </c:pt>
                <c:pt idx="61">
                  <c:v>981.52232567548867</c:v>
                </c:pt>
                <c:pt idx="62">
                  <c:v>917.25256169218096</c:v>
                </c:pt>
                <c:pt idx="63">
                  <c:v>854.12052072696429</c:v>
                </c:pt>
                <c:pt idx="64">
                  <c:v>792.8039035288233</c:v>
                </c:pt>
                <c:pt idx="65">
                  <c:v>733.8198986295655</c:v>
                </c:pt>
                <c:pt idx="66">
                  <c:v>677.54366096566946</c:v>
                </c:pt>
                <c:pt idx="67">
                  <c:v>624.22811901182968</c:v>
                </c:pt>
                <c:pt idx="68">
                  <c:v>574.02363058025321</c:v>
                </c:pt>
                <c:pt idx="69">
                  <c:v>526.99651108895125</c:v>
                </c:pt>
                <c:pt idx="70">
                  <c:v>483.14585588961597</c:v>
                </c:pt>
                <c:pt idx="71">
                  <c:v>442.41837422948834</c:v>
                </c:pt>
                <c:pt idx="72">
                  <c:v>404.72116041625878</c:v>
                </c:pt>
                <c:pt idx="73">
                  <c:v>369.93246497148095</c:v>
                </c:pt>
                <c:pt idx="74">
                  <c:v>337.91061191045202</c:v>
                </c:pt>
                <c:pt idx="75">
                  <c:v>308.50125256901447</c:v>
                </c:pt>
                <c:pt idx="76">
                  <c:v>281.54316363591931</c:v>
                </c:pt>
                <c:pt idx="77">
                  <c:v>256.87279651295205</c:v>
                </c:pt>
                <c:pt idx="78">
                  <c:v>234.32777365868756</c:v>
                </c:pt>
                <c:pt idx="79">
                  <c:v>213.74951003857743</c:v>
                </c:pt>
                <c:pt idx="80">
                  <c:v>194.98511752881731</c:v>
                </c:pt>
                <c:pt idx="81">
                  <c:v>177.88872928099866</c:v>
                </c:pt>
                <c:pt idx="82">
                  <c:v>162.32236099765666</c:v>
                </c:pt>
                <c:pt idx="83">
                  <c:v>148.15640756502165</c:v>
                </c:pt>
                <c:pt idx="84">
                  <c:v>135.2698569157869</c:v>
                </c:pt>
                <c:pt idx="85">
                  <c:v>123.55028847254044</c:v>
                </c:pt>
                <c:pt idx="86">
                  <c:v>112.8937110130386</c:v>
                </c:pt>
                <c:pt idx="87">
                  <c:v>103.20428417016598</c:v>
                </c:pt>
                <c:pt idx="88">
                  <c:v>94.393958852677358</c:v>
                </c:pt>
                <c:pt idx="89">
                  <c:v>86.382064449384075</c:v>
                </c:pt>
                <c:pt idx="90">
                  <c:v>79.09486456070789</c:v>
                </c:pt>
                <c:pt idx="91">
                  <c:v>72.465097999347265</c:v>
                </c:pt>
                <c:pt idx="92">
                  <c:v>66.431517744360377</c:v>
                </c:pt>
                <c:pt idx="93">
                  <c:v>60.938437267298724</c:v>
                </c:pt>
                <c:pt idx="94">
                  <c:v>55.935291041484255</c:v>
                </c:pt>
                <c:pt idx="95">
                  <c:v>51.376213981042604</c:v>
                </c:pt>
                <c:pt idx="96">
                  <c:v>47.219642936944211</c:v>
                </c:pt>
                <c:pt idx="97">
                  <c:v>43.427942120485085</c:v>
                </c:pt>
                <c:pt idx="98">
                  <c:v>39.967053361285899</c:v>
                </c:pt>
                <c:pt idx="99">
                  <c:v>36.806171379621865</c:v>
                </c:pt>
                <c:pt idx="100">
                  <c:v>33.91744371433311</c:v>
                </c:pt>
                <c:pt idx="101">
                  <c:v>31.275694558806432</c:v>
                </c:pt>
                <c:pt idx="102">
                  <c:v>28.858171486780137</c:v>
                </c:pt>
                <c:pt idx="103">
                  <c:v>26.6443138711765</c:v>
                </c:pt>
                <c:pt idx="104">
                  <c:v>24.615541691919468</c:v>
                </c:pt>
                <c:pt idx="105">
                  <c:v>22.755063375938359</c:v>
                </c:pt>
                <c:pt idx="106">
                  <c:v>21.047701300834937</c:v>
                </c:pt>
                <c:pt idx="107">
                  <c:v>19.479733612292893</c:v>
                </c:pt>
                <c:pt idx="108">
                  <c:v>18.03875104576268</c:v>
                </c:pt>
                <c:pt idx="109">
                  <c:v>16.71352749860981</c:v>
                </c:pt>
                <c:pt idx="110">
                  <c:v>15.493903164587707</c:v>
                </c:pt>
                <c:pt idx="111">
                  <c:v>14.370679114186338</c:v>
                </c:pt>
                <c:pt idx="112">
                  <c:v>13.335522279069526</c:v>
                </c:pt>
                <c:pt idx="113">
                  <c:v>12.380879874149016</c:v>
                </c:pt>
                <c:pt idx="114">
                  <c:v>11.499902365166774</c:v>
                </c:pt>
                <c:pt idx="115">
                  <c:v>10.68637416174602</c:v>
                </c:pt>
                <c:pt idx="116">
                  <c:v>9.9346512848862787</c:v>
                </c:pt>
                <c:pt idx="117">
                  <c:v>9.239605323257619</c:v>
                </c:pt>
                <c:pt idx="118">
                  <c:v>8.5965730540654128</c:v>
                </c:pt>
                <c:pt idx="119">
                  <c:v>8.0013111615415529</c:v>
                </c:pt>
                <c:pt idx="120">
                  <c:v>7.4499555392373047</c:v>
                </c:pt>
                <c:pt idx="121">
                  <c:v>6.9389847113042276</c:v>
                </c:pt>
                <c:pt idx="122">
                  <c:v>6.4651869529753432</c:v>
                </c:pt>
                <c:pt idx="123">
                  <c:v>6.0256307316735045</c:v>
                </c:pt>
                <c:pt idx="124">
                  <c:v>5.6176381277766243</c:v>
                </c:pt>
                <c:pt idx="125">
                  <c:v>5.2387609282828844</c:v>
                </c:pt>
                <c:pt idx="126">
                  <c:v>4.8867591176715504</c:v>
                </c:pt>
                <c:pt idx="127">
                  <c:v>4.5595815183772892</c:v>
                </c:pt>
                <c:pt idx="128">
                  <c:v>4.2553483587161782</c:v>
                </c:pt>
                <c:pt idx="129">
                  <c:v>3.9723355690411113</c:v>
                </c:pt>
                <c:pt idx="130">
                  <c:v>3.7089606275737057</c:v>
                </c:pt>
                <c:pt idx="131">
                  <c:v>3.4637697959583571</c:v>
                </c:pt>
                <c:pt idx="132">
                  <c:v>3.2354266013016018</c:v>
                </c:pt>
                <c:pt idx="133">
                  <c:v>3.0227014364684108</c:v>
                </c:pt>
                <c:pt idx="134">
                  <c:v>2.8244621638706189</c:v>
                </c:pt>
                <c:pt idx="135">
                  <c:v>2.6396656200507018</c:v>
                </c:pt>
                <c:pt idx="136">
                  <c:v>2.4673499291714056</c:v>
                </c:pt>
                <c:pt idx="137">
                  <c:v>2.3066275431967598</c:v>
                </c:pt>
                <c:pt idx="138">
                  <c:v>2.1566789352050533</c:v>
                </c:pt>
                <c:pt idx="139">
                  <c:v>2.0167468800138897</c:v>
                </c:pt>
                <c:pt idx="140">
                  <c:v>1.8861312632154275</c:v>
                </c:pt>
                <c:pt idx="141">
                  <c:v>1.7641843659021692</c:v>
                </c:pt>
                <c:pt idx="142">
                  <c:v>1.6503065778866048</c:v>
                </c:pt>
                <c:pt idx="143">
                  <c:v>1.5439424971506266</c:v>
                </c:pt>
                <c:pt idx="144">
                  <c:v>1.4445773776667463</c:v>
                </c:pt>
                <c:pt idx="145">
                  <c:v>1.3517338916671024</c:v>
                </c:pt>
                <c:pt idx="146">
                  <c:v>1.2649691759496233</c:v>
                </c:pt>
                <c:pt idx="147">
                  <c:v>1.1838721349478682</c:v>
                </c:pt>
                <c:pt idx="148">
                  <c:v>1.1080609760933759</c:v>
                </c:pt>
                <c:pt idx="149">
                  <c:v>1.0371809555015725</c:v>
                </c:pt>
                <c:pt idx="150">
                  <c:v>0.97090231424857731</c:v>
                </c:pt>
                <c:pt idx="151">
                  <c:v>0.90891838750302467</c:v>
                </c:pt>
                <c:pt idx="152">
                  <c:v>0.85094387056360987</c:v>
                </c:pt>
                <c:pt idx="153">
                  <c:v>0.79671322744823614</c:v>
                </c:pt>
                <c:pt idx="154">
                  <c:v>0.74597922910864667</c:v>
                </c:pt>
                <c:pt idx="155">
                  <c:v>0.6985116096217806</c:v>
                </c:pt>
                <c:pt idx="156">
                  <c:v>0.65409582985172998</c:v>
                </c:pt>
                <c:pt idx="157">
                  <c:v>0.61253193909994919</c:v>
                </c:pt>
                <c:pt idx="158">
                  <c:v>0.57363352617855634</c:v>
                </c:pt>
                <c:pt idx="159">
                  <c:v>0.53722675216344096</c:v>
                </c:pt>
                <c:pt idx="160">
                  <c:v>0.50314945782094322</c:v>
                </c:pt>
                <c:pt idx="161">
                  <c:v>0.47125033936347083</c:v>
                </c:pt>
                <c:pt idx="162">
                  <c:v>0.44138818678413261</c:v>
                </c:pt>
                <c:pt idx="163">
                  <c:v>0.41343117955289721</c:v>
                </c:pt>
                <c:pt idx="164">
                  <c:v>0.38725623493865197</c:v>
                </c:pt>
                <c:pt idx="165">
                  <c:v>0.36274840465159236</c:v>
                </c:pt>
                <c:pt idx="166">
                  <c:v>0.3398003158908357</c:v>
                </c:pt>
                <c:pt idx="167">
                  <c:v>0.31831165323196509</c:v>
                </c:pt>
                <c:pt idx="168">
                  <c:v>0.29818867810529404</c:v>
                </c:pt>
                <c:pt idx="169">
                  <c:v>0.2793437829016544</c:v>
                </c:pt>
                <c:pt idx="170">
                  <c:v>0.26169507699965144</c:v>
                </c:pt>
                <c:pt idx="171">
                  <c:v>0.24516600224224697</c:v>
                </c:pt>
                <c:pt idx="172">
                  <c:v>0.22968497560065895</c:v>
                </c:pt>
                <c:pt idx="173">
                  <c:v>0.21518505695579671</c:v>
                </c:pt>
                <c:pt idx="174">
                  <c:v>0.2016036400995809</c:v>
                </c:pt>
                <c:pt idx="175">
                  <c:v>0.18888216521700221</c:v>
                </c:pt>
                <c:pt idx="176">
                  <c:v>0.17696585125146574</c:v>
                </c:pt>
                <c:pt idx="177">
                  <c:v>0.16580344668676666</c:v>
                </c:pt>
                <c:pt idx="178">
                  <c:v>0.15534699739680113</c:v>
                </c:pt>
                <c:pt idx="179">
                  <c:v>0.14555163032199375</c:v>
                </c:pt>
                <c:pt idx="180">
                  <c:v>0.13637535182916433</c:v>
                </c:pt>
                <c:pt idx="181">
                  <c:v>0.12777885970213754</c:v>
                </c:pt>
                <c:pt idx="182">
                  <c:v>0.11972536779086267</c:v>
                </c:pt>
                <c:pt idx="183">
                  <c:v>0.11218044242281314</c:v>
                </c:pt>
                <c:pt idx="184">
                  <c:v>0.10511184974854232</c:v>
                </c:pt>
                <c:pt idx="185">
                  <c:v>9.8489413255397201E-2</c:v>
                </c:pt>
                <c:pt idx="186">
                  <c:v>9.2284880742102754E-2</c:v>
                </c:pt>
                <c:pt idx="187">
                  <c:v>8.6471800098548643E-2</c:v>
                </c:pt>
                <c:pt idx="188">
                  <c:v>8.102540328402924E-2</c:v>
                </c:pt>
                <c:pt idx="189">
                  <c:v>7.5922497942079573E-2</c:v>
                </c:pt>
                <c:pt idx="190">
                  <c:v>7.1141366130241107E-2</c:v>
                </c:pt>
                <c:pt idx="191">
                  <c:v>6.6661669681520472E-2</c:v>
                </c:pt>
                <c:pt idx="192">
                  <c:v>6.2464361748631625E-2</c:v>
                </c:pt>
                <c:pt idx="193">
                  <c:v>5.8531604114265973E-2</c:v>
                </c:pt>
                <c:pt idx="194">
                  <c:v>5.4846689880508837E-2</c:v>
                </c:pt>
                <c:pt idx="195">
                  <c:v>5.1393971177145566E-2</c:v>
                </c:pt>
                <c:pt idx="196">
                  <c:v>4.8158791554521629E-2</c:v>
                </c:pt>
                <c:pt idx="197">
                  <c:v>4.5127422749718898E-2</c:v>
                </c:pt>
                <c:pt idx="198">
                  <c:v>4.2287005536042588E-2</c:v>
                </c:pt>
                <c:pt idx="199">
                  <c:v>3.9625494386280172E-2</c:v>
                </c:pt>
                <c:pt idx="200">
                  <c:v>3.7131605698847131E-2</c:v>
                </c:pt>
                <c:pt idx="201">
                  <c:v>3.4794769352293191E-2</c:v>
                </c:pt>
                <c:pt idx="202">
                  <c:v>3.2605083370348703E-2</c:v>
                </c:pt>
                <c:pt idx="203">
                  <c:v>3.0553271494149003E-2</c:v>
                </c:pt>
                <c:pt idx="204">
                  <c:v>2.8630643472009165E-2</c:v>
                </c:pt>
                <c:pt idx="205">
                  <c:v>2.6829057889912314E-2</c:v>
                </c:pt>
                <c:pt idx="206">
                  <c:v>2.5140887377670982E-2</c:v>
                </c:pt>
                <c:pt idx="207">
                  <c:v>2.3558986036711357E-2</c:v>
                </c:pt>
                <c:pt idx="208">
                  <c:v>2.2076658945868695E-2</c:v>
                </c:pt>
                <c:pt idx="209">
                  <c:v>2.068763361071449E-2</c:v>
                </c:pt>
                <c:pt idx="210">
                  <c:v>1.9386033231290633E-2</c:v>
                </c:pt>
                <c:pt idx="211">
                  <c:v>1.8166351670912944E-2</c:v>
                </c:pt>
                <c:pt idx="212">
                  <c:v>1.7023430016907933E-2</c:v>
                </c:pt>
                <c:pt idx="213">
                  <c:v>1.5952434630899084E-2</c:v>
                </c:pt>
                <c:pt idx="214">
                  <c:v>1.4948836592879593E-2</c:v>
                </c:pt>
                <c:pt idx="215">
                  <c:v>1.4008392450325251E-2</c:v>
                </c:pt>
                <c:pt idx="216">
                  <c:v>1.3127126188227443E-2</c:v>
                </c:pt>
                <c:pt idx="217">
                  <c:v>1.2301312342436562E-2</c:v>
                </c:pt>
                <c:pt idx="218">
                  <c:v>1.1527460183129659E-2</c:v>
                </c:pt>
                <c:pt idx="219">
                  <c:v>1.0802298899933208E-2</c:v>
                </c:pt>
                <c:pt idx="220">
                  <c:v>1.0122763725246835E-2</c:v>
                </c:pt>
                <c:pt idx="221">
                  <c:v>9.4859829357331442E-3</c:v>
                </c:pt>
                <c:pt idx="222">
                  <c:v>8.8892656761191246E-3</c:v>
                </c:pt>
                <c:pt idx="223">
                  <c:v>8.3300905529450579E-3</c:v>
                </c:pt>
                <c:pt idx="224">
                  <c:v>7.8060949495829491E-3</c:v>
                </c:pt>
                <c:pt idx="225">
                  <c:v>7.3150650164043336E-3</c:v>
                </c:pt>
                <c:pt idx="226">
                  <c:v>6.854926293465481E-3</c:v>
                </c:pt>
                <c:pt idx="227">
                  <c:v>6.4237349253737303E-3</c:v>
                </c:pt>
                <c:pt idx="228">
                  <c:v>6.0196694310308101E-3</c:v>
                </c:pt>
                <c:pt idx="229">
                  <c:v>5.6410229928075001E-3</c:v>
                </c:pt>
                <c:pt idx="230">
                  <c:v>5.2861962325464716E-3</c:v>
                </c:pt>
                <c:pt idx="231">
                  <c:v>4.9536904433010176E-3</c:v>
                </c:pt>
                <c:pt idx="232">
                  <c:v>4.6421012480767744E-3</c:v>
                </c:pt>
                <c:pt idx="233">
                  <c:v>4.3501126587732883E-3</c:v>
                </c:pt>
                <c:pt idx="234">
                  <c:v>4.0764915093434492E-3</c:v>
                </c:pt>
                <c:pt idx="235">
                  <c:v>3.8200822405302817E-3</c:v>
                </c:pt>
                <c:pt idx="236">
                  <c:v>3.5798020129804353E-3</c:v>
                </c:pt>
                <c:pt idx="237">
                  <c:v>3.354636128524123E-3</c:v>
                </c:pt>
                <c:pt idx="238">
                  <c:v>3.1436337401698185E-3</c:v>
                </c:pt>
                <c:pt idx="239">
                  <c:v>2.945903832243529E-3</c:v>
                </c:pt>
                <c:pt idx="240">
                  <c:v>2.7606114540149633E-3</c:v>
                </c:pt>
                <c:pt idx="241">
                  <c:v>2.5869741904501874E-3</c:v>
                </c:pt>
                <c:pt idx="242">
                  <c:v>2.424258855419725E-3</c:v>
                </c:pt>
                <c:pt idx="243">
                  <c:v>2.2717783931210092E-3</c:v>
                </c:pt>
                <c:pt idx="244">
                  <c:v>2.1288889747681345E-3</c:v>
                </c:pt>
                <c:pt idx="245">
                  <c:v>1.9949872780169126E-3</c:v>
                </c:pt>
                <c:pt idx="246">
                  <c:v>1.8695079377356683E-3</c:v>
                </c:pt>
                <c:pt idx="247">
                  <c:v>1.7519211572949627E-3</c:v>
                </c:pt>
                <c:pt idx="248">
                  <c:v>1.6417304704019924E-3</c:v>
                </c:pt>
                <c:pt idx="249">
                  <c:v>1.5384706436808843E-3</c:v>
                </c:pt>
                <c:pt idx="250">
                  <c:v>1.4417057113222729E-3</c:v>
                </c:pt>
                <c:pt idx="251">
                  <c:v>1.351027133485842E-3</c:v>
                </c:pt>
                <c:pt idx="252">
                  <c:v>1.2660520706797055E-3</c:v>
                </c:pt>
                <c:pt idx="253">
                  <c:v>1.1864217666646996E-3</c:v>
                </c:pt>
                <c:pt idx="254">
                  <c:v>1.1118000331722955E-3</c:v>
                </c:pt>
                <c:pt idx="255">
                  <c:v>1.0418718300820194E-3</c:v>
                </c:pt>
                <c:pt idx="256">
                  <c:v>9.7634193482532385E-4</c:v>
                </c:pt>
                <c:pt idx="257">
                  <c:v>9.1493369562701144E-4</c:v>
                </c:pt>
                <c:pt idx="258">
                  <c:v>8.5738786303965757E-4</c:v>
                </c:pt>
                <c:pt idx="259">
                  <c:v>8.0346149529620433E-4</c:v>
                </c:pt>
                <c:pt idx="260">
                  <c:v>7.5292693230318453E-4</c:v>
                </c:pt>
                <c:pt idx="261">
                  <c:v>7.0557083434570655E-4</c:v>
                </c:pt>
                <c:pt idx="262">
                  <c:v>6.6119328102599861E-4</c:v>
                </c:pt>
                <c:pt idx="263">
                  <c:v>6.196069273374529E-4</c:v>
                </c:pt>
                <c:pt idx="264">
                  <c:v>5.806362123676875E-4</c:v>
                </c:pt>
                <c:pt idx="265">
                  <c:v>5.4411661810990601E-4</c:v>
                </c:pt>
                <c:pt idx="266">
                  <c:v>5.098939748336812E-4</c:v>
                </c:pt>
                <c:pt idx="267">
                  <c:v>4.7782381006582702E-4</c:v>
                </c:pt>
                <c:pt idx="268">
                  <c:v>4.4777073856079976E-4</c:v>
                </c:pt>
                <c:pt idx="269">
                  <c:v>4.1960789073679087E-4</c:v>
                </c:pt>
                <c:pt idx="270">
                  <c:v>3.9321637699774162E-4</c:v>
                </c:pt>
                <c:pt idx="271">
                  <c:v>3.684847857763256E-4</c:v>
                </c:pt>
                <c:pt idx="272">
                  <c:v>3.4530871311829814E-4</c:v>
                </c:pt>
                <c:pt idx="273">
                  <c:v>3.2359032193998315E-4</c:v>
                </c:pt>
                <c:pt idx="274">
                  <c:v>3.0323792894108203E-4</c:v>
                </c:pt>
                <c:pt idx="275">
                  <c:v>2.8416561748952426E-4</c:v>
                </c:pt>
                <c:pt idx="276">
                  <c:v>2.6629287498927158E-4</c:v>
                </c:pt>
                <c:pt idx="277">
                  <c:v>2.4954425280686456E-4</c:v>
                </c:pt>
                <c:pt idx="278">
                  <c:v>2.3384904794033877E-4</c:v>
                </c:pt>
                <c:pt idx="279">
                  <c:v>2.1914100434250922E-4</c:v>
                </c:pt>
                <c:pt idx="280">
                  <c:v>2.0535803331206141E-4</c:v>
                </c:pt>
                <c:pt idx="281">
                  <c:v>1.924419513853531E-4</c:v>
                </c:pt>
                <c:pt idx="282">
                  <c:v>1.803382345708031E-4</c:v>
                </c:pt>
                <c:pt idx="283">
                  <c:v>1.6899578839594051E-4</c:v>
                </c:pt>
                <c:pt idx="284">
                  <c:v>1.5836673197091374E-4</c:v>
                </c:pt>
                <c:pt idx="285">
                  <c:v>1.4840619600966151E-4</c:v>
                </c:pt>
                <c:pt idx="286">
                  <c:v>1.3907213332382037E-4</c:v>
                </c:pt>
                <c:pt idx="287">
                  <c:v>1.3032514130325161E-4</c:v>
                </c:pt>
                <c:pt idx="288">
                  <c:v>1.2212829573514063E-4</c:v>
                </c:pt>
                <c:pt idx="289">
                  <c:v>1.1444699471207309E-4</c:v>
                </c:pt>
                <c:pt idx="290">
                  <c:v>1.0724881266860868E-4</c:v>
                </c:pt>
                <c:pt idx="291">
                  <c:v>1.0050336351589994E-4</c:v>
                </c:pt>
                <c:pt idx="292">
                  <c:v>9.4182172315036847E-5</c:v>
                </c:pt>
                <c:pt idx="293">
                  <c:v>8.8258555055975758E-5</c:v>
                </c:pt>
                <c:pt idx="294">
                  <c:v>8.2707506124513562E-5</c:v>
                </c:pt>
                <c:pt idx="295">
                  <c:v>7.7505592590390262E-5</c:v>
                </c:pt>
                <c:pt idx="296">
                  <c:v>7.2630855406400241E-5</c:v>
                </c:pt>
                <c:pt idx="297">
                  <c:v>6.8062716623775295E-5</c:v>
                </c:pt>
                <c:pt idx="298">
                  <c:v>6.3781892597323845E-5</c:v>
                </c:pt>
                <c:pt idx="299">
                  <c:v>5.9770312509747042E-5</c:v>
                </c:pt>
                <c:pt idx="300">
                  <c:v>5.6011042149375905E-5</c:v>
                </c:pt>
                <c:pt idx="301">
                  <c:v>5.2488212375940974E-5</c:v>
                </c:pt>
                <c:pt idx="302">
                  <c:v>4.9186952113681597E-5</c:v>
                </c:pt>
                <c:pt idx="303">
                  <c:v>4.6093325687783018E-5</c:v>
                </c:pt>
                <c:pt idx="304">
                  <c:v>4.319427388366574E-5</c:v>
                </c:pt>
                <c:pt idx="305">
                  <c:v>4.04775587988674E-5</c:v>
                </c:pt>
                <c:pt idx="306">
                  <c:v>3.7931712362194006E-5</c:v>
                </c:pt>
                <c:pt idx="307">
                  <c:v>3.5545987672319276E-5</c:v>
                </c:pt>
                <c:pt idx="308">
                  <c:v>3.3310313817380818E-5</c:v>
                </c:pt>
                <c:pt idx="309">
                  <c:v>3.1215253354362384E-5</c:v>
                </c:pt>
                <c:pt idx="310">
                  <c:v>2.9251962299668046E-5</c:v>
                </c:pt>
                <c:pt idx="311">
                  <c:v>2.7412152966273059E-5</c:v>
                </c:pt>
                <c:pt idx="312">
                  <c:v>2.568805896314703E-5</c:v>
                </c:pt>
                <c:pt idx="313">
                  <c:v>2.4072402279428772E-5</c:v>
                </c:pt>
                <c:pt idx="314">
                  <c:v>2.2558362757107396E-5</c:v>
                </c:pt>
                <c:pt idx="315">
                  <c:v>2.1139549148243519E-5</c:v>
                </c:pt>
                <c:pt idx="316">
                  <c:v>1.9809972224494091E-5</c:v>
                </c:pt>
                <c:pt idx="317">
                  <c:v>1.8564019368104072E-5</c:v>
                </c:pt>
                <c:pt idx="318">
                  <c:v>1.7396431034302988E-5</c:v>
                </c:pt>
                <c:pt idx="319">
                  <c:v>1.6302278447562121E-5</c:v>
                </c:pt>
                <c:pt idx="320">
                  <c:v>1.5276942864472506E-5</c:v>
                </c:pt>
                <c:pt idx="321">
                  <c:v>1.4316096040615475E-5</c:v>
                </c:pt>
                <c:pt idx="322">
                  <c:v>1.3415681914527213E-5</c:v>
                </c:pt>
                <c:pt idx="323">
                  <c:v>1.2571899519987083E-5</c:v>
                </c:pt>
                <c:pt idx="324">
                  <c:v>1.1781187043705082E-5</c:v>
                </c:pt>
                <c:pt idx="325">
                  <c:v>1.1040206633404546E-5</c:v>
                </c:pt>
                <c:pt idx="326">
                  <c:v>1.0345830358126757E-5</c:v>
                </c:pt>
                <c:pt idx="327">
                  <c:v>9.6951270173290594E-6</c:v>
                </c:pt>
                <c:pt idx="328">
                  <c:v>9.0853498163455432E-6</c:v>
                </c:pt>
                <c:pt idx="329">
                  <c:v>8.5139246918940355E-6</c:v>
                </c:pt>
                <c:pt idx="330">
                  <c:v>7.9784395186912586E-6</c:v>
                </c:pt>
                <c:pt idx="331">
                  <c:v>7.4766337936530436E-6</c:v>
                </c:pt>
                <c:pt idx="332">
                  <c:v>7.0063892384791289E-6</c:v>
                </c:pt>
                <c:pt idx="333">
                  <c:v>6.5657208192240461E-6</c:v>
                </c:pt>
                <c:pt idx="334">
                  <c:v>6.1527683546600877E-6</c:v>
                </c:pt>
                <c:pt idx="335">
                  <c:v>5.7657886293192146E-6</c:v>
                </c:pt>
                <c:pt idx="336">
                  <c:v>5.4031480779421706E-6</c:v>
                </c:pt>
                <c:pt idx="337">
                  <c:v>5.0633159134301258E-6</c:v>
                </c:pt>
                <c:pt idx="338">
                  <c:v>4.7448575423911526E-6</c:v>
                </c:pt>
                <c:pt idx="339">
                  <c:v>4.4464286899474721E-6</c:v>
                </c:pt>
                <c:pt idx="340">
                  <c:v>4.1667695771794072E-6</c:v>
                </c:pt>
                <c:pt idx="341">
                  <c:v>3.9046996989876104E-6</c:v>
                </c:pt>
                <c:pt idx="342">
                  <c:v>3.6591127463987959E-6</c:v>
                </c:pt>
                <c:pt idx="343">
                  <c:v>3.4289720691560047E-6</c:v>
                </c:pt>
                <c:pt idx="344">
                  <c:v>3.2133061386589944E-6</c:v>
                </c:pt>
                <c:pt idx="345">
                  <c:v>3.0112045665058217E-6</c:v>
                </c:pt>
                <c:pt idx="346">
                  <c:v>2.8218141827882059E-6</c:v>
                </c:pt>
                <c:pt idx="347">
                  <c:v>2.6443355820802262E-6</c:v>
                </c:pt>
                <c:pt idx="348">
                  <c:v>2.478019515005944E-6</c:v>
                </c:pt>
                <c:pt idx="349">
                  <c:v>2.3221639341226337E-6</c:v>
                </c:pt>
                <c:pt idx="350">
                  <c:v>2.1761109527947E-6</c:v>
                </c:pt>
                <c:pt idx="351">
                  <c:v>2.0392439608636387E-6</c:v>
                </c:pt>
                <c:pt idx="352">
                  <c:v>1.9109852911904123E-6</c:v>
                </c:pt>
                <c:pt idx="353">
                  <c:v>1.7907934791474719E-6</c:v>
                </c:pt>
                <c:pt idx="354">
                  <c:v>1.6781611449873708E-6</c:v>
                </c:pt>
                <c:pt idx="355">
                  <c:v>1.5726128548045121E-6</c:v>
                </c:pt>
                <c:pt idx="356">
                  <c:v>1.4737030094232496E-6</c:v>
                </c:pt>
                <c:pt idx="357">
                  <c:v>1.381014127423582E-6</c:v>
                </c:pt>
                <c:pt idx="358">
                  <c:v>1.2941549569730769E-6</c:v>
                </c:pt>
                <c:pt idx="359">
                  <c:v>1.2127588111220033E-6</c:v>
                </c:pt>
                <c:pt idx="360">
                  <c:v>1.1364820946383514E-6</c:v>
                </c:pt>
                <c:pt idx="361">
                  <c:v>1.0650028099195427E-6</c:v>
                </c:pt>
                <c:pt idx="362">
                  <c:v>9.9801923007023269E-7</c:v>
                </c:pt>
                <c:pt idx="363">
                  <c:v>9.3524857644006663E-7</c:v>
                </c:pt>
                <c:pt idx="364">
                  <c:v>8.7642593135970305E-7</c:v>
                </c:pt>
              </c:numCache>
            </c:numRef>
          </c:val>
          <c:smooth val="0"/>
          <c:extLst>
            <c:ext xmlns:c16="http://schemas.microsoft.com/office/drawing/2014/chart" uri="{C3380CC4-5D6E-409C-BE32-E72D297353CC}">
              <c16:uniqueId val="{00000001-C520-4288-A612-660136ABEF19}"/>
            </c:ext>
          </c:extLst>
        </c:ser>
        <c:ser>
          <c:idx val="7"/>
          <c:order val="3"/>
          <c:tx>
            <c:strRef>
              <c:f>Calculation!$Y$2</c:f>
              <c:strCache>
                <c:ptCount val="1"/>
                <c:pt idx="0">
                  <c:v>Number of critical beds for mechanical ventilation</c:v>
                </c:pt>
              </c:strCache>
            </c:strRef>
          </c:tx>
          <c:spPr>
            <a:ln w="19050" cap="rnd">
              <a:solidFill>
                <a:srgbClr val="7030A0"/>
              </a:solidFill>
              <a:prstDash val="lgDash"/>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[0]!Ventilators</c:f>
              <c:numCache>
                <c:formatCode>General</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2-5DAE-4E9A-B1E7-2563DE8D5F96}"/>
            </c:ext>
          </c:extLst>
        </c:ser>
        <c:ser>
          <c:idx val="2"/>
          <c:order val="4"/>
          <c:tx>
            <c:strRef>
              <c:f>Calculation!$N$2</c:f>
              <c:strCache>
                <c:ptCount val="1"/>
                <c:pt idx="0">
                  <c:v>Critical cases in need of Mechanical Ventilation</c:v>
                </c:pt>
              </c:strCache>
            </c:strRef>
          </c:tx>
          <c:spPr>
            <a:ln w="22225" cap="rnd">
              <a:solidFill>
                <a:srgbClr val="7030A0"/>
              </a:solidFill>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[0]!Ventilator</c:f>
              <c:numCache>
                <c:formatCode>0.00</c:formatCode>
                <c:ptCount val="365"/>
                <c:pt idx="0">
                  <c:v>1.6000000000000016E-3</c:v>
                </c:pt>
                <c:pt idx="1">
                  <c:v>3.6346465783907759E-3</c:v>
                </c:pt>
                <c:pt idx="2">
                  <c:v>6.3104731240324063E-3</c:v>
                </c:pt>
                <c:pt idx="3">
                  <c:v>9.9146237139450429E-3</c:v>
                </c:pt>
                <c:pt idx="4">
                  <c:v>1.4848248978664661E-2</c:v>
                </c:pt>
                <c:pt idx="5">
                  <c:v>2.1673466285543886E-2</c:v>
                </c:pt>
                <c:pt idx="6">
                  <c:v>3.1179414865757211E-2</c:v>
                </c:pt>
                <c:pt idx="7">
                  <c:v>4.4475176439585672E-2</c:v>
                </c:pt>
                <c:pt idx="8">
                  <c:v>6.3120468677440686E-2</c:v>
                </c:pt>
                <c:pt idx="9">
                  <c:v>8.9309400790012539E-2</c:v>
                </c:pt>
                <c:pt idx="10">
                  <c:v>0.12612868058791449</c:v>
                </c:pt>
                <c:pt idx="11">
                  <c:v>0.17674145460861773</c:v>
                </c:pt>
                <c:pt idx="12">
                  <c:v>0.24485103681164638</c:v>
                </c:pt>
                <c:pt idx="13">
                  <c:v>0.33461698869226242</c:v>
                </c:pt>
                <c:pt idx="14">
                  <c:v>0.45048433243226482</c:v>
                </c:pt>
                <c:pt idx="15">
                  <c:v>0.59691068465174801</c:v>
                </c:pt>
                <c:pt idx="16">
                  <c:v>0.77798571825443319</c:v>
                </c:pt>
                <c:pt idx="17">
                  <c:v>0.99695224537388127</c:v>
                </c:pt>
                <c:pt idx="18">
                  <c:v>1.2556574831289107</c:v>
                </c:pt>
                <c:pt idx="19">
                  <c:v>1.5539843566007727</c:v>
                </c:pt>
                <c:pt idx="20">
                  <c:v>1.8893321826088723</c:v>
                </c:pt>
                <c:pt idx="21">
                  <c:v>2.2692956706936487</c:v>
                </c:pt>
                <c:pt idx="22">
                  <c:v>2.7024182789778752</c:v>
                </c:pt>
                <c:pt idx="23">
                  <c:v>3.1983400286304833</c:v>
                </c:pt>
                <c:pt idx="24">
                  <c:v>3.7679530345978343</c:v>
                </c:pt>
                <c:pt idx="25">
                  <c:v>4.4235621341018412</c:v>
                </c:pt>
                <c:pt idx="26">
                  <c:v>5.1790462428320279</c:v>
                </c:pt>
                <c:pt idx="27">
                  <c:v>6.0500137537446879</c:v>
                </c:pt>
                <c:pt idx="28">
                  <c:v>7.0539423087899475</c:v>
                </c:pt>
                <c:pt idx="29">
                  <c:v>8.2102895315600097</c:v>
                </c:pt>
                <c:pt idx="30">
                  <c:v>9.5405567678875975</c:v>
                </c:pt>
                <c:pt idx="31">
                  <c:v>11.068282593058871</c:v>
                </c:pt>
                <c:pt idx="32">
                  <c:v>12.818937015796987</c:v>
                </c:pt>
                <c:pt idx="33">
                  <c:v>14.819681387671936</c:v>
                </c:pt>
                <c:pt idx="34">
                  <c:v>17.098953798377512</c:v>
                </c:pt>
                <c:pt idx="35">
                  <c:v>19.685836427351486</c:v>
                </c:pt>
                <c:pt idx="36">
                  <c:v>22.609161662655005</c:v>
                </c:pt>
                <c:pt idx="37">
                  <c:v>25.896320012484377</c:v>
                </c:pt>
                <c:pt idx="38">
                  <c:v>29.571747462330372</c:v>
                </c:pt>
                <c:pt idx="39">
                  <c:v>33.655095401772002</c:v>
                </c:pt>
                <c:pt idx="40">
                  <c:v>38.159124136033569</c:v>
                </c:pt>
                <c:pt idx="41">
                  <c:v>43.087410970965486</c:v>
                </c:pt>
                <c:pt idx="42">
                  <c:v>48.432022439358292</c:v>
                </c:pt>
                <c:pt idx="43">
                  <c:v>54.171359794937771</c:v>
                </c:pt>
                <c:pt idx="44">
                  <c:v>60.268435466347142</c:v>
                </c:pt>
                <c:pt idx="45">
                  <c:v>66.669860726870496</c:v>
                </c:pt>
                <c:pt idx="46">
                  <c:v>73.305806591868858</c:v>
                </c:pt>
                <c:pt idx="47">
                  <c:v>80.091131208015867</c:v>
                </c:pt>
                <c:pt idx="48">
                  <c:v>86.927748387767195</c:v>
                </c:pt>
                <c:pt idx="49">
                  <c:v>93.70815776879499</c:v>
                </c:pt>
                <c:pt idx="50">
                  <c:v>100.31989443153006</c:v>
                </c:pt>
                <c:pt idx="51">
                  <c:v>106.65051855337632</c:v>
                </c:pt>
                <c:pt idx="52">
                  <c:v>112.59268470897918</c:v>
                </c:pt>
                <c:pt idx="53">
                  <c:v>118.04882381663033</c:v>
                </c:pt>
                <c:pt idx="54">
                  <c:v>122.93503797999159</c:v>
                </c:pt>
                <c:pt idx="55">
                  <c:v>127.18393132125598</c:v>
                </c:pt>
                <c:pt idx="56">
                  <c:v>130.74624910828385</c:v>
                </c:pt>
                <c:pt idx="57">
                  <c:v>133.59134233117103</c:v>
                </c:pt>
                <c:pt idx="58">
                  <c:v>135.70659146542278</c:v>
                </c:pt>
                <c:pt idx="59">
                  <c:v>137.09599872897786</c:v>
                </c:pt>
                <c:pt idx="60">
                  <c:v>137.77819117391635</c:v>
                </c:pt>
                <c:pt idx="61">
                  <c:v>137.78407414207226</c:v>
                </c:pt>
                <c:pt idx="62">
                  <c:v>137.15434676895362</c:v>
                </c:pt>
                <c:pt idx="63">
                  <c:v>135.93704966694526</c:v>
                </c:pt>
                <c:pt idx="64">
                  <c:v>134.18526915979686</c:v>
                </c:pt>
                <c:pt idx="65">
                  <c:v>131.95507916120985</c:v>
                </c:pt>
                <c:pt idx="66">
                  <c:v>129.30376485485286</c:v>
                </c:pt>
                <c:pt idx="67">
                  <c:v>126.28834332319012</c:v>
                </c:pt>
                <c:pt idx="68">
                  <c:v>122.96437520105256</c:v>
                </c:pt>
                <c:pt idx="69">
                  <c:v>119.38504740048158</c:v>
                </c:pt>
                <c:pt idx="70">
                  <c:v>115.60049866548285</c:v>
                </c:pt>
                <c:pt idx="71">
                  <c:v>111.65735579900962</c:v>
                </c:pt>
                <c:pt idx="72">
                  <c:v>107.59844761103022</c:v>
                </c:pt>
                <c:pt idx="73">
                  <c:v>103.46266492493606</c:v>
                </c:pt>
                <c:pt idx="74">
                  <c:v>99.284937536956846</c:v>
                </c:pt>
                <c:pt idx="75">
                  <c:v>95.096302248645756</c:v>
                </c:pt>
                <c:pt idx="76">
                  <c:v>90.924039563828472</c:v>
                </c:pt>
                <c:pt idx="77">
                  <c:v>86.791860078384772</c:v>
                </c:pt>
                <c:pt idx="78">
                  <c:v>82.720124820395569</c:v>
                </c:pt>
                <c:pt idx="79">
                  <c:v>78.726086723198932</c:v>
                </c:pt>
                <c:pt idx="80">
                  <c:v>74.824142991795526</c:v>
                </c:pt>
                <c:pt idx="81">
                  <c:v>71.026090346176005</c:v>
                </c:pt>
                <c:pt idx="82">
                  <c:v>67.341377007908704</c:v>
                </c:pt>
                <c:pt idx="83">
                  <c:v>63.777346865783514</c:v>
                </c:pt>
                <c:pt idx="84">
                  <c:v>60.339472545737081</c:v>
                </c:pt>
                <c:pt idx="85">
                  <c:v>57.031575154950445</c:v>
                </c:pt>
                <c:pt idx="86">
                  <c:v>53.856029304488246</c:v>
                </c:pt>
                <c:pt idx="87">
                  <c:v>50.813952671462943</c:v>
                </c:pt>
                <c:pt idx="88">
                  <c:v>47.905379869707382</c:v>
                </c:pt>
                <c:pt idx="89">
                  <c:v>45.129420783175469</c:v>
                </c:pt>
                <c:pt idx="90">
                  <c:v>42.484403801198454</c:v>
                </c:pt>
                <c:pt idx="91">
                  <c:v>39.968004598497224</c:v>
                </c:pt>
                <c:pt idx="92">
                  <c:v>37.577361241710626</c:v>
                </c:pt>
                <c:pt idx="93">
                  <c:v>35.309176491718929</c:v>
                </c:pt>
                <c:pt idx="94">
                  <c:v>33.159808218470836</c:v>
                </c:pt>
                <c:pt idx="95">
                  <c:v>31.125348861609474</c:v>
                </c:pt>
                <c:pt idx="96">
                  <c:v>29.201694863478501</c:v>
                </c:pt>
                <c:pt idx="97">
                  <c:v>27.384606977172204</c:v>
                </c:pt>
                <c:pt idx="98">
                  <c:v>25.66976231606484</c:v>
                </c:pt>
                <c:pt idx="99">
                  <c:v>24.052798966603316</c:v>
                </c:pt>
                <c:pt idx="100">
                  <c:v>22.529353936134576</c:v>
                </c:pt>
                <c:pt idx="101">
                  <c:v>21.095095154547042</c:v>
                </c:pt>
                <c:pt idx="102">
                  <c:v>19.745748194362939</c:v>
                </c:pt>
                <c:pt idx="103">
                  <c:v>18.477118320006863</c:v>
                </c:pt>
                <c:pt idx="104">
                  <c:v>17.285108424315879</c:v>
                </c:pt>
                <c:pt idx="105">
                  <c:v>16.165733359680903</c:v>
                </c:pt>
                <c:pt idx="106">
                  <c:v>15.115131123022477</c:v>
                </c:pt>
                <c:pt idx="107">
                  <c:v>14.129571308432059</c:v>
                </c:pt>
                <c:pt idx="108">
                  <c:v>13.205461198937932</c:v>
                </c:pt>
                <c:pt idx="109">
                  <c:v>12.339349829562124</c:v>
                </c:pt>
                <c:pt idx="110">
                  <c:v>11.527930317618811</c:v>
                </c:pt>
                <c:pt idx="111">
                  <c:v>10.768040723003487</c:v>
                </c:pt>
                <c:pt idx="112">
                  <c:v>10.056663670930126</c:v>
                </c:pt>
                <c:pt idx="113">
                  <c:v>9.3909249420550953</c:v>
                </c:pt>
                <c:pt idx="114">
                  <c:v>8.7680912100264159</c:v>
                </c:pt>
                <c:pt idx="115">
                  <c:v>8.1855670840481487</c:v>
                </c:pt>
                <c:pt idx="116">
                  <c:v>7.6408915938801245</c:v>
                </c:pt>
                <c:pt idx="117">
                  <c:v>7.1317342366299963</c:v>
                </c:pt>
                <c:pt idx="118">
                  <c:v>6.6558906885676974</c:v>
                </c:pt>
                <c:pt idx="119">
                  <c:v>6.2112782708372816</c:v>
                </c:pt>
                <c:pt idx="120">
                  <c:v>5.7959312452005358</c:v>
                </c:pt>
                <c:pt idx="121">
                  <c:v>5.4079960046717135</c:v>
                </c:pt>
                <c:pt idx="122">
                  <c:v>5.0457262139534347</c:v>
                </c:pt>
                <c:pt idx="123">
                  <c:v>4.707477945830072</c:v>
                </c:pt>
                <c:pt idx="124">
                  <c:v>4.3917048519959065</c:v>
                </c:pt>
                <c:pt idx="125">
                  <c:v>4.0969534000799097</c:v>
                </c:pt>
                <c:pt idx="126">
                  <c:v>3.8218582027750316</c:v>
                </c:pt>
                <c:pt idx="127">
                  <c:v>3.5651374598941405</c:v>
                </c:pt>
                <c:pt idx="128">
                  <c:v>3.3255885297724603</c:v>
                </c:pt>
                <c:pt idx="129">
                  <c:v>3.1020836426403946</c:v>
                </c:pt>
                <c:pt idx="130">
                  <c:v>2.8935657653314952</c:v>
                </c:pt>
                <c:pt idx="131">
                  <c:v>2.6990446239051593</c:v>
                </c:pt>
                <c:pt idx="132">
                  <c:v>2.5175928883960013</c:v>
                </c:pt>
                <c:pt idx="133">
                  <c:v>2.3483425219010634</c:v>
                </c:pt>
                <c:pt idx="134">
                  <c:v>2.1904812945367422</c:v>
                </c:pt>
                <c:pt idx="135">
                  <c:v>2.0432494613990495</c:v>
                </c:pt>
                <c:pt idx="136">
                  <c:v>1.9059366025075057</c:v>
                </c:pt>
                <c:pt idx="137">
                  <c:v>1.7778786217724984</c:v>
                </c:pt>
                <c:pt idx="138">
                  <c:v>1.6584549012698648</c:v>
                </c:pt>
                <c:pt idx="139">
                  <c:v>1.547085606509599</c:v>
                </c:pt>
                <c:pt idx="140">
                  <c:v>1.443229137925649</c:v>
                </c:pt>
                <c:pt idx="141">
                  <c:v>1.3463797234711417</c:v>
                </c:pt>
                <c:pt idx="142">
                  <c:v>1.2560651469607917</c:v>
                </c:pt>
                <c:pt idx="143">
                  <c:v>1.1718446066445423</c:v>
                </c:pt>
                <c:pt idx="144">
                  <c:v>1.0933066984103734</c:v>
                </c:pt>
                <c:pt idx="145">
                  <c:v>1.0200675179881165</c:v>
                </c:pt>
                <c:pt idx="146">
                  <c:v>0.95176887654988418</c:v>
                </c:pt>
                <c:pt idx="147">
                  <c:v>0.88807662416761091</c:v>
                </c:pt>
                <c:pt idx="148">
                  <c:v>0.82867907568654653</c:v>
                </c:pt>
                <c:pt idx="149">
                  <c:v>0.77328553369879149</c:v>
                </c:pt>
                <c:pt idx="150">
                  <c:v>0.72162490344742081</c:v>
                </c:pt>
                <c:pt idx="151">
                  <c:v>0.67344439465455153</c:v>
                </c:pt>
                <c:pt idx="152">
                  <c:v>0.62850830544168912</c:v>
                </c:pt>
                <c:pt idx="153">
                  <c:v>0.58659688369432261</c:v>
                </c:pt>
                <c:pt idx="154">
                  <c:v>0.54750526141199662</c:v>
                </c:pt>
                <c:pt idx="155">
                  <c:v>0.51104245777746027</c:v>
                </c:pt>
                <c:pt idx="156">
                  <c:v>0.47703044687186702</c:v>
                </c:pt>
                <c:pt idx="157">
                  <c:v>0.44530328615560366</c:v>
                </c:pt>
                <c:pt idx="158">
                  <c:v>0.41570630202473718</c:v>
                </c:pt>
                <c:pt idx="159">
                  <c:v>0.38809532894010018</c:v>
                </c:pt>
                <c:pt idx="160">
                  <c:v>0.36233599880875161</c:v>
                </c:pt>
                <c:pt idx="161">
                  <c:v>0.33830307747520733</c:v>
                </c:pt>
                <c:pt idx="162">
                  <c:v>0.31587984535186475</c:v>
                </c:pt>
                <c:pt idx="163">
                  <c:v>0.29495751938403347</c:v>
                </c:pt>
                <c:pt idx="164">
                  <c:v>0.27543471370460371</c:v>
                </c:pt>
                <c:pt idx="165">
                  <c:v>0.25721693648648475</c:v>
                </c:pt>
                <c:pt idx="166">
                  <c:v>0.24021612064737069</c:v>
                </c:pt>
                <c:pt idx="167">
                  <c:v>0.22435018620115316</c:v>
                </c:pt>
                <c:pt idx="168">
                  <c:v>0.20954263218339864</c:v>
                </c:pt>
                <c:pt idx="169">
                  <c:v>0.1957221562048311</c:v>
                </c:pt>
                <c:pt idx="170">
                  <c:v>0.18282229980683304</c:v>
                </c:pt>
                <c:pt idx="171">
                  <c:v>0.17078111790673928</c:v>
                </c:pt>
                <c:pt idx="172">
                  <c:v>0.15954087072833956</c:v>
                </c:pt>
                <c:pt idx="173">
                  <c:v>0.14904773671470795</c:v>
                </c:pt>
                <c:pt idx="174">
                  <c:v>0.13925154501647083</c:v>
                </c:pt>
                <c:pt idx="175">
                  <c:v>0.13010552623911062</c:v>
                </c:pt>
                <c:pt idx="176">
                  <c:v>0.12156608021812776</c:v>
                </c:pt>
                <c:pt idx="177">
                  <c:v>0.11359255967106052</c:v>
                </c:pt>
                <c:pt idx="178">
                  <c:v>0.10614706865074094</c:v>
                </c:pt>
                <c:pt idx="179">
                  <c:v>9.919427479496383E-2</c:v>
                </c:pt>
                <c:pt idx="180">
                  <c:v>9.2701234434198865E-2</c:v>
                </c:pt>
                <c:pt idx="181">
                  <c:v>8.6637229681301414E-2</c:v>
                </c:pt>
                <c:pt idx="182">
                  <c:v>8.0973616685606625E-2</c:v>
                </c:pt>
                <c:pt idx="183">
                  <c:v>7.568368428851377E-2</c:v>
                </c:pt>
                <c:pt idx="184">
                  <c:v>7.0742522368913222E-2</c:v>
                </c:pt>
                <c:pt idx="185">
                  <c:v>6.6126899214759033E-2</c:v>
                </c:pt>
                <c:pt idx="186">
                  <c:v>6.1815147301934319E-2</c:v>
                </c:pt>
                <c:pt idx="187">
                  <c:v>5.7787056903492909E-2</c:v>
                </c:pt>
                <c:pt idx="188">
                  <c:v>5.4023776991540845E-2</c:v>
                </c:pt>
                <c:pt idx="189">
                  <c:v>5.0507722930625963E-2</c:v>
                </c:pt>
                <c:pt idx="190">
                  <c:v>4.7222490495689995E-2</c:v>
                </c:pt>
                <c:pt idx="191">
                  <c:v>4.415277577954347E-2</c:v>
                </c:pt>
                <c:pt idx="192">
                  <c:v>4.1284300584606165E-2</c:v>
                </c:pt>
                <c:pt idx="193">
                  <c:v>3.8603742921437909E-2</c:v>
                </c:pt>
                <c:pt idx="194">
                  <c:v>3.6098672262498285E-2</c:v>
                </c:pt>
                <c:pt idx="195">
                  <c:v>3.3757489223741194E-2</c:v>
                </c:pt>
                <c:pt idx="196">
                  <c:v>3.1569369369174496E-2</c:v>
                </c:pt>
                <c:pt idx="197">
                  <c:v>2.952421085451622E-2</c:v>
                </c:pt>
                <c:pt idx="198">
                  <c:v>2.7612585645647586E-2</c:v>
                </c:pt>
                <c:pt idx="199">
                  <c:v>2.5825694065793187E-2</c:v>
                </c:pt>
                <c:pt idx="200">
                  <c:v>2.4155322442345861E-2</c:v>
                </c:pt>
                <c:pt idx="201">
                  <c:v>2.2593803640078167E-2</c:v>
                </c:pt>
                <c:pt idx="202">
                  <c:v>2.1133980282212386E-2</c:v>
                </c:pt>
                <c:pt idx="203">
                  <c:v>1.9769170474545163E-2</c:v>
                </c:pt>
                <c:pt idx="204">
                  <c:v>1.8493135860598843E-2</c:v>
                </c:pt>
                <c:pt idx="205">
                  <c:v>1.7300051847666267E-2</c:v>
                </c:pt>
                <c:pt idx="206">
                  <c:v>1.6184479854689595E-2</c:v>
                </c:pt>
                <c:pt idx="207">
                  <c:v>1.5141341443221386E-2</c:v>
                </c:pt>
                <c:pt idx="208">
                  <c:v>1.4165894202310512E-2</c:v>
                </c:pt>
                <c:pt idx="209">
                  <c:v>1.3253709267087041E-2</c:v>
                </c:pt>
                <c:pt idx="210">
                  <c:v>1.2400650359129149E-2</c:v>
                </c:pt>
                <c:pt idx="211">
                  <c:v>1.1602854244432323E-2</c:v>
                </c:pt>
                <c:pt idx="212">
                  <c:v>1.0856712511997081E-2</c:v>
                </c:pt>
                <c:pt idx="213">
                  <c:v>1.0158854582752633E-2</c:v>
                </c:pt>
                <c:pt idx="214">
                  <c:v>9.5061318647659179E-3</c:v>
                </c:pt>
                <c:pt idx="215">
                  <c:v>8.8956029764840783E-3</c:v>
                </c:pt>
                <c:pt idx="216">
                  <c:v>8.3245199651615556E-3</c:v>
                </c:pt>
                <c:pt idx="217">
                  <c:v>7.790315452639804E-3</c:v>
                </c:pt>
                <c:pt idx="218">
                  <c:v>7.2905906453259823E-3</c:v>
                </c:pt>
                <c:pt idx="219">
                  <c:v>6.8231041495645265E-3</c:v>
                </c:pt>
                <c:pt idx="220">
                  <c:v>6.3857615376409606E-3</c:v>
                </c:pt>
                <c:pt idx="221">
                  <c:v>5.9766056134275963E-3</c:v>
                </c:pt>
                <c:pt idx="222">
                  <c:v>5.593807330182719E-3</c:v>
                </c:pt>
                <c:pt idx="223">
                  <c:v>5.2356573162769095E-3</c:v>
                </c:pt>
                <c:pt idx="224">
                  <c:v>4.9005579676549759E-3</c:v>
                </c:pt>
                <c:pt idx="225">
                  <c:v>4.5870160686693777E-3</c:v>
                </c:pt>
                <c:pt idx="226">
                  <c:v>4.293635905547019E-3</c:v>
                </c:pt>
                <c:pt idx="227">
                  <c:v>4.0191128392005893E-3</c:v>
                </c:pt>
                <c:pt idx="228">
                  <c:v>3.7622273063711207E-3</c:v>
                </c:pt>
                <c:pt idx="229">
                  <c:v>3.5218392202108445E-3</c:v>
                </c:pt>
                <c:pt idx="230">
                  <c:v>3.2968827433860356E-3</c:v>
                </c:pt>
                <c:pt idx="231">
                  <c:v>3.0863614086195411E-3</c:v>
                </c:pt>
                <c:pt idx="232">
                  <c:v>2.8893435633001187E-3</c:v>
                </c:pt>
                <c:pt idx="233">
                  <c:v>2.7049581163790391E-3</c:v>
                </c:pt>
                <c:pt idx="234">
                  <c:v>2.5323905672587168E-3</c:v>
                </c:pt>
                <c:pt idx="235">
                  <c:v>2.3708792977517384E-3</c:v>
                </c:pt>
                <c:pt idx="236">
                  <c:v>2.21971210948398E-3</c:v>
                </c:pt>
                <c:pt idx="237">
                  <c:v>2.0782229903022948E-3</c:v>
                </c:pt>
                <c:pt idx="238">
                  <c:v>1.9457890943673326E-3</c:v>
                </c:pt>
                <c:pt idx="239">
                  <c:v>1.8218279216499517E-3</c:v>
                </c:pt>
                <c:pt idx="240">
                  <c:v>1.705794683513029E-3</c:v>
                </c:pt>
                <c:pt idx="241">
                  <c:v>1.5971798419649071E-3</c:v>
                </c:pt>
                <c:pt idx="242">
                  <c:v>1.4955068110058096E-3</c:v>
                </c:pt>
                <c:pt idx="243">
                  <c:v>1.4003298092728712E-3</c:v>
                </c:pt>
                <c:pt idx="244">
                  <c:v>1.3112318539152425E-3</c:v>
                </c:pt>
                <c:pt idx="245">
                  <c:v>1.2278228863107758E-3</c:v>
                </c:pt>
                <c:pt idx="246">
                  <c:v>1.1497380208655365E-3</c:v>
                </c:pt>
                <c:pt idx="247">
                  <c:v>1.0766359087275943E-3</c:v>
                </c:pt>
                <c:pt idx="248">
                  <c:v>1.0081972087949995E-3</c:v>
                </c:pt>
                <c:pt idx="249">
                  <c:v>9.4412315891058624E-4</c:v>
                </c:pt>
                <c:pt idx="250">
                  <c:v>8.8413424060974238E-4</c:v>
                </c:pt>
                <c:pt idx="251">
                  <c:v>8.2796893123355652E-4</c:v>
                </c:pt>
                <c:pt idx="252">
                  <c:v>7.7538253763386193E-4</c:v>
                </c:pt>
                <c:pt idx="253">
                  <c:v>7.2614610608286861E-4</c:v>
                </c:pt>
                <c:pt idx="254">
                  <c:v>6.8004540335852041E-4</c:v>
                </c:pt>
                <c:pt idx="255">
                  <c:v>6.3687996431354029E-4</c:v>
                </c:pt>
                <c:pt idx="256">
                  <c:v>5.9646220154949234E-4</c:v>
                </c:pt>
                <c:pt idx="257">
                  <c:v>5.5861657310672132E-4</c:v>
                </c:pt>
                <c:pt idx="258">
                  <c:v>5.2317880435542277E-4</c:v>
                </c:pt>
                <c:pt idx="259">
                  <c:v>4.8999516052418229E-4</c:v>
                </c:pt>
                <c:pt idx="260">
                  <c:v>4.5892176654345961E-4</c:v>
                </c:pt>
                <c:pt idx="261">
                  <c:v>4.2982397109685237E-4</c:v>
                </c:pt>
                <c:pt idx="262">
                  <c:v>4.0257575198287773E-4</c:v>
                </c:pt>
                <c:pt idx="263">
                  <c:v>3.7705916007807683E-4</c:v>
                </c:pt>
                <c:pt idx="264">
                  <c:v>3.5316379937829249E-4</c:v>
                </c:pt>
                <c:pt idx="265">
                  <c:v>3.3078634075301935E-4</c:v>
                </c:pt>
                <c:pt idx="266">
                  <c:v>3.0983006721178755E-4</c:v>
                </c:pt>
                <c:pt idx="267">
                  <c:v>2.9020444862296567E-4</c:v>
                </c:pt>
                <c:pt idx="268">
                  <c:v>2.7182474396112897E-4</c:v>
                </c:pt>
                <c:pt idx="269">
                  <c:v>2.5461162928719594E-4</c:v>
                </c:pt>
                <c:pt idx="270">
                  <c:v>2.3849084978433928E-4</c:v>
                </c:pt>
                <c:pt idx="271">
                  <c:v>2.2339289428150206E-4</c:v>
                </c:pt>
                <c:pt idx="272">
                  <c:v>2.0925269080041231E-4</c:v>
                </c:pt>
                <c:pt idx="273">
                  <c:v>1.9600932175764847E-4</c:v>
                </c:pt>
                <c:pt idx="274">
                  <c:v>1.8360575754429047E-4</c:v>
                </c:pt>
                <c:pt idx="275">
                  <c:v>1.7198860728804495E-4</c:v>
                </c:pt>
                <c:pt idx="276">
                  <c:v>1.611078856816719E-4</c:v>
                </c:pt>
                <c:pt idx="277">
                  <c:v>1.5091679483604783E-4</c:v>
                </c:pt>
                <c:pt idx="278">
                  <c:v>1.4137152018069854E-4</c:v>
                </c:pt>
                <c:pt idx="279">
                  <c:v>1.3243103950440625E-4</c:v>
                </c:pt>
                <c:pt idx="280">
                  <c:v>1.2405694428081263E-4</c:v>
                </c:pt>
                <c:pt idx="281">
                  <c:v>1.1621327248615938E-4</c:v>
                </c:pt>
                <c:pt idx="282">
                  <c:v>1.0886635216443262E-4</c:v>
                </c:pt>
                <c:pt idx="283">
                  <c:v>1.0198465504328022E-4</c:v>
                </c:pt>
                <c:pt idx="284">
                  <c:v>9.5538659554276028E-5</c:v>
                </c:pt>
                <c:pt idx="285">
                  <c:v>8.9500722645447883E-5</c:v>
                </c:pt>
                <c:pt idx="286">
                  <c:v>8.3844959821876132E-5</c:v>
                </c:pt>
                <c:pt idx="287">
                  <c:v>7.8547132880926306E-5</c:v>
                </c:pt>
                <c:pt idx="288">
                  <c:v>7.3584544846326549E-5</c:v>
                </c:pt>
                <c:pt idx="289">
                  <c:v>6.8935941638478173E-5</c:v>
                </c:pt>
                <c:pt idx="290">
                  <c:v>6.4581420043269722E-5</c:v>
                </c:pt>
                <c:pt idx="291">
                  <c:v>6.0502341576659289E-5</c:v>
                </c:pt>
                <c:pt idx="292">
                  <c:v>5.6681251864512558E-5</c:v>
                </c:pt>
                <c:pt idx="293">
                  <c:v>5.3101805182028377E-5</c:v>
                </c:pt>
                <c:pt idx="294">
                  <c:v>4.9748693821151782E-5</c:v>
                </c:pt>
                <c:pt idx="295">
                  <c:v>4.6607581976697224E-5</c:v>
                </c:pt>
                <c:pt idx="296">
                  <c:v>4.366504385822865E-5</c:v>
                </c:pt>
                <c:pt idx="297">
                  <c:v>4.0908505758745934E-5</c:v>
                </c:pt>
                <c:pt idx="298">
                  <c:v>3.8326191824113396E-5</c:v>
                </c:pt>
                <c:pt idx="299">
                  <c:v>3.5907073287154164E-5</c:v>
                </c:pt>
                <c:pt idx="300">
                  <c:v>3.3640820942713375E-5</c:v>
                </c:pt>
                <c:pt idx="301">
                  <c:v>3.1517760657055149E-5</c:v>
                </c:pt>
                <c:pt idx="302">
                  <c:v>2.9528831715992985E-5</c:v>
                </c:pt>
                <c:pt idx="303">
                  <c:v>2.7665547830098156E-5</c:v>
                </c:pt>
                <c:pt idx="304">
                  <c:v>2.5919960627970762E-5</c:v>
                </c:pt>
                <c:pt idx="305">
                  <c:v>2.4284625476091825E-5</c:v>
                </c:pt>
                <c:pt idx="306">
                  <c:v>2.2752569477174711E-5</c:v>
                </c:pt>
                <c:pt idx="307">
                  <c:v>2.1317261509478348E-5</c:v>
                </c:pt>
                <c:pt idx="308">
                  <c:v>1.9972584172449734E-5</c:v>
                </c:pt>
                <c:pt idx="309">
                  <c:v>1.8712807520892476E-5</c:v>
                </c:pt>
                <c:pt idx="310">
                  <c:v>1.7532564471486952E-5</c:v>
                </c:pt>
                <c:pt idx="311">
                  <c:v>1.6426827773242985E-5</c:v>
                </c:pt>
                <c:pt idx="312">
                  <c:v>1.5390888445181292E-5</c:v>
                </c:pt>
                <c:pt idx="313">
                  <c:v>1.4420335585776254E-5</c:v>
                </c:pt>
                <c:pt idx="314">
                  <c:v>1.351103746548074E-5</c:v>
                </c:pt>
                <c:pt idx="315">
                  <c:v>1.2659123823514695E-5</c:v>
                </c:pt>
                <c:pt idx="316">
                  <c:v>1.1860969288788586E-5</c:v>
                </c:pt>
                <c:pt idx="317">
                  <c:v>1.1113177855530347E-5</c:v>
                </c:pt>
                <c:pt idx="318">
                  <c:v>1.0412568344320182E-5</c:v>
                </c:pt>
                <c:pt idx="319">
                  <c:v>9.7561607883629802E-6</c:v>
                </c:pt>
                <c:pt idx="320">
                  <c:v>9.1411636836063988E-6</c:v>
                </c:pt>
                <c:pt idx="321">
                  <c:v>8.564962049266934E-6</c:v>
                </c:pt>
                <c:pt idx="322">
                  <c:v>8.0251062461510646E-6</c:v>
                </c:pt>
                <c:pt idx="323">
                  <c:v>7.519301504424054E-6</c:v>
                </c:pt>
                <c:pt idx="324">
                  <c:v>7.0453981164039219E-6</c:v>
                </c:pt>
                <c:pt idx="325">
                  <c:v>6.6013822526958033E-6</c:v>
                </c:pt>
                <c:pt idx="326">
                  <c:v>6.1853673595561161E-6</c:v>
                </c:pt>
                <c:pt idx="327">
                  <c:v>5.7955861024579956E-6</c:v>
                </c:pt>
                <c:pt idx="328">
                  <c:v>5.430382820762918E-6</c:v>
                </c:pt>
                <c:pt idx="329">
                  <c:v>5.0882064613349925E-6</c:v>
                </c:pt>
                <c:pt idx="330">
                  <c:v>4.7676039594379816E-6</c:v>
                </c:pt>
                <c:pt idx="331">
                  <c:v>4.467214039917861E-6</c:v>
                </c:pt>
                <c:pt idx="332">
                  <c:v>4.1857614100195997E-6</c:v>
                </c:pt>
                <c:pt idx="333">
                  <c:v>3.9220513215800219E-6</c:v>
                </c:pt>
                <c:pt idx="334">
                  <c:v>3.6749644774037439E-6</c:v>
                </c:pt>
                <c:pt idx="335">
                  <c:v>3.4434522602128392E-6</c:v>
                </c:pt>
                <c:pt idx="336">
                  <c:v>3.2265322634775972E-6</c:v>
                </c:pt>
                <c:pt idx="337">
                  <c:v>3.0232841056962291E-6</c:v>
                </c:pt>
                <c:pt idx="338">
                  <c:v>2.8328455099502592E-6</c:v>
                </c:pt>
                <c:pt idx="339">
                  <c:v>2.6544086305227232E-6</c:v>
                </c:pt>
                <c:pt idx="340">
                  <c:v>2.4872166137629341E-6</c:v>
                </c:pt>
                <c:pt idx="341">
                  <c:v>2.3305603752393619E-6</c:v>
                </c:pt>
                <c:pt idx="342">
                  <c:v>2.1837755817621463E-6</c:v>
                </c:pt>
                <c:pt idx="343">
                  <c:v>2.0462398234901387E-6</c:v>
                </c:pt>
                <c:pt idx="344">
                  <c:v>1.9173699662125749E-6</c:v>
                </c:pt>
                <c:pt idx="345">
                  <c:v>1.7966196696144017E-6</c:v>
                </c:pt>
                <c:pt idx="346">
                  <c:v>1.6834770636526206E-6</c:v>
                </c:pt>
                <c:pt idx="347">
                  <c:v>1.5774625711531215E-6</c:v>
                </c:pt>
                <c:pt idx="348">
                  <c:v>1.4781268694967019E-6</c:v>
                </c:pt>
                <c:pt idx="349">
                  <c:v>1.3850489789868375E-6</c:v>
                </c:pt>
                <c:pt idx="350">
                  <c:v>1.2978344740492838E-6</c:v>
                </c:pt>
                <c:pt idx="351">
                  <c:v>1.2161138067842432E-6</c:v>
                </c:pt>
                <c:pt idx="352">
                  <c:v>1.1395407354783116E-6</c:v>
                </c:pt>
                <c:pt idx="353">
                  <c:v>1.0677908549822495E-6</c:v>
                </c:pt>
                <c:pt idx="354">
                  <c:v>1.0005602171172812E-6</c:v>
                </c:pt>
                <c:pt idx="355">
                  <c:v>9.3756403984533107E-7</c:v>
                </c:pt>
                <c:pt idx="356">
                  <c:v>8.785354980255741E-7</c:v>
                </c:pt>
                <c:pt idx="357">
                  <c:v>8.2322458958695175E-7</c:v>
                </c:pt>
                <c:pt idx="358">
                  <c:v>7.7139707487439403E-7</c:v>
                </c:pt>
                <c:pt idx="359">
                  <c:v>7.2283348180591151E-7</c:v>
                </c:pt>
                <c:pt idx="360">
                  <c:v>6.7732817374187887E-7</c:v>
                </c:pt>
                <c:pt idx="361">
                  <c:v>6.3468847692785964E-7</c:v>
                </c:pt>
                <c:pt idx="362">
                  <c:v>5.947338626267253E-7</c:v>
                </c:pt>
                <c:pt idx="363">
                  <c:v>5.5729518119904526E-7</c:v>
                </c:pt>
                <c:pt idx="364">
                  <c:v>5.2221394408241951E-7</c:v>
                </c:pt>
              </c:numCache>
            </c:numRef>
          </c:val>
          <c:smooth val="0"/>
          <c:extLst>
            <c:ext xmlns:c16="http://schemas.microsoft.com/office/drawing/2014/chart" uri="{C3380CC4-5D6E-409C-BE32-E72D297353CC}">
              <c16:uniqueId val="{00000002-C520-4288-A612-660136ABEF19}"/>
            </c:ext>
          </c:extLst>
        </c:ser>
        <c:ser>
          <c:idx val="8"/>
          <c:order val="5"/>
          <c:tx>
            <c:strRef>
              <c:f>Calculation!$Z$2</c:f>
              <c:strCache>
                <c:ptCount val="1"/>
                <c:pt idx="0">
                  <c:v>Number of critical beds for ECMO </c:v>
                </c:pt>
              </c:strCache>
            </c:strRef>
          </c:tx>
          <c:spPr>
            <a:ln w="19050" cap="rnd">
              <a:solidFill>
                <a:schemeClr val="accent4"/>
              </a:solidFill>
              <a:prstDash val="lgDash"/>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[0]!ECMOs</c:f>
              <c:numCache>
                <c:formatCode>General</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3-5DAE-4E9A-B1E7-2563DE8D5F96}"/>
            </c:ext>
          </c:extLst>
        </c:ser>
        <c:ser>
          <c:idx val="3"/>
          <c:order val="6"/>
          <c:tx>
            <c:strRef>
              <c:f>Calculation!$T$2</c:f>
              <c:strCache>
                <c:ptCount val="1"/>
                <c:pt idx="0">
                  <c:v>Critical cases in need of ECMO </c:v>
                </c:pt>
              </c:strCache>
            </c:strRef>
          </c:tx>
          <c:spPr>
            <a:ln w="22225" cap="rnd">
              <a:solidFill>
                <a:schemeClr val="accent4"/>
              </a:solidFill>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[0]!ECMO</c:f>
              <c:numCache>
                <c:formatCode>0.00</c:formatCode>
                <c:ptCount val="365"/>
                <c:pt idx="0">
                  <c:v>1.3247879470344647E-4</c:v>
                </c:pt>
                <c:pt idx="1">
                  <c:v>1.8413479549803791E-4</c:v>
                </c:pt>
                <c:pt idx="2">
                  <c:v>2.5714024453650909E-4</c:v>
                </c:pt>
                <c:pt idx="3">
                  <c:v>3.6019062864770527E-4</c:v>
                </c:pt>
                <c:pt idx="4">
                  <c:v>5.0553404394272205E-4</c:v>
                </c:pt>
                <c:pt idx="5">
                  <c:v>7.1041988789615157E-4</c:v>
                </c:pt>
                <c:pt idx="6">
                  <c:v>9.9913695240457607E-4</c:v>
                </c:pt>
                <c:pt idx="7">
                  <c:v>1.4058792509696653E-3</c:v>
                </c:pt>
                <c:pt idx="8">
                  <c:v>1.978772856603638E-3</c:v>
                </c:pt>
                <c:pt idx="9">
                  <c:v>2.7855283763936287E-3</c:v>
                </c:pt>
                <c:pt idx="10">
                  <c:v>3.8506445650898754E-3</c:v>
                </c:pt>
                <c:pt idx="11">
                  <c:v>5.2268787001466498E-3</c:v>
                </c:pt>
                <c:pt idx="12">
                  <c:v>6.9654061974554742E-3</c:v>
                </c:pt>
                <c:pt idx="13">
                  <c:v>9.1100553857880861E-3</c:v>
                </c:pt>
                <c:pt idx="14">
                  <c:v>1.1690067770660822E-2</c:v>
                </c:pt>
                <c:pt idx="15">
                  <c:v>1.4711863987100565E-2</c:v>
                </c:pt>
                <c:pt idx="16">
                  <c:v>1.8150674297337188E-2</c:v>
                </c:pt>
                <c:pt idx="17">
                  <c:v>2.194325216864048E-2</c:v>
                </c:pt>
                <c:pt idx="18">
                  <c:v>2.5983135720082925E-2</c:v>
                </c:pt>
                <c:pt idx="19">
                  <c:v>3.0119951145602723E-2</c:v>
                </c:pt>
                <c:pt idx="20">
                  <c:v>3.4947983803619798E-2</c:v>
                </c:pt>
                <c:pt idx="21">
                  <c:v>4.0573108850415068E-2</c:v>
                </c:pt>
                <c:pt idx="22">
                  <c:v>4.711608884521281E-2</c:v>
                </c:pt>
                <c:pt idx="23">
                  <c:v>5.4713988634594882E-2</c:v>
                </c:pt>
                <c:pt idx="24">
                  <c:v>6.352148047582068E-2</c:v>
                </c:pt>
                <c:pt idx="25">
                  <c:v>7.3711917372233177E-2</c:v>
                </c:pt>
                <c:pt idx="26">
                  <c:v>8.5478007458899247E-2</c:v>
                </c:pt>
                <c:pt idx="27">
                  <c:v>9.9031867149143568E-2</c:v>
                </c:pt>
                <c:pt idx="28">
                  <c:v>0.11460416603187357</c:v>
                </c:pt>
                <c:pt idx="29">
                  <c:v>0.13244200446975718</c:v>
                </c:pt>
                <c:pt idx="30">
                  <c:v>0.15280509076472254</c:v>
                </c:pt>
                <c:pt idx="31">
                  <c:v>0.17595971833683141</c:v>
                </c:pt>
                <c:pt idx="32">
                  <c:v>0.20217000035624666</c:v>
                </c:pt>
                <c:pt idx="33">
                  <c:v>0.23168582293376955</c:v>
                </c:pt>
                <c:pt idx="34">
                  <c:v>0.26472705973761118</c:v>
                </c:pt>
                <c:pt idx="35">
                  <c:v>0.30146378912978333</c:v>
                </c:pt>
                <c:pt idx="36">
                  <c:v>0.34199261029674494</c:v>
                </c:pt>
                <c:pt idx="37">
                  <c:v>0.3863097006800944</c:v>
                </c:pt>
                <c:pt idx="38">
                  <c:v>0.43428200311870097</c:v>
                </c:pt>
                <c:pt idx="39">
                  <c:v>0.48561884190300381</c:v>
                </c:pt>
                <c:pt idx="40">
                  <c:v>0.5398472375573018</c:v>
                </c:pt>
                <c:pt idx="41">
                  <c:v>0.59629502983089511</c:v>
                </c:pt>
                <c:pt idx="42">
                  <c:v>0.65408635529076942</c:v>
                </c:pt>
                <c:pt idx="43">
                  <c:v>0.71215374968082845</c:v>
                </c:pt>
                <c:pt idx="44">
                  <c:v>0.76926989582403738</c:v>
                </c:pt>
                <c:pt idx="45">
                  <c:v>0.82409973043314322</c:v>
                </c:pt>
                <c:pt idx="46">
                  <c:v>0.87527046872552161</c:v>
                </c:pt>
                <c:pt idx="47">
                  <c:v>0.92145366249098459</c:v>
                </c:pt>
                <c:pt idx="48">
                  <c:v>0.96145050007037491</c:v>
                </c:pt>
                <c:pt idx="49">
                  <c:v>0.99427004697097587</c:v>
                </c:pt>
                <c:pt idx="50">
                  <c:v>1.0191905967102348</c:v>
                </c:pt>
                <c:pt idx="51">
                  <c:v>1.0357967946073925</c:v>
                </c:pt>
                <c:pt idx="52">
                  <c:v>1.0439891433104469</c:v>
                </c:pt>
                <c:pt idx="53">
                  <c:v>1.0439668991107609</c:v>
                </c:pt>
                <c:pt idx="54">
                  <c:v>1.0361891518012825</c:v>
                </c:pt>
                <c:pt idx="55">
                  <c:v>1.0213212688702618</c:v>
                </c:pt>
                <c:pt idx="56">
                  <c:v>1.0001745975484277</c:v>
                </c:pt>
                <c:pt idx="57">
                  <c:v>0.97364656345422551</c:v>
                </c:pt>
                <c:pt idx="58">
                  <c:v>0.94266659800213348</c:v>
                </c:pt>
                <c:pt idx="59">
                  <c:v>0.90815125954525089</c:v>
                </c:pt>
                <c:pt idx="60">
                  <c:v>0.87096996975111474</c:v>
                </c:pt>
                <c:pt idx="61">
                  <c:v>0.83192125888517654</c:v>
                </c:pt>
                <c:pt idx="62">
                  <c:v>0.79171840343808753</c:v>
                </c:pt>
                <c:pt idx="63">
                  <c:v>0.7509828117413675</c:v>
                </c:pt>
                <c:pt idx="64">
                  <c:v>0.71024336078340145</c:v>
                </c:pt>
                <c:pt idx="65">
                  <c:v>0.66993998448139713</c:v>
                </c:pt>
                <c:pt idx="66">
                  <c:v>0.63043004816120563</c:v>
                </c:pt>
                <c:pt idx="67">
                  <c:v>0.59199633180509514</c:v>
                </c:pt>
                <c:pt idx="68">
                  <c:v>0.55485573096885477</c:v>
                </c:pt>
                <c:pt idx="69">
                  <c:v>0.51916803879982432</c:v>
                </c:pt>
                <c:pt idx="70">
                  <c:v>0.48504438246918996</c:v>
                </c:pt>
                <c:pt idx="71">
                  <c:v>0.4525550507669116</c:v>
                </c:pt>
                <c:pt idx="72">
                  <c:v>0.42173657082797372</c:v>
                </c:pt>
                <c:pt idx="73">
                  <c:v>0.39259797781278938</c:v>
                </c:pt>
                <c:pt idx="74">
                  <c:v>0.36512627923994267</c:v>
                </c:pt>
                <c:pt idx="75">
                  <c:v>0.33929115238228719</c:v>
                </c:pt>
                <c:pt idx="76">
                  <c:v>0.31504893445166077</c:v>
                </c:pt>
                <c:pt idx="77">
                  <c:v>0.2923459758131105</c:v>
                </c:pt>
                <c:pt idx="78">
                  <c:v>0.2711214297034788</c:v>
                </c:pt>
                <c:pt idx="79">
                  <c:v>0.25130955047851505</c:v>
                </c:pt>
                <c:pt idx="80">
                  <c:v>0.23284156813715332</c:v>
                </c:pt>
                <c:pt idx="81">
                  <c:v>0.21564720106419974</c:v>
                </c:pt>
                <c:pt idx="82">
                  <c:v>0.19965586246432462</c:v>
                </c:pt>
                <c:pt idx="83">
                  <c:v>0.18479760939599552</c:v>
                </c:pt>
                <c:pt idx="84">
                  <c:v>0.17100387700251821</c:v>
                </c:pt>
                <c:pt idx="85">
                  <c:v>0.15820803467798566</c:v>
                </c:pt>
                <c:pt idx="86">
                  <c:v>0.14634579559746694</c:v>
                </c:pt>
                <c:pt idx="87">
                  <c:v>0.13535550631639384</c:v>
                </c:pt>
                <c:pt idx="88">
                  <c:v>0.12517833899589292</c:v>
                </c:pt>
                <c:pt idx="89">
                  <c:v>0.11575840520651585</c:v>
                </c:pt>
                <c:pt idx="90">
                  <c:v>0.10704280715718374</c:v>
                </c:pt>
                <c:pt idx="91">
                  <c:v>9.8981639538326574E-2</c:v>
                </c:pt>
                <c:pt idx="92">
                  <c:v>9.1527952906416216E-2</c:v>
                </c:pt>
                <c:pt idx="93">
                  <c:v>8.4637687621563998E-2</c:v>
                </c:pt>
                <c:pt idx="94">
                  <c:v>7.826958573433461E-2</c:v>
                </c:pt>
                <c:pt idx="95">
                  <c:v>7.238508686050163E-2</c:v>
                </c:pt>
                <c:pt idx="96">
                  <c:v>6.6948212945800833E-2</c:v>
                </c:pt>
                <c:pt idx="97">
                  <c:v>6.1925445874002186E-2</c:v>
                </c:pt>
                <c:pt idx="98">
                  <c:v>5.7285601082242732E-2</c:v>
                </c:pt>
                <c:pt idx="99">
                  <c:v>5.2999699692857082E-2</c:v>
                </c:pt>
                <c:pt idx="100">
                  <c:v>4.9040841129711583E-2</c:v>
                </c:pt>
                <c:pt idx="101">
                  <c:v>4.5384077741186225E-2</c:v>
                </c:pt>
                <c:pt idx="102">
                  <c:v>4.2006292586039759E-2</c:v>
                </c:pt>
                <c:pt idx="103">
                  <c:v>3.8886081239367425E-2</c:v>
                </c:pt>
                <c:pt idx="104">
                  <c:v>3.6003638232657953E-2</c:v>
                </c:pt>
                <c:pt idx="105">
                  <c:v>3.3340648545245398E-2</c:v>
                </c:pt>
                <c:pt idx="106">
                  <c:v>3.0880184406371622E-2</c:v>
                </c:pt>
                <c:pt idx="107">
                  <c:v>2.8606607541020766E-2</c:v>
                </c:pt>
                <c:pt idx="108">
                  <c:v>2.6505476893111255E-2</c:v>
                </c:pt>
                <c:pt idx="109">
                  <c:v>2.4563461781888479E-2</c:v>
                </c:pt>
                <c:pt idx="110">
                  <c:v>2.2768260387563924E-2</c:v>
                </c:pt>
                <c:pt idx="111">
                  <c:v>2.1108523417145385E-2</c:v>
                </c:pt>
                <c:pt idx="112">
                  <c:v>1.9573782768290846E-2</c:v>
                </c:pt>
                <c:pt idx="113">
                  <c:v>1.815438498563637E-2</c:v>
                </c:pt>
                <c:pt idx="114">
                  <c:v>1.6841429288523405E-2</c:v>
                </c:pt>
                <c:pt idx="115">
                  <c:v>1.5626709939823746E-2</c:v>
                </c:pt>
                <c:pt idx="116">
                  <c:v>1.4502662721344969E-2</c:v>
                </c:pt>
                <c:pt idx="117">
                  <c:v>1.3462315281028722E-2</c:v>
                </c:pt>
                <c:pt idx="118">
                  <c:v>1.2499241119953788E-2</c:v>
                </c:pt>
                <c:pt idx="119">
                  <c:v>1.1607516992303293E-2</c:v>
                </c:pt>
                <c:pt idx="120">
                  <c:v>1.0781683498362329E-2</c:v>
                </c:pt>
                <c:pt idx="121">
                  <c:v>1.0016708658798801E-2</c:v>
                </c:pt>
                <c:pt idx="122">
                  <c:v>9.3079542675552056E-3</c:v>
                </c:pt>
                <c:pt idx="123">
                  <c:v>8.6511448303303439E-3</c:v>
                </c:pt>
                <c:pt idx="124">
                  <c:v>8.042338905604211E-3</c:v>
                </c:pt>
                <c:pt idx="125">
                  <c:v>7.4779026752583811E-3</c:v>
                </c:pt>
                <c:pt idx="126">
                  <c:v>6.9544855819107269E-3</c:v>
                </c:pt>
                <c:pt idx="127">
                  <c:v>6.4689978799955345E-3</c:v>
                </c:pt>
                <c:pt idx="128">
                  <c:v>6.018589957285699E-3</c:v>
                </c:pt>
                <c:pt idx="129">
                  <c:v>5.6006332929040862E-3</c:v>
                </c:pt>
                <c:pt idx="130">
                  <c:v>5.2127029268564757E-3</c:v>
                </c:pt>
                <c:pt idx="131">
                  <c:v>4.852561324704489E-3</c:v>
                </c:pt>
                <c:pt idx="132">
                  <c:v>4.5181435291635069E-3</c:v>
                </c:pt>
                <c:pt idx="133">
                  <c:v>4.2075434981449404E-3</c:v>
                </c:pt>
                <c:pt idx="134">
                  <c:v>3.9190015360622953E-3</c:v>
                </c:pt>
                <c:pt idx="135">
                  <c:v>3.6508927320893165E-3</c:v>
                </c:pt>
                <c:pt idx="136">
                  <c:v>3.4017163255026734E-3</c:v>
                </c:pt>
                <c:pt idx="137">
                  <c:v>3.1700859242744183E-3</c:v>
                </c:pt>
                <c:pt idx="138">
                  <c:v>2.9547205087139426E-3</c:v>
                </c:pt>
                <c:pt idx="139">
                  <c:v>2.7544361572118402E-3</c:v>
                </c:pt>
                <c:pt idx="140">
                  <c:v>2.5681384360263428E-3</c:v>
                </c:pt>
                <c:pt idx="141">
                  <c:v>2.3948153995953492E-3</c:v>
                </c:pt>
                <c:pt idx="142">
                  <c:v>2.233531152071924E-3</c:v>
                </c:pt>
                <c:pt idx="143">
                  <c:v>2.0834199246869494E-3</c:v>
                </c:pt>
                <c:pt idx="144">
                  <c:v>1.9436806271586964E-3</c:v>
                </c:pt>
                <c:pt idx="145">
                  <c:v>1.8135718347125766E-3</c:v>
                </c:pt>
                <c:pt idx="146">
                  <c:v>1.6924071753635359E-3</c:v>
                </c:pt>
                <c:pt idx="147">
                  <c:v>1.5795510849649723E-3</c:v>
                </c:pt>
                <c:pt idx="148">
                  <c:v>1.4744149001584823E-3</c:v>
                </c:pt>
                <c:pt idx="149">
                  <c:v>1.3764532617828568E-3</c:v>
                </c:pt>
                <c:pt idx="150">
                  <c:v>1.2851608035342698E-3</c:v>
                </c:pt>
                <c:pt idx="151">
                  <c:v>1.200069102725024E-3</c:v>
                </c:pt>
                <c:pt idx="152">
                  <c:v>1.1207438718805907E-3</c:v>
                </c:pt>
                <c:pt idx="153">
                  <c:v>1.0467823716539329E-3</c:v>
                </c:pt>
                <c:pt idx="154">
                  <c:v>9.7781102713579912E-4</c:v>
                </c:pt>
                <c:pt idx="155">
                  <c:v>9.1348323110959813E-4</c:v>
                </c:pt>
                <c:pt idx="156">
                  <c:v>8.5347731914942754E-4</c:v>
                </c:pt>
                <c:pt idx="157">
                  <c:v>7.9749470269992401E-4</c:v>
                </c:pt>
                <c:pt idx="158">
                  <c:v>7.4525814741512291E-4</c:v>
                </c:pt>
                <c:pt idx="159">
                  <c:v>6.9651018507841506E-4</c:v>
                </c:pt>
                <c:pt idx="160">
                  <c:v>6.5101164838453232E-4</c:v>
                </c:pt>
                <c:pt idx="161">
                  <c:v>6.0854031874435163E-4</c:v>
                </c:pt>
                <c:pt idx="162">
                  <c:v>5.6888967808081442E-4</c:v>
                </c:pt>
                <c:pt idx="163">
                  <c:v>5.3186775632385033E-4</c:v>
                </c:pt>
                <c:pt idx="164">
                  <c:v>4.9729606699226161E-4</c:v>
                </c:pt>
                <c:pt idx="165">
                  <c:v>4.6500862387221885E-4</c:v>
                </c:pt>
                <c:pt idx="166">
                  <c:v>4.3485103237391576E-4</c:v>
                </c:pt>
                <c:pt idx="167">
                  <c:v>4.0667964967119332E-4</c:v>
                </c:pt>
                <c:pt idx="168">
                  <c:v>3.8036080820908218E-4</c:v>
                </c:pt>
                <c:pt idx="169">
                  <c:v>3.5577009760487074E-4</c:v>
                </c:pt>
                <c:pt idx="170">
                  <c:v>3.3279170037168554E-4</c:v>
                </c:pt>
                <c:pt idx="171">
                  <c:v>3.1131777726425987E-4</c:v>
                </c:pt>
                <c:pt idx="172">
                  <c:v>2.9124789838563423E-4</c:v>
                </c:pt>
                <c:pt idx="173">
                  <c:v>2.7248851650555787E-4</c:v>
                </c:pt>
                <c:pt idx="174">
                  <c:v>2.5495247932634594E-4</c:v>
                </c:pt>
                <c:pt idx="175">
                  <c:v>2.3855857769464371E-4</c:v>
                </c:pt>
                <c:pt idx="176">
                  <c:v>2.2323112699727476E-4</c:v>
                </c:pt>
                <c:pt idx="177">
                  <c:v>2.0889957920039681E-4</c:v>
                </c:pt>
                <c:pt idx="178">
                  <c:v>1.9549816319332274E-4</c:v>
                </c:pt>
                <c:pt idx="179">
                  <c:v>1.8296555128421817E-4</c:v>
                </c:pt>
                <c:pt idx="180">
                  <c:v>1.7124454986513769E-4</c:v>
                </c:pt>
                <c:pt idx="181">
                  <c:v>1.6028181242094011E-4</c:v>
                </c:pt>
                <c:pt idx="182">
                  <c:v>1.5002757319959115E-4</c:v>
                </c:pt>
                <c:pt idx="183">
                  <c:v>1.4043539999401337E-4</c:v>
                </c:pt>
                <c:pt idx="184">
                  <c:v>1.314619646067078E-4</c:v>
                </c:pt>
                <c:pt idx="185">
                  <c:v>1.2306682967944889E-4</c:v>
                </c:pt>
                <c:pt idx="186">
                  <c:v>1.1521225067341797E-4</c:v>
                </c:pt>
                <c:pt idx="187">
                  <c:v>1.0786299187862797E-4</c:v>
                </c:pt>
                <c:pt idx="188">
                  <c:v>1.0098615541827834E-4</c:v>
                </c:pt>
                <c:pt idx="189">
                  <c:v>9.4551022293462496E-5</c:v>
                </c:pt>
                <c:pt idx="190">
                  <c:v>8.8528904586424365E-5</c:v>
                </c:pt>
                <c:pt idx="191">
                  <c:v>8.2893008008309951E-5</c:v>
                </c:pt>
                <c:pt idx="192">
                  <c:v>7.7618304039120352E-5</c:v>
                </c:pt>
                <c:pt idx="193">
                  <c:v>7.2681410964702011E-5</c:v>
                </c:pt>
                <c:pt idx="194">
                  <c:v>6.8060483168336878E-5</c:v>
                </c:pt>
                <c:pt idx="195">
                  <c:v>6.3735108082524686E-5</c:v>
                </c:pt>
                <c:pt idx="196">
                  <c:v>5.9686210251531894E-5</c:v>
                </c:pt>
                <c:pt idx="197">
                  <c:v>5.589596199626301E-5</c:v>
                </c:pt>
                <c:pt idx="198">
                  <c:v>5.2347700210705558E-5</c:v>
                </c:pt>
                <c:pt idx="199">
                  <c:v>4.9025848854409051E-5</c:v>
                </c:pt>
                <c:pt idx="200">
                  <c:v>4.5915846737775337E-5</c:v>
                </c:pt>
                <c:pt idx="201">
                  <c:v>4.3004080226232542E-5</c:v>
                </c:pt>
                <c:pt idx="202">
                  <c:v>4.0277820517249326E-5</c:v>
                </c:pt>
                <c:pt idx="203">
                  <c:v>3.7725165169320951E-5</c:v>
                </c:pt>
                <c:pt idx="204">
                  <c:v>3.5334983585475387E-5</c:v>
                </c:pt>
                <c:pt idx="205">
                  <c:v>3.3096866175499106E-5</c:v>
                </c:pt>
                <c:pt idx="206">
                  <c:v>3.1001076941040002E-5</c:v>
                </c:pt>
                <c:pt idx="207">
                  <c:v>2.903850924620449E-5</c:v>
                </c:pt>
                <c:pt idx="208">
                  <c:v>2.720064455345569E-5</c:v>
                </c:pt>
                <c:pt idx="209">
                  <c:v>2.5479513920195504E-5</c:v>
                </c:pt>
                <c:pt idx="210">
                  <c:v>2.3867662066295698E-5</c:v>
                </c:pt>
                <c:pt idx="211">
                  <c:v>2.2358113836106572E-5</c:v>
                </c:pt>
                <c:pt idx="212">
                  <c:v>2.0944342891273099E-5</c:v>
                </c:pt>
                <c:pt idx="213">
                  <c:v>1.9620242482052475E-5</c:v>
                </c:pt>
                <c:pt idx="214">
                  <c:v>1.838009815552615E-5</c:v>
                </c:pt>
                <c:pt idx="215">
                  <c:v>1.7218562269488297E-5</c:v>
                </c:pt>
                <c:pt idx="216">
                  <c:v>1.6130630189356766E-5</c:v>
                </c:pt>
                <c:pt idx="217">
                  <c:v>1.5111618054600979E-5</c:v>
                </c:pt>
                <c:pt idx="218">
                  <c:v>1.4157142008759876E-5</c:v>
                </c:pt>
                <c:pt idx="219">
                  <c:v>1.3263098794467812E-5</c:v>
                </c:pt>
                <c:pt idx="220">
                  <c:v>1.2425647622066469E-5</c:v>
                </c:pt>
                <c:pt idx="221">
                  <c:v>1.1641193226327558E-5</c:v>
                </c:pt>
                <c:pt idx="222">
                  <c:v>1.0906370031870141E-5</c:v>
                </c:pt>
                <c:pt idx="223">
                  <c:v>1.0218027353257303E-5</c:v>
                </c:pt>
                <c:pt idx="224">
                  <c:v>9.5732155610105728E-6</c:v>
                </c:pt>
                <c:pt idx="225">
                  <c:v>8.9691731491682194E-6</c:v>
                </c:pt>
                <c:pt idx="226">
                  <c:v>8.4033146446960627E-6</c:v>
                </c:pt>
                <c:pt idx="227">
                  <c:v>7.8732193028806265E-6</c:v>
                </c:pt>
                <c:pt idx="228">
                  <c:v>7.376620536876119E-6</c:v>
                </c:pt>
                <c:pt idx="229">
                  <c:v>6.9113960327950552E-6</c:v>
                </c:pt>
                <c:pt idx="230">
                  <c:v>6.4755585053360595E-6</c:v>
                </c:pt>
                <c:pt idx="231">
                  <c:v>6.0672470516618849E-6</c:v>
                </c:pt>
                <c:pt idx="232">
                  <c:v>5.684719064290681E-6</c:v>
                </c:pt>
                <c:pt idx="233">
                  <c:v>5.3263426664561447E-6</c:v>
                </c:pt>
                <c:pt idx="234">
                  <c:v>4.990589635344041E-6</c:v>
                </c:pt>
                <c:pt idx="235">
                  <c:v>4.6760287818623015E-6</c:v>
                </c:pt>
                <c:pt idx="236">
                  <c:v>4.3813197565883101E-6</c:v>
                </c:pt>
                <c:pt idx="237">
                  <c:v>4.1052072543892832E-6</c:v>
                </c:pt>
                <c:pt idx="238">
                  <c:v>3.8465155917571465E-6</c:v>
                </c:pt>
                <c:pt idx="239">
                  <c:v>3.6041436324212534E-6</c:v>
                </c:pt>
                <c:pt idx="240">
                  <c:v>3.3770600388268561E-6</c:v>
                </c:pt>
                <c:pt idx="241">
                  <c:v>3.1642988281297391E-6</c:v>
                </c:pt>
                <c:pt idx="242">
                  <c:v>2.9649552131256832E-6</c:v>
                </c:pt>
                <c:pt idx="243">
                  <c:v>2.778181709548591E-6</c:v>
                </c:pt>
                <c:pt idx="244">
                  <c:v>2.6031844926086283E-6</c:v>
                </c:pt>
                <c:pt idx="245">
                  <c:v>2.4392199865426107E-6</c:v>
                </c:pt>
                <c:pt idx="246">
                  <c:v>2.2855916722049164E-6</c:v>
                </c:pt>
                <c:pt idx="247">
                  <c:v>2.14164709862195E-6</c:v>
                </c:pt>
                <c:pt idx="248">
                  <c:v>2.0067750854479628E-6</c:v>
                </c:pt>
                <c:pt idx="249">
                  <c:v>1.8804031038590347E-6</c:v>
                </c:pt>
                <c:pt idx="250">
                  <c:v>1.7619948245111858E-6</c:v>
                </c:pt>
                <c:pt idx="251">
                  <c:v>1.6510478218283092E-6</c:v>
                </c:pt>
                <c:pt idx="252">
                  <c:v>1.5470914245923424E-6</c:v>
                </c:pt>
                <c:pt idx="253">
                  <c:v>1.4496847033655607E-6</c:v>
                </c:pt>
                <c:pt idx="254">
                  <c:v>1.3584145860385359E-6</c:v>
                </c:pt>
                <c:pt idx="255">
                  <c:v>1.2728940933274341E-6</c:v>
                </c:pt>
                <c:pt idx="256">
                  <c:v>1.1927606864166705E-6</c:v>
                </c:pt>
                <c:pt idx="257">
                  <c:v>1.1176747196971441E-6</c:v>
                </c:pt>
                <c:pt idx="258">
                  <c:v>1.0473179917313812E-6</c:v>
                </c:pt>
                <c:pt idx="259">
                  <c:v>9.8139238842095098E-7</c:v>
                </c:pt>
                <c:pt idx="260">
                  <c:v>9.1961861219435988E-7</c:v>
                </c:pt>
                <c:pt idx="261">
                  <c:v>8.6173499193995122E-7</c:v>
                </c:pt>
                <c:pt idx="262">
                  <c:v>8.0749636830722981E-7</c:v>
                </c:pt>
                <c:pt idx="263">
                  <c:v>7.566730499567908E-7</c:v>
                </c:pt>
                <c:pt idx="264">
                  <c:v>7.0904983573327584E-7</c:v>
                </c:pt>
                <c:pt idx="265">
                  <c:v>6.6442509899794418E-7</c:v>
                </c:pt>
                <c:pt idx="266">
                  <c:v>6.2260992994798805E-7</c:v>
                </c:pt>
                <c:pt idx="267">
                  <c:v>5.8342733221939153E-7</c:v>
                </c:pt>
                <c:pt idx="268">
                  <c:v>5.4671147038806993E-7</c:v>
                </c:pt>
                <c:pt idx="269">
                  <c:v>5.1230696516538733E-7</c:v>
                </c:pt>
                <c:pt idx="270">
                  <c:v>4.8006823316880385E-7</c:v>
                </c:pt>
                <c:pt idx="271">
                  <c:v>4.4985886848651889E-7</c:v>
                </c:pt>
                <c:pt idx="272">
                  <c:v>4.2155106334973763E-7</c:v>
                </c:pt>
                <c:pt idx="273">
                  <c:v>3.9502506549482527E-7</c:v>
                </c:pt>
                <c:pt idx="274">
                  <c:v>3.701686698036453E-7</c:v>
                </c:pt>
                <c:pt idx="275">
                  <c:v>3.4687674207774257E-7</c:v>
                </c:pt>
                <c:pt idx="276">
                  <c:v>3.25050772990272E-7</c:v>
                </c:pt>
                <c:pt idx="277">
                  <c:v>3.0459846008847575E-7</c:v>
                </c:pt>
                <c:pt idx="278">
                  <c:v>2.8543331640371315E-7</c:v>
                </c:pt>
                <c:pt idx="279">
                  <c:v>2.6747430358454394E-7</c:v>
                </c:pt>
                <c:pt idx="280">
                  <c:v>2.5064548835784493E-7</c:v>
                </c:pt>
                <c:pt idx="281">
                  <c:v>2.3487572063999333E-7</c:v>
                </c:pt>
                <c:pt idx="282">
                  <c:v>2.2009833189271931E-7</c:v>
                </c:pt>
                <c:pt idx="283">
                  <c:v>2.0625085272070601E-7</c:v>
                </c:pt>
                <c:pt idx="284">
                  <c:v>1.9327474804869632E-7</c:v>
                </c:pt>
                <c:pt idx="285">
                  <c:v>1.8111516922028071E-7</c:v>
                </c:pt>
                <c:pt idx="286">
                  <c:v>1.6972072161432598E-7</c:v>
                </c:pt>
                <c:pt idx="287">
                  <c:v>1.5904324696069709E-7</c:v>
                </c:pt>
                <c:pt idx="288">
                  <c:v>1.4903761948779247E-7</c:v>
                </c:pt>
                <c:pt idx="289">
                  <c:v>1.3966155472825859E-7</c:v>
                </c:pt>
                <c:pt idx="290">
                  <c:v>1.3087543055525666E-7</c:v>
                </c:pt>
                <c:pt idx="291">
                  <c:v>1.2264211946196664E-7</c:v>
                </c:pt>
                <c:pt idx="292">
                  <c:v>1.1492683137910084E-7</c:v>
                </c:pt>
                <c:pt idx="293">
                  <c:v>1.0769696642191388E-7</c:v>
                </c:pt>
                <c:pt idx="294">
                  <c:v>1.0092197699285514E-7</c:v>
                </c:pt>
                <c:pt idx="295">
                  <c:v>9.4573238435266434E-8</c:v>
                </c:pt>
                <c:pt idx="296">
                  <c:v>8.8623927985469722E-8</c:v>
                </c:pt>
                <c:pt idx="297">
                  <c:v>8.3048911245792761E-8</c:v>
                </c:pt>
                <c:pt idx="298">
                  <c:v>7.782463589792091E-8</c:v>
                </c:pt>
                <c:pt idx="299">
                  <c:v>7.2929032037316382E-8</c:v>
                </c:pt>
                <c:pt idx="300">
                  <c:v>6.8341418859499761E-8</c:v>
                </c:pt>
                <c:pt idx="301">
                  <c:v>6.404241716778144E-8</c:v>
                </c:pt>
                <c:pt idx="302">
                  <c:v>6.0013867408425832E-8</c:v>
                </c:pt>
                <c:pt idx="303">
                  <c:v>5.6238752942439706E-8</c:v>
                </c:pt>
                <c:pt idx="304">
                  <c:v>5.270112803032205E-8</c:v>
                </c:pt>
                <c:pt idx="305">
                  <c:v>4.9386050398994214E-8</c:v>
                </c:pt>
                <c:pt idx="306">
                  <c:v>4.6279518168433368E-8</c:v>
                </c:pt>
                <c:pt idx="307">
                  <c:v>4.3368410518684708E-8</c:v>
                </c:pt>
                <c:pt idx="308">
                  <c:v>4.0640432325663949E-8</c:v>
                </c:pt>
                <c:pt idx="309">
                  <c:v>3.8084062185516837E-8</c:v>
                </c:pt>
                <c:pt idx="310">
                  <c:v>3.5688503619647263E-8</c:v>
                </c:pt>
                <c:pt idx="311">
                  <c:v>3.3443639535248834E-8</c:v>
                </c:pt>
                <c:pt idx="312">
                  <c:v>3.1339989458628876E-8</c:v>
                </c:pt>
                <c:pt idx="313">
                  <c:v>2.9368669395012826E-8</c:v>
                </c:pt>
                <c:pt idx="314">
                  <c:v>2.7521354392695842E-8</c:v>
                </c:pt>
                <c:pt idx="315">
                  <c:v>2.5790243279172371E-8</c:v>
                </c:pt>
                <c:pt idx="316">
                  <c:v>2.4168025744947659E-8</c:v>
                </c:pt>
                <c:pt idx="317">
                  <c:v>2.2647851383102269E-8</c:v>
                </c:pt>
                <c:pt idx="318">
                  <c:v>2.1223300829549172E-8</c:v>
                </c:pt>
                <c:pt idx="319">
                  <c:v>1.9888358584366516E-8</c:v>
                </c:pt>
                <c:pt idx="320">
                  <c:v>1.8637387634226482E-8</c:v>
                </c:pt>
                <c:pt idx="321">
                  <c:v>1.7465105617230247E-8</c:v>
                </c:pt>
                <c:pt idx="322">
                  <c:v>1.6366562480682234E-8</c:v>
                </c:pt>
                <c:pt idx="323">
                  <c:v>1.5337119587283523E-8</c:v>
                </c:pt>
                <c:pt idx="324">
                  <c:v>1.4372430177289382E-8</c:v>
                </c:pt>
                <c:pt idx="325">
                  <c:v>1.346842092006729E-8</c:v>
                </c:pt>
                <c:pt idx="326">
                  <c:v>1.2621274734243313E-8</c:v>
                </c:pt>
                <c:pt idx="327">
                  <c:v>1.1827414670997652E-8</c:v>
                </c:pt>
                <c:pt idx="328">
                  <c:v>1.1083488832774798E-8</c:v>
                </c:pt>
                <c:pt idx="329">
                  <c:v>1.0386356171479931E-8</c:v>
                </c:pt>
                <c:pt idx="330">
                  <c:v>9.7330732615670815E-9</c:v>
                </c:pt>
                <c:pt idx="331">
                  <c:v>9.1208817933691678E-9</c:v>
                </c:pt>
                <c:pt idx="332">
                  <c:v>8.5471970027736792E-9</c:v>
                </c:pt>
                <c:pt idx="333">
                  <c:v>8.0095967340618276E-9</c:v>
                </c:pt>
                <c:pt idx="334">
                  <c:v>7.5058112035620884E-9</c:v>
                </c:pt>
                <c:pt idx="335">
                  <c:v>7.0337133940366597E-9</c:v>
                </c:pt>
                <c:pt idx="336">
                  <c:v>6.5913100953079194E-9</c:v>
                </c:pt>
                <c:pt idx="337">
                  <c:v>6.1767335003074125E-9</c:v>
                </c:pt>
                <c:pt idx="338">
                  <c:v>5.7882332486182338E-9</c:v>
                </c:pt>
                <c:pt idx="339">
                  <c:v>5.4241691346959299E-9</c:v>
                </c:pt>
                <c:pt idx="340">
                  <c:v>5.0830040999787104E-9</c:v>
                </c:pt>
                <c:pt idx="341">
                  <c:v>4.7632977948193976E-9</c:v>
                </c:pt>
                <c:pt idx="342">
                  <c:v>4.463700443709365E-9</c:v>
                </c:pt>
                <c:pt idx="343">
                  <c:v>4.1829472192062924E-9</c:v>
                </c:pt>
                <c:pt idx="344">
                  <c:v>3.919852811760887E-9</c:v>
                </c:pt>
                <c:pt idx="345">
                  <c:v>3.6733064901740263E-9</c:v>
                </c:pt>
                <c:pt idx="346">
                  <c:v>3.4422673678802769E-9</c:v>
                </c:pt>
                <c:pt idx="347">
                  <c:v>3.2257600902161589E-9</c:v>
                </c:pt>
                <c:pt idx="348">
                  <c:v>3.0228705862533233E-9</c:v>
                </c:pt>
                <c:pt idx="349">
                  <c:v>2.8327423240287541E-9</c:v>
                </c:pt>
                <c:pt idx="350">
                  <c:v>2.6545726521240272E-9</c:v>
                </c:pt>
                <c:pt idx="351">
                  <c:v>2.4876093499259591E-9</c:v>
                </c:pt>
                <c:pt idx="352">
                  <c:v>2.3311476014415345E-9</c:v>
                </c:pt>
                <c:pt idx="353">
                  <c:v>2.1845268526361811E-9</c:v>
                </c:pt>
                <c:pt idx="354">
                  <c:v>2.0471281140054552E-9</c:v>
                </c:pt>
                <c:pt idx="355">
                  <c:v>1.9183713495354242E-9</c:v>
                </c:pt>
                <c:pt idx="356">
                  <c:v>1.7977129696063298E-9</c:v>
                </c:pt>
                <c:pt idx="357">
                  <c:v>1.6846436269927786E-9</c:v>
                </c:pt>
                <c:pt idx="358">
                  <c:v>1.5786859975228848E-9</c:v>
                </c:pt>
                <c:pt idx="359">
                  <c:v>1.4793927564780541E-9</c:v>
                </c:pt>
                <c:pt idx="360">
                  <c:v>1.3863447311593407E-9</c:v>
                </c:pt>
                <c:pt idx="361">
                  <c:v>1.2991491072299315E-9</c:v>
                </c:pt>
                <c:pt idx="362">
                  <c:v>1.2174377882299335E-9</c:v>
                </c:pt>
                <c:pt idx="363">
                  <c:v>1.1408658143658948E-9</c:v>
                </c:pt>
                <c:pt idx="364">
                  <c:v>1.0691099656148191E-9</c:v>
                </c:pt>
              </c:numCache>
            </c:numRef>
          </c:val>
          <c:smooth val="0"/>
          <c:extLst>
            <c:ext xmlns:c16="http://schemas.microsoft.com/office/drawing/2014/chart" uri="{C3380CC4-5D6E-409C-BE32-E72D297353CC}">
              <c16:uniqueId val="{00000003-C520-4288-A612-660136ABEF19}"/>
            </c:ext>
          </c:extLst>
        </c:ser>
        <c:ser>
          <c:idx val="10"/>
          <c:order val="8"/>
          <c:tx>
            <c:strRef>
              <c:f>Calculation!$R$2</c:f>
              <c:strCache>
                <c:ptCount val="1"/>
                <c:pt idx="0">
                  <c:v>Severe cases in need of oxygen therapy</c:v>
                </c:pt>
              </c:strCache>
            </c:strRef>
          </c:tx>
          <c:spPr>
            <a:ln w="19050" cap="rnd">
              <a:solidFill>
                <a:srgbClr val="C00000"/>
              </a:solidFill>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[0]!SevereCases</c:f>
              <c:numCache>
                <c:formatCode>0.00</c:formatCode>
                <c:ptCount val="365"/>
                <c:pt idx="0">
                  <c:v>0.21161868313063734</c:v>
                </c:pt>
                <c:pt idx="1">
                  <c:v>0.29786657342993572</c:v>
                </c:pt>
                <c:pt idx="2">
                  <c:v>0.41956321239686517</c:v>
                </c:pt>
                <c:pt idx="3">
                  <c:v>0.59113119701858741</c:v>
                </c:pt>
                <c:pt idx="4">
                  <c:v>0.83289318910474552</c:v>
                </c:pt>
                <c:pt idx="5">
                  <c:v>1.1734762984168809</c:v>
                </c:pt>
                <c:pt idx="6">
                  <c:v>1.653195139766434</c:v>
                </c:pt>
                <c:pt idx="7">
                  <c:v>2.3288093817155646</c:v>
                </c:pt>
                <c:pt idx="8">
                  <c:v>3.2802094222491665</c:v>
                </c:pt>
                <c:pt idx="9">
                  <c:v>4.6198022879126457</c:v>
                </c:pt>
                <c:pt idx="10">
                  <c:v>6.3948762253269864</c:v>
                </c:pt>
                <c:pt idx="11">
                  <c:v>8.6976209842362486</c:v>
                </c:pt>
                <c:pt idx="12">
                  <c:v>11.619625750335791</c:v>
                </c:pt>
                <c:pt idx="13">
                  <c:v>15.242633644226604</c:v>
                </c:pt>
                <c:pt idx="14">
                  <c:v>19.626816537826191</c:v>
                </c:pt>
                <c:pt idx="15">
                  <c:v>24.79720051611497</c:v>
                </c:pt>
                <c:pt idx="16">
                  <c:v>30.729556823620673</c:v>
                </c:pt>
                <c:pt idx="17">
                  <c:v>37.337673983658753</c:v>
                </c:pt>
                <c:pt idx="18">
                  <c:v>44.464363697354813</c:v>
                </c:pt>
                <c:pt idx="19">
                  <c:v>51.878658709376232</c:v>
                </c:pt>
                <c:pt idx="20">
                  <c:v>60.509565753386831</c:v>
                </c:pt>
                <c:pt idx="21">
                  <c:v>70.54606584572376</c:v>
                </c:pt>
                <c:pt idx="22">
                  <c:v>82.202813994616292</c:v>
                </c:pt>
                <c:pt idx="23">
                  <c:v>95.724115435098028</c:v>
                </c:pt>
                <c:pt idx="24">
                  <c:v>111.38642939212369</c:v>
                </c:pt>
                <c:pt idx="25">
                  <c:v>129.50054913087354</c:v>
                </c:pt>
                <c:pt idx="26">
                  <c:v>150.41318352839957</c:v>
                </c:pt>
                <c:pt idx="27">
                  <c:v>174.50757265761078</c:v>
                </c:pt>
                <c:pt idx="28">
                  <c:v>202.20266001999923</c:v>
                </c:pt>
                <c:pt idx="29">
                  <c:v>233.95022034901098</c:v>
                </c:pt>
                <c:pt idx="30">
                  <c:v>270.22921239357481</c:v>
                </c:pt>
                <c:pt idx="31">
                  <c:v>311.53650601666641</c:v>
                </c:pt>
                <c:pt idx="32">
                  <c:v>358.37304741943819</c:v>
                </c:pt>
                <c:pt idx="33">
                  <c:v>411.22451284680318</c:v>
                </c:pt>
                <c:pt idx="34">
                  <c:v>470.53561099428515</c:v>
                </c:pt>
                <c:pt idx="35">
                  <c:v>536.67749088550715</c:v>
                </c:pt>
                <c:pt idx="36">
                  <c:v>609.90826371786693</c:v>
                </c:pt>
                <c:pt idx="37">
                  <c:v>690.32751250647186</c:v>
                </c:pt>
                <c:pt idx="38">
                  <c:v>777.82686510167673</c:v>
                </c:pt>
                <c:pt idx="39">
                  <c:v>872.04019609356419</c:v>
                </c:pt>
                <c:pt idx="40">
                  <c:v>972.29864272148382</c:v>
                </c:pt>
                <c:pt idx="41">
                  <c:v>1077.5970714253713</c:v>
                </c:pt>
                <c:pt idx="42">
                  <c:v>1186.5794823657725</c:v>
                </c:pt>
                <c:pt idx="43">
                  <c:v>1297.5505847750555</c:v>
                </c:pt>
                <c:pt idx="44">
                  <c:v>1408.5189786229189</c:v>
                </c:pt>
                <c:pt idx="45">
                  <c:v>1517.2738646590763</c:v>
                </c:pt>
                <c:pt idx="46">
                  <c:v>1621.4922636483868</c:v>
                </c:pt>
                <c:pt idx="47">
                  <c:v>1718.8681991828062</c:v>
                </c:pt>
                <c:pt idx="48">
                  <c:v>1807.2504714838087</c:v>
                </c:pt>
                <c:pt idx="49">
                  <c:v>1884.7728986934687</c:v>
                </c:pt>
                <c:pt idx="50">
                  <c:v>1949.961202944613</c:v>
                </c:pt>
                <c:pt idx="51">
                  <c:v>2001.8042206480352</c:v>
                </c:pt>
                <c:pt idx="52">
                  <c:v>2039.7830115164741</c:v>
                </c:pt>
                <c:pt idx="53">
                  <c:v>2063.8582215740316</c:v>
                </c:pt>
                <c:pt idx="54">
                  <c:v>2074.4220586029737</c:v>
                </c:pt>
                <c:pt idx="55">
                  <c:v>2072.2252131167265</c:v>
                </c:pt>
                <c:pt idx="56">
                  <c:v>2058.2905039261764</c:v>
                </c:pt>
                <c:pt idx="57">
                  <c:v>2033.8241980870571</c:v>
                </c:pt>
                <c:pt idx="58">
                  <c:v>2000.1335963305323</c:v>
                </c:pt>
                <c:pt idx="59">
                  <c:v>1958.5564736561992</c:v>
                </c:pt>
                <c:pt idx="60">
                  <c:v>1910.4050650798285</c:v>
                </c:pt>
                <c:pt idx="61">
                  <c:v>1856.9249520164456</c:v>
                </c:pt>
                <c:pt idx="62">
                  <c:v>1799.2676134435908</c:v>
                </c:pt>
                <c:pt idx="63">
                  <c:v>1738.4745253068431</c:v>
                </c:pt>
                <c:pt idx="64">
                  <c:v>1675.4703748649069</c:v>
                </c:pt>
                <c:pt idx="65">
                  <c:v>1611.0630231374139</c:v>
                </c:pt>
                <c:pt idx="66">
                  <c:v>1545.9481340174907</c:v>
                </c:pt>
                <c:pt idx="67">
                  <c:v>1480.7167675441931</c:v>
                </c:pt>
                <c:pt idx="68">
                  <c:v>1415.8646242434215</c:v>
                </c:pt>
                <c:pt idx="69">
                  <c:v>1351.8019801208063</c:v>
                </c:pt>
                <c:pt idx="70">
                  <c:v>1288.8636466109547</c:v>
                </c:pt>
                <c:pt idx="71">
                  <c:v>1227.3185219595578</c:v>
                </c:pt>
                <c:pt idx="72">
                  <c:v>1167.3784748055962</c:v>
                </c:pt>
                <c:pt idx="73">
                  <c:v>1109.2064260043182</c:v>
                </c:pt>
                <c:pt idx="74">
                  <c:v>1052.9235809322297</c:v>
                </c:pt>
                <c:pt idx="75">
                  <c:v>998.61582097587655</c:v>
                </c:pt>
                <c:pt idx="76">
                  <c:v>946.33929758941997</c:v>
                </c:pt>
                <c:pt idx="77">
                  <c:v>896.12529159896769</c:v>
                </c:pt>
                <c:pt idx="78">
                  <c:v>847.98440923252463</c:v>
                </c:pt>
                <c:pt idx="79">
                  <c:v>801.91018828745143</c:v>
                </c:pt>
                <c:pt idx="80">
                  <c:v>757.88218551222008</c:v>
                </c:pt>
                <c:pt idx="81">
                  <c:v>715.86861148716116</c:v>
                </c:pt>
                <c:pt idx="82">
                  <c:v>675.8285732639763</c:v>
                </c:pt>
                <c:pt idx="83">
                  <c:v>637.7139785653668</c:v>
                </c:pt>
                <c:pt idx="84">
                  <c:v>601.47114895370476</c:v>
                </c:pt>
                <c:pt idx="85">
                  <c:v>567.0421833441751</c:v>
                </c:pt>
                <c:pt idx="86">
                  <c:v>534.36610771756</c:v>
                </c:pt>
                <c:pt idx="87">
                  <c:v>503.37984194485199</c:v>
                </c:pt>
                <c:pt idx="88">
                  <c:v>474.01901027759766</c:v>
                </c:pt>
                <c:pt idx="89">
                  <c:v>446.21861825815347</c:v>
                </c:pt>
                <c:pt idx="90">
                  <c:v>419.91361551853475</c:v>
                </c:pt>
                <c:pt idx="91">
                  <c:v>395.03936111269547</c:v>
                </c:pt>
                <c:pt idx="92">
                  <c:v>371.53200561038028</c:v>
                </c:pt>
                <c:pt idx="93">
                  <c:v>349.32880211843496</c:v>
                </c:pt>
                <c:pt idx="94">
                  <c:v>328.3683566388317</c:v>
                </c:pt>
                <c:pt idx="95">
                  <c:v>308.59082667770912</c:v>
                </c:pt>
                <c:pt idx="96">
                  <c:v>289.93807574765725</c:v>
                </c:pt>
                <c:pt idx="97">
                  <c:v>272.35379032257606</c:v>
                </c:pt>
                <c:pt idx="98">
                  <c:v>255.78356488169766</c:v>
                </c:pt>
                <c:pt idx="99">
                  <c:v>240.17495989203726</c:v>
                </c:pt>
                <c:pt idx="100">
                  <c:v>225.47753690564218</c:v>
                </c:pt>
                <c:pt idx="101">
                  <c:v>211.64287437182983</c:v>
                </c:pt>
                <c:pt idx="102">
                  <c:v>198.62456727024122</c:v>
                </c:pt>
                <c:pt idx="103">
                  <c:v>186.37821324546422</c:v>
                </c:pt>
                <c:pt idx="104">
                  <c:v>174.86138755771208</c:v>
                </c:pt>
                <c:pt idx="105">
                  <c:v>164.03360884777467</c:v>
                </c:pt>
                <c:pt idx="106">
                  <c:v>153.85629744081419</c:v>
                </c:pt>
                <c:pt idx="107">
                  <c:v>144.29272767636257</c:v>
                </c:pt>
                <c:pt idx="108">
                  <c:v>135.30797554588707</c:v>
                </c:pt>
                <c:pt idx="109">
                  <c:v>126.86886274014155</c:v>
                </c:pt>
                <c:pt idx="110">
                  <c:v>118.94389805250945</c:v>
                </c:pt>
                <c:pt idx="111">
                  <c:v>111.50321694854033</c:v>
                </c:pt>
                <c:pt idx="112">
                  <c:v>104.51851999322292</c:v>
                </c:pt>
                <c:pt idx="113">
                  <c:v>97.96301072395562</c:v>
                </c:pt>
                <c:pt idx="114">
                  <c:v>91.811333466735903</c:v>
                </c:pt>
                <c:pt idx="115">
                  <c:v>86.039511514126801</c:v>
                </c:pt>
                <c:pt idx="116">
                  <c:v>80.624886014642129</c:v>
                </c:pt>
                <c:pt idx="117">
                  <c:v>75.546055863083595</c:v>
                </c:pt>
                <c:pt idx="118">
                  <c:v>70.782818828991807</c:v>
                </c:pt>
                <c:pt idx="119">
                  <c:v>66.316114114801763</c:v>
                </c:pt>
                <c:pt idx="120">
                  <c:v>62.127966495711028</c:v>
                </c:pt>
                <c:pt idx="121">
                  <c:v>58.201432158959527</c:v>
                </c:pt>
                <c:pt idx="122">
                  <c:v>54.520546330557657</c:v>
                </c:pt>
                <c:pt idx="123">
                  <c:v>51.070272751933764</c:v>
                </c:pt>
                <c:pt idx="124">
                  <c:v>47.836455047016273</c:v>
                </c:pt>
                <c:pt idx="125">
                  <c:v>44.8057700014906</c:v>
                </c:pt>
                <c:pt idx="126">
                  <c:v>41.965682759997136</c:v>
                </c:pt>
                <c:pt idx="127">
                  <c:v>39.304403933525613</c:v>
                </c:pt>
                <c:pt idx="128">
                  <c:v>36.810848597916419</c:v>
                </c:pt>
                <c:pt idx="129">
                  <c:v>34.47459715493445</c:v>
                </c:pt>
                <c:pt idx="130">
                  <c:v>32.285858019601463</c:v>
                </c:pt>
                <c:pt idx="131">
                  <c:v>30.235432091148134</c:v>
                </c:pt>
                <c:pt idx="132">
                  <c:v>28.314678959894028</c:v>
                </c:pt>
                <c:pt idx="133">
                  <c:v>26.515484798414278</c:v>
                </c:pt>
                <c:pt idx="134">
                  <c:v>24.830231882362401</c:v>
                </c:pt>
                <c:pt idx="135">
                  <c:v>23.251769684158724</c:v>
                </c:pt>
                <c:pt idx="136">
                  <c:v>21.773387481306944</c:v>
                </c:pt>
                <c:pt idx="137">
                  <c:v>20.388788420267833</c:v>
                </c:pt>
                <c:pt idx="138">
                  <c:v>19.092064976507622</c:v>
                </c:pt>
                <c:pt idx="139">
                  <c:v>17.877675751469788</c:v>
                </c:pt>
                <c:pt idx="140">
                  <c:v>16.740423547723019</c:v>
                </c:pt>
                <c:pt idx="141">
                  <c:v>15.67543466435329</c:v>
                </c:pt>
                <c:pt idx="142">
                  <c:v>14.678139355740445</c:v>
                </c:pt>
                <c:pt idx="143">
                  <c:v>13.744253398140993</c:v>
                </c:pt>
                <c:pt idx="144">
                  <c:v>12.869760709949142</c:v>
                </c:pt>
                <c:pt idx="145">
                  <c:v>12.050896973089989</c:v>
                </c:pt>
                <c:pt idx="146">
                  <c:v>11.284134204681353</c:v>
                </c:pt>
                <c:pt idx="147">
                  <c:v>10.566166229857053</c:v>
                </c:pt>
                <c:pt idx="148">
                  <c:v>9.8938950084510449</c:v>
                </c:pt>
                <c:pt idx="149">
                  <c:v>9.2644177700782109</c:v>
                </c:pt>
                <c:pt idx="150">
                  <c:v>8.6750149139977175</c:v>
                </c:pt>
                <c:pt idx="151">
                  <c:v>8.1231386319923278</c:v>
                </c:pt>
                <c:pt idx="152">
                  <c:v>7.6064022143325332</c:v>
                </c:pt>
                <c:pt idx="153">
                  <c:v>7.1225700007041084</c:v>
                </c:pt>
                <c:pt idx="154">
                  <c:v>6.6695479397564297</c:v>
                </c:pt>
                <c:pt idx="155">
                  <c:v>6.2453747226680649</c:v>
                </c:pt>
                <c:pt idx="156">
                  <c:v>5.8482134578201697</c:v>
                </c:pt>
                <c:pt idx="157">
                  <c:v>5.4763438553135613</c:v>
                </c:pt>
                <c:pt idx="158">
                  <c:v>5.1281548916583768</c:v>
                </c:pt>
                <c:pt idx="159">
                  <c:v>4.8021379265030735</c:v>
                </c:pt>
                <c:pt idx="160">
                  <c:v>4.4968802447508516</c:v>
                </c:pt>
                <c:pt idx="161">
                  <c:v>4.2110589988355143</c:v>
                </c:pt>
                <c:pt idx="162">
                  <c:v>3.9434355272951467</c:v>
                </c:pt>
                <c:pt idx="163">
                  <c:v>3.6928500270886762</c:v>
                </c:pt>
                <c:pt idx="164">
                  <c:v>3.4582165583521762</c:v>
                </c:pt>
                <c:pt idx="165">
                  <c:v>3.2385183614835036</c:v>
                </c:pt>
                <c:pt idx="166">
                  <c:v>3.0328034675825877</c:v>
                </c:pt>
                <c:pt idx="167">
                  <c:v>2.8401805843568502</c:v>
                </c:pt>
                <c:pt idx="168">
                  <c:v>2.6598152406306999</c:v>
                </c:pt>
                <c:pt idx="169">
                  <c:v>2.4909261735764106</c:v>
                </c:pt>
                <c:pt idx="170">
                  <c:v>2.3327819437108461</c:v>
                </c:pt>
                <c:pt idx="171">
                  <c:v>2.1846977635826419</c:v>
                </c:pt>
                <c:pt idx="172">
                  <c:v>2.0460325269066097</c:v>
                </c:pt>
                <c:pt idx="173">
                  <c:v>1.9161860256912866</c:v>
                </c:pt>
                <c:pt idx="174">
                  <c:v>1.7945963436498913</c:v>
                </c:pt>
                <c:pt idx="175">
                  <c:v>1.6807374148902996</c:v>
                </c:pt>
                <c:pt idx="176">
                  <c:v>1.5741167375437188</c:v>
                </c:pt>
                <c:pt idx="177">
                  <c:v>1.4742732326201695</c:v>
                </c:pt>
                <c:pt idx="178">
                  <c:v>1.3807752389704879</c:v>
                </c:pt>
                <c:pt idx="179">
                  <c:v>1.293218635792768</c:v>
                </c:pt>
                <c:pt idx="180">
                  <c:v>1.2112250846465999</c:v>
                </c:pt>
                <c:pt idx="181">
                  <c:v>1.1344403834344399</c:v>
                </c:pt>
                <c:pt idx="182">
                  <c:v>1.0625329252744038</c:v>
                </c:pt>
                <c:pt idx="183">
                  <c:v>0.99519225562833769</c:v>
                </c:pt>
                <c:pt idx="184">
                  <c:v>0.93212772146124323</c:v>
                </c:pt>
                <c:pt idx="185">
                  <c:v>0.87306720659547499</c:v>
                </c:pt>
                <c:pt idx="186">
                  <c:v>0.81775594778871807</c:v>
                </c:pt>
                <c:pt idx="187">
                  <c:v>0.76595542640633441</c:v>
                </c:pt>
                <c:pt idx="188">
                  <c:v>0.71744233088080245</c:v>
                </c:pt>
                <c:pt idx="189">
                  <c:v>0.67200758545344497</c:v>
                </c:pt>
                <c:pt idx="190">
                  <c:v>0.62945544097664452</c:v>
                </c:pt>
                <c:pt idx="191">
                  <c:v>0.58960262382159279</c:v>
                </c:pt>
                <c:pt idx="192">
                  <c:v>0.552277539186107</c:v>
                </c:pt>
                <c:pt idx="193">
                  <c:v>0.51731952533152081</c:v>
                </c:pt>
                <c:pt idx="194">
                  <c:v>0.48457815549779082</c:v>
                </c:pt>
                <c:pt idx="195">
                  <c:v>0.45391258445154803</c:v>
                </c:pt>
                <c:pt idx="196">
                  <c:v>0.42519093681573911</c:v>
                </c:pt>
                <c:pt idx="197">
                  <c:v>0.39828973451055039</c:v>
                </c:pt>
                <c:pt idx="198">
                  <c:v>0.37309336080487848</c:v>
                </c:pt>
                <c:pt idx="199">
                  <c:v>0.34949355863723097</c:v>
                </c:pt>
                <c:pt idx="200">
                  <c:v>0.32738896101427117</c:v>
                </c:pt>
                <c:pt idx="201">
                  <c:v>0.30668465143431711</c:v>
                </c:pt>
                <c:pt idx="202">
                  <c:v>0.28729175241473748</c:v>
                </c:pt>
                <c:pt idx="203">
                  <c:v>0.26912704032460738</c:v>
                </c:pt>
                <c:pt idx="204">
                  <c:v>0.25211258483891413</c:v>
                </c:pt>
                <c:pt idx="205">
                  <c:v>0.2361754114382702</c:v>
                </c:pt>
                <c:pt idx="206">
                  <c:v>0.22124718547884425</c:v>
                </c:pt>
                <c:pt idx="207">
                  <c:v>0.20726391645158201</c:v>
                </c:pt>
                <c:pt idx="208">
                  <c:v>0.19416568113834126</c:v>
                </c:pt>
                <c:pt idx="209">
                  <c:v>0.1818963644549649</c:v>
                </c:pt>
                <c:pt idx="210">
                  <c:v>0.17040341684920055</c:v>
                </c:pt>
                <c:pt idx="211">
                  <c:v>0.15963762719349475</c:v>
                </c:pt>
                <c:pt idx="212">
                  <c:v>0.14955291018101757</c:v>
                </c:pt>
                <c:pt idx="213">
                  <c:v>0.14010610729647197</c:v>
                </c:pt>
                <c:pt idx="214">
                  <c:v>0.13125680049266586</c:v>
                </c:pt>
                <c:pt idx="215">
                  <c:v>0.12296713776019073</c:v>
                </c:pt>
                <c:pt idx="216">
                  <c:v>0.11520166982864985</c:v>
                </c:pt>
                <c:pt idx="217">
                  <c:v>0.10792719728758454</c:v>
                </c:pt>
                <c:pt idx="218">
                  <c:v>0.10111262746036509</c:v>
                </c:pt>
                <c:pt idx="219">
                  <c:v>9.4728840407022896E-2</c:v>
                </c:pt>
                <c:pt idx="220">
                  <c:v>8.8748563472513614E-2</c:v>
                </c:pt>
                <c:pt idx="221">
                  <c:v>8.3146253833730616E-2</c:v>
                </c:pt>
                <c:pt idx="222">
                  <c:v>7.7897988533888879E-2</c:v>
                </c:pt>
                <c:pt idx="223">
                  <c:v>7.2981361525585972E-2</c:v>
                </c:pt>
                <c:pt idx="224">
                  <c:v>6.8375387274807589E-2</c:v>
                </c:pt>
                <c:pt idx="225">
                  <c:v>6.4060410506350793E-2</c:v>
                </c:pt>
                <c:pt idx="226">
                  <c:v>6.0018021698471848E-2</c:v>
                </c:pt>
                <c:pt idx="227">
                  <c:v>5.6230977959322595E-2</c:v>
                </c:pt>
                <c:pt idx="228">
                  <c:v>5.268312894166443E-2</c:v>
                </c:pt>
                <c:pt idx="229">
                  <c:v>4.9359347473901902E-2</c:v>
                </c:pt>
                <c:pt idx="230">
                  <c:v>4.6245464606592075E-2</c:v>
                </c:pt>
                <c:pt idx="231">
                  <c:v>4.3328208792364362E-2</c:v>
                </c:pt>
                <c:pt idx="232">
                  <c:v>4.0595148935561612E-2</c:v>
                </c:pt>
                <c:pt idx="233">
                  <c:v>3.8034641064887437E-2</c:v>
                </c:pt>
                <c:pt idx="234">
                  <c:v>3.5635778397363128E-2</c:v>
                </c:pt>
                <c:pt idx="235">
                  <c:v>3.3388344578177867E-2</c:v>
                </c:pt>
                <c:pt idx="236">
                  <c:v>3.1282769893089785E-2</c:v>
                </c:pt>
                <c:pt idx="237">
                  <c:v>2.9310090264322575E-2</c:v>
                </c:pt>
                <c:pt idx="238">
                  <c:v>2.7461908852562857E-2</c:v>
                </c:pt>
                <c:pt idx="239">
                  <c:v>2.5730360098692617E-2</c:v>
                </c:pt>
                <c:pt idx="240">
                  <c:v>2.4108076050155226E-2</c:v>
                </c:pt>
                <c:pt idx="241">
                  <c:v>2.2588154826119269E-2</c:v>
                </c:pt>
                <c:pt idx="242">
                  <c:v>2.116413108547744E-2</c:v>
                </c:pt>
                <c:pt idx="243">
                  <c:v>1.9829948369980043E-2</c:v>
                </c:pt>
                <c:pt idx="244">
                  <c:v>1.8579933203292605E-2</c:v>
                </c:pt>
                <c:pt idx="245">
                  <c:v>1.7408770834032871E-2</c:v>
                </c:pt>
                <c:pt idx="246">
                  <c:v>1.6311482518284688E-2</c:v>
                </c:pt>
                <c:pt idx="247">
                  <c:v>1.5283404243625376E-2</c:v>
                </c:pt>
                <c:pt idx="248">
                  <c:v>1.432016680310156E-2</c:v>
                </c:pt>
                <c:pt idx="249">
                  <c:v>1.3417677133035606E-2</c:v>
                </c:pt>
                <c:pt idx="250">
                  <c:v>1.2572100834463579E-2</c:v>
                </c:pt>
                <c:pt idx="251">
                  <c:v>1.1779845802966253E-2</c:v>
                </c:pt>
                <c:pt idx="252">
                  <c:v>1.103754689646482E-2</c:v>
                </c:pt>
                <c:pt idx="253">
                  <c:v>1.0342051574895216E-2</c:v>
                </c:pt>
                <c:pt idx="254">
                  <c:v>9.6904064501168261E-3</c:v>
                </c:pt>
                <c:pt idx="255">
                  <c:v>9.0798446882881228E-3</c:v>
                </c:pt>
                <c:pt idx="256">
                  <c:v>8.5077742103767621E-3</c:v>
                </c:pt>
                <c:pt idx="257">
                  <c:v>7.9717666403173997E-3</c:v>
                </c:pt>
                <c:pt idx="258">
                  <c:v>7.4695469531206871E-3</c:v>
                </c:pt>
                <c:pt idx="259">
                  <c:v>6.9989837788944249E-3</c:v>
                </c:pt>
                <c:pt idx="260">
                  <c:v>6.5580803206966055E-3</c:v>
                </c:pt>
                <c:pt idx="261">
                  <c:v>6.1449658476008364E-3</c:v>
                </c:pt>
                <c:pt idx="262">
                  <c:v>5.7578877261307152E-3</c:v>
                </c:pt>
                <c:pt idx="263">
                  <c:v>5.3952039565104692E-3</c:v>
                </c:pt>
                <c:pt idx="264">
                  <c:v>5.0553761809353668E-3</c:v>
                </c:pt>
                <c:pt idx="265">
                  <c:v>4.736963134600476E-3</c:v>
                </c:pt>
                <c:pt idx="266">
                  <c:v>4.4386145110860047E-3</c:v>
                </c:pt>
                <c:pt idx="267">
                  <c:v>4.1590652158090685E-3</c:v>
                </c:pt>
                <c:pt idx="268">
                  <c:v>3.8971299830486347E-3</c:v>
                </c:pt>
                <c:pt idx="269">
                  <c:v>3.6516983335538478E-3</c:v>
                </c:pt>
                <c:pt idx="270">
                  <c:v>3.4217298510188562E-3</c:v>
                </c:pt>
                <c:pt idx="271">
                  <c:v>3.2062497572998569E-3</c:v>
                </c:pt>
                <c:pt idx="272">
                  <c:v>3.0043447674002167E-3</c:v>
                </c:pt>
                <c:pt idx="273">
                  <c:v>2.8151592066046728E-3</c:v>
                </c:pt>
                <c:pt idx="274">
                  <c:v>2.63789137303238E-3</c:v>
                </c:pt>
                <c:pt idx="275">
                  <c:v>2.471790130114458E-3</c:v>
                </c:pt>
                <c:pt idx="276">
                  <c:v>2.3161517145669904E-3</c:v>
                </c:pt>
                <c:pt idx="277">
                  <c:v>2.1703167458857883E-3</c:v>
                </c:pt>
                <c:pt idx="278">
                  <c:v>2.0336674251259894E-3</c:v>
                </c:pt>
                <c:pt idx="279">
                  <c:v>1.9056249103712914E-3</c:v>
                </c:pt>
                <c:pt idx="280">
                  <c:v>1.7856468582642842E-3</c:v>
                </c:pt>
                <c:pt idx="281">
                  <c:v>1.6732251207835979E-3</c:v>
                </c:pt>
                <c:pt idx="282">
                  <c:v>1.567883587389558E-3</c:v>
                </c:pt>
                <c:pt idx="283">
                  <c:v>1.469176163775756E-3</c:v>
                </c:pt>
                <c:pt idx="284">
                  <c:v>1.3766848778983161E-3</c:v>
                </c:pt>
                <c:pt idx="285">
                  <c:v>1.2900181059343268E-3</c:v>
                </c:pt>
                <c:pt idx="286">
                  <c:v>1.2088089100723179E-3</c:v>
                </c:pt>
                <c:pt idx="287">
                  <c:v>1.1327134813132163E-3</c:v>
                </c:pt>
                <c:pt idx="288">
                  <c:v>1.0614096807416941E-3</c:v>
                </c:pt>
                <c:pt idx="289">
                  <c:v>9.9459567257831078E-4</c:v>
                </c:pt>
                <c:pt idx="290">
                  <c:v>9.3198864378572104E-4</c:v>
                </c:pt>
                <c:pt idx="291">
                  <c:v>8.7332360443036867E-4</c:v>
                </c:pt>
                <c:pt idx="292">
                  <c:v>8.18352263701967E-4</c:v>
                </c:pt>
                <c:pt idx="293">
                  <c:v>7.6684197689800648E-4</c:v>
                </c:pt>
                <c:pt idx="294">
                  <c:v>7.1857475897383054E-4</c:v>
                </c:pt>
                <c:pt idx="295">
                  <c:v>6.7334636012087248E-4</c:v>
                </c:pt>
                <c:pt idx="296">
                  <c:v>6.3096539989841477E-4</c:v>
                </c:pt>
                <c:pt idx="297">
                  <c:v>5.9125255582955503E-4</c:v>
                </c:pt>
                <c:pt idx="298">
                  <c:v>5.5403980332051469E-4</c:v>
                </c:pt>
                <c:pt idx="299">
                  <c:v>5.1916970341161432E-4</c:v>
                </c:pt>
                <c:pt idx="300">
                  <c:v>4.8649473556870194E-4</c:v>
                </c:pt>
                <c:pt idx="301">
                  <c:v>4.5587667247115241E-4</c:v>
                </c:pt>
                <c:pt idx="302">
                  <c:v>4.2718599425691601E-4</c:v>
                </c:pt>
                <c:pt idx="303">
                  <c:v>4.0030133982500455E-4</c:v>
                </c:pt>
                <c:pt idx="304">
                  <c:v>3.7510899255614906E-4</c:v>
                </c:pt>
                <c:pt idx="305">
                  <c:v>3.5150239853446531E-4</c:v>
                </c:pt>
                <c:pt idx="306">
                  <c:v>3.2938171532512358E-4</c:v>
                </c:pt>
                <c:pt idx="307">
                  <c:v>3.0865338884456135E-4</c:v>
                </c:pt>
                <c:pt idx="308">
                  <c:v>2.8922975726744407E-4</c:v>
                </c:pt>
                <c:pt idx="309">
                  <c:v>2.7102867975766816E-4</c:v>
                </c:pt>
                <c:pt idx="310">
                  <c:v>2.5397318846115342E-4</c:v>
                </c:pt>
                <c:pt idx="311">
                  <c:v>2.3799116272034366E-4</c:v>
                </c:pt>
                <c:pt idx="312">
                  <c:v>2.2301502368165057E-4</c:v>
                </c:pt>
                <c:pt idx="313">
                  <c:v>2.0898144804932034E-4</c:v>
                </c:pt>
                <c:pt idx="314">
                  <c:v>1.958311001566133E-4</c:v>
                </c:pt>
                <c:pt idx="315">
                  <c:v>1.8350838063949036E-4</c:v>
                </c:pt>
                <c:pt idx="316">
                  <c:v>1.7196119114690813E-4</c:v>
                </c:pt>
                <c:pt idx="317">
                  <c:v>1.6114071369989274E-4</c:v>
                </c:pt>
                <c:pt idx="318">
                  <c:v>1.5100120419032703E-4</c:v>
                </c:pt>
                <c:pt idx="319">
                  <c:v>1.4149979868443568E-4</c:v>
                </c:pt>
                <c:pt idx="320">
                  <c:v>1.3259633207124416E-4</c:v>
                </c:pt>
                <c:pt idx="321">
                  <c:v>1.242531680542263E-4</c:v>
                </c:pt>
                <c:pt idx="322">
                  <c:v>1.1643503984302369E-4</c:v>
                </c:pt>
                <c:pt idx="323">
                  <c:v>1.0910890094798745E-4</c:v>
                </c:pt>
                <c:pt idx="324">
                  <c:v>1.0224378544047296E-4</c:v>
                </c:pt>
                <c:pt idx="325">
                  <c:v>9.5810676799922942E-5</c:v>
                </c:pt>
                <c:pt idx="326">
                  <c:v>8.9782385188535258E-5</c:v>
                </c:pt>
                <c:pt idx="327">
                  <c:v>8.4133432430507691E-5</c:v>
                </c:pt>
                <c:pt idx="328">
                  <c:v>7.8839944270582646E-5</c:v>
                </c:pt>
                <c:pt idx="329">
                  <c:v>7.387954931186176E-5</c:v>
                </c:pt>
                <c:pt idx="330">
                  <c:v>6.923128444510018E-5</c:v>
                </c:pt>
                <c:pt idx="331">
                  <c:v>6.4875506061197076E-5</c:v>
                </c:pt>
                <c:pt idx="332">
                  <c:v>6.0793807087020871E-5</c:v>
                </c:pt>
                <c:pt idx="333">
                  <c:v>5.6968939101610034E-5</c:v>
                </c:pt>
                <c:pt idx="334">
                  <c:v>5.3384739376587864E-5</c:v>
                </c:pt>
                <c:pt idx="335">
                  <c:v>5.0026062490596477E-5</c:v>
                </c:pt>
                <c:pt idx="336">
                  <c:v>4.6878716315423177E-5</c:v>
                </c:pt>
                <c:pt idx="337">
                  <c:v>4.3929402021628145E-5</c:v>
                </c:pt>
                <c:pt idx="338">
                  <c:v>4.1165657735631838E-5</c:v>
                </c:pt>
                <c:pt idx="339">
                  <c:v>3.8575805999146198E-5</c:v>
                </c:pt>
                <c:pt idx="340">
                  <c:v>3.614890426756942E-5</c:v>
                </c:pt>
                <c:pt idx="341">
                  <c:v>3.3874698723956326E-5</c:v>
                </c:pt>
                <c:pt idx="342">
                  <c:v>3.1743580844263255E-5</c:v>
                </c:pt>
                <c:pt idx="343">
                  <c:v>2.9746546887590528E-5</c:v>
                </c:pt>
                <c:pt idx="344">
                  <c:v>2.7875159692757475E-5</c:v>
                </c:pt>
                <c:pt idx="345">
                  <c:v>2.6121513109933797E-5</c:v>
                </c:pt>
                <c:pt idx="346">
                  <c:v>2.4478198510292201E-5</c:v>
                </c:pt>
                <c:pt idx="347">
                  <c:v>2.2938273595306874E-5</c:v>
                </c:pt>
                <c:pt idx="348">
                  <c:v>2.1495232849485875E-5</c:v>
                </c:pt>
                <c:pt idx="349">
                  <c:v>2.0142980217764343E-5</c:v>
                </c:pt>
                <c:pt idx="350">
                  <c:v>1.8875803274303703E-5</c:v>
                </c:pt>
                <c:pt idx="351">
                  <c:v>1.7688348981953169E-5</c:v>
                </c:pt>
                <c:pt idx="352">
                  <c:v>1.6575601298886218E-5</c:v>
                </c:pt>
                <c:pt idx="353">
                  <c:v>1.5532859720640618E-5</c:v>
                </c:pt>
                <c:pt idx="354">
                  <c:v>1.4555719553570399E-5</c:v>
                </c:pt>
                <c:pt idx="355">
                  <c:v>1.3640053303732947E-5</c:v>
                </c:pt>
                <c:pt idx="356">
                  <c:v>1.278199314278876E-5</c:v>
                </c:pt>
                <c:pt idx="357">
                  <c:v>1.1977914703000491E-5</c:v>
                </c:pt>
                <c:pt idx="358">
                  <c:v>1.1224421654980142E-5</c:v>
                </c:pt>
                <c:pt idx="359">
                  <c:v>1.051833134113493E-5</c:v>
                </c:pt>
                <c:pt idx="360">
                  <c:v>9.8566613897662849E-6</c:v>
                </c:pt>
                <c:pt idx="361">
                  <c:v>9.2366170756330394E-6</c:v>
                </c:pt>
                <c:pt idx="362">
                  <c:v>8.6555795382150615E-6</c:v>
                </c:pt>
                <c:pt idx="363">
                  <c:v>8.1110946735487204E-6</c:v>
                </c:pt>
                <c:pt idx="364">
                  <c:v>7.6008628569886275E-6</c:v>
                </c:pt>
              </c:numCache>
            </c:numRef>
          </c:val>
          <c:smooth val="0"/>
          <c:extLst>
            <c:ext xmlns:c16="http://schemas.microsoft.com/office/drawing/2014/chart" uri="{C3380CC4-5D6E-409C-BE32-E72D297353CC}">
              <c16:uniqueId val="{00000000-9162-4AB0-A6E4-D439BB028A2C}"/>
            </c:ext>
          </c:extLst>
        </c:ser>
        <c:ser>
          <c:idx val="11"/>
          <c:order val="9"/>
          <c:tx>
            <c:strRef>
              <c:f>Calculation!$X$2</c:f>
              <c:strCache>
                <c:ptCount val="1"/>
                <c:pt idx="0">
                  <c:v>Number of severe cases beds (oxygen therapy)</c:v>
                </c:pt>
              </c:strCache>
            </c:strRef>
          </c:tx>
          <c:spPr>
            <a:ln w="19050" cap="rnd">
              <a:solidFill>
                <a:srgbClr val="C00000"/>
              </a:solidFill>
              <a:prstDash val="lgDash"/>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[0]!HospitalSevereBeds</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2-9162-4AB0-A6E4-D439BB028A2C}"/>
            </c:ext>
          </c:extLst>
        </c:ser>
        <c:dLbls>
          <c:showLegendKey val="0"/>
          <c:showVal val="0"/>
          <c:showCatName val="0"/>
          <c:showSerName val="0"/>
          <c:showPercent val="0"/>
          <c:showBubbleSize val="0"/>
        </c:dLbls>
        <c:marker val="1"/>
        <c:smooth val="0"/>
        <c:axId val="284086479"/>
        <c:axId val="497306207"/>
      </c:lineChart>
      <c:lineChart>
        <c:grouping val="standard"/>
        <c:varyColors val="0"/>
        <c:ser>
          <c:idx val="0"/>
          <c:order val="0"/>
          <c:tx>
            <c:strRef>
              <c:f>Calculation!$D$2</c:f>
              <c:strCache>
                <c:ptCount val="1"/>
                <c:pt idx="0">
                  <c:v>Weighted Infected Active</c:v>
                </c:pt>
              </c:strCache>
            </c:strRef>
          </c:tx>
          <c:spPr>
            <a:ln w="22225" cap="rnd">
              <a:solidFill>
                <a:srgbClr val="00B0F0"/>
              </a:solidFill>
              <a:prstDash val="sys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[0]!Infected</c:f>
              <c:numCache>
                <c:formatCode>0</c:formatCode>
                <c:ptCount val="365"/>
                <c:pt idx="0">
                  <c:v>2.8171177467946475</c:v>
                </c:pt>
                <c:pt idx="1">
                  <c:v>3.9680592227829274</c:v>
                </c:pt>
                <c:pt idx="2">
                  <c:v>5.5891874334093652</c:v>
                </c:pt>
                <c:pt idx="3">
                  <c:v>7.8725516046957802</c:v>
                </c:pt>
                <c:pt idx="4">
                  <c:v>11.088611451733016</c:v>
                </c:pt>
                <c:pt idx="5">
                  <c:v>15.618218783856504</c:v>
                </c:pt>
                <c:pt idx="6">
                  <c:v>21.997612004910536</c:v>
                </c:pt>
                <c:pt idx="7">
                  <c:v>30.981687208843432</c:v>
                </c:pt>
                <c:pt idx="8">
                  <c:v>43.632908107966472</c:v>
                </c:pt>
                <c:pt idx="9">
                  <c:v>61.44612192808745</c:v>
                </c:pt>
                <c:pt idx="10">
                  <c:v>85.050217934263188</c:v>
                </c:pt>
                <c:pt idx="11">
                  <c:v>115.66892302515211</c:v>
                </c:pt>
                <c:pt idx="12">
                  <c:v>154.51551058069145</c:v>
                </c:pt>
                <c:pt idx="13">
                  <c:v>202.67014273131991</c:v>
                </c:pt>
                <c:pt idx="14">
                  <c:v>260.92324403670642</c:v>
                </c:pt>
                <c:pt idx="15">
                  <c:v>329.594265160693</c:v>
                </c:pt>
                <c:pt idx="16">
                  <c:v>408.34341575226887</c:v>
                </c:pt>
                <c:pt idx="17">
                  <c:v>496.00197268442219</c:v>
                </c:pt>
                <c:pt idx="18">
                  <c:v>590.45260968953983</c:v>
                </c:pt>
                <c:pt idx="19">
                  <c:v>688.59261073164191</c:v>
                </c:pt>
                <c:pt idx="20">
                  <c:v>802.7413361795069</c:v>
                </c:pt>
                <c:pt idx="21">
                  <c:v>935.40107404198454</c:v>
                </c:pt>
                <c:pt idx="22">
                  <c:v>1089.4261049403963</c:v>
                </c:pt>
                <c:pt idx="23">
                  <c:v>1268.0580519605012</c:v>
                </c:pt>
                <c:pt idx="24">
                  <c:v>1474.9593665014072</c:v>
                </c:pt>
                <c:pt idx="25">
                  <c:v>1714.2423123702447</c:v>
                </c:pt>
                <c:pt idx="26">
                  <c:v>1990.4898042462596</c:v>
                </c:pt>
                <c:pt idx="27">
                  <c:v>2308.7632201719407</c:v>
                </c:pt>
                <c:pt idx="28">
                  <c:v>2674.5908448724845</c:v>
                </c:pt>
                <c:pt idx="29">
                  <c:v>3093.9289550229482</c:v>
                </c:pt>
                <c:pt idx="30">
                  <c:v>3573.0858367879373</c:v>
                </c:pt>
                <c:pt idx="31">
                  <c:v>4118.597433386617</c:v>
                </c:pt>
                <c:pt idx="32">
                  <c:v>4737.0421910366431</c:v>
                </c:pt>
                <c:pt idx="33">
                  <c:v>5434.7825056412657</c:v>
                </c:pt>
                <c:pt idx="34">
                  <c:v>6217.6216530970387</c:v>
                </c:pt>
                <c:pt idx="35">
                  <c:v>7090.3690575232413</c:v>
                </c:pt>
                <c:pt idx="36">
                  <c:v>8056.3141265084205</c:v>
                </c:pt>
                <c:pt idx="37">
                  <c:v>9116.6204385767651</c:v>
                </c:pt>
                <c:pt idx="38">
                  <c:v>10269.668108280539</c:v>
                </c:pt>
                <c:pt idx="39">
                  <c:v>11510.392034097436</c:v>
                </c:pt>
                <c:pt idx="40">
                  <c:v>12829.685337948174</c:v>
                </c:pt>
                <c:pt idx="41">
                  <c:v>14213.956659658017</c:v>
                </c:pt>
                <c:pt idx="42">
                  <c:v>15644.941300339427</c:v>
                </c:pt>
                <c:pt idx="43">
                  <c:v>17099.86278315432</c:v>
                </c:pt>
                <c:pt idx="44">
                  <c:v>18552.017369414258</c:v>
                </c:pt>
                <c:pt idx="45">
                  <c:v>19971.807108922072</c:v>
                </c:pt>
                <c:pt idx="46">
                  <c:v>21328.180944445045</c:v>
                </c:pt>
                <c:pt idx="47">
                  <c:v>22590.369461705235</c:v>
                </c:pt>
                <c:pt idx="48">
                  <c:v>23729.734222772182</c:v>
                </c:pt>
                <c:pt idx="49">
                  <c:v>24721.515642435679</c:v>
                </c:pt>
                <c:pt idx="50">
                  <c:v>25546.267147304839</c:v>
                </c:pt>
                <c:pt idx="51">
                  <c:v>26190.809978977308</c:v>
                </c:pt>
                <c:pt idx="52">
                  <c:v>26648.621757700821</c:v>
                </c:pt>
                <c:pt idx="53">
                  <c:v>26919.662736077873</c:v>
                </c:pt>
                <c:pt idx="54">
                  <c:v>27009.724321034162</c:v>
                </c:pt>
                <c:pt idx="55">
                  <c:v>26929.438136626221</c:v>
                </c:pt>
                <c:pt idx="56">
                  <c:v>26693.103832094424</c:v>
                </c:pt>
                <c:pt idx="57">
                  <c:v>26317.483259636734</c:v>
                </c:pt>
                <c:pt idx="58">
                  <c:v>25820.677420416592</c:v>
                </c:pt>
                <c:pt idx="59">
                  <c:v>25221.162513610983</c:v>
                </c:pt>
                <c:pt idx="60">
                  <c:v>24537.022492170679</c:v>
                </c:pt>
                <c:pt idx="61">
                  <c:v>23785.383989051978</c:v>
                </c:pt>
                <c:pt idx="62">
                  <c:v>22982.037790697075</c:v>
                </c:pt>
                <c:pt idx="63">
                  <c:v>22141.218842937822</c:v>
                </c:pt>
                <c:pt idx="64">
                  <c:v>21275.512174136296</c:v>
                </c:pt>
                <c:pt idx="65">
                  <c:v>20395.852728466889</c:v>
                </c:pt>
                <c:pt idx="66">
                  <c:v>19511.590732670556</c:v>
                </c:pt>
                <c:pt idx="67">
                  <c:v>18630.599189920489</c:v>
                </c:pt>
                <c:pt idx="68">
                  <c:v>17759.405278765105</c:v>
                </c:pt>
                <c:pt idx="69">
                  <c:v>16903.332182945531</c:v>
                </c:pt>
                <c:pt idx="70">
                  <c:v>16066.641886679885</c:v>
                </c:pt>
                <c:pt idx="71">
                  <c:v>15252.672662073239</c:v>
                </c:pt>
                <c:pt idx="72">
                  <c:v>14463.967400390247</c:v>
                </c:pt>
                <c:pt idx="73">
                  <c:v>13702.390706532882</c:v>
                </c:pt>
                <c:pt idx="74">
                  <c:v>12969.233913384776</c:v>
                </c:pt>
                <c:pt idx="75">
                  <c:v>12265.308001310777</c:v>
                </c:pt>
                <c:pt idx="76">
                  <c:v>11591.024933220768</c:v>
                </c:pt>
                <c:pt idx="77">
                  <c:v>10946.468222652351</c:v>
                </c:pt>
                <c:pt idx="78">
                  <c:v>10331.453707646693</c:v>
                </c:pt>
                <c:pt idx="79">
                  <c:v>9745.5815565579069</c:v>
                </c:pt>
                <c:pt idx="80">
                  <c:v>9188.280519617545</c:v>
                </c:pt>
                <c:pt idx="81">
                  <c:v>8658.845387815496</c:v>
                </c:pt>
                <c:pt idx="82">
                  <c:v>8156.4685462626448</c:v>
                </c:pt>
                <c:pt idx="83">
                  <c:v>7680.2664246448476</c:v>
                </c:pt>
                <c:pt idx="84">
                  <c:v>7229.3015604525244</c:v>
                </c:pt>
                <c:pt idx="85">
                  <c:v>6802.6009062238772</c:v>
                </c:pt>
                <c:pt idx="86">
                  <c:v>6399.1709328952629</c:v>
                </c:pt>
                <c:pt idx="87">
                  <c:v>6018.0100089703492</c:v>
                </c:pt>
                <c:pt idx="88">
                  <c:v>5658.1184701688044</c:v>
                </c:pt>
                <c:pt idx="89">
                  <c:v>5318.5067365004543</c:v>
                </c:pt>
                <c:pt idx="90">
                  <c:v>4998.2017829981496</c:v>
                </c:pt>
                <c:pt idx="91">
                  <c:v>4696.2522261114618</c:v>
                </c:pt>
                <c:pt idx="92">
                  <c:v>4411.7322494054524</c:v>
                </c:pt>
                <c:pt idx="93">
                  <c:v>4143.7445590923426</c:v>
                </c:pt>
                <c:pt idx="94">
                  <c:v>3891.4225314324399</c:v>
                </c:pt>
                <c:pt idx="95">
                  <c:v>3653.9316895956094</c:v>
                </c:pt>
                <c:pt idx="96">
                  <c:v>3430.4706266466542</c:v>
                </c:pt>
                <c:pt idx="97">
                  <c:v>3220.2714734322203</c:v>
                </c:pt>
                <c:pt idx="98">
                  <c:v>3022.5999948819585</c:v>
                </c:pt>
                <c:pt idx="99">
                  <c:v>2836.7553852233377</c:v>
                </c:pt>
                <c:pt idx="100">
                  <c:v>2662.0698215257821</c:v>
                </c:pt>
                <c:pt idx="101">
                  <c:v>2497.9078255570371</c:v>
                </c:pt>
                <c:pt idx="102">
                  <c:v>2343.6654759125022</c:v>
                </c:pt>
                <c:pt idx="103">
                  <c:v>2198.7695055601848</c:v>
                </c:pt>
                <c:pt idx="104">
                  <c:v>2062.6763141528827</c:v>
                </c:pt>
                <c:pt idx="105">
                  <c:v>1934.8709195436668</c:v>
                </c:pt>
                <c:pt idx="106">
                  <c:v>1814.8658687713673</c:v>
                </c:pt>
                <c:pt idx="107">
                  <c:v>1702.2001252490199</c:v>
                </c:pt>
                <c:pt idx="108">
                  <c:v>1596.4379458959588</c:v>
                </c:pt>
                <c:pt idx="109">
                  <c:v>1497.1677594230885</c:v>
                </c:pt>
                <c:pt idx="110">
                  <c:v>1404.0010548424216</c:v>
                </c:pt>
                <c:pt idx="111">
                  <c:v>1316.5712874678588</c:v>
                </c:pt>
                <c:pt idx="112">
                  <c:v>1234.5328081547375</c:v>
                </c:pt>
                <c:pt idx="113">
                  <c:v>1157.5598202485128</c:v>
                </c:pt>
                <c:pt idx="114">
                  <c:v>1085.3453676419363</c:v>
                </c:pt>
                <c:pt idx="115">
                  <c:v>1017.6003564445028</c:v>
                </c:pt>
                <c:pt idx="116">
                  <c:v>954.05261202145846</c:v>
                </c:pt>
                <c:pt idx="117">
                  <c:v>894.44597253994846</c:v>
                </c:pt>
                <c:pt idx="118">
                  <c:v>838.53941964779631</c:v>
                </c:pt>
                <c:pt idx="119">
                  <c:v>786.10624648966268</c:v>
                </c:pt>
                <c:pt idx="120">
                  <c:v>736.93326292202482</c:v>
                </c:pt>
                <c:pt idx="121">
                  <c:v>690.82003751065656</c:v>
                </c:pt>
                <c:pt idx="122">
                  <c:v>647.57817567196071</c:v>
                </c:pt>
                <c:pt idx="123">
                  <c:v>607.03063314394763</c:v>
                </c:pt>
                <c:pt idx="124">
                  <c:v>569.01106383648812</c:v>
                </c:pt>
                <c:pt idx="125">
                  <c:v>533.36320100740011</c:v>
                </c:pt>
                <c:pt idx="126">
                  <c:v>499.94027063558383</c:v>
                </c:pt>
                <c:pt idx="127">
                  <c:v>468.60443581021832</c:v>
                </c:pt>
                <c:pt idx="128">
                  <c:v>439.22627092207182</c:v>
                </c:pt>
                <c:pt idx="129">
                  <c:v>411.68426442593778</c:v>
                </c:pt>
                <c:pt idx="130">
                  <c:v>385.86434893926224</c:v>
                </c:pt>
                <c:pt idx="131">
                  <c:v>361.6594574487662</c:v>
                </c:pt>
                <c:pt idx="132">
                  <c:v>338.96910441226606</c:v>
                </c:pt>
                <c:pt idx="133">
                  <c:v>317.69899056521274</c:v>
                </c:pt>
                <c:pt idx="134">
                  <c:v>297.76063026925391</c:v>
                </c:pt>
                <c:pt idx="135">
                  <c:v>279.07100027214307</c:v>
                </c:pt>
                <c:pt idx="136">
                  <c:v>261.552208783526</c:v>
                </c:pt>
                <c:pt idx="137">
                  <c:v>245.1311838086732</c:v>
                </c:pt>
                <c:pt idx="138">
                  <c:v>229.73937972135354</c:v>
                </c:pt>
                <c:pt idx="139">
                  <c:v>215.31250109716456</c:v>
                </c:pt>
                <c:pt idx="140">
                  <c:v>201.79024286924127</c:v>
                </c:pt>
                <c:pt idx="141">
                  <c:v>189.11604590894282</c:v>
                </c:pt>
                <c:pt idx="142">
                  <c:v>177.23686717453265</c:v>
                </c:pt>
                <c:pt idx="143">
                  <c:v>166.10296361074322</c:v>
                </c:pt>
                <c:pt idx="144">
                  <c:v>155.66768902123499</c:v>
                </c:pt>
                <c:pt idx="145">
                  <c:v>145.88730317414763</c:v>
                </c:pt>
                <c:pt idx="146">
                  <c:v>136.72079243806434</c:v>
                </c:pt>
                <c:pt idx="147">
                  <c:v>128.12970128166859</c:v>
                </c:pt>
                <c:pt idx="148">
                  <c:v>120.07797400509119</c:v>
                </c:pt>
                <c:pt idx="149">
                  <c:v>112.53180610437522</c:v>
                </c:pt>
                <c:pt idx="150">
                  <c:v>105.45950470259797</c:v>
                </c:pt>
                <c:pt idx="151">
                  <c:v>98.831357511963759</c:v>
                </c:pt>
                <c:pt idx="152">
                  <c:v>92.619509820622596</c:v>
                </c:pt>
                <c:pt idx="153">
                  <c:v>86.797849026083355</c:v>
                </c:pt>
                <c:pt idx="154">
                  <c:v>81.341896263895265</c:v>
                </c:pt>
                <c:pt idx="155">
                  <c:v>76.228704705794783</c:v>
                </c:pt>
                <c:pt idx="156">
                  <c:v>71.43676412578435</c:v>
                </c:pt>
                <c:pt idx="157">
                  <c:v>66.945911355662972</c:v>
                </c:pt>
                <c:pt idx="158">
                  <c:v>62.737246273402292</c:v>
                </c:pt>
                <c:pt idx="159">
                  <c:v>58.793052988497521</c:v>
                </c:pt>
                <c:pt idx="160">
                  <c:v>55.096725908062062</c:v>
                </c:pt>
                <c:pt idx="161">
                  <c:v>51.632700386021796</c:v>
                </c:pt>
                <c:pt idx="162">
                  <c:v>48.386387675342341</c:v>
                </c:pt>
                <c:pt idx="163">
                  <c:v>45.344113919835358</c:v>
                </c:pt>
                <c:pt idx="164">
                  <c:v>42.493062937780309</c:v>
                </c:pt>
                <c:pt idx="165">
                  <c:v>39.821222564409723</c:v>
                </c:pt>
                <c:pt idx="166">
                  <c:v>37.317334334280552</c:v>
                </c:pt>
                <c:pt idx="167">
                  <c:v>34.970846297732741</c:v>
                </c:pt>
                <c:pt idx="168">
                  <c:v>32.771868778058625</c:v>
                </c:pt>
                <c:pt idx="169">
                  <c:v>30.711132887711734</c:v>
                </c:pt>
                <c:pt idx="170">
                  <c:v>28.779951632908364</c:v>
                </c:pt>
                <c:pt idx="171">
                  <c:v>26.970183446355822</c:v>
                </c:pt>
                <c:pt idx="172">
                  <c:v>25.27419799761195</c:v>
                </c:pt>
                <c:pt idx="173">
                  <c:v>23.684844139774579</c:v>
                </c:pt>
                <c:pt idx="174">
                  <c:v>22.195419859848528</c:v>
                </c:pt>
                <c:pt idx="175">
                  <c:v>20.799644108271764</c:v>
                </c:pt>
                <c:pt idx="176">
                  <c:v>19.491630390730595</c:v>
                </c:pt>
                <c:pt idx="177">
                  <c:v>18.26586201258301</c:v>
                </c:pt>
                <c:pt idx="178">
                  <c:v>17.117168872966367</c:v>
                </c:pt>
                <c:pt idx="179">
                  <c:v>16.040705712014915</c:v>
                </c:pt>
                <c:pt idx="180">
                  <c:v>15.031931720577582</c:v>
                </c:pt>
                <c:pt idx="181">
                  <c:v>14.086591427429871</c:v>
                </c:pt>
                <c:pt idx="182">
                  <c:v>13.200696784236023</c:v>
                </c:pt>
                <c:pt idx="183">
                  <c:v>12.370510373459449</c:v>
                </c:pt>
                <c:pt idx="184">
                  <c:v>11.592529669059404</c:v>
                </c:pt>
                <c:pt idx="185">
                  <c:v>10.863472284167782</c:v>
                </c:pt>
                <c:pt idx="186">
                  <c:v>10.180262144029031</c:v>
                </c:pt>
                <c:pt idx="187">
                  <c:v>9.5400165263239707</c:v>
                </c:pt>
                <c:pt idx="188">
                  <c:v>8.9400339146002032</c:v>
                </c:pt>
                <c:pt idx="189">
                  <c:v>8.3777826139118154</c:v>
                </c:pt>
                <c:pt idx="190">
                  <c:v>7.8508900809425848</c:v>
                </c:pt>
                <c:pt idx="191">
                  <c:v>7.3571329238626193</c:v>
                </c:pt>
                <c:pt idx="192">
                  <c:v>6.8944275299600424</c:v>
                </c:pt>
                <c:pt idx="193">
                  <c:v>6.460821281708248</c:v>
                </c:pt>
                <c:pt idx="194">
                  <c:v>6.0544843243859017</c:v>
                </c:pt>
                <c:pt idx="195">
                  <c:v>5.6737018506711285</c:v>
                </c:pt>
                <c:pt idx="196">
                  <c:v>5.3168668697925572</c:v>
                </c:pt>
                <c:pt idx="197">
                  <c:v>4.9824734308468832</c:v>
                </c:pt>
                <c:pt idx="198">
                  <c:v>4.6691102717935156</c:v>
                </c:pt>
                <c:pt idx="199">
                  <c:v>4.3754548674195215</c:v>
                </c:pt>
                <c:pt idx="200">
                  <c:v>4.1002678512397628</c:v>
                </c:pt>
                <c:pt idx="201">
                  <c:v>3.8423877878645776</c:v>
                </c:pt>
                <c:pt idx="202">
                  <c:v>3.6007262738371542</c:v>
                </c:pt>
                <c:pt idx="203">
                  <c:v>3.3742633463208396</c:v>
                </c:pt>
                <c:pt idx="204">
                  <c:v>3.1620431803086841</c:v>
                </c:pt>
                <c:pt idx="205">
                  <c:v>2.9631700562389516</c:v>
                </c:pt>
                <c:pt idx="206">
                  <c:v>2.7768045810360307</c:v>
                </c:pt>
                <c:pt idx="207">
                  <c:v>2.602160146660935</c:v>
                </c:pt>
                <c:pt idx="208">
                  <c:v>2.4384996112537536</c:v>
                </c:pt>
                <c:pt idx="209">
                  <c:v>2.285132188886144</c:v>
                </c:pt>
                <c:pt idx="210">
                  <c:v>2.141410534819169</c:v>
                </c:pt>
                <c:pt idx="211">
                  <c:v>2.0067280139840578</c:v>
                </c:pt>
                <c:pt idx="212">
                  <c:v>1.8805161411742748</c:v>
                </c:pt>
                <c:pt idx="213">
                  <c:v>1.76224218215983</c:v>
                </c:pt>
                <c:pt idx="214">
                  <c:v>1.6514069056120206</c:v>
                </c:pt>
                <c:pt idx="215">
                  <c:v>1.5475424763616366</c:v>
                </c:pt>
                <c:pt idx="216">
                  <c:v>1.4502104811087067</c:v>
                </c:pt>
                <c:pt idx="217">
                  <c:v>1.3590000782596083</c:v>
                </c:pt>
                <c:pt idx="218">
                  <c:v>1.2735262640901313</c:v>
                </c:pt>
                <c:pt idx="219">
                  <c:v>1.1934282479230767</c:v>
                </c:pt>
                <c:pt idx="220">
                  <c:v>1.1183679294682298</c:v>
                </c:pt>
                <c:pt idx="221">
                  <c:v>1.0480284719029751</c:v>
                </c:pt>
                <c:pt idx="222">
                  <c:v>0.98211296467526643</c:v>
                </c:pt>
                <c:pt idx="223">
                  <c:v>0.92034317038877345</c:v>
                </c:pt>
                <c:pt idx="224">
                  <c:v>0.86245835048441222</c:v>
                </c:pt>
                <c:pt idx="225">
                  <c:v>0.80821416476460106</c:v>
                </c:pt>
                <c:pt idx="226">
                  <c:v>0.75738164011787545</c:v>
                </c:pt>
                <c:pt idx="227">
                  <c:v>0.70974620409323008</c:v>
                </c:pt>
                <c:pt idx="228">
                  <c:v>0.66510677924698203</c:v>
                </c:pt>
                <c:pt idx="229">
                  <c:v>0.6232749344411973</c:v>
                </c:pt>
                <c:pt idx="230">
                  <c:v>0.58407408951288065</c:v>
                </c:pt>
                <c:pt idx="231">
                  <c:v>0.54733876995819819</c:v>
                </c:pt>
                <c:pt idx="232">
                  <c:v>0.51291390848693796</c:v>
                </c:pt>
                <c:pt idx="233">
                  <c:v>0.48065419050009167</c:v>
                </c:pt>
                <c:pt idx="234">
                  <c:v>0.45042344072870777</c:v>
                </c:pt>
                <c:pt idx="235">
                  <c:v>0.42209404844578319</c:v>
                </c:pt>
                <c:pt idx="236">
                  <c:v>0.39554642882567631</c:v>
                </c:pt>
                <c:pt idx="237">
                  <c:v>0.37066851817800955</c:v>
                </c:pt>
                <c:pt idx="238">
                  <c:v>0.34735530092593619</c:v>
                </c:pt>
                <c:pt idx="239">
                  <c:v>0.32550836633256902</c:v>
                </c:pt>
                <c:pt idx="240">
                  <c:v>0.30503549310487599</c:v>
                </c:pt>
                <c:pt idx="241">
                  <c:v>0.28585026012196524</c:v>
                </c:pt>
                <c:pt idx="242">
                  <c:v>0.26787168164490976</c:v>
                </c:pt>
                <c:pt idx="243">
                  <c:v>0.25102386546855754</c:v>
                </c:pt>
                <c:pt idx="244">
                  <c:v>0.23523569257257676</c:v>
                </c:pt>
                <c:pt idx="245">
                  <c:v>0.22044051691970623</c:v>
                </c:pt>
                <c:pt idx="246">
                  <c:v>0.20657588413419542</c:v>
                </c:pt>
                <c:pt idx="247">
                  <c:v>0.19358326787308963</c:v>
                </c:pt>
                <c:pt idx="248">
                  <c:v>0.18140782277767967</c:v>
                </c:pt>
                <c:pt idx="249">
                  <c:v>0.16999815296240239</c:v>
                </c:pt>
                <c:pt idx="250">
                  <c:v>0.1593060950640488</c:v>
                </c:pt>
                <c:pt idx="251">
                  <c:v>0.14928651493558318</c:v>
                </c:pt>
                <c:pt idx="252">
                  <c:v>0.13989711712645991</c:v>
                </c:pt>
                <c:pt idx="253">
                  <c:v>0.13109826634528834</c:v>
                </c:pt>
                <c:pt idx="254">
                  <c:v>0.12285282015126524</c:v>
                </c:pt>
                <c:pt idx="255">
                  <c:v>0.11512597216818493</c:v>
                </c:pt>
                <c:pt idx="256">
                  <c:v>0.10788510515924789</c:v>
                </c:pt>
                <c:pt idx="257">
                  <c:v>0.10109965334250573</c:v>
                </c:pt>
                <c:pt idx="258">
                  <c:v>9.4740973365782064E-2</c:v>
                </c:pt>
                <c:pt idx="259">
                  <c:v>8.8782223396456847E-2</c:v>
                </c:pt>
                <c:pt idx="260">
                  <c:v>8.3198249815752037E-2</c:v>
                </c:pt>
                <c:pt idx="261">
                  <c:v>7.7965481039252937E-2</c:v>
                </c:pt>
                <c:pt idx="262">
                  <c:v>7.3061828015477462E-2</c:v>
                </c:pt>
                <c:pt idx="263">
                  <c:v>6.8466590982492331E-2</c:v>
                </c:pt>
                <c:pt idx="264">
                  <c:v>6.4160372088989226E-2</c:v>
                </c:pt>
                <c:pt idx="265">
                  <c:v>6.012499351098699E-2</c:v>
                </c:pt>
                <c:pt idx="266">
                  <c:v>5.6343420718522191E-2</c:v>
                </c:pt>
                <c:pt idx="267">
                  <c:v>5.279969056842812E-2</c:v>
                </c:pt>
                <c:pt idx="268">
                  <c:v>4.9478843919672812E-2</c:v>
                </c:pt>
                <c:pt idx="269">
                  <c:v>4.6366862486816221E-2</c:v>
                </c:pt>
                <c:pt idx="270">
                  <c:v>4.345060966503566E-2</c:v>
                </c:pt>
                <c:pt idx="271">
                  <c:v>4.0717775076932583E-2</c:v>
                </c:pt>
                <c:pt idx="272">
                  <c:v>3.8156822607043554E-2</c:v>
                </c:pt>
                <c:pt idx="273">
                  <c:v>3.5756941704699861E-2</c:v>
                </c:pt>
                <c:pt idx="274">
                  <c:v>3.350800174967624E-2</c:v>
                </c:pt>
                <c:pt idx="275">
                  <c:v>3.1400509287997293E-2</c:v>
                </c:pt>
                <c:pt idx="276">
                  <c:v>2.9425567957385448E-2</c:v>
                </c:pt>
                <c:pt idx="277">
                  <c:v>2.7574840933187465E-2</c:v>
                </c:pt>
                <c:pt idx="278">
                  <c:v>2.5840515736255787E-2</c:v>
                </c:pt>
                <c:pt idx="279">
                  <c:v>2.4215271254231143E-2</c:v>
                </c:pt>
                <c:pt idx="280">
                  <c:v>2.2692246837015758E-2</c:v>
                </c:pt>
                <c:pt idx="281">
                  <c:v>2.1265013335982144E-2</c:v>
                </c:pt>
                <c:pt idx="282">
                  <c:v>1.9927545964667139E-2</c:v>
                </c:pt>
                <c:pt idx="283">
                  <c:v>1.8674198866389713E-2</c:v>
                </c:pt>
                <c:pt idx="284">
                  <c:v>1.749968128143627E-2</c:v>
                </c:pt>
                <c:pt idx="285">
                  <c:v>1.6399035213209203E-2</c:v>
                </c:pt>
                <c:pt idx="286">
                  <c:v>1.5367614499061964E-2</c:v>
                </c:pt>
                <c:pt idx="287">
                  <c:v>1.4401065197473226E-2</c:v>
                </c:pt>
                <c:pt idx="288">
                  <c:v>1.3495307208769422E-2</c:v>
                </c:pt>
                <c:pt idx="289">
                  <c:v>1.2646517051811862E-2</c:v>
                </c:pt>
                <c:pt idx="290">
                  <c:v>1.1851111723944315E-2</c:v>
                </c:pt>
                <c:pt idx="291">
                  <c:v>1.1105733576069553E-2</c:v>
                </c:pt>
                <c:pt idx="292">
                  <c:v>1.0407236139008494E-2</c:v>
                </c:pt>
                <c:pt idx="293">
                  <c:v>9.7526708413111646E-3</c:v>
                </c:pt>
                <c:pt idx="294">
                  <c:v>9.1392745624516748E-3</c:v>
                </c:pt>
                <c:pt idx="295">
                  <c:v>8.5644579688658601E-3</c:v>
                </c:pt>
                <c:pt idx="296">
                  <c:v>8.0257945835946979E-3</c:v>
                </c:pt>
                <c:pt idx="297">
                  <c:v>7.5210105433934533E-3</c:v>
                </c:pt>
                <c:pt idx="298">
                  <c:v>7.0479750000683808E-3</c:v>
                </c:pt>
                <c:pt idx="299">
                  <c:v>6.6046911255223341E-3</c:v>
                </c:pt>
                <c:pt idx="300">
                  <c:v>6.1892876825389957E-3</c:v>
                </c:pt>
                <c:pt idx="301">
                  <c:v>5.8000111257235946E-3</c:v>
                </c:pt>
                <c:pt idx="302">
                  <c:v>5.4352181992559185E-3</c:v>
                </c:pt>
                <c:pt idx="303">
                  <c:v>5.0933690002085827E-3</c:v>
                </c:pt>
                <c:pt idx="304">
                  <c:v>4.7730204781488142E-3</c:v>
                </c:pt>
                <c:pt idx="305">
                  <c:v>4.4728203435836743E-3</c:v>
                </c:pt>
                <c:pt idx="306">
                  <c:v>4.1915013595344823E-3</c:v>
                </c:pt>
                <c:pt idx="307">
                  <c:v>3.9278759921435062E-3</c:v>
                </c:pt>
                <c:pt idx="308">
                  <c:v>3.6808313977315511E-3</c:v>
                </c:pt>
                <c:pt idx="309">
                  <c:v>3.4493247251453324E-3</c:v>
                </c:pt>
                <c:pt idx="310">
                  <c:v>3.2323787135644642E-3</c:v>
                </c:pt>
                <c:pt idx="311">
                  <c:v>3.0290775671850821E-3</c:v>
                </c:pt>
                <c:pt idx="312">
                  <c:v>2.8385630893659267E-3</c:v>
                </c:pt>
                <c:pt idx="313">
                  <c:v>2.6600310599179566E-3</c:v>
                </c:pt>
                <c:pt idx="314">
                  <c:v>2.4927278402449558E-3</c:v>
                </c:pt>
                <c:pt idx="315">
                  <c:v>2.3359471920044077E-3</c:v>
                </c:pt>
                <c:pt idx="316">
                  <c:v>2.1890272958592582E-3</c:v>
                </c:pt>
                <c:pt idx="317">
                  <c:v>2.0513479577358188E-3</c:v>
                </c:pt>
                <c:pt idx="318">
                  <c:v>1.922327990794585E-3</c:v>
                </c:pt>
                <c:pt idx="319">
                  <c:v>1.8014227620624774E-3</c:v>
                </c:pt>
                <c:pt idx="320">
                  <c:v>1.6881218933701046E-3</c:v>
                </c:pt>
                <c:pt idx="321">
                  <c:v>1.5819471068890055E-3</c:v>
                </c:pt>
                <c:pt idx="322">
                  <c:v>1.4824502061742315E-3</c:v>
                </c:pt>
                <c:pt idx="323">
                  <c:v>1.3892111841896421E-3</c:v>
                </c:pt>
                <c:pt idx="324">
                  <c:v>1.3018364503293094E-3</c:v>
                </c:pt>
                <c:pt idx="325">
                  <c:v>1.2199571689507558E-3</c:v>
                </c:pt>
                <c:pt idx="326">
                  <c:v>1.1432277024064649E-3</c:v>
                </c:pt>
                <c:pt idx="327">
                  <c:v>1.0713241520012319E-3</c:v>
                </c:pt>
                <c:pt idx="328">
                  <c:v>1.0039429907162869E-3</c:v>
                </c:pt>
                <c:pt idx="329">
                  <c:v>9.4079978192850499E-4</c:v>
                </c:pt>
                <c:pt idx="330">
                  <c:v>8.8162797871602864E-4</c:v>
                </c:pt>
                <c:pt idx="331">
                  <c:v>8.2617779868179972E-4</c:v>
                </c:pt>
                <c:pt idx="332">
                  <c:v>7.7421516954529336E-4</c:v>
                </c:pt>
                <c:pt idx="333">
                  <c:v>7.2552074105147182E-4</c:v>
                </c:pt>
                <c:pt idx="334">
                  <c:v>6.7988895902592391E-4</c:v>
                </c:pt>
                <c:pt idx="335">
                  <c:v>6.3712719766749546E-4</c:v>
                </c:pt>
                <c:pt idx="336">
                  <c:v>5.970549464155505E-4</c:v>
                </c:pt>
                <c:pt idx="337">
                  <c:v>5.5950304795938358E-4</c:v>
                </c:pt>
                <c:pt idx="338">
                  <c:v>5.2431298417318466E-4</c:v>
                </c:pt>
                <c:pt idx="339">
                  <c:v>4.913362069622725E-4</c:v>
                </c:pt>
                <c:pt idx="340">
                  <c:v>4.604335111958915E-4</c:v>
                </c:pt>
                <c:pt idx="341">
                  <c:v>4.3147444707952981E-4</c:v>
                </c:pt>
                <c:pt idx="342">
                  <c:v>4.0433676948620228E-4</c:v>
                </c:pt>
                <c:pt idx="343">
                  <c:v>3.7890592192215674E-4</c:v>
                </c:pt>
                <c:pt idx="344">
                  <c:v>3.5507455294866416E-4</c:v>
                </c:pt>
                <c:pt idx="345">
                  <c:v>3.3274206301856115E-4</c:v>
                </c:pt>
                <c:pt idx="346">
                  <c:v>3.1181417981460282E-4</c:v>
                </c:pt>
                <c:pt idx="347">
                  <c:v>2.9220256029699845E-4</c:v>
                </c:pt>
                <c:pt idx="348">
                  <c:v>2.7382441778025081E-4</c:v>
                </c:pt>
                <c:pt idx="349">
                  <c:v>2.5660217246507589E-4</c:v>
                </c:pt>
                <c:pt idx="350">
                  <c:v>2.4046312395019058E-4</c:v>
                </c:pt>
                <c:pt idx="351">
                  <c:v>2.2533914434154061E-4</c:v>
                </c:pt>
                <c:pt idx="352">
                  <c:v>2.1116639066348799E-4</c:v>
                </c:pt>
                <c:pt idx="353">
                  <c:v>1.9788503535795741E-4</c:v>
                </c:pt>
                <c:pt idx="354">
                  <c:v>1.8543901373389558E-4</c:v>
                </c:pt>
                <c:pt idx="355">
                  <c:v>1.7377578730095019E-4</c:v>
                </c:pt>
                <c:pt idx="356">
                  <c:v>1.6284612198832709E-4</c:v>
                </c:pt>
                <c:pt idx="357">
                  <c:v>1.5260388031261934E-4</c:v>
                </c:pt>
                <c:pt idx="358">
                  <c:v>1.4300582661728442E-4</c:v>
                </c:pt>
                <c:pt idx="359">
                  <c:v>1.3401144456162611E-4</c:v>
                </c:pt>
                <c:pt idx="360">
                  <c:v>1.255827660888452E-4</c:v>
                </c:pt>
                <c:pt idx="361">
                  <c:v>1.1768421115118106E-4</c:v>
                </c:pt>
                <c:pt idx="362">
                  <c:v>1.1028243751557431E-4</c:v>
                </c:pt>
                <c:pt idx="363">
                  <c:v>1.0334620001583436E-4</c:v>
                </c:pt>
                <c:pt idx="364">
                  <c:v>9.684621865717162E-5</c:v>
                </c:pt>
              </c:numCache>
            </c:numRef>
          </c:val>
          <c:smooth val="0"/>
          <c:extLst>
            <c:ext xmlns:c16="http://schemas.microsoft.com/office/drawing/2014/chart" uri="{C3380CC4-5D6E-409C-BE32-E72D297353CC}">
              <c16:uniqueId val="{00000000-C520-4288-A612-660136ABEF19}"/>
            </c:ext>
          </c:extLst>
        </c:ser>
        <c:ser>
          <c:idx val="9"/>
          <c:order val="7"/>
          <c:tx>
            <c:strRef>
              <c:f>Calculation!$C$2</c:f>
              <c:strCache>
                <c:ptCount val="1"/>
                <c:pt idx="0">
                  <c:v>Reported</c:v>
                </c:pt>
              </c:strCache>
            </c:strRef>
          </c:tx>
          <c:spPr>
            <a:ln w="15875" cap="rnd">
              <a:solidFill>
                <a:srgbClr val="00B0F0"/>
              </a:solidFill>
              <a:prstDash val="sys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[0]!Reported</c:f>
              <c:numCache>
                <c:formatCode>0</c:formatCode>
                <c:ptCount val="365"/>
                <c:pt idx="0">
                  <c:v>2.9599748896517903</c:v>
                </c:pt>
                <c:pt idx="1">
                  <c:v>4.3121390618396882</c:v>
                </c:pt>
                <c:pt idx="2">
                  <c:v>6.2167000740934784</c:v>
                </c:pt>
                <c:pt idx="3">
                  <c:v>8.8992919191948481</c:v>
                </c:pt>
                <c:pt idx="4">
                  <c:v>12.677676880853211</c:v>
                </c:pt>
                <c:pt idx="5">
                  <c:v>17.999327888100485</c:v>
                </c:pt>
                <c:pt idx="6">
                  <c:v>25.494308165144265</c:v>
                </c:pt>
                <c:pt idx="7">
                  <c:v>36.049641369427917</c:v>
                </c:pt>
                <c:pt idx="8">
                  <c:v>50.913839926325494</c:v>
                </c:pt>
                <c:pt idx="9">
                  <c:v>71.843690039872641</c:v>
                </c:pt>
                <c:pt idx="10">
                  <c:v>99.836794755197488</c:v>
                </c:pt>
                <c:pt idx="11">
                  <c:v>136.53051541281948</c:v>
                </c:pt>
                <c:pt idx="12">
                  <c:v>183.63916889872687</c:v>
                </c:pt>
                <c:pt idx="13">
                  <c:v>242.8306232336904</c:v>
                </c:pt>
                <c:pt idx="14">
                  <c:v>315.5601633055997</c:v>
                </c:pt>
                <c:pt idx="15">
                  <c:v>402.86855900363685</c:v>
                </c:pt>
                <c:pt idx="16">
                  <c:v>505.16015710669069</c:v>
                </c:pt>
                <c:pt idx="17">
                  <c:v>621.98610087829184</c:v>
                </c:pt>
                <c:pt idx="18">
                  <c:v>751.86545021801112</c:v>
                </c:pt>
                <c:pt idx="19">
                  <c:v>892.18063766650891</c:v>
                </c:pt>
                <c:pt idx="20">
                  <c:v>1055.5145495952054</c:v>
                </c:pt>
                <c:pt idx="21">
                  <c:v>1245.5129543276478</c:v>
                </c:pt>
                <c:pt idx="22">
                  <c:v>1466.3523476576297</c:v>
                </c:pt>
                <c:pt idx="23">
                  <c:v>1722.8004450306203</c:v>
                </c:pt>
                <c:pt idx="24">
                  <c:v>2020.2773347115617</c:v>
                </c:pt>
                <c:pt idx="25">
                  <c:v>2364.9145210447859</c:v>
                </c:pt>
                <c:pt idx="26">
                  <c:v>2763.6078923758182</c:v>
                </c:pt>
                <c:pt idx="27">
                  <c:v>3224.0591514619459</c:v>
                </c:pt>
                <c:pt idx="28">
                  <c:v>3754.7984347462002</c:v>
                </c:pt>
                <c:pt idx="29">
                  <c:v>4365.1787481018409</c:v>
                </c:pt>
                <c:pt idx="30">
                  <c:v>5065.3305552256124</c:v>
                </c:pt>
                <c:pt idx="31">
                  <c:v>5866.062568737716</c:v>
                </c:pt>
                <c:pt idx="32">
                  <c:v>6778.6928573439282</c:v>
                </c:pt>
                <c:pt idx="33">
                  <c:v>7814.7933284511691</c:v>
                </c:pt>
                <c:pt idx="34">
                  <c:v>8985.8312263098887</c:v>
                </c:pt>
                <c:pt idx="35">
                  <c:v>10302.694463100166</c:v>
                </c:pt>
                <c:pt idx="36">
                  <c:v>11775.094464765576</c:v>
                </c:pt>
                <c:pt idx="37">
                  <c:v>13410.851785870238</c:v>
                </c:pt>
                <c:pt idx="38">
                  <c:v>15215.086629758065</c:v>
                </c:pt>
                <c:pt idx="39">
                  <c:v>17189.358277595002</c:v>
                </c:pt>
                <c:pt idx="40">
                  <c:v>19330.822441024127</c:v>
                </c:pt>
                <c:pt idx="41">
                  <c:v>21631.499858301697</c:v>
                </c:pt>
                <c:pt idx="42">
                  <c:v>24077.767117530111</c:v>
                </c:pt>
                <c:pt idx="43">
                  <c:v>26650.184407512108</c:v>
                </c:pt>
                <c:pt idx="44">
                  <c:v>29323.75776399735</c:v>
                </c:pt>
                <c:pt idx="45">
                  <c:v>32068.691601320468</c:v>
                </c:pt>
                <c:pt idx="46">
                  <c:v>34851.62308748073</c:v>
                </c:pt>
                <c:pt idx="47">
                  <c:v>37637.253100772708</c:v>
                </c:pt>
                <c:pt idx="48">
                  <c:v>40390.215680532885</c:v>
                </c:pt>
                <c:pt idx="49">
                  <c:v>43076.978116108679</c:v>
                </c:pt>
                <c:pt idx="50">
                  <c:v>45667.552166866109</c:v>
                </c:pt>
                <c:pt idx="51">
                  <c:v>48136.828366203212</c:v>
                </c:pt>
                <c:pt idx="52">
                  <c:v>50465.412286282248</c:v>
                </c:pt>
                <c:pt idx="53">
                  <c:v>52639.92624735221</c:v>
                </c:pt>
                <c:pt idx="54">
                  <c:v>54652.820884885492</c:v>
                </c:pt>
                <c:pt idx="55">
                  <c:v>56501.80072340856</c:v>
                </c:pt>
                <c:pt idx="56">
                  <c:v>58188.997714350073</c:v>
                </c:pt>
                <c:pt idx="57">
                  <c:v>59720.027415613411</c:v>
                </c:pt>
                <c:pt idx="58">
                  <c:v>61103.041809224465</c:v>
                </c:pt>
                <c:pt idx="59">
                  <c:v>62347.861003877188</c:v>
                </c:pt>
                <c:pt idx="60">
                  <c:v>63465.232590551954</c:v>
                </c:pt>
                <c:pt idx="61">
                  <c:v>64466.238551159731</c:v>
                </c:pt>
                <c:pt idx="62">
                  <c:v>65361.848352022826</c:v>
                </c:pt>
                <c:pt idx="63">
                  <c:v>66162.603532170513</c:v>
                </c:pt>
                <c:pt idx="64">
                  <c:v>66878.412495007389</c:v>
                </c:pt>
                <c:pt idx="65">
                  <c:v>67518.432490347725</c:v>
                </c:pt>
                <c:pt idx="66">
                  <c:v>68091.017118013304</c:v>
                </c:pt>
                <c:pt idx="67">
                  <c:v>68603.710627596854</c:v>
                </c:pt>
                <c:pt idx="68">
                  <c:v>69063.273801435789</c:v>
                </c:pt>
                <c:pt idx="69">
                  <c:v>69475.729654099443</c:v>
                </c:pt>
                <c:pt idx="70">
                  <c:v>69846.420228044197</c:v>
                </c:pt>
                <c:pt idx="71">
                  <c:v>70180.068281057524</c:v>
                </c:pt>
                <c:pt idx="72">
                  <c:v>70480.839638094054</c:v>
                </c:pt>
                <c:pt idx="73">
                  <c:v>70752.403472835998</c:v>
                </c:pt>
                <c:pt idx="74">
                  <c:v>70997.988873011665</c:v>
                </c:pt>
                <c:pt idx="75">
                  <c:v>71220.436811893713</c:v>
                </c:pt>
                <c:pt idx="76">
                  <c:v>71422.247172468764</c:v>
                </c:pt>
                <c:pt idx="77">
                  <c:v>71605.620814273265</c:v>
                </c:pt>
                <c:pt idx="78">
                  <c:v>71772.496886599925</c:v>
                </c:pt>
                <c:pt idx="79">
                  <c:v>71924.585714628745</c:v>
                </c:pt>
                <c:pt idx="80">
                  <c:v>72063.397646013953</c:v>
                </c:pt>
                <c:pt idx="81">
                  <c:v>72190.268265613166</c:v>
                </c:pt>
                <c:pt idx="82">
                  <c:v>72306.380380332848</c:v>
                </c:pt>
                <c:pt idx="83">
                  <c:v>72412.78315487667</c:v>
                </c:pt>
                <c:pt idx="84">
                  <c:v>72510.408749587557</c:v>
                </c:pt>
                <c:pt idx="85">
                  <c:v>72600.086778248369</c:v>
                </c:pt>
                <c:pt idx="86">
                  <c:v>72682.556869650027</c:v>
                </c:pt>
                <c:pt idx="87">
                  <c:v>72758.479583789071</c:v>
                </c:pt>
                <c:pt idx="88">
                  <c:v>72828.445902771113</c:v>
                </c:pt>
                <c:pt idx="89">
                  <c:v>72892.985488400533</c:v>
                </c:pt>
                <c:pt idx="90">
                  <c:v>72952.573873219691</c:v>
                </c:pt>
                <c:pt idx="91">
                  <c:v>73007.638729404294</c:v>
                </c:pt>
                <c:pt idx="92">
                  <c:v>73058.565340277681</c:v>
                </c:pt>
                <c:pt idx="93">
                  <c:v>73105.701382064959</c:v>
                </c:pt>
                <c:pt idx="94">
                  <c:v>73149.361108625933</c:v>
                </c:pt>
                <c:pt idx="95">
                  <c:v>73189.829019034281</c:v>
                </c:pt>
                <c:pt idx="96">
                  <c:v>73227.363076770722</c:v>
                </c:pt>
                <c:pt idx="97">
                  <c:v>73262.19753974535</c:v>
                </c:pt>
                <c:pt idx="98">
                  <c:v>73294.545452154518</c:v>
                </c:pt>
                <c:pt idx="99">
                  <c:v>73324.600842130327</c:v>
                </c:pt>
                <c:pt idx="100">
                  <c:v>73352.540663091582</c:v>
                </c:pt>
                <c:pt idx="101">
                  <c:v>73378.526511517543</c:v>
                </c:pt>
                <c:pt idx="102">
                  <c:v>73402.706149412799</c:v>
                </c:pt>
                <c:pt idx="103">
                  <c:v>73425.21485591137</c:v>
                </c:pt>
                <c:pt idx="104">
                  <c:v>73446.176629186943</c:v>
                </c:pt>
                <c:pt idx="105">
                  <c:v>73465.705257017209</c:v>
                </c:pt>
                <c:pt idx="106">
                  <c:v>73483.905271926604</c:v>
                </c:pt>
                <c:pt idx="107">
                  <c:v>73500.872804745071</c:v>
                </c:pt>
                <c:pt idx="108">
                  <c:v>73516.696348624086</c:v>
                </c:pt>
                <c:pt idx="109">
                  <c:v>73531.457444000916</c:v>
                </c:pt>
                <c:pt idx="110">
                  <c:v>73545.231293664765</c:v>
                </c:pt>
                <c:pt idx="111">
                  <c:v>73558.087315921803</c:v>
                </c:pt>
                <c:pt idx="112">
                  <c:v>73570.089642856386</c:v>
                </c:pt>
                <c:pt idx="113">
                  <c:v>73581.297569818358</c:v>
                </c:pt>
                <c:pt idx="114">
                  <c:v>73591.765961515252</c:v>
                </c:pt>
                <c:pt idx="115">
                  <c:v>73601.545619435099</c:v>
                </c:pt>
                <c:pt idx="116">
                  <c:v>73610.683614758091</c:v>
                </c:pt>
                <c:pt idx="117">
                  <c:v>73619.223590420967</c:v>
                </c:pt>
                <c:pt idx="118">
                  <c:v>73627.206035567375</c:v>
                </c:pt>
                <c:pt idx="119">
                  <c:v>73634.668535241231</c:v>
                </c:pt>
                <c:pt idx="120">
                  <c:v>73641.645997851418</c:v>
                </c:pt>
                <c:pt idx="121">
                  <c:v>73648.170862648782</c:v>
                </c:pt>
                <c:pt idx="122">
                  <c:v>73654.273289203702</c:v>
                </c:pt>
                <c:pt idx="123">
                  <c:v>73659.981330652256</c:v>
                </c:pt>
                <c:pt idx="124">
                  <c:v>73665.321092283644</c:v>
                </c:pt>
                <c:pt idx="125">
                  <c:v>73670.316876871439</c:v>
                </c:pt>
                <c:pt idx="126">
                  <c:v>73674.991318000146</c:v>
                </c:pt>
                <c:pt idx="127">
                  <c:v>73679.365502505898</c:v>
                </c:pt>
                <c:pt idx="128">
                  <c:v>73683.459083032765</c:v>
                </c:pt>
                <c:pt idx="129">
                  <c:v>73687.290381602492</c:v>
                </c:pt>
                <c:pt idx="130">
                  <c:v>73690.876485003391</c:v>
                </c:pt>
                <c:pt idx="131">
                  <c:v>73694.233332722841</c:v>
                </c:pt>
                <c:pt idx="132">
                  <c:v>73697.375798075533</c:v>
                </c:pt>
                <c:pt idx="133">
                  <c:v>73700.317763115061</c:v>
                </c:pt>
                <c:pt idx="134">
                  <c:v>73703.072187859478</c:v>
                </c:pt>
                <c:pt idx="135">
                  <c:v>73705.651174310173</c:v>
                </c:pt>
                <c:pt idx="136">
                  <c:v>73708.066025698135</c:v>
                </c:pt>
                <c:pt idx="137">
                  <c:v>73710.327301350684</c:v>
                </c:pt>
                <c:pt idx="138">
                  <c:v>73712.444867535407</c:v>
                </c:pt>
                <c:pt idx="139">
                  <c:v>73714.427944605603</c:v>
                </c:pt>
                <c:pt idx="140">
                  <c:v>73716.285150741765</c:v>
                </c:pt>
                <c:pt idx="141">
                  <c:v>73718.024542557847</c:v>
                </c:pt>
                <c:pt idx="142">
                  <c:v>73719.653652816924</c:v>
                </c:pt>
                <c:pt idx="143">
                  <c:v>73721.179525479893</c:v>
                </c:pt>
                <c:pt idx="144">
                  <c:v>73722.608748291139</c:v>
                </c:pt>
                <c:pt idx="145">
                  <c:v>73723.947483088428</c:v>
                </c:pt>
                <c:pt idx="146">
                  <c:v>73725.201494007648</c:v>
                </c:pt>
                <c:pt idx="147">
                  <c:v>73726.376173739671</c:v>
                </c:pt>
                <c:pt idx="148">
                  <c:v>73727.47656798322</c:v>
                </c:pt>
                <c:pt idx="149">
                  <c:v>73728.507398225731</c:v>
                </c:pt>
                <c:pt idx="150">
                  <c:v>73729.473082974262</c:v>
                </c:pt>
                <c:pt idx="151">
                  <c:v>73730.377757548107</c:v>
                </c:pt>
                <c:pt idx="152">
                  <c:v>73731.225292536183</c:v>
                </c:pt>
                <c:pt idx="153">
                  <c:v>73732.019311014563</c:v>
                </c:pt>
                <c:pt idx="154">
                  <c:v>73732.763204611372</c:v>
                </c:pt>
                <c:pt idx="155">
                  <c:v>73733.460148500686</c:v>
                </c:pt>
                <c:pt idx="156">
                  <c:v>73734.113115399668</c:v>
                </c:pt>
                <c:pt idx="157">
                  <c:v>73734.72488863852</c:v>
                </c:pt>
                <c:pt idx="158">
                  <c:v>73735.298074367383</c:v>
                </c:pt>
                <c:pt idx="159">
                  <c:v>73735.835112959146</c:v>
                </c:pt>
                <c:pt idx="160">
                  <c:v>73736.338289663603</c:v>
                </c:pt>
                <c:pt idx="161">
                  <c:v>73736.809744563579</c:v>
                </c:pt>
                <c:pt idx="162">
                  <c:v>73737.251481880478</c:v>
                </c:pt>
                <c:pt idx="163">
                  <c:v>73737.665378673206</c:v>
                </c:pt>
                <c:pt idx="164">
                  <c:v>73738.053192971143</c:v>
                </c:pt>
                <c:pt idx="165">
                  <c:v>73738.416571379043</c:v>
                </c:pt>
                <c:pt idx="166">
                  <c:v>73738.757056189221</c:v>
                </c:pt>
                <c:pt idx="167">
                  <c:v>73739.076092033705</c:v>
                </c:pt>
                <c:pt idx="168">
                  <c:v>73739.37503210672</c:v>
                </c:pt>
                <c:pt idx="169">
                  <c:v>73739.655143986238</c:v>
                </c:pt>
                <c:pt idx="170">
                  <c:v>73739.917615080558</c:v>
                </c:pt>
                <c:pt idx="171">
                  <c:v>73740.163557724925</c:v>
                </c:pt>
                <c:pt idx="172">
                  <c:v>73740.394013950936</c:v>
                </c:pt>
                <c:pt idx="173">
                  <c:v>73740.609959950059</c:v>
                </c:pt>
                <c:pt idx="174">
                  <c:v>73740.812310251553</c:v>
                </c:pt>
                <c:pt idx="175">
                  <c:v>73741.001921632822</c:v>
                </c:pt>
                <c:pt idx="176">
                  <c:v>73741.179596780144</c:v>
                </c:pt>
                <c:pt idx="177">
                  <c:v>73741.346087715632</c:v>
                </c:pt>
                <c:pt idx="178">
                  <c:v>73741.502099005476</c:v>
                </c:pt>
                <c:pt idx="179">
                  <c:v>73741.648290764031</c:v>
                </c:pt>
                <c:pt idx="180">
                  <c:v>73741.785281466306</c:v>
                </c:pt>
                <c:pt idx="181">
                  <c:v>73741.913650581773</c:v>
                </c:pt>
                <c:pt idx="182">
                  <c:v>73742.033941040543</c:v>
                </c:pt>
                <c:pt idx="183">
                  <c:v>73742.146661542924</c:v>
                </c:pt>
                <c:pt idx="184">
                  <c:v>73742.252288722346</c:v>
                </c:pt>
                <c:pt idx="185">
                  <c:v>73742.351269170947</c:v>
                </c:pt>
                <c:pt idx="186">
                  <c:v>73742.444021336836</c:v>
                </c:pt>
                <c:pt idx="187">
                  <c:v>73742.530937300835</c:v>
                </c:pt>
                <c:pt idx="188">
                  <c:v>73742.612384441003</c:v>
                </c:pt>
                <c:pt idx="189">
                  <c:v>73742.68870699135</c:v>
                </c:pt>
                <c:pt idx="190">
                  <c:v>73742.760227502222</c:v>
                </c:pt>
                <c:pt idx="191">
                  <c:v>73742.827248208079</c:v>
                </c:pt>
                <c:pt idx="192">
                  <c:v>73742.890052308736</c:v>
                </c:pt>
                <c:pt idx="193">
                  <c:v>73742.948905169775</c:v>
                </c:pt>
                <c:pt idx="194">
                  <c:v>73743.004055446843</c:v>
                </c:pt>
                <c:pt idx="195">
                  <c:v>73743.055736139169</c:v>
                </c:pt>
                <c:pt idx="196">
                  <c:v>73743.10416557618</c:v>
                </c:pt>
                <c:pt idx="197">
                  <c:v>73743.149548342219</c:v>
                </c:pt>
                <c:pt idx="198">
                  <c:v>73743.192076142514</c:v>
                </c:pt>
                <c:pt idx="199">
                  <c:v>73743.231928614696</c:v>
                </c:pt>
                <c:pt idx="200">
                  <c:v>73743.269274089049</c:v>
                </c:pt>
                <c:pt idx="201">
                  <c:v>73743.304270300767</c:v>
                </c:pt>
                <c:pt idx="202">
                  <c:v>73743.337065057305</c:v>
                </c:pt>
                <c:pt idx="203">
                  <c:v>73743.367796863633</c:v>
                </c:pt>
                <c:pt idx="204">
                  <c:v>73743.396595508078</c:v>
                </c:pt>
                <c:pt idx="205">
                  <c:v>73743.423582611169</c:v>
                </c:pt>
                <c:pt idx="206">
                  <c:v>73743.448872139983</c:v>
                </c:pt>
                <c:pt idx="207">
                  <c:v>73743.472570889964</c:v>
                </c:pt>
                <c:pt idx="208">
                  <c:v>73743.494778936452</c:v>
                </c:pt>
                <c:pt idx="209">
                  <c:v>73743.515590057752</c:v>
                </c:pt>
                <c:pt idx="210">
                  <c:v>73743.535092131468</c:v>
                </c:pt>
                <c:pt idx="211">
                  <c:v>73743.553367505971</c:v>
                </c:pt>
                <c:pt idx="212">
                  <c:v>73743.570493348438</c:v>
                </c:pt>
                <c:pt idx="213">
                  <c:v>73743.586541970944</c:v>
                </c:pt>
                <c:pt idx="214">
                  <c:v>73743.601581135968</c:v>
                </c:pt>
                <c:pt idx="215">
                  <c:v>73743.615674342844</c:v>
                </c:pt>
                <c:pt idx="216">
                  <c:v>73743.628881095909</c:v>
                </c:pt>
                <c:pt idx="217">
                  <c:v>73743.641257155992</c:v>
                </c:pt>
                <c:pt idx="218">
                  <c:v>73743.652854775981</c:v>
                </c:pt>
                <c:pt idx="219">
                  <c:v>73743.663722921527</c:v>
                </c:pt>
                <c:pt idx="220">
                  <c:v>73743.673907477933</c:v>
                </c:pt>
                <c:pt idx="221">
                  <c:v>73743.683451443896</c:v>
                </c:pt>
                <c:pt idx="222">
                  <c:v>73743.692395113234</c:v>
                </c:pt>
                <c:pt idx="223">
                  <c:v>73743.700776244994</c:v>
                </c:pt>
                <c:pt idx="224">
                  <c:v>73743.708630222973</c:v>
                </c:pt>
                <c:pt idx="225">
                  <c:v>73743.71599020515</c:v>
                </c:pt>
                <c:pt idx="226">
                  <c:v>73743.722887263692</c:v>
                </c:pt>
                <c:pt idx="227">
                  <c:v>73743.729350516252</c:v>
                </c:pt>
                <c:pt idx="228">
                  <c:v>73743.735407248838</c:v>
                </c:pt>
                <c:pt idx="229">
                  <c:v>73743.741083031127</c:v>
                </c:pt>
                <c:pt idx="230">
                  <c:v>73743.746401824377</c:v>
                </c:pt>
                <c:pt idx="231">
                  <c:v>73743.751386082629</c:v>
                </c:pt>
                <c:pt idx="232">
                  <c:v>73743.756056847589</c:v>
                </c:pt>
                <c:pt idx="233">
                  <c:v>73743.760433837364</c:v>
                </c:pt>
                <c:pt idx="234">
                  <c:v>73743.764535529772</c:v>
                </c:pt>
                <c:pt idx="235">
                  <c:v>73743.768379240399</c:v>
                </c:pt>
                <c:pt idx="236">
                  <c:v>73743.771981195663</c:v>
                </c:pt>
                <c:pt idx="237">
                  <c:v>73743.775356601356</c:v>
                </c:pt>
                <c:pt idx="238">
                  <c:v>73743.77851970683</c:v>
                </c:pt>
                <c:pt idx="239">
                  <c:v>73743.781483865154</c:v>
                </c:pt>
                <c:pt idx="240">
                  <c:v>73743.784261589535</c:v>
                </c:pt>
                <c:pt idx="241">
                  <c:v>73743.786864606052</c:v>
                </c:pt>
                <c:pt idx="242">
                  <c:v>73743.789303903308</c:v>
                </c:pt>
                <c:pt idx="243">
                  <c:v>73743.791589778673</c:v>
                </c:pt>
                <c:pt idx="244">
                  <c:v>73743.793731881888</c:v>
                </c:pt>
                <c:pt idx="245">
                  <c:v>73743.7957392557</c:v>
                </c:pt>
                <c:pt idx="246">
                  <c:v>73743.797620374127</c:v>
                </c:pt>
                <c:pt idx="247">
                  <c:v>73743.799383178164</c:v>
                </c:pt>
                <c:pt idx="248">
                  <c:v>73743.80103510934</c:v>
                </c:pt>
                <c:pt idx="249">
                  <c:v>73743.802583141151</c:v>
                </c:pt>
                <c:pt idx="250">
                  <c:v>73743.804033808468</c:v>
                </c:pt>
                <c:pt idx="251">
                  <c:v>73743.805393235132</c:v>
                </c:pt>
                <c:pt idx="252">
                  <c:v>73743.806667159806</c:v>
                </c:pt>
                <c:pt idx="253">
                  <c:v>73743.807860960253</c:v>
                </c:pt>
                <c:pt idx="254">
                  <c:v>73743.808979675945</c:v>
                </c:pt>
                <c:pt idx="255">
                  <c:v>73743.810028029402</c:v>
                </c:pt>
                <c:pt idx="256">
                  <c:v>73743.811010446123</c:v>
                </c:pt>
                <c:pt idx="257">
                  <c:v>73743.811931073244</c:v>
                </c:pt>
                <c:pt idx="258">
                  <c:v>73743.812793797086</c:v>
                </c:pt>
                <c:pt idx="259">
                  <c:v>73743.813602259499</c:v>
                </c:pt>
                <c:pt idx="260">
                  <c:v>73743.8143598733</c:v>
                </c:pt>
                <c:pt idx="261">
                  <c:v>73743.815069836652</c:v>
                </c:pt>
                <c:pt idx="262">
                  <c:v>73743.815735146549</c:v>
                </c:pt>
                <c:pt idx="263">
                  <c:v>73743.816358611526</c:v>
                </c:pt>
                <c:pt idx="264">
                  <c:v>73743.816942863428</c:v>
                </c:pt>
                <c:pt idx="265">
                  <c:v>73743.817490368558</c:v>
                </c:pt>
                <c:pt idx="266">
                  <c:v>73743.818003438166</c:v>
                </c:pt>
                <c:pt idx="267">
                  <c:v>73743.818484238058</c:v>
                </c:pt>
                <c:pt idx="268">
                  <c:v>73743.818934797877</c:v>
                </c:pt>
                <c:pt idx="269">
                  <c:v>73743.819357019587</c:v>
                </c:pt>
                <c:pt idx="270">
                  <c:v>73743.819752685522</c:v>
                </c:pt>
                <c:pt idx="271">
                  <c:v>73743.820123465906</c:v>
                </c:pt>
                <c:pt idx="272">
                  <c:v>73743.820470925944</c:v>
                </c:pt>
                <c:pt idx="273">
                  <c:v>73743.820796532367</c:v>
                </c:pt>
                <c:pt idx="274">
                  <c:v>73743.821101659676</c:v>
                </c:pt>
                <c:pt idx="275">
                  <c:v>73743.821387595919</c:v>
                </c:pt>
                <c:pt idx="276">
                  <c:v>73743.821655548105</c:v>
                </c:pt>
                <c:pt idx="277">
                  <c:v>73743.821906647354</c:v>
                </c:pt>
                <c:pt idx="278">
                  <c:v>73743.822141953657</c:v>
                </c:pt>
                <c:pt idx="279">
                  <c:v>73743.822362460298</c:v>
                </c:pt>
                <c:pt idx="280">
                  <c:v>73743.82256909812</c:v>
                </c:pt>
                <c:pt idx="281">
                  <c:v>73743.822762739394</c:v>
                </c:pt>
                <c:pt idx="282">
                  <c:v>73743.822944201544</c:v>
                </c:pt>
                <c:pt idx="283">
                  <c:v>73743.823114250583</c:v>
                </c:pt>
                <c:pt idx="284">
                  <c:v>73743.823273604343</c:v>
                </c:pt>
                <c:pt idx="285">
                  <c:v>73743.823422935515</c:v>
                </c:pt>
                <c:pt idx="286">
                  <c:v>73743.823562874459</c:v>
                </c:pt>
                <c:pt idx="287">
                  <c:v>73743.823694011895</c:v>
                </c:pt>
                <c:pt idx="288">
                  <c:v>73743.823816901437</c:v>
                </c:pt>
                <c:pt idx="289">
                  <c:v>73743.823932061787</c:v>
                </c:pt>
                <c:pt idx="290">
                  <c:v>73743.82403997911</c:v>
                </c:pt>
                <c:pt idx="291">
                  <c:v>73743.82414110894</c:v>
                </c:pt>
                <c:pt idx="292">
                  <c:v>73743.824235878186</c:v>
                </c:pt>
                <c:pt idx="293">
                  <c:v>73743.824324686895</c:v>
                </c:pt>
                <c:pt idx="294">
                  <c:v>73743.824407909968</c:v>
                </c:pt>
                <c:pt idx="295">
                  <c:v>73743.824485898702</c:v>
                </c:pt>
                <c:pt idx="296">
                  <c:v>73743.824558982305</c:v>
                </c:pt>
                <c:pt idx="297">
                  <c:v>73743.824627469308</c:v>
                </c:pt>
                <c:pt idx="298">
                  <c:v>73743.824691648799</c:v>
                </c:pt>
                <c:pt idx="299">
                  <c:v>73743.824751791719</c:v>
                </c:pt>
                <c:pt idx="300">
                  <c:v>73743.824808151927</c:v>
                </c:pt>
                <c:pt idx="301">
                  <c:v>73743.824860967346</c:v>
                </c:pt>
                <c:pt idx="302">
                  <c:v>73743.824910460942</c:v>
                </c:pt>
                <c:pt idx="303">
                  <c:v>73743.824956841607</c:v>
                </c:pt>
                <c:pt idx="304">
                  <c:v>73743.825000305165</c:v>
                </c:pt>
                <c:pt idx="305">
                  <c:v>73743.825041035059</c:v>
                </c:pt>
                <c:pt idx="306">
                  <c:v>73743.825079203249</c:v>
                </c:pt>
                <c:pt idx="307">
                  <c:v>73743.825114970838</c:v>
                </c:pt>
                <c:pt idx="308">
                  <c:v>73743.825148488802</c:v>
                </c:pt>
                <c:pt idx="309">
                  <c:v>73743.82517989866</c:v>
                </c:pt>
                <c:pt idx="310">
                  <c:v>73743.825209332994</c:v>
                </c:pt>
                <c:pt idx="311">
                  <c:v>73743.825236916033</c:v>
                </c:pt>
                <c:pt idx="312">
                  <c:v>73743.825262764251</c:v>
                </c:pt>
                <c:pt idx="313">
                  <c:v>73743.825286986728</c:v>
                </c:pt>
                <c:pt idx="314">
                  <c:v>73743.825309685722</c:v>
                </c:pt>
                <c:pt idx="315">
                  <c:v>73743.825330957057</c:v>
                </c:pt>
                <c:pt idx="316">
                  <c:v>73743.825350890533</c:v>
                </c:pt>
                <c:pt idx="317">
                  <c:v>73743.825369570288</c:v>
                </c:pt>
                <c:pt idx="318">
                  <c:v>73743.82538707518</c:v>
                </c:pt>
                <c:pt idx="319">
                  <c:v>73743.825403479088</c:v>
                </c:pt>
                <c:pt idx="320">
                  <c:v>73743.82541885128</c:v>
                </c:pt>
                <c:pt idx="321">
                  <c:v>73743.825433256628</c:v>
                </c:pt>
                <c:pt idx="322">
                  <c:v>73743.825446755945</c:v>
                </c:pt>
                <c:pt idx="323">
                  <c:v>73743.825459406231</c:v>
                </c:pt>
                <c:pt idx="324">
                  <c:v>73743.825471260861</c:v>
                </c:pt>
                <c:pt idx="325">
                  <c:v>73743.825482369895</c:v>
                </c:pt>
                <c:pt idx="326">
                  <c:v>73743.825492780234</c:v>
                </c:pt>
                <c:pt idx="327">
                  <c:v>73743.825502535808</c:v>
                </c:pt>
                <c:pt idx="328">
                  <c:v>73743.825511677802</c:v>
                </c:pt>
                <c:pt idx="329">
                  <c:v>73743.825520244805</c:v>
                </c:pt>
                <c:pt idx="330">
                  <c:v>73743.825528272981</c:v>
                </c:pt>
                <c:pt idx="331">
                  <c:v>73743.825535796233</c:v>
                </c:pt>
                <c:pt idx="332">
                  <c:v>73743.825542846302</c:v>
                </c:pt>
                <c:pt idx="333">
                  <c:v>73743.825549452959</c:v>
                </c:pt>
                <c:pt idx="334">
                  <c:v>73743.825555644085</c:v>
                </c:pt>
                <c:pt idx="335">
                  <c:v>73743.825561445818</c:v>
                </c:pt>
                <c:pt idx="336">
                  <c:v>73743.82556688266</c:v>
                </c:pt>
                <c:pt idx="337">
                  <c:v>73743.825571977548</c:v>
                </c:pt>
                <c:pt idx="338">
                  <c:v>73743.825576751988</c:v>
                </c:pt>
                <c:pt idx="339">
                  <c:v>73743.825581226134</c:v>
                </c:pt>
                <c:pt idx="340">
                  <c:v>73743.82558541889</c:v>
                </c:pt>
                <c:pt idx="341">
                  <c:v>73743.825589347922</c:v>
                </c:pt>
                <c:pt idx="342">
                  <c:v>73743.825593029847</c:v>
                </c:pt>
                <c:pt idx="343">
                  <c:v>73743.825596480208</c:v>
                </c:pt>
                <c:pt idx="344">
                  <c:v>73743.825599713542</c:v>
                </c:pt>
                <c:pt idx="345">
                  <c:v>73743.825602743527</c:v>
                </c:pt>
                <c:pt idx="346">
                  <c:v>73743.825605582926</c:v>
                </c:pt>
                <c:pt idx="347">
                  <c:v>73743.825608243758</c:v>
                </c:pt>
                <c:pt idx="348">
                  <c:v>73743.825610737229</c:v>
                </c:pt>
                <c:pt idx="349">
                  <c:v>73743.825613073859</c:v>
                </c:pt>
                <c:pt idx="350">
                  <c:v>73743.825615263544</c:v>
                </c:pt>
                <c:pt idx="351">
                  <c:v>73743.825617315495</c:v>
                </c:pt>
                <c:pt idx="352">
                  <c:v>73743.8256192384</c:v>
                </c:pt>
                <c:pt idx="353">
                  <c:v>73743.825621040363</c:v>
                </c:pt>
                <c:pt idx="354">
                  <c:v>73743.825622728982</c:v>
                </c:pt>
                <c:pt idx="355">
                  <c:v>73743.825624311401</c:v>
                </c:pt>
                <c:pt idx="356">
                  <c:v>73743.825625794299</c:v>
                </c:pt>
                <c:pt idx="357">
                  <c:v>73743.82562718392</c:v>
                </c:pt>
                <c:pt idx="358">
                  <c:v>73743.825628486142</c:v>
                </c:pt>
                <c:pt idx="359">
                  <c:v>73743.825629706465</c:v>
                </c:pt>
                <c:pt idx="360">
                  <c:v>73743.825630850028</c:v>
                </c:pt>
                <c:pt idx="361">
                  <c:v>73743.825631921674</c:v>
                </c:pt>
                <c:pt idx="362">
                  <c:v>73743.825632925917</c:v>
                </c:pt>
                <c:pt idx="363">
                  <c:v>73743.825633867003</c:v>
                </c:pt>
                <c:pt idx="364">
                  <c:v>73743.825634748893</c:v>
                </c:pt>
              </c:numCache>
            </c:numRef>
          </c:val>
          <c:smooth val="0"/>
          <c:extLst>
            <c:ext xmlns:c16="http://schemas.microsoft.com/office/drawing/2014/chart" uri="{C3380CC4-5D6E-409C-BE32-E72D297353CC}">
              <c16:uniqueId val="{00000000-7338-4C80-8B88-4A53C00E1CD4}"/>
            </c:ext>
          </c:extLst>
        </c:ser>
        <c:dLbls>
          <c:showLegendKey val="0"/>
          <c:showVal val="0"/>
          <c:showCatName val="0"/>
          <c:showSerName val="0"/>
          <c:showPercent val="0"/>
          <c:showBubbleSize val="0"/>
        </c:dLbls>
        <c:marker val="1"/>
        <c:smooth val="0"/>
        <c:axId val="149458367"/>
        <c:axId val="335164799"/>
        <c:extLst/>
      </c:lineChart>
      <c:dateAx>
        <c:axId val="284086479"/>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7306207"/>
        <c:crosses val="autoZero"/>
        <c:auto val="1"/>
        <c:lblOffset val="100"/>
        <c:baseTimeUnit val="days"/>
      </c:dateAx>
      <c:valAx>
        <c:axId val="4973062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pt-PT" sz="1200"/>
                  <a:t>Resources</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284086479"/>
        <c:crosses val="autoZero"/>
        <c:crossBetween val="between"/>
      </c:valAx>
      <c:valAx>
        <c:axId val="335164799"/>
        <c:scaling>
          <c:orientation val="minMax"/>
        </c:scaling>
        <c:delete val="0"/>
        <c:axPos val="r"/>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pt-PT" sz="1050"/>
                  <a:t>Patients</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rgbClr val="00B0F0"/>
                </a:solidFill>
                <a:latin typeface="+mn-lt"/>
                <a:ea typeface="+mn-ea"/>
                <a:cs typeface="+mn-cs"/>
              </a:defRPr>
            </a:pPr>
            <a:endParaRPr lang="en-US"/>
          </a:p>
        </c:txPr>
        <c:crossAx val="149458367"/>
        <c:crosses val="max"/>
        <c:crossBetween val="between"/>
      </c:valAx>
      <c:dateAx>
        <c:axId val="149458367"/>
        <c:scaling>
          <c:orientation val="minMax"/>
        </c:scaling>
        <c:delete val="1"/>
        <c:axPos val="b"/>
        <c:numFmt formatCode="m/d/yyyy" sourceLinked="1"/>
        <c:majorTickMark val="out"/>
        <c:minorTickMark val="none"/>
        <c:tickLblPos val="nextTo"/>
        <c:crossAx val="335164799"/>
        <c:crosses val="autoZero"/>
        <c:auto val="1"/>
        <c:lblOffset val="100"/>
        <c:baseTimeUnit val="days"/>
      </c:dateAx>
      <c:spPr>
        <a:noFill/>
        <a:ln>
          <a:noFill/>
        </a:ln>
        <a:effectLst/>
      </c:spPr>
    </c:plotArea>
    <c:legend>
      <c:legendPos val="b"/>
      <c:layout>
        <c:manualLayout>
          <c:xMode val="edge"/>
          <c:yMode val="edge"/>
          <c:x val="0"/>
          <c:y val="0.87005370738732513"/>
          <c:w val="0.99760182693314592"/>
          <c:h val="0.1299463342575656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Model Fit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SIR_V4!$S$1</c:f>
              <c:strCache>
                <c:ptCount val="1"/>
                <c:pt idx="0">
                  <c:v>Reported</c:v>
                </c:pt>
              </c:strCache>
            </c:strRef>
          </c:tx>
          <c:spPr>
            <a:ln w="28575" cap="rnd">
              <a:solidFill>
                <a:schemeClr val="accent1"/>
              </a:solidFill>
              <a:round/>
            </a:ln>
            <a:effectLst/>
          </c:spPr>
          <c:marker>
            <c:symbol val="none"/>
          </c:marker>
          <c:val>
            <c:numRef>
              <c:f>SIR_V4!$S$2:$S$20</c:f>
              <c:numCache>
                <c:formatCode>General</c:formatCode>
                <c:ptCount val="19"/>
                <c:pt idx="0">
                  <c:v>2</c:v>
                </c:pt>
                <c:pt idx="1">
                  <c:v>2.716592735368502</c:v>
                </c:pt>
                <c:pt idx="2">
                  <c:v>3.65529931191046</c:v>
                </c:pt>
                <c:pt idx="3">
                  <c:v>4.8849396026084833</c:v>
                </c:pt>
                <c:pt idx="4">
                  <c:v>6.4956561613335921</c:v>
                </c:pt>
                <c:pt idx="5">
                  <c:v>8.6055190108816166</c:v>
                </c:pt>
                <c:pt idx="6">
                  <c:v>11.369175180622022</c:v>
                </c:pt>
                <c:pt idx="7">
                  <c:v>14.989175217538161</c:v>
                </c:pt>
                <c:pt idx="8">
                  <c:v>19.730803800392358</c:v>
                </c:pt>
                <c:pt idx="9">
                  <c:v>25.941496168480597</c:v>
                </c:pt>
                <c:pt idx="10">
                  <c:v>34.07625431021291</c:v>
                </c:pt>
                <c:pt idx="11">
                  <c:v>44.730909920890468</c:v>
                </c:pt>
                <c:pt idx="12">
                  <c:v>56.129347773444266</c:v>
                </c:pt>
                <c:pt idx="13">
                  <c:v>68.326699736609498</c:v>
                </c:pt>
                <c:pt idx="14">
                  <c:v>81.381906343726342</c:v>
                </c:pt>
                <c:pt idx="15">
                  <c:v>95.357995501376507</c:v>
                </c:pt>
                <c:pt idx="16">
                  <c:v>110.32237971700317</c:v>
                </c:pt>
                <c:pt idx="17">
                  <c:v>126.34717310911958</c:v>
                </c:pt>
                <c:pt idx="18">
                  <c:v>143.5095295321363</c:v>
                </c:pt>
              </c:numCache>
            </c:numRef>
          </c:val>
          <c:smooth val="0"/>
          <c:extLst>
            <c:ext xmlns:c16="http://schemas.microsoft.com/office/drawing/2014/chart" uri="{C3380CC4-5D6E-409C-BE32-E72D297353CC}">
              <c16:uniqueId val="{00000000-B39A-488D-9595-52D272D99123}"/>
            </c:ext>
          </c:extLst>
        </c:ser>
        <c:ser>
          <c:idx val="1"/>
          <c:order val="1"/>
          <c:tx>
            <c:strRef>
              <c:f>SIR_V4!$T$1</c:f>
              <c:strCache>
                <c:ptCount val="1"/>
                <c:pt idx="0">
                  <c:v>New Reported</c:v>
                </c:pt>
              </c:strCache>
            </c:strRef>
          </c:tx>
          <c:spPr>
            <a:ln w="28575" cap="rnd">
              <a:solidFill>
                <a:schemeClr val="accent2"/>
              </a:solidFill>
              <a:round/>
            </a:ln>
            <a:effectLst/>
          </c:spPr>
          <c:marker>
            <c:symbol val="none"/>
          </c:marker>
          <c:val>
            <c:numRef>
              <c:f>SIR_V4!$T$2:$T$20</c:f>
              <c:numCache>
                <c:formatCode>General</c:formatCode>
                <c:ptCount val="19"/>
                <c:pt idx="0">
                  <c:v>2</c:v>
                </c:pt>
                <c:pt idx="1">
                  <c:v>0.71659273536850199</c:v>
                </c:pt>
                <c:pt idx="2">
                  <c:v>0.93870657654195788</c:v>
                </c:pt>
                <c:pt idx="3">
                  <c:v>1.2296402906980235</c:v>
                </c:pt>
                <c:pt idx="4">
                  <c:v>1.6107165587251087</c:v>
                </c:pt>
                <c:pt idx="5">
                  <c:v>2.1098628495480249</c:v>
                </c:pt>
                <c:pt idx="6">
                  <c:v>2.7636561697404067</c:v>
                </c:pt>
                <c:pt idx="7">
                  <c:v>3.6200000369161387</c:v>
                </c:pt>
                <c:pt idx="8">
                  <c:v>4.7416285828541973</c:v>
                </c:pt>
                <c:pt idx="9">
                  <c:v>6.2106923680882407</c:v>
                </c:pt>
                <c:pt idx="10">
                  <c:v>8.1347581417323127</c:v>
                </c:pt>
                <c:pt idx="11">
                  <c:v>10.654655610677558</c:v>
                </c:pt>
                <c:pt idx="12">
                  <c:v>11.398437852553801</c:v>
                </c:pt>
                <c:pt idx="13">
                  <c:v>12.197351963165239</c:v>
                </c:pt>
                <c:pt idx="14">
                  <c:v>13.055206607116842</c:v>
                </c:pt>
                <c:pt idx="15">
                  <c:v>13.97608915765016</c:v>
                </c:pt>
                <c:pt idx="16">
                  <c:v>14.964384215626669</c:v>
                </c:pt>
                <c:pt idx="17">
                  <c:v>16.024793392116404</c:v>
                </c:pt>
                <c:pt idx="18">
                  <c:v>17.162356423016714</c:v>
                </c:pt>
              </c:numCache>
            </c:numRef>
          </c:val>
          <c:smooth val="0"/>
          <c:extLst>
            <c:ext xmlns:c16="http://schemas.microsoft.com/office/drawing/2014/chart" uri="{C3380CC4-5D6E-409C-BE32-E72D297353CC}">
              <c16:uniqueId val="{00000001-B39A-488D-9595-52D272D99123}"/>
            </c:ext>
          </c:extLst>
        </c:ser>
        <c:ser>
          <c:idx val="2"/>
          <c:order val="2"/>
          <c:tx>
            <c:strRef>
              <c:f>SIR_V4!$U$1</c:f>
              <c:strCache>
                <c:ptCount val="1"/>
                <c:pt idx="0">
                  <c:v>True Values Reported</c:v>
                </c:pt>
              </c:strCache>
            </c:strRef>
          </c:tx>
          <c:spPr>
            <a:ln w="28575" cap="rnd">
              <a:solidFill>
                <a:schemeClr val="accent3"/>
              </a:solidFill>
              <a:round/>
            </a:ln>
            <a:effectLst/>
          </c:spPr>
          <c:marker>
            <c:symbol val="none"/>
          </c:marker>
          <c:val>
            <c:numRef>
              <c:f>SIR_V4!$U$2:$U$20</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smooth val="0"/>
          <c:extLst>
            <c:ext xmlns:c16="http://schemas.microsoft.com/office/drawing/2014/chart" uri="{C3380CC4-5D6E-409C-BE32-E72D297353CC}">
              <c16:uniqueId val="{00000002-B39A-488D-9595-52D272D99123}"/>
            </c:ext>
          </c:extLst>
        </c:ser>
        <c:dLbls>
          <c:showLegendKey val="0"/>
          <c:showVal val="0"/>
          <c:showCatName val="0"/>
          <c:showSerName val="0"/>
          <c:showPercent val="0"/>
          <c:showBubbleSize val="0"/>
        </c:dLbls>
        <c:smooth val="0"/>
        <c:axId val="1120430528"/>
        <c:axId val="728436480"/>
      </c:lineChart>
      <c:catAx>
        <c:axId val="112043052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8436480"/>
        <c:crosses val="autoZero"/>
        <c:auto val="1"/>
        <c:lblAlgn val="ctr"/>
        <c:lblOffset val="100"/>
        <c:noMultiLvlLbl val="0"/>
      </c:catAx>
      <c:valAx>
        <c:axId val="7284364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0430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Detected Active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SIR_V4!$Q$1</c:f>
              <c:strCache>
                <c:ptCount val="1"/>
                <c:pt idx="0">
                  <c:v>Detected Active</c:v>
                </c:pt>
              </c:strCache>
            </c:strRef>
          </c:tx>
          <c:spPr>
            <a:ln w="28575" cap="rnd">
              <a:solidFill>
                <a:schemeClr val="accent1"/>
              </a:solidFill>
              <a:round/>
            </a:ln>
            <a:effectLst/>
          </c:spPr>
          <c:marker>
            <c:symbol val="none"/>
          </c:marker>
          <c:val>
            <c:numRef>
              <c:f>SIR_V4!$Q$2:$Q$213</c:f>
              <c:numCache>
                <c:formatCode>General</c:formatCode>
                <c:ptCount val="212"/>
                <c:pt idx="0">
                  <c:v>2</c:v>
                </c:pt>
                <c:pt idx="1">
                  <c:v>2.5737355925113592</c:v>
                </c:pt>
                <c:pt idx="2">
                  <c:v>3.328603912445363</c:v>
                </c:pt>
                <c:pt idx="3">
                  <c:v>4.3204867808258607</c:v>
                </c:pt>
                <c:pt idx="4">
                  <c:v>5.6225971409205506</c:v>
                </c:pt>
                <c:pt idx="5">
                  <c:v>7.3308459089742497</c:v>
                </c:pt>
                <c:pt idx="6">
                  <c:v>9.5708702280736393</c:v>
                </c:pt>
                <c:pt idx="7">
                  <c:v>12.507236677270232</c:v>
                </c:pt>
                <c:pt idx="8">
                  <c:v>16.355491211747985</c:v>
                </c:pt>
                <c:pt idx="9">
                  <c:v>21.397934207568515</c:v>
                </c:pt>
                <c:pt idx="10">
                  <c:v>28.004268477331649</c:v>
                </c:pt>
                <c:pt idx="11">
                  <c:v>36.658619196771234</c:v>
                </c:pt>
                <c:pt idx="12">
                  <c:v>45.438584249555667</c:v>
                </c:pt>
                <c:pt idx="13">
                  <c:v>54.390323052038362</c:v>
                </c:pt>
                <c:pt idx="14">
                  <c:v>63.560506584009602</c:v>
                </c:pt>
                <c:pt idx="15">
                  <c:v>72.99655955708765</c:v>
                </c:pt>
                <c:pt idx="16">
                  <c:v>82.746903804350907</c:v>
                </c:pt>
                <c:pt idx="17">
                  <c:v>92.861204067585106</c:v>
                </c:pt>
                <c:pt idx="18">
                  <c:v>103.39061734291717</c:v>
                </c:pt>
                <c:pt idx="19">
                  <c:v>114.38804693365383</c:v>
                </c:pt>
                <c:pt idx="20">
                  <c:v>125.90840235034867</c:v>
                </c:pt>
                <c:pt idx="21">
                  <c:v>138.00886619196606</c:v>
                </c:pt>
                <c:pt idx="22">
                  <c:v>150.74916913792919</c:v>
                </c:pt>
                <c:pt idx="23">
                  <c:v>164.19187417821263</c:v>
                </c:pt>
                <c:pt idx="24">
                  <c:v>178.40267120678394</c:v>
                </c:pt>
                <c:pt idx="25">
                  <c:v>193.45068310184783</c:v>
                </c:pt>
                <c:pt idx="26">
                  <c:v>209.40878441364265</c:v>
                </c:pt>
                <c:pt idx="27">
                  <c:v>226.35393377601383</c:v>
                </c:pt>
                <c:pt idx="28">
                  <c:v>244.36752115054361</c:v>
                </c:pt>
                <c:pt idx="29">
                  <c:v>263.53573100040796</c:v>
                </c:pt>
                <c:pt idx="30">
                  <c:v>283.94992247393918</c:v>
                </c:pt>
                <c:pt idx="31">
                  <c:v>305.70702765349063</c:v>
                </c:pt>
                <c:pt idx="32">
                  <c:v>328.90996889179235</c:v>
                </c:pt>
                <c:pt idx="33">
                  <c:v>353.66809621347056</c:v>
                </c:pt>
                <c:pt idx="34">
                  <c:v>380.09764570141908</c:v>
                </c:pt>
                <c:pt idx="35">
                  <c:v>408.32221971357393</c:v>
                </c:pt>
                <c:pt idx="36">
                  <c:v>438.47328968232193</c:v>
                </c:pt>
                <c:pt idx="37">
                  <c:v>470.69072213285523</c:v>
                </c:pt>
                <c:pt idx="38">
                  <c:v>505.12332841440502</c:v>
                </c:pt>
                <c:pt idx="39">
                  <c:v>541.92943846513674</c:v>
                </c:pt>
                <c:pt idx="40">
                  <c:v>581.27749872272761</c:v>
                </c:pt>
                <c:pt idx="41">
                  <c:v>623.34669404288161</c:v>
                </c:pt>
                <c:pt idx="42">
                  <c:v>668.32759319129548</c:v>
                </c:pt>
                <c:pt idx="43">
                  <c:v>716.42281712425211</c:v>
                </c:pt>
                <c:pt idx="44">
                  <c:v>767.84772886182247</c:v>
                </c:pt>
                <c:pt idx="45">
                  <c:v>822.83114327765725</c:v>
                </c:pt>
                <c:pt idx="46">
                  <c:v>881.6160545719149</c:v>
                </c:pt>
                <c:pt idx="47">
                  <c:v>944.46037854970268</c:v>
                </c:pt>
                <c:pt idx="48">
                  <c:v>1011.6377060865491</c:v>
                </c:pt>
                <c:pt idx="49">
                  <c:v>1083.4380633143676</c:v>
                </c:pt>
                <c:pt idx="50">
                  <c:v>1160.1686730951023</c:v>
                </c:pt>
                <c:pt idx="51">
                  <c:v>1242.154711253439</c:v>
                </c:pt>
                <c:pt idx="52">
                  <c:v>1329.7400498031766</c:v>
                </c:pt>
                <c:pt idx="53">
                  <c:v>1423.2879780127603</c:v>
                </c:pt>
                <c:pt idx="54">
                  <c:v>1523.1818906033254</c:v>
                </c:pt>
                <c:pt idx="55">
                  <c:v>1629.8259306475572</c:v>
                </c:pt>
                <c:pt idx="56">
                  <c:v>1743.6455728315032</c:v>
                </c:pt>
                <c:pt idx="57">
                  <c:v>1865.0881306482192</c:v>
                </c:pt>
                <c:pt idx="58">
                  <c:v>1994.623168808959</c:v>
                </c:pt>
                <c:pt idx="59">
                  <c:v>2132.7427996859369</c:v>
                </c:pt>
                <c:pt idx="60">
                  <c:v>2279.9618399473279</c:v>
                </c:pt>
                <c:pt idx="61">
                  <c:v>2436.8178007238671</c:v>
                </c:pt>
                <c:pt idx="62">
                  <c:v>2603.8706816794365</c:v>
                </c:pt>
                <c:pt idx="63">
                  <c:v>2781.7025362781492</c:v>
                </c:pt>
                <c:pt idx="64">
                  <c:v>2970.9167723929095</c:v>
                </c:pt>
                <c:pt idx="65">
                  <c:v>3172.1371492452968</c:v>
                </c:pt>
                <c:pt idx="66">
                  <c:v>3386.0064285812191</c:v>
                </c:pt>
                <c:pt idx="67">
                  <c:v>3613.1846350679893</c:v>
                </c:pt>
                <c:pt idx="68">
                  <c:v>3854.3468782653877</c:v>
                </c:pt>
                <c:pt idx="69">
                  <c:v>4110.1806863192523</c:v>
                </c:pt>
                <c:pt idx="70">
                  <c:v>4381.3827999206851</c:v>
                </c:pt>
                <c:pt idx="71">
                  <c:v>4668.6553742640908</c:v>
                </c:pt>
                <c:pt idx="72">
                  <c:v>4972.7015369476339</c:v>
                </c:pt>
                <c:pt idx="73">
                  <c:v>5294.220251241707</c:v>
                </c:pt>
                <c:pt idx="74">
                  <c:v>5633.9004371803358</c:v>
                </c:pt>
                <c:pt idx="75">
                  <c:v>5992.414307801936</c:v>
                </c:pt>
                <c:pt idx="76">
                  <c:v>6370.4098848865906</c:v>
                </c:pt>
                <c:pt idx="77">
                  <c:v>6768.5026680156088</c:v>
                </c:pt>
                <c:pt idx="78">
                  <c:v>7187.266443011923</c:v>
                </c:pt>
                <c:pt idx="79">
                  <c:v>7627.2232310734043</c:v>
                </c:pt>
                <c:pt idx="80">
                  <c:v>8088.8323984002209</c:v>
                </c:pt>
                <c:pt idx="81">
                  <c:v>8572.478967979936</c:v>
                </c:pt>
                <c:pt idx="82">
                  <c:v>9078.4612004620431</c:v>
                </c:pt>
                <c:pt idx="83">
                  <c:v>9606.9775396219702</c:v>
                </c:pt>
                <c:pt idx="84">
                  <c:v>10158.113049508212</c:v>
                </c:pt>
                <c:pt idx="85">
                  <c:v>10731.825504509068</c:v>
                </c:pt>
                <c:pt idx="86">
                  <c:v>11327.931329561856</c:v>
                </c:pt>
                <c:pt idx="87">
                  <c:v>11946.09162460126</c:v>
                </c:pt>
                <c:pt idx="88">
                  <c:v>12585.798543886562</c:v>
                </c:pt>
                <c:pt idx="89">
                  <c:v>13246.362335583772</c:v>
                </c:pt>
                <c:pt idx="90">
                  <c:v>13926.899378194894</c:v>
                </c:pt>
                <c:pt idx="91">
                  <c:v>14626.321576216078</c:v>
                </c:pt>
                <c:pt idx="92">
                  <c:v>15343.327495736559</c:v>
                </c:pt>
                <c:pt idx="93">
                  <c:v>16076.395629494096</c:v>
                </c:pt>
                <c:pt idx="94">
                  <c:v>16823.780178196008</c:v>
                </c:pt>
                <c:pt idx="95">
                  <c:v>17583.509718931859</c:v>
                </c:pt>
                <c:pt idx="96">
                  <c:v>18353.389100846234</c:v>
                </c:pt>
                <c:pt idx="97">
                  <c:v>19131.004862030823</c:v>
                </c:pt>
                <c:pt idx="98">
                  <c:v>19913.73439962175</c:v>
                </c:pt>
                <c:pt idx="99">
                  <c:v>20698.759047925152</c:v>
                </c:pt>
                <c:pt idx="100">
                  <c:v>21483.081128485886</c:v>
                </c:pt>
                <c:pt idx="101">
                  <c:v>22263.544933708887</c:v>
                </c:pt>
                <c:pt idx="102">
                  <c:v>23036.861495160865</c:v>
                </c:pt>
                <c:pt idx="103">
                  <c:v>23799.636873016829</c:v>
                </c:pt>
                <c:pt idx="104">
                  <c:v>24548.403588872057</c:v>
                </c:pt>
                <c:pt idx="105">
                  <c:v>25279.654715289529</c:v>
                </c:pt>
                <c:pt idx="106">
                  <c:v>25989.880037059382</c:v>
                </c:pt>
                <c:pt idx="107">
                  <c:v>26675.603616053471</c:v>
                </c:pt>
                <c:pt idx="108">
                  <c:v>27333.422028065957</c:v>
                </c:pt>
                <c:pt idx="109">
                  <c:v>27960.042499605166</c:v>
                </c:pt>
                <c:pt idx="110">
                  <c:v>28552.320157622802</c:v>
                </c:pt>
                <c:pt idx="111">
                  <c:v>29107.293616752064</c:v>
                </c:pt>
                <c:pt idx="112">
                  <c:v>29622.218166545699</c:v>
                </c:pt>
                <c:pt idx="113">
                  <c:v>30094.595883886293</c:v>
                </c:pt>
                <c:pt idx="114">
                  <c:v>30522.202080377032</c:v>
                </c:pt>
                <c:pt idx="115">
                  <c:v>30903.107597259168</c:v>
                </c:pt>
                <c:pt idx="116">
                  <c:v>31235.696576603972</c:v>
                </c:pt>
                <c:pt idx="117">
                  <c:v>31518.679462070097</c:v>
                </c:pt>
                <c:pt idx="118">
                  <c:v>31751.101110117972</c:v>
                </c:pt>
                <c:pt idx="119">
                  <c:v>31932.344018094656</c:v>
                </c:pt>
                <c:pt idx="120">
                  <c:v>32062.126794338972</c:v>
                </c:pt>
                <c:pt idx="121">
                  <c:v>32140.498103354632</c:v>
                </c:pt>
                <c:pt idx="122">
                  <c:v>32167.826412927738</c:v>
                </c:pt>
                <c:pt idx="123">
                  <c:v>32144.785947507655</c:v>
                </c:pt>
                <c:pt idx="124">
                  <c:v>32072.339311853797</c:v>
                </c:pt>
                <c:pt idx="125">
                  <c:v>31951.717290411161</c:v>
                </c:pt>
                <c:pt idx="126">
                  <c:v>31784.39635147604</c:v>
                </c:pt>
                <c:pt idx="127">
                  <c:v>31572.07439201343</c:v>
                </c:pt>
                <c:pt idx="128">
                  <c:v>31316.645250612008</c:v>
                </c:pt>
                <c:pt idx="129">
                  <c:v>31020.172494534814</c:v>
                </c:pt>
                <c:pt idx="130">
                  <c:v>30684.862954417007</c:v>
                </c:pt>
                <c:pt idx="131">
                  <c:v>30313.040439256081</c:v>
                </c:pt>
                <c:pt idx="132">
                  <c:v>29907.120017295678</c:v>
                </c:pt>
                <c:pt idx="133">
                  <c:v>29469.583197464151</c:v>
                </c:pt>
                <c:pt idx="134">
                  <c:v>29002.954293238559</c:v>
                </c:pt>
                <c:pt idx="135">
                  <c:v>28509.77819795781</c:v>
                </c:pt>
                <c:pt idx="136">
                  <c:v>27992.599749219095</c:v>
                </c:pt>
                <c:pt idx="137">
                  <c:v>27453.944811278663</c:v>
                </c:pt>
                <c:pt idx="138">
                  <c:v>26896.303159272509</c:v>
                </c:pt>
                <c:pt idx="139">
                  <c:v>26322.113208233033</c:v>
                </c:pt>
                <c:pt idx="140">
                  <c:v>25733.748593716038</c:v>
                </c:pt>
                <c:pt idx="141">
                  <c:v>25133.506579564812</c:v>
                </c:pt>
                <c:pt idx="142">
                  <c:v>24523.598241938955</c:v>
                </c:pt>
                <c:pt idx="143">
                  <c:v>23906.140357092696</c:v>
                </c:pt>
                <c:pt idx="144">
                  <c:v>23283.148903253714</c:v>
                </c:pt>
                <c:pt idx="145">
                  <c:v>22656.534073999312</c:v>
                </c:pt>
                <c:pt idx="146">
                  <c:v>22028.096691365929</c:v>
                </c:pt>
                <c:pt idx="147">
                  <c:v>21399.5259011421</c:v>
                </c:pt>
                <c:pt idx="148">
                  <c:v>20772.398029953081</c:v>
                </c:pt>
                <c:pt idx="149">
                  <c:v>20148.176483419044</c:v>
                </c:pt>
                <c:pt idx="150">
                  <c:v>19528.212566445716</c:v>
                </c:pt>
                <c:pt idx="151">
                  <c:v>18913.747110198001</c:v>
                </c:pt>
                <c:pt idx="152">
                  <c:v>18305.912795155818</c:v>
                </c:pt>
                <c:pt idx="153">
                  <c:v>17705.737065534096</c:v>
                </c:pt>
                <c:pt idx="154">
                  <c:v>17114.14553697834</c:v>
                </c:pt>
                <c:pt idx="155">
                  <c:v>16531.965806573298</c:v>
                </c:pt>
                <c:pt idx="156">
                  <c:v>15959.93158161049</c:v>
                </c:pt>
                <c:pt idx="157">
                  <c:v>15398.687051069843</c:v>
                </c:pt>
                <c:pt idx="158">
                  <c:v>14848.791431232668</c:v>
                </c:pt>
                <c:pt idx="159">
                  <c:v>14310.723624137041</c:v>
                </c:pt>
                <c:pt idx="160">
                  <c:v>13784.886934618318</c:v>
                </c:pt>
                <c:pt idx="161">
                  <c:v>13271.613798374921</c:v>
                </c:pt>
                <c:pt idx="162">
                  <c:v>12771.170479811099</c:v>
                </c:pt>
                <c:pt idx="163">
                  <c:v>12283.761704299131</c:v>
                </c:pt>
                <c:pt idx="164">
                  <c:v>11809.535194952747</c:v>
                </c:pt>
                <c:pt idx="165">
                  <c:v>11348.586089002682</c:v>
                </c:pt>
                <c:pt idx="166">
                  <c:v>10900.961213415278</c:v>
                </c:pt>
                <c:pt idx="167">
                  <c:v>10466.663203504275</c:v>
                </c:pt>
                <c:pt idx="168">
                  <c:v>10045.654451969291</c:v>
                </c:pt>
                <c:pt idx="169">
                  <c:v>9637.8608790707785</c:v>
                </c:pt>
                <c:pt idx="170">
                  <c:v>9243.1755175429953</c:v>
                </c:pt>
                <c:pt idx="171">
                  <c:v>8861.4619083781072</c:v>
                </c:pt>
                <c:pt idx="172">
                  <c:v>8492.557305811777</c:v>
                </c:pt>
                <c:pt idx="173">
                  <c:v>8136.2756917297174</c:v>
                </c:pt>
                <c:pt idx="174">
                  <c:v>7792.4106013221208</c:v>
                </c:pt>
                <c:pt idx="175">
                  <c:v>7460.7377631642184</c:v>
                </c:pt>
                <c:pt idx="176">
                  <c:v>7141.0175580216601</c:v>
                </c:pt>
                <c:pt idx="177">
                  <c:v>6832.9973015925671</c:v>
                </c:pt>
                <c:pt idx="178">
                  <c:v>6536.4133571267339</c:v>
                </c:pt>
                <c:pt idx="179">
                  <c:v>6250.9930844276105</c:v>
                </c:pt>
                <c:pt idx="180">
                  <c:v>5976.4566321640605</c:v>
                </c:pt>
                <c:pt idx="181">
                  <c:v>5712.5185807146772</c:v>
                </c:pt>
                <c:pt idx="182">
                  <c:v>5458.8894429542679</c:v>
                </c:pt>
                <c:pt idx="183">
                  <c:v>5215.2770304851883</c:v>
                </c:pt>
                <c:pt idx="184">
                  <c:v>4981.3876928292739</c:v>
                </c:pt>
                <c:pt idx="185">
                  <c:v>4756.927437041616</c:v>
                </c:pt>
                <c:pt idx="186">
                  <c:v>4541.6029350964081</c:v>
                </c:pt>
                <c:pt idx="187">
                  <c:v>4335.1224262375163</c:v>
                </c:pt>
                <c:pt idx="188">
                  <c:v>4137.1965212910418</c:v>
                </c:pt>
                <c:pt idx="189">
                  <c:v>3947.5389157117443</c:v>
                </c:pt>
                <c:pt idx="190">
                  <c:v>3765.8670178864791</c:v>
                </c:pt>
                <c:pt idx="191">
                  <c:v>3591.902498951818</c:v>
                </c:pt>
                <c:pt idx="192">
                  <c:v>3425.3717701047904</c:v>
                </c:pt>
                <c:pt idx="193">
                  <c:v>3266.0063930996821</c:v>
                </c:pt>
                <c:pt idx="194">
                  <c:v>3113.5434293338258</c:v>
                </c:pt>
                <c:pt idx="195">
                  <c:v>2967.725732634482</c:v>
                </c:pt>
                <c:pt idx="196">
                  <c:v>2828.3021905699793</c:v>
                </c:pt>
                <c:pt idx="197">
                  <c:v>2695.0279188234454</c:v>
                </c:pt>
                <c:pt idx="198">
                  <c:v>2567.66441288856</c:v>
                </c:pt>
                <c:pt idx="199">
                  <c:v>2445.979661075296</c:v>
                </c:pt>
                <c:pt idx="200">
                  <c:v>2329.7482225507242</c:v>
                </c:pt>
                <c:pt idx="201">
                  <c:v>2218.7512738865648</c:v>
                </c:pt>
                <c:pt idx="202">
                  <c:v>2112.7766273419156</c:v>
                </c:pt>
                <c:pt idx="203">
                  <c:v>2011.6187238769853</c:v>
                </c:pt>
                <c:pt idx="204">
                  <c:v>1915.0786036719478</c:v>
                </c:pt>
                <c:pt idx="205">
                  <c:v>1822.96385671441</c:v>
                </c:pt>
                <c:pt idx="206">
                  <c:v>1735.0885558194541</c:v>
                </c:pt>
                <c:pt idx="207">
                  <c:v>1651.2731742577025</c:v>
                </c:pt>
                <c:pt idx="208">
                  <c:v>1571.3444899892079</c:v>
                </c:pt>
                <c:pt idx="209">
                  <c:v>1495.1354783339573</c:v>
                </c:pt>
                <c:pt idx="210">
                  <c:v>1422.4851947531142</c:v>
                </c:pt>
                <c:pt idx="211">
                  <c:v>1353.2386492684789</c:v>
                </c:pt>
              </c:numCache>
            </c:numRef>
          </c:val>
          <c:smooth val="0"/>
          <c:extLst>
            <c:ext xmlns:c16="http://schemas.microsoft.com/office/drawing/2014/chart" uri="{C3380CC4-5D6E-409C-BE32-E72D297353CC}">
              <c16:uniqueId val="{00000000-B87C-4BB4-8D76-4E6C9CA3DAB4}"/>
            </c:ext>
          </c:extLst>
        </c:ser>
        <c:dLbls>
          <c:showLegendKey val="0"/>
          <c:showVal val="0"/>
          <c:showCatName val="0"/>
          <c:showSerName val="0"/>
          <c:showPercent val="0"/>
          <c:showBubbleSize val="0"/>
        </c:dLbls>
        <c:smooth val="0"/>
        <c:axId val="701540016"/>
        <c:axId val="710908560"/>
      </c:lineChart>
      <c:catAx>
        <c:axId val="70154001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0908560"/>
        <c:crosses val="autoZero"/>
        <c:auto val="1"/>
        <c:lblAlgn val="ctr"/>
        <c:lblOffset val="100"/>
        <c:noMultiLvlLbl val="0"/>
      </c:catAx>
      <c:valAx>
        <c:axId val="710908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15400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689516727160153E-2"/>
          <c:y val="3.403061545411399E-2"/>
          <c:w val="0.8615254873206375"/>
          <c:h val="0.58422519203448198"/>
        </c:manualLayout>
      </c:layout>
      <c:lineChart>
        <c:grouping val="standard"/>
        <c:varyColors val="0"/>
        <c:ser>
          <c:idx val="6"/>
          <c:order val="1"/>
          <c:tx>
            <c:strRef>
              <c:f>Calculation!$AX$2</c:f>
              <c:strCache>
                <c:ptCount val="1"/>
                <c:pt idx="0">
                  <c:v>Total medical practioner Needed</c:v>
                </c:pt>
              </c:strCache>
            </c:strRef>
          </c:tx>
          <c:spPr>
            <a:ln w="19050" cap="rnd">
              <a:solidFill>
                <a:schemeClr val="accent4"/>
              </a:solidFill>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[0]!PhysiciansNeed</c:f>
              <c:numCache>
                <c:formatCode>0.0000</c:formatCode>
                <c:ptCount val="365"/>
                <c:pt idx="0">
                  <c:v>0.18228644555194634</c:v>
                </c:pt>
                <c:pt idx="1">
                  <c:v>0.25388332694900928</c:v>
                </c:pt>
                <c:pt idx="2">
                  <c:v>0.35523587572962079</c:v>
                </c:pt>
                <c:pt idx="3">
                  <c:v>0.49841149402546236</c:v>
                </c:pt>
                <c:pt idx="4">
                  <c:v>0.70041865008868964</c:v>
                </c:pt>
                <c:pt idx="5">
                  <c:v>0.98521984801866136</c:v>
                </c:pt>
                <c:pt idx="6">
                  <c:v>1.3865639271701569</c:v>
                </c:pt>
                <c:pt idx="7">
                  <c:v>1.9519689758472314</c:v>
                </c:pt>
                <c:pt idx="8">
                  <c:v>2.7483191515901977</c:v>
                </c:pt>
                <c:pt idx="9">
                  <c:v>3.8697213528500924</c:v>
                </c:pt>
                <c:pt idx="10">
                  <c:v>5.3514120523937665</c:v>
                </c:pt>
                <c:pt idx="11">
                  <c:v>7.2678056141206326</c:v>
                </c:pt>
                <c:pt idx="12">
                  <c:v>9.6916357045165569</c:v>
                </c:pt>
                <c:pt idx="13">
                  <c:v>12.686042033589008</c:v>
                </c:pt>
                <c:pt idx="14">
                  <c:v>16.294620868085183</c:v>
                </c:pt>
                <c:pt idx="15">
                  <c:v>20.530058593601822</c:v>
                </c:pt>
                <c:pt idx="16">
                  <c:v>25.362513747458806</c:v>
                </c:pt>
                <c:pt idx="17">
                  <c:v>30.709410501350881</c:v>
                </c:pt>
                <c:pt idx="18">
                  <c:v>36.428651575675595</c:v>
                </c:pt>
                <c:pt idx="19">
                  <c:v>42.317308821237717</c:v>
                </c:pt>
                <c:pt idx="20">
                  <c:v>49.19402129578328</c:v>
                </c:pt>
                <c:pt idx="21">
                  <c:v>57.208490277010512</c:v>
                </c:pt>
                <c:pt idx="22">
                  <c:v>66.531557811418381</c:v>
                </c:pt>
                <c:pt idx="23">
                  <c:v>77.357707284405706</c:v>
                </c:pt>
                <c:pt idx="24">
                  <c:v>89.906942524175321</c:v>
                </c:pt>
                <c:pt idx="25">
                  <c:v>104.42636939013738</c:v>
                </c:pt>
                <c:pt idx="26">
                  <c:v>121.19124780168652</c:v>
                </c:pt>
                <c:pt idx="27">
                  <c:v>140.50520548849997</c:v>
                </c:pt>
                <c:pt idx="28">
                  <c:v>162.69921443635684</c:v>
                </c:pt>
                <c:pt idx="29">
                  <c:v>188.12883009751971</c:v>
                </c:pt>
                <c:pt idx="30">
                  <c:v>217.16908909139909</c:v>
                </c:pt>
                <c:pt idx="31">
                  <c:v>250.20636660589923</c:v>
                </c:pt>
                <c:pt idx="32">
                  <c:v>287.62643163773726</c:v>
                </c:pt>
                <c:pt idx="33">
                  <c:v>329.79793859491463</c:v>
                </c:pt>
                <c:pt idx="34">
                  <c:v>377.05070099850116</c:v>
                </c:pt>
                <c:pt idx="35">
                  <c:v>429.64836018050374</c:v>
                </c:pt>
                <c:pt idx="36">
                  <c:v>487.75554556997122</c:v>
                </c:pt>
                <c:pt idx="37">
                  <c:v>551.40037016034842</c:v>
                </c:pt>
                <c:pt idx="38">
                  <c:v>620.43412995024119</c:v>
                </c:pt>
                <c:pt idx="39">
                  <c:v>694.49133235540876</c:v>
                </c:pt>
                <c:pt idx="40">
                  <c:v>772.95452356386772</c:v>
                </c:pt>
                <c:pt idx="41">
                  <c:v>854.92955801354469</c:v>
                </c:pt>
                <c:pt idx="42">
                  <c:v>939.23758192924845</c:v>
                </c:pt>
                <c:pt idx="43">
                  <c:v>1024.4296599361478</c:v>
                </c:pt>
                <c:pt idx="44">
                  <c:v>1108.8282989327902</c:v>
                </c:pt>
                <c:pt idx="45">
                  <c:v>1190.596994516791</c:v>
                </c:pt>
                <c:pt idx="46">
                  <c:v>1267.834624367852</c:v>
                </c:pt>
                <c:pt idx="47">
                  <c:v>1338.6867983614361</c:v>
                </c:pt>
                <c:pt idx="48">
                  <c:v>1401.4622724311203</c:v>
                </c:pt>
                <c:pt idx="49">
                  <c:v>1454.7404218698366</c:v>
                </c:pt>
                <c:pt idx="50">
                  <c:v>1497.4563528418116</c:v>
                </c:pt>
                <c:pt idx="51">
                  <c:v>1528.953573764441</c:v>
                </c:pt>
                <c:pt idx="52">
                  <c:v>1548.9994818242278</c:v>
                </c:pt>
                <c:pt idx="53">
                  <c:v>1557.7648869655859</c:v>
                </c:pt>
                <c:pt idx="54">
                  <c:v>1555.773938043824</c:v>
                </c:pt>
                <c:pt idx="55">
                  <c:v>1543.8340708347305</c:v>
                </c:pt>
                <c:pt idx="56">
                  <c:v>1522.9565822865236</c:v>
                </c:pt>
                <c:pt idx="57">
                  <c:v>1494.277430587734</c:v>
                </c:pt>
                <c:pt idx="58">
                  <c:v>1458.9855662127088</c:v>
                </c:pt>
                <c:pt idx="59">
                  <c:v>1418.2633174201637</c:v>
                </c:pt>
                <c:pt idx="60">
                  <c:v>1373.2407411746369</c:v>
                </c:pt>
                <c:pt idx="61">
                  <c:v>1324.9638015816413</c:v>
                </c:pt>
                <c:pt idx="62">
                  <c:v>1274.3748889135613</c:v>
                </c:pt>
                <c:pt idx="63">
                  <c:v>1222.3034936345452</c:v>
                </c:pt>
                <c:pt idx="64">
                  <c:v>1169.4646550677712</c:v>
                </c:pt>
                <c:pt idx="65">
                  <c:v>1116.4629424019849</c:v>
                </c:pt>
                <c:pt idx="66">
                  <c:v>1063.8000450736599</c:v>
                </c:pt>
                <c:pt idx="67">
                  <c:v>1011.8844369855881</c:v>
                </c:pt>
                <c:pt idx="68">
                  <c:v>961.04196139407691</c:v>
                </c:pt>
                <c:pt idx="69">
                  <c:v>911.5265206287321</c:v>
                </c:pt>
                <c:pt idx="70">
                  <c:v>863.53033071834511</c:v>
                </c:pt>
                <c:pt idx="71">
                  <c:v>817.19341385711448</c:v>
                </c:pt>
                <c:pt idx="72">
                  <c:v>772.61215777586858</c:v>
                </c:pt>
                <c:pt idx="73">
                  <c:v>729.84688013632092</c:v>
                </c:pt>
                <c:pt idx="74">
                  <c:v>688.92840825071391</c:v>
                </c:pt>
                <c:pt idx="75">
                  <c:v>649.86372904521704</c:v>
                </c:pt>
                <c:pt idx="76">
                  <c:v>612.64078901474613</c:v>
                </c:pt>
                <c:pt idx="77">
                  <c:v>577.23253510482277</c:v>
                </c:pt>
                <c:pt idx="78">
                  <c:v>543.60028964812966</c:v>
                </c:pt>
                <c:pt idx="79">
                  <c:v>511.69654906558844</c:v>
                </c:pt>
                <c:pt idx="80">
                  <c:v>481.4672894014314</c:v>
                </c:pt>
                <c:pt idx="81">
                  <c:v>452.8538535267632</c:v>
                </c:pt>
                <c:pt idx="82">
                  <c:v>425.79448608566281</c:v>
                </c:pt>
                <c:pt idx="83">
                  <c:v>400.22557364188492</c:v>
                </c:pt>
                <c:pt idx="84">
                  <c:v>376.08263940490292</c:v>
                </c:pt>
                <c:pt idx="85">
                  <c:v>353.30113457589886</c:v>
                </c:pt>
                <c:pt idx="86">
                  <c:v>331.81706183892396</c:v>
                </c:pt>
                <c:pt idx="87">
                  <c:v>311.56746083414913</c:v>
                </c:pt>
                <c:pt idx="88">
                  <c:v>292.49078054736736</c:v>
                </c:pt>
                <c:pt idx="89">
                  <c:v>274.52715936643983</c:v>
                </c:pt>
                <c:pt idx="90">
                  <c:v>257.61863001400303</c:v>
                </c:pt>
                <c:pt idx="91">
                  <c:v>241.70926358705333</c:v>
                </c:pt>
                <c:pt idx="92">
                  <c:v>226.74526444154756</c:v>
                </c:pt>
                <c:pt idx="93">
                  <c:v>212.67502558332296</c:v>
                </c:pt>
                <c:pt idx="94">
                  <c:v>199.4491525020965</c:v>
                </c:pt>
                <c:pt idx="95">
                  <c:v>187.02046195731691</c:v>
                </c:pt>
                <c:pt idx="96">
                  <c:v>175.34396104493072</c:v>
                </c:pt>
                <c:pt idx="97">
                  <c:v>164.37681090132861</c:v>
                </c:pt>
                <c:pt idx="98">
                  <c:v>154.07827859976925</c:v>
                </c:pt>
                <c:pt idx="99">
                  <c:v>144.40968013586155</c:v>
                </c:pt>
                <c:pt idx="100">
                  <c:v>135.33431685746007</c:v>
                </c:pt>
                <c:pt idx="101">
                  <c:v>126.81740724995095</c:v>
                </c:pt>
                <c:pt idx="102">
                  <c:v>118.82601562323606</c:v>
                </c:pt>
                <c:pt idx="103">
                  <c:v>111.32897894757883</c:v>
                </c:pt>
                <c:pt idx="104">
                  <c:v>104.29683284015036</c:v>
                </c:pt>
                <c:pt idx="105">
                  <c:v>97.701737502967546</c:v>
                </c:pt>
                <c:pt idx="106">
                  <c:v>91.517404248019432</c:v>
                </c:pt>
                <c:pt idx="107">
                  <c:v>85.719023110228903</c:v>
                </c:pt>
                <c:pt idx="108">
                  <c:v>80.283191938155767</c:v>
                </c:pt>
                <c:pt idx="109">
                  <c:v>75.187847261643952</c:v>
                </c:pt>
                <c:pt idx="110">
                  <c:v>70.412197161367359</c:v>
                </c:pt>
                <c:pt idx="111">
                  <c:v>65.936656304503259</c:v>
                </c:pt>
                <c:pt idx="112">
                  <c:v>61.742783261160994</c:v>
                </c:pt>
                <c:pt idx="113">
                  <c:v>57.813220175745514</c:v>
                </c:pt>
                <c:pt idx="114">
                  <c:v>54.131634834534928</c:v>
                </c:pt>
                <c:pt idx="115">
                  <c:v>50.68266514407145</c:v>
                </c:pt>
                <c:pt idx="116">
                  <c:v>47.451866013427427</c:v>
                </c:pt>
                <c:pt idx="117">
                  <c:v>44.425658616115911</c:v>
                </c:pt>
                <c:pt idx="118">
                  <c:v>41.59128199364168</c:v>
                </c:pt>
                <c:pt idx="119">
                  <c:v>38.936746951823267</c:v>
                </c:pt>
                <c:pt idx="120">
                  <c:v>36.450792192566183</c:v>
                </c:pt>
                <c:pt idx="121">
                  <c:v>34.122842617317204</c:v>
                </c:pt>
                <c:pt idx="122">
                  <c:v>31.942969733637625</c:v>
                </c:pt>
                <c:pt idx="123">
                  <c:v>29.901854092917397</c:v>
                </c:pt>
                <c:pt idx="124">
                  <c:v>27.990749684974425</c:v>
                </c:pt>
                <c:pt idx="125">
                  <c:v>26.201450213947933</c:v>
                </c:pt>
                <c:pt idx="126">
                  <c:v>24.526257179337229</c:v>
                </c:pt>
                <c:pt idx="127">
                  <c:v>22.957949686118148</c:v>
                </c:pt>
                <c:pt idx="128">
                  <c:v>21.489755908474592</c:v>
                </c:pt>
                <c:pt idx="129">
                  <c:v>20.115326132713449</c:v>
                </c:pt>
                <c:pt idx="130">
                  <c:v>18.828707306306441</c:v>
                </c:pt>
                <c:pt idx="131">
                  <c:v>17.624319021651331</c:v>
                </c:pt>
                <c:pt idx="132">
                  <c:v>16.496930865011571</c:v>
                </c:pt>
                <c:pt idx="133">
                  <c:v>15.441641063124973</c:v>
                </c:pt>
                <c:pt idx="134">
                  <c:v>14.453856362129569</c:v>
                </c:pt>
                <c:pt idx="135">
                  <c:v>13.529273075701685</c:v>
                </c:pt>
                <c:pt idx="136">
                  <c:v>12.663859241607094</c:v>
                </c:pt>
                <c:pt idx="137">
                  <c:v>11.853837828207086</c:v>
                </c:pt>
                <c:pt idx="138">
                  <c:v>11.095670934815532</c:v>
                </c:pt>
                <c:pt idx="139">
                  <c:v>10.386044932152677</c:v>
                </c:pt>
                <c:pt idx="140">
                  <c:v>9.7218564914719714</c:v>
                </c:pt>
                <c:pt idx="141">
                  <c:v>9.1001994532356054</c:v>
                </c:pt>
                <c:pt idx="142">
                  <c:v>8.5183524884724964</c:v>
                </c:pt>
                <c:pt idx="143">
                  <c:v>7.9737675081604484</c:v>
                </c:pt>
                <c:pt idx="144">
                  <c:v>7.4640587781268959</c:v>
                </c:pt>
                <c:pt idx="145">
                  <c:v>6.9869926990535509</c:v>
                </c:pt>
                <c:pt idx="146">
                  <c:v>6.540478213196157</c:v>
                </c:pt>
                <c:pt idx="147">
                  <c:v>6.1225578013882922</c:v>
                </c:pt>
                <c:pt idx="148">
                  <c:v>5.7313990357861426</c:v>
                </c:pt>
                <c:pt idx="149">
                  <c:v>5.3652866556272398</c:v>
                </c:pt>
                <c:pt idx="150">
                  <c:v>5.0226151350210344</c:v>
                </c:pt>
                <c:pt idx="151">
                  <c:v>4.7018817134609616</c:v>
                </c:pt>
                <c:pt idx="152">
                  <c:v>4.4016798613493595</c:v>
                </c:pt>
                <c:pt idx="153">
                  <c:v>4.120693154355906</c:v>
                </c:pt>
                <c:pt idx="154">
                  <c:v>3.8576895318910553</c:v>
                </c:pt>
                <c:pt idx="155">
                  <c:v>3.6115159163682526</c:v>
                </c:pt>
                <c:pt idx="156">
                  <c:v>3.3810931712539634</c:v>
                </c:pt>
                <c:pt idx="157">
                  <c:v>3.1654113771654351</c:v>
                </c:pt>
                <c:pt idx="158">
                  <c:v>2.963525406474111</c:v>
                </c:pt>
                <c:pt idx="159">
                  <c:v>2.7745507780095684</c:v>
                </c:pt>
                <c:pt idx="160">
                  <c:v>2.5976597745370338</c:v>
                </c:pt>
                <c:pt idx="161">
                  <c:v>2.4320778067033024</c:v>
                </c:pt>
                <c:pt idx="162">
                  <c:v>2.2770800081137414</c:v>
                </c:pt>
                <c:pt idx="163">
                  <c:v>2.1319880471172361</c:v>
                </c:pt>
                <c:pt idx="164">
                  <c:v>1.9961671417426237</c:v>
                </c:pt>
                <c:pt idx="165">
                  <c:v>1.8690232650462262</c:v>
                </c:pt>
                <c:pt idx="166">
                  <c:v>1.7500005289031337</c:v>
                </c:pt>
                <c:pt idx="167">
                  <c:v>1.6385787350027061</c:v>
                </c:pt>
                <c:pt idx="168">
                  <c:v>1.5342710824956538</c:v>
                </c:pt>
                <c:pt idx="169">
                  <c:v>1.4366220223880615</c:v>
                </c:pt>
                <c:pt idx="170">
                  <c:v>1.3452052493872535</c:v>
                </c:pt>
                <c:pt idx="171">
                  <c:v>1.2596218224795104</c:v>
                </c:pt>
                <c:pt idx="172">
                  <c:v>1.1794984060597595</c:v>
                </c:pt>
                <c:pt idx="173">
                  <c:v>1.1044856239430323</c:v>
                </c:pt>
                <c:pt idx="174">
                  <c:v>1.0342565190651598</c:v>
                </c:pt>
                <c:pt idx="175">
                  <c:v>0.96850511213107349</c:v>
                </c:pt>
                <c:pt idx="176">
                  <c:v>0.90694505289107274</c:v>
                </c:pt>
                <c:pt idx="177">
                  <c:v>0.84930835812343197</c:v>
                </c:pt>
                <c:pt idx="178">
                  <c:v>0.79534423077457661</c:v>
                </c:pt>
                <c:pt idx="179">
                  <c:v>0.74481795505860338</c:v>
                </c:pt>
                <c:pt idx="180">
                  <c:v>0.69750986264653714</c:v>
                </c:pt>
                <c:pt idx="181">
                  <c:v>0.65321436538514388</c:v>
                </c:pt>
                <c:pt idx="182">
                  <c:v>0.6117390502737009</c:v>
                </c:pt>
                <c:pt idx="183">
                  <c:v>0.57290383269967293</c:v>
                </c:pt>
                <c:pt idx="184">
                  <c:v>0.53654016418874051</c:v>
                </c:pt>
                <c:pt idx="185">
                  <c:v>0.50249029116303578</c:v>
                </c:pt>
                <c:pt idx="186">
                  <c:v>0.47060656142628193</c:v>
                </c:pt>
                <c:pt idx="187">
                  <c:v>0.44075077530354489</c:v>
                </c:pt>
                <c:pt idx="188">
                  <c:v>0.41279357856031484</c:v>
                </c:pt>
                <c:pt idx="189">
                  <c:v>0.38661389441017552</c:v>
                </c:pt>
                <c:pt idx="190">
                  <c:v>0.36209839209234973</c:v>
                </c:pt>
                <c:pt idx="191">
                  <c:v>0.33914098966263129</c:v>
                </c:pt>
                <c:pt idx="192">
                  <c:v>0.31764238879231932</c:v>
                </c:pt>
                <c:pt idx="193">
                  <c:v>0.29750963951164883</c:v>
                </c:pt>
                <c:pt idx="194">
                  <c:v>0.27865573296721835</c:v>
                </c:pt>
                <c:pt idx="195">
                  <c:v>0.26099922038669349</c:v>
                </c:pt>
                <c:pt idx="196">
                  <c:v>0.24446385656094735</c:v>
                </c:pt>
                <c:pt idx="197">
                  <c:v>0.22897826626254569</c:v>
                </c:pt>
                <c:pt idx="198">
                  <c:v>0.2144756321211482</c:v>
                </c:pt>
                <c:pt idx="199">
                  <c:v>0.20089340257216526</c:v>
                </c:pt>
                <c:pt idx="200">
                  <c:v>0.18817301858440064</c:v>
                </c:pt>
                <c:pt idx="201">
                  <c:v>0.17625965795534004</c:v>
                </c:pt>
                <c:pt idx="202">
                  <c:v>0.16510199604150858</c:v>
                </c:pt>
                <c:pt idx="203">
                  <c:v>0.15465198186422546</c:v>
                </c:pt>
                <c:pt idx="204">
                  <c:v>0.14486462859952551</c:v>
                </c:pt>
                <c:pt idx="205">
                  <c:v>0.13569781752507284</c:v>
                </c:pt>
                <c:pt idx="206">
                  <c:v>0.12711211455674767</c:v>
                </c:pt>
                <c:pt idx="207">
                  <c:v>0.11907059856359496</c:v>
                </c:pt>
                <c:pt idx="208">
                  <c:v>0.11153870070238493</c:v>
                </c:pt>
                <c:pt idx="209">
                  <c:v>0.10448405406175307</c:v>
                </c:pt>
                <c:pt idx="210">
                  <c:v>9.7876352952110113E-2</c:v>
                </c:pt>
                <c:pt idx="211">
                  <c:v>9.168722122004315E-2</c:v>
                </c:pt>
                <c:pt idx="212">
                  <c:v>8.5890089006431122E-2</c:v>
                </c:pt>
                <c:pt idx="213">
                  <c:v>8.0460077404704983E-2</c:v>
                </c:pt>
                <c:pt idx="214">
                  <c:v>7.5373890510722186E-2</c:v>
                </c:pt>
                <c:pt idx="215">
                  <c:v>7.0609714389152367E-2</c:v>
                </c:pt>
                <c:pt idx="216">
                  <c:v>6.614712251106826E-2</c:v>
                </c:pt>
                <c:pt idx="217">
                  <c:v>6.1966987246972E-2</c:v>
                </c:pt>
                <c:pt idx="218">
                  <c:v>5.8051397025863649E-2</c:v>
                </c:pt>
                <c:pt idx="219">
                  <c:v>5.4383578796063314E-2</c:v>
                </c:pt>
                <c:pt idx="220">
                  <c:v>5.0947825447453417E-2</c:v>
                </c:pt>
                <c:pt idx="221">
                  <c:v>4.7729427876249904E-2</c:v>
                </c:pt>
                <c:pt idx="222">
                  <c:v>4.4714611394209382E-2</c:v>
                </c:pt>
                <c:pt idx="223">
                  <c:v>4.1890476203319586E-2</c:v>
                </c:pt>
                <c:pt idx="224">
                  <c:v>3.924494167525E-2</c:v>
                </c:pt>
                <c:pt idx="225">
                  <c:v>3.6766694191210481E-2</c:v>
                </c:pt>
                <c:pt idx="226">
                  <c:v>3.4445138314011123E-2</c:v>
                </c:pt>
                <c:pt idx="227">
                  <c:v>3.2270351078486671E-2</c:v>
                </c:pt>
                <c:pt idx="228">
                  <c:v>3.0233039200562195E-2</c:v>
                </c:pt>
                <c:pt idx="229">
                  <c:v>2.8324499017695112E-2</c:v>
                </c:pt>
                <c:pt idx="230">
                  <c:v>2.6536578985920874E-2</c:v>
                </c:pt>
                <c:pt idx="231">
                  <c:v>2.4861644569543533E-2</c:v>
                </c:pt>
                <c:pt idx="232">
                  <c:v>2.3292545370342387E-2</c:v>
                </c:pt>
                <c:pt idx="233">
                  <c:v>2.1822584353094334E-2</c:v>
                </c:pt>
                <c:pt idx="234">
                  <c:v>2.0445489032737289E-2</c:v>
                </c:pt>
                <c:pt idx="235">
                  <c:v>1.915538449844318E-2</c:v>
                </c:pt>
                <c:pt idx="236">
                  <c:v>1.7946768156366488E-2</c:v>
                </c:pt>
                <c:pt idx="237">
                  <c:v>1.6814486081570386E-2</c:v>
                </c:pt>
                <c:pt idx="238">
                  <c:v>1.5753710876276035E-2</c:v>
                </c:pt>
                <c:pt idx="239">
                  <c:v>1.4759920937908608E-2</c:v>
                </c:pt>
                <c:pt idx="240">
                  <c:v>1.3828881047166388E-2</c:v>
                </c:pt>
                <c:pt idx="241">
                  <c:v>1.295662419152349E-2</c:v>
                </c:pt>
                <c:pt idx="242">
                  <c:v>1.2139434545495219E-2</c:v>
                </c:pt>
                <c:pt idx="243">
                  <c:v>1.1373831533661996E-2</c:v>
                </c:pt>
                <c:pt idx="244">
                  <c:v>1.0656554907487879E-2</c:v>
                </c:pt>
                <c:pt idx="245">
                  <c:v>9.9845507710813429E-3</c:v>
                </c:pt>
                <c:pt idx="246">
                  <c:v>9.3549584954634966E-3</c:v>
                </c:pt>
                <c:pt idx="247">
                  <c:v>8.7650984646615721E-3</c:v>
                </c:pt>
                <c:pt idx="248">
                  <c:v>8.2124606007036756E-3</c:v>
                </c:pt>
                <c:pt idx="249">
                  <c:v>7.6946936176294362E-3</c:v>
                </c:pt>
                <c:pt idx="250">
                  <c:v>7.2095949582020894E-3</c:v>
                </c:pt>
                <c:pt idx="251">
                  <c:v>6.7551013698313404E-3</c:v>
                </c:pt>
                <c:pt idx="252">
                  <c:v>6.3292800790088512E-3</c:v>
                </c:pt>
                <c:pt idx="253">
                  <c:v>5.9303205260307842E-3</c:v>
                </c:pt>
                <c:pt idx="254">
                  <c:v>5.5565266244293286E-3</c:v>
                </c:pt>
                <c:pt idx="255">
                  <c:v>5.2063095117611917E-3</c:v>
                </c:pt>
                <c:pt idx="256">
                  <c:v>4.8781807603157454E-3</c:v>
                </c:pt>
                <c:pt idx="257">
                  <c:v>4.5707460186550156E-3</c:v>
                </c:pt>
                <c:pt idx="258">
                  <c:v>4.282699056378075E-3</c:v>
                </c:pt>
                <c:pt idx="259">
                  <c:v>4.012816186813927E-3</c:v>
                </c:pt>
                <c:pt idx="260">
                  <c:v>3.7599510432122377E-3</c:v>
                </c:pt>
                <c:pt idx="261">
                  <c:v>3.5230296862564358E-3</c:v>
                </c:pt>
                <c:pt idx="262">
                  <c:v>3.3010460215331739E-3</c:v>
                </c:pt>
                <c:pt idx="263">
                  <c:v>3.093057507792461E-3</c:v>
                </c:pt>
                <c:pt idx="264">
                  <c:v>2.8981811368335676E-3</c:v>
                </c:pt>
                <c:pt idx="265">
                  <c:v>2.7155896683616169E-3</c:v>
                </c:pt>
                <c:pt idx="266">
                  <c:v>2.5445081033281039E-3</c:v>
                </c:pt>
                <c:pt idx="267">
                  <c:v>2.384210380595509E-3</c:v>
                </c:pt>
                <c:pt idx="268">
                  <c:v>2.234016282842232E-3</c:v>
                </c:pt>
                <c:pt idx="269">
                  <c:v>2.0932885384720946E-3</c:v>
                </c:pt>
                <c:pt idx="270">
                  <c:v>1.961430106969904E-3</c:v>
                </c:pt>
                <c:pt idx="271">
                  <c:v>1.8378816361338186E-3</c:v>
                </c:pt>
                <c:pt idx="272">
                  <c:v>1.7221190802374402E-3</c:v>
                </c:pt>
                <c:pt idx="273">
                  <c:v>1.6136514690039611E-3</c:v>
                </c:pt>
                <c:pt idx="274">
                  <c:v>1.5120188177146078E-3</c:v>
                </c:pt>
                <c:pt idx="275">
                  <c:v>1.4167901695445002E-3</c:v>
                </c:pt>
                <c:pt idx="276">
                  <c:v>1.3275617618559649E-3</c:v>
                </c:pt>
                <c:pt idx="277">
                  <c:v>1.2439553082990093E-3</c:v>
                </c:pt>
                <c:pt idx="278">
                  <c:v>1.165616389839255E-3</c:v>
                </c:pt>
                <c:pt idx="279">
                  <c:v>1.0922129472646727E-3</c:v>
                </c:pt>
                <c:pt idx="280">
                  <c:v>1.0234338692334671E-3</c:v>
                </c:pt>
                <c:pt idx="281">
                  <c:v>9.5898766953609682E-4</c:v>
                </c:pt>
                <c:pt idx="282">
                  <c:v>8.9860124787320271E-4</c:v>
                </c:pt>
                <c:pt idx="283">
                  <c:v>8.4201872924279889E-4</c:v>
                </c:pt>
                <c:pt idx="284">
                  <c:v>7.8900037634953171E-4</c:v>
                </c:pt>
                <c:pt idx="285">
                  <c:v>7.3932157103610862E-4</c:v>
                </c:pt>
                <c:pt idx="286">
                  <c:v>6.9277185991023743E-4</c:v>
                </c:pt>
                <c:pt idx="287">
                  <c:v>6.4915406032730531E-4</c:v>
                </c:pt>
                <c:pt idx="288">
                  <c:v>6.0828342299435703E-4</c:v>
                </c:pt>
                <c:pt idx="289">
                  <c:v>5.6998684720199202E-4</c:v>
                </c:pt>
                <c:pt idx="290">
                  <c:v>5.3410214586516245E-4</c:v>
                </c:pt>
                <c:pt idx="291">
                  <c:v>5.0047735692799653E-4</c:v>
                </c:pt>
                <c:pt idx="292">
                  <c:v>4.6897009820682026E-4</c:v>
                </c:pt>
                <c:pt idx="293">
                  <c:v>4.394469630024926E-4</c:v>
                </c:pt>
                <c:pt idx="294">
                  <c:v>4.1178295397704403E-4</c:v>
                </c:pt>
                <c:pt idx="295">
                  <c:v>3.8586095258178924E-4</c:v>
                </c:pt>
                <c:pt idx="296">
                  <c:v>3.6157122218313868E-4</c:v>
                </c:pt>
                <c:pt idx="297">
                  <c:v>3.3881094240812202E-4</c:v>
                </c:pt>
                <c:pt idx="298">
                  <c:v>3.174837730023483E-4</c:v>
                </c:pt>
                <c:pt idx="299">
                  <c:v>2.9749944511254362E-4</c:v>
                </c:pt>
                <c:pt idx="300">
                  <c:v>2.7877337846427306E-4</c:v>
                </c:pt>
                <c:pt idx="301">
                  <c:v>2.6122632262074569E-4</c:v>
                </c:pt>
                <c:pt idx="302">
                  <c:v>2.4478402090150222E-4</c:v>
                </c:pt>
                <c:pt idx="303">
                  <c:v>2.2937689560886018E-4</c:v>
                </c:pt>
                <c:pt idx="304">
                  <c:v>2.1493975295078317E-4</c:v>
                </c:pt>
                <c:pt idx="305">
                  <c:v>2.0141150664416922E-4</c:v>
                </c:pt>
                <c:pt idx="306">
                  <c:v>1.8873491911008844E-4</c:v>
                </c:pt>
                <c:pt idx="307">
                  <c:v>1.7685635867738578E-4</c:v>
                </c:pt>
                <c:pt idx="308">
                  <c:v>1.6572557242038022E-4</c:v>
                </c:pt>
                <c:pt idx="309">
                  <c:v>1.5529547319106417E-4</c:v>
                </c:pt>
                <c:pt idx="310">
                  <c:v>1.4552193995708042E-4</c:v>
                </c:pt>
                <c:pt idx="311">
                  <c:v>1.3636363098316299E-4</c:v>
                </c:pt>
                <c:pt idx="312">
                  <c:v>1.2778180866474502E-4</c:v>
                </c:pt>
                <c:pt idx="313">
                  <c:v>1.1974017531694163E-4</c:v>
                </c:pt>
                <c:pt idx="314">
                  <c:v>1.1220471956138737E-4</c:v>
                </c:pt>
                <c:pt idx="315">
                  <c:v>1.0514357214562025E-4</c:v>
                </c:pt>
                <c:pt idx="316">
                  <c:v>9.8526871028269678E-5</c:v>
                </c:pt>
                <c:pt idx="317">
                  <c:v>9.2326634810722851E-5</c:v>
                </c:pt>
                <c:pt idx="318">
                  <c:v>8.6516644356339942E-5</c:v>
                </c:pt>
                <c:pt idx="319">
                  <c:v>8.1072331686680657E-5</c:v>
                </c:pt>
                <c:pt idx="320">
                  <c:v>7.5970676005363211E-5</c:v>
                </c:pt>
                <c:pt idx="321">
                  <c:v>7.1190106200792302E-5</c:v>
                </c:pt>
                <c:pt idx="322">
                  <c:v>6.6710409484306858E-5</c:v>
                </c:pt>
                <c:pt idx="323">
                  <c:v>6.2512645844670293E-5</c:v>
                </c:pt>
                <c:pt idx="324">
                  <c:v>5.857906795044827E-5</c:v>
                </c:pt>
                <c:pt idx="325">
                  <c:v>5.4893045908075123E-5</c:v>
                </c:pt>
                <c:pt idx="326">
                  <c:v>5.143899690915087E-5</c:v>
                </c:pt>
                <c:pt idx="327">
                  <c:v>4.8202319286558764E-5</c:v>
                </c:pt>
                <c:pt idx="328">
                  <c:v>4.5169330755122564E-5</c:v>
                </c:pt>
                <c:pt idx="329">
                  <c:v>4.2327210448470922E-5</c:v>
                </c:pt>
                <c:pt idx="330">
                  <c:v>3.9663944719546512E-5</c:v>
                </c:pt>
                <c:pt idx="331">
                  <c:v>3.7168276202348354E-5</c:v>
                </c:pt>
                <c:pt idx="332">
                  <c:v>3.482965628787016E-5</c:v>
                </c:pt>
                <c:pt idx="333">
                  <c:v>3.2638200464142703E-5</c:v>
                </c:pt>
                <c:pt idx="334">
                  <c:v>3.0584646487141446E-5</c:v>
                </c:pt>
                <c:pt idx="335">
                  <c:v>2.8660315168532413E-5</c:v>
                </c:pt>
                <c:pt idx="336">
                  <c:v>2.6857073691028367E-5</c:v>
                </c:pt>
                <c:pt idx="337">
                  <c:v>2.5167301223321529E-5</c:v>
                </c:pt>
                <c:pt idx="338">
                  <c:v>2.3583856589451745E-5</c:v>
                </c:pt>
                <c:pt idx="339">
                  <c:v>2.2100048199735343E-5</c:v>
                </c:pt>
                <c:pt idx="340">
                  <c:v>2.0709605635860802E-5</c:v>
                </c:pt>
                <c:pt idx="341">
                  <c:v>1.9406653202466394E-5</c:v>
                </c:pt>
                <c:pt idx="342">
                  <c:v>1.8185685005005504E-5</c:v>
                </c:pt>
                <c:pt idx="343">
                  <c:v>1.7041541765596552E-5</c:v>
                </c:pt>
                <c:pt idx="344">
                  <c:v>1.5969388882236359E-5</c:v>
                </c:pt>
                <c:pt idx="345">
                  <c:v>1.4964696074104963E-5</c:v>
                </c:pt>
                <c:pt idx="346">
                  <c:v>1.4023218164863109E-5</c:v>
                </c:pt>
                <c:pt idx="347">
                  <c:v>1.3140977245085497E-5</c:v>
                </c:pt>
                <c:pt idx="348">
                  <c:v>1.231424567438842E-5</c:v>
                </c:pt>
                <c:pt idx="349">
                  <c:v>1.153953047776371E-5</c:v>
                </c:pt>
                <c:pt idx="350">
                  <c:v>1.0813558519924987E-5</c:v>
                </c:pt>
                <c:pt idx="351">
                  <c:v>1.0133262583583421E-5</c:v>
                </c:pt>
                <c:pt idx="352">
                  <c:v>9.4957686077210596E-6</c:v>
                </c:pt>
                <c:pt idx="353">
                  <c:v>8.8983833085581119E-6</c:v>
                </c:pt>
                <c:pt idx="354">
                  <c:v>8.3385829193086195E-6</c:v>
                </c:pt>
                <c:pt idx="355">
                  <c:v>7.8140025248175167E-6</c:v>
                </c:pt>
                <c:pt idx="356">
                  <c:v>7.3224259848683966E-6</c:v>
                </c:pt>
                <c:pt idx="357">
                  <c:v>6.8617766913634842E-6</c:v>
                </c:pt>
                <c:pt idx="358">
                  <c:v>6.4301086962770135E-6</c:v>
                </c:pt>
                <c:pt idx="359">
                  <c:v>6.0255984750328107E-6</c:v>
                </c:pt>
                <c:pt idx="360">
                  <c:v>5.6465372754992436E-6</c:v>
                </c:pt>
                <c:pt idx="361">
                  <c:v>5.2913238630135867E-6</c:v>
                </c:pt>
                <c:pt idx="362">
                  <c:v>4.9584577774417748E-6</c:v>
                </c:pt>
                <c:pt idx="363">
                  <c:v>4.6465329544830716E-6</c:v>
                </c:pt>
                <c:pt idx="364">
                  <c:v>4.3542318649313061E-6</c:v>
                </c:pt>
              </c:numCache>
            </c:numRef>
          </c:val>
          <c:smooth val="0"/>
          <c:extLst>
            <c:ext xmlns:c16="http://schemas.microsoft.com/office/drawing/2014/chart" uri="{C3380CC4-5D6E-409C-BE32-E72D297353CC}">
              <c16:uniqueId val="{00000006-1F4F-4CD0-94EC-CAE242914AE1}"/>
            </c:ext>
          </c:extLst>
        </c:ser>
        <c:ser>
          <c:idx val="7"/>
          <c:order val="2"/>
          <c:tx>
            <c:strRef>
              <c:f>Calculation!$AP$2</c:f>
              <c:strCache>
                <c:ptCount val="1"/>
                <c:pt idx="0">
                  <c:v>Total Healthcare assistant staff Needed</c:v>
                </c:pt>
              </c:strCache>
            </c:strRef>
          </c:tx>
          <c:spPr>
            <a:ln w="19050" cap="rnd">
              <a:solidFill>
                <a:schemeClr val="tx2"/>
              </a:solidFill>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[0]!AOsNeed</c:f>
              <c:numCache>
                <c:formatCode>General</c:formatCode>
                <c:ptCount val="365"/>
                <c:pt idx="0">
                  <c:v>26.25</c:v>
                </c:pt>
                <c:pt idx="1">
                  <c:v>26.25</c:v>
                </c:pt>
                <c:pt idx="2">
                  <c:v>26.25</c:v>
                </c:pt>
                <c:pt idx="3">
                  <c:v>26.25</c:v>
                </c:pt>
                <c:pt idx="4">
                  <c:v>26.25</c:v>
                </c:pt>
                <c:pt idx="5">
                  <c:v>26.25</c:v>
                </c:pt>
                <c:pt idx="6">
                  <c:v>26.25</c:v>
                </c:pt>
                <c:pt idx="7">
                  <c:v>26.25</c:v>
                </c:pt>
                <c:pt idx="8">
                  <c:v>26.25</c:v>
                </c:pt>
                <c:pt idx="9">
                  <c:v>26.25</c:v>
                </c:pt>
                <c:pt idx="10">
                  <c:v>31.5</c:v>
                </c:pt>
                <c:pt idx="11">
                  <c:v>36.75</c:v>
                </c:pt>
                <c:pt idx="12">
                  <c:v>36.75</c:v>
                </c:pt>
                <c:pt idx="13">
                  <c:v>42</c:v>
                </c:pt>
                <c:pt idx="14">
                  <c:v>52.5</c:v>
                </c:pt>
                <c:pt idx="15">
                  <c:v>57.75</c:v>
                </c:pt>
                <c:pt idx="16">
                  <c:v>68.25</c:v>
                </c:pt>
                <c:pt idx="17">
                  <c:v>78.75</c:v>
                </c:pt>
                <c:pt idx="18">
                  <c:v>89.25</c:v>
                </c:pt>
                <c:pt idx="19">
                  <c:v>94.5</c:v>
                </c:pt>
                <c:pt idx="20">
                  <c:v>110.25</c:v>
                </c:pt>
                <c:pt idx="21">
                  <c:v>126</c:v>
                </c:pt>
                <c:pt idx="22">
                  <c:v>147</c:v>
                </c:pt>
                <c:pt idx="23">
                  <c:v>162.75</c:v>
                </c:pt>
                <c:pt idx="24">
                  <c:v>189</c:v>
                </c:pt>
                <c:pt idx="25">
                  <c:v>220.5</c:v>
                </c:pt>
                <c:pt idx="26">
                  <c:v>252</c:v>
                </c:pt>
                <c:pt idx="27">
                  <c:v>288.75</c:v>
                </c:pt>
                <c:pt idx="28">
                  <c:v>325.5</c:v>
                </c:pt>
                <c:pt idx="29">
                  <c:v>378</c:v>
                </c:pt>
                <c:pt idx="30">
                  <c:v>430.5</c:v>
                </c:pt>
                <c:pt idx="31">
                  <c:v>493.5</c:v>
                </c:pt>
                <c:pt idx="32">
                  <c:v>567</c:v>
                </c:pt>
                <c:pt idx="33">
                  <c:v>645.75</c:v>
                </c:pt>
                <c:pt idx="34">
                  <c:v>735</c:v>
                </c:pt>
                <c:pt idx="35">
                  <c:v>834.75</c:v>
                </c:pt>
                <c:pt idx="36">
                  <c:v>950.25</c:v>
                </c:pt>
                <c:pt idx="37">
                  <c:v>1071</c:v>
                </c:pt>
                <c:pt idx="38">
                  <c:v>1202.25</c:v>
                </c:pt>
                <c:pt idx="39">
                  <c:v>1344</c:v>
                </c:pt>
                <c:pt idx="40">
                  <c:v>1501.5</c:v>
                </c:pt>
                <c:pt idx="41">
                  <c:v>1653.75</c:v>
                </c:pt>
                <c:pt idx="42">
                  <c:v>1816.5</c:v>
                </c:pt>
                <c:pt idx="43">
                  <c:v>1984.5</c:v>
                </c:pt>
                <c:pt idx="44">
                  <c:v>2147.25</c:v>
                </c:pt>
                <c:pt idx="45">
                  <c:v>2304.75</c:v>
                </c:pt>
                <c:pt idx="46">
                  <c:v>2457</c:v>
                </c:pt>
                <c:pt idx="47">
                  <c:v>2598.75</c:v>
                </c:pt>
                <c:pt idx="48">
                  <c:v>2724.75</c:v>
                </c:pt>
                <c:pt idx="49">
                  <c:v>2829.75</c:v>
                </c:pt>
                <c:pt idx="50">
                  <c:v>2913.75</c:v>
                </c:pt>
                <c:pt idx="51">
                  <c:v>2982</c:v>
                </c:pt>
                <c:pt idx="52">
                  <c:v>3029.25</c:v>
                </c:pt>
                <c:pt idx="53">
                  <c:v>3050.25</c:v>
                </c:pt>
                <c:pt idx="54">
                  <c:v>3055.5</c:v>
                </c:pt>
                <c:pt idx="55">
                  <c:v>3039.75</c:v>
                </c:pt>
                <c:pt idx="56">
                  <c:v>3008.25</c:v>
                </c:pt>
                <c:pt idx="57">
                  <c:v>2950.5</c:v>
                </c:pt>
                <c:pt idx="58">
                  <c:v>2892.75</c:v>
                </c:pt>
                <c:pt idx="59">
                  <c:v>2819.25</c:v>
                </c:pt>
                <c:pt idx="60">
                  <c:v>2735.25</c:v>
                </c:pt>
                <c:pt idx="61">
                  <c:v>2646</c:v>
                </c:pt>
                <c:pt idx="62">
                  <c:v>2551.5</c:v>
                </c:pt>
                <c:pt idx="63">
                  <c:v>2451.75</c:v>
                </c:pt>
                <c:pt idx="64">
                  <c:v>2362.5</c:v>
                </c:pt>
                <c:pt idx="65">
                  <c:v>2252.25</c:v>
                </c:pt>
                <c:pt idx="66">
                  <c:v>2152.5</c:v>
                </c:pt>
                <c:pt idx="67">
                  <c:v>2058</c:v>
                </c:pt>
                <c:pt idx="68">
                  <c:v>1953</c:v>
                </c:pt>
                <c:pt idx="69">
                  <c:v>1858.5</c:v>
                </c:pt>
                <c:pt idx="70">
                  <c:v>1764</c:v>
                </c:pt>
                <c:pt idx="71">
                  <c:v>1674.75</c:v>
                </c:pt>
                <c:pt idx="72">
                  <c:v>1585.5</c:v>
                </c:pt>
                <c:pt idx="73">
                  <c:v>1501.5</c:v>
                </c:pt>
                <c:pt idx="74">
                  <c:v>1422.75</c:v>
                </c:pt>
                <c:pt idx="75">
                  <c:v>1344</c:v>
                </c:pt>
                <c:pt idx="76">
                  <c:v>1270.5</c:v>
                </c:pt>
                <c:pt idx="77">
                  <c:v>1202.25</c:v>
                </c:pt>
                <c:pt idx="78">
                  <c:v>1134</c:v>
                </c:pt>
                <c:pt idx="79">
                  <c:v>1065.75</c:v>
                </c:pt>
                <c:pt idx="80">
                  <c:v>1008</c:v>
                </c:pt>
                <c:pt idx="81">
                  <c:v>950.25</c:v>
                </c:pt>
                <c:pt idx="82">
                  <c:v>892.5</c:v>
                </c:pt>
                <c:pt idx="83">
                  <c:v>840</c:v>
                </c:pt>
                <c:pt idx="84">
                  <c:v>792.75</c:v>
                </c:pt>
                <c:pt idx="85">
                  <c:v>745.5</c:v>
                </c:pt>
                <c:pt idx="86">
                  <c:v>703.5</c:v>
                </c:pt>
                <c:pt idx="87">
                  <c:v>656.25</c:v>
                </c:pt>
                <c:pt idx="88">
                  <c:v>619.5</c:v>
                </c:pt>
                <c:pt idx="89">
                  <c:v>582.75</c:v>
                </c:pt>
                <c:pt idx="90">
                  <c:v>546</c:v>
                </c:pt>
                <c:pt idx="91">
                  <c:v>514.5</c:v>
                </c:pt>
                <c:pt idx="92">
                  <c:v>483</c:v>
                </c:pt>
                <c:pt idx="93">
                  <c:v>456.75</c:v>
                </c:pt>
                <c:pt idx="94">
                  <c:v>425.25</c:v>
                </c:pt>
                <c:pt idx="95">
                  <c:v>404.25</c:v>
                </c:pt>
                <c:pt idx="96">
                  <c:v>378</c:v>
                </c:pt>
                <c:pt idx="97">
                  <c:v>357</c:v>
                </c:pt>
                <c:pt idx="98">
                  <c:v>330.75</c:v>
                </c:pt>
                <c:pt idx="99">
                  <c:v>320.25</c:v>
                </c:pt>
                <c:pt idx="100">
                  <c:v>299.25</c:v>
                </c:pt>
                <c:pt idx="101">
                  <c:v>278.25</c:v>
                </c:pt>
                <c:pt idx="102">
                  <c:v>262.5</c:v>
                </c:pt>
                <c:pt idx="103">
                  <c:v>252</c:v>
                </c:pt>
                <c:pt idx="104">
                  <c:v>236.25</c:v>
                </c:pt>
                <c:pt idx="105">
                  <c:v>220.5</c:v>
                </c:pt>
                <c:pt idx="106">
                  <c:v>204.75</c:v>
                </c:pt>
                <c:pt idx="107">
                  <c:v>199.5</c:v>
                </c:pt>
                <c:pt idx="108">
                  <c:v>183.75</c:v>
                </c:pt>
                <c:pt idx="109">
                  <c:v>178.5</c:v>
                </c:pt>
                <c:pt idx="110">
                  <c:v>157.5</c:v>
                </c:pt>
                <c:pt idx="111">
                  <c:v>152.25</c:v>
                </c:pt>
                <c:pt idx="112">
                  <c:v>147</c:v>
                </c:pt>
                <c:pt idx="113">
                  <c:v>136.5</c:v>
                </c:pt>
                <c:pt idx="114">
                  <c:v>131.25</c:v>
                </c:pt>
                <c:pt idx="115">
                  <c:v>126</c:v>
                </c:pt>
                <c:pt idx="116">
                  <c:v>115.5</c:v>
                </c:pt>
                <c:pt idx="117">
                  <c:v>110.25</c:v>
                </c:pt>
                <c:pt idx="118">
                  <c:v>105</c:v>
                </c:pt>
                <c:pt idx="119">
                  <c:v>105</c:v>
                </c:pt>
                <c:pt idx="120">
                  <c:v>89.25</c:v>
                </c:pt>
                <c:pt idx="121">
                  <c:v>84</c:v>
                </c:pt>
                <c:pt idx="122">
                  <c:v>84</c:v>
                </c:pt>
                <c:pt idx="123">
                  <c:v>78.75</c:v>
                </c:pt>
                <c:pt idx="124">
                  <c:v>73.5</c:v>
                </c:pt>
                <c:pt idx="125">
                  <c:v>73.5</c:v>
                </c:pt>
                <c:pt idx="126">
                  <c:v>63</c:v>
                </c:pt>
                <c:pt idx="127">
                  <c:v>63</c:v>
                </c:pt>
                <c:pt idx="128">
                  <c:v>63</c:v>
                </c:pt>
                <c:pt idx="129">
                  <c:v>57.75</c:v>
                </c:pt>
                <c:pt idx="130">
                  <c:v>57.75</c:v>
                </c:pt>
                <c:pt idx="131">
                  <c:v>57.75</c:v>
                </c:pt>
                <c:pt idx="132">
                  <c:v>52.5</c:v>
                </c:pt>
                <c:pt idx="133">
                  <c:v>52.5</c:v>
                </c:pt>
                <c:pt idx="134">
                  <c:v>52.5</c:v>
                </c:pt>
                <c:pt idx="135">
                  <c:v>47.25</c:v>
                </c:pt>
                <c:pt idx="136">
                  <c:v>42</c:v>
                </c:pt>
                <c:pt idx="137">
                  <c:v>42</c:v>
                </c:pt>
                <c:pt idx="138">
                  <c:v>42</c:v>
                </c:pt>
                <c:pt idx="139">
                  <c:v>36.75</c:v>
                </c:pt>
                <c:pt idx="140">
                  <c:v>36.75</c:v>
                </c:pt>
                <c:pt idx="141">
                  <c:v>36.75</c:v>
                </c:pt>
                <c:pt idx="142">
                  <c:v>36.75</c:v>
                </c:pt>
                <c:pt idx="143">
                  <c:v>36.75</c:v>
                </c:pt>
                <c:pt idx="144">
                  <c:v>36.75</c:v>
                </c:pt>
                <c:pt idx="145">
                  <c:v>36.75</c:v>
                </c:pt>
                <c:pt idx="146">
                  <c:v>31.5</c:v>
                </c:pt>
                <c:pt idx="147">
                  <c:v>31.5</c:v>
                </c:pt>
                <c:pt idx="148">
                  <c:v>31.5</c:v>
                </c:pt>
                <c:pt idx="149">
                  <c:v>31.5</c:v>
                </c:pt>
                <c:pt idx="150">
                  <c:v>31.5</c:v>
                </c:pt>
                <c:pt idx="151">
                  <c:v>31.5</c:v>
                </c:pt>
                <c:pt idx="152">
                  <c:v>31.5</c:v>
                </c:pt>
                <c:pt idx="153">
                  <c:v>31.5</c:v>
                </c:pt>
                <c:pt idx="154">
                  <c:v>31.5</c:v>
                </c:pt>
                <c:pt idx="155">
                  <c:v>31.5</c:v>
                </c:pt>
                <c:pt idx="156">
                  <c:v>26.25</c:v>
                </c:pt>
                <c:pt idx="157">
                  <c:v>26.25</c:v>
                </c:pt>
                <c:pt idx="158">
                  <c:v>26.25</c:v>
                </c:pt>
                <c:pt idx="159">
                  <c:v>26.25</c:v>
                </c:pt>
                <c:pt idx="160">
                  <c:v>26.25</c:v>
                </c:pt>
                <c:pt idx="161">
                  <c:v>26.25</c:v>
                </c:pt>
                <c:pt idx="162">
                  <c:v>26.25</c:v>
                </c:pt>
                <c:pt idx="163">
                  <c:v>26.25</c:v>
                </c:pt>
                <c:pt idx="164">
                  <c:v>26.25</c:v>
                </c:pt>
                <c:pt idx="165">
                  <c:v>26.25</c:v>
                </c:pt>
                <c:pt idx="166">
                  <c:v>26.25</c:v>
                </c:pt>
                <c:pt idx="167">
                  <c:v>26.25</c:v>
                </c:pt>
                <c:pt idx="168">
                  <c:v>26.25</c:v>
                </c:pt>
                <c:pt idx="169">
                  <c:v>26.25</c:v>
                </c:pt>
                <c:pt idx="170">
                  <c:v>26.25</c:v>
                </c:pt>
                <c:pt idx="171">
                  <c:v>26.25</c:v>
                </c:pt>
                <c:pt idx="172">
                  <c:v>26.25</c:v>
                </c:pt>
                <c:pt idx="173">
                  <c:v>26.25</c:v>
                </c:pt>
                <c:pt idx="174">
                  <c:v>26.25</c:v>
                </c:pt>
                <c:pt idx="175">
                  <c:v>26.25</c:v>
                </c:pt>
                <c:pt idx="176">
                  <c:v>26.25</c:v>
                </c:pt>
                <c:pt idx="177">
                  <c:v>26.25</c:v>
                </c:pt>
                <c:pt idx="178">
                  <c:v>26.25</c:v>
                </c:pt>
                <c:pt idx="179">
                  <c:v>26.25</c:v>
                </c:pt>
                <c:pt idx="180">
                  <c:v>26.25</c:v>
                </c:pt>
                <c:pt idx="181">
                  <c:v>26.25</c:v>
                </c:pt>
                <c:pt idx="182">
                  <c:v>26.25</c:v>
                </c:pt>
                <c:pt idx="183">
                  <c:v>26.25</c:v>
                </c:pt>
                <c:pt idx="184">
                  <c:v>26.25</c:v>
                </c:pt>
                <c:pt idx="185">
                  <c:v>26.25</c:v>
                </c:pt>
                <c:pt idx="186">
                  <c:v>26.25</c:v>
                </c:pt>
                <c:pt idx="187">
                  <c:v>26.25</c:v>
                </c:pt>
                <c:pt idx="188">
                  <c:v>26.25</c:v>
                </c:pt>
                <c:pt idx="189">
                  <c:v>26.25</c:v>
                </c:pt>
                <c:pt idx="190">
                  <c:v>26.25</c:v>
                </c:pt>
                <c:pt idx="191">
                  <c:v>26.25</c:v>
                </c:pt>
                <c:pt idx="192">
                  <c:v>26.25</c:v>
                </c:pt>
                <c:pt idx="193">
                  <c:v>26.25</c:v>
                </c:pt>
                <c:pt idx="194">
                  <c:v>26.25</c:v>
                </c:pt>
                <c:pt idx="195">
                  <c:v>26.25</c:v>
                </c:pt>
                <c:pt idx="196">
                  <c:v>26.25</c:v>
                </c:pt>
                <c:pt idx="197">
                  <c:v>26.25</c:v>
                </c:pt>
                <c:pt idx="198">
                  <c:v>26.25</c:v>
                </c:pt>
                <c:pt idx="199">
                  <c:v>26.25</c:v>
                </c:pt>
                <c:pt idx="200">
                  <c:v>26.25</c:v>
                </c:pt>
                <c:pt idx="201">
                  <c:v>26.25</c:v>
                </c:pt>
                <c:pt idx="202">
                  <c:v>26.25</c:v>
                </c:pt>
                <c:pt idx="203">
                  <c:v>26.25</c:v>
                </c:pt>
                <c:pt idx="204">
                  <c:v>26.25</c:v>
                </c:pt>
                <c:pt idx="205">
                  <c:v>26.25</c:v>
                </c:pt>
                <c:pt idx="206">
                  <c:v>26.25</c:v>
                </c:pt>
                <c:pt idx="207">
                  <c:v>26.25</c:v>
                </c:pt>
                <c:pt idx="208">
                  <c:v>26.25</c:v>
                </c:pt>
                <c:pt idx="209">
                  <c:v>26.25</c:v>
                </c:pt>
                <c:pt idx="210">
                  <c:v>26.25</c:v>
                </c:pt>
                <c:pt idx="211">
                  <c:v>26.25</c:v>
                </c:pt>
                <c:pt idx="212">
                  <c:v>26.25</c:v>
                </c:pt>
                <c:pt idx="213">
                  <c:v>26.25</c:v>
                </c:pt>
                <c:pt idx="214">
                  <c:v>26.25</c:v>
                </c:pt>
                <c:pt idx="215">
                  <c:v>26.25</c:v>
                </c:pt>
                <c:pt idx="216">
                  <c:v>26.25</c:v>
                </c:pt>
                <c:pt idx="217">
                  <c:v>26.25</c:v>
                </c:pt>
                <c:pt idx="218">
                  <c:v>26.25</c:v>
                </c:pt>
                <c:pt idx="219">
                  <c:v>26.25</c:v>
                </c:pt>
                <c:pt idx="220">
                  <c:v>26.25</c:v>
                </c:pt>
                <c:pt idx="221">
                  <c:v>26.25</c:v>
                </c:pt>
                <c:pt idx="222">
                  <c:v>26.25</c:v>
                </c:pt>
                <c:pt idx="223">
                  <c:v>26.25</c:v>
                </c:pt>
                <c:pt idx="224">
                  <c:v>26.25</c:v>
                </c:pt>
                <c:pt idx="225">
                  <c:v>26.25</c:v>
                </c:pt>
                <c:pt idx="226">
                  <c:v>26.25</c:v>
                </c:pt>
                <c:pt idx="227">
                  <c:v>26.25</c:v>
                </c:pt>
                <c:pt idx="228">
                  <c:v>26.25</c:v>
                </c:pt>
                <c:pt idx="229">
                  <c:v>26.25</c:v>
                </c:pt>
                <c:pt idx="230">
                  <c:v>26.25</c:v>
                </c:pt>
                <c:pt idx="231">
                  <c:v>26.25</c:v>
                </c:pt>
                <c:pt idx="232">
                  <c:v>26.25</c:v>
                </c:pt>
                <c:pt idx="233">
                  <c:v>26.25</c:v>
                </c:pt>
                <c:pt idx="234">
                  <c:v>26.25</c:v>
                </c:pt>
                <c:pt idx="235">
                  <c:v>26.25</c:v>
                </c:pt>
                <c:pt idx="236">
                  <c:v>26.25</c:v>
                </c:pt>
                <c:pt idx="237">
                  <c:v>26.25</c:v>
                </c:pt>
                <c:pt idx="238">
                  <c:v>26.25</c:v>
                </c:pt>
                <c:pt idx="239">
                  <c:v>26.25</c:v>
                </c:pt>
                <c:pt idx="240">
                  <c:v>26.25</c:v>
                </c:pt>
                <c:pt idx="241">
                  <c:v>26.25</c:v>
                </c:pt>
                <c:pt idx="242">
                  <c:v>26.25</c:v>
                </c:pt>
                <c:pt idx="243">
                  <c:v>26.25</c:v>
                </c:pt>
                <c:pt idx="244">
                  <c:v>26.25</c:v>
                </c:pt>
                <c:pt idx="245">
                  <c:v>26.25</c:v>
                </c:pt>
                <c:pt idx="246">
                  <c:v>26.25</c:v>
                </c:pt>
                <c:pt idx="247">
                  <c:v>26.25</c:v>
                </c:pt>
                <c:pt idx="248">
                  <c:v>26.25</c:v>
                </c:pt>
                <c:pt idx="249">
                  <c:v>26.25</c:v>
                </c:pt>
                <c:pt idx="250">
                  <c:v>26.25</c:v>
                </c:pt>
                <c:pt idx="251">
                  <c:v>26.25</c:v>
                </c:pt>
                <c:pt idx="252">
                  <c:v>26.25</c:v>
                </c:pt>
                <c:pt idx="253">
                  <c:v>26.25</c:v>
                </c:pt>
                <c:pt idx="254">
                  <c:v>26.25</c:v>
                </c:pt>
                <c:pt idx="255">
                  <c:v>26.25</c:v>
                </c:pt>
                <c:pt idx="256">
                  <c:v>26.25</c:v>
                </c:pt>
                <c:pt idx="257">
                  <c:v>26.25</c:v>
                </c:pt>
                <c:pt idx="258">
                  <c:v>26.25</c:v>
                </c:pt>
                <c:pt idx="259">
                  <c:v>26.25</c:v>
                </c:pt>
                <c:pt idx="260">
                  <c:v>26.25</c:v>
                </c:pt>
                <c:pt idx="261">
                  <c:v>26.25</c:v>
                </c:pt>
                <c:pt idx="262">
                  <c:v>26.25</c:v>
                </c:pt>
                <c:pt idx="263">
                  <c:v>26.25</c:v>
                </c:pt>
                <c:pt idx="264">
                  <c:v>26.25</c:v>
                </c:pt>
                <c:pt idx="265">
                  <c:v>26.25</c:v>
                </c:pt>
                <c:pt idx="266">
                  <c:v>26.25</c:v>
                </c:pt>
                <c:pt idx="267">
                  <c:v>26.25</c:v>
                </c:pt>
                <c:pt idx="268">
                  <c:v>26.25</c:v>
                </c:pt>
                <c:pt idx="269">
                  <c:v>26.25</c:v>
                </c:pt>
                <c:pt idx="270">
                  <c:v>26.25</c:v>
                </c:pt>
                <c:pt idx="271">
                  <c:v>26.25</c:v>
                </c:pt>
                <c:pt idx="272">
                  <c:v>26.25</c:v>
                </c:pt>
                <c:pt idx="273">
                  <c:v>26.25</c:v>
                </c:pt>
                <c:pt idx="274">
                  <c:v>26.25</c:v>
                </c:pt>
                <c:pt idx="275">
                  <c:v>26.25</c:v>
                </c:pt>
                <c:pt idx="276">
                  <c:v>26.25</c:v>
                </c:pt>
                <c:pt idx="277">
                  <c:v>26.25</c:v>
                </c:pt>
                <c:pt idx="278">
                  <c:v>26.25</c:v>
                </c:pt>
                <c:pt idx="279">
                  <c:v>26.25</c:v>
                </c:pt>
                <c:pt idx="280">
                  <c:v>26.25</c:v>
                </c:pt>
                <c:pt idx="281">
                  <c:v>26.25</c:v>
                </c:pt>
                <c:pt idx="282">
                  <c:v>26.25</c:v>
                </c:pt>
                <c:pt idx="283">
                  <c:v>26.25</c:v>
                </c:pt>
                <c:pt idx="284">
                  <c:v>26.25</c:v>
                </c:pt>
                <c:pt idx="285">
                  <c:v>26.25</c:v>
                </c:pt>
                <c:pt idx="286">
                  <c:v>26.25</c:v>
                </c:pt>
                <c:pt idx="287">
                  <c:v>26.25</c:v>
                </c:pt>
                <c:pt idx="288">
                  <c:v>26.25</c:v>
                </c:pt>
                <c:pt idx="289">
                  <c:v>26.25</c:v>
                </c:pt>
                <c:pt idx="290">
                  <c:v>26.25</c:v>
                </c:pt>
                <c:pt idx="291">
                  <c:v>26.25</c:v>
                </c:pt>
                <c:pt idx="292">
                  <c:v>26.25</c:v>
                </c:pt>
                <c:pt idx="293">
                  <c:v>26.25</c:v>
                </c:pt>
                <c:pt idx="294">
                  <c:v>26.25</c:v>
                </c:pt>
                <c:pt idx="295">
                  <c:v>26.25</c:v>
                </c:pt>
                <c:pt idx="296">
                  <c:v>26.25</c:v>
                </c:pt>
                <c:pt idx="297">
                  <c:v>26.25</c:v>
                </c:pt>
                <c:pt idx="298">
                  <c:v>26.25</c:v>
                </c:pt>
                <c:pt idx="299">
                  <c:v>26.25</c:v>
                </c:pt>
                <c:pt idx="300">
                  <c:v>26.25</c:v>
                </c:pt>
                <c:pt idx="301">
                  <c:v>26.25</c:v>
                </c:pt>
                <c:pt idx="302">
                  <c:v>26.25</c:v>
                </c:pt>
                <c:pt idx="303">
                  <c:v>26.25</c:v>
                </c:pt>
                <c:pt idx="304">
                  <c:v>26.25</c:v>
                </c:pt>
                <c:pt idx="305">
                  <c:v>26.25</c:v>
                </c:pt>
                <c:pt idx="306">
                  <c:v>26.25</c:v>
                </c:pt>
                <c:pt idx="307">
                  <c:v>26.25</c:v>
                </c:pt>
                <c:pt idx="308">
                  <c:v>26.25</c:v>
                </c:pt>
                <c:pt idx="309">
                  <c:v>26.25</c:v>
                </c:pt>
                <c:pt idx="310">
                  <c:v>26.25</c:v>
                </c:pt>
                <c:pt idx="311">
                  <c:v>26.25</c:v>
                </c:pt>
                <c:pt idx="312">
                  <c:v>26.25</c:v>
                </c:pt>
                <c:pt idx="313">
                  <c:v>26.25</c:v>
                </c:pt>
                <c:pt idx="314">
                  <c:v>26.25</c:v>
                </c:pt>
                <c:pt idx="315">
                  <c:v>26.25</c:v>
                </c:pt>
                <c:pt idx="316">
                  <c:v>26.25</c:v>
                </c:pt>
                <c:pt idx="317">
                  <c:v>26.25</c:v>
                </c:pt>
                <c:pt idx="318">
                  <c:v>26.25</c:v>
                </c:pt>
                <c:pt idx="319">
                  <c:v>26.25</c:v>
                </c:pt>
                <c:pt idx="320">
                  <c:v>26.25</c:v>
                </c:pt>
                <c:pt idx="321">
                  <c:v>26.25</c:v>
                </c:pt>
                <c:pt idx="322">
                  <c:v>26.25</c:v>
                </c:pt>
                <c:pt idx="323">
                  <c:v>26.25</c:v>
                </c:pt>
                <c:pt idx="324">
                  <c:v>26.25</c:v>
                </c:pt>
                <c:pt idx="325">
                  <c:v>26.25</c:v>
                </c:pt>
                <c:pt idx="326">
                  <c:v>26.25</c:v>
                </c:pt>
                <c:pt idx="327">
                  <c:v>26.25</c:v>
                </c:pt>
                <c:pt idx="328">
                  <c:v>26.25</c:v>
                </c:pt>
                <c:pt idx="329">
                  <c:v>26.25</c:v>
                </c:pt>
                <c:pt idx="330">
                  <c:v>26.25</c:v>
                </c:pt>
                <c:pt idx="331">
                  <c:v>26.25</c:v>
                </c:pt>
                <c:pt idx="332">
                  <c:v>26.25</c:v>
                </c:pt>
                <c:pt idx="333">
                  <c:v>26.25</c:v>
                </c:pt>
                <c:pt idx="334">
                  <c:v>26.25</c:v>
                </c:pt>
                <c:pt idx="335">
                  <c:v>26.25</c:v>
                </c:pt>
                <c:pt idx="336">
                  <c:v>26.25</c:v>
                </c:pt>
                <c:pt idx="337">
                  <c:v>26.25</c:v>
                </c:pt>
                <c:pt idx="338">
                  <c:v>26.25</c:v>
                </c:pt>
                <c:pt idx="339">
                  <c:v>26.25</c:v>
                </c:pt>
                <c:pt idx="340">
                  <c:v>26.25</c:v>
                </c:pt>
                <c:pt idx="341">
                  <c:v>26.25</c:v>
                </c:pt>
                <c:pt idx="342">
                  <c:v>26.25</c:v>
                </c:pt>
                <c:pt idx="343">
                  <c:v>26.25</c:v>
                </c:pt>
                <c:pt idx="344">
                  <c:v>26.25</c:v>
                </c:pt>
                <c:pt idx="345">
                  <c:v>26.25</c:v>
                </c:pt>
                <c:pt idx="346">
                  <c:v>26.25</c:v>
                </c:pt>
                <c:pt idx="347">
                  <c:v>26.25</c:v>
                </c:pt>
                <c:pt idx="348">
                  <c:v>26.25</c:v>
                </c:pt>
                <c:pt idx="349">
                  <c:v>26.25</c:v>
                </c:pt>
                <c:pt idx="350">
                  <c:v>26.25</c:v>
                </c:pt>
                <c:pt idx="351">
                  <c:v>26.25</c:v>
                </c:pt>
                <c:pt idx="352">
                  <c:v>26.25</c:v>
                </c:pt>
                <c:pt idx="353">
                  <c:v>26.25</c:v>
                </c:pt>
                <c:pt idx="354">
                  <c:v>26.25</c:v>
                </c:pt>
                <c:pt idx="355">
                  <c:v>26.25</c:v>
                </c:pt>
                <c:pt idx="356">
                  <c:v>26.25</c:v>
                </c:pt>
                <c:pt idx="357">
                  <c:v>26.25</c:v>
                </c:pt>
                <c:pt idx="358">
                  <c:v>26.25</c:v>
                </c:pt>
                <c:pt idx="359">
                  <c:v>26.25</c:v>
                </c:pt>
                <c:pt idx="360">
                  <c:v>26.25</c:v>
                </c:pt>
                <c:pt idx="361">
                  <c:v>26.25</c:v>
                </c:pt>
                <c:pt idx="362">
                  <c:v>26.25</c:v>
                </c:pt>
                <c:pt idx="363">
                  <c:v>26.25</c:v>
                </c:pt>
                <c:pt idx="364">
                  <c:v>26.25</c:v>
                </c:pt>
              </c:numCache>
            </c:numRef>
          </c:val>
          <c:smooth val="0"/>
          <c:extLst>
            <c:ext xmlns:c16="http://schemas.microsoft.com/office/drawing/2014/chart" uri="{C3380CC4-5D6E-409C-BE32-E72D297353CC}">
              <c16:uniqueId val="{00000007-1F4F-4CD0-94EC-CAE242914AE1}"/>
            </c:ext>
          </c:extLst>
        </c:ser>
        <c:ser>
          <c:idx val="8"/>
          <c:order val="3"/>
          <c:tx>
            <c:strRef>
              <c:f>Calculation!$AI$2</c:f>
              <c:strCache>
                <c:ptCount val="1"/>
                <c:pt idx="0">
                  <c:v>Total Nursing staff Needed</c:v>
                </c:pt>
              </c:strCache>
            </c:strRef>
          </c:tx>
          <c:spPr>
            <a:ln w="19050" cap="rnd">
              <a:solidFill>
                <a:srgbClr val="C00000"/>
              </a:solidFill>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[0]!TotalNurseNeeds</c:f>
              <c:numCache>
                <c:formatCode>0</c:formatCode>
                <c:ptCount val="365"/>
                <c:pt idx="0">
                  <c:v>26.25</c:v>
                </c:pt>
                <c:pt idx="1">
                  <c:v>26.25</c:v>
                </c:pt>
                <c:pt idx="2">
                  <c:v>26.25</c:v>
                </c:pt>
                <c:pt idx="3">
                  <c:v>26.25</c:v>
                </c:pt>
                <c:pt idx="4">
                  <c:v>26.25</c:v>
                </c:pt>
                <c:pt idx="5">
                  <c:v>26.25</c:v>
                </c:pt>
                <c:pt idx="6">
                  <c:v>26.25</c:v>
                </c:pt>
                <c:pt idx="7">
                  <c:v>26.25</c:v>
                </c:pt>
                <c:pt idx="8">
                  <c:v>31.5</c:v>
                </c:pt>
                <c:pt idx="9">
                  <c:v>36.75</c:v>
                </c:pt>
                <c:pt idx="10">
                  <c:v>42</c:v>
                </c:pt>
                <c:pt idx="11">
                  <c:v>47.25</c:v>
                </c:pt>
                <c:pt idx="12">
                  <c:v>52.5</c:v>
                </c:pt>
                <c:pt idx="13">
                  <c:v>68.25</c:v>
                </c:pt>
                <c:pt idx="14">
                  <c:v>78.75</c:v>
                </c:pt>
                <c:pt idx="15">
                  <c:v>94.5</c:v>
                </c:pt>
                <c:pt idx="16">
                  <c:v>115.5</c:v>
                </c:pt>
                <c:pt idx="17">
                  <c:v>131.25</c:v>
                </c:pt>
                <c:pt idx="18">
                  <c:v>157.5</c:v>
                </c:pt>
                <c:pt idx="19">
                  <c:v>178.5</c:v>
                </c:pt>
                <c:pt idx="20">
                  <c:v>204.75</c:v>
                </c:pt>
                <c:pt idx="21">
                  <c:v>236.25</c:v>
                </c:pt>
                <c:pt idx="22">
                  <c:v>273</c:v>
                </c:pt>
                <c:pt idx="23">
                  <c:v>309.75</c:v>
                </c:pt>
                <c:pt idx="24">
                  <c:v>362.25</c:v>
                </c:pt>
                <c:pt idx="25">
                  <c:v>420</c:v>
                </c:pt>
                <c:pt idx="26">
                  <c:v>483</c:v>
                </c:pt>
                <c:pt idx="27">
                  <c:v>556.5</c:v>
                </c:pt>
                <c:pt idx="28">
                  <c:v>640.5</c:v>
                </c:pt>
                <c:pt idx="29">
                  <c:v>735</c:v>
                </c:pt>
                <c:pt idx="30">
                  <c:v>845.25</c:v>
                </c:pt>
                <c:pt idx="31">
                  <c:v>971.25</c:v>
                </c:pt>
                <c:pt idx="32">
                  <c:v>1113</c:v>
                </c:pt>
                <c:pt idx="33">
                  <c:v>1275.75</c:v>
                </c:pt>
                <c:pt idx="34">
                  <c:v>1454.25</c:v>
                </c:pt>
                <c:pt idx="35">
                  <c:v>1653.75</c:v>
                </c:pt>
                <c:pt idx="36">
                  <c:v>1879.5</c:v>
                </c:pt>
                <c:pt idx="37">
                  <c:v>2121</c:v>
                </c:pt>
                <c:pt idx="38">
                  <c:v>2388.75</c:v>
                </c:pt>
                <c:pt idx="39">
                  <c:v>2672.25</c:v>
                </c:pt>
                <c:pt idx="40">
                  <c:v>2976.75</c:v>
                </c:pt>
                <c:pt idx="41">
                  <c:v>3291.75</c:v>
                </c:pt>
                <c:pt idx="42">
                  <c:v>3617.25</c:v>
                </c:pt>
                <c:pt idx="43">
                  <c:v>3948</c:v>
                </c:pt>
                <c:pt idx="44">
                  <c:v>4273.5</c:v>
                </c:pt>
                <c:pt idx="45">
                  <c:v>4588.5</c:v>
                </c:pt>
                <c:pt idx="46">
                  <c:v>4893</c:v>
                </c:pt>
                <c:pt idx="47">
                  <c:v>5176.5</c:v>
                </c:pt>
                <c:pt idx="48">
                  <c:v>5423.25</c:v>
                </c:pt>
                <c:pt idx="49">
                  <c:v>5638.5</c:v>
                </c:pt>
                <c:pt idx="50">
                  <c:v>5817</c:v>
                </c:pt>
                <c:pt idx="51">
                  <c:v>5953.5</c:v>
                </c:pt>
                <c:pt idx="52">
                  <c:v>6042.75</c:v>
                </c:pt>
                <c:pt idx="53">
                  <c:v>6090</c:v>
                </c:pt>
                <c:pt idx="54">
                  <c:v>6095.25</c:v>
                </c:pt>
                <c:pt idx="55">
                  <c:v>6063.75</c:v>
                </c:pt>
                <c:pt idx="56">
                  <c:v>5995.5</c:v>
                </c:pt>
                <c:pt idx="57">
                  <c:v>5890.5</c:v>
                </c:pt>
                <c:pt idx="58">
                  <c:v>5764.5</c:v>
                </c:pt>
                <c:pt idx="59">
                  <c:v>5622.75</c:v>
                </c:pt>
                <c:pt idx="60">
                  <c:v>5454.75</c:v>
                </c:pt>
                <c:pt idx="61">
                  <c:v>5276.25</c:v>
                </c:pt>
                <c:pt idx="62">
                  <c:v>5092.5</c:v>
                </c:pt>
                <c:pt idx="63">
                  <c:v>4893</c:v>
                </c:pt>
                <c:pt idx="64">
                  <c:v>4698.75</c:v>
                </c:pt>
                <c:pt idx="65">
                  <c:v>4494</c:v>
                </c:pt>
                <c:pt idx="66">
                  <c:v>4294.5</c:v>
                </c:pt>
                <c:pt idx="67">
                  <c:v>4095</c:v>
                </c:pt>
                <c:pt idx="68">
                  <c:v>3890.25</c:v>
                </c:pt>
                <c:pt idx="69">
                  <c:v>3701.25</c:v>
                </c:pt>
                <c:pt idx="70">
                  <c:v>3512.25</c:v>
                </c:pt>
                <c:pt idx="71">
                  <c:v>3333.75</c:v>
                </c:pt>
                <c:pt idx="72">
                  <c:v>3160.5</c:v>
                </c:pt>
                <c:pt idx="73">
                  <c:v>2987.25</c:v>
                </c:pt>
                <c:pt idx="74">
                  <c:v>2824.5</c:v>
                </c:pt>
                <c:pt idx="75">
                  <c:v>2672.25</c:v>
                </c:pt>
                <c:pt idx="76">
                  <c:v>2520</c:v>
                </c:pt>
                <c:pt idx="77">
                  <c:v>2378.25</c:v>
                </c:pt>
                <c:pt idx="78">
                  <c:v>2241.75</c:v>
                </c:pt>
                <c:pt idx="79">
                  <c:v>2115.75</c:v>
                </c:pt>
                <c:pt idx="80">
                  <c:v>1989.75</c:v>
                </c:pt>
                <c:pt idx="81">
                  <c:v>1879.5</c:v>
                </c:pt>
                <c:pt idx="82">
                  <c:v>1769.25</c:v>
                </c:pt>
                <c:pt idx="83">
                  <c:v>1664.25</c:v>
                </c:pt>
                <c:pt idx="84">
                  <c:v>1564.5</c:v>
                </c:pt>
                <c:pt idx="85">
                  <c:v>1475.25</c:v>
                </c:pt>
                <c:pt idx="86">
                  <c:v>1386</c:v>
                </c:pt>
                <c:pt idx="87">
                  <c:v>1296.75</c:v>
                </c:pt>
                <c:pt idx="88">
                  <c:v>1223.25</c:v>
                </c:pt>
                <c:pt idx="89">
                  <c:v>1149.75</c:v>
                </c:pt>
                <c:pt idx="90">
                  <c:v>1076.25</c:v>
                </c:pt>
                <c:pt idx="91">
                  <c:v>1013.25</c:v>
                </c:pt>
                <c:pt idx="92">
                  <c:v>950.25</c:v>
                </c:pt>
                <c:pt idx="93">
                  <c:v>897.75</c:v>
                </c:pt>
                <c:pt idx="94">
                  <c:v>840</c:v>
                </c:pt>
                <c:pt idx="95">
                  <c:v>787.5</c:v>
                </c:pt>
                <c:pt idx="96">
                  <c:v>740.25</c:v>
                </c:pt>
                <c:pt idx="97">
                  <c:v>693</c:v>
                </c:pt>
                <c:pt idx="98">
                  <c:v>651</c:v>
                </c:pt>
                <c:pt idx="99">
                  <c:v>619.5</c:v>
                </c:pt>
                <c:pt idx="100">
                  <c:v>577.5</c:v>
                </c:pt>
                <c:pt idx="101">
                  <c:v>540.75</c:v>
                </c:pt>
                <c:pt idx="102">
                  <c:v>509.25</c:v>
                </c:pt>
                <c:pt idx="103">
                  <c:v>477.75</c:v>
                </c:pt>
                <c:pt idx="104">
                  <c:v>451.5</c:v>
                </c:pt>
                <c:pt idx="105">
                  <c:v>420</c:v>
                </c:pt>
                <c:pt idx="106">
                  <c:v>399</c:v>
                </c:pt>
                <c:pt idx="107">
                  <c:v>372.75</c:v>
                </c:pt>
                <c:pt idx="108">
                  <c:v>351.75</c:v>
                </c:pt>
                <c:pt idx="109">
                  <c:v>330.75</c:v>
                </c:pt>
                <c:pt idx="110">
                  <c:v>304.5</c:v>
                </c:pt>
                <c:pt idx="111">
                  <c:v>288.75</c:v>
                </c:pt>
                <c:pt idx="112">
                  <c:v>273</c:v>
                </c:pt>
                <c:pt idx="113">
                  <c:v>257.25</c:v>
                </c:pt>
                <c:pt idx="114">
                  <c:v>236.25</c:v>
                </c:pt>
                <c:pt idx="115">
                  <c:v>225.75</c:v>
                </c:pt>
                <c:pt idx="116">
                  <c:v>210</c:v>
                </c:pt>
                <c:pt idx="117">
                  <c:v>204.75</c:v>
                </c:pt>
                <c:pt idx="118">
                  <c:v>189</c:v>
                </c:pt>
                <c:pt idx="119">
                  <c:v>183.75</c:v>
                </c:pt>
                <c:pt idx="120">
                  <c:v>162.75</c:v>
                </c:pt>
                <c:pt idx="121">
                  <c:v>157.5</c:v>
                </c:pt>
                <c:pt idx="122">
                  <c:v>152.25</c:v>
                </c:pt>
                <c:pt idx="123">
                  <c:v>141.75</c:v>
                </c:pt>
                <c:pt idx="124">
                  <c:v>131.25</c:v>
                </c:pt>
                <c:pt idx="125">
                  <c:v>126</c:v>
                </c:pt>
                <c:pt idx="126">
                  <c:v>115.5</c:v>
                </c:pt>
                <c:pt idx="127">
                  <c:v>115.5</c:v>
                </c:pt>
                <c:pt idx="128">
                  <c:v>110.25</c:v>
                </c:pt>
                <c:pt idx="129">
                  <c:v>99.75</c:v>
                </c:pt>
                <c:pt idx="130">
                  <c:v>89.25</c:v>
                </c:pt>
                <c:pt idx="131">
                  <c:v>89.25</c:v>
                </c:pt>
                <c:pt idx="132">
                  <c:v>84</c:v>
                </c:pt>
                <c:pt idx="133">
                  <c:v>78.75</c:v>
                </c:pt>
                <c:pt idx="134">
                  <c:v>78.75</c:v>
                </c:pt>
                <c:pt idx="135">
                  <c:v>73.5</c:v>
                </c:pt>
                <c:pt idx="136">
                  <c:v>68.25</c:v>
                </c:pt>
                <c:pt idx="137">
                  <c:v>63</c:v>
                </c:pt>
                <c:pt idx="138">
                  <c:v>63</c:v>
                </c:pt>
                <c:pt idx="139">
                  <c:v>57.75</c:v>
                </c:pt>
                <c:pt idx="140">
                  <c:v>57.75</c:v>
                </c:pt>
                <c:pt idx="141">
                  <c:v>57.75</c:v>
                </c:pt>
                <c:pt idx="142">
                  <c:v>52.5</c:v>
                </c:pt>
                <c:pt idx="143">
                  <c:v>52.5</c:v>
                </c:pt>
                <c:pt idx="144">
                  <c:v>52.5</c:v>
                </c:pt>
                <c:pt idx="145">
                  <c:v>52.5</c:v>
                </c:pt>
                <c:pt idx="146">
                  <c:v>42</c:v>
                </c:pt>
                <c:pt idx="147">
                  <c:v>42</c:v>
                </c:pt>
                <c:pt idx="148">
                  <c:v>42</c:v>
                </c:pt>
                <c:pt idx="149">
                  <c:v>42</c:v>
                </c:pt>
                <c:pt idx="150">
                  <c:v>36.75</c:v>
                </c:pt>
                <c:pt idx="151">
                  <c:v>36.75</c:v>
                </c:pt>
                <c:pt idx="152">
                  <c:v>36.75</c:v>
                </c:pt>
                <c:pt idx="153">
                  <c:v>36.75</c:v>
                </c:pt>
                <c:pt idx="154">
                  <c:v>36.75</c:v>
                </c:pt>
                <c:pt idx="155">
                  <c:v>36.75</c:v>
                </c:pt>
                <c:pt idx="156">
                  <c:v>31.5</c:v>
                </c:pt>
                <c:pt idx="157">
                  <c:v>31.5</c:v>
                </c:pt>
                <c:pt idx="158">
                  <c:v>31.5</c:v>
                </c:pt>
                <c:pt idx="159">
                  <c:v>31.5</c:v>
                </c:pt>
                <c:pt idx="160">
                  <c:v>31.5</c:v>
                </c:pt>
                <c:pt idx="161">
                  <c:v>31.5</c:v>
                </c:pt>
                <c:pt idx="162">
                  <c:v>31.5</c:v>
                </c:pt>
                <c:pt idx="163">
                  <c:v>31.5</c:v>
                </c:pt>
                <c:pt idx="164">
                  <c:v>31.5</c:v>
                </c:pt>
                <c:pt idx="165">
                  <c:v>31.5</c:v>
                </c:pt>
                <c:pt idx="166">
                  <c:v>31.5</c:v>
                </c:pt>
                <c:pt idx="167">
                  <c:v>26.25</c:v>
                </c:pt>
                <c:pt idx="168">
                  <c:v>26.25</c:v>
                </c:pt>
                <c:pt idx="169">
                  <c:v>26.25</c:v>
                </c:pt>
                <c:pt idx="170">
                  <c:v>26.25</c:v>
                </c:pt>
                <c:pt idx="171">
                  <c:v>26.25</c:v>
                </c:pt>
                <c:pt idx="172">
                  <c:v>26.25</c:v>
                </c:pt>
                <c:pt idx="173">
                  <c:v>26.25</c:v>
                </c:pt>
                <c:pt idx="174">
                  <c:v>26.25</c:v>
                </c:pt>
                <c:pt idx="175">
                  <c:v>26.25</c:v>
                </c:pt>
                <c:pt idx="176">
                  <c:v>26.25</c:v>
                </c:pt>
                <c:pt idx="177">
                  <c:v>26.25</c:v>
                </c:pt>
                <c:pt idx="178">
                  <c:v>26.25</c:v>
                </c:pt>
                <c:pt idx="179">
                  <c:v>26.25</c:v>
                </c:pt>
                <c:pt idx="180">
                  <c:v>26.25</c:v>
                </c:pt>
                <c:pt idx="181">
                  <c:v>26.25</c:v>
                </c:pt>
                <c:pt idx="182">
                  <c:v>26.25</c:v>
                </c:pt>
                <c:pt idx="183">
                  <c:v>26.25</c:v>
                </c:pt>
                <c:pt idx="184">
                  <c:v>26.25</c:v>
                </c:pt>
                <c:pt idx="185">
                  <c:v>26.25</c:v>
                </c:pt>
                <c:pt idx="186">
                  <c:v>26.25</c:v>
                </c:pt>
                <c:pt idx="187">
                  <c:v>26.25</c:v>
                </c:pt>
                <c:pt idx="188">
                  <c:v>26.25</c:v>
                </c:pt>
                <c:pt idx="189">
                  <c:v>26.25</c:v>
                </c:pt>
                <c:pt idx="190">
                  <c:v>26.25</c:v>
                </c:pt>
                <c:pt idx="191">
                  <c:v>26.25</c:v>
                </c:pt>
                <c:pt idx="192">
                  <c:v>26.25</c:v>
                </c:pt>
                <c:pt idx="193">
                  <c:v>26.25</c:v>
                </c:pt>
                <c:pt idx="194">
                  <c:v>26.25</c:v>
                </c:pt>
                <c:pt idx="195">
                  <c:v>26.25</c:v>
                </c:pt>
                <c:pt idx="196">
                  <c:v>26.25</c:v>
                </c:pt>
                <c:pt idx="197">
                  <c:v>26.25</c:v>
                </c:pt>
                <c:pt idx="198">
                  <c:v>26.25</c:v>
                </c:pt>
                <c:pt idx="199">
                  <c:v>26.25</c:v>
                </c:pt>
                <c:pt idx="200">
                  <c:v>26.25</c:v>
                </c:pt>
                <c:pt idx="201">
                  <c:v>26.25</c:v>
                </c:pt>
                <c:pt idx="202">
                  <c:v>26.25</c:v>
                </c:pt>
                <c:pt idx="203">
                  <c:v>26.25</c:v>
                </c:pt>
                <c:pt idx="204">
                  <c:v>26.25</c:v>
                </c:pt>
                <c:pt idx="205">
                  <c:v>26.25</c:v>
                </c:pt>
                <c:pt idx="206">
                  <c:v>26.25</c:v>
                </c:pt>
                <c:pt idx="207">
                  <c:v>26.25</c:v>
                </c:pt>
                <c:pt idx="208">
                  <c:v>26.25</c:v>
                </c:pt>
                <c:pt idx="209">
                  <c:v>26.25</c:v>
                </c:pt>
                <c:pt idx="210">
                  <c:v>26.25</c:v>
                </c:pt>
                <c:pt idx="211">
                  <c:v>26.25</c:v>
                </c:pt>
                <c:pt idx="212">
                  <c:v>26.25</c:v>
                </c:pt>
                <c:pt idx="213">
                  <c:v>26.25</c:v>
                </c:pt>
                <c:pt idx="214">
                  <c:v>26.25</c:v>
                </c:pt>
                <c:pt idx="215">
                  <c:v>26.25</c:v>
                </c:pt>
                <c:pt idx="216">
                  <c:v>26.25</c:v>
                </c:pt>
                <c:pt idx="217">
                  <c:v>26.25</c:v>
                </c:pt>
                <c:pt idx="218">
                  <c:v>26.25</c:v>
                </c:pt>
                <c:pt idx="219">
                  <c:v>26.25</c:v>
                </c:pt>
                <c:pt idx="220">
                  <c:v>26.25</c:v>
                </c:pt>
                <c:pt idx="221">
                  <c:v>26.25</c:v>
                </c:pt>
                <c:pt idx="222">
                  <c:v>26.25</c:v>
                </c:pt>
                <c:pt idx="223">
                  <c:v>26.25</c:v>
                </c:pt>
                <c:pt idx="224">
                  <c:v>26.25</c:v>
                </c:pt>
                <c:pt idx="225">
                  <c:v>26.25</c:v>
                </c:pt>
                <c:pt idx="226">
                  <c:v>26.25</c:v>
                </c:pt>
                <c:pt idx="227">
                  <c:v>26.25</c:v>
                </c:pt>
                <c:pt idx="228">
                  <c:v>26.25</c:v>
                </c:pt>
                <c:pt idx="229">
                  <c:v>26.25</c:v>
                </c:pt>
                <c:pt idx="230">
                  <c:v>26.25</c:v>
                </c:pt>
                <c:pt idx="231">
                  <c:v>26.25</c:v>
                </c:pt>
                <c:pt idx="232">
                  <c:v>26.25</c:v>
                </c:pt>
                <c:pt idx="233">
                  <c:v>26.25</c:v>
                </c:pt>
                <c:pt idx="234">
                  <c:v>26.25</c:v>
                </c:pt>
                <c:pt idx="235">
                  <c:v>26.25</c:v>
                </c:pt>
                <c:pt idx="236">
                  <c:v>26.25</c:v>
                </c:pt>
                <c:pt idx="237">
                  <c:v>26.25</c:v>
                </c:pt>
                <c:pt idx="238">
                  <c:v>26.25</c:v>
                </c:pt>
                <c:pt idx="239">
                  <c:v>26.25</c:v>
                </c:pt>
                <c:pt idx="240">
                  <c:v>26.25</c:v>
                </c:pt>
                <c:pt idx="241">
                  <c:v>26.25</c:v>
                </c:pt>
                <c:pt idx="242">
                  <c:v>26.25</c:v>
                </c:pt>
                <c:pt idx="243">
                  <c:v>26.25</c:v>
                </c:pt>
                <c:pt idx="244">
                  <c:v>26.25</c:v>
                </c:pt>
                <c:pt idx="245">
                  <c:v>26.25</c:v>
                </c:pt>
                <c:pt idx="246">
                  <c:v>26.25</c:v>
                </c:pt>
                <c:pt idx="247">
                  <c:v>26.25</c:v>
                </c:pt>
                <c:pt idx="248">
                  <c:v>26.25</c:v>
                </c:pt>
                <c:pt idx="249">
                  <c:v>26.25</c:v>
                </c:pt>
                <c:pt idx="250">
                  <c:v>26.25</c:v>
                </c:pt>
                <c:pt idx="251">
                  <c:v>26.25</c:v>
                </c:pt>
                <c:pt idx="252">
                  <c:v>26.25</c:v>
                </c:pt>
                <c:pt idx="253">
                  <c:v>26.25</c:v>
                </c:pt>
                <c:pt idx="254">
                  <c:v>26.25</c:v>
                </c:pt>
                <c:pt idx="255">
                  <c:v>26.25</c:v>
                </c:pt>
                <c:pt idx="256">
                  <c:v>26.25</c:v>
                </c:pt>
                <c:pt idx="257">
                  <c:v>26.25</c:v>
                </c:pt>
                <c:pt idx="258">
                  <c:v>26.25</c:v>
                </c:pt>
                <c:pt idx="259">
                  <c:v>26.25</c:v>
                </c:pt>
                <c:pt idx="260">
                  <c:v>26.25</c:v>
                </c:pt>
                <c:pt idx="261">
                  <c:v>26.25</c:v>
                </c:pt>
                <c:pt idx="262">
                  <c:v>26.25</c:v>
                </c:pt>
                <c:pt idx="263">
                  <c:v>26.25</c:v>
                </c:pt>
                <c:pt idx="264">
                  <c:v>26.25</c:v>
                </c:pt>
                <c:pt idx="265">
                  <c:v>26.25</c:v>
                </c:pt>
                <c:pt idx="266">
                  <c:v>26.25</c:v>
                </c:pt>
                <c:pt idx="267">
                  <c:v>26.25</c:v>
                </c:pt>
                <c:pt idx="268">
                  <c:v>26.25</c:v>
                </c:pt>
                <c:pt idx="269">
                  <c:v>26.25</c:v>
                </c:pt>
                <c:pt idx="270">
                  <c:v>26.25</c:v>
                </c:pt>
                <c:pt idx="271">
                  <c:v>26.25</c:v>
                </c:pt>
                <c:pt idx="272">
                  <c:v>26.25</c:v>
                </c:pt>
                <c:pt idx="273">
                  <c:v>26.25</c:v>
                </c:pt>
                <c:pt idx="274">
                  <c:v>26.25</c:v>
                </c:pt>
                <c:pt idx="275">
                  <c:v>26.25</c:v>
                </c:pt>
                <c:pt idx="276">
                  <c:v>26.25</c:v>
                </c:pt>
                <c:pt idx="277">
                  <c:v>26.25</c:v>
                </c:pt>
                <c:pt idx="278">
                  <c:v>26.25</c:v>
                </c:pt>
                <c:pt idx="279">
                  <c:v>26.25</c:v>
                </c:pt>
                <c:pt idx="280">
                  <c:v>26.25</c:v>
                </c:pt>
                <c:pt idx="281">
                  <c:v>26.25</c:v>
                </c:pt>
                <c:pt idx="282">
                  <c:v>26.25</c:v>
                </c:pt>
                <c:pt idx="283">
                  <c:v>26.25</c:v>
                </c:pt>
                <c:pt idx="284">
                  <c:v>26.25</c:v>
                </c:pt>
                <c:pt idx="285">
                  <c:v>26.25</c:v>
                </c:pt>
                <c:pt idx="286">
                  <c:v>26.25</c:v>
                </c:pt>
                <c:pt idx="287">
                  <c:v>26.25</c:v>
                </c:pt>
                <c:pt idx="288">
                  <c:v>26.25</c:v>
                </c:pt>
                <c:pt idx="289">
                  <c:v>26.25</c:v>
                </c:pt>
                <c:pt idx="290">
                  <c:v>26.25</c:v>
                </c:pt>
                <c:pt idx="291">
                  <c:v>26.25</c:v>
                </c:pt>
                <c:pt idx="292">
                  <c:v>26.25</c:v>
                </c:pt>
                <c:pt idx="293">
                  <c:v>26.25</c:v>
                </c:pt>
                <c:pt idx="294">
                  <c:v>26.25</c:v>
                </c:pt>
                <c:pt idx="295">
                  <c:v>26.25</c:v>
                </c:pt>
                <c:pt idx="296">
                  <c:v>26.25</c:v>
                </c:pt>
                <c:pt idx="297">
                  <c:v>26.25</c:v>
                </c:pt>
                <c:pt idx="298">
                  <c:v>26.25</c:v>
                </c:pt>
                <c:pt idx="299">
                  <c:v>26.25</c:v>
                </c:pt>
                <c:pt idx="300">
                  <c:v>26.25</c:v>
                </c:pt>
                <c:pt idx="301">
                  <c:v>26.25</c:v>
                </c:pt>
                <c:pt idx="302">
                  <c:v>26.25</c:v>
                </c:pt>
                <c:pt idx="303">
                  <c:v>26.25</c:v>
                </c:pt>
                <c:pt idx="304">
                  <c:v>26.25</c:v>
                </c:pt>
                <c:pt idx="305">
                  <c:v>26.25</c:v>
                </c:pt>
                <c:pt idx="306">
                  <c:v>26.25</c:v>
                </c:pt>
                <c:pt idx="307">
                  <c:v>26.25</c:v>
                </c:pt>
                <c:pt idx="308">
                  <c:v>26.25</c:v>
                </c:pt>
                <c:pt idx="309">
                  <c:v>26.25</c:v>
                </c:pt>
                <c:pt idx="310">
                  <c:v>26.25</c:v>
                </c:pt>
                <c:pt idx="311">
                  <c:v>26.25</c:v>
                </c:pt>
                <c:pt idx="312">
                  <c:v>26.25</c:v>
                </c:pt>
                <c:pt idx="313">
                  <c:v>26.25</c:v>
                </c:pt>
                <c:pt idx="314">
                  <c:v>26.25</c:v>
                </c:pt>
                <c:pt idx="315">
                  <c:v>26.25</c:v>
                </c:pt>
                <c:pt idx="316">
                  <c:v>26.25</c:v>
                </c:pt>
                <c:pt idx="317">
                  <c:v>26.25</c:v>
                </c:pt>
                <c:pt idx="318">
                  <c:v>26.25</c:v>
                </c:pt>
                <c:pt idx="319">
                  <c:v>26.25</c:v>
                </c:pt>
                <c:pt idx="320">
                  <c:v>26.25</c:v>
                </c:pt>
                <c:pt idx="321">
                  <c:v>26.25</c:v>
                </c:pt>
                <c:pt idx="322">
                  <c:v>26.25</c:v>
                </c:pt>
                <c:pt idx="323">
                  <c:v>26.25</c:v>
                </c:pt>
                <c:pt idx="324">
                  <c:v>26.25</c:v>
                </c:pt>
                <c:pt idx="325">
                  <c:v>26.25</c:v>
                </c:pt>
                <c:pt idx="326">
                  <c:v>26.25</c:v>
                </c:pt>
                <c:pt idx="327">
                  <c:v>26.25</c:v>
                </c:pt>
                <c:pt idx="328">
                  <c:v>26.25</c:v>
                </c:pt>
                <c:pt idx="329">
                  <c:v>26.25</c:v>
                </c:pt>
                <c:pt idx="330">
                  <c:v>26.25</c:v>
                </c:pt>
                <c:pt idx="331">
                  <c:v>26.25</c:v>
                </c:pt>
                <c:pt idx="332">
                  <c:v>26.25</c:v>
                </c:pt>
                <c:pt idx="333">
                  <c:v>26.25</c:v>
                </c:pt>
                <c:pt idx="334">
                  <c:v>26.25</c:v>
                </c:pt>
                <c:pt idx="335">
                  <c:v>26.25</c:v>
                </c:pt>
                <c:pt idx="336">
                  <c:v>26.25</c:v>
                </c:pt>
                <c:pt idx="337">
                  <c:v>26.25</c:v>
                </c:pt>
                <c:pt idx="338">
                  <c:v>26.25</c:v>
                </c:pt>
                <c:pt idx="339">
                  <c:v>26.25</c:v>
                </c:pt>
                <c:pt idx="340">
                  <c:v>26.25</c:v>
                </c:pt>
                <c:pt idx="341">
                  <c:v>26.25</c:v>
                </c:pt>
                <c:pt idx="342">
                  <c:v>26.25</c:v>
                </c:pt>
                <c:pt idx="343">
                  <c:v>26.25</c:v>
                </c:pt>
                <c:pt idx="344">
                  <c:v>26.25</c:v>
                </c:pt>
                <c:pt idx="345">
                  <c:v>26.25</c:v>
                </c:pt>
                <c:pt idx="346">
                  <c:v>26.25</c:v>
                </c:pt>
                <c:pt idx="347">
                  <c:v>26.25</c:v>
                </c:pt>
                <c:pt idx="348">
                  <c:v>26.25</c:v>
                </c:pt>
                <c:pt idx="349">
                  <c:v>26.25</c:v>
                </c:pt>
                <c:pt idx="350">
                  <c:v>26.25</c:v>
                </c:pt>
                <c:pt idx="351">
                  <c:v>26.25</c:v>
                </c:pt>
                <c:pt idx="352">
                  <c:v>26.25</c:v>
                </c:pt>
                <c:pt idx="353">
                  <c:v>26.25</c:v>
                </c:pt>
                <c:pt idx="354">
                  <c:v>26.25</c:v>
                </c:pt>
                <c:pt idx="355">
                  <c:v>26.25</c:v>
                </c:pt>
                <c:pt idx="356">
                  <c:v>26.25</c:v>
                </c:pt>
                <c:pt idx="357">
                  <c:v>26.25</c:v>
                </c:pt>
                <c:pt idx="358">
                  <c:v>26.25</c:v>
                </c:pt>
                <c:pt idx="359">
                  <c:v>26.25</c:v>
                </c:pt>
                <c:pt idx="360">
                  <c:v>26.25</c:v>
                </c:pt>
                <c:pt idx="361">
                  <c:v>26.25</c:v>
                </c:pt>
                <c:pt idx="362">
                  <c:v>26.25</c:v>
                </c:pt>
                <c:pt idx="363">
                  <c:v>26.25</c:v>
                </c:pt>
                <c:pt idx="364">
                  <c:v>26.25</c:v>
                </c:pt>
              </c:numCache>
            </c:numRef>
          </c:val>
          <c:smooth val="0"/>
          <c:extLst>
            <c:ext xmlns:c16="http://schemas.microsoft.com/office/drawing/2014/chart" uri="{C3380CC4-5D6E-409C-BE32-E72D297353CC}">
              <c16:uniqueId val="{00000008-1F4F-4CD0-94EC-CAE242914AE1}"/>
            </c:ext>
          </c:extLst>
        </c:ser>
        <c:ser>
          <c:idx val="9"/>
          <c:order val="4"/>
          <c:tx>
            <c:strRef>
              <c:f>Calculation!$BR$2</c:f>
              <c:strCache>
                <c:ptCount val="1"/>
                <c:pt idx="0">
                  <c:v>Total  medical practioner Needed Adjusted</c:v>
                </c:pt>
              </c:strCache>
            </c:strRef>
          </c:tx>
          <c:spPr>
            <a:ln w="15875" cap="rnd">
              <a:solidFill>
                <a:schemeClr val="accent4"/>
              </a:solidFill>
              <a:prstDash val="lgDash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[0]!PhysiciansAdjusted</c:f>
              <c:numCache>
                <c:formatCode>General</c:formatCode>
                <c:ptCount val="365"/>
                <c:pt idx="0">
                  <c:v>0.1841093100074658</c:v>
                </c:pt>
                <c:pt idx="1">
                  <c:v>0.25811482007005315</c:v>
                </c:pt>
                <c:pt idx="2">
                  <c:v>0.36271747809931487</c:v>
                </c:pt>
                <c:pt idx="3">
                  <c:v>0.51034281116614721</c:v>
                </c:pt>
                <c:pt idx="4">
                  <c:v>0.7185019167916411</c:v>
                </c:pt>
                <c:pt idx="5">
                  <c:v>1.0118636512944457</c:v>
                </c:pt>
                <c:pt idx="6">
                  <c:v>1.4251702409122295</c:v>
                </c:pt>
                <c:pt idx="7">
                  <c:v>2.0073373855090568</c:v>
                </c:pt>
                <c:pt idx="8">
                  <c:v>2.8272158663635092</c:v>
                </c:pt>
                <c:pt idx="9">
                  <c:v>3.9816798015252397</c:v>
                </c:pt>
                <c:pt idx="10">
                  <c:v>5.508887589544627</c:v>
                </c:pt>
                <c:pt idx="11">
                  <c:v>7.486710954759066</c:v>
                </c:pt>
                <c:pt idx="12">
                  <c:v>9.9918213064402686</c:v>
                </c:pt>
                <c:pt idx="13">
                  <c:v>13.091646227139773</c:v>
                </c:pt>
                <c:pt idx="14">
                  <c:v>16.834199542206029</c:v>
                </c:pt>
                <c:pt idx="15">
                  <c:v>21.236396519792912</c:v>
                </c:pt>
                <c:pt idx="16">
                  <c:v>26.272024102110837</c:v>
                </c:pt>
                <c:pt idx="17">
                  <c:v>31.861049935684132</c:v>
                </c:pt>
                <c:pt idx="18">
                  <c:v>37.862317566170368</c:v>
                </c:pt>
                <c:pt idx="19">
                  <c:v>44.071743186338097</c:v>
                </c:pt>
                <c:pt idx="20">
                  <c:v>51.315079133477184</c:v>
                </c:pt>
                <c:pt idx="21">
                  <c:v>59.750128886210668</c:v>
                </c:pt>
                <c:pt idx="22">
                  <c:v>69.556966383789856</c:v>
                </c:pt>
                <c:pt idx="23">
                  <c:v>80.940592317308983</c:v>
                </c:pt>
                <c:pt idx="24">
                  <c:v>94.132976622827272</c:v>
                </c:pt>
                <c:pt idx="25">
                  <c:v>109.39480760421556</c:v>
                </c:pt>
                <c:pt idx="26">
                  <c:v>127.01671004991883</c:v>
                </c:pt>
                <c:pt idx="27">
                  <c:v>147.31961534531499</c:v>
                </c:pt>
                <c:pt idx="28">
                  <c:v>170.65387287633433</c:v>
                </c:pt>
                <c:pt idx="29">
                  <c:v>197.3965869499026</c:v>
                </c:pt>
                <c:pt idx="30">
                  <c:v>227.94655420238288</c:v>
                </c:pt>
                <c:pt idx="31">
                  <c:v>262.7160764464432</c:v>
                </c:pt>
                <c:pt idx="32">
                  <c:v>302.11885509176261</c:v>
                </c:pt>
                <c:pt idx="33">
                  <c:v>346.55316833103018</c:v>
                </c:pt>
                <c:pt idx="34">
                  <c:v>396.37963562059343</c:v>
                </c:pt>
                <c:pt idx="35">
                  <c:v>451.89314021710879</c:v>
                </c:pt>
                <c:pt idx="36">
                  <c:v>513.2889682025185</c:v>
                </c:pt>
                <c:pt idx="37">
                  <c:v>580.62398059217435</c:v>
                </c:pt>
                <c:pt idx="38">
                  <c:v>653.77468093643915</c:v>
                </c:pt>
                <c:pt idx="39">
                  <c:v>732.39532873757514</c:v>
                </c:pt>
                <c:pt idx="40">
                  <c:v>815.88063686866099</c:v>
                </c:pt>
                <c:pt idx="41">
                  <c:v>903.33881594813101</c:v>
                </c:pt>
                <c:pt idx="42">
                  <c:v>993.58141154494251</c:v>
                </c:pt>
                <c:pt idx="43">
                  <c:v>1085.1360840357966</c:v>
                </c:pt>
                <c:pt idx="44">
                  <c:v>1176.2868328717921</c:v>
                </c:pt>
                <c:pt idx="45">
                  <c:v>1265.1430316910321</c:v>
                </c:pt>
                <c:pt idx="46">
                  <c:v>1349.7342908447542</c:v>
                </c:pt>
                <c:pt idx="47">
                  <c:v>1428.1233566450312</c:v>
                </c:pt>
                <c:pt idx="48">
                  <c:v>1498.5251278473411</c:v>
                </c:pt>
                <c:pt idx="49">
                  <c:v>1559.4176204035973</c:v>
                </c:pt>
                <c:pt idx="50">
                  <c:v>1609.631172151579</c:v>
                </c:pt>
                <c:pt idx="51">
                  <c:v>1648.4054417182979</c:v>
                </c:pt>
                <c:pt idx="52">
                  <c:v>1675.4090683139086</c:v>
                </c:pt>
                <c:pt idx="53">
                  <c:v>1690.7228661470883</c:v>
                </c:pt>
                <c:pt idx="54">
                  <c:v>1694.7926580928001</c:v>
                </c:pt>
                <c:pt idx="55">
                  <c:v>1688.361223017127</c:v>
                </c:pt>
                <c:pt idx="56">
                  <c:v>1672.389932278757</c:v>
                </c:pt>
                <c:pt idx="57">
                  <c:v>1647.9797441721139</c:v>
                </c:pt>
                <c:pt idx="58">
                  <c:v>1616.2989987746173</c:v>
                </c:pt>
                <c:pt idx="59">
                  <c:v>1578.5227094018519</c:v>
                </c:pt>
                <c:pt idx="60">
                  <c:v>1535.785441140808</c:v>
                </c:pt>
                <c:pt idx="61">
                  <c:v>1489.1478038517594</c:v>
                </c:pt>
                <c:pt idx="62">
                  <c:v>1439.5752113392352</c:v>
                </c:pt>
                <c:pt idx="63">
                  <c:v>1387.9268279661592</c:v>
                </c:pt>
                <c:pt idx="64">
                  <c:v>1334.952397783519</c:v>
                </c:pt>
                <c:pt idx="65">
                  <c:v>1281.2947614906277</c:v>
                </c:pt>
                <c:pt idx="66">
                  <c:v>1227.4961632495649</c:v>
                </c:pt>
                <c:pt idx="67">
                  <c:v>1174.0068196616414</c:v>
                </c:pt>
                <c:pt idx="68">
                  <c:v>1121.1945934929242</c:v>
                </c:pt>
                <c:pt idx="69">
                  <c:v>1069.3549442125206</c:v>
                </c:pt>
                <c:pt idx="70">
                  <c:v>1018.7205987819036</c:v>
                </c:pt>
                <c:pt idx="71">
                  <c:v>969.47059691184711</c:v>
                </c:pt>
                <c:pt idx="72">
                  <c:v>921.73852076159324</c:v>
                </c:pt>
                <c:pt idx="73">
                  <c:v>875.61982885299994</c:v>
                </c:pt>
                <c:pt idx="74">
                  <c:v>831.17828757013729</c:v>
                </c:pt>
                <c:pt idx="75">
                  <c:v>788.45153998941942</c:v>
                </c:pt>
                <c:pt idx="76">
                  <c:v>747.45587849593869</c:v>
                </c:pt>
                <c:pt idx="77">
                  <c:v>708.19030068840698</c:v>
                </c:pt>
                <c:pt idx="78">
                  <c:v>670.63993201508197</c:v>
                </c:pt>
                <c:pt idx="79">
                  <c:v>634.7788967541286</c:v>
                </c:pt>
                <c:pt idx="80">
                  <c:v>600.57271372051878</c:v>
                </c:pt>
                <c:pt idx="81">
                  <c:v>567.98028607261199</c:v>
                </c:pt>
                <c:pt idx="82">
                  <c:v>536.95554688195034</c:v>
                </c:pt>
                <c:pt idx="83">
                  <c:v>507.44881440342795</c:v>
                </c:pt>
                <c:pt idx="84">
                  <c:v>479.40790364895622</c:v>
                </c:pt>
                <c:pt idx="85">
                  <c:v>452.77903414827875</c:v>
                </c:pt>
                <c:pt idx="86">
                  <c:v>427.50756777452312</c:v>
                </c:pt>
                <c:pt idx="87">
                  <c:v>403.53860523983269</c:v>
                </c:pt>
                <c:pt idx="88">
                  <c:v>380.81746530097581</c:v>
                </c:pt>
                <c:pt idx="89">
                  <c:v>359.29006680274063</c:v>
                </c:pt>
                <c:pt idx="90">
                  <c:v>338.9032303621367</c:v>
                </c:pt>
                <c:pt idx="91">
                  <c:v>319.60491368904798</c:v>
                </c:pt>
                <c:pt idx="92">
                  <c:v>301.34439218067234</c:v>
                </c:pt>
                <c:pt idx="93">
                  <c:v>284.07239445405776</c:v>
                </c:pt>
                <c:pt idx="94">
                  <c:v>267.74120083565691</c:v>
                </c:pt>
                <c:pt idx="95">
                  <c:v>252.30471145805333</c:v>
                </c:pt>
                <c:pt idx="96">
                  <c:v>237.71848947749243</c:v>
                </c:pt>
                <c:pt idx="97">
                  <c:v>223.93978398343489</c:v>
                </c:pt>
                <c:pt idx="98">
                  <c:v>210.92753639057992</c:v>
                </c:pt>
                <c:pt idx="99">
                  <c:v>198.64237345725866</c:v>
                </c:pt>
                <c:pt idx="100">
                  <c:v>187.04658953876054</c:v>
                </c:pt>
                <c:pt idx="101">
                  <c:v>176.10412024080091</c:v>
                </c:pt>
                <c:pt idx="102">
                  <c:v>165.78050927097198</c:v>
                </c:pt>
                <c:pt idx="103">
                  <c:v>156.04286998138082</c:v>
                </c:pt>
                <c:pt idx="104">
                  <c:v>146.85984284279658</c:v>
                </c:pt>
                <c:pt idx="105">
                  <c:v>138.20154988045442</c:v>
                </c:pt>
                <c:pt idx="106">
                  <c:v>130.03954692673744</c:v>
                </c:pt>
                <c:pt idx="107">
                  <c:v>122.34677440014076</c:v>
                </c:pt>
                <c:pt idx="108">
                  <c:v>115.09750719816978</c:v>
                </c:pt>
                <c:pt idx="109">
                  <c:v>108.26730418998768</c:v>
                </c:pt>
                <c:pt idx="110">
                  <c:v>101.83295770930022</c:v>
                </c:pt>
                <c:pt idx="111">
                  <c:v>95.772443376343091</c:v>
                </c:pt>
                <c:pt idx="112">
                  <c:v>90.064870517623874</c:v>
                </c:pt>
                <c:pt idx="113">
                  <c:v>84.690433401361361</c:v>
                </c:pt>
                <c:pt idx="114">
                  <c:v>79.630363463809275</c:v>
                </c:pt>
                <c:pt idx="115">
                  <c:v>74.866882665552637</c:v>
                </c:pt>
                <c:pt idx="116">
                  <c:v>70.383158086365654</c:v>
                </c:pt>
                <c:pt idx="117">
                  <c:v>66.163257841434003</c:v>
                </c:pt>
                <c:pt idx="118">
                  <c:v>62.192108379944898</c:v>
                </c:pt>
                <c:pt idx="119">
                  <c:v>58.455453208623062</c:v>
                </c:pt>
                <c:pt idx="120">
                  <c:v>54.93981306723451</c:v>
                </c:pt>
                <c:pt idx="121">
                  <c:v>51.632447569968107</c:v>
                </c:pt>
                <c:pt idx="122">
                  <c:v>48.521318315578412</c:v>
                </c:pt>
                <c:pt idx="123">
                  <c:v>45.595053459934448</c:v>
                </c:pt>
                <c:pt idx="124">
                  <c:v>42.842913736911427</c:v>
                </c:pt>
                <c:pt idx="125">
                  <c:v>40.254759907171774</c:v>
                </c:pt>
                <c:pt idx="126">
                  <c:v>37.821021609124166</c:v>
                </c:pt>
                <c:pt idx="127">
                  <c:v>35.532667582067198</c:v>
                </c:pt>
                <c:pt idx="128">
                  <c:v>33.381177228083459</c:v>
                </c:pt>
                <c:pt idx="129">
                  <c:v>31.358513476534529</c:v>
                </c:pt>
                <c:pt idx="130">
                  <c:v>29.457096912917653</c:v>
                </c:pt>
                <c:pt idx="131">
                  <c:v>27.669781132292542</c:v>
                </c:pt>
                <c:pt idx="132">
                  <c:v>25.989829276399952</c:v>
                </c:pt>
                <c:pt idx="133">
                  <c:v>24.410891712902576</c:v>
                </c:pt>
                <c:pt idx="134">
                  <c:v>22.926984814830071</c:v>
                </c:pt>
                <c:pt idx="135">
                  <c:v>21.532470798252021</c:v>
                </c:pt>
                <c:pt idx="136">
                  <c:v>20.222038576391334</c:v>
                </c:pt>
                <c:pt idx="137">
                  <c:v>18.990685588788811</c:v>
                </c:pt>
                <c:pt idx="138">
                  <c:v>17.833700564703861</c:v>
                </c:pt>
                <c:pt idx="139">
                  <c:v>16.746647180656222</c:v>
                </c:pt>
                <c:pt idx="140">
                  <c:v>15.725348572854269</c:v>
                </c:pt>
                <c:pt idx="141">
                  <c:v>14.765872666194383</c:v>
                </c:pt>
                <c:pt idx="142">
                  <c:v>13.864518282533229</c:v>
                </c:pt>
                <c:pt idx="143">
                  <c:v>13.017801992012732</c:v>
                </c:pt>
                <c:pt idx="144">
                  <c:v>12.222445672342428</c:v>
                </c:pt>
                <c:pt idx="145">
                  <c:v>11.475364742101366</c:v>
                </c:pt>
                <c:pt idx="146">
                  <c:v>10.773657035301092</c:v>
                </c:pt>
                <c:pt idx="147">
                  <c:v>10.114592285642471</c:v>
                </c:pt>
                <c:pt idx="148">
                  <c:v>9.4956021900943135</c:v>
                </c:pt>
                <c:pt idx="149">
                  <c:v>8.9142710226125281</c:v>
                </c:pt>
                <c:pt idx="150">
                  <c:v>8.36832677000044</c:v>
                </c:pt>
                <c:pt idx="151">
                  <c:v>7.8556327630764491</c:v>
                </c:pt>
                <c:pt idx="152">
                  <c:v>7.3741797774629489</c:v>
                </c:pt>
                <c:pt idx="153">
                  <c:v>6.9220785794335118</c:v>
                </c:pt>
                <c:pt idx="154">
                  <c:v>6.4975528933534576</c:v>
                </c:pt>
                <c:pt idx="155">
                  <c:v>6.098932768318452</c:v>
                </c:pt>
                <c:pt idx="156">
                  <c:v>5.724648322634545</c:v>
                </c:pt>
                <c:pt idx="157">
                  <c:v>5.373223845790486</c:v>
                </c:pt>
                <c:pt idx="158">
                  <c:v>5.0432722385478286</c:v>
                </c:pt>
                <c:pt idx="159">
                  <c:v>4.7334897727152594</c:v>
                </c:pt>
                <c:pt idx="160">
                  <c:v>4.4426511530805453</c:v>
                </c:pt>
                <c:pt idx="161">
                  <c:v>4.1696048648464537</c:v>
                </c:pt>
                <c:pt idx="162">
                  <c:v>3.9132687907563763</c:v>
                </c:pt>
                <c:pt idx="163">
                  <c:v>3.6726260828994266</c:v>
                </c:pt>
                <c:pt idx="164">
                  <c:v>3.446721274957798</c:v>
                </c:pt>
                <c:pt idx="165">
                  <c:v>3.2346566213964936</c:v>
                </c:pt>
                <c:pt idx="166">
                  <c:v>3.0355886508031276</c:v>
                </c:pt>
                <c:pt idx="167">
                  <c:v>2.8487249212598704</c:v>
                </c:pt>
                <c:pt idx="168">
                  <c:v>2.6733209662736916</c:v>
                </c:pt>
                <c:pt idx="169">
                  <c:v>2.5086774204058342</c:v>
                </c:pt>
                <c:pt idx="170">
                  <c:v>2.3541373143262012</c:v>
                </c:pt>
                <c:pt idx="171">
                  <c:v>2.2090835295761853</c:v>
                </c:pt>
                <c:pt idx="172">
                  <c:v>2.0729364038529838</c:v>
                </c:pt>
                <c:pt idx="173">
                  <c:v>1.9451514781333139</c:v>
                </c:pt>
                <c:pt idx="174">
                  <c:v>1.8252173774325013</c:v>
                </c:pt>
                <c:pt idx="175">
                  <c:v>1.7126538174506298</c:v>
                </c:pt>
                <c:pt idx="176">
                  <c:v>1.6070097297881429</c:v>
                </c:pt>
                <c:pt idx="177">
                  <c:v>1.5078614988233745</c:v>
                </c:pt>
                <c:pt idx="178">
                  <c:v>1.4148113037322689</c:v>
                </c:pt>
                <c:pt idx="179">
                  <c:v>1.3274855594984754</c:v>
                </c:pt>
                <c:pt idx="180">
                  <c:v>1.2455334511100267</c:v>
                </c:pt>
                <c:pt idx="181">
                  <c:v>1.1686255554693785</c:v>
                </c:pt>
                <c:pt idx="182">
                  <c:v>1.0964525458546557</c:v>
                </c:pt>
                <c:pt idx="183">
                  <c:v>1.0287239740661278</c:v>
                </c:pt>
                <c:pt idx="184">
                  <c:v>0.96516712567090734</c:v>
                </c:pt>
                <c:pt idx="185">
                  <c:v>0.90552594402239261</c:v>
                </c:pt>
                <c:pt idx="186">
                  <c:v>0.84956001898137612</c:v>
                </c:pt>
                <c:pt idx="187">
                  <c:v>0.7970436365005964</c:v>
                </c:pt>
                <c:pt idx="188">
                  <c:v>0.74776488545746578</c:v>
                </c:pt>
                <c:pt idx="189">
                  <c:v>0.70152481833020319</c:v>
                </c:pt>
                <c:pt idx="190">
                  <c:v>0.65813666251044167</c:v>
                </c:pt>
                <c:pt idx="191">
                  <c:v>0.61742507923320022</c:v>
                </c:pt>
                <c:pt idx="192">
                  <c:v>0.57922546728148516</c:v>
                </c:pt>
                <c:pt idx="193">
                  <c:v>0.54338330878956209</c:v>
                </c:pt>
                <c:pt idx="194">
                  <c:v>0.50975355462638139</c:v>
                </c:pt>
                <c:pt idx="195">
                  <c:v>0.47820004698835472</c:v>
                </c:pt>
                <c:pt idx="196">
                  <c:v>0.44859497697095652</c:v>
                </c:pt>
                <c:pt idx="197">
                  <c:v>0.42081837502017971</c:v>
                </c:pt>
                <c:pt idx="198">
                  <c:v>0.39475763228873406</c:v>
                </c:pt>
                <c:pt idx="199">
                  <c:v>0.37030705103921668</c:v>
                </c:pt>
                <c:pt idx="200">
                  <c:v>0.34736742234679241</c:v>
                </c:pt>
                <c:pt idx="201">
                  <c:v>0.32584562945711437</c:v>
                </c:pt>
                <c:pt idx="202">
                  <c:v>0.30565427525357125</c:v>
                </c:pt>
                <c:pt idx="203">
                  <c:v>0.28671133237978308</c:v>
                </c:pt>
                <c:pt idx="204">
                  <c:v>0.26893981464996713</c:v>
                </c:pt>
                <c:pt idx="205">
                  <c:v>0.25226746846144799</c:v>
                </c:pt>
                <c:pt idx="206">
                  <c:v>0.23662648300037775</c:v>
                </c:pt>
                <c:pt idx="207">
                  <c:v>0.22195321810403029</c:v>
                </c:pt>
                <c:pt idx="208">
                  <c:v>0.20818794871124158</c:v>
                </c:pt>
                <c:pt idx="209">
                  <c:v>0.19527462489630892</c:v>
                </c:pt>
                <c:pt idx="210">
                  <c:v>0.1831606465422902</c:v>
                </c:pt>
                <c:pt idx="211">
                  <c:v>0.17179665176598224</c:v>
                </c:pt>
                <c:pt idx="212">
                  <c:v>0.16113631826058172</c:v>
                </c:pt>
                <c:pt idx="213">
                  <c:v>0.15113617677189189</c:v>
                </c:pt>
                <c:pt idx="214">
                  <c:v>0.14175543597107437</c:v>
                </c:pt>
                <c:pt idx="215">
                  <c:v>0.13295581803194237</c:v>
                </c:pt>
                <c:pt idx="216">
                  <c:v>0.12470140426162681</c:v>
                </c:pt>
                <c:pt idx="217">
                  <c:v>0.1169584901735318</c:v>
                </c:pt>
                <c:pt idx="218">
                  <c:v>0.1096954494279278</c:v>
                </c:pt>
                <c:pt idx="219">
                  <c:v>0.10288260610022638</c:v>
                </c:pt>
                <c:pt idx="220">
                  <c:v>9.6492114770079379E-2</c:v>
                </c:pt>
                <c:pt idx="221">
                  <c:v>9.0497847954593647E-2</c:v>
                </c:pt>
                <c:pt idx="222">
                  <c:v>8.4875290438042095E-2</c:v>
                </c:pt>
                <c:pt idx="223">
                  <c:v>7.9601440077483168E-2</c:v>
                </c:pt>
                <c:pt idx="224">
                  <c:v>7.4654714689440113E-2</c:v>
                </c:pt>
                <c:pt idx="225">
                  <c:v>7.0014864646299121E-2</c:v>
                </c:pt>
                <c:pt idx="226">
                  <c:v>6.5662890834019258E-2</c:v>
                </c:pt>
                <c:pt idx="227">
                  <c:v>6.1580967643564813E-2</c:v>
                </c:pt>
                <c:pt idx="228">
                  <c:v>5.7752370688711807E-2</c:v>
                </c:pt>
                <c:pt idx="229">
                  <c:v>5.4161408961153845E-2</c:v>
                </c:pt>
                <c:pt idx="230">
                  <c:v>5.0793361151848904E-2</c:v>
                </c:pt>
                <c:pt idx="231">
                  <c:v>4.7634415883600713E-2</c:v>
                </c:pt>
                <c:pt idx="232">
                  <c:v>4.4671615615670332E-2</c:v>
                </c:pt>
                <c:pt idx="233">
                  <c:v>4.1892803995858374E-2</c:v>
                </c:pt>
                <c:pt idx="234">
                  <c:v>3.9286576448488417E-2</c:v>
                </c:pt>
                <c:pt idx="235">
                  <c:v>3.6842233800910798E-2</c:v>
                </c:pt>
                <c:pt idx="236">
                  <c:v>3.4549738761650087E-2</c:v>
                </c:pt>
                <c:pt idx="237">
                  <c:v>3.2399675075863714E-2</c:v>
                </c:pt>
                <c:pt idx="238">
                  <c:v>3.0383209194025457E-2</c:v>
                </c:pt>
                <c:pt idx="239">
                  <c:v>2.8492054299483587E-2</c:v>
                </c:pt>
                <c:pt idx="240">
                  <c:v>2.6718436550529103E-2</c:v>
                </c:pt>
                <c:pt idx="241">
                  <c:v>2.5055063400846962E-2</c:v>
                </c:pt>
                <c:pt idx="242">
                  <c:v>2.3495093871036252E-2</c:v>
                </c:pt>
                <c:pt idx="243">
                  <c:v>2.203211065128672E-2</c:v>
                </c:pt>
                <c:pt idx="244">
                  <c:v>2.0660093922928571E-2</c:v>
                </c:pt>
                <c:pt idx="245">
                  <c:v>1.9373396793129945E-2</c:v>
                </c:pt>
                <c:pt idx="246">
                  <c:v>1.8166722243748976E-2</c:v>
                </c:pt>
                <c:pt idx="247">
                  <c:v>1.7035101501287564E-2</c:v>
                </c:pt>
                <c:pt idx="248">
                  <c:v>1.5973873740720561E-2</c:v>
                </c:pt>
                <c:pt idx="249">
                  <c:v>1.4978667040964266E-2</c:v>
                </c:pt>
                <c:pt idx="250">
                  <c:v>1.4045380515166453E-2</c:v>
                </c:pt>
                <c:pt idx="251">
                  <c:v>1.3170167543567991E-2</c:v>
                </c:pt>
                <c:pt idx="252">
                  <c:v>1.2349420041125828E-2</c:v>
                </c:pt>
                <c:pt idx="253">
                  <c:v>1.1579753696114001E-2</c:v>
                </c:pt>
                <c:pt idx="254">
                  <c:v>1.0857994120036608E-2</c:v>
                </c:pt>
                <c:pt idx="255">
                  <c:v>1.0181163852799852E-2</c:v>
                </c:pt>
                <c:pt idx="256">
                  <c:v>9.546470170311943E-3</c:v>
                </c:pt>
                <c:pt idx="257">
                  <c:v>8.9512936452666066E-3</c:v>
                </c:pt>
                <c:pt idx="258">
                  <c:v>8.3931774145097615E-3</c:v>
                </c:pt>
                <c:pt idx="259">
                  <c:v>7.8698171098043473E-3</c:v>
                </c:pt>
                <c:pt idx="260">
                  <c:v>7.3790514107068932E-3</c:v>
                </c:pt>
                <c:pt idx="261">
                  <c:v>6.9188531815068954E-3</c:v>
                </c:pt>
                <c:pt idx="262">
                  <c:v>6.4873211559096462E-3</c:v>
                </c:pt>
                <c:pt idx="263">
                  <c:v>6.0826721362199675E-3</c:v>
                </c:pt>
                <c:pt idx="264">
                  <c:v>5.7032336745988736E-3</c:v>
                </c:pt>
                <c:pt idx="265">
                  <c:v>5.3474372072558739E-3</c:v>
                </c:pt>
                <c:pt idx="266">
                  <c:v>5.0138116133346244E-3</c:v>
                </c:pt>
                <c:pt idx="267">
                  <c:v>4.7009771722646611E-3</c:v>
                </c:pt>
                <c:pt idx="268">
                  <c:v>4.4076398950777251E-3</c:v>
                </c:pt>
                <c:pt idx="269">
                  <c:v>4.1325862066469154E-3</c:v>
                </c:pt>
                <c:pt idx="270">
                  <c:v>3.87467795705908E-3</c:v>
                </c:pt>
                <c:pt idx="271">
                  <c:v>3.6328477418636775E-3</c:v>
                </c:pt>
                <c:pt idx="272">
                  <c:v>3.4060945120746836E-3</c:v>
                </c:pt>
                <c:pt idx="273">
                  <c:v>3.1934794561142982E-3</c:v>
                </c:pt>
                <c:pt idx="274">
                  <c:v>2.9941221367799243E-3</c:v>
                </c:pt>
                <c:pt idx="275">
                  <c:v>2.8071968675148816E-3</c:v>
                </c:pt>
                <c:pt idx="276">
                  <c:v>2.6319293133041646E-3</c:v>
                </c:pt>
                <c:pt idx="277">
                  <c:v>2.4675933020124707E-3</c:v>
                </c:pt>
                <c:pt idx="278">
                  <c:v>2.3135078336144329E-3</c:v>
                </c:pt>
                <c:pt idx="279">
                  <c:v>2.1690342745285564E-3</c:v>
                </c:pt>
                <c:pt idx="280">
                  <c:v>2.0335737260994084E-3</c:v>
                </c:pt>
                <c:pt idx="281">
                  <c:v>1.9065645561784032E-3</c:v>
                </c:pt>
                <c:pt idx="282">
                  <c:v>1.7874800836626477E-3</c:v>
                </c:pt>
                <c:pt idx="283">
                  <c:v>1.67582640691114E-3</c:v>
                </c:pt>
                <c:pt idx="284">
                  <c:v>1.5711403665193439E-3</c:v>
                </c:pt>
                <c:pt idx="285">
                  <c:v>1.4729876347612954E-3</c:v>
                </c:pt>
                <c:pt idx="286">
                  <c:v>1.3809609233970132E-3</c:v>
                </c:pt>
                <c:pt idx="287">
                  <c:v>1.2946783027397274E-3</c:v>
                </c:pt>
                <c:pt idx="288">
                  <c:v>1.2137816251786926E-3</c:v>
                </c:pt>
                <c:pt idx="289">
                  <c:v>1.1379350462737523E-3</c:v>
                </c:pt>
                <c:pt idx="290">
                  <c:v>1.0668236378904485E-3</c:v>
                </c:pt>
                <c:pt idx="291">
                  <c:v>1.0001520873778994E-3</c:v>
                </c:pt>
                <c:pt idx="292">
                  <c:v>9.3764347746379826E-4</c:v>
                </c:pt>
                <c:pt idx="293">
                  <c:v>8.7903814194256855E-4</c:v>
                </c:pt>
                <c:pt idx="294">
                  <c:v>8.2409259253259928E-4</c:v>
                </c:pt>
                <c:pt idx="295">
                  <c:v>7.7257851219490845E-4</c:v>
                </c:pt>
                <c:pt idx="296">
                  <c:v>7.2428181118858073E-4</c:v>
                </c:pt>
                <c:pt idx="297">
                  <c:v>6.7900174162297087E-4</c:v>
                </c:pt>
                <c:pt idx="298">
                  <c:v>6.3655006714615999E-4</c:v>
                </c:pt>
                <c:pt idx="299">
                  <c:v>5.9675028412577993E-4</c:v>
                </c:pt>
                <c:pt idx="300">
                  <c:v>5.5943689133263527E-4</c:v>
                </c:pt>
                <c:pt idx="301">
                  <c:v>5.2445470493900381E-4</c:v>
                </c:pt>
                <c:pt idx="302">
                  <c:v>4.916582161203283E-4</c:v>
                </c:pt>
                <c:pt idx="303">
                  <c:v>4.6091098869671589E-4</c:v>
                </c:pt>
                <c:pt idx="304">
                  <c:v>4.3208509406187127E-4</c:v>
                </c:pt>
                <c:pt idx="305">
                  <c:v>4.0506058131376416E-4</c:v>
                </c:pt>
                <c:pt idx="306">
                  <c:v>3.7972498049438464E-4</c:v>
                </c:pt>
                <c:pt idx="307">
                  <c:v>3.5597283640672039E-4</c:v>
                </c:pt>
                <c:pt idx="308">
                  <c:v>3.3370527175039476E-4</c:v>
                </c:pt>
                <c:pt idx="309">
                  <c:v>3.128295773008454E-4</c:v>
                </c:pt>
                <c:pt idx="310">
                  <c:v>2.9325882745859098E-4</c:v>
                </c:pt>
                <c:pt idx="311">
                  <c:v>2.7491151997296873E-4</c:v>
                </c:pt>
                <c:pt idx="312">
                  <c:v>2.5771123795621207E-4</c:v>
                </c:pt>
                <c:pt idx="313">
                  <c:v>2.4158633284075904E-4</c:v>
                </c:pt>
                <c:pt idx="314">
                  <c:v>2.2646962731483168E-4</c:v>
                </c:pt>
                <c:pt idx="315">
                  <c:v>2.1229813649527475E-4</c:v>
                </c:pt>
                <c:pt idx="316">
                  <c:v>1.9901280663466015E-4</c:v>
                </c:pt>
                <c:pt idx="317">
                  <c:v>1.8655826993619265E-4</c:v>
                </c:pt>
                <c:pt idx="318">
                  <c:v>1.7488261484498245E-4</c:v>
                </c:pt>
                <c:pt idx="319">
                  <c:v>1.6393717045728692E-4</c:v>
                </c:pt>
                <c:pt idx="320">
                  <c:v>1.5367630448097981E-4</c:v>
                </c:pt>
                <c:pt idx="321">
                  <c:v>1.440572337044442E-4</c:v>
                </c:pt>
                <c:pt idx="322">
                  <c:v>1.3503984626111242E-4</c:v>
                </c:pt>
                <c:pt idx="323">
                  <c:v>1.2658653502443647E-4</c:v>
                </c:pt>
                <c:pt idx="324">
                  <c:v>1.1866204143973562E-4</c:v>
                </c:pt>
                <c:pt idx="325">
                  <c:v>1.112333088929227E-4</c:v>
                </c:pt>
                <c:pt idx="326">
                  <c:v>1.0426934536417227E-4</c:v>
                </c:pt>
                <c:pt idx="327">
                  <c:v>9.7741094616229929E-5</c:v>
                </c:pt>
                <c:pt idx="328">
                  <c:v>9.1621315440225599E-5</c:v>
                </c:pt>
                <c:pt idx="329">
                  <c:v>8.5884468331979879E-5</c:v>
                </c:pt>
                <c:pt idx="330">
                  <c:v>8.0506609344286012E-5</c:v>
                </c:pt>
                <c:pt idx="331">
                  <c:v>7.5465290401629945E-5</c:v>
                </c:pt>
                <c:pt idx="332">
                  <c:v>7.0739466035796056E-5</c:v>
                </c:pt>
                <c:pt idx="333">
                  <c:v>6.6309405806143902E-5</c:v>
                </c:pt>
                <c:pt idx="334">
                  <c:v>6.2156612198156839E-5</c:v>
                </c:pt>
                <c:pt idx="335">
                  <c:v>5.8263743623303458E-5</c:v>
                </c:pt>
                <c:pt idx="336">
                  <c:v>5.4614542278797471E-5</c:v>
                </c:pt>
                <c:pt idx="337">
                  <c:v>5.1193766495626053E-5</c:v>
                </c:pt>
                <c:pt idx="338">
                  <c:v>4.7987127193914757E-5</c:v>
                </c:pt>
                <c:pt idx="339">
                  <c:v>4.4981228528734065E-5</c:v>
                </c:pt>
                <c:pt idx="340">
                  <c:v>4.2163511997718225E-5</c:v>
                </c:pt>
                <c:pt idx="341">
                  <c:v>3.9522204213358658E-5</c:v>
                </c:pt>
                <c:pt idx="342">
                  <c:v>3.704626779374124E-5</c:v>
                </c:pt>
                <c:pt idx="343">
                  <c:v>3.4725355487078553E-5</c:v>
                </c:pt>
                <c:pt idx="344">
                  <c:v>3.2549766941006298E-5</c:v>
                </c:pt>
                <c:pt idx="345">
                  <c:v>3.0510408375132387E-5</c:v>
                </c:pt>
                <c:pt idx="346">
                  <c:v>2.8598754626037205E-5</c:v>
                </c:pt>
                <c:pt idx="347">
                  <c:v>2.6806813731483729E-5</c:v>
                </c:pt>
                <c:pt idx="348">
                  <c:v>2.5127093439930664E-5</c:v>
                </c:pt>
                <c:pt idx="349">
                  <c:v>2.3552570136259144E-5</c:v>
                </c:pt>
                <c:pt idx="350">
                  <c:v>2.2076659502298567E-5</c:v>
                </c:pt>
                <c:pt idx="351">
                  <c:v>2.0693188978766155E-5</c:v>
                </c:pt>
                <c:pt idx="352">
                  <c:v>1.9396372232182237E-5</c:v>
                </c:pt>
                <c:pt idx="353">
                  <c:v>1.8180784792929074E-5</c:v>
                </c:pt>
                <c:pt idx="354">
                  <c:v>1.7041341555417597E-5</c:v>
                </c:pt>
                <c:pt idx="355">
                  <c:v>1.5973275569309743E-5</c:v>
                </c:pt>
                <c:pt idx="356">
                  <c:v>1.4972118071745576E-5</c:v>
                </c:pt>
                <c:pt idx="357">
                  <c:v>1.4033679967520216E-5</c:v>
                </c:pt>
                <c:pt idx="358">
                  <c:v>1.3154034253956749E-5</c:v>
                </c:pt>
                <c:pt idx="359">
                  <c:v>1.2329499620485751E-5</c:v>
                </c:pt>
                <c:pt idx="360">
                  <c:v>1.1556625140460537E-5</c:v>
                </c:pt>
                <c:pt idx="361">
                  <c:v>1.0832175833393494E-5</c:v>
                </c:pt>
                <c:pt idx="362">
                  <c:v>1.0153119184854678E-5</c:v>
                </c:pt>
                <c:pt idx="363">
                  <c:v>9.5166124480541702E-6</c:v>
                </c:pt>
                <c:pt idx="364">
                  <c:v>8.9199908561823518E-6</c:v>
                </c:pt>
              </c:numCache>
            </c:numRef>
          </c:val>
          <c:smooth val="0"/>
          <c:extLst>
            <c:ext xmlns:c16="http://schemas.microsoft.com/office/drawing/2014/chart" uri="{C3380CC4-5D6E-409C-BE32-E72D297353CC}">
              <c16:uniqueId val="{00000001-DC55-4DE6-AAF6-62DC7D9C425B}"/>
            </c:ext>
          </c:extLst>
        </c:ser>
        <c:ser>
          <c:idx val="10"/>
          <c:order val="5"/>
          <c:tx>
            <c:strRef>
              <c:f>Calculation!$BH$2</c:f>
              <c:strCache>
                <c:ptCount val="1"/>
                <c:pt idx="0">
                  <c:v>Total Nursing staff Needed Adjusted</c:v>
                </c:pt>
              </c:strCache>
            </c:strRef>
          </c:tx>
          <c:spPr>
            <a:ln w="19050" cap="rnd">
              <a:solidFill>
                <a:srgbClr val="C00000"/>
              </a:solidFill>
              <a:prstDash val="lgDash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[0]!NursesAdjusted</c:f>
              <c:numCache>
                <c:formatCode>0.00</c:formatCode>
                <c:ptCount val="365"/>
                <c:pt idx="0">
                  <c:v>26.512499999999999</c:v>
                </c:pt>
                <c:pt idx="1">
                  <c:v>26.753625</c:v>
                </c:pt>
                <c:pt idx="2">
                  <c:v>26.975115535714284</c:v>
                </c:pt>
                <c:pt idx="3">
                  <c:v>27.178570413520408</c:v>
                </c:pt>
                <c:pt idx="4">
                  <c:v>27.365458251276603</c:v>
                </c:pt>
                <c:pt idx="5">
                  <c:v>27.537128079386939</c:v>
                </c:pt>
                <c:pt idx="6">
                  <c:v>27.694819078636858</c:v>
                </c:pt>
                <c:pt idx="7">
                  <c:v>27.839669525090713</c:v>
                </c:pt>
                <c:pt idx="8">
                  <c:v>33.275225006619038</c:v>
                </c:pt>
                <c:pt idx="9">
                  <c:v>38.748170970365777</c:v>
                </c:pt>
                <c:pt idx="10">
                  <c:v>44.255462762778848</c:v>
                </c:pt>
                <c:pt idx="11">
                  <c:v>49.794303652095429</c:v>
                </c:pt>
                <c:pt idx="12">
                  <c:v>55.362124640424803</c:v>
                </c:pt>
                <c:pt idx="13">
                  <c:v>71.561565919704492</c:v>
                </c:pt>
                <c:pt idx="14">
                  <c:v>82.57940983767142</c:v>
                </c:pt>
                <c:pt idx="15">
                  <c:v>98.96258646517532</c:v>
                </c:pt>
                <c:pt idx="16">
                  <c:v>120.75420442443961</c:v>
                </c:pt>
                <c:pt idx="17">
                  <c:v>137.38886206416382</c:v>
                </c:pt>
                <c:pt idx="18">
                  <c:v>164.71398329608189</c:v>
                </c:pt>
                <c:pt idx="19">
                  <c:v>186.91155894197237</c:v>
                </c:pt>
                <c:pt idx="20">
                  <c:v>214.52411771384035</c:v>
                </c:pt>
                <c:pt idx="21">
                  <c:v>247.59072527142763</c:v>
                </c:pt>
                <c:pt idx="22">
                  <c:v>286.14726621361137</c:v>
                </c:pt>
                <c:pt idx="23">
                  <c:v>324.92420310764589</c:v>
                </c:pt>
                <c:pt idx="24">
                  <c:v>379.81108942602327</c:v>
                </c:pt>
                <c:pt idx="25">
                  <c:v>440.33111500133282</c:v>
                </c:pt>
                <c:pt idx="26">
                  <c:v>506.50558135122429</c:v>
                </c:pt>
                <c:pt idx="27">
                  <c:v>583.65655544119602</c:v>
                </c:pt>
                <c:pt idx="28">
                  <c:v>671.85023592669859</c:v>
                </c:pt>
                <c:pt idx="29">
                  <c:v>771.14743100123894</c:v>
                </c:pt>
                <c:pt idx="30">
                  <c:v>886.90649733399516</c:v>
                </c:pt>
                <c:pt idx="31">
                  <c:v>1019.2269682653698</c:v>
                </c:pt>
                <c:pt idx="32">
                  <c:v>1168.2002722780469</c:v>
                </c:pt>
                <c:pt idx="33">
                  <c:v>1339.2128929639773</c:v>
                </c:pt>
                <c:pt idx="34">
                  <c:v>1527.0877002511963</c:v>
                </c:pt>
                <c:pt idx="35">
                  <c:v>1737.1941303735989</c:v>
                </c:pt>
                <c:pt idx="36">
                  <c:v>1974.9443940431772</c:v>
                </c:pt>
                <c:pt idx="37">
                  <c:v>2229.8824933853757</c:v>
                </c:pt>
                <c:pt idx="38">
                  <c:v>2512.6538474954236</c:v>
                </c:pt>
                <c:pt idx="39">
                  <c:v>2812.7870341993676</c:v>
                </c:pt>
                <c:pt idx="40">
                  <c:v>3135.6108042717051</c:v>
                </c:pt>
                <c:pt idx="41">
                  <c:v>3470.592495923866</c:v>
                </c:pt>
                <c:pt idx="42">
                  <c:v>3817.7021069700654</c:v>
                </c:pt>
                <c:pt idx="43">
                  <c:v>4171.6095782596458</c:v>
                </c:pt>
                <c:pt idx="44">
                  <c:v>4521.6363697442175</c:v>
                </c:pt>
                <c:pt idx="45">
                  <c:v>4862.3159796364744</c:v>
                </c:pt>
                <c:pt idx="46">
                  <c:v>5193.449535580361</c:v>
                </c:pt>
                <c:pt idx="47">
                  <c:v>5504.2493591116745</c:v>
                </c:pt>
                <c:pt idx="48">
                  <c:v>5778.5436970125811</c:v>
                </c:pt>
                <c:pt idx="49">
                  <c:v>6021.2476388272707</c:v>
                </c:pt>
                <c:pt idx="50">
                  <c:v>6226.7510453799077</c:v>
                </c:pt>
                <c:pt idx="51">
                  <c:v>6389.420603113258</c:v>
                </c:pt>
                <c:pt idx="52">
                  <c:v>6503.6017111454639</c:v>
                </c:pt>
                <c:pt idx="53">
                  <c:v>6574.2252146664769</c:v>
                </c:pt>
                <c:pt idx="54">
                  <c:v>6600.9979471864917</c:v>
                </c:pt>
                <c:pt idx="55">
                  <c:v>6588.9531143441636</c:v>
                </c:pt>
                <c:pt idx="56">
                  <c:v>6537.8915750332817</c:v>
                </c:pt>
                <c:pt idx="57">
                  <c:v>6447.6304039234283</c:v>
                </c:pt>
                <c:pt idx="58">
                  <c:v>6333.9090710325208</c:v>
                </c:pt>
                <c:pt idx="59">
                  <c:v>6202.0204038198726</c:v>
                </c:pt>
                <c:pt idx="60">
                  <c:v>6041.3987423659692</c:v>
                </c:pt>
                <c:pt idx="61">
                  <c:v>5867.8912733447396</c:v>
                </c:pt>
                <c:pt idx="62">
                  <c:v>5686.8897696580971</c:v>
                </c:pt>
                <c:pt idx="63">
                  <c:v>5487.9194598430804</c:v>
                </c:pt>
                <c:pt idx="64">
                  <c:v>5292.2135181130016</c:v>
                </c:pt>
                <c:pt idx="65">
                  <c:v>5084.0786316380854</c:v>
                </c:pt>
                <c:pt idx="66">
                  <c:v>4879.4743716332696</c:v>
                </c:pt>
                <c:pt idx="67">
                  <c:v>4673.290744228847</c:v>
                </c:pt>
                <c:pt idx="68">
                  <c:v>4460.353855055926</c:v>
                </c:pt>
                <c:pt idx="69">
                  <c:v>4261.9436125728007</c:v>
                </c:pt>
                <c:pt idx="70">
                  <c:v>4062.4096326918725</c:v>
                </c:pt>
                <c:pt idx="71">
                  <c:v>3872.4484197441061</c:v>
                </c:pt>
                <c:pt idx="72">
                  <c:v>3686.9379769935144</c:v>
                </c:pt>
                <c:pt idx="73">
                  <c:v>3500.6933845811855</c:v>
                </c:pt>
                <c:pt idx="74">
                  <c:v>3324.379423265289</c:v>
                </c:pt>
                <c:pt idx="75">
                  <c:v>3158.1474559422581</c:v>
                </c:pt>
                <c:pt idx="76">
                  <c:v>2991.5315202441029</c:v>
                </c:pt>
                <c:pt idx="77">
                  <c:v>2835.167882167083</c:v>
                </c:pt>
                <c:pt idx="78">
                  <c:v>2683.8792117620492</c:v>
                </c:pt>
                <c:pt idx="79">
                  <c:v>2543.0347616614254</c:v>
                </c:pt>
                <c:pt idx="80">
                  <c:v>2402.1390739261378</c:v>
                </c:pt>
                <c:pt idx="81">
                  <c:v>2277.1038207635806</c:v>
                </c:pt>
                <c:pt idx="82">
                  <c:v>2152.1700096442605</c:v>
                </c:pt>
                <c:pt idx="83">
                  <c:v>2032.6318802875137</c:v>
                </c:pt>
                <c:pt idx="84">
                  <c:v>1918.5300700355306</c:v>
                </c:pt>
                <c:pt idx="85">
                  <c:v>1815.2044071897801</c:v>
                </c:pt>
                <c:pt idx="86">
                  <c:v>1712.1324054614695</c:v>
                </c:pt>
                <c:pt idx="87">
                  <c:v>1609.2934095881783</c:v>
                </c:pt>
                <c:pt idx="88">
                  <c:v>1522.5759462359981</c:v>
                </c:pt>
                <c:pt idx="89">
                  <c:v>1436.1997620424954</c:v>
                </c:pt>
                <c:pt idx="90">
                  <c:v>1350.1370671333209</c:v>
                </c:pt>
                <c:pt idx="91">
                  <c:v>1274.9673345238932</c:v>
                </c:pt>
                <c:pt idx="92">
                  <c:v>1200.1585658555191</c:v>
                </c:pt>
                <c:pt idx="93">
                  <c:v>1136.2863683501412</c:v>
                </c:pt>
                <c:pt idx="94">
                  <c:v>1067.5126926416297</c:v>
                </c:pt>
                <c:pt idx="95">
                  <c:v>1004.3616590979541</c:v>
                </c:pt>
                <c:pt idx="96">
                  <c:v>946.8554239999778</c:v>
                </c:pt>
                <c:pt idx="97">
                  <c:v>889.71183947426539</c:v>
                </c:pt>
                <c:pt idx="98">
                  <c:v>838.20387540278944</c:v>
                </c:pt>
                <c:pt idx="99">
                  <c:v>797.65513126284804</c:v>
                </c:pt>
                <c:pt idx="100">
                  <c:v>746.92321343144476</c:v>
                </c:pt>
                <c:pt idx="101">
                  <c:v>701.78482319488421</c:v>
                </c:pt>
                <c:pt idx="102">
                  <c:v>662.26448759187224</c:v>
                </c:pt>
                <c:pt idx="103">
                  <c:v>623.0822364593912</c:v>
                </c:pt>
                <c:pt idx="104">
                  <c:v>589.5130400619837</c:v>
                </c:pt>
                <c:pt idx="105">
                  <c:v>550.97483537122207</c:v>
                </c:pt>
                <c:pt idx="106">
                  <c:v>523.29974163385123</c:v>
                </c:pt>
                <c:pt idx="107">
                  <c:v>490.65569124366618</c:v>
                </c:pt>
                <c:pt idx="108">
                  <c:v>463.57229924239618</c:v>
                </c:pt>
                <c:pt idx="109">
                  <c:v>436.77426916122965</c:v>
                </c:pt>
                <c:pt idx="110">
                  <c:v>404.93586438667239</c:v>
                </c:pt>
                <c:pt idx="111">
                  <c:v>383.89501542947193</c:v>
                </c:pt>
                <c:pt idx="112">
                  <c:v>363.12749274450067</c:v>
                </c:pt>
                <c:pt idx="113">
                  <c:v>342.61103976387705</c:v>
                </c:pt>
                <c:pt idx="114">
                  <c:v>317.02271224024707</c:v>
                </c:pt>
                <c:pt idx="115">
                  <c:v>302.20300567211268</c:v>
                </c:pt>
                <c:pt idx="116">
                  <c:v>282.32754663881207</c:v>
                </c:pt>
                <c:pt idx="117">
                  <c:v>273.23551784108025</c:v>
                </c:pt>
                <c:pt idx="118">
                  <c:v>253.79883995973512</c:v>
                </c:pt>
                <c:pt idx="119">
                  <c:v>245.10986299158526</c:v>
                </c:pt>
                <c:pt idx="120">
                  <c:v>220.74091700512761</c:v>
                </c:pt>
                <c:pt idx="121">
                  <c:v>212.34379947756725</c:v>
                </c:pt>
                <c:pt idx="122">
                  <c:v>204.15044723439391</c:v>
                </c:pt>
                <c:pt idx="123">
                  <c:v>190.84176795959326</c:v>
                </c:pt>
                <c:pt idx="124">
                  <c:v>177.65679542574065</c:v>
                </c:pt>
                <c:pt idx="125">
                  <c:v>169.88795636964466</c:v>
                </c:pt>
                <c:pt idx="126">
                  <c:v>156.96922277954502</c:v>
                </c:pt>
                <c:pt idx="127">
                  <c:v>154.74744321035348</c:v>
                </c:pt>
                <c:pt idx="128">
                  <c:v>147.40407997751043</c:v>
                </c:pt>
                <c:pt idx="129">
                  <c:v>134.87617632219886</c:v>
                </c:pt>
                <c:pt idx="130">
                  <c:v>122.40840196453411</c:v>
                </c:pt>
                <c:pt idx="131">
                  <c:v>120.60086066170776</c:v>
                </c:pt>
                <c:pt idx="132">
                  <c:v>113.63800486496871</c:v>
                </c:pt>
                <c:pt idx="133">
                  <c:v>106.76212446882124</c:v>
                </c:pt>
                <c:pt idx="134">
                  <c:v>105.2686371906458</c:v>
                </c:pt>
                <c:pt idx="135">
                  <c:v>98.594262447978934</c:v>
                </c:pt>
                <c:pt idx="136">
                  <c:v>91.983372505786363</c:v>
                </c:pt>
                <c:pt idx="137">
                  <c:v>85.430797887458041</c:v>
                </c:pt>
                <c:pt idx="138">
                  <c:v>84.234290059479321</c:v>
                </c:pt>
                <c:pt idx="139">
                  <c:v>77.832712154635999</c:v>
                </c:pt>
                <c:pt idx="140">
                  <c:v>76.774905593472781</c:v>
                </c:pt>
                <c:pt idx="141">
                  <c:v>75.803234709432857</c:v>
                </c:pt>
                <c:pt idx="142">
                  <c:v>69.608185597379034</c:v>
                </c:pt>
                <c:pt idx="143">
                  <c:v>68.74009048444961</c:v>
                </c:pt>
                <c:pt idx="144">
                  <c:v>67.942683116430132</c:v>
                </c:pt>
                <c:pt idx="145">
                  <c:v>67.21020749123511</c:v>
                </c:pt>
                <c:pt idx="146">
                  <c:v>55.932376309805967</c:v>
                </c:pt>
                <c:pt idx="147">
                  <c:v>55.217882810293197</c:v>
                </c:pt>
                <c:pt idx="148">
                  <c:v>54.561569495740748</c:v>
                </c:pt>
                <c:pt idx="149">
                  <c:v>53.958698836801858</c:v>
                </c:pt>
                <c:pt idx="150">
                  <c:v>48.10241907437657</c:v>
                </c:pt>
                <c:pt idx="151">
                  <c:v>47.545507806891621</c:v>
                </c:pt>
                <c:pt idx="152">
                  <c:v>47.033945028330443</c:v>
                </c:pt>
                <c:pt idx="153">
                  <c:v>46.564038076023536</c:v>
                </c:pt>
                <c:pt idx="154">
                  <c:v>46.132394975547335</c:v>
                </c:pt>
                <c:pt idx="155">
                  <c:v>45.735899956109911</c:v>
                </c:pt>
                <c:pt idx="156">
                  <c:v>40.069190959683816</c:v>
                </c:pt>
                <c:pt idx="157">
                  <c:v>39.686413981538138</c:v>
                </c:pt>
                <c:pt idx="158">
                  <c:v>39.334805985898605</c:v>
                </c:pt>
                <c:pt idx="159">
                  <c:v>39.011828927046857</c:v>
                </c:pt>
                <c:pt idx="160">
                  <c:v>38.715151428701617</c:v>
                </c:pt>
                <c:pt idx="161">
                  <c:v>38.442631955221628</c:v>
                </c:pt>
                <c:pt idx="162">
                  <c:v>38.192303353153576</c:v>
                </c:pt>
                <c:pt idx="163">
                  <c:v>37.962358651539645</c:v>
                </c:pt>
                <c:pt idx="164">
                  <c:v>37.751138018485705</c:v>
                </c:pt>
                <c:pt idx="165">
                  <c:v>37.557116779837585</c:v>
                </c:pt>
                <c:pt idx="166">
                  <c:v>37.378894413479379</c:v>
                </c:pt>
                <c:pt idx="167">
                  <c:v>31.912684439810342</c:v>
                </c:pt>
                <c:pt idx="168">
                  <c:v>31.714080135425785</c:v>
                </c:pt>
                <c:pt idx="169">
                  <c:v>31.531647895826829</c:v>
                </c:pt>
                <c:pt idx="170">
                  <c:v>31.364070852880932</c:v>
                </c:pt>
                <c:pt idx="171">
                  <c:v>31.21013936914634</c:v>
                </c:pt>
                <c:pt idx="172">
                  <c:v>31.068742306230142</c:v>
                </c:pt>
                <c:pt idx="173">
                  <c:v>30.9388590041514</c:v>
                </c:pt>
                <c:pt idx="174">
                  <c:v>30.819551913813356</c:v>
                </c:pt>
                <c:pt idx="175">
                  <c:v>30.709959829402841</c:v>
                </c:pt>
                <c:pt idx="176">
                  <c:v>30.609291671865755</c:v>
                </c:pt>
                <c:pt idx="177">
                  <c:v>30.516820778585256</c:v>
                </c:pt>
                <c:pt idx="178">
                  <c:v>30.431879658043314</c:v>
                </c:pt>
                <c:pt idx="179">
                  <c:v>30.353855171602646</c:v>
                </c:pt>
                <c:pt idx="180">
                  <c:v>30.282184107629284</c:v>
                </c:pt>
                <c:pt idx="181">
                  <c:v>30.216349116008043</c:v>
                </c:pt>
                <c:pt idx="182">
                  <c:v>30.155874973704531</c:v>
                </c:pt>
                <c:pt idx="183">
                  <c:v>30.100325154417163</c:v>
                </c:pt>
                <c:pt idx="184">
                  <c:v>30.049298677557481</c:v>
                </c:pt>
                <c:pt idx="185">
                  <c:v>30.002427213813512</c:v>
                </c:pt>
                <c:pt idx="186">
                  <c:v>29.959372426402986</c:v>
                </c:pt>
                <c:pt idx="187">
                  <c:v>29.919823528824455</c:v>
                </c:pt>
                <c:pt idx="188">
                  <c:v>29.883495041477321</c:v>
                </c:pt>
                <c:pt idx="189">
                  <c:v>29.850124730957027</c:v>
                </c:pt>
                <c:pt idx="190">
                  <c:v>29.819471717150524</c:v>
                </c:pt>
                <c:pt idx="191">
                  <c:v>29.791314734468269</c:v>
                </c:pt>
                <c:pt idx="192">
                  <c:v>29.765450534661568</c:v>
                </c:pt>
                <c:pt idx="193">
                  <c:v>29.741692419696268</c:v>
                </c:pt>
                <c:pt idx="194">
                  <c:v>29.719868894092428</c:v>
                </c:pt>
                <c:pt idx="195">
                  <c:v>29.699822427002044</c:v>
                </c:pt>
                <c:pt idx="196">
                  <c:v>29.681408315089023</c:v>
                </c:pt>
                <c:pt idx="197">
                  <c:v>29.664493638003201</c:v>
                </c:pt>
                <c:pt idx="198">
                  <c:v>29.648956298908654</c:v>
                </c:pt>
                <c:pt idx="199">
                  <c:v>29.63468414314038</c:v>
                </c:pt>
                <c:pt idx="200">
                  <c:v>29.62157414862752</c:v>
                </c:pt>
                <c:pt idx="201">
                  <c:v>29.609531682239279</c:v>
                </c:pt>
                <c:pt idx="202">
                  <c:v>29.598469816685508</c:v>
                </c:pt>
                <c:pt idx="203">
                  <c:v>29.588308703041118</c:v>
                </c:pt>
                <c:pt idx="204">
                  <c:v>29.578974994364913</c:v>
                </c:pt>
                <c:pt idx="205">
                  <c:v>29.57040131625234</c:v>
                </c:pt>
                <c:pt idx="206">
                  <c:v>29.562525780500366</c:v>
                </c:pt>
                <c:pt idx="207">
                  <c:v>29.555291538373908</c:v>
                </c:pt>
                <c:pt idx="208">
                  <c:v>29.548646370249173</c:v>
                </c:pt>
                <c:pt idx="209">
                  <c:v>29.542542308671742</c:v>
                </c:pt>
                <c:pt idx="210">
                  <c:v>29.53693529210847</c:v>
                </c:pt>
                <c:pt idx="211">
                  <c:v>29.531784846893924</c:v>
                </c:pt>
                <c:pt idx="212">
                  <c:v>29.527053795075417</c:v>
                </c:pt>
                <c:pt idx="213">
                  <c:v>29.522707986047848</c:v>
                </c:pt>
                <c:pt idx="214">
                  <c:v>29.518716050041096</c:v>
                </c:pt>
                <c:pt idx="215">
                  <c:v>29.515049171680609</c:v>
                </c:pt>
                <c:pt idx="216">
                  <c:v>29.511680881986614</c:v>
                </c:pt>
                <c:pt idx="217">
                  <c:v>29.508586867310562</c:v>
                </c:pt>
                <c:pt idx="218">
                  <c:v>29.50574479382956</c:v>
                </c:pt>
                <c:pt idx="219">
                  <c:v>29.503134146332009</c:v>
                </c:pt>
                <c:pt idx="220">
                  <c:v>29.500736080130689</c:v>
                </c:pt>
                <c:pt idx="221">
                  <c:v>29.498533285034334</c:v>
                </c:pt>
                <c:pt idx="222">
                  <c:v>29.496509860395822</c:v>
                </c:pt>
                <c:pt idx="223">
                  <c:v>29.494651200335021</c:v>
                </c:pt>
                <c:pt idx="224">
                  <c:v>29.492943888307739</c:v>
                </c:pt>
                <c:pt idx="225">
                  <c:v>29.491375600259826</c:v>
                </c:pt>
                <c:pt idx="226">
                  <c:v>29.489935015667239</c:v>
                </c:pt>
                <c:pt idx="227">
                  <c:v>29.488611735820051</c:v>
                </c:pt>
                <c:pt idx="228">
                  <c:v>29.487396208760416</c:v>
                </c:pt>
                <c:pt idx="229">
                  <c:v>29.486279660332784</c:v>
                </c:pt>
                <c:pt idx="230">
                  <c:v>29.485254030848541</c:v>
                </c:pt>
                <c:pt idx="231">
                  <c:v>29.48431191690802</c:v>
                </c:pt>
                <c:pt idx="232">
                  <c:v>29.483446517959795</c:v>
                </c:pt>
                <c:pt idx="233">
                  <c:v>29.482651587211638</c:v>
                </c:pt>
                <c:pt idx="234">
                  <c:v>29.481921386538691</c:v>
                </c:pt>
                <c:pt idx="235">
                  <c:v>29.481250645063398</c:v>
                </c:pt>
                <c:pt idx="236">
                  <c:v>29.480634521108236</c:v>
                </c:pt>
                <c:pt idx="237">
                  <c:v>29.480068567246565</c:v>
                </c:pt>
                <c:pt idx="238">
                  <c:v>29.479548698199345</c:v>
                </c:pt>
                <c:pt idx="239">
                  <c:v>29.479071161345971</c:v>
                </c:pt>
                <c:pt idx="240">
                  <c:v>29.47863250963637</c:v>
                </c:pt>
                <c:pt idx="241">
                  <c:v>29.478229576708838</c:v>
                </c:pt>
                <c:pt idx="242">
                  <c:v>29.477859454033975</c:v>
                </c:pt>
                <c:pt idx="243">
                  <c:v>29.47751946991978</c:v>
                </c:pt>
                <c:pt idx="244">
                  <c:v>29.477207170226311</c:v>
                </c:pt>
                <c:pt idx="245">
                  <c:v>29.47692030065074</c:v>
                </c:pt>
                <c:pt idx="246">
                  <c:v>29.476656790454896</c:v>
                </c:pt>
                <c:pt idx="247">
                  <c:v>29.476414737517853</c:v>
                </c:pt>
                <c:pt idx="248">
                  <c:v>29.476192394605686</c:v>
                </c:pt>
                <c:pt idx="249">
                  <c:v>29.475988156759222</c:v>
                </c:pt>
                <c:pt idx="250">
                  <c:v>29.475800549708829</c:v>
                </c:pt>
                <c:pt idx="251">
                  <c:v>29.47562821923254</c:v>
                </c:pt>
                <c:pt idx="252">
                  <c:v>29.475469921380746</c:v>
                </c:pt>
                <c:pt idx="253">
                  <c:v>29.475324513496886</c:v>
                </c:pt>
                <c:pt idx="254">
                  <c:v>29.475190945969281</c:v>
                </c:pt>
                <c:pt idx="255">
                  <c:v>29.475068254654641</c:v>
                </c:pt>
                <c:pt idx="256">
                  <c:v>29.474955553918477</c:v>
                </c:pt>
                <c:pt idx="257">
                  <c:v>29.474852030242261</c:v>
                </c:pt>
                <c:pt idx="258">
                  <c:v>29.474756936351103</c:v>
                </c:pt>
                <c:pt idx="259">
                  <c:v>29.474669585819655</c:v>
                </c:pt>
                <c:pt idx="260">
                  <c:v>29.474589348117199</c:v>
                </c:pt>
                <c:pt idx="261">
                  <c:v>29.474515644056225</c:v>
                </c:pt>
                <c:pt idx="262">
                  <c:v>29.47444794161165</c:v>
                </c:pt>
                <c:pt idx="263">
                  <c:v>29.474385752080416</c:v>
                </c:pt>
                <c:pt idx="264">
                  <c:v>29.474328626553866</c:v>
                </c:pt>
                <c:pt idx="265">
                  <c:v>29.474276152677337</c:v>
                </c:pt>
                <c:pt idx="266">
                  <c:v>29.474227951673612</c:v>
                </c:pt>
                <c:pt idx="267">
                  <c:v>29.47418367560876</c:v>
                </c:pt>
                <c:pt idx="268">
                  <c:v>29.47414300488062</c:v>
                </c:pt>
                <c:pt idx="269">
                  <c:v>29.47410564591177</c:v>
                </c:pt>
                <c:pt idx="270">
                  <c:v>29.47407132903038</c:v>
                </c:pt>
                <c:pt idx="271">
                  <c:v>29.474039806523621</c:v>
                </c:pt>
                <c:pt idx="272">
                  <c:v>29.474010850849556</c:v>
                </c:pt>
                <c:pt idx="273">
                  <c:v>29.473984252994665</c:v>
                </c:pt>
                <c:pt idx="274">
                  <c:v>29.473959820965099</c:v>
                </c:pt>
                <c:pt idx="275">
                  <c:v>29.473937378400798</c:v>
                </c:pt>
                <c:pt idx="276">
                  <c:v>29.473916763302448</c:v>
                </c:pt>
                <c:pt idx="277">
                  <c:v>29.473897826862107</c:v>
                </c:pt>
                <c:pt idx="278">
                  <c:v>29.473880432389048</c:v>
                </c:pt>
                <c:pt idx="279">
                  <c:v>29.473864454323085</c:v>
                </c:pt>
                <c:pt idx="280">
                  <c:v>29.473849777328205</c:v>
                </c:pt>
                <c:pt idx="281">
                  <c:v>29.47383629546005</c:v>
                </c:pt>
                <c:pt idx="282">
                  <c:v>29.473823911401162</c:v>
                </c:pt>
                <c:pt idx="283">
                  <c:v>29.473812535758494</c:v>
                </c:pt>
                <c:pt idx="284">
                  <c:v>29.473802086418161</c:v>
                </c:pt>
                <c:pt idx="285">
                  <c:v>29.473792487952682</c:v>
                </c:pt>
                <c:pt idx="286">
                  <c:v>29.473783671076536</c:v>
                </c:pt>
                <c:pt idx="287">
                  <c:v>29.473775572146018</c:v>
                </c:pt>
                <c:pt idx="288">
                  <c:v>29.473768132699842</c:v>
                </c:pt>
                <c:pt idx="289">
                  <c:v>29.47376129903714</c:v>
                </c:pt>
                <c:pt idx="290">
                  <c:v>29.473755021829831</c:v>
                </c:pt>
                <c:pt idx="291">
                  <c:v>29.473749255766542</c:v>
                </c:pt>
                <c:pt idx="292">
                  <c:v>29.473743959225555</c:v>
                </c:pt>
                <c:pt idx="293">
                  <c:v>29.473739093974331</c:v>
                </c:pt>
                <c:pt idx="294">
                  <c:v>29.473734624893563</c:v>
                </c:pt>
                <c:pt idx="295">
                  <c:v>29.473730519723659</c:v>
                </c:pt>
                <c:pt idx="296">
                  <c:v>29.473726748831876</c:v>
                </c:pt>
                <c:pt idx="297">
                  <c:v>29.473723284998425</c:v>
                </c:pt>
                <c:pt idx="298">
                  <c:v>29.473720103219982</c:v>
                </c:pt>
                <c:pt idx="299">
                  <c:v>29.47371718052921</c:v>
                </c:pt>
                <c:pt idx="300">
                  <c:v>29.473714495828975</c:v>
                </c:pt>
                <c:pt idx="301">
                  <c:v>29.473712029740046</c:v>
                </c:pt>
                <c:pt idx="302">
                  <c:v>29.473709764461212</c:v>
                </c:pt>
                <c:pt idx="303">
                  <c:v>29.4737076836408</c:v>
                </c:pt>
                <c:pt idx="304">
                  <c:v>29.473705772258619</c:v>
                </c:pt>
                <c:pt idx="305">
                  <c:v>29.473704016517562</c:v>
                </c:pt>
                <c:pt idx="306">
                  <c:v>29.473702403743989</c:v>
                </c:pt>
                <c:pt idx="307">
                  <c:v>29.473700922296263</c:v>
                </c:pt>
                <c:pt idx="308">
                  <c:v>29.473699561480711</c:v>
                </c:pt>
                <c:pt idx="309">
                  <c:v>29.473698311474426</c:v>
                </c:pt>
                <c:pt idx="310">
                  <c:v>29.473697163254364</c:v>
                </c:pt>
                <c:pt idx="311">
                  <c:v>29.473696108532224</c:v>
                </c:pt>
                <c:pt idx="312">
                  <c:v>29.473695139694598</c:v>
                </c:pt>
                <c:pt idx="313">
                  <c:v>29.473694249748039</c:v>
                </c:pt>
                <c:pt idx="314">
                  <c:v>29.473693432268554</c:v>
                </c:pt>
                <c:pt idx="315">
                  <c:v>29.47369268135526</c:v>
                </c:pt>
                <c:pt idx="316">
                  <c:v>29.47369199158776</c:v>
                </c:pt>
                <c:pt idx="317">
                  <c:v>29.473691357987043</c:v>
                </c:pt>
                <c:pt idx="318">
                  <c:v>29.473690775979527</c:v>
                </c:pt>
                <c:pt idx="319">
                  <c:v>29.47369024136405</c:v>
                </c:pt>
                <c:pt idx="320">
                  <c:v>29.473689750281551</c:v>
                </c:pt>
                <c:pt idx="321">
                  <c:v>29.473689299187196</c:v>
                </c:pt>
                <c:pt idx="322">
                  <c:v>29.47368888482481</c:v>
                </c:pt>
                <c:pt idx="323">
                  <c:v>29.473688504203359</c:v>
                </c:pt>
                <c:pt idx="324">
                  <c:v>29.473688154575374</c:v>
                </c:pt>
                <c:pt idx="325">
                  <c:v>29.473687833417092</c:v>
                </c:pt>
                <c:pt idx="326">
                  <c:v>29.473687538410271</c:v>
                </c:pt>
                <c:pt idx="327">
                  <c:v>29.473687267425436</c:v>
                </c:pt>
                <c:pt idx="328">
                  <c:v>29.473687018506507</c:v>
                </c:pt>
                <c:pt idx="329">
                  <c:v>29.473686789856693</c:v>
                </c:pt>
                <c:pt idx="330">
                  <c:v>29.473686579825504</c:v>
                </c:pt>
                <c:pt idx="331">
                  <c:v>29.473686386896858</c:v>
                </c:pt>
                <c:pt idx="332">
                  <c:v>29.473686209678114</c:v>
                </c:pt>
                <c:pt idx="333">
                  <c:v>29.473686046890037</c:v>
                </c:pt>
                <c:pt idx="334">
                  <c:v>29.473685897357562</c:v>
                </c:pt>
                <c:pt idx="335">
                  <c:v>29.473685760001306</c:v>
                </c:pt>
                <c:pt idx="336">
                  <c:v>29.473685633829771</c:v>
                </c:pt>
                <c:pt idx="337">
                  <c:v>29.473685517932203</c:v>
                </c:pt>
                <c:pt idx="338">
                  <c:v>29.473685411472012</c:v>
                </c:pt>
                <c:pt idx="339">
                  <c:v>29.473685313680718</c:v>
                </c:pt>
                <c:pt idx="340">
                  <c:v>29.473685223852431</c:v>
                </c:pt>
                <c:pt idx="341">
                  <c:v>29.473685141338734</c:v>
                </c:pt>
                <c:pt idx="342">
                  <c:v>29.473685065544007</c:v>
                </c:pt>
                <c:pt idx="343">
                  <c:v>29.47368499592114</c:v>
                </c:pt>
                <c:pt idx="344">
                  <c:v>29.473684931967561</c:v>
                </c:pt>
                <c:pt idx="345">
                  <c:v>29.473684873221632</c:v>
                </c:pt>
                <c:pt idx="346">
                  <c:v>29.473684819259297</c:v>
                </c:pt>
                <c:pt idx="347">
                  <c:v>29.47368476969104</c:v>
                </c:pt>
                <c:pt idx="348">
                  <c:v>29.473684724159057</c:v>
                </c:pt>
                <c:pt idx="349">
                  <c:v>29.473684682334675</c:v>
                </c:pt>
                <c:pt idx="350">
                  <c:v>29.473684643915995</c:v>
                </c:pt>
                <c:pt idx="351">
                  <c:v>29.473684608625693</c:v>
                </c:pt>
                <c:pt idx="352">
                  <c:v>29.473684576209031</c:v>
                </c:pt>
                <c:pt idx="353">
                  <c:v>29.473684546432008</c:v>
                </c:pt>
                <c:pt idx="354">
                  <c:v>29.47368451907969</c:v>
                </c:pt>
                <c:pt idx="355">
                  <c:v>29.473684493954629</c:v>
                </c:pt>
                <c:pt idx="356">
                  <c:v>29.473684470875465</c:v>
                </c:pt>
                <c:pt idx="357">
                  <c:v>29.473684449675606</c:v>
                </c:pt>
                <c:pt idx="358">
                  <c:v>29.47368443020202</c:v>
                </c:pt>
                <c:pt idx="359">
                  <c:v>29.473684412314142</c:v>
                </c:pt>
                <c:pt idx="360">
                  <c:v>29.473684395882849</c:v>
                </c:pt>
                <c:pt idx="361">
                  <c:v>29.473684380789528</c:v>
                </c:pt>
                <c:pt idx="362">
                  <c:v>29.473684366925241</c:v>
                </c:pt>
                <c:pt idx="363">
                  <c:v>29.473684354189899</c:v>
                </c:pt>
                <c:pt idx="364">
                  <c:v>29.47368434249158</c:v>
                </c:pt>
              </c:numCache>
            </c:numRef>
          </c:val>
          <c:smooth val="0"/>
          <c:extLst>
            <c:ext xmlns:c16="http://schemas.microsoft.com/office/drawing/2014/chart" uri="{C3380CC4-5D6E-409C-BE32-E72D297353CC}">
              <c16:uniqueId val="{00000003-DC55-4DE6-AAF6-62DC7D9C425B}"/>
            </c:ext>
          </c:extLst>
        </c:ser>
        <c:ser>
          <c:idx val="11"/>
          <c:order val="6"/>
          <c:tx>
            <c:strRef>
              <c:f>Calculation!$BU$2</c:f>
              <c:strCache>
                <c:ptCount val="1"/>
                <c:pt idx="0">
                  <c:v>Healthcare assistants professional Needed Adjusted</c:v>
                </c:pt>
              </c:strCache>
            </c:strRef>
          </c:tx>
          <c:spPr>
            <a:ln w="19050" cap="rnd">
              <a:solidFill>
                <a:schemeClr val="tx1">
                  <a:lumMod val="50000"/>
                  <a:lumOff val="50000"/>
                </a:schemeClr>
              </a:solidFill>
              <a:prstDash val="lgDash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[0]!AOsAdjusted</c:f>
              <c:numCache>
                <c:formatCode>General</c:formatCode>
                <c:ptCount val="365"/>
                <c:pt idx="0">
                  <c:v>26.512499999999999</c:v>
                </c:pt>
                <c:pt idx="1">
                  <c:v>26.756250000000001</c:v>
                </c:pt>
                <c:pt idx="2">
                  <c:v>26.982589285714287</c:v>
                </c:pt>
                <c:pt idx="3">
                  <c:v>27.192761479591837</c:v>
                </c:pt>
                <c:pt idx="4">
                  <c:v>27.387921373906707</c:v>
                </c:pt>
                <c:pt idx="5">
                  <c:v>27.569141275770512</c:v>
                </c:pt>
                <c:pt idx="6">
                  <c:v>27.737416898929762</c:v>
                </c:pt>
                <c:pt idx="7">
                  <c:v>27.893672834720494</c:v>
                </c:pt>
                <c:pt idx="8">
                  <c:v>28.038767632240457</c:v>
                </c:pt>
                <c:pt idx="9">
                  <c:v>28.173498515651854</c:v>
                </c:pt>
                <c:pt idx="10">
                  <c:v>33.601105764533862</c:v>
                </c:pt>
                <c:pt idx="11">
                  <c:v>39.068526781352872</c:v>
                </c:pt>
                <c:pt idx="12">
                  <c:v>39.270417725541954</c:v>
                </c:pt>
                <c:pt idx="13">
                  <c:v>44.760387888003244</c:v>
                </c:pt>
                <c:pt idx="14">
                  <c:v>55.588217324574444</c:v>
                </c:pt>
                <c:pt idx="15">
                  <c:v>61.195130372819122</c:v>
                </c:pt>
                <c:pt idx="16">
                  <c:v>72.131549631903468</c:v>
                </c:pt>
                <c:pt idx="17">
                  <c:v>83.141796086767513</c:v>
                </c:pt>
                <c:pt idx="18">
                  <c:v>94.220596366284113</c:v>
                </c:pt>
                <c:pt idx="19">
                  <c:v>100.06055376869239</c:v>
                </c:pt>
                <c:pt idx="20">
                  <c:v>116.51587135664293</c:v>
                </c:pt>
                <c:pt idx="21">
                  <c:v>133.07830911688274</c:v>
                </c:pt>
                <c:pt idx="22">
                  <c:v>155.04271560853397</c:v>
                </c:pt>
                <c:pt idx="23">
                  <c:v>171.84573592221011</c:v>
                </c:pt>
                <c:pt idx="24">
                  <c:v>199.33604049919509</c:v>
                </c:pt>
                <c:pt idx="25">
                  <c:v>232.30275189210974</c:v>
                </c:pt>
                <c:pt idx="26">
                  <c:v>265.47969818553048</c:v>
                </c:pt>
                <c:pt idx="27">
                  <c:v>304.15436260084971</c:v>
                </c:pt>
                <c:pt idx="28">
                  <c:v>343.05905098650334</c:v>
                </c:pt>
                <c:pt idx="29">
                  <c:v>398.08483305889592</c:v>
                </c:pt>
                <c:pt idx="30">
                  <c:v>453.45520212611768</c:v>
                </c:pt>
                <c:pt idx="31">
                  <c:v>519.75054483139502</c:v>
                </c:pt>
                <c:pt idx="32">
                  <c:v>597.04550591486679</c:v>
                </c:pt>
                <c:pt idx="33">
                  <c:v>680.10689834951916</c:v>
                </c:pt>
                <c:pt idx="34">
                  <c:v>774.25283418169636</c:v>
                </c:pt>
                <c:pt idx="35">
                  <c:v>879.54656031157515</c:v>
                </c:pt>
                <c:pt idx="36">
                  <c:v>1001.3493060036055</c:v>
                </c:pt>
                <c:pt idx="37">
                  <c:v>1129.1593555747766</c:v>
                </c:pt>
                <c:pt idx="38">
                  <c:v>1268.2776158908639</c:v>
                </c:pt>
                <c:pt idx="39">
                  <c:v>1418.7513576129452</c:v>
                </c:pt>
                <c:pt idx="40">
                  <c:v>1585.9269749263062</c:v>
                </c:pt>
                <c:pt idx="41">
                  <c:v>1748.6839767172844</c:v>
                </c:pt>
                <c:pt idx="42">
                  <c:v>1922.8179783803355</c:v>
                </c:pt>
                <c:pt idx="43">
                  <c:v>2103.0688370674543</c:v>
                </c:pt>
                <c:pt idx="44">
                  <c:v>2278.8221344197791</c:v>
                </c:pt>
                <c:pt idx="45">
                  <c:v>2449.9716248183663</c:v>
                </c:pt>
                <c:pt idx="46">
                  <c:v>2616.4186516170544</c:v>
                </c:pt>
                <c:pt idx="47">
                  <c:v>2772.7691050729791</c:v>
                </c:pt>
                <c:pt idx="48">
                  <c:v>2913.5866689963377</c:v>
                </c:pt>
                <c:pt idx="49">
                  <c:v>3033.3958354965994</c:v>
                </c:pt>
                <c:pt idx="50">
                  <c:v>3131.9872043896994</c:v>
                </c:pt>
                <c:pt idx="51">
                  <c:v>3214.468832647578</c:v>
                </c:pt>
                <c:pt idx="52">
                  <c:v>3275.406416029894</c:v>
                </c:pt>
                <c:pt idx="53">
                  <c:v>3309.3263148849014</c:v>
                </c:pt>
                <c:pt idx="54">
                  <c:v>3326.6258638216941</c:v>
                </c:pt>
                <c:pt idx="55">
                  <c:v>3321.9072306915732</c:v>
                </c:pt>
                <c:pt idx="56">
                  <c:v>3300.3356427850322</c:v>
                </c:pt>
                <c:pt idx="57">
                  <c:v>3251.2273825861012</c:v>
                </c:pt>
                <c:pt idx="58">
                  <c:v>3200.9243552585226</c:v>
                </c:pt>
                <c:pt idx="59">
                  <c:v>3133.6044013114852</c:v>
                </c:pt>
                <c:pt idx="60">
                  <c:v>3054.503015503522</c:v>
                </c:pt>
                <c:pt idx="61">
                  <c:v>2968.9092286818418</c:v>
                </c:pt>
                <c:pt idx="62">
                  <c:v>2876.8592837759961</c:v>
                </c:pt>
                <c:pt idx="63">
                  <c:v>2778.3868349348536</c:v>
                </c:pt>
                <c:pt idx="64">
                  <c:v>2689.430632439507</c:v>
                </c:pt>
                <c:pt idx="65">
                  <c:v>2578.3509444081137</c:v>
                </c:pt>
                <c:pt idx="66">
                  <c:v>2476.8330198075341</c:v>
                </c:pt>
                <c:pt idx="67">
                  <c:v>2379.7463755355675</c:v>
                </c:pt>
                <c:pt idx="68">
                  <c:v>2271.2944915687413</c:v>
                </c:pt>
                <c:pt idx="69">
                  <c:v>2172.6441707424024</c:v>
                </c:pt>
                <c:pt idx="70">
                  <c:v>2073.3453014036595</c:v>
                </c:pt>
                <c:pt idx="71">
                  <c:v>1978.7467084462551</c:v>
                </c:pt>
                <c:pt idx="72">
                  <c:v>1883.6376578429513</c:v>
                </c:pt>
                <c:pt idx="73">
                  <c:v>1793.3571108541689</c:v>
                </c:pt>
                <c:pt idx="74">
                  <c:v>1707.9876743645855</c:v>
                </c:pt>
                <c:pt idx="75">
                  <c:v>1622.3035547671152</c:v>
                </c:pt>
                <c:pt idx="76">
                  <c:v>1541.6297294266069</c:v>
                </c:pt>
                <c:pt idx="77">
                  <c:v>1466.0358201818492</c:v>
                </c:pt>
                <c:pt idx="78">
                  <c:v>1390.2839758831458</c:v>
                </c:pt>
                <c:pt idx="79">
                  <c:v>1314.3854776057783</c:v>
                </c:pt>
                <c:pt idx="80">
                  <c:v>1248.9558006339369</c:v>
                </c:pt>
                <c:pt idx="81">
                  <c:v>1183.4971720172271</c:v>
                </c:pt>
                <c:pt idx="82">
                  <c:v>1118.0116597302824</c:v>
                </c:pt>
                <c:pt idx="83">
                  <c:v>1057.8036840352622</c:v>
                </c:pt>
                <c:pt idx="84">
                  <c:v>1002.9237780327435</c:v>
                </c:pt>
                <c:pt idx="85">
                  <c:v>948.11636531611896</c:v>
                </c:pt>
                <c:pt idx="86">
                  <c:v>898.67876779353901</c:v>
                </c:pt>
                <c:pt idx="87">
                  <c:v>844.04992723685768</c:v>
                </c:pt>
                <c:pt idx="88">
                  <c:v>800.0806467199393</c:v>
                </c:pt>
                <c:pt idx="89">
                  <c:v>756.25952909708644</c:v>
                </c:pt>
                <c:pt idx="90">
                  <c:v>712.57599130443737</c:v>
                </c:pt>
                <c:pt idx="91">
                  <c:v>674.32270621126327</c:v>
                </c:pt>
                <c:pt idx="92">
                  <c:v>636.23679862474455</c:v>
                </c:pt>
                <c:pt idx="93">
                  <c:v>603.60881300869141</c:v>
                </c:pt>
                <c:pt idx="94">
                  <c:v>565.87139779378481</c:v>
                </c:pt>
                <c:pt idx="95">
                  <c:v>538.86951223708593</c:v>
                </c:pt>
                <c:pt idx="96">
                  <c:v>506.78383279157981</c:v>
                </c:pt>
                <c:pt idx="97">
                  <c:v>480.15498759218121</c:v>
                </c:pt>
                <c:pt idx="98">
                  <c:v>448.41570276416832</c:v>
                </c:pt>
                <c:pt idx="99">
                  <c:v>432.71350970958486</c:v>
                </c:pt>
                <c:pt idx="100">
                  <c:v>406.67290187318594</c:v>
                </c:pt>
                <c:pt idx="101">
                  <c:v>380.78233745367265</c:v>
                </c:pt>
                <c:pt idx="102">
                  <c:v>360.33359906412466</c:v>
                </c:pt>
                <c:pt idx="103">
                  <c:v>345.36548484525861</c:v>
                </c:pt>
                <c:pt idx="104">
                  <c:v>325.30902164202581</c:v>
                </c:pt>
                <c:pt idx="105">
                  <c:v>305.40266295330969</c:v>
                </c:pt>
                <c:pt idx="106">
                  <c:v>285.63568702807328</c:v>
                </c:pt>
                <c:pt idx="107">
                  <c:v>276.60313795463946</c:v>
                </c:pt>
                <c:pt idx="108">
                  <c:v>257.18327095787953</c:v>
                </c:pt>
                <c:pt idx="109">
                  <c:v>248.473037318031</c:v>
                </c:pt>
                <c:pt idx="110">
                  <c:v>224.04996322388592</c:v>
                </c:pt>
                <c:pt idx="111">
                  <c:v>215.5688944221798</c:v>
                </c:pt>
                <c:pt idx="112">
                  <c:v>207.26611624916697</c:v>
                </c:pt>
                <c:pt idx="113">
                  <c:v>193.82639365994075</c:v>
                </c:pt>
                <c:pt idx="114">
                  <c:v>185.79415125565927</c:v>
                </c:pt>
                <c:pt idx="115">
                  <c:v>177.90814045168361</c:v>
                </c:pt>
                <c:pt idx="116">
                  <c:v>164.8554161337062</c:v>
                </c:pt>
                <c:pt idx="117">
                  <c:v>157.18252926701291</c:v>
                </c:pt>
                <c:pt idx="118">
                  <c:v>149.63020574794055</c:v>
                </c:pt>
                <c:pt idx="119">
                  <c:v>147.49233390880195</c:v>
                </c:pt>
                <c:pt idx="120">
                  <c:v>129.59966720103037</c:v>
                </c:pt>
                <c:pt idx="121">
                  <c:v>122.3075481152425</c:v>
                </c:pt>
                <c:pt idx="122">
                  <c:v>120.41129467843948</c:v>
                </c:pt>
                <c:pt idx="123">
                  <c:v>113.34798791569379</c:v>
                </c:pt>
                <c:pt idx="124">
                  <c:v>106.36170306457281</c:v>
                </c:pt>
                <c:pt idx="125">
                  <c:v>104.74943855996047</c:v>
                </c:pt>
                <c:pt idx="126">
                  <c:v>92.647335805677571</c:v>
                </c:pt>
                <c:pt idx="127">
                  <c:v>91.159668962414884</c:v>
                </c:pt>
                <c:pt idx="128">
                  <c:v>89.778264036528114</c:v>
                </c:pt>
                <c:pt idx="129">
                  <c:v>83.193030891061824</c:v>
                </c:pt>
                <c:pt idx="130">
                  <c:v>81.953171541700272</c:v>
                </c:pt>
                <c:pt idx="131">
                  <c:v>80.801873574435959</c:v>
                </c:pt>
                <c:pt idx="132">
                  <c:v>74.430311176261966</c:v>
                </c:pt>
                <c:pt idx="133">
                  <c:v>73.388860377957542</c:v>
                </c:pt>
                <c:pt idx="134">
                  <c:v>72.421798922389144</c:v>
                </c:pt>
                <c:pt idx="135">
                  <c:v>66.221313285075638</c:v>
                </c:pt>
                <c:pt idx="136">
                  <c:v>60.036219478998802</c:v>
                </c:pt>
                <c:pt idx="137">
                  <c:v>59.167918087641752</c:v>
                </c:pt>
                <c:pt idx="138">
                  <c:v>58.361638224238767</c:v>
                </c:pt>
                <c:pt idx="139">
                  <c:v>52.310449779650284</c:v>
                </c:pt>
                <c:pt idx="140">
                  <c:v>51.566489081103839</c:v>
                </c:pt>
                <c:pt idx="141">
                  <c:v>50.875668432453566</c:v>
                </c:pt>
                <c:pt idx="142">
                  <c:v>50.234192115849737</c:v>
                </c:pt>
                <c:pt idx="143">
                  <c:v>49.638535536146186</c:v>
                </c:pt>
                <c:pt idx="144">
                  <c:v>49.085425854992884</c:v>
                </c:pt>
                <c:pt idx="145">
                  <c:v>48.571824008207678</c:v>
                </c:pt>
                <c:pt idx="146">
                  <c:v>42.792408007621418</c:v>
                </c:pt>
                <c:pt idx="147">
                  <c:v>42.300807435648458</c:v>
                </c:pt>
                <c:pt idx="148">
                  <c:v>41.844321190244997</c:v>
                </c:pt>
                <c:pt idx="149">
                  <c:v>41.420441105227496</c:v>
                </c:pt>
                <c:pt idx="150">
                  <c:v>41.026838169139822</c:v>
                </c:pt>
                <c:pt idx="151">
                  <c:v>40.661349728486975</c:v>
                </c:pt>
                <c:pt idx="152">
                  <c:v>40.321967605023616</c:v>
                </c:pt>
                <c:pt idx="153">
                  <c:v>40.006827061807648</c:v>
                </c:pt>
                <c:pt idx="154">
                  <c:v>39.71419655739281</c:v>
                </c:pt>
                <c:pt idx="155">
                  <c:v>39.442468231864758</c:v>
                </c:pt>
                <c:pt idx="156">
                  <c:v>33.887649072445846</c:v>
                </c:pt>
                <c:pt idx="157">
                  <c:v>33.604602710128283</c:v>
                </c:pt>
                <c:pt idx="158">
                  <c:v>33.341773945119122</c:v>
                </c:pt>
                <c:pt idx="159">
                  <c:v>33.097718663324898</c:v>
                </c:pt>
                <c:pt idx="160">
                  <c:v>32.871095901658833</c:v>
                </c:pt>
                <c:pt idx="161">
                  <c:v>32.66066048011178</c:v>
                </c:pt>
                <c:pt idx="162">
                  <c:v>32.465256160103792</c:v>
                </c:pt>
                <c:pt idx="163">
                  <c:v>32.283809291524953</c:v>
                </c:pt>
                <c:pt idx="164">
                  <c:v>32.115322913558884</c:v>
                </c:pt>
                <c:pt idx="165">
                  <c:v>31.958871276876106</c:v>
                </c:pt>
                <c:pt idx="166">
                  <c:v>31.813594757099242</c:v>
                </c:pt>
                <c:pt idx="167">
                  <c:v>31.678695131592153</c:v>
                </c:pt>
                <c:pt idx="168">
                  <c:v>31.553431193621286</c:v>
                </c:pt>
                <c:pt idx="169">
                  <c:v>31.437114679791193</c:v>
                </c:pt>
                <c:pt idx="170">
                  <c:v>31.329106488377537</c:v>
                </c:pt>
                <c:pt idx="171">
                  <c:v>31.228813167779144</c:v>
                </c:pt>
                <c:pt idx="172">
                  <c:v>31.135683655794917</c:v>
                </c:pt>
                <c:pt idx="173">
                  <c:v>31.049206251809565</c:v>
                </c:pt>
                <c:pt idx="174">
                  <c:v>30.96890580525174</c:v>
                </c:pt>
                <c:pt idx="175">
                  <c:v>30.894341104876617</c:v>
                </c:pt>
                <c:pt idx="176">
                  <c:v>30.825102454528288</c:v>
                </c:pt>
                <c:pt idx="177">
                  <c:v>30.760809422061982</c:v>
                </c:pt>
                <c:pt idx="178">
                  <c:v>30.701108749057553</c:v>
                </c:pt>
                <c:pt idx="179">
                  <c:v>30.645672409839158</c:v>
                </c:pt>
                <c:pt idx="180">
                  <c:v>30.594195809136362</c:v>
                </c:pt>
                <c:pt idx="181">
                  <c:v>30.546396108483766</c:v>
                </c:pt>
                <c:pt idx="182">
                  <c:v>30.502010672163497</c:v>
                </c:pt>
                <c:pt idx="183">
                  <c:v>30.460795624151817</c:v>
                </c:pt>
                <c:pt idx="184">
                  <c:v>30.422524508140974</c:v>
                </c:pt>
                <c:pt idx="185">
                  <c:v>30.386987043273763</c:v>
                </c:pt>
                <c:pt idx="186">
                  <c:v>30.353987968754208</c:v>
                </c:pt>
                <c:pt idx="187">
                  <c:v>30.32334597098605</c:v>
                </c:pt>
                <c:pt idx="188">
                  <c:v>30.294892687344188</c:v>
                </c:pt>
                <c:pt idx="189">
                  <c:v>30.268471781105319</c:v>
                </c:pt>
                <c:pt idx="190">
                  <c:v>30.243938082454939</c:v>
                </c:pt>
                <c:pt idx="191">
                  <c:v>30.221156790851015</c:v>
                </c:pt>
                <c:pt idx="192">
                  <c:v>30.200002734361657</c:v>
                </c:pt>
                <c:pt idx="193">
                  <c:v>30.180359681907252</c:v>
                </c:pt>
                <c:pt idx="194">
                  <c:v>30.162119704628164</c:v>
                </c:pt>
                <c:pt idx="195">
                  <c:v>30.145182582869008</c:v>
                </c:pt>
                <c:pt idx="196">
                  <c:v>30.129455255521222</c:v>
                </c:pt>
                <c:pt idx="197">
                  <c:v>30.114851308698277</c:v>
                </c:pt>
                <c:pt idx="198">
                  <c:v>30.101290500934116</c:v>
                </c:pt>
                <c:pt idx="199">
                  <c:v>30.088698322295965</c:v>
                </c:pt>
                <c:pt idx="200">
                  <c:v>30.077005584989109</c:v>
                </c:pt>
                <c:pt idx="201">
                  <c:v>30.066148043204176</c:v>
                </c:pt>
                <c:pt idx="202">
                  <c:v>30.056066040118164</c:v>
                </c:pt>
                <c:pt idx="203">
                  <c:v>30.046704180109725</c:v>
                </c:pt>
                <c:pt idx="204">
                  <c:v>30.0380110243876</c:v>
                </c:pt>
                <c:pt idx="205">
                  <c:v>30.029938808359915</c:v>
                </c:pt>
                <c:pt idx="206">
                  <c:v>30.022443179191349</c:v>
                </c:pt>
                <c:pt idx="207">
                  <c:v>30.015482952106254</c:v>
                </c:pt>
                <c:pt idx="208">
                  <c:v>30.009019884098663</c:v>
                </c:pt>
                <c:pt idx="209">
                  <c:v>30.003018463805901</c:v>
                </c:pt>
                <c:pt idx="210">
                  <c:v>29.997445716391198</c:v>
                </c:pt>
                <c:pt idx="211">
                  <c:v>29.992271022363255</c:v>
                </c:pt>
                <c:pt idx="212">
                  <c:v>29.987465949337306</c:v>
                </c:pt>
                <c:pt idx="213">
                  <c:v>29.983004095813214</c:v>
                </c:pt>
                <c:pt idx="214">
                  <c:v>29.97886094611227</c:v>
                </c:pt>
                <c:pt idx="215">
                  <c:v>29.975013735675681</c:v>
                </c:pt>
                <c:pt idx="216">
                  <c:v>29.971441325984561</c:v>
                </c:pt>
                <c:pt idx="217">
                  <c:v>29.968124088414235</c:v>
                </c:pt>
                <c:pt idx="218">
                  <c:v>29.965043796384649</c:v>
                </c:pt>
                <c:pt idx="219">
                  <c:v>29.962183525214314</c:v>
                </c:pt>
                <c:pt idx="220">
                  <c:v>29.959527559127579</c:v>
                </c:pt>
                <c:pt idx="221">
                  <c:v>29.95706130490418</c:v>
                </c:pt>
                <c:pt idx="222">
                  <c:v>29.954771211696738</c:v>
                </c:pt>
                <c:pt idx="223">
                  <c:v>29.952644696575543</c:v>
                </c:pt>
                <c:pt idx="224">
                  <c:v>29.950670075391578</c:v>
                </c:pt>
                <c:pt idx="225">
                  <c:v>29.948836498577894</c:v>
                </c:pt>
                <c:pt idx="226">
                  <c:v>29.947133891536616</c:v>
                </c:pt>
                <c:pt idx="227">
                  <c:v>29.945552899283999</c:v>
                </c:pt>
                <c:pt idx="228">
                  <c:v>29.944084835049431</c:v>
                </c:pt>
                <c:pt idx="229">
                  <c:v>29.942721632545897</c:v>
                </c:pt>
                <c:pt idx="230">
                  <c:v>29.941455801649763</c:v>
                </c:pt>
                <c:pt idx="231">
                  <c:v>29.940280387246208</c:v>
                </c:pt>
                <c:pt idx="232">
                  <c:v>29.939188931014336</c:v>
                </c:pt>
                <c:pt idx="233">
                  <c:v>29.938175435941886</c:v>
                </c:pt>
                <c:pt idx="234">
                  <c:v>29.937234333374608</c:v>
                </c:pt>
                <c:pt idx="235">
                  <c:v>29.936360452419279</c:v>
                </c:pt>
                <c:pt idx="236">
                  <c:v>29.935548991532187</c:v>
                </c:pt>
                <c:pt idx="237">
                  <c:v>29.934795492137031</c:v>
                </c:pt>
                <c:pt idx="238">
                  <c:v>29.934095814127243</c:v>
                </c:pt>
                <c:pt idx="239">
                  <c:v>29.933446113118155</c:v>
                </c:pt>
                <c:pt idx="240">
                  <c:v>29.932842819324001</c:v>
                </c:pt>
                <c:pt idx="241">
                  <c:v>29.932282617943716</c:v>
                </c:pt>
                <c:pt idx="242">
                  <c:v>29.931762430947735</c:v>
                </c:pt>
                <c:pt idx="243">
                  <c:v>29.931279400165756</c:v>
                </c:pt>
                <c:pt idx="244">
                  <c:v>29.930830871582486</c:v>
                </c:pt>
                <c:pt idx="245">
                  <c:v>29.930414380755167</c:v>
                </c:pt>
                <c:pt idx="246">
                  <c:v>29.930027639272655</c:v>
                </c:pt>
                <c:pt idx="247">
                  <c:v>29.929668522181753</c:v>
                </c:pt>
                <c:pt idx="248">
                  <c:v>29.929335056311629</c:v>
                </c:pt>
                <c:pt idx="249">
                  <c:v>29.929025409432224</c:v>
                </c:pt>
                <c:pt idx="250">
                  <c:v>29.928737880187068</c:v>
                </c:pt>
                <c:pt idx="251">
                  <c:v>29.928470888745135</c:v>
                </c:pt>
                <c:pt idx="252">
                  <c:v>29.928222968120483</c:v>
                </c:pt>
                <c:pt idx="253">
                  <c:v>29.927992756111877</c:v>
                </c:pt>
                <c:pt idx="254">
                  <c:v>29.927778987818172</c:v>
                </c:pt>
                <c:pt idx="255">
                  <c:v>29.927580488688303</c:v>
                </c:pt>
                <c:pt idx="256">
                  <c:v>29.927396168067709</c:v>
                </c:pt>
                <c:pt idx="257">
                  <c:v>29.927225013205732</c:v>
                </c:pt>
                <c:pt idx="258">
                  <c:v>29.927066083691034</c:v>
                </c:pt>
                <c:pt idx="259">
                  <c:v>29.926918506284533</c:v>
                </c:pt>
                <c:pt idx="260">
                  <c:v>29.926781470121352</c:v>
                </c:pt>
                <c:pt idx="261">
                  <c:v>29.926654222255543</c:v>
                </c:pt>
                <c:pt idx="262">
                  <c:v>29.926536063523002</c:v>
                </c:pt>
                <c:pt idx="263">
                  <c:v>29.926426344699934</c:v>
                </c:pt>
                <c:pt idx="264">
                  <c:v>29.926324462935654</c:v>
                </c:pt>
                <c:pt idx="265">
                  <c:v>29.926229858440248</c:v>
                </c:pt>
                <c:pt idx="266">
                  <c:v>29.926142011408803</c:v>
                </c:pt>
                <c:pt idx="267">
                  <c:v>29.926060439165319</c:v>
                </c:pt>
                <c:pt idx="268">
                  <c:v>29.925984693510653</c:v>
                </c:pt>
                <c:pt idx="269">
                  <c:v>29.925914358259892</c:v>
                </c:pt>
                <c:pt idx="270">
                  <c:v>29.925849046955612</c:v>
                </c:pt>
                <c:pt idx="271">
                  <c:v>29.925788400744498</c:v>
                </c:pt>
                <c:pt idx="272">
                  <c:v>29.925732086405606</c:v>
                </c:pt>
                <c:pt idx="273">
                  <c:v>29.925679794519493</c:v>
                </c:pt>
                <c:pt idx="274">
                  <c:v>29.925631237768101</c:v>
                </c:pt>
                <c:pt idx="275">
                  <c:v>29.925586149356093</c:v>
                </c:pt>
                <c:pt idx="276">
                  <c:v>29.925544281544944</c:v>
                </c:pt>
                <c:pt idx="277">
                  <c:v>29.925505404291734</c:v>
                </c:pt>
                <c:pt idx="278">
                  <c:v>29.925469303985182</c:v>
                </c:pt>
                <c:pt idx="279">
                  <c:v>29.925435782271954</c:v>
                </c:pt>
                <c:pt idx="280">
                  <c:v>29.925404654966815</c:v>
                </c:pt>
                <c:pt idx="281">
                  <c:v>29.925375751040615</c:v>
                </c:pt>
                <c:pt idx="282">
                  <c:v>29.925348911680572</c:v>
                </c:pt>
                <c:pt idx="283">
                  <c:v>29.925323989417674</c:v>
                </c:pt>
                <c:pt idx="284">
                  <c:v>29.925300847316411</c:v>
                </c:pt>
                <c:pt idx="285">
                  <c:v>29.925279358222383</c:v>
                </c:pt>
                <c:pt idx="286">
                  <c:v>29.925259404063642</c:v>
                </c:pt>
                <c:pt idx="287">
                  <c:v>29.925240875201951</c:v>
                </c:pt>
                <c:pt idx="288">
                  <c:v>29.925223669830384</c:v>
                </c:pt>
                <c:pt idx="289">
                  <c:v>29.925207693413928</c:v>
                </c:pt>
                <c:pt idx="290">
                  <c:v>29.925192858170078</c:v>
                </c:pt>
                <c:pt idx="291">
                  <c:v>29.925179082586499</c:v>
                </c:pt>
                <c:pt idx="292">
                  <c:v>29.925166290973181</c:v>
                </c:pt>
                <c:pt idx="293">
                  <c:v>29.925154413046524</c:v>
                </c:pt>
                <c:pt idx="294">
                  <c:v>29.925143383543201</c:v>
                </c:pt>
                <c:pt idx="295">
                  <c:v>29.925133141861544</c:v>
                </c:pt>
                <c:pt idx="296">
                  <c:v>29.925123631728578</c:v>
                </c:pt>
                <c:pt idx="297">
                  <c:v>29.925114800890821</c:v>
                </c:pt>
                <c:pt idx="298">
                  <c:v>29.925106600827192</c:v>
                </c:pt>
                <c:pt idx="299">
                  <c:v>29.925098986482393</c:v>
                </c:pt>
                <c:pt idx="300">
                  <c:v>29.925091916019365</c:v>
                </c:pt>
                <c:pt idx="301">
                  <c:v>29.925085350589409</c:v>
                </c:pt>
                <c:pt idx="302">
                  <c:v>29.925079254118739</c:v>
                </c:pt>
                <c:pt idx="303">
                  <c:v>29.925073593110259</c:v>
                </c:pt>
                <c:pt idx="304">
                  <c:v>29.925068336459525</c:v>
                </c:pt>
                <c:pt idx="305">
                  <c:v>29.925063455283844</c:v>
                </c:pt>
                <c:pt idx="306">
                  <c:v>29.925058922763572</c:v>
                </c:pt>
                <c:pt idx="307">
                  <c:v>29.925054713994744</c:v>
                </c:pt>
                <c:pt idx="308">
                  <c:v>29.925050805852262</c:v>
                </c:pt>
                <c:pt idx="309">
                  <c:v>29.925047176862815</c:v>
                </c:pt>
                <c:pt idx="310">
                  <c:v>29.925043807086901</c:v>
                </c:pt>
                <c:pt idx="311">
                  <c:v>29.925040678009264</c:v>
                </c:pt>
                <c:pt idx="312">
                  <c:v>29.925037772437175</c:v>
                </c:pt>
                <c:pt idx="313">
                  <c:v>29.925035074405947</c:v>
                </c:pt>
                <c:pt idx="314">
                  <c:v>29.925032569091236</c:v>
                </c:pt>
                <c:pt idx="315">
                  <c:v>29.92503024272758</c:v>
                </c:pt>
                <c:pt idx="316">
                  <c:v>29.925028082532751</c:v>
                </c:pt>
                <c:pt idx="317">
                  <c:v>29.925026076637558</c:v>
                </c:pt>
                <c:pt idx="318">
                  <c:v>29.925024214020588</c:v>
                </c:pt>
                <c:pt idx="319">
                  <c:v>29.925022484447688</c:v>
                </c:pt>
                <c:pt idx="320">
                  <c:v>29.925020878415712</c:v>
                </c:pt>
                <c:pt idx="321">
                  <c:v>29.925019387100303</c:v>
                </c:pt>
                <c:pt idx="322">
                  <c:v>29.925018002307425</c:v>
                </c:pt>
                <c:pt idx="323">
                  <c:v>29.925016716428324</c:v>
                </c:pt>
                <c:pt idx="324">
                  <c:v>29.925015522397729</c:v>
                </c:pt>
                <c:pt idx="325">
                  <c:v>29.925014413655035</c:v>
                </c:pt>
                <c:pt idx="326">
                  <c:v>29.925013384108247</c:v>
                </c:pt>
                <c:pt idx="327">
                  <c:v>29.925012428100516</c:v>
                </c:pt>
                <c:pt idx="328">
                  <c:v>29.92501154037905</c:v>
                </c:pt>
                <c:pt idx="329">
                  <c:v>29.925010716066261</c:v>
                </c:pt>
                <c:pt idx="330">
                  <c:v>29.925009950632958</c:v>
                </c:pt>
                <c:pt idx="331">
                  <c:v>29.925009239873461</c:v>
                </c:pt>
                <c:pt idx="332">
                  <c:v>29.925008579882501</c:v>
                </c:pt>
                <c:pt idx="333">
                  <c:v>29.92500796703375</c:v>
                </c:pt>
                <c:pt idx="334">
                  <c:v>29.925007397959909</c:v>
                </c:pt>
                <c:pt idx="335">
                  <c:v>29.925006869534204</c:v>
                </c:pt>
                <c:pt idx="336">
                  <c:v>29.92500637885319</c:v>
                </c:pt>
                <c:pt idx="337">
                  <c:v>29.925005923220819</c:v>
                </c:pt>
                <c:pt idx="338">
                  <c:v>29.925005500133619</c:v>
                </c:pt>
                <c:pt idx="339">
                  <c:v>29.92500510726693</c:v>
                </c:pt>
                <c:pt idx="340">
                  <c:v>29.92500474246215</c:v>
                </c:pt>
                <c:pt idx="341">
                  <c:v>29.925004403714855</c:v>
                </c:pt>
                <c:pt idx="342">
                  <c:v>29.925004089163792</c:v>
                </c:pt>
                <c:pt idx="343">
                  <c:v>29.925003797080667</c:v>
                </c:pt>
                <c:pt idx="344">
                  <c:v>29.925003525860618</c:v>
                </c:pt>
                <c:pt idx="345">
                  <c:v>29.925003274013431</c:v>
                </c:pt>
                <c:pt idx="346">
                  <c:v>29.925003040155332</c:v>
                </c:pt>
                <c:pt idx="347">
                  <c:v>29.925002823001378</c:v>
                </c:pt>
                <c:pt idx="348">
                  <c:v>29.925002621358423</c:v>
                </c:pt>
                <c:pt idx="349">
                  <c:v>29.925002434118536</c:v>
                </c:pt>
                <c:pt idx="350">
                  <c:v>29.925002260252928</c:v>
                </c:pt>
                <c:pt idx="351">
                  <c:v>29.925002098806289</c:v>
                </c:pt>
                <c:pt idx="352">
                  <c:v>29.925001948891556</c:v>
                </c:pt>
                <c:pt idx="353">
                  <c:v>29.925001809685014</c:v>
                </c:pt>
                <c:pt idx="354">
                  <c:v>29.925001680421801</c:v>
                </c:pt>
                <c:pt idx="355">
                  <c:v>29.925001560391671</c:v>
                </c:pt>
                <c:pt idx="356">
                  <c:v>29.925001448935124</c:v>
                </c:pt>
                <c:pt idx="357">
                  <c:v>29.92500134543976</c:v>
                </c:pt>
                <c:pt idx="358">
                  <c:v>29.925001249336919</c:v>
                </c:pt>
                <c:pt idx="359">
                  <c:v>29.925001160098567</c:v>
                </c:pt>
                <c:pt idx="360">
                  <c:v>29.925001077234384</c:v>
                </c:pt>
                <c:pt idx="361">
                  <c:v>29.925001000289072</c:v>
                </c:pt>
                <c:pt idx="362">
                  <c:v>29.925000928839854</c:v>
                </c:pt>
                <c:pt idx="363">
                  <c:v>29.925000862494151</c:v>
                </c:pt>
                <c:pt idx="364">
                  <c:v>29.925000800887425</c:v>
                </c:pt>
              </c:numCache>
            </c:numRef>
          </c:val>
          <c:smooth val="0"/>
          <c:extLst>
            <c:ext xmlns:c16="http://schemas.microsoft.com/office/drawing/2014/chart" uri="{C3380CC4-5D6E-409C-BE32-E72D297353CC}">
              <c16:uniqueId val="{00000004-DC55-4DE6-AAF6-62DC7D9C425B}"/>
            </c:ext>
          </c:extLst>
        </c:ser>
        <c:ser>
          <c:idx val="1"/>
          <c:order val="7"/>
          <c:tx>
            <c:strRef>
              <c:f>Calculation!$CA$2</c:f>
              <c:strCache>
                <c:ptCount val="1"/>
                <c:pt idx="0">
                  <c:v>Total Nursing Capacity</c:v>
                </c:pt>
              </c:strCache>
            </c:strRef>
          </c:tx>
          <c:spPr>
            <a:ln w="19050" cap="rnd">
              <a:solidFill>
                <a:srgbClr val="C00000"/>
              </a:solidFill>
              <a:prstDash val="lgDash"/>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[0]!TotalNurseCapacity</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2-CFC6-4339-A969-78F549BF7124}"/>
            </c:ext>
          </c:extLst>
        </c:ser>
        <c:ser>
          <c:idx val="2"/>
          <c:order val="8"/>
          <c:tx>
            <c:strRef>
              <c:f>Calculation!$CE$2</c:f>
              <c:strCache>
                <c:ptCount val="1"/>
                <c:pt idx="0">
                  <c:v>Total Medical  Practicioner Capacity</c:v>
                </c:pt>
              </c:strCache>
            </c:strRef>
          </c:tx>
          <c:spPr>
            <a:ln w="19050" cap="rnd">
              <a:solidFill>
                <a:schemeClr val="accent4"/>
              </a:solidFill>
              <a:prstDash val="lgDash"/>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[0]!TotalMedicalCapacity</c:f>
              <c:numCache>
                <c:formatCode>General</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3-CFC6-4339-A969-78F549BF7124}"/>
            </c:ext>
          </c:extLst>
        </c:ser>
        <c:ser>
          <c:idx val="3"/>
          <c:order val="9"/>
          <c:tx>
            <c:strRef>
              <c:f>Calculation!$CF$2</c:f>
              <c:strCache>
                <c:ptCount val="1"/>
                <c:pt idx="0">
                  <c:v>Healthcare assistant Capacity</c:v>
                </c:pt>
              </c:strCache>
            </c:strRef>
          </c:tx>
          <c:spPr>
            <a:ln w="19050" cap="rnd">
              <a:solidFill>
                <a:schemeClr val="tx1">
                  <a:lumMod val="50000"/>
                  <a:lumOff val="50000"/>
                </a:schemeClr>
              </a:solidFill>
              <a:prstDash val="lgDash"/>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[0]!TotalHealthcareAssistantCapacity</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5-CFC6-4339-A969-78F549BF7124}"/>
            </c:ext>
          </c:extLst>
        </c:ser>
        <c:dLbls>
          <c:showLegendKey val="0"/>
          <c:showVal val="0"/>
          <c:showCatName val="0"/>
          <c:showSerName val="0"/>
          <c:showPercent val="0"/>
          <c:showBubbleSize val="0"/>
        </c:dLbls>
        <c:marker val="1"/>
        <c:smooth val="0"/>
        <c:axId val="284086479"/>
        <c:axId val="497306207"/>
      </c:lineChart>
      <c:lineChart>
        <c:grouping val="standard"/>
        <c:varyColors val="0"/>
        <c:ser>
          <c:idx val="0"/>
          <c:order val="0"/>
          <c:tx>
            <c:strRef>
              <c:f>Calculation!$D$2</c:f>
              <c:strCache>
                <c:ptCount val="1"/>
                <c:pt idx="0">
                  <c:v>Weighted Infected Active</c:v>
                </c:pt>
              </c:strCache>
            </c:strRef>
          </c:tx>
          <c:spPr>
            <a:ln w="19050" cap="rnd">
              <a:solidFill>
                <a:srgbClr val="00B0F0"/>
              </a:solidFill>
              <a:prstDash val="sys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[0]!Infected</c:f>
              <c:numCache>
                <c:formatCode>0</c:formatCode>
                <c:ptCount val="365"/>
                <c:pt idx="0">
                  <c:v>2.8171177467946475</c:v>
                </c:pt>
                <c:pt idx="1">
                  <c:v>3.9680592227829274</c:v>
                </c:pt>
                <c:pt idx="2">
                  <c:v>5.5891874334093652</c:v>
                </c:pt>
                <c:pt idx="3">
                  <c:v>7.8725516046957802</c:v>
                </c:pt>
                <c:pt idx="4">
                  <c:v>11.088611451733016</c:v>
                </c:pt>
                <c:pt idx="5">
                  <c:v>15.618218783856504</c:v>
                </c:pt>
                <c:pt idx="6">
                  <c:v>21.997612004910536</c:v>
                </c:pt>
                <c:pt idx="7">
                  <c:v>30.981687208843432</c:v>
                </c:pt>
                <c:pt idx="8">
                  <c:v>43.632908107966472</c:v>
                </c:pt>
                <c:pt idx="9">
                  <c:v>61.44612192808745</c:v>
                </c:pt>
                <c:pt idx="10">
                  <c:v>85.050217934263188</c:v>
                </c:pt>
                <c:pt idx="11">
                  <c:v>115.66892302515211</c:v>
                </c:pt>
                <c:pt idx="12">
                  <c:v>154.51551058069145</c:v>
                </c:pt>
                <c:pt idx="13">
                  <c:v>202.67014273131991</c:v>
                </c:pt>
                <c:pt idx="14">
                  <c:v>260.92324403670642</c:v>
                </c:pt>
                <c:pt idx="15">
                  <c:v>329.594265160693</c:v>
                </c:pt>
                <c:pt idx="16">
                  <c:v>408.34341575226887</c:v>
                </c:pt>
                <c:pt idx="17">
                  <c:v>496.00197268442219</c:v>
                </c:pt>
                <c:pt idx="18">
                  <c:v>590.45260968953983</c:v>
                </c:pt>
                <c:pt idx="19">
                  <c:v>688.59261073164191</c:v>
                </c:pt>
                <c:pt idx="20">
                  <c:v>802.7413361795069</c:v>
                </c:pt>
                <c:pt idx="21">
                  <c:v>935.40107404198454</c:v>
                </c:pt>
                <c:pt idx="22">
                  <c:v>1089.4261049403963</c:v>
                </c:pt>
                <c:pt idx="23">
                  <c:v>1268.0580519605012</c:v>
                </c:pt>
                <c:pt idx="24">
                  <c:v>1474.9593665014072</c:v>
                </c:pt>
                <c:pt idx="25">
                  <c:v>1714.2423123702447</c:v>
                </c:pt>
                <c:pt idx="26">
                  <c:v>1990.4898042462596</c:v>
                </c:pt>
                <c:pt idx="27">
                  <c:v>2308.7632201719407</c:v>
                </c:pt>
                <c:pt idx="28">
                  <c:v>2674.5908448724845</c:v>
                </c:pt>
                <c:pt idx="29">
                  <c:v>3093.9289550229482</c:v>
                </c:pt>
                <c:pt idx="30">
                  <c:v>3573.0858367879373</c:v>
                </c:pt>
                <c:pt idx="31">
                  <c:v>4118.597433386617</c:v>
                </c:pt>
                <c:pt idx="32">
                  <c:v>4737.0421910366431</c:v>
                </c:pt>
                <c:pt idx="33">
                  <c:v>5434.7825056412657</c:v>
                </c:pt>
                <c:pt idx="34">
                  <c:v>6217.6216530970387</c:v>
                </c:pt>
                <c:pt idx="35">
                  <c:v>7090.3690575232413</c:v>
                </c:pt>
                <c:pt idx="36">
                  <c:v>8056.3141265084205</c:v>
                </c:pt>
                <c:pt idx="37">
                  <c:v>9116.6204385767651</c:v>
                </c:pt>
                <c:pt idx="38">
                  <c:v>10269.668108280539</c:v>
                </c:pt>
                <c:pt idx="39">
                  <c:v>11510.392034097436</c:v>
                </c:pt>
                <c:pt idx="40">
                  <c:v>12829.685337948174</c:v>
                </c:pt>
                <c:pt idx="41">
                  <c:v>14213.956659658017</c:v>
                </c:pt>
                <c:pt idx="42">
                  <c:v>15644.941300339427</c:v>
                </c:pt>
                <c:pt idx="43">
                  <c:v>17099.86278315432</c:v>
                </c:pt>
                <c:pt idx="44">
                  <c:v>18552.017369414258</c:v>
                </c:pt>
                <c:pt idx="45">
                  <c:v>19971.807108922072</c:v>
                </c:pt>
                <c:pt idx="46">
                  <c:v>21328.180944445045</c:v>
                </c:pt>
                <c:pt idx="47">
                  <c:v>22590.369461705235</c:v>
                </c:pt>
                <c:pt idx="48">
                  <c:v>23729.734222772182</c:v>
                </c:pt>
                <c:pt idx="49">
                  <c:v>24721.515642435679</c:v>
                </c:pt>
                <c:pt idx="50">
                  <c:v>25546.267147304839</c:v>
                </c:pt>
                <c:pt idx="51">
                  <c:v>26190.809978977308</c:v>
                </c:pt>
                <c:pt idx="52">
                  <c:v>26648.621757700821</c:v>
                </c:pt>
                <c:pt idx="53">
                  <c:v>26919.662736077873</c:v>
                </c:pt>
                <c:pt idx="54">
                  <c:v>27009.724321034162</c:v>
                </c:pt>
                <c:pt idx="55">
                  <c:v>26929.438136626221</c:v>
                </c:pt>
                <c:pt idx="56">
                  <c:v>26693.103832094424</c:v>
                </c:pt>
                <c:pt idx="57">
                  <c:v>26317.483259636734</c:v>
                </c:pt>
                <c:pt idx="58">
                  <c:v>25820.677420416592</c:v>
                </c:pt>
                <c:pt idx="59">
                  <c:v>25221.162513610983</c:v>
                </c:pt>
                <c:pt idx="60">
                  <c:v>24537.022492170679</c:v>
                </c:pt>
                <c:pt idx="61">
                  <c:v>23785.383989051978</c:v>
                </c:pt>
                <c:pt idx="62">
                  <c:v>22982.037790697075</c:v>
                </c:pt>
                <c:pt idx="63">
                  <c:v>22141.218842937822</c:v>
                </c:pt>
                <c:pt idx="64">
                  <c:v>21275.512174136296</c:v>
                </c:pt>
                <c:pt idx="65">
                  <c:v>20395.852728466889</c:v>
                </c:pt>
                <c:pt idx="66">
                  <c:v>19511.590732670556</c:v>
                </c:pt>
                <c:pt idx="67">
                  <c:v>18630.599189920489</c:v>
                </c:pt>
                <c:pt idx="68">
                  <c:v>17759.405278765105</c:v>
                </c:pt>
                <c:pt idx="69">
                  <c:v>16903.332182945531</c:v>
                </c:pt>
                <c:pt idx="70">
                  <c:v>16066.641886679885</c:v>
                </c:pt>
                <c:pt idx="71">
                  <c:v>15252.672662073239</c:v>
                </c:pt>
                <c:pt idx="72">
                  <c:v>14463.967400390247</c:v>
                </c:pt>
                <c:pt idx="73">
                  <c:v>13702.390706532882</c:v>
                </c:pt>
                <c:pt idx="74">
                  <c:v>12969.233913384776</c:v>
                </c:pt>
                <c:pt idx="75">
                  <c:v>12265.308001310777</c:v>
                </c:pt>
                <c:pt idx="76">
                  <c:v>11591.024933220768</c:v>
                </c:pt>
                <c:pt idx="77">
                  <c:v>10946.468222652351</c:v>
                </c:pt>
                <c:pt idx="78">
                  <c:v>10331.453707646693</c:v>
                </c:pt>
                <c:pt idx="79">
                  <c:v>9745.5815565579069</c:v>
                </c:pt>
                <c:pt idx="80">
                  <c:v>9188.280519617545</c:v>
                </c:pt>
                <c:pt idx="81">
                  <c:v>8658.845387815496</c:v>
                </c:pt>
                <c:pt idx="82">
                  <c:v>8156.4685462626448</c:v>
                </c:pt>
                <c:pt idx="83">
                  <c:v>7680.2664246448476</c:v>
                </c:pt>
                <c:pt idx="84">
                  <c:v>7229.3015604525244</c:v>
                </c:pt>
                <c:pt idx="85">
                  <c:v>6802.6009062238772</c:v>
                </c:pt>
                <c:pt idx="86">
                  <c:v>6399.1709328952629</c:v>
                </c:pt>
                <c:pt idx="87">
                  <c:v>6018.0100089703492</c:v>
                </c:pt>
                <c:pt idx="88">
                  <c:v>5658.1184701688044</c:v>
                </c:pt>
                <c:pt idx="89">
                  <c:v>5318.5067365004543</c:v>
                </c:pt>
                <c:pt idx="90">
                  <c:v>4998.2017829981496</c:v>
                </c:pt>
                <c:pt idx="91">
                  <c:v>4696.2522261114618</c:v>
                </c:pt>
                <c:pt idx="92">
                  <c:v>4411.7322494054524</c:v>
                </c:pt>
                <c:pt idx="93">
                  <c:v>4143.7445590923426</c:v>
                </c:pt>
                <c:pt idx="94">
                  <c:v>3891.4225314324399</c:v>
                </c:pt>
                <c:pt idx="95">
                  <c:v>3653.9316895956094</c:v>
                </c:pt>
                <c:pt idx="96">
                  <c:v>3430.4706266466542</c:v>
                </c:pt>
                <c:pt idx="97">
                  <c:v>3220.2714734322203</c:v>
                </c:pt>
                <c:pt idx="98">
                  <c:v>3022.5999948819585</c:v>
                </c:pt>
                <c:pt idx="99">
                  <c:v>2836.7553852233377</c:v>
                </c:pt>
                <c:pt idx="100">
                  <c:v>2662.0698215257821</c:v>
                </c:pt>
                <c:pt idx="101">
                  <c:v>2497.9078255570371</c:v>
                </c:pt>
                <c:pt idx="102">
                  <c:v>2343.6654759125022</c:v>
                </c:pt>
                <c:pt idx="103">
                  <c:v>2198.7695055601848</c:v>
                </c:pt>
                <c:pt idx="104">
                  <c:v>2062.6763141528827</c:v>
                </c:pt>
                <c:pt idx="105">
                  <c:v>1934.8709195436668</c:v>
                </c:pt>
                <c:pt idx="106">
                  <c:v>1814.8658687713673</c:v>
                </c:pt>
                <c:pt idx="107">
                  <c:v>1702.2001252490199</c:v>
                </c:pt>
                <c:pt idx="108">
                  <c:v>1596.4379458959588</c:v>
                </c:pt>
                <c:pt idx="109">
                  <c:v>1497.1677594230885</c:v>
                </c:pt>
                <c:pt idx="110">
                  <c:v>1404.0010548424216</c:v>
                </c:pt>
                <c:pt idx="111">
                  <c:v>1316.5712874678588</c:v>
                </c:pt>
                <c:pt idx="112">
                  <c:v>1234.5328081547375</c:v>
                </c:pt>
                <c:pt idx="113">
                  <c:v>1157.5598202485128</c:v>
                </c:pt>
                <c:pt idx="114">
                  <c:v>1085.3453676419363</c:v>
                </c:pt>
                <c:pt idx="115">
                  <c:v>1017.6003564445028</c:v>
                </c:pt>
                <c:pt idx="116">
                  <c:v>954.05261202145846</c:v>
                </c:pt>
                <c:pt idx="117">
                  <c:v>894.44597253994846</c:v>
                </c:pt>
                <c:pt idx="118">
                  <c:v>838.53941964779631</c:v>
                </c:pt>
                <c:pt idx="119">
                  <c:v>786.10624648966268</c:v>
                </c:pt>
                <c:pt idx="120">
                  <c:v>736.93326292202482</c:v>
                </c:pt>
                <c:pt idx="121">
                  <c:v>690.82003751065656</c:v>
                </c:pt>
                <c:pt idx="122">
                  <c:v>647.57817567196071</c:v>
                </c:pt>
                <c:pt idx="123">
                  <c:v>607.03063314394763</c:v>
                </c:pt>
                <c:pt idx="124">
                  <c:v>569.01106383648812</c:v>
                </c:pt>
                <c:pt idx="125">
                  <c:v>533.36320100740011</c:v>
                </c:pt>
                <c:pt idx="126">
                  <c:v>499.94027063558383</c:v>
                </c:pt>
                <c:pt idx="127">
                  <c:v>468.60443581021832</c:v>
                </c:pt>
                <c:pt idx="128">
                  <c:v>439.22627092207182</c:v>
                </c:pt>
                <c:pt idx="129">
                  <c:v>411.68426442593778</c:v>
                </c:pt>
                <c:pt idx="130">
                  <c:v>385.86434893926224</c:v>
                </c:pt>
                <c:pt idx="131">
                  <c:v>361.6594574487662</c:v>
                </c:pt>
                <c:pt idx="132">
                  <c:v>338.96910441226606</c:v>
                </c:pt>
                <c:pt idx="133">
                  <c:v>317.69899056521274</c:v>
                </c:pt>
                <c:pt idx="134">
                  <c:v>297.76063026925391</c:v>
                </c:pt>
                <c:pt idx="135">
                  <c:v>279.07100027214307</c:v>
                </c:pt>
                <c:pt idx="136">
                  <c:v>261.552208783526</c:v>
                </c:pt>
                <c:pt idx="137">
                  <c:v>245.1311838086732</c:v>
                </c:pt>
                <c:pt idx="138">
                  <c:v>229.73937972135354</c:v>
                </c:pt>
                <c:pt idx="139">
                  <c:v>215.31250109716456</c:v>
                </c:pt>
                <c:pt idx="140">
                  <c:v>201.79024286924127</c:v>
                </c:pt>
                <c:pt idx="141">
                  <c:v>189.11604590894282</c:v>
                </c:pt>
                <c:pt idx="142">
                  <c:v>177.23686717453265</c:v>
                </c:pt>
                <c:pt idx="143">
                  <c:v>166.10296361074322</c:v>
                </c:pt>
                <c:pt idx="144">
                  <c:v>155.66768902123499</c:v>
                </c:pt>
                <c:pt idx="145">
                  <c:v>145.88730317414763</c:v>
                </c:pt>
                <c:pt idx="146">
                  <c:v>136.72079243806434</c:v>
                </c:pt>
                <c:pt idx="147">
                  <c:v>128.12970128166859</c:v>
                </c:pt>
                <c:pt idx="148">
                  <c:v>120.07797400509119</c:v>
                </c:pt>
                <c:pt idx="149">
                  <c:v>112.53180610437522</c:v>
                </c:pt>
                <c:pt idx="150">
                  <c:v>105.45950470259797</c:v>
                </c:pt>
                <c:pt idx="151">
                  <c:v>98.831357511963759</c:v>
                </c:pt>
                <c:pt idx="152">
                  <c:v>92.619509820622596</c:v>
                </c:pt>
                <c:pt idx="153">
                  <c:v>86.797849026083355</c:v>
                </c:pt>
                <c:pt idx="154">
                  <c:v>81.341896263895265</c:v>
                </c:pt>
                <c:pt idx="155">
                  <c:v>76.228704705794783</c:v>
                </c:pt>
                <c:pt idx="156">
                  <c:v>71.43676412578435</c:v>
                </c:pt>
                <c:pt idx="157">
                  <c:v>66.945911355662972</c:v>
                </c:pt>
                <c:pt idx="158">
                  <c:v>62.737246273402292</c:v>
                </c:pt>
                <c:pt idx="159">
                  <c:v>58.793052988497521</c:v>
                </c:pt>
                <c:pt idx="160">
                  <c:v>55.096725908062062</c:v>
                </c:pt>
                <c:pt idx="161">
                  <c:v>51.632700386021796</c:v>
                </c:pt>
                <c:pt idx="162">
                  <c:v>48.386387675342341</c:v>
                </c:pt>
                <c:pt idx="163">
                  <c:v>45.344113919835358</c:v>
                </c:pt>
                <c:pt idx="164">
                  <c:v>42.493062937780309</c:v>
                </c:pt>
                <c:pt idx="165">
                  <c:v>39.821222564409723</c:v>
                </c:pt>
                <c:pt idx="166">
                  <c:v>37.317334334280552</c:v>
                </c:pt>
                <c:pt idx="167">
                  <c:v>34.970846297732741</c:v>
                </c:pt>
                <c:pt idx="168">
                  <c:v>32.771868778058625</c:v>
                </c:pt>
                <c:pt idx="169">
                  <c:v>30.711132887711734</c:v>
                </c:pt>
                <c:pt idx="170">
                  <c:v>28.779951632908364</c:v>
                </c:pt>
                <c:pt idx="171">
                  <c:v>26.970183446355822</c:v>
                </c:pt>
                <c:pt idx="172">
                  <c:v>25.27419799761195</c:v>
                </c:pt>
                <c:pt idx="173">
                  <c:v>23.684844139774579</c:v>
                </c:pt>
                <c:pt idx="174">
                  <c:v>22.195419859848528</c:v>
                </c:pt>
                <c:pt idx="175">
                  <c:v>20.799644108271764</c:v>
                </c:pt>
                <c:pt idx="176">
                  <c:v>19.491630390730595</c:v>
                </c:pt>
                <c:pt idx="177">
                  <c:v>18.26586201258301</c:v>
                </c:pt>
                <c:pt idx="178">
                  <c:v>17.117168872966367</c:v>
                </c:pt>
                <c:pt idx="179">
                  <c:v>16.040705712014915</c:v>
                </c:pt>
                <c:pt idx="180">
                  <c:v>15.031931720577582</c:v>
                </c:pt>
                <c:pt idx="181">
                  <c:v>14.086591427429871</c:v>
                </c:pt>
                <c:pt idx="182">
                  <c:v>13.200696784236023</c:v>
                </c:pt>
                <c:pt idx="183">
                  <c:v>12.370510373459449</c:v>
                </c:pt>
                <c:pt idx="184">
                  <c:v>11.592529669059404</c:v>
                </c:pt>
                <c:pt idx="185">
                  <c:v>10.863472284167782</c:v>
                </c:pt>
                <c:pt idx="186">
                  <c:v>10.180262144029031</c:v>
                </c:pt>
                <c:pt idx="187">
                  <c:v>9.5400165263239707</c:v>
                </c:pt>
                <c:pt idx="188">
                  <c:v>8.9400339146002032</c:v>
                </c:pt>
                <c:pt idx="189">
                  <c:v>8.3777826139118154</c:v>
                </c:pt>
                <c:pt idx="190">
                  <c:v>7.8508900809425848</c:v>
                </c:pt>
                <c:pt idx="191">
                  <c:v>7.3571329238626193</c:v>
                </c:pt>
                <c:pt idx="192">
                  <c:v>6.8944275299600424</c:v>
                </c:pt>
                <c:pt idx="193">
                  <c:v>6.460821281708248</c:v>
                </c:pt>
                <c:pt idx="194">
                  <c:v>6.0544843243859017</c:v>
                </c:pt>
                <c:pt idx="195">
                  <c:v>5.6737018506711285</c:v>
                </c:pt>
                <c:pt idx="196">
                  <c:v>5.3168668697925572</c:v>
                </c:pt>
                <c:pt idx="197">
                  <c:v>4.9824734308468832</c:v>
                </c:pt>
                <c:pt idx="198">
                  <c:v>4.6691102717935156</c:v>
                </c:pt>
                <c:pt idx="199">
                  <c:v>4.3754548674195215</c:v>
                </c:pt>
                <c:pt idx="200">
                  <c:v>4.1002678512397628</c:v>
                </c:pt>
                <c:pt idx="201">
                  <c:v>3.8423877878645776</c:v>
                </c:pt>
                <c:pt idx="202">
                  <c:v>3.6007262738371542</c:v>
                </c:pt>
                <c:pt idx="203">
                  <c:v>3.3742633463208396</c:v>
                </c:pt>
                <c:pt idx="204">
                  <c:v>3.1620431803086841</c:v>
                </c:pt>
                <c:pt idx="205">
                  <c:v>2.9631700562389516</c:v>
                </c:pt>
                <c:pt idx="206">
                  <c:v>2.7768045810360307</c:v>
                </c:pt>
                <c:pt idx="207">
                  <c:v>2.602160146660935</c:v>
                </c:pt>
                <c:pt idx="208">
                  <c:v>2.4384996112537536</c:v>
                </c:pt>
                <c:pt idx="209">
                  <c:v>2.285132188886144</c:v>
                </c:pt>
                <c:pt idx="210">
                  <c:v>2.141410534819169</c:v>
                </c:pt>
                <c:pt idx="211">
                  <c:v>2.0067280139840578</c:v>
                </c:pt>
                <c:pt idx="212">
                  <c:v>1.8805161411742748</c:v>
                </c:pt>
                <c:pt idx="213">
                  <c:v>1.76224218215983</c:v>
                </c:pt>
                <c:pt idx="214">
                  <c:v>1.6514069056120206</c:v>
                </c:pt>
                <c:pt idx="215">
                  <c:v>1.5475424763616366</c:v>
                </c:pt>
                <c:pt idx="216">
                  <c:v>1.4502104811087067</c:v>
                </c:pt>
                <c:pt idx="217">
                  <c:v>1.3590000782596083</c:v>
                </c:pt>
                <c:pt idx="218">
                  <c:v>1.2735262640901313</c:v>
                </c:pt>
                <c:pt idx="219">
                  <c:v>1.1934282479230767</c:v>
                </c:pt>
                <c:pt idx="220">
                  <c:v>1.1183679294682298</c:v>
                </c:pt>
                <c:pt idx="221">
                  <c:v>1.0480284719029751</c:v>
                </c:pt>
                <c:pt idx="222">
                  <c:v>0.98211296467526643</c:v>
                </c:pt>
                <c:pt idx="223">
                  <c:v>0.92034317038877345</c:v>
                </c:pt>
                <c:pt idx="224">
                  <c:v>0.86245835048441222</c:v>
                </c:pt>
                <c:pt idx="225">
                  <c:v>0.80821416476460106</c:v>
                </c:pt>
                <c:pt idx="226">
                  <c:v>0.75738164011787545</c:v>
                </c:pt>
                <c:pt idx="227">
                  <c:v>0.70974620409323008</c:v>
                </c:pt>
                <c:pt idx="228">
                  <c:v>0.66510677924698203</c:v>
                </c:pt>
                <c:pt idx="229">
                  <c:v>0.6232749344411973</c:v>
                </c:pt>
                <c:pt idx="230">
                  <c:v>0.58407408951288065</c:v>
                </c:pt>
                <c:pt idx="231">
                  <c:v>0.54733876995819819</c:v>
                </c:pt>
                <c:pt idx="232">
                  <c:v>0.51291390848693796</c:v>
                </c:pt>
                <c:pt idx="233">
                  <c:v>0.48065419050009167</c:v>
                </c:pt>
                <c:pt idx="234">
                  <c:v>0.45042344072870777</c:v>
                </c:pt>
                <c:pt idx="235">
                  <c:v>0.42209404844578319</c:v>
                </c:pt>
                <c:pt idx="236">
                  <c:v>0.39554642882567631</c:v>
                </c:pt>
                <c:pt idx="237">
                  <c:v>0.37066851817800955</c:v>
                </c:pt>
                <c:pt idx="238">
                  <c:v>0.34735530092593619</c:v>
                </c:pt>
                <c:pt idx="239">
                  <c:v>0.32550836633256902</c:v>
                </c:pt>
                <c:pt idx="240">
                  <c:v>0.30503549310487599</c:v>
                </c:pt>
                <c:pt idx="241">
                  <c:v>0.28585026012196524</c:v>
                </c:pt>
                <c:pt idx="242">
                  <c:v>0.26787168164490976</c:v>
                </c:pt>
                <c:pt idx="243">
                  <c:v>0.25102386546855754</c:v>
                </c:pt>
                <c:pt idx="244">
                  <c:v>0.23523569257257676</c:v>
                </c:pt>
                <c:pt idx="245">
                  <c:v>0.22044051691970623</c:v>
                </c:pt>
                <c:pt idx="246">
                  <c:v>0.20657588413419542</c:v>
                </c:pt>
                <c:pt idx="247">
                  <c:v>0.19358326787308963</c:v>
                </c:pt>
                <c:pt idx="248">
                  <c:v>0.18140782277767967</c:v>
                </c:pt>
                <c:pt idx="249">
                  <c:v>0.16999815296240239</c:v>
                </c:pt>
                <c:pt idx="250">
                  <c:v>0.1593060950640488</c:v>
                </c:pt>
                <c:pt idx="251">
                  <c:v>0.14928651493558318</c:v>
                </c:pt>
                <c:pt idx="252">
                  <c:v>0.13989711712645991</c:v>
                </c:pt>
                <c:pt idx="253">
                  <c:v>0.13109826634528834</c:v>
                </c:pt>
                <c:pt idx="254">
                  <c:v>0.12285282015126524</c:v>
                </c:pt>
                <c:pt idx="255">
                  <c:v>0.11512597216818493</c:v>
                </c:pt>
                <c:pt idx="256">
                  <c:v>0.10788510515924789</c:v>
                </c:pt>
                <c:pt idx="257">
                  <c:v>0.10109965334250573</c:v>
                </c:pt>
                <c:pt idx="258">
                  <c:v>9.4740973365782064E-2</c:v>
                </c:pt>
                <c:pt idx="259">
                  <c:v>8.8782223396456847E-2</c:v>
                </c:pt>
                <c:pt idx="260">
                  <c:v>8.3198249815752037E-2</c:v>
                </c:pt>
                <c:pt idx="261">
                  <c:v>7.7965481039252937E-2</c:v>
                </c:pt>
                <c:pt idx="262">
                  <c:v>7.3061828015477462E-2</c:v>
                </c:pt>
                <c:pt idx="263">
                  <c:v>6.8466590982492331E-2</c:v>
                </c:pt>
                <c:pt idx="264">
                  <c:v>6.4160372088989226E-2</c:v>
                </c:pt>
                <c:pt idx="265">
                  <c:v>6.012499351098699E-2</c:v>
                </c:pt>
                <c:pt idx="266">
                  <c:v>5.6343420718522191E-2</c:v>
                </c:pt>
                <c:pt idx="267">
                  <c:v>5.279969056842812E-2</c:v>
                </c:pt>
                <c:pt idx="268">
                  <c:v>4.9478843919672812E-2</c:v>
                </c:pt>
                <c:pt idx="269">
                  <c:v>4.6366862486816221E-2</c:v>
                </c:pt>
                <c:pt idx="270">
                  <c:v>4.345060966503566E-2</c:v>
                </c:pt>
                <c:pt idx="271">
                  <c:v>4.0717775076932583E-2</c:v>
                </c:pt>
                <c:pt idx="272">
                  <c:v>3.8156822607043554E-2</c:v>
                </c:pt>
                <c:pt idx="273">
                  <c:v>3.5756941704699861E-2</c:v>
                </c:pt>
                <c:pt idx="274">
                  <c:v>3.350800174967624E-2</c:v>
                </c:pt>
                <c:pt idx="275">
                  <c:v>3.1400509287997293E-2</c:v>
                </c:pt>
                <c:pt idx="276">
                  <c:v>2.9425567957385448E-2</c:v>
                </c:pt>
                <c:pt idx="277">
                  <c:v>2.7574840933187465E-2</c:v>
                </c:pt>
                <c:pt idx="278">
                  <c:v>2.5840515736255787E-2</c:v>
                </c:pt>
                <c:pt idx="279">
                  <c:v>2.4215271254231143E-2</c:v>
                </c:pt>
                <c:pt idx="280">
                  <c:v>2.2692246837015758E-2</c:v>
                </c:pt>
                <c:pt idx="281">
                  <c:v>2.1265013335982144E-2</c:v>
                </c:pt>
                <c:pt idx="282">
                  <c:v>1.9927545964667139E-2</c:v>
                </c:pt>
                <c:pt idx="283">
                  <c:v>1.8674198866389713E-2</c:v>
                </c:pt>
                <c:pt idx="284">
                  <c:v>1.749968128143627E-2</c:v>
                </c:pt>
                <c:pt idx="285">
                  <c:v>1.6399035213209203E-2</c:v>
                </c:pt>
                <c:pt idx="286">
                  <c:v>1.5367614499061964E-2</c:v>
                </c:pt>
                <c:pt idx="287">
                  <c:v>1.4401065197473226E-2</c:v>
                </c:pt>
                <c:pt idx="288">
                  <c:v>1.3495307208769422E-2</c:v>
                </c:pt>
                <c:pt idx="289">
                  <c:v>1.2646517051811862E-2</c:v>
                </c:pt>
                <c:pt idx="290">
                  <c:v>1.1851111723944315E-2</c:v>
                </c:pt>
                <c:pt idx="291">
                  <c:v>1.1105733576069553E-2</c:v>
                </c:pt>
                <c:pt idx="292">
                  <c:v>1.0407236139008494E-2</c:v>
                </c:pt>
                <c:pt idx="293">
                  <c:v>9.7526708413111646E-3</c:v>
                </c:pt>
                <c:pt idx="294">
                  <c:v>9.1392745624516748E-3</c:v>
                </c:pt>
                <c:pt idx="295">
                  <c:v>8.5644579688658601E-3</c:v>
                </c:pt>
                <c:pt idx="296">
                  <c:v>8.0257945835946979E-3</c:v>
                </c:pt>
                <c:pt idx="297">
                  <c:v>7.5210105433934533E-3</c:v>
                </c:pt>
                <c:pt idx="298">
                  <c:v>7.0479750000683808E-3</c:v>
                </c:pt>
                <c:pt idx="299">
                  <c:v>6.6046911255223341E-3</c:v>
                </c:pt>
                <c:pt idx="300">
                  <c:v>6.1892876825389957E-3</c:v>
                </c:pt>
                <c:pt idx="301">
                  <c:v>5.8000111257235946E-3</c:v>
                </c:pt>
                <c:pt idx="302">
                  <c:v>5.4352181992559185E-3</c:v>
                </c:pt>
                <c:pt idx="303">
                  <c:v>5.0933690002085827E-3</c:v>
                </c:pt>
                <c:pt idx="304">
                  <c:v>4.7730204781488142E-3</c:v>
                </c:pt>
                <c:pt idx="305">
                  <c:v>4.4728203435836743E-3</c:v>
                </c:pt>
                <c:pt idx="306">
                  <c:v>4.1915013595344823E-3</c:v>
                </c:pt>
                <c:pt idx="307">
                  <c:v>3.9278759921435062E-3</c:v>
                </c:pt>
                <c:pt idx="308">
                  <c:v>3.6808313977315511E-3</c:v>
                </c:pt>
                <c:pt idx="309">
                  <c:v>3.4493247251453324E-3</c:v>
                </c:pt>
                <c:pt idx="310">
                  <c:v>3.2323787135644642E-3</c:v>
                </c:pt>
                <c:pt idx="311">
                  <c:v>3.0290775671850821E-3</c:v>
                </c:pt>
                <c:pt idx="312">
                  <c:v>2.8385630893659267E-3</c:v>
                </c:pt>
                <c:pt idx="313">
                  <c:v>2.6600310599179566E-3</c:v>
                </c:pt>
                <c:pt idx="314">
                  <c:v>2.4927278402449558E-3</c:v>
                </c:pt>
                <c:pt idx="315">
                  <c:v>2.3359471920044077E-3</c:v>
                </c:pt>
                <c:pt idx="316">
                  <c:v>2.1890272958592582E-3</c:v>
                </c:pt>
                <c:pt idx="317">
                  <c:v>2.0513479577358188E-3</c:v>
                </c:pt>
                <c:pt idx="318">
                  <c:v>1.922327990794585E-3</c:v>
                </c:pt>
                <c:pt idx="319">
                  <c:v>1.8014227620624774E-3</c:v>
                </c:pt>
                <c:pt idx="320">
                  <c:v>1.6881218933701046E-3</c:v>
                </c:pt>
                <c:pt idx="321">
                  <c:v>1.5819471068890055E-3</c:v>
                </c:pt>
                <c:pt idx="322">
                  <c:v>1.4824502061742315E-3</c:v>
                </c:pt>
                <c:pt idx="323">
                  <c:v>1.3892111841896421E-3</c:v>
                </c:pt>
                <c:pt idx="324">
                  <c:v>1.3018364503293094E-3</c:v>
                </c:pt>
                <c:pt idx="325">
                  <c:v>1.2199571689507558E-3</c:v>
                </c:pt>
                <c:pt idx="326">
                  <c:v>1.1432277024064649E-3</c:v>
                </c:pt>
                <c:pt idx="327">
                  <c:v>1.0713241520012319E-3</c:v>
                </c:pt>
                <c:pt idx="328">
                  <c:v>1.0039429907162869E-3</c:v>
                </c:pt>
                <c:pt idx="329">
                  <c:v>9.4079978192850499E-4</c:v>
                </c:pt>
                <c:pt idx="330">
                  <c:v>8.8162797871602864E-4</c:v>
                </c:pt>
                <c:pt idx="331">
                  <c:v>8.2617779868179972E-4</c:v>
                </c:pt>
                <c:pt idx="332">
                  <c:v>7.7421516954529336E-4</c:v>
                </c:pt>
                <c:pt idx="333">
                  <c:v>7.2552074105147182E-4</c:v>
                </c:pt>
                <c:pt idx="334">
                  <c:v>6.7988895902592391E-4</c:v>
                </c:pt>
                <c:pt idx="335">
                  <c:v>6.3712719766749546E-4</c:v>
                </c:pt>
                <c:pt idx="336">
                  <c:v>5.970549464155505E-4</c:v>
                </c:pt>
                <c:pt idx="337">
                  <c:v>5.5950304795938358E-4</c:v>
                </c:pt>
                <c:pt idx="338">
                  <c:v>5.2431298417318466E-4</c:v>
                </c:pt>
                <c:pt idx="339">
                  <c:v>4.913362069622725E-4</c:v>
                </c:pt>
                <c:pt idx="340">
                  <c:v>4.604335111958915E-4</c:v>
                </c:pt>
                <c:pt idx="341">
                  <c:v>4.3147444707952981E-4</c:v>
                </c:pt>
                <c:pt idx="342">
                  <c:v>4.0433676948620228E-4</c:v>
                </c:pt>
                <c:pt idx="343">
                  <c:v>3.7890592192215674E-4</c:v>
                </c:pt>
                <c:pt idx="344">
                  <c:v>3.5507455294866416E-4</c:v>
                </c:pt>
                <c:pt idx="345">
                  <c:v>3.3274206301856115E-4</c:v>
                </c:pt>
                <c:pt idx="346">
                  <c:v>3.1181417981460282E-4</c:v>
                </c:pt>
                <c:pt idx="347">
                  <c:v>2.9220256029699845E-4</c:v>
                </c:pt>
                <c:pt idx="348">
                  <c:v>2.7382441778025081E-4</c:v>
                </c:pt>
                <c:pt idx="349">
                  <c:v>2.5660217246507589E-4</c:v>
                </c:pt>
                <c:pt idx="350">
                  <c:v>2.4046312395019058E-4</c:v>
                </c:pt>
                <c:pt idx="351">
                  <c:v>2.2533914434154061E-4</c:v>
                </c:pt>
                <c:pt idx="352">
                  <c:v>2.1116639066348799E-4</c:v>
                </c:pt>
                <c:pt idx="353">
                  <c:v>1.9788503535795741E-4</c:v>
                </c:pt>
                <c:pt idx="354">
                  <c:v>1.8543901373389558E-4</c:v>
                </c:pt>
                <c:pt idx="355">
                  <c:v>1.7377578730095019E-4</c:v>
                </c:pt>
                <c:pt idx="356">
                  <c:v>1.6284612198832709E-4</c:v>
                </c:pt>
                <c:pt idx="357">
                  <c:v>1.5260388031261934E-4</c:v>
                </c:pt>
                <c:pt idx="358">
                  <c:v>1.4300582661728442E-4</c:v>
                </c:pt>
                <c:pt idx="359">
                  <c:v>1.3401144456162611E-4</c:v>
                </c:pt>
                <c:pt idx="360">
                  <c:v>1.255827660888452E-4</c:v>
                </c:pt>
                <c:pt idx="361">
                  <c:v>1.1768421115118106E-4</c:v>
                </c:pt>
                <c:pt idx="362">
                  <c:v>1.1028243751557431E-4</c:v>
                </c:pt>
                <c:pt idx="363">
                  <c:v>1.0334620001583436E-4</c:v>
                </c:pt>
                <c:pt idx="364">
                  <c:v>9.684621865717162E-5</c:v>
                </c:pt>
              </c:numCache>
            </c:numRef>
          </c:val>
          <c:smooth val="0"/>
          <c:extLst>
            <c:ext xmlns:c16="http://schemas.microsoft.com/office/drawing/2014/chart" uri="{C3380CC4-5D6E-409C-BE32-E72D297353CC}">
              <c16:uniqueId val="{00000003-1F4F-4CD0-94EC-CAE242914AE1}"/>
            </c:ext>
          </c:extLst>
        </c:ser>
        <c:dLbls>
          <c:showLegendKey val="0"/>
          <c:showVal val="0"/>
          <c:showCatName val="0"/>
          <c:showSerName val="0"/>
          <c:showPercent val="0"/>
          <c:showBubbleSize val="0"/>
        </c:dLbls>
        <c:marker val="1"/>
        <c:smooth val="0"/>
        <c:axId val="149458367"/>
        <c:axId val="335164799"/>
        <c:extLst/>
      </c:lineChart>
      <c:dateAx>
        <c:axId val="284086479"/>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97306207"/>
        <c:crosses val="autoZero"/>
        <c:auto val="1"/>
        <c:lblOffset val="100"/>
        <c:baseTimeUnit val="days"/>
      </c:dateAx>
      <c:valAx>
        <c:axId val="4973062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pt-PT" sz="1200"/>
                  <a:t>Human resources</a:t>
                </a:r>
                <a:r>
                  <a:rPr lang="pt-PT" sz="1200" baseline="0"/>
                  <a:t> needed</a:t>
                </a:r>
                <a:endParaRPr lang="pt-PT" sz="1200"/>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284086479"/>
        <c:crosses val="autoZero"/>
        <c:crossBetween val="between"/>
      </c:valAx>
      <c:valAx>
        <c:axId val="335164799"/>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rgbClr val="00B0F0"/>
                </a:solidFill>
                <a:latin typeface="+mn-lt"/>
                <a:ea typeface="+mn-ea"/>
                <a:cs typeface="+mn-cs"/>
              </a:defRPr>
            </a:pPr>
            <a:endParaRPr lang="en-US"/>
          </a:p>
        </c:txPr>
        <c:crossAx val="149458367"/>
        <c:crosses val="max"/>
        <c:crossBetween val="between"/>
      </c:valAx>
      <c:dateAx>
        <c:axId val="149458367"/>
        <c:scaling>
          <c:orientation val="minMax"/>
        </c:scaling>
        <c:delete val="1"/>
        <c:axPos val="b"/>
        <c:numFmt formatCode="m/d/yyyy" sourceLinked="1"/>
        <c:majorTickMark val="out"/>
        <c:minorTickMark val="none"/>
        <c:tickLblPos val="nextTo"/>
        <c:crossAx val="335164799"/>
        <c:crosses val="autoZero"/>
        <c:auto val="1"/>
        <c:lblOffset val="100"/>
        <c:baseTimeUnit val="days"/>
      </c:dateAx>
      <c:spPr>
        <a:noFill/>
        <a:ln>
          <a:noFill/>
        </a:ln>
        <a:effectLst/>
      </c:spPr>
    </c:plotArea>
    <c:legend>
      <c:legendPos val="b"/>
      <c:layout>
        <c:manualLayout>
          <c:xMode val="edge"/>
          <c:yMode val="edge"/>
          <c:x val="3.8694491686463678E-3"/>
          <c:y val="0.72663934865284707"/>
          <c:w val="0.9927400053953388"/>
          <c:h val="0.208795203351874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689516727160153E-2"/>
          <c:y val="3.403061545411399E-2"/>
          <c:w val="0.8615254873206375"/>
          <c:h val="0.52465591675096024"/>
        </c:manualLayout>
      </c:layout>
      <c:lineChart>
        <c:grouping val="standard"/>
        <c:varyColors val="0"/>
        <c:ser>
          <c:idx val="6"/>
          <c:order val="0"/>
          <c:tx>
            <c:strRef>
              <c:f>Calculation!$AT$2</c:f>
              <c:strCache>
                <c:ptCount val="1"/>
                <c:pt idx="0">
                  <c:v>Medical practioner (Ward) Needed</c:v>
                </c:pt>
              </c:strCache>
            </c:strRef>
          </c:tx>
          <c:spPr>
            <a:ln w="19050" cap="rnd">
              <a:solidFill>
                <a:schemeClr val="accent4"/>
              </a:solidFill>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[0]!WardPhysiciansNeeds</c:f>
              <c:numCache>
                <c:formatCode>0.0000</c:formatCode>
                <c:ptCount val="365"/>
                <c:pt idx="0">
                  <c:v>0.18140177463671325</c:v>
                </c:pt>
                <c:pt idx="1">
                  <c:v>0.25194797470995889</c:v>
                </c:pt>
                <c:pt idx="2">
                  <c:v>0.35191550147390105</c:v>
                </c:pt>
                <c:pt idx="3">
                  <c:v>0.49322258109074002</c:v>
                </c:pt>
                <c:pt idx="4">
                  <c:v>0.6926692135861221</c:v>
                </c:pt>
                <c:pt idx="5">
                  <c:v>0.97392572923260223</c:v>
                </c:pt>
                <c:pt idx="6">
                  <c:v>1.3703307476397566</c:v>
                </c:pt>
                <c:pt idx="7">
                  <c:v>1.9288257856044315</c:v>
                </c:pt>
                <c:pt idx="8">
                  <c:v>2.7154841382108827</c:v>
                </c:pt>
                <c:pt idx="9">
                  <c:v>3.8232720351447087</c:v>
                </c:pt>
                <c:pt idx="10">
                  <c:v>5.2858849222067299</c:v>
                </c:pt>
                <c:pt idx="11">
                  <c:v>7.1761169280296251</c:v>
                </c:pt>
                <c:pt idx="12">
                  <c:v>9.5648229968650753</c:v>
                </c:pt>
                <c:pt idx="13">
                  <c:v>12.513042035626752</c:v>
                </c:pt>
                <c:pt idx="14">
                  <c:v>16.062137260814339</c:v>
                </c:pt>
                <c:pt idx="15">
                  <c:v>20.222570998084997</c:v>
                </c:pt>
                <c:pt idx="16">
                  <c:v>24.962481552499341</c:v>
                </c:pt>
                <c:pt idx="17">
                  <c:v>30.197719694459202</c:v>
                </c:pt>
                <c:pt idx="18">
                  <c:v>35.785337582743779</c:v>
                </c:pt>
                <c:pt idx="19">
                  <c:v>41.522562615765516</c:v>
                </c:pt>
                <c:pt idx="20">
                  <c:v>48.228745201468001</c:v>
                </c:pt>
                <c:pt idx="21">
                  <c:v>56.049907917867614</c:v>
                </c:pt>
                <c:pt idx="22">
                  <c:v>65.152550511154899</c:v>
                </c:pt>
                <c:pt idx="23">
                  <c:v>75.726256472303604</c:v>
                </c:pt>
                <c:pt idx="24">
                  <c:v>87.985493710356621</c:v>
                </c:pt>
                <c:pt idx="25">
                  <c:v>102.17111533042274</c:v>
                </c:pt>
                <c:pt idx="26">
                  <c:v>118.55133076381149</c:v>
                </c:pt>
                <c:pt idx="27">
                  <c:v>137.4218420138786</c:v>
                </c:pt>
                <c:pt idx="28">
                  <c:v>159.10475100470688</c:v>
                </c:pt>
                <c:pt idx="29">
                  <c:v>183.94574502748841</c:v>
                </c:pt>
                <c:pt idx="30">
                  <c:v>212.30896524737614</c:v>
                </c:pt>
                <c:pt idx="31">
                  <c:v>244.56887139554198</c:v>
                </c:pt>
                <c:pt idx="32">
                  <c:v>281.09835562811941</c:v>
                </c:pt>
                <c:pt idx="33">
                  <c:v>322.25236186056651</c:v>
                </c:pt>
                <c:pt idx="34">
                  <c:v>368.34637664180468</c:v>
                </c:pt>
                <c:pt idx="35">
                  <c:v>419.62942629811675</c:v>
                </c:pt>
                <c:pt idx="36">
                  <c:v>476.25169835346333</c:v>
                </c:pt>
                <c:pt idx="37">
                  <c:v>538.22764876320093</c:v>
                </c:pt>
                <c:pt idx="38">
                  <c:v>605.39647390851394</c:v>
                </c:pt>
                <c:pt idx="39">
                  <c:v>677.38306921793276</c:v>
                </c:pt>
                <c:pt idx="40">
                  <c:v>753.56392176513441</c:v>
                </c:pt>
                <c:pt idx="41">
                  <c:v>833.04353200673472</c:v>
                </c:pt>
                <c:pt idx="42">
                  <c:v>914.64755920054677</c:v>
                </c:pt>
                <c:pt idx="43">
                  <c:v>996.9385127518708</c:v>
                </c:pt>
                <c:pt idx="44">
                  <c:v>1078.25811364326</c:v>
                </c:pt>
                <c:pt idx="45">
                  <c:v>1156.7973115584625</c:v>
                </c:pt>
                <c:pt idx="46">
                  <c:v>1230.6906535530206</c:v>
                </c:pt>
                <c:pt idx="47">
                  <c:v>1298.1270218299273</c:v>
                </c:pt>
                <c:pt idx="48">
                  <c:v>1357.46481610567</c:v>
                </c:pt>
                <c:pt idx="49">
                  <c:v>1407.3376221231904</c:v>
                </c:pt>
                <c:pt idx="50">
                  <c:v>1446.7370713059167</c:v>
                </c:pt>
                <c:pt idx="51">
                  <c:v>1475.063005987422</c:v>
                </c:pt>
                <c:pt idx="52">
                  <c:v>1492.1364360868174</c:v>
                </c:pt>
                <c:pt idx="53">
                  <c:v>1498.1767409396627</c:v>
                </c:pt>
                <c:pt idx="54">
                  <c:v>1493.7496769008869</c:v>
                </c:pt>
                <c:pt idx="55">
                  <c:v>1479.6959441267679</c:v>
                </c:pt>
                <c:pt idx="56">
                  <c:v>1457.0509762513814</c:v>
                </c:pt>
                <c:pt idx="57">
                  <c:v>1426.965540370157</c:v>
                </c:pt>
                <c:pt idx="58">
                  <c:v>1390.6343833046392</c:v>
                </c:pt>
                <c:pt idx="59">
                  <c:v>1349.2373418973648</c:v>
                </c:pt>
                <c:pt idx="60">
                  <c:v>1303.8947070683389</c:v>
                </c:pt>
                <c:pt idx="61">
                  <c:v>1255.636584566719</c:v>
                </c:pt>
                <c:pt idx="62">
                  <c:v>1205.3846606191892</c:v>
                </c:pt>
                <c:pt idx="63">
                  <c:v>1153.9441028957431</c:v>
                </c:pt>
                <c:pt idx="64">
                  <c:v>1102.0031552753946</c:v>
                </c:pt>
                <c:pt idx="65">
                  <c:v>1050.1381444452288</c:v>
                </c:pt>
                <c:pt idx="66">
                  <c:v>998.82195399730188</c:v>
                </c:pt>
                <c:pt idx="67">
                  <c:v>948.43442344270647</c:v>
                </c:pt>
                <c:pt idx="68">
                  <c:v>899.2735223151285</c:v>
                </c:pt>
                <c:pt idx="69">
                  <c:v>851.56649375672021</c:v>
                </c:pt>
                <c:pt idx="70">
                  <c:v>805.48044193534929</c:v>
                </c:pt>
                <c:pt idx="71">
                  <c:v>761.13205238960836</c:v>
                </c:pt>
                <c:pt idx="72">
                  <c:v>718.59629087488429</c:v>
                </c:pt>
                <c:pt idx="73">
                  <c:v>677.91403465931944</c:v>
                </c:pt>
                <c:pt idx="74">
                  <c:v>639.09866110293217</c:v>
                </c:pt>
                <c:pt idx="75">
                  <c:v>602.14166134427637</c:v>
                </c:pt>
                <c:pt idx="76">
                  <c:v>567.01737000668311</c:v>
                </c:pt>
                <c:pt idx="77">
                  <c:v>533.68691130380125</c:v>
                </c:pt>
                <c:pt idx="78">
                  <c:v>502.10146250249147</c:v>
                </c:pt>
                <c:pt idx="79">
                  <c:v>472.20493082325152</c:v>
                </c:pt>
                <c:pt idx="80">
                  <c:v>443.93613193238247</c:v>
                </c:pt>
                <c:pt idx="81">
                  <c:v>417.23054883724683</c:v>
                </c:pt>
                <c:pt idx="82">
                  <c:v>392.02174029787369</c:v>
                </c:pt>
                <c:pt idx="83">
                  <c:v>368.24245847102395</c:v>
                </c:pt>
                <c:pt idx="84">
                  <c:v>345.82552678211471</c:v>
                </c:pt>
                <c:pt idx="85">
                  <c:v>324.70452116293438</c:v>
                </c:pt>
                <c:pt idx="86">
                  <c:v>304.81429086312619</c:v>
                </c:pt>
                <c:pt idx="87">
                  <c:v>286.09134902914798</c:v>
                </c:pt>
                <c:pt idx="88">
                  <c:v>268.47415808969129</c:v>
                </c:pt>
                <c:pt idx="89">
                  <c:v>251.90333061220477</c:v>
                </c:pt>
                <c:pt idx="90">
                  <c:v>236.32176261283666</c:v>
                </c:pt>
                <c:pt idx="91">
                  <c:v>221.67471322279681</c:v>
                </c:pt>
                <c:pt idx="92">
                  <c:v>207.90984205331026</c:v>
                </c:pt>
                <c:pt idx="93">
                  <c:v>194.97721348165038</c:v>
                </c:pt>
                <c:pt idx="94">
                  <c:v>182.82927533324394</c:v>
                </c:pt>
                <c:pt idx="95">
                  <c:v>171.42081799920209</c:v>
                </c:pt>
                <c:pt idx="96">
                  <c:v>160.70891885281003</c:v>
                </c:pt>
                <c:pt idx="97">
                  <c:v>150.65287586811638</c:v>
                </c:pt>
                <c:pt idx="98">
                  <c:v>141.21413356127746</c:v>
                </c:pt>
                <c:pt idx="99">
                  <c:v>132.35620373922592</c:v>
                </c:pt>
                <c:pt idx="100">
                  <c:v>124.04458302426546</c:v>
                </c:pt>
                <c:pt idx="101">
                  <c:v>116.24666870551707</c:v>
                </c:pt>
                <c:pt idx="102">
                  <c:v>108.93167413071399</c:v>
                </c:pt>
                <c:pt idx="103">
                  <c:v>102.07054457979095</c:v>
                </c:pt>
                <c:pt idx="104">
                  <c:v>95.635874342829197</c:v>
                </c:pt>
                <c:pt idx="105">
                  <c:v>89.601825549200129</c:v>
                </c:pt>
                <c:pt idx="106">
                  <c:v>83.944049154018742</c:v>
                </c:pt>
                <c:pt idx="107">
                  <c:v>78.639608375612255</c:v>
                </c:pt>
                <c:pt idx="108">
                  <c:v>73.666904788197769</c:v>
                </c:pt>
                <c:pt idx="109">
                  <c:v>69.005607202940709</c:v>
                </c:pt>
                <c:pt idx="110">
                  <c:v>64.636583414450627</c:v>
                </c:pt>
                <c:pt idx="111">
                  <c:v>60.541834845665612</c:v>
                </c:pt>
                <c:pt idx="112">
                  <c:v>56.704434089634638</c:v>
                </c:pt>
                <c:pt idx="113">
                  <c:v>53.108465320027484</c:v>
                </c:pt>
                <c:pt idx="114">
                  <c:v>49.738967521756877</c:v>
                </c:pt>
                <c:pt idx="115">
                  <c:v>46.581880477645406</c:v>
                </c:pt>
                <c:pt idx="116">
                  <c:v>43.623993435616491</c:v>
                </c:pt>
                <c:pt idx="117">
                  <c:v>40.852896372627669</c:v>
                </c:pt>
                <c:pt idx="118">
                  <c:v>38.256933765851045</c:v>
                </c:pt>
                <c:pt idx="119">
                  <c:v>35.825160777914732</c:v>
                </c:pt>
                <c:pt idx="120">
                  <c:v>33.547301760934616</c:v>
                </c:pt>
                <c:pt idx="121">
                  <c:v>31.413710983247839</c:v>
                </c:pt>
                <c:pt idx="122">
                  <c:v>29.415335482937277</c:v>
                </c:pt>
                <c:pt idx="123">
                  <c:v>27.543679953191383</c:v>
                </c:pt>
                <c:pt idx="124">
                  <c:v>25.790773566100345</c:v>
                </c:pt>
                <c:pt idx="125">
                  <c:v>24.149138643506262</c:v>
                </c:pt>
                <c:pt idx="126">
                  <c:v>22.611761085889086</c:v>
                </c:pt>
                <c:pt idx="127">
                  <c:v>21.17206247288857</c:v>
                </c:pt>
                <c:pt idx="128">
                  <c:v>19.823873751863601</c:v>
                </c:pt>
                <c:pt idx="129">
                  <c:v>18.561410433814263</c:v>
                </c:pt>
                <c:pt idx="130">
                  <c:v>17.379249218991966</c:v>
                </c:pt>
                <c:pt idx="131">
                  <c:v>16.272305977560187</c:v>
                </c:pt>
                <c:pt idx="132">
                  <c:v>15.235815013714214</c:v>
                </c:pt>
                <c:pt idx="133">
                  <c:v>14.26530954469661</c:v>
                </c:pt>
                <c:pt idx="134">
                  <c:v>13.356603329138073</c:v>
                </c:pt>
                <c:pt idx="135">
                  <c:v>12.505773382096262</c:v>
                </c:pt>
                <c:pt idx="136">
                  <c:v>11.70914371704394</c:v>
                </c:pt>
                <c:pt idx="137">
                  <c:v>10.96327005786617</c:v>
                </c:pt>
                <c:pt idx="138">
                  <c:v>10.264925466655495</c:v>
                </c:pt>
                <c:pt idx="139">
                  <c:v>9.611086835739524</c:v>
                </c:pt>
                <c:pt idx="140">
                  <c:v>8.9989221949333178</c:v>
                </c:pt>
                <c:pt idx="141">
                  <c:v>8.425778787477368</c:v>
                </c:pt>
                <c:pt idx="142">
                  <c:v>7.8891718704990907</c:v>
                </c:pt>
                <c:pt idx="143">
                  <c:v>7.3867741981207056</c:v>
                </c:pt>
                <c:pt idx="144">
                  <c:v>6.9164061475301537</c:v>
                </c:pt>
                <c:pt idx="145">
                  <c:v>6.4760264504340288</c:v>
                </c:pt>
                <c:pt idx="146">
                  <c:v>6.0637234943238845</c:v>
                </c:pt>
                <c:pt idx="147">
                  <c:v>5.677707159911149</c:v>
                </c:pt>
                <c:pt idx="148">
                  <c:v>5.3163011629233141</c:v>
                </c:pt>
                <c:pt idx="149">
                  <c:v>4.9779358702062959</c:v>
                </c:pt>
                <c:pt idx="150">
                  <c:v>4.6611415617483845</c:v>
                </c:pt>
                <c:pt idx="151">
                  <c:v>4.3645421118305059</c:v>
                </c:pt>
                <c:pt idx="152">
                  <c:v>4.0868490640208028</c:v>
                </c:pt>
                <c:pt idx="153">
                  <c:v>3.8268560761681329</c:v>
                </c:pt>
                <c:pt idx="154">
                  <c:v>3.5834337129144305</c:v>
                </c:pt>
                <c:pt idx="155">
                  <c:v>3.3555245645412928</c:v>
                </c:pt>
                <c:pt idx="156">
                  <c:v>3.1421386721939948</c:v>
                </c:pt>
                <c:pt idx="157">
                  <c:v>2.9423492406900968</c:v>
                </c:pt>
                <c:pt idx="158">
                  <c:v>2.7552886212220407</c:v>
                </c:pt>
                <c:pt idx="159">
                  <c:v>2.5801445473060172</c:v>
                </c:pt>
                <c:pt idx="160">
                  <c:v>2.41615660831574</c:v>
                </c:pt>
                <c:pt idx="161">
                  <c:v>2.2626129458722475</c:v>
                </c:pt>
                <c:pt idx="162">
                  <c:v>2.1188471592422844</c:v>
                </c:pt>
                <c:pt idx="163">
                  <c:v>1.9842354067286372</c:v>
                </c:pt>
                <c:pt idx="164">
                  <c:v>1.8581936908223053</c:v>
                </c:pt>
                <c:pt idx="165">
                  <c:v>1.7401753156256159</c:v>
                </c:pt>
                <c:pt idx="166">
                  <c:v>1.6296685057549056</c:v>
                </c:pt>
                <c:pt idx="167">
                  <c:v>1.5261941765890801</c:v>
                </c:pt>
                <c:pt idx="168">
                  <c:v>1.4293038463504479</c:v>
                </c:pt>
                <c:pt idx="169">
                  <c:v>1.3385776810887569</c:v>
                </c:pt>
                <c:pt idx="170">
                  <c:v>1.2536226641886401</c:v>
                </c:pt>
                <c:pt idx="171">
                  <c:v>1.1740708825387367</c:v>
                </c:pt>
                <c:pt idx="172">
                  <c:v>1.0995779219868578</c:v>
                </c:pt>
                <c:pt idx="173">
                  <c:v>1.0298213651642423</c:v>
                </c:pt>
                <c:pt idx="174">
                  <c:v>0.9644993851914726</c:v>
                </c:pt>
                <c:pt idx="175">
                  <c:v>0.90332942918415049</c:v>
                </c:pt>
                <c:pt idx="176">
                  <c:v>0.84604698585568139</c:v>
                </c:pt>
                <c:pt idx="177">
                  <c:v>0.79240443187234033</c:v>
                </c:pt>
                <c:pt idx="178">
                  <c:v>0.74216995195084434</c:v>
                </c:pt>
                <c:pt idx="179">
                  <c:v>0.69512652800371522</c:v>
                </c:pt>
                <c:pt idx="180">
                  <c:v>0.6510709929330214</c:v>
                </c:pt>
                <c:pt idx="181">
                  <c:v>0.60981314495126582</c:v>
                </c:pt>
                <c:pt idx="182">
                  <c:v>0.57117491856748948</c:v>
                </c:pt>
                <c:pt idx="183">
                  <c:v>0.53498960862177325</c:v>
                </c:pt>
                <c:pt idx="184">
                  <c:v>0.50110114398013572</c:v>
                </c:pt>
                <c:pt idx="185">
                  <c:v>0.46936340771620322</c:v>
                </c:pt>
                <c:pt idx="186">
                  <c:v>0.43963960080839326</c:v>
                </c:pt>
                <c:pt idx="187">
                  <c:v>0.41180164656935009</c:v>
                </c:pt>
                <c:pt idx="188">
                  <c:v>0.3857296332017443</c:v>
                </c:pt>
                <c:pt idx="189">
                  <c:v>0.36131129204074902</c:v>
                </c:pt>
                <c:pt idx="190">
                  <c:v>0.33844150919840266</c:v>
                </c:pt>
                <c:pt idx="191">
                  <c:v>0.3170218684713032</c:v>
                </c:pt>
                <c:pt idx="192">
                  <c:v>0.29696022350926404</c:v>
                </c:pt>
                <c:pt idx="193">
                  <c:v>0.27817029737051574</c:v>
                </c:pt>
                <c:pt idx="194">
                  <c:v>0.260571307709065</c:v>
                </c:pt>
                <c:pt idx="195">
                  <c:v>0.2440876159514892</c:v>
                </c:pt>
                <c:pt idx="196">
                  <c:v>0.22864839892604344</c:v>
                </c:pt>
                <c:pt idx="197">
                  <c:v>0.21418734150518148</c:v>
                </c:pt>
                <c:pt idx="198">
                  <c:v>0.20064234891445343</c:v>
                </c:pt>
                <c:pt idx="199">
                  <c:v>0.18795527744737556</c:v>
                </c:pt>
                <c:pt idx="200">
                  <c:v>0.17607168240675131</c:v>
                </c:pt>
                <c:pt idx="201">
                  <c:v>0.16494058216792296</c:v>
                </c:pt>
                <c:pt idx="202">
                  <c:v>0.15451423733081832</c:v>
                </c:pt>
                <c:pt idx="203">
                  <c:v>0.14474794399368668</c:v>
                </c:pt>
                <c:pt idx="204">
                  <c:v>0.13559984024346011</c:v>
                </c:pt>
                <c:pt idx="205">
                  <c:v>0.12703072501577253</c:v>
                </c:pt>
                <c:pt idx="206">
                  <c:v>0.11900388853197912</c:v>
                </c:pt>
                <c:pt idx="207">
                  <c:v>0.11148495357136146</c:v>
                </c:pt>
                <c:pt idx="208">
                  <c:v>0.1044417268844602</c:v>
                </c:pt>
                <c:pt idx="209">
                  <c:v>9.784406009772062E-2</c:v>
                </c:pt>
                <c:pt idx="210">
                  <c:v>9.1663719501697147E-2</c:v>
                </c:pt>
                <c:pt idx="211">
                  <c:v>8.5874264153718363E-2</c:v>
                </c:pt>
                <c:pt idx="212">
                  <c:v>8.0450931762811428E-2</c:v>
                </c:pt>
                <c:pt idx="213">
                  <c:v>7.5370531858535678E-2</c:v>
                </c:pt>
                <c:pt idx="214">
                  <c:v>7.0611345777292792E-2</c:v>
                </c:pt>
                <c:pt idx="215">
                  <c:v>6.6153033030203784E-2</c:v>
                </c:pt>
                <c:pt idx="216">
                  <c:v>6.1976543643734075E-2</c:v>
                </c:pt>
                <c:pt idx="217">
                  <c:v>5.8064036091271122E-2</c:v>
                </c:pt>
                <c:pt idx="218">
                  <c:v>5.4398800457892429E-2</c:v>
                </c:pt>
                <c:pt idx="219">
                  <c:v>5.0965186503489184E-2</c:v>
                </c:pt>
                <c:pt idx="220">
                  <c:v>4.7748536311339088E-2</c:v>
                </c:pt>
                <c:pt idx="221">
                  <c:v>4.4735121228776355E-2</c:v>
                </c:pt>
                <c:pt idx="222">
                  <c:v>4.1912082825650815E-2</c:v>
                </c:pt>
                <c:pt idx="223">
                  <c:v>3.9267377613774669E-2</c:v>
                </c:pt>
                <c:pt idx="224">
                  <c:v>3.6789725287264777E-2</c:v>
                </c:pt>
                <c:pt idx="225">
                  <c:v>3.4468560258643505E-2</c:v>
                </c:pt>
                <c:pt idx="226">
                  <c:v>3.2293986280391082E-2</c:v>
                </c:pt>
                <c:pt idx="227">
                  <c:v>3.0256733954785873E-2</c:v>
                </c:pt>
                <c:pt idx="228">
                  <c:v>2.8348120947842486E-2</c:v>
                </c:pt>
                <c:pt idx="229">
                  <c:v>2.6560014734553453E-2</c:v>
                </c:pt>
                <c:pt idx="230">
                  <c:v>2.4884797714144861E-2</c:v>
                </c:pt>
                <c:pt idx="231">
                  <c:v>2.3315334543949188E-2</c:v>
                </c:pt>
                <c:pt idx="232">
                  <c:v>2.1844941550473063E-2</c:v>
                </c:pt>
                <c:pt idx="233">
                  <c:v>2.0467358085368148E-2</c:v>
                </c:pt>
                <c:pt idx="234">
                  <c:v>1.9176719701796047E-2</c:v>
                </c:pt>
                <c:pt idx="235">
                  <c:v>1.7967533035932362E-2</c:v>
                </c:pt>
                <c:pt idx="236">
                  <c:v>1.6834652284205037E-2</c:v>
                </c:pt>
                <c:pt idx="237">
                  <c:v>1.5773257175002661E-2</c:v>
                </c:pt>
                <c:pt idx="238">
                  <c:v>1.4778832339671368E-2</c:v>
                </c:pt>
                <c:pt idx="239">
                  <c:v>1.3847147993427485E-2</c:v>
                </c:pt>
                <c:pt idx="240">
                  <c:v>1.2974241843082601E-2</c:v>
                </c:pt>
                <c:pt idx="241">
                  <c:v>1.2156402143209698E-2</c:v>
                </c:pt>
                <c:pt idx="242">
                  <c:v>1.1390151827878628E-2</c:v>
                </c:pt>
                <c:pt idx="243">
                  <c:v>1.0672233649363691E-2</c:v>
                </c:pt>
                <c:pt idx="244">
                  <c:v>9.9995962599023474E-3</c:v>
                </c:pt>
                <c:pt idx="245">
                  <c:v>9.3693811763554055E-3</c:v>
                </c:pt>
                <c:pt idx="246">
                  <c:v>8.7789105717209007E-3</c:v>
                </c:pt>
                <c:pt idx="247">
                  <c:v>8.2256758409110092E-3</c:v>
                </c:pt>
                <c:pt idx="248">
                  <c:v>7.7073268916847777E-3</c:v>
                </c:pt>
                <c:pt idx="249">
                  <c:v>7.2216621144114311E-3</c:v>
                </c:pt>
                <c:pt idx="250">
                  <c:v>6.7666189876725473E-3</c:v>
                </c:pt>
                <c:pt idx="251">
                  <c:v>6.3402652793117407E-3</c:v>
                </c:pt>
                <c:pt idx="252">
                  <c:v>5.9407908051256446E-3</c:v>
                </c:pt>
                <c:pt idx="253">
                  <c:v>5.5664997096691749E-3</c:v>
                </c:pt>
                <c:pt idx="254">
                  <c:v>5.2158032361158445E-3</c:v>
                </c:pt>
                <c:pt idx="255">
                  <c:v>4.8872129541714009E-3</c:v>
                </c:pt>
                <c:pt idx="256">
                  <c:v>4.5793344167968219E-3</c:v>
                </c:pt>
                <c:pt idx="257">
                  <c:v>4.2908612187010373E-3</c:v>
                </c:pt>
                <c:pt idx="258">
                  <c:v>4.020569430906896E-3</c:v>
                </c:pt>
                <c:pt idx="259">
                  <c:v>3.7673123878792804E-3</c:v>
                </c:pt>
                <c:pt idx="260">
                  <c:v>3.5300158044493644E-3</c:v>
                </c:pt>
                <c:pt idx="261">
                  <c:v>3.3076732019156536E-3</c:v>
                </c:pt>
                <c:pt idx="262">
                  <c:v>3.0993416234073572E-3</c:v>
                </c:pt>
                <c:pt idx="263">
                  <c:v>2.9041376207010524E-3</c:v>
                </c:pt>
                <c:pt idx="264">
                  <c:v>2.7212334945902459E-3</c:v>
                </c:pt>
                <c:pt idx="265">
                  <c:v>2.5498537733368732E-3</c:v>
                </c:pt>
                <c:pt idx="266">
                  <c:v>2.3892719138208962E-3</c:v>
                </c:pt>
                <c:pt idx="267">
                  <c:v>2.2388072112598098E-3</c:v>
                </c:pt>
                <c:pt idx="268">
                  <c:v>2.0978219043779173E-3</c:v>
                </c:pt>
                <c:pt idx="269">
                  <c:v>1.9657184636891877E-3</c:v>
                </c:pt>
                <c:pt idx="270">
                  <c:v>1.841937051175342E-3</c:v>
                </c:pt>
                <c:pt idx="271">
                  <c:v>1.7259531405753703E-3</c:v>
                </c:pt>
                <c:pt idx="272">
                  <c:v>1.6172752880728744E-3</c:v>
                </c:pt>
                <c:pt idx="273">
                  <c:v>1.5154430439489974E-3</c:v>
                </c:pt>
                <c:pt idx="274">
                  <c:v>1.4200249961632174E-3</c:v>
                </c:pt>
                <c:pt idx="275">
                  <c:v>1.3306169375537371E-3</c:v>
                </c:pt>
                <c:pt idx="276">
                  <c:v>1.2468401489465857E-3</c:v>
                </c:pt>
                <c:pt idx="277">
                  <c:v>1.1683397905451823E-3</c:v>
                </c:pt>
                <c:pt idx="278">
                  <c:v>1.0947833952097742E-3</c:v>
                </c:pt>
                <c:pt idx="279">
                  <c:v>1.0258594566331489E-3</c:v>
                </c:pt>
                <c:pt idx="280">
                  <c:v>9.612761069028292E-4</c:v>
                </c:pt>
                <c:pt idx="281">
                  <c:v>9.0075987752025004E-4</c:v>
                </c:pt>
                <c:pt idx="282">
                  <c:v>8.4405453855171332E-4</c:v>
                </c:pt>
                <c:pt idx="283">
                  <c:v>7.9092001135319147E-4</c:v>
                </c:pt>
                <c:pt idx="284">
                  <c:v>7.4113134960612933E-4</c:v>
                </c:pt>
                <c:pt idx="285">
                  <c:v>6.9447778497038393E-4</c:v>
                </c:pt>
                <c:pt idx="286">
                  <c:v>6.5076183281076569E-4</c:v>
                </c:pt>
                <c:pt idx="287">
                  <c:v>6.0979845442435865E-4</c:v>
                </c:pt>
                <c:pt idx="288">
                  <c:v>5.7141427228256055E-4</c:v>
                </c:pt>
                <c:pt idx="289">
                  <c:v>5.3544683452651308E-4</c:v>
                </c:pt>
                <c:pt idx="290">
                  <c:v>5.0174392611573014E-4</c:v>
                </c:pt>
                <c:pt idx="291">
                  <c:v>4.7016292338715096E-4</c:v>
                </c:pt>
                <c:pt idx="292">
                  <c:v>4.405701892893291E-4</c:v>
                </c:pt>
                <c:pt idx="293">
                  <c:v>4.1284050680099514E-4</c:v>
                </c:pt>
                <c:pt idx="294">
                  <c:v>3.8685654819508648E-4</c:v>
                </c:pt>
                <c:pt idx="295">
                  <c:v>3.6250837759056634E-4</c:v>
                </c:pt>
                <c:pt idx="296">
                  <c:v>3.3969298508467415E-4</c:v>
                </c:pt>
                <c:pt idx="297">
                  <c:v>3.1831385012270262E-4</c:v>
                </c:pt>
                <c:pt idx="298">
                  <c:v>2.9828053252603195E-4</c:v>
                </c:pt>
                <c:pt idx="299">
                  <c:v>2.7950828920905615E-4</c:v>
                </c:pt>
                <c:pt idx="300">
                  <c:v>2.6191771516747626E-4</c:v>
                </c:pt>
                <c:pt idx="301">
                  <c:v>2.4543440702755651E-4</c:v>
                </c:pt>
                <c:pt idx="302">
                  <c:v>2.2998864783301855E-4</c:v>
                </c:pt>
                <c:pt idx="303">
                  <c:v>2.1551511180842995E-4</c:v>
                </c:pt>
                <c:pt idx="304">
                  <c:v>2.0195258757262977E-4</c:v>
                </c:pt>
                <c:pt idx="305">
                  <c:v>1.8924371886685511E-4</c:v>
                </c:pt>
                <c:pt idx="306">
                  <c:v>1.7733476178329312E-4</c:v>
                </c:pt>
                <c:pt idx="307">
                  <c:v>1.6617535697972043E-4</c:v>
                </c:pt>
                <c:pt idx="308">
                  <c:v>1.5571831657284896E-4</c:v>
                </c:pt>
                <c:pt idx="309">
                  <c:v>1.4591942433028822E-4</c:v>
                </c:pt>
                <c:pt idx="310">
                  <c:v>1.3673724833046606E-4</c:v>
                </c:pt>
                <c:pt idx="311">
                  <c:v>1.2813296568226285E-4</c:v>
                </c:pt>
                <c:pt idx="312">
                  <c:v>1.200701981618743E-4</c:v>
                </c:pt>
                <c:pt idx="313">
                  <c:v>1.1251485811780309E-4</c:v>
                </c:pt>
                <c:pt idx="314">
                  <c:v>1.0543500433067579E-4</c:v>
                </c:pt>
                <c:pt idx="315">
                  <c:v>9.8800706702493023E-5</c:v>
                </c:pt>
                <c:pt idx="316">
                  <c:v>9.2583919648285426E-5</c:v>
                </c:pt>
                <c:pt idx="317">
                  <c:v>8.6758363305981069E-5</c:v>
                </c:pt>
                <c:pt idx="318">
                  <c:v>8.1299412439931175E-5</c:v>
                </c:pt>
                <c:pt idx="319">
                  <c:v>7.6183992158071885E-5</c:v>
                </c:pt>
                <c:pt idx="320">
                  <c:v>7.139048032377959E-5</c:v>
                </c:pt>
                <c:pt idx="321">
                  <c:v>6.6898616040651646E-5</c:v>
                </c:pt>
                <c:pt idx="322">
                  <c:v>6.2689413893020913E-5</c:v>
                </c:pt>
                <c:pt idx="323">
                  <c:v>5.8745083647322752E-5</c:v>
                </c:pt>
                <c:pt idx="324">
                  <c:v>5.5048955068138174E-5</c:v>
                </c:pt>
                <c:pt idx="325">
                  <c:v>5.1585407277762989E-5</c:v>
                </c:pt>
                <c:pt idx="326">
                  <c:v>4.8339802713643215E-5</c:v>
                </c:pt>
                <c:pt idx="327">
                  <c:v>4.52984252210302E-5</c:v>
                </c:pt>
                <c:pt idx="328">
                  <c:v>4.2448422074073172E-5</c:v>
                </c:pt>
                <c:pt idx="329">
                  <c:v>3.9777749553228895E-5</c:v>
                </c:pt>
                <c:pt idx="330">
                  <c:v>3.7275122062113846E-5</c:v>
                </c:pt>
                <c:pt idx="331">
                  <c:v>3.4929964295149553E-5</c:v>
                </c:pt>
                <c:pt idx="332">
                  <c:v>3.2732366623003479E-5</c:v>
                </c:pt>
                <c:pt idx="333">
                  <c:v>3.0673043157213035E-5</c:v>
                </c:pt>
                <c:pt idx="334">
                  <c:v>2.8743292473180629E-5</c:v>
                </c:pt>
                <c:pt idx="335">
                  <c:v>2.6934960788404643E-5</c:v>
                </c:pt>
                <c:pt idx="336">
                  <c:v>2.5240407517025644E-5</c:v>
                </c:pt>
                <c:pt idx="337">
                  <c:v>2.3652472981957446E-5</c:v>
                </c:pt>
                <c:pt idx="338">
                  <c:v>2.2164448048612971E-5</c:v>
                </c:pt>
                <c:pt idx="339">
                  <c:v>2.0770045896222257E-5</c:v>
                </c:pt>
                <c:pt idx="340">
                  <c:v>1.9463375326177845E-5</c:v>
                </c:pt>
                <c:pt idx="341">
                  <c:v>1.8238915928307368E-5</c:v>
                </c:pt>
                <c:pt idx="342">
                  <c:v>1.7091494670931227E-5</c:v>
                </c:pt>
                <c:pt idx="343">
                  <c:v>1.6016264133513934E-5</c:v>
                </c:pt>
                <c:pt idx="344">
                  <c:v>1.5008681892598402E-5</c:v>
                </c:pt>
                <c:pt idx="345">
                  <c:v>1.4064491410468838E-5</c:v>
                </c:pt>
                <c:pt idx="346">
                  <c:v>1.3179703982742169E-5</c:v>
                </c:pt>
                <c:pt idx="347">
                  <c:v>1.2350581991680179E-5</c:v>
                </c:pt>
                <c:pt idx="348">
                  <c:v>1.1573622929744919E-5</c:v>
                </c:pt>
                <c:pt idx="349">
                  <c:v>1.0845544753589716E-5</c:v>
                </c:pt>
                <c:pt idx="350">
                  <c:v>1.0163271954750085E-5</c:v>
                </c:pt>
                <c:pt idx="351">
                  <c:v>9.5239224779311311E-6</c:v>
                </c:pt>
                <c:pt idx="352">
                  <c:v>8.92479574650658E-6</c:v>
                </c:pt>
                <c:pt idx="353">
                  <c:v>8.3633610200361326E-6</c:v>
                </c:pt>
                <c:pt idx="354">
                  <c:v>7.8372468251143224E-6</c:v>
                </c:pt>
                <c:pt idx="355">
                  <c:v>7.3442309368013104E-6</c:v>
                </c:pt>
                <c:pt idx="356">
                  <c:v>6.882230907868797E-6</c:v>
                </c:pt>
                <c:pt idx="357">
                  <c:v>6.4492953939747731E-6</c:v>
                </c:pt>
                <c:pt idx="358">
                  <c:v>6.0435958131477632E-6</c:v>
                </c:pt>
                <c:pt idx="359">
                  <c:v>5.6634186076081333E-6</c:v>
                </c:pt>
                <c:pt idx="360">
                  <c:v>5.3071580597625933E-6</c:v>
                </c:pt>
                <c:pt idx="361">
                  <c:v>4.9733094744563675E-6</c:v>
                </c:pt>
                <c:pt idx="362">
                  <c:v>4.660462845797608E-6</c:v>
                </c:pt>
                <c:pt idx="363">
                  <c:v>4.3672968622543821E-6</c:v>
                </c:pt>
                <c:pt idx="364">
                  <c:v>4.0925734056142145E-6</c:v>
                </c:pt>
              </c:numCache>
            </c:numRef>
          </c:val>
          <c:smooth val="0"/>
          <c:extLst>
            <c:ext xmlns:c16="http://schemas.microsoft.com/office/drawing/2014/chart" uri="{C3380CC4-5D6E-409C-BE32-E72D297353CC}">
              <c16:uniqueId val="{00000010-0B39-43D1-882C-62620C426B87}"/>
            </c:ext>
          </c:extLst>
        </c:ser>
        <c:ser>
          <c:idx val="12"/>
          <c:order val="1"/>
          <c:tx>
            <c:strRef>
              <c:f>Calculation!$BL$2</c:f>
              <c:strCache>
                <c:ptCount val="1"/>
                <c:pt idx="0">
                  <c:v> Specialist medical practioner (Ward) Needed Adjusted</c:v>
                </c:pt>
              </c:strCache>
            </c:strRef>
          </c:tx>
          <c:spPr>
            <a:ln w="19050" cap="rnd">
              <a:solidFill>
                <a:schemeClr val="accent4"/>
              </a:solidFill>
              <a:prstDash val="lgDash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[0]!WardPhysiciansAdjusted</c:f>
              <c:numCache>
                <c:formatCode>0.00</c:formatCode>
                <c:ptCount val="365"/>
                <c:pt idx="0">
                  <c:v>0.18321579238308039</c:v>
                </c:pt>
                <c:pt idx="1">
                  <c:v>0.25613375932979288</c:v>
                </c:pt>
                <c:pt idx="2">
                  <c:v>0.35927959864657327</c:v>
                </c:pt>
                <c:pt idx="3">
                  <c:v>0.50491925616168776</c:v>
                </c:pt>
                <c:pt idx="4">
                  <c:v>0.71034013725143963</c:v>
                </c:pt>
                <c:pt idx="5">
                  <c:v>0.99989699212035565</c:v>
                </c:pt>
                <c:pt idx="6">
                  <c:v>1.407890515168762</c:v>
                </c:pt>
                <c:pt idx="7">
                  <c:v>1.9826153727764051</c:v>
                </c:pt>
                <c:pt idx="8">
                  <c:v>2.7920485575238185</c:v>
                </c:pt>
                <c:pt idx="9">
                  <c:v>3.9318346435221811</c:v>
                </c:pt>
                <c:pt idx="10">
                  <c:v>5.4384662816955327</c:v>
                </c:pt>
                <c:pt idx="11">
                  <c:v>7.3880349746689218</c:v>
                </c:pt>
                <c:pt idx="12">
                  <c:v>9.8551330896752507</c:v>
                </c:pt>
                <c:pt idx="13">
                  <c:v>12.904843012664367</c:v>
                </c:pt>
                <c:pt idx="14">
                  <c:v>16.582655816615606</c:v>
                </c:pt>
                <c:pt idx="15">
                  <c:v>20.902930181466154</c:v>
                </c:pt>
                <c:pt idx="16">
                  <c:v>25.837064875044454</c:v>
                </c:pt>
                <c:pt idx="17">
                  <c:v>31.303064143398807</c:v>
                </c:pt>
                <c:pt idx="18">
                  <c:v>37.158528788097165</c:v>
                </c:pt>
                <c:pt idx="19">
                  <c:v>43.199162449126355</c:v>
                </c:pt>
                <c:pt idx="20">
                  <c:v>50.251109357555563</c:v>
                </c:pt>
                <c:pt idx="21">
                  <c:v>58.468092928995297</c:v>
                </c:pt>
                <c:pt idx="22">
                  <c:v>68.025351676488015</c:v>
                </c:pt>
                <c:pt idx="23">
                  <c:v>79.122392107468343</c:v>
                </c:pt>
                <c:pt idx="24">
                  <c:v>91.984941809475799</c:v>
                </c:pt>
                <c:pt idx="25">
                  <c:v>106.86660523763216</c:v>
                </c:pt>
                <c:pt idx="26">
                  <c:v>124.04998694335768</c:v>
                </c:pt>
                <c:pt idx="27">
                  <c:v>143.84696889608625</c:v>
                </c:pt>
                <c:pt idx="28">
                  <c:v>166.59773649369612</c:v>
                </c:pt>
                <c:pt idx="29">
                  <c:v>192.66804486264914</c:v>
                </c:pt>
                <c:pt idx="30">
                  <c:v>222.44411031986181</c:v>
                </c:pt>
                <c:pt idx="31">
                  <c:v>256.32441479750923</c:v>
                </c:pt>
                <c:pt idx="32">
                  <c:v>294.70764548077909</c:v>
                </c:pt>
                <c:pt idx="33">
                  <c:v>337.97599030097246</c:v>
                </c:pt>
                <c:pt idx="34">
                  <c:v>386.47311624705276</c:v>
                </c:pt>
                <c:pt idx="35">
                  <c:v>440.47642565563291</c:v>
                </c:pt>
                <c:pt idx="36">
                  <c:v>500.16367331825927</c:v>
                </c:pt>
                <c:pt idx="37">
                  <c:v>565.57478225420971</c:v>
                </c:pt>
                <c:pt idx="38">
                  <c:v>636.57073412576858</c:v>
                </c:pt>
                <c:pt idx="39">
                  <c:v>712.79268465253313</c:v>
                </c:pt>
                <c:pt idx="40">
                  <c:v>793.62582201771158</c:v>
                </c:pt>
                <c:pt idx="41">
                  <c:v>878.17368427309793</c:v>
                </c:pt>
                <c:pt idx="42">
                  <c:v>965.24930323151159</c:v>
                </c:pt>
                <c:pt idx="43">
                  <c:v>1053.3892141821186</c:v>
                </c:pt>
                <c:pt idx="44">
                  <c:v>1140.8946962363345</c:v>
                </c:pt>
                <c:pt idx="45">
                  <c:v>1225.9014598274</c:v>
                </c:pt>
                <c:pt idx="46">
                  <c:v>1306.4746562841606</c:v>
                </c:pt>
                <c:pt idx="47">
                  <c:v>1380.7213116998307</c:v>
                </c:pt>
                <c:pt idx="48">
                  <c:v>1446.9082191043667</c:v>
                </c:pt>
                <c:pt idx="49">
                  <c:v>1503.5711528132249</c:v>
                </c:pt>
                <c:pt idx="50">
                  <c:v>1549.6018137813935</c:v>
                </c:pt>
                <c:pt idx="51">
                  <c:v>1584.302249492627</c:v>
                </c:pt>
                <c:pt idx="52">
                  <c:v>1607.4018484103237</c:v>
                </c:pt>
                <c:pt idx="53">
                  <c:v>1619.0380228119375</c:v>
                </c:pt>
                <c:pt idx="54">
                  <c:v>1619.7068940182853</c:v>
                </c:pt>
                <c:pt idx="55">
                  <c:v>1610.1936044344457</c:v>
                </c:pt>
                <c:pt idx="56">
                  <c:v>1591.4929082679478</c:v>
                </c:pt>
                <c:pt idx="57">
                  <c:v>1564.7297133262189</c:v>
                </c:pt>
                <c:pt idx="58">
                  <c:v>1531.0869602958967</c:v>
                </c:pt>
                <c:pt idx="59">
                  <c:v>1491.7454396097364</c:v>
                </c:pt>
                <c:pt idx="60">
                  <c:v>1447.8375210376723</c:v>
                </c:pt>
                <c:pt idx="61">
                  <c:v>1400.414706672788</c:v>
                </c:pt>
                <c:pt idx="62">
                  <c:v>1350.4275536742416</c:v>
                </c:pt>
                <c:pt idx="63">
                  <c:v>1298.715801402413</c:v>
                </c:pt>
                <c:pt idx="64">
                  <c:v>1246.0063327421326</c:v>
                </c:pt>
                <c:pt idx="65">
                  <c:v>1192.9167303341276</c:v>
                </c:pt>
                <c:pt idx="66">
                  <c:v>1139.9625031466489</c:v>
                </c:pt>
                <c:pt idx="67">
                  <c:v>1087.5664435386052</c:v>
                </c:pt>
                <c:pt idx="68">
                  <c:v>1036.0689559977982</c:v>
                </c:pt>
                <c:pt idx="69">
                  <c:v>985.7385356342254</c:v>
                </c:pt>
                <c:pt idx="70">
                  <c:v>936.78185053646826</c:v>
                </c:pt>
                <c:pt idx="71">
                  <c:v>889.35309538567526</c:v>
                </c:pt>
                <c:pt idx="72">
                  <c:v>843.56244042144885</c:v>
                </c:pt>
                <c:pt idx="73">
                  <c:v>799.48350951797124</c:v>
                </c:pt>
                <c:pt idx="74">
                  <c:v>757.1598939055516</c:v>
                </c:pt>
                <c:pt idx="75">
                  <c:v>716.61075323212526</c:v>
                </c:pt>
                <c:pt idx="76">
                  <c:v>677.83558096944546</c:v>
                </c:pt>
                <c:pt idx="77">
                  <c:v>640.81822277263382</c:v>
                </c:pt>
                <c:pt idx="78">
                  <c:v>605.53023894817261</c:v>
                </c:pt>
                <c:pt idx="79">
                  <c:v>571.93369906658825</c:v>
                </c:pt>
                <c:pt idx="80">
                  <c:v>539.98349036665707</c:v>
                </c:pt>
                <c:pt idx="81">
                  <c:v>509.62921357310296</c:v>
                </c:pt>
                <c:pt idx="82">
                  <c:v>480.8167311653603</c:v>
                </c:pt>
                <c:pt idx="83">
                  <c:v>453.48942466686833</c:v>
                </c:pt>
                <c:pt idx="84">
                  <c:v>427.58920956983292</c:v>
                </c:pt>
                <c:pt idx="85">
                  <c:v>403.05734927813916</c:v>
                </c:pt>
                <c:pt idx="86">
                  <c:v>379.83510302615269</c:v>
                </c:pt>
                <c:pt idx="87">
                  <c:v>357.86423712061952</c:v>
                </c:pt>
                <c:pt idx="88">
                  <c:v>337.08742401746849</c:v>
                </c:pt>
                <c:pt idx="89">
                  <c:v>317.44854962055643</c:v>
                </c:pt>
                <c:pt idx="90">
                  <c:v>298.89294569949379</c:v>
                </c:pt>
                <c:pt idx="91">
                  <c:v>281.3675613903398</c:v>
                </c:pt>
                <c:pt idx="92">
                  <c:v>264.82108529060071</c:v>
                </c:pt>
                <c:pt idx="93">
                  <c:v>249.20402761872083</c:v>
                </c:pt>
                <c:pt idx="94">
                  <c:v>234.46877021534254</c:v>
                </c:pt>
                <c:pt idx="95">
                  <c:v>220.5695907637504</c:v>
                </c:pt>
                <c:pt idx="96">
                  <c:v>207.4626664522018</c:v>
                </c:pt>
                <c:pt idx="97">
                  <c:v>195.10606135023883</c:v>
                </c:pt>
                <c:pt idx="98">
                  <c:v>183.45970098975414</c:v>
                </c:pt>
                <c:pt idx="99">
                  <c:v>172.48533700020462</c:v>
                </c:pt>
                <c:pt idx="100">
                  <c:v>162.14650412137857</c:v>
                </c:pt>
                <c:pt idx="101">
                  <c:v>152.40847148606326</c:v>
                </c:pt>
                <c:pt idx="102">
                  <c:v>143.23818971186572</c:v>
                </c:pt>
                <c:pt idx="103">
                  <c:v>134.60423505227538</c:v>
                </c:pt>
                <c:pt idx="104">
                  <c:v>126.47675162026817</c:v>
                </c:pt>
                <c:pt idx="105">
                  <c:v>118.82739250382537</c:v>
                </c:pt>
                <c:pt idx="106">
                  <c:v>111.62926043387897</c:v>
                </c:pt>
                <c:pt idx="107">
                  <c:v>104.85684853501141</c:v>
                </c:pt>
                <c:pt idx="108">
                  <c:v>98.485981582499264</c:v>
                </c:pt>
                <c:pt idx="109">
                  <c:v>92.493758101735637</c:v>
                </c:pt>
                <c:pt idx="110">
                  <c:v>86.85849357420247</c:v>
                </c:pt>
                <c:pt idx="111">
                  <c:v>81.559664955151462</c:v>
                </c:pt>
                <c:pt idx="112">
                  <c:v>76.577856659672989</c:v>
                </c:pt>
                <c:pt idx="113">
                  <c:v>71.894708133991557</c:v>
                </c:pt>
                <c:pt idx="114">
                  <c:v>67.492863096087149</c:v>
                </c:pt>
                <c:pt idx="115">
                  <c:v>63.355920502842395</c:v>
                </c:pt>
                <c:pt idx="116">
                  <c:v>59.468387278832175</c:v>
                </c:pt>
                <c:pt idx="117">
                  <c:v>55.815632823764922</c:v>
                </c:pt>
                <c:pt idx="118">
                  <c:v>52.383845300768492</c:v>
                </c:pt>
                <c:pt idx="119">
                  <c:v>49.159989695625185</c:v>
                </c:pt>
                <c:pt idx="120">
                  <c:v>46.131767627240855</c:v>
                </c:pt>
                <c:pt idx="121">
                  <c:v>43.28757888170162</c:v>
                </c:pt>
                <c:pt idx="122">
                  <c:v>40.616484635917764</c:v>
                </c:pt>
                <c:pt idx="123">
                  <c:v>38.108172331818231</c:v>
                </c:pt>
                <c:pt idx="124">
                  <c:v>35.752922158128584</c:v>
                </c:pt>
                <c:pt idx="125">
                  <c:v>33.541575093761551</c:v>
                </c:pt>
                <c:pt idx="126">
                  <c:v>31.465502464625331</c:v>
                </c:pt>
                <c:pt idx="127">
                  <c:v>29.516576964085182</c:v>
                </c:pt>
                <c:pt idx="128">
                  <c:v>27.687145086295697</c:v>
                </c:pt>
                <c:pt idx="129">
                  <c:v>25.970000921066458</c:v>
                </c:pt>
                <c:pt idx="130">
                  <c:v>24.358361258757832</c:v>
                </c:pt>
                <c:pt idx="131">
                  <c:v>22.845841953863577</c:v>
                </c:pt>
                <c:pt idx="132">
                  <c:v>21.426435496370043</c:v>
                </c:pt>
                <c:pt idx="133">
                  <c:v>20.094489740640288</c:v>
                </c:pt>
                <c:pt idx="134">
                  <c:v>18.844687742417719</c:v>
                </c:pt>
                <c:pt idx="135">
                  <c:v>17.672028655544096</c:v>
                </c:pt>
                <c:pt idx="136">
                  <c:v>16.571809641110036</c:v>
                </c:pt>
                <c:pt idx="137">
                  <c:v>15.53960874297983</c:v>
                </c:pt>
                <c:pt idx="138">
                  <c:v>14.571268684933596</c:v>
                </c:pt>
                <c:pt idx="139">
                  <c:v>13.662881546029519</c:v>
                </c:pt>
                <c:pt idx="140">
                  <c:v>12.810774272191889</c:v>
                </c:pt>
                <c:pt idx="141">
                  <c:v>12.011494983462516</c:v>
                </c:pt>
                <c:pt idx="142">
                  <c:v>11.261800037801867</c:v>
                </c:pt>
                <c:pt idx="143">
                  <c:v>10.558641813781463</c:v>
                </c:pt>
                <c:pt idx="144">
                  <c:v>9.899157175962408</c:v>
                </c:pt>
                <c:pt idx="145">
                  <c:v>9.2806565881982834</c:v>
                </c:pt>
                <c:pt idx="146">
                  <c:v>8.7006138415277174</c:v>
                </c:pt>
                <c:pt idx="147">
                  <c:v>8.1566563647274961</c:v>
                </c:pt>
                <c:pt idx="148">
                  <c:v>7.6465560869767053</c:v>
                </c:pt>
                <c:pt idx="149">
                  <c:v>7.1682208234316889</c:v>
                </c:pt>
                <c:pt idx="150">
                  <c:v>6.7196861558286223</c:v>
                </c:pt>
                <c:pt idx="151">
                  <c:v>6.2991077815110863</c:v>
                </c:pt>
                <c:pt idx="152">
                  <c:v>5.9047543055247438</c:v>
                </c:pt>
                <c:pt idx="153">
                  <c:v>5.535000451625578</c:v>
                </c:pt>
                <c:pt idx="154">
                  <c:v>5.1883206692137698</c:v>
                </c:pt>
                <c:pt idx="155">
                  <c:v>4.8632831143302422</c:v>
                </c:pt>
                <c:pt idx="156">
                  <c:v>4.5585439839363548</c:v>
                </c:pt>
                <c:pt idx="157">
                  <c:v>4.2728421837403374</c:v>
                </c:pt>
                <c:pt idx="158">
                  <c:v>4.0049943108361248</c:v>
                </c:pt>
                <c:pt idx="159">
                  <c:v>3.7538899333817293</c:v>
                </c:pt>
                <c:pt idx="160">
                  <c:v>3.518487150465587</c:v>
                </c:pt>
                <c:pt idx="161">
                  <c:v>3.2978084161914722</c:v>
                </c:pt>
                <c:pt idx="162">
                  <c:v>3.0909366128565097</c:v>
                </c:pt>
                <c:pt idx="163">
                  <c:v>2.8970113589015618</c:v>
                </c:pt>
                <c:pt idx="164">
                  <c:v>2.7152255380836579</c:v>
                </c:pt>
                <c:pt idx="165">
                  <c:v>2.5448220370519432</c:v>
                </c:pt>
                <c:pt idx="166">
                  <c:v>2.3850906792083526</c:v>
                </c:pt>
                <c:pt idx="167">
                  <c:v>2.2353653433986373</c:v>
                </c:pt>
                <c:pt idx="168">
                  <c:v>2.095021256611874</c:v>
                </c:pt>
                <c:pt idx="169">
                  <c:v>1.9634724504683545</c:v>
                </c:pt>
                <c:pt idx="170">
                  <c:v>1.840169371846357</c:v>
                </c:pt>
                <c:pt idx="171">
                  <c:v>1.7245966385411411</c:v>
                </c:pt>
                <c:pt idx="172">
                  <c:v>1.6162709313632206</c:v>
                </c:pt>
                <c:pt idx="173">
                  <c:v>1.5147390145716009</c:v>
                </c:pt>
                <c:pt idx="174">
                  <c:v>1.4195758769990039</c:v>
                </c:pt>
                <c:pt idx="175">
                  <c:v>1.33038298666491</c:v>
                </c:pt>
                <c:pt idx="176">
                  <c:v>1.2467866520858502</c:v>
                </c:pt>
                <c:pt idx="177">
                  <c:v>1.1684364838853474</c:v>
                </c:pt>
                <c:pt idx="178">
                  <c:v>1.0950039506765865</c:v>
                </c:pt>
                <c:pt idx="179">
                  <c:v>1.0261810235418269</c:v>
                </c:pt>
                <c:pt idx="180">
                  <c:v>0.96167890376378851</c:v>
                </c:pt>
                <c:pt idx="181">
                  <c:v>0.90122682877818305</c:v>
                </c:pt>
                <c:pt idx="182">
                  <c:v>0.84457095161131834</c:v>
                </c:pt>
                <c:pt idx="183">
                  <c:v>0.79147328934682237</c:v>
                </c:pt>
                <c:pt idx="184">
                  <c:v>0.74171073642880359</c:v>
                </c:pt>
                <c:pt idx="185">
                  <c:v>0.69507413885692737</c:v>
                </c:pt>
                <c:pt idx="186">
                  <c:v>0.65136742556431382</c:v>
                </c:pt>
                <c:pt idx="187">
                  <c:v>0.61040679348941063</c:v>
                </c:pt>
                <c:pt idx="188">
                  <c:v>0.57201994306176018</c:v>
                </c:pt>
                <c:pt idx="189">
                  <c:v>0.53604536101828537</c:v>
                </c:pt>
                <c:pt idx="190">
                  <c:v>0.50233164765118077</c:v>
                </c:pt>
                <c:pt idx="191">
                  <c:v>0.47073688576335387</c:v>
                </c:pt>
                <c:pt idx="192">
                  <c:v>0.44112804877119749</c:v>
                </c:pt>
                <c:pt idx="193">
                  <c:v>0.41338044554911124</c:v>
                </c:pt>
                <c:pt idx="194">
                  <c:v>0.38737719975592266</c:v>
                </c:pt>
                <c:pt idx="195">
                  <c:v>0.36300876151976047</c:v>
                </c:pt>
                <c:pt idx="196">
                  <c:v>0.34017244948730163</c:v>
                </c:pt>
                <c:pt idx="197">
                  <c:v>0.31877202136436045</c:v>
                </c:pt>
                <c:pt idx="198">
                  <c:v>0.29871727118852953</c:v>
                </c:pt>
                <c:pt idx="199">
                  <c:v>0.27992365168217925</c:v>
                </c:pt>
                <c:pt idx="200">
                  <c:v>0.26231192013507421</c:v>
                </c:pt>
                <c:pt idx="201">
                  <c:v>0.24580780636004734</c:v>
                </c:pt>
                <c:pt idx="202">
                  <c:v>0.23034170135489218</c:v>
                </c:pt>
                <c:pt idx="203">
                  <c:v>0.2158483653871657</c:v>
                </c:pt>
                <c:pt idx="204">
                  <c:v>0.20226665429733331</c:v>
                </c:pt>
                <c:pt idx="205">
                  <c:v>0.18953926288970235</c:v>
                </c:pt>
                <c:pt idx="206">
                  <c:v>0.17761248435006588</c:v>
                </c:pt>
                <c:pt idx="207">
                  <c:v>0.16643598469426046</c:v>
                </c:pt>
                <c:pt idx="208">
                  <c:v>0.1559625913133392</c:v>
                </c:pt>
                <c:pt idx="209">
                  <c:v>0.1461480947383681</c:v>
                </c:pt>
                <c:pt idx="210">
                  <c:v>0.13695106280233746</c:v>
                </c:pt>
                <c:pt idx="211">
                  <c:v>0.12833266642712943</c:v>
                </c:pt>
                <c:pt idx="212">
                  <c:v>0.12025651631158712</c:v>
                </c:pt>
                <c:pt idx="213">
                  <c:v>0.11268850984121072</c:v>
                </c:pt>
                <c:pt idx="214">
                  <c:v>0.10559668758200866</c:v>
                </c:pt>
                <c:pt idx="215">
                  <c:v>9.8951098761123402E-2</c:v>
                </c:pt>
                <c:pt idx="216">
                  <c:v>9.2723675173001854E-2</c:v>
                </c:pt>
                <c:pt idx="217">
                  <c:v>8.6888112985496951E-2</c:v>
                </c:pt>
                <c:pt idx="218">
                  <c:v>8.1419761952453082E-2</c:v>
                </c:pt>
                <c:pt idx="219">
                  <c:v>7.6295521569956226E-2</c:v>
                </c:pt>
                <c:pt idx="220">
                  <c:v>7.1493743742650051E-2</c:v>
                </c:pt>
                <c:pt idx="221">
                  <c:v>6.6994141552968345E-2</c:v>
                </c:pt>
                <c:pt idx="222">
                  <c:v>6.2777703751700817E-2</c:v>
                </c:pt>
                <c:pt idx="223">
                  <c:v>5.8826614611984067E-2</c:v>
                </c:pt>
                <c:pt idx="224">
                  <c:v>5.5124178811349775E-2</c:v>
                </c:pt>
                <c:pt idx="225">
                  <c:v>5.1654751026925155E-2</c:v>
                </c:pt>
                <c:pt idx="226">
                  <c:v>4.8403669948916567E-2</c:v>
                </c:pt>
                <c:pt idx="227">
                  <c:v>4.5357196435565003E-2</c:v>
                </c:pt>
                <c:pt idx="228">
                  <c:v>4.2502455550379452E-2</c:v>
                </c:pt>
                <c:pt idx="229">
                  <c:v>3.9827382238229375E-2</c:v>
                </c:pt>
                <c:pt idx="230">
                  <c:v>3.7320670412520046E-2</c:v>
                </c:pt>
                <c:pt idx="231">
                  <c:v>3.4971725239467601E-2</c:v>
                </c:pt>
                <c:pt idx="232">
                  <c:v>3.2770618419146851E-2</c:v>
                </c:pt>
                <c:pt idx="233">
                  <c:v>3.0708046275589325E-2</c:v>
                </c:pt>
                <c:pt idx="234">
                  <c:v>2.8775290479260029E-2</c:v>
                </c:pt>
                <c:pt idx="235">
                  <c:v>2.6964181237590742E-2</c:v>
                </c:pt>
                <c:pt idx="236">
                  <c:v>2.5267062797999E-2</c:v>
                </c:pt>
                <c:pt idx="237">
                  <c:v>2.3676761118709144E-2</c:v>
                </c:pt>
                <c:pt idx="238">
                  <c:v>2.2186553571358465E-2</c:v>
                </c:pt>
                <c:pt idx="239">
                  <c:v>2.0790140547611479E-2</c:v>
                </c:pt>
                <c:pt idx="240">
                  <c:v>1.9481618850571009E-2</c:v>
                </c:pt>
                <c:pt idx="241">
                  <c:v>1.8255456758663292E-2</c:v>
                </c:pt>
                <c:pt idx="242">
                  <c:v>1.7106470657209785E-2</c:v>
                </c:pt>
                <c:pt idx="243">
                  <c:v>1.6029803139085808E-2</c:v>
                </c:pt>
                <c:pt idx="244">
                  <c:v>1.5020902482346115E-2</c:v>
                </c:pt>
                <c:pt idx="245">
                  <c:v>1.4075503418163736E-2</c:v>
                </c:pt>
                <c:pt idx="246">
                  <c:v>1.3189609108127762E-2</c:v>
                </c:pt>
                <c:pt idx="247">
                  <c:v>1.235947425490528E-2</c:v>
                </c:pt>
                <c:pt idx="248">
                  <c:v>1.1581589275170646E-2</c:v>
                </c:pt>
                <c:pt idx="249">
                  <c:v>1.0852665467814708E-2</c:v>
                </c:pt>
                <c:pt idx="250">
                  <c:v>1.0169621115032569E-2</c:v>
                </c:pt>
                <c:pt idx="251">
                  <c:v>9.5295684576655638E-3</c:v>
                </c:pt>
                <c:pt idx="252">
                  <c:v>8.9298014898647714E-3</c:v>
                </c:pt>
                <c:pt idx="253">
                  <c:v>8.3677845214619496E-3</c:v>
                </c:pt>
                <c:pt idx="254">
                  <c:v>7.8411414598809383E-3</c:v>
                </c:pt>
                <c:pt idx="255">
                  <c:v>7.3476457664001932E-3</c:v>
                </c:pt>
                <c:pt idx="256">
                  <c:v>6.8852110441978091E-3</c:v>
                </c:pt>
                <c:pt idx="257">
                  <c:v>6.4518822186292405E-3</c:v>
                </c:pt>
                <c:pt idx="258">
                  <c:v>6.0458272722928716E-3</c:v>
                </c:pt>
                <c:pt idx="259">
                  <c:v>5.6653295003454762E-3</c:v>
                </c:pt>
                <c:pt idx="260">
                  <c:v>5.3087802529449496E-3</c:v>
                </c:pt>
                <c:pt idx="261">
                  <c:v>4.9746721344814688E-3</c:v>
                </c:pt>
                <c:pt idx="262">
                  <c:v>4.6615926305554585E-3</c:v>
                </c:pt>
                <c:pt idx="263">
                  <c:v>4.3682181363312476E-3</c:v>
                </c:pt>
                <c:pt idx="264">
                  <c:v>4.09330836032217E-3</c:v>
                </c:pt>
                <c:pt idx="265">
                  <c:v>3.8357010805925669E-3</c:v>
                </c:pt>
                <c:pt idx="266">
                  <c:v>3.5943072309096921E-3</c:v>
                </c:pt>
                <c:pt idx="267">
                  <c:v>3.3681062960696879E-3</c:v>
                </c:pt>
                <c:pt idx="268">
                  <c:v>3.1561419970399132E-3</c:v>
                </c:pt>
                <c:pt idx="269">
                  <c:v>2.9575182477284559E-3</c:v>
                </c:pt>
                <c:pt idx="270">
                  <c:v>2.7713953661688802E-3</c:v>
                </c:pt>
                <c:pt idx="271">
                  <c:v>2.5969865241823316E-3</c:v>
                </c:pt>
                <c:pt idx="272">
                  <c:v>2.4335544204668546E-3</c:v>
                </c:pt>
                <c:pt idx="273">
                  <c:v>2.2804081631446721E-3</c:v>
                </c:pt>
                <c:pt idx="274">
                  <c:v>2.1369003484717338E-3</c:v>
                </c:pt>
                <c:pt idx="275">
                  <c:v>2.0024243234069545E-3</c:v>
                </c:pt>
                <c:pt idx="276">
                  <c:v>1.8764116205840784E-3</c:v>
                </c:pt>
                <c:pt idx="277">
                  <c:v>1.7583295545405024E-3</c:v>
                </c:pt>
                <c:pt idx="278">
                  <c:v>1.6476789695175731E-3</c:v>
                </c:pt>
                <c:pt idx="279">
                  <c:v>1.5439921287422158E-3</c:v>
                </c:pt>
                <c:pt idx="280">
                  <c:v>1.4468307367806147E-3</c:v>
                </c:pt>
                <c:pt idx="281">
                  <c:v>1.3557840863117612E-3</c:v>
                </c:pt>
                <c:pt idx="282">
                  <c:v>1.2704673214414329E-3</c:v>
                </c:pt>
                <c:pt idx="283">
                  <c:v>1.1905198106068515E-3</c:v>
                </c:pt>
                <c:pt idx="284">
                  <c:v>1.1156036215594811E-3</c:v>
                </c:pt>
                <c:pt idx="285">
                  <c:v>1.0454020926286666E-3</c:v>
                </c:pt>
                <c:pt idx="286">
                  <c:v>9.7961849374498156E-4</c:v>
                </c:pt>
                <c:pt idx="287">
                  <c:v>9.1797477179817485E-4</c:v>
                </c:pt>
                <c:pt idx="288">
                  <c:v>8.6021037510733444E-4</c:v>
                </c:pt>
                <c:pt idx="289">
                  <c:v>8.0608115160939208E-4</c:v>
                </c:pt>
                <c:pt idx="290">
                  <c:v>7.5535831664016052E-4</c:v>
                </c:pt>
                <c:pt idx="291">
                  <c:v>7.078274856313207E-4</c:v>
                </c:pt>
                <c:pt idx="292">
                  <c:v>6.6328776764365267E-4</c:v>
                </c:pt>
                <c:pt idx="293">
                  <c:v>6.2155091598590519E-4</c:v>
                </c:pt>
                <c:pt idx="294">
                  <c:v>5.8244053239974748E-4</c:v>
                </c:pt>
                <c:pt idx="295">
                  <c:v>5.4579132114303914E-4</c:v>
                </c:pt>
                <c:pt idx="296">
                  <c:v>5.1144839022729239E-4</c:v>
                </c:pt>
                <c:pt idx="297">
                  <c:v>4.7926659649064898E-4</c:v>
                </c:pt>
                <c:pt idx="298">
                  <c:v>4.4910993201499155E-4</c:v>
                </c:pt>
                <c:pt idx="299">
                  <c:v>4.2085094906029103E-4</c:v>
                </c:pt>
                <c:pt idx="300">
                  <c:v>3.9437022129678537E-4</c:v>
                </c:pt>
                <c:pt idx="301">
                  <c:v>3.6955583887089748E-4</c:v>
                </c:pt>
                <c:pt idx="302">
                  <c:v>3.4630293527601765E-4</c:v>
                </c:pt>
                <c:pt idx="303">
                  <c:v>3.2451324410629769E-4</c:v>
                </c:pt>
                <c:pt idx="304">
                  <c:v>3.0409468354482603E-4</c:v>
                </c:pt>
                <c:pt idx="305">
                  <c:v>2.8496096706998394E-4</c:v>
                </c:pt>
                <c:pt idx="306">
                  <c:v>2.6703123882200008E-4</c:v>
                </c:pt>
                <c:pt idx="307">
                  <c:v>2.5022973160078704E-4</c:v>
                </c:pt>
                <c:pt idx="308">
                  <c:v>2.3448544671192867E-4</c:v>
                </c:pt>
                <c:pt idx="309">
                  <c:v>2.1973185382991717E-4</c:v>
                </c:pt>
                <c:pt idx="310">
                  <c:v>2.0590660962557274E-4</c:v>
                </c:pt>
                <c:pt idx="311">
                  <c:v>1.9295129435730488E-4</c:v>
                </c:pt>
                <c:pt idx="312">
                  <c:v>1.8081116491213881E-4</c:v>
                </c:pt>
                <c:pt idx="313">
                  <c:v>1.6943492329958123E-4</c:v>
                </c:pt>
                <c:pt idx="314">
                  <c:v>1.5877449996238734E-4</c:v>
                </c:pt>
                <c:pt idx="315">
                  <c:v>1.4878485047121871E-4</c:v>
                </c:pt>
                <c:pt idx="316">
                  <c:v>1.3942376519232629E-4</c:v>
                </c:pt>
                <c:pt idx="317">
                  <c:v>1.3065169077449557E-4</c:v>
                </c:pt>
                <c:pt idx="318">
                  <c:v>1.2243156308183739E-4</c:v>
                </c:pt>
                <c:pt idx="319">
                  <c:v>1.147286504550036E-4</c:v>
                </c:pt>
                <c:pt idx="320">
                  <c:v>1.0751040696262752E-4</c:v>
                </c:pt>
                <c:pt idx="321">
                  <c:v>1.0074633481359991E-4</c:v>
                </c:pt>
                <c:pt idx="322">
                  <c:v>9.4407855419102163E-5</c:v>
                </c:pt>
                <c:pt idx="323">
                  <c:v>8.8468188628467766E-5</c:v>
                </c:pt>
                <c:pt idx="324">
                  <c:v>8.2902239622928474E-5</c:v>
                </c:pt>
                <c:pt idx="325">
                  <c:v>7.7686492734440856E-5</c:v>
                </c:pt>
                <c:pt idx="326">
                  <c:v>7.2798912095985169E-5</c:v>
                </c:pt>
                <c:pt idx="327">
                  <c:v>6.821884852016318E-5</c:v>
                </c:pt>
                <c:pt idx="328">
                  <c:v>6.3926952268160346E-5</c:v>
                </c:pt>
                <c:pt idx="329">
                  <c:v>5.9905091212758405E-5</c:v>
                </c:pt>
                <c:pt idx="330">
                  <c:v>5.6136274264274234E-5</c:v>
                </c:pt>
                <c:pt idx="331">
                  <c:v>5.2604579460942662E-5</c:v>
                </c:pt>
                <c:pt idx="332">
                  <c:v>4.9295086791526326E-5</c:v>
                </c:pt>
                <c:pt idx="333">
                  <c:v>4.6193815115014016E-5</c:v>
                </c:pt>
                <c:pt idx="334">
                  <c:v>4.3287663067721044E-5</c:v>
                </c:pt>
                <c:pt idx="335">
                  <c:v>4.0564353670987956E-5</c:v>
                </c:pt>
                <c:pt idx="336">
                  <c:v>3.8012382482911718E-5</c:v>
                </c:pt>
                <c:pt idx="337">
                  <c:v>3.5620969001869509E-5</c:v>
                </c:pt>
                <c:pt idx="338">
                  <c:v>3.3380011015961183E-5</c:v>
                </c:pt>
                <c:pt idx="339">
                  <c:v>3.1280042052334337E-5</c:v>
                </c:pt>
                <c:pt idx="340">
                  <c:v>2.931219126283972E-5</c:v>
                </c:pt>
                <c:pt idx="341">
                  <c:v>2.7468146012266993E-5</c:v>
                </c:pt>
                <c:pt idx="342">
                  <c:v>2.574011668047774E-5</c:v>
                </c:pt>
                <c:pt idx="343">
                  <c:v>2.4120803849332512E-5</c:v>
                </c:pt>
                <c:pt idx="344">
                  <c:v>2.2603367336197739E-5</c:v>
                </c:pt>
                <c:pt idx="345">
                  <c:v>2.1181397382051201E-5</c:v>
                </c:pt>
                <c:pt idx="346">
                  <c:v>1.9848887507894535E-5</c:v>
                </c:pt>
                <c:pt idx="347">
                  <c:v>1.8600209249701223E-5</c:v>
                </c:pt>
                <c:pt idx="348">
                  <c:v>1.7430088197481701E-5</c:v>
                </c:pt>
                <c:pt idx="349">
                  <c:v>1.6333581868489542E-5</c:v>
                </c:pt>
                <c:pt idx="350">
                  <c:v>1.5306058766984143E-5</c:v>
                </c:pt>
                <c:pt idx="351">
                  <c:v>1.4343178731662582E-5</c:v>
                </c:pt>
                <c:pt idx="352">
                  <c:v>1.3440874805613537E-5</c:v>
                </c:pt>
                <c:pt idx="353">
                  <c:v>1.2595335823101885E-5</c:v>
                </c:pt>
                <c:pt idx="354">
                  <c:v>1.1802990433895864E-5</c:v>
                </c:pt>
                <c:pt idx="355">
                  <c:v>1.1060492018235796E-5</c:v>
                </c:pt>
                <c:pt idx="356">
                  <c:v>1.0364704467465163E-5</c:v>
                </c:pt>
                <c:pt idx="357">
                  <c:v>9.7126890605151823E-6</c:v>
                </c:pt>
                <c:pt idx="358">
                  <c:v>9.1016919535442165E-6</c:v>
                </c:pt>
                <c:pt idx="359">
                  <c:v>8.529132534076957E-6</c:v>
                </c:pt>
                <c:pt idx="360">
                  <c:v>7.9925925756737251E-6</c:v>
                </c:pt>
                <c:pt idx="361">
                  <c:v>7.4898059888164415E-6</c:v>
                </c:pt>
                <c:pt idx="362">
                  <c:v>7.0186492724463381E-6</c:v>
                </c:pt>
                <c:pt idx="363">
                  <c:v>6.5771325056414027E-6</c:v>
                </c:pt>
                <c:pt idx="364">
                  <c:v>6.163391023524434E-6</c:v>
                </c:pt>
              </c:numCache>
            </c:numRef>
          </c:val>
          <c:smooth val="0"/>
          <c:extLst>
            <c:ext xmlns:c16="http://schemas.microsoft.com/office/drawing/2014/chart" uri="{C3380CC4-5D6E-409C-BE32-E72D297353CC}">
              <c16:uniqueId val="{00000014-0B39-43D1-882C-62620C426B87}"/>
            </c:ext>
          </c:extLst>
        </c:ser>
        <c:ser>
          <c:idx val="8"/>
          <c:order val="2"/>
          <c:tx>
            <c:strRef>
              <c:f>Calculation!$AU$2</c:f>
              <c:strCache>
                <c:ptCount val="1"/>
                <c:pt idx="0">
                  <c:v> Specialist medical practioner (ICU) Needed</c:v>
                </c:pt>
              </c:strCache>
            </c:strRef>
          </c:tx>
          <c:spPr>
            <a:ln w="19050" cap="rnd">
              <a:solidFill>
                <a:srgbClr val="7030A0"/>
              </a:solidFill>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[0]!VentilatorPhysicianNeeds</c:f>
              <c:numCache>
                <c:formatCode>0.0000</c:formatCode>
                <c:ptCount val="365"/>
                <c:pt idx="0">
                  <c:v>8.000000000000008E-4</c:v>
                </c:pt>
                <c:pt idx="1">
                  <c:v>1.8173232891953879E-3</c:v>
                </c:pt>
                <c:pt idx="2">
                  <c:v>3.1552365620162032E-3</c:v>
                </c:pt>
                <c:pt idx="3">
                  <c:v>4.9573118569725214E-3</c:v>
                </c:pt>
                <c:pt idx="4">
                  <c:v>7.4241244893323306E-3</c:v>
                </c:pt>
                <c:pt idx="5">
                  <c:v>1.0836733142771943E-2</c:v>
                </c:pt>
                <c:pt idx="6">
                  <c:v>1.5589707432878606E-2</c:v>
                </c:pt>
                <c:pt idx="7">
                  <c:v>2.2237588219792836E-2</c:v>
                </c:pt>
                <c:pt idx="8">
                  <c:v>3.1560234338720343E-2</c:v>
                </c:pt>
                <c:pt idx="9">
                  <c:v>4.4654700395006269E-2</c:v>
                </c:pt>
                <c:pt idx="10">
                  <c:v>6.3064340293957244E-2</c:v>
                </c:pt>
                <c:pt idx="11">
                  <c:v>8.8370727304308866E-2</c:v>
                </c:pt>
                <c:pt idx="12">
                  <c:v>0.12242551840582319</c:v>
                </c:pt>
                <c:pt idx="13">
                  <c:v>0.16730849434613121</c:v>
                </c:pt>
                <c:pt idx="14">
                  <c:v>0.22524216621613241</c:v>
                </c:pt>
                <c:pt idx="15">
                  <c:v>0.29845534232587401</c:v>
                </c:pt>
                <c:pt idx="16">
                  <c:v>0.38899285912721659</c:v>
                </c:pt>
                <c:pt idx="17">
                  <c:v>0.49847612268694064</c:v>
                </c:pt>
                <c:pt idx="18">
                  <c:v>0.62782874156445534</c:v>
                </c:pt>
                <c:pt idx="19">
                  <c:v>0.77699217830038636</c:v>
                </c:pt>
                <c:pt idx="20">
                  <c:v>0.94466609130443613</c:v>
                </c:pt>
                <c:pt idx="21">
                  <c:v>1.1346478353468243</c:v>
                </c:pt>
                <c:pt idx="22">
                  <c:v>1.3512091394889376</c:v>
                </c:pt>
                <c:pt idx="23">
                  <c:v>1.5991700143152416</c:v>
                </c:pt>
                <c:pt idx="24">
                  <c:v>1.8839765172989171</c:v>
                </c:pt>
                <c:pt idx="25">
                  <c:v>2.2117810670509206</c:v>
                </c:pt>
                <c:pt idx="26">
                  <c:v>2.5895231214160139</c:v>
                </c:pt>
                <c:pt idx="27">
                  <c:v>3.0250068768723439</c:v>
                </c:pt>
                <c:pt idx="28">
                  <c:v>3.5269711543949738</c:v>
                </c:pt>
                <c:pt idx="29">
                  <c:v>4.1051447657800049</c:v>
                </c:pt>
                <c:pt idx="30">
                  <c:v>4.7702783839437988</c:v>
                </c:pt>
                <c:pt idx="31">
                  <c:v>5.5341412965294356</c:v>
                </c:pt>
                <c:pt idx="32">
                  <c:v>6.4094685078984934</c:v>
                </c:pt>
                <c:pt idx="33">
                  <c:v>7.4098406938359682</c:v>
                </c:pt>
                <c:pt idx="34">
                  <c:v>8.5494768991887558</c:v>
                </c:pt>
                <c:pt idx="35">
                  <c:v>9.8429182136757429</c:v>
                </c:pt>
                <c:pt idx="36">
                  <c:v>11.304580831327502</c:v>
                </c:pt>
                <c:pt idx="37">
                  <c:v>12.948160006242189</c:v>
                </c:pt>
                <c:pt idx="38">
                  <c:v>14.785873731165186</c:v>
                </c:pt>
                <c:pt idx="39">
                  <c:v>16.827547700886001</c:v>
                </c:pt>
                <c:pt idx="40">
                  <c:v>19.079562068016784</c:v>
                </c:pt>
                <c:pt idx="41">
                  <c:v>21.543705485482743</c:v>
                </c:pt>
                <c:pt idx="42">
                  <c:v>24.216011219679146</c:v>
                </c:pt>
                <c:pt idx="43">
                  <c:v>27.085679897468886</c:v>
                </c:pt>
                <c:pt idx="44">
                  <c:v>30.134217733173571</c:v>
                </c:pt>
                <c:pt idx="45">
                  <c:v>33.334930363435248</c:v>
                </c:pt>
                <c:pt idx="46">
                  <c:v>36.652903295934429</c:v>
                </c:pt>
                <c:pt idx="47">
                  <c:v>40.045565604007933</c:v>
                </c:pt>
                <c:pt idx="48">
                  <c:v>43.463874193883598</c:v>
                </c:pt>
                <c:pt idx="49">
                  <c:v>46.854078884397495</c:v>
                </c:pt>
                <c:pt idx="50">
                  <c:v>50.15994721576503</c:v>
                </c:pt>
                <c:pt idx="51">
                  <c:v>53.325259276688158</c:v>
                </c:pt>
                <c:pt idx="52">
                  <c:v>56.296342354489589</c:v>
                </c:pt>
                <c:pt idx="53">
                  <c:v>59.024411908315166</c:v>
                </c:pt>
                <c:pt idx="54">
                  <c:v>61.467518989995796</c:v>
                </c:pt>
                <c:pt idx="55">
                  <c:v>63.591965660627991</c:v>
                </c:pt>
                <c:pt idx="56">
                  <c:v>65.373124554141924</c:v>
                </c:pt>
                <c:pt idx="57">
                  <c:v>66.795671165585517</c:v>
                </c:pt>
                <c:pt idx="58">
                  <c:v>67.853295732711388</c:v>
                </c:pt>
                <c:pt idx="59">
                  <c:v>68.54799936448893</c:v>
                </c:pt>
                <c:pt idx="60">
                  <c:v>68.889095586958177</c:v>
                </c:pt>
                <c:pt idx="61">
                  <c:v>68.892037071036128</c:v>
                </c:pt>
                <c:pt idx="62">
                  <c:v>68.577173384476808</c:v>
                </c:pt>
                <c:pt idx="63">
                  <c:v>67.968524833472628</c:v>
                </c:pt>
                <c:pt idx="64">
                  <c:v>67.09263457989843</c:v>
                </c:pt>
                <c:pt idx="65">
                  <c:v>65.977539580604926</c:v>
                </c:pt>
                <c:pt idx="66">
                  <c:v>64.651882427426429</c:v>
                </c:pt>
                <c:pt idx="67">
                  <c:v>63.14417166159506</c:v>
                </c:pt>
                <c:pt idx="68">
                  <c:v>61.482187600526281</c:v>
                </c:pt>
                <c:pt idx="69">
                  <c:v>59.692523700240791</c:v>
                </c:pt>
                <c:pt idx="70">
                  <c:v>57.800249332741423</c:v>
                </c:pt>
                <c:pt idx="71">
                  <c:v>55.828677899504811</c:v>
                </c:pt>
                <c:pt idx="72">
                  <c:v>53.799223805515112</c:v>
                </c:pt>
                <c:pt idx="73">
                  <c:v>51.731332462468032</c:v>
                </c:pt>
                <c:pt idx="74">
                  <c:v>49.642468768478423</c:v>
                </c:pt>
                <c:pt idx="75">
                  <c:v>47.548151124322878</c:v>
                </c:pt>
                <c:pt idx="76">
                  <c:v>45.462019781914236</c:v>
                </c:pt>
                <c:pt idx="77">
                  <c:v>43.395930039192386</c:v>
                </c:pt>
                <c:pt idx="78">
                  <c:v>41.360062410197784</c:v>
                </c:pt>
                <c:pt idx="79">
                  <c:v>39.363043361599466</c:v>
                </c:pt>
                <c:pt idx="80">
                  <c:v>37.412071495897763</c:v>
                </c:pt>
                <c:pt idx="81">
                  <c:v>35.513045173088003</c:v>
                </c:pt>
                <c:pt idx="82">
                  <c:v>33.670688503954352</c:v>
                </c:pt>
                <c:pt idx="83">
                  <c:v>31.888673432891757</c:v>
                </c:pt>
                <c:pt idx="84">
                  <c:v>30.169736272868541</c:v>
                </c:pt>
                <c:pt idx="85">
                  <c:v>28.515787577475223</c:v>
                </c:pt>
                <c:pt idx="86">
                  <c:v>26.928014652244123</c:v>
                </c:pt>
                <c:pt idx="87">
                  <c:v>25.406976335731471</c:v>
                </c:pt>
                <c:pt idx="88">
                  <c:v>23.952689934853691</c:v>
                </c:pt>
                <c:pt idx="89">
                  <c:v>22.564710391587735</c:v>
                </c:pt>
                <c:pt idx="90">
                  <c:v>21.242201900599227</c:v>
                </c:pt>
                <c:pt idx="91">
                  <c:v>19.984002299248612</c:v>
                </c:pt>
                <c:pt idx="92">
                  <c:v>18.788680620855313</c:v>
                </c:pt>
                <c:pt idx="93">
                  <c:v>17.654588245859465</c:v>
                </c:pt>
                <c:pt idx="94">
                  <c:v>16.579904109235418</c:v>
                </c:pt>
                <c:pt idx="95">
                  <c:v>15.562674430804737</c:v>
                </c:pt>
                <c:pt idx="96">
                  <c:v>14.60084743173925</c:v>
                </c:pt>
                <c:pt idx="97">
                  <c:v>13.692303488586102</c:v>
                </c:pt>
                <c:pt idx="98">
                  <c:v>12.83488115803242</c:v>
                </c:pt>
                <c:pt idx="99">
                  <c:v>12.026399483301658</c:v>
                </c:pt>
                <c:pt idx="100">
                  <c:v>11.264676968067288</c:v>
                </c:pt>
                <c:pt idx="101">
                  <c:v>10.547547577273521</c:v>
                </c:pt>
                <c:pt idx="102">
                  <c:v>9.8728740971814695</c:v>
                </c:pt>
                <c:pt idx="103">
                  <c:v>9.2385591600034314</c:v>
                </c:pt>
                <c:pt idx="104">
                  <c:v>8.6425542121579397</c:v>
                </c:pt>
                <c:pt idx="105">
                  <c:v>8.0828666798404516</c:v>
                </c:pt>
                <c:pt idx="106">
                  <c:v>7.5575655615112387</c:v>
                </c:pt>
                <c:pt idx="107">
                  <c:v>7.0647856542160294</c:v>
                </c:pt>
                <c:pt idx="108">
                  <c:v>6.6027305994689662</c:v>
                </c:pt>
                <c:pt idx="109">
                  <c:v>6.1696749147810621</c:v>
                </c:pt>
                <c:pt idx="110">
                  <c:v>5.7639651588094054</c:v>
                </c:pt>
                <c:pt idx="111">
                  <c:v>5.3840203615017437</c:v>
                </c:pt>
                <c:pt idx="112">
                  <c:v>5.028331835465063</c:v>
                </c:pt>
                <c:pt idx="113">
                  <c:v>4.6954624710275477</c:v>
                </c:pt>
                <c:pt idx="114">
                  <c:v>4.3840456050132079</c:v>
                </c:pt>
                <c:pt idx="115">
                  <c:v>4.0927835420240744</c:v>
                </c:pt>
                <c:pt idx="116">
                  <c:v>3.8204457969400623</c:v>
                </c:pt>
                <c:pt idx="117">
                  <c:v>3.5658671183149981</c:v>
                </c:pt>
                <c:pt idx="118">
                  <c:v>3.3279453442838487</c:v>
                </c:pt>
                <c:pt idx="119">
                  <c:v>3.1056391354186408</c:v>
                </c:pt>
                <c:pt idx="120">
                  <c:v>2.8979656226002679</c:v>
                </c:pt>
                <c:pt idx="121">
                  <c:v>2.7039980023358567</c:v>
                </c:pt>
                <c:pt idx="122">
                  <c:v>2.5228631069767173</c:v>
                </c:pt>
                <c:pt idx="123">
                  <c:v>2.353738972915036</c:v>
                </c:pt>
                <c:pt idx="124">
                  <c:v>2.1958524259979533</c:v>
                </c:pt>
                <c:pt idx="125">
                  <c:v>2.0484767000399549</c:v>
                </c:pt>
                <c:pt idx="126">
                  <c:v>1.9109291013875158</c:v>
                </c:pt>
                <c:pt idx="127">
                  <c:v>1.7825687299470703</c:v>
                </c:pt>
                <c:pt idx="128">
                  <c:v>1.6627942648862302</c:v>
                </c:pt>
                <c:pt idx="129">
                  <c:v>1.5510418213201973</c:v>
                </c:pt>
                <c:pt idx="130">
                  <c:v>1.4467828826657476</c:v>
                </c:pt>
                <c:pt idx="131">
                  <c:v>1.3495223119525797</c:v>
                </c:pt>
                <c:pt idx="132">
                  <c:v>1.2587964441980006</c:v>
                </c:pt>
                <c:pt idx="133">
                  <c:v>1.1741712609505317</c:v>
                </c:pt>
                <c:pt idx="134">
                  <c:v>1.0952406472683711</c:v>
                </c:pt>
                <c:pt idx="135">
                  <c:v>1.0216247306995248</c:v>
                </c:pt>
                <c:pt idx="136">
                  <c:v>0.95296830125375287</c:v>
                </c:pt>
                <c:pt idx="137">
                  <c:v>0.88893931088624922</c:v>
                </c:pt>
                <c:pt idx="138">
                  <c:v>0.82922745063493242</c:v>
                </c:pt>
                <c:pt idx="139">
                  <c:v>0.77354280325479952</c:v>
                </c:pt>
                <c:pt idx="140">
                  <c:v>0.7216145689628245</c:v>
                </c:pt>
                <c:pt idx="141">
                  <c:v>0.67318986173557083</c:v>
                </c:pt>
                <c:pt idx="142">
                  <c:v>0.62803257348039587</c:v>
                </c:pt>
                <c:pt idx="143">
                  <c:v>0.58592230332227113</c:v>
                </c:pt>
                <c:pt idx="144">
                  <c:v>0.54665334920518671</c:v>
                </c:pt>
                <c:pt idx="145">
                  <c:v>0.51003375899405823</c:v>
                </c:pt>
                <c:pt idx="146">
                  <c:v>0.47588443827494209</c:v>
                </c:pt>
                <c:pt idx="147">
                  <c:v>0.44403831208380545</c:v>
                </c:pt>
                <c:pt idx="148">
                  <c:v>0.41433953784327326</c:v>
                </c:pt>
                <c:pt idx="149">
                  <c:v>0.38664276684939575</c:v>
                </c:pt>
                <c:pt idx="150">
                  <c:v>0.3608124517237104</c:v>
                </c:pt>
                <c:pt idx="151">
                  <c:v>0.33672219732727576</c:v>
                </c:pt>
                <c:pt idx="152">
                  <c:v>0.31425415272084456</c:v>
                </c:pt>
                <c:pt idx="153">
                  <c:v>0.29329844184716131</c:v>
                </c:pt>
                <c:pt idx="154">
                  <c:v>0.27375263070599831</c:v>
                </c:pt>
                <c:pt idx="155">
                  <c:v>0.25552122888873013</c:v>
                </c:pt>
                <c:pt idx="156">
                  <c:v>0.23851522343593351</c:v>
                </c:pt>
                <c:pt idx="157">
                  <c:v>0.22265164307780183</c:v>
                </c:pt>
                <c:pt idx="158">
                  <c:v>0.20785315101236859</c:v>
                </c:pt>
                <c:pt idx="159">
                  <c:v>0.19404766447005009</c:v>
                </c:pt>
                <c:pt idx="160">
                  <c:v>0.18116799940437581</c:v>
                </c:pt>
                <c:pt idx="161">
                  <c:v>0.16915153873760366</c:v>
                </c:pt>
                <c:pt idx="162">
                  <c:v>0.15793992267593238</c:v>
                </c:pt>
                <c:pt idx="163">
                  <c:v>0.14747875969201674</c:v>
                </c:pt>
                <c:pt idx="164">
                  <c:v>0.13771735685230185</c:v>
                </c:pt>
                <c:pt idx="165">
                  <c:v>0.12860846824324237</c:v>
                </c:pt>
                <c:pt idx="166">
                  <c:v>0.12010806032368535</c:v>
                </c:pt>
                <c:pt idx="167">
                  <c:v>0.11217509310057658</c:v>
                </c:pt>
                <c:pt idx="168">
                  <c:v>0.10477131609169932</c:v>
                </c:pt>
                <c:pt idx="169">
                  <c:v>9.7861078102415552E-2</c:v>
                </c:pt>
                <c:pt idx="170">
                  <c:v>9.1411149903416519E-2</c:v>
                </c:pt>
                <c:pt idx="171">
                  <c:v>8.5390558953369639E-2</c:v>
                </c:pt>
                <c:pt idx="172">
                  <c:v>7.9770435364169778E-2</c:v>
                </c:pt>
                <c:pt idx="173">
                  <c:v>7.4523868357353973E-2</c:v>
                </c:pt>
                <c:pt idx="174">
                  <c:v>6.9625772508235415E-2</c:v>
                </c:pt>
                <c:pt idx="175">
                  <c:v>6.505276311955531E-2</c:v>
                </c:pt>
                <c:pt idx="176">
                  <c:v>6.0783040109063879E-2</c:v>
                </c:pt>
                <c:pt idx="177">
                  <c:v>5.6796279835530261E-2</c:v>
                </c:pt>
                <c:pt idx="178">
                  <c:v>5.3073534325370472E-2</c:v>
                </c:pt>
                <c:pt idx="179">
                  <c:v>4.9597137397481915E-2</c:v>
                </c:pt>
                <c:pt idx="180">
                  <c:v>4.6350617217099432E-2</c:v>
                </c:pt>
                <c:pt idx="181">
                  <c:v>4.3318614840650707E-2</c:v>
                </c:pt>
                <c:pt idx="182">
                  <c:v>4.0486808342803313E-2</c:v>
                </c:pt>
                <c:pt idx="183">
                  <c:v>3.7841842144256885E-2</c:v>
                </c:pt>
                <c:pt idx="184">
                  <c:v>3.5371261184456611E-2</c:v>
                </c:pt>
                <c:pt idx="185">
                  <c:v>3.3063449607379516E-2</c:v>
                </c:pt>
                <c:pt idx="186">
                  <c:v>3.0907573650967159E-2</c:v>
                </c:pt>
                <c:pt idx="187">
                  <c:v>2.8893528451746454E-2</c:v>
                </c:pt>
                <c:pt idx="188">
                  <c:v>2.7011888495770423E-2</c:v>
                </c:pt>
                <c:pt idx="189">
                  <c:v>2.5253861465312982E-2</c:v>
                </c:pt>
                <c:pt idx="190">
                  <c:v>2.3611245247844997E-2</c:v>
                </c:pt>
                <c:pt idx="191">
                  <c:v>2.2076387889771735E-2</c:v>
                </c:pt>
                <c:pt idx="192">
                  <c:v>2.0642150292303083E-2</c:v>
                </c:pt>
                <c:pt idx="193">
                  <c:v>1.9301871460718954E-2</c:v>
                </c:pt>
                <c:pt idx="194">
                  <c:v>1.8049336131249143E-2</c:v>
                </c:pt>
                <c:pt idx="195">
                  <c:v>1.6878744611870597E-2</c:v>
                </c:pt>
                <c:pt idx="196">
                  <c:v>1.5784684684587248E-2</c:v>
                </c:pt>
                <c:pt idx="197">
                  <c:v>1.476210542725811E-2</c:v>
                </c:pt>
                <c:pt idx="198">
                  <c:v>1.3806292822823793E-2</c:v>
                </c:pt>
                <c:pt idx="199">
                  <c:v>1.2912847032896593E-2</c:v>
                </c:pt>
                <c:pt idx="200">
                  <c:v>1.2077661221172931E-2</c:v>
                </c:pt>
                <c:pt idx="201">
                  <c:v>1.1296901820039083E-2</c:v>
                </c:pt>
                <c:pt idx="202">
                  <c:v>1.0566990141106193E-2</c:v>
                </c:pt>
                <c:pt idx="203">
                  <c:v>9.8845852372725813E-3</c:v>
                </c:pt>
                <c:pt idx="204">
                  <c:v>9.2465679302994215E-3</c:v>
                </c:pt>
                <c:pt idx="205">
                  <c:v>8.6500259238331337E-3</c:v>
                </c:pt>
                <c:pt idx="206">
                  <c:v>8.0922399273447975E-3</c:v>
                </c:pt>
                <c:pt idx="207">
                  <c:v>7.5706707216106929E-3</c:v>
                </c:pt>
                <c:pt idx="208">
                  <c:v>7.0829471011552561E-3</c:v>
                </c:pt>
                <c:pt idx="209">
                  <c:v>6.6268546335435203E-3</c:v>
                </c:pt>
                <c:pt idx="210">
                  <c:v>6.2003251795645746E-3</c:v>
                </c:pt>
                <c:pt idx="211">
                  <c:v>5.8014271222161613E-3</c:v>
                </c:pt>
                <c:pt idx="212">
                  <c:v>5.4283562559985406E-3</c:v>
                </c:pt>
                <c:pt idx="213">
                  <c:v>5.0794272913763164E-3</c:v>
                </c:pt>
                <c:pt idx="214">
                  <c:v>4.7530659323829589E-3</c:v>
                </c:pt>
                <c:pt idx="215">
                  <c:v>4.4478014882420392E-3</c:v>
                </c:pt>
                <c:pt idx="216">
                  <c:v>4.1622599825807778E-3</c:v>
                </c:pt>
                <c:pt idx="217">
                  <c:v>3.895157726319902E-3</c:v>
                </c:pt>
                <c:pt idx="218">
                  <c:v>3.6452953226629912E-3</c:v>
                </c:pt>
                <c:pt idx="219">
                  <c:v>3.4115520747822633E-3</c:v>
                </c:pt>
                <c:pt idx="220">
                  <c:v>3.1928807688204803E-3</c:v>
                </c:pt>
                <c:pt idx="221">
                  <c:v>2.9883028067137982E-3</c:v>
                </c:pt>
                <c:pt idx="222">
                  <c:v>2.7969036650913595E-3</c:v>
                </c:pt>
                <c:pt idx="223">
                  <c:v>2.6178286581384548E-3</c:v>
                </c:pt>
                <c:pt idx="224">
                  <c:v>2.450278983827488E-3</c:v>
                </c:pt>
                <c:pt idx="225">
                  <c:v>2.2935080343346888E-3</c:v>
                </c:pt>
                <c:pt idx="226">
                  <c:v>2.1468179527735095E-3</c:v>
                </c:pt>
                <c:pt idx="227">
                  <c:v>2.0095564196002946E-3</c:v>
                </c:pt>
                <c:pt idx="228">
                  <c:v>1.8811136531855603E-3</c:v>
                </c:pt>
                <c:pt idx="229">
                  <c:v>1.7609196101054222E-3</c:v>
                </c:pt>
                <c:pt idx="230">
                  <c:v>1.6484413716930178E-3</c:v>
                </c:pt>
                <c:pt idx="231">
                  <c:v>1.5431807043097706E-3</c:v>
                </c:pt>
                <c:pt idx="232">
                  <c:v>1.4446717816500594E-3</c:v>
                </c:pt>
                <c:pt idx="233">
                  <c:v>1.3524790581895196E-3</c:v>
                </c:pt>
                <c:pt idx="234">
                  <c:v>1.2661952836293584E-3</c:v>
                </c:pt>
                <c:pt idx="235">
                  <c:v>1.1854396488758692E-3</c:v>
                </c:pt>
                <c:pt idx="236">
                  <c:v>1.10985605474199E-3</c:v>
                </c:pt>
                <c:pt idx="237">
                  <c:v>1.0391114951511474E-3</c:v>
                </c:pt>
                <c:pt idx="238">
                  <c:v>9.728945471836663E-4</c:v>
                </c:pt>
                <c:pt idx="239">
                  <c:v>9.1091396082497585E-4</c:v>
                </c:pt>
                <c:pt idx="240">
                  <c:v>8.528973417565145E-4</c:v>
                </c:pt>
                <c:pt idx="241">
                  <c:v>7.9858992098245354E-4</c:v>
                </c:pt>
                <c:pt idx="242">
                  <c:v>7.4775340550290478E-4</c:v>
                </c:pt>
                <c:pt idx="243">
                  <c:v>7.0016490463643561E-4</c:v>
                </c:pt>
                <c:pt idx="244">
                  <c:v>6.5561592695762125E-4</c:v>
                </c:pt>
                <c:pt idx="245">
                  <c:v>6.139114431553879E-4</c:v>
                </c:pt>
                <c:pt idx="246">
                  <c:v>5.7486901043276824E-4</c:v>
                </c:pt>
                <c:pt idx="247">
                  <c:v>5.3831795436379715E-4</c:v>
                </c:pt>
                <c:pt idx="248">
                  <c:v>5.0409860439749974E-4</c:v>
                </c:pt>
                <c:pt idx="249">
                  <c:v>4.7206157945529312E-4</c:v>
                </c:pt>
                <c:pt idx="250">
                  <c:v>4.4206712030487119E-4</c:v>
                </c:pt>
                <c:pt idx="251">
                  <c:v>4.1398446561677826E-4</c:v>
                </c:pt>
                <c:pt idx="252">
                  <c:v>3.8769126881693097E-4</c:v>
                </c:pt>
                <c:pt idx="253">
                  <c:v>3.6307305304143431E-4</c:v>
                </c:pt>
                <c:pt idx="254">
                  <c:v>3.4002270167926021E-4</c:v>
                </c:pt>
                <c:pt idx="255">
                  <c:v>3.1843998215677014E-4</c:v>
                </c:pt>
                <c:pt idx="256">
                  <c:v>2.9823110077474617E-4</c:v>
                </c:pt>
                <c:pt idx="257">
                  <c:v>2.7930828655336066E-4</c:v>
                </c:pt>
                <c:pt idx="258">
                  <c:v>2.6158940217771139E-4</c:v>
                </c:pt>
                <c:pt idx="259">
                  <c:v>2.4499758026209114E-4</c:v>
                </c:pt>
                <c:pt idx="260">
                  <c:v>2.2946088327172981E-4</c:v>
                </c:pt>
                <c:pt idx="261">
                  <c:v>2.1491198554842618E-4</c:v>
                </c:pt>
                <c:pt idx="262">
                  <c:v>2.0128787599143886E-4</c:v>
                </c:pt>
                <c:pt idx="263">
                  <c:v>1.8852958003903842E-4</c:v>
                </c:pt>
                <c:pt idx="264">
                  <c:v>1.7658189968914624E-4</c:v>
                </c:pt>
                <c:pt idx="265">
                  <c:v>1.6539317037650967E-4</c:v>
                </c:pt>
                <c:pt idx="266">
                  <c:v>1.5491503360589377E-4</c:v>
                </c:pt>
                <c:pt idx="267">
                  <c:v>1.4510222431148283E-4</c:v>
                </c:pt>
                <c:pt idx="268">
                  <c:v>1.3591237198056448E-4</c:v>
                </c:pt>
                <c:pt idx="269">
                  <c:v>1.2730581464359797E-4</c:v>
                </c:pt>
                <c:pt idx="270">
                  <c:v>1.1924542489216964E-4</c:v>
                </c:pt>
                <c:pt idx="271">
                  <c:v>1.1169644714075103E-4</c:v>
                </c:pt>
                <c:pt idx="272">
                  <c:v>1.0462634540020616E-4</c:v>
                </c:pt>
                <c:pt idx="273">
                  <c:v>9.8004660878824233E-5</c:v>
                </c:pt>
                <c:pt idx="274">
                  <c:v>9.1802878772145234E-5</c:v>
                </c:pt>
                <c:pt idx="275">
                  <c:v>8.5994303644022473E-5</c:v>
                </c:pt>
                <c:pt idx="276">
                  <c:v>8.0553942840835949E-5</c:v>
                </c:pt>
                <c:pt idx="277">
                  <c:v>7.5458397418023913E-5</c:v>
                </c:pt>
                <c:pt idx="278">
                  <c:v>7.0685760090349268E-5</c:v>
                </c:pt>
                <c:pt idx="279">
                  <c:v>6.6215519752203125E-5</c:v>
                </c:pt>
                <c:pt idx="280">
                  <c:v>6.2028472140406317E-5</c:v>
                </c:pt>
                <c:pt idx="281">
                  <c:v>5.8106636243079688E-5</c:v>
                </c:pt>
                <c:pt idx="282">
                  <c:v>5.4433176082216311E-5</c:v>
                </c:pt>
                <c:pt idx="283">
                  <c:v>5.0992327521640108E-5</c:v>
                </c:pt>
                <c:pt idx="284">
                  <c:v>4.7769329777138014E-5</c:v>
                </c:pt>
                <c:pt idx="285">
                  <c:v>4.4750361322723942E-5</c:v>
                </c:pt>
                <c:pt idx="286">
                  <c:v>4.1922479910938066E-5</c:v>
                </c:pt>
                <c:pt idx="287">
                  <c:v>3.9273566440463153E-5</c:v>
                </c:pt>
                <c:pt idx="288">
                  <c:v>3.6792272423163275E-5</c:v>
                </c:pt>
                <c:pt idx="289">
                  <c:v>3.4467970819239086E-5</c:v>
                </c:pt>
                <c:pt idx="290">
                  <c:v>3.2290710021634861E-5</c:v>
                </c:pt>
                <c:pt idx="291">
                  <c:v>3.0251170788329645E-5</c:v>
                </c:pt>
                <c:pt idx="292">
                  <c:v>2.8340625932256279E-5</c:v>
                </c:pt>
                <c:pt idx="293">
                  <c:v>2.6550902591014189E-5</c:v>
                </c:pt>
                <c:pt idx="294">
                  <c:v>2.4874346910575891E-5</c:v>
                </c:pt>
                <c:pt idx="295">
                  <c:v>2.3303790988348612E-5</c:v>
                </c:pt>
                <c:pt idx="296">
                  <c:v>2.1832521929114325E-5</c:v>
                </c:pt>
                <c:pt idx="297">
                  <c:v>2.0454252879372967E-5</c:v>
                </c:pt>
                <c:pt idx="298">
                  <c:v>1.9163095912056698E-5</c:v>
                </c:pt>
                <c:pt idx="299">
                  <c:v>1.7953536643577082E-5</c:v>
                </c:pt>
                <c:pt idx="300">
                  <c:v>1.6820410471356688E-5</c:v>
                </c:pt>
                <c:pt idx="301">
                  <c:v>1.5758880328527574E-5</c:v>
                </c:pt>
                <c:pt idx="302">
                  <c:v>1.4764415857996493E-5</c:v>
                </c:pt>
                <c:pt idx="303">
                  <c:v>1.3832773915049078E-5</c:v>
                </c:pt>
                <c:pt idx="304">
                  <c:v>1.2959980313985381E-5</c:v>
                </c:pt>
                <c:pt idx="305">
                  <c:v>1.2142312738045913E-5</c:v>
                </c:pt>
                <c:pt idx="306">
                  <c:v>1.1376284738587356E-5</c:v>
                </c:pt>
                <c:pt idx="307">
                  <c:v>1.0658630754739174E-5</c:v>
                </c:pt>
                <c:pt idx="308">
                  <c:v>9.9862920862248668E-6</c:v>
                </c:pt>
                <c:pt idx="309">
                  <c:v>9.3564037604462381E-6</c:v>
                </c:pt>
                <c:pt idx="310">
                  <c:v>8.7662822357434758E-6</c:v>
                </c:pt>
                <c:pt idx="311">
                  <c:v>8.2134138866214924E-6</c:v>
                </c:pt>
                <c:pt idx="312">
                  <c:v>7.695444222590646E-6</c:v>
                </c:pt>
                <c:pt idx="313">
                  <c:v>7.2101677928881268E-6</c:v>
                </c:pt>
                <c:pt idx="314">
                  <c:v>6.75551873274037E-6</c:v>
                </c:pt>
                <c:pt idx="315">
                  <c:v>6.3295619117573473E-6</c:v>
                </c:pt>
                <c:pt idx="316">
                  <c:v>5.930484644394293E-6</c:v>
                </c:pt>
                <c:pt idx="317">
                  <c:v>5.5565889277651736E-6</c:v>
                </c:pt>
                <c:pt idx="318">
                  <c:v>5.2062841721600911E-6</c:v>
                </c:pt>
                <c:pt idx="319">
                  <c:v>4.8780803941814901E-6</c:v>
                </c:pt>
                <c:pt idx="320">
                  <c:v>4.5705818418031994E-6</c:v>
                </c:pt>
                <c:pt idx="321">
                  <c:v>4.282481024633467E-6</c:v>
                </c:pt>
                <c:pt idx="322">
                  <c:v>4.0125531230755323E-6</c:v>
                </c:pt>
                <c:pt idx="323">
                  <c:v>3.759650752212027E-6</c:v>
                </c:pt>
                <c:pt idx="324">
                  <c:v>3.522699058201961E-6</c:v>
                </c:pt>
                <c:pt idx="325">
                  <c:v>3.3006911263479016E-6</c:v>
                </c:pt>
                <c:pt idx="326">
                  <c:v>3.092683679778058E-6</c:v>
                </c:pt>
                <c:pt idx="327">
                  <c:v>2.8977930512289978E-6</c:v>
                </c:pt>
                <c:pt idx="328">
                  <c:v>2.715191410381459E-6</c:v>
                </c:pt>
                <c:pt idx="329">
                  <c:v>2.5441032306674963E-6</c:v>
                </c:pt>
                <c:pt idx="330">
                  <c:v>2.3838019797189908E-6</c:v>
                </c:pt>
                <c:pt idx="331">
                  <c:v>2.2336070199589305E-6</c:v>
                </c:pt>
                <c:pt idx="332">
                  <c:v>2.0928807050097999E-6</c:v>
                </c:pt>
                <c:pt idx="333">
                  <c:v>1.961025660790011E-6</c:v>
                </c:pt>
                <c:pt idx="334">
                  <c:v>1.837482238701872E-6</c:v>
                </c:pt>
                <c:pt idx="335">
                  <c:v>1.7217261301064196E-6</c:v>
                </c:pt>
                <c:pt idx="336">
                  <c:v>1.6132661317387986E-6</c:v>
                </c:pt>
                <c:pt idx="337">
                  <c:v>1.5116420528481145E-6</c:v>
                </c:pt>
                <c:pt idx="338">
                  <c:v>1.4164227549751296E-6</c:v>
                </c:pt>
                <c:pt idx="339">
                  <c:v>1.3272043152613616E-6</c:v>
                </c:pt>
                <c:pt idx="340">
                  <c:v>1.2436083068814671E-6</c:v>
                </c:pt>
                <c:pt idx="341">
                  <c:v>1.1652801876196809E-6</c:v>
                </c:pt>
                <c:pt idx="342">
                  <c:v>1.0918877908810731E-6</c:v>
                </c:pt>
                <c:pt idx="343">
                  <c:v>1.0231199117450694E-6</c:v>
                </c:pt>
                <c:pt idx="344">
                  <c:v>9.5868498310628747E-7</c:v>
                </c:pt>
                <c:pt idx="345">
                  <c:v>8.9830983480720083E-7</c:v>
                </c:pt>
                <c:pt idx="346">
                  <c:v>8.4173853182631032E-7</c:v>
                </c:pt>
                <c:pt idx="347">
                  <c:v>7.8873128557656077E-7</c:v>
                </c:pt>
                <c:pt idx="348">
                  <c:v>7.3906343474835093E-7</c:v>
                </c:pt>
                <c:pt idx="349">
                  <c:v>6.9252448949341876E-7</c:v>
                </c:pt>
                <c:pt idx="350">
                  <c:v>6.4891723702464188E-7</c:v>
                </c:pt>
                <c:pt idx="351">
                  <c:v>6.0805690339212162E-7</c:v>
                </c:pt>
                <c:pt idx="352">
                  <c:v>5.6977036773915579E-7</c:v>
                </c:pt>
                <c:pt idx="353">
                  <c:v>5.3389542749112476E-7</c:v>
                </c:pt>
                <c:pt idx="354">
                  <c:v>5.0028010855864062E-7</c:v>
                </c:pt>
                <c:pt idx="355">
                  <c:v>4.6878201992266554E-7</c:v>
                </c:pt>
                <c:pt idx="356">
                  <c:v>4.3926774901278705E-7</c:v>
                </c:pt>
                <c:pt idx="357">
                  <c:v>4.1161229479347588E-7</c:v>
                </c:pt>
                <c:pt idx="358">
                  <c:v>3.8569853743719701E-7</c:v>
                </c:pt>
                <c:pt idx="359">
                  <c:v>3.6141674090295575E-7</c:v>
                </c:pt>
                <c:pt idx="360">
                  <c:v>3.3866408687093944E-7</c:v>
                </c:pt>
                <c:pt idx="361">
                  <c:v>3.1734423846392982E-7</c:v>
                </c:pt>
                <c:pt idx="362">
                  <c:v>2.9736693131336265E-7</c:v>
                </c:pt>
                <c:pt idx="363">
                  <c:v>2.7864759059952263E-7</c:v>
                </c:pt>
                <c:pt idx="364">
                  <c:v>2.6110697204120976E-7</c:v>
                </c:pt>
              </c:numCache>
            </c:numRef>
          </c:val>
          <c:smooth val="0"/>
          <c:extLst>
            <c:ext xmlns:c16="http://schemas.microsoft.com/office/drawing/2014/chart" uri="{C3380CC4-5D6E-409C-BE32-E72D297353CC}">
              <c16:uniqueId val="{00000011-0B39-43D1-882C-62620C426B87}"/>
            </c:ext>
          </c:extLst>
        </c:ser>
        <c:ser>
          <c:idx val="13"/>
          <c:order val="3"/>
          <c:tx>
            <c:strRef>
              <c:f>Calculation!$BO$2</c:f>
              <c:strCache>
                <c:ptCount val="1"/>
                <c:pt idx="0">
                  <c:v> Specialist medical practioner (ICU) Adjusted</c:v>
                </c:pt>
              </c:strCache>
            </c:strRef>
          </c:tx>
          <c:spPr>
            <a:ln w="19050" cap="rnd">
              <a:solidFill>
                <a:srgbClr val="7030A0"/>
              </a:solidFill>
              <a:prstDash val="lgDash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[0]!VentilatorPhysicianAdjusted</c:f>
              <c:numCache>
                <c:formatCode>0.00</c:formatCode>
                <c:ptCount val="365"/>
                <c:pt idx="0">
                  <c:v>8.0800000000000077E-4</c:v>
                </c:pt>
                <c:pt idx="1">
                  <c:v>1.8428450935159132E-3</c:v>
                </c:pt>
                <c:pt idx="2">
                  <c:v>3.2102325278907905E-3</c:v>
                </c:pt>
                <c:pt idx="3">
                  <c:v>5.0574026984813317E-3</c:v>
                </c:pt>
                <c:pt idx="4">
                  <c:v>7.5903063214973181E-3</c:v>
                </c:pt>
                <c:pt idx="5">
                  <c:v>1.1097750357174073E-2</c:v>
                </c:pt>
                <c:pt idx="6">
                  <c:v>1.5985367462722493E-2</c:v>
                </c:pt>
                <c:pt idx="7">
                  <c:v>2.2823406100833075E-2</c:v>
                </c:pt>
                <c:pt idx="8">
                  <c:v>3.2413952249977368E-2</c:v>
                </c:pt>
                <c:pt idx="9">
                  <c:v>4.5885448280296712E-2</c:v>
                </c:pt>
                <c:pt idx="10">
                  <c:v>6.4825513540099328E-2</c:v>
                </c:pt>
                <c:pt idx="11">
                  <c:v>9.0872198002022467E-2</c:v>
                </c:pt>
                <c:pt idx="12">
                  <c:v>0.12594755310220979</c:v>
                </c:pt>
                <c:pt idx="13">
                  <c:v>0.17221681973213049</c:v>
                </c:pt>
                <c:pt idx="14">
                  <c:v>0.2320032353400045</c:v>
                </c:pt>
                <c:pt idx="15">
                  <c:v>0.30765042067291809</c:v>
                </c:pt>
                <c:pt idx="16">
                  <c:v>0.40132912397155929</c:v>
                </c:pt>
                <c:pt idx="17">
                  <c:v>0.51479262433511341</c:v>
                </c:pt>
                <c:pt idx="18">
                  <c:v>0.64909490120835001</c:v>
                </c:pt>
                <c:pt idx="19">
                  <c:v>0.80429658672771065</c:v>
                </c:pt>
                <c:pt idx="20">
                  <c:v>0.97919380167286552</c:v>
                </c:pt>
                <c:pt idx="21">
                  <c:v>1.1777104819387212</c:v>
                </c:pt>
                <c:pt idx="22">
                  <c:v>1.4042773476818122</c:v>
                </c:pt>
                <c:pt idx="23">
                  <c:v>1.6639086542698489</c:v>
                </c:pt>
                <c:pt idx="24">
                  <c:v>1.9622833474587813</c:v>
                </c:pt>
                <c:pt idx="25">
                  <c:v>2.3058292945682766</c:v>
                </c:pt>
                <c:pt idx="26">
                  <c:v>2.7018083673354023</c:v>
                </c:pt>
                <c:pt idx="27">
                  <c:v>3.1583989643927342</c:v>
                </c:pt>
                <c:pt idx="28">
                  <c:v>3.6847710263326534</c:v>
                </c:pt>
                <c:pt idx="29">
                  <c:v>4.2911466672319882</c:v>
                </c:pt>
                <c:pt idx="30">
                  <c:v>4.9888372001169872</c:v>
                </c:pt>
                <c:pt idx="31">
                  <c:v>5.7902445934938154</c:v>
                </c:pt>
                <c:pt idx="32">
                  <c:v>6.7088123643319015</c:v>
                </c:pt>
                <c:pt idx="33">
                  <c:v>7.7589078146124439</c:v>
                </c:pt>
                <c:pt idx="34">
                  <c:v>8.9556147519796063</c:v>
                </c:pt>
                <c:pt idx="35">
                  <c:v>10.314414023447524</c:v>
                </c:pt>
                <c:pt idx="36">
                  <c:v>11.850729219188285</c:v>
                </c:pt>
                <c:pt idx="37">
                  <c:v>13.579317911153872</c:v>
                </c:pt>
                <c:pt idx="38">
                  <c:v>15.513496086845713</c:v>
                </c:pt>
                <c:pt idx="39">
                  <c:v>17.664196284612832</c:v>
                </c:pt>
                <c:pt idx="40">
                  <c:v>20.038879173463169</c:v>
                </c:pt>
                <c:pt idx="41">
                  <c:v>22.640343824340462</c:v>
                </c:pt>
                <c:pt idx="42">
                  <c:v>25.465511977426672</c:v>
                </c:pt>
                <c:pt idx="43">
                  <c:v>28.504292392488804</c:v>
                </c:pt>
                <c:pt idx="44">
                  <c:v>31.73865681664503</c:v>
                </c:pt>
                <c:pt idx="45">
                  <c:v>35.142071568029813</c:v>
                </c:pt>
                <c:pt idx="46">
                  <c:v>38.679420606828494</c:v>
                </c:pt>
                <c:pt idx="47">
                  <c:v>42.307522161340707</c:v>
                </c:pt>
                <c:pt idx="48">
                  <c:v>45.976281602058108</c:v>
                </c:pt>
                <c:pt idx="49">
                  <c:v>49.630445335321767</c:v>
                </c:pt>
                <c:pt idx="50">
                  <c:v>53.211837584985979</c:v>
                </c:pt>
                <c:pt idx="51">
                  <c:v>56.661891165753708</c:v>
                </c:pt>
                <c:pt idx="52">
                  <c:v>59.924240498990414</c:v>
                </c:pt>
                <c:pt idx="53">
                  <c:v>62.947139608704077</c:v>
                </c:pt>
                <c:pt idx="54">
                  <c:v>65.685499767538715</c:v>
                </c:pt>
                <c:pt idx="55">
                  <c:v>68.102401945748696</c:v>
                </c:pt>
                <c:pt idx="56">
                  <c:v>70.170013701587067</c:v>
                </c:pt>
                <c:pt idx="57">
                  <c:v>71.869913194108847</c:v>
                </c:pt>
                <c:pt idx="58">
                  <c:v>73.192882439096365</c:v>
                </c:pt>
                <c:pt idx="59">
                  <c:v>74.138271146998875</c:v>
                </c:pt>
                <c:pt idx="60">
                  <c:v>74.713050480190461</c:v>
                </c:pt>
                <c:pt idx="61">
                  <c:v>74.930676007958425</c:v>
                </c:pt>
                <c:pt idx="62">
                  <c:v>74.80986631323735</c:v>
                </c:pt>
                <c:pt idx="63">
                  <c:v>74.373383729225964</c:v>
                </c:pt>
                <c:pt idx="64">
                  <c:v>73.646881311367977</c:v>
                </c:pt>
                <c:pt idx="65">
                  <c:v>72.657858759746574</c:v>
                </c:pt>
                <c:pt idx="66">
                  <c:v>71.434751583397954</c:v>
                </c:pt>
                <c:pt idx="67">
                  <c:v>70.006163188624853</c:v>
                </c:pt>
                <c:pt idx="68">
                  <c:v>68.400238836360344</c:v>
                </c:pt>
                <c:pt idx="69">
                  <c:v>66.64417314387363</c:v>
                </c:pt>
                <c:pt idx="70">
                  <c:v>64.763838386434429</c:v>
                </c:pt>
                <c:pt idx="71">
                  <c:v>62.783518623535002</c:v>
                </c:pt>
                <c:pt idx="72">
                  <c:v>60.72573402292943</c:v>
                </c:pt>
                <c:pt idx="73">
                  <c:v>58.61114017251758</c:v>
                </c:pt>
                <c:pt idx="74">
                  <c:v>56.458488252680148</c:v>
                </c:pt>
                <c:pt idx="75">
                  <c:v>54.284633390339977</c:v>
                </c:pt>
                <c:pt idx="76">
                  <c:v>52.104580118374798</c:v>
                </c:pt>
                <c:pt idx="77">
                  <c:v>49.931555477218801</c:v>
                </c:pt>
                <c:pt idx="78">
                  <c:v>47.777101829515452</c:v>
                </c:pt>
                <c:pt idx="79">
                  <c:v>45.651182861817261</c:v>
                </c:pt>
                <c:pt idx="80">
                  <c:v>43.562297494628233</c:v>
                </c:pt>
                <c:pt idx="81">
                  <c:v>41.517597506509873</c:v>
                </c:pt>
                <c:pt idx="82">
                  <c:v>39.523005603837127</c:v>
                </c:pt>
                <c:pt idx="83">
                  <c:v>37.583331446112993</c:v>
                </c:pt>
                <c:pt idx="84">
                  <c:v>35.702383782027589</c:v>
                </c:pt>
                <c:pt idx="85">
                  <c:v>33.883077379520358</c:v>
                </c:pt>
                <c:pt idx="86">
                  <c:v>32.127533859788024</c:v>
                </c:pt>
                <c:pt idx="87">
                  <c:v>30.437175885446969</c:v>
                </c:pt>
                <c:pt idx="88">
                  <c:v>28.812814420583749</c:v>
                </c:pt>
                <c:pt idx="89">
                  <c:v>27.254728987395652</c:v>
                </c:pt>
                <c:pt idx="90">
                  <c:v>25.762741001183066</c:v>
                </c:pt>
                <c:pt idx="91">
                  <c:v>24.336280381777396</c:v>
                </c:pt>
                <c:pt idx="92">
                  <c:v>22.974445722872449</c:v>
                </c:pt>
                <c:pt idx="93">
                  <c:v>21.67605835774237</c:v>
                </c:pt>
                <c:pt idx="94">
                  <c:v>20.439710695957359</c:v>
                </c:pt>
                <c:pt idx="95">
                  <c:v>19.263809225487364</c:v>
                </c:pt>
                <c:pt idx="96">
                  <c:v>18.146612581743685</c:v>
                </c:pt>
                <c:pt idx="97">
                  <c:v>17.086265082690325</c:v>
                </c:pt>
                <c:pt idx="98">
                  <c:v>16.080826119625623</c:v>
                </c:pt>
                <c:pt idx="99">
                  <c:v>15.128295778569573</c:v>
                </c:pt>
                <c:pt idx="100">
                  <c:v>14.226637048972632</c:v>
                </c:pt>
                <c:pt idx="101">
                  <c:v>13.373794955935022</c:v>
                </c:pt>
                <c:pt idx="102">
                  <c:v>12.567712930266634</c:v>
                </c:pt>
                <c:pt idx="103">
                  <c:v>11.806346708280268</c:v>
                </c:pt>
                <c:pt idx="104">
                  <c:v>11.087676030768097</c:v>
                </c:pt>
                <c:pt idx="105">
                  <c:v>10.409714388590759</c:v>
                </c:pt>
                <c:pt idx="106">
                  <c:v>9.7705170410212769</c:v>
                </c:pt>
                <c:pt idx="107">
                  <c:v>9.1681875126509809</c:v>
                </c:pt>
                <c:pt idx="108">
                  <c:v>8.6008827554260474</c:v>
                </c:pt>
                <c:pt idx="109">
                  <c:v>8.0668171443294483</c:v>
                </c:pt>
                <c:pt idx="110">
                  <c:v>7.564265458396946</c:v>
                </c:pt>
                <c:pt idx="111">
                  <c:v>7.0915649831664593</c:v>
                </c:pt>
                <c:pt idx="112">
                  <c:v>6.6471168562917313</c:v>
                </c:pt>
                <c:pt idx="113">
                  <c:v>6.2293867648686057</c:v>
                </c:pt>
                <c:pt idx="114">
                  <c:v>5.836905090977341</c:v>
                </c:pt>
                <c:pt idx="115">
                  <c:v>5.4682665909799404</c:v>
                </c:pt>
                <c:pt idx="116">
                  <c:v>5.1221296841646371</c:v>
                </c:pt>
                <c:pt idx="117">
                  <c:v>4.7972154173344359</c:v>
                </c:pt>
                <c:pt idx="118">
                  <c:v>4.4923061638259707</c:v>
                </c:pt>
                <c:pt idx="119">
                  <c:v>4.2062441081522337</c:v>
                </c:pt>
                <c:pt idx="120">
                  <c:v>3.937929560922985</c:v>
                </c:pt>
                <c:pt idx="121">
                  <c:v>3.6863191428470827</c:v>
                </c:pt>
                <c:pt idx="122">
                  <c:v>3.4504238714017967</c:v>
                </c:pt>
                <c:pt idx="123">
                  <c:v>3.2293071791089378</c:v>
                </c:pt>
                <c:pt idx="124">
                  <c:v>3.0220828882331885</c:v>
                </c:pt>
                <c:pt idx="125">
                  <c:v>2.8279131630650061</c:v>
                </c:pt>
                <c:pt idx="126">
                  <c:v>2.6460064577229736</c:v>
                </c:pt>
                <c:pt idx="127">
                  <c:v>2.4756154745661116</c:v>
                </c:pt>
                <c:pt idx="128">
                  <c:v>2.3160351458065831</c:v>
                </c:pt>
                <c:pt idx="129">
                  <c:v>2.1666006487216665</c:v>
                </c:pt>
                <c:pt idx="130">
                  <c:v>2.026685462948326</c:v>
                </c:pt>
                <c:pt idx="131">
                  <c:v>1.895699476674531</c:v>
                </c:pt>
                <c:pt idx="132">
                  <c:v>1.773087147091716</c:v>
                </c:pt>
                <c:pt idx="133">
                  <c:v>1.6583257192181211</c:v>
                </c:pt>
                <c:pt idx="134">
                  <c:v>1.5509235061211406</c:v>
                </c:pt>
                <c:pt idx="135">
                  <c:v>1.4504182326384212</c:v>
                </c:pt>
                <c:pt idx="136">
                  <c:v>1.3563754439044482</c:v>
                </c:pt>
                <c:pt idx="137">
                  <c:v>1.268386979315679</c:v>
                </c:pt>
                <c:pt idx="138">
                  <c:v>1.1860695119986007</c:v>
                </c:pt>
                <c:pt idx="139">
                  <c:v>1.1090631533685458</c:v>
                </c:pt>
                <c:pt idx="140">
                  <c:v>1.0370301219712226</c:v>
                </c:pt>
                <c:pt idx="141">
                  <c:v>0.96965347547349778</c:v>
                </c:pt>
                <c:pt idx="142">
                  <c:v>0.90663590440589559</c:v>
                </c:pt>
                <c:pt idx="143">
                  <c:v>0.84769858604848858</c:v>
                </c:pt>
                <c:pt idx="144">
                  <c:v>0.79258009668717833</c:v>
                </c:pt>
                <c:pt idx="145">
                  <c:v>0.74103538034245686</c:v>
                </c:pt>
                <c:pt idx="146">
                  <c:v>0.69283477198200627</c:v>
                </c:pt>
                <c:pt idx="147">
                  <c:v>0.64776307316698956</c:v>
                </c:pt>
                <c:pt idx="148">
                  <c:v>0.60561867804525937</c:v>
                </c:pt>
                <c:pt idx="149">
                  <c:v>0.56621274758914275</c:v>
                </c:pt>
                <c:pt idx="150">
                  <c:v>0.52936842997760081</c:v>
                </c:pt>
                <c:pt idx="151">
                  <c:v>0.49492012503947924</c:v>
                </c:pt>
                <c:pt idx="152">
                  <c:v>0.46271279070369131</c:v>
                </c:pt>
                <c:pt idx="153">
                  <c:v>0.43260128944130505</c:v>
                </c:pt>
                <c:pt idx="154">
                  <c:v>0.40444977273167887</c:v>
                </c:pt>
                <c:pt idx="155">
                  <c:v>0.37813110163834973</c:v>
                </c:pt>
                <c:pt idx="156">
                  <c:v>0.353526301638872</c:v>
                </c:pt>
                <c:pt idx="157">
                  <c:v>0.33052404991499335</c:v>
                </c:pt>
                <c:pt idx="158">
                  <c:v>0.30902019337436964</c:v>
                </c:pt>
                <c:pt idx="159">
                  <c:v>0.28891729574156011</c:v>
                </c:pt>
                <c:pt idx="160">
                  <c:v>0.27012421212353521</c:v>
                </c:pt>
                <c:pt idx="161">
                  <c:v>0.25255568952272184</c:v>
                </c:pt>
                <c:pt idx="162">
                  <c:v>0.23613199183816452</c:v>
                </c:pt>
                <c:pt idx="163">
                  <c:v>0.22077854796224444</c:v>
                </c:pt>
                <c:pt idx="164">
                  <c:v>0.20642562164619122</c:v>
                </c:pt>
                <c:pt idx="165">
                  <c:v>0.19300800187206174</c:v>
                </c:pt>
                <c:pt idx="166">
                  <c:v>0.18046471253168056</c:v>
                </c:pt>
                <c:pt idx="167">
                  <c:v>0.16873874027406938</c:v>
                </c:pt>
                <c:pt idx="168">
                  <c:v>0.15777677944198185</c:v>
                </c:pt>
                <c:pt idx="169">
                  <c:v>0.14752899307519923</c:v>
                </c:pt>
                <c:pt idx="170">
                  <c:v>0.13794878901316485</c:v>
                </c:pt>
                <c:pt idx="171">
                  <c:v>0.12899261018228644</c:v>
                </c:pt>
                <c:pt idx="172">
                  <c:v>0.1206197382038022</c:v>
                </c:pt>
                <c:pt idx="173">
                  <c:v>0.11279210950647559</c:v>
                </c:pt>
                <c:pt idx="174">
                  <c:v>0.10547414317458233</c:v>
                </c:pt>
                <c:pt idx="175">
                  <c:v>9.8632579805695231E-2</c:v>
                </c:pt>
                <c:pt idx="176">
                  <c:v>9.2236330694708768E-2</c:v>
                </c:pt>
                <c:pt idx="177">
                  <c:v>8.6256336700413661E-2</c:v>
                </c:pt>
                <c:pt idx="178">
                  <c:v>8.0665436188795639E-2</c:v>
                </c:pt>
                <c:pt idx="179">
                  <c:v>7.5438241483145846E-2</c:v>
                </c:pt>
                <c:pt idx="180">
                  <c:v>7.0551023285101738E-2</c:v>
                </c:pt>
                <c:pt idx="181">
                  <c:v>6.5981602562950756E-2</c:v>
                </c:pt>
                <c:pt idx="182">
                  <c:v>6.1709249434001245E-2</c:v>
                </c:pt>
                <c:pt idx="183">
                  <c:v>5.771458859661413E-2</c:v>
                </c:pt>
                <c:pt idx="184">
                  <c:v>5.3979510894680761E-2</c:v>
                </c:pt>
                <c:pt idx="185">
                  <c:v>5.0487090622987785E-2</c:v>
                </c:pt>
                <c:pt idx="186">
                  <c:v>4.7221508206099855E-2</c:v>
                </c:pt>
                <c:pt idx="187">
                  <c:v>4.4167977906192951E-2</c:v>
                </c:pt>
                <c:pt idx="188">
                  <c:v>4.1312680236741124E-2</c:v>
                </c:pt>
                <c:pt idx="189">
                  <c:v>3.8642698779172056E-2</c:v>
                </c:pt>
                <c:pt idx="190">
                  <c:v>3.6145961118625426E-2</c:v>
                </c:pt>
                <c:pt idx="191">
                  <c:v>3.3811183632829186E-2</c:v>
                </c:pt>
                <c:pt idx="192">
                  <c:v>3.1627819884920319E-2</c:v>
                </c:pt>
                <c:pt idx="193">
                  <c:v>2.9586012386830264E-2</c:v>
                </c:pt>
                <c:pt idx="194">
                  <c:v>2.7676547514689592E-2</c:v>
                </c:pt>
                <c:pt idx="195">
                  <c:v>2.5890813371635318E-2</c:v>
                </c:pt>
                <c:pt idx="196">
                  <c:v>2.4220760406474143E-2</c:v>
                </c:pt>
                <c:pt idx="197">
                  <c:v>2.2658864608921081E-2</c:v>
                </c:pt>
                <c:pt idx="198">
                  <c:v>2.1198093113636733E-2</c:v>
                </c:pt>
                <c:pt idx="199">
                  <c:v>1.9831872056072303E-2</c:v>
                </c:pt>
                <c:pt idx="200">
                  <c:v>1.8554056533244632E-2</c:v>
                </c:pt>
                <c:pt idx="201">
                  <c:v>1.7358902532042482E-2</c:v>
                </c:pt>
                <c:pt idx="202">
                  <c:v>1.6241040696543231E-2</c:v>
                </c:pt>
                <c:pt idx="203">
                  <c:v>1.5195451814139616E-2</c:v>
                </c:pt>
                <c:pt idx="204">
                  <c:v>1.4217443908067421E-2</c:v>
                </c:pt>
                <c:pt idx="205">
                  <c:v>1.3302630831221213E-2</c:v>
                </c:pt>
                <c:pt idx="206">
                  <c:v>1.2446912262976152E-2</c:v>
                </c:pt>
                <c:pt idx="207">
                  <c:v>1.1646455017128174E-2</c:v>
                </c:pt>
                <c:pt idx="208">
                  <c:v>1.0897675575049295E-2</c:v>
                </c:pt>
                <c:pt idx="209">
                  <c:v>1.0197223763755908E-2</c:v>
                </c:pt>
                <c:pt idx="210">
                  <c:v>9.5419675038267426E-3</c:v>
                </c:pt>
                <c:pt idx="211">
                  <c:v>8.928978557010572E-3</c:v>
                </c:pt>
                <c:pt idx="212">
                  <c:v>8.3555192079482477E-3</c:v>
                </c:pt>
                <c:pt idx="213">
                  <c:v>7.819029818723882E-3</c:v>
                </c:pt>
                <c:pt idx="214">
                  <c:v>7.3171171989703391E-3</c:v>
                </c:pt>
                <c:pt idx="215">
                  <c:v>6.8475437380040097E-3</c:v>
                </c:pt>
                <c:pt idx="216">
                  <c:v>6.4082172489736532E-3</c:v>
                </c:pt>
                <c:pt idx="217">
                  <c:v>5.9971814782839852E-3</c:v>
                </c:pt>
                <c:pt idx="218">
                  <c:v>5.6126072366223436E-3</c:v>
                </c:pt>
                <c:pt idx="219">
                  <c:v>5.2527841107813189E-3</c:v>
                </c:pt>
                <c:pt idx="220">
                  <c:v>4.9161127181478175E-3</c:v>
                </c:pt>
                <c:pt idx="221">
                  <c:v>4.6010974682344765E-3</c:v>
                </c:pt>
                <c:pt idx="222">
                  <c:v>4.3063397979676964E-3</c:v>
                </c:pt>
                <c:pt idx="223">
                  <c:v>4.0305318496333883E-3</c:v>
                </c:pt>
                <c:pt idx="224">
                  <c:v>3.7724505624246807E-3</c:v>
                </c:pt>
                <c:pt idx="225">
                  <c:v>3.5309521504466E-3</c:v>
                </c:pt>
                <c:pt idx="226">
                  <c:v>3.3049669418154714E-3</c:v>
                </c:pt>
                <c:pt idx="227">
                  <c:v>3.0934945551591283E-3</c:v>
                </c:pt>
                <c:pt idx="228">
                  <c:v>2.8955993913807447E-3</c:v>
                </c:pt>
                <c:pt idx="229">
                  <c:v>2.7104064200057674E-3</c:v>
                </c:pt>
                <c:pt idx="230">
                  <c:v>2.5370972407898363E-3</c:v>
                </c:pt>
                <c:pt idx="231">
                  <c:v>2.3749064025375172E-3</c:v>
                </c:pt>
                <c:pt idx="232">
                  <c:v>2.2231179622671901E-3</c:v>
                </c:pt>
                <c:pt idx="233">
                  <c:v>2.0810622689668651E-3</c:v>
                </c:pt>
                <c:pt idx="234">
                  <c:v>1.9481129572225565E-3</c:v>
                </c:pt>
                <c:pt idx="235">
                  <c:v>1.823684136965237E-3</c:v>
                </c:pt>
                <c:pt idx="236">
                  <c:v>1.7072277664915007E-3</c:v>
                </c:pt>
                <c:pt idx="237">
                  <c:v>1.5982311967525664E-3</c:v>
                </c:pt>
                <c:pt idx="238">
                  <c:v>1.4962148756979493E-3</c:v>
                </c:pt>
                <c:pt idx="239">
                  <c:v>1.4007302021970599E-3</c:v>
                </c:pt>
                <c:pt idx="240">
                  <c:v>1.3113575197487226E-3</c:v>
                </c:pt>
                <c:pt idx="241">
                  <c:v>1.227704240833692E-3</c:v>
                </c:pt>
                <c:pt idx="242">
                  <c:v>1.149403093364143E-3</c:v>
                </c:pt>
                <c:pt idx="243">
                  <c:v>1.0761104812467659E-3</c:v>
                </c:pt>
                <c:pt idx="244">
                  <c:v>1.0075049515992579E-3</c:v>
                </c:pt>
                <c:pt idx="245">
                  <c:v>9.4328576165061669E-4</c:v>
                </c:pt>
                <c:pt idx="246">
                  <c:v>8.8317153881199901E-4</c:v>
                </c:pt>
                <c:pt idx="247">
                  <c:v>8.2689902783292853E-4</c:v>
                </c:pt>
                <c:pt idx="248">
                  <c:v>7.742219193566911E-4</c:v>
                </c:pt>
                <c:pt idx="249">
                  <c:v>7.2490975456236044E-4</c:v>
                </c:pt>
                <c:pt idx="250">
                  <c:v>6.787469009276975E-4</c:v>
                </c:pt>
                <c:pt idx="251">
                  <c:v>6.3553159447362782E-4</c:v>
                </c:pt>
                <c:pt idx="252">
                  <c:v>5.9507504415503502E-4</c:v>
                </c:pt>
                <c:pt idx="253">
                  <c:v>5.5720059434670704E-4</c:v>
                </c:pt>
                <c:pt idx="254">
                  <c:v>5.2174294163789619E-4</c:v>
                </c:pt>
                <c:pt idx="255">
                  <c:v>4.8854740239748489E-4</c:v>
                </c:pt>
                <c:pt idx="256">
                  <c:v>4.5746922780360737E-4</c:v>
                </c:pt>
                <c:pt idx="257">
                  <c:v>4.2837296324683391E-4</c:v>
                </c:pt>
                <c:pt idx="258">
                  <c:v>4.0113184921935032E-4</c:v>
                </c:pt>
                <c:pt idx="259">
                  <c:v>3.756272609901033E-4</c:v>
                </c:pt>
                <c:pt idx="260">
                  <c:v>3.5174818454460684E-4</c:v>
                </c:pt>
                <c:pt idx="261">
                  <c:v>3.293907264302818E-4</c:v>
                </c:pt>
                <c:pt idx="262">
                  <c:v>3.0845765530425773E-4</c:v>
                </c:pt>
                <c:pt idx="263">
                  <c:v>2.888579731224896E-4</c:v>
                </c:pt>
                <c:pt idx="264">
                  <c:v>2.705065140469793E-4</c:v>
                </c:pt>
                <c:pt idx="265">
                  <c:v>2.5332356926896998E-4</c:v>
                </c:pt>
                <c:pt idx="266">
                  <c:v>2.3723453606745552E-4</c:v>
                </c:pt>
                <c:pt idx="267">
                  <c:v>2.2216958953000368E-4</c:v>
                </c:pt>
                <c:pt idx="268">
                  <c:v>2.0806337546538283E-4</c:v>
                </c:pt>
                <c:pt idx="269">
                  <c:v>1.9485472313394568E-4</c:v>
                </c:pt>
                <c:pt idx="270">
                  <c:v>1.824863765115107E-4</c:v>
                </c:pt>
                <c:pt idx="271">
                  <c:v>1.7090474288535327E-4</c:v>
                </c:pt>
                <c:pt idx="272">
                  <c:v>1.6005965765960713E-4</c:v>
                </c:pt>
                <c:pt idx="273">
                  <c:v>1.4990416432017652E-4</c:v>
                </c:pt>
                <c:pt idx="274">
                  <c:v>1.4039430857813745E-4</c:v>
                </c:pt>
                <c:pt idx="275">
                  <c:v>1.3148894577368124E-4</c:v>
                </c:pt>
                <c:pt idx="276">
                  <c:v>1.2314956068263088E-4</c:v>
                </c:pt>
                <c:pt idx="277">
                  <c:v>1.1534009892402434E-4</c:v>
                </c:pt>
                <c:pt idx="278">
                  <c:v>1.0802680921747889E-4</c:v>
                </c:pt>
                <c:pt idx="279">
                  <c:v>1.011780957907885E-4</c:v>
                </c:pt>
                <c:pt idx="280">
                  <c:v>9.4764380280110952E-5</c:v>
                </c:pt>
                <c:pt idx="281">
                  <c:v>8.8757972510982027E-5</c:v>
                </c:pt>
                <c:pt idx="282">
                  <c:v>8.3132949586268764E-5</c:v>
                </c:pt>
                <c:pt idx="283">
                  <c:v>7.786504274415041E-5</c:v>
                </c:pt>
                <c:pt idx="284">
                  <c:v>7.2931531486443855E-5</c:v>
                </c:pt>
                <c:pt idx="285">
                  <c:v>6.8311144506070687E-5</c:v>
                </c:pt>
                <c:pt idx="286">
                  <c:v>6.398396697703596E-5</c:v>
                </c:pt>
                <c:pt idx="287">
                  <c:v>5.9931353795583426E-5</c:v>
                </c:pt>
                <c:pt idx="288">
                  <c:v>5.6135848389312528E-5</c:v>
                </c:pt>
                <c:pt idx="289">
                  <c:v>5.2581106736337152E-5</c:v>
                </c:pt>
                <c:pt idx="290">
                  <c:v>4.9251826257128431E-5</c:v>
                </c:pt>
                <c:pt idx="291">
                  <c:v>4.6133679266816325E-5</c:v>
                </c:pt>
                <c:pt idx="292">
                  <c:v>4.3213250693960174E-5</c:v>
                </c:pt>
                <c:pt idx="293">
                  <c:v>4.0477979790889479E-5</c:v>
                </c:pt>
                <c:pt idx="294">
                  <c:v>3.7916105578995668E-5</c:v>
                </c:pt>
                <c:pt idx="295">
                  <c:v>3.5516615789366266E-5</c:v>
                </c:pt>
                <c:pt idx="296">
                  <c:v>3.3269199072768825E-5</c:v>
                </c:pt>
                <c:pt idx="297">
                  <c:v>3.116420027012362E-5</c:v>
                </c:pt>
                <c:pt idx="298">
                  <c:v>2.9192578545823934E-5</c:v>
                </c:pt>
                <c:pt idx="299">
                  <c:v>2.7345868200744756E-5</c:v>
                </c:pt>
                <c:pt idx="300">
                  <c:v>2.5616141992154274E-5</c:v>
                </c:pt>
                <c:pt idx="301">
                  <c:v>2.3995976800202633E-5</c:v>
                </c:pt>
                <c:pt idx="302">
                  <c:v>2.2478421489843689E-5</c:v>
                </c:pt>
                <c:pt idx="303">
                  <c:v>2.1056966827453495E-5</c:v>
                </c:pt>
                <c:pt idx="304">
                  <c:v>1.9725517320948149E-5</c:v>
                </c:pt>
                <c:pt idx="305">
                  <c:v>1.847836485896503E-5</c:v>
                </c:pt>
                <c:pt idx="306">
                  <c:v>1.7310164034188934E-5</c:v>
                </c:pt>
                <c:pt idx="307">
                  <c:v>1.6215909043817729E-5</c:v>
                </c:pt>
                <c:pt idx="308">
                  <c:v>1.5190912064054988E-5</c:v>
                </c:pt>
                <c:pt idx="309">
                  <c:v>1.4230783006257511E-5</c:v>
                </c:pt>
                <c:pt idx="310">
                  <c:v>1.3331410565324695E-5</c:v>
                </c:pt>
                <c:pt idx="311">
                  <c:v>1.2488944476803027E-5</c:v>
                </c:pt>
                <c:pt idx="312">
                  <c:v>1.1699778906940448E-5</c:v>
                </c:pt>
                <c:pt idx="313">
                  <c:v>1.0960536902298326E-5</c:v>
                </c:pt>
                <c:pt idx="314">
                  <c:v>1.0268055830568857E-5</c:v>
                </c:pt>
                <c:pt idx="315">
                  <c:v>9.619373750737374E-6</c:v>
                </c:pt>
                <c:pt idx="316">
                  <c:v>9.0117166515013181E-6</c:v>
                </c:pt>
                <c:pt idx="317">
                  <c:v>8.4424865035711339E-6</c:v>
                </c:pt>
                <c:pt idx="318">
                  <c:v>7.9092500728005969E-6</c:v>
                </c:pt>
                <c:pt idx="319">
                  <c:v>7.4097284468545127E-6</c:v>
                </c:pt>
                <c:pt idx="320">
                  <c:v>6.9417872286051644E-6</c:v>
                </c:pt>
                <c:pt idx="321">
                  <c:v>6.5034273544707506E-6</c:v>
                </c:pt>
                <c:pt idx="322">
                  <c:v>6.0927764972853918E-6</c:v>
                </c:pt>
                <c:pt idx="323">
                  <c:v>5.7080810163297755E-6</c:v>
                </c:pt>
                <c:pt idx="324">
                  <c:v>5.3476984199664264E-6</c:v>
                </c:pt>
                <c:pt idx="325">
                  <c:v>5.0100903084893111E-6</c:v>
                </c:pt>
                <c:pt idx="326">
                  <c:v>4.6938157653143053E-6</c:v>
                </c:pt>
                <c:pt idx="327">
                  <c:v>4.3975251688838684E-6</c:v>
                </c:pt>
                <c:pt idx="328">
                  <c:v>4.1199543982739621E-6</c:v>
                </c:pt>
                <c:pt idx="329">
                  <c:v>3.8599194075668563E-6</c:v>
                </c:pt>
                <c:pt idx="330">
                  <c:v>3.6163111448680218E-6</c:v>
                </c:pt>
                <c:pt idx="331">
                  <c:v>3.3880907947168441E-6</c:v>
                </c:pt>
                <c:pt idx="332">
                  <c:v>3.1742853223018099E-6</c:v>
                </c:pt>
                <c:pt idx="333">
                  <c:v>2.9739833015675719E-6</c:v>
                </c:pt>
                <c:pt idx="334">
                  <c:v>2.786331008260279E-6</c:v>
                </c:pt>
                <c:pt idx="335">
                  <c:v>2.6105287611589918E-6</c:v>
                </c:pt>
                <c:pt idx="336">
                  <c:v>2.445827495580192E-6</c:v>
                </c:pt>
                <c:pt idx="337">
                  <c:v>2.2915255547337615E-6</c:v>
                </c:pt>
                <c:pt idx="338">
                  <c:v>2.1469656849712681E-6</c:v>
                </c:pt>
                <c:pt idx="339">
                  <c:v>2.0115322212532853E-6</c:v>
                </c:pt>
                <c:pt idx="340">
                  <c:v>1.8846484521685775E-6</c:v>
                </c:pt>
                <c:pt idx="341">
                  <c:v>1.765774151523895E-6</c:v>
                </c:pt>
                <c:pt idx="342">
                  <c:v>1.6544032670618977E-6</c:v>
                </c:pt>
                <c:pt idx="343">
                  <c:v>1.5500617554114774E-6</c:v>
                </c:pt>
                <c:pt idx="344">
                  <c:v>1.4523055550480653E-6</c:v>
                </c:pt>
                <c:pt idx="345">
                  <c:v>1.3607186870960773E-6</c:v>
                </c:pt>
                <c:pt idx="346">
                  <c:v>1.2749114771756413E-6</c:v>
                </c:pt>
                <c:pt idx="347">
                  <c:v>1.1945188896603547E-6</c:v>
                </c:pt>
                <c:pt idx="348">
                  <c:v>1.1191989682756623E-6</c:v>
                </c:pt>
                <c:pt idx="349">
                  <c:v>1.0486313744712975E-6</c:v>
                </c:pt>
                <c:pt idx="350">
                  <c:v>9.8251601945313986E-7</c:v>
                </c:pt>
                <c:pt idx="351">
                  <c:v>9.2057178257107739E-7</c:v>
                </c:pt>
                <c:pt idx="352">
                  <c:v>8.625353104337882E-7</c:v>
                </c:pt>
                <c:pt idx="353">
                  <c:v>8.0815989341267693E-7</c:v>
                </c:pt>
                <c:pt idx="354">
                  <c:v>7.5721441191216703E-7</c:v>
                </c:pt>
                <c:pt idx="355">
                  <c:v>7.0948235020234587E-7</c:v>
                </c:pt>
                <c:pt idx="356">
                  <c:v>6.6476087274553555E-7</c:v>
                </c:pt>
                <c:pt idx="357">
                  <c:v>6.2285995854163534E-7</c:v>
                </c:pt>
                <c:pt idx="358">
                  <c:v>5.8360159108309262E-7</c:v>
                </c:pt>
                <c:pt idx="359">
                  <c:v>5.4681899901814365E-7</c:v>
                </c:pt>
                <c:pt idx="360">
                  <c:v>5.1235594483688572E-7</c:v>
                </c:pt>
                <c:pt idx="361">
                  <c:v>4.8006605895157415E-7</c:v>
                </c:pt>
                <c:pt idx="362">
                  <c:v>4.4981221573157523E-7</c:v>
                </c:pt>
                <c:pt idx="363">
                  <c:v>4.2146594919253313E-7</c:v>
                </c:pt>
                <c:pt idx="364">
                  <c:v>3.9490690544063006E-7</c:v>
                </c:pt>
              </c:numCache>
            </c:numRef>
          </c:val>
          <c:smooth val="0"/>
          <c:extLst>
            <c:ext xmlns:c16="http://schemas.microsoft.com/office/drawing/2014/chart" uri="{C3380CC4-5D6E-409C-BE32-E72D297353CC}">
              <c16:uniqueId val="{00000015-0B39-43D1-882C-62620C426B87}"/>
            </c:ext>
          </c:extLst>
        </c:ser>
        <c:ser>
          <c:idx val="9"/>
          <c:order val="4"/>
          <c:tx>
            <c:strRef>
              <c:f>Calculation!$AV$2</c:f>
              <c:strCache>
                <c:ptCount val="1"/>
                <c:pt idx="0">
                  <c:v> Specialist medical practioner (ICU-ECMO) Needed</c:v>
                </c:pt>
              </c:strCache>
            </c:strRef>
          </c:tx>
          <c:spPr>
            <a:ln w="15875" cap="rnd">
              <a:solidFill>
                <a:schemeClr val="accent4">
                  <a:lumMod val="40000"/>
                  <a:lumOff val="60000"/>
                </a:schemeClr>
              </a:solidFill>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[0]!ECMOPhysicians</c:f>
              <c:numCache>
                <c:formatCode>0.0000</c:formatCode>
                <c:ptCount val="365"/>
                <c:pt idx="0">
                  <c:v>6.6239397351723235E-5</c:v>
                </c:pt>
                <c:pt idx="1">
                  <c:v>9.2067397749018954E-5</c:v>
                </c:pt>
                <c:pt idx="2">
                  <c:v>1.2857012226825455E-4</c:v>
                </c:pt>
                <c:pt idx="3">
                  <c:v>1.8009531432385263E-4</c:v>
                </c:pt>
                <c:pt idx="4">
                  <c:v>2.5276702197136102E-4</c:v>
                </c:pt>
                <c:pt idx="5">
                  <c:v>3.5520994394807579E-4</c:v>
                </c:pt>
                <c:pt idx="6">
                  <c:v>4.9956847620228804E-4</c:v>
                </c:pt>
                <c:pt idx="7">
                  <c:v>7.0293962548483263E-4</c:v>
                </c:pt>
                <c:pt idx="8">
                  <c:v>9.8938642830181901E-4</c:v>
                </c:pt>
                <c:pt idx="9">
                  <c:v>1.3927641881968144E-3</c:v>
                </c:pt>
                <c:pt idx="10">
                  <c:v>1.9253222825449377E-3</c:v>
                </c:pt>
                <c:pt idx="11">
                  <c:v>2.6134393500733249E-3</c:v>
                </c:pt>
                <c:pt idx="12">
                  <c:v>3.4827030987277371E-3</c:v>
                </c:pt>
                <c:pt idx="13">
                  <c:v>4.555027692894043E-3</c:v>
                </c:pt>
                <c:pt idx="14">
                  <c:v>5.8450338853304109E-3</c:v>
                </c:pt>
                <c:pt idx="15">
                  <c:v>7.3559319935502824E-3</c:v>
                </c:pt>
                <c:pt idx="16">
                  <c:v>9.0753371486685941E-3</c:v>
                </c:pt>
                <c:pt idx="17">
                  <c:v>1.097162608432024E-2</c:v>
                </c:pt>
                <c:pt idx="18">
                  <c:v>1.2991567860041462E-2</c:v>
                </c:pt>
                <c:pt idx="19">
                  <c:v>1.5059975572801362E-2</c:v>
                </c:pt>
                <c:pt idx="20">
                  <c:v>1.7473991901809899E-2</c:v>
                </c:pt>
                <c:pt idx="21">
                  <c:v>2.0286554425207534E-2</c:v>
                </c:pt>
                <c:pt idx="22">
                  <c:v>2.3558044422606405E-2</c:v>
                </c:pt>
                <c:pt idx="23">
                  <c:v>2.7356994317297441E-2</c:v>
                </c:pt>
                <c:pt idx="24">
                  <c:v>3.176074023791034E-2</c:v>
                </c:pt>
                <c:pt idx="25">
                  <c:v>3.6855958686116588E-2</c:v>
                </c:pt>
                <c:pt idx="26">
                  <c:v>4.2739003729449623E-2</c:v>
                </c:pt>
                <c:pt idx="27">
                  <c:v>4.9515933574571784E-2</c:v>
                </c:pt>
                <c:pt idx="28">
                  <c:v>5.7302083015936783E-2</c:v>
                </c:pt>
                <c:pt idx="29">
                  <c:v>6.622100223487859E-2</c:v>
                </c:pt>
                <c:pt idx="30">
                  <c:v>7.640254538236127E-2</c:v>
                </c:pt>
                <c:pt idx="31">
                  <c:v>8.7979859168415706E-2</c:v>
                </c:pt>
                <c:pt idx="32">
                  <c:v>0.10108500017812333</c:v>
                </c:pt>
                <c:pt idx="33">
                  <c:v>0.11584291146688477</c:v>
                </c:pt>
                <c:pt idx="34">
                  <c:v>0.13236352986880559</c:v>
                </c:pt>
                <c:pt idx="35">
                  <c:v>0.15073189456489167</c:v>
                </c:pt>
                <c:pt idx="36">
                  <c:v>0.17099630514837247</c:v>
                </c:pt>
                <c:pt idx="37">
                  <c:v>0.1931548503400472</c:v>
                </c:pt>
                <c:pt idx="38">
                  <c:v>0.21714100155935048</c:v>
                </c:pt>
                <c:pt idx="39">
                  <c:v>0.2428094209515019</c:v>
                </c:pt>
                <c:pt idx="40">
                  <c:v>0.2699236187786509</c:v>
                </c:pt>
                <c:pt idx="41">
                  <c:v>0.29814751491544755</c:v>
                </c:pt>
                <c:pt idx="42">
                  <c:v>0.32704317764538471</c:v>
                </c:pt>
                <c:pt idx="43">
                  <c:v>0.35607687484041423</c:v>
                </c:pt>
                <c:pt idx="44">
                  <c:v>0.38463494791201869</c:v>
                </c:pt>
                <c:pt idx="45">
                  <c:v>0.41204986521657161</c:v>
                </c:pt>
                <c:pt idx="46">
                  <c:v>0.43763523436276081</c:v>
                </c:pt>
                <c:pt idx="47">
                  <c:v>0.4607268312454923</c:v>
                </c:pt>
                <c:pt idx="48">
                  <c:v>0.48072525003518746</c:v>
                </c:pt>
                <c:pt idx="49">
                  <c:v>0.49713502348548794</c:v>
                </c:pt>
                <c:pt idx="50">
                  <c:v>0.50959529835511741</c:v>
                </c:pt>
                <c:pt idx="51">
                  <c:v>0.51789839730369625</c:v>
                </c:pt>
                <c:pt idx="52">
                  <c:v>0.52199457165522345</c:v>
                </c:pt>
                <c:pt idx="53">
                  <c:v>0.52198344955538045</c:v>
                </c:pt>
                <c:pt idx="54">
                  <c:v>0.51809457590064123</c:v>
                </c:pt>
                <c:pt idx="55">
                  <c:v>0.51066063443513088</c:v>
                </c:pt>
                <c:pt idx="56">
                  <c:v>0.50008729877421387</c:v>
                </c:pt>
                <c:pt idx="57">
                  <c:v>0.48682328172711276</c:v>
                </c:pt>
                <c:pt idx="58">
                  <c:v>0.47133329900106674</c:v>
                </c:pt>
                <c:pt idx="59">
                  <c:v>0.45407562977262544</c:v>
                </c:pt>
                <c:pt idx="60">
                  <c:v>0.43548498487555737</c:v>
                </c:pt>
                <c:pt idx="61">
                  <c:v>0.41596062944258827</c:v>
                </c:pt>
                <c:pt idx="62">
                  <c:v>0.39585920171904376</c:v>
                </c:pt>
                <c:pt idx="63">
                  <c:v>0.37549140587068375</c:v>
                </c:pt>
                <c:pt idx="64">
                  <c:v>0.35512168039170072</c:v>
                </c:pt>
                <c:pt idx="65">
                  <c:v>0.33496999224069857</c:v>
                </c:pt>
                <c:pt idx="66">
                  <c:v>0.31521502408060281</c:v>
                </c:pt>
                <c:pt idx="67">
                  <c:v>0.29599816590254757</c:v>
                </c:pt>
                <c:pt idx="68">
                  <c:v>0.27742786548442738</c:v>
                </c:pt>
                <c:pt idx="69">
                  <c:v>0.25958401939991216</c:v>
                </c:pt>
                <c:pt idx="70">
                  <c:v>0.24252219123459498</c:v>
                </c:pt>
                <c:pt idx="71">
                  <c:v>0.2262775253834558</c:v>
                </c:pt>
                <c:pt idx="72">
                  <c:v>0.21086828541398686</c:v>
                </c:pt>
                <c:pt idx="73">
                  <c:v>0.19629898890639469</c:v>
                </c:pt>
                <c:pt idx="74">
                  <c:v>0.18256313961997134</c:v>
                </c:pt>
                <c:pt idx="75">
                  <c:v>0.16964557619114359</c:v>
                </c:pt>
                <c:pt idx="76">
                  <c:v>0.15752446722583038</c:v>
                </c:pt>
                <c:pt idx="77">
                  <c:v>0.14617298790655525</c:v>
                </c:pt>
                <c:pt idx="78">
                  <c:v>0.1355607148517394</c:v>
                </c:pt>
                <c:pt idx="79">
                  <c:v>0.12565477523925753</c:v>
                </c:pt>
                <c:pt idx="80">
                  <c:v>0.11642078406857666</c:v>
                </c:pt>
                <c:pt idx="81">
                  <c:v>0.10782360053209987</c:v>
                </c:pt>
                <c:pt idx="82">
                  <c:v>9.9827931232162312E-2</c:v>
                </c:pt>
                <c:pt idx="83">
                  <c:v>9.2398804697997758E-2</c:v>
                </c:pt>
                <c:pt idx="84">
                  <c:v>8.5501938501259103E-2</c:v>
                </c:pt>
                <c:pt idx="85">
                  <c:v>7.9104017338992832E-2</c:v>
                </c:pt>
                <c:pt idx="86">
                  <c:v>7.3172897798733469E-2</c:v>
                </c:pt>
                <c:pt idx="87">
                  <c:v>6.7677753158196921E-2</c:v>
                </c:pt>
                <c:pt idx="88">
                  <c:v>6.2589169497946462E-2</c:v>
                </c:pt>
                <c:pt idx="89">
                  <c:v>5.7879202603257927E-2</c:v>
                </c:pt>
                <c:pt idx="90">
                  <c:v>5.3521403578591871E-2</c:v>
                </c:pt>
                <c:pt idx="91">
                  <c:v>4.9490819769163287E-2</c:v>
                </c:pt>
                <c:pt idx="92">
                  <c:v>4.5763976453208108E-2</c:v>
                </c:pt>
                <c:pt idx="93">
                  <c:v>4.2318843810781999E-2</c:v>
                </c:pt>
                <c:pt idx="94">
                  <c:v>3.9134792867167305E-2</c:v>
                </c:pt>
                <c:pt idx="95">
                  <c:v>3.6192543430250815E-2</c:v>
                </c:pt>
                <c:pt idx="96">
                  <c:v>3.3474106472900417E-2</c:v>
                </c:pt>
                <c:pt idx="97">
                  <c:v>3.0962722937001093E-2</c:v>
                </c:pt>
                <c:pt idx="98">
                  <c:v>2.8642800541121366E-2</c:v>
                </c:pt>
                <c:pt idx="99">
                  <c:v>2.6499849846428541E-2</c:v>
                </c:pt>
                <c:pt idx="100">
                  <c:v>2.4520420564855792E-2</c:v>
                </c:pt>
                <c:pt idx="101">
                  <c:v>2.2692038870593113E-2</c:v>
                </c:pt>
                <c:pt idx="102">
                  <c:v>2.100314629301988E-2</c:v>
                </c:pt>
                <c:pt idx="103">
                  <c:v>1.9443040619683712E-2</c:v>
                </c:pt>
                <c:pt idx="104">
                  <c:v>1.8001819116328976E-2</c:v>
                </c:pt>
                <c:pt idx="105">
                  <c:v>1.6670324272622699E-2</c:v>
                </c:pt>
                <c:pt idx="106">
                  <c:v>1.5440092203185811E-2</c:v>
                </c:pt>
                <c:pt idx="107">
                  <c:v>1.4303303770510383E-2</c:v>
                </c:pt>
                <c:pt idx="108">
                  <c:v>1.3252738446555628E-2</c:v>
                </c:pt>
                <c:pt idx="109">
                  <c:v>1.228173089094424E-2</c:v>
                </c:pt>
                <c:pt idx="110">
                  <c:v>1.1384130193781962E-2</c:v>
                </c:pt>
                <c:pt idx="111">
                  <c:v>1.0554261708572692E-2</c:v>
                </c:pt>
                <c:pt idx="112">
                  <c:v>9.7868913841454228E-3</c:v>
                </c:pt>
                <c:pt idx="113">
                  <c:v>9.0771924928181851E-3</c:v>
                </c:pt>
                <c:pt idx="114">
                  <c:v>8.4207146442617023E-3</c:v>
                </c:pt>
                <c:pt idx="115">
                  <c:v>7.8133549699118728E-3</c:v>
                </c:pt>
                <c:pt idx="116">
                  <c:v>7.2513313606724847E-3</c:v>
                </c:pt>
                <c:pt idx="117">
                  <c:v>6.7311576405143609E-3</c:v>
                </c:pt>
                <c:pt idx="118">
                  <c:v>6.2496205599768938E-3</c:v>
                </c:pt>
                <c:pt idx="119">
                  <c:v>5.8037584961516467E-3</c:v>
                </c:pt>
                <c:pt idx="120">
                  <c:v>5.3908417491811645E-3</c:v>
                </c:pt>
                <c:pt idx="121">
                  <c:v>5.0083543293994006E-3</c:v>
                </c:pt>
                <c:pt idx="122">
                  <c:v>4.6539771337776028E-3</c:v>
                </c:pt>
                <c:pt idx="123">
                  <c:v>4.325572415165172E-3</c:v>
                </c:pt>
                <c:pt idx="124">
                  <c:v>4.0211694528021055E-3</c:v>
                </c:pt>
                <c:pt idx="125">
                  <c:v>3.7389513376291906E-3</c:v>
                </c:pt>
                <c:pt idx="126">
                  <c:v>3.4772427909553635E-3</c:v>
                </c:pt>
                <c:pt idx="127">
                  <c:v>3.2344989399977673E-3</c:v>
                </c:pt>
                <c:pt idx="128">
                  <c:v>3.0092949786428495E-3</c:v>
                </c:pt>
                <c:pt idx="129">
                  <c:v>2.8003166464520431E-3</c:v>
                </c:pt>
                <c:pt idx="130">
                  <c:v>2.6063514634282379E-3</c:v>
                </c:pt>
                <c:pt idx="131">
                  <c:v>2.4262806623522445E-3</c:v>
                </c:pt>
                <c:pt idx="132">
                  <c:v>2.2590717645817535E-3</c:v>
                </c:pt>
                <c:pt idx="133">
                  <c:v>2.1037717490724702E-3</c:v>
                </c:pt>
                <c:pt idx="134">
                  <c:v>1.9595007680311477E-3</c:v>
                </c:pt>
                <c:pt idx="135">
                  <c:v>1.8254463660446582E-3</c:v>
                </c:pt>
                <c:pt idx="136">
                  <c:v>1.7008581627513367E-3</c:v>
                </c:pt>
                <c:pt idx="137">
                  <c:v>1.5850429621372091E-3</c:v>
                </c:pt>
                <c:pt idx="138">
                  <c:v>1.4773602543569713E-3</c:v>
                </c:pt>
                <c:pt idx="139">
                  <c:v>1.3772180786059201E-3</c:v>
                </c:pt>
                <c:pt idx="140">
                  <c:v>1.2840692180131714E-3</c:v>
                </c:pt>
                <c:pt idx="141">
                  <c:v>1.1974076997976746E-3</c:v>
                </c:pt>
                <c:pt idx="142">
                  <c:v>1.116765576035962E-3</c:v>
                </c:pt>
                <c:pt idx="143">
                  <c:v>1.0417099623434747E-3</c:v>
                </c:pt>
                <c:pt idx="144">
                  <c:v>9.7184031357934822E-4</c:v>
                </c:pt>
                <c:pt idx="145">
                  <c:v>9.0678591735628828E-4</c:v>
                </c:pt>
                <c:pt idx="146">
                  <c:v>8.4620358768176796E-4</c:v>
                </c:pt>
                <c:pt idx="147">
                  <c:v>7.8977554248248617E-4</c:v>
                </c:pt>
                <c:pt idx="148">
                  <c:v>7.3720745007924116E-4</c:v>
                </c:pt>
                <c:pt idx="149">
                  <c:v>6.8822663089142841E-4</c:v>
                </c:pt>
                <c:pt idx="150">
                  <c:v>6.4258040176713488E-4</c:v>
                </c:pt>
                <c:pt idx="151">
                  <c:v>6.0003455136251201E-4</c:v>
                </c:pt>
                <c:pt idx="152">
                  <c:v>5.6037193594029536E-4</c:v>
                </c:pt>
                <c:pt idx="153">
                  <c:v>5.2339118582696645E-4</c:v>
                </c:pt>
                <c:pt idx="154">
                  <c:v>4.8890551356789956E-4</c:v>
                </c:pt>
                <c:pt idx="155">
                  <c:v>4.5674161555479906E-4</c:v>
                </c:pt>
                <c:pt idx="156">
                  <c:v>4.2673865957471377E-4</c:v>
                </c:pt>
                <c:pt idx="157">
                  <c:v>3.9874735134996201E-4</c:v>
                </c:pt>
                <c:pt idx="158">
                  <c:v>3.7262907370756146E-4</c:v>
                </c:pt>
                <c:pt idx="159">
                  <c:v>3.4825509253920753E-4</c:v>
                </c:pt>
                <c:pt idx="160">
                  <c:v>3.2550582419226616E-4</c:v>
                </c:pt>
                <c:pt idx="161">
                  <c:v>3.0427015937217582E-4</c:v>
                </c:pt>
                <c:pt idx="162">
                  <c:v>2.8444483904040721E-4</c:v>
                </c:pt>
                <c:pt idx="163">
                  <c:v>2.6593387816192517E-4</c:v>
                </c:pt>
                <c:pt idx="164">
                  <c:v>2.486480334961308E-4</c:v>
                </c:pt>
                <c:pt idx="165">
                  <c:v>2.3250431193610942E-4</c:v>
                </c:pt>
                <c:pt idx="166">
                  <c:v>2.1742551618695788E-4</c:v>
                </c:pt>
                <c:pt idx="167">
                  <c:v>2.0333982483559666E-4</c:v>
                </c:pt>
                <c:pt idx="168">
                  <c:v>1.9018040410454109E-4</c:v>
                </c:pt>
                <c:pt idx="169">
                  <c:v>1.7788504880243537E-4</c:v>
                </c:pt>
                <c:pt idx="170">
                  <c:v>1.6639585018584277E-4</c:v>
                </c:pt>
                <c:pt idx="171">
                  <c:v>1.5565888863212994E-4</c:v>
                </c:pt>
                <c:pt idx="172">
                  <c:v>1.4562394919281712E-4</c:v>
                </c:pt>
                <c:pt idx="173">
                  <c:v>1.3624425825277894E-4</c:v>
                </c:pt>
                <c:pt idx="174">
                  <c:v>1.2747623966317297E-4</c:v>
                </c:pt>
                <c:pt idx="175">
                  <c:v>1.1927928884732186E-4</c:v>
                </c:pt>
                <c:pt idx="176">
                  <c:v>1.1161556349863738E-4</c:v>
                </c:pt>
                <c:pt idx="177">
                  <c:v>1.0444978960019841E-4</c:v>
                </c:pt>
                <c:pt idx="178">
                  <c:v>9.7749081596661369E-5</c:v>
                </c:pt>
                <c:pt idx="179">
                  <c:v>9.1482775642109083E-5</c:v>
                </c:pt>
                <c:pt idx="180">
                  <c:v>8.5622274932568846E-5</c:v>
                </c:pt>
                <c:pt idx="181">
                  <c:v>8.0140906210470056E-5</c:v>
                </c:pt>
                <c:pt idx="182">
                  <c:v>7.5013786599795575E-5</c:v>
                </c:pt>
                <c:pt idx="183">
                  <c:v>7.0217699997006684E-5</c:v>
                </c:pt>
                <c:pt idx="184">
                  <c:v>6.5730982303353902E-5</c:v>
                </c:pt>
                <c:pt idx="185">
                  <c:v>6.1533414839724443E-5</c:v>
                </c:pt>
                <c:pt idx="186">
                  <c:v>5.7606125336708985E-5</c:v>
                </c:pt>
                <c:pt idx="187">
                  <c:v>5.3931495939313985E-5</c:v>
                </c:pt>
                <c:pt idx="188">
                  <c:v>5.0493077709139172E-5</c:v>
                </c:pt>
                <c:pt idx="189">
                  <c:v>4.7275511146731248E-5</c:v>
                </c:pt>
                <c:pt idx="190">
                  <c:v>4.4264452293212183E-5</c:v>
                </c:pt>
                <c:pt idx="191">
                  <c:v>4.1446504004154976E-5</c:v>
                </c:pt>
                <c:pt idx="192">
                  <c:v>3.8809152019560176E-5</c:v>
                </c:pt>
                <c:pt idx="193">
                  <c:v>3.6340705482351006E-5</c:v>
                </c:pt>
                <c:pt idx="194">
                  <c:v>3.4030241584168439E-5</c:v>
                </c:pt>
                <c:pt idx="195">
                  <c:v>3.1867554041262343E-5</c:v>
                </c:pt>
                <c:pt idx="196">
                  <c:v>2.9843105125765947E-5</c:v>
                </c:pt>
                <c:pt idx="197">
                  <c:v>2.7947980998131505E-5</c:v>
                </c:pt>
                <c:pt idx="198">
                  <c:v>2.6173850105352779E-5</c:v>
                </c:pt>
                <c:pt idx="199">
                  <c:v>2.4512924427204526E-5</c:v>
                </c:pt>
                <c:pt idx="200">
                  <c:v>2.2957923368887669E-5</c:v>
                </c:pt>
                <c:pt idx="201">
                  <c:v>2.1502040113116271E-5</c:v>
                </c:pt>
                <c:pt idx="202">
                  <c:v>2.0138910258624663E-5</c:v>
                </c:pt>
                <c:pt idx="203">
                  <c:v>1.8862582584660476E-5</c:v>
                </c:pt>
                <c:pt idx="204">
                  <c:v>1.7667491792737693E-5</c:v>
                </c:pt>
                <c:pt idx="205">
                  <c:v>1.6548433087749553E-5</c:v>
                </c:pt>
                <c:pt idx="206">
                  <c:v>1.5500538470520001E-5</c:v>
                </c:pt>
                <c:pt idx="207">
                  <c:v>1.4519254623102245E-5</c:v>
                </c:pt>
                <c:pt idx="208">
                  <c:v>1.3600322276727845E-5</c:v>
                </c:pt>
                <c:pt idx="209">
                  <c:v>1.2739756960097752E-5</c:v>
                </c:pt>
                <c:pt idx="210">
                  <c:v>1.1933831033147849E-5</c:v>
                </c:pt>
                <c:pt idx="211">
                  <c:v>1.1179056918053286E-5</c:v>
                </c:pt>
                <c:pt idx="212">
                  <c:v>1.0472171445636549E-5</c:v>
                </c:pt>
                <c:pt idx="213">
                  <c:v>9.8101212410262375E-6</c:v>
                </c:pt>
                <c:pt idx="214">
                  <c:v>9.1900490777630752E-6</c:v>
                </c:pt>
                <c:pt idx="215">
                  <c:v>8.6092811347441484E-6</c:v>
                </c:pt>
                <c:pt idx="216">
                  <c:v>8.0653150946783832E-6</c:v>
                </c:pt>
                <c:pt idx="217">
                  <c:v>7.5558090273004896E-6</c:v>
                </c:pt>
                <c:pt idx="218">
                  <c:v>7.078571004379938E-6</c:v>
                </c:pt>
                <c:pt idx="219">
                  <c:v>6.6315493972339059E-6</c:v>
                </c:pt>
                <c:pt idx="220">
                  <c:v>6.2128238110332343E-6</c:v>
                </c:pt>
                <c:pt idx="221">
                  <c:v>5.820596613163779E-6</c:v>
                </c:pt>
                <c:pt idx="222">
                  <c:v>5.4531850159350703E-6</c:v>
                </c:pt>
                <c:pt idx="223">
                  <c:v>5.1090136766286515E-6</c:v>
                </c:pt>
                <c:pt idx="224">
                  <c:v>4.7866077805052864E-6</c:v>
                </c:pt>
                <c:pt idx="225">
                  <c:v>4.4845865745841097E-6</c:v>
                </c:pt>
                <c:pt idx="226">
                  <c:v>4.2016573223480314E-6</c:v>
                </c:pt>
                <c:pt idx="227">
                  <c:v>3.9366096514403132E-6</c:v>
                </c:pt>
                <c:pt idx="228">
                  <c:v>3.6883102684380595E-6</c:v>
                </c:pt>
                <c:pt idx="229">
                  <c:v>3.4556980163975276E-6</c:v>
                </c:pt>
                <c:pt idx="230">
                  <c:v>3.2377792526680298E-6</c:v>
                </c:pt>
                <c:pt idx="231">
                  <c:v>3.0336235258309424E-6</c:v>
                </c:pt>
                <c:pt idx="232">
                  <c:v>2.8423595321453405E-6</c:v>
                </c:pt>
                <c:pt idx="233">
                  <c:v>2.6631713332280724E-6</c:v>
                </c:pt>
                <c:pt idx="234">
                  <c:v>2.4952948176720205E-6</c:v>
                </c:pt>
                <c:pt idx="235">
                  <c:v>2.3380143909311507E-6</c:v>
                </c:pt>
                <c:pt idx="236">
                  <c:v>2.190659878294155E-6</c:v>
                </c:pt>
                <c:pt idx="237">
                  <c:v>2.0526036271946416E-6</c:v>
                </c:pt>
                <c:pt idx="238">
                  <c:v>1.9232577958785733E-6</c:v>
                </c:pt>
                <c:pt idx="239">
                  <c:v>1.8020718162106267E-6</c:v>
                </c:pt>
                <c:pt idx="240">
                  <c:v>1.6885300194134281E-6</c:v>
                </c:pt>
                <c:pt idx="241">
                  <c:v>1.5821494140648695E-6</c:v>
                </c:pt>
                <c:pt idx="242">
                  <c:v>1.4824776065628416E-6</c:v>
                </c:pt>
                <c:pt idx="243">
                  <c:v>1.3890908547742955E-6</c:v>
                </c:pt>
                <c:pt idx="244">
                  <c:v>1.3015922463043142E-6</c:v>
                </c:pt>
                <c:pt idx="245">
                  <c:v>1.2196099932713054E-6</c:v>
                </c:pt>
                <c:pt idx="246">
                  <c:v>1.1427958361024582E-6</c:v>
                </c:pt>
                <c:pt idx="247">
                  <c:v>1.070823549310975E-6</c:v>
                </c:pt>
                <c:pt idx="248">
                  <c:v>1.0033875427239814E-6</c:v>
                </c:pt>
                <c:pt idx="249">
                  <c:v>9.4020155192951736E-7</c:v>
                </c:pt>
                <c:pt idx="250">
                  <c:v>8.8099741225559288E-7</c:v>
                </c:pt>
                <c:pt idx="251">
                  <c:v>8.2552391091415458E-7</c:v>
                </c:pt>
                <c:pt idx="252">
                  <c:v>7.7354571229617121E-7</c:v>
                </c:pt>
                <c:pt idx="253">
                  <c:v>7.2484235168278037E-7</c:v>
                </c:pt>
                <c:pt idx="254">
                  <c:v>6.7920729301926797E-7</c:v>
                </c:pt>
                <c:pt idx="255">
                  <c:v>6.3644704666371706E-7</c:v>
                </c:pt>
                <c:pt idx="256">
                  <c:v>5.9638034320833524E-7</c:v>
                </c:pt>
                <c:pt idx="257">
                  <c:v>5.5883735984857205E-7</c:v>
                </c:pt>
                <c:pt idx="258">
                  <c:v>5.2365899586569062E-7</c:v>
                </c:pt>
                <c:pt idx="259">
                  <c:v>4.9069619421047549E-7</c:v>
                </c:pt>
                <c:pt idx="260">
                  <c:v>4.5980930609717994E-7</c:v>
                </c:pt>
                <c:pt idx="261">
                  <c:v>4.3086749596997561E-7</c:v>
                </c:pt>
                <c:pt idx="262">
                  <c:v>4.0374818415361491E-7</c:v>
                </c:pt>
                <c:pt idx="263">
                  <c:v>3.783365249783954E-7</c:v>
                </c:pt>
                <c:pt idx="264">
                  <c:v>3.5452491786663792E-7</c:v>
                </c:pt>
                <c:pt idx="265">
                  <c:v>3.3221254949897209E-7</c:v>
                </c:pt>
                <c:pt idx="266">
                  <c:v>3.1130496497399402E-7</c:v>
                </c:pt>
                <c:pt idx="267">
                  <c:v>2.9171366610969576E-7</c:v>
                </c:pt>
                <c:pt idx="268">
                  <c:v>2.7335573519403497E-7</c:v>
                </c:pt>
                <c:pt idx="269">
                  <c:v>2.5615348258269366E-7</c:v>
                </c:pt>
                <c:pt idx="270">
                  <c:v>2.4003411658440193E-7</c:v>
                </c:pt>
                <c:pt idx="271">
                  <c:v>2.2492943424325945E-7</c:v>
                </c:pt>
                <c:pt idx="272">
                  <c:v>2.1077553167486882E-7</c:v>
                </c:pt>
                <c:pt idx="273">
                  <c:v>1.9751253274741263E-7</c:v>
                </c:pt>
                <c:pt idx="274">
                  <c:v>1.8508433490182265E-7</c:v>
                </c:pt>
                <c:pt idx="275">
                  <c:v>1.7343837103887129E-7</c:v>
                </c:pt>
                <c:pt idx="276">
                  <c:v>1.62525386495136E-7</c:v>
                </c:pt>
                <c:pt idx="277">
                  <c:v>1.5229923004423788E-7</c:v>
                </c:pt>
                <c:pt idx="278">
                  <c:v>1.4271665820185658E-7</c:v>
                </c:pt>
                <c:pt idx="279">
                  <c:v>1.3373715179227197E-7</c:v>
                </c:pt>
                <c:pt idx="280">
                  <c:v>1.2532274417892246E-7</c:v>
                </c:pt>
                <c:pt idx="281">
                  <c:v>1.1743786031999666E-7</c:v>
                </c:pt>
                <c:pt idx="282">
                  <c:v>1.1004916594635965E-7</c:v>
                </c:pt>
                <c:pt idx="283">
                  <c:v>1.03125426360353E-7</c:v>
                </c:pt>
                <c:pt idx="284">
                  <c:v>9.6637374024348161E-8</c:v>
                </c:pt>
                <c:pt idx="285">
                  <c:v>9.0557584610140353E-8</c:v>
                </c:pt>
                <c:pt idx="286">
                  <c:v>8.486036080716299E-8</c:v>
                </c:pt>
                <c:pt idx="287">
                  <c:v>7.9521623480348544E-8</c:v>
                </c:pt>
                <c:pt idx="288">
                  <c:v>7.4518809743896233E-8</c:v>
                </c:pt>
                <c:pt idx="289">
                  <c:v>6.9830777364129296E-8</c:v>
                </c:pt>
                <c:pt idx="290">
                  <c:v>6.5437715277628328E-8</c:v>
                </c:pt>
                <c:pt idx="291">
                  <c:v>6.1321059730983318E-8</c:v>
                </c:pt>
                <c:pt idx="292">
                  <c:v>5.7463415689550418E-8</c:v>
                </c:pt>
                <c:pt idx="293">
                  <c:v>5.3848483210956942E-8</c:v>
                </c:pt>
                <c:pt idx="294">
                  <c:v>5.0460988496427568E-8</c:v>
                </c:pt>
                <c:pt idx="295">
                  <c:v>4.7286619217633217E-8</c:v>
                </c:pt>
                <c:pt idx="296">
                  <c:v>4.4311963992734861E-8</c:v>
                </c:pt>
                <c:pt idx="297">
                  <c:v>4.1524455622896381E-8</c:v>
                </c:pt>
                <c:pt idx="298">
                  <c:v>3.8912317948960455E-8</c:v>
                </c:pt>
                <c:pt idx="299">
                  <c:v>3.6464516018658191E-8</c:v>
                </c:pt>
                <c:pt idx="300">
                  <c:v>3.417070942974988E-8</c:v>
                </c:pt>
                <c:pt idx="301">
                  <c:v>3.202120858389072E-8</c:v>
                </c:pt>
                <c:pt idx="302">
                  <c:v>3.0006933704212916E-8</c:v>
                </c:pt>
                <c:pt idx="303">
                  <c:v>2.8119376471219853E-8</c:v>
                </c:pt>
                <c:pt idx="304">
                  <c:v>2.6350564015161025E-8</c:v>
                </c:pt>
                <c:pt idx="305">
                  <c:v>2.4693025199497107E-8</c:v>
                </c:pt>
                <c:pt idx="306">
                  <c:v>2.3139759084216684E-8</c:v>
                </c:pt>
                <c:pt idx="307">
                  <c:v>2.1684205259342354E-8</c:v>
                </c:pt>
                <c:pt idx="308">
                  <c:v>2.0320216162831975E-8</c:v>
                </c:pt>
                <c:pt idx="309">
                  <c:v>1.9042031092758419E-8</c:v>
                </c:pt>
                <c:pt idx="310">
                  <c:v>1.7844251809823632E-8</c:v>
                </c:pt>
                <c:pt idx="311">
                  <c:v>1.6721819767624417E-8</c:v>
                </c:pt>
                <c:pt idx="312">
                  <c:v>1.5669994729314438E-8</c:v>
                </c:pt>
                <c:pt idx="313">
                  <c:v>1.4684334697506413E-8</c:v>
                </c:pt>
                <c:pt idx="314">
                  <c:v>1.3760677196347921E-8</c:v>
                </c:pt>
                <c:pt idx="315">
                  <c:v>1.2895121639586185E-8</c:v>
                </c:pt>
                <c:pt idx="316">
                  <c:v>1.208401287247383E-8</c:v>
                </c:pt>
                <c:pt idx="317">
                  <c:v>1.1323925691551135E-8</c:v>
                </c:pt>
                <c:pt idx="318">
                  <c:v>1.0611650414774586E-8</c:v>
                </c:pt>
                <c:pt idx="319">
                  <c:v>9.9441792921832578E-9</c:v>
                </c:pt>
                <c:pt idx="320">
                  <c:v>9.3186938171132408E-9</c:v>
                </c:pt>
                <c:pt idx="321">
                  <c:v>8.7325528086151234E-9</c:v>
                </c:pt>
                <c:pt idx="322">
                  <c:v>8.1832812403411169E-9</c:v>
                </c:pt>
                <c:pt idx="323">
                  <c:v>7.6685597936417614E-9</c:v>
                </c:pt>
                <c:pt idx="324">
                  <c:v>7.1862150886446909E-9</c:v>
                </c:pt>
                <c:pt idx="325">
                  <c:v>6.7342104600336448E-9</c:v>
                </c:pt>
                <c:pt idx="326">
                  <c:v>6.3106373671216564E-9</c:v>
                </c:pt>
                <c:pt idx="327">
                  <c:v>5.913707335498826E-9</c:v>
                </c:pt>
                <c:pt idx="328">
                  <c:v>5.5417444163873989E-9</c:v>
                </c:pt>
                <c:pt idx="329">
                  <c:v>5.1931780857399657E-9</c:v>
                </c:pt>
                <c:pt idx="330">
                  <c:v>4.8665366307835407E-9</c:v>
                </c:pt>
                <c:pt idx="331">
                  <c:v>4.5604408966845839E-9</c:v>
                </c:pt>
                <c:pt idx="332">
                  <c:v>4.2735985013868396E-9</c:v>
                </c:pt>
                <c:pt idx="333">
                  <c:v>4.0047983670309138E-9</c:v>
                </c:pt>
                <c:pt idx="334">
                  <c:v>3.7529056017810442E-9</c:v>
                </c:pt>
                <c:pt idx="335">
                  <c:v>3.5168566970183298E-9</c:v>
                </c:pt>
                <c:pt idx="336">
                  <c:v>3.2956550476539597E-9</c:v>
                </c:pt>
                <c:pt idx="337">
                  <c:v>3.0883667501537062E-9</c:v>
                </c:pt>
                <c:pt idx="338">
                  <c:v>2.8941166243091169E-9</c:v>
                </c:pt>
                <c:pt idx="339">
                  <c:v>2.712084567347965E-9</c:v>
                </c:pt>
                <c:pt idx="340">
                  <c:v>2.5415020499893552E-9</c:v>
                </c:pt>
                <c:pt idx="341">
                  <c:v>2.3816488974096988E-9</c:v>
                </c:pt>
                <c:pt idx="342">
                  <c:v>2.2318502218546825E-9</c:v>
                </c:pt>
                <c:pt idx="343">
                  <c:v>2.0914736096031462E-9</c:v>
                </c:pt>
                <c:pt idx="344">
                  <c:v>1.9599264058804435E-9</c:v>
                </c:pt>
                <c:pt idx="345">
                  <c:v>1.8366532450870131E-9</c:v>
                </c:pt>
                <c:pt idx="346">
                  <c:v>1.7211336839401385E-9</c:v>
                </c:pt>
                <c:pt idx="347">
                  <c:v>1.6128800451080794E-9</c:v>
                </c:pt>
                <c:pt idx="348">
                  <c:v>1.5114352931266617E-9</c:v>
                </c:pt>
                <c:pt idx="349">
                  <c:v>1.416371162014377E-9</c:v>
                </c:pt>
                <c:pt idx="350">
                  <c:v>1.3272863260620136E-9</c:v>
                </c:pt>
                <c:pt idx="351">
                  <c:v>1.2438046749629796E-9</c:v>
                </c:pt>
                <c:pt idx="352">
                  <c:v>1.1655738007207672E-9</c:v>
                </c:pt>
                <c:pt idx="353">
                  <c:v>1.0922634263180906E-9</c:v>
                </c:pt>
                <c:pt idx="354">
                  <c:v>1.0235640570027276E-9</c:v>
                </c:pt>
                <c:pt idx="355">
                  <c:v>9.5918567476771211E-10</c:v>
                </c:pt>
                <c:pt idx="356">
                  <c:v>8.9885648480316492E-10</c:v>
                </c:pt>
                <c:pt idx="357">
                  <c:v>8.423218134963893E-10</c:v>
                </c:pt>
                <c:pt idx="358">
                  <c:v>7.8934299876144242E-10</c:v>
                </c:pt>
                <c:pt idx="359">
                  <c:v>7.3969637823902703E-10</c:v>
                </c:pt>
                <c:pt idx="360">
                  <c:v>6.9317236557967037E-10</c:v>
                </c:pt>
                <c:pt idx="361">
                  <c:v>6.4957455361496577E-10</c:v>
                </c:pt>
                <c:pt idx="362">
                  <c:v>6.0871889411496677E-10</c:v>
                </c:pt>
                <c:pt idx="363">
                  <c:v>5.704329071829474E-10</c:v>
                </c:pt>
                <c:pt idx="364">
                  <c:v>5.3455498280740957E-10</c:v>
                </c:pt>
              </c:numCache>
            </c:numRef>
          </c:val>
          <c:smooth val="0"/>
          <c:extLst>
            <c:ext xmlns:c16="http://schemas.microsoft.com/office/drawing/2014/chart" uri="{C3380CC4-5D6E-409C-BE32-E72D297353CC}">
              <c16:uniqueId val="{00000012-0B39-43D1-882C-62620C426B87}"/>
            </c:ext>
          </c:extLst>
        </c:ser>
        <c:ser>
          <c:idx val="10"/>
          <c:order val="5"/>
          <c:tx>
            <c:strRef>
              <c:f>Calculation!$AW$2</c:f>
              <c:strCache>
                <c:ptCount val="1"/>
                <c:pt idx="0">
                  <c:v> Specialist medical practioner (ICU-RRT) Needed</c:v>
                </c:pt>
              </c:strCache>
            </c:strRef>
          </c:tx>
          <c:spPr>
            <a:ln w="15875" cap="rnd">
              <a:solidFill>
                <a:schemeClr val="accent5">
                  <a:lumMod val="60000"/>
                </a:schemeClr>
              </a:solidFill>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[0]!HemoPhysicians</c:f>
              <c:numCache>
                <c:formatCode>0.0000</c:formatCode>
                <c:ptCount val="365"/>
                <c:pt idx="0">
                  <c:v>1.8431517881378549E-5</c:v>
                </c:pt>
                <c:pt idx="1">
                  <c:v>2.5961552105974434E-5</c:v>
                </c:pt>
                <c:pt idx="2">
                  <c:v>3.6567571435309984E-5</c:v>
                </c:pt>
                <c:pt idx="3">
                  <c:v>5.1505763425938842E-5</c:v>
                </c:pt>
                <c:pt idx="4">
                  <c:v>7.254499126391492E-5</c:v>
                </c:pt>
                <c:pt idx="5">
                  <c:v>1.0217569933908069E-4</c:v>
                </c:pt>
                <c:pt idx="6">
                  <c:v>1.4390362131921588E-4</c:v>
                </c:pt>
                <c:pt idx="7">
                  <c:v>2.0266239752221875E-4</c:v>
                </c:pt>
                <c:pt idx="8">
                  <c:v>2.8539261229237569E-4</c:v>
                </c:pt>
                <c:pt idx="9">
                  <c:v>4.018531221801419E-4</c:v>
                </c:pt>
                <c:pt idx="10">
                  <c:v>5.3746761053424384E-4</c:v>
                </c:pt>
                <c:pt idx="11">
                  <c:v>7.0451943662630469E-4</c:v>
                </c:pt>
                <c:pt idx="12">
                  <c:v>9.0448614692939533E-4</c:v>
                </c:pt>
                <c:pt idx="13">
                  <c:v>1.1364759232312639E-3</c:v>
                </c:pt>
                <c:pt idx="14">
                  <c:v>1.3964071693806177E-3</c:v>
                </c:pt>
                <c:pt idx="15">
                  <c:v>1.6763211974023299E-3</c:v>
                </c:pt>
                <c:pt idx="16">
                  <c:v>1.9639986835786722E-3</c:v>
                </c:pt>
                <c:pt idx="17">
                  <c:v>2.2430581204148032E-3</c:v>
                </c:pt>
                <c:pt idx="18">
                  <c:v>2.4936835073225971E-3</c:v>
                </c:pt>
                <c:pt idx="19">
                  <c:v>2.6940515990112371E-3</c:v>
                </c:pt>
                <c:pt idx="20">
                  <c:v>3.136011109030939E-3</c:v>
                </c:pt>
                <c:pt idx="21">
                  <c:v>3.6479693708629008E-3</c:v>
                </c:pt>
                <c:pt idx="22">
                  <c:v>4.2401163519356997E-3</c:v>
                </c:pt>
                <c:pt idx="23">
                  <c:v>4.923803469561343E-3</c:v>
                </c:pt>
                <c:pt idx="24">
                  <c:v>5.7115562818741113E-3</c:v>
                </c:pt>
                <c:pt idx="25">
                  <c:v>6.6170339775978278E-3</c:v>
                </c:pt>
                <c:pt idx="26">
                  <c:v>7.654912729555749E-3</c:v>
                </c:pt>
                <c:pt idx="27">
                  <c:v>8.8406641744536996E-3</c:v>
                </c:pt>
                <c:pt idx="28">
                  <c:v>1.019019423905774E-2</c:v>
                </c:pt>
                <c:pt idx="29">
                  <c:v>1.1719302016428386E-2</c:v>
                </c:pt>
                <c:pt idx="30">
                  <c:v>1.3442914696776434E-2</c:v>
                </c:pt>
                <c:pt idx="31">
                  <c:v>1.5374054659432449E-2</c:v>
                </c:pt>
                <c:pt idx="32">
                  <c:v>1.7522501541239358E-2</c:v>
                </c:pt>
                <c:pt idx="33">
                  <c:v>1.9893129045259021E-2</c:v>
                </c:pt>
                <c:pt idx="34">
                  <c:v>2.248392763888743E-2</c:v>
                </c:pt>
                <c:pt idx="35">
                  <c:v>2.5283774146373315E-2</c:v>
                </c:pt>
                <c:pt idx="36">
                  <c:v>2.8270080031975984E-2</c:v>
                </c:pt>
                <c:pt idx="37">
                  <c:v>3.140654056520957E-2</c:v>
                </c:pt>
                <c:pt idx="38">
                  <c:v>3.4641309002646392E-2</c:v>
                </c:pt>
                <c:pt idx="39">
                  <c:v>3.7906015638469175E-2</c:v>
                </c:pt>
                <c:pt idx="40">
                  <c:v>4.1116111937839331E-2</c:v>
                </c:pt>
                <c:pt idx="41">
                  <c:v>4.4173006411729408E-2</c:v>
                </c:pt>
                <c:pt idx="42">
                  <c:v>4.6968331377185514E-2</c:v>
                </c:pt>
                <c:pt idx="43">
                  <c:v>4.9390411967654389E-2</c:v>
                </c:pt>
                <c:pt idx="44">
                  <c:v>5.1332608444516689E-2</c:v>
                </c:pt>
                <c:pt idx="45">
                  <c:v>5.270272967660386E-2</c:v>
                </c:pt>
                <c:pt idx="46">
                  <c:v>5.3432284534277077E-2</c:v>
                </c:pt>
                <c:pt idx="47">
                  <c:v>5.3484096255206046E-2</c:v>
                </c:pt>
                <c:pt idx="48">
                  <c:v>5.2856881531395498E-2</c:v>
                </c:pt>
                <c:pt idx="49">
                  <c:v>5.1585838763055357E-2</c:v>
                </c:pt>
                <c:pt idx="50">
                  <c:v>4.9739021774542591E-2</c:v>
                </c:pt>
                <c:pt idx="51">
                  <c:v>4.7410103027272416E-2</c:v>
                </c:pt>
                <c:pt idx="52">
                  <c:v>4.4708811265517422E-2</c:v>
                </c:pt>
                <c:pt idx="53">
                  <c:v>4.175066805254344E-2</c:v>
                </c:pt>
                <c:pt idx="54">
                  <c:v>3.8647577040639071E-2</c:v>
                </c:pt>
                <c:pt idx="55">
                  <c:v>3.5500412899642994E-2</c:v>
                </c:pt>
                <c:pt idx="56">
                  <c:v>3.2394182226076824E-2</c:v>
                </c:pt>
                <c:pt idx="57">
                  <c:v>2.9395770264256233E-2</c:v>
                </c:pt>
                <c:pt idx="58">
                  <c:v>2.6553876357332227E-2</c:v>
                </c:pt>
                <c:pt idx="59">
                  <c:v>2.3900528537332277E-2</c:v>
                </c:pt>
                <c:pt idx="60">
                  <c:v>2.1453534464155589E-2</c:v>
                </c:pt>
                <c:pt idx="61">
                  <c:v>1.9219314443669304E-2</c:v>
                </c:pt>
                <c:pt idx="62">
                  <c:v>1.719570817657147E-2</c:v>
                </c:pt>
                <c:pt idx="63">
                  <c:v>1.5374499458835489E-2</c:v>
                </c:pt>
                <c:pt idx="64">
                  <c:v>1.3743532086468287E-2</c:v>
                </c:pt>
                <c:pt idx="65">
                  <c:v>1.2288383910534311E-2</c:v>
                </c:pt>
                <c:pt idx="66">
                  <c:v>1.0993624851179287E-2</c:v>
                </c:pt>
                <c:pt idx="67">
                  <c:v>9.8437153840040276E-3</c:v>
                </c:pt>
                <c:pt idx="68">
                  <c:v>8.8236129377076526E-3</c:v>
                </c:pt>
                <c:pt idx="69">
                  <c:v>7.9191523711419857E-3</c:v>
                </c:pt>
                <c:pt idx="70">
                  <c:v>7.1172590197392258E-3</c:v>
                </c:pt>
                <c:pt idx="71">
                  <c:v>6.4060426178562495E-3</c:v>
                </c:pt>
                <c:pt idx="72">
                  <c:v>5.7748100551012907E-3</c:v>
                </c:pt>
                <c:pt idx="73">
                  <c:v>5.2140256270452054E-3</c:v>
                </c:pt>
                <c:pt idx="74">
                  <c:v>4.7152396833728951E-3</c:v>
                </c:pt>
                <c:pt idx="75">
                  <c:v>4.271000426535501E-3</c:v>
                </c:pt>
                <c:pt idx="76">
                  <c:v>3.8747589230409166E-3</c:v>
                </c:pt>
                <c:pt idx="77">
                  <c:v>3.5207739226463101E-3</c:v>
                </c:pt>
                <c:pt idx="78">
                  <c:v>3.2040205886717209E-3</c:v>
                </c:pt>
                <c:pt idx="79">
                  <c:v>2.92010549815364E-3</c:v>
                </c:pt>
                <c:pt idx="80">
                  <c:v>2.6651890825959042E-3</c:v>
                </c:pt>
                <c:pt idx="81">
                  <c:v>2.4359158963046966E-3</c:v>
                </c:pt>
                <c:pt idx="82">
                  <c:v>2.2293526026179382E-3</c:v>
                </c:pt>
                <c:pt idx="83">
                  <c:v>2.0429332712413452E-3</c:v>
                </c:pt>
                <c:pt idx="84">
                  <c:v>1.8744114184488956E-3</c:v>
                </c:pt>
                <c:pt idx="85">
                  <c:v>1.7218181502877113E-3</c:v>
                </c:pt>
                <c:pt idx="86">
                  <c:v>1.5834257549119418E-3</c:v>
                </c:pt>
                <c:pt idx="87">
                  <c:v>1.45771611146944E-3</c:v>
                </c:pt>
                <c:pt idx="88">
                  <c:v>1.3433533244553851E-3</c:v>
                </c:pt>
                <c:pt idx="89">
                  <c:v>1.2391600440848874E-3</c:v>
                </c:pt>
                <c:pt idx="90">
                  <c:v>1.1440969885277877E-3</c:v>
                </c:pt>
                <c:pt idx="91">
                  <c:v>1.0572452387444802E-3</c:v>
                </c:pt>
                <c:pt idx="92">
                  <c:v>9.7779092876891819E-4</c:v>
                </c:pt>
                <c:pt idx="93">
                  <c:v>9.0501200231575616E-4</c:v>
                </c:pt>
                <c:pt idx="94">
                  <c:v>8.3826674997080676E-4</c:v>
                </c:pt>
                <c:pt idx="95">
                  <c:v>7.7698387984019438E-4</c:v>
                </c:pt>
                <c:pt idx="96">
                  <c:v>7.2065390853974802E-4</c:v>
                </c:pt>
                <c:pt idx="97">
                  <c:v>6.6882168911257126E-4</c:v>
                </c:pt>
                <c:pt idx="98">
                  <c:v>6.2107991825630592E-4</c:v>
                </c:pt>
                <c:pt idx="99">
                  <c:v>5.7706348753544902E-4</c:v>
                </c:pt>
                <c:pt idx="100">
                  <c:v>5.3644456245608449E-4</c:v>
                </c:pt>
                <c:pt idx="101">
                  <c:v>4.9892828977831922E-4</c:v>
                </c:pt>
                <c:pt idx="102">
                  <c:v>4.6424904758886364E-4</c:v>
                </c:pt>
                <c:pt idx="103">
                  <c:v>4.3216716477265739E-4</c:v>
                </c:pt>
                <c:pt idx="104">
                  <c:v>4.0246604689090899E-4</c:v>
                </c:pt>
                <c:pt idx="105">
                  <c:v>3.7494965434129503E-4</c:v>
                </c:pt>
                <c:pt idx="106">
                  <c:v>3.4944028626030465E-4</c:v>
                </c:pt>
                <c:pt idx="107">
                  <c:v>3.257766301145222E-4</c:v>
                </c:pt>
                <c:pt idx="108">
                  <c:v>3.0381204247702644E-4</c:v>
                </c:pt>
                <c:pt idx="109">
                  <c:v>2.8341303123533983E-4</c:v>
                </c:pt>
                <c:pt idx="110">
                  <c:v>2.6445791354571727E-4</c:v>
                </c:pt>
                <c:pt idx="111">
                  <c:v>2.4683562733514145E-4</c:v>
                </c:pt>
                <c:pt idx="112">
                  <c:v>2.3044467714399938E-4</c:v>
                </c:pt>
                <c:pt idx="113">
                  <c:v>2.1519219766984247E-4</c:v>
                </c:pt>
                <c:pt idx="114">
                  <c:v>2.0099312058026922E-4</c:v>
                </c:pt>
                <c:pt idx="115">
                  <c:v>1.8776943206107264E-4</c:v>
                </c:pt>
                <c:pt idx="116">
                  <c:v>1.7544951020143944E-4</c:v>
                </c:pt>
                <c:pt idx="117">
                  <c:v>1.6396753272729939E-4</c:v>
                </c:pt>
                <c:pt idx="118">
                  <c:v>1.5326294681117537E-4</c:v>
                </c:pt>
                <c:pt idx="119">
                  <c:v>1.4327999373795361E-4</c:v>
                </c:pt>
                <c:pt idx="120">
                  <c:v>1.3396728211574618E-4</c:v>
                </c:pt>
                <c:pt idx="121">
                  <c:v>1.2527740410908138E-4</c:v>
                </c:pt>
                <c:pt idx="122">
                  <c:v>1.171665898545134E-4</c:v>
                </c:pt>
                <c:pt idx="123">
                  <c:v>1.0959439581226336E-4</c:v>
                </c:pt>
                <c:pt idx="124">
                  <c:v>1.025234233227606E-4</c:v>
                </c:pt>
                <c:pt idx="125">
                  <c:v>9.5919064085836384E-5</c:v>
                </c:pt>
                <c:pt idx="126">
                  <c:v>8.9749269671273726E-5</c:v>
                </c:pt>
                <c:pt idx="127">
                  <c:v>8.3984342510352235E-5</c:v>
                </c:pt>
                <c:pt idx="128">
                  <c:v>7.859674611588715E-5</c:v>
                </c:pt>
                <c:pt idx="129">
                  <c:v>7.3560932538783018E-5</c:v>
                </c:pt>
                <c:pt idx="130">
                  <c:v>6.8853185297119269E-5</c:v>
                </c:pt>
                <c:pt idx="131">
                  <c:v>6.4451476213464113E-5</c:v>
                </c:pt>
                <c:pt idx="132">
                  <c:v>6.0335334771786644E-5</c:v>
                </c:pt>
                <c:pt idx="133">
                  <c:v>5.6485728759113757E-5</c:v>
                </c:pt>
                <c:pt idx="134">
                  <c:v>5.2884955092739601E-5</c:v>
                </c:pt>
                <c:pt idx="135">
                  <c:v>4.9516539853300252E-5</c:v>
                </c:pt>
                <c:pt idx="136">
                  <c:v>4.6365146648915295E-5</c:v>
                </c:pt>
                <c:pt idx="137">
                  <c:v>4.3416492528804856E-5</c:v>
                </c:pt>
                <c:pt idx="138">
                  <c:v>4.0657270746786414E-5</c:v>
                </c:pt>
                <c:pt idx="139">
                  <c:v>3.8075079747716701E-5</c:v>
                </c:pt>
                <c:pt idx="140">
                  <c:v>3.565835781427453E-5</c:v>
                </c:pt>
                <c:pt idx="141">
                  <c:v>3.3396322868656171E-5</c:v>
                </c:pt>
                <c:pt idx="142">
                  <c:v>3.1278916974443745E-5</c:v>
                </c:pt>
                <c:pt idx="143">
                  <c:v>2.9296755128887045E-5</c:v>
                </c:pt>
                <c:pt idx="144">
                  <c:v>2.7441077976176775E-5</c:v>
                </c:pt>
                <c:pt idx="145">
                  <c:v>2.5703708107899903E-5</c:v>
                </c:pt>
                <c:pt idx="146">
                  <c:v>2.4077009648886765E-5</c:v>
                </c:pt>
                <c:pt idx="147">
                  <c:v>2.2553850855116058E-5</c:v>
                </c:pt>
                <c:pt idx="148">
                  <c:v>2.1127569476002849E-5</c:v>
                </c:pt>
                <c:pt idx="149">
                  <c:v>1.9791940656089012E-5</c:v>
                </c:pt>
                <c:pt idx="150">
                  <c:v>1.8541147171879437E-5</c:v>
                </c:pt>
                <c:pt idx="151">
                  <c:v>1.7369751817672529E-5</c:v>
                </c:pt>
                <c:pt idx="152">
                  <c:v>1.627267177122763E-5</c:v>
                </c:pt>
                <c:pt idx="153">
                  <c:v>1.5245154784560451E-5</c:v>
                </c:pt>
                <c:pt idx="154">
                  <c:v>1.4282757058903822E-5</c:v>
                </c:pt>
                <c:pt idx="155">
                  <c:v>1.3381322674951528E-5</c:v>
                </c:pt>
                <c:pt idx="156">
                  <c:v>1.2536964460315661E-5</c:v>
                </c:pt>
                <c:pt idx="157">
                  <c:v>1.1746046186175675E-5</c:v>
                </c:pt>
                <c:pt idx="158">
                  <c:v>1.1005165994076534E-5</c:v>
                </c:pt>
                <c:pt idx="159">
                  <c:v>1.0311140961921784E-5</c:v>
                </c:pt>
                <c:pt idx="160">
                  <c:v>9.6609927255835025E-6</c:v>
                </c:pt>
                <c:pt idx="161">
                  <c:v>9.0519340793090029E-6</c:v>
                </c:pt>
                <c:pt idx="162">
                  <c:v>8.4813564843591394E-6</c:v>
                </c:pt>
                <c:pt idx="163">
                  <c:v>7.9468184204469507E-6</c:v>
                </c:pt>
                <c:pt idx="164">
                  <c:v>7.4460345203185058E-6</c:v>
                </c:pt>
                <c:pt idx="165">
                  <c:v>6.9768654316733655E-6</c:v>
                </c:pt>
                <c:pt idx="166">
                  <c:v>6.5373083555675172E-6</c:v>
                </c:pt>
                <c:pt idx="167">
                  <c:v>6.1254882138676535E-6</c:v>
                </c:pt>
                <c:pt idx="168">
                  <c:v>5.739649402003275E-6</c:v>
                </c:pt>
                <c:pt idx="169">
                  <c:v>5.3781480866787076E-6</c:v>
                </c:pt>
                <c:pt idx="170">
                  <c:v>5.0394450109207587E-6</c:v>
                </c:pt>
                <c:pt idx="171">
                  <c:v>4.7220987718971493E-6</c:v>
                </c:pt>
                <c:pt idx="172">
                  <c:v>4.4247595391201366E-6</c:v>
                </c:pt>
                <c:pt idx="173">
                  <c:v>4.1461631833948234E-6</c:v>
                </c:pt>
                <c:pt idx="174">
                  <c:v>3.8851257885375561E-6</c:v>
                </c:pt>
                <c:pt idx="175">
                  <c:v>3.6405385203729419E-6</c:v>
                </c:pt>
                <c:pt idx="176">
                  <c:v>3.4113628288381767E-6</c:v>
                </c:pt>
                <c:pt idx="177">
                  <c:v>3.1966259611398012E-6</c:v>
                </c:pt>
                <c:pt idx="178">
                  <c:v>2.99541676518624E-6</c:v>
                </c:pt>
                <c:pt idx="179">
                  <c:v>2.8068817640910883E-6</c:v>
                </c:pt>
                <c:pt idx="180">
                  <c:v>2.6302214837365345E-6</c:v>
                </c:pt>
                <c:pt idx="181">
                  <c:v>2.4646870169264755E-6</c:v>
                </c:pt>
                <c:pt idx="182">
                  <c:v>2.3095768082980091E-6</c:v>
                </c:pt>
                <c:pt idx="183">
                  <c:v>2.16423364575254E-6</c:v>
                </c:pt>
                <c:pt idx="184">
                  <c:v>2.028041844838301E-6</c:v>
                </c:pt>
                <c:pt idx="185">
                  <c:v>1.9004246133647411E-6</c:v>
                </c:pt>
                <c:pt idx="186">
                  <c:v>1.7808415847655869E-6</c:v>
                </c:pt>
                <c:pt idx="187">
                  <c:v>1.6687865090207213E-6</c:v>
                </c:pt>
                <c:pt idx="188">
                  <c:v>1.5637850910052673E-6</c:v>
                </c:pt>
                <c:pt idx="189">
                  <c:v>1.4653929668047945E-6</c:v>
                </c:pt>
                <c:pt idx="190">
                  <c:v>1.3731938089232439E-6</c:v>
                </c:pt>
                <c:pt idx="191">
                  <c:v>1.2867975522112112E-6</c:v>
                </c:pt>
                <c:pt idx="192">
                  <c:v>1.2058387326565584E-6</c:v>
                </c:pt>
                <c:pt idx="193">
                  <c:v>1.1299749317974794E-6</c:v>
                </c:pt>
                <c:pt idx="194">
                  <c:v>1.0588853200420281E-6</c:v>
                </c:pt>
                <c:pt idx="195">
                  <c:v>9.922692924086015E-7</c:v>
                </c:pt>
                <c:pt idx="196">
                  <c:v>9.2984519090387129E-7</c:v>
                </c:pt>
                <c:pt idx="197">
                  <c:v>8.7134910795372063E-7</c:v>
                </c:pt>
                <c:pt idx="198">
                  <c:v>8.1653376562753772E-7</c:v>
                </c:pt>
                <c:pt idx="199">
                  <c:v>7.6516746590961781E-7</c:v>
                </c:pt>
                <c:pt idx="200">
                  <c:v>7.1703310752287567E-7</c:v>
                </c:pt>
                <c:pt idx="201">
                  <c:v>6.7192726489389376E-7</c:v>
                </c:pt>
                <c:pt idx="202">
                  <c:v>6.2965932545601461E-7</c:v>
                </c:pt>
                <c:pt idx="203">
                  <c:v>5.9005068151862419E-7</c:v>
                </c:pt>
                <c:pt idx="204">
                  <c:v>5.5293397323461301E-7</c:v>
                </c:pt>
                <c:pt idx="205">
                  <c:v>5.1815237942850276E-7</c:v>
                </c:pt>
                <c:pt idx="206">
                  <c:v>4.8555895323632328E-7</c:v>
                </c:pt>
                <c:pt idx="207">
                  <c:v>4.5501599970739379E-7</c:v>
                </c:pt>
                <c:pt idx="208">
                  <c:v>4.2639449274865953E-7</c:v>
                </c:pt>
                <c:pt idx="209">
                  <c:v>3.995735288341534E-7</c:v>
                </c:pt>
                <c:pt idx="210">
                  <c:v>3.744398152478974E-7</c:v>
                </c:pt>
                <c:pt idx="211">
                  <c:v>3.5088719057617745E-7</c:v>
                </c:pt>
                <c:pt idx="212">
                  <c:v>3.2881617551087437E-7</c:v>
                </c:pt>
                <c:pt idx="213">
                  <c:v>3.0813355196267392E-7</c:v>
                </c:pt>
                <c:pt idx="214">
                  <c:v>2.8875196867156804E-7</c:v>
                </c:pt>
                <c:pt idx="215">
                  <c:v>2.7058957180590396E-7</c:v>
                </c:pt>
                <c:pt idx="216">
                  <c:v>2.535696587269197E-7</c:v>
                </c:pt>
                <c:pt idx="217">
                  <c:v>2.3762035367195517E-7</c:v>
                </c:pt>
                <c:pt idx="218">
                  <c:v>2.2267430384759812E-7</c:v>
                </c:pt>
                <c:pt idx="219">
                  <c:v>2.0866839463356902E-7</c:v>
                </c:pt>
                <c:pt idx="220">
                  <c:v>1.955434828181753E-7</c:v>
                </c:pt>
                <c:pt idx="221">
                  <c:v>1.8324414658709447E-7</c:v>
                </c:pt>
                <c:pt idx="222">
                  <c:v>1.717184512701353E-7</c:v>
                </c:pt>
                <c:pt idx="223">
                  <c:v>1.60917729829671E-7</c:v>
                </c:pt>
                <c:pt idx="224">
                  <c:v>1.5079637723159989E-7</c:v>
                </c:pt>
                <c:pt idx="225">
                  <c:v>1.4131165770348176E-7</c:v>
                </c:pt>
                <c:pt idx="226">
                  <c:v>1.3242352417786619E-7</c:v>
                </c:pt>
                <c:pt idx="227">
                  <c:v>1.2409444906166766E-7</c:v>
                </c:pt>
                <c:pt idx="228">
                  <c:v>1.1628926571342174E-7</c:v>
                </c:pt>
                <c:pt idx="229">
                  <c:v>1.0897501984261918E-7</c:v>
                </c:pt>
                <c:pt idx="230">
                  <c:v>1.0212083032820384E-7</c:v>
                </c:pt>
                <c:pt idx="231">
                  <c:v>9.5697758743772375E-8</c:v>
                </c:pt>
                <c:pt idx="232">
                  <c:v>8.9678687117993908E-8</c:v>
                </c:pt>
                <c:pt idx="233">
                  <c:v>8.4038203437812705E-8</c:v>
                </c:pt>
                <c:pt idx="234">
                  <c:v>7.8752494213404215E-8</c:v>
                </c:pt>
                <c:pt idx="235">
                  <c:v>7.37992440210656E-8</c:v>
                </c:pt>
                <c:pt idx="236">
                  <c:v>6.9157541164895589E-8</c:v>
                </c:pt>
                <c:pt idx="237">
                  <c:v>6.4807789383921835E-8</c:v>
                </c:pt>
                <c:pt idx="238">
                  <c:v>6.0731625122716711E-8</c:v>
                </c:pt>
                <c:pt idx="239">
                  <c:v>5.6911839935928643E-8</c:v>
                </c:pt>
                <c:pt idx="240">
                  <c:v>5.3332307859091142E-8</c:v>
                </c:pt>
                <c:pt idx="241">
                  <c:v>4.9977917274227416E-8</c:v>
                </c:pt>
                <c:pt idx="242">
                  <c:v>4.6834507123567212E-8</c:v>
                </c:pt>
                <c:pt idx="243">
                  <c:v>4.3888807094190313E-8</c:v>
                </c:pt>
                <c:pt idx="244">
                  <c:v>4.1128381605958604E-8</c:v>
                </c:pt>
                <c:pt idx="245">
                  <c:v>3.8541577277937943E-8</c:v>
                </c:pt>
                <c:pt idx="246">
                  <c:v>3.6117473726626519E-8</c:v>
                </c:pt>
                <c:pt idx="247">
                  <c:v>3.3845837455010074E-8</c:v>
                </c:pt>
                <c:pt idx="248">
                  <c:v>3.1717078675283151E-8</c:v>
                </c:pt>
                <c:pt idx="249">
                  <c:v>2.9722210782347278E-8</c:v>
                </c:pt>
                <c:pt idx="250">
                  <c:v>2.7852812415221736E-8</c:v>
                </c:pt>
                <c:pt idx="251">
                  <c:v>2.6100991907296728E-8</c:v>
                </c:pt>
                <c:pt idx="252">
                  <c:v>2.4459353978745662E-8</c:v>
                </c:pt>
                <c:pt idx="253">
                  <c:v>2.2920968492981067E-8</c:v>
                </c:pt>
                <c:pt idx="254">
                  <c:v>2.1479341203812531E-8</c:v>
                </c:pt>
                <c:pt idx="255">
                  <c:v>2.01283863571007E-8</c:v>
                </c:pt>
                <c:pt idx="256">
                  <c:v>1.8862400968791934E-8</c:v>
                </c:pt>
                <c:pt idx="257">
                  <c:v>1.7676040768856202E-8</c:v>
                </c:pt>
                <c:pt idx="258">
                  <c:v>1.6564297601580637E-8</c:v>
                </c:pt>
                <c:pt idx="259">
                  <c:v>1.5522478345083087E-8</c:v>
                </c:pt>
                <c:pt idx="260">
                  <c:v>1.4546185046201587E-8</c:v>
                </c:pt>
                <c:pt idx="261">
                  <c:v>1.3631296386010958E-8</c:v>
                </c:pt>
                <c:pt idx="262">
                  <c:v>1.2773950224509475E-8</c:v>
                </c:pt>
                <c:pt idx="263">
                  <c:v>1.1970527392113592E-8</c:v>
                </c:pt>
                <c:pt idx="264">
                  <c:v>1.1217636308865632E-8</c:v>
                </c:pt>
                <c:pt idx="265">
                  <c:v>1.0512098735198388E-8</c:v>
                </c:pt>
                <c:pt idx="266">
                  <c:v>9.8509363399352968E-9</c:v>
                </c:pt>
                <c:pt idx="267">
                  <c:v>9.2313581064809205E-9</c:v>
                </c:pt>
                <c:pt idx="268">
                  <c:v>8.6507485562469897E-9</c:v>
                </c:pt>
                <c:pt idx="269">
                  <c:v>8.1066567264497362E-9</c:v>
                </c:pt>
                <c:pt idx="270">
                  <c:v>7.5967858079820941E-9</c:v>
                </c:pt>
                <c:pt idx="271">
                  <c:v>7.1189834538381615E-9</c:v>
                </c:pt>
                <c:pt idx="272">
                  <c:v>6.671232684748254E-9</c:v>
                </c:pt>
                <c:pt idx="273">
                  <c:v>6.2516433920245677E-9</c:v>
                </c:pt>
                <c:pt idx="274">
                  <c:v>5.8584443433210315E-9</c:v>
                </c:pt>
                <c:pt idx="275">
                  <c:v>5.4899757017847203E-9</c:v>
                </c:pt>
                <c:pt idx="276">
                  <c:v>5.1446820481214715E-9</c:v>
                </c:pt>
                <c:pt idx="277">
                  <c:v>4.8211057588923773E-9</c:v>
                </c:pt>
                <c:pt idx="278">
                  <c:v>4.5178809296339791E-9</c:v>
                </c:pt>
                <c:pt idx="279">
                  <c:v>4.233727528480817E-9</c:v>
                </c:pt>
                <c:pt idx="280">
                  <c:v>3.9674460527021476E-9</c:v>
                </c:pt>
                <c:pt idx="281">
                  <c:v>3.717912447173152E-9</c:v>
                </c:pt>
                <c:pt idx="282">
                  <c:v>3.4840733266901258E-9</c:v>
                </c:pt>
                <c:pt idx="283">
                  <c:v>3.2649416069034519E-9</c:v>
                </c:pt>
                <c:pt idx="284">
                  <c:v>3.0595922400243607E-9</c:v>
                </c:pt>
                <c:pt idx="285">
                  <c:v>2.8671583905816105E-9</c:v>
                </c:pt>
                <c:pt idx="286">
                  <c:v>2.6868277264293309E-9</c:v>
                </c:pt>
                <c:pt idx="287">
                  <c:v>2.5178390031214828E-9</c:v>
                </c:pt>
                <c:pt idx="288">
                  <c:v>2.3594788892660311E-9</c:v>
                </c:pt>
                <c:pt idx="289">
                  <c:v>2.2110788756981514E-9</c:v>
                </c:pt>
                <c:pt idx="290">
                  <c:v>2.07201251992956E-9</c:v>
                </c:pt>
                <c:pt idx="291">
                  <c:v>1.9416927848942599E-9</c:v>
                </c:pt>
                <c:pt idx="292">
                  <c:v>1.8195695453323443E-9</c:v>
                </c:pt>
                <c:pt idx="293">
                  <c:v>1.7051272722892479E-9</c:v>
                </c:pt>
                <c:pt idx="294">
                  <c:v>1.5978828852530585E-9</c:v>
                </c:pt>
                <c:pt idx="295">
                  <c:v>1.4973836566787228E-9</c:v>
                </c:pt>
                <c:pt idx="296">
                  <c:v>1.4032053574919714E-9</c:v>
                </c:pt>
                <c:pt idx="297">
                  <c:v>1.3149504235479994E-9</c:v>
                </c:pt>
                <c:pt idx="298">
                  <c:v>1.2322463106829684E-9</c:v>
                </c:pt>
                <c:pt idx="299">
                  <c:v>1.1547438916750263E-9</c:v>
                </c:pt>
                <c:pt idx="300">
                  <c:v>1.0821160103660088E-9</c:v>
                </c:pt>
                <c:pt idx="301">
                  <c:v>1.0140560776926587E-9</c:v>
                </c:pt>
                <c:pt idx="302">
                  <c:v>9.5027678296901372E-10</c:v>
                </c:pt>
                <c:pt idx="303">
                  <c:v>8.9050890994258318E-10</c:v>
                </c:pt>
                <c:pt idx="304">
                  <c:v>8.3450015285052437E-10</c:v>
                </c:pt>
                <c:pt idx="305">
                  <c:v>7.8201406868174749E-10</c:v>
                </c:pt>
                <c:pt idx="306">
                  <c:v>7.3282912373542858E-10</c:v>
                </c:pt>
                <c:pt idx="307">
                  <c:v>6.8673766683787175E-10</c:v>
                </c:pt>
                <c:pt idx="308">
                  <c:v>6.4354514353908664E-10</c:v>
                </c:pt>
                <c:pt idx="309">
                  <c:v>6.0306923696771324E-10</c:v>
                </c:pt>
                <c:pt idx="310">
                  <c:v>5.651390610728418E-10</c:v>
                </c:pt>
                <c:pt idx="311">
                  <c:v>5.2959451102651704E-10</c:v>
                </c:pt>
                <c:pt idx="312">
                  <c:v>4.9628555076196846E-10</c:v>
                </c:pt>
                <c:pt idx="313">
                  <c:v>4.650715528987353E-10</c:v>
                </c:pt>
                <c:pt idx="314">
                  <c:v>4.3582077487371908E-10</c:v>
                </c:pt>
                <c:pt idx="315">
                  <c:v>4.0840973029844503E-10</c:v>
                </c:pt>
                <c:pt idx="316">
                  <c:v>3.8272271747700904E-10</c:v>
                </c:pt>
                <c:pt idx="317">
                  <c:v>3.5865128505975044E-10</c:v>
                </c:pt>
                <c:pt idx="318">
                  <c:v>3.360938339028511E-10</c:v>
                </c:pt>
                <c:pt idx="319">
                  <c:v>3.1495513510890335E-10</c:v>
                </c:pt>
                <c:pt idx="320">
                  <c:v>2.9514596331864624E-10</c:v>
                </c:pt>
                <c:pt idx="321">
                  <c:v>2.7658269857056466E-10</c:v>
                </c:pt>
                <c:pt idx="322">
                  <c:v>2.5918697007000472E-10</c:v>
                </c:pt>
                <c:pt idx="323">
                  <c:v>2.4288534186780479E-10</c:v>
                </c:pt>
                <c:pt idx="324">
                  <c:v>2.2760901949368441E-10</c:v>
                </c:pt>
                <c:pt idx="325">
                  <c:v>2.1329350420273861E-10</c:v>
                </c:pt>
                <c:pt idx="326">
                  <c:v>1.9987836247310064E-10</c:v>
                </c:pt>
                <c:pt idx="327">
                  <c:v>1.8730696407146768E-10</c:v>
                </c:pt>
                <c:pt idx="328">
                  <c:v>1.7552625155076399E-10</c:v>
                </c:pt>
                <c:pt idx="329">
                  <c:v>1.6448648879304543E-10</c:v>
                </c:pt>
                <c:pt idx="330">
                  <c:v>1.5414108289405717E-10</c:v>
                </c:pt>
                <c:pt idx="331">
                  <c:v>1.4444634318351758E-10</c:v>
                </c:pt>
                <c:pt idx="332">
                  <c:v>1.3536135549657061E-10</c:v>
                </c:pt>
                <c:pt idx="333">
                  <c:v>1.2684777262620639E-10</c:v>
                </c:pt>
                <c:pt idx="334">
                  <c:v>1.1886965716257703E-10</c:v>
                </c:pt>
                <c:pt idx="335">
                  <c:v>1.1139332433231186E-10</c:v>
                </c:pt>
                <c:pt idx="336">
                  <c:v>1.0438721626997003E-10</c:v>
                </c:pt>
                <c:pt idx="337">
                  <c:v>9.7821765812113979E-11</c:v>
                </c:pt>
                <c:pt idx="338">
                  <c:v>9.1669239336624833E-11</c:v>
                </c:pt>
                <c:pt idx="339">
                  <c:v>8.5903684375807736E-11</c:v>
                </c:pt>
                <c:pt idx="340">
                  <c:v>8.0500751500949336E-11</c:v>
                </c:pt>
                <c:pt idx="341">
                  <c:v>7.5437641935423078E-11</c:v>
                </c:pt>
                <c:pt idx="342">
                  <c:v>7.0692971348762578E-11</c:v>
                </c:pt>
                <c:pt idx="343">
                  <c:v>6.6246727947145772E-11</c:v>
                </c:pt>
                <c:pt idx="344">
                  <c:v>6.2080125790089428E-11</c:v>
                </c:pt>
                <c:pt idx="345">
                  <c:v>5.817558383569127E-11</c:v>
                </c:pt>
                <c:pt idx="346">
                  <c:v>5.4516610689461281E-11</c:v>
                </c:pt>
                <c:pt idx="347">
                  <c:v>5.1087783649563837E-11</c:v>
                </c:pt>
                <c:pt idx="348">
                  <c:v>4.7874602023512175E-11</c:v>
                </c:pt>
                <c:pt idx="349">
                  <c:v>4.4863518560305285E-11</c:v>
                </c:pt>
                <c:pt idx="350">
                  <c:v>4.2041824199259322E-11</c:v>
                </c:pt>
                <c:pt idx="351">
                  <c:v>3.9397585205733812E-11</c:v>
                </c:pt>
                <c:pt idx="352">
                  <c:v>3.6919674603268546E-11</c:v>
                </c:pt>
                <c:pt idx="353">
                  <c:v>3.459760453552011E-11</c:v>
                </c:pt>
                <c:pt idx="354">
                  <c:v>3.2421578653156787E-11</c:v>
                </c:pt>
                <c:pt idx="355">
                  <c:v>3.0382418772205739E-11</c:v>
                </c:pt>
                <c:pt idx="356">
                  <c:v>2.847150200977924E-11</c:v>
                </c:pt>
                <c:pt idx="357">
                  <c:v>2.6680781738832621E-11</c:v>
                </c:pt>
                <c:pt idx="358">
                  <c:v>2.5002693291753557E-11</c:v>
                </c:pt>
                <c:pt idx="359">
                  <c:v>2.3430143482983136E-11</c:v>
                </c:pt>
                <c:pt idx="360">
                  <c:v>2.195650013163688E-11</c:v>
                </c:pt>
                <c:pt idx="361">
                  <c:v>2.0575539674609919E-11</c:v>
                </c:pt>
                <c:pt idx="362">
                  <c:v>1.9281436689198035E-11</c:v>
                </c:pt>
                <c:pt idx="363">
                  <c:v>1.80687219835818E-11</c:v>
                </c:pt>
                <c:pt idx="364">
                  <c:v>1.6932293074205535E-11</c:v>
                </c:pt>
              </c:numCache>
            </c:numRef>
          </c:val>
          <c:smooth val="0"/>
          <c:extLst>
            <c:ext xmlns:c16="http://schemas.microsoft.com/office/drawing/2014/chart" uri="{C3380CC4-5D6E-409C-BE32-E72D297353CC}">
              <c16:uniqueId val="{00000013-0B39-43D1-882C-62620C426B87}"/>
            </c:ext>
          </c:extLst>
        </c:ser>
        <c:ser>
          <c:idx val="4"/>
          <c:order val="6"/>
          <c:tx>
            <c:strRef>
              <c:f>Calculation!$AE$2</c:f>
              <c:strCache>
                <c:ptCount val="1"/>
                <c:pt idx="0">
                  <c:v>Nursing professionals (Ward) Needed</c:v>
                </c:pt>
              </c:strCache>
            </c:strRef>
          </c:tx>
          <c:spPr>
            <a:ln w="22225" cap="rnd">
              <a:solidFill>
                <a:schemeClr val="accent2">
                  <a:lumMod val="50000"/>
                </a:schemeClr>
              </a:solidFill>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[0]!NurseWardNeeds</c:f>
              <c:numCache>
                <c:formatCode>General</c:formatCode>
                <c:ptCount val="365"/>
                <c:pt idx="0">
                  <c:v>10.5</c:v>
                </c:pt>
                <c:pt idx="1">
                  <c:v>10.5</c:v>
                </c:pt>
                <c:pt idx="2">
                  <c:v>10.5</c:v>
                </c:pt>
                <c:pt idx="3">
                  <c:v>10.5</c:v>
                </c:pt>
                <c:pt idx="4">
                  <c:v>10.5</c:v>
                </c:pt>
                <c:pt idx="5">
                  <c:v>10.5</c:v>
                </c:pt>
                <c:pt idx="6">
                  <c:v>10.5</c:v>
                </c:pt>
                <c:pt idx="7">
                  <c:v>10.5</c:v>
                </c:pt>
                <c:pt idx="8">
                  <c:v>15.75</c:v>
                </c:pt>
                <c:pt idx="9">
                  <c:v>21</c:v>
                </c:pt>
                <c:pt idx="10">
                  <c:v>26.25</c:v>
                </c:pt>
                <c:pt idx="11">
                  <c:v>31.5</c:v>
                </c:pt>
                <c:pt idx="12">
                  <c:v>36.75</c:v>
                </c:pt>
                <c:pt idx="13">
                  <c:v>52.5</c:v>
                </c:pt>
                <c:pt idx="14">
                  <c:v>63</c:v>
                </c:pt>
                <c:pt idx="15">
                  <c:v>78.75</c:v>
                </c:pt>
                <c:pt idx="16">
                  <c:v>99.75</c:v>
                </c:pt>
                <c:pt idx="17">
                  <c:v>115.5</c:v>
                </c:pt>
                <c:pt idx="18">
                  <c:v>136.5</c:v>
                </c:pt>
                <c:pt idx="19">
                  <c:v>157.5</c:v>
                </c:pt>
                <c:pt idx="20">
                  <c:v>183.75</c:v>
                </c:pt>
                <c:pt idx="21">
                  <c:v>210</c:v>
                </c:pt>
                <c:pt idx="22">
                  <c:v>246.75</c:v>
                </c:pt>
                <c:pt idx="23">
                  <c:v>278.25</c:v>
                </c:pt>
                <c:pt idx="24">
                  <c:v>330.75</c:v>
                </c:pt>
                <c:pt idx="25">
                  <c:v>383.25</c:v>
                </c:pt>
                <c:pt idx="26">
                  <c:v>441</c:v>
                </c:pt>
                <c:pt idx="27">
                  <c:v>509.25</c:v>
                </c:pt>
                <c:pt idx="28">
                  <c:v>588</c:v>
                </c:pt>
                <c:pt idx="29">
                  <c:v>677.25</c:v>
                </c:pt>
                <c:pt idx="30">
                  <c:v>782.25</c:v>
                </c:pt>
                <c:pt idx="31">
                  <c:v>897.75</c:v>
                </c:pt>
                <c:pt idx="32">
                  <c:v>1034.25</c:v>
                </c:pt>
                <c:pt idx="33">
                  <c:v>1186.5</c:v>
                </c:pt>
                <c:pt idx="34">
                  <c:v>1349.25</c:v>
                </c:pt>
                <c:pt idx="35">
                  <c:v>1538.25</c:v>
                </c:pt>
                <c:pt idx="36">
                  <c:v>1748.25</c:v>
                </c:pt>
                <c:pt idx="37">
                  <c:v>1974</c:v>
                </c:pt>
                <c:pt idx="38">
                  <c:v>2220.75</c:v>
                </c:pt>
                <c:pt idx="39">
                  <c:v>2483.25</c:v>
                </c:pt>
                <c:pt idx="40">
                  <c:v>2761.5</c:v>
                </c:pt>
                <c:pt idx="41">
                  <c:v>3050.25</c:v>
                </c:pt>
                <c:pt idx="42">
                  <c:v>3349.5</c:v>
                </c:pt>
                <c:pt idx="43">
                  <c:v>3648.75</c:v>
                </c:pt>
                <c:pt idx="44">
                  <c:v>3942.75</c:v>
                </c:pt>
                <c:pt idx="45">
                  <c:v>4226.25</c:v>
                </c:pt>
                <c:pt idx="46">
                  <c:v>4494</c:v>
                </c:pt>
                <c:pt idx="47">
                  <c:v>4740.75</c:v>
                </c:pt>
                <c:pt idx="48">
                  <c:v>4956</c:v>
                </c:pt>
                <c:pt idx="49">
                  <c:v>5134.5</c:v>
                </c:pt>
                <c:pt idx="50">
                  <c:v>5271</c:v>
                </c:pt>
                <c:pt idx="51">
                  <c:v>5376</c:v>
                </c:pt>
                <c:pt idx="52">
                  <c:v>5433.75</c:v>
                </c:pt>
                <c:pt idx="53">
                  <c:v>5449.5</c:v>
                </c:pt>
                <c:pt idx="54">
                  <c:v>5433.75</c:v>
                </c:pt>
                <c:pt idx="55">
                  <c:v>5376</c:v>
                </c:pt>
                <c:pt idx="56">
                  <c:v>5292</c:v>
                </c:pt>
                <c:pt idx="57">
                  <c:v>5176.5</c:v>
                </c:pt>
                <c:pt idx="58">
                  <c:v>5040</c:v>
                </c:pt>
                <c:pt idx="59">
                  <c:v>4887.75</c:v>
                </c:pt>
                <c:pt idx="60">
                  <c:v>4719.75</c:v>
                </c:pt>
                <c:pt idx="61">
                  <c:v>4541.25</c:v>
                </c:pt>
                <c:pt idx="62">
                  <c:v>4357.5</c:v>
                </c:pt>
                <c:pt idx="63">
                  <c:v>4168.5</c:v>
                </c:pt>
                <c:pt idx="64">
                  <c:v>3979.5</c:v>
                </c:pt>
                <c:pt idx="65">
                  <c:v>3790.5</c:v>
                </c:pt>
                <c:pt idx="66">
                  <c:v>3601.5</c:v>
                </c:pt>
                <c:pt idx="67">
                  <c:v>3417.75</c:v>
                </c:pt>
                <c:pt idx="68">
                  <c:v>3234</c:v>
                </c:pt>
                <c:pt idx="69">
                  <c:v>3060.75</c:v>
                </c:pt>
                <c:pt idx="70">
                  <c:v>2892.75</c:v>
                </c:pt>
                <c:pt idx="71">
                  <c:v>2735.25</c:v>
                </c:pt>
                <c:pt idx="72">
                  <c:v>2583</c:v>
                </c:pt>
                <c:pt idx="73">
                  <c:v>2430.75</c:v>
                </c:pt>
                <c:pt idx="74">
                  <c:v>2289</c:v>
                </c:pt>
                <c:pt idx="75">
                  <c:v>2157.75</c:v>
                </c:pt>
                <c:pt idx="76">
                  <c:v>2031.75</c:v>
                </c:pt>
                <c:pt idx="77">
                  <c:v>1911</c:v>
                </c:pt>
                <c:pt idx="78">
                  <c:v>1795.5</c:v>
                </c:pt>
                <c:pt idx="79">
                  <c:v>1690.5</c:v>
                </c:pt>
                <c:pt idx="80">
                  <c:v>1585.5</c:v>
                </c:pt>
                <c:pt idx="81">
                  <c:v>1491</c:v>
                </c:pt>
                <c:pt idx="82">
                  <c:v>1401.75</c:v>
                </c:pt>
                <c:pt idx="83">
                  <c:v>1317.75</c:v>
                </c:pt>
                <c:pt idx="84">
                  <c:v>1233.75</c:v>
                </c:pt>
                <c:pt idx="85">
                  <c:v>1160.25</c:v>
                </c:pt>
                <c:pt idx="86">
                  <c:v>1092</c:v>
                </c:pt>
                <c:pt idx="87">
                  <c:v>1018.5</c:v>
                </c:pt>
                <c:pt idx="88">
                  <c:v>960.75</c:v>
                </c:pt>
                <c:pt idx="89">
                  <c:v>897.75</c:v>
                </c:pt>
                <c:pt idx="90">
                  <c:v>840</c:v>
                </c:pt>
                <c:pt idx="91">
                  <c:v>792.75</c:v>
                </c:pt>
                <c:pt idx="92">
                  <c:v>740.25</c:v>
                </c:pt>
                <c:pt idx="93">
                  <c:v>698.25</c:v>
                </c:pt>
                <c:pt idx="94">
                  <c:v>651</c:v>
                </c:pt>
                <c:pt idx="95">
                  <c:v>609</c:v>
                </c:pt>
                <c:pt idx="96">
                  <c:v>572.25</c:v>
                </c:pt>
                <c:pt idx="97">
                  <c:v>535.5</c:v>
                </c:pt>
                <c:pt idx="98">
                  <c:v>504</c:v>
                </c:pt>
                <c:pt idx="99">
                  <c:v>477.75</c:v>
                </c:pt>
                <c:pt idx="100">
                  <c:v>446.25</c:v>
                </c:pt>
                <c:pt idx="101">
                  <c:v>414.75</c:v>
                </c:pt>
                <c:pt idx="102">
                  <c:v>393.75</c:v>
                </c:pt>
                <c:pt idx="103">
                  <c:v>367.5</c:v>
                </c:pt>
                <c:pt idx="104">
                  <c:v>346.5</c:v>
                </c:pt>
                <c:pt idx="105">
                  <c:v>320.25</c:v>
                </c:pt>
                <c:pt idx="106">
                  <c:v>304.5</c:v>
                </c:pt>
                <c:pt idx="107">
                  <c:v>283.5</c:v>
                </c:pt>
                <c:pt idx="108">
                  <c:v>267.75</c:v>
                </c:pt>
                <c:pt idx="109">
                  <c:v>252</c:v>
                </c:pt>
                <c:pt idx="110">
                  <c:v>231</c:v>
                </c:pt>
                <c:pt idx="111">
                  <c:v>220.5</c:v>
                </c:pt>
                <c:pt idx="112">
                  <c:v>204.75</c:v>
                </c:pt>
                <c:pt idx="113">
                  <c:v>194.25</c:v>
                </c:pt>
                <c:pt idx="114">
                  <c:v>178.5</c:v>
                </c:pt>
                <c:pt idx="115">
                  <c:v>168</c:v>
                </c:pt>
                <c:pt idx="116">
                  <c:v>157.5</c:v>
                </c:pt>
                <c:pt idx="117">
                  <c:v>152.25</c:v>
                </c:pt>
                <c:pt idx="118">
                  <c:v>141.75</c:v>
                </c:pt>
                <c:pt idx="119">
                  <c:v>136.5</c:v>
                </c:pt>
                <c:pt idx="120">
                  <c:v>120.75</c:v>
                </c:pt>
                <c:pt idx="121">
                  <c:v>115.5</c:v>
                </c:pt>
                <c:pt idx="122">
                  <c:v>110.25</c:v>
                </c:pt>
                <c:pt idx="123">
                  <c:v>105</c:v>
                </c:pt>
                <c:pt idx="124">
                  <c:v>94.5</c:v>
                </c:pt>
                <c:pt idx="125">
                  <c:v>89.25</c:v>
                </c:pt>
                <c:pt idx="126">
                  <c:v>84</c:v>
                </c:pt>
                <c:pt idx="127">
                  <c:v>84</c:v>
                </c:pt>
                <c:pt idx="128">
                  <c:v>78.75</c:v>
                </c:pt>
                <c:pt idx="129">
                  <c:v>68.25</c:v>
                </c:pt>
                <c:pt idx="130">
                  <c:v>63</c:v>
                </c:pt>
                <c:pt idx="131">
                  <c:v>63</c:v>
                </c:pt>
                <c:pt idx="132">
                  <c:v>57.75</c:v>
                </c:pt>
                <c:pt idx="133">
                  <c:v>52.5</c:v>
                </c:pt>
                <c:pt idx="134">
                  <c:v>52.5</c:v>
                </c:pt>
                <c:pt idx="135">
                  <c:v>47.25</c:v>
                </c:pt>
                <c:pt idx="136">
                  <c:v>47.25</c:v>
                </c:pt>
                <c:pt idx="137">
                  <c:v>42</c:v>
                </c:pt>
                <c:pt idx="138">
                  <c:v>42</c:v>
                </c:pt>
                <c:pt idx="139">
                  <c:v>36.75</c:v>
                </c:pt>
                <c:pt idx="140">
                  <c:v>36.75</c:v>
                </c:pt>
                <c:pt idx="141">
                  <c:v>36.75</c:v>
                </c:pt>
                <c:pt idx="142">
                  <c:v>31.5</c:v>
                </c:pt>
                <c:pt idx="143">
                  <c:v>31.5</c:v>
                </c:pt>
                <c:pt idx="144">
                  <c:v>31.5</c:v>
                </c:pt>
                <c:pt idx="145">
                  <c:v>31.5</c:v>
                </c:pt>
                <c:pt idx="146">
                  <c:v>26.25</c:v>
                </c:pt>
                <c:pt idx="147">
                  <c:v>26.25</c:v>
                </c:pt>
                <c:pt idx="148">
                  <c:v>26.25</c:v>
                </c:pt>
                <c:pt idx="149">
                  <c:v>26.25</c:v>
                </c:pt>
                <c:pt idx="150">
                  <c:v>21</c:v>
                </c:pt>
                <c:pt idx="151">
                  <c:v>21</c:v>
                </c:pt>
                <c:pt idx="152">
                  <c:v>21</c:v>
                </c:pt>
                <c:pt idx="153">
                  <c:v>21</c:v>
                </c:pt>
                <c:pt idx="154">
                  <c:v>21</c:v>
                </c:pt>
                <c:pt idx="155">
                  <c:v>21</c:v>
                </c:pt>
                <c:pt idx="156">
                  <c:v>15.75</c:v>
                </c:pt>
                <c:pt idx="157">
                  <c:v>15.75</c:v>
                </c:pt>
                <c:pt idx="158">
                  <c:v>15.75</c:v>
                </c:pt>
                <c:pt idx="159">
                  <c:v>15.75</c:v>
                </c:pt>
                <c:pt idx="160">
                  <c:v>15.75</c:v>
                </c:pt>
                <c:pt idx="161">
                  <c:v>15.75</c:v>
                </c:pt>
                <c:pt idx="162">
                  <c:v>15.75</c:v>
                </c:pt>
                <c:pt idx="163">
                  <c:v>15.75</c:v>
                </c:pt>
                <c:pt idx="164">
                  <c:v>15.75</c:v>
                </c:pt>
                <c:pt idx="165">
                  <c:v>15.75</c:v>
                </c:pt>
                <c:pt idx="166">
                  <c:v>15.75</c:v>
                </c:pt>
                <c:pt idx="167">
                  <c:v>10.5</c:v>
                </c:pt>
                <c:pt idx="168">
                  <c:v>10.5</c:v>
                </c:pt>
                <c:pt idx="169">
                  <c:v>10.5</c:v>
                </c:pt>
                <c:pt idx="170">
                  <c:v>10.5</c:v>
                </c:pt>
                <c:pt idx="171">
                  <c:v>10.5</c:v>
                </c:pt>
                <c:pt idx="172">
                  <c:v>10.5</c:v>
                </c:pt>
                <c:pt idx="173">
                  <c:v>10.5</c:v>
                </c:pt>
                <c:pt idx="174">
                  <c:v>10.5</c:v>
                </c:pt>
                <c:pt idx="175">
                  <c:v>10.5</c:v>
                </c:pt>
                <c:pt idx="176">
                  <c:v>10.5</c:v>
                </c:pt>
                <c:pt idx="177">
                  <c:v>10.5</c:v>
                </c:pt>
                <c:pt idx="178">
                  <c:v>10.5</c:v>
                </c:pt>
                <c:pt idx="179">
                  <c:v>10.5</c:v>
                </c:pt>
                <c:pt idx="180">
                  <c:v>10.5</c:v>
                </c:pt>
                <c:pt idx="181">
                  <c:v>10.5</c:v>
                </c:pt>
                <c:pt idx="182">
                  <c:v>10.5</c:v>
                </c:pt>
                <c:pt idx="183">
                  <c:v>10.5</c:v>
                </c:pt>
                <c:pt idx="184">
                  <c:v>10.5</c:v>
                </c:pt>
                <c:pt idx="185">
                  <c:v>10.5</c:v>
                </c:pt>
                <c:pt idx="186">
                  <c:v>10.5</c:v>
                </c:pt>
                <c:pt idx="187">
                  <c:v>10.5</c:v>
                </c:pt>
                <c:pt idx="188">
                  <c:v>10.5</c:v>
                </c:pt>
                <c:pt idx="189">
                  <c:v>10.5</c:v>
                </c:pt>
                <c:pt idx="190">
                  <c:v>10.5</c:v>
                </c:pt>
                <c:pt idx="191">
                  <c:v>10.5</c:v>
                </c:pt>
                <c:pt idx="192">
                  <c:v>10.5</c:v>
                </c:pt>
                <c:pt idx="193">
                  <c:v>10.5</c:v>
                </c:pt>
                <c:pt idx="194">
                  <c:v>10.5</c:v>
                </c:pt>
                <c:pt idx="195">
                  <c:v>10.5</c:v>
                </c:pt>
                <c:pt idx="196">
                  <c:v>10.5</c:v>
                </c:pt>
                <c:pt idx="197">
                  <c:v>10.5</c:v>
                </c:pt>
                <c:pt idx="198">
                  <c:v>10.5</c:v>
                </c:pt>
                <c:pt idx="199">
                  <c:v>10.5</c:v>
                </c:pt>
                <c:pt idx="200">
                  <c:v>10.5</c:v>
                </c:pt>
                <c:pt idx="201">
                  <c:v>10.5</c:v>
                </c:pt>
                <c:pt idx="202">
                  <c:v>10.5</c:v>
                </c:pt>
                <c:pt idx="203">
                  <c:v>10.5</c:v>
                </c:pt>
                <c:pt idx="204">
                  <c:v>10.5</c:v>
                </c:pt>
                <c:pt idx="205">
                  <c:v>10.5</c:v>
                </c:pt>
                <c:pt idx="206">
                  <c:v>10.5</c:v>
                </c:pt>
                <c:pt idx="207">
                  <c:v>10.5</c:v>
                </c:pt>
                <c:pt idx="208">
                  <c:v>10.5</c:v>
                </c:pt>
                <c:pt idx="209">
                  <c:v>10.5</c:v>
                </c:pt>
                <c:pt idx="210">
                  <c:v>10.5</c:v>
                </c:pt>
                <c:pt idx="211">
                  <c:v>10.5</c:v>
                </c:pt>
                <c:pt idx="212">
                  <c:v>10.5</c:v>
                </c:pt>
                <c:pt idx="213">
                  <c:v>10.5</c:v>
                </c:pt>
                <c:pt idx="214">
                  <c:v>10.5</c:v>
                </c:pt>
                <c:pt idx="215">
                  <c:v>10.5</c:v>
                </c:pt>
                <c:pt idx="216">
                  <c:v>10.5</c:v>
                </c:pt>
                <c:pt idx="217">
                  <c:v>10.5</c:v>
                </c:pt>
                <c:pt idx="218">
                  <c:v>10.5</c:v>
                </c:pt>
                <c:pt idx="219">
                  <c:v>10.5</c:v>
                </c:pt>
                <c:pt idx="220">
                  <c:v>10.5</c:v>
                </c:pt>
                <c:pt idx="221">
                  <c:v>10.5</c:v>
                </c:pt>
                <c:pt idx="222">
                  <c:v>10.5</c:v>
                </c:pt>
                <c:pt idx="223">
                  <c:v>10.5</c:v>
                </c:pt>
                <c:pt idx="224">
                  <c:v>10.5</c:v>
                </c:pt>
                <c:pt idx="225">
                  <c:v>10.5</c:v>
                </c:pt>
                <c:pt idx="226">
                  <c:v>10.5</c:v>
                </c:pt>
                <c:pt idx="227">
                  <c:v>10.5</c:v>
                </c:pt>
                <c:pt idx="228">
                  <c:v>10.5</c:v>
                </c:pt>
                <c:pt idx="229">
                  <c:v>10.5</c:v>
                </c:pt>
                <c:pt idx="230">
                  <c:v>10.5</c:v>
                </c:pt>
                <c:pt idx="231">
                  <c:v>10.5</c:v>
                </c:pt>
                <c:pt idx="232">
                  <c:v>10.5</c:v>
                </c:pt>
                <c:pt idx="233">
                  <c:v>10.5</c:v>
                </c:pt>
                <c:pt idx="234">
                  <c:v>10.5</c:v>
                </c:pt>
                <c:pt idx="235">
                  <c:v>10.5</c:v>
                </c:pt>
                <c:pt idx="236">
                  <c:v>10.5</c:v>
                </c:pt>
                <c:pt idx="237">
                  <c:v>10.5</c:v>
                </c:pt>
                <c:pt idx="238">
                  <c:v>10.5</c:v>
                </c:pt>
                <c:pt idx="239">
                  <c:v>10.5</c:v>
                </c:pt>
                <c:pt idx="240">
                  <c:v>10.5</c:v>
                </c:pt>
                <c:pt idx="241">
                  <c:v>10.5</c:v>
                </c:pt>
                <c:pt idx="242">
                  <c:v>10.5</c:v>
                </c:pt>
                <c:pt idx="243">
                  <c:v>10.5</c:v>
                </c:pt>
                <c:pt idx="244">
                  <c:v>10.5</c:v>
                </c:pt>
                <c:pt idx="245">
                  <c:v>10.5</c:v>
                </c:pt>
                <c:pt idx="246">
                  <c:v>10.5</c:v>
                </c:pt>
                <c:pt idx="247">
                  <c:v>10.5</c:v>
                </c:pt>
                <c:pt idx="248">
                  <c:v>10.5</c:v>
                </c:pt>
                <c:pt idx="249">
                  <c:v>10.5</c:v>
                </c:pt>
                <c:pt idx="250">
                  <c:v>10.5</c:v>
                </c:pt>
                <c:pt idx="251">
                  <c:v>10.5</c:v>
                </c:pt>
                <c:pt idx="252">
                  <c:v>10.5</c:v>
                </c:pt>
                <c:pt idx="253">
                  <c:v>10.5</c:v>
                </c:pt>
                <c:pt idx="254">
                  <c:v>10.5</c:v>
                </c:pt>
                <c:pt idx="255">
                  <c:v>10.5</c:v>
                </c:pt>
                <c:pt idx="256">
                  <c:v>10.5</c:v>
                </c:pt>
                <c:pt idx="257">
                  <c:v>10.5</c:v>
                </c:pt>
                <c:pt idx="258">
                  <c:v>10.5</c:v>
                </c:pt>
                <c:pt idx="259">
                  <c:v>10.5</c:v>
                </c:pt>
                <c:pt idx="260">
                  <c:v>10.5</c:v>
                </c:pt>
                <c:pt idx="261">
                  <c:v>10.5</c:v>
                </c:pt>
                <c:pt idx="262">
                  <c:v>10.5</c:v>
                </c:pt>
                <c:pt idx="263">
                  <c:v>10.5</c:v>
                </c:pt>
                <c:pt idx="264">
                  <c:v>10.5</c:v>
                </c:pt>
                <c:pt idx="265">
                  <c:v>10.5</c:v>
                </c:pt>
                <c:pt idx="266">
                  <c:v>10.5</c:v>
                </c:pt>
                <c:pt idx="267">
                  <c:v>10.5</c:v>
                </c:pt>
                <c:pt idx="268">
                  <c:v>10.5</c:v>
                </c:pt>
                <c:pt idx="269">
                  <c:v>10.5</c:v>
                </c:pt>
                <c:pt idx="270">
                  <c:v>10.5</c:v>
                </c:pt>
                <c:pt idx="271">
                  <c:v>10.5</c:v>
                </c:pt>
                <c:pt idx="272">
                  <c:v>10.5</c:v>
                </c:pt>
                <c:pt idx="273">
                  <c:v>10.5</c:v>
                </c:pt>
                <c:pt idx="274">
                  <c:v>10.5</c:v>
                </c:pt>
                <c:pt idx="275">
                  <c:v>10.5</c:v>
                </c:pt>
                <c:pt idx="276">
                  <c:v>10.5</c:v>
                </c:pt>
                <c:pt idx="277">
                  <c:v>10.5</c:v>
                </c:pt>
                <c:pt idx="278">
                  <c:v>10.5</c:v>
                </c:pt>
                <c:pt idx="279">
                  <c:v>10.5</c:v>
                </c:pt>
                <c:pt idx="280">
                  <c:v>10.5</c:v>
                </c:pt>
                <c:pt idx="281">
                  <c:v>10.5</c:v>
                </c:pt>
                <c:pt idx="282">
                  <c:v>10.5</c:v>
                </c:pt>
                <c:pt idx="283">
                  <c:v>10.5</c:v>
                </c:pt>
                <c:pt idx="284">
                  <c:v>10.5</c:v>
                </c:pt>
                <c:pt idx="285">
                  <c:v>10.5</c:v>
                </c:pt>
                <c:pt idx="286">
                  <c:v>10.5</c:v>
                </c:pt>
                <c:pt idx="287">
                  <c:v>10.5</c:v>
                </c:pt>
                <c:pt idx="288">
                  <c:v>10.5</c:v>
                </c:pt>
                <c:pt idx="289">
                  <c:v>10.5</c:v>
                </c:pt>
                <c:pt idx="290">
                  <c:v>10.5</c:v>
                </c:pt>
                <c:pt idx="291">
                  <c:v>10.5</c:v>
                </c:pt>
                <c:pt idx="292">
                  <c:v>10.5</c:v>
                </c:pt>
                <c:pt idx="293">
                  <c:v>10.5</c:v>
                </c:pt>
                <c:pt idx="294">
                  <c:v>10.5</c:v>
                </c:pt>
                <c:pt idx="295">
                  <c:v>10.5</c:v>
                </c:pt>
                <c:pt idx="296">
                  <c:v>10.5</c:v>
                </c:pt>
                <c:pt idx="297">
                  <c:v>10.5</c:v>
                </c:pt>
                <c:pt idx="298">
                  <c:v>10.5</c:v>
                </c:pt>
                <c:pt idx="299">
                  <c:v>10.5</c:v>
                </c:pt>
                <c:pt idx="300">
                  <c:v>10.5</c:v>
                </c:pt>
                <c:pt idx="301">
                  <c:v>10.5</c:v>
                </c:pt>
                <c:pt idx="302">
                  <c:v>10.5</c:v>
                </c:pt>
                <c:pt idx="303">
                  <c:v>10.5</c:v>
                </c:pt>
                <c:pt idx="304">
                  <c:v>10.5</c:v>
                </c:pt>
                <c:pt idx="305">
                  <c:v>10.5</c:v>
                </c:pt>
                <c:pt idx="306">
                  <c:v>10.5</c:v>
                </c:pt>
                <c:pt idx="307">
                  <c:v>10.5</c:v>
                </c:pt>
                <c:pt idx="308">
                  <c:v>10.5</c:v>
                </c:pt>
                <c:pt idx="309">
                  <c:v>10.5</c:v>
                </c:pt>
                <c:pt idx="310">
                  <c:v>10.5</c:v>
                </c:pt>
                <c:pt idx="311">
                  <c:v>10.5</c:v>
                </c:pt>
                <c:pt idx="312">
                  <c:v>10.5</c:v>
                </c:pt>
                <c:pt idx="313">
                  <c:v>10.5</c:v>
                </c:pt>
                <c:pt idx="314">
                  <c:v>10.5</c:v>
                </c:pt>
                <c:pt idx="315">
                  <c:v>10.5</c:v>
                </c:pt>
                <c:pt idx="316">
                  <c:v>10.5</c:v>
                </c:pt>
                <c:pt idx="317">
                  <c:v>10.5</c:v>
                </c:pt>
                <c:pt idx="318">
                  <c:v>10.5</c:v>
                </c:pt>
                <c:pt idx="319">
                  <c:v>10.5</c:v>
                </c:pt>
                <c:pt idx="320">
                  <c:v>10.5</c:v>
                </c:pt>
                <c:pt idx="321">
                  <c:v>10.5</c:v>
                </c:pt>
                <c:pt idx="322">
                  <c:v>10.5</c:v>
                </c:pt>
                <c:pt idx="323">
                  <c:v>10.5</c:v>
                </c:pt>
                <c:pt idx="324">
                  <c:v>10.5</c:v>
                </c:pt>
                <c:pt idx="325">
                  <c:v>10.5</c:v>
                </c:pt>
                <c:pt idx="326">
                  <c:v>10.5</c:v>
                </c:pt>
                <c:pt idx="327">
                  <c:v>10.5</c:v>
                </c:pt>
                <c:pt idx="328">
                  <c:v>10.5</c:v>
                </c:pt>
                <c:pt idx="329">
                  <c:v>10.5</c:v>
                </c:pt>
                <c:pt idx="330">
                  <c:v>10.5</c:v>
                </c:pt>
                <c:pt idx="331">
                  <c:v>10.5</c:v>
                </c:pt>
                <c:pt idx="332">
                  <c:v>10.5</c:v>
                </c:pt>
                <c:pt idx="333">
                  <c:v>10.5</c:v>
                </c:pt>
                <c:pt idx="334">
                  <c:v>10.5</c:v>
                </c:pt>
                <c:pt idx="335">
                  <c:v>10.5</c:v>
                </c:pt>
                <c:pt idx="336">
                  <c:v>10.5</c:v>
                </c:pt>
                <c:pt idx="337">
                  <c:v>10.5</c:v>
                </c:pt>
                <c:pt idx="338">
                  <c:v>10.5</c:v>
                </c:pt>
                <c:pt idx="339">
                  <c:v>10.5</c:v>
                </c:pt>
                <c:pt idx="340">
                  <c:v>10.5</c:v>
                </c:pt>
                <c:pt idx="341">
                  <c:v>10.5</c:v>
                </c:pt>
                <c:pt idx="342">
                  <c:v>10.5</c:v>
                </c:pt>
                <c:pt idx="343">
                  <c:v>10.5</c:v>
                </c:pt>
                <c:pt idx="344">
                  <c:v>10.5</c:v>
                </c:pt>
                <c:pt idx="345">
                  <c:v>10.5</c:v>
                </c:pt>
                <c:pt idx="346">
                  <c:v>10.5</c:v>
                </c:pt>
                <c:pt idx="347">
                  <c:v>10.5</c:v>
                </c:pt>
                <c:pt idx="348">
                  <c:v>10.5</c:v>
                </c:pt>
                <c:pt idx="349">
                  <c:v>10.5</c:v>
                </c:pt>
                <c:pt idx="350">
                  <c:v>10.5</c:v>
                </c:pt>
                <c:pt idx="351">
                  <c:v>10.5</c:v>
                </c:pt>
                <c:pt idx="352">
                  <c:v>10.5</c:v>
                </c:pt>
                <c:pt idx="353">
                  <c:v>10.5</c:v>
                </c:pt>
                <c:pt idx="354">
                  <c:v>10.5</c:v>
                </c:pt>
                <c:pt idx="355">
                  <c:v>10.5</c:v>
                </c:pt>
                <c:pt idx="356">
                  <c:v>10.5</c:v>
                </c:pt>
                <c:pt idx="357">
                  <c:v>10.5</c:v>
                </c:pt>
                <c:pt idx="358">
                  <c:v>10.5</c:v>
                </c:pt>
                <c:pt idx="359">
                  <c:v>10.5</c:v>
                </c:pt>
                <c:pt idx="360">
                  <c:v>10.5</c:v>
                </c:pt>
                <c:pt idx="361">
                  <c:v>10.5</c:v>
                </c:pt>
                <c:pt idx="362">
                  <c:v>10.5</c:v>
                </c:pt>
                <c:pt idx="363">
                  <c:v>10.5</c:v>
                </c:pt>
                <c:pt idx="364">
                  <c:v>10.5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A-0B39-43D1-882C-62620C426B87}"/>
            </c:ext>
          </c:extLst>
        </c:ser>
        <c:ser>
          <c:idx val="2"/>
          <c:order val="7"/>
          <c:tx>
            <c:strRef>
              <c:f>Calculation!$BB$2</c:f>
              <c:strCache>
                <c:ptCount val="1"/>
                <c:pt idx="0">
                  <c:v>Nursing professionals Ward Needed Adjusted</c:v>
                </c:pt>
              </c:strCache>
            </c:strRef>
          </c:tx>
          <c:spPr>
            <a:ln w="19050" cap="rnd">
              <a:solidFill>
                <a:schemeClr val="accent2">
                  <a:lumMod val="50000"/>
                </a:schemeClr>
              </a:solidFill>
              <a:prstDash val="lgDash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[0]!WardNursesAdjusted</c:f>
              <c:numCache>
                <c:formatCode>0.00</c:formatCode>
                <c:ptCount val="365"/>
                <c:pt idx="0">
                  <c:v>10.605</c:v>
                </c:pt>
                <c:pt idx="1">
                  <c:v>10.701449999999999</c:v>
                </c:pt>
                <c:pt idx="2">
                  <c:v>10.790046214285715</c:v>
                </c:pt>
                <c:pt idx="3">
                  <c:v>10.871428165408163</c:v>
                </c:pt>
                <c:pt idx="4">
                  <c:v>10.946183300510642</c:v>
                </c:pt>
                <c:pt idx="5">
                  <c:v>11.014851231754776</c:v>
                </c:pt>
                <c:pt idx="6">
                  <c:v>11.077927631454743</c:v>
                </c:pt>
                <c:pt idx="7">
                  <c:v>11.135867810036286</c:v>
                </c:pt>
                <c:pt idx="8">
                  <c:v>16.491590002647616</c:v>
                </c:pt>
                <c:pt idx="9">
                  <c:v>21.891203388146312</c:v>
                </c:pt>
                <c:pt idx="10">
                  <c:v>27.331133969397253</c:v>
                </c:pt>
                <c:pt idx="11">
                  <c:v>32.808098774746334</c:v>
                </c:pt>
                <c:pt idx="12">
                  <c:v>38.319082160231275</c:v>
                </c:pt>
                <c:pt idx="13">
                  <c:v>54.466314041469587</c:v>
                </c:pt>
                <c:pt idx="14">
                  <c:v>65.436199898092781</c:v>
                </c:pt>
                <c:pt idx="15">
                  <c:v>81.775323620676659</c:v>
                </c:pt>
                <c:pt idx="16">
                  <c:v>103.52647584013584</c:v>
                </c:pt>
                <c:pt idx="17">
                  <c:v>120.12396280743906</c:v>
                </c:pt>
                <c:pt idx="18">
                  <c:v>142.11244012169044</c:v>
                </c:pt>
                <c:pt idx="19">
                  <c:v>164.23042714035282</c:v>
                </c:pt>
                <c:pt idx="20">
                  <c:v>191.76987807320978</c:v>
                </c:pt>
                <c:pt idx="21">
                  <c:v>219.46683085867699</c:v>
                </c:pt>
                <c:pt idx="22">
                  <c:v>257.91346034589901</c:v>
                </c:pt>
                <c:pt idx="23">
                  <c:v>291.28693571773294</c:v>
                </c:pt>
                <c:pt idx="24">
                  <c:v>346.03285666643183</c:v>
                </c:pt>
                <c:pt idx="25">
                  <c:v>401.12089548073669</c:v>
                </c:pt>
                <c:pt idx="26">
                  <c:v>461.82569399159098</c:v>
                </c:pt>
                <c:pt idx="27">
                  <c:v>533.47238748084715</c:v>
                </c:pt>
                <c:pt idx="28">
                  <c:v>616.12999307169241</c:v>
                </c:pt>
                <c:pt idx="29">
                  <c:v>709.8619079215689</c:v>
                </c:pt>
                <c:pt idx="30">
                  <c:v>820.02886684795544</c:v>
                </c:pt>
                <c:pt idx="31">
                  <c:v>941.43008769033622</c:v>
                </c:pt>
                <c:pt idx="32">
                  <c:v>1084.7157805498375</c:v>
                </c:pt>
                <c:pt idx="33">
                  <c:v>1244.7214241336364</c:v>
                </c:pt>
                <c:pt idx="34">
                  <c:v>1416.2230367398975</c:v>
                </c:pt>
                <c:pt idx="35">
                  <c:v>1615.1520180339344</c:v>
                </c:pt>
                <c:pt idx="36">
                  <c:v>1836.3724965654569</c:v>
                </c:pt>
                <c:pt idx="37">
                  <c:v>2074.6868075594125</c:v>
                </c:pt>
                <c:pt idx="38">
                  <c:v>2335.445524658146</c:v>
                </c:pt>
                <c:pt idx="39">
                  <c:v>2613.4385319359826</c:v>
                </c:pt>
                <c:pt idx="40">
                  <c:v>2908.7024657640527</c:v>
                </c:pt>
                <c:pt idx="41">
                  <c:v>3215.9684792661228</c:v>
                </c:pt>
                <c:pt idx="42">
                  <c:v>3535.2192602401669</c:v>
                </c:pt>
                <c:pt idx="43">
                  <c:v>3855.8339061920392</c:v>
                </c:pt>
                <c:pt idx="44">
                  <c:v>4172.3988595449728</c:v>
                </c:pt>
                <c:pt idx="45">
                  <c:v>4479.4613809820257</c:v>
                </c:pt>
                <c:pt idx="46">
                  <c:v>4771.5327399592034</c:v>
                </c:pt>
                <c:pt idx="47">
                  <c:v>5043.0911454196685</c:v>
                </c:pt>
                <c:pt idx="48">
                  <c:v>5283.281937864067</c:v>
                </c:pt>
                <c:pt idx="49">
                  <c:v>5486.4768372094213</c:v>
                </c:pt>
                <c:pt idx="50">
                  <c:v>5647.0258661795115</c:v>
                </c:pt>
                <c:pt idx="51">
                  <c:v>5775.1666170763228</c:v>
                </c:pt>
                <c:pt idx="52">
                  <c:v>5854.7505496858221</c:v>
                </c:pt>
                <c:pt idx="53">
                  <c:v>5890.714076354262</c:v>
                </c:pt>
                <c:pt idx="54">
                  <c:v>5893.3741444225579</c:v>
                </c:pt>
                <c:pt idx="55">
                  <c:v>5851.95760694815</c:v>
                </c:pt>
                <c:pt idx="56">
                  <c:v>5782.1210589538005</c:v>
                </c:pt>
                <c:pt idx="57">
                  <c:v>5678.4762012961337</c:v>
                </c:pt>
                <c:pt idx="58">
                  <c:v>5551.5009963334487</c:v>
                </c:pt>
                <c:pt idx="59">
                  <c:v>5406.4777009177251</c:v>
                </c:pt>
                <c:pt idx="60">
                  <c:v>5243.4359452715671</c:v>
                </c:pt>
                <c:pt idx="61">
                  <c:v>5067.705446870883</c:v>
                </c:pt>
                <c:pt idx="62">
                  <c:v>4884.6619319113961</c:v>
                </c:pt>
                <c:pt idx="63">
                  <c:v>4694.4208888843259</c:v>
                </c:pt>
                <c:pt idx="64">
                  <c:v>4502.3909022180305</c:v>
                </c:pt>
                <c:pt idx="65">
                  <c:v>4308.7176430374193</c:v>
                </c:pt>
                <c:pt idx="66">
                  <c:v>4113.534920675801</c:v>
                </c:pt>
                <c:pt idx="67">
                  <c:v>3922.2681485636285</c:v>
                </c:pt>
                <c:pt idx="68">
                  <c:v>3729.7759564663047</c:v>
                </c:pt>
                <c:pt idx="69">
                  <c:v>3546.7631285826201</c:v>
                </c:pt>
                <c:pt idx="70">
                  <c:v>3368.1152738266064</c:v>
                </c:pt>
                <c:pt idx="71">
                  <c:v>3199.2594586721543</c:v>
                </c:pt>
                <c:pt idx="72">
                  <c:v>3035.0558313231359</c:v>
                </c:pt>
                <c:pt idx="73">
                  <c:v>2870.3030707725379</c:v>
                </c:pt>
                <c:pt idx="74">
                  <c:v>2715.6508921524883</c:v>
                </c:pt>
                <c:pt idx="75">
                  <c:v>2571.2368195057857</c:v>
                </c:pt>
                <c:pt idx="76">
                  <c:v>2431.884678488886</c:v>
                </c:pt>
                <c:pt idx="77">
                  <c:v>2297.6622832405055</c:v>
                </c:pt>
                <c:pt idx="78">
                  <c:v>2168.6319258909211</c:v>
                </c:pt>
                <c:pt idx="79">
                  <c:v>2050.1533262112321</c:v>
                </c:pt>
                <c:pt idx="80">
                  <c:v>1931.7222696483175</c:v>
                </c:pt>
                <c:pt idx="81">
                  <c:v>1823.9398848340973</c:v>
                </c:pt>
                <c:pt idx="82">
                  <c:v>1721.5965656404637</c:v>
                </c:pt>
                <c:pt idx="83">
                  <c:v>1624.7294167240259</c:v>
                </c:pt>
                <c:pt idx="84">
                  <c:v>1528.0700213622124</c:v>
                </c:pt>
                <c:pt idx="85">
                  <c:v>1442.2064624798609</c:v>
                </c:pt>
                <c:pt idx="86">
                  <c:v>1361.9171505350723</c:v>
                </c:pt>
                <c:pt idx="87">
                  <c:v>1276.6231825629307</c:v>
                </c:pt>
                <c:pt idx="88">
                  <c:v>1207.4620805542349</c:v>
                </c:pt>
                <c:pt idx="89">
                  <c:v>1133.3501682805329</c:v>
                </c:pt>
                <c:pt idx="90">
                  <c:v>1064.8155831491181</c:v>
                </c:pt>
                <c:pt idx="91">
                  <c:v>1007.1866713784042</c:v>
                </c:pt>
                <c:pt idx="92">
                  <c:v>944.62789956616268</c:v>
                </c:pt>
                <c:pt idx="93">
                  <c:v>892.96819917291805</c:v>
                </c:pt>
                <c:pt idx="94">
                  <c:v>836.37257438312326</c:v>
                </c:pt>
                <c:pt idx="95">
                  <c:v>785.367950469069</c:v>
                </c:pt>
                <c:pt idx="96">
                  <c:v>739.97906021658764</c:v>
                </c:pt>
                <c:pt idx="97">
                  <c:v>694.92612245609405</c:v>
                </c:pt>
                <c:pt idx="98">
                  <c:v>655.48428105609787</c:v>
                </c:pt>
                <c:pt idx="99">
                  <c:v>621.67663245581559</c:v>
                </c:pt>
                <c:pt idx="100">
                  <c:v>582.91939238441341</c:v>
                </c:pt>
                <c:pt idx="101">
                  <c:v>544.43809900453971</c:v>
                </c:pt>
                <c:pt idx="102">
                  <c:v>516.81528237131295</c:v>
                </c:pt>
                <c:pt idx="103">
                  <c:v>484.21925223536317</c:v>
                </c:pt>
                <c:pt idx="104">
                  <c:v>457.17997026762646</c:v>
                </c:pt>
                <c:pt idx="105">
                  <c:v>425.11995840297686</c:v>
                </c:pt>
                <c:pt idx="106">
                  <c:v>403.87554750444878</c:v>
                </c:pt>
                <c:pt idx="107">
                  <c:v>377.61853863622935</c:v>
                </c:pt>
                <c:pt idx="108">
                  <c:v>356.88210049013639</c:v>
                </c:pt>
                <c:pt idx="109">
                  <c:v>336.39420087879671</c:v>
                </c:pt>
                <c:pt idx="110">
                  <c:v>310.83210166438045</c:v>
                </c:pt>
                <c:pt idx="111">
                  <c:v>296.03648767170949</c:v>
                </c:pt>
                <c:pt idx="112">
                  <c:v>276.1831593898703</c:v>
                </c:pt>
                <c:pt idx="113">
                  <c:v>261.80895926812371</c:v>
                </c:pt>
                <c:pt idx="114">
                  <c:v>242.34272972771936</c:v>
                </c:pt>
                <c:pt idx="115">
                  <c:v>228.32410744989079</c:v>
                </c:pt>
                <c:pt idx="116">
                  <c:v>214.48700155754253</c:v>
                </c:pt>
                <c:pt idx="117">
                  <c:v>206.11913143071408</c:v>
                </c:pt>
                <c:pt idx="118">
                  <c:v>192.65014501421308</c:v>
                </c:pt>
                <c:pt idx="119">
                  <c:v>184.62041892019857</c:v>
                </c:pt>
                <c:pt idx="120">
                  <c:v>166.15954195098243</c:v>
                </c:pt>
                <c:pt idx="121">
                  <c:v>158.36690782068814</c:v>
                </c:pt>
                <c:pt idx="122">
                  <c:v>150.72881675528924</c:v>
                </c:pt>
                <c:pt idx="123">
                  <c:v>143.23268453378711</c:v>
                </c:pt>
                <c:pt idx="124">
                  <c:v>130.56445165032159</c:v>
                </c:pt>
                <c:pt idx="125">
                  <c:v>123.27027487308112</c:v>
                </c:pt>
                <c:pt idx="126">
                  <c:v>116.0900524905588</c:v>
                </c:pt>
                <c:pt idx="127">
                  <c:v>114.31700535918473</c:v>
                </c:pt>
                <c:pt idx="128">
                  <c:v>107.38583492279398</c:v>
                </c:pt>
                <c:pt idx="129">
                  <c:v>95.236559793366467</c:v>
                </c:pt>
                <c:pt idx="130">
                  <c:v>88.419082781620915</c:v>
                </c:pt>
                <c:pt idx="131">
                  <c:v>86.979243183688922</c:v>
                </c:pt>
                <c:pt idx="132">
                  <c:v>80.354147667302826</c:v>
                </c:pt>
                <c:pt idx="133">
                  <c:v>73.788524214393874</c:v>
                </c:pt>
                <c:pt idx="134">
                  <c:v>72.580030099793234</c:v>
                </c:pt>
                <c:pt idx="135">
                  <c:v>66.167441934524362</c:v>
                </c:pt>
                <c:pt idx="136">
                  <c:v>65.099521662713087</c:v>
                </c:pt>
                <c:pt idx="137">
                  <c:v>58.81606061303502</c:v>
                </c:pt>
                <c:pt idx="138">
                  <c:v>57.866752820259315</c:v>
                </c:pt>
                <c:pt idx="139">
                  <c:v>51.692245804895343</c:v>
                </c:pt>
                <c:pt idx="140">
                  <c:v>50.843020075068154</c:v>
                </c:pt>
                <c:pt idx="141">
                  <c:v>50.062945583241174</c:v>
                </c:pt>
                <c:pt idx="142">
                  <c:v>44.043891442891535</c:v>
                </c:pt>
                <c:pt idx="143">
                  <c:v>43.337460282541798</c:v>
                </c:pt>
                <c:pt idx="144">
                  <c:v>42.688552802391968</c:v>
                </c:pt>
                <c:pt idx="145">
                  <c:v>42.092484931340053</c:v>
                </c:pt>
                <c:pt idx="146">
                  <c:v>36.242454015502361</c:v>
                </c:pt>
                <c:pt idx="147">
                  <c:v>35.691282759954312</c:v>
                </c:pt>
                <c:pt idx="148">
                  <c:v>35.184992592358029</c:v>
                </c:pt>
                <c:pt idx="149">
                  <c:v>34.719928909837449</c:v>
                </c:pt>
                <c:pt idx="150">
                  <c:v>28.990234698607829</c:v>
                </c:pt>
                <c:pt idx="151">
                  <c:v>28.549601301721189</c:v>
                </c:pt>
                <c:pt idx="152">
                  <c:v>28.144848052866749</c:v>
                </c:pt>
                <c:pt idx="153">
                  <c:v>27.773053282847602</c:v>
                </c:pt>
                <c:pt idx="154">
                  <c:v>27.431533229815727</c:v>
                </c:pt>
                <c:pt idx="155">
                  <c:v>27.117822666816444</c:v>
                </c:pt>
                <c:pt idx="156">
                  <c:v>21.52715710680425</c:v>
                </c:pt>
                <c:pt idx="157">
                  <c:v>21.21423145667876</c:v>
                </c:pt>
                <c:pt idx="158">
                  <c:v>20.926786895206348</c:v>
                </c:pt>
                <c:pt idx="159">
                  <c:v>20.662748533739546</c:v>
                </c:pt>
                <c:pt idx="160">
                  <c:v>20.420210438849324</c:v>
                </c:pt>
                <c:pt idx="161">
                  <c:v>20.197421874543021</c:v>
                </c:pt>
                <c:pt idx="162">
                  <c:v>19.992774664758805</c:v>
                </c:pt>
                <c:pt idx="163">
                  <c:v>19.80479158491416</c:v>
                </c:pt>
                <c:pt idx="164">
                  <c:v>19.632115698714006</c:v>
                </c:pt>
                <c:pt idx="165">
                  <c:v>19.473500563247296</c:v>
                </c:pt>
                <c:pt idx="166">
                  <c:v>19.327801231668587</c:v>
                </c:pt>
                <c:pt idx="167">
                  <c:v>13.89146598851843</c:v>
                </c:pt>
                <c:pt idx="168">
                  <c:v>13.720303758024787</c:v>
                </c:pt>
                <c:pt idx="169">
                  <c:v>13.563079023442768</c:v>
                </c:pt>
                <c:pt idx="170">
                  <c:v>13.418656874391001</c:v>
                </c:pt>
                <c:pt idx="171">
                  <c:v>13.285994814619162</c:v>
                </c:pt>
                <c:pt idx="172">
                  <c:v>13.164135236857316</c:v>
                </c:pt>
                <c:pt idx="173">
                  <c:v>13.052198510427505</c:v>
                </c:pt>
                <c:pt idx="174">
                  <c:v>12.949376631721266</c:v>
                </c:pt>
                <c:pt idx="175">
                  <c:v>12.854927391709678</c:v>
                </c:pt>
                <c:pt idx="176">
                  <c:v>12.768169018384746</c:v>
                </c:pt>
                <c:pt idx="177">
                  <c:v>12.688475255459132</c:v>
                </c:pt>
                <c:pt idx="178">
                  <c:v>12.615270841800317</c:v>
                </c:pt>
                <c:pt idx="179">
                  <c:v>12.548027358968007</c:v>
                </c:pt>
                <c:pt idx="180">
                  <c:v>12.486259416880612</c:v>
                </c:pt>
                <c:pt idx="181">
                  <c:v>12.429521150077477</c:v>
                </c:pt>
                <c:pt idx="182">
                  <c:v>12.377402999285453</c:v>
                </c:pt>
                <c:pt idx="183">
                  <c:v>12.329528755057924</c:v>
                </c:pt>
                <c:pt idx="184">
                  <c:v>12.285552842146064</c:v>
                </c:pt>
                <c:pt idx="185">
                  <c:v>12.245157824999884</c:v>
                </c:pt>
                <c:pt idx="186">
                  <c:v>12.208052116392752</c:v>
                </c:pt>
                <c:pt idx="187">
                  <c:v>12.173967872629341</c:v>
                </c:pt>
                <c:pt idx="188">
                  <c:v>12.14265906014381</c:v>
                </c:pt>
                <c:pt idx="189">
                  <c:v>12.1138996795321</c:v>
                </c:pt>
                <c:pt idx="190">
                  <c:v>12.087482134198771</c:v>
                </c:pt>
                <c:pt idx="191">
                  <c:v>12.063215731842586</c:v>
                </c:pt>
                <c:pt idx="192">
                  <c:v>12.040925307963976</c:v>
                </c:pt>
                <c:pt idx="193">
                  <c:v>12.020449961458336</c:v>
                </c:pt>
                <c:pt idx="194">
                  <c:v>12.001641893168159</c:v>
                </c:pt>
                <c:pt idx="195">
                  <c:v>11.98436533901018</c:v>
                </c:pt>
                <c:pt idx="196">
                  <c:v>11.968495589976493</c:v>
                </c:pt>
                <c:pt idx="197">
                  <c:v>11.953918091935551</c:v>
                </c:pt>
                <c:pt idx="198">
                  <c:v>11.940527618735084</c:v>
                </c:pt>
                <c:pt idx="199">
                  <c:v>11.928227512638085</c:v>
                </c:pt>
                <c:pt idx="200">
                  <c:v>11.916928986608983</c:v>
                </c:pt>
                <c:pt idx="201">
                  <c:v>11.90655048341368</c:v>
                </c:pt>
                <c:pt idx="202">
                  <c:v>11.897017086907137</c:v>
                </c:pt>
                <c:pt idx="203">
                  <c:v>11.888259981258985</c:v>
                </c:pt>
                <c:pt idx="204">
                  <c:v>11.880215954213611</c:v>
                </c:pt>
                <c:pt idx="205">
                  <c:v>11.872826940799074</c:v>
                </c:pt>
                <c:pt idx="206">
                  <c:v>11.866039604191149</c:v>
                </c:pt>
                <c:pt idx="207">
                  <c:v>11.859804950707014</c:v>
                </c:pt>
                <c:pt idx="208">
                  <c:v>11.854077976149442</c:v>
                </c:pt>
                <c:pt idx="209">
                  <c:v>11.848817340948703</c:v>
                </c:pt>
                <c:pt idx="210">
                  <c:v>11.843985071757166</c:v>
                </c:pt>
                <c:pt idx="211">
                  <c:v>11.839546287342653</c:v>
                </c:pt>
                <c:pt idx="212">
                  <c:v>11.835468946801894</c:v>
                </c:pt>
                <c:pt idx="213">
                  <c:v>11.831723618276596</c:v>
                </c:pt>
                <c:pt idx="214">
                  <c:v>11.828283266502645</c:v>
                </c:pt>
                <c:pt idx="215">
                  <c:v>11.825123057658859</c:v>
                </c:pt>
                <c:pt idx="216">
                  <c:v>11.822220180106637</c:v>
                </c:pt>
                <c:pt idx="217">
                  <c:v>11.819553679726525</c:v>
                </c:pt>
                <c:pt idx="218">
                  <c:v>11.81710430866308</c:v>
                </c:pt>
                <c:pt idx="219">
                  <c:v>11.81485438638623</c:v>
                </c:pt>
                <c:pt idx="220">
                  <c:v>11.812787672066207</c:v>
                </c:pt>
                <c:pt idx="221">
                  <c:v>11.810889247340818</c:v>
                </c:pt>
                <c:pt idx="222">
                  <c:v>11.80914540862878</c:v>
                </c:pt>
                <c:pt idx="223">
                  <c:v>11.807543568211864</c:v>
                </c:pt>
                <c:pt idx="224">
                  <c:v>11.806072163371756</c:v>
                </c:pt>
                <c:pt idx="225">
                  <c:v>11.804720572925769</c:v>
                </c:pt>
                <c:pt idx="226">
                  <c:v>11.803479040558956</c:v>
                </c:pt>
                <c:pt idx="227">
                  <c:v>11.802338604399155</c:v>
                </c:pt>
                <c:pt idx="228">
                  <c:v>11.801291032326652</c:v>
                </c:pt>
                <c:pt idx="229">
                  <c:v>11.800328762551484</c:v>
                </c:pt>
                <c:pt idx="230">
                  <c:v>11.799444849029435</c:v>
                </c:pt>
                <c:pt idx="231">
                  <c:v>11.798632911322752</c:v>
                </c:pt>
                <c:pt idx="232">
                  <c:v>11.797887088543613</c:v>
                </c:pt>
                <c:pt idx="233">
                  <c:v>11.797201997047919</c:v>
                </c:pt>
                <c:pt idx="234">
                  <c:v>11.796572691574017</c:v>
                </c:pt>
                <c:pt idx="235">
                  <c:v>11.795994629545847</c:v>
                </c:pt>
                <c:pt idx="236">
                  <c:v>11.795463638282827</c:v>
                </c:pt>
                <c:pt idx="237">
                  <c:v>11.794975884879797</c:v>
                </c:pt>
                <c:pt idx="238">
                  <c:v>11.794527848539586</c:v>
                </c:pt>
                <c:pt idx="239">
                  <c:v>11.794116295158505</c:v>
                </c:pt>
                <c:pt idx="240">
                  <c:v>11.793738253981314</c:v>
                </c:pt>
                <c:pt idx="241">
                  <c:v>11.79339099615712</c:v>
                </c:pt>
                <c:pt idx="242">
                  <c:v>11.793072015041469</c:v>
                </c:pt>
                <c:pt idx="243">
                  <c:v>11.792779008102379</c:v>
                </c:pt>
                <c:pt idx="244">
                  <c:v>11.792509860299756</c:v>
                </c:pt>
                <c:pt idx="245">
                  <c:v>11.792262628818204</c:v>
                </c:pt>
                <c:pt idx="246">
                  <c:v>11.792035529043007</c:v>
                </c:pt>
                <c:pt idx="247">
                  <c:v>11.791826921678076</c:v>
                </c:pt>
                <c:pt idx="248">
                  <c:v>11.791635300912862</c:v>
                </c:pt>
                <c:pt idx="249">
                  <c:v>11.791459283552815</c:v>
                </c:pt>
                <c:pt idx="250">
                  <c:v>11.791297599034943</c:v>
                </c:pt>
                <c:pt idx="251">
                  <c:v>11.791149080256384</c:v>
                </c:pt>
                <c:pt idx="252">
                  <c:v>11.791012655149792</c:v>
                </c:pt>
                <c:pt idx="253">
                  <c:v>11.790887338944737</c:v>
                </c:pt>
                <c:pt idx="254">
                  <c:v>11.790772227059238</c:v>
                </c:pt>
                <c:pt idx="255">
                  <c:v>11.790666488570128</c:v>
                </c:pt>
                <c:pt idx="256">
                  <c:v>11.790569360215132</c:v>
                </c:pt>
                <c:pt idx="257">
                  <c:v>11.790480140883329</c:v>
                </c:pt>
                <c:pt idx="258">
                  <c:v>11.790398186554258</c:v>
                </c:pt>
                <c:pt idx="259">
                  <c:v>11.790322905649125</c:v>
                </c:pt>
                <c:pt idx="260">
                  <c:v>11.790253754760554</c:v>
                </c:pt>
                <c:pt idx="261">
                  <c:v>11.790190234730051</c:v>
                </c:pt>
                <c:pt idx="262">
                  <c:v>11.79013188704489</c:v>
                </c:pt>
                <c:pt idx="263">
                  <c:v>11.790078290528378</c:v>
                </c:pt>
                <c:pt idx="264">
                  <c:v>11.790029058299639</c:v>
                </c:pt>
                <c:pt idx="265">
                  <c:v>11.789983834980953</c:v>
                </c:pt>
                <c:pt idx="266">
                  <c:v>11.789942294132505</c:v>
                </c:pt>
                <c:pt idx="267">
                  <c:v>11.789904135896</c:v>
                </c:pt>
                <c:pt idx="268">
                  <c:v>11.789869084830183</c:v>
                </c:pt>
                <c:pt idx="269">
                  <c:v>11.789836887922583</c:v>
                </c:pt>
                <c:pt idx="270">
                  <c:v>11.789807312763173</c:v>
                </c:pt>
                <c:pt idx="271">
                  <c:v>11.789780145866743</c:v>
                </c:pt>
                <c:pt idx="272">
                  <c:v>11.78975519113188</c:v>
                </c:pt>
                <c:pt idx="273">
                  <c:v>11.789732268425427</c:v>
                </c:pt>
                <c:pt idx="274">
                  <c:v>11.789711212282214</c:v>
                </c:pt>
                <c:pt idx="275">
                  <c:v>11.789691870710662</c:v>
                </c:pt>
                <c:pt idx="276">
                  <c:v>11.789674104095651</c:v>
                </c:pt>
                <c:pt idx="277">
                  <c:v>11.78965778419072</c:v>
                </c:pt>
                <c:pt idx="278">
                  <c:v>11.789642793192332</c:v>
                </c:pt>
                <c:pt idx="279">
                  <c:v>11.789629022889528</c:v>
                </c:pt>
                <c:pt idx="280">
                  <c:v>11.78961637388281</c:v>
                </c:pt>
                <c:pt idx="281">
                  <c:v>11.789604754866637</c:v>
                </c:pt>
                <c:pt idx="282">
                  <c:v>11.789594081970355</c:v>
                </c:pt>
                <c:pt idx="283">
                  <c:v>11.789584278152768</c:v>
                </c:pt>
                <c:pt idx="284">
                  <c:v>11.789575272646044</c:v>
                </c:pt>
                <c:pt idx="285">
                  <c:v>11.789567000444865</c:v>
                </c:pt>
                <c:pt idx="286">
                  <c:v>11.789559401837213</c:v>
                </c:pt>
                <c:pt idx="287">
                  <c:v>11.789552421973324</c:v>
                </c:pt>
                <c:pt idx="288">
                  <c:v>11.789546010469783</c:v>
                </c:pt>
                <c:pt idx="289">
                  <c:v>11.789540121045814</c:v>
                </c:pt>
                <c:pt idx="290">
                  <c:v>11.789534711189226</c:v>
                </c:pt>
                <c:pt idx="291">
                  <c:v>11.789529741849533</c:v>
                </c:pt>
                <c:pt idx="292">
                  <c:v>11.789525177156071</c:v>
                </c:pt>
                <c:pt idx="293">
                  <c:v>11.789520984159077</c:v>
                </c:pt>
                <c:pt idx="294">
                  <c:v>11.789517132591838</c:v>
                </c:pt>
                <c:pt idx="295">
                  <c:v>11.789513594652217</c:v>
                </c:pt>
                <c:pt idx="296">
                  <c:v>11.789510344801965</c:v>
                </c:pt>
                <c:pt idx="297">
                  <c:v>11.789507359582377</c:v>
                </c:pt>
                <c:pt idx="298">
                  <c:v>11.789504617444955</c:v>
                </c:pt>
                <c:pt idx="299">
                  <c:v>11.789502098595866</c:v>
                </c:pt>
                <c:pt idx="300">
                  <c:v>11.78949978485306</c:v>
                </c:pt>
                <c:pt idx="301">
                  <c:v>11.789497659515025</c:v>
                </c:pt>
                <c:pt idx="302">
                  <c:v>11.78949570724023</c:v>
                </c:pt>
                <c:pt idx="303">
                  <c:v>11.789493913936383</c:v>
                </c:pt>
                <c:pt idx="304">
                  <c:v>11.789492266658705</c:v>
                </c:pt>
                <c:pt idx="305">
                  <c:v>11.789490753516496</c:v>
                </c:pt>
                <c:pt idx="306">
                  <c:v>11.789489363587297</c:v>
                </c:pt>
                <c:pt idx="307">
                  <c:v>11.789488086838045</c:v>
                </c:pt>
                <c:pt idx="308">
                  <c:v>11.789486914052661</c:v>
                </c:pt>
                <c:pt idx="309">
                  <c:v>11.789485836765516</c:v>
                </c:pt>
                <c:pt idx="310">
                  <c:v>11.789484847200324</c:v>
                </c:pt>
                <c:pt idx="311">
                  <c:v>11.789483938214012</c:v>
                </c:pt>
                <c:pt idx="312">
                  <c:v>11.789483103245157</c:v>
                </c:pt>
                <c:pt idx="313">
                  <c:v>11.789482336266623</c:v>
                </c:pt>
                <c:pt idx="314">
                  <c:v>11.789481631742055</c:v>
                </c:pt>
                <c:pt idx="315">
                  <c:v>11.789480984585916</c:v>
                </c:pt>
                <c:pt idx="316">
                  <c:v>11.789480390126776</c:v>
                </c:pt>
                <c:pt idx="317">
                  <c:v>11.789479844073597</c:v>
                </c:pt>
                <c:pt idx="318">
                  <c:v>11.789479342484746</c:v>
                </c:pt>
                <c:pt idx="319">
                  <c:v>11.78947888173956</c:v>
                </c:pt>
                <c:pt idx="320">
                  <c:v>11.789478458512196</c:v>
                </c:pt>
                <c:pt idx="321">
                  <c:v>11.789478069747631</c:v>
                </c:pt>
                <c:pt idx="322">
                  <c:v>11.789477712639609</c:v>
                </c:pt>
                <c:pt idx="323">
                  <c:v>11.789477384610384</c:v>
                </c:pt>
                <c:pt idx="324">
                  <c:v>11.789477083292111</c:v>
                </c:pt>
                <c:pt idx="325">
                  <c:v>11.789476806509754</c:v>
                </c:pt>
                <c:pt idx="326">
                  <c:v>11.789476552265388</c:v>
                </c:pt>
                <c:pt idx="327">
                  <c:v>11.789476318723779</c:v>
                </c:pt>
                <c:pt idx="328">
                  <c:v>11.789476104199128</c:v>
                </c:pt>
                <c:pt idx="329">
                  <c:v>11.789475907142913</c:v>
                </c:pt>
                <c:pt idx="330">
                  <c:v>11.789475726132704</c:v>
                </c:pt>
                <c:pt idx="331">
                  <c:v>11.789475559861899</c:v>
                </c:pt>
                <c:pt idx="332">
                  <c:v>11.789475407130286</c:v>
                </c:pt>
                <c:pt idx="333">
                  <c:v>11.789475266835392</c:v>
                </c:pt>
                <c:pt idx="334">
                  <c:v>11.78947513796451</c:v>
                </c:pt>
                <c:pt idx="335">
                  <c:v>11.7894750195874</c:v>
                </c:pt>
                <c:pt idx="336">
                  <c:v>11.789474910849568</c:v>
                </c:pt>
                <c:pt idx="337">
                  <c:v>11.789474810966103</c:v>
                </c:pt>
                <c:pt idx="338">
                  <c:v>11.789474719216006</c:v>
                </c:pt>
                <c:pt idx="339">
                  <c:v>11.789474634936989</c:v>
                </c:pt>
                <c:pt idx="340">
                  <c:v>11.789474557520691</c:v>
                </c:pt>
                <c:pt idx="341">
                  <c:v>11.789474486408292</c:v>
                </c:pt>
                <c:pt idx="342">
                  <c:v>11.789474421086474</c:v>
                </c:pt>
                <c:pt idx="343">
                  <c:v>11.78947436108372</c:v>
                </c:pt>
                <c:pt idx="344">
                  <c:v>11.789474305966902</c:v>
                </c:pt>
                <c:pt idx="345">
                  <c:v>11.789474255338169</c:v>
                </c:pt>
                <c:pt idx="346">
                  <c:v>11.789474208832061</c:v>
                </c:pt>
                <c:pt idx="347">
                  <c:v>11.789474166112878</c:v>
                </c:pt>
                <c:pt idx="348">
                  <c:v>11.789474126872259</c:v>
                </c:pt>
                <c:pt idx="349">
                  <c:v>11.789474090826946</c:v>
                </c:pt>
                <c:pt idx="350">
                  <c:v>11.789474057716752</c:v>
                </c:pt>
                <c:pt idx="351">
                  <c:v>11.789474027302674</c:v>
                </c:pt>
                <c:pt idx="352">
                  <c:v>11.789473999365171</c:v>
                </c:pt>
                <c:pt idx="353">
                  <c:v>11.789473973702577</c:v>
                </c:pt>
                <c:pt idx="354">
                  <c:v>11.789473950129654</c:v>
                </c:pt>
                <c:pt idx="355">
                  <c:v>11.789473928476239</c:v>
                </c:pt>
                <c:pt idx="356">
                  <c:v>11.789473908586031</c:v>
                </c:pt>
                <c:pt idx="357">
                  <c:v>11.789473890315454</c:v>
                </c:pt>
                <c:pt idx="358">
                  <c:v>11.789473873532625</c:v>
                </c:pt>
                <c:pt idx="359">
                  <c:v>11.789473858116397</c:v>
                </c:pt>
                <c:pt idx="360">
                  <c:v>11.78947384395549</c:v>
                </c:pt>
                <c:pt idx="361">
                  <c:v>11.789473830947685</c:v>
                </c:pt>
                <c:pt idx="362">
                  <c:v>11.789473818999088</c:v>
                </c:pt>
                <c:pt idx="363">
                  <c:v>11.789473808023448</c:v>
                </c:pt>
                <c:pt idx="364">
                  <c:v>11.78947379794154</c:v>
                </c:pt>
              </c:numCache>
            </c:numRef>
          </c:val>
          <c:smooth val="0"/>
          <c:extLst>
            <c:ext xmlns:c16="http://schemas.microsoft.com/office/drawing/2014/chart" uri="{C3380CC4-5D6E-409C-BE32-E72D297353CC}">
              <c16:uniqueId val="{0000000E-0B39-43D1-882C-62620C426B87}"/>
            </c:ext>
          </c:extLst>
        </c:ser>
        <c:ser>
          <c:idx val="5"/>
          <c:order val="8"/>
          <c:tx>
            <c:strRef>
              <c:f>Calculation!$AF$2</c:f>
              <c:strCache>
                <c:ptCount val="1"/>
                <c:pt idx="0">
                  <c:v>Nursing professional (ICU) Needed</c:v>
                </c:pt>
              </c:strCache>
              <c:extLst xmlns:c15="http://schemas.microsoft.com/office/drawing/2012/chart"/>
            </c:strRef>
          </c:tx>
          <c:spPr>
            <a:ln w="19050" cap="rnd">
              <a:solidFill>
                <a:schemeClr val="accent2"/>
              </a:solidFill>
              <a:prstDash val="solid"/>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[0]!NurseVentilatorNeeds</c:f>
              <c:numCache>
                <c:formatCode>General</c:formatCode>
                <c:ptCount val="365"/>
                <c:pt idx="0">
                  <c:v>5.25</c:v>
                </c:pt>
                <c:pt idx="1">
                  <c:v>5.25</c:v>
                </c:pt>
                <c:pt idx="2">
                  <c:v>5.25</c:v>
                </c:pt>
                <c:pt idx="3">
                  <c:v>5.25</c:v>
                </c:pt>
                <c:pt idx="4">
                  <c:v>5.25</c:v>
                </c:pt>
                <c:pt idx="5">
                  <c:v>5.25</c:v>
                </c:pt>
                <c:pt idx="6">
                  <c:v>5.25</c:v>
                </c:pt>
                <c:pt idx="7">
                  <c:v>5.25</c:v>
                </c:pt>
                <c:pt idx="8">
                  <c:v>5.25</c:v>
                </c:pt>
                <c:pt idx="9">
                  <c:v>5.25</c:v>
                </c:pt>
                <c:pt idx="10">
                  <c:v>5.25</c:v>
                </c:pt>
                <c:pt idx="11">
                  <c:v>5.25</c:v>
                </c:pt>
                <c:pt idx="12">
                  <c:v>5.25</c:v>
                </c:pt>
                <c:pt idx="13">
                  <c:v>5.25</c:v>
                </c:pt>
                <c:pt idx="14">
                  <c:v>5.25</c:v>
                </c:pt>
                <c:pt idx="15">
                  <c:v>5.25</c:v>
                </c:pt>
                <c:pt idx="16">
                  <c:v>5.25</c:v>
                </c:pt>
                <c:pt idx="17">
                  <c:v>5.25</c:v>
                </c:pt>
                <c:pt idx="18">
                  <c:v>10.5</c:v>
                </c:pt>
                <c:pt idx="19">
                  <c:v>10.5</c:v>
                </c:pt>
                <c:pt idx="20">
                  <c:v>10.5</c:v>
                </c:pt>
                <c:pt idx="21">
                  <c:v>15.75</c:v>
                </c:pt>
                <c:pt idx="22">
                  <c:v>15.75</c:v>
                </c:pt>
                <c:pt idx="23">
                  <c:v>21</c:v>
                </c:pt>
                <c:pt idx="24">
                  <c:v>21</c:v>
                </c:pt>
                <c:pt idx="25">
                  <c:v>26.25</c:v>
                </c:pt>
                <c:pt idx="26">
                  <c:v>31.5</c:v>
                </c:pt>
                <c:pt idx="27">
                  <c:v>36.75</c:v>
                </c:pt>
                <c:pt idx="28">
                  <c:v>42</c:v>
                </c:pt>
                <c:pt idx="29">
                  <c:v>47.25</c:v>
                </c:pt>
                <c:pt idx="30">
                  <c:v>52.5</c:v>
                </c:pt>
                <c:pt idx="31">
                  <c:v>63</c:v>
                </c:pt>
                <c:pt idx="32">
                  <c:v>68.25</c:v>
                </c:pt>
                <c:pt idx="33">
                  <c:v>78.75</c:v>
                </c:pt>
                <c:pt idx="34">
                  <c:v>94.5</c:v>
                </c:pt>
                <c:pt idx="35">
                  <c:v>105</c:v>
                </c:pt>
                <c:pt idx="36">
                  <c:v>120.75</c:v>
                </c:pt>
                <c:pt idx="37">
                  <c:v>136.5</c:v>
                </c:pt>
                <c:pt idx="38">
                  <c:v>157.5</c:v>
                </c:pt>
                <c:pt idx="39">
                  <c:v>178.5</c:v>
                </c:pt>
                <c:pt idx="40">
                  <c:v>204.75</c:v>
                </c:pt>
                <c:pt idx="41">
                  <c:v>231</c:v>
                </c:pt>
                <c:pt idx="42">
                  <c:v>257.25</c:v>
                </c:pt>
                <c:pt idx="43">
                  <c:v>288.75</c:v>
                </c:pt>
                <c:pt idx="44">
                  <c:v>320.25</c:v>
                </c:pt>
                <c:pt idx="45">
                  <c:v>351.75</c:v>
                </c:pt>
                <c:pt idx="46">
                  <c:v>388.5</c:v>
                </c:pt>
                <c:pt idx="47">
                  <c:v>425.25</c:v>
                </c:pt>
                <c:pt idx="48">
                  <c:v>456.75</c:v>
                </c:pt>
                <c:pt idx="49">
                  <c:v>493.5</c:v>
                </c:pt>
                <c:pt idx="50">
                  <c:v>530.25</c:v>
                </c:pt>
                <c:pt idx="51">
                  <c:v>561.75</c:v>
                </c:pt>
                <c:pt idx="52">
                  <c:v>593.25</c:v>
                </c:pt>
                <c:pt idx="53">
                  <c:v>624.75</c:v>
                </c:pt>
                <c:pt idx="54">
                  <c:v>645.75</c:v>
                </c:pt>
                <c:pt idx="55">
                  <c:v>672</c:v>
                </c:pt>
                <c:pt idx="56">
                  <c:v>687.75</c:v>
                </c:pt>
                <c:pt idx="57">
                  <c:v>703.5</c:v>
                </c:pt>
                <c:pt idx="58">
                  <c:v>714</c:v>
                </c:pt>
                <c:pt idx="59">
                  <c:v>724.5</c:v>
                </c:pt>
                <c:pt idx="60">
                  <c:v>724.5</c:v>
                </c:pt>
                <c:pt idx="61">
                  <c:v>724.5</c:v>
                </c:pt>
                <c:pt idx="62">
                  <c:v>724.5</c:v>
                </c:pt>
                <c:pt idx="63">
                  <c:v>714</c:v>
                </c:pt>
                <c:pt idx="64">
                  <c:v>708.75</c:v>
                </c:pt>
                <c:pt idx="65">
                  <c:v>693</c:v>
                </c:pt>
                <c:pt idx="66">
                  <c:v>682.5</c:v>
                </c:pt>
                <c:pt idx="67">
                  <c:v>666.75</c:v>
                </c:pt>
                <c:pt idx="68">
                  <c:v>645.75</c:v>
                </c:pt>
                <c:pt idx="69">
                  <c:v>630</c:v>
                </c:pt>
                <c:pt idx="70">
                  <c:v>609</c:v>
                </c:pt>
                <c:pt idx="71">
                  <c:v>588</c:v>
                </c:pt>
                <c:pt idx="72">
                  <c:v>567</c:v>
                </c:pt>
                <c:pt idx="73">
                  <c:v>546</c:v>
                </c:pt>
                <c:pt idx="74">
                  <c:v>525</c:v>
                </c:pt>
                <c:pt idx="75">
                  <c:v>504</c:v>
                </c:pt>
                <c:pt idx="76">
                  <c:v>477.75</c:v>
                </c:pt>
                <c:pt idx="77">
                  <c:v>456.75</c:v>
                </c:pt>
                <c:pt idx="78">
                  <c:v>435.75</c:v>
                </c:pt>
                <c:pt idx="79">
                  <c:v>414.75</c:v>
                </c:pt>
                <c:pt idx="80">
                  <c:v>393.75</c:v>
                </c:pt>
                <c:pt idx="81">
                  <c:v>378</c:v>
                </c:pt>
                <c:pt idx="82">
                  <c:v>357</c:v>
                </c:pt>
                <c:pt idx="83">
                  <c:v>336</c:v>
                </c:pt>
                <c:pt idx="84">
                  <c:v>320.25</c:v>
                </c:pt>
                <c:pt idx="85">
                  <c:v>304.5</c:v>
                </c:pt>
                <c:pt idx="86">
                  <c:v>283.5</c:v>
                </c:pt>
                <c:pt idx="87">
                  <c:v>267.75</c:v>
                </c:pt>
                <c:pt idx="88">
                  <c:v>252</c:v>
                </c:pt>
                <c:pt idx="89">
                  <c:v>241.5</c:v>
                </c:pt>
                <c:pt idx="90">
                  <c:v>225.75</c:v>
                </c:pt>
                <c:pt idx="91">
                  <c:v>210</c:v>
                </c:pt>
                <c:pt idx="92">
                  <c:v>199.5</c:v>
                </c:pt>
                <c:pt idx="93">
                  <c:v>189</c:v>
                </c:pt>
                <c:pt idx="94">
                  <c:v>178.5</c:v>
                </c:pt>
                <c:pt idx="95">
                  <c:v>168</c:v>
                </c:pt>
                <c:pt idx="96">
                  <c:v>157.5</c:v>
                </c:pt>
                <c:pt idx="97">
                  <c:v>147</c:v>
                </c:pt>
                <c:pt idx="98">
                  <c:v>136.5</c:v>
                </c:pt>
                <c:pt idx="99">
                  <c:v>131.25</c:v>
                </c:pt>
                <c:pt idx="100">
                  <c:v>120.75</c:v>
                </c:pt>
                <c:pt idx="101">
                  <c:v>115.5</c:v>
                </c:pt>
                <c:pt idx="102">
                  <c:v>105</c:v>
                </c:pt>
                <c:pt idx="103">
                  <c:v>99.75</c:v>
                </c:pt>
                <c:pt idx="104">
                  <c:v>94.5</c:v>
                </c:pt>
                <c:pt idx="105">
                  <c:v>89.25</c:v>
                </c:pt>
                <c:pt idx="106">
                  <c:v>84</c:v>
                </c:pt>
                <c:pt idx="107">
                  <c:v>78.75</c:v>
                </c:pt>
                <c:pt idx="108">
                  <c:v>73.5</c:v>
                </c:pt>
                <c:pt idx="109">
                  <c:v>68.25</c:v>
                </c:pt>
                <c:pt idx="110">
                  <c:v>63</c:v>
                </c:pt>
                <c:pt idx="111">
                  <c:v>57.75</c:v>
                </c:pt>
                <c:pt idx="112">
                  <c:v>57.75</c:v>
                </c:pt>
                <c:pt idx="113">
                  <c:v>52.5</c:v>
                </c:pt>
                <c:pt idx="114">
                  <c:v>47.25</c:v>
                </c:pt>
                <c:pt idx="115">
                  <c:v>47.25</c:v>
                </c:pt>
                <c:pt idx="116">
                  <c:v>42</c:v>
                </c:pt>
                <c:pt idx="117">
                  <c:v>42</c:v>
                </c:pt>
                <c:pt idx="118">
                  <c:v>36.75</c:v>
                </c:pt>
                <c:pt idx="119">
                  <c:v>36.75</c:v>
                </c:pt>
                <c:pt idx="120">
                  <c:v>31.5</c:v>
                </c:pt>
                <c:pt idx="121">
                  <c:v>31.5</c:v>
                </c:pt>
                <c:pt idx="122">
                  <c:v>31.5</c:v>
                </c:pt>
                <c:pt idx="123">
                  <c:v>26.25</c:v>
                </c:pt>
                <c:pt idx="124">
                  <c:v>26.25</c:v>
                </c:pt>
                <c:pt idx="125">
                  <c:v>26.25</c:v>
                </c:pt>
                <c:pt idx="126">
                  <c:v>21</c:v>
                </c:pt>
                <c:pt idx="127">
                  <c:v>21</c:v>
                </c:pt>
                <c:pt idx="128">
                  <c:v>21</c:v>
                </c:pt>
                <c:pt idx="129">
                  <c:v>21</c:v>
                </c:pt>
                <c:pt idx="130">
                  <c:v>15.75</c:v>
                </c:pt>
                <c:pt idx="131">
                  <c:v>15.75</c:v>
                </c:pt>
                <c:pt idx="132">
                  <c:v>15.75</c:v>
                </c:pt>
                <c:pt idx="133">
                  <c:v>15.75</c:v>
                </c:pt>
                <c:pt idx="134">
                  <c:v>15.75</c:v>
                </c:pt>
                <c:pt idx="135">
                  <c:v>15.75</c:v>
                </c:pt>
                <c:pt idx="136">
                  <c:v>10.5</c:v>
                </c:pt>
                <c:pt idx="137">
                  <c:v>10.5</c:v>
                </c:pt>
                <c:pt idx="138">
                  <c:v>10.5</c:v>
                </c:pt>
                <c:pt idx="139">
                  <c:v>10.5</c:v>
                </c:pt>
                <c:pt idx="140">
                  <c:v>10.5</c:v>
                </c:pt>
                <c:pt idx="141">
                  <c:v>10.5</c:v>
                </c:pt>
                <c:pt idx="142">
                  <c:v>10.5</c:v>
                </c:pt>
                <c:pt idx="143">
                  <c:v>10.5</c:v>
                </c:pt>
                <c:pt idx="144">
                  <c:v>10.5</c:v>
                </c:pt>
                <c:pt idx="145">
                  <c:v>10.5</c:v>
                </c:pt>
                <c:pt idx="146">
                  <c:v>5.25</c:v>
                </c:pt>
                <c:pt idx="147">
                  <c:v>5.25</c:v>
                </c:pt>
                <c:pt idx="148">
                  <c:v>5.25</c:v>
                </c:pt>
                <c:pt idx="149">
                  <c:v>5.25</c:v>
                </c:pt>
                <c:pt idx="150">
                  <c:v>5.25</c:v>
                </c:pt>
                <c:pt idx="151">
                  <c:v>5.25</c:v>
                </c:pt>
                <c:pt idx="152">
                  <c:v>5.25</c:v>
                </c:pt>
                <c:pt idx="153">
                  <c:v>5.25</c:v>
                </c:pt>
                <c:pt idx="154">
                  <c:v>5.25</c:v>
                </c:pt>
                <c:pt idx="155">
                  <c:v>5.25</c:v>
                </c:pt>
                <c:pt idx="156">
                  <c:v>5.25</c:v>
                </c:pt>
                <c:pt idx="157">
                  <c:v>5.25</c:v>
                </c:pt>
                <c:pt idx="158">
                  <c:v>5.25</c:v>
                </c:pt>
                <c:pt idx="159">
                  <c:v>5.25</c:v>
                </c:pt>
                <c:pt idx="160">
                  <c:v>5.25</c:v>
                </c:pt>
                <c:pt idx="161">
                  <c:v>5.25</c:v>
                </c:pt>
                <c:pt idx="162">
                  <c:v>5.25</c:v>
                </c:pt>
                <c:pt idx="163">
                  <c:v>5.25</c:v>
                </c:pt>
                <c:pt idx="164">
                  <c:v>5.25</c:v>
                </c:pt>
                <c:pt idx="165">
                  <c:v>5.25</c:v>
                </c:pt>
                <c:pt idx="166">
                  <c:v>5.25</c:v>
                </c:pt>
                <c:pt idx="167">
                  <c:v>5.25</c:v>
                </c:pt>
                <c:pt idx="168">
                  <c:v>5.25</c:v>
                </c:pt>
                <c:pt idx="169">
                  <c:v>5.25</c:v>
                </c:pt>
                <c:pt idx="170">
                  <c:v>5.25</c:v>
                </c:pt>
                <c:pt idx="171">
                  <c:v>5.25</c:v>
                </c:pt>
                <c:pt idx="172">
                  <c:v>5.25</c:v>
                </c:pt>
                <c:pt idx="173">
                  <c:v>5.25</c:v>
                </c:pt>
                <c:pt idx="174">
                  <c:v>5.25</c:v>
                </c:pt>
                <c:pt idx="175">
                  <c:v>5.25</c:v>
                </c:pt>
                <c:pt idx="176">
                  <c:v>5.25</c:v>
                </c:pt>
                <c:pt idx="177">
                  <c:v>5.25</c:v>
                </c:pt>
                <c:pt idx="178">
                  <c:v>5.25</c:v>
                </c:pt>
                <c:pt idx="179">
                  <c:v>5.25</c:v>
                </c:pt>
                <c:pt idx="180">
                  <c:v>5.25</c:v>
                </c:pt>
                <c:pt idx="181">
                  <c:v>5.25</c:v>
                </c:pt>
                <c:pt idx="182">
                  <c:v>5.25</c:v>
                </c:pt>
                <c:pt idx="183">
                  <c:v>5.25</c:v>
                </c:pt>
                <c:pt idx="184">
                  <c:v>5.25</c:v>
                </c:pt>
                <c:pt idx="185">
                  <c:v>5.25</c:v>
                </c:pt>
                <c:pt idx="186">
                  <c:v>5.25</c:v>
                </c:pt>
                <c:pt idx="187">
                  <c:v>5.25</c:v>
                </c:pt>
                <c:pt idx="188">
                  <c:v>5.25</c:v>
                </c:pt>
                <c:pt idx="189">
                  <c:v>5.25</c:v>
                </c:pt>
                <c:pt idx="190">
                  <c:v>5.25</c:v>
                </c:pt>
                <c:pt idx="191">
                  <c:v>5.25</c:v>
                </c:pt>
                <c:pt idx="192">
                  <c:v>5.25</c:v>
                </c:pt>
                <c:pt idx="193">
                  <c:v>5.25</c:v>
                </c:pt>
                <c:pt idx="194">
                  <c:v>5.25</c:v>
                </c:pt>
                <c:pt idx="195">
                  <c:v>5.25</c:v>
                </c:pt>
                <c:pt idx="196">
                  <c:v>5.25</c:v>
                </c:pt>
                <c:pt idx="197">
                  <c:v>5.25</c:v>
                </c:pt>
                <c:pt idx="198">
                  <c:v>5.25</c:v>
                </c:pt>
                <c:pt idx="199">
                  <c:v>5.25</c:v>
                </c:pt>
                <c:pt idx="200">
                  <c:v>5.25</c:v>
                </c:pt>
                <c:pt idx="201">
                  <c:v>5.25</c:v>
                </c:pt>
                <c:pt idx="202">
                  <c:v>5.25</c:v>
                </c:pt>
                <c:pt idx="203">
                  <c:v>5.25</c:v>
                </c:pt>
                <c:pt idx="204">
                  <c:v>5.25</c:v>
                </c:pt>
                <c:pt idx="205">
                  <c:v>5.25</c:v>
                </c:pt>
                <c:pt idx="206">
                  <c:v>5.25</c:v>
                </c:pt>
                <c:pt idx="207">
                  <c:v>5.25</c:v>
                </c:pt>
                <c:pt idx="208">
                  <c:v>5.25</c:v>
                </c:pt>
                <c:pt idx="209">
                  <c:v>5.25</c:v>
                </c:pt>
                <c:pt idx="210">
                  <c:v>5.25</c:v>
                </c:pt>
                <c:pt idx="211">
                  <c:v>5.25</c:v>
                </c:pt>
                <c:pt idx="212">
                  <c:v>5.25</c:v>
                </c:pt>
                <c:pt idx="213">
                  <c:v>5.25</c:v>
                </c:pt>
                <c:pt idx="214">
                  <c:v>5.25</c:v>
                </c:pt>
                <c:pt idx="215">
                  <c:v>5.25</c:v>
                </c:pt>
                <c:pt idx="216">
                  <c:v>5.25</c:v>
                </c:pt>
                <c:pt idx="217">
                  <c:v>5.25</c:v>
                </c:pt>
                <c:pt idx="218">
                  <c:v>5.25</c:v>
                </c:pt>
                <c:pt idx="219">
                  <c:v>5.25</c:v>
                </c:pt>
                <c:pt idx="220">
                  <c:v>5.25</c:v>
                </c:pt>
                <c:pt idx="221">
                  <c:v>5.25</c:v>
                </c:pt>
                <c:pt idx="222">
                  <c:v>5.25</c:v>
                </c:pt>
                <c:pt idx="223">
                  <c:v>5.25</c:v>
                </c:pt>
                <c:pt idx="224">
                  <c:v>5.25</c:v>
                </c:pt>
                <c:pt idx="225">
                  <c:v>5.25</c:v>
                </c:pt>
                <c:pt idx="226">
                  <c:v>5.25</c:v>
                </c:pt>
                <c:pt idx="227">
                  <c:v>5.25</c:v>
                </c:pt>
                <c:pt idx="228">
                  <c:v>5.25</c:v>
                </c:pt>
                <c:pt idx="229">
                  <c:v>5.25</c:v>
                </c:pt>
                <c:pt idx="230">
                  <c:v>5.25</c:v>
                </c:pt>
                <c:pt idx="231">
                  <c:v>5.25</c:v>
                </c:pt>
                <c:pt idx="232">
                  <c:v>5.25</c:v>
                </c:pt>
                <c:pt idx="233">
                  <c:v>5.25</c:v>
                </c:pt>
                <c:pt idx="234">
                  <c:v>5.25</c:v>
                </c:pt>
                <c:pt idx="235">
                  <c:v>5.25</c:v>
                </c:pt>
                <c:pt idx="236">
                  <c:v>5.25</c:v>
                </c:pt>
                <c:pt idx="237">
                  <c:v>5.25</c:v>
                </c:pt>
                <c:pt idx="238">
                  <c:v>5.25</c:v>
                </c:pt>
                <c:pt idx="239">
                  <c:v>5.25</c:v>
                </c:pt>
                <c:pt idx="240">
                  <c:v>5.25</c:v>
                </c:pt>
                <c:pt idx="241">
                  <c:v>5.25</c:v>
                </c:pt>
                <c:pt idx="242">
                  <c:v>5.25</c:v>
                </c:pt>
                <c:pt idx="243">
                  <c:v>5.25</c:v>
                </c:pt>
                <c:pt idx="244">
                  <c:v>5.25</c:v>
                </c:pt>
                <c:pt idx="245">
                  <c:v>5.25</c:v>
                </c:pt>
                <c:pt idx="246">
                  <c:v>5.25</c:v>
                </c:pt>
                <c:pt idx="247">
                  <c:v>5.25</c:v>
                </c:pt>
                <c:pt idx="248">
                  <c:v>5.25</c:v>
                </c:pt>
                <c:pt idx="249">
                  <c:v>5.25</c:v>
                </c:pt>
                <c:pt idx="250">
                  <c:v>5.25</c:v>
                </c:pt>
                <c:pt idx="251">
                  <c:v>5.25</c:v>
                </c:pt>
                <c:pt idx="252">
                  <c:v>5.25</c:v>
                </c:pt>
                <c:pt idx="253">
                  <c:v>5.25</c:v>
                </c:pt>
                <c:pt idx="254">
                  <c:v>5.25</c:v>
                </c:pt>
                <c:pt idx="255">
                  <c:v>5.25</c:v>
                </c:pt>
                <c:pt idx="256">
                  <c:v>5.25</c:v>
                </c:pt>
                <c:pt idx="257">
                  <c:v>5.25</c:v>
                </c:pt>
                <c:pt idx="258">
                  <c:v>5.25</c:v>
                </c:pt>
                <c:pt idx="259">
                  <c:v>5.25</c:v>
                </c:pt>
                <c:pt idx="260">
                  <c:v>5.25</c:v>
                </c:pt>
                <c:pt idx="261">
                  <c:v>5.25</c:v>
                </c:pt>
                <c:pt idx="262">
                  <c:v>5.25</c:v>
                </c:pt>
                <c:pt idx="263">
                  <c:v>5.25</c:v>
                </c:pt>
                <c:pt idx="264">
                  <c:v>5.25</c:v>
                </c:pt>
                <c:pt idx="265">
                  <c:v>5.25</c:v>
                </c:pt>
                <c:pt idx="266">
                  <c:v>5.25</c:v>
                </c:pt>
                <c:pt idx="267">
                  <c:v>5.25</c:v>
                </c:pt>
                <c:pt idx="268">
                  <c:v>5.25</c:v>
                </c:pt>
                <c:pt idx="269">
                  <c:v>5.25</c:v>
                </c:pt>
                <c:pt idx="270">
                  <c:v>5.25</c:v>
                </c:pt>
                <c:pt idx="271">
                  <c:v>5.25</c:v>
                </c:pt>
                <c:pt idx="272">
                  <c:v>5.25</c:v>
                </c:pt>
                <c:pt idx="273">
                  <c:v>5.25</c:v>
                </c:pt>
                <c:pt idx="274">
                  <c:v>5.25</c:v>
                </c:pt>
                <c:pt idx="275">
                  <c:v>5.25</c:v>
                </c:pt>
                <c:pt idx="276">
                  <c:v>5.25</c:v>
                </c:pt>
                <c:pt idx="277">
                  <c:v>5.25</c:v>
                </c:pt>
                <c:pt idx="278">
                  <c:v>5.25</c:v>
                </c:pt>
                <c:pt idx="279">
                  <c:v>5.25</c:v>
                </c:pt>
                <c:pt idx="280">
                  <c:v>5.25</c:v>
                </c:pt>
                <c:pt idx="281">
                  <c:v>5.25</c:v>
                </c:pt>
                <c:pt idx="282">
                  <c:v>5.25</c:v>
                </c:pt>
                <c:pt idx="283">
                  <c:v>5.25</c:v>
                </c:pt>
                <c:pt idx="284">
                  <c:v>5.25</c:v>
                </c:pt>
                <c:pt idx="285">
                  <c:v>5.25</c:v>
                </c:pt>
                <c:pt idx="286">
                  <c:v>5.25</c:v>
                </c:pt>
                <c:pt idx="287">
                  <c:v>5.25</c:v>
                </c:pt>
                <c:pt idx="288">
                  <c:v>5.25</c:v>
                </c:pt>
                <c:pt idx="289">
                  <c:v>5.25</c:v>
                </c:pt>
                <c:pt idx="290">
                  <c:v>5.25</c:v>
                </c:pt>
                <c:pt idx="291">
                  <c:v>5.25</c:v>
                </c:pt>
                <c:pt idx="292">
                  <c:v>5.25</c:v>
                </c:pt>
                <c:pt idx="293">
                  <c:v>5.25</c:v>
                </c:pt>
                <c:pt idx="294">
                  <c:v>5.25</c:v>
                </c:pt>
                <c:pt idx="295">
                  <c:v>5.25</c:v>
                </c:pt>
                <c:pt idx="296">
                  <c:v>5.25</c:v>
                </c:pt>
                <c:pt idx="297">
                  <c:v>5.25</c:v>
                </c:pt>
                <c:pt idx="298">
                  <c:v>5.25</c:v>
                </c:pt>
                <c:pt idx="299">
                  <c:v>5.25</c:v>
                </c:pt>
                <c:pt idx="300">
                  <c:v>5.25</c:v>
                </c:pt>
                <c:pt idx="301">
                  <c:v>5.25</c:v>
                </c:pt>
                <c:pt idx="302">
                  <c:v>5.25</c:v>
                </c:pt>
                <c:pt idx="303">
                  <c:v>5.25</c:v>
                </c:pt>
                <c:pt idx="304">
                  <c:v>5.25</c:v>
                </c:pt>
                <c:pt idx="305">
                  <c:v>5.25</c:v>
                </c:pt>
                <c:pt idx="306">
                  <c:v>5.25</c:v>
                </c:pt>
                <c:pt idx="307">
                  <c:v>5.25</c:v>
                </c:pt>
                <c:pt idx="308">
                  <c:v>5.25</c:v>
                </c:pt>
                <c:pt idx="309">
                  <c:v>5.25</c:v>
                </c:pt>
                <c:pt idx="310">
                  <c:v>5.25</c:v>
                </c:pt>
                <c:pt idx="311">
                  <c:v>5.25</c:v>
                </c:pt>
                <c:pt idx="312">
                  <c:v>5.25</c:v>
                </c:pt>
                <c:pt idx="313">
                  <c:v>5.25</c:v>
                </c:pt>
                <c:pt idx="314">
                  <c:v>5.25</c:v>
                </c:pt>
                <c:pt idx="315">
                  <c:v>5.25</c:v>
                </c:pt>
                <c:pt idx="316">
                  <c:v>5.25</c:v>
                </c:pt>
                <c:pt idx="317">
                  <c:v>5.25</c:v>
                </c:pt>
                <c:pt idx="318">
                  <c:v>5.25</c:v>
                </c:pt>
                <c:pt idx="319">
                  <c:v>5.25</c:v>
                </c:pt>
                <c:pt idx="320">
                  <c:v>5.25</c:v>
                </c:pt>
                <c:pt idx="321">
                  <c:v>5.25</c:v>
                </c:pt>
                <c:pt idx="322">
                  <c:v>5.25</c:v>
                </c:pt>
                <c:pt idx="323">
                  <c:v>5.25</c:v>
                </c:pt>
                <c:pt idx="324">
                  <c:v>5.25</c:v>
                </c:pt>
                <c:pt idx="325">
                  <c:v>5.25</c:v>
                </c:pt>
                <c:pt idx="326">
                  <c:v>5.25</c:v>
                </c:pt>
                <c:pt idx="327">
                  <c:v>5.25</c:v>
                </c:pt>
                <c:pt idx="328">
                  <c:v>5.25</c:v>
                </c:pt>
                <c:pt idx="329">
                  <c:v>5.25</c:v>
                </c:pt>
                <c:pt idx="330">
                  <c:v>5.25</c:v>
                </c:pt>
                <c:pt idx="331">
                  <c:v>5.25</c:v>
                </c:pt>
                <c:pt idx="332">
                  <c:v>5.25</c:v>
                </c:pt>
                <c:pt idx="333">
                  <c:v>5.25</c:v>
                </c:pt>
                <c:pt idx="334">
                  <c:v>5.25</c:v>
                </c:pt>
                <c:pt idx="335">
                  <c:v>5.25</c:v>
                </c:pt>
                <c:pt idx="336">
                  <c:v>5.25</c:v>
                </c:pt>
                <c:pt idx="337">
                  <c:v>5.25</c:v>
                </c:pt>
                <c:pt idx="338">
                  <c:v>5.25</c:v>
                </c:pt>
                <c:pt idx="339">
                  <c:v>5.25</c:v>
                </c:pt>
                <c:pt idx="340">
                  <c:v>5.25</c:v>
                </c:pt>
                <c:pt idx="341">
                  <c:v>5.25</c:v>
                </c:pt>
                <c:pt idx="342">
                  <c:v>5.25</c:v>
                </c:pt>
                <c:pt idx="343">
                  <c:v>5.25</c:v>
                </c:pt>
                <c:pt idx="344">
                  <c:v>5.25</c:v>
                </c:pt>
                <c:pt idx="345">
                  <c:v>5.25</c:v>
                </c:pt>
                <c:pt idx="346">
                  <c:v>5.25</c:v>
                </c:pt>
                <c:pt idx="347">
                  <c:v>5.25</c:v>
                </c:pt>
                <c:pt idx="348">
                  <c:v>5.25</c:v>
                </c:pt>
                <c:pt idx="349">
                  <c:v>5.25</c:v>
                </c:pt>
                <c:pt idx="350">
                  <c:v>5.25</c:v>
                </c:pt>
                <c:pt idx="351">
                  <c:v>5.25</c:v>
                </c:pt>
                <c:pt idx="352">
                  <c:v>5.25</c:v>
                </c:pt>
                <c:pt idx="353">
                  <c:v>5.25</c:v>
                </c:pt>
                <c:pt idx="354">
                  <c:v>5.25</c:v>
                </c:pt>
                <c:pt idx="355">
                  <c:v>5.25</c:v>
                </c:pt>
                <c:pt idx="356">
                  <c:v>5.25</c:v>
                </c:pt>
                <c:pt idx="357">
                  <c:v>5.25</c:v>
                </c:pt>
                <c:pt idx="358">
                  <c:v>5.25</c:v>
                </c:pt>
                <c:pt idx="359">
                  <c:v>5.25</c:v>
                </c:pt>
                <c:pt idx="360">
                  <c:v>5.25</c:v>
                </c:pt>
                <c:pt idx="361">
                  <c:v>5.25</c:v>
                </c:pt>
                <c:pt idx="362">
                  <c:v>5.25</c:v>
                </c:pt>
                <c:pt idx="363">
                  <c:v>5.25</c:v>
                </c:pt>
                <c:pt idx="364">
                  <c:v>5.25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B-0B39-43D1-882C-62620C426B87}"/>
            </c:ext>
          </c:extLst>
        </c:ser>
        <c:ser>
          <c:idx val="3"/>
          <c:order val="9"/>
          <c:tx>
            <c:strRef>
              <c:f>Calculation!$BE$2</c:f>
              <c:strCache>
                <c:ptCount val="1"/>
                <c:pt idx="0">
                  <c:v>Nursing professional (ICU- ECMO) Needed Adjusted</c:v>
                </c:pt>
              </c:strCache>
            </c:strRef>
          </c:tx>
          <c:spPr>
            <a:ln w="19050" cap="rnd">
              <a:solidFill>
                <a:schemeClr val="accent2"/>
              </a:solidFill>
              <a:prstDash val="lgDash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[0]!VentilatorNurseAdjusted</c:f>
              <c:numCache>
                <c:formatCode>0.00</c:formatCode>
                <c:ptCount val="365"/>
                <c:pt idx="0">
                  <c:v>5.3025000000000002</c:v>
                </c:pt>
                <c:pt idx="1">
                  <c:v>5.3507249999999997</c:v>
                </c:pt>
                <c:pt idx="2">
                  <c:v>5.3950231071428574</c:v>
                </c:pt>
                <c:pt idx="3">
                  <c:v>5.4357140827040817</c:v>
                </c:pt>
                <c:pt idx="4">
                  <c:v>5.4730916502553209</c:v>
                </c:pt>
                <c:pt idx="5">
                  <c:v>5.5074256158773878</c:v>
                </c:pt>
                <c:pt idx="6">
                  <c:v>5.5389638157273717</c:v>
                </c:pt>
                <c:pt idx="7">
                  <c:v>5.5679339050181431</c:v>
                </c:pt>
                <c:pt idx="8">
                  <c:v>5.5945450013238087</c:v>
                </c:pt>
                <c:pt idx="9">
                  <c:v>5.6189891940731558</c:v>
                </c:pt>
                <c:pt idx="10">
                  <c:v>5.6414429311271981</c:v>
                </c:pt>
                <c:pt idx="11">
                  <c:v>5.6620682924496979</c:v>
                </c:pt>
                <c:pt idx="12">
                  <c:v>5.6810141600645085</c:v>
                </c:pt>
                <c:pt idx="13">
                  <c:v>5.6984172927449697</c:v>
                </c:pt>
                <c:pt idx="14">
                  <c:v>5.7144033131928795</c:v>
                </c:pt>
                <c:pt idx="15">
                  <c:v>5.7290876148328875</c:v>
                </c:pt>
                <c:pt idx="16">
                  <c:v>5.7425761947679241</c:v>
                </c:pt>
                <c:pt idx="17">
                  <c:v>5.7549664189082508</c:v>
                </c:pt>
                <c:pt idx="18">
                  <c:v>11.06884772479715</c:v>
                </c:pt>
                <c:pt idx="19">
                  <c:v>11.127527267206524</c:v>
                </c:pt>
                <c:pt idx="20">
                  <c:v>11.181428618305421</c:v>
                </c:pt>
                <c:pt idx="21">
                  <c:v>16.533440859386268</c:v>
                </c:pt>
                <c:pt idx="22">
                  <c:v>16.62714638940767</c:v>
                </c:pt>
                <c:pt idx="23">
                  <c:v>22.015721611984475</c:v>
                </c:pt>
                <c:pt idx="24">
                  <c:v>22.143012852151454</c:v>
                </c:pt>
                <c:pt idx="25">
                  <c:v>27.562438948476263</c:v>
                </c:pt>
                <c:pt idx="26">
                  <c:v>33.020568919814622</c:v>
                </c:pt>
                <c:pt idx="27">
                  <c:v>38.514251164915436</c:v>
                </c:pt>
                <c:pt idx="28">
                  <c:v>44.040590712915176</c:v>
                </c:pt>
                <c:pt idx="29">
                  <c:v>49.596928326292087</c:v>
                </c:pt>
                <c:pt idx="30">
                  <c:v>55.180821305436872</c:v>
                </c:pt>
                <c:pt idx="31">
                  <c:v>66.092525856279863</c:v>
                </c:pt>
                <c:pt idx="32">
                  <c:v>71.773205893697082</c:v>
                </c:pt>
                <c:pt idx="33">
                  <c:v>82.773816270924598</c:v>
                </c:pt>
                <c:pt idx="34">
                  <c:v>99.141162660292167</c:v>
                </c:pt>
                <c:pt idx="35">
                  <c:v>110.31323941509696</c:v>
                </c:pt>
                <c:pt idx="36">
                  <c:v>126.83808991986763</c:v>
                </c:pt>
                <c:pt idx="37">
                  <c:v>143.45734545496413</c:v>
                </c:pt>
                <c:pt idx="38">
                  <c:v>165.46581875363134</c:v>
                </c:pt>
                <c:pt idx="39">
                  <c:v>187.60217351226422</c:v>
                </c:pt>
                <c:pt idx="40">
                  <c:v>215.15849652626554</c:v>
                </c:pt>
                <c:pt idx="41">
                  <c:v>242.8709475234125</c:v>
                </c:pt>
                <c:pt idx="42">
                  <c:v>270.72681322507748</c:v>
                </c:pt>
                <c:pt idx="43">
                  <c:v>304.01691557674974</c:v>
                </c:pt>
                <c:pt idx="44">
                  <c:v>337.47625245121441</c:v>
                </c:pt>
                <c:pt idx="45">
                  <c:v>371.09104332304412</c:v>
                </c:pt>
                <c:pt idx="46">
                  <c:v>410.15112979531051</c:v>
                </c:pt>
                <c:pt idx="47">
                  <c:v>449.39060922626379</c:v>
                </c:pt>
                <c:pt idx="48">
                  <c:v>483.49237390355376</c:v>
                </c:pt>
                <c:pt idx="49">
                  <c:v>522.99978059997864</c:v>
                </c:pt>
                <c:pt idx="50">
                  <c:v>562.65015560826612</c:v>
                </c:pt>
                <c:pt idx="51">
                  <c:v>597.12935722302154</c:v>
                </c:pt>
                <c:pt idx="52">
                  <c:v>631.68096670628984</c:v>
                </c:pt>
                <c:pt idx="53">
                  <c:v>666.29908798877761</c:v>
                </c:pt>
                <c:pt idx="54">
                  <c:v>690.3733051096915</c:v>
                </c:pt>
                <c:pt idx="55">
                  <c:v>719.70969312218801</c:v>
                </c:pt>
                <c:pt idx="56">
                  <c:v>738.45226096795272</c:v>
                </c:pt>
                <c:pt idx="57">
                  <c:v>757.10864828913373</c:v>
                </c:pt>
                <c:pt idx="58">
                  <c:v>770.38337264273287</c:v>
                </c:pt>
                <c:pt idx="59">
                  <c:v>783.53715515611032</c:v>
                </c:pt>
                <c:pt idx="60">
                  <c:v>785.9748439505413</c:v>
                </c:pt>
                <c:pt idx="61">
                  <c:v>788.21403522885441</c:v>
                </c:pt>
                <c:pt idx="62">
                  <c:v>790.27089236021914</c:v>
                </c:pt>
                <c:pt idx="63">
                  <c:v>781.55526255374411</c:v>
                </c:pt>
                <c:pt idx="64">
                  <c:v>777.89183403151071</c:v>
                </c:pt>
                <c:pt idx="65">
                  <c:v>763.44171326037338</c:v>
                </c:pt>
                <c:pt idx="66">
                  <c:v>754.03074518060009</c:v>
                </c:pt>
                <c:pt idx="67">
                  <c:v>739.12359878732263</c:v>
                </c:pt>
                <c:pt idx="68">
                  <c:v>718.68782002892635</c:v>
                </c:pt>
                <c:pt idx="69">
                  <c:v>703.29859754085669</c:v>
                </c:pt>
                <c:pt idx="70">
                  <c:v>682.41999745538692</c:v>
                </c:pt>
                <c:pt idx="71">
                  <c:v>661.32151194830544</c:v>
                </c:pt>
                <c:pt idx="72">
                  <c:v>640.02104597537198</c:v>
                </c:pt>
                <c:pt idx="73">
                  <c:v>618.5350465173774</c:v>
                </c:pt>
                <c:pt idx="74">
                  <c:v>596.87862130096232</c:v>
                </c:pt>
                <c:pt idx="75">
                  <c:v>575.06564785216972</c:v>
                </c:pt>
                <c:pt idx="76">
                  <c:v>547.80637366992164</c:v>
                </c:pt>
                <c:pt idx="77">
                  <c:v>525.66928324251376</c:v>
                </c:pt>
                <c:pt idx="78">
                  <c:v>503.41478446419472</c:v>
                </c:pt>
                <c:pt idx="79">
                  <c:v>481.05243772925314</c:v>
                </c:pt>
                <c:pt idx="80">
                  <c:v>458.59102494272827</c:v>
                </c:pt>
                <c:pt idx="81">
                  <c:v>441.34111291167756</c:v>
                </c:pt>
                <c:pt idx="82">
                  <c:v>418.75333657458378</c:v>
                </c:pt>
                <c:pt idx="83">
                  <c:v>396.08485059636769</c:v>
                </c:pt>
                <c:pt idx="84">
                  <c:v>378.64472704780633</c:v>
                </c:pt>
                <c:pt idx="85">
                  <c:v>361.18472784534208</c:v>
                </c:pt>
                <c:pt idx="86">
                  <c:v>338.40397143507852</c:v>
                </c:pt>
                <c:pt idx="87">
                  <c:v>320.86071947536499</c:v>
                </c:pt>
                <c:pt idx="88">
                  <c:v>303.30598946094244</c:v>
                </c:pt>
                <c:pt idx="89">
                  <c:v>291.04321603340856</c:v>
                </c:pt>
                <c:pt idx="90">
                  <c:v>273.51648272783098</c:v>
                </c:pt>
                <c:pt idx="91">
                  <c:v>255.97692627713619</c:v>
                </c:pt>
                <c:pt idx="92">
                  <c:v>243.72809085171224</c:v>
                </c:pt>
                <c:pt idx="93">
                  <c:v>231.51666059664424</c:v>
                </c:pt>
                <c:pt idx="94">
                  <c:v>219.33958966234607</c:v>
                </c:pt>
                <c:pt idx="95">
                  <c:v>207.19408021841218</c:v>
                </c:pt>
                <c:pt idx="96">
                  <c:v>195.07756225777004</c:v>
                </c:pt>
                <c:pt idx="97">
                  <c:v>182.98767504535164</c:v>
                </c:pt>
                <c:pt idx="98">
                  <c:v>170.92225007737301</c:v>
                </c:pt>
                <c:pt idx="99">
                  <c:v>164.18179542821548</c:v>
                </c:pt>
                <c:pt idx="100">
                  <c:v>152.20770637191794</c:v>
                </c:pt>
                <c:pt idx="101">
                  <c:v>145.5511502816332</c:v>
                </c:pt>
                <c:pt idx="102">
                  <c:v>133.65412804441451</c:v>
                </c:pt>
                <c:pt idx="103">
                  <c:v>127.06836333222645</c:v>
                </c:pt>
                <c:pt idx="104">
                  <c:v>120.53886803231659</c:v>
                </c:pt>
                <c:pt idx="105">
                  <c:v>114.06106020682795</c:v>
                </c:pt>
                <c:pt idx="106">
                  <c:v>107.63073101855767</c:v>
                </c:pt>
                <c:pt idx="107">
                  <c:v>101.24401434990369</c:v>
                </c:pt>
                <c:pt idx="108">
                  <c:v>94.897358895697252</c:v>
                </c:pt>
                <c:pt idx="109">
                  <c:v>88.587502528476193</c:v>
                </c:pt>
                <c:pt idx="110">
                  <c:v>82.311448751157414</c:v>
                </c:pt>
                <c:pt idx="111">
                  <c:v>76.066445067134595</c:v>
                </c:pt>
                <c:pt idx="112">
                  <c:v>75.152463111667913</c:v>
                </c:pt>
                <c:pt idx="113">
                  <c:v>69.010405401146386</c:v>
                </c:pt>
                <c:pt idx="114">
                  <c:v>62.888486675624478</c:v>
                </c:pt>
                <c:pt idx="115">
                  <c:v>62.087567046323628</c:v>
                </c:pt>
                <c:pt idx="116">
                  <c:v>56.049365158265843</c:v>
                </c:pt>
                <c:pt idx="117">
                  <c:v>55.325345423949912</c:v>
                </c:pt>
                <c:pt idx="118">
                  <c:v>49.357781582285419</c:v>
                </c:pt>
                <c:pt idx="119">
                  <c:v>48.698647939156459</c:v>
                </c:pt>
                <c:pt idx="120">
                  <c:v>42.790686606968009</c:v>
                </c:pt>
                <c:pt idx="121">
                  <c:v>42.186302126114896</c:v>
                </c:pt>
                <c:pt idx="122">
                  <c:v>41.631131810131258</c:v>
                </c:pt>
                <c:pt idx="123">
                  <c:v>35.818668219877715</c:v>
                </c:pt>
                <c:pt idx="124">
                  <c:v>35.302005236259099</c:v>
                </c:pt>
                <c:pt idx="125">
                  <c:v>34.82741338130657</c:v>
                </c:pt>
                <c:pt idx="126">
                  <c:v>29.088966863114468</c:v>
                </c:pt>
                <c:pt idx="127">
                  <c:v>28.640293847118006</c:v>
                </c:pt>
                <c:pt idx="128">
                  <c:v>28.228155633852683</c:v>
                </c:pt>
                <c:pt idx="129">
                  <c:v>27.849577246524678</c:v>
                </c:pt>
                <c:pt idx="130">
                  <c:v>22.199325956450526</c:v>
                </c:pt>
                <c:pt idx="131">
                  <c:v>21.831666557139556</c:v>
                </c:pt>
                <c:pt idx="132">
                  <c:v>21.493945137486765</c:v>
                </c:pt>
                <c:pt idx="133">
                  <c:v>21.183723890577127</c:v>
                </c:pt>
                <c:pt idx="134">
                  <c:v>20.898763516630133</c:v>
                </c:pt>
                <c:pt idx="135">
                  <c:v>20.637007058847395</c:v>
                </c:pt>
                <c:pt idx="136">
                  <c:v>15.094065055484107</c:v>
                </c:pt>
                <c:pt idx="137">
                  <c:v>14.824976900966114</c:v>
                </c:pt>
                <c:pt idx="138">
                  <c:v>14.577800210458875</c:v>
                </c:pt>
                <c:pt idx="139">
                  <c:v>14.35075076475008</c:v>
                </c:pt>
                <c:pt idx="140">
                  <c:v>14.142189631049002</c:v>
                </c:pt>
                <c:pt idx="141">
                  <c:v>13.950611332520726</c:v>
                </c:pt>
                <c:pt idx="142">
                  <c:v>13.774632981158325</c:v>
                </c:pt>
                <c:pt idx="143">
                  <c:v>13.612984295549719</c:v>
                </c:pt>
                <c:pt idx="144">
                  <c:v>13.464498431483527</c:v>
                </c:pt>
                <c:pt idx="145">
                  <c:v>13.328103559205582</c:v>
                </c:pt>
                <c:pt idx="146">
                  <c:v>7.9003151265274134</c:v>
                </c:pt>
                <c:pt idx="147">
                  <c:v>7.7370037519387527</c:v>
                </c:pt>
                <c:pt idx="148">
                  <c:v>7.5869905892808829</c:v>
                </c:pt>
                <c:pt idx="149">
                  <c:v>7.4491927841537251</c:v>
                </c:pt>
                <c:pt idx="150">
                  <c:v>7.3226156574440653</c:v>
                </c:pt>
                <c:pt idx="151">
                  <c:v>7.2063455253379054</c:v>
                </c:pt>
                <c:pt idx="152">
                  <c:v>7.099543103988962</c:v>
                </c:pt>
                <c:pt idx="153">
                  <c:v>7.0014374512355753</c:v>
                </c:pt>
                <c:pt idx="154">
                  <c:v>6.9113204016349643</c:v>
                </c:pt>
                <c:pt idx="155">
                  <c:v>6.8285414546446885</c:v>
                </c:pt>
                <c:pt idx="156">
                  <c:v>6.7525030790521923</c:v>
                </c:pt>
                <c:pt idx="157">
                  <c:v>6.682656399757942</c:v>
                </c:pt>
                <c:pt idx="158">
                  <c:v>6.618497235777653</c:v>
                </c:pt>
                <c:pt idx="159">
                  <c:v>6.5595624608643295</c:v>
                </c:pt>
                <c:pt idx="160">
                  <c:v>6.5054266604796629</c:v>
                </c:pt>
                <c:pt idx="161">
                  <c:v>6.4556990609834619</c:v>
                </c:pt>
                <c:pt idx="162">
                  <c:v>6.4100207088748089</c:v>
                </c:pt>
                <c:pt idx="163">
                  <c:v>6.368061879723574</c:v>
                </c:pt>
                <c:pt idx="164">
                  <c:v>6.3295196980889408</c:v>
                </c:pt>
                <c:pt idx="165">
                  <c:v>6.2941159512445548</c:v>
                </c:pt>
                <c:pt idx="166">
                  <c:v>6.2615950809289274</c:v>
                </c:pt>
                <c:pt idx="167">
                  <c:v>6.2317223386247145</c:v>
                </c:pt>
                <c:pt idx="168">
                  <c:v>6.2042820910509873</c:v>
                </c:pt>
                <c:pt idx="169">
                  <c:v>6.1790762636368362</c:v>
                </c:pt>
                <c:pt idx="170">
                  <c:v>6.1559229107406939</c:v>
                </c:pt>
                <c:pt idx="171">
                  <c:v>6.134654902294665</c:v>
                </c:pt>
                <c:pt idx="172">
                  <c:v>6.1151187173935284</c:v>
                </c:pt>
                <c:pt idx="173">
                  <c:v>6.0971733361200551</c:v>
                </c:pt>
                <c:pt idx="174">
                  <c:v>6.0806892216074226</c:v>
                </c:pt>
                <c:pt idx="175">
                  <c:v>6.0655473849908184</c:v>
                </c:pt>
                <c:pt idx="176">
                  <c:v>6.0516385264987083</c:v>
                </c:pt>
                <c:pt idx="177">
                  <c:v>6.0388622464838138</c:v>
                </c:pt>
                <c:pt idx="178">
                  <c:v>6.0271263206987031</c:v>
                </c:pt>
                <c:pt idx="179">
                  <c:v>6.0163460345846662</c:v>
                </c:pt>
                <c:pt idx="180">
                  <c:v>6.0064435717684859</c:v>
                </c:pt>
                <c:pt idx="181">
                  <c:v>5.9973474523530523</c:v>
                </c:pt>
                <c:pt idx="182">
                  <c:v>5.9889920169471607</c:v>
                </c:pt>
                <c:pt idx="183">
                  <c:v>5.9813169527100349</c:v>
                </c:pt>
                <c:pt idx="184">
                  <c:v>5.9742668579893605</c:v>
                </c:pt>
                <c:pt idx="185">
                  <c:v>5.9677908424102268</c:v>
                </c:pt>
                <c:pt idx="186">
                  <c:v>5.9618421595282509</c:v>
                </c:pt>
                <c:pt idx="187">
                  <c:v>5.9563778693952365</c:v>
                </c:pt>
                <c:pt idx="188">
                  <c:v>5.9513585286016246</c:v>
                </c:pt>
                <c:pt idx="189">
                  <c:v>5.9467479055583494</c:v>
                </c:pt>
                <c:pt idx="190">
                  <c:v>5.9425127189628837</c:v>
                </c:pt>
                <c:pt idx="191">
                  <c:v>5.9386223975616206</c:v>
                </c:pt>
                <c:pt idx="192">
                  <c:v>5.9350488594744597</c:v>
                </c:pt>
                <c:pt idx="193">
                  <c:v>5.9317663094886823</c:v>
                </c:pt>
                <c:pt idx="194">
                  <c:v>5.9287510528588898</c:v>
                </c:pt>
                <c:pt idx="195">
                  <c:v>5.9259813242689514</c:v>
                </c:pt>
                <c:pt idx="196">
                  <c:v>5.9234371307213367</c:v>
                </c:pt>
                <c:pt idx="197">
                  <c:v>5.9211001072197424</c:v>
                </c:pt>
                <c:pt idx="198">
                  <c:v>5.9189533842032773</c:v>
                </c:pt>
                <c:pt idx="199">
                  <c:v>5.9169814657752964</c:v>
                </c:pt>
                <c:pt idx="200">
                  <c:v>5.9151701178478797</c:v>
                </c:pt>
                <c:pt idx="201">
                  <c:v>5.9135062653945525</c:v>
                </c:pt>
                <c:pt idx="202">
                  <c:v>5.9119778980695674</c:v>
                </c:pt>
                <c:pt idx="203">
                  <c:v>5.9105739835124744</c:v>
                </c:pt>
                <c:pt idx="204">
                  <c:v>5.909284387712173</c:v>
                </c:pt>
                <c:pt idx="205">
                  <c:v>5.9080998018556095</c:v>
                </c:pt>
                <c:pt idx="206">
                  <c:v>5.9070116751330817</c:v>
                </c:pt>
                <c:pt idx="207">
                  <c:v>5.9060121530151024</c:v>
                </c:pt>
                <c:pt idx="208">
                  <c:v>5.9050940205553006</c:v>
                </c:pt>
                <c:pt idx="209">
                  <c:v>5.9042506503100833</c:v>
                </c:pt>
                <c:pt idx="210">
                  <c:v>5.90347595449912</c:v>
                </c:pt>
                <c:pt idx="211">
                  <c:v>5.9027643410613342</c:v>
                </c:pt>
                <c:pt idx="212">
                  <c:v>5.9021106732891973</c:v>
                </c:pt>
                <c:pt idx="213">
                  <c:v>5.901510232749934</c:v>
                </c:pt>
                <c:pt idx="214">
                  <c:v>5.9009586852260103</c:v>
                </c:pt>
                <c:pt idx="215">
                  <c:v>5.9004520494290356</c:v>
                </c:pt>
                <c:pt idx="216">
                  <c:v>5.899986668261243</c:v>
                </c:pt>
                <c:pt idx="217">
                  <c:v>5.8995591824171134</c:v>
                </c:pt>
                <c:pt idx="218">
                  <c:v>5.899166506134577</c:v>
                </c:pt>
                <c:pt idx="219">
                  <c:v>5.8988058049207615</c:v>
                </c:pt>
                <c:pt idx="220">
                  <c:v>5.8984744750914988</c:v>
                </c:pt>
                <c:pt idx="221">
                  <c:v>5.8981701249769056</c:v>
                </c:pt>
                <c:pt idx="222">
                  <c:v>5.8978905576573579</c:v>
                </c:pt>
                <c:pt idx="223">
                  <c:v>5.8976337551052582</c:v>
                </c:pt>
                <c:pt idx="224">
                  <c:v>5.8973978636181164</c:v>
                </c:pt>
                <c:pt idx="225">
                  <c:v>5.8971811804377836</c:v>
                </c:pt>
                <c:pt idx="226">
                  <c:v>5.8969821414592785</c:v>
                </c:pt>
                <c:pt idx="227">
                  <c:v>5.8967993099404516</c:v>
                </c:pt>
                <c:pt idx="228">
                  <c:v>5.8966313661310146</c:v>
                </c:pt>
                <c:pt idx="229">
                  <c:v>5.896477097746061</c:v>
                </c:pt>
                <c:pt idx="230">
                  <c:v>5.8963353912153105</c:v>
                </c:pt>
                <c:pt idx="231">
                  <c:v>5.8962052236449205</c:v>
                </c:pt>
                <c:pt idx="232">
                  <c:v>5.8960856554338346</c:v>
                </c:pt>
                <c:pt idx="233">
                  <c:v>5.8959758234913648</c:v>
                </c:pt>
                <c:pt idx="234">
                  <c:v>5.8958749350070683</c:v>
                </c:pt>
                <c:pt idx="235">
                  <c:v>5.8957822617279216</c:v>
                </c:pt>
                <c:pt idx="236">
                  <c:v>5.8956971347015052</c:v>
                </c:pt>
                <c:pt idx="237">
                  <c:v>5.8956189394472389</c:v>
                </c:pt>
                <c:pt idx="238">
                  <c:v>5.8955471115208216</c:v>
                </c:pt>
                <c:pt idx="239">
                  <c:v>5.8954811324398406</c:v>
                </c:pt>
                <c:pt idx="240">
                  <c:v>5.8954205259411676</c:v>
                </c:pt>
                <c:pt idx="241">
                  <c:v>5.895364854543101</c:v>
                </c:pt>
                <c:pt idx="242">
                  <c:v>5.8953137163874487</c:v>
                </c:pt>
                <c:pt idx="243">
                  <c:v>5.8952667423387561</c:v>
                </c:pt>
                <c:pt idx="244">
                  <c:v>5.8952235933197432</c:v>
                </c:pt>
                <c:pt idx="245">
                  <c:v>5.8951839578637069</c:v>
                </c:pt>
                <c:pt idx="246">
                  <c:v>5.895147549866234</c:v>
                </c:pt>
                <c:pt idx="247">
                  <c:v>5.8951141065199835</c:v>
                </c:pt>
                <c:pt idx="248">
                  <c:v>5.8950833864176415</c:v>
                </c:pt>
                <c:pt idx="249">
                  <c:v>5.8950551678093479</c:v>
                </c:pt>
                <c:pt idx="250">
                  <c:v>5.8950292470020154</c:v>
                </c:pt>
                <c:pt idx="251">
                  <c:v>5.8950054368889937</c:v>
                </c:pt>
                <c:pt idx="252">
                  <c:v>5.8949835655994622</c:v>
                </c:pt>
                <c:pt idx="253">
                  <c:v>5.8949634752577911</c:v>
                </c:pt>
                <c:pt idx="254">
                  <c:v>5.8949450208439425</c:v>
                </c:pt>
                <c:pt idx="255">
                  <c:v>5.8949280691466504</c:v>
                </c:pt>
                <c:pt idx="256">
                  <c:v>5.894912497801851</c:v>
                </c:pt>
                <c:pt idx="257">
                  <c:v>5.8948981944094152</c:v>
                </c:pt>
                <c:pt idx="258">
                  <c:v>5.8948850557217911</c:v>
                </c:pt>
                <c:pt idx="259">
                  <c:v>5.8948729868987311</c:v>
                </c:pt>
                <c:pt idx="260">
                  <c:v>5.8948619008226917</c:v>
                </c:pt>
                <c:pt idx="261">
                  <c:v>5.8948517174699866</c:v>
                </c:pt>
                <c:pt idx="262">
                  <c:v>5.8948423633331446</c:v>
                </c:pt>
                <c:pt idx="263">
                  <c:v>5.8948337708903029</c:v>
                </c:pt>
                <c:pt idx="264">
                  <c:v>5.8948258781178069</c:v>
                </c:pt>
                <c:pt idx="265">
                  <c:v>5.8948186280424997</c:v>
                </c:pt>
                <c:pt idx="266">
                  <c:v>5.8948119683304681</c:v>
                </c:pt>
                <c:pt idx="267">
                  <c:v>5.8948058509092727</c:v>
                </c:pt>
                <c:pt idx="268">
                  <c:v>5.8948002316209465</c:v>
                </c:pt>
                <c:pt idx="269">
                  <c:v>5.8947950699032408</c:v>
                </c:pt>
                <c:pt idx="270">
                  <c:v>5.8947903284968337</c:v>
                </c:pt>
                <c:pt idx="271">
                  <c:v>5.8947859731763774</c:v>
                </c:pt>
                <c:pt idx="272">
                  <c:v>5.894781972503444</c:v>
                </c:pt>
                <c:pt idx="273">
                  <c:v>5.8947782975995917</c:v>
                </c:pt>
                <c:pt idx="274">
                  <c:v>5.8947749219379109</c:v>
                </c:pt>
                <c:pt idx="275">
                  <c:v>5.8947718211515383</c:v>
                </c:pt>
                <c:pt idx="276">
                  <c:v>5.8947689728577704</c:v>
                </c:pt>
                <c:pt idx="277">
                  <c:v>5.8947663564964952</c:v>
                </c:pt>
                <c:pt idx="278">
                  <c:v>5.8947639531817799</c:v>
                </c:pt>
                <c:pt idx="279">
                  <c:v>5.8947617455655497</c:v>
                </c:pt>
                <c:pt idx="280">
                  <c:v>5.894759717712355</c:v>
                </c:pt>
                <c:pt idx="281">
                  <c:v>5.8947578549843485</c:v>
                </c:pt>
                <c:pt idx="282">
                  <c:v>5.8947561439356235</c:v>
                </c:pt>
                <c:pt idx="283">
                  <c:v>5.8947545722151515</c:v>
                </c:pt>
                <c:pt idx="284">
                  <c:v>5.8947531284776318</c:v>
                </c:pt>
                <c:pt idx="285">
                  <c:v>5.8947518023015961</c:v>
                </c:pt>
                <c:pt idx="286">
                  <c:v>5.8947505841141803</c:v>
                </c:pt>
                <c:pt idx="287">
                  <c:v>5.8947494651220254</c:v>
                </c:pt>
                <c:pt idx="288">
                  <c:v>5.8947484372478041</c:v>
                </c:pt>
                <c:pt idx="289">
                  <c:v>5.894747493071911</c:v>
                </c:pt>
                <c:pt idx="290">
                  <c:v>5.8947466257789127</c:v>
                </c:pt>
                <c:pt idx="291">
                  <c:v>5.8947458291083441</c:v>
                </c:pt>
                <c:pt idx="292">
                  <c:v>5.8947450973095217</c:v>
                </c:pt>
                <c:pt idx="293">
                  <c:v>5.8947444251000318</c:v>
                </c:pt>
                <c:pt idx="294">
                  <c:v>5.8947438076276013</c:v>
                </c:pt>
                <c:pt idx="295">
                  <c:v>5.8947432404350675</c:v>
                </c:pt>
                <c:pt idx="296">
                  <c:v>5.894742719428212</c:v>
                </c:pt>
                <c:pt idx="297">
                  <c:v>5.8947422408462007</c:v>
                </c:pt>
                <c:pt idx="298">
                  <c:v>5.8947418012344386</c:v>
                </c:pt>
                <c:pt idx="299">
                  <c:v>5.8947413974196348</c:v>
                </c:pt>
                <c:pt idx="300">
                  <c:v>5.8947410264868925</c:v>
                </c:pt>
                <c:pt idx="301">
                  <c:v>5.8947406857586744</c:v>
                </c:pt>
                <c:pt idx="302">
                  <c:v>5.8947403727754679</c:v>
                </c:pt>
                <c:pt idx="303">
                  <c:v>5.8947400852780376</c:v>
                </c:pt>
                <c:pt idx="304">
                  <c:v>5.8947398211911111</c:v>
                </c:pt>
                <c:pt idx="305">
                  <c:v>5.8947395786084069</c:v>
                </c:pt>
                <c:pt idx="306">
                  <c:v>5.8947393557788645</c:v>
                </c:pt>
                <c:pt idx="307">
                  <c:v>5.8947391510940141</c:v>
                </c:pt>
                <c:pt idx="308">
                  <c:v>5.8947389630763594</c:v>
                </c:pt>
                <c:pt idx="309">
                  <c:v>5.894738790368713</c:v>
                </c:pt>
                <c:pt idx="310">
                  <c:v>5.8947386317244028</c:v>
                </c:pt>
                <c:pt idx="311">
                  <c:v>5.894738485998273</c:v>
                </c:pt>
                <c:pt idx="312">
                  <c:v>5.8947383521384138</c:v>
                </c:pt>
                <c:pt idx="313">
                  <c:v>5.8947382291785715</c:v>
                </c:pt>
                <c:pt idx="314">
                  <c:v>5.8947381162311734</c:v>
                </c:pt>
                <c:pt idx="315">
                  <c:v>5.8947380124809214</c:v>
                </c:pt>
                <c:pt idx="316">
                  <c:v>5.8947379171789027</c:v>
                </c:pt>
                <c:pt idx="317">
                  <c:v>5.8947378296371928</c:v>
                </c:pt>
                <c:pt idx="318">
                  <c:v>5.8947377492238786</c:v>
                </c:pt>
                <c:pt idx="319">
                  <c:v>5.8947376753585052</c:v>
                </c:pt>
                <c:pt idx="320">
                  <c:v>5.8947376075078841</c:v>
                </c:pt>
                <c:pt idx="321">
                  <c:v>5.8947375451822426</c:v>
                </c:pt>
                <c:pt idx="322">
                  <c:v>5.8947374879316881</c:v>
                </c:pt>
                <c:pt idx="323">
                  <c:v>5.8947374353429653</c:v>
                </c:pt>
                <c:pt idx="324">
                  <c:v>5.8947373870364661</c:v>
                </c:pt>
                <c:pt idx="325">
                  <c:v>5.8947373426634968</c:v>
                </c:pt>
                <c:pt idx="326">
                  <c:v>5.8947373019037554</c:v>
                </c:pt>
                <c:pt idx="327">
                  <c:v>5.8947372644630214</c:v>
                </c:pt>
                <c:pt idx="328">
                  <c:v>5.8947372300710317</c:v>
                </c:pt>
                <c:pt idx="329">
                  <c:v>5.8947371984795343</c:v>
                </c:pt>
                <c:pt idx="330">
                  <c:v>5.8947371694604858</c:v>
                </c:pt>
                <c:pt idx="331">
                  <c:v>5.8947371428044182</c:v>
                </c:pt>
                <c:pt idx="332">
                  <c:v>5.8947371183189148</c:v>
                </c:pt>
                <c:pt idx="333">
                  <c:v>5.8947370958272325</c:v>
                </c:pt>
                <c:pt idx="334">
                  <c:v>5.894737075167015</c:v>
                </c:pt>
                <c:pt idx="335">
                  <c:v>5.894737056189129</c:v>
                </c:pt>
                <c:pt idx="336">
                  <c:v>5.8947370387565856</c:v>
                </c:pt>
                <c:pt idx="337">
                  <c:v>5.8947370227435494</c:v>
                </c:pt>
                <c:pt idx="338">
                  <c:v>5.8947370080344319</c:v>
                </c:pt>
                <c:pt idx="339">
                  <c:v>5.8947369945230568</c:v>
                </c:pt>
                <c:pt idx="340">
                  <c:v>5.894736982111894</c:v>
                </c:pt>
                <c:pt idx="341">
                  <c:v>5.8947369707113539</c:v>
                </c:pt>
                <c:pt idx="342">
                  <c:v>5.8947369602391433</c:v>
                </c:pt>
                <c:pt idx="343">
                  <c:v>5.8947369506196701</c:v>
                </c:pt>
                <c:pt idx="344">
                  <c:v>5.8947369417834974</c:v>
                </c:pt>
                <c:pt idx="345">
                  <c:v>5.8947369336668407</c:v>
                </c:pt>
                <c:pt idx="346">
                  <c:v>5.8947369262111131</c:v>
                </c:pt>
                <c:pt idx="347">
                  <c:v>5.8947369193624937</c:v>
                </c:pt>
                <c:pt idx="348">
                  <c:v>5.8947369130715472</c:v>
                </c:pt>
                <c:pt idx="349">
                  <c:v>5.8947369072928648</c:v>
                </c:pt>
                <c:pt idx="350">
                  <c:v>5.8947369019847313</c:v>
                </c:pt>
                <c:pt idx="351">
                  <c:v>5.8947368971088316</c:v>
                </c:pt>
                <c:pt idx="352">
                  <c:v>5.8947368926299699</c:v>
                </c:pt>
                <c:pt idx="353">
                  <c:v>5.8947368885158147</c:v>
                </c:pt>
                <c:pt idx="354">
                  <c:v>5.8947368847366697</c:v>
                </c:pt>
                <c:pt idx="355">
                  <c:v>5.8947368812652554</c:v>
                </c:pt>
                <c:pt idx="356">
                  <c:v>5.8947368780765128</c:v>
                </c:pt>
                <c:pt idx="357">
                  <c:v>5.8947368751474256</c:v>
                </c:pt>
                <c:pt idx="358">
                  <c:v>5.8947368724568499</c:v>
                </c:pt>
                <c:pt idx="359">
                  <c:v>5.8947368699853637</c:v>
                </c:pt>
                <c:pt idx="360">
                  <c:v>5.8947368677151264</c:v>
                </c:pt>
                <c:pt idx="361">
                  <c:v>5.8947368656297519</c:v>
                </c:pt>
                <c:pt idx="362">
                  <c:v>5.8947368637141864</c:v>
                </c:pt>
                <c:pt idx="363">
                  <c:v>5.8947368619546028</c:v>
                </c:pt>
                <c:pt idx="364">
                  <c:v>5.8947368603382992</c:v>
                </c:pt>
              </c:numCache>
            </c:numRef>
          </c:val>
          <c:smooth val="0"/>
          <c:extLst>
            <c:ext xmlns:c16="http://schemas.microsoft.com/office/drawing/2014/chart" uri="{C3380CC4-5D6E-409C-BE32-E72D297353CC}">
              <c16:uniqueId val="{0000000F-0B39-43D1-882C-62620C426B87}"/>
            </c:ext>
          </c:extLst>
        </c:ser>
        <c:ser>
          <c:idx val="1"/>
          <c:order val="10"/>
          <c:tx>
            <c:strRef>
              <c:f>Calculation!$AH$2</c:f>
              <c:strCache>
                <c:ptCount val="1"/>
                <c:pt idx="0">
                  <c:v>Nursing professional (ICU-RRT) Needed</c:v>
                </c:pt>
              </c:strCache>
            </c:strRef>
          </c:tx>
          <c:spPr>
            <a:ln w="19050" cap="rnd">
              <a:solidFill>
                <a:schemeClr val="accent6"/>
              </a:solidFill>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[0]!HemoNursesNeeds</c:f>
              <c:numCache>
                <c:formatCode>General</c:formatCode>
                <c:ptCount val="365"/>
                <c:pt idx="0">
                  <c:v>5.25</c:v>
                </c:pt>
                <c:pt idx="1">
                  <c:v>5.25</c:v>
                </c:pt>
                <c:pt idx="2">
                  <c:v>5.25</c:v>
                </c:pt>
                <c:pt idx="3">
                  <c:v>5.25</c:v>
                </c:pt>
                <c:pt idx="4">
                  <c:v>5.25</c:v>
                </c:pt>
                <c:pt idx="5">
                  <c:v>5.25</c:v>
                </c:pt>
                <c:pt idx="6">
                  <c:v>5.25</c:v>
                </c:pt>
                <c:pt idx="7">
                  <c:v>5.25</c:v>
                </c:pt>
                <c:pt idx="8">
                  <c:v>5.25</c:v>
                </c:pt>
                <c:pt idx="9">
                  <c:v>5.25</c:v>
                </c:pt>
                <c:pt idx="10">
                  <c:v>5.25</c:v>
                </c:pt>
                <c:pt idx="11">
                  <c:v>5.25</c:v>
                </c:pt>
                <c:pt idx="12">
                  <c:v>5.25</c:v>
                </c:pt>
                <c:pt idx="13">
                  <c:v>5.25</c:v>
                </c:pt>
                <c:pt idx="14">
                  <c:v>5.25</c:v>
                </c:pt>
                <c:pt idx="15">
                  <c:v>5.25</c:v>
                </c:pt>
                <c:pt idx="16">
                  <c:v>5.25</c:v>
                </c:pt>
                <c:pt idx="17">
                  <c:v>5.25</c:v>
                </c:pt>
                <c:pt idx="18">
                  <c:v>5.25</c:v>
                </c:pt>
                <c:pt idx="19">
                  <c:v>5.25</c:v>
                </c:pt>
                <c:pt idx="20">
                  <c:v>5.25</c:v>
                </c:pt>
                <c:pt idx="21">
                  <c:v>5.25</c:v>
                </c:pt>
                <c:pt idx="22">
                  <c:v>5.25</c:v>
                </c:pt>
                <c:pt idx="23">
                  <c:v>5.25</c:v>
                </c:pt>
                <c:pt idx="24">
                  <c:v>5.25</c:v>
                </c:pt>
                <c:pt idx="25">
                  <c:v>5.25</c:v>
                </c:pt>
                <c:pt idx="26">
                  <c:v>5.25</c:v>
                </c:pt>
                <c:pt idx="27">
                  <c:v>5.25</c:v>
                </c:pt>
                <c:pt idx="28">
                  <c:v>5.25</c:v>
                </c:pt>
                <c:pt idx="29">
                  <c:v>5.25</c:v>
                </c:pt>
                <c:pt idx="30">
                  <c:v>5.25</c:v>
                </c:pt>
                <c:pt idx="31">
                  <c:v>5.25</c:v>
                </c:pt>
                <c:pt idx="32">
                  <c:v>5.25</c:v>
                </c:pt>
                <c:pt idx="33">
                  <c:v>5.25</c:v>
                </c:pt>
                <c:pt idx="34">
                  <c:v>5.25</c:v>
                </c:pt>
                <c:pt idx="35">
                  <c:v>5.25</c:v>
                </c:pt>
                <c:pt idx="36">
                  <c:v>5.25</c:v>
                </c:pt>
                <c:pt idx="37">
                  <c:v>5.25</c:v>
                </c:pt>
                <c:pt idx="38">
                  <c:v>5.25</c:v>
                </c:pt>
                <c:pt idx="39">
                  <c:v>5.25</c:v>
                </c:pt>
                <c:pt idx="40">
                  <c:v>5.25</c:v>
                </c:pt>
                <c:pt idx="41">
                  <c:v>5.25</c:v>
                </c:pt>
                <c:pt idx="42">
                  <c:v>5.25</c:v>
                </c:pt>
                <c:pt idx="43">
                  <c:v>5.25</c:v>
                </c:pt>
                <c:pt idx="44">
                  <c:v>5.25</c:v>
                </c:pt>
                <c:pt idx="45">
                  <c:v>5.25</c:v>
                </c:pt>
                <c:pt idx="46">
                  <c:v>5.25</c:v>
                </c:pt>
                <c:pt idx="47">
                  <c:v>5.25</c:v>
                </c:pt>
                <c:pt idx="48">
                  <c:v>5.25</c:v>
                </c:pt>
                <c:pt idx="49">
                  <c:v>5.25</c:v>
                </c:pt>
                <c:pt idx="50">
                  <c:v>5.25</c:v>
                </c:pt>
                <c:pt idx="51">
                  <c:v>5.25</c:v>
                </c:pt>
                <c:pt idx="52">
                  <c:v>5.25</c:v>
                </c:pt>
                <c:pt idx="53">
                  <c:v>5.25</c:v>
                </c:pt>
                <c:pt idx="54">
                  <c:v>5.25</c:v>
                </c:pt>
                <c:pt idx="55">
                  <c:v>5.25</c:v>
                </c:pt>
                <c:pt idx="56">
                  <c:v>5.25</c:v>
                </c:pt>
                <c:pt idx="57">
                  <c:v>5.25</c:v>
                </c:pt>
                <c:pt idx="58">
                  <c:v>5.25</c:v>
                </c:pt>
                <c:pt idx="59">
                  <c:v>5.25</c:v>
                </c:pt>
                <c:pt idx="60">
                  <c:v>5.25</c:v>
                </c:pt>
                <c:pt idx="61">
                  <c:v>5.25</c:v>
                </c:pt>
                <c:pt idx="62">
                  <c:v>5.25</c:v>
                </c:pt>
                <c:pt idx="63">
                  <c:v>5.25</c:v>
                </c:pt>
                <c:pt idx="64">
                  <c:v>5.25</c:v>
                </c:pt>
                <c:pt idx="65">
                  <c:v>5.25</c:v>
                </c:pt>
                <c:pt idx="66">
                  <c:v>5.25</c:v>
                </c:pt>
                <c:pt idx="67">
                  <c:v>5.25</c:v>
                </c:pt>
                <c:pt idx="68">
                  <c:v>5.25</c:v>
                </c:pt>
                <c:pt idx="69">
                  <c:v>5.25</c:v>
                </c:pt>
                <c:pt idx="70">
                  <c:v>5.25</c:v>
                </c:pt>
                <c:pt idx="71">
                  <c:v>5.25</c:v>
                </c:pt>
                <c:pt idx="72">
                  <c:v>5.25</c:v>
                </c:pt>
                <c:pt idx="73">
                  <c:v>5.25</c:v>
                </c:pt>
                <c:pt idx="74">
                  <c:v>5.25</c:v>
                </c:pt>
                <c:pt idx="75">
                  <c:v>5.25</c:v>
                </c:pt>
                <c:pt idx="76">
                  <c:v>5.25</c:v>
                </c:pt>
                <c:pt idx="77">
                  <c:v>5.25</c:v>
                </c:pt>
                <c:pt idx="78">
                  <c:v>5.25</c:v>
                </c:pt>
                <c:pt idx="79">
                  <c:v>5.25</c:v>
                </c:pt>
                <c:pt idx="80">
                  <c:v>5.25</c:v>
                </c:pt>
                <c:pt idx="81">
                  <c:v>5.25</c:v>
                </c:pt>
                <c:pt idx="82">
                  <c:v>5.25</c:v>
                </c:pt>
                <c:pt idx="83">
                  <c:v>5.25</c:v>
                </c:pt>
                <c:pt idx="84">
                  <c:v>5.25</c:v>
                </c:pt>
                <c:pt idx="85">
                  <c:v>5.25</c:v>
                </c:pt>
                <c:pt idx="86">
                  <c:v>5.25</c:v>
                </c:pt>
                <c:pt idx="87">
                  <c:v>5.25</c:v>
                </c:pt>
                <c:pt idx="88">
                  <c:v>5.25</c:v>
                </c:pt>
                <c:pt idx="89">
                  <c:v>5.25</c:v>
                </c:pt>
                <c:pt idx="90">
                  <c:v>5.25</c:v>
                </c:pt>
                <c:pt idx="91">
                  <c:v>5.25</c:v>
                </c:pt>
                <c:pt idx="92">
                  <c:v>5.25</c:v>
                </c:pt>
                <c:pt idx="93">
                  <c:v>5.25</c:v>
                </c:pt>
                <c:pt idx="94">
                  <c:v>5.25</c:v>
                </c:pt>
                <c:pt idx="95">
                  <c:v>5.25</c:v>
                </c:pt>
                <c:pt idx="96">
                  <c:v>5.25</c:v>
                </c:pt>
                <c:pt idx="97">
                  <c:v>5.25</c:v>
                </c:pt>
                <c:pt idx="98">
                  <c:v>5.25</c:v>
                </c:pt>
                <c:pt idx="99">
                  <c:v>5.25</c:v>
                </c:pt>
                <c:pt idx="100">
                  <c:v>5.25</c:v>
                </c:pt>
                <c:pt idx="101">
                  <c:v>5.25</c:v>
                </c:pt>
                <c:pt idx="102">
                  <c:v>5.25</c:v>
                </c:pt>
                <c:pt idx="103">
                  <c:v>5.25</c:v>
                </c:pt>
                <c:pt idx="104">
                  <c:v>5.25</c:v>
                </c:pt>
                <c:pt idx="105">
                  <c:v>5.25</c:v>
                </c:pt>
                <c:pt idx="106">
                  <c:v>5.25</c:v>
                </c:pt>
                <c:pt idx="107">
                  <c:v>5.25</c:v>
                </c:pt>
                <c:pt idx="108">
                  <c:v>5.25</c:v>
                </c:pt>
                <c:pt idx="109">
                  <c:v>5.25</c:v>
                </c:pt>
                <c:pt idx="110">
                  <c:v>5.25</c:v>
                </c:pt>
                <c:pt idx="111">
                  <c:v>5.25</c:v>
                </c:pt>
                <c:pt idx="112">
                  <c:v>5.25</c:v>
                </c:pt>
                <c:pt idx="113">
                  <c:v>5.25</c:v>
                </c:pt>
                <c:pt idx="114">
                  <c:v>5.25</c:v>
                </c:pt>
                <c:pt idx="115">
                  <c:v>5.25</c:v>
                </c:pt>
                <c:pt idx="116">
                  <c:v>5.25</c:v>
                </c:pt>
                <c:pt idx="117">
                  <c:v>5.25</c:v>
                </c:pt>
                <c:pt idx="118">
                  <c:v>5.25</c:v>
                </c:pt>
                <c:pt idx="119">
                  <c:v>5.25</c:v>
                </c:pt>
                <c:pt idx="120">
                  <c:v>5.25</c:v>
                </c:pt>
                <c:pt idx="121">
                  <c:v>5.25</c:v>
                </c:pt>
                <c:pt idx="122">
                  <c:v>5.25</c:v>
                </c:pt>
                <c:pt idx="123">
                  <c:v>5.25</c:v>
                </c:pt>
                <c:pt idx="124">
                  <c:v>5.25</c:v>
                </c:pt>
                <c:pt idx="125">
                  <c:v>5.25</c:v>
                </c:pt>
                <c:pt idx="126">
                  <c:v>5.25</c:v>
                </c:pt>
                <c:pt idx="127">
                  <c:v>5.25</c:v>
                </c:pt>
                <c:pt idx="128">
                  <c:v>5.25</c:v>
                </c:pt>
                <c:pt idx="129">
                  <c:v>5.25</c:v>
                </c:pt>
                <c:pt idx="130">
                  <c:v>5.25</c:v>
                </c:pt>
                <c:pt idx="131">
                  <c:v>5.25</c:v>
                </c:pt>
                <c:pt idx="132">
                  <c:v>5.25</c:v>
                </c:pt>
                <c:pt idx="133">
                  <c:v>5.25</c:v>
                </c:pt>
                <c:pt idx="134">
                  <c:v>5.25</c:v>
                </c:pt>
                <c:pt idx="135">
                  <c:v>5.25</c:v>
                </c:pt>
                <c:pt idx="136">
                  <c:v>5.25</c:v>
                </c:pt>
                <c:pt idx="137">
                  <c:v>5.25</c:v>
                </c:pt>
                <c:pt idx="138">
                  <c:v>5.25</c:v>
                </c:pt>
                <c:pt idx="139">
                  <c:v>5.25</c:v>
                </c:pt>
                <c:pt idx="140">
                  <c:v>5.25</c:v>
                </c:pt>
                <c:pt idx="141">
                  <c:v>5.25</c:v>
                </c:pt>
                <c:pt idx="142">
                  <c:v>5.25</c:v>
                </c:pt>
                <c:pt idx="143">
                  <c:v>5.25</c:v>
                </c:pt>
                <c:pt idx="144">
                  <c:v>5.25</c:v>
                </c:pt>
                <c:pt idx="145">
                  <c:v>5.25</c:v>
                </c:pt>
                <c:pt idx="146">
                  <c:v>5.25</c:v>
                </c:pt>
                <c:pt idx="147">
                  <c:v>5.25</c:v>
                </c:pt>
                <c:pt idx="148">
                  <c:v>5.25</c:v>
                </c:pt>
                <c:pt idx="149">
                  <c:v>5.25</c:v>
                </c:pt>
                <c:pt idx="150">
                  <c:v>5.25</c:v>
                </c:pt>
                <c:pt idx="151">
                  <c:v>5.25</c:v>
                </c:pt>
                <c:pt idx="152">
                  <c:v>5.25</c:v>
                </c:pt>
                <c:pt idx="153">
                  <c:v>5.25</c:v>
                </c:pt>
                <c:pt idx="154">
                  <c:v>5.25</c:v>
                </c:pt>
                <c:pt idx="155">
                  <c:v>5.25</c:v>
                </c:pt>
                <c:pt idx="156">
                  <c:v>5.25</c:v>
                </c:pt>
                <c:pt idx="157">
                  <c:v>5.25</c:v>
                </c:pt>
                <c:pt idx="158">
                  <c:v>5.25</c:v>
                </c:pt>
                <c:pt idx="159">
                  <c:v>5.25</c:v>
                </c:pt>
                <c:pt idx="160">
                  <c:v>5.25</c:v>
                </c:pt>
                <c:pt idx="161">
                  <c:v>5.25</c:v>
                </c:pt>
                <c:pt idx="162">
                  <c:v>5.25</c:v>
                </c:pt>
                <c:pt idx="163">
                  <c:v>5.25</c:v>
                </c:pt>
                <c:pt idx="164">
                  <c:v>5.25</c:v>
                </c:pt>
                <c:pt idx="165">
                  <c:v>5.25</c:v>
                </c:pt>
                <c:pt idx="166">
                  <c:v>5.25</c:v>
                </c:pt>
                <c:pt idx="167">
                  <c:v>5.25</c:v>
                </c:pt>
                <c:pt idx="168">
                  <c:v>5.25</c:v>
                </c:pt>
                <c:pt idx="169">
                  <c:v>5.25</c:v>
                </c:pt>
                <c:pt idx="170">
                  <c:v>5.25</c:v>
                </c:pt>
                <c:pt idx="171">
                  <c:v>5.25</c:v>
                </c:pt>
                <c:pt idx="172">
                  <c:v>5.25</c:v>
                </c:pt>
                <c:pt idx="173">
                  <c:v>5.25</c:v>
                </c:pt>
                <c:pt idx="174">
                  <c:v>5.25</c:v>
                </c:pt>
                <c:pt idx="175">
                  <c:v>5.25</c:v>
                </c:pt>
                <c:pt idx="176">
                  <c:v>5.25</c:v>
                </c:pt>
                <c:pt idx="177">
                  <c:v>5.25</c:v>
                </c:pt>
                <c:pt idx="178">
                  <c:v>5.25</c:v>
                </c:pt>
                <c:pt idx="179">
                  <c:v>5.25</c:v>
                </c:pt>
                <c:pt idx="180">
                  <c:v>5.25</c:v>
                </c:pt>
                <c:pt idx="181">
                  <c:v>5.25</c:v>
                </c:pt>
                <c:pt idx="182">
                  <c:v>5.25</c:v>
                </c:pt>
                <c:pt idx="183">
                  <c:v>5.25</c:v>
                </c:pt>
                <c:pt idx="184">
                  <c:v>5.25</c:v>
                </c:pt>
                <c:pt idx="185">
                  <c:v>5.25</c:v>
                </c:pt>
                <c:pt idx="186">
                  <c:v>5.25</c:v>
                </c:pt>
                <c:pt idx="187">
                  <c:v>5.25</c:v>
                </c:pt>
                <c:pt idx="188">
                  <c:v>5.25</c:v>
                </c:pt>
                <c:pt idx="189">
                  <c:v>5.25</c:v>
                </c:pt>
                <c:pt idx="190">
                  <c:v>5.25</c:v>
                </c:pt>
                <c:pt idx="191">
                  <c:v>5.25</c:v>
                </c:pt>
                <c:pt idx="192">
                  <c:v>5.25</c:v>
                </c:pt>
                <c:pt idx="193">
                  <c:v>5.25</c:v>
                </c:pt>
                <c:pt idx="194">
                  <c:v>5.25</c:v>
                </c:pt>
                <c:pt idx="195">
                  <c:v>5.25</c:v>
                </c:pt>
                <c:pt idx="196">
                  <c:v>5.25</c:v>
                </c:pt>
                <c:pt idx="197">
                  <c:v>5.25</c:v>
                </c:pt>
                <c:pt idx="198">
                  <c:v>5.25</c:v>
                </c:pt>
                <c:pt idx="199">
                  <c:v>5.25</c:v>
                </c:pt>
                <c:pt idx="200">
                  <c:v>5.25</c:v>
                </c:pt>
                <c:pt idx="201">
                  <c:v>5.25</c:v>
                </c:pt>
                <c:pt idx="202">
                  <c:v>5.25</c:v>
                </c:pt>
                <c:pt idx="203">
                  <c:v>5.25</c:v>
                </c:pt>
                <c:pt idx="204">
                  <c:v>5.25</c:v>
                </c:pt>
                <c:pt idx="205">
                  <c:v>5.25</c:v>
                </c:pt>
                <c:pt idx="206">
                  <c:v>5.25</c:v>
                </c:pt>
                <c:pt idx="207">
                  <c:v>5.25</c:v>
                </c:pt>
                <c:pt idx="208">
                  <c:v>5.25</c:v>
                </c:pt>
                <c:pt idx="209">
                  <c:v>5.25</c:v>
                </c:pt>
                <c:pt idx="210">
                  <c:v>5.25</c:v>
                </c:pt>
                <c:pt idx="211">
                  <c:v>5.25</c:v>
                </c:pt>
                <c:pt idx="212">
                  <c:v>5.25</c:v>
                </c:pt>
                <c:pt idx="213">
                  <c:v>5.25</c:v>
                </c:pt>
                <c:pt idx="214">
                  <c:v>5.25</c:v>
                </c:pt>
                <c:pt idx="215">
                  <c:v>5.25</c:v>
                </c:pt>
                <c:pt idx="216">
                  <c:v>5.25</c:v>
                </c:pt>
                <c:pt idx="217">
                  <c:v>5.25</c:v>
                </c:pt>
                <c:pt idx="218">
                  <c:v>5.25</c:v>
                </c:pt>
                <c:pt idx="219">
                  <c:v>5.25</c:v>
                </c:pt>
                <c:pt idx="220">
                  <c:v>5.25</c:v>
                </c:pt>
                <c:pt idx="221">
                  <c:v>5.25</c:v>
                </c:pt>
                <c:pt idx="222">
                  <c:v>5.25</c:v>
                </c:pt>
                <c:pt idx="223">
                  <c:v>5.25</c:v>
                </c:pt>
                <c:pt idx="224">
                  <c:v>5.25</c:v>
                </c:pt>
                <c:pt idx="225">
                  <c:v>5.25</c:v>
                </c:pt>
                <c:pt idx="226">
                  <c:v>5.25</c:v>
                </c:pt>
                <c:pt idx="227">
                  <c:v>5.25</c:v>
                </c:pt>
                <c:pt idx="228">
                  <c:v>5.25</c:v>
                </c:pt>
                <c:pt idx="229">
                  <c:v>5.25</c:v>
                </c:pt>
                <c:pt idx="230">
                  <c:v>5.25</c:v>
                </c:pt>
                <c:pt idx="231">
                  <c:v>5.25</c:v>
                </c:pt>
                <c:pt idx="232">
                  <c:v>5.25</c:v>
                </c:pt>
                <c:pt idx="233">
                  <c:v>5.25</c:v>
                </c:pt>
                <c:pt idx="234">
                  <c:v>5.25</c:v>
                </c:pt>
                <c:pt idx="235">
                  <c:v>5.25</c:v>
                </c:pt>
                <c:pt idx="236">
                  <c:v>5.25</c:v>
                </c:pt>
                <c:pt idx="237">
                  <c:v>5.25</c:v>
                </c:pt>
                <c:pt idx="238">
                  <c:v>5.25</c:v>
                </c:pt>
                <c:pt idx="239">
                  <c:v>5.25</c:v>
                </c:pt>
                <c:pt idx="240">
                  <c:v>5.25</c:v>
                </c:pt>
                <c:pt idx="241">
                  <c:v>5.25</c:v>
                </c:pt>
                <c:pt idx="242">
                  <c:v>5.25</c:v>
                </c:pt>
                <c:pt idx="243">
                  <c:v>5.25</c:v>
                </c:pt>
                <c:pt idx="244">
                  <c:v>5.25</c:v>
                </c:pt>
                <c:pt idx="245">
                  <c:v>5.25</c:v>
                </c:pt>
                <c:pt idx="246">
                  <c:v>5.25</c:v>
                </c:pt>
                <c:pt idx="247">
                  <c:v>5.25</c:v>
                </c:pt>
                <c:pt idx="248">
                  <c:v>5.25</c:v>
                </c:pt>
                <c:pt idx="249">
                  <c:v>5.25</c:v>
                </c:pt>
                <c:pt idx="250">
                  <c:v>5.25</c:v>
                </c:pt>
                <c:pt idx="251">
                  <c:v>5.25</c:v>
                </c:pt>
                <c:pt idx="252">
                  <c:v>5.25</c:v>
                </c:pt>
                <c:pt idx="253">
                  <c:v>5.25</c:v>
                </c:pt>
                <c:pt idx="254">
                  <c:v>5.25</c:v>
                </c:pt>
                <c:pt idx="255">
                  <c:v>5.25</c:v>
                </c:pt>
                <c:pt idx="256">
                  <c:v>5.25</c:v>
                </c:pt>
                <c:pt idx="257">
                  <c:v>5.25</c:v>
                </c:pt>
                <c:pt idx="258">
                  <c:v>5.25</c:v>
                </c:pt>
                <c:pt idx="259">
                  <c:v>5.25</c:v>
                </c:pt>
                <c:pt idx="260">
                  <c:v>5.25</c:v>
                </c:pt>
                <c:pt idx="261">
                  <c:v>5.25</c:v>
                </c:pt>
                <c:pt idx="262">
                  <c:v>5.25</c:v>
                </c:pt>
                <c:pt idx="263">
                  <c:v>5.25</c:v>
                </c:pt>
                <c:pt idx="264">
                  <c:v>5.25</c:v>
                </c:pt>
                <c:pt idx="265">
                  <c:v>5.25</c:v>
                </c:pt>
                <c:pt idx="266">
                  <c:v>5.25</c:v>
                </c:pt>
                <c:pt idx="267">
                  <c:v>5.25</c:v>
                </c:pt>
                <c:pt idx="268">
                  <c:v>5.25</c:v>
                </c:pt>
                <c:pt idx="269">
                  <c:v>5.25</c:v>
                </c:pt>
                <c:pt idx="270">
                  <c:v>5.25</c:v>
                </c:pt>
                <c:pt idx="271">
                  <c:v>5.25</c:v>
                </c:pt>
                <c:pt idx="272">
                  <c:v>5.25</c:v>
                </c:pt>
                <c:pt idx="273">
                  <c:v>5.25</c:v>
                </c:pt>
                <c:pt idx="274">
                  <c:v>5.25</c:v>
                </c:pt>
                <c:pt idx="275">
                  <c:v>5.25</c:v>
                </c:pt>
                <c:pt idx="276">
                  <c:v>5.25</c:v>
                </c:pt>
                <c:pt idx="277">
                  <c:v>5.25</c:v>
                </c:pt>
                <c:pt idx="278">
                  <c:v>5.25</c:v>
                </c:pt>
                <c:pt idx="279">
                  <c:v>5.25</c:v>
                </c:pt>
                <c:pt idx="280">
                  <c:v>5.25</c:v>
                </c:pt>
                <c:pt idx="281">
                  <c:v>5.25</c:v>
                </c:pt>
                <c:pt idx="282">
                  <c:v>5.25</c:v>
                </c:pt>
                <c:pt idx="283">
                  <c:v>5.25</c:v>
                </c:pt>
                <c:pt idx="284">
                  <c:v>5.25</c:v>
                </c:pt>
                <c:pt idx="285">
                  <c:v>5.25</c:v>
                </c:pt>
                <c:pt idx="286">
                  <c:v>5.25</c:v>
                </c:pt>
                <c:pt idx="287">
                  <c:v>5.25</c:v>
                </c:pt>
                <c:pt idx="288">
                  <c:v>5.25</c:v>
                </c:pt>
                <c:pt idx="289">
                  <c:v>5.25</c:v>
                </c:pt>
                <c:pt idx="290">
                  <c:v>5.25</c:v>
                </c:pt>
                <c:pt idx="291">
                  <c:v>5.25</c:v>
                </c:pt>
                <c:pt idx="292">
                  <c:v>5.25</c:v>
                </c:pt>
                <c:pt idx="293">
                  <c:v>5.25</c:v>
                </c:pt>
                <c:pt idx="294">
                  <c:v>5.25</c:v>
                </c:pt>
                <c:pt idx="295">
                  <c:v>5.25</c:v>
                </c:pt>
                <c:pt idx="296">
                  <c:v>5.25</c:v>
                </c:pt>
                <c:pt idx="297">
                  <c:v>5.25</c:v>
                </c:pt>
                <c:pt idx="298">
                  <c:v>5.25</c:v>
                </c:pt>
                <c:pt idx="299">
                  <c:v>5.25</c:v>
                </c:pt>
                <c:pt idx="300">
                  <c:v>5.25</c:v>
                </c:pt>
                <c:pt idx="301">
                  <c:v>5.25</c:v>
                </c:pt>
                <c:pt idx="302">
                  <c:v>5.25</c:v>
                </c:pt>
                <c:pt idx="303">
                  <c:v>5.25</c:v>
                </c:pt>
                <c:pt idx="304">
                  <c:v>5.25</c:v>
                </c:pt>
                <c:pt idx="305">
                  <c:v>5.25</c:v>
                </c:pt>
                <c:pt idx="306">
                  <c:v>5.25</c:v>
                </c:pt>
                <c:pt idx="307">
                  <c:v>5.25</c:v>
                </c:pt>
                <c:pt idx="308">
                  <c:v>5.25</c:v>
                </c:pt>
                <c:pt idx="309">
                  <c:v>5.25</c:v>
                </c:pt>
                <c:pt idx="310">
                  <c:v>5.25</c:v>
                </c:pt>
                <c:pt idx="311">
                  <c:v>5.25</c:v>
                </c:pt>
                <c:pt idx="312">
                  <c:v>5.25</c:v>
                </c:pt>
                <c:pt idx="313">
                  <c:v>5.25</c:v>
                </c:pt>
                <c:pt idx="314">
                  <c:v>5.25</c:v>
                </c:pt>
                <c:pt idx="315">
                  <c:v>5.25</c:v>
                </c:pt>
                <c:pt idx="316">
                  <c:v>5.25</c:v>
                </c:pt>
                <c:pt idx="317">
                  <c:v>5.25</c:v>
                </c:pt>
                <c:pt idx="318">
                  <c:v>5.25</c:v>
                </c:pt>
                <c:pt idx="319">
                  <c:v>5.25</c:v>
                </c:pt>
                <c:pt idx="320">
                  <c:v>5.25</c:v>
                </c:pt>
                <c:pt idx="321">
                  <c:v>5.25</c:v>
                </c:pt>
                <c:pt idx="322">
                  <c:v>5.25</c:v>
                </c:pt>
                <c:pt idx="323">
                  <c:v>5.25</c:v>
                </c:pt>
                <c:pt idx="324">
                  <c:v>5.25</c:v>
                </c:pt>
                <c:pt idx="325">
                  <c:v>5.25</c:v>
                </c:pt>
                <c:pt idx="326">
                  <c:v>5.25</c:v>
                </c:pt>
                <c:pt idx="327">
                  <c:v>5.25</c:v>
                </c:pt>
                <c:pt idx="328">
                  <c:v>5.25</c:v>
                </c:pt>
                <c:pt idx="329">
                  <c:v>5.25</c:v>
                </c:pt>
                <c:pt idx="330">
                  <c:v>5.25</c:v>
                </c:pt>
                <c:pt idx="331">
                  <c:v>5.25</c:v>
                </c:pt>
                <c:pt idx="332">
                  <c:v>5.25</c:v>
                </c:pt>
                <c:pt idx="333">
                  <c:v>5.25</c:v>
                </c:pt>
                <c:pt idx="334">
                  <c:v>5.25</c:v>
                </c:pt>
                <c:pt idx="335">
                  <c:v>5.25</c:v>
                </c:pt>
                <c:pt idx="336">
                  <c:v>5.25</c:v>
                </c:pt>
                <c:pt idx="337">
                  <c:v>5.25</c:v>
                </c:pt>
                <c:pt idx="338">
                  <c:v>5.25</c:v>
                </c:pt>
                <c:pt idx="339">
                  <c:v>5.25</c:v>
                </c:pt>
                <c:pt idx="340">
                  <c:v>5.25</c:v>
                </c:pt>
                <c:pt idx="341">
                  <c:v>5.25</c:v>
                </c:pt>
                <c:pt idx="342">
                  <c:v>5.25</c:v>
                </c:pt>
                <c:pt idx="343">
                  <c:v>5.25</c:v>
                </c:pt>
                <c:pt idx="344">
                  <c:v>5.25</c:v>
                </c:pt>
                <c:pt idx="345">
                  <c:v>5.25</c:v>
                </c:pt>
                <c:pt idx="346">
                  <c:v>5.25</c:v>
                </c:pt>
                <c:pt idx="347">
                  <c:v>5.25</c:v>
                </c:pt>
                <c:pt idx="348">
                  <c:v>5.25</c:v>
                </c:pt>
                <c:pt idx="349">
                  <c:v>5.25</c:v>
                </c:pt>
                <c:pt idx="350">
                  <c:v>5.25</c:v>
                </c:pt>
                <c:pt idx="351">
                  <c:v>5.25</c:v>
                </c:pt>
                <c:pt idx="352">
                  <c:v>5.25</c:v>
                </c:pt>
                <c:pt idx="353">
                  <c:v>5.25</c:v>
                </c:pt>
                <c:pt idx="354">
                  <c:v>5.25</c:v>
                </c:pt>
                <c:pt idx="355">
                  <c:v>5.25</c:v>
                </c:pt>
                <c:pt idx="356">
                  <c:v>5.25</c:v>
                </c:pt>
                <c:pt idx="357">
                  <c:v>5.25</c:v>
                </c:pt>
                <c:pt idx="358">
                  <c:v>5.25</c:v>
                </c:pt>
                <c:pt idx="359">
                  <c:v>5.25</c:v>
                </c:pt>
                <c:pt idx="360">
                  <c:v>5.25</c:v>
                </c:pt>
                <c:pt idx="361">
                  <c:v>5.25</c:v>
                </c:pt>
                <c:pt idx="362">
                  <c:v>5.25</c:v>
                </c:pt>
                <c:pt idx="363">
                  <c:v>5.25</c:v>
                </c:pt>
                <c:pt idx="364">
                  <c:v>5.25</c:v>
                </c:pt>
              </c:numCache>
            </c:numRef>
          </c:val>
          <c:smooth val="0"/>
          <c:extLst>
            <c:ext xmlns:c16="http://schemas.microsoft.com/office/drawing/2014/chart" uri="{C3380CC4-5D6E-409C-BE32-E72D297353CC}">
              <c16:uniqueId val="{0000000D-0B39-43D1-882C-62620C426B87}"/>
            </c:ext>
          </c:extLst>
        </c:ser>
        <c:ser>
          <c:idx val="0"/>
          <c:order val="11"/>
          <c:tx>
            <c:strRef>
              <c:f>Calculation!$AG$2</c:f>
              <c:strCache>
                <c:ptCount val="1"/>
                <c:pt idx="0">
                  <c:v>Nursing professional (ICU- ECMO) Needed</c:v>
                </c:pt>
              </c:strCache>
            </c:strRef>
          </c:tx>
          <c:spPr>
            <a:ln w="15875" cap="rnd">
              <a:solidFill>
                <a:schemeClr val="accent2">
                  <a:lumMod val="40000"/>
                  <a:lumOff val="60000"/>
                </a:schemeClr>
              </a:solidFill>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[0]!ECMONurseNeeds</c:f>
              <c:numCache>
                <c:formatCode>General</c:formatCode>
                <c:ptCount val="365"/>
                <c:pt idx="0">
                  <c:v>5.25</c:v>
                </c:pt>
                <c:pt idx="1">
                  <c:v>5.25</c:v>
                </c:pt>
                <c:pt idx="2">
                  <c:v>5.25</c:v>
                </c:pt>
                <c:pt idx="3">
                  <c:v>5.25</c:v>
                </c:pt>
                <c:pt idx="4">
                  <c:v>5.25</c:v>
                </c:pt>
                <c:pt idx="5">
                  <c:v>5.25</c:v>
                </c:pt>
                <c:pt idx="6">
                  <c:v>5.25</c:v>
                </c:pt>
                <c:pt idx="7">
                  <c:v>5.25</c:v>
                </c:pt>
                <c:pt idx="8">
                  <c:v>5.25</c:v>
                </c:pt>
                <c:pt idx="9">
                  <c:v>5.25</c:v>
                </c:pt>
                <c:pt idx="10">
                  <c:v>5.25</c:v>
                </c:pt>
                <c:pt idx="11">
                  <c:v>5.25</c:v>
                </c:pt>
                <c:pt idx="12">
                  <c:v>5.25</c:v>
                </c:pt>
                <c:pt idx="13">
                  <c:v>5.25</c:v>
                </c:pt>
                <c:pt idx="14">
                  <c:v>5.25</c:v>
                </c:pt>
                <c:pt idx="15">
                  <c:v>5.25</c:v>
                </c:pt>
                <c:pt idx="16">
                  <c:v>5.25</c:v>
                </c:pt>
                <c:pt idx="17">
                  <c:v>5.25</c:v>
                </c:pt>
                <c:pt idx="18">
                  <c:v>5.25</c:v>
                </c:pt>
                <c:pt idx="19">
                  <c:v>5.25</c:v>
                </c:pt>
                <c:pt idx="20">
                  <c:v>5.25</c:v>
                </c:pt>
                <c:pt idx="21">
                  <c:v>5.25</c:v>
                </c:pt>
                <c:pt idx="22">
                  <c:v>5.25</c:v>
                </c:pt>
                <c:pt idx="23">
                  <c:v>5.25</c:v>
                </c:pt>
                <c:pt idx="24">
                  <c:v>5.25</c:v>
                </c:pt>
                <c:pt idx="25">
                  <c:v>5.25</c:v>
                </c:pt>
                <c:pt idx="26">
                  <c:v>5.25</c:v>
                </c:pt>
                <c:pt idx="27">
                  <c:v>5.25</c:v>
                </c:pt>
                <c:pt idx="28">
                  <c:v>5.25</c:v>
                </c:pt>
                <c:pt idx="29">
                  <c:v>5.25</c:v>
                </c:pt>
                <c:pt idx="30">
                  <c:v>5.25</c:v>
                </c:pt>
                <c:pt idx="31">
                  <c:v>5.25</c:v>
                </c:pt>
                <c:pt idx="32">
                  <c:v>5.25</c:v>
                </c:pt>
                <c:pt idx="33">
                  <c:v>5.25</c:v>
                </c:pt>
                <c:pt idx="34">
                  <c:v>5.25</c:v>
                </c:pt>
                <c:pt idx="35">
                  <c:v>5.25</c:v>
                </c:pt>
                <c:pt idx="36">
                  <c:v>5.25</c:v>
                </c:pt>
                <c:pt idx="37">
                  <c:v>5.25</c:v>
                </c:pt>
                <c:pt idx="38">
                  <c:v>5.25</c:v>
                </c:pt>
                <c:pt idx="39">
                  <c:v>5.25</c:v>
                </c:pt>
                <c:pt idx="40">
                  <c:v>5.25</c:v>
                </c:pt>
                <c:pt idx="41">
                  <c:v>5.25</c:v>
                </c:pt>
                <c:pt idx="42">
                  <c:v>5.25</c:v>
                </c:pt>
                <c:pt idx="43">
                  <c:v>5.25</c:v>
                </c:pt>
                <c:pt idx="44">
                  <c:v>5.25</c:v>
                </c:pt>
                <c:pt idx="45">
                  <c:v>5.25</c:v>
                </c:pt>
                <c:pt idx="46">
                  <c:v>5.25</c:v>
                </c:pt>
                <c:pt idx="47">
                  <c:v>5.25</c:v>
                </c:pt>
                <c:pt idx="48">
                  <c:v>5.25</c:v>
                </c:pt>
                <c:pt idx="49">
                  <c:v>5.25</c:v>
                </c:pt>
                <c:pt idx="50">
                  <c:v>10.5</c:v>
                </c:pt>
                <c:pt idx="51">
                  <c:v>10.5</c:v>
                </c:pt>
                <c:pt idx="52">
                  <c:v>10.5</c:v>
                </c:pt>
                <c:pt idx="53">
                  <c:v>10.5</c:v>
                </c:pt>
                <c:pt idx="54">
                  <c:v>10.5</c:v>
                </c:pt>
                <c:pt idx="55">
                  <c:v>10.5</c:v>
                </c:pt>
                <c:pt idx="56">
                  <c:v>10.5</c:v>
                </c:pt>
                <c:pt idx="57">
                  <c:v>5.25</c:v>
                </c:pt>
                <c:pt idx="58">
                  <c:v>5.25</c:v>
                </c:pt>
                <c:pt idx="59">
                  <c:v>5.25</c:v>
                </c:pt>
                <c:pt idx="60">
                  <c:v>5.25</c:v>
                </c:pt>
                <c:pt idx="61">
                  <c:v>5.25</c:v>
                </c:pt>
                <c:pt idx="62">
                  <c:v>5.25</c:v>
                </c:pt>
                <c:pt idx="63">
                  <c:v>5.25</c:v>
                </c:pt>
                <c:pt idx="64">
                  <c:v>5.25</c:v>
                </c:pt>
                <c:pt idx="65">
                  <c:v>5.25</c:v>
                </c:pt>
                <c:pt idx="66">
                  <c:v>5.25</c:v>
                </c:pt>
                <c:pt idx="67">
                  <c:v>5.25</c:v>
                </c:pt>
                <c:pt idx="68">
                  <c:v>5.25</c:v>
                </c:pt>
                <c:pt idx="69">
                  <c:v>5.25</c:v>
                </c:pt>
                <c:pt idx="70">
                  <c:v>5.25</c:v>
                </c:pt>
                <c:pt idx="71">
                  <c:v>5.25</c:v>
                </c:pt>
                <c:pt idx="72">
                  <c:v>5.25</c:v>
                </c:pt>
                <c:pt idx="73">
                  <c:v>5.25</c:v>
                </c:pt>
                <c:pt idx="74">
                  <c:v>5.25</c:v>
                </c:pt>
                <c:pt idx="75">
                  <c:v>5.25</c:v>
                </c:pt>
                <c:pt idx="76">
                  <c:v>5.25</c:v>
                </c:pt>
                <c:pt idx="77">
                  <c:v>5.25</c:v>
                </c:pt>
                <c:pt idx="78">
                  <c:v>5.25</c:v>
                </c:pt>
                <c:pt idx="79">
                  <c:v>5.25</c:v>
                </c:pt>
                <c:pt idx="80">
                  <c:v>5.25</c:v>
                </c:pt>
                <c:pt idx="81">
                  <c:v>5.25</c:v>
                </c:pt>
                <c:pt idx="82">
                  <c:v>5.25</c:v>
                </c:pt>
                <c:pt idx="83">
                  <c:v>5.25</c:v>
                </c:pt>
                <c:pt idx="84">
                  <c:v>5.25</c:v>
                </c:pt>
                <c:pt idx="85">
                  <c:v>5.25</c:v>
                </c:pt>
                <c:pt idx="86">
                  <c:v>5.25</c:v>
                </c:pt>
                <c:pt idx="87">
                  <c:v>5.25</c:v>
                </c:pt>
                <c:pt idx="88">
                  <c:v>5.25</c:v>
                </c:pt>
                <c:pt idx="89">
                  <c:v>5.25</c:v>
                </c:pt>
                <c:pt idx="90">
                  <c:v>5.25</c:v>
                </c:pt>
                <c:pt idx="91">
                  <c:v>5.25</c:v>
                </c:pt>
                <c:pt idx="92">
                  <c:v>5.25</c:v>
                </c:pt>
                <c:pt idx="93">
                  <c:v>5.25</c:v>
                </c:pt>
                <c:pt idx="94">
                  <c:v>5.25</c:v>
                </c:pt>
                <c:pt idx="95">
                  <c:v>5.25</c:v>
                </c:pt>
                <c:pt idx="96">
                  <c:v>5.25</c:v>
                </c:pt>
                <c:pt idx="97">
                  <c:v>5.25</c:v>
                </c:pt>
                <c:pt idx="98">
                  <c:v>5.25</c:v>
                </c:pt>
                <c:pt idx="99">
                  <c:v>5.25</c:v>
                </c:pt>
                <c:pt idx="100">
                  <c:v>5.25</c:v>
                </c:pt>
                <c:pt idx="101">
                  <c:v>5.25</c:v>
                </c:pt>
                <c:pt idx="102">
                  <c:v>5.25</c:v>
                </c:pt>
                <c:pt idx="103">
                  <c:v>5.25</c:v>
                </c:pt>
                <c:pt idx="104">
                  <c:v>5.25</c:v>
                </c:pt>
                <c:pt idx="105">
                  <c:v>5.25</c:v>
                </c:pt>
                <c:pt idx="106">
                  <c:v>5.25</c:v>
                </c:pt>
                <c:pt idx="107">
                  <c:v>5.25</c:v>
                </c:pt>
                <c:pt idx="108">
                  <c:v>5.25</c:v>
                </c:pt>
                <c:pt idx="109">
                  <c:v>5.25</c:v>
                </c:pt>
                <c:pt idx="110">
                  <c:v>5.25</c:v>
                </c:pt>
                <c:pt idx="111">
                  <c:v>5.25</c:v>
                </c:pt>
                <c:pt idx="112">
                  <c:v>5.25</c:v>
                </c:pt>
                <c:pt idx="113">
                  <c:v>5.25</c:v>
                </c:pt>
                <c:pt idx="114">
                  <c:v>5.25</c:v>
                </c:pt>
                <c:pt idx="115">
                  <c:v>5.25</c:v>
                </c:pt>
                <c:pt idx="116">
                  <c:v>5.25</c:v>
                </c:pt>
                <c:pt idx="117">
                  <c:v>5.25</c:v>
                </c:pt>
                <c:pt idx="118">
                  <c:v>5.25</c:v>
                </c:pt>
                <c:pt idx="119">
                  <c:v>5.25</c:v>
                </c:pt>
                <c:pt idx="120">
                  <c:v>5.25</c:v>
                </c:pt>
                <c:pt idx="121">
                  <c:v>5.25</c:v>
                </c:pt>
                <c:pt idx="122">
                  <c:v>5.25</c:v>
                </c:pt>
                <c:pt idx="123">
                  <c:v>5.25</c:v>
                </c:pt>
                <c:pt idx="124">
                  <c:v>5.25</c:v>
                </c:pt>
                <c:pt idx="125">
                  <c:v>5.25</c:v>
                </c:pt>
                <c:pt idx="126">
                  <c:v>5.25</c:v>
                </c:pt>
                <c:pt idx="127">
                  <c:v>5.25</c:v>
                </c:pt>
                <c:pt idx="128">
                  <c:v>5.25</c:v>
                </c:pt>
                <c:pt idx="129">
                  <c:v>5.25</c:v>
                </c:pt>
                <c:pt idx="130">
                  <c:v>5.25</c:v>
                </c:pt>
                <c:pt idx="131">
                  <c:v>5.25</c:v>
                </c:pt>
                <c:pt idx="132">
                  <c:v>5.25</c:v>
                </c:pt>
                <c:pt idx="133">
                  <c:v>5.25</c:v>
                </c:pt>
                <c:pt idx="134">
                  <c:v>5.25</c:v>
                </c:pt>
                <c:pt idx="135">
                  <c:v>5.25</c:v>
                </c:pt>
                <c:pt idx="136">
                  <c:v>5.25</c:v>
                </c:pt>
                <c:pt idx="137">
                  <c:v>5.25</c:v>
                </c:pt>
                <c:pt idx="138">
                  <c:v>5.25</c:v>
                </c:pt>
                <c:pt idx="139">
                  <c:v>5.25</c:v>
                </c:pt>
                <c:pt idx="140">
                  <c:v>5.25</c:v>
                </c:pt>
                <c:pt idx="141">
                  <c:v>5.25</c:v>
                </c:pt>
                <c:pt idx="142">
                  <c:v>5.25</c:v>
                </c:pt>
                <c:pt idx="143">
                  <c:v>5.25</c:v>
                </c:pt>
                <c:pt idx="144">
                  <c:v>5.25</c:v>
                </c:pt>
                <c:pt idx="145">
                  <c:v>5.25</c:v>
                </c:pt>
                <c:pt idx="146">
                  <c:v>5.25</c:v>
                </c:pt>
                <c:pt idx="147">
                  <c:v>5.25</c:v>
                </c:pt>
                <c:pt idx="148">
                  <c:v>5.25</c:v>
                </c:pt>
                <c:pt idx="149">
                  <c:v>5.25</c:v>
                </c:pt>
                <c:pt idx="150">
                  <c:v>5.25</c:v>
                </c:pt>
                <c:pt idx="151">
                  <c:v>5.25</c:v>
                </c:pt>
                <c:pt idx="152">
                  <c:v>5.25</c:v>
                </c:pt>
                <c:pt idx="153">
                  <c:v>5.25</c:v>
                </c:pt>
                <c:pt idx="154">
                  <c:v>5.25</c:v>
                </c:pt>
                <c:pt idx="155">
                  <c:v>5.25</c:v>
                </c:pt>
                <c:pt idx="156">
                  <c:v>5.25</c:v>
                </c:pt>
                <c:pt idx="157">
                  <c:v>5.25</c:v>
                </c:pt>
                <c:pt idx="158">
                  <c:v>5.25</c:v>
                </c:pt>
                <c:pt idx="159">
                  <c:v>5.25</c:v>
                </c:pt>
                <c:pt idx="160">
                  <c:v>5.25</c:v>
                </c:pt>
                <c:pt idx="161">
                  <c:v>5.25</c:v>
                </c:pt>
                <c:pt idx="162">
                  <c:v>5.25</c:v>
                </c:pt>
                <c:pt idx="163">
                  <c:v>5.25</c:v>
                </c:pt>
                <c:pt idx="164">
                  <c:v>5.25</c:v>
                </c:pt>
                <c:pt idx="165">
                  <c:v>5.25</c:v>
                </c:pt>
                <c:pt idx="166">
                  <c:v>5.25</c:v>
                </c:pt>
                <c:pt idx="167">
                  <c:v>5.25</c:v>
                </c:pt>
                <c:pt idx="168">
                  <c:v>5.25</c:v>
                </c:pt>
                <c:pt idx="169">
                  <c:v>5.25</c:v>
                </c:pt>
                <c:pt idx="170">
                  <c:v>5.25</c:v>
                </c:pt>
                <c:pt idx="171">
                  <c:v>5.25</c:v>
                </c:pt>
                <c:pt idx="172">
                  <c:v>5.25</c:v>
                </c:pt>
                <c:pt idx="173">
                  <c:v>5.25</c:v>
                </c:pt>
                <c:pt idx="174">
                  <c:v>5.25</c:v>
                </c:pt>
                <c:pt idx="175">
                  <c:v>5.25</c:v>
                </c:pt>
                <c:pt idx="176">
                  <c:v>5.25</c:v>
                </c:pt>
                <c:pt idx="177">
                  <c:v>5.25</c:v>
                </c:pt>
                <c:pt idx="178">
                  <c:v>5.25</c:v>
                </c:pt>
                <c:pt idx="179">
                  <c:v>5.25</c:v>
                </c:pt>
                <c:pt idx="180">
                  <c:v>5.25</c:v>
                </c:pt>
                <c:pt idx="181">
                  <c:v>5.25</c:v>
                </c:pt>
                <c:pt idx="182">
                  <c:v>5.25</c:v>
                </c:pt>
                <c:pt idx="183">
                  <c:v>5.25</c:v>
                </c:pt>
                <c:pt idx="184">
                  <c:v>5.25</c:v>
                </c:pt>
                <c:pt idx="185">
                  <c:v>5.25</c:v>
                </c:pt>
                <c:pt idx="186">
                  <c:v>5.25</c:v>
                </c:pt>
                <c:pt idx="187">
                  <c:v>5.25</c:v>
                </c:pt>
                <c:pt idx="188">
                  <c:v>5.25</c:v>
                </c:pt>
                <c:pt idx="189">
                  <c:v>5.25</c:v>
                </c:pt>
                <c:pt idx="190">
                  <c:v>5.25</c:v>
                </c:pt>
                <c:pt idx="191">
                  <c:v>5.25</c:v>
                </c:pt>
                <c:pt idx="192">
                  <c:v>5.25</c:v>
                </c:pt>
                <c:pt idx="193">
                  <c:v>5.25</c:v>
                </c:pt>
                <c:pt idx="194">
                  <c:v>5.25</c:v>
                </c:pt>
                <c:pt idx="195">
                  <c:v>5.25</c:v>
                </c:pt>
                <c:pt idx="196">
                  <c:v>5.25</c:v>
                </c:pt>
                <c:pt idx="197">
                  <c:v>5.25</c:v>
                </c:pt>
                <c:pt idx="198">
                  <c:v>5.25</c:v>
                </c:pt>
                <c:pt idx="199">
                  <c:v>5.25</c:v>
                </c:pt>
                <c:pt idx="200">
                  <c:v>5.25</c:v>
                </c:pt>
                <c:pt idx="201">
                  <c:v>5.25</c:v>
                </c:pt>
                <c:pt idx="202">
                  <c:v>5.25</c:v>
                </c:pt>
                <c:pt idx="203">
                  <c:v>5.25</c:v>
                </c:pt>
                <c:pt idx="204">
                  <c:v>5.25</c:v>
                </c:pt>
                <c:pt idx="205">
                  <c:v>5.25</c:v>
                </c:pt>
                <c:pt idx="206">
                  <c:v>5.25</c:v>
                </c:pt>
                <c:pt idx="207">
                  <c:v>5.25</c:v>
                </c:pt>
                <c:pt idx="208">
                  <c:v>5.25</c:v>
                </c:pt>
                <c:pt idx="209">
                  <c:v>5.25</c:v>
                </c:pt>
                <c:pt idx="210">
                  <c:v>5.25</c:v>
                </c:pt>
                <c:pt idx="211">
                  <c:v>5.25</c:v>
                </c:pt>
                <c:pt idx="212">
                  <c:v>5.25</c:v>
                </c:pt>
                <c:pt idx="213">
                  <c:v>5.25</c:v>
                </c:pt>
                <c:pt idx="214">
                  <c:v>5.25</c:v>
                </c:pt>
                <c:pt idx="215">
                  <c:v>5.25</c:v>
                </c:pt>
                <c:pt idx="216">
                  <c:v>5.25</c:v>
                </c:pt>
                <c:pt idx="217">
                  <c:v>5.25</c:v>
                </c:pt>
                <c:pt idx="218">
                  <c:v>5.25</c:v>
                </c:pt>
                <c:pt idx="219">
                  <c:v>5.25</c:v>
                </c:pt>
                <c:pt idx="220">
                  <c:v>5.25</c:v>
                </c:pt>
                <c:pt idx="221">
                  <c:v>5.25</c:v>
                </c:pt>
                <c:pt idx="222">
                  <c:v>5.25</c:v>
                </c:pt>
                <c:pt idx="223">
                  <c:v>5.25</c:v>
                </c:pt>
                <c:pt idx="224">
                  <c:v>5.25</c:v>
                </c:pt>
                <c:pt idx="225">
                  <c:v>5.25</c:v>
                </c:pt>
                <c:pt idx="226">
                  <c:v>5.25</c:v>
                </c:pt>
                <c:pt idx="227">
                  <c:v>5.25</c:v>
                </c:pt>
                <c:pt idx="228">
                  <c:v>5.25</c:v>
                </c:pt>
                <c:pt idx="229">
                  <c:v>5.25</c:v>
                </c:pt>
                <c:pt idx="230">
                  <c:v>5.25</c:v>
                </c:pt>
                <c:pt idx="231">
                  <c:v>5.25</c:v>
                </c:pt>
                <c:pt idx="232">
                  <c:v>5.25</c:v>
                </c:pt>
                <c:pt idx="233">
                  <c:v>5.25</c:v>
                </c:pt>
                <c:pt idx="234">
                  <c:v>5.25</c:v>
                </c:pt>
                <c:pt idx="235">
                  <c:v>5.25</c:v>
                </c:pt>
                <c:pt idx="236">
                  <c:v>5.25</c:v>
                </c:pt>
                <c:pt idx="237">
                  <c:v>5.25</c:v>
                </c:pt>
                <c:pt idx="238">
                  <c:v>5.25</c:v>
                </c:pt>
                <c:pt idx="239">
                  <c:v>5.25</c:v>
                </c:pt>
                <c:pt idx="240">
                  <c:v>5.25</c:v>
                </c:pt>
                <c:pt idx="241">
                  <c:v>5.25</c:v>
                </c:pt>
                <c:pt idx="242">
                  <c:v>5.25</c:v>
                </c:pt>
                <c:pt idx="243">
                  <c:v>5.25</c:v>
                </c:pt>
                <c:pt idx="244">
                  <c:v>5.25</c:v>
                </c:pt>
                <c:pt idx="245">
                  <c:v>5.25</c:v>
                </c:pt>
                <c:pt idx="246">
                  <c:v>5.25</c:v>
                </c:pt>
                <c:pt idx="247">
                  <c:v>5.25</c:v>
                </c:pt>
                <c:pt idx="248">
                  <c:v>5.25</c:v>
                </c:pt>
                <c:pt idx="249">
                  <c:v>5.25</c:v>
                </c:pt>
                <c:pt idx="250">
                  <c:v>5.25</c:v>
                </c:pt>
                <c:pt idx="251">
                  <c:v>5.25</c:v>
                </c:pt>
                <c:pt idx="252">
                  <c:v>5.25</c:v>
                </c:pt>
                <c:pt idx="253">
                  <c:v>5.25</c:v>
                </c:pt>
                <c:pt idx="254">
                  <c:v>5.25</c:v>
                </c:pt>
                <c:pt idx="255">
                  <c:v>5.25</c:v>
                </c:pt>
                <c:pt idx="256">
                  <c:v>5.25</c:v>
                </c:pt>
                <c:pt idx="257">
                  <c:v>5.25</c:v>
                </c:pt>
                <c:pt idx="258">
                  <c:v>5.25</c:v>
                </c:pt>
                <c:pt idx="259">
                  <c:v>5.25</c:v>
                </c:pt>
                <c:pt idx="260">
                  <c:v>5.25</c:v>
                </c:pt>
                <c:pt idx="261">
                  <c:v>5.25</c:v>
                </c:pt>
                <c:pt idx="262">
                  <c:v>5.25</c:v>
                </c:pt>
                <c:pt idx="263">
                  <c:v>5.25</c:v>
                </c:pt>
                <c:pt idx="264">
                  <c:v>5.25</c:v>
                </c:pt>
                <c:pt idx="265">
                  <c:v>5.25</c:v>
                </c:pt>
                <c:pt idx="266">
                  <c:v>5.25</c:v>
                </c:pt>
                <c:pt idx="267">
                  <c:v>5.25</c:v>
                </c:pt>
                <c:pt idx="268">
                  <c:v>5.25</c:v>
                </c:pt>
                <c:pt idx="269">
                  <c:v>5.25</c:v>
                </c:pt>
                <c:pt idx="270">
                  <c:v>5.25</c:v>
                </c:pt>
                <c:pt idx="271">
                  <c:v>5.25</c:v>
                </c:pt>
                <c:pt idx="272">
                  <c:v>5.25</c:v>
                </c:pt>
                <c:pt idx="273">
                  <c:v>5.25</c:v>
                </c:pt>
                <c:pt idx="274">
                  <c:v>5.25</c:v>
                </c:pt>
                <c:pt idx="275">
                  <c:v>5.25</c:v>
                </c:pt>
                <c:pt idx="276">
                  <c:v>5.25</c:v>
                </c:pt>
                <c:pt idx="277">
                  <c:v>5.25</c:v>
                </c:pt>
                <c:pt idx="278">
                  <c:v>5.25</c:v>
                </c:pt>
                <c:pt idx="279">
                  <c:v>5.25</c:v>
                </c:pt>
                <c:pt idx="280">
                  <c:v>5.25</c:v>
                </c:pt>
                <c:pt idx="281">
                  <c:v>5.25</c:v>
                </c:pt>
                <c:pt idx="282">
                  <c:v>5.25</c:v>
                </c:pt>
                <c:pt idx="283">
                  <c:v>5.25</c:v>
                </c:pt>
                <c:pt idx="284">
                  <c:v>5.25</c:v>
                </c:pt>
                <c:pt idx="285">
                  <c:v>5.25</c:v>
                </c:pt>
                <c:pt idx="286">
                  <c:v>5.25</c:v>
                </c:pt>
                <c:pt idx="287">
                  <c:v>5.25</c:v>
                </c:pt>
                <c:pt idx="288">
                  <c:v>5.25</c:v>
                </c:pt>
                <c:pt idx="289">
                  <c:v>5.25</c:v>
                </c:pt>
                <c:pt idx="290">
                  <c:v>5.25</c:v>
                </c:pt>
                <c:pt idx="291">
                  <c:v>5.25</c:v>
                </c:pt>
                <c:pt idx="292">
                  <c:v>5.25</c:v>
                </c:pt>
                <c:pt idx="293">
                  <c:v>5.25</c:v>
                </c:pt>
                <c:pt idx="294">
                  <c:v>5.25</c:v>
                </c:pt>
                <c:pt idx="295">
                  <c:v>5.25</c:v>
                </c:pt>
                <c:pt idx="296">
                  <c:v>5.25</c:v>
                </c:pt>
                <c:pt idx="297">
                  <c:v>5.25</c:v>
                </c:pt>
                <c:pt idx="298">
                  <c:v>5.25</c:v>
                </c:pt>
                <c:pt idx="299">
                  <c:v>5.25</c:v>
                </c:pt>
                <c:pt idx="300">
                  <c:v>5.25</c:v>
                </c:pt>
                <c:pt idx="301">
                  <c:v>5.25</c:v>
                </c:pt>
                <c:pt idx="302">
                  <c:v>5.25</c:v>
                </c:pt>
                <c:pt idx="303">
                  <c:v>5.25</c:v>
                </c:pt>
                <c:pt idx="304">
                  <c:v>5.25</c:v>
                </c:pt>
                <c:pt idx="305">
                  <c:v>5.25</c:v>
                </c:pt>
                <c:pt idx="306">
                  <c:v>5.25</c:v>
                </c:pt>
                <c:pt idx="307">
                  <c:v>5.25</c:v>
                </c:pt>
                <c:pt idx="308">
                  <c:v>5.25</c:v>
                </c:pt>
                <c:pt idx="309">
                  <c:v>5.25</c:v>
                </c:pt>
                <c:pt idx="310">
                  <c:v>5.25</c:v>
                </c:pt>
                <c:pt idx="311">
                  <c:v>5.25</c:v>
                </c:pt>
                <c:pt idx="312">
                  <c:v>5.25</c:v>
                </c:pt>
                <c:pt idx="313">
                  <c:v>5.25</c:v>
                </c:pt>
                <c:pt idx="314">
                  <c:v>5.25</c:v>
                </c:pt>
                <c:pt idx="315">
                  <c:v>5.25</c:v>
                </c:pt>
                <c:pt idx="316">
                  <c:v>5.25</c:v>
                </c:pt>
                <c:pt idx="317">
                  <c:v>5.25</c:v>
                </c:pt>
                <c:pt idx="318">
                  <c:v>5.25</c:v>
                </c:pt>
                <c:pt idx="319">
                  <c:v>5.25</c:v>
                </c:pt>
                <c:pt idx="320">
                  <c:v>5.25</c:v>
                </c:pt>
                <c:pt idx="321">
                  <c:v>5.25</c:v>
                </c:pt>
                <c:pt idx="322">
                  <c:v>5.25</c:v>
                </c:pt>
                <c:pt idx="323">
                  <c:v>5.25</c:v>
                </c:pt>
                <c:pt idx="324">
                  <c:v>5.25</c:v>
                </c:pt>
                <c:pt idx="325">
                  <c:v>5.25</c:v>
                </c:pt>
                <c:pt idx="326">
                  <c:v>5.25</c:v>
                </c:pt>
                <c:pt idx="327">
                  <c:v>5.25</c:v>
                </c:pt>
                <c:pt idx="328">
                  <c:v>5.25</c:v>
                </c:pt>
                <c:pt idx="329">
                  <c:v>5.25</c:v>
                </c:pt>
                <c:pt idx="330">
                  <c:v>5.25</c:v>
                </c:pt>
                <c:pt idx="331">
                  <c:v>5.25</c:v>
                </c:pt>
                <c:pt idx="332">
                  <c:v>5.25</c:v>
                </c:pt>
                <c:pt idx="333">
                  <c:v>5.25</c:v>
                </c:pt>
                <c:pt idx="334">
                  <c:v>5.25</c:v>
                </c:pt>
                <c:pt idx="335">
                  <c:v>5.25</c:v>
                </c:pt>
                <c:pt idx="336">
                  <c:v>5.25</c:v>
                </c:pt>
                <c:pt idx="337">
                  <c:v>5.25</c:v>
                </c:pt>
                <c:pt idx="338">
                  <c:v>5.25</c:v>
                </c:pt>
                <c:pt idx="339">
                  <c:v>5.25</c:v>
                </c:pt>
                <c:pt idx="340">
                  <c:v>5.25</c:v>
                </c:pt>
                <c:pt idx="341">
                  <c:v>5.25</c:v>
                </c:pt>
                <c:pt idx="342">
                  <c:v>5.25</c:v>
                </c:pt>
                <c:pt idx="343">
                  <c:v>5.25</c:v>
                </c:pt>
                <c:pt idx="344">
                  <c:v>5.25</c:v>
                </c:pt>
                <c:pt idx="345">
                  <c:v>5.25</c:v>
                </c:pt>
                <c:pt idx="346">
                  <c:v>5.25</c:v>
                </c:pt>
                <c:pt idx="347">
                  <c:v>5.25</c:v>
                </c:pt>
                <c:pt idx="348">
                  <c:v>5.25</c:v>
                </c:pt>
                <c:pt idx="349">
                  <c:v>5.25</c:v>
                </c:pt>
                <c:pt idx="350">
                  <c:v>5.25</c:v>
                </c:pt>
                <c:pt idx="351">
                  <c:v>5.25</c:v>
                </c:pt>
                <c:pt idx="352">
                  <c:v>5.25</c:v>
                </c:pt>
                <c:pt idx="353">
                  <c:v>5.25</c:v>
                </c:pt>
                <c:pt idx="354">
                  <c:v>5.25</c:v>
                </c:pt>
                <c:pt idx="355">
                  <c:v>5.25</c:v>
                </c:pt>
                <c:pt idx="356">
                  <c:v>5.25</c:v>
                </c:pt>
                <c:pt idx="357">
                  <c:v>5.25</c:v>
                </c:pt>
                <c:pt idx="358">
                  <c:v>5.25</c:v>
                </c:pt>
                <c:pt idx="359">
                  <c:v>5.25</c:v>
                </c:pt>
                <c:pt idx="360">
                  <c:v>5.25</c:v>
                </c:pt>
                <c:pt idx="361">
                  <c:v>5.25</c:v>
                </c:pt>
                <c:pt idx="362">
                  <c:v>5.25</c:v>
                </c:pt>
                <c:pt idx="363">
                  <c:v>5.25</c:v>
                </c:pt>
                <c:pt idx="364">
                  <c:v>5.25</c:v>
                </c:pt>
              </c:numCache>
            </c:numRef>
          </c:val>
          <c:smooth val="0"/>
          <c:extLst>
            <c:ext xmlns:c16="http://schemas.microsoft.com/office/drawing/2014/chart" uri="{C3380CC4-5D6E-409C-BE32-E72D297353CC}">
              <c16:uniqueId val="{0000000C-0B39-43D1-882C-62620C426B87}"/>
            </c:ext>
          </c:extLst>
        </c:ser>
        <c:ser>
          <c:idx val="16"/>
          <c:order val="16"/>
          <c:tx>
            <c:strRef>
              <c:f>Calculation!$BX$2</c:f>
              <c:strCache>
                <c:ptCount val="1"/>
                <c:pt idx="0">
                  <c:v>Nursing ICU Capacity</c:v>
                </c:pt>
              </c:strCache>
            </c:strRef>
          </c:tx>
          <c:spPr>
            <a:ln w="19050" cap="rnd">
              <a:solidFill>
                <a:schemeClr val="accent2"/>
              </a:solidFill>
              <a:prstDash val="lgDash"/>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[0]!NurseICUCapacity</c:f>
              <c:numCache>
                <c:formatCode>General</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1-A690-435B-8969-10C2882000C3}"/>
            </c:ext>
          </c:extLst>
        </c:ser>
        <c:ser>
          <c:idx val="19"/>
          <c:order val="19"/>
          <c:tx>
            <c:strRef>
              <c:f>Calculation!$CD$2</c:f>
              <c:strCache>
                <c:ptCount val="1"/>
                <c:pt idx="0">
                  <c:v>Medical Specialist Practicioner ECMO Capacity</c:v>
                </c:pt>
              </c:strCache>
            </c:strRef>
          </c:tx>
          <c:spPr>
            <a:ln w="22225" cap="rnd">
              <a:solidFill>
                <a:schemeClr val="accent4">
                  <a:lumMod val="60000"/>
                  <a:lumOff val="40000"/>
                </a:schemeClr>
              </a:solidFill>
              <a:prstDash val="lgDash"/>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[0]!PhysicianECMOCapacity</c:f>
              <c:numCache>
                <c:formatCode>General</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4-A690-435B-8969-10C2882000C3}"/>
            </c:ext>
          </c:extLst>
        </c:ser>
        <c:ser>
          <c:idx val="20"/>
          <c:order val="20"/>
          <c:tx>
            <c:strRef>
              <c:f>Calculation!$BY$2</c:f>
              <c:strCache>
                <c:ptCount val="1"/>
                <c:pt idx="0">
                  <c:v>Nursing ECMO Capacity</c:v>
                </c:pt>
              </c:strCache>
            </c:strRef>
          </c:tx>
          <c:spPr>
            <a:ln w="19050" cap="rnd">
              <a:solidFill>
                <a:schemeClr val="accent2">
                  <a:lumMod val="60000"/>
                  <a:lumOff val="40000"/>
                </a:schemeClr>
              </a:solidFill>
              <a:prstDash val="lgDash"/>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[0]!ECMONurseCapacity</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0-2D21-474B-A38C-6CE15C4AA199}"/>
            </c:ext>
          </c:extLst>
        </c:ser>
        <c:dLbls>
          <c:showLegendKey val="0"/>
          <c:showVal val="0"/>
          <c:showCatName val="0"/>
          <c:showSerName val="0"/>
          <c:showPercent val="0"/>
          <c:showBubbleSize val="0"/>
        </c:dLbls>
        <c:marker val="1"/>
        <c:smooth val="0"/>
        <c:axId val="284086479"/>
        <c:axId val="497306207"/>
      </c:lineChart>
      <c:lineChart>
        <c:grouping val="standard"/>
        <c:varyColors val="0"/>
        <c:ser>
          <c:idx val="7"/>
          <c:order val="12"/>
          <c:tx>
            <c:strRef>
              <c:f>Calculation!$AP$2</c:f>
              <c:strCache>
                <c:ptCount val="1"/>
                <c:pt idx="0">
                  <c:v>Total Healthcare assistant staff Needed</c:v>
                </c:pt>
              </c:strCache>
            </c:strRef>
          </c:tx>
          <c:spPr>
            <a:ln w="19050" cap="rnd">
              <a:solidFill>
                <a:schemeClr val="tx2"/>
              </a:solidFill>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[0]!AOsNeed</c:f>
              <c:numCache>
                <c:formatCode>General</c:formatCode>
                <c:ptCount val="365"/>
                <c:pt idx="0">
                  <c:v>26.25</c:v>
                </c:pt>
                <c:pt idx="1">
                  <c:v>26.25</c:v>
                </c:pt>
                <c:pt idx="2">
                  <c:v>26.25</c:v>
                </c:pt>
                <c:pt idx="3">
                  <c:v>26.25</c:v>
                </c:pt>
                <c:pt idx="4">
                  <c:v>26.25</c:v>
                </c:pt>
                <c:pt idx="5">
                  <c:v>26.25</c:v>
                </c:pt>
                <c:pt idx="6">
                  <c:v>26.25</c:v>
                </c:pt>
                <c:pt idx="7">
                  <c:v>26.25</c:v>
                </c:pt>
                <c:pt idx="8">
                  <c:v>26.25</c:v>
                </c:pt>
                <c:pt idx="9">
                  <c:v>26.25</c:v>
                </c:pt>
                <c:pt idx="10">
                  <c:v>31.5</c:v>
                </c:pt>
                <c:pt idx="11">
                  <c:v>36.75</c:v>
                </c:pt>
                <c:pt idx="12">
                  <c:v>36.75</c:v>
                </c:pt>
                <c:pt idx="13">
                  <c:v>42</c:v>
                </c:pt>
                <c:pt idx="14">
                  <c:v>52.5</c:v>
                </c:pt>
                <c:pt idx="15">
                  <c:v>57.75</c:v>
                </c:pt>
                <c:pt idx="16">
                  <c:v>68.25</c:v>
                </c:pt>
                <c:pt idx="17">
                  <c:v>78.75</c:v>
                </c:pt>
                <c:pt idx="18">
                  <c:v>89.25</c:v>
                </c:pt>
                <c:pt idx="19">
                  <c:v>94.5</c:v>
                </c:pt>
                <c:pt idx="20">
                  <c:v>110.25</c:v>
                </c:pt>
                <c:pt idx="21">
                  <c:v>126</c:v>
                </c:pt>
                <c:pt idx="22">
                  <c:v>147</c:v>
                </c:pt>
                <c:pt idx="23">
                  <c:v>162.75</c:v>
                </c:pt>
                <c:pt idx="24">
                  <c:v>189</c:v>
                </c:pt>
                <c:pt idx="25">
                  <c:v>220.5</c:v>
                </c:pt>
                <c:pt idx="26">
                  <c:v>252</c:v>
                </c:pt>
                <c:pt idx="27">
                  <c:v>288.75</c:v>
                </c:pt>
                <c:pt idx="28">
                  <c:v>325.5</c:v>
                </c:pt>
                <c:pt idx="29">
                  <c:v>378</c:v>
                </c:pt>
                <c:pt idx="30">
                  <c:v>430.5</c:v>
                </c:pt>
                <c:pt idx="31">
                  <c:v>493.5</c:v>
                </c:pt>
                <c:pt idx="32">
                  <c:v>567</c:v>
                </c:pt>
                <c:pt idx="33">
                  <c:v>645.75</c:v>
                </c:pt>
                <c:pt idx="34">
                  <c:v>735</c:v>
                </c:pt>
                <c:pt idx="35">
                  <c:v>834.75</c:v>
                </c:pt>
                <c:pt idx="36">
                  <c:v>950.25</c:v>
                </c:pt>
                <c:pt idx="37">
                  <c:v>1071</c:v>
                </c:pt>
                <c:pt idx="38">
                  <c:v>1202.25</c:v>
                </c:pt>
                <c:pt idx="39">
                  <c:v>1344</c:v>
                </c:pt>
                <c:pt idx="40">
                  <c:v>1501.5</c:v>
                </c:pt>
                <c:pt idx="41">
                  <c:v>1653.75</c:v>
                </c:pt>
                <c:pt idx="42">
                  <c:v>1816.5</c:v>
                </c:pt>
                <c:pt idx="43">
                  <c:v>1984.5</c:v>
                </c:pt>
                <c:pt idx="44">
                  <c:v>2147.25</c:v>
                </c:pt>
                <c:pt idx="45">
                  <c:v>2304.75</c:v>
                </c:pt>
                <c:pt idx="46">
                  <c:v>2457</c:v>
                </c:pt>
                <c:pt idx="47">
                  <c:v>2598.75</c:v>
                </c:pt>
                <c:pt idx="48">
                  <c:v>2724.75</c:v>
                </c:pt>
                <c:pt idx="49">
                  <c:v>2829.75</c:v>
                </c:pt>
                <c:pt idx="50">
                  <c:v>2913.75</c:v>
                </c:pt>
                <c:pt idx="51">
                  <c:v>2982</c:v>
                </c:pt>
                <c:pt idx="52">
                  <c:v>3029.25</c:v>
                </c:pt>
                <c:pt idx="53">
                  <c:v>3050.25</c:v>
                </c:pt>
                <c:pt idx="54">
                  <c:v>3055.5</c:v>
                </c:pt>
                <c:pt idx="55">
                  <c:v>3039.75</c:v>
                </c:pt>
                <c:pt idx="56">
                  <c:v>3008.25</c:v>
                </c:pt>
                <c:pt idx="57">
                  <c:v>2950.5</c:v>
                </c:pt>
                <c:pt idx="58">
                  <c:v>2892.75</c:v>
                </c:pt>
                <c:pt idx="59">
                  <c:v>2819.25</c:v>
                </c:pt>
                <c:pt idx="60">
                  <c:v>2735.25</c:v>
                </c:pt>
                <c:pt idx="61">
                  <c:v>2646</c:v>
                </c:pt>
                <c:pt idx="62">
                  <c:v>2551.5</c:v>
                </c:pt>
                <c:pt idx="63">
                  <c:v>2451.75</c:v>
                </c:pt>
                <c:pt idx="64">
                  <c:v>2362.5</c:v>
                </c:pt>
                <c:pt idx="65">
                  <c:v>2252.25</c:v>
                </c:pt>
                <c:pt idx="66">
                  <c:v>2152.5</c:v>
                </c:pt>
                <c:pt idx="67">
                  <c:v>2058</c:v>
                </c:pt>
                <c:pt idx="68">
                  <c:v>1953</c:v>
                </c:pt>
                <c:pt idx="69">
                  <c:v>1858.5</c:v>
                </c:pt>
                <c:pt idx="70">
                  <c:v>1764</c:v>
                </c:pt>
                <c:pt idx="71">
                  <c:v>1674.75</c:v>
                </c:pt>
                <c:pt idx="72">
                  <c:v>1585.5</c:v>
                </c:pt>
                <c:pt idx="73">
                  <c:v>1501.5</c:v>
                </c:pt>
                <c:pt idx="74">
                  <c:v>1422.75</c:v>
                </c:pt>
                <c:pt idx="75">
                  <c:v>1344</c:v>
                </c:pt>
                <c:pt idx="76">
                  <c:v>1270.5</c:v>
                </c:pt>
                <c:pt idx="77">
                  <c:v>1202.25</c:v>
                </c:pt>
                <c:pt idx="78">
                  <c:v>1134</c:v>
                </c:pt>
                <c:pt idx="79">
                  <c:v>1065.75</c:v>
                </c:pt>
                <c:pt idx="80">
                  <c:v>1008</c:v>
                </c:pt>
                <c:pt idx="81">
                  <c:v>950.25</c:v>
                </c:pt>
                <c:pt idx="82">
                  <c:v>892.5</c:v>
                </c:pt>
                <c:pt idx="83">
                  <c:v>840</c:v>
                </c:pt>
                <c:pt idx="84">
                  <c:v>792.75</c:v>
                </c:pt>
                <c:pt idx="85">
                  <c:v>745.5</c:v>
                </c:pt>
                <c:pt idx="86">
                  <c:v>703.5</c:v>
                </c:pt>
                <c:pt idx="87">
                  <c:v>656.25</c:v>
                </c:pt>
                <c:pt idx="88">
                  <c:v>619.5</c:v>
                </c:pt>
                <c:pt idx="89">
                  <c:v>582.75</c:v>
                </c:pt>
                <c:pt idx="90">
                  <c:v>546</c:v>
                </c:pt>
                <c:pt idx="91">
                  <c:v>514.5</c:v>
                </c:pt>
                <c:pt idx="92">
                  <c:v>483</c:v>
                </c:pt>
                <c:pt idx="93">
                  <c:v>456.75</c:v>
                </c:pt>
                <c:pt idx="94">
                  <c:v>425.25</c:v>
                </c:pt>
                <c:pt idx="95">
                  <c:v>404.25</c:v>
                </c:pt>
                <c:pt idx="96">
                  <c:v>378</c:v>
                </c:pt>
                <c:pt idx="97">
                  <c:v>357</c:v>
                </c:pt>
                <c:pt idx="98">
                  <c:v>330.75</c:v>
                </c:pt>
                <c:pt idx="99">
                  <c:v>320.25</c:v>
                </c:pt>
                <c:pt idx="100">
                  <c:v>299.25</c:v>
                </c:pt>
                <c:pt idx="101">
                  <c:v>278.25</c:v>
                </c:pt>
                <c:pt idx="102">
                  <c:v>262.5</c:v>
                </c:pt>
                <c:pt idx="103">
                  <c:v>252</c:v>
                </c:pt>
                <c:pt idx="104">
                  <c:v>236.25</c:v>
                </c:pt>
                <c:pt idx="105">
                  <c:v>220.5</c:v>
                </c:pt>
                <c:pt idx="106">
                  <c:v>204.75</c:v>
                </c:pt>
                <c:pt idx="107">
                  <c:v>199.5</c:v>
                </c:pt>
                <c:pt idx="108">
                  <c:v>183.75</c:v>
                </c:pt>
                <c:pt idx="109">
                  <c:v>178.5</c:v>
                </c:pt>
                <c:pt idx="110">
                  <c:v>157.5</c:v>
                </c:pt>
                <c:pt idx="111">
                  <c:v>152.25</c:v>
                </c:pt>
                <c:pt idx="112">
                  <c:v>147</c:v>
                </c:pt>
                <c:pt idx="113">
                  <c:v>136.5</c:v>
                </c:pt>
                <c:pt idx="114">
                  <c:v>131.25</c:v>
                </c:pt>
                <c:pt idx="115">
                  <c:v>126</c:v>
                </c:pt>
                <c:pt idx="116">
                  <c:v>115.5</c:v>
                </c:pt>
                <c:pt idx="117">
                  <c:v>110.25</c:v>
                </c:pt>
                <c:pt idx="118">
                  <c:v>105</c:v>
                </c:pt>
                <c:pt idx="119">
                  <c:v>105</c:v>
                </c:pt>
                <c:pt idx="120">
                  <c:v>89.25</c:v>
                </c:pt>
                <c:pt idx="121">
                  <c:v>84</c:v>
                </c:pt>
                <c:pt idx="122">
                  <c:v>84</c:v>
                </c:pt>
                <c:pt idx="123">
                  <c:v>78.75</c:v>
                </c:pt>
                <c:pt idx="124">
                  <c:v>73.5</c:v>
                </c:pt>
                <c:pt idx="125">
                  <c:v>73.5</c:v>
                </c:pt>
                <c:pt idx="126">
                  <c:v>63</c:v>
                </c:pt>
                <c:pt idx="127">
                  <c:v>63</c:v>
                </c:pt>
                <c:pt idx="128">
                  <c:v>63</c:v>
                </c:pt>
                <c:pt idx="129">
                  <c:v>57.75</c:v>
                </c:pt>
                <c:pt idx="130">
                  <c:v>57.75</c:v>
                </c:pt>
                <c:pt idx="131">
                  <c:v>57.75</c:v>
                </c:pt>
                <c:pt idx="132">
                  <c:v>52.5</c:v>
                </c:pt>
                <c:pt idx="133">
                  <c:v>52.5</c:v>
                </c:pt>
                <c:pt idx="134">
                  <c:v>52.5</c:v>
                </c:pt>
                <c:pt idx="135">
                  <c:v>47.25</c:v>
                </c:pt>
                <c:pt idx="136">
                  <c:v>42</c:v>
                </c:pt>
                <c:pt idx="137">
                  <c:v>42</c:v>
                </c:pt>
                <c:pt idx="138">
                  <c:v>42</c:v>
                </c:pt>
                <c:pt idx="139">
                  <c:v>36.75</c:v>
                </c:pt>
                <c:pt idx="140">
                  <c:v>36.75</c:v>
                </c:pt>
                <c:pt idx="141">
                  <c:v>36.75</c:v>
                </c:pt>
                <c:pt idx="142">
                  <c:v>36.75</c:v>
                </c:pt>
                <c:pt idx="143">
                  <c:v>36.75</c:v>
                </c:pt>
                <c:pt idx="144">
                  <c:v>36.75</c:v>
                </c:pt>
                <c:pt idx="145">
                  <c:v>36.75</c:v>
                </c:pt>
                <c:pt idx="146">
                  <c:v>31.5</c:v>
                </c:pt>
                <c:pt idx="147">
                  <c:v>31.5</c:v>
                </c:pt>
                <c:pt idx="148">
                  <c:v>31.5</c:v>
                </c:pt>
                <c:pt idx="149">
                  <c:v>31.5</c:v>
                </c:pt>
                <c:pt idx="150">
                  <c:v>31.5</c:v>
                </c:pt>
                <c:pt idx="151">
                  <c:v>31.5</c:v>
                </c:pt>
                <c:pt idx="152">
                  <c:v>31.5</c:v>
                </c:pt>
                <c:pt idx="153">
                  <c:v>31.5</c:v>
                </c:pt>
                <c:pt idx="154">
                  <c:v>31.5</c:v>
                </c:pt>
                <c:pt idx="155">
                  <c:v>31.5</c:v>
                </c:pt>
                <c:pt idx="156">
                  <c:v>26.25</c:v>
                </c:pt>
                <c:pt idx="157">
                  <c:v>26.25</c:v>
                </c:pt>
                <c:pt idx="158">
                  <c:v>26.25</c:v>
                </c:pt>
                <c:pt idx="159">
                  <c:v>26.25</c:v>
                </c:pt>
                <c:pt idx="160">
                  <c:v>26.25</c:v>
                </c:pt>
                <c:pt idx="161">
                  <c:v>26.25</c:v>
                </c:pt>
                <c:pt idx="162">
                  <c:v>26.25</c:v>
                </c:pt>
                <c:pt idx="163">
                  <c:v>26.25</c:v>
                </c:pt>
                <c:pt idx="164">
                  <c:v>26.25</c:v>
                </c:pt>
                <c:pt idx="165">
                  <c:v>26.25</c:v>
                </c:pt>
                <c:pt idx="166">
                  <c:v>26.25</c:v>
                </c:pt>
                <c:pt idx="167">
                  <c:v>26.25</c:v>
                </c:pt>
                <c:pt idx="168">
                  <c:v>26.25</c:v>
                </c:pt>
                <c:pt idx="169">
                  <c:v>26.25</c:v>
                </c:pt>
                <c:pt idx="170">
                  <c:v>26.25</c:v>
                </c:pt>
                <c:pt idx="171">
                  <c:v>26.25</c:v>
                </c:pt>
                <c:pt idx="172">
                  <c:v>26.25</c:v>
                </c:pt>
                <c:pt idx="173">
                  <c:v>26.25</c:v>
                </c:pt>
                <c:pt idx="174">
                  <c:v>26.25</c:v>
                </c:pt>
                <c:pt idx="175">
                  <c:v>26.25</c:v>
                </c:pt>
                <c:pt idx="176">
                  <c:v>26.25</c:v>
                </c:pt>
                <c:pt idx="177">
                  <c:v>26.25</c:v>
                </c:pt>
                <c:pt idx="178">
                  <c:v>26.25</c:v>
                </c:pt>
                <c:pt idx="179">
                  <c:v>26.25</c:v>
                </c:pt>
                <c:pt idx="180">
                  <c:v>26.25</c:v>
                </c:pt>
                <c:pt idx="181">
                  <c:v>26.25</c:v>
                </c:pt>
                <c:pt idx="182">
                  <c:v>26.25</c:v>
                </c:pt>
                <c:pt idx="183">
                  <c:v>26.25</c:v>
                </c:pt>
                <c:pt idx="184">
                  <c:v>26.25</c:v>
                </c:pt>
                <c:pt idx="185">
                  <c:v>26.25</c:v>
                </c:pt>
                <c:pt idx="186">
                  <c:v>26.25</c:v>
                </c:pt>
                <c:pt idx="187">
                  <c:v>26.25</c:v>
                </c:pt>
                <c:pt idx="188">
                  <c:v>26.25</c:v>
                </c:pt>
                <c:pt idx="189">
                  <c:v>26.25</c:v>
                </c:pt>
                <c:pt idx="190">
                  <c:v>26.25</c:v>
                </c:pt>
                <c:pt idx="191">
                  <c:v>26.25</c:v>
                </c:pt>
                <c:pt idx="192">
                  <c:v>26.25</c:v>
                </c:pt>
                <c:pt idx="193">
                  <c:v>26.25</c:v>
                </c:pt>
                <c:pt idx="194">
                  <c:v>26.25</c:v>
                </c:pt>
                <c:pt idx="195">
                  <c:v>26.25</c:v>
                </c:pt>
                <c:pt idx="196">
                  <c:v>26.25</c:v>
                </c:pt>
                <c:pt idx="197">
                  <c:v>26.25</c:v>
                </c:pt>
                <c:pt idx="198">
                  <c:v>26.25</c:v>
                </c:pt>
                <c:pt idx="199">
                  <c:v>26.25</c:v>
                </c:pt>
                <c:pt idx="200">
                  <c:v>26.25</c:v>
                </c:pt>
                <c:pt idx="201">
                  <c:v>26.25</c:v>
                </c:pt>
                <c:pt idx="202">
                  <c:v>26.25</c:v>
                </c:pt>
                <c:pt idx="203">
                  <c:v>26.25</c:v>
                </c:pt>
                <c:pt idx="204">
                  <c:v>26.25</c:v>
                </c:pt>
                <c:pt idx="205">
                  <c:v>26.25</c:v>
                </c:pt>
                <c:pt idx="206">
                  <c:v>26.25</c:v>
                </c:pt>
                <c:pt idx="207">
                  <c:v>26.25</c:v>
                </c:pt>
                <c:pt idx="208">
                  <c:v>26.25</c:v>
                </c:pt>
                <c:pt idx="209">
                  <c:v>26.25</c:v>
                </c:pt>
                <c:pt idx="210">
                  <c:v>26.25</c:v>
                </c:pt>
                <c:pt idx="211">
                  <c:v>26.25</c:v>
                </c:pt>
                <c:pt idx="212">
                  <c:v>26.25</c:v>
                </c:pt>
                <c:pt idx="213">
                  <c:v>26.25</c:v>
                </c:pt>
                <c:pt idx="214">
                  <c:v>26.25</c:v>
                </c:pt>
                <c:pt idx="215">
                  <c:v>26.25</c:v>
                </c:pt>
                <c:pt idx="216">
                  <c:v>26.25</c:v>
                </c:pt>
                <c:pt idx="217">
                  <c:v>26.25</c:v>
                </c:pt>
                <c:pt idx="218">
                  <c:v>26.25</c:v>
                </c:pt>
                <c:pt idx="219">
                  <c:v>26.25</c:v>
                </c:pt>
                <c:pt idx="220">
                  <c:v>26.25</c:v>
                </c:pt>
                <c:pt idx="221">
                  <c:v>26.25</c:v>
                </c:pt>
                <c:pt idx="222">
                  <c:v>26.25</c:v>
                </c:pt>
                <c:pt idx="223">
                  <c:v>26.25</c:v>
                </c:pt>
                <c:pt idx="224">
                  <c:v>26.25</c:v>
                </c:pt>
                <c:pt idx="225">
                  <c:v>26.25</c:v>
                </c:pt>
                <c:pt idx="226">
                  <c:v>26.25</c:v>
                </c:pt>
                <c:pt idx="227">
                  <c:v>26.25</c:v>
                </c:pt>
                <c:pt idx="228">
                  <c:v>26.25</c:v>
                </c:pt>
                <c:pt idx="229">
                  <c:v>26.25</c:v>
                </c:pt>
                <c:pt idx="230">
                  <c:v>26.25</c:v>
                </c:pt>
                <c:pt idx="231">
                  <c:v>26.25</c:v>
                </c:pt>
                <c:pt idx="232">
                  <c:v>26.25</c:v>
                </c:pt>
                <c:pt idx="233">
                  <c:v>26.25</c:v>
                </c:pt>
                <c:pt idx="234">
                  <c:v>26.25</c:v>
                </c:pt>
                <c:pt idx="235">
                  <c:v>26.25</c:v>
                </c:pt>
                <c:pt idx="236">
                  <c:v>26.25</c:v>
                </c:pt>
                <c:pt idx="237">
                  <c:v>26.25</c:v>
                </c:pt>
                <c:pt idx="238">
                  <c:v>26.25</c:v>
                </c:pt>
                <c:pt idx="239">
                  <c:v>26.25</c:v>
                </c:pt>
                <c:pt idx="240">
                  <c:v>26.25</c:v>
                </c:pt>
                <c:pt idx="241">
                  <c:v>26.25</c:v>
                </c:pt>
                <c:pt idx="242">
                  <c:v>26.25</c:v>
                </c:pt>
                <c:pt idx="243">
                  <c:v>26.25</c:v>
                </c:pt>
                <c:pt idx="244">
                  <c:v>26.25</c:v>
                </c:pt>
                <c:pt idx="245">
                  <c:v>26.25</c:v>
                </c:pt>
                <c:pt idx="246">
                  <c:v>26.25</c:v>
                </c:pt>
                <c:pt idx="247">
                  <c:v>26.25</c:v>
                </c:pt>
                <c:pt idx="248">
                  <c:v>26.25</c:v>
                </c:pt>
                <c:pt idx="249">
                  <c:v>26.25</c:v>
                </c:pt>
                <c:pt idx="250">
                  <c:v>26.25</c:v>
                </c:pt>
                <c:pt idx="251">
                  <c:v>26.25</c:v>
                </c:pt>
                <c:pt idx="252">
                  <c:v>26.25</c:v>
                </c:pt>
                <c:pt idx="253">
                  <c:v>26.25</c:v>
                </c:pt>
                <c:pt idx="254">
                  <c:v>26.25</c:v>
                </c:pt>
                <c:pt idx="255">
                  <c:v>26.25</c:v>
                </c:pt>
                <c:pt idx="256">
                  <c:v>26.25</c:v>
                </c:pt>
                <c:pt idx="257">
                  <c:v>26.25</c:v>
                </c:pt>
                <c:pt idx="258">
                  <c:v>26.25</c:v>
                </c:pt>
                <c:pt idx="259">
                  <c:v>26.25</c:v>
                </c:pt>
                <c:pt idx="260">
                  <c:v>26.25</c:v>
                </c:pt>
                <c:pt idx="261">
                  <c:v>26.25</c:v>
                </c:pt>
                <c:pt idx="262">
                  <c:v>26.25</c:v>
                </c:pt>
                <c:pt idx="263">
                  <c:v>26.25</c:v>
                </c:pt>
                <c:pt idx="264">
                  <c:v>26.25</c:v>
                </c:pt>
                <c:pt idx="265">
                  <c:v>26.25</c:v>
                </c:pt>
                <c:pt idx="266">
                  <c:v>26.25</c:v>
                </c:pt>
                <c:pt idx="267">
                  <c:v>26.25</c:v>
                </c:pt>
                <c:pt idx="268">
                  <c:v>26.25</c:v>
                </c:pt>
                <c:pt idx="269">
                  <c:v>26.25</c:v>
                </c:pt>
                <c:pt idx="270">
                  <c:v>26.25</c:v>
                </c:pt>
                <c:pt idx="271">
                  <c:v>26.25</c:v>
                </c:pt>
                <c:pt idx="272">
                  <c:v>26.25</c:v>
                </c:pt>
                <c:pt idx="273">
                  <c:v>26.25</c:v>
                </c:pt>
                <c:pt idx="274">
                  <c:v>26.25</c:v>
                </c:pt>
                <c:pt idx="275">
                  <c:v>26.25</c:v>
                </c:pt>
                <c:pt idx="276">
                  <c:v>26.25</c:v>
                </c:pt>
                <c:pt idx="277">
                  <c:v>26.25</c:v>
                </c:pt>
                <c:pt idx="278">
                  <c:v>26.25</c:v>
                </c:pt>
                <c:pt idx="279">
                  <c:v>26.25</c:v>
                </c:pt>
                <c:pt idx="280">
                  <c:v>26.25</c:v>
                </c:pt>
                <c:pt idx="281">
                  <c:v>26.25</c:v>
                </c:pt>
                <c:pt idx="282">
                  <c:v>26.25</c:v>
                </c:pt>
                <c:pt idx="283">
                  <c:v>26.25</c:v>
                </c:pt>
                <c:pt idx="284">
                  <c:v>26.25</c:v>
                </c:pt>
                <c:pt idx="285">
                  <c:v>26.25</c:v>
                </c:pt>
                <c:pt idx="286">
                  <c:v>26.25</c:v>
                </c:pt>
                <c:pt idx="287">
                  <c:v>26.25</c:v>
                </c:pt>
                <c:pt idx="288">
                  <c:v>26.25</c:v>
                </c:pt>
                <c:pt idx="289">
                  <c:v>26.25</c:v>
                </c:pt>
                <c:pt idx="290">
                  <c:v>26.25</c:v>
                </c:pt>
                <c:pt idx="291">
                  <c:v>26.25</c:v>
                </c:pt>
                <c:pt idx="292">
                  <c:v>26.25</c:v>
                </c:pt>
                <c:pt idx="293">
                  <c:v>26.25</c:v>
                </c:pt>
                <c:pt idx="294">
                  <c:v>26.25</c:v>
                </c:pt>
                <c:pt idx="295">
                  <c:v>26.25</c:v>
                </c:pt>
                <c:pt idx="296">
                  <c:v>26.25</c:v>
                </c:pt>
                <c:pt idx="297">
                  <c:v>26.25</c:v>
                </c:pt>
                <c:pt idx="298">
                  <c:v>26.25</c:v>
                </c:pt>
                <c:pt idx="299">
                  <c:v>26.25</c:v>
                </c:pt>
                <c:pt idx="300">
                  <c:v>26.25</c:v>
                </c:pt>
                <c:pt idx="301">
                  <c:v>26.25</c:v>
                </c:pt>
                <c:pt idx="302">
                  <c:v>26.25</c:v>
                </c:pt>
                <c:pt idx="303">
                  <c:v>26.25</c:v>
                </c:pt>
                <c:pt idx="304">
                  <c:v>26.25</c:v>
                </c:pt>
                <c:pt idx="305">
                  <c:v>26.25</c:v>
                </c:pt>
                <c:pt idx="306">
                  <c:v>26.25</c:v>
                </c:pt>
                <c:pt idx="307">
                  <c:v>26.25</c:v>
                </c:pt>
                <c:pt idx="308">
                  <c:v>26.25</c:v>
                </c:pt>
                <c:pt idx="309">
                  <c:v>26.25</c:v>
                </c:pt>
                <c:pt idx="310">
                  <c:v>26.25</c:v>
                </c:pt>
                <c:pt idx="311">
                  <c:v>26.25</c:v>
                </c:pt>
                <c:pt idx="312">
                  <c:v>26.25</c:v>
                </c:pt>
                <c:pt idx="313">
                  <c:v>26.25</c:v>
                </c:pt>
                <c:pt idx="314">
                  <c:v>26.25</c:v>
                </c:pt>
                <c:pt idx="315">
                  <c:v>26.25</c:v>
                </c:pt>
                <c:pt idx="316">
                  <c:v>26.25</c:v>
                </c:pt>
                <c:pt idx="317">
                  <c:v>26.25</c:v>
                </c:pt>
                <c:pt idx="318">
                  <c:v>26.25</c:v>
                </c:pt>
                <c:pt idx="319">
                  <c:v>26.25</c:v>
                </c:pt>
                <c:pt idx="320">
                  <c:v>26.25</c:v>
                </c:pt>
                <c:pt idx="321">
                  <c:v>26.25</c:v>
                </c:pt>
                <c:pt idx="322">
                  <c:v>26.25</c:v>
                </c:pt>
                <c:pt idx="323">
                  <c:v>26.25</c:v>
                </c:pt>
                <c:pt idx="324">
                  <c:v>26.25</c:v>
                </c:pt>
                <c:pt idx="325">
                  <c:v>26.25</c:v>
                </c:pt>
                <c:pt idx="326">
                  <c:v>26.25</c:v>
                </c:pt>
                <c:pt idx="327">
                  <c:v>26.25</c:v>
                </c:pt>
                <c:pt idx="328">
                  <c:v>26.25</c:v>
                </c:pt>
                <c:pt idx="329">
                  <c:v>26.25</c:v>
                </c:pt>
                <c:pt idx="330">
                  <c:v>26.25</c:v>
                </c:pt>
                <c:pt idx="331">
                  <c:v>26.25</c:v>
                </c:pt>
                <c:pt idx="332">
                  <c:v>26.25</c:v>
                </c:pt>
                <c:pt idx="333">
                  <c:v>26.25</c:v>
                </c:pt>
                <c:pt idx="334">
                  <c:v>26.25</c:v>
                </c:pt>
                <c:pt idx="335">
                  <c:v>26.25</c:v>
                </c:pt>
                <c:pt idx="336">
                  <c:v>26.25</c:v>
                </c:pt>
                <c:pt idx="337">
                  <c:v>26.25</c:v>
                </c:pt>
                <c:pt idx="338">
                  <c:v>26.25</c:v>
                </c:pt>
                <c:pt idx="339">
                  <c:v>26.25</c:v>
                </c:pt>
                <c:pt idx="340">
                  <c:v>26.25</c:v>
                </c:pt>
                <c:pt idx="341">
                  <c:v>26.25</c:v>
                </c:pt>
                <c:pt idx="342">
                  <c:v>26.25</c:v>
                </c:pt>
                <c:pt idx="343">
                  <c:v>26.25</c:v>
                </c:pt>
                <c:pt idx="344">
                  <c:v>26.25</c:v>
                </c:pt>
                <c:pt idx="345">
                  <c:v>26.25</c:v>
                </c:pt>
                <c:pt idx="346">
                  <c:v>26.25</c:v>
                </c:pt>
                <c:pt idx="347">
                  <c:v>26.25</c:v>
                </c:pt>
                <c:pt idx="348">
                  <c:v>26.25</c:v>
                </c:pt>
                <c:pt idx="349">
                  <c:v>26.25</c:v>
                </c:pt>
                <c:pt idx="350">
                  <c:v>26.25</c:v>
                </c:pt>
                <c:pt idx="351">
                  <c:v>26.25</c:v>
                </c:pt>
                <c:pt idx="352">
                  <c:v>26.25</c:v>
                </c:pt>
                <c:pt idx="353">
                  <c:v>26.25</c:v>
                </c:pt>
                <c:pt idx="354">
                  <c:v>26.25</c:v>
                </c:pt>
                <c:pt idx="355">
                  <c:v>26.25</c:v>
                </c:pt>
                <c:pt idx="356">
                  <c:v>26.25</c:v>
                </c:pt>
                <c:pt idx="357">
                  <c:v>26.25</c:v>
                </c:pt>
                <c:pt idx="358">
                  <c:v>26.25</c:v>
                </c:pt>
                <c:pt idx="359">
                  <c:v>26.25</c:v>
                </c:pt>
                <c:pt idx="360">
                  <c:v>26.25</c:v>
                </c:pt>
                <c:pt idx="361">
                  <c:v>26.25</c:v>
                </c:pt>
                <c:pt idx="362">
                  <c:v>26.25</c:v>
                </c:pt>
                <c:pt idx="363">
                  <c:v>26.25</c:v>
                </c:pt>
                <c:pt idx="364">
                  <c:v>26.25</c:v>
                </c:pt>
              </c:numCache>
            </c:numRef>
          </c:val>
          <c:smooth val="0"/>
          <c:extLst>
            <c:ext xmlns:c16="http://schemas.microsoft.com/office/drawing/2014/chart" uri="{C3380CC4-5D6E-409C-BE32-E72D297353CC}">
              <c16:uniqueId val="{00000001-0B39-43D1-882C-62620C426B87}"/>
            </c:ext>
          </c:extLst>
        </c:ser>
        <c:ser>
          <c:idx val="11"/>
          <c:order val="13"/>
          <c:tx>
            <c:strRef>
              <c:f>Calculation!$BU$2</c:f>
              <c:strCache>
                <c:ptCount val="1"/>
                <c:pt idx="0">
                  <c:v>Healthcare assistants professional Needed Adjusted</c:v>
                </c:pt>
              </c:strCache>
            </c:strRef>
          </c:tx>
          <c:spPr>
            <a:ln w="19050" cap="rnd">
              <a:solidFill>
                <a:schemeClr val="tx1">
                  <a:lumMod val="50000"/>
                  <a:lumOff val="50000"/>
                </a:schemeClr>
              </a:solidFill>
              <a:prstDash val="lgDash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[0]!AOsAdjusted</c:f>
              <c:numCache>
                <c:formatCode>General</c:formatCode>
                <c:ptCount val="365"/>
                <c:pt idx="0">
                  <c:v>26.512499999999999</c:v>
                </c:pt>
                <c:pt idx="1">
                  <c:v>26.756250000000001</c:v>
                </c:pt>
                <c:pt idx="2">
                  <c:v>26.982589285714287</c:v>
                </c:pt>
                <c:pt idx="3">
                  <c:v>27.192761479591837</c:v>
                </c:pt>
                <c:pt idx="4">
                  <c:v>27.387921373906707</c:v>
                </c:pt>
                <c:pt idx="5">
                  <c:v>27.569141275770512</c:v>
                </c:pt>
                <c:pt idx="6">
                  <c:v>27.737416898929762</c:v>
                </c:pt>
                <c:pt idx="7">
                  <c:v>27.893672834720494</c:v>
                </c:pt>
                <c:pt idx="8">
                  <c:v>28.038767632240457</c:v>
                </c:pt>
                <c:pt idx="9">
                  <c:v>28.173498515651854</c:v>
                </c:pt>
                <c:pt idx="10">
                  <c:v>33.601105764533862</c:v>
                </c:pt>
                <c:pt idx="11">
                  <c:v>39.068526781352872</c:v>
                </c:pt>
                <c:pt idx="12">
                  <c:v>39.270417725541954</c:v>
                </c:pt>
                <c:pt idx="13">
                  <c:v>44.760387888003244</c:v>
                </c:pt>
                <c:pt idx="14">
                  <c:v>55.588217324574444</c:v>
                </c:pt>
                <c:pt idx="15">
                  <c:v>61.195130372819122</c:v>
                </c:pt>
                <c:pt idx="16">
                  <c:v>72.131549631903468</c:v>
                </c:pt>
                <c:pt idx="17">
                  <c:v>83.141796086767513</c:v>
                </c:pt>
                <c:pt idx="18">
                  <c:v>94.220596366284113</c:v>
                </c:pt>
                <c:pt idx="19">
                  <c:v>100.06055376869239</c:v>
                </c:pt>
                <c:pt idx="20">
                  <c:v>116.51587135664293</c:v>
                </c:pt>
                <c:pt idx="21">
                  <c:v>133.07830911688274</c:v>
                </c:pt>
                <c:pt idx="22">
                  <c:v>155.04271560853397</c:v>
                </c:pt>
                <c:pt idx="23">
                  <c:v>171.84573592221011</c:v>
                </c:pt>
                <c:pt idx="24">
                  <c:v>199.33604049919509</c:v>
                </c:pt>
                <c:pt idx="25">
                  <c:v>232.30275189210974</c:v>
                </c:pt>
                <c:pt idx="26">
                  <c:v>265.47969818553048</c:v>
                </c:pt>
                <c:pt idx="27">
                  <c:v>304.15436260084971</c:v>
                </c:pt>
                <c:pt idx="28">
                  <c:v>343.05905098650334</c:v>
                </c:pt>
                <c:pt idx="29">
                  <c:v>398.08483305889592</c:v>
                </c:pt>
                <c:pt idx="30">
                  <c:v>453.45520212611768</c:v>
                </c:pt>
                <c:pt idx="31">
                  <c:v>519.75054483139502</c:v>
                </c:pt>
                <c:pt idx="32">
                  <c:v>597.04550591486679</c:v>
                </c:pt>
                <c:pt idx="33">
                  <c:v>680.10689834951916</c:v>
                </c:pt>
                <c:pt idx="34">
                  <c:v>774.25283418169636</c:v>
                </c:pt>
                <c:pt idx="35">
                  <c:v>879.54656031157515</c:v>
                </c:pt>
                <c:pt idx="36">
                  <c:v>1001.3493060036055</c:v>
                </c:pt>
                <c:pt idx="37">
                  <c:v>1129.1593555747766</c:v>
                </c:pt>
                <c:pt idx="38">
                  <c:v>1268.2776158908639</c:v>
                </c:pt>
                <c:pt idx="39">
                  <c:v>1418.7513576129452</c:v>
                </c:pt>
                <c:pt idx="40">
                  <c:v>1585.9269749263062</c:v>
                </c:pt>
                <c:pt idx="41">
                  <c:v>1748.6839767172844</c:v>
                </c:pt>
                <c:pt idx="42">
                  <c:v>1922.8179783803355</c:v>
                </c:pt>
                <c:pt idx="43">
                  <c:v>2103.0688370674543</c:v>
                </c:pt>
                <c:pt idx="44">
                  <c:v>2278.8221344197791</c:v>
                </c:pt>
                <c:pt idx="45">
                  <c:v>2449.9716248183663</c:v>
                </c:pt>
                <c:pt idx="46">
                  <c:v>2616.4186516170544</c:v>
                </c:pt>
                <c:pt idx="47">
                  <c:v>2772.7691050729791</c:v>
                </c:pt>
                <c:pt idx="48">
                  <c:v>2913.5866689963377</c:v>
                </c:pt>
                <c:pt idx="49">
                  <c:v>3033.3958354965994</c:v>
                </c:pt>
                <c:pt idx="50">
                  <c:v>3131.9872043896994</c:v>
                </c:pt>
                <c:pt idx="51">
                  <c:v>3214.468832647578</c:v>
                </c:pt>
                <c:pt idx="52">
                  <c:v>3275.406416029894</c:v>
                </c:pt>
                <c:pt idx="53">
                  <c:v>3309.3263148849014</c:v>
                </c:pt>
                <c:pt idx="54">
                  <c:v>3326.6258638216941</c:v>
                </c:pt>
                <c:pt idx="55">
                  <c:v>3321.9072306915732</c:v>
                </c:pt>
                <c:pt idx="56">
                  <c:v>3300.3356427850322</c:v>
                </c:pt>
                <c:pt idx="57">
                  <c:v>3251.2273825861012</c:v>
                </c:pt>
                <c:pt idx="58">
                  <c:v>3200.9243552585226</c:v>
                </c:pt>
                <c:pt idx="59">
                  <c:v>3133.6044013114852</c:v>
                </c:pt>
                <c:pt idx="60">
                  <c:v>3054.503015503522</c:v>
                </c:pt>
                <c:pt idx="61">
                  <c:v>2968.9092286818418</c:v>
                </c:pt>
                <c:pt idx="62">
                  <c:v>2876.8592837759961</c:v>
                </c:pt>
                <c:pt idx="63">
                  <c:v>2778.3868349348536</c:v>
                </c:pt>
                <c:pt idx="64">
                  <c:v>2689.430632439507</c:v>
                </c:pt>
                <c:pt idx="65">
                  <c:v>2578.3509444081137</c:v>
                </c:pt>
                <c:pt idx="66">
                  <c:v>2476.8330198075341</c:v>
                </c:pt>
                <c:pt idx="67">
                  <c:v>2379.7463755355675</c:v>
                </c:pt>
                <c:pt idx="68">
                  <c:v>2271.2944915687413</c:v>
                </c:pt>
                <c:pt idx="69">
                  <c:v>2172.6441707424024</c:v>
                </c:pt>
                <c:pt idx="70">
                  <c:v>2073.3453014036595</c:v>
                </c:pt>
                <c:pt idx="71">
                  <c:v>1978.7467084462551</c:v>
                </c:pt>
                <c:pt idx="72">
                  <c:v>1883.6376578429513</c:v>
                </c:pt>
                <c:pt idx="73">
                  <c:v>1793.3571108541689</c:v>
                </c:pt>
                <c:pt idx="74">
                  <c:v>1707.9876743645855</c:v>
                </c:pt>
                <c:pt idx="75">
                  <c:v>1622.3035547671152</c:v>
                </c:pt>
                <c:pt idx="76">
                  <c:v>1541.6297294266069</c:v>
                </c:pt>
                <c:pt idx="77">
                  <c:v>1466.0358201818492</c:v>
                </c:pt>
                <c:pt idx="78">
                  <c:v>1390.2839758831458</c:v>
                </c:pt>
                <c:pt idx="79">
                  <c:v>1314.3854776057783</c:v>
                </c:pt>
                <c:pt idx="80">
                  <c:v>1248.9558006339369</c:v>
                </c:pt>
                <c:pt idx="81">
                  <c:v>1183.4971720172271</c:v>
                </c:pt>
                <c:pt idx="82">
                  <c:v>1118.0116597302824</c:v>
                </c:pt>
                <c:pt idx="83">
                  <c:v>1057.8036840352622</c:v>
                </c:pt>
                <c:pt idx="84">
                  <c:v>1002.9237780327435</c:v>
                </c:pt>
                <c:pt idx="85">
                  <c:v>948.11636531611896</c:v>
                </c:pt>
                <c:pt idx="86">
                  <c:v>898.67876779353901</c:v>
                </c:pt>
                <c:pt idx="87">
                  <c:v>844.04992723685768</c:v>
                </c:pt>
                <c:pt idx="88">
                  <c:v>800.0806467199393</c:v>
                </c:pt>
                <c:pt idx="89">
                  <c:v>756.25952909708644</c:v>
                </c:pt>
                <c:pt idx="90">
                  <c:v>712.57599130443737</c:v>
                </c:pt>
                <c:pt idx="91">
                  <c:v>674.32270621126327</c:v>
                </c:pt>
                <c:pt idx="92">
                  <c:v>636.23679862474455</c:v>
                </c:pt>
                <c:pt idx="93">
                  <c:v>603.60881300869141</c:v>
                </c:pt>
                <c:pt idx="94">
                  <c:v>565.87139779378481</c:v>
                </c:pt>
                <c:pt idx="95">
                  <c:v>538.86951223708593</c:v>
                </c:pt>
                <c:pt idx="96">
                  <c:v>506.78383279157981</c:v>
                </c:pt>
                <c:pt idx="97">
                  <c:v>480.15498759218121</c:v>
                </c:pt>
                <c:pt idx="98">
                  <c:v>448.41570276416832</c:v>
                </c:pt>
                <c:pt idx="99">
                  <c:v>432.71350970958486</c:v>
                </c:pt>
                <c:pt idx="100">
                  <c:v>406.67290187318594</c:v>
                </c:pt>
                <c:pt idx="101">
                  <c:v>380.78233745367265</c:v>
                </c:pt>
                <c:pt idx="102">
                  <c:v>360.33359906412466</c:v>
                </c:pt>
                <c:pt idx="103">
                  <c:v>345.36548484525861</c:v>
                </c:pt>
                <c:pt idx="104">
                  <c:v>325.30902164202581</c:v>
                </c:pt>
                <c:pt idx="105">
                  <c:v>305.40266295330969</c:v>
                </c:pt>
                <c:pt idx="106">
                  <c:v>285.63568702807328</c:v>
                </c:pt>
                <c:pt idx="107">
                  <c:v>276.60313795463946</c:v>
                </c:pt>
                <c:pt idx="108">
                  <c:v>257.18327095787953</c:v>
                </c:pt>
                <c:pt idx="109">
                  <c:v>248.473037318031</c:v>
                </c:pt>
                <c:pt idx="110">
                  <c:v>224.04996322388592</c:v>
                </c:pt>
                <c:pt idx="111">
                  <c:v>215.5688944221798</c:v>
                </c:pt>
                <c:pt idx="112">
                  <c:v>207.26611624916697</c:v>
                </c:pt>
                <c:pt idx="113">
                  <c:v>193.82639365994075</c:v>
                </c:pt>
                <c:pt idx="114">
                  <c:v>185.79415125565927</c:v>
                </c:pt>
                <c:pt idx="115">
                  <c:v>177.90814045168361</c:v>
                </c:pt>
                <c:pt idx="116">
                  <c:v>164.8554161337062</c:v>
                </c:pt>
                <c:pt idx="117">
                  <c:v>157.18252926701291</c:v>
                </c:pt>
                <c:pt idx="118">
                  <c:v>149.63020574794055</c:v>
                </c:pt>
                <c:pt idx="119">
                  <c:v>147.49233390880195</c:v>
                </c:pt>
                <c:pt idx="120">
                  <c:v>129.59966720103037</c:v>
                </c:pt>
                <c:pt idx="121">
                  <c:v>122.3075481152425</c:v>
                </c:pt>
                <c:pt idx="122">
                  <c:v>120.41129467843948</c:v>
                </c:pt>
                <c:pt idx="123">
                  <c:v>113.34798791569379</c:v>
                </c:pt>
                <c:pt idx="124">
                  <c:v>106.36170306457281</c:v>
                </c:pt>
                <c:pt idx="125">
                  <c:v>104.74943855996047</c:v>
                </c:pt>
                <c:pt idx="126">
                  <c:v>92.647335805677571</c:v>
                </c:pt>
                <c:pt idx="127">
                  <c:v>91.159668962414884</c:v>
                </c:pt>
                <c:pt idx="128">
                  <c:v>89.778264036528114</c:v>
                </c:pt>
                <c:pt idx="129">
                  <c:v>83.193030891061824</c:v>
                </c:pt>
                <c:pt idx="130">
                  <c:v>81.953171541700272</c:v>
                </c:pt>
                <c:pt idx="131">
                  <c:v>80.801873574435959</c:v>
                </c:pt>
                <c:pt idx="132">
                  <c:v>74.430311176261966</c:v>
                </c:pt>
                <c:pt idx="133">
                  <c:v>73.388860377957542</c:v>
                </c:pt>
                <c:pt idx="134">
                  <c:v>72.421798922389144</c:v>
                </c:pt>
                <c:pt idx="135">
                  <c:v>66.221313285075638</c:v>
                </c:pt>
                <c:pt idx="136">
                  <c:v>60.036219478998802</c:v>
                </c:pt>
                <c:pt idx="137">
                  <c:v>59.167918087641752</c:v>
                </c:pt>
                <c:pt idx="138">
                  <c:v>58.361638224238767</c:v>
                </c:pt>
                <c:pt idx="139">
                  <c:v>52.310449779650284</c:v>
                </c:pt>
                <c:pt idx="140">
                  <c:v>51.566489081103839</c:v>
                </c:pt>
                <c:pt idx="141">
                  <c:v>50.875668432453566</c:v>
                </c:pt>
                <c:pt idx="142">
                  <c:v>50.234192115849737</c:v>
                </c:pt>
                <c:pt idx="143">
                  <c:v>49.638535536146186</c:v>
                </c:pt>
                <c:pt idx="144">
                  <c:v>49.085425854992884</c:v>
                </c:pt>
                <c:pt idx="145">
                  <c:v>48.571824008207678</c:v>
                </c:pt>
                <c:pt idx="146">
                  <c:v>42.792408007621418</c:v>
                </c:pt>
                <c:pt idx="147">
                  <c:v>42.300807435648458</c:v>
                </c:pt>
                <c:pt idx="148">
                  <c:v>41.844321190244997</c:v>
                </c:pt>
                <c:pt idx="149">
                  <c:v>41.420441105227496</c:v>
                </c:pt>
                <c:pt idx="150">
                  <c:v>41.026838169139822</c:v>
                </c:pt>
                <c:pt idx="151">
                  <c:v>40.661349728486975</c:v>
                </c:pt>
                <c:pt idx="152">
                  <c:v>40.321967605023616</c:v>
                </c:pt>
                <c:pt idx="153">
                  <c:v>40.006827061807648</c:v>
                </c:pt>
                <c:pt idx="154">
                  <c:v>39.71419655739281</c:v>
                </c:pt>
                <c:pt idx="155">
                  <c:v>39.442468231864758</c:v>
                </c:pt>
                <c:pt idx="156">
                  <c:v>33.887649072445846</c:v>
                </c:pt>
                <c:pt idx="157">
                  <c:v>33.604602710128283</c:v>
                </c:pt>
                <c:pt idx="158">
                  <c:v>33.341773945119122</c:v>
                </c:pt>
                <c:pt idx="159">
                  <c:v>33.097718663324898</c:v>
                </c:pt>
                <c:pt idx="160">
                  <c:v>32.871095901658833</c:v>
                </c:pt>
                <c:pt idx="161">
                  <c:v>32.66066048011178</c:v>
                </c:pt>
                <c:pt idx="162">
                  <c:v>32.465256160103792</c:v>
                </c:pt>
                <c:pt idx="163">
                  <c:v>32.283809291524953</c:v>
                </c:pt>
                <c:pt idx="164">
                  <c:v>32.115322913558884</c:v>
                </c:pt>
                <c:pt idx="165">
                  <c:v>31.958871276876106</c:v>
                </c:pt>
                <c:pt idx="166">
                  <c:v>31.813594757099242</c:v>
                </c:pt>
                <c:pt idx="167">
                  <c:v>31.678695131592153</c:v>
                </c:pt>
                <c:pt idx="168">
                  <c:v>31.553431193621286</c:v>
                </c:pt>
                <c:pt idx="169">
                  <c:v>31.437114679791193</c:v>
                </c:pt>
                <c:pt idx="170">
                  <c:v>31.329106488377537</c:v>
                </c:pt>
                <c:pt idx="171">
                  <c:v>31.228813167779144</c:v>
                </c:pt>
                <c:pt idx="172">
                  <c:v>31.135683655794917</c:v>
                </c:pt>
                <c:pt idx="173">
                  <c:v>31.049206251809565</c:v>
                </c:pt>
                <c:pt idx="174">
                  <c:v>30.96890580525174</c:v>
                </c:pt>
                <c:pt idx="175">
                  <c:v>30.894341104876617</c:v>
                </c:pt>
                <c:pt idx="176">
                  <c:v>30.825102454528288</c:v>
                </c:pt>
                <c:pt idx="177">
                  <c:v>30.760809422061982</c:v>
                </c:pt>
                <c:pt idx="178">
                  <c:v>30.701108749057553</c:v>
                </c:pt>
                <c:pt idx="179">
                  <c:v>30.645672409839158</c:v>
                </c:pt>
                <c:pt idx="180">
                  <c:v>30.594195809136362</c:v>
                </c:pt>
                <c:pt idx="181">
                  <c:v>30.546396108483766</c:v>
                </c:pt>
                <c:pt idx="182">
                  <c:v>30.502010672163497</c:v>
                </c:pt>
                <c:pt idx="183">
                  <c:v>30.460795624151817</c:v>
                </c:pt>
                <c:pt idx="184">
                  <c:v>30.422524508140974</c:v>
                </c:pt>
                <c:pt idx="185">
                  <c:v>30.386987043273763</c:v>
                </c:pt>
                <c:pt idx="186">
                  <c:v>30.353987968754208</c:v>
                </c:pt>
                <c:pt idx="187">
                  <c:v>30.32334597098605</c:v>
                </c:pt>
                <c:pt idx="188">
                  <c:v>30.294892687344188</c:v>
                </c:pt>
                <c:pt idx="189">
                  <c:v>30.268471781105319</c:v>
                </c:pt>
                <c:pt idx="190">
                  <c:v>30.243938082454939</c:v>
                </c:pt>
                <c:pt idx="191">
                  <c:v>30.221156790851015</c:v>
                </c:pt>
                <c:pt idx="192">
                  <c:v>30.200002734361657</c:v>
                </c:pt>
                <c:pt idx="193">
                  <c:v>30.180359681907252</c:v>
                </c:pt>
                <c:pt idx="194">
                  <c:v>30.162119704628164</c:v>
                </c:pt>
                <c:pt idx="195">
                  <c:v>30.145182582869008</c:v>
                </c:pt>
                <c:pt idx="196">
                  <c:v>30.129455255521222</c:v>
                </c:pt>
                <c:pt idx="197">
                  <c:v>30.114851308698277</c:v>
                </c:pt>
                <c:pt idx="198">
                  <c:v>30.101290500934116</c:v>
                </c:pt>
                <c:pt idx="199">
                  <c:v>30.088698322295965</c:v>
                </c:pt>
                <c:pt idx="200">
                  <c:v>30.077005584989109</c:v>
                </c:pt>
                <c:pt idx="201">
                  <c:v>30.066148043204176</c:v>
                </c:pt>
                <c:pt idx="202">
                  <c:v>30.056066040118164</c:v>
                </c:pt>
                <c:pt idx="203">
                  <c:v>30.046704180109725</c:v>
                </c:pt>
                <c:pt idx="204">
                  <c:v>30.0380110243876</c:v>
                </c:pt>
                <c:pt idx="205">
                  <c:v>30.029938808359915</c:v>
                </c:pt>
                <c:pt idx="206">
                  <c:v>30.022443179191349</c:v>
                </c:pt>
                <c:pt idx="207">
                  <c:v>30.015482952106254</c:v>
                </c:pt>
                <c:pt idx="208">
                  <c:v>30.009019884098663</c:v>
                </c:pt>
                <c:pt idx="209">
                  <c:v>30.003018463805901</c:v>
                </c:pt>
                <c:pt idx="210">
                  <c:v>29.997445716391198</c:v>
                </c:pt>
                <c:pt idx="211">
                  <c:v>29.992271022363255</c:v>
                </c:pt>
                <c:pt idx="212">
                  <c:v>29.987465949337306</c:v>
                </c:pt>
                <c:pt idx="213">
                  <c:v>29.983004095813214</c:v>
                </c:pt>
                <c:pt idx="214">
                  <c:v>29.97886094611227</c:v>
                </c:pt>
                <c:pt idx="215">
                  <c:v>29.975013735675681</c:v>
                </c:pt>
                <c:pt idx="216">
                  <c:v>29.971441325984561</c:v>
                </c:pt>
                <c:pt idx="217">
                  <c:v>29.968124088414235</c:v>
                </c:pt>
                <c:pt idx="218">
                  <c:v>29.965043796384649</c:v>
                </c:pt>
                <c:pt idx="219">
                  <c:v>29.962183525214314</c:v>
                </c:pt>
                <c:pt idx="220">
                  <c:v>29.959527559127579</c:v>
                </c:pt>
                <c:pt idx="221">
                  <c:v>29.95706130490418</c:v>
                </c:pt>
                <c:pt idx="222">
                  <c:v>29.954771211696738</c:v>
                </c:pt>
                <c:pt idx="223">
                  <c:v>29.952644696575543</c:v>
                </c:pt>
                <c:pt idx="224">
                  <c:v>29.950670075391578</c:v>
                </c:pt>
                <c:pt idx="225">
                  <c:v>29.948836498577894</c:v>
                </c:pt>
                <c:pt idx="226">
                  <c:v>29.947133891536616</c:v>
                </c:pt>
                <c:pt idx="227">
                  <c:v>29.945552899283999</c:v>
                </c:pt>
                <c:pt idx="228">
                  <c:v>29.944084835049431</c:v>
                </c:pt>
                <c:pt idx="229">
                  <c:v>29.942721632545897</c:v>
                </c:pt>
                <c:pt idx="230">
                  <c:v>29.941455801649763</c:v>
                </c:pt>
                <c:pt idx="231">
                  <c:v>29.940280387246208</c:v>
                </c:pt>
                <c:pt idx="232">
                  <c:v>29.939188931014336</c:v>
                </c:pt>
                <c:pt idx="233">
                  <c:v>29.938175435941886</c:v>
                </c:pt>
                <c:pt idx="234">
                  <c:v>29.937234333374608</c:v>
                </c:pt>
                <c:pt idx="235">
                  <c:v>29.936360452419279</c:v>
                </c:pt>
                <c:pt idx="236">
                  <c:v>29.935548991532187</c:v>
                </c:pt>
                <c:pt idx="237">
                  <c:v>29.934795492137031</c:v>
                </c:pt>
                <c:pt idx="238">
                  <c:v>29.934095814127243</c:v>
                </c:pt>
                <c:pt idx="239">
                  <c:v>29.933446113118155</c:v>
                </c:pt>
                <c:pt idx="240">
                  <c:v>29.932842819324001</c:v>
                </c:pt>
                <c:pt idx="241">
                  <c:v>29.932282617943716</c:v>
                </c:pt>
                <c:pt idx="242">
                  <c:v>29.931762430947735</c:v>
                </c:pt>
                <c:pt idx="243">
                  <c:v>29.931279400165756</c:v>
                </c:pt>
                <c:pt idx="244">
                  <c:v>29.930830871582486</c:v>
                </c:pt>
                <c:pt idx="245">
                  <c:v>29.930414380755167</c:v>
                </c:pt>
                <c:pt idx="246">
                  <c:v>29.930027639272655</c:v>
                </c:pt>
                <c:pt idx="247">
                  <c:v>29.929668522181753</c:v>
                </c:pt>
                <c:pt idx="248">
                  <c:v>29.929335056311629</c:v>
                </c:pt>
                <c:pt idx="249">
                  <c:v>29.929025409432224</c:v>
                </c:pt>
                <c:pt idx="250">
                  <c:v>29.928737880187068</c:v>
                </c:pt>
                <c:pt idx="251">
                  <c:v>29.928470888745135</c:v>
                </c:pt>
                <c:pt idx="252">
                  <c:v>29.928222968120483</c:v>
                </c:pt>
                <c:pt idx="253">
                  <c:v>29.927992756111877</c:v>
                </c:pt>
                <c:pt idx="254">
                  <c:v>29.927778987818172</c:v>
                </c:pt>
                <c:pt idx="255">
                  <c:v>29.927580488688303</c:v>
                </c:pt>
                <c:pt idx="256">
                  <c:v>29.927396168067709</c:v>
                </c:pt>
                <c:pt idx="257">
                  <c:v>29.927225013205732</c:v>
                </c:pt>
                <c:pt idx="258">
                  <c:v>29.927066083691034</c:v>
                </c:pt>
                <c:pt idx="259">
                  <c:v>29.926918506284533</c:v>
                </c:pt>
                <c:pt idx="260">
                  <c:v>29.926781470121352</c:v>
                </c:pt>
                <c:pt idx="261">
                  <c:v>29.926654222255543</c:v>
                </c:pt>
                <c:pt idx="262">
                  <c:v>29.926536063523002</c:v>
                </c:pt>
                <c:pt idx="263">
                  <c:v>29.926426344699934</c:v>
                </c:pt>
                <c:pt idx="264">
                  <c:v>29.926324462935654</c:v>
                </c:pt>
                <c:pt idx="265">
                  <c:v>29.926229858440248</c:v>
                </c:pt>
                <c:pt idx="266">
                  <c:v>29.926142011408803</c:v>
                </c:pt>
                <c:pt idx="267">
                  <c:v>29.926060439165319</c:v>
                </c:pt>
                <c:pt idx="268">
                  <c:v>29.925984693510653</c:v>
                </c:pt>
                <c:pt idx="269">
                  <c:v>29.925914358259892</c:v>
                </c:pt>
                <c:pt idx="270">
                  <c:v>29.925849046955612</c:v>
                </c:pt>
                <c:pt idx="271">
                  <c:v>29.925788400744498</c:v>
                </c:pt>
                <c:pt idx="272">
                  <c:v>29.925732086405606</c:v>
                </c:pt>
                <c:pt idx="273">
                  <c:v>29.925679794519493</c:v>
                </c:pt>
                <c:pt idx="274">
                  <c:v>29.925631237768101</c:v>
                </c:pt>
                <c:pt idx="275">
                  <c:v>29.925586149356093</c:v>
                </c:pt>
                <c:pt idx="276">
                  <c:v>29.925544281544944</c:v>
                </c:pt>
                <c:pt idx="277">
                  <c:v>29.925505404291734</c:v>
                </c:pt>
                <c:pt idx="278">
                  <c:v>29.925469303985182</c:v>
                </c:pt>
                <c:pt idx="279">
                  <c:v>29.925435782271954</c:v>
                </c:pt>
                <c:pt idx="280">
                  <c:v>29.925404654966815</c:v>
                </c:pt>
                <c:pt idx="281">
                  <c:v>29.925375751040615</c:v>
                </c:pt>
                <c:pt idx="282">
                  <c:v>29.925348911680572</c:v>
                </c:pt>
                <c:pt idx="283">
                  <c:v>29.925323989417674</c:v>
                </c:pt>
                <c:pt idx="284">
                  <c:v>29.925300847316411</c:v>
                </c:pt>
                <c:pt idx="285">
                  <c:v>29.925279358222383</c:v>
                </c:pt>
                <c:pt idx="286">
                  <c:v>29.925259404063642</c:v>
                </c:pt>
                <c:pt idx="287">
                  <c:v>29.925240875201951</c:v>
                </c:pt>
                <c:pt idx="288">
                  <c:v>29.925223669830384</c:v>
                </c:pt>
                <c:pt idx="289">
                  <c:v>29.925207693413928</c:v>
                </c:pt>
                <c:pt idx="290">
                  <c:v>29.925192858170078</c:v>
                </c:pt>
                <c:pt idx="291">
                  <c:v>29.925179082586499</c:v>
                </c:pt>
                <c:pt idx="292">
                  <c:v>29.925166290973181</c:v>
                </c:pt>
                <c:pt idx="293">
                  <c:v>29.925154413046524</c:v>
                </c:pt>
                <c:pt idx="294">
                  <c:v>29.925143383543201</c:v>
                </c:pt>
                <c:pt idx="295">
                  <c:v>29.925133141861544</c:v>
                </c:pt>
                <c:pt idx="296">
                  <c:v>29.925123631728578</c:v>
                </c:pt>
                <c:pt idx="297">
                  <c:v>29.925114800890821</c:v>
                </c:pt>
                <c:pt idx="298">
                  <c:v>29.925106600827192</c:v>
                </c:pt>
                <c:pt idx="299">
                  <c:v>29.925098986482393</c:v>
                </c:pt>
                <c:pt idx="300">
                  <c:v>29.925091916019365</c:v>
                </c:pt>
                <c:pt idx="301">
                  <c:v>29.925085350589409</c:v>
                </c:pt>
                <c:pt idx="302">
                  <c:v>29.925079254118739</c:v>
                </c:pt>
                <c:pt idx="303">
                  <c:v>29.925073593110259</c:v>
                </c:pt>
                <c:pt idx="304">
                  <c:v>29.925068336459525</c:v>
                </c:pt>
                <c:pt idx="305">
                  <c:v>29.925063455283844</c:v>
                </c:pt>
                <c:pt idx="306">
                  <c:v>29.925058922763572</c:v>
                </c:pt>
                <c:pt idx="307">
                  <c:v>29.925054713994744</c:v>
                </c:pt>
                <c:pt idx="308">
                  <c:v>29.925050805852262</c:v>
                </c:pt>
                <c:pt idx="309">
                  <c:v>29.925047176862815</c:v>
                </c:pt>
                <c:pt idx="310">
                  <c:v>29.925043807086901</c:v>
                </c:pt>
                <c:pt idx="311">
                  <c:v>29.925040678009264</c:v>
                </c:pt>
                <c:pt idx="312">
                  <c:v>29.925037772437175</c:v>
                </c:pt>
                <c:pt idx="313">
                  <c:v>29.925035074405947</c:v>
                </c:pt>
                <c:pt idx="314">
                  <c:v>29.925032569091236</c:v>
                </c:pt>
                <c:pt idx="315">
                  <c:v>29.92503024272758</c:v>
                </c:pt>
                <c:pt idx="316">
                  <c:v>29.925028082532751</c:v>
                </c:pt>
                <c:pt idx="317">
                  <c:v>29.925026076637558</c:v>
                </c:pt>
                <c:pt idx="318">
                  <c:v>29.925024214020588</c:v>
                </c:pt>
                <c:pt idx="319">
                  <c:v>29.925022484447688</c:v>
                </c:pt>
                <c:pt idx="320">
                  <c:v>29.925020878415712</c:v>
                </c:pt>
                <c:pt idx="321">
                  <c:v>29.925019387100303</c:v>
                </c:pt>
                <c:pt idx="322">
                  <c:v>29.925018002307425</c:v>
                </c:pt>
                <c:pt idx="323">
                  <c:v>29.925016716428324</c:v>
                </c:pt>
                <c:pt idx="324">
                  <c:v>29.925015522397729</c:v>
                </c:pt>
                <c:pt idx="325">
                  <c:v>29.925014413655035</c:v>
                </c:pt>
                <c:pt idx="326">
                  <c:v>29.925013384108247</c:v>
                </c:pt>
                <c:pt idx="327">
                  <c:v>29.925012428100516</c:v>
                </c:pt>
                <c:pt idx="328">
                  <c:v>29.92501154037905</c:v>
                </c:pt>
                <c:pt idx="329">
                  <c:v>29.925010716066261</c:v>
                </c:pt>
                <c:pt idx="330">
                  <c:v>29.925009950632958</c:v>
                </c:pt>
                <c:pt idx="331">
                  <c:v>29.925009239873461</c:v>
                </c:pt>
                <c:pt idx="332">
                  <c:v>29.925008579882501</c:v>
                </c:pt>
                <c:pt idx="333">
                  <c:v>29.92500796703375</c:v>
                </c:pt>
                <c:pt idx="334">
                  <c:v>29.925007397959909</c:v>
                </c:pt>
                <c:pt idx="335">
                  <c:v>29.925006869534204</c:v>
                </c:pt>
                <c:pt idx="336">
                  <c:v>29.92500637885319</c:v>
                </c:pt>
                <c:pt idx="337">
                  <c:v>29.925005923220819</c:v>
                </c:pt>
                <c:pt idx="338">
                  <c:v>29.925005500133619</c:v>
                </c:pt>
                <c:pt idx="339">
                  <c:v>29.92500510726693</c:v>
                </c:pt>
                <c:pt idx="340">
                  <c:v>29.92500474246215</c:v>
                </c:pt>
                <c:pt idx="341">
                  <c:v>29.925004403714855</c:v>
                </c:pt>
                <c:pt idx="342">
                  <c:v>29.925004089163792</c:v>
                </c:pt>
                <c:pt idx="343">
                  <c:v>29.925003797080667</c:v>
                </c:pt>
                <c:pt idx="344">
                  <c:v>29.925003525860618</c:v>
                </c:pt>
                <c:pt idx="345">
                  <c:v>29.925003274013431</c:v>
                </c:pt>
                <c:pt idx="346">
                  <c:v>29.925003040155332</c:v>
                </c:pt>
                <c:pt idx="347">
                  <c:v>29.925002823001378</c:v>
                </c:pt>
                <c:pt idx="348">
                  <c:v>29.925002621358423</c:v>
                </c:pt>
                <c:pt idx="349">
                  <c:v>29.925002434118536</c:v>
                </c:pt>
                <c:pt idx="350">
                  <c:v>29.925002260252928</c:v>
                </c:pt>
                <c:pt idx="351">
                  <c:v>29.925002098806289</c:v>
                </c:pt>
                <c:pt idx="352">
                  <c:v>29.925001948891556</c:v>
                </c:pt>
                <c:pt idx="353">
                  <c:v>29.925001809685014</c:v>
                </c:pt>
                <c:pt idx="354">
                  <c:v>29.925001680421801</c:v>
                </c:pt>
                <c:pt idx="355">
                  <c:v>29.925001560391671</c:v>
                </c:pt>
                <c:pt idx="356">
                  <c:v>29.925001448935124</c:v>
                </c:pt>
                <c:pt idx="357">
                  <c:v>29.92500134543976</c:v>
                </c:pt>
                <c:pt idx="358">
                  <c:v>29.925001249336919</c:v>
                </c:pt>
                <c:pt idx="359">
                  <c:v>29.925001160098567</c:v>
                </c:pt>
                <c:pt idx="360">
                  <c:v>29.925001077234384</c:v>
                </c:pt>
                <c:pt idx="361">
                  <c:v>29.925001000289072</c:v>
                </c:pt>
                <c:pt idx="362">
                  <c:v>29.925000928839854</c:v>
                </c:pt>
                <c:pt idx="363">
                  <c:v>29.925000862494151</c:v>
                </c:pt>
                <c:pt idx="364">
                  <c:v>29.925000800887425</c:v>
                </c:pt>
              </c:numCache>
            </c:numRef>
          </c:val>
          <c:smooth val="0"/>
          <c:extLst>
            <c:ext xmlns:c16="http://schemas.microsoft.com/office/drawing/2014/chart" uri="{C3380CC4-5D6E-409C-BE32-E72D297353CC}">
              <c16:uniqueId val="{00000005-0B39-43D1-882C-62620C426B87}"/>
            </c:ext>
          </c:extLst>
        </c:ser>
        <c:ser>
          <c:idx val="15"/>
          <c:order val="15"/>
          <c:tx>
            <c:strRef>
              <c:f>Calculation!$BW$2</c:f>
              <c:strCache>
                <c:ptCount val="1"/>
                <c:pt idx="0">
                  <c:v>Nursing Ward Capacity</c:v>
                </c:pt>
              </c:strCache>
            </c:strRef>
          </c:tx>
          <c:spPr>
            <a:ln w="19050" cap="rnd">
              <a:solidFill>
                <a:schemeClr val="accent2">
                  <a:lumMod val="50000"/>
                </a:schemeClr>
              </a:solidFill>
              <a:prstDash val="lgDash"/>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[0]!NurseWardCapacity</c:f>
              <c:numCache>
                <c:formatCode>General</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0-A690-435B-8969-10C2882000C3}"/>
            </c:ext>
          </c:extLst>
        </c:ser>
        <c:ser>
          <c:idx val="17"/>
          <c:order val="17"/>
          <c:tx>
            <c:strRef>
              <c:f>Calculation!$CB$2</c:f>
              <c:strCache>
                <c:ptCount val="1"/>
                <c:pt idx="0">
                  <c:v>Medical Practicioner Ward Capacity</c:v>
                </c:pt>
              </c:strCache>
            </c:strRef>
          </c:tx>
          <c:spPr>
            <a:ln w="19050" cap="rnd">
              <a:solidFill>
                <a:schemeClr val="accent4"/>
              </a:solidFill>
              <a:prstDash val="lgDash"/>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[0]!PhysicianWardCapacity</c:f>
              <c:numCache>
                <c:formatCode>General</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2-A690-435B-8969-10C2882000C3}"/>
            </c:ext>
          </c:extLst>
        </c:ser>
        <c:ser>
          <c:idx val="18"/>
          <c:order val="18"/>
          <c:tx>
            <c:strRef>
              <c:f>Calculation!$CC$2</c:f>
              <c:strCache>
                <c:ptCount val="1"/>
                <c:pt idx="0">
                  <c:v>Medical Specialist Practicioner ICU Capacity</c:v>
                </c:pt>
              </c:strCache>
            </c:strRef>
          </c:tx>
          <c:spPr>
            <a:ln w="22225" cap="rnd">
              <a:solidFill>
                <a:srgbClr val="7030A0"/>
              </a:solidFill>
              <a:prstDash val="lgDash"/>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[0]!PhysicianICUCapacity</c:f>
              <c:numCache>
                <c:formatCode>General</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3-A690-435B-8969-10C2882000C3}"/>
            </c:ext>
          </c:extLst>
        </c:ser>
        <c:ser>
          <c:idx val="21"/>
          <c:order val="21"/>
          <c:tx>
            <c:strRef>
              <c:f>Calculation!$BZ$2</c:f>
              <c:strCache>
                <c:ptCount val="1"/>
                <c:pt idx="0">
                  <c:v>Nursing RRT Capacity</c:v>
                </c:pt>
              </c:strCache>
            </c:strRef>
          </c:tx>
          <c:spPr>
            <a:ln w="19050" cap="rnd">
              <a:solidFill>
                <a:schemeClr val="accent6"/>
              </a:solidFill>
              <a:prstDash val="lgDash"/>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[0]!RRTNurseCapacity</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1-2D21-474B-A38C-6CE15C4AA199}"/>
            </c:ext>
          </c:extLst>
        </c:ser>
        <c:dLbls>
          <c:showLegendKey val="0"/>
          <c:showVal val="0"/>
          <c:showCatName val="0"/>
          <c:showSerName val="0"/>
          <c:showPercent val="0"/>
          <c:showBubbleSize val="0"/>
        </c:dLbls>
        <c:marker val="1"/>
        <c:smooth val="0"/>
        <c:axId val="284086479"/>
        <c:axId val="497306207"/>
      </c:lineChart>
      <c:lineChart>
        <c:grouping val="standard"/>
        <c:varyColors val="0"/>
        <c:ser>
          <c:idx val="14"/>
          <c:order val="14"/>
          <c:tx>
            <c:strRef>
              <c:f>Calculation!$D$2</c:f>
              <c:strCache>
                <c:ptCount val="1"/>
                <c:pt idx="0">
                  <c:v>Weighted Infected Active</c:v>
                </c:pt>
              </c:strCache>
            </c:strRef>
          </c:tx>
          <c:spPr>
            <a:ln w="19050" cap="rnd">
              <a:solidFill>
                <a:srgbClr val="00B0F0"/>
              </a:solidFill>
              <a:prstDash val="sys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[0]!Infected</c:f>
              <c:numCache>
                <c:formatCode>0</c:formatCode>
                <c:ptCount val="365"/>
                <c:pt idx="0">
                  <c:v>2.8171177467946475</c:v>
                </c:pt>
                <c:pt idx="1">
                  <c:v>3.9680592227829274</c:v>
                </c:pt>
                <c:pt idx="2">
                  <c:v>5.5891874334093652</c:v>
                </c:pt>
                <c:pt idx="3">
                  <c:v>7.8725516046957802</c:v>
                </c:pt>
                <c:pt idx="4">
                  <c:v>11.088611451733016</c:v>
                </c:pt>
                <c:pt idx="5">
                  <c:v>15.618218783856504</c:v>
                </c:pt>
                <c:pt idx="6">
                  <c:v>21.997612004910536</c:v>
                </c:pt>
                <c:pt idx="7">
                  <c:v>30.981687208843432</c:v>
                </c:pt>
                <c:pt idx="8">
                  <c:v>43.632908107966472</c:v>
                </c:pt>
                <c:pt idx="9">
                  <c:v>61.44612192808745</c:v>
                </c:pt>
                <c:pt idx="10">
                  <c:v>85.050217934263188</c:v>
                </c:pt>
                <c:pt idx="11">
                  <c:v>115.66892302515211</c:v>
                </c:pt>
                <c:pt idx="12">
                  <c:v>154.51551058069145</c:v>
                </c:pt>
                <c:pt idx="13">
                  <c:v>202.67014273131991</c:v>
                </c:pt>
                <c:pt idx="14">
                  <c:v>260.92324403670642</c:v>
                </c:pt>
                <c:pt idx="15">
                  <c:v>329.594265160693</c:v>
                </c:pt>
                <c:pt idx="16">
                  <c:v>408.34341575226887</c:v>
                </c:pt>
                <c:pt idx="17">
                  <c:v>496.00197268442219</c:v>
                </c:pt>
                <c:pt idx="18">
                  <c:v>590.45260968953983</c:v>
                </c:pt>
                <c:pt idx="19">
                  <c:v>688.59261073164191</c:v>
                </c:pt>
                <c:pt idx="20">
                  <c:v>802.7413361795069</c:v>
                </c:pt>
                <c:pt idx="21">
                  <c:v>935.40107404198454</c:v>
                </c:pt>
                <c:pt idx="22">
                  <c:v>1089.4261049403963</c:v>
                </c:pt>
                <c:pt idx="23">
                  <c:v>1268.0580519605012</c:v>
                </c:pt>
                <c:pt idx="24">
                  <c:v>1474.9593665014072</c:v>
                </c:pt>
                <c:pt idx="25">
                  <c:v>1714.2423123702447</c:v>
                </c:pt>
                <c:pt idx="26">
                  <c:v>1990.4898042462596</c:v>
                </c:pt>
                <c:pt idx="27">
                  <c:v>2308.7632201719407</c:v>
                </c:pt>
                <c:pt idx="28">
                  <c:v>2674.5908448724845</c:v>
                </c:pt>
                <c:pt idx="29">
                  <c:v>3093.9289550229482</c:v>
                </c:pt>
                <c:pt idx="30">
                  <c:v>3573.0858367879373</c:v>
                </c:pt>
                <c:pt idx="31">
                  <c:v>4118.597433386617</c:v>
                </c:pt>
                <c:pt idx="32">
                  <c:v>4737.0421910366431</c:v>
                </c:pt>
                <c:pt idx="33">
                  <c:v>5434.7825056412657</c:v>
                </c:pt>
                <c:pt idx="34">
                  <c:v>6217.6216530970387</c:v>
                </c:pt>
                <c:pt idx="35">
                  <c:v>7090.3690575232413</c:v>
                </c:pt>
                <c:pt idx="36">
                  <c:v>8056.3141265084205</c:v>
                </c:pt>
                <c:pt idx="37">
                  <c:v>9116.6204385767651</c:v>
                </c:pt>
                <c:pt idx="38">
                  <c:v>10269.668108280539</c:v>
                </c:pt>
                <c:pt idx="39">
                  <c:v>11510.392034097436</c:v>
                </c:pt>
                <c:pt idx="40">
                  <c:v>12829.685337948174</c:v>
                </c:pt>
                <c:pt idx="41">
                  <c:v>14213.956659658017</c:v>
                </c:pt>
                <c:pt idx="42">
                  <c:v>15644.941300339427</c:v>
                </c:pt>
                <c:pt idx="43">
                  <c:v>17099.86278315432</c:v>
                </c:pt>
                <c:pt idx="44">
                  <c:v>18552.017369414258</c:v>
                </c:pt>
                <c:pt idx="45">
                  <c:v>19971.807108922072</c:v>
                </c:pt>
                <c:pt idx="46">
                  <c:v>21328.180944445045</c:v>
                </c:pt>
                <c:pt idx="47">
                  <c:v>22590.369461705235</c:v>
                </c:pt>
                <c:pt idx="48">
                  <c:v>23729.734222772182</c:v>
                </c:pt>
                <c:pt idx="49">
                  <c:v>24721.515642435679</c:v>
                </c:pt>
                <c:pt idx="50">
                  <c:v>25546.267147304839</c:v>
                </c:pt>
                <c:pt idx="51">
                  <c:v>26190.809978977308</c:v>
                </c:pt>
                <c:pt idx="52">
                  <c:v>26648.621757700821</c:v>
                </c:pt>
                <c:pt idx="53">
                  <c:v>26919.662736077873</c:v>
                </c:pt>
                <c:pt idx="54">
                  <c:v>27009.724321034162</c:v>
                </c:pt>
                <c:pt idx="55">
                  <c:v>26929.438136626221</c:v>
                </c:pt>
                <c:pt idx="56">
                  <c:v>26693.103832094424</c:v>
                </c:pt>
                <c:pt idx="57">
                  <c:v>26317.483259636734</c:v>
                </c:pt>
                <c:pt idx="58">
                  <c:v>25820.677420416592</c:v>
                </c:pt>
                <c:pt idx="59">
                  <c:v>25221.162513610983</c:v>
                </c:pt>
                <c:pt idx="60">
                  <c:v>24537.022492170679</c:v>
                </c:pt>
                <c:pt idx="61">
                  <c:v>23785.383989051978</c:v>
                </c:pt>
                <c:pt idx="62">
                  <c:v>22982.037790697075</c:v>
                </c:pt>
                <c:pt idx="63">
                  <c:v>22141.218842937822</c:v>
                </c:pt>
                <c:pt idx="64">
                  <c:v>21275.512174136296</c:v>
                </c:pt>
                <c:pt idx="65">
                  <c:v>20395.852728466889</c:v>
                </c:pt>
                <c:pt idx="66">
                  <c:v>19511.590732670556</c:v>
                </c:pt>
                <c:pt idx="67">
                  <c:v>18630.599189920489</c:v>
                </c:pt>
                <c:pt idx="68">
                  <c:v>17759.405278765105</c:v>
                </c:pt>
                <c:pt idx="69">
                  <c:v>16903.332182945531</c:v>
                </c:pt>
                <c:pt idx="70">
                  <c:v>16066.641886679885</c:v>
                </c:pt>
                <c:pt idx="71">
                  <c:v>15252.672662073239</c:v>
                </c:pt>
                <c:pt idx="72">
                  <c:v>14463.967400390247</c:v>
                </c:pt>
                <c:pt idx="73">
                  <c:v>13702.390706532882</c:v>
                </c:pt>
                <c:pt idx="74">
                  <c:v>12969.233913384776</c:v>
                </c:pt>
                <c:pt idx="75">
                  <c:v>12265.308001310777</c:v>
                </c:pt>
                <c:pt idx="76">
                  <c:v>11591.024933220768</c:v>
                </c:pt>
                <c:pt idx="77">
                  <c:v>10946.468222652351</c:v>
                </c:pt>
                <c:pt idx="78">
                  <c:v>10331.453707646693</c:v>
                </c:pt>
                <c:pt idx="79">
                  <c:v>9745.5815565579069</c:v>
                </c:pt>
                <c:pt idx="80">
                  <c:v>9188.280519617545</c:v>
                </c:pt>
                <c:pt idx="81">
                  <c:v>8658.845387815496</c:v>
                </c:pt>
                <c:pt idx="82">
                  <c:v>8156.4685462626448</c:v>
                </c:pt>
                <c:pt idx="83">
                  <c:v>7680.2664246448476</c:v>
                </c:pt>
                <c:pt idx="84">
                  <c:v>7229.3015604525244</c:v>
                </c:pt>
                <c:pt idx="85">
                  <c:v>6802.6009062238772</c:v>
                </c:pt>
                <c:pt idx="86">
                  <c:v>6399.1709328952629</c:v>
                </c:pt>
                <c:pt idx="87">
                  <c:v>6018.0100089703492</c:v>
                </c:pt>
                <c:pt idx="88">
                  <c:v>5658.1184701688044</c:v>
                </c:pt>
                <c:pt idx="89">
                  <c:v>5318.5067365004543</c:v>
                </c:pt>
                <c:pt idx="90">
                  <c:v>4998.2017829981496</c:v>
                </c:pt>
                <c:pt idx="91">
                  <c:v>4696.2522261114618</c:v>
                </c:pt>
                <c:pt idx="92">
                  <c:v>4411.7322494054524</c:v>
                </c:pt>
                <c:pt idx="93">
                  <c:v>4143.7445590923426</c:v>
                </c:pt>
                <c:pt idx="94">
                  <c:v>3891.4225314324399</c:v>
                </c:pt>
                <c:pt idx="95">
                  <c:v>3653.9316895956094</c:v>
                </c:pt>
                <c:pt idx="96">
                  <c:v>3430.4706266466542</c:v>
                </c:pt>
                <c:pt idx="97">
                  <c:v>3220.2714734322203</c:v>
                </c:pt>
                <c:pt idx="98">
                  <c:v>3022.5999948819585</c:v>
                </c:pt>
                <c:pt idx="99">
                  <c:v>2836.7553852233377</c:v>
                </c:pt>
                <c:pt idx="100">
                  <c:v>2662.0698215257821</c:v>
                </c:pt>
                <c:pt idx="101">
                  <c:v>2497.9078255570371</c:v>
                </c:pt>
                <c:pt idx="102">
                  <c:v>2343.6654759125022</c:v>
                </c:pt>
                <c:pt idx="103">
                  <c:v>2198.7695055601848</c:v>
                </c:pt>
                <c:pt idx="104">
                  <c:v>2062.6763141528827</c:v>
                </c:pt>
                <c:pt idx="105">
                  <c:v>1934.8709195436668</c:v>
                </c:pt>
                <c:pt idx="106">
                  <c:v>1814.8658687713673</c:v>
                </c:pt>
                <c:pt idx="107">
                  <c:v>1702.2001252490199</c:v>
                </c:pt>
                <c:pt idx="108">
                  <c:v>1596.4379458959588</c:v>
                </c:pt>
                <c:pt idx="109">
                  <c:v>1497.1677594230885</c:v>
                </c:pt>
                <c:pt idx="110">
                  <c:v>1404.0010548424216</c:v>
                </c:pt>
                <c:pt idx="111">
                  <c:v>1316.5712874678588</c:v>
                </c:pt>
                <c:pt idx="112">
                  <c:v>1234.5328081547375</c:v>
                </c:pt>
                <c:pt idx="113">
                  <c:v>1157.5598202485128</c:v>
                </c:pt>
                <c:pt idx="114">
                  <c:v>1085.3453676419363</c:v>
                </c:pt>
                <c:pt idx="115">
                  <c:v>1017.6003564445028</c:v>
                </c:pt>
                <c:pt idx="116">
                  <c:v>954.05261202145846</c:v>
                </c:pt>
                <c:pt idx="117">
                  <c:v>894.44597253994846</c:v>
                </c:pt>
                <c:pt idx="118">
                  <c:v>838.53941964779631</c:v>
                </c:pt>
                <c:pt idx="119">
                  <c:v>786.10624648966268</c:v>
                </c:pt>
                <c:pt idx="120">
                  <c:v>736.93326292202482</c:v>
                </c:pt>
                <c:pt idx="121">
                  <c:v>690.82003751065656</c:v>
                </c:pt>
                <c:pt idx="122">
                  <c:v>647.57817567196071</c:v>
                </c:pt>
                <c:pt idx="123">
                  <c:v>607.03063314394763</c:v>
                </c:pt>
                <c:pt idx="124">
                  <c:v>569.01106383648812</c:v>
                </c:pt>
                <c:pt idx="125">
                  <c:v>533.36320100740011</c:v>
                </c:pt>
                <c:pt idx="126">
                  <c:v>499.94027063558383</c:v>
                </c:pt>
                <c:pt idx="127">
                  <c:v>468.60443581021832</c:v>
                </c:pt>
                <c:pt idx="128">
                  <c:v>439.22627092207182</c:v>
                </c:pt>
                <c:pt idx="129">
                  <c:v>411.68426442593778</c:v>
                </c:pt>
                <c:pt idx="130">
                  <c:v>385.86434893926224</c:v>
                </c:pt>
                <c:pt idx="131">
                  <c:v>361.6594574487662</c:v>
                </c:pt>
                <c:pt idx="132">
                  <c:v>338.96910441226606</c:v>
                </c:pt>
                <c:pt idx="133">
                  <c:v>317.69899056521274</c:v>
                </c:pt>
                <c:pt idx="134">
                  <c:v>297.76063026925391</c:v>
                </c:pt>
                <c:pt idx="135">
                  <c:v>279.07100027214307</c:v>
                </c:pt>
                <c:pt idx="136">
                  <c:v>261.552208783526</c:v>
                </c:pt>
                <c:pt idx="137">
                  <c:v>245.1311838086732</c:v>
                </c:pt>
                <c:pt idx="138">
                  <c:v>229.73937972135354</c:v>
                </c:pt>
                <c:pt idx="139">
                  <c:v>215.31250109716456</c:v>
                </c:pt>
                <c:pt idx="140">
                  <c:v>201.79024286924127</c:v>
                </c:pt>
                <c:pt idx="141">
                  <c:v>189.11604590894282</c:v>
                </c:pt>
                <c:pt idx="142">
                  <c:v>177.23686717453265</c:v>
                </c:pt>
                <c:pt idx="143">
                  <c:v>166.10296361074322</c:v>
                </c:pt>
                <c:pt idx="144">
                  <c:v>155.66768902123499</c:v>
                </c:pt>
                <c:pt idx="145">
                  <c:v>145.88730317414763</c:v>
                </c:pt>
                <c:pt idx="146">
                  <c:v>136.72079243806434</c:v>
                </c:pt>
                <c:pt idx="147">
                  <c:v>128.12970128166859</c:v>
                </c:pt>
                <c:pt idx="148">
                  <c:v>120.07797400509119</c:v>
                </c:pt>
                <c:pt idx="149">
                  <c:v>112.53180610437522</c:v>
                </c:pt>
                <c:pt idx="150">
                  <c:v>105.45950470259797</c:v>
                </c:pt>
                <c:pt idx="151">
                  <c:v>98.831357511963759</c:v>
                </c:pt>
                <c:pt idx="152">
                  <c:v>92.619509820622596</c:v>
                </c:pt>
                <c:pt idx="153">
                  <c:v>86.797849026083355</c:v>
                </c:pt>
                <c:pt idx="154">
                  <c:v>81.341896263895265</c:v>
                </c:pt>
                <c:pt idx="155">
                  <c:v>76.228704705794783</c:v>
                </c:pt>
                <c:pt idx="156">
                  <c:v>71.43676412578435</c:v>
                </c:pt>
                <c:pt idx="157">
                  <c:v>66.945911355662972</c:v>
                </c:pt>
                <c:pt idx="158">
                  <c:v>62.737246273402292</c:v>
                </c:pt>
                <c:pt idx="159">
                  <c:v>58.793052988497521</c:v>
                </c:pt>
                <c:pt idx="160">
                  <c:v>55.096725908062062</c:v>
                </c:pt>
                <c:pt idx="161">
                  <c:v>51.632700386021796</c:v>
                </c:pt>
                <c:pt idx="162">
                  <c:v>48.386387675342341</c:v>
                </c:pt>
                <c:pt idx="163">
                  <c:v>45.344113919835358</c:v>
                </c:pt>
                <c:pt idx="164">
                  <c:v>42.493062937780309</c:v>
                </c:pt>
                <c:pt idx="165">
                  <c:v>39.821222564409723</c:v>
                </c:pt>
                <c:pt idx="166">
                  <c:v>37.317334334280552</c:v>
                </c:pt>
                <c:pt idx="167">
                  <c:v>34.970846297732741</c:v>
                </c:pt>
                <c:pt idx="168">
                  <c:v>32.771868778058625</c:v>
                </c:pt>
                <c:pt idx="169">
                  <c:v>30.711132887711734</c:v>
                </c:pt>
                <c:pt idx="170">
                  <c:v>28.779951632908364</c:v>
                </c:pt>
                <c:pt idx="171">
                  <c:v>26.970183446355822</c:v>
                </c:pt>
                <c:pt idx="172">
                  <c:v>25.27419799761195</c:v>
                </c:pt>
                <c:pt idx="173">
                  <c:v>23.684844139774579</c:v>
                </c:pt>
                <c:pt idx="174">
                  <c:v>22.195419859848528</c:v>
                </c:pt>
                <c:pt idx="175">
                  <c:v>20.799644108271764</c:v>
                </c:pt>
                <c:pt idx="176">
                  <c:v>19.491630390730595</c:v>
                </c:pt>
                <c:pt idx="177">
                  <c:v>18.26586201258301</c:v>
                </c:pt>
                <c:pt idx="178">
                  <c:v>17.117168872966367</c:v>
                </c:pt>
                <c:pt idx="179">
                  <c:v>16.040705712014915</c:v>
                </c:pt>
                <c:pt idx="180">
                  <c:v>15.031931720577582</c:v>
                </c:pt>
                <c:pt idx="181">
                  <c:v>14.086591427429871</c:v>
                </c:pt>
                <c:pt idx="182">
                  <c:v>13.200696784236023</c:v>
                </c:pt>
                <c:pt idx="183">
                  <c:v>12.370510373459449</c:v>
                </c:pt>
                <c:pt idx="184">
                  <c:v>11.592529669059404</c:v>
                </c:pt>
                <c:pt idx="185">
                  <c:v>10.863472284167782</c:v>
                </c:pt>
                <c:pt idx="186">
                  <c:v>10.180262144029031</c:v>
                </c:pt>
                <c:pt idx="187">
                  <c:v>9.5400165263239707</c:v>
                </c:pt>
                <c:pt idx="188">
                  <c:v>8.9400339146002032</c:v>
                </c:pt>
                <c:pt idx="189">
                  <c:v>8.3777826139118154</c:v>
                </c:pt>
                <c:pt idx="190">
                  <c:v>7.8508900809425848</c:v>
                </c:pt>
                <c:pt idx="191">
                  <c:v>7.3571329238626193</c:v>
                </c:pt>
                <c:pt idx="192">
                  <c:v>6.8944275299600424</c:v>
                </c:pt>
                <c:pt idx="193">
                  <c:v>6.460821281708248</c:v>
                </c:pt>
                <c:pt idx="194">
                  <c:v>6.0544843243859017</c:v>
                </c:pt>
                <c:pt idx="195">
                  <c:v>5.6737018506711285</c:v>
                </c:pt>
                <c:pt idx="196">
                  <c:v>5.3168668697925572</c:v>
                </c:pt>
                <c:pt idx="197">
                  <c:v>4.9824734308468832</c:v>
                </c:pt>
                <c:pt idx="198">
                  <c:v>4.6691102717935156</c:v>
                </c:pt>
                <c:pt idx="199">
                  <c:v>4.3754548674195215</c:v>
                </c:pt>
                <c:pt idx="200">
                  <c:v>4.1002678512397628</c:v>
                </c:pt>
                <c:pt idx="201">
                  <c:v>3.8423877878645776</c:v>
                </c:pt>
                <c:pt idx="202">
                  <c:v>3.6007262738371542</c:v>
                </c:pt>
                <c:pt idx="203">
                  <c:v>3.3742633463208396</c:v>
                </c:pt>
                <c:pt idx="204">
                  <c:v>3.1620431803086841</c:v>
                </c:pt>
                <c:pt idx="205">
                  <c:v>2.9631700562389516</c:v>
                </c:pt>
                <c:pt idx="206">
                  <c:v>2.7768045810360307</c:v>
                </c:pt>
                <c:pt idx="207">
                  <c:v>2.602160146660935</c:v>
                </c:pt>
                <c:pt idx="208">
                  <c:v>2.4384996112537536</c:v>
                </c:pt>
                <c:pt idx="209">
                  <c:v>2.285132188886144</c:v>
                </c:pt>
                <c:pt idx="210">
                  <c:v>2.141410534819169</c:v>
                </c:pt>
                <c:pt idx="211">
                  <c:v>2.0067280139840578</c:v>
                </c:pt>
                <c:pt idx="212">
                  <c:v>1.8805161411742748</c:v>
                </c:pt>
                <c:pt idx="213">
                  <c:v>1.76224218215983</c:v>
                </c:pt>
                <c:pt idx="214">
                  <c:v>1.6514069056120206</c:v>
                </c:pt>
                <c:pt idx="215">
                  <c:v>1.5475424763616366</c:v>
                </c:pt>
                <c:pt idx="216">
                  <c:v>1.4502104811087067</c:v>
                </c:pt>
                <c:pt idx="217">
                  <c:v>1.3590000782596083</c:v>
                </c:pt>
                <c:pt idx="218">
                  <c:v>1.2735262640901313</c:v>
                </c:pt>
                <c:pt idx="219">
                  <c:v>1.1934282479230767</c:v>
                </c:pt>
                <c:pt idx="220">
                  <c:v>1.1183679294682298</c:v>
                </c:pt>
                <c:pt idx="221">
                  <c:v>1.0480284719029751</c:v>
                </c:pt>
                <c:pt idx="222">
                  <c:v>0.98211296467526643</c:v>
                </c:pt>
                <c:pt idx="223">
                  <c:v>0.92034317038877345</c:v>
                </c:pt>
                <c:pt idx="224">
                  <c:v>0.86245835048441222</c:v>
                </c:pt>
                <c:pt idx="225">
                  <c:v>0.80821416476460106</c:v>
                </c:pt>
                <c:pt idx="226">
                  <c:v>0.75738164011787545</c:v>
                </c:pt>
                <c:pt idx="227">
                  <c:v>0.70974620409323008</c:v>
                </c:pt>
                <c:pt idx="228">
                  <c:v>0.66510677924698203</c:v>
                </c:pt>
                <c:pt idx="229">
                  <c:v>0.6232749344411973</c:v>
                </c:pt>
                <c:pt idx="230">
                  <c:v>0.58407408951288065</c:v>
                </c:pt>
                <c:pt idx="231">
                  <c:v>0.54733876995819819</c:v>
                </c:pt>
                <c:pt idx="232">
                  <c:v>0.51291390848693796</c:v>
                </c:pt>
                <c:pt idx="233">
                  <c:v>0.48065419050009167</c:v>
                </c:pt>
                <c:pt idx="234">
                  <c:v>0.45042344072870777</c:v>
                </c:pt>
                <c:pt idx="235">
                  <c:v>0.42209404844578319</c:v>
                </c:pt>
                <c:pt idx="236">
                  <c:v>0.39554642882567631</c:v>
                </c:pt>
                <c:pt idx="237">
                  <c:v>0.37066851817800955</c:v>
                </c:pt>
                <c:pt idx="238">
                  <c:v>0.34735530092593619</c:v>
                </c:pt>
                <c:pt idx="239">
                  <c:v>0.32550836633256902</c:v>
                </c:pt>
                <c:pt idx="240">
                  <c:v>0.30503549310487599</c:v>
                </c:pt>
                <c:pt idx="241">
                  <c:v>0.28585026012196524</c:v>
                </c:pt>
                <c:pt idx="242">
                  <c:v>0.26787168164490976</c:v>
                </c:pt>
                <c:pt idx="243">
                  <c:v>0.25102386546855754</c:v>
                </c:pt>
                <c:pt idx="244">
                  <c:v>0.23523569257257676</c:v>
                </c:pt>
                <c:pt idx="245">
                  <c:v>0.22044051691970623</c:v>
                </c:pt>
                <c:pt idx="246">
                  <c:v>0.20657588413419542</c:v>
                </c:pt>
                <c:pt idx="247">
                  <c:v>0.19358326787308963</c:v>
                </c:pt>
                <c:pt idx="248">
                  <c:v>0.18140782277767967</c:v>
                </c:pt>
                <c:pt idx="249">
                  <c:v>0.16999815296240239</c:v>
                </c:pt>
                <c:pt idx="250">
                  <c:v>0.1593060950640488</c:v>
                </c:pt>
                <c:pt idx="251">
                  <c:v>0.14928651493558318</c:v>
                </c:pt>
                <c:pt idx="252">
                  <c:v>0.13989711712645991</c:v>
                </c:pt>
                <c:pt idx="253">
                  <c:v>0.13109826634528834</c:v>
                </c:pt>
                <c:pt idx="254">
                  <c:v>0.12285282015126524</c:v>
                </c:pt>
                <c:pt idx="255">
                  <c:v>0.11512597216818493</c:v>
                </c:pt>
                <c:pt idx="256">
                  <c:v>0.10788510515924789</c:v>
                </c:pt>
                <c:pt idx="257">
                  <c:v>0.10109965334250573</c:v>
                </c:pt>
                <c:pt idx="258">
                  <c:v>9.4740973365782064E-2</c:v>
                </c:pt>
                <c:pt idx="259">
                  <c:v>8.8782223396456847E-2</c:v>
                </c:pt>
                <c:pt idx="260">
                  <c:v>8.3198249815752037E-2</c:v>
                </c:pt>
                <c:pt idx="261">
                  <c:v>7.7965481039252937E-2</c:v>
                </c:pt>
                <c:pt idx="262">
                  <c:v>7.3061828015477462E-2</c:v>
                </c:pt>
                <c:pt idx="263">
                  <c:v>6.8466590982492331E-2</c:v>
                </c:pt>
                <c:pt idx="264">
                  <c:v>6.4160372088989226E-2</c:v>
                </c:pt>
                <c:pt idx="265">
                  <c:v>6.012499351098699E-2</c:v>
                </c:pt>
                <c:pt idx="266">
                  <c:v>5.6343420718522191E-2</c:v>
                </c:pt>
                <c:pt idx="267">
                  <c:v>5.279969056842812E-2</c:v>
                </c:pt>
                <c:pt idx="268">
                  <c:v>4.9478843919672812E-2</c:v>
                </c:pt>
                <c:pt idx="269">
                  <c:v>4.6366862486816221E-2</c:v>
                </c:pt>
                <c:pt idx="270">
                  <c:v>4.345060966503566E-2</c:v>
                </c:pt>
                <c:pt idx="271">
                  <c:v>4.0717775076932583E-2</c:v>
                </c:pt>
                <c:pt idx="272">
                  <c:v>3.8156822607043554E-2</c:v>
                </c:pt>
                <c:pt idx="273">
                  <c:v>3.5756941704699861E-2</c:v>
                </c:pt>
                <c:pt idx="274">
                  <c:v>3.350800174967624E-2</c:v>
                </c:pt>
                <c:pt idx="275">
                  <c:v>3.1400509287997293E-2</c:v>
                </c:pt>
                <c:pt idx="276">
                  <c:v>2.9425567957385448E-2</c:v>
                </c:pt>
                <c:pt idx="277">
                  <c:v>2.7574840933187465E-2</c:v>
                </c:pt>
                <c:pt idx="278">
                  <c:v>2.5840515736255787E-2</c:v>
                </c:pt>
                <c:pt idx="279">
                  <c:v>2.4215271254231143E-2</c:v>
                </c:pt>
                <c:pt idx="280">
                  <c:v>2.2692246837015758E-2</c:v>
                </c:pt>
                <c:pt idx="281">
                  <c:v>2.1265013335982144E-2</c:v>
                </c:pt>
                <c:pt idx="282">
                  <c:v>1.9927545964667139E-2</c:v>
                </c:pt>
                <c:pt idx="283">
                  <c:v>1.8674198866389713E-2</c:v>
                </c:pt>
                <c:pt idx="284">
                  <c:v>1.749968128143627E-2</c:v>
                </c:pt>
                <c:pt idx="285">
                  <c:v>1.6399035213209203E-2</c:v>
                </c:pt>
                <c:pt idx="286">
                  <c:v>1.5367614499061964E-2</c:v>
                </c:pt>
                <c:pt idx="287">
                  <c:v>1.4401065197473226E-2</c:v>
                </c:pt>
                <c:pt idx="288">
                  <c:v>1.3495307208769422E-2</c:v>
                </c:pt>
                <c:pt idx="289">
                  <c:v>1.2646517051811862E-2</c:v>
                </c:pt>
                <c:pt idx="290">
                  <c:v>1.1851111723944315E-2</c:v>
                </c:pt>
                <c:pt idx="291">
                  <c:v>1.1105733576069553E-2</c:v>
                </c:pt>
                <c:pt idx="292">
                  <c:v>1.0407236139008494E-2</c:v>
                </c:pt>
                <c:pt idx="293">
                  <c:v>9.7526708413111646E-3</c:v>
                </c:pt>
                <c:pt idx="294">
                  <c:v>9.1392745624516748E-3</c:v>
                </c:pt>
                <c:pt idx="295">
                  <c:v>8.5644579688658601E-3</c:v>
                </c:pt>
                <c:pt idx="296">
                  <c:v>8.0257945835946979E-3</c:v>
                </c:pt>
                <c:pt idx="297">
                  <c:v>7.5210105433934533E-3</c:v>
                </c:pt>
                <c:pt idx="298">
                  <c:v>7.0479750000683808E-3</c:v>
                </c:pt>
                <c:pt idx="299">
                  <c:v>6.6046911255223341E-3</c:v>
                </c:pt>
                <c:pt idx="300">
                  <c:v>6.1892876825389957E-3</c:v>
                </c:pt>
                <c:pt idx="301">
                  <c:v>5.8000111257235946E-3</c:v>
                </c:pt>
                <c:pt idx="302">
                  <c:v>5.4352181992559185E-3</c:v>
                </c:pt>
                <c:pt idx="303">
                  <c:v>5.0933690002085827E-3</c:v>
                </c:pt>
                <c:pt idx="304">
                  <c:v>4.7730204781488142E-3</c:v>
                </c:pt>
                <c:pt idx="305">
                  <c:v>4.4728203435836743E-3</c:v>
                </c:pt>
                <c:pt idx="306">
                  <c:v>4.1915013595344823E-3</c:v>
                </c:pt>
                <c:pt idx="307">
                  <c:v>3.9278759921435062E-3</c:v>
                </c:pt>
                <c:pt idx="308">
                  <c:v>3.6808313977315511E-3</c:v>
                </c:pt>
                <c:pt idx="309">
                  <c:v>3.4493247251453324E-3</c:v>
                </c:pt>
                <c:pt idx="310">
                  <c:v>3.2323787135644642E-3</c:v>
                </c:pt>
                <c:pt idx="311">
                  <c:v>3.0290775671850821E-3</c:v>
                </c:pt>
                <c:pt idx="312">
                  <c:v>2.8385630893659267E-3</c:v>
                </c:pt>
                <c:pt idx="313">
                  <c:v>2.6600310599179566E-3</c:v>
                </c:pt>
                <c:pt idx="314">
                  <c:v>2.4927278402449558E-3</c:v>
                </c:pt>
                <c:pt idx="315">
                  <c:v>2.3359471920044077E-3</c:v>
                </c:pt>
                <c:pt idx="316">
                  <c:v>2.1890272958592582E-3</c:v>
                </c:pt>
                <c:pt idx="317">
                  <c:v>2.0513479577358188E-3</c:v>
                </c:pt>
                <c:pt idx="318">
                  <c:v>1.922327990794585E-3</c:v>
                </c:pt>
                <c:pt idx="319">
                  <c:v>1.8014227620624774E-3</c:v>
                </c:pt>
                <c:pt idx="320">
                  <c:v>1.6881218933701046E-3</c:v>
                </c:pt>
                <c:pt idx="321">
                  <c:v>1.5819471068890055E-3</c:v>
                </c:pt>
                <c:pt idx="322">
                  <c:v>1.4824502061742315E-3</c:v>
                </c:pt>
                <c:pt idx="323">
                  <c:v>1.3892111841896421E-3</c:v>
                </c:pt>
                <c:pt idx="324">
                  <c:v>1.3018364503293094E-3</c:v>
                </c:pt>
                <c:pt idx="325">
                  <c:v>1.2199571689507558E-3</c:v>
                </c:pt>
                <c:pt idx="326">
                  <c:v>1.1432277024064649E-3</c:v>
                </c:pt>
                <c:pt idx="327">
                  <c:v>1.0713241520012319E-3</c:v>
                </c:pt>
                <c:pt idx="328">
                  <c:v>1.0039429907162869E-3</c:v>
                </c:pt>
                <c:pt idx="329">
                  <c:v>9.4079978192850499E-4</c:v>
                </c:pt>
                <c:pt idx="330">
                  <c:v>8.8162797871602864E-4</c:v>
                </c:pt>
                <c:pt idx="331">
                  <c:v>8.2617779868179972E-4</c:v>
                </c:pt>
                <c:pt idx="332">
                  <c:v>7.7421516954529336E-4</c:v>
                </c:pt>
                <c:pt idx="333">
                  <c:v>7.2552074105147182E-4</c:v>
                </c:pt>
                <c:pt idx="334">
                  <c:v>6.7988895902592391E-4</c:v>
                </c:pt>
                <c:pt idx="335">
                  <c:v>6.3712719766749546E-4</c:v>
                </c:pt>
                <c:pt idx="336">
                  <c:v>5.970549464155505E-4</c:v>
                </c:pt>
                <c:pt idx="337">
                  <c:v>5.5950304795938358E-4</c:v>
                </c:pt>
                <c:pt idx="338">
                  <c:v>5.2431298417318466E-4</c:v>
                </c:pt>
                <c:pt idx="339">
                  <c:v>4.913362069622725E-4</c:v>
                </c:pt>
                <c:pt idx="340">
                  <c:v>4.604335111958915E-4</c:v>
                </c:pt>
                <c:pt idx="341">
                  <c:v>4.3147444707952981E-4</c:v>
                </c:pt>
                <c:pt idx="342">
                  <c:v>4.0433676948620228E-4</c:v>
                </c:pt>
                <c:pt idx="343">
                  <c:v>3.7890592192215674E-4</c:v>
                </c:pt>
                <c:pt idx="344">
                  <c:v>3.5507455294866416E-4</c:v>
                </c:pt>
                <c:pt idx="345">
                  <c:v>3.3274206301856115E-4</c:v>
                </c:pt>
                <c:pt idx="346">
                  <c:v>3.1181417981460282E-4</c:v>
                </c:pt>
                <c:pt idx="347">
                  <c:v>2.9220256029699845E-4</c:v>
                </c:pt>
                <c:pt idx="348">
                  <c:v>2.7382441778025081E-4</c:v>
                </c:pt>
                <c:pt idx="349">
                  <c:v>2.5660217246507589E-4</c:v>
                </c:pt>
                <c:pt idx="350">
                  <c:v>2.4046312395019058E-4</c:v>
                </c:pt>
                <c:pt idx="351">
                  <c:v>2.2533914434154061E-4</c:v>
                </c:pt>
                <c:pt idx="352">
                  <c:v>2.1116639066348799E-4</c:v>
                </c:pt>
                <c:pt idx="353">
                  <c:v>1.9788503535795741E-4</c:v>
                </c:pt>
                <c:pt idx="354">
                  <c:v>1.8543901373389558E-4</c:v>
                </c:pt>
                <c:pt idx="355">
                  <c:v>1.7377578730095019E-4</c:v>
                </c:pt>
                <c:pt idx="356">
                  <c:v>1.6284612198832709E-4</c:v>
                </c:pt>
                <c:pt idx="357">
                  <c:v>1.5260388031261934E-4</c:v>
                </c:pt>
                <c:pt idx="358">
                  <c:v>1.4300582661728442E-4</c:v>
                </c:pt>
                <c:pt idx="359">
                  <c:v>1.3401144456162611E-4</c:v>
                </c:pt>
                <c:pt idx="360">
                  <c:v>1.255827660888452E-4</c:v>
                </c:pt>
                <c:pt idx="361">
                  <c:v>1.1768421115118106E-4</c:v>
                </c:pt>
                <c:pt idx="362">
                  <c:v>1.1028243751557431E-4</c:v>
                </c:pt>
                <c:pt idx="363">
                  <c:v>1.0334620001583436E-4</c:v>
                </c:pt>
                <c:pt idx="364">
                  <c:v>9.684621865717162E-5</c:v>
                </c:pt>
              </c:numCache>
            </c:numRef>
          </c:val>
          <c:smooth val="0"/>
          <c:extLst>
            <c:ext xmlns:c16="http://schemas.microsoft.com/office/drawing/2014/chart" uri="{C3380CC4-5D6E-409C-BE32-E72D297353CC}">
              <c16:uniqueId val="{00000016-0B39-43D1-882C-62620C426B87}"/>
            </c:ext>
          </c:extLst>
        </c:ser>
        <c:dLbls>
          <c:showLegendKey val="0"/>
          <c:showVal val="0"/>
          <c:showCatName val="0"/>
          <c:showSerName val="0"/>
          <c:showPercent val="0"/>
          <c:showBubbleSize val="0"/>
        </c:dLbls>
        <c:marker val="1"/>
        <c:smooth val="0"/>
        <c:axId val="1691910783"/>
        <c:axId val="1876276207"/>
      </c:lineChart>
      <c:dateAx>
        <c:axId val="284086479"/>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97306207"/>
        <c:crosses val="autoZero"/>
        <c:auto val="1"/>
        <c:lblOffset val="100"/>
        <c:baseTimeUnit val="days"/>
      </c:dateAx>
      <c:valAx>
        <c:axId val="4973062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t-PT"/>
                  <a:t>Human resources</a:t>
                </a:r>
                <a:r>
                  <a:rPr lang="pt-PT" baseline="0"/>
                  <a:t> needed</a:t>
                </a:r>
                <a:endParaRPr lang="pt-PT"/>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284086479"/>
        <c:crosses val="autoZero"/>
        <c:crossBetween val="between"/>
      </c:valAx>
      <c:valAx>
        <c:axId val="1876276207"/>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rgbClr val="00B0F0"/>
                </a:solidFill>
                <a:latin typeface="+mn-lt"/>
                <a:ea typeface="+mn-ea"/>
                <a:cs typeface="+mn-cs"/>
              </a:defRPr>
            </a:pPr>
            <a:endParaRPr lang="en-US"/>
          </a:p>
        </c:txPr>
        <c:crossAx val="1691910783"/>
        <c:crosses val="max"/>
        <c:crossBetween val="between"/>
      </c:valAx>
      <c:dateAx>
        <c:axId val="1691910783"/>
        <c:scaling>
          <c:orientation val="minMax"/>
        </c:scaling>
        <c:delete val="1"/>
        <c:axPos val="b"/>
        <c:numFmt formatCode="m/d/yyyy" sourceLinked="1"/>
        <c:majorTickMark val="out"/>
        <c:minorTickMark val="none"/>
        <c:tickLblPos val="nextTo"/>
        <c:crossAx val="1876276207"/>
        <c:crosses val="autoZero"/>
        <c:auto val="1"/>
        <c:lblOffset val="100"/>
        <c:baseTimeUnit val="days"/>
      </c:dateAx>
      <c:spPr>
        <a:noFill/>
        <a:ln>
          <a:noFill/>
        </a:ln>
        <a:effectLst/>
      </c:spPr>
    </c:plotArea>
    <c:legend>
      <c:legendPos val="b"/>
      <c:layout>
        <c:manualLayout>
          <c:xMode val="edge"/>
          <c:yMode val="edge"/>
          <c:x val="1.3720663557831973E-2"/>
          <c:y val="0.63603470713114263"/>
          <c:w val="0.98014663877518404"/>
          <c:h val="0.33688445261258831"/>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436881625099384E-2"/>
          <c:y val="3.2008290517494722E-2"/>
          <c:w val="0.8314727377492942"/>
          <c:h val="0.71135072668155286"/>
        </c:manualLayout>
      </c:layout>
      <c:areaChart>
        <c:grouping val="standard"/>
        <c:varyColors val="0"/>
        <c:ser>
          <c:idx val="5"/>
          <c:order val="0"/>
          <c:tx>
            <c:strRef>
              <c:f>Calculation!$CM$2</c:f>
              <c:strCache>
                <c:ptCount val="1"/>
                <c:pt idx="0">
                  <c:v>Suspected people to trace contacts UpperBound</c:v>
                </c:pt>
              </c:strCache>
            </c:strRef>
          </c:tx>
          <c:spPr>
            <a:solidFill>
              <a:schemeClr val="accent6">
                <a:lumMod val="40000"/>
                <a:lumOff val="60000"/>
                <a:alpha val="40000"/>
              </a:schemeClr>
            </a:solidFill>
            <a:ln>
              <a:noFill/>
            </a:ln>
            <a:effectLst/>
          </c:spP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[0]!People_to_trace_contacts_UB</c:f>
              <c:numCache>
                <c:formatCode>General</c:formatCode>
                <c:ptCount val="365"/>
                <c:pt idx="0">
                  <c:v>31.739711230995585</c:v>
                </c:pt>
                <c:pt idx="1">
                  <c:v>44.115628088056845</c:v>
                </c:pt>
                <c:pt idx="2">
                  <c:v>61.606516920169746</c:v>
                </c:pt>
                <c:pt idx="3">
                  <c:v>86.295671446818517</c:v>
                </c:pt>
                <c:pt idx="4">
                  <c:v>121.11753136120784</c:v>
                </c:pt>
                <c:pt idx="5">
                  <c:v>170.2047648084307</c:v>
                </c:pt>
                <c:pt idx="6">
                  <c:v>239.37656151359113</c:v>
                </c:pt>
                <c:pt idx="7">
                  <c:v>336.82523721149403</c:v>
                </c:pt>
                <c:pt idx="8">
                  <c:v>474.08099689466673</c:v>
                </c:pt>
                <c:pt idx="9">
                  <c:v>667.36617351099221</c:v>
                </c:pt>
                <c:pt idx="10">
                  <c:v>922.55026038612868</c:v>
                </c:pt>
                <c:pt idx="11">
                  <c:v>1252.2730219101686</c:v>
                </c:pt>
                <c:pt idx="12">
                  <c:v>1668.7952348070867</c:v>
                </c:pt>
                <c:pt idx="13">
                  <c:v>2182.6174361784588</c:v>
                </c:pt>
                <c:pt idx="14">
                  <c:v>2800.7454033875697</c:v>
                </c:pt>
                <c:pt idx="15">
                  <c:v>3524.7174135762398</c:v>
                </c:pt>
                <c:pt idx="16">
                  <c:v>4348.5990504037354</c:v>
                </c:pt>
                <c:pt idx="17">
                  <c:v>5257.2374987367748</c:v>
                </c:pt>
                <c:pt idx="18">
                  <c:v>6225.1262662698691</c:v>
                </c:pt>
                <c:pt idx="19">
                  <c:v>7216.2382953006072</c:v>
                </c:pt>
                <c:pt idx="20">
                  <c:v>8372.9544529505565</c:v>
                </c:pt>
                <c:pt idx="21">
                  <c:v>9720.6406620785892</c:v>
                </c:pt>
                <c:pt idx="22">
                  <c:v>11288.229619165522</c:v>
                </c:pt>
                <c:pt idx="23">
                  <c:v>13108.559777038363</c:v>
                </c:pt>
                <c:pt idx="24">
                  <c:v>15218.688030665355</c:v>
                </c:pt>
                <c:pt idx="25">
                  <c:v>17660.146870430897</c:v>
                </c:pt>
                <c:pt idx="26">
                  <c:v>20479.105953694678</c:v>
                </c:pt>
                <c:pt idx="27">
                  <c:v>23726.384837815676</c:v>
                </c:pt>
                <c:pt idx="28">
                  <c:v>27457.248111803034</c:v>
                </c:pt>
                <c:pt idx="29">
                  <c:v>31730.896904212601</c:v>
                </c:pt>
                <c:pt idx="30">
                  <c:v>36609.552995714716</c:v>
                </c:pt>
                <c:pt idx="31">
                  <c:v>42157.015851532429</c:v>
                </c:pt>
                <c:pt idx="32">
                  <c:v>48436.562585350628</c:v>
                </c:pt>
                <c:pt idx="33">
                  <c:v>55508.061744548839</c:v>
                </c:pt>
                <c:pt idx="34">
                  <c:v>63424.191395469228</c:v>
                </c:pt>
                <c:pt idx="35">
                  <c:v>72225.699479010495</c:v>
                </c:pt>
                <c:pt idx="36">
                  <c:v>81935.729550261647</c:v>
                </c:pt>
                <c:pt idx="37">
                  <c:v>92553.365787939096</c:v>
                </c:pt>
                <c:pt idx="38">
                  <c:v>104046.7299138552</c:v>
                </c:pt>
                <c:pt idx="39">
                  <c:v>116346.18087259447</c:v>
                </c:pt>
                <c:pt idx="40">
                  <c:v>129338.40066476996</c:v>
                </c:pt>
                <c:pt idx="41">
                  <c:v>142862.35089698501</c:v>
                </c:pt>
                <c:pt idx="42">
                  <c:v>156708.18928841327</c:v>
                </c:pt>
                <c:pt idx="43">
                  <c:v>170620.16919436492</c:v>
                </c:pt>
                <c:pt idx="44">
                  <c:v>184304.24587450869</c:v>
                </c:pt>
                <c:pt idx="45">
                  <c:v>197440.56041627369</c:v>
                </c:pt>
                <c:pt idx="46">
                  <c:v>209700.21646548933</c:v>
                </c:pt>
                <c:pt idx="47">
                  <c:v>220764.93997179819</c:v>
                </c:pt>
                <c:pt idx="48">
                  <c:v>230347.5156418604</c:v>
                </c:pt>
                <c:pt idx="49">
                  <c:v>238210.53208679598</c:v>
                </c:pt>
                <c:pt idx="50">
                  <c:v>244181.08046182682</c:v>
                </c:pt>
                <c:pt idx="51">
                  <c:v>248159.64870802083</c:v>
                </c:pt>
                <c:pt idx="52">
                  <c:v>250122.39891812767</c:v>
                </c:pt>
                <c:pt idx="53">
                  <c:v>250117.06957861944</c:v>
                </c:pt>
                <c:pt idx="54">
                  <c:v>248253.65095239028</c:v>
                </c:pt>
                <c:pt idx="55">
                  <c:v>244691.55400016654</c:v>
                </c:pt>
                <c:pt idx="56">
                  <c:v>239625.16399597729</c:v>
                </c:pt>
                <c:pt idx="57">
                  <c:v>233269.48916090795</c:v>
                </c:pt>
                <c:pt idx="58">
                  <c:v>225847.20577134428</c:v>
                </c:pt>
                <c:pt idx="59">
                  <c:v>217577.90593271618</c:v>
                </c:pt>
                <c:pt idx="60">
                  <c:v>208669.88858620435</c:v>
                </c:pt>
                <c:pt idx="61">
                  <c:v>199314.46827457342</c:v>
                </c:pt>
                <c:pt idx="62">
                  <c:v>189682.53415704166</c:v>
                </c:pt>
                <c:pt idx="63">
                  <c:v>179922.96531303594</c:v>
                </c:pt>
                <c:pt idx="64">
                  <c:v>170162.47185435641</c:v>
                </c:pt>
                <c:pt idx="65">
                  <c:v>160506.45461533463</c:v>
                </c:pt>
                <c:pt idx="66">
                  <c:v>151040.53237195534</c:v>
                </c:pt>
                <c:pt idx="67">
                  <c:v>141832.45449497062</c:v>
                </c:pt>
                <c:pt idx="68">
                  <c:v>132934.18554462132</c:v>
                </c:pt>
                <c:pt idx="69">
                  <c:v>124384.0092957912</c:v>
                </c:pt>
                <c:pt idx="70">
                  <c:v>116208.54996657676</c:v>
                </c:pt>
                <c:pt idx="71">
                  <c:v>108424.64757957234</c:v>
                </c:pt>
                <c:pt idx="72">
                  <c:v>101041.0534275352</c:v>
                </c:pt>
                <c:pt idx="73">
                  <c:v>94059.93218431405</c:v>
                </c:pt>
                <c:pt idx="74">
                  <c:v>87478.171067902818</c:v>
                </c:pt>
                <c:pt idx="75">
                  <c:v>81288.505258256089</c:v>
                </c:pt>
                <c:pt idx="76">
                  <c:v>75480.473879043551</c:v>
                </c:pt>
                <c:pt idx="77">
                  <c:v>70041.22337189097</c:v>
                </c:pt>
                <c:pt idx="78">
                  <c:v>64956.175866458463</c:v>
                </c:pt>
                <c:pt idx="79">
                  <c:v>60209.579802144042</c:v>
                </c:pt>
                <c:pt idx="80">
                  <c:v>55784.959032859522</c:v>
                </c:pt>
                <c:pt idx="81">
                  <c:v>51665.47525496452</c:v>
                </c:pt>
                <c:pt idx="82">
                  <c:v>47834.217048744416</c:v>
                </c:pt>
                <c:pt idx="83">
                  <c:v>44274.427251123932</c:v>
                </c:pt>
                <c:pt idx="84">
                  <c:v>40969.678865186739</c:v>
                </c:pt>
                <c:pt idx="85">
                  <c:v>37904.008308267403</c:v>
                </c:pt>
                <c:pt idx="86">
                  <c:v>35062.013528559728</c:v>
                </c:pt>
                <c:pt idx="87">
                  <c:v>32428.923388302759</c:v>
                </c:pt>
                <c:pt idx="88">
                  <c:v>29990.643717765968</c:v>
                </c:pt>
                <c:pt idx="89">
                  <c:v>27733.784580727701</c:v>
                </c:pt>
                <c:pt idx="90">
                  <c:v>25645.672548075258</c:v>
                </c:pt>
                <c:pt idx="91">
                  <c:v>23714.351139390663</c:v>
                </c:pt>
                <c:pt idx="92">
                  <c:v>21928.572050495542</c:v>
                </c:pt>
                <c:pt idx="93">
                  <c:v>20277.779325999691</c:v>
                </c:pt>
                <c:pt idx="94">
                  <c:v>18752.088248850927</c:v>
                </c:pt>
                <c:pt idx="95">
                  <c:v>17342.260393661836</c:v>
                </c:pt>
                <c:pt idx="96">
                  <c:v>16039.676018264718</c:v>
                </c:pt>
                <c:pt idx="97">
                  <c:v>14836.304740646467</c:v>
                </c:pt>
                <c:pt idx="98">
                  <c:v>13724.675259287256</c:v>
                </c:pt>
                <c:pt idx="99">
                  <c:v>12697.84471808033</c:v>
                </c:pt>
                <c:pt idx="100">
                  <c:v>11749.368187326738</c:v>
                </c:pt>
                <c:pt idx="101">
                  <c:v>10873.268625492607</c:v>
                </c:pt>
                <c:pt idx="102">
                  <c:v>10064.007598738799</c:v>
                </c:pt>
                <c:pt idx="103">
                  <c:v>9316.4569635984863</c:v>
                </c:pt>
                <c:pt idx="104">
                  <c:v>8625.8716599077197</c:v>
                </c:pt>
                <c:pt idx="105">
                  <c:v>7987.8637139650127</c:v>
                </c:pt>
                <c:pt idx="106">
                  <c:v>7398.3775140265498</c:v>
                </c:pt>
                <c:pt idx="107">
                  <c:v>6853.6663900362728</c:v>
                </c:pt>
                <c:pt idx="108">
                  <c:v>6350.2705056413097</c:v>
                </c:pt>
                <c:pt idx="109">
                  <c:v>5884.9960519107326</c:v>
                </c:pt>
                <c:pt idx="110">
                  <c:v>5454.8957178539176</c:v>
                </c:pt>
                <c:pt idx="111">
                  <c:v>5057.2504020244596</c:v>
                </c:pt>
                <c:pt idx="112">
                  <c:v>4689.5521215697272</c:v>
                </c:pt>
                <c:pt idx="113">
                  <c:v>4349.4880694754293</c:v>
                </c:pt>
                <c:pt idx="114">
                  <c:v>4034.9257670421603</c:v>
                </c:pt>
                <c:pt idx="115">
                  <c:v>3743.8992564161908</c:v>
                </c:pt>
                <c:pt idx="116">
                  <c:v>3474.5962769889757</c:v>
                </c:pt>
                <c:pt idx="117">
                  <c:v>3225.3463694131497</c:v>
                </c:pt>
                <c:pt idx="118">
                  <c:v>2994.6098516555303</c:v>
                </c:pt>
                <c:pt idx="119">
                  <c:v>2780.9676127393291</c:v>
                </c:pt>
                <c:pt idx="120">
                  <c:v>2583.1116714825375</c:v>
                </c:pt>
                <c:pt idx="121">
                  <c:v>2399.83644950397</c:v>
                </c:pt>
                <c:pt idx="122">
                  <c:v>2230.0307099351576</c:v>
                </c:pt>
                <c:pt idx="123">
                  <c:v>2072.6701156000076</c:v>
                </c:pt>
                <c:pt idx="124">
                  <c:v>1926.8103628009769</c:v>
                </c:pt>
                <c:pt idx="125">
                  <c:v>1791.580849280514</c:v>
                </c:pt>
                <c:pt idx="126">
                  <c:v>1666.1788373325962</c:v>
                </c:pt>
                <c:pt idx="127">
                  <c:v>1549.8640754154856</c:v>
                </c:pt>
                <c:pt idx="128">
                  <c:v>1441.953843932911</c:v>
                </c:pt>
                <c:pt idx="129">
                  <c:v>1341.8183930914763</c:v>
                </c:pt>
                <c:pt idx="130">
                  <c:v>1248.8767428926724</c:v>
                </c:pt>
                <c:pt idx="131">
                  <c:v>1162.5928173770735</c:v>
                </c:pt>
                <c:pt idx="132">
                  <c:v>1082.4718871953235</c:v>
                </c:pt>
                <c:pt idx="133">
                  <c:v>1008.0572964303683</c:v>
                </c:pt>
                <c:pt idx="134">
                  <c:v>938.92745134812253</c:v>
                </c:pt>
                <c:pt idx="135">
                  <c:v>874.69305039630387</c:v>
                </c:pt>
                <c:pt idx="136">
                  <c:v>814.99453631824451</c:v>
                </c:pt>
                <c:pt idx="137">
                  <c:v>759.49975269072957</c:v>
                </c:pt>
                <c:pt idx="138">
                  <c:v>707.90178854596911</c:v>
                </c:pt>
                <c:pt idx="139">
                  <c:v>659.91699599862136</c:v>
                </c:pt>
                <c:pt idx="140">
                  <c:v>615.28316696463207</c:v>
                </c:pt>
                <c:pt idx="141">
                  <c:v>573.75785615310588</c:v>
                </c:pt>
                <c:pt idx="142">
                  <c:v>535.11683851717737</c:v>
                </c:pt>
                <c:pt idx="143">
                  <c:v>499.1526902896037</c:v>
                </c:pt>
                <c:pt idx="144">
                  <c:v>465.67348358997566</c:v>
                </c:pt>
                <c:pt idx="145">
                  <c:v>434.50158539980572</c:v>
                </c:pt>
                <c:pt idx="146">
                  <c:v>405.47255243085039</c:v>
                </c:pt>
                <c:pt idx="147">
                  <c:v>378.43411410602897</c:v>
                </c:pt>
                <c:pt idx="148">
                  <c:v>353.24523649624064</c:v>
                </c:pt>
                <c:pt idx="149">
                  <c:v>329.77526063549305</c:v>
                </c:pt>
                <c:pt idx="150">
                  <c:v>307.90310918005264</c:v>
                </c:pt>
                <c:pt idx="151">
                  <c:v>287.51655586126617</c:v>
                </c:pt>
                <c:pt idx="152">
                  <c:v>268.51155263800774</c:v>
                </c:pt>
                <c:pt idx="153">
                  <c:v>250.7916098755789</c:v>
                </c:pt>
                <c:pt idx="154">
                  <c:v>234.26722525132863</c:v>
                </c:pt>
                <c:pt idx="155">
                  <c:v>218.85535745330495</c:v>
                </c:pt>
                <c:pt idx="156">
                  <c:v>204.47894104627224</c:v>
                </c:pt>
                <c:pt idx="157">
                  <c:v>191.06643918844344</c:v>
                </c:pt>
                <c:pt idx="158">
                  <c:v>178.55143115152225</c:v>
                </c:pt>
                <c:pt idx="159">
                  <c:v>166.87223184164591</c:v>
                </c:pt>
                <c:pt idx="160">
                  <c:v>155.97154075873181</c:v>
                </c:pt>
                <c:pt idx="161">
                  <c:v>145.796118032587</c:v>
                </c:pt>
                <c:pt idx="162">
                  <c:v>136.29648537365611</c:v>
                </c:pt>
                <c:pt idx="163">
                  <c:v>127.42664995266637</c:v>
                </c:pt>
                <c:pt idx="164">
                  <c:v>119.14384938368029</c:v>
                </c:pt>
                <c:pt idx="165">
                  <c:v>111.4083161361541</c:v>
                </c:pt>
                <c:pt idx="166">
                  <c:v>104.18305983958761</c:v>
                </c:pt>
                <c:pt idx="167">
                  <c:v>97.43366606720015</c:v>
                </c:pt>
                <c:pt idx="168">
                  <c:v>91.128110300150553</c:v>
                </c:pt>
                <c:pt idx="169">
                  <c:v>85.236585884590099</c:v>
                </c:pt>
                <c:pt idx="170">
                  <c:v>79.731344880811804</c:v>
                </c:pt>
                <c:pt idx="171">
                  <c:v>74.58655080295641</c:v>
                </c:pt>
                <c:pt idx="172">
                  <c:v>69.778142321782369</c:v>
                </c:pt>
                <c:pt idx="173">
                  <c:v>65.283707079524447</c:v>
                </c:pt>
                <c:pt idx="174">
                  <c:v>61.082364838746386</c:v>
                </c:pt>
                <c:pt idx="175">
                  <c:v>57.154659239465936</c:v>
                </c:pt>
                <c:pt idx="176">
                  <c:v>53.482457509729109</c:v>
                </c:pt>
                <c:pt idx="177">
                  <c:v>50.048857516864437</c:v>
                </c:pt>
                <c:pt idx="178">
                  <c:v>46.838101598385983</c:v>
                </c:pt>
                <c:pt idx="179">
                  <c:v>43.835496661927337</c:v>
                </c:pt>
                <c:pt idx="180">
                  <c:v>41.027340071891224</c:v>
                </c:pt>
                <c:pt idx="181">
                  <c:v>38.400850892580067</c:v>
                </c:pt>
                <c:pt idx="182">
                  <c:v>35.944106079175761</c:v>
                </c:pt>
                <c:pt idx="183">
                  <c:v>33.645981248632758</c:v>
                </c:pt>
                <c:pt idx="184">
                  <c:v>31.49609568712593</c:v>
                </c:pt>
                <c:pt idx="185">
                  <c:v>29.484761277332325</c:v>
                </c:pt>
                <c:pt idx="186">
                  <c:v>27.602935057318788</c:v>
                </c:pt>
                <c:pt idx="187">
                  <c:v>25.842175137572685</c:v>
                </c:pt>
                <c:pt idx="188">
                  <c:v>24.194599735749321</c:v>
                </c:pt>
                <c:pt idx="189">
                  <c:v>22.652849091164413</c:v>
                </c:pt>
                <c:pt idx="190">
                  <c:v>21.210050057073421</c:v>
                </c:pt>
                <c:pt idx="191">
                  <c:v>19.859783168726533</c:v>
                </c:pt>
                <c:pt idx="192">
                  <c:v>18.596052009405344</c:v>
                </c:pt>
                <c:pt idx="193">
                  <c:v>17.413254710410531</c:v>
                </c:pt>
                <c:pt idx="194">
                  <c:v>16.306157425658444</c:v>
                </c:pt>
                <c:pt idx="195">
                  <c:v>15.269869644842114</c:v>
                </c:pt>
                <c:pt idx="196">
                  <c:v>14.299821205981894</c:v>
                </c:pt>
                <c:pt idx="197">
                  <c:v>13.391740894826784</c:v>
                </c:pt>
                <c:pt idx="198">
                  <c:v>12.541636508735685</c:v>
                </c:pt>
                <c:pt idx="199">
                  <c:v>11.745776287957954</c:v>
                </c:pt>
                <c:pt idx="200">
                  <c:v>11.000671614222352</c:v>
                </c:pt>
                <c:pt idx="201">
                  <c:v>10.303060887556576</c:v>
                </c:pt>
                <c:pt idx="202">
                  <c:v>9.6498944989919551</c:v>
                </c:pt>
                <c:pt idx="203">
                  <c:v>9.0383208218627082</c:v>
                </c:pt>
                <c:pt idx="204">
                  <c:v>8.4656731507995424</c:v>
                </c:pt>
                <c:pt idx="205">
                  <c:v>7.9294575212603977</c:v>
                </c:pt>
                <c:pt idx="206">
                  <c:v>7.4273413504956807</c:v>
                </c:pt>
                <c:pt idx="207">
                  <c:v>6.9571428402290163</c:v>
                </c:pt>
                <c:pt idx="208">
                  <c:v>6.5168210908207715</c:v>
                </c:pt>
                <c:pt idx="209">
                  <c:v>6.1044668766844401</c:v>
                </c:pt>
                <c:pt idx="210">
                  <c:v>5.718294036744906</c:v>
                </c:pt>
                <c:pt idx="211">
                  <c:v>5.3566314398548149</c:v>
                </c:pt>
                <c:pt idx="212">
                  <c:v>5.0179154842406026</c:v>
                </c:pt>
                <c:pt idx="213">
                  <c:v>4.7006830946445941</c:v>
                </c:pt>
                <c:pt idx="214">
                  <c:v>4.4035651829568661</c:v>
                </c:pt>
                <c:pt idx="215">
                  <c:v>4.1252805437266584</c:v>
                </c:pt>
                <c:pt idx="216">
                  <c:v>3.8646301496000928</c:v>
                </c:pt>
                <c:pt idx="217">
                  <c:v>3.62049182560177</c:v>
                </c:pt>
                <c:pt idx="218">
                  <c:v>3.3918152729105655</c:v>
                </c:pt>
                <c:pt idx="219">
                  <c:v>3.1776174193965327</c:v>
                </c:pt>
                <c:pt idx="220">
                  <c:v>2.9769780761244409</c:v>
                </c:pt>
                <c:pt idx="221">
                  <c:v>2.789035877092596</c:v>
                </c:pt>
                <c:pt idx="222">
                  <c:v>2.612984486769137</c:v>
                </c:pt>
                <c:pt idx="223">
                  <c:v>2.4480690533317766</c:v>
                </c:pt>
                <c:pt idx="224">
                  <c:v>2.2935828947549322</c:v>
                </c:pt>
                <c:pt idx="225">
                  <c:v>2.1488644003166586</c:v>
                </c:pt>
                <c:pt idx="226">
                  <c:v>2.0132941335140098</c:v>
                </c:pt>
                <c:pt idx="227">
                  <c:v>1.8862921246133504</c:v>
                </c:pt>
                <c:pt idx="228">
                  <c:v>1.7673153368843548</c:v>
                </c:pt>
                <c:pt idx="229">
                  <c:v>1.6558552995248521</c:v>
                </c:pt>
                <c:pt idx="230">
                  <c:v>1.5514358919462006</c:v>
                </c:pt>
                <c:pt idx="231">
                  <c:v>1.4536112726504959</c:v>
                </c:pt>
                <c:pt idx="232">
                  <c:v>1.3619639424241001</c:v>
                </c:pt>
                <c:pt idx="233">
                  <c:v>1.2761029305913751</c:v>
                </c:pt>
                <c:pt idx="234">
                  <c:v>1.1956621002226002</c:v>
                </c:pt>
                <c:pt idx="235">
                  <c:v>1.1202985624088249</c:v>
                </c:pt>
                <c:pt idx="236">
                  <c:v>1.0496911917092038</c:v>
                </c:pt>
                <c:pt idx="237">
                  <c:v>0.98353923800867449</c:v>
                </c:pt>
                <c:pt idx="238">
                  <c:v>0.92156102715310761</c:v>
                </c:pt>
                <c:pt idx="239">
                  <c:v>0.86349274516581531</c:v>
                </c:pt>
                <c:pt idx="240">
                  <c:v>0.80908730103422311</c:v>
                </c:pt>
                <c:pt idx="241">
                  <c:v>0.75811326087907793</c:v>
                </c:pt>
                <c:pt idx="242">
                  <c:v>0.71035385322916555</c:v>
                </c:pt>
                <c:pt idx="243">
                  <c:v>0.66560603460935297</c:v>
                </c:pt>
                <c:pt idx="244">
                  <c:v>0.62367961811266692</c:v>
                </c:pt>
                <c:pt idx="245">
                  <c:v>0.58439645514371941</c:v>
                </c:pt>
                <c:pt idx="246">
                  <c:v>0.54758967154287863</c:v>
                </c:pt>
                <c:pt idx="247">
                  <c:v>0.51310295081229207</c:v>
                </c:pt>
                <c:pt idx="248">
                  <c:v>0.48078986425194931</c:v>
                </c:pt>
                <c:pt idx="249">
                  <c:v>0.45051324364947193</c:v>
                </c:pt>
                <c:pt idx="250">
                  <c:v>0.42214459343968791</c:v>
                </c:pt>
                <c:pt idx="251">
                  <c:v>0.39556354072987054</c:v>
                </c:pt>
                <c:pt idx="252">
                  <c:v>0.37065732040815808</c:v>
                </c:pt>
                <c:pt idx="253">
                  <c:v>0.34732029350030447</c:v>
                </c:pt>
                <c:pt idx="254">
                  <c:v>0.32545349461319539</c:v>
                </c:pt>
                <c:pt idx="255">
                  <c:v>0.30496420990747347</c:v>
                </c:pt>
                <c:pt idx="256">
                  <c:v>0.28576558120758738</c:v>
                </c:pt>
                <c:pt idx="257">
                  <c:v>0.2677762349742972</c:v>
                </c:pt>
                <c:pt idx="258">
                  <c:v>0.25091993566155574</c:v>
                </c:pt>
                <c:pt idx="259">
                  <c:v>0.23512525984789837</c:v>
                </c:pt>
                <c:pt idx="260">
                  <c:v>0.22032529257917843</c:v>
                </c:pt>
                <c:pt idx="261">
                  <c:v>0.20645734186069636</c:v>
                </c:pt>
                <c:pt idx="262">
                  <c:v>0.19346267149194712</c:v>
                </c:pt>
                <c:pt idx="263">
                  <c:v>0.18128625158115383</c:v>
                </c:pt>
                <c:pt idx="264">
                  <c:v>0.16987652329813818</c:v>
                </c:pt>
                <c:pt idx="265">
                  <c:v>0.15918517995598189</c:v>
                </c:pt>
                <c:pt idx="266">
                  <c:v>0.14916696245390576</c:v>
                </c:pt>
                <c:pt idx="267">
                  <c:v>0.13977946496769245</c:v>
                </c:pt>
                <c:pt idx="268">
                  <c:v>0.13098295638943208</c:v>
                </c:pt>
                <c:pt idx="269">
                  <c:v>0.12274021041920749</c:v>
                </c:pt>
                <c:pt idx="270">
                  <c:v>0.11501634762719952</c:v>
                </c:pt>
                <c:pt idx="271">
                  <c:v>0.10777868728508946</c:v>
                </c:pt>
                <c:pt idx="272">
                  <c:v>0.10099660899391008</c:v>
                </c:pt>
                <c:pt idx="273">
                  <c:v>9.4641421957271848E-2</c:v>
                </c:pt>
                <c:pt idx="274">
                  <c:v>8.8686243812978974E-2</c:v>
                </c:pt>
                <c:pt idx="275">
                  <c:v>8.3105886226378919E-2</c:v>
                </c:pt>
                <c:pt idx="276">
                  <c:v>7.787674774070151E-2</c:v>
                </c:pt>
                <c:pt idx="277">
                  <c:v>7.2976714330117542E-2</c:v>
                </c:pt>
                <c:pt idx="278">
                  <c:v>6.8385065379121923E-2</c:v>
                </c:pt>
                <c:pt idx="279">
                  <c:v>6.4082385214996859E-2</c:v>
                </c:pt>
                <c:pt idx="280">
                  <c:v>6.0050481646211559E-2</c:v>
                </c:pt>
                <c:pt idx="281">
                  <c:v>5.6272308128612163E-2</c:v>
                </c:pt>
                <c:pt idx="282">
                  <c:v>5.2731892041522496E-2</c:v>
                </c:pt>
                <c:pt idx="283">
                  <c:v>4.9414266789294226E-2</c:v>
                </c:pt>
                <c:pt idx="284">
                  <c:v>4.630540834984366E-2</c:v>
                </c:pt>
                <c:pt idx="285">
                  <c:v>4.3392175992823551E-2</c:v>
                </c:pt>
                <c:pt idx="286">
                  <c:v>4.066225624842526E-2</c:v>
                </c:pt>
                <c:pt idx="287">
                  <c:v>3.8104111140524581E-2</c:v>
                </c:pt>
                <c:pt idx="288">
                  <c:v>3.570692975569565E-2</c:v>
                </c:pt>
                <c:pt idx="289">
                  <c:v>3.3460580806341927E-2</c:v>
                </c:pt>
                <c:pt idx="290">
                  <c:v>3.1355571945678326E-2</c:v>
                </c:pt>
                <c:pt idx="291">
                  <c:v>2.9383007796110389E-2</c:v>
                </c:pt>
                <c:pt idx="292">
                  <c:v>2.7534553346204672E-2</c:v>
                </c:pt>
                <c:pt idx="293">
                  <c:v>2.5802398163062706E-2</c:v>
                </c:pt>
                <c:pt idx="294">
                  <c:v>2.4179223681416437E-2</c:v>
                </c:pt>
                <c:pt idx="295">
                  <c:v>2.2658171755649867E-2</c:v>
                </c:pt>
                <c:pt idx="296">
                  <c:v>2.123281602192446E-2</c:v>
                </c:pt>
                <c:pt idx="297">
                  <c:v>1.9897134952662824E-2</c:v>
                </c:pt>
                <c:pt idx="298">
                  <c:v>1.8645485597419742E-2</c:v>
                </c:pt>
                <c:pt idx="299">
                  <c:v>1.7472580619054177E-2</c:v>
                </c:pt>
                <c:pt idx="300">
                  <c:v>1.6373464948731712E-2</c:v>
                </c:pt>
                <c:pt idx="301">
                  <c:v>1.5343495779508847E-2</c:v>
                </c:pt>
                <c:pt idx="302">
                  <c:v>1.4378322552394603E-2</c:v>
                </c:pt>
                <c:pt idx="303">
                  <c:v>1.3473867939723811E-2</c:v>
                </c:pt>
                <c:pt idx="304">
                  <c:v>1.2626312068969244E-2</c:v>
                </c:pt>
                <c:pt idx="305">
                  <c:v>1.1832074642538024E-2</c:v>
                </c:pt>
                <c:pt idx="306">
                  <c:v>1.1087801355793729E-2</c:v>
                </c:pt>
                <c:pt idx="307">
                  <c:v>1.0390348493682845E-2</c:v>
                </c:pt>
                <c:pt idx="308">
                  <c:v>9.7367702391277094E-3</c:v>
                </c:pt>
                <c:pt idx="309">
                  <c:v>9.1243065811921018E-3</c:v>
                </c:pt>
                <c:pt idx="310">
                  <c:v>8.5503707589599954E-3</c:v>
                </c:pt>
                <c:pt idx="311">
                  <c:v>8.0125386304145431E-3</c:v>
                </c:pt>
                <c:pt idx="312">
                  <c:v>7.5085392717761891E-3</c:v>
                </c:pt>
                <c:pt idx="313">
                  <c:v>7.0362438393545687E-3</c:v>
                </c:pt>
                <c:pt idx="314">
                  <c:v>6.5936578880735706E-3</c:v>
                </c:pt>
                <c:pt idx="315">
                  <c:v>6.17891244997959E-3</c:v>
                </c:pt>
                <c:pt idx="316">
                  <c:v>5.7902561722459776E-3</c:v>
                </c:pt>
                <c:pt idx="317">
                  <c:v>5.4260477393359785E-3</c:v>
                </c:pt>
                <c:pt idx="318">
                  <c:v>5.0847492202963874E-3</c:v>
                </c:pt>
                <c:pt idx="319">
                  <c:v>4.7649192445867313E-3</c:v>
                </c:pt>
                <c:pt idx="320">
                  <c:v>4.4652075297136173E-3</c:v>
                </c:pt>
                <c:pt idx="321">
                  <c:v>4.1843482826314027E-3</c:v>
                </c:pt>
                <c:pt idx="322">
                  <c:v>3.9211555997790016E-3</c:v>
                </c:pt>
                <c:pt idx="323">
                  <c:v>3.6745183230308506E-3</c:v>
                </c:pt>
                <c:pt idx="324">
                  <c:v>3.4433947406646891E-3</c:v>
                </c:pt>
                <c:pt idx="325">
                  <c:v>3.2268091570087517E-3</c:v>
                </c:pt>
                <c:pt idx="326">
                  <c:v>3.0238471316539977E-3</c:v>
                </c:pt>
                <c:pt idx="327">
                  <c:v>2.8336515294391648E-3</c:v>
                </c:pt>
                <c:pt idx="328">
                  <c:v>2.6554193001313686E-3</c:v>
                </c:pt>
                <c:pt idx="329">
                  <c:v>2.4883979107505391E-3</c:v>
                </c:pt>
                <c:pt idx="330">
                  <c:v>2.3318821346614187E-3</c:v>
                </c:pt>
                <c:pt idx="331">
                  <c:v>2.1852113291033815E-3</c:v>
                </c:pt>
                <c:pt idx="332">
                  <c:v>2.0477659808851184E-3</c:v>
                </c:pt>
                <c:pt idx="333">
                  <c:v>1.9189659362860607E-3</c:v>
                </c:pt>
                <c:pt idx="334">
                  <c:v>1.7982673018444295E-3</c:v>
                </c:pt>
                <c:pt idx="335">
                  <c:v>1.6851604918016092E-3</c:v>
                </c:pt>
                <c:pt idx="336">
                  <c:v>1.5791681361080306E-3</c:v>
                </c:pt>
                <c:pt idx="337">
                  <c:v>1.4798425282403691E-3</c:v>
                </c:pt>
                <c:pt idx="338">
                  <c:v>1.3867643323191691E-3</c:v>
                </c:pt>
                <c:pt idx="339">
                  <c:v>1.2995405827795846E-3</c:v>
                </c:pt>
                <c:pt idx="340">
                  <c:v>1.2178032187690928E-3</c:v>
                </c:pt>
                <c:pt idx="341">
                  <c:v>1.1412067610232877E-3</c:v>
                </c:pt>
                <c:pt idx="342">
                  <c:v>1.0694282292183948E-3</c:v>
                </c:pt>
                <c:pt idx="343">
                  <c:v>1.0021645573831577E-3</c:v>
                </c:pt>
                <c:pt idx="344">
                  <c:v>9.3913143919871196E-4</c:v>
                </c:pt>
                <c:pt idx="345">
                  <c:v>8.8006312550359682E-4</c:v>
                </c:pt>
                <c:pt idx="346">
                  <c:v>8.247098991899152E-4</c:v>
                </c:pt>
                <c:pt idx="347">
                  <c:v>7.7283848016227797E-4</c:v>
                </c:pt>
                <c:pt idx="348">
                  <c:v>7.2422954490142775E-4</c:v>
                </c:pt>
                <c:pt idx="349">
                  <c:v>6.7867783692985206E-4</c:v>
                </c:pt>
                <c:pt idx="350">
                  <c:v>6.3599142949570954E-4</c:v>
                </c:pt>
                <c:pt idx="351">
                  <c:v>5.959897232121616E-4</c:v>
                </c:pt>
                <c:pt idx="352">
                  <c:v>5.5850415413814911E-4</c:v>
                </c:pt>
                <c:pt idx="353">
                  <c:v>5.2337632084571391E-4</c:v>
                </c:pt>
                <c:pt idx="354">
                  <c:v>4.9045780490381409E-4</c:v>
                </c:pt>
                <c:pt idx="355">
                  <c:v>4.5960984196673308E-4</c:v>
                </c:pt>
                <c:pt idx="356">
                  <c:v>4.3070218901852196E-4</c:v>
                </c:pt>
                <c:pt idx="357">
                  <c:v>4.036126069340729E-4</c:v>
                </c:pt>
                <c:pt idx="358">
                  <c:v>3.7822689682516069E-4</c:v>
                </c:pt>
                <c:pt idx="359">
                  <c:v>3.5443792866972931E-4</c:v>
                </c:pt>
                <c:pt idx="360">
                  <c:v>3.3214510177230033E-4</c:v>
                </c:pt>
                <c:pt idx="361">
                  <c:v>3.1125452856644041E-4</c:v>
                </c:pt>
                <c:pt idx="362">
                  <c:v>2.9167786126078188E-4</c:v>
                </c:pt>
                <c:pt idx="363">
                  <c:v>2.7333257459664136E-4</c:v>
                </c:pt>
                <c:pt idx="364">
                  <c:v>2.5614104890070145E-4</c:v>
                </c:pt>
              </c:numCache>
            </c:numRef>
          </c:val>
          <c:extLst>
            <c:ext xmlns:c16="http://schemas.microsoft.com/office/drawing/2014/chart" uri="{C3380CC4-5D6E-409C-BE32-E72D297353CC}">
              <c16:uniqueId val="{00000001-13F9-448A-85FF-2863FEF27B96}"/>
            </c:ext>
          </c:extLst>
        </c:ser>
        <c:ser>
          <c:idx val="4"/>
          <c:order val="1"/>
          <c:tx>
            <c:strRef>
              <c:f>Calculation!$CL$2</c:f>
              <c:strCache>
                <c:ptCount val="1"/>
                <c:pt idx="0">
                  <c:v>Suspected people to trace contacts LowerBound</c:v>
                </c:pt>
              </c:strCache>
            </c:strRef>
          </c:tx>
          <c:spPr>
            <a:solidFill>
              <a:schemeClr val="bg1"/>
            </a:solidFill>
            <a:ln>
              <a:noFill/>
            </a:ln>
            <a:effectLst/>
          </c:spP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[0]!People_to_trace_contacts_LB</c:f>
              <c:numCache>
                <c:formatCode>General</c:formatCode>
                <c:ptCount val="365"/>
                <c:pt idx="0">
                  <c:v>23.459786562040215</c:v>
                </c:pt>
                <c:pt idx="1">
                  <c:v>32.607203369433321</c:v>
                </c:pt>
                <c:pt idx="2">
                  <c:v>45.535251636647203</c:v>
                </c:pt>
                <c:pt idx="3">
                  <c:v>63.783757156344123</c:v>
                </c:pt>
                <c:pt idx="4">
                  <c:v>89.5216536148058</c:v>
                </c:pt>
                <c:pt idx="5">
                  <c:v>125.80352181492705</c:v>
                </c:pt>
                <c:pt idx="6">
                  <c:v>176.93050198830647</c:v>
                </c:pt>
                <c:pt idx="7">
                  <c:v>248.95778402588689</c:v>
                </c:pt>
                <c:pt idx="8">
                  <c:v>350.40769335692761</c:v>
                </c:pt>
                <c:pt idx="9">
                  <c:v>493.27064998638559</c:v>
                </c:pt>
                <c:pt idx="10">
                  <c:v>681.8849750680082</c:v>
                </c:pt>
                <c:pt idx="11">
                  <c:v>925.59310315099424</c:v>
                </c:pt>
                <c:pt idx="12">
                  <c:v>1233.4573474661076</c:v>
                </c:pt>
                <c:pt idx="13">
                  <c:v>1613.2389745666869</c:v>
                </c:pt>
                <c:pt idx="14">
                  <c:v>2070.1161677212472</c:v>
                </c:pt>
                <c:pt idx="15">
                  <c:v>2605.2259143824381</c:v>
                </c:pt>
                <c:pt idx="16">
                  <c:v>3214.1819068201521</c:v>
                </c:pt>
                <c:pt idx="17">
                  <c:v>3885.7842381967471</c:v>
                </c:pt>
                <c:pt idx="18">
                  <c:v>4601.1802837646865</c:v>
                </c:pt>
                <c:pt idx="19">
                  <c:v>5333.7413487004496</c:v>
                </c:pt>
                <c:pt idx="20">
                  <c:v>6188.7054652243251</c:v>
                </c:pt>
                <c:pt idx="21">
                  <c:v>7184.8213589276529</c:v>
                </c:pt>
                <c:pt idx="22">
                  <c:v>8343.4740663397333</c:v>
                </c:pt>
                <c:pt idx="23">
                  <c:v>9688.9354873761822</c:v>
                </c:pt>
                <c:pt idx="24">
                  <c:v>11248.595500926567</c:v>
                </c:pt>
                <c:pt idx="25">
                  <c:v>13053.152034666315</c:v>
                </c:pt>
                <c:pt idx="26">
                  <c:v>15136.730487513458</c:v>
                </c:pt>
                <c:pt idx="27">
                  <c:v>17536.893140994198</c:v>
                </c:pt>
                <c:pt idx="28">
                  <c:v>20294.48773481094</c:v>
                </c:pt>
                <c:pt idx="29">
                  <c:v>23453.271624852794</c:v>
                </c:pt>
                <c:pt idx="30">
                  <c:v>27059.234822919574</c:v>
                </c:pt>
                <c:pt idx="31">
                  <c:v>31159.533455480494</c:v>
                </c:pt>
                <c:pt idx="32">
                  <c:v>35800.937563085245</c:v>
                </c:pt>
                <c:pt idx="33">
                  <c:v>41027.697811188278</c:v>
                </c:pt>
                <c:pt idx="34">
                  <c:v>46878.750161868564</c:v>
                </c:pt>
                <c:pt idx="35">
                  <c:v>53384.212658399061</c:v>
                </c:pt>
                <c:pt idx="36">
                  <c:v>60561.191406715137</c:v>
                </c:pt>
                <c:pt idx="37">
                  <c:v>68409.009495433245</c:v>
                </c:pt>
                <c:pt idx="38">
                  <c:v>76904.104718936462</c:v>
                </c:pt>
                <c:pt idx="39">
                  <c:v>85995.003253656789</c:v>
                </c:pt>
                <c:pt idx="40">
                  <c:v>95597.94831743867</c:v>
                </c:pt>
                <c:pt idx="41">
                  <c:v>105593.91153255415</c:v>
                </c:pt>
                <c:pt idx="42">
                  <c:v>115827.79208274026</c:v>
                </c:pt>
                <c:pt idx="43">
                  <c:v>126110.55983931319</c:v>
                </c:pt>
                <c:pt idx="44">
                  <c:v>136224.87738550644</c:v>
                </c:pt>
                <c:pt idx="45">
                  <c:v>145934.32726420229</c:v>
                </c:pt>
                <c:pt idx="46">
                  <c:v>154995.81217014429</c:v>
                </c:pt>
                <c:pt idx="47">
                  <c:v>163174.08606611172</c:v>
                </c:pt>
                <c:pt idx="48">
                  <c:v>170256.85938746203</c:v>
                </c:pt>
                <c:pt idx="49">
                  <c:v>176068.65415111009</c:v>
                </c:pt>
                <c:pt idx="50">
                  <c:v>180481.66816743722</c:v>
                </c:pt>
                <c:pt idx="51">
                  <c:v>183422.34904505889</c:v>
                </c:pt>
                <c:pt idx="52">
                  <c:v>184873.07746122481</c:v>
                </c:pt>
                <c:pt idx="53">
                  <c:v>184869.13838419699</c:v>
                </c:pt>
                <c:pt idx="54">
                  <c:v>183491.82896481021</c:v>
                </c:pt>
                <c:pt idx="55">
                  <c:v>180858.97469577528</c:v>
                </c:pt>
                <c:pt idx="56">
                  <c:v>177114.25164920063</c:v>
                </c:pt>
                <c:pt idx="57">
                  <c:v>172416.57894501893</c:v>
                </c:pt>
                <c:pt idx="58">
                  <c:v>166930.543396211</c:v>
                </c:pt>
                <c:pt idx="59">
                  <c:v>160818.45221113806</c:v>
                </c:pt>
                <c:pt idx="60">
                  <c:v>154234.26547675976</c:v>
                </c:pt>
                <c:pt idx="61">
                  <c:v>147319.38959424992</c:v>
                </c:pt>
                <c:pt idx="62">
                  <c:v>140200.13394216122</c:v>
                </c:pt>
                <c:pt idx="63">
                  <c:v>132986.53957920047</c:v>
                </c:pt>
                <c:pt idx="64">
                  <c:v>125772.26180539388</c:v>
                </c:pt>
                <c:pt idx="65">
                  <c:v>118635.20558524734</c:v>
                </c:pt>
                <c:pt idx="66">
                  <c:v>111638.65436188004</c:v>
                </c:pt>
                <c:pt idx="67">
                  <c:v>104832.6837571522</c:v>
                </c:pt>
                <c:pt idx="68">
                  <c:v>98255.702359067931</c:v>
                </c:pt>
                <c:pt idx="69">
                  <c:v>91936.006870802201</c:v>
                </c:pt>
                <c:pt idx="70">
                  <c:v>85893.276062252393</c:v>
                </c:pt>
                <c:pt idx="71">
                  <c:v>80139.956906640422</c:v>
                </c:pt>
                <c:pt idx="72">
                  <c:v>74682.517750786894</c:v>
                </c:pt>
                <c:pt idx="73">
                  <c:v>69522.558571014728</c:v>
                </c:pt>
                <c:pt idx="74">
                  <c:v>64657.778615406438</c:v>
                </c:pt>
                <c:pt idx="75">
                  <c:v>60082.808234363198</c:v>
                </c:pt>
                <c:pt idx="76">
                  <c:v>55789.915475814807</c:v>
                </c:pt>
                <c:pt idx="77">
                  <c:v>51769.599883571587</c:v>
                </c:pt>
                <c:pt idx="78">
                  <c:v>48011.086509991037</c:v>
                </c:pt>
                <c:pt idx="79">
                  <c:v>44502.732897236907</c:v>
                </c:pt>
                <c:pt idx="80">
                  <c:v>41232.361024287478</c:v>
                </c:pt>
                <c:pt idx="81">
                  <c:v>38187.52518845204</c:v>
                </c:pt>
                <c:pt idx="82">
                  <c:v>35355.725644724138</c:v>
                </c:pt>
                <c:pt idx="83">
                  <c:v>32724.57666387421</c:v>
                </c:pt>
                <c:pt idx="84">
                  <c:v>30281.936552529332</c:v>
                </c:pt>
                <c:pt idx="85">
                  <c:v>28016.0061408933</c:v>
                </c:pt>
                <c:pt idx="86">
                  <c:v>25915.401303718059</c:v>
                </c:pt>
                <c:pt idx="87">
                  <c:v>23969.204243528126</c:v>
                </c:pt>
                <c:pt idx="88">
                  <c:v>22166.997530522673</c:v>
                </c:pt>
                <c:pt idx="89">
                  <c:v>20498.884255320474</c:v>
                </c:pt>
                <c:pt idx="90">
                  <c:v>18955.49710075128</c:v>
                </c:pt>
                <c:pt idx="91">
                  <c:v>17527.998668245273</c:v>
                </c:pt>
                <c:pt idx="92">
                  <c:v>16208.074993844531</c:v>
                </c:pt>
                <c:pt idx="93">
                  <c:v>14987.923849651945</c:v>
                </c:pt>
                <c:pt idx="94">
                  <c:v>13860.239140455034</c:v>
                </c:pt>
                <c:pt idx="95">
                  <c:v>12818.192464880487</c:v>
                </c:pt>
                <c:pt idx="96">
                  <c:v>11855.412709152184</c:v>
                </c:pt>
                <c:pt idx="97">
                  <c:v>10965.964373521303</c:v>
                </c:pt>
                <c:pt idx="98">
                  <c:v>10144.325191647104</c:v>
                </c:pt>
                <c:pt idx="99">
                  <c:v>9385.363487276767</c:v>
                </c:pt>
                <c:pt idx="100">
                  <c:v>8684.3156167197631</c:v>
                </c:pt>
                <c:pt idx="101">
                  <c:v>8036.7637666684495</c:v>
                </c:pt>
                <c:pt idx="102">
                  <c:v>7438.6143121112873</c:v>
                </c:pt>
                <c:pt idx="103">
                  <c:v>6886.076886138012</c:v>
                </c:pt>
                <c:pt idx="104">
                  <c:v>6375.6442703665753</c:v>
                </c:pt>
                <c:pt idx="105">
                  <c:v>5904.073179887183</c:v>
                </c:pt>
                <c:pt idx="106">
                  <c:v>5468.3659886283194</c:v>
                </c:pt>
                <c:pt idx="107">
                  <c:v>5065.7534187224628</c:v>
                </c:pt>
                <c:pt idx="108">
                  <c:v>4693.6781998218376</c:v>
                </c:pt>
                <c:pt idx="109">
                  <c:v>4349.7796905427158</c:v>
                </c:pt>
                <c:pt idx="110">
                  <c:v>4031.8794436311568</c:v>
                </c:pt>
                <c:pt idx="111">
                  <c:v>3737.9676884528612</c:v>
                </c:pt>
                <c:pt idx="112">
                  <c:v>3466.1906985515379</c:v>
                </c:pt>
                <c:pt idx="113">
                  <c:v>3214.8390078731436</c:v>
                </c:pt>
                <c:pt idx="114">
                  <c:v>2982.336436509423</c:v>
                </c:pt>
                <c:pt idx="115">
                  <c:v>2767.2298851771848</c:v>
                </c:pt>
                <c:pt idx="116">
                  <c:v>2568.1798569048951</c:v>
                </c:pt>
                <c:pt idx="117">
                  <c:v>2383.95166434885</c:v>
                </c:pt>
                <c:pt idx="118">
                  <c:v>2213.4072816584353</c:v>
                </c:pt>
                <c:pt idx="119">
                  <c:v>2055.4978007203736</c:v>
                </c:pt>
                <c:pt idx="120">
                  <c:v>1909.2564528349192</c:v>
                </c:pt>
                <c:pt idx="121">
                  <c:v>1773.7921583290213</c:v>
                </c:pt>
                <c:pt idx="122">
                  <c:v>1648.2835682129426</c:v>
                </c:pt>
                <c:pt idx="123">
                  <c:v>1531.9735637043534</c:v>
                </c:pt>
                <c:pt idx="124">
                  <c:v>1424.1641812007222</c:v>
                </c:pt>
                <c:pt idx="125">
                  <c:v>1324.2119320769018</c:v>
                </c:pt>
                <c:pt idx="126">
                  <c:v>1231.5234884632234</c:v>
                </c:pt>
                <c:pt idx="127">
                  <c:v>1145.5517079157937</c:v>
                </c:pt>
                <c:pt idx="128">
                  <c:v>1065.7919716025865</c:v>
                </c:pt>
                <c:pt idx="129">
                  <c:v>991.77881228500428</c:v>
                </c:pt>
                <c:pt idx="130">
                  <c:v>923.08280996414919</c:v>
                </c:pt>
                <c:pt idx="131">
                  <c:v>859.30773458305441</c:v>
                </c:pt>
                <c:pt idx="132">
                  <c:v>800.08791662263047</c:v>
                </c:pt>
                <c:pt idx="133">
                  <c:v>745.08582779635924</c:v>
                </c:pt>
                <c:pt idx="134">
                  <c:v>693.98985534426458</c:v>
                </c:pt>
                <c:pt idx="135">
                  <c:v>646.51225464074639</c:v>
                </c:pt>
                <c:pt idx="136">
                  <c:v>602.3872659743547</c:v>
                </c:pt>
                <c:pt idx="137">
                  <c:v>561.36938242358281</c:v>
                </c:pt>
                <c:pt idx="138">
                  <c:v>523.23175675136849</c:v>
                </c:pt>
                <c:pt idx="139">
                  <c:v>487.76473617289406</c:v>
                </c:pt>
                <c:pt idx="140">
                  <c:v>454.77451471298895</c:v>
                </c:pt>
                <c:pt idx="141">
                  <c:v>424.08189367838264</c:v>
                </c:pt>
                <c:pt idx="142">
                  <c:v>395.52114151269632</c:v>
                </c:pt>
                <c:pt idx="143">
                  <c:v>368.93894499666362</c:v>
                </c:pt>
                <c:pt idx="144">
                  <c:v>344.19344439259072</c:v>
                </c:pt>
                <c:pt idx="145">
                  <c:v>321.15334573029122</c:v>
                </c:pt>
                <c:pt idx="146">
                  <c:v>299.69710397062858</c:v>
                </c:pt>
                <c:pt idx="147">
                  <c:v>279.71217129576053</c:v>
                </c:pt>
                <c:pt idx="148">
                  <c:v>261.09430523635177</c:v>
                </c:pt>
                <c:pt idx="149">
                  <c:v>243.7469317740601</c:v>
                </c:pt>
                <c:pt idx="150">
                  <c:v>227.58055895916934</c:v>
                </c:pt>
                <c:pt idx="151">
                  <c:v>212.51223694093588</c:v>
                </c:pt>
                <c:pt idx="152">
                  <c:v>198.46506064548399</c:v>
                </c:pt>
                <c:pt idx="153">
                  <c:v>185.36771164716703</c:v>
                </c:pt>
                <c:pt idx="154">
                  <c:v>173.15403605532987</c:v>
                </c:pt>
                <c:pt idx="155">
                  <c:v>161.76265550896454</c:v>
                </c:pt>
                <c:pt idx="156">
                  <c:v>151.13660859941862</c:v>
                </c:pt>
                <c:pt idx="157">
                  <c:v>141.22302026971906</c:v>
                </c:pt>
                <c:pt idx="158">
                  <c:v>131.97279693808167</c:v>
                </c:pt>
                <c:pt idx="159">
                  <c:v>123.34034527426003</c:v>
                </c:pt>
                <c:pt idx="160">
                  <c:v>115.28331273471483</c:v>
                </c:pt>
                <c:pt idx="161">
                  <c:v>107.76234811104257</c:v>
                </c:pt>
                <c:pt idx="162">
                  <c:v>100.74088049357191</c:v>
                </c:pt>
                <c:pt idx="163">
                  <c:v>94.184915182405589</c:v>
                </c:pt>
                <c:pt idx="164">
                  <c:v>88.062845196633262</c:v>
                </c:pt>
                <c:pt idx="165">
                  <c:v>82.345277144113894</c:v>
                </c:pt>
                <c:pt idx="166">
                  <c:v>77.004870316216937</c:v>
                </c:pt>
                <c:pt idx="167">
                  <c:v>72.016187962713161</c:v>
                </c:pt>
                <c:pt idx="168">
                  <c:v>67.355559787067804</c:v>
                </c:pt>
                <c:pt idx="169">
                  <c:v>63.000954784262248</c:v>
                </c:pt>
                <c:pt idx="170">
                  <c:v>58.931863607556551</c:v>
                </c:pt>
                <c:pt idx="171">
                  <c:v>55.129189723924306</c:v>
                </c:pt>
                <c:pt idx="172">
                  <c:v>51.575148672621758</c:v>
                </c:pt>
                <c:pt idx="173">
                  <c:v>48.253174797909374</c:v>
                </c:pt>
                <c:pt idx="174">
                  <c:v>45.147834880812546</c:v>
                </c:pt>
                <c:pt idx="175">
                  <c:v>42.2447481335183</c:v>
                </c:pt>
                <c:pt idx="176">
                  <c:v>39.53051207240847</c:v>
                </c:pt>
                <c:pt idx="177">
                  <c:v>36.992633816812848</c:v>
                </c:pt>
                <c:pt idx="178">
                  <c:v>34.619466398807035</c:v>
                </c:pt>
                <c:pt idx="179">
                  <c:v>32.400149706641947</c:v>
                </c:pt>
                <c:pt idx="180">
                  <c:v>30.324555705310903</c:v>
                </c:pt>
                <c:pt idx="181">
                  <c:v>28.383237616254831</c:v>
                </c:pt>
                <c:pt idx="182">
                  <c:v>26.567382754173387</c:v>
                </c:pt>
                <c:pt idx="183">
                  <c:v>24.868768748989432</c:v>
                </c:pt>
                <c:pt idx="184">
                  <c:v>23.279722899180037</c:v>
                </c:pt>
                <c:pt idx="185">
                  <c:v>21.793084422376065</c:v>
                </c:pt>
                <c:pt idx="186">
                  <c:v>20.402169390192149</c:v>
                </c:pt>
                <c:pt idx="187">
                  <c:v>19.100738145162421</c:v>
                </c:pt>
                <c:pt idx="188">
                  <c:v>17.882965022075584</c:v>
                </c:pt>
                <c:pt idx="189">
                  <c:v>16.743410197817177</c:v>
                </c:pt>
                <c:pt idx="190">
                  <c:v>15.676993520445572</c:v>
                </c:pt>
                <c:pt idx="191">
                  <c:v>14.678970168189176</c:v>
                </c:pt>
                <c:pt idx="192">
                  <c:v>13.744908006951777</c:v>
                </c:pt>
                <c:pt idx="193">
                  <c:v>12.870666525086046</c:v>
                </c:pt>
                <c:pt idx="194">
                  <c:v>12.052377227660589</c:v>
                </c:pt>
                <c:pt idx="195">
                  <c:v>11.28642538966591</c:v>
                </c:pt>
                <c:pt idx="196">
                  <c:v>10.569433065290966</c:v>
                </c:pt>
                <c:pt idx="197">
                  <c:v>9.8982432700893632</c:v>
                </c:pt>
                <c:pt idx="198">
                  <c:v>9.2699052455872462</c:v>
                </c:pt>
                <c:pt idx="199">
                  <c:v>8.6816607345776191</c:v>
                </c:pt>
                <c:pt idx="200">
                  <c:v>8.130931193120869</c:v>
                </c:pt>
                <c:pt idx="201">
                  <c:v>7.6153058734113825</c:v>
                </c:pt>
                <c:pt idx="202">
                  <c:v>7.1325307166462286</c:v>
                </c:pt>
                <c:pt idx="203">
                  <c:v>6.6804979987680895</c:v>
                </c:pt>
                <c:pt idx="204">
                  <c:v>6.2572366766779224</c:v>
                </c:pt>
                <c:pt idx="205">
                  <c:v>5.8609033852794248</c:v>
                </c:pt>
                <c:pt idx="206">
                  <c:v>5.4897740416707208</c:v>
                </c:pt>
                <c:pt idx="207">
                  <c:v>5.1422360123431856</c:v>
                </c:pt>
                <c:pt idx="208">
                  <c:v>4.8167808062588309</c:v>
                </c:pt>
                <c:pt idx="209">
                  <c:v>4.5119972566798037</c:v>
                </c:pt>
                <c:pt idx="210">
                  <c:v>4.2265651575940613</c:v>
                </c:pt>
                <c:pt idx="211">
                  <c:v>3.9592493251100809</c:v>
                </c:pt>
                <c:pt idx="212">
                  <c:v>3.7088940535691415</c:v>
                </c:pt>
                <c:pt idx="213">
                  <c:v>3.4744179395199177</c:v>
                </c:pt>
                <c:pt idx="214">
                  <c:v>3.2548090482724663</c:v>
                </c:pt>
                <c:pt idx="215">
                  <c:v>3.0491204018849216</c:v>
                </c:pt>
                <c:pt idx="216">
                  <c:v>2.8564657627478951</c:v>
                </c:pt>
                <c:pt idx="217">
                  <c:v>2.6760156971839173</c:v>
                </c:pt>
                <c:pt idx="218">
                  <c:v>2.5069938973686789</c:v>
                </c:pt>
                <c:pt idx="219">
                  <c:v>2.3486737447713502</c:v>
                </c:pt>
                <c:pt idx="220">
                  <c:v>2.2003750997441522</c:v>
                </c:pt>
                <c:pt idx="221">
                  <c:v>2.0614613004597451</c:v>
                </c:pt>
                <c:pt idx="222">
                  <c:v>1.9313363597858841</c:v>
                </c:pt>
                <c:pt idx="223">
                  <c:v>1.8094423437669656</c:v>
                </c:pt>
                <c:pt idx="224">
                  <c:v>1.6952569222101674</c:v>
                </c:pt>
                <c:pt idx="225">
                  <c:v>1.5882910784949216</c:v>
                </c:pt>
                <c:pt idx="226">
                  <c:v>1.4880869682494857</c:v>
                </c:pt>
                <c:pt idx="227">
                  <c:v>1.3942159181924765</c:v>
                </c:pt>
                <c:pt idx="228">
                  <c:v>1.3062765533493059</c:v>
                </c:pt>
                <c:pt idx="229">
                  <c:v>1.2238930474748908</c:v>
                </c:pt>
                <c:pt idx="230">
                  <c:v>1.1467134853515397</c:v>
                </c:pt>
                <c:pt idx="231">
                  <c:v>1.0744083319590623</c:v>
                </c:pt>
                <c:pt idx="232">
                  <c:v>1.0066690009221611</c:v>
                </c:pt>
                <c:pt idx="233">
                  <c:v>0.94320651391536425</c:v>
                </c:pt>
                <c:pt idx="234">
                  <c:v>0.88375024799061752</c:v>
                </c:pt>
                <c:pt idx="235">
                  <c:v>0.8280467635195663</c:v>
                </c:pt>
                <c:pt idx="236">
                  <c:v>0.77585870691549841</c:v>
                </c:pt>
                <c:pt idx="237">
                  <c:v>0.72696378461510724</c:v>
                </c:pt>
                <c:pt idx="238">
                  <c:v>0.68115380267838399</c:v>
                </c:pt>
                <c:pt idx="239">
                  <c:v>0.6382337681660375</c:v>
                </c:pt>
                <c:pt idx="240">
                  <c:v>0.59802104859051275</c:v>
                </c:pt>
                <c:pt idx="241">
                  <c:v>0.56034458412801413</c:v>
                </c:pt>
                <c:pt idx="242">
                  <c:v>0.5250441523867746</c:v>
                </c:pt>
                <c:pt idx="243">
                  <c:v>0.49196967775473915</c:v>
                </c:pt>
                <c:pt idx="244">
                  <c:v>0.46098058730066688</c:v>
                </c:pt>
                <c:pt idx="245">
                  <c:v>0.43194520597579267</c:v>
                </c:pt>
                <c:pt idx="246">
                  <c:v>0.40474019200995376</c:v>
                </c:pt>
                <c:pt idx="247">
                  <c:v>0.37925000712212892</c:v>
                </c:pt>
                <c:pt idx="248">
                  <c:v>0.35536642140361474</c:v>
                </c:pt>
                <c:pt idx="249">
                  <c:v>0.33298804965395756</c:v>
                </c:pt>
                <c:pt idx="250">
                  <c:v>0.31201991689020414</c:v>
                </c:pt>
                <c:pt idx="251">
                  <c:v>0.2923730518438174</c:v>
                </c:pt>
                <c:pt idx="252">
                  <c:v>0.27396410638863861</c:v>
                </c:pt>
                <c:pt idx="253">
                  <c:v>0.2567149995437033</c:v>
                </c:pt>
                <c:pt idx="254">
                  <c:v>0.24055258297497051</c:v>
                </c:pt>
                <c:pt idx="255">
                  <c:v>0.22540832906204561</c:v>
                </c:pt>
                <c:pt idx="256">
                  <c:v>0.21121803828386893</c:v>
                </c:pt>
                <c:pt idx="257">
                  <c:v>0.1979215649810023</c:v>
                </c:pt>
                <c:pt idx="258">
                  <c:v>0.18546256114114992</c:v>
                </c:pt>
                <c:pt idx="259">
                  <c:v>0.17378823553975098</c:v>
                </c:pt>
                <c:pt idx="260">
                  <c:v>0.16284912929765363</c:v>
                </c:pt>
                <c:pt idx="261">
                  <c:v>0.15259890485355818</c:v>
                </c:pt>
                <c:pt idx="262">
                  <c:v>0.14299414849404787</c:v>
                </c:pt>
                <c:pt idx="263">
                  <c:v>0.13399418595128762</c:v>
                </c:pt>
                <c:pt idx="264">
                  <c:v>0.12556090852471083</c:v>
                </c:pt>
                <c:pt idx="265">
                  <c:v>0.11765861127181271</c:v>
                </c:pt>
                <c:pt idx="266">
                  <c:v>0.11025384181375644</c:v>
                </c:pt>
                <c:pt idx="267">
                  <c:v>0.10331525671525094</c:v>
                </c:pt>
                <c:pt idx="268">
                  <c:v>9.6813489505232414E-2</c:v>
                </c:pt>
                <c:pt idx="269">
                  <c:v>9.0721025092457705E-2</c:v>
                </c:pt>
                <c:pt idx="270">
                  <c:v>8.5012083028799645E-2</c:v>
                </c:pt>
                <c:pt idx="271">
                  <c:v>7.9662507993326998E-2</c:v>
                </c:pt>
                <c:pt idx="272">
                  <c:v>7.4649667517237894E-2</c:v>
                </c:pt>
                <c:pt idx="273">
                  <c:v>6.9952355359722676E-2</c:v>
                </c:pt>
                <c:pt idx="274">
                  <c:v>6.5550701948723589E-2</c:v>
                </c:pt>
                <c:pt idx="275">
                  <c:v>6.1426089819497466E-2</c:v>
                </c:pt>
                <c:pt idx="276">
                  <c:v>5.7561074417040253E-2</c:v>
                </c:pt>
                <c:pt idx="277">
                  <c:v>5.3939310591826016E-2</c:v>
                </c:pt>
                <c:pt idx="278">
                  <c:v>5.0545483106307507E-2</c:v>
                </c:pt>
                <c:pt idx="279">
                  <c:v>4.7365241245867246E-2</c:v>
                </c:pt>
                <c:pt idx="280">
                  <c:v>4.4385138608069412E-2</c:v>
                </c:pt>
                <c:pt idx="281">
                  <c:v>4.1592575573322035E-2</c:v>
                </c:pt>
                <c:pt idx="282">
                  <c:v>3.8975746291560108E-2</c:v>
                </c:pt>
                <c:pt idx="283">
                  <c:v>3.6523588496434868E-2</c:v>
                </c:pt>
                <c:pt idx="284">
                  <c:v>3.4225736606406189E-2</c:v>
                </c:pt>
                <c:pt idx="285">
                  <c:v>3.207247790773915E-2</c:v>
                </c:pt>
                <c:pt idx="286">
                  <c:v>3.0054711140140411E-2</c:v>
                </c:pt>
                <c:pt idx="287">
                  <c:v>2.8163908234300778E-2</c:v>
                </c:pt>
                <c:pt idx="288">
                  <c:v>2.6392078515079395E-2</c:v>
                </c:pt>
                <c:pt idx="289">
                  <c:v>2.4731733639470121E-2</c:v>
                </c:pt>
                <c:pt idx="290">
                  <c:v>2.3175857525066592E-2</c:v>
                </c:pt>
                <c:pt idx="291">
                  <c:v>2.1717875327559855E-2</c:v>
                </c:pt>
                <c:pt idx="292">
                  <c:v>2.0351626386325195E-2</c:v>
                </c:pt>
                <c:pt idx="293">
                  <c:v>1.9071337772698524E-2</c:v>
                </c:pt>
                <c:pt idx="294">
                  <c:v>1.7871600112351279E-2</c:v>
                </c:pt>
                <c:pt idx="295">
                  <c:v>1.6747344341132512E-2</c:v>
                </c:pt>
                <c:pt idx="296">
                  <c:v>1.5693820537944166E-2</c:v>
                </c:pt>
                <c:pt idx="297">
                  <c:v>1.4706578008489915E-2</c:v>
                </c:pt>
                <c:pt idx="298">
                  <c:v>1.3781445876353722E-2</c:v>
                </c:pt>
                <c:pt idx="299">
                  <c:v>1.2914516109735697E-2</c:v>
                </c:pt>
                <c:pt idx="300">
                  <c:v>1.2102126266453876E-2</c:v>
                </c:pt>
                <c:pt idx="301">
                  <c:v>1.1340844706593495E-2</c:v>
                </c:pt>
                <c:pt idx="302">
                  <c:v>1.0627455799596012E-2</c:v>
                </c:pt>
                <c:pt idx="303">
                  <c:v>9.9589458684915134E-3</c:v>
                </c:pt>
                <c:pt idx="304">
                  <c:v>9.3324915292381377E-3</c:v>
                </c:pt>
                <c:pt idx="305">
                  <c:v>8.7454464749194098E-3</c:v>
                </c:pt>
                <c:pt idx="306">
                  <c:v>8.1953314368910183E-3</c:v>
                </c:pt>
                <c:pt idx="307">
                  <c:v>7.6798227996786247E-3</c:v>
                </c:pt>
                <c:pt idx="308">
                  <c:v>7.1967432202248291E-3</c:v>
                </c:pt>
                <c:pt idx="309">
                  <c:v>6.7440526904463368E-3</c:v>
                </c:pt>
                <c:pt idx="310">
                  <c:v>6.3198392566226058E-3</c:v>
                </c:pt>
                <c:pt idx="311">
                  <c:v>5.9223111616107495E-3</c:v>
                </c:pt>
                <c:pt idx="312">
                  <c:v>5.5497898965302271E-3</c:v>
                </c:pt>
                <c:pt idx="313">
                  <c:v>5.2007019682185941E-3</c:v>
                </c:pt>
                <c:pt idx="314">
                  <c:v>4.8735732216195959E-3</c:v>
                </c:pt>
                <c:pt idx="315">
                  <c:v>4.5670222456370884E-3</c:v>
                </c:pt>
                <c:pt idx="316">
                  <c:v>4.2797545620948535E-3</c:v>
                </c:pt>
                <c:pt idx="317">
                  <c:v>4.0105570247265928E-3</c:v>
                </c:pt>
                <c:pt idx="318">
                  <c:v>3.7582929019581994E-3</c:v>
                </c:pt>
                <c:pt idx="319">
                  <c:v>3.52189683295541E-3</c:v>
                </c:pt>
                <c:pt idx="320">
                  <c:v>3.3003707828318041E-3</c:v>
                </c:pt>
                <c:pt idx="321">
                  <c:v>3.0927791654232106E-3</c:v>
                </c:pt>
                <c:pt idx="322">
                  <c:v>2.8982454433149141E-3</c:v>
                </c:pt>
                <c:pt idx="323">
                  <c:v>2.715948325718455E-3</c:v>
                </c:pt>
                <c:pt idx="324">
                  <c:v>2.5451178517956401E-3</c:v>
                </c:pt>
                <c:pt idx="325">
                  <c:v>2.3850328551803818E-3</c:v>
                </c:pt>
                <c:pt idx="326">
                  <c:v>2.2350174451355636E-3</c:v>
                </c:pt>
                <c:pt idx="327">
                  <c:v>2.094438086976774E-3</c:v>
                </c:pt>
                <c:pt idx="328">
                  <c:v>1.9627012218362289E-3</c:v>
                </c:pt>
                <c:pt idx="329">
                  <c:v>1.8392506296851811E-3</c:v>
                </c:pt>
                <c:pt idx="330">
                  <c:v>1.7235650560540922E-3</c:v>
                </c:pt>
                <c:pt idx="331">
                  <c:v>1.6151561997720645E-3</c:v>
                </c:pt>
                <c:pt idx="332">
                  <c:v>1.5135661597846528E-3</c:v>
                </c:pt>
                <c:pt idx="333">
                  <c:v>1.4183661268201318E-3</c:v>
                </c:pt>
                <c:pt idx="334">
                  <c:v>1.3291540926676218E-3</c:v>
                </c:pt>
                <c:pt idx="335">
                  <c:v>1.2455534069837982E-3</c:v>
                </c:pt>
                <c:pt idx="336">
                  <c:v>1.1672112310363706E-3</c:v>
                </c:pt>
                <c:pt idx="337">
                  <c:v>1.093796651308099E-3</c:v>
                </c:pt>
                <c:pt idx="338">
                  <c:v>1.0249997238880816E-3</c:v>
                </c:pt>
                <c:pt idx="339">
                  <c:v>9.6052999596751918E-4</c:v>
                </c:pt>
                <c:pt idx="340">
                  <c:v>9.0011542256845988E-4</c:v>
                </c:pt>
                <c:pt idx="341">
                  <c:v>8.4350064945199529E-4</c:v>
                </c:pt>
                <c:pt idx="342">
                  <c:v>7.9044695203098756E-4</c:v>
                </c:pt>
                <c:pt idx="343">
                  <c:v>7.4073032502233402E-4</c:v>
                </c:pt>
                <c:pt idx="344">
                  <c:v>6.9414062897296105E-4</c:v>
                </c:pt>
                <c:pt idx="345">
                  <c:v>6.5048144058961509E-4</c:v>
                </c:pt>
                <c:pt idx="346">
                  <c:v>6.0956818635776342E-4</c:v>
                </c:pt>
                <c:pt idx="347">
                  <c:v>5.7122844185907506E-4</c:v>
                </c:pt>
                <c:pt idx="348">
                  <c:v>5.3530009840540313E-4</c:v>
                </c:pt>
                <c:pt idx="349">
                  <c:v>5.01631444687282E-4</c:v>
                </c:pt>
                <c:pt idx="350">
                  <c:v>4.7008062180117663E-4</c:v>
                </c:pt>
                <c:pt idx="351">
                  <c:v>4.4051414324377164E-4</c:v>
                </c:pt>
                <c:pt idx="352">
                  <c:v>4.1280741827602331E-4</c:v>
                </c:pt>
                <c:pt idx="353">
                  <c:v>3.8684336758161461E-4</c:v>
                </c:pt>
                <c:pt idx="354">
                  <c:v>3.6251229058107998E-4</c:v>
                </c:pt>
                <c:pt idx="355">
                  <c:v>3.3971162232323751E-4</c:v>
                </c:pt>
                <c:pt idx="356">
                  <c:v>3.1834509623108147E-4</c:v>
                </c:pt>
                <c:pt idx="357">
                  <c:v>2.9832236164692346E-4</c:v>
                </c:pt>
                <c:pt idx="358">
                  <c:v>2.7955901069685792E-4</c:v>
                </c:pt>
                <c:pt idx="359">
                  <c:v>2.619758603211043E-4</c:v>
                </c:pt>
                <c:pt idx="360">
                  <c:v>2.4549855348387416E-4</c:v>
                </c:pt>
                <c:pt idx="361">
                  <c:v>2.30057695027369E-4</c:v>
                </c:pt>
                <c:pt idx="362">
                  <c:v>2.1558798441014313E-4</c:v>
                </c:pt>
                <c:pt idx="363">
                  <c:v>2.0202842470186538E-4</c:v>
                </c:pt>
                <c:pt idx="364">
                  <c:v>1.8932164483964893E-4</c:v>
                </c:pt>
              </c:numCache>
            </c:numRef>
          </c:val>
          <c:extLst>
            <c:ext xmlns:c16="http://schemas.microsoft.com/office/drawing/2014/chart" uri="{C3380CC4-5D6E-409C-BE32-E72D297353CC}">
              <c16:uniqueId val="{00000000-13F9-448A-85FF-2863FEF27B96}"/>
            </c:ext>
          </c:extLst>
        </c:ser>
        <c:dLbls>
          <c:showLegendKey val="0"/>
          <c:showVal val="0"/>
          <c:showCatName val="0"/>
          <c:showSerName val="0"/>
          <c:showPercent val="0"/>
          <c:showBubbleSize val="0"/>
        </c:dLbls>
        <c:axId val="75912815"/>
        <c:axId val="1964904719"/>
      </c:areaChart>
      <c:lineChart>
        <c:grouping val="standard"/>
        <c:varyColors val="0"/>
        <c:ser>
          <c:idx val="3"/>
          <c:order val="4"/>
          <c:tx>
            <c:strRef>
              <c:f>Calculation!$CS$2</c:f>
              <c:strCache>
                <c:ptCount val="1"/>
                <c:pt idx="0">
                  <c:v>HR capacity to contact tracing</c:v>
                </c:pt>
              </c:strCache>
            </c:strRef>
          </c:tx>
          <c:spPr>
            <a:ln w="19050" cap="rnd">
              <a:solidFill>
                <a:srgbClr val="C00000"/>
              </a:solidFill>
              <a:prstDash val="dash"/>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[0]!HR_capacity_to_contact_tracing</c:f>
              <c:numCache>
                <c:formatCode>#,##0</c:formatCode>
                <c:ptCount val="365"/>
                <c:pt idx="0">
                  <c:v>12000</c:v>
                </c:pt>
                <c:pt idx="1">
                  <c:v>12000</c:v>
                </c:pt>
                <c:pt idx="2">
                  <c:v>12000</c:v>
                </c:pt>
                <c:pt idx="3">
                  <c:v>12000</c:v>
                </c:pt>
                <c:pt idx="4">
                  <c:v>12000</c:v>
                </c:pt>
                <c:pt idx="5">
                  <c:v>12000</c:v>
                </c:pt>
                <c:pt idx="6">
                  <c:v>12000</c:v>
                </c:pt>
                <c:pt idx="7">
                  <c:v>12000</c:v>
                </c:pt>
                <c:pt idx="8">
                  <c:v>12000</c:v>
                </c:pt>
                <c:pt idx="9">
                  <c:v>12000</c:v>
                </c:pt>
                <c:pt idx="10">
                  <c:v>12000</c:v>
                </c:pt>
                <c:pt idx="11">
                  <c:v>12000</c:v>
                </c:pt>
                <c:pt idx="12">
                  <c:v>12000</c:v>
                </c:pt>
                <c:pt idx="13">
                  <c:v>12000</c:v>
                </c:pt>
                <c:pt idx="14">
                  <c:v>12000</c:v>
                </c:pt>
                <c:pt idx="15">
                  <c:v>12000</c:v>
                </c:pt>
                <c:pt idx="16">
                  <c:v>12000</c:v>
                </c:pt>
                <c:pt idx="17">
                  <c:v>12000</c:v>
                </c:pt>
                <c:pt idx="18">
                  <c:v>12000</c:v>
                </c:pt>
                <c:pt idx="19">
                  <c:v>12000</c:v>
                </c:pt>
                <c:pt idx="20">
                  <c:v>12000</c:v>
                </c:pt>
                <c:pt idx="21">
                  <c:v>12000</c:v>
                </c:pt>
                <c:pt idx="22">
                  <c:v>12000</c:v>
                </c:pt>
                <c:pt idx="23">
                  <c:v>12000</c:v>
                </c:pt>
                <c:pt idx="24">
                  <c:v>12000</c:v>
                </c:pt>
                <c:pt idx="25">
                  <c:v>12000</c:v>
                </c:pt>
                <c:pt idx="26">
                  <c:v>12000</c:v>
                </c:pt>
                <c:pt idx="27">
                  <c:v>12000</c:v>
                </c:pt>
                <c:pt idx="28">
                  <c:v>12000</c:v>
                </c:pt>
                <c:pt idx="29">
                  <c:v>12000</c:v>
                </c:pt>
                <c:pt idx="30">
                  <c:v>12000</c:v>
                </c:pt>
                <c:pt idx="31">
                  <c:v>12000</c:v>
                </c:pt>
                <c:pt idx="32">
                  <c:v>12000</c:v>
                </c:pt>
                <c:pt idx="33">
                  <c:v>12000</c:v>
                </c:pt>
                <c:pt idx="34">
                  <c:v>12000</c:v>
                </c:pt>
                <c:pt idx="35">
                  <c:v>12000</c:v>
                </c:pt>
                <c:pt idx="36">
                  <c:v>12000</c:v>
                </c:pt>
                <c:pt idx="37">
                  <c:v>12000</c:v>
                </c:pt>
                <c:pt idx="38">
                  <c:v>12000</c:v>
                </c:pt>
                <c:pt idx="39">
                  <c:v>12000</c:v>
                </c:pt>
                <c:pt idx="40">
                  <c:v>12000</c:v>
                </c:pt>
                <c:pt idx="41">
                  <c:v>12000</c:v>
                </c:pt>
                <c:pt idx="42">
                  <c:v>12000</c:v>
                </c:pt>
                <c:pt idx="43">
                  <c:v>12000</c:v>
                </c:pt>
                <c:pt idx="44">
                  <c:v>12000</c:v>
                </c:pt>
                <c:pt idx="45">
                  <c:v>12000</c:v>
                </c:pt>
                <c:pt idx="46">
                  <c:v>12000</c:v>
                </c:pt>
                <c:pt idx="47">
                  <c:v>12000</c:v>
                </c:pt>
                <c:pt idx="48">
                  <c:v>12000</c:v>
                </c:pt>
                <c:pt idx="49">
                  <c:v>12000</c:v>
                </c:pt>
                <c:pt idx="50">
                  <c:v>12000</c:v>
                </c:pt>
                <c:pt idx="51">
                  <c:v>12000</c:v>
                </c:pt>
                <c:pt idx="52">
                  <c:v>12000</c:v>
                </c:pt>
                <c:pt idx="53">
                  <c:v>12000</c:v>
                </c:pt>
                <c:pt idx="54">
                  <c:v>12000</c:v>
                </c:pt>
                <c:pt idx="55">
                  <c:v>12000</c:v>
                </c:pt>
                <c:pt idx="56">
                  <c:v>12000</c:v>
                </c:pt>
                <c:pt idx="57">
                  <c:v>12000</c:v>
                </c:pt>
                <c:pt idx="58">
                  <c:v>12000</c:v>
                </c:pt>
                <c:pt idx="59">
                  <c:v>12000</c:v>
                </c:pt>
                <c:pt idx="60">
                  <c:v>12000</c:v>
                </c:pt>
                <c:pt idx="61">
                  <c:v>12000</c:v>
                </c:pt>
                <c:pt idx="62">
                  <c:v>12000</c:v>
                </c:pt>
                <c:pt idx="63">
                  <c:v>12000</c:v>
                </c:pt>
                <c:pt idx="64">
                  <c:v>12000</c:v>
                </c:pt>
                <c:pt idx="65">
                  <c:v>12000</c:v>
                </c:pt>
                <c:pt idx="66">
                  <c:v>12000</c:v>
                </c:pt>
                <c:pt idx="67">
                  <c:v>12000</c:v>
                </c:pt>
                <c:pt idx="68">
                  <c:v>12000</c:v>
                </c:pt>
                <c:pt idx="69">
                  <c:v>12000</c:v>
                </c:pt>
                <c:pt idx="70">
                  <c:v>12000</c:v>
                </c:pt>
                <c:pt idx="71">
                  <c:v>12000</c:v>
                </c:pt>
                <c:pt idx="72">
                  <c:v>12000</c:v>
                </c:pt>
                <c:pt idx="73">
                  <c:v>12000</c:v>
                </c:pt>
                <c:pt idx="74">
                  <c:v>12000</c:v>
                </c:pt>
                <c:pt idx="75">
                  <c:v>12000</c:v>
                </c:pt>
                <c:pt idx="76">
                  <c:v>12000</c:v>
                </c:pt>
                <c:pt idx="77">
                  <c:v>12000</c:v>
                </c:pt>
                <c:pt idx="78">
                  <c:v>12000</c:v>
                </c:pt>
                <c:pt idx="79">
                  <c:v>12000</c:v>
                </c:pt>
                <c:pt idx="80">
                  <c:v>12000</c:v>
                </c:pt>
                <c:pt idx="81">
                  <c:v>12000</c:v>
                </c:pt>
                <c:pt idx="82">
                  <c:v>12000</c:v>
                </c:pt>
                <c:pt idx="83">
                  <c:v>12000</c:v>
                </c:pt>
                <c:pt idx="84">
                  <c:v>12000</c:v>
                </c:pt>
                <c:pt idx="85">
                  <c:v>12000</c:v>
                </c:pt>
                <c:pt idx="86">
                  <c:v>12000</c:v>
                </c:pt>
                <c:pt idx="87">
                  <c:v>12000</c:v>
                </c:pt>
                <c:pt idx="88">
                  <c:v>12000</c:v>
                </c:pt>
                <c:pt idx="89">
                  <c:v>12000</c:v>
                </c:pt>
                <c:pt idx="90">
                  <c:v>12000</c:v>
                </c:pt>
                <c:pt idx="91">
                  <c:v>12000</c:v>
                </c:pt>
                <c:pt idx="92">
                  <c:v>12000</c:v>
                </c:pt>
                <c:pt idx="93">
                  <c:v>12000</c:v>
                </c:pt>
                <c:pt idx="94">
                  <c:v>12000</c:v>
                </c:pt>
                <c:pt idx="95">
                  <c:v>12000</c:v>
                </c:pt>
                <c:pt idx="96">
                  <c:v>12000</c:v>
                </c:pt>
                <c:pt idx="97">
                  <c:v>12000</c:v>
                </c:pt>
                <c:pt idx="98">
                  <c:v>12000</c:v>
                </c:pt>
                <c:pt idx="99">
                  <c:v>12000</c:v>
                </c:pt>
                <c:pt idx="100">
                  <c:v>12000</c:v>
                </c:pt>
                <c:pt idx="101">
                  <c:v>12000</c:v>
                </c:pt>
                <c:pt idx="102">
                  <c:v>12000</c:v>
                </c:pt>
                <c:pt idx="103">
                  <c:v>12000</c:v>
                </c:pt>
                <c:pt idx="104">
                  <c:v>12000</c:v>
                </c:pt>
                <c:pt idx="105">
                  <c:v>12000</c:v>
                </c:pt>
                <c:pt idx="106">
                  <c:v>12000</c:v>
                </c:pt>
                <c:pt idx="107">
                  <c:v>12000</c:v>
                </c:pt>
                <c:pt idx="108">
                  <c:v>12000</c:v>
                </c:pt>
                <c:pt idx="109">
                  <c:v>12000</c:v>
                </c:pt>
                <c:pt idx="110">
                  <c:v>12000</c:v>
                </c:pt>
                <c:pt idx="111">
                  <c:v>12000</c:v>
                </c:pt>
                <c:pt idx="112">
                  <c:v>12000</c:v>
                </c:pt>
                <c:pt idx="113">
                  <c:v>12000</c:v>
                </c:pt>
                <c:pt idx="114">
                  <c:v>12000</c:v>
                </c:pt>
                <c:pt idx="115">
                  <c:v>12000</c:v>
                </c:pt>
                <c:pt idx="116">
                  <c:v>12000</c:v>
                </c:pt>
                <c:pt idx="117">
                  <c:v>12000</c:v>
                </c:pt>
                <c:pt idx="118">
                  <c:v>12000</c:v>
                </c:pt>
                <c:pt idx="119">
                  <c:v>12000</c:v>
                </c:pt>
                <c:pt idx="120">
                  <c:v>12000</c:v>
                </c:pt>
                <c:pt idx="121">
                  <c:v>12000</c:v>
                </c:pt>
                <c:pt idx="122">
                  <c:v>12000</c:v>
                </c:pt>
                <c:pt idx="123">
                  <c:v>12000</c:v>
                </c:pt>
                <c:pt idx="124">
                  <c:v>12000</c:v>
                </c:pt>
                <c:pt idx="125">
                  <c:v>12000</c:v>
                </c:pt>
                <c:pt idx="126">
                  <c:v>12000</c:v>
                </c:pt>
                <c:pt idx="127">
                  <c:v>12000</c:v>
                </c:pt>
                <c:pt idx="128">
                  <c:v>12000</c:v>
                </c:pt>
                <c:pt idx="129">
                  <c:v>12000</c:v>
                </c:pt>
                <c:pt idx="130">
                  <c:v>12000</c:v>
                </c:pt>
                <c:pt idx="131">
                  <c:v>12000</c:v>
                </c:pt>
                <c:pt idx="132">
                  <c:v>12000</c:v>
                </c:pt>
                <c:pt idx="133">
                  <c:v>12000</c:v>
                </c:pt>
                <c:pt idx="134">
                  <c:v>12000</c:v>
                </c:pt>
                <c:pt idx="135">
                  <c:v>12000</c:v>
                </c:pt>
                <c:pt idx="136">
                  <c:v>12000</c:v>
                </c:pt>
                <c:pt idx="137">
                  <c:v>12000</c:v>
                </c:pt>
                <c:pt idx="138">
                  <c:v>12000</c:v>
                </c:pt>
                <c:pt idx="139">
                  <c:v>12000</c:v>
                </c:pt>
                <c:pt idx="140">
                  <c:v>12000</c:v>
                </c:pt>
                <c:pt idx="141">
                  <c:v>12000</c:v>
                </c:pt>
                <c:pt idx="142">
                  <c:v>12000</c:v>
                </c:pt>
                <c:pt idx="143">
                  <c:v>12000</c:v>
                </c:pt>
                <c:pt idx="144">
                  <c:v>12000</c:v>
                </c:pt>
                <c:pt idx="145">
                  <c:v>12000</c:v>
                </c:pt>
                <c:pt idx="146">
                  <c:v>12000</c:v>
                </c:pt>
                <c:pt idx="147">
                  <c:v>12000</c:v>
                </c:pt>
                <c:pt idx="148">
                  <c:v>12000</c:v>
                </c:pt>
                <c:pt idx="149">
                  <c:v>12000</c:v>
                </c:pt>
                <c:pt idx="150">
                  <c:v>12000</c:v>
                </c:pt>
                <c:pt idx="151">
                  <c:v>12000</c:v>
                </c:pt>
                <c:pt idx="152">
                  <c:v>12000</c:v>
                </c:pt>
                <c:pt idx="153">
                  <c:v>12000</c:v>
                </c:pt>
                <c:pt idx="154">
                  <c:v>12000</c:v>
                </c:pt>
                <c:pt idx="155">
                  <c:v>12000</c:v>
                </c:pt>
                <c:pt idx="156">
                  <c:v>12000</c:v>
                </c:pt>
                <c:pt idx="157">
                  <c:v>12000</c:v>
                </c:pt>
                <c:pt idx="158">
                  <c:v>12000</c:v>
                </c:pt>
                <c:pt idx="159">
                  <c:v>12000</c:v>
                </c:pt>
                <c:pt idx="160">
                  <c:v>12000</c:v>
                </c:pt>
                <c:pt idx="161">
                  <c:v>12000</c:v>
                </c:pt>
                <c:pt idx="162">
                  <c:v>12000</c:v>
                </c:pt>
                <c:pt idx="163">
                  <c:v>12000</c:v>
                </c:pt>
                <c:pt idx="164">
                  <c:v>12000</c:v>
                </c:pt>
                <c:pt idx="165">
                  <c:v>12000</c:v>
                </c:pt>
                <c:pt idx="166">
                  <c:v>12000</c:v>
                </c:pt>
                <c:pt idx="167">
                  <c:v>12000</c:v>
                </c:pt>
                <c:pt idx="168">
                  <c:v>12000</c:v>
                </c:pt>
                <c:pt idx="169">
                  <c:v>12000</c:v>
                </c:pt>
                <c:pt idx="170">
                  <c:v>12000</c:v>
                </c:pt>
                <c:pt idx="171">
                  <c:v>12000</c:v>
                </c:pt>
                <c:pt idx="172">
                  <c:v>12000</c:v>
                </c:pt>
                <c:pt idx="173">
                  <c:v>12000</c:v>
                </c:pt>
                <c:pt idx="174">
                  <c:v>12000</c:v>
                </c:pt>
                <c:pt idx="175">
                  <c:v>12000</c:v>
                </c:pt>
                <c:pt idx="176">
                  <c:v>12000</c:v>
                </c:pt>
                <c:pt idx="177">
                  <c:v>12000</c:v>
                </c:pt>
                <c:pt idx="178">
                  <c:v>12000</c:v>
                </c:pt>
                <c:pt idx="179">
                  <c:v>12000</c:v>
                </c:pt>
                <c:pt idx="180">
                  <c:v>12000</c:v>
                </c:pt>
                <c:pt idx="181">
                  <c:v>12000</c:v>
                </c:pt>
                <c:pt idx="182">
                  <c:v>12000</c:v>
                </c:pt>
                <c:pt idx="183">
                  <c:v>12000</c:v>
                </c:pt>
                <c:pt idx="184">
                  <c:v>12000</c:v>
                </c:pt>
                <c:pt idx="185">
                  <c:v>12000</c:v>
                </c:pt>
                <c:pt idx="186">
                  <c:v>12000</c:v>
                </c:pt>
                <c:pt idx="187">
                  <c:v>12000</c:v>
                </c:pt>
                <c:pt idx="188">
                  <c:v>12000</c:v>
                </c:pt>
                <c:pt idx="189">
                  <c:v>12000</c:v>
                </c:pt>
                <c:pt idx="190">
                  <c:v>12000</c:v>
                </c:pt>
                <c:pt idx="191">
                  <c:v>12000</c:v>
                </c:pt>
                <c:pt idx="192">
                  <c:v>12000</c:v>
                </c:pt>
                <c:pt idx="193">
                  <c:v>12000</c:v>
                </c:pt>
                <c:pt idx="194">
                  <c:v>12000</c:v>
                </c:pt>
                <c:pt idx="195">
                  <c:v>12000</c:v>
                </c:pt>
                <c:pt idx="196">
                  <c:v>12000</c:v>
                </c:pt>
                <c:pt idx="197">
                  <c:v>12000</c:v>
                </c:pt>
                <c:pt idx="198">
                  <c:v>12000</c:v>
                </c:pt>
                <c:pt idx="199">
                  <c:v>12000</c:v>
                </c:pt>
                <c:pt idx="200">
                  <c:v>12000</c:v>
                </c:pt>
                <c:pt idx="201">
                  <c:v>12000</c:v>
                </c:pt>
                <c:pt idx="202">
                  <c:v>12000</c:v>
                </c:pt>
                <c:pt idx="203">
                  <c:v>12000</c:v>
                </c:pt>
                <c:pt idx="204">
                  <c:v>12000</c:v>
                </c:pt>
                <c:pt idx="205">
                  <c:v>12000</c:v>
                </c:pt>
                <c:pt idx="206">
                  <c:v>12000</c:v>
                </c:pt>
                <c:pt idx="207">
                  <c:v>12000</c:v>
                </c:pt>
                <c:pt idx="208">
                  <c:v>12000</c:v>
                </c:pt>
                <c:pt idx="209">
                  <c:v>12000</c:v>
                </c:pt>
                <c:pt idx="210">
                  <c:v>12000</c:v>
                </c:pt>
                <c:pt idx="211">
                  <c:v>12000</c:v>
                </c:pt>
                <c:pt idx="212">
                  <c:v>12000</c:v>
                </c:pt>
                <c:pt idx="213">
                  <c:v>12000</c:v>
                </c:pt>
                <c:pt idx="214">
                  <c:v>12000</c:v>
                </c:pt>
                <c:pt idx="215">
                  <c:v>12000</c:v>
                </c:pt>
                <c:pt idx="216">
                  <c:v>12000</c:v>
                </c:pt>
                <c:pt idx="217">
                  <c:v>12000</c:v>
                </c:pt>
                <c:pt idx="218">
                  <c:v>12000</c:v>
                </c:pt>
                <c:pt idx="219">
                  <c:v>12000</c:v>
                </c:pt>
                <c:pt idx="220">
                  <c:v>12000</c:v>
                </c:pt>
                <c:pt idx="221">
                  <c:v>12000</c:v>
                </c:pt>
                <c:pt idx="222">
                  <c:v>12000</c:v>
                </c:pt>
                <c:pt idx="223">
                  <c:v>12000</c:v>
                </c:pt>
                <c:pt idx="224">
                  <c:v>12000</c:v>
                </c:pt>
                <c:pt idx="225">
                  <c:v>12000</c:v>
                </c:pt>
                <c:pt idx="226">
                  <c:v>12000</c:v>
                </c:pt>
                <c:pt idx="227">
                  <c:v>12000</c:v>
                </c:pt>
                <c:pt idx="228">
                  <c:v>12000</c:v>
                </c:pt>
                <c:pt idx="229">
                  <c:v>12000</c:v>
                </c:pt>
                <c:pt idx="230">
                  <c:v>12000</c:v>
                </c:pt>
                <c:pt idx="231">
                  <c:v>12000</c:v>
                </c:pt>
                <c:pt idx="232">
                  <c:v>12000</c:v>
                </c:pt>
                <c:pt idx="233">
                  <c:v>12000</c:v>
                </c:pt>
                <c:pt idx="234">
                  <c:v>12000</c:v>
                </c:pt>
                <c:pt idx="235">
                  <c:v>12000</c:v>
                </c:pt>
                <c:pt idx="236">
                  <c:v>12000</c:v>
                </c:pt>
                <c:pt idx="237">
                  <c:v>12000</c:v>
                </c:pt>
                <c:pt idx="238">
                  <c:v>12000</c:v>
                </c:pt>
                <c:pt idx="239">
                  <c:v>12000</c:v>
                </c:pt>
                <c:pt idx="240">
                  <c:v>12000</c:v>
                </c:pt>
                <c:pt idx="241">
                  <c:v>12000</c:v>
                </c:pt>
                <c:pt idx="242">
                  <c:v>12000</c:v>
                </c:pt>
                <c:pt idx="243">
                  <c:v>12000</c:v>
                </c:pt>
                <c:pt idx="244">
                  <c:v>12000</c:v>
                </c:pt>
                <c:pt idx="245">
                  <c:v>12000</c:v>
                </c:pt>
                <c:pt idx="246">
                  <c:v>12000</c:v>
                </c:pt>
                <c:pt idx="247">
                  <c:v>12000</c:v>
                </c:pt>
                <c:pt idx="248">
                  <c:v>12000</c:v>
                </c:pt>
                <c:pt idx="249">
                  <c:v>12000</c:v>
                </c:pt>
                <c:pt idx="250">
                  <c:v>12000</c:v>
                </c:pt>
                <c:pt idx="251">
                  <c:v>12000</c:v>
                </c:pt>
                <c:pt idx="252">
                  <c:v>12000</c:v>
                </c:pt>
                <c:pt idx="253">
                  <c:v>12000</c:v>
                </c:pt>
                <c:pt idx="254">
                  <c:v>12000</c:v>
                </c:pt>
                <c:pt idx="255">
                  <c:v>12000</c:v>
                </c:pt>
                <c:pt idx="256">
                  <c:v>12000</c:v>
                </c:pt>
                <c:pt idx="257">
                  <c:v>12000</c:v>
                </c:pt>
                <c:pt idx="258">
                  <c:v>12000</c:v>
                </c:pt>
                <c:pt idx="259">
                  <c:v>12000</c:v>
                </c:pt>
                <c:pt idx="260">
                  <c:v>12000</c:v>
                </c:pt>
                <c:pt idx="261">
                  <c:v>12000</c:v>
                </c:pt>
                <c:pt idx="262">
                  <c:v>12000</c:v>
                </c:pt>
                <c:pt idx="263">
                  <c:v>12000</c:v>
                </c:pt>
                <c:pt idx="264">
                  <c:v>12000</c:v>
                </c:pt>
                <c:pt idx="265">
                  <c:v>12000</c:v>
                </c:pt>
                <c:pt idx="266">
                  <c:v>12000</c:v>
                </c:pt>
                <c:pt idx="267">
                  <c:v>12000</c:v>
                </c:pt>
                <c:pt idx="268">
                  <c:v>12000</c:v>
                </c:pt>
                <c:pt idx="269">
                  <c:v>12000</c:v>
                </c:pt>
                <c:pt idx="270">
                  <c:v>12000</c:v>
                </c:pt>
                <c:pt idx="271">
                  <c:v>12000</c:v>
                </c:pt>
                <c:pt idx="272">
                  <c:v>12000</c:v>
                </c:pt>
                <c:pt idx="273">
                  <c:v>12000</c:v>
                </c:pt>
                <c:pt idx="274">
                  <c:v>12000</c:v>
                </c:pt>
                <c:pt idx="275">
                  <c:v>12000</c:v>
                </c:pt>
                <c:pt idx="276">
                  <c:v>12000</c:v>
                </c:pt>
                <c:pt idx="277">
                  <c:v>12000</c:v>
                </c:pt>
                <c:pt idx="278">
                  <c:v>12000</c:v>
                </c:pt>
                <c:pt idx="279">
                  <c:v>12000</c:v>
                </c:pt>
                <c:pt idx="280">
                  <c:v>12000</c:v>
                </c:pt>
                <c:pt idx="281">
                  <c:v>12000</c:v>
                </c:pt>
                <c:pt idx="282">
                  <c:v>12000</c:v>
                </c:pt>
                <c:pt idx="283">
                  <c:v>12000</c:v>
                </c:pt>
                <c:pt idx="284">
                  <c:v>12000</c:v>
                </c:pt>
                <c:pt idx="285">
                  <c:v>12000</c:v>
                </c:pt>
                <c:pt idx="286">
                  <c:v>12000</c:v>
                </c:pt>
                <c:pt idx="287">
                  <c:v>12000</c:v>
                </c:pt>
                <c:pt idx="288">
                  <c:v>12000</c:v>
                </c:pt>
                <c:pt idx="289">
                  <c:v>12000</c:v>
                </c:pt>
                <c:pt idx="290">
                  <c:v>12000</c:v>
                </c:pt>
                <c:pt idx="291">
                  <c:v>12000</c:v>
                </c:pt>
                <c:pt idx="292">
                  <c:v>12000</c:v>
                </c:pt>
                <c:pt idx="293">
                  <c:v>12000</c:v>
                </c:pt>
                <c:pt idx="294">
                  <c:v>12000</c:v>
                </c:pt>
                <c:pt idx="295">
                  <c:v>12000</c:v>
                </c:pt>
                <c:pt idx="296">
                  <c:v>12000</c:v>
                </c:pt>
                <c:pt idx="297">
                  <c:v>12000</c:v>
                </c:pt>
                <c:pt idx="298">
                  <c:v>12000</c:v>
                </c:pt>
                <c:pt idx="299">
                  <c:v>12000</c:v>
                </c:pt>
                <c:pt idx="300">
                  <c:v>12000</c:v>
                </c:pt>
                <c:pt idx="301">
                  <c:v>12000</c:v>
                </c:pt>
                <c:pt idx="302">
                  <c:v>12000</c:v>
                </c:pt>
                <c:pt idx="303">
                  <c:v>12000</c:v>
                </c:pt>
                <c:pt idx="304">
                  <c:v>12000</c:v>
                </c:pt>
                <c:pt idx="305">
                  <c:v>12000</c:v>
                </c:pt>
                <c:pt idx="306">
                  <c:v>12000</c:v>
                </c:pt>
                <c:pt idx="307">
                  <c:v>12000</c:v>
                </c:pt>
                <c:pt idx="308">
                  <c:v>12000</c:v>
                </c:pt>
                <c:pt idx="309">
                  <c:v>12000</c:v>
                </c:pt>
                <c:pt idx="310">
                  <c:v>12000</c:v>
                </c:pt>
                <c:pt idx="311">
                  <c:v>12000</c:v>
                </c:pt>
                <c:pt idx="312">
                  <c:v>12000</c:v>
                </c:pt>
                <c:pt idx="313">
                  <c:v>12000</c:v>
                </c:pt>
                <c:pt idx="314">
                  <c:v>12000</c:v>
                </c:pt>
                <c:pt idx="315">
                  <c:v>12000</c:v>
                </c:pt>
                <c:pt idx="316">
                  <c:v>12000</c:v>
                </c:pt>
                <c:pt idx="317">
                  <c:v>12000</c:v>
                </c:pt>
                <c:pt idx="318">
                  <c:v>12000</c:v>
                </c:pt>
                <c:pt idx="319">
                  <c:v>12000</c:v>
                </c:pt>
                <c:pt idx="320">
                  <c:v>12000</c:v>
                </c:pt>
                <c:pt idx="321">
                  <c:v>12000</c:v>
                </c:pt>
                <c:pt idx="322">
                  <c:v>12000</c:v>
                </c:pt>
                <c:pt idx="323">
                  <c:v>12000</c:v>
                </c:pt>
                <c:pt idx="324">
                  <c:v>12000</c:v>
                </c:pt>
                <c:pt idx="325">
                  <c:v>12000</c:v>
                </c:pt>
                <c:pt idx="326">
                  <c:v>12000</c:v>
                </c:pt>
                <c:pt idx="327">
                  <c:v>12000</c:v>
                </c:pt>
                <c:pt idx="328">
                  <c:v>12000</c:v>
                </c:pt>
                <c:pt idx="329">
                  <c:v>12000</c:v>
                </c:pt>
                <c:pt idx="330">
                  <c:v>12000</c:v>
                </c:pt>
                <c:pt idx="331">
                  <c:v>12000</c:v>
                </c:pt>
                <c:pt idx="332">
                  <c:v>12000</c:v>
                </c:pt>
                <c:pt idx="333">
                  <c:v>12000</c:v>
                </c:pt>
                <c:pt idx="334">
                  <c:v>12000</c:v>
                </c:pt>
                <c:pt idx="335">
                  <c:v>12000</c:v>
                </c:pt>
                <c:pt idx="336">
                  <c:v>12000</c:v>
                </c:pt>
                <c:pt idx="337">
                  <c:v>12000</c:v>
                </c:pt>
                <c:pt idx="338">
                  <c:v>12000</c:v>
                </c:pt>
                <c:pt idx="339">
                  <c:v>12000</c:v>
                </c:pt>
                <c:pt idx="340">
                  <c:v>12000</c:v>
                </c:pt>
                <c:pt idx="341">
                  <c:v>12000</c:v>
                </c:pt>
                <c:pt idx="342">
                  <c:v>12000</c:v>
                </c:pt>
                <c:pt idx="343">
                  <c:v>12000</c:v>
                </c:pt>
                <c:pt idx="344">
                  <c:v>12000</c:v>
                </c:pt>
                <c:pt idx="345">
                  <c:v>12000</c:v>
                </c:pt>
                <c:pt idx="346">
                  <c:v>12000</c:v>
                </c:pt>
                <c:pt idx="347">
                  <c:v>12000</c:v>
                </c:pt>
                <c:pt idx="348">
                  <c:v>12000</c:v>
                </c:pt>
                <c:pt idx="349">
                  <c:v>12000</c:v>
                </c:pt>
                <c:pt idx="350">
                  <c:v>12000</c:v>
                </c:pt>
                <c:pt idx="351">
                  <c:v>12000</c:v>
                </c:pt>
                <c:pt idx="352">
                  <c:v>12000</c:v>
                </c:pt>
                <c:pt idx="353">
                  <c:v>12000</c:v>
                </c:pt>
                <c:pt idx="354">
                  <c:v>12000</c:v>
                </c:pt>
                <c:pt idx="355">
                  <c:v>12000</c:v>
                </c:pt>
                <c:pt idx="356">
                  <c:v>12000</c:v>
                </c:pt>
                <c:pt idx="357">
                  <c:v>12000</c:v>
                </c:pt>
                <c:pt idx="358">
                  <c:v>12000</c:v>
                </c:pt>
                <c:pt idx="359">
                  <c:v>12000</c:v>
                </c:pt>
                <c:pt idx="360">
                  <c:v>12000</c:v>
                </c:pt>
                <c:pt idx="361">
                  <c:v>12000</c:v>
                </c:pt>
                <c:pt idx="362">
                  <c:v>12000</c:v>
                </c:pt>
                <c:pt idx="363">
                  <c:v>12000</c:v>
                </c:pt>
                <c:pt idx="364">
                  <c:v>12000</c:v>
                </c:pt>
              </c:numCache>
            </c:numRef>
          </c:val>
          <c:smooth val="0"/>
          <c:extLst>
            <c:ext xmlns:c16="http://schemas.microsoft.com/office/drawing/2014/chart" uri="{C3380CC4-5D6E-409C-BE32-E72D297353CC}">
              <c16:uniqueId val="{0000000C-A81B-4E80-8F85-CC933FDFE09D}"/>
            </c:ext>
          </c:extLst>
        </c:ser>
        <c:ser>
          <c:idx val="10"/>
          <c:order val="5"/>
          <c:tx>
            <c:strRef>
              <c:f>Calculation!$CP$2</c:f>
              <c:strCache>
                <c:ptCount val="1"/>
                <c:pt idx="0">
                  <c:v>Professionals needed to contact tracing</c:v>
                </c:pt>
              </c:strCache>
            </c:strRef>
          </c:tx>
          <c:spPr>
            <a:ln w="19050" cap="rnd">
              <a:solidFill>
                <a:srgbClr val="C00000"/>
              </a:solidFill>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[0]!Professionals_needed_contact_tracing</c:f>
              <c:numCache>
                <c:formatCode>General</c:formatCode>
                <c:ptCount val="365"/>
                <c:pt idx="0">
                  <c:v>2.6399497793035804</c:v>
                </c:pt>
                <c:pt idx="1">
                  <c:v>3.6979193046504402</c:v>
                </c:pt>
                <c:pt idx="2">
                  <c:v>5.1901329907424039</c:v>
                </c:pt>
                <c:pt idx="3">
                  <c:v>7.2937355242254442</c:v>
                </c:pt>
                <c:pt idx="4">
                  <c:v>10.258199638173652</c:v>
                </c:pt>
                <c:pt idx="5">
                  <c:v>14.434807344062794</c:v>
                </c:pt>
                <c:pt idx="6">
                  <c:v>20.318109713308001</c:v>
                </c:pt>
                <c:pt idx="7">
                  <c:v>28.604193551601462</c:v>
                </c:pt>
                <c:pt idx="8">
                  <c:v>40.272491496068014</c:v>
                </c:pt>
                <c:pt idx="9">
                  <c:v>56.700496651622991</c:v>
                </c:pt>
                <c:pt idx="10">
                  <c:v>76.877672253602498</c:v>
                </c:pt>
                <c:pt idx="11">
                  <c:v>102.26727555341846</c:v>
                </c:pt>
                <c:pt idx="12">
                  <c:v>133.41889722291569</c:v>
                </c:pt>
                <c:pt idx="13">
                  <c:v>170.62345515084456</c:v>
                </c:pt>
                <c:pt idx="14">
                  <c:v>213.78449553723124</c:v>
                </c:pt>
                <c:pt idx="15">
                  <c:v>262.292299676033</c:v>
                </c:pt>
                <c:pt idx="16">
                  <c:v>314.92217610936393</c:v>
                </c:pt>
                <c:pt idx="17">
                  <c:v>369.78194477323228</c:v>
                </c:pt>
                <c:pt idx="18">
                  <c:v>424.33308994424198</c:v>
                </c:pt>
                <c:pt idx="19">
                  <c:v>475.5038927976176</c:v>
                </c:pt>
                <c:pt idx="20">
                  <c:v>552.56745744941202</c:v>
                </c:pt>
                <c:pt idx="21">
                  <c:v>642.10668799203268</c:v>
                </c:pt>
                <c:pt idx="22">
                  <c:v>745.97710303807617</c:v>
                </c:pt>
                <c:pt idx="23">
                  <c:v>866.26686108507579</c:v>
                </c:pt>
                <c:pt idx="24">
                  <c:v>1005.3086941213447</c:v>
                </c:pt>
                <c:pt idx="25">
                  <c:v>1165.6854762351031</c:v>
                </c:pt>
                <c:pt idx="26">
                  <c:v>1350.2261229538144</c:v>
                </c:pt>
                <c:pt idx="27">
                  <c:v>1561.9875741140017</c:v>
                </c:pt>
                <c:pt idx="28">
                  <c:v>1804.2175701870865</c:v>
                </c:pt>
                <c:pt idx="29">
                  <c:v>2080.2918719503332</c:v>
                </c:pt>
                <c:pt idx="30">
                  <c:v>2393.6186477707201</c:v>
                </c:pt>
                <c:pt idx="31">
                  <c:v>2747.5022077596241</c:v>
                </c:pt>
                <c:pt idx="32">
                  <c:v>3144.9584647386573</c:v>
                </c:pt>
                <c:pt idx="33">
                  <c:v>3588.4759448863279</c:v>
                </c:pt>
                <c:pt idx="34">
                  <c:v>4079.7194677207071</c:v>
                </c:pt>
                <c:pt idx="35">
                  <c:v>4619.1794216126345</c:v>
                </c:pt>
                <c:pt idx="36">
                  <c:v>5205.7784218041925</c:v>
                </c:pt>
                <c:pt idx="37">
                  <c:v>5836.4592194349061</c:v>
                </c:pt>
                <c:pt idx="38">
                  <c:v>6505.7924428763563</c:v>
                </c:pt>
                <c:pt idx="39">
                  <c:v>7205.6583190641231</c:v>
                </c:pt>
                <c:pt idx="40">
                  <c:v>7925.0696411307745</c:v>
                </c:pt>
                <c:pt idx="41">
                  <c:v>8650.2091162348952</c:v>
                </c:pt>
                <c:pt idx="42">
                  <c:v>9364.7472421885341</c:v>
                </c:pt>
                <c:pt idx="43">
                  <c:v>10050.482244644758</c:v>
                </c:pt>
                <c:pt idx="44">
                  <c:v>10688.29983557669</c:v>
                </c:pt>
                <c:pt idx="45">
                  <c:v>11259.39189332651</c:v>
                </c:pt>
                <c:pt idx="46">
                  <c:v>11746.610950569091</c:v>
                </c:pt>
                <c:pt idx="47">
                  <c:v>12135.788542025362</c:v>
                </c:pt>
                <c:pt idx="48">
                  <c:v>12416.827628202733</c:v>
                </c:pt>
                <c:pt idx="49">
                  <c:v>12584.403621679394</c:v>
                </c:pt>
                <c:pt idx="50">
                  <c:v>12638.17345379717</c:v>
                </c:pt>
                <c:pt idx="51">
                  <c:v>12582.48187400096</c:v>
                </c:pt>
                <c:pt idx="52">
                  <c:v>12425.643799713507</c:v>
                </c:pt>
                <c:pt idx="53">
                  <c:v>12178.94649696827</c:v>
                </c:pt>
                <c:pt idx="54">
                  <c:v>11855.54101839726</c:v>
                </c:pt>
                <c:pt idx="55">
                  <c:v>11469.378315555747</c:v>
                </c:pt>
                <c:pt idx="56">
                  <c:v>11034.30349840998</c:v>
                </c:pt>
                <c:pt idx="57">
                  <c:v>10563.36888413988</c:v>
                </c:pt>
                <c:pt idx="58">
                  <c:v>10068.378013128793</c:v>
                </c:pt>
                <c:pt idx="59">
                  <c:v>9559.6378743214409</c:v>
                </c:pt>
                <c:pt idx="60">
                  <c:v>9045.8776199389085</c:v>
                </c:pt>
                <c:pt idx="61">
                  <c:v>8534.2866943489098</c:v>
                </c:pt>
                <c:pt idx="62">
                  <c:v>8030.6290433650092</c:v>
                </c:pt>
                <c:pt idx="63">
                  <c:v>7539.3983860810295</c:v>
                </c:pt>
                <c:pt idx="64">
                  <c:v>7063.989013734008</c:v>
                </c:pt>
                <c:pt idx="65">
                  <c:v>6606.8651965561767</c:v>
                </c:pt>
                <c:pt idx="66">
                  <c:v>6169.7191389416348</c:v>
                </c:pt>
                <c:pt idx="67">
                  <c:v>5753.6123803761384</c:v>
                </c:pt>
                <c:pt idx="68">
                  <c:v>5359.0988362160806</c:v>
                </c:pt>
                <c:pt idx="69">
                  <c:v>4986.329687593714</c:v>
                </c:pt>
                <c:pt idx="70">
                  <c:v>4635.1414388881894</c:v>
                </c:pt>
                <c:pt idx="71">
                  <c:v>4305.1289745455779</c:v>
                </c:pt>
                <c:pt idx="72">
                  <c:v>3995.7055948248908</c:v>
                </c:pt>
                <c:pt idx="73">
                  <c:v>3706.151950693687</c:v>
                </c:pt>
                <c:pt idx="74">
                  <c:v>3435.6556339472527</c:v>
                </c:pt>
                <c:pt idx="75">
                  <c:v>3183.3429720636614</c:v>
                </c:pt>
                <c:pt idx="76">
                  <c:v>2948.3043640172491</c:v>
                </c:pt>
                <c:pt idx="77">
                  <c:v>2729.6142919964527</c:v>
                </c:pt>
                <c:pt idx="78">
                  <c:v>2526.3469632516471</c:v>
                </c:pt>
                <c:pt idx="79">
                  <c:v>2337.5883788337314</c:v>
                </c:pt>
                <c:pt idx="80">
                  <c:v>2162.4454913592722</c:v>
                </c:pt>
                <c:pt idx="81">
                  <c:v>2000.0530002270714</c:v>
                </c:pt>
                <c:pt idx="82">
                  <c:v>1849.5782374208636</c:v>
                </c:pt>
                <c:pt idx="83">
                  <c:v>1710.2245175700775</c:v>
                </c:pt>
                <c:pt idx="84">
                  <c:v>1581.2332598917417</c:v>
                </c:pt>
                <c:pt idx="85">
                  <c:v>1461.885134840513</c:v>
                </c:pt>
                <c:pt idx="86">
                  <c:v>1351.500442888208</c:v>
                </c:pt>
                <c:pt idx="87">
                  <c:v>1249.438895259088</c:v>
                </c:pt>
                <c:pt idx="88">
                  <c:v>1155.0989353370403</c:v>
                </c:pt>
                <c:pt idx="89">
                  <c:v>1067.9167137280353</c:v>
                </c:pt>
                <c:pt idx="90">
                  <c:v>987.3648086871849</c:v>
                </c:pt>
                <c:pt idx="91">
                  <c:v>912.95076604808332</c:v>
                </c:pt>
                <c:pt idx="92">
                  <c:v>844.21551828421968</c:v>
                </c:pt>
                <c:pt idx="93">
                  <c:v>780.73173037267816</c:v>
                </c:pt>
                <c:pt idx="94">
                  <c:v>722.10211028367826</c:v>
                </c:pt>
                <c:pt idx="95">
                  <c:v>667.95771382420321</c:v>
                </c:pt>
                <c:pt idx="96">
                  <c:v>617.9562669266428</c:v>
                </c:pt>
                <c:pt idx="97">
                  <c:v>571.78052304276025</c:v>
                </c:pt>
                <c:pt idx="98">
                  <c:v>529.13666887335626</c:v>
                </c:pt>
                <c:pt idx="99">
                  <c:v>489.75278806843608</c:v>
                </c:pt>
                <c:pt idx="100">
                  <c:v>453.37738961893876</c:v>
                </c:pt>
                <c:pt idx="101">
                  <c:v>419.7780053247576</c:v>
                </c:pt>
                <c:pt idx="102">
                  <c:v>388.73985884941254</c:v>
                </c:pt>
                <c:pt idx="103">
                  <c:v>360.06460739244352</c:v>
                </c:pt>
                <c:pt idx="104">
                  <c:v>333.56915584640166</c:v>
                </c:pt>
                <c:pt idx="105">
                  <c:v>309.0845424054703</c:v>
                </c:pt>
                <c:pt idx="106">
                  <c:v>286.45489390812884</c:v>
                </c:pt>
                <c:pt idx="107">
                  <c:v>265.53644868472281</c:v>
                </c:pt>
                <c:pt idx="108">
                  <c:v>246.19664431568589</c:v>
                </c:pt>
                <c:pt idx="109">
                  <c:v>228.31326745199823</c:v>
                </c:pt>
                <c:pt idx="110">
                  <c:v>211.77366269185913</c:v>
                </c:pt>
                <c:pt idx="111">
                  <c:v>196.47399742080674</c:v>
                </c:pt>
                <c:pt idx="112">
                  <c:v>182.31857949775946</c:v>
                </c:pt>
                <c:pt idx="113">
                  <c:v>169.21922468612615</c:v>
                </c:pt>
                <c:pt idx="114">
                  <c:v>157.09467078606107</c:v>
                </c:pt>
                <c:pt idx="115">
                  <c:v>145.87003550362357</c:v>
                </c:pt>
                <c:pt idx="116">
                  <c:v>135.47631519466404</c:v>
                </c:pt>
                <c:pt idx="117">
                  <c:v>125.84992173584129</c:v>
                </c:pt>
                <c:pt idx="118">
                  <c:v>116.93225490053257</c:v>
                </c:pt>
                <c:pt idx="119">
                  <c:v>108.66930774736471</c:v>
                </c:pt>
                <c:pt idx="120">
                  <c:v>101.01130266264705</c:v>
                </c:pt>
                <c:pt idx="121">
                  <c:v>93.912355832442202</c:v>
                </c:pt>
                <c:pt idx="122">
                  <c:v>87.330168050834615</c:v>
                </c:pt>
                <c:pt idx="123">
                  <c:v>81.225739903772919</c:v>
                </c:pt>
                <c:pt idx="124">
                  <c:v>75.563109490255869</c:v>
                </c:pt>
                <c:pt idx="125">
                  <c:v>70.309110967619262</c:v>
                </c:pt>
                <c:pt idx="126">
                  <c:v>65.433152321848013</c:v>
                </c:pt>
                <c:pt idx="127">
                  <c:v>60.907010875828874</c:v>
                </c:pt>
                <c:pt idx="128">
                  <c:v>56.704645153697626</c:v>
                </c:pt>
                <c:pt idx="129">
                  <c:v>52.802021819092239</c:v>
                </c:pt>
                <c:pt idx="130">
                  <c:v>49.176956498575549</c:v>
                </c:pt>
                <c:pt idx="131">
                  <c:v>45.808967390321655</c:v>
                </c:pt>
                <c:pt idx="132">
                  <c:v>42.679140640666191</c:v>
                </c:pt>
                <c:pt idx="133">
                  <c:v>39.770006547780056</c:v>
                </c:pt>
                <c:pt idx="134">
                  <c:v>37.06542572491432</c:v>
                </c:pt>
                <c:pt idx="135">
                  <c:v>34.550484421853142</c:v>
                </c:pt>
                <c:pt idx="136">
                  <c:v>32.211398266592305</c:v>
                </c:pt>
                <c:pt idx="137">
                  <c:v>30.035423746364085</c:v>
                </c:pt>
                <c:pt idx="138">
                  <c:v>28.010776801503262</c:v>
                </c:pt>
                <c:pt idx="139">
                  <c:v>26.126557955743234</c:v>
                </c:pt>
                <c:pt idx="140">
                  <c:v>24.372683451412996</c:v>
                </c:pt>
                <c:pt idx="141">
                  <c:v>22.739821902360138</c:v>
                </c:pt>
                <c:pt idx="142">
                  <c:v>21.219336015120188</c:v>
                </c:pt>
                <c:pt idx="143">
                  <c:v>19.803228966475828</c:v>
                </c:pt>
                <c:pt idx="144">
                  <c:v>18.484095057645391</c:v>
                </c:pt>
                <c:pt idx="145">
                  <c:v>17.255074298264919</c:v>
                </c:pt>
                <c:pt idx="146">
                  <c:v>16.109810598780911</c:v>
                </c:pt>
                <c:pt idx="147">
                  <c:v>15.042413279272468</c:v>
                </c:pt>
                <c:pt idx="148">
                  <c:v>14.047421624330394</c:v>
                </c:pt>
                <c:pt idx="149">
                  <c:v>13.119772236208666</c:v>
                </c:pt>
                <c:pt idx="150">
                  <c:v>12.254768960434365</c:v>
                </c:pt>
                <c:pt idx="151">
                  <c:v>11.448055174196224</c:v>
                </c:pt>
                <c:pt idx="152">
                  <c:v>10.695588246590626</c:v>
                </c:pt>
                <c:pt idx="153">
                  <c:v>9.9936159958631858</c:v>
                </c:pt>
                <c:pt idx="154">
                  <c:v>9.3386549810281423</c:v>
                </c:pt>
                <c:pt idx="155">
                  <c:v>8.7274704821475382</c:v>
                </c:pt>
                <c:pt idx="156">
                  <c:v>8.1570580312856791</c:v>
                </c:pt>
                <c:pt idx="157">
                  <c:v>7.624626371326511</c:v>
                </c:pt>
                <c:pt idx="158">
                  <c:v>7.1275817279726894</c:v>
                </c:pt>
                <c:pt idx="159">
                  <c:v>6.6635132891391127</c:v>
                </c:pt>
                <c:pt idx="160">
                  <c:v>6.2301797969994359</c:v>
                </c:pt>
                <c:pt idx="161">
                  <c:v>5.8254971628347985</c:v>
                </c:pt>
                <c:pt idx="162">
                  <c:v>5.4475270243814728</c:v>
                </c:pt>
                <c:pt idx="163">
                  <c:v>5.0944661710667791</c:v>
                </c:pt>
                <c:pt idx="164">
                  <c:v>4.7646367683061737</c:v>
                </c:pt>
                <c:pt idx="165">
                  <c:v>4.4564773182442252</c:v>
                </c:pt>
                <c:pt idx="166">
                  <c:v>4.1685342994011609</c:v>
                </c:pt>
                <c:pt idx="167">
                  <c:v>3.8994544317734032</c:v>
                </c:pt>
                <c:pt idx="168">
                  <c:v>3.6479775185680778</c:v>
                </c:pt>
                <c:pt idx="169">
                  <c:v>3.4129298206055108</c:v>
                </c:pt>
                <c:pt idx="170">
                  <c:v>3.1932179206794671</c:v>
                </c:pt>
                <c:pt idx="171">
                  <c:v>2.9878230415255507</c:v>
                </c:pt>
                <c:pt idx="172">
                  <c:v>2.7957957815050012</c:v>
                </c:pt>
                <c:pt idx="173">
                  <c:v>2.6162512361462849</c:v>
                </c:pt>
                <c:pt idx="174">
                  <c:v>2.4483644767806587</c:v>
                </c:pt>
                <c:pt idx="175">
                  <c:v>2.291366357490181</c:v>
                </c:pt>
                <c:pt idx="176">
                  <c:v>2.1445396273588937</c:v>
                </c:pt>
                <c:pt idx="177">
                  <c:v>2.0072153234538219</c:v>
                </c:pt>
                <c:pt idx="178">
                  <c:v>1.8787694236945374</c:v>
                </c:pt>
                <c:pt idx="179">
                  <c:v>1.7586197410590307</c:v>
                </c:pt>
                <c:pt idx="180">
                  <c:v>1.6462230391832238</c:v>
                </c:pt>
                <c:pt idx="181">
                  <c:v>1.5410723549249363</c:v>
                </c:pt>
                <c:pt idx="182">
                  <c:v>1.4426945106988018</c:v>
                </c:pt>
                <c:pt idx="183">
                  <c:v>1.350647803761081</c:v>
                </c:pt>
                <c:pt idx="184">
                  <c:v>1.2645198588017983</c:v>
                </c:pt>
                <c:pt idx="185">
                  <c:v>1.1839256317568094</c:v>
                </c:pt>
                <c:pt idx="186">
                  <c:v>1.1085055543720892</c:v>
                </c:pt>
                <c:pt idx="187">
                  <c:v>1.0379238080527227</c:v>
                </c:pt>
                <c:pt idx="188">
                  <c:v>0.97186671942556346</c:v>
                </c:pt>
                <c:pt idx="189">
                  <c:v>0.91004126633476534</c:v>
                </c:pt>
                <c:pt idx="190">
                  <c:v>0.85217368894522505</c:v>
                </c:pt>
                <c:pt idx="191">
                  <c:v>0.79800819611020313</c:v>
                </c:pt>
                <c:pt idx="192">
                  <c:v>0.74730576137778104</c:v>
                </c:pt>
                <c:pt idx="193">
                  <c:v>0.69984300237194508</c:v>
                </c:pt>
                <c:pt idx="194">
                  <c:v>0.65541113637614967</c:v>
                </c:pt>
                <c:pt idx="195">
                  <c:v>0.61381500841183201</c:v>
                </c:pt>
                <c:pt idx="196">
                  <c:v>0.57487218464270817</c:v>
                </c:pt>
                <c:pt idx="197">
                  <c:v>0.53841210895996883</c:v>
                </c:pt>
                <c:pt idx="198">
                  <c:v>0.50427531555833038</c:v>
                </c:pt>
                <c:pt idx="199">
                  <c:v>0.47231269594230646</c:v>
                </c:pt>
                <c:pt idx="200">
                  <c:v>0.44238481511176064</c:v>
                </c:pt>
                <c:pt idx="201">
                  <c:v>0.41436127396808398</c:v>
                </c:pt>
                <c:pt idx="202">
                  <c:v>0.38812011477412539</c:v>
                </c:pt>
                <c:pt idx="203">
                  <c:v>0.36354726653713071</c:v>
                </c:pt>
                <c:pt idx="204">
                  <c:v>0.34053602766232899</c:v>
                </c:pt>
                <c:pt idx="205">
                  <c:v>0.31898658307560462</c:v>
                </c:pt>
                <c:pt idx="206">
                  <c:v>0.29880555394577285</c:v>
                </c:pt>
                <c:pt idx="207">
                  <c:v>0.27990557702123942</c:v>
                </c:pt>
                <c:pt idx="208">
                  <c:v>0.26220491232276177</c:v>
                </c:pt>
                <c:pt idx="209">
                  <c:v>0.24562707674669293</c:v>
                </c:pt>
                <c:pt idx="210">
                  <c:v>0.23010050183167111</c:v>
                </c:pt>
                <c:pt idx="211">
                  <c:v>0.21555821450408405</c:v>
                </c:pt>
                <c:pt idx="212">
                  <c:v>0.20193753870350181</c:v>
                </c:pt>
                <c:pt idx="213">
                  <c:v>0.18917981669414957</c:v>
                </c:pt>
                <c:pt idx="214">
                  <c:v>0.17723014866308834</c:v>
                </c:pt>
                <c:pt idx="215">
                  <c:v>0.16603714991264609</c:v>
                </c:pt>
                <c:pt idx="216">
                  <c:v>0.15555272315076502</c:v>
                </c:pt>
                <c:pt idx="217">
                  <c:v>0.1457318465895136</c:v>
                </c:pt>
                <c:pt idx="218">
                  <c:v>0.13653237538735499</c:v>
                </c:pt>
                <c:pt idx="219">
                  <c:v>0.12791485615668272</c:v>
                </c:pt>
                <c:pt idx="220">
                  <c:v>0.11984235376677171</c:v>
                </c:pt>
                <c:pt idx="221">
                  <c:v>0.1122802890926954</c:v>
                </c:pt>
                <c:pt idx="222">
                  <c:v>0.10519628787173355</c:v>
                </c:pt>
                <c:pt idx="223">
                  <c:v>9.8560038757912666E-2</c:v>
                </c:pt>
                <c:pt idx="224">
                  <c:v>9.2343161105400556E-2</c:v>
                </c:pt>
                <c:pt idx="225">
                  <c:v>8.6519081059670808E-2</c:v>
                </c:pt>
                <c:pt idx="226">
                  <c:v>8.1062915701915803E-2</c:v>
                </c:pt>
                <c:pt idx="227">
                  <c:v>7.5951364953611031E-2</c:v>
                </c:pt>
                <c:pt idx="228">
                  <c:v>7.1162609941346544E-2</c:v>
                </c:pt>
                <c:pt idx="229">
                  <c:v>6.6676218603150705E-2</c:v>
                </c:pt>
                <c:pt idx="230">
                  <c:v>6.2473056745792552E-2</c:v>
                </c:pt>
                <c:pt idx="231">
                  <c:v>5.8535205295518526E-2</c:v>
                </c:pt>
                <c:pt idx="232">
                  <c:v>5.4845882802737937E-2</c:v>
                </c:pt>
                <c:pt idx="233">
                  <c:v>5.1389372529743113E-2</c:v>
                </c:pt>
                <c:pt idx="234">
                  <c:v>4.8150954816836559E-2</c:v>
                </c:pt>
                <c:pt idx="235">
                  <c:v>4.511684352148744E-2</c:v>
                </c:pt>
                <c:pt idx="236">
                  <c:v>4.2274126395626048E-2</c:v>
                </c:pt>
                <c:pt idx="237">
                  <c:v>3.9610709561399608E-2</c:v>
                </c:pt>
                <c:pt idx="238">
                  <c:v>3.7115265354236877E-2</c:v>
                </c:pt>
                <c:pt idx="239">
                  <c:v>3.4777183585317881E-2</c:v>
                </c:pt>
                <c:pt idx="240">
                  <c:v>3.2586526002580177E-2</c:v>
                </c:pt>
                <c:pt idx="241">
                  <c:v>3.0533983327728217E-2</c:v>
                </c:pt>
                <c:pt idx="242">
                  <c:v>2.8610835721083392E-2</c:v>
                </c:pt>
                <c:pt idx="243">
                  <c:v>2.6808914832061524E-2</c:v>
                </c:pt>
                <c:pt idx="244">
                  <c:v>2.5120569251118746E-2</c:v>
                </c:pt>
                <c:pt idx="245">
                  <c:v>2.3538631322191188E-2</c:v>
                </c:pt>
                <c:pt idx="246">
                  <c:v>2.2056386754678366E-2</c:v>
                </c:pt>
                <c:pt idx="247">
                  <c:v>2.0667545617638165E-2</c:v>
                </c:pt>
                <c:pt idx="248">
                  <c:v>1.9366215594278098E-2</c:v>
                </c:pt>
                <c:pt idx="249">
                  <c:v>1.8146876763142337E-2</c:v>
                </c:pt>
                <c:pt idx="250">
                  <c:v>1.7004357915142272E-2</c:v>
                </c:pt>
                <c:pt idx="251">
                  <c:v>1.5933814513616574E-2</c:v>
                </c:pt>
                <c:pt idx="252">
                  <c:v>1.4930708014374133E-2</c:v>
                </c:pt>
                <c:pt idx="253">
                  <c:v>1.399078657503142E-2</c:v>
                </c:pt>
                <c:pt idx="254">
                  <c:v>1.3110066659648024E-2</c:v>
                </c:pt>
                <c:pt idx="255">
                  <c:v>1.2284816310603963E-2</c:v>
                </c:pt>
                <c:pt idx="256">
                  <c:v>1.1511539143340258E-2</c:v>
                </c:pt>
                <c:pt idx="257">
                  <c:v>1.0786959392145098E-2</c:v>
                </c:pt>
                <c:pt idx="258">
                  <c:v>1.0108008083489004E-2</c:v>
                </c:pt>
                <c:pt idx="259">
                  <c:v>9.4718097689701283E-3</c:v>
                </c:pt>
                <c:pt idx="260">
                  <c:v>8.8756705197724547E-3</c:v>
                </c:pt>
                <c:pt idx="261">
                  <c:v>8.3170662962935432E-3</c:v>
                </c:pt>
                <c:pt idx="262">
                  <c:v>7.7936322351731726E-3</c:v>
                </c:pt>
                <c:pt idx="263">
                  <c:v>7.3031527142525046E-3</c:v>
                </c:pt>
                <c:pt idx="264">
                  <c:v>6.8435516799491194E-3</c:v>
                </c:pt>
                <c:pt idx="265">
                  <c:v>6.4128840315343331E-3</c:v>
                </c:pt>
                <c:pt idx="266">
                  <c:v>6.0093274583650127E-3</c:v>
                </c:pt>
                <c:pt idx="267">
                  <c:v>5.6311742610226567E-3</c:v>
                </c:pt>
                <c:pt idx="268">
                  <c:v>5.2768246282945278E-3</c:v>
                </c:pt>
                <c:pt idx="269">
                  <c:v>4.9447794467506736E-3</c:v>
                </c:pt>
                <c:pt idx="270">
                  <c:v>4.6336341087600229E-3</c:v>
                </c:pt>
                <c:pt idx="271">
                  <c:v>4.3420725206097044E-3</c:v>
                </c:pt>
                <c:pt idx="272">
                  <c:v>4.068861591068812E-3</c:v>
                </c:pt>
                <c:pt idx="273">
                  <c:v>3.8128458228967998E-3</c:v>
                </c:pt>
                <c:pt idx="274">
                  <c:v>3.5729426093466504E-3</c:v>
                </c:pt>
                <c:pt idx="275">
                  <c:v>3.3481375097450545E-3</c:v>
                </c:pt>
                <c:pt idx="276">
                  <c:v>3.1374799404710768E-3</c:v>
                </c:pt>
                <c:pt idx="277">
                  <c:v>2.9400792968369486E-3</c:v>
                </c:pt>
                <c:pt idx="278">
                  <c:v>2.7551010541630059E-3</c:v>
                </c:pt>
                <c:pt idx="279">
                  <c:v>2.5817631551354916E-3</c:v>
                </c:pt>
                <c:pt idx="280">
                  <c:v>2.4193329202458823E-3</c:v>
                </c:pt>
                <c:pt idx="281">
                  <c:v>2.2671237118851899E-3</c:v>
                </c:pt>
                <c:pt idx="282">
                  <c:v>2.1244922067689977E-3</c:v>
                </c:pt>
                <c:pt idx="283">
                  <c:v>1.9908355685909615E-3</c:v>
                </c:pt>
                <c:pt idx="284">
                  <c:v>1.8655889150524906E-3</c:v>
                </c:pt>
                <c:pt idx="285">
                  <c:v>1.7482229532062804E-3</c:v>
                </c:pt>
                <c:pt idx="286">
                  <c:v>1.6382416580160526E-3</c:v>
                </c:pt>
                <c:pt idx="287">
                  <c:v>1.5351802855058075E-3</c:v>
                </c:pt>
                <c:pt idx="288">
                  <c:v>1.4386034320900793E-3</c:v>
                </c:pt>
                <c:pt idx="289">
                  <c:v>1.3481028490854015E-3</c:v>
                </c:pt>
                <c:pt idx="290">
                  <c:v>1.2632963069760242E-3</c:v>
                </c:pt>
                <c:pt idx="291">
                  <c:v>1.1838253904733901E-3</c:v>
                </c:pt>
                <c:pt idx="292">
                  <c:v>1.1093543883487294E-3</c:v>
                </c:pt>
                <c:pt idx="293">
                  <c:v>1.0395686528339725E-3</c:v>
                </c:pt>
                <c:pt idx="294">
                  <c:v>9.7417339200196328E-4</c:v>
                </c:pt>
                <c:pt idx="295">
                  <c:v>9.1289229652696249E-4</c:v>
                </c:pt>
                <c:pt idx="296">
                  <c:v>8.5546649701853151E-4</c:v>
                </c:pt>
                <c:pt idx="297">
                  <c:v>8.0165346380473273E-4</c:v>
                </c:pt>
                <c:pt idx="298">
                  <c:v>7.5122581417434904E-4</c:v>
                </c:pt>
                <c:pt idx="299">
                  <c:v>7.0397060676729824E-4</c:v>
                </c:pt>
                <c:pt idx="300">
                  <c:v>6.5968815704568761E-4</c:v>
                </c:pt>
                <c:pt idx="301">
                  <c:v>6.1819148111687185E-4</c:v>
                </c:pt>
                <c:pt idx="302">
                  <c:v>5.7930532019969294E-4</c:v>
                </c:pt>
                <c:pt idx="303">
                  <c:v>5.4286533947820793E-4</c:v>
                </c:pt>
                <c:pt idx="304">
                  <c:v>5.0871776562923482E-4</c:v>
                </c:pt>
                <c:pt idx="305">
                  <c:v>4.7671825267481179E-4</c:v>
                </c:pt>
                <c:pt idx="306">
                  <c:v>4.4673175881153971E-4</c:v>
                </c:pt>
                <c:pt idx="307">
                  <c:v>4.1863156826284497E-4</c:v>
                </c:pt>
                <c:pt idx="308">
                  <c:v>3.922990128132281E-4</c:v>
                </c:pt>
                <c:pt idx="309">
                  <c:v>3.676229580904612E-4</c:v>
                </c:pt>
                <c:pt idx="310">
                  <c:v>3.4449913400029264E-4</c:v>
                </c:pt>
                <c:pt idx="311">
                  <c:v>3.2282985808058191E-4</c:v>
                </c:pt>
                <c:pt idx="312">
                  <c:v>3.0252373180482043E-4</c:v>
                </c:pt>
                <c:pt idx="313">
                  <c:v>2.8349488063925436E-4</c:v>
                </c:pt>
                <c:pt idx="314">
                  <c:v>2.6566301282404897E-4</c:v>
                </c:pt>
                <c:pt idx="315">
                  <c:v>2.4895282966375977E-4</c:v>
                </c:pt>
                <c:pt idx="316">
                  <c:v>2.3329377534968228E-4</c:v>
                </c:pt>
                <c:pt idx="317">
                  <c:v>2.1861970353371715E-4</c:v>
                </c:pt>
                <c:pt idx="318">
                  <c:v>2.0486866921295358E-4</c:v>
                </c:pt>
                <c:pt idx="319">
                  <c:v>1.9198257495188387E-4</c:v>
                </c:pt>
                <c:pt idx="320">
                  <c:v>1.799070736715079E-4</c:v>
                </c:pt>
                <c:pt idx="321">
                  <c:v>1.6859110630219106E-4</c:v>
                </c:pt>
                <c:pt idx="322">
                  <c:v>1.5798692804945937E-4</c:v>
                </c:pt>
                <c:pt idx="323">
                  <c:v>1.4804978977216868E-4</c:v>
                </c:pt>
                <c:pt idx="324">
                  <c:v>1.3873766053608289E-4</c:v>
                </c:pt>
                <c:pt idx="325">
                  <c:v>1.3001129456176964E-4</c:v>
                </c:pt>
                <c:pt idx="326">
                  <c:v>1.2183383280133851E-4</c:v>
                </c:pt>
                <c:pt idx="327">
                  <c:v>1.1417071211274548E-4</c:v>
                </c:pt>
                <c:pt idx="328">
                  <c:v>1.0698959981481209E-4</c:v>
                </c:pt>
                <c:pt idx="329">
                  <c:v>1.0026017646190502E-4</c:v>
                </c:pt>
                <c:pt idx="330">
                  <c:v>9.3954024160179285E-5</c:v>
                </c:pt>
                <c:pt idx="331">
                  <c:v>8.8044555156027796E-5</c:v>
                </c:pt>
                <c:pt idx="332">
                  <c:v>8.2506751987945003E-5</c:v>
                </c:pt>
                <c:pt idx="333">
                  <c:v>7.7317292182395729E-5</c:v>
                </c:pt>
                <c:pt idx="334">
                  <c:v>7.2454230907559276E-5</c:v>
                </c:pt>
                <c:pt idx="335">
                  <c:v>6.7897049473673006E-5</c:v>
                </c:pt>
                <c:pt idx="336">
                  <c:v>6.3626536001890811E-5</c:v>
                </c:pt>
                <c:pt idx="337">
                  <c:v>5.9624603520449914E-5</c:v>
                </c:pt>
                <c:pt idx="338">
                  <c:v>5.5874384693235384E-5</c:v>
                </c:pt>
                <c:pt idx="339">
                  <c:v>5.2360045827788321E-5</c:v>
                </c:pt>
                <c:pt idx="340">
                  <c:v>4.9066782463963808E-5</c:v>
                </c:pt>
                <c:pt idx="341">
                  <c:v>4.5980598871224506E-5</c:v>
                </c:pt>
                <c:pt idx="342">
                  <c:v>4.308858457071786E-5</c:v>
                </c:pt>
                <c:pt idx="343">
                  <c:v>4.0378475190593646E-5</c:v>
                </c:pt>
                <c:pt idx="344">
                  <c:v>3.7838775283971888E-5</c:v>
                </c:pt>
                <c:pt idx="345">
                  <c:v>3.545886770096075E-5</c:v>
                </c:pt>
                <c:pt idx="346">
                  <c:v>3.3228599796056613E-5</c:v>
                </c:pt>
                <c:pt idx="347">
                  <c:v>3.1138670042702433E-5</c:v>
                </c:pt>
                <c:pt idx="348">
                  <c:v>2.9180145945145673E-5</c:v>
                </c:pt>
                <c:pt idx="349">
                  <c:v>2.73447938436216E-5</c:v>
                </c:pt>
                <c:pt idx="350">
                  <c:v>2.5624936853254964E-5</c:v>
                </c:pt>
                <c:pt idx="351">
                  <c:v>2.4013198952217516E-5</c:v>
                </c:pt>
                <c:pt idx="352">
                  <c:v>2.2502878856590048E-5</c:v>
                </c:pt>
                <c:pt idx="353">
                  <c:v>2.1087535628912439E-5</c:v>
                </c:pt>
                <c:pt idx="354">
                  <c:v>1.9761191981721749E-5</c:v>
                </c:pt>
                <c:pt idx="355">
                  <c:v>1.8518299554084687E-5</c:v>
                </c:pt>
                <c:pt idx="356">
                  <c:v>1.735358309608246E-5</c:v>
                </c:pt>
                <c:pt idx="357">
                  <c:v>1.6262092320128191E-5</c:v>
                </c:pt>
                <c:pt idx="358">
                  <c:v>1.523927301437012E-5</c:v>
                </c:pt>
                <c:pt idx="359">
                  <c:v>1.4280793557498022E-5</c:v>
                </c:pt>
                <c:pt idx="360">
                  <c:v>1.3382572718277424E-5</c:v>
                </c:pt>
                <c:pt idx="361">
                  <c:v>1.2540879180936381E-5</c:v>
                </c:pt>
                <c:pt idx="362">
                  <c:v>1.175210446833822E-5</c:v>
                </c:pt>
                <c:pt idx="363">
                  <c:v>1.1012959041544075E-5</c:v>
                </c:pt>
                <c:pt idx="364">
                  <c:v>1.0320277424542555E-5</c:v>
                </c:pt>
              </c:numCache>
            </c:numRef>
          </c:val>
          <c:smooth val="0"/>
          <c:extLst>
            <c:ext xmlns:c16="http://schemas.microsoft.com/office/drawing/2014/chart" uri="{C3380CC4-5D6E-409C-BE32-E72D297353CC}">
              <c16:uniqueId val="{00000000-47B9-4FCF-A668-A33B0D7A3ABE}"/>
            </c:ext>
          </c:extLst>
        </c:ser>
        <c:dLbls>
          <c:showLegendKey val="0"/>
          <c:showVal val="0"/>
          <c:showCatName val="0"/>
          <c:showSerName val="0"/>
          <c:showPercent val="0"/>
          <c:showBubbleSize val="0"/>
        </c:dLbls>
        <c:marker val="1"/>
        <c:smooth val="0"/>
        <c:axId val="284086479"/>
        <c:axId val="497306207"/>
      </c:lineChart>
      <c:lineChart>
        <c:grouping val="standard"/>
        <c:varyColors val="0"/>
        <c:ser>
          <c:idx val="0"/>
          <c:order val="2"/>
          <c:tx>
            <c:strRef>
              <c:f>Calculation!$D$2</c:f>
              <c:strCache>
                <c:ptCount val="1"/>
                <c:pt idx="0">
                  <c:v>Weighted Infected Active</c:v>
                </c:pt>
              </c:strCache>
            </c:strRef>
          </c:tx>
          <c:spPr>
            <a:ln w="22225" cap="rnd">
              <a:solidFill>
                <a:srgbClr val="00B0F0"/>
              </a:solidFill>
              <a:prstDash val="sys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[0]!Infected</c:f>
              <c:numCache>
                <c:formatCode>0</c:formatCode>
                <c:ptCount val="365"/>
                <c:pt idx="0">
                  <c:v>2.8171177467946475</c:v>
                </c:pt>
                <c:pt idx="1">
                  <c:v>3.9680592227829274</c:v>
                </c:pt>
                <c:pt idx="2">
                  <c:v>5.5891874334093652</c:v>
                </c:pt>
                <c:pt idx="3">
                  <c:v>7.8725516046957802</c:v>
                </c:pt>
                <c:pt idx="4">
                  <c:v>11.088611451733016</c:v>
                </c:pt>
                <c:pt idx="5">
                  <c:v>15.618218783856504</c:v>
                </c:pt>
                <c:pt idx="6">
                  <c:v>21.997612004910536</c:v>
                </c:pt>
                <c:pt idx="7">
                  <c:v>30.981687208843432</c:v>
                </c:pt>
                <c:pt idx="8">
                  <c:v>43.632908107966472</c:v>
                </c:pt>
                <c:pt idx="9">
                  <c:v>61.44612192808745</c:v>
                </c:pt>
                <c:pt idx="10">
                  <c:v>85.050217934263188</c:v>
                </c:pt>
                <c:pt idx="11">
                  <c:v>115.66892302515211</c:v>
                </c:pt>
                <c:pt idx="12">
                  <c:v>154.51551058069145</c:v>
                </c:pt>
                <c:pt idx="13">
                  <c:v>202.67014273131991</c:v>
                </c:pt>
                <c:pt idx="14">
                  <c:v>260.92324403670642</c:v>
                </c:pt>
                <c:pt idx="15">
                  <c:v>329.594265160693</c:v>
                </c:pt>
                <c:pt idx="16">
                  <c:v>408.34341575226887</c:v>
                </c:pt>
                <c:pt idx="17">
                  <c:v>496.00197268442219</c:v>
                </c:pt>
                <c:pt idx="18">
                  <c:v>590.45260968953983</c:v>
                </c:pt>
                <c:pt idx="19">
                  <c:v>688.59261073164191</c:v>
                </c:pt>
                <c:pt idx="20">
                  <c:v>802.7413361795069</c:v>
                </c:pt>
                <c:pt idx="21">
                  <c:v>935.40107404198454</c:v>
                </c:pt>
                <c:pt idx="22">
                  <c:v>1089.4261049403963</c:v>
                </c:pt>
                <c:pt idx="23">
                  <c:v>1268.0580519605012</c:v>
                </c:pt>
                <c:pt idx="24">
                  <c:v>1474.9593665014072</c:v>
                </c:pt>
                <c:pt idx="25">
                  <c:v>1714.2423123702447</c:v>
                </c:pt>
                <c:pt idx="26">
                  <c:v>1990.4898042462596</c:v>
                </c:pt>
                <c:pt idx="27">
                  <c:v>2308.7632201719407</c:v>
                </c:pt>
                <c:pt idx="28">
                  <c:v>2674.5908448724845</c:v>
                </c:pt>
                <c:pt idx="29">
                  <c:v>3093.9289550229482</c:v>
                </c:pt>
                <c:pt idx="30">
                  <c:v>3573.0858367879373</c:v>
                </c:pt>
                <c:pt idx="31">
                  <c:v>4118.597433386617</c:v>
                </c:pt>
                <c:pt idx="32">
                  <c:v>4737.0421910366431</c:v>
                </c:pt>
                <c:pt idx="33">
                  <c:v>5434.7825056412657</c:v>
                </c:pt>
                <c:pt idx="34">
                  <c:v>6217.6216530970387</c:v>
                </c:pt>
                <c:pt idx="35">
                  <c:v>7090.3690575232413</c:v>
                </c:pt>
                <c:pt idx="36">
                  <c:v>8056.3141265084205</c:v>
                </c:pt>
                <c:pt idx="37">
                  <c:v>9116.6204385767651</c:v>
                </c:pt>
                <c:pt idx="38">
                  <c:v>10269.668108280539</c:v>
                </c:pt>
                <c:pt idx="39">
                  <c:v>11510.392034097436</c:v>
                </c:pt>
                <c:pt idx="40">
                  <c:v>12829.685337948174</c:v>
                </c:pt>
                <c:pt idx="41">
                  <c:v>14213.956659658017</c:v>
                </c:pt>
                <c:pt idx="42">
                  <c:v>15644.941300339427</c:v>
                </c:pt>
                <c:pt idx="43">
                  <c:v>17099.86278315432</c:v>
                </c:pt>
                <c:pt idx="44">
                  <c:v>18552.017369414258</c:v>
                </c:pt>
                <c:pt idx="45">
                  <c:v>19971.807108922072</c:v>
                </c:pt>
                <c:pt idx="46">
                  <c:v>21328.180944445045</c:v>
                </c:pt>
                <c:pt idx="47">
                  <c:v>22590.369461705235</c:v>
                </c:pt>
                <c:pt idx="48">
                  <c:v>23729.734222772182</c:v>
                </c:pt>
                <c:pt idx="49">
                  <c:v>24721.515642435679</c:v>
                </c:pt>
                <c:pt idx="50">
                  <c:v>25546.267147304839</c:v>
                </c:pt>
                <c:pt idx="51">
                  <c:v>26190.809978977308</c:v>
                </c:pt>
                <c:pt idx="52">
                  <c:v>26648.621757700821</c:v>
                </c:pt>
                <c:pt idx="53">
                  <c:v>26919.662736077873</c:v>
                </c:pt>
                <c:pt idx="54">
                  <c:v>27009.724321034162</c:v>
                </c:pt>
                <c:pt idx="55">
                  <c:v>26929.438136626221</c:v>
                </c:pt>
                <c:pt idx="56">
                  <c:v>26693.103832094424</c:v>
                </c:pt>
                <c:pt idx="57">
                  <c:v>26317.483259636734</c:v>
                </c:pt>
                <c:pt idx="58">
                  <c:v>25820.677420416592</c:v>
                </c:pt>
                <c:pt idx="59">
                  <c:v>25221.162513610983</c:v>
                </c:pt>
                <c:pt idx="60">
                  <c:v>24537.022492170679</c:v>
                </c:pt>
                <c:pt idx="61">
                  <c:v>23785.383989051978</c:v>
                </c:pt>
                <c:pt idx="62">
                  <c:v>22982.037790697075</c:v>
                </c:pt>
                <c:pt idx="63">
                  <c:v>22141.218842937822</c:v>
                </c:pt>
                <c:pt idx="64">
                  <c:v>21275.512174136296</c:v>
                </c:pt>
                <c:pt idx="65">
                  <c:v>20395.852728466889</c:v>
                </c:pt>
                <c:pt idx="66">
                  <c:v>19511.590732670556</c:v>
                </c:pt>
                <c:pt idx="67">
                  <c:v>18630.599189920489</c:v>
                </c:pt>
                <c:pt idx="68">
                  <c:v>17759.405278765105</c:v>
                </c:pt>
                <c:pt idx="69">
                  <c:v>16903.332182945531</c:v>
                </c:pt>
                <c:pt idx="70">
                  <c:v>16066.641886679885</c:v>
                </c:pt>
                <c:pt idx="71">
                  <c:v>15252.672662073239</c:v>
                </c:pt>
                <c:pt idx="72">
                  <c:v>14463.967400390247</c:v>
                </c:pt>
                <c:pt idx="73">
                  <c:v>13702.390706532882</c:v>
                </c:pt>
                <c:pt idx="74">
                  <c:v>12969.233913384776</c:v>
                </c:pt>
                <c:pt idx="75">
                  <c:v>12265.308001310777</c:v>
                </c:pt>
                <c:pt idx="76">
                  <c:v>11591.024933220768</c:v>
                </c:pt>
                <c:pt idx="77">
                  <c:v>10946.468222652351</c:v>
                </c:pt>
                <c:pt idx="78">
                  <c:v>10331.453707646693</c:v>
                </c:pt>
                <c:pt idx="79">
                  <c:v>9745.5815565579069</c:v>
                </c:pt>
                <c:pt idx="80">
                  <c:v>9188.280519617545</c:v>
                </c:pt>
                <c:pt idx="81">
                  <c:v>8658.845387815496</c:v>
                </c:pt>
                <c:pt idx="82">
                  <c:v>8156.4685462626448</c:v>
                </c:pt>
                <c:pt idx="83">
                  <c:v>7680.2664246448476</c:v>
                </c:pt>
                <c:pt idx="84">
                  <c:v>7229.3015604525244</c:v>
                </c:pt>
                <c:pt idx="85">
                  <c:v>6802.6009062238772</c:v>
                </c:pt>
                <c:pt idx="86">
                  <c:v>6399.1709328952629</c:v>
                </c:pt>
                <c:pt idx="87">
                  <c:v>6018.0100089703492</c:v>
                </c:pt>
                <c:pt idx="88">
                  <c:v>5658.1184701688044</c:v>
                </c:pt>
                <c:pt idx="89">
                  <c:v>5318.5067365004543</c:v>
                </c:pt>
                <c:pt idx="90">
                  <c:v>4998.2017829981496</c:v>
                </c:pt>
                <c:pt idx="91">
                  <c:v>4696.2522261114618</c:v>
                </c:pt>
                <c:pt idx="92">
                  <c:v>4411.7322494054524</c:v>
                </c:pt>
                <c:pt idx="93">
                  <c:v>4143.7445590923426</c:v>
                </c:pt>
                <c:pt idx="94">
                  <c:v>3891.4225314324399</c:v>
                </c:pt>
                <c:pt idx="95">
                  <c:v>3653.9316895956094</c:v>
                </c:pt>
                <c:pt idx="96">
                  <c:v>3430.4706266466542</c:v>
                </c:pt>
                <c:pt idx="97">
                  <c:v>3220.2714734322203</c:v>
                </c:pt>
                <c:pt idx="98">
                  <c:v>3022.5999948819585</c:v>
                </c:pt>
                <c:pt idx="99">
                  <c:v>2836.7553852233377</c:v>
                </c:pt>
                <c:pt idx="100">
                  <c:v>2662.0698215257821</c:v>
                </c:pt>
                <c:pt idx="101">
                  <c:v>2497.9078255570371</c:v>
                </c:pt>
                <c:pt idx="102">
                  <c:v>2343.6654759125022</c:v>
                </c:pt>
                <c:pt idx="103">
                  <c:v>2198.7695055601848</c:v>
                </c:pt>
                <c:pt idx="104">
                  <c:v>2062.6763141528827</c:v>
                </c:pt>
                <c:pt idx="105">
                  <c:v>1934.8709195436668</c:v>
                </c:pt>
                <c:pt idx="106">
                  <c:v>1814.8658687713673</c:v>
                </c:pt>
                <c:pt idx="107">
                  <c:v>1702.2001252490199</c:v>
                </c:pt>
                <c:pt idx="108">
                  <c:v>1596.4379458959588</c:v>
                </c:pt>
                <c:pt idx="109">
                  <c:v>1497.1677594230885</c:v>
                </c:pt>
                <c:pt idx="110">
                  <c:v>1404.0010548424216</c:v>
                </c:pt>
                <c:pt idx="111">
                  <c:v>1316.5712874678588</c:v>
                </c:pt>
                <c:pt idx="112">
                  <c:v>1234.5328081547375</c:v>
                </c:pt>
                <c:pt idx="113">
                  <c:v>1157.5598202485128</c:v>
                </c:pt>
                <c:pt idx="114">
                  <c:v>1085.3453676419363</c:v>
                </c:pt>
                <c:pt idx="115">
                  <c:v>1017.6003564445028</c:v>
                </c:pt>
                <c:pt idx="116">
                  <c:v>954.05261202145846</c:v>
                </c:pt>
                <c:pt idx="117">
                  <c:v>894.44597253994846</c:v>
                </c:pt>
                <c:pt idx="118">
                  <c:v>838.53941964779631</c:v>
                </c:pt>
                <c:pt idx="119">
                  <c:v>786.10624648966268</c:v>
                </c:pt>
                <c:pt idx="120">
                  <c:v>736.93326292202482</c:v>
                </c:pt>
                <c:pt idx="121">
                  <c:v>690.82003751065656</c:v>
                </c:pt>
                <c:pt idx="122">
                  <c:v>647.57817567196071</c:v>
                </c:pt>
                <c:pt idx="123">
                  <c:v>607.03063314394763</c:v>
                </c:pt>
                <c:pt idx="124">
                  <c:v>569.01106383648812</c:v>
                </c:pt>
                <c:pt idx="125">
                  <c:v>533.36320100740011</c:v>
                </c:pt>
                <c:pt idx="126">
                  <c:v>499.94027063558383</c:v>
                </c:pt>
                <c:pt idx="127">
                  <c:v>468.60443581021832</c:v>
                </c:pt>
                <c:pt idx="128">
                  <c:v>439.22627092207182</c:v>
                </c:pt>
                <c:pt idx="129">
                  <c:v>411.68426442593778</c:v>
                </c:pt>
                <c:pt idx="130">
                  <c:v>385.86434893926224</c:v>
                </c:pt>
                <c:pt idx="131">
                  <c:v>361.6594574487662</c:v>
                </c:pt>
                <c:pt idx="132">
                  <c:v>338.96910441226606</c:v>
                </c:pt>
                <c:pt idx="133">
                  <c:v>317.69899056521274</c:v>
                </c:pt>
                <c:pt idx="134">
                  <c:v>297.76063026925391</c:v>
                </c:pt>
                <c:pt idx="135">
                  <c:v>279.07100027214307</c:v>
                </c:pt>
                <c:pt idx="136">
                  <c:v>261.552208783526</c:v>
                </c:pt>
                <c:pt idx="137">
                  <c:v>245.1311838086732</c:v>
                </c:pt>
                <c:pt idx="138">
                  <c:v>229.73937972135354</c:v>
                </c:pt>
                <c:pt idx="139">
                  <c:v>215.31250109716456</c:v>
                </c:pt>
                <c:pt idx="140">
                  <c:v>201.79024286924127</c:v>
                </c:pt>
                <c:pt idx="141">
                  <c:v>189.11604590894282</c:v>
                </c:pt>
                <c:pt idx="142">
                  <c:v>177.23686717453265</c:v>
                </c:pt>
                <c:pt idx="143">
                  <c:v>166.10296361074322</c:v>
                </c:pt>
                <c:pt idx="144">
                  <c:v>155.66768902123499</c:v>
                </c:pt>
                <c:pt idx="145">
                  <c:v>145.88730317414763</c:v>
                </c:pt>
                <c:pt idx="146">
                  <c:v>136.72079243806434</c:v>
                </c:pt>
                <c:pt idx="147">
                  <c:v>128.12970128166859</c:v>
                </c:pt>
                <c:pt idx="148">
                  <c:v>120.07797400509119</c:v>
                </c:pt>
                <c:pt idx="149">
                  <c:v>112.53180610437522</c:v>
                </c:pt>
                <c:pt idx="150">
                  <c:v>105.45950470259797</c:v>
                </c:pt>
                <c:pt idx="151">
                  <c:v>98.831357511963759</c:v>
                </c:pt>
                <c:pt idx="152">
                  <c:v>92.619509820622596</c:v>
                </c:pt>
                <c:pt idx="153">
                  <c:v>86.797849026083355</c:v>
                </c:pt>
                <c:pt idx="154">
                  <c:v>81.341896263895265</c:v>
                </c:pt>
                <c:pt idx="155">
                  <c:v>76.228704705794783</c:v>
                </c:pt>
                <c:pt idx="156">
                  <c:v>71.43676412578435</c:v>
                </c:pt>
                <c:pt idx="157">
                  <c:v>66.945911355662972</c:v>
                </c:pt>
                <c:pt idx="158">
                  <c:v>62.737246273402292</c:v>
                </c:pt>
                <c:pt idx="159">
                  <c:v>58.793052988497521</c:v>
                </c:pt>
                <c:pt idx="160">
                  <c:v>55.096725908062062</c:v>
                </c:pt>
                <c:pt idx="161">
                  <c:v>51.632700386021796</c:v>
                </c:pt>
                <c:pt idx="162">
                  <c:v>48.386387675342341</c:v>
                </c:pt>
                <c:pt idx="163">
                  <c:v>45.344113919835358</c:v>
                </c:pt>
                <c:pt idx="164">
                  <c:v>42.493062937780309</c:v>
                </c:pt>
                <c:pt idx="165">
                  <c:v>39.821222564409723</c:v>
                </c:pt>
                <c:pt idx="166">
                  <c:v>37.317334334280552</c:v>
                </c:pt>
                <c:pt idx="167">
                  <c:v>34.970846297732741</c:v>
                </c:pt>
                <c:pt idx="168">
                  <c:v>32.771868778058625</c:v>
                </c:pt>
                <c:pt idx="169">
                  <c:v>30.711132887711734</c:v>
                </c:pt>
                <c:pt idx="170">
                  <c:v>28.779951632908364</c:v>
                </c:pt>
                <c:pt idx="171">
                  <c:v>26.970183446355822</c:v>
                </c:pt>
                <c:pt idx="172">
                  <c:v>25.27419799761195</c:v>
                </c:pt>
                <c:pt idx="173">
                  <c:v>23.684844139774579</c:v>
                </c:pt>
                <c:pt idx="174">
                  <c:v>22.195419859848528</c:v>
                </c:pt>
                <c:pt idx="175">
                  <c:v>20.799644108271764</c:v>
                </c:pt>
                <c:pt idx="176">
                  <c:v>19.491630390730595</c:v>
                </c:pt>
                <c:pt idx="177">
                  <c:v>18.26586201258301</c:v>
                </c:pt>
                <c:pt idx="178">
                  <c:v>17.117168872966367</c:v>
                </c:pt>
                <c:pt idx="179">
                  <c:v>16.040705712014915</c:v>
                </c:pt>
                <c:pt idx="180">
                  <c:v>15.031931720577582</c:v>
                </c:pt>
                <c:pt idx="181">
                  <c:v>14.086591427429871</c:v>
                </c:pt>
                <c:pt idx="182">
                  <c:v>13.200696784236023</c:v>
                </c:pt>
                <c:pt idx="183">
                  <c:v>12.370510373459449</c:v>
                </c:pt>
                <c:pt idx="184">
                  <c:v>11.592529669059404</c:v>
                </c:pt>
                <c:pt idx="185">
                  <c:v>10.863472284167782</c:v>
                </c:pt>
                <c:pt idx="186">
                  <c:v>10.180262144029031</c:v>
                </c:pt>
                <c:pt idx="187">
                  <c:v>9.5400165263239707</c:v>
                </c:pt>
                <c:pt idx="188">
                  <c:v>8.9400339146002032</c:v>
                </c:pt>
                <c:pt idx="189">
                  <c:v>8.3777826139118154</c:v>
                </c:pt>
                <c:pt idx="190">
                  <c:v>7.8508900809425848</c:v>
                </c:pt>
                <c:pt idx="191">
                  <c:v>7.3571329238626193</c:v>
                </c:pt>
                <c:pt idx="192">
                  <c:v>6.8944275299600424</c:v>
                </c:pt>
                <c:pt idx="193">
                  <c:v>6.460821281708248</c:v>
                </c:pt>
                <c:pt idx="194">
                  <c:v>6.0544843243859017</c:v>
                </c:pt>
                <c:pt idx="195">
                  <c:v>5.6737018506711285</c:v>
                </c:pt>
                <c:pt idx="196">
                  <c:v>5.3168668697925572</c:v>
                </c:pt>
                <c:pt idx="197">
                  <c:v>4.9824734308468832</c:v>
                </c:pt>
                <c:pt idx="198">
                  <c:v>4.6691102717935156</c:v>
                </c:pt>
                <c:pt idx="199">
                  <c:v>4.3754548674195215</c:v>
                </c:pt>
                <c:pt idx="200">
                  <c:v>4.1002678512397628</c:v>
                </c:pt>
                <c:pt idx="201">
                  <c:v>3.8423877878645776</c:v>
                </c:pt>
                <c:pt idx="202">
                  <c:v>3.6007262738371542</c:v>
                </c:pt>
                <c:pt idx="203">
                  <c:v>3.3742633463208396</c:v>
                </c:pt>
                <c:pt idx="204">
                  <c:v>3.1620431803086841</c:v>
                </c:pt>
                <c:pt idx="205">
                  <c:v>2.9631700562389516</c:v>
                </c:pt>
                <c:pt idx="206">
                  <c:v>2.7768045810360307</c:v>
                </c:pt>
                <c:pt idx="207">
                  <c:v>2.602160146660935</c:v>
                </c:pt>
                <c:pt idx="208">
                  <c:v>2.4384996112537536</c:v>
                </c:pt>
                <c:pt idx="209">
                  <c:v>2.285132188886144</c:v>
                </c:pt>
                <c:pt idx="210">
                  <c:v>2.141410534819169</c:v>
                </c:pt>
                <c:pt idx="211">
                  <c:v>2.0067280139840578</c:v>
                </c:pt>
                <c:pt idx="212">
                  <c:v>1.8805161411742748</c:v>
                </c:pt>
                <c:pt idx="213">
                  <c:v>1.76224218215983</c:v>
                </c:pt>
                <c:pt idx="214">
                  <c:v>1.6514069056120206</c:v>
                </c:pt>
                <c:pt idx="215">
                  <c:v>1.5475424763616366</c:v>
                </c:pt>
                <c:pt idx="216">
                  <c:v>1.4502104811087067</c:v>
                </c:pt>
                <c:pt idx="217">
                  <c:v>1.3590000782596083</c:v>
                </c:pt>
                <c:pt idx="218">
                  <c:v>1.2735262640901313</c:v>
                </c:pt>
                <c:pt idx="219">
                  <c:v>1.1934282479230767</c:v>
                </c:pt>
                <c:pt idx="220">
                  <c:v>1.1183679294682298</c:v>
                </c:pt>
                <c:pt idx="221">
                  <c:v>1.0480284719029751</c:v>
                </c:pt>
                <c:pt idx="222">
                  <c:v>0.98211296467526643</c:v>
                </c:pt>
                <c:pt idx="223">
                  <c:v>0.92034317038877345</c:v>
                </c:pt>
                <c:pt idx="224">
                  <c:v>0.86245835048441222</c:v>
                </c:pt>
                <c:pt idx="225">
                  <c:v>0.80821416476460106</c:v>
                </c:pt>
                <c:pt idx="226">
                  <c:v>0.75738164011787545</c:v>
                </c:pt>
                <c:pt idx="227">
                  <c:v>0.70974620409323008</c:v>
                </c:pt>
                <c:pt idx="228">
                  <c:v>0.66510677924698203</c:v>
                </c:pt>
                <c:pt idx="229">
                  <c:v>0.6232749344411973</c:v>
                </c:pt>
                <c:pt idx="230">
                  <c:v>0.58407408951288065</c:v>
                </c:pt>
                <c:pt idx="231">
                  <c:v>0.54733876995819819</c:v>
                </c:pt>
                <c:pt idx="232">
                  <c:v>0.51291390848693796</c:v>
                </c:pt>
                <c:pt idx="233">
                  <c:v>0.48065419050009167</c:v>
                </c:pt>
                <c:pt idx="234">
                  <c:v>0.45042344072870777</c:v>
                </c:pt>
                <c:pt idx="235">
                  <c:v>0.42209404844578319</c:v>
                </c:pt>
                <c:pt idx="236">
                  <c:v>0.39554642882567631</c:v>
                </c:pt>
                <c:pt idx="237">
                  <c:v>0.37066851817800955</c:v>
                </c:pt>
                <c:pt idx="238">
                  <c:v>0.34735530092593619</c:v>
                </c:pt>
                <c:pt idx="239">
                  <c:v>0.32550836633256902</c:v>
                </c:pt>
                <c:pt idx="240">
                  <c:v>0.30503549310487599</c:v>
                </c:pt>
                <c:pt idx="241">
                  <c:v>0.28585026012196524</c:v>
                </c:pt>
                <c:pt idx="242">
                  <c:v>0.26787168164490976</c:v>
                </c:pt>
                <c:pt idx="243">
                  <c:v>0.25102386546855754</c:v>
                </c:pt>
                <c:pt idx="244">
                  <c:v>0.23523569257257676</c:v>
                </c:pt>
                <c:pt idx="245">
                  <c:v>0.22044051691970623</c:v>
                </c:pt>
                <c:pt idx="246">
                  <c:v>0.20657588413419542</c:v>
                </c:pt>
                <c:pt idx="247">
                  <c:v>0.19358326787308963</c:v>
                </c:pt>
                <c:pt idx="248">
                  <c:v>0.18140782277767967</c:v>
                </c:pt>
                <c:pt idx="249">
                  <c:v>0.16999815296240239</c:v>
                </c:pt>
                <c:pt idx="250">
                  <c:v>0.1593060950640488</c:v>
                </c:pt>
                <c:pt idx="251">
                  <c:v>0.14928651493558318</c:v>
                </c:pt>
                <c:pt idx="252">
                  <c:v>0.13989711712645991</c:v>
                </c:pt>
                <c:pt idx="253">
                  <c:v>0.13109826634528834</c:v>
                </c:pt>
                <c:pt idx="254">
                  <c:v>0.12285282015126524</c:v>
                </c:pt>
                <c:pt idx="255">
                  <c:v>0.11512597216818493</c:v>
                </c:pt>
                <c:pt idx="256">
                  <c:v>0.10788510515924789</c:v>
                </c:pt>
                <c:pt idx="257">
                  <c:v>0.10109965334250573</c:v>
                </c:pt>
                <c:pt idx="258">
                  <c:v>9.4740973365782064E-2</c:v>
                </c:pt>
                <c:pt idx="259">
                  <c:v>8.8782223396456847E-2</c:v>
                </c:pt>
                <c:pt idx="260">
                  <c:v>8.3198249815752037E-2</c:v>
                </c:pt>
                <c:pt idx="261">
                  <c:v>7.7965481039252937E-2</c:v>
                </c:pt>
                <c:pt idx="262">
                  <c:v>7.3061828015477462E-2</c:v>
                </c:pt>
                <c:pt idx="263">
                  <c:v>6.8466590982492331E-2</c:v>
                </c:pt>
                <c:pt idx="264">
                  <c:v>6.4160372088989226E-2</c:v>
                </c:pt>
                <c:pt idx="265">
                  <c:v>6.012499351098699E-2</c:v>
                </c:pt>
                <c:pt idx="266">
                  <c:v>5.6343420718522191E-2</c:v>
                </c:pt>
                <c:pt idx="267">
                  <c:v>5.279969056842812E-2</c:v>
                </c:pt>
                <c:pt idx="268">
                  <c:v>4.9478843919672812E-2</c:v>
                </c:pt>
                <c:pt idx="269">
                  <c:v>4.6366862486816221E-2</c:v>
                </c:pt>
                <c:pt idx="270">
                  <c:v>4.345060966503566E-2</c:v>
                </c:pt>
                <c:pt idx="271">
                  <c:v>4.0717775076932583E-2</c:v>
                </c:pt>
                <c:pt idx="272">
                  <c:v>3.8156822607043554E-2</c:v>
                </c:pt>
                <c:pt idx="273">
                  <c:v>3.5756941704699861E-2</c:v>
                </c:pt>
                <c:pt idx="274">
                  <c:v>3.350800174967624E-2</c:v>
                </c:pt>
                <c:pt idx="275">
                  <c:v>3.1400509287997293E-2</c:v>
                </c:pt>
                <c:pt idx="276">
                  <c:v>2.9425567957385448E-2</c:v>
                </c:pt>
                <c:pt idx="277">
                  <c:v>2.7574840933187465E-2</c:v>
                </c:pt>
                <c:pt idx="278">
                  <c:v>2.5840515736255787E-2</c:v>
                </c:pt>
                <c:pt idx="279">
                  <c:v>2.4215271254231143E-2</c:v>
                </c:pt>
                <c:pt idx="280">
                  <c:v>2.2692246837015758E-2</c:v>
                </c:pt>
                <c:pt idx="281">
                  <c:v>2.1265013335982144E-2</c:v>
                </c:pt>
                <c:pt idx="282">
                  <c:v>1.9927545964667139E-2</c:v>
                </c:pt>
                <c:pt idx="283">
                  <c:v>1.8674198866389713E-2</c:v>
                </c:pt>
                <c:pt idx="284">
                  <c:v>1.749968128143627E-2</c:v>
                </c:pt>
                <c:pt idx="285">
                  <c:v>1.6399035213209203E-2</c:v>
                </c:pt>
                <c:pt idx="286">
                  <c:v>1.5367614499061964E-2</c:v>
                </c:pt>
                <c:pt idx="287">
                  <c:v>1.4401065197473226E-2</c:v>
                </c:pt>
                <c:pt idx="288">
                  <c:v>1.3495307208769422E-2</c:v>
                </c:pt>
                <c:pt idx="289">
                  <c:v>1.2646517051811862E-2</c:v>
                </c:pt>
                <c:pt idx="290">
                  <c:v>1.1851111723944315E-2</c:v>
                </c:pt>
                <c:pt idx="291">
                  <c:v>1.1105733576069553E-2</c:v>
                </c:pt>
                <c:pt idx="292">
                  <c:v>1.0407236139008494E-2</c:v>
                </c:pt>
                <c:pt idx="293">
                  <c:v>9.7526708413111646E-3</c:v>
                </c:pt>
                <c:pt idx="294">
                  <c:v>9.1392745624516748E-3</c:v>
                </c:pt>
                <c:pt idx="295">
                  <c:v>8.5644579688658601E-3</c:v>
                </c:pt>
                <c:pt idx="296">
                  <c:v>8.0257945835946979E-3</c:v>
                </c:pt>
                <c:pt idx="297">
                  <c:v>7.5210105433934533E-3</c:v>
                </c:pt>
                <c:pt idx="298">
                  <c:v>7.0479750000683808E-3</c:v>
                </c:pt>
                <c:pt idx="299">
                  <c:v>6.6046911255223341E-3</c:v>
                </c:pt>
                <c:pt idx="300">
                  <c:v>6.1892876825389957E-3</c:v>
                </c:pt>
                <c:pt idx="301">
                  <c:v>5.8000111257235946E-3</c:v>
                </c:pt>
                <c:pt idx="302">
                  <c:v>5.4352181992559185E-3</c:v>
                </c:pt>
                <c:pt idx="303">
                  <c:v>5.0933690002085827E-3</c:v>
                </c:pt>
                <c:pt idx="304">
                  <c:v>4.7730204781488142E-3</c:v>
                </c:pt>
                <c:pt idx="305">
                  <c:v>4.4728203435836743E-3</c:v>
                </c:pt>
                <c:pt idx="306">
                  <c:v>4.1915013595344823E-3</c:v>
                </c:pt>
                <c:pt idx="307">
                  <c:v>3.9278759921435062E-3</c:v>
                </c:pt>
                <c:pt idx="308">
                  <c:v>3.6808313977315511E-3</c:v>
                </c:pt>
                <c:pt idx="309">
                  <c:v>3.4493247251453324E-3</c:v>
                </c:pt>
                <c:pt idx="310">
                  <c:v>3.2323787135644642E-3</c:v>
                </c:pt>
                <c:pt idx="311">
                  <c:v>3.0290775671850821E-3</c:v>
                </c:pt>
                <c:pt idx="312">
                  <c:v>2.8385630893659267E-3</c:v>
                </c:pt>
                <c:pt idx="313">
                  <c:v>2.6600310599179566E-3</c:v>
                </c:pt>
                <c:pt idx="314">
                  <c:v>2.4927278402449558E-3</c:v>
                </c:pt>
                <c:pt idx="315">
                  <c:v>2.3359471920044077E-3</c:v>
                </c:pt>
                <c:pt idx="316">
                  <c:v>2.1890272958592582E-3</c:v>
                </c:pt>
                <c:pt idx="317">
                  <c:v>2.0513479577358188E-3</c:v>
                </c:pt>
                <c:pt idx="318">
                  <c:v>1.922327990794585E-3</c:v>
                </c:pt>
                <c:pt idx="319">
                  <c:v>1.8014227620624774E-3</c:v>
                </c:pt>
                <c:pt idx="320">
                  <c:v>1.6881218933701046E-3</c:v>
                </c:pt>
                <c:pt idx="321">
                  <c:v>1.5819471068890055E-3</c:v>
                </c:pt>
                <c:pt idx="322">
                  <c:v>1.4824502061742315E-3</c:v>
                </c:pt>
                <c:pt idx="323">
                  <c:v>1.3892111841896421E-3</c:v>
                </c:pt>
                <c:pt idx="324">
                  <c:v>1.3018364503293094E-3</c:v>
                </c:pt>
                <c:pt idx="325">
                  <c:v>1.2199571689507558E-3</c:v>
                </c:pt>
                <c:pt idx="326">
                  <c:v>1.1432277024064649E-3</c:v>
                </c:pt>
                <c:pt idx="327">
                  <c:v>1.0713241520012319E-3</c:v>
                </c:pt>
                <c:pt idx="328">
                  <c:v>1.0039429907162869E-3</c:v>
                </c:pt>
                <c:pt idx="329">
                  <c:v>9.4079978192850499E-4</c:v>
                </c:pt>
                <c:pt idx="330">
                  <c:v>8.8162797871602864E-4</c:v>
                </c:pt>
                <c:pt idx="331">
                  <c:v>8.2617779868179972E-4</c:v>
                </c:pt>
                <c:pt idx="332">
                  <c:v>7.7421516954529336E-4</c:v>
                </c:pt>
                <c:pt idx="333">
                  <c:v>7.2552074105147182E-4</c:v>
                </c:pt>
                <c:pt idx="334">
                  <c:v>6.7988895902592391E-4</c:v>
                </c:pt>
                <c:pt idx="335">
                  <c:v>6.3712719766749546E-4</c:v>
                </c:pt>
                <c:pt idx="336">
                  <c:v>5.970549464155505E-4</c:v>
                </c:pt>
                <c:pt idx="337">
                  <c:v>5.5950304795938358E-4</c:v>
                </c:pt>
                <c:pt idx="338">
                  <c:v>5.2431298417318466E-4</c:v>
                </c:pt>
                <c:pt idx="339">
                  <c:v>4.913362069622725E-4</c:v>
                </c:pt>
                <c:pt idx="340">
                  <c:v>4.604335111958915E-4</c:v>
                </c:pt>
                <c:pt idx="341">
                  <c:v>4.3147444707952981E-4</c:v>
                </c:pt>
                <c:pt idx="342">
                  <c:v>4.0433676948620228E-4</c:v>
                </c:pt>
                <c:pt idx="343">
                  <c:v>3.7890592192215674E-4</c:v>
                </c:pt>
                <c:pt idx="344">
                  <c:v>3.5507455294866416E-4</c:v>
                </c:pt>
                <c:pt idx="345">
                  <c:v>3.3274206301856115E-4</c:v>
                </c:pt>
                <c:pt idx="346">
                  <c:v>3.1181417981460282E-4</c:v>
                </c:pt>
                <c:pt idx="347">
                  <c:v>2.9220256029699845E-4</c:v>
                </c:pt>
                <c:pt idx="348">
                  <c:v>2.7382441778025081E-4</c:v>
                </c:pt>
                <c:pt idx="349">
                  <c:v>2.5660217246507589E-4</c:v>
                </c:pt>
                <c:pt idx="350">
                  <c:v>2.4046312395019058E-4</c:v>
                </c:pt>
                <c:pt idx="351">
                  <c:v>2.2533914434154061E-4</c:v>
                </c:pt>
                <c:pt idx="352">
                  <c:v>2.1116639066348799E-4</c:v>
                </c:pt>
                <c:pt idx="353">
                  <c:v>1.9788503535795741E-4</c:v>
                </c:pt>
                <c:pt idx="354">
                  <c:v>1.8543901373389558E-4</c:v>
                </c:pt>
                <c:pt idx="355">
                  <c:v>1.7377578730095019E-4</c:v>
                </c:pt>
                <c:pt idx="356">
                  <c:v>1.6284612198832709E-4</c:v>
                </c:pt>
                <c:pt idx="357">
                  <c:v>1.5260388031261934E-4</c:v>
                </c:pt>
                <c:pt idx="358">
                  <c:v>1.4300582661728442E-4</c:v>
                </c:pt>
                <c:pt idx="359">
                  <c:v>1.3401144456162611E-4</c:v>
                </c:pt>
                <c:pt idx="360">
                  <c:v>1.255827660888452E-4</c:v>
                </c:pt>
                <c:pt idx="361">
                  <c:v>1.1768421115118106E-4</c:v>
                </c:pt>
                <c:pt idx="362">
                  <c:v>1.1028243751557431E-4</c:v>
                </c:pt>
                <c:pt idx="363">
                  <c:v>1.0334620001583436E-4</c:v>
                </c:pt>
                <c:pt idx="364">
                  <c:v>9.684621865717162E-5</c:v>
                </c:pt>
              </c:numCache>
            </c:numRef>
          </c:val>
          <c:smooth val="0"/>
          <c:extLst>
            <c:ext xmlns:c16="http://schemas.microsoft.com/office/drawing/2014/chart" uri="{C3380CC4-5D6E-409C-BE32-E72D297353CC}">
              <c16:uniqueId val="{00000008-A81B-4E80-8F85-CC933FDFE09D}"/>
            </c:ext>
          </c:extLst>
        </c:ser>
        <c:ser>
          <c:idx val="9"/>
          <c:order val="3"/>
          <c:tx>
            <c:strRef>
              <c:f>Calculation!$C$2</c:f>
              <c:strCache>
                <c:ptCount val="1"/>
                <c:pt idx="0">
                  <c:v>Reported</c:v>
                </c:pt>
              </c:strCache>
            </c:strRef>
          </c:tx>
          <c:spPr>
            <a:ln w="15875" cap="rnd">
              <a:solidFill>
                <a:srgbClr val="00B0F0"/>
              </a:solidFill>
              <a:prstDash val="sys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[0]!Reported</c:f>
              <c:numCache>
                <c:formatCode>0</c:formatCode>
                <c:ptCount val="365"/>
                <c:pt idx="0">
                  <c:v>2.9599748896517903</c:v>
                </c:pt>
                <c:pt idx="1">
                  <c:v>4.3121390618396882</c:v>
                </c:pt>
                <c:pt idx="2">
                  <c:v>6.2167000740934784</c:v>
                </c:pt>
                <c:pt idx="3">
                  <c:v>8.8992919191948481</c:v>
                </c:pt>
                <c:pt idx="4">
                  <c:v>12.677676880853211</c:v>
                </c:pt>
                <c:pt idx="5">
                  <c:v>17.999327888100485</c:v>
                </c:pt>
                <c:pt idx="6">
                  <c:v>25.494308165144265</c:v>
                </c:pt>
                <c:pt idx="7">
                  <c:v>36.049641369427917</c:v>
                </c:pt>
                <c:pt idx="8">
                  <c:v>50.913839926325494</c:v>
                </c:pt>
                <c:pt idx="9">
                  <c:v>71.843690039872641</c:v>
                </c:pt>
                <c:pt idx="10">
                  <c:v>99.836794755197488</c:v>
                </c:pt>
                <c:pt idx="11">
                  <c:v>136.53051541281948</c:v>
                </c:pt>
                <c:pt idx="12">
                  <c:v>183.63916889872687</c:v>
                </c:pt>
                <c:pt idx="13">
                  <c:v>242.8306232336904</c:v>
                </c:pt>
                <c:pt idx="14">
                  <c:v>315.5601633055997</c:v>
                </c:pt>
                <c:pt idx="15">
                  <c:v>402.86855900363685</c:v>
                </c:pt>
                <c:pt idx="16">
                  <c:v>505.16015710669069</c:v>
                </c:pt>
                <c:pt idx="17">
                  <c:v>621.98610087829184</c:v>
                </c:pt>
                <c:pt idx="18">
                  <c:v>751.86545021801112</c:v>
                </c:pt>
                <c:pt idx="19">
                  <c:v>892.18063766650891</c:v>
                </c:pt>
                <c:pt idx="20">
                  <c:v>1055.5145495952054</c:v>
                </c:pt>
                <c:pt idx="21">
                  <c:v>1245.5129543276478</c:v>
                </c:pt>
                <c:pt idx="22">
                  <c:v>1466.3523476576297</c:v>
                </c:pt>
                <c:pt idx="23">
                  <c:v>1722.8004450306203</c:v>
                </c:pt>
                <c:pt idx="24">
                  <c:v>2020.2773347115617</c:v>
                </c:pt>
                <c:pt idx="25">
                  <c:v>2364.9145210447859</c:v>
                </c:pt>
                <c:pt idx="26">
                  <c:v>2763.6078923758182</c:v>
                </c:pt>
                <c:pt idx="27">
                  <c:v>3224.0591514619459</c:v>
                </c:pt>
                <c:pt idx="28">
                  <c:v>3754.7984347462002</c:v>
                </c:pt>
                <c:pt idx="29">
                  <c:v>4365.1787481018409</c:v>
                </c:pt>
                <c:pt idx="30">
                  <c:v>5065.3305552256124</c:v>
                </c:pt>
                <c:pt idx="31">
                  <c:v>5866.062568737716</c:v>
                </c:pt>
                <c:pt idx="32">
                  <c:v>6778.6928573439282</c:v>
                </c:pt>
                <c:pt idx="33">
                  <c:v>7814.7933284511691</c:v>
                </c:pt>
                <c:pt idx="34">
                  <c:v>8985.8312263098887</c:v>
                </c:pt>
                <c:pt idx="35">
                  <c:v>10302.694463100166</c:v>
                </c:pt>
                <c:pt idx="36">
                  <c:v>11775.094464765576</c:v>
                </c:pt>
                <c:pt idx="37">
                  <c:v>13410.851785870238</c:v>
                </c:pt>
                <c:pt idx="38">
                  <c:v>15215.086629758065</c:v>
                </c:pt>
                <c:pt idx="39">
                  <c:v>17189.358277595002</c:v>
                </c:pt>
                <c:pt idx="40">
                  <c:v>19330.822441024127</c:v>
                </c:pt>
                <c:pt idx="41">
                  <c:v>21631.499858301697</c:v>
                </c:pt>
                <c:pt idx="42">
                  <c:v>24077.767117530111</c:v>
                </c:pt>
                <c:pt idx="43">
                  <c:v>26650.184407512108</c:v>
                </c:pt>
                <c:pt idx="44">
                  <c:v>29323.75776399735</c:v>
                </c:pt>
                <c:pt idx="45">
                  <c:v>32068.691601320468</c:v>
                </c:pt>
                <c:pt idx="46">
                  <c:v>34851.62308748073</c:v>
                </c:pt>
                <c:pt idx="47">
                  <c:v>37637.253100772708</c:v>
                </c:pt>
                <c:pt idx="48">
                  <c:v>40390.215680532885</c:v>
                </c:pt>
                <c:pt idx="49">
                  <c:v>43076.978116108679</c:v>
                </c:pt>
                <c:pt idx="50">
                  <c:v>45667.552166866109</c:v>
                </c:pt>
                <c:pt idx="51">
                  <c:v>48136.828366203212</c:v>
                </c:pt>
                <c:pt idx="52">
                  <c:v>50465.412286282248</c:v>
                </c:pt>
                <c:pt idx="53">
                  <c:v>52639.92624735221</c:v>
                </c:pt>
                <c:pt idx="54">
                  <c:v>54652.820884885492</c:v>
                </c:pt>
                <c:pt idx="55">
                  <c:v>56501.80072340856</c:v>
                </c:pt>
                <c:pt idx="56">
                  <c:v>58188.997714350073</c:v>
                </c:pt>
                <c:pt idx="57">
                  <c:v>59720.027415613411</c:v>
                </c:pt>
                <c:pt idx="58">
                  <c:v>61103.041809224465</c:v>
                </c:pt>
                <c:pt idx="59">
                  <c:v>62347.861003877188</c:v>
                </c:pt>
                <c:pt idx="60">
                  <c:v>63465.232590551954</c:v>
                </c:pt>
                <c:pt idx="61">
                  <c:v>64466.238551159731</c:v>
                </c:pt>
                <c:pt idx="62">
                  <c:v>65361.848352022826</c:v>
                </c:pt>
                <c:pt idx="63">
                  <c:v>66162.603532170513</c:v>
                </c:pt>
                <c:pt idx="64">
                  <c:v>66878.412495007389</c:v>
                </c:pt>
                <c:pt idx="65">
                  <c:v>67518.432490347725</c:v>
                </c:pt>
                <c:pt idx="66">
                  <c:v>68091.017118013304</c:v>
                </c:pt>
                <c:pt idx="67">
                  <c:v>68603.710627596854</c:v>
                </c:pt>
                <c:pt idx="68">
                  <c:v>69063.273801435789</c:v>
                </c:pt>
                <c:pt idx="69">
                  <c:v>69475.729654099443</c:v>
                </c:pt>
                <c:pt idx="70">
                  <c:v>69846.420228044197</c:v>
                </c:pt>
                <c:pt idx="71">
                  <c:v>70180.068281057524</c:v>
                </c:pt>
                <c:pt idx="72">
                  <c:v>70480.839638094054</c:v>
                </c:pt>
                <c:pt idx="73">
                  <c:v>70752.403472835998</c:v>
                </c:pt>
                <c:pt idx="74">
                  <c:v>70997.988873011665</c:v>
                </c:pt>
                <c:pt idx="75">
                  <c:v>71220.436811893713</c:v>
                </c:pt>
                <c:pt idx="76">
                  <c:v>71422.247172468764</c:v>
                </c:pt>
                <c:pt idx="77">
                  <c:v>71605.620814273265</c:v>
                </c:pt>
                <c:pt idx="78">
                  <c:v>71772.496886599925</c:v>
                </c:pt>
                <c:pt idx="79">
                  <c:v>71924.585714628745</c:v>
                </c:pt>
                <c:pt idx="80">
                  <c:v>72063.397646013953</c:v>
                </c:pt>
                <c:pt idx="81">
                  <c:v>72190.268265613166</c:v>
                </c:pt>
                <c:pt idx="82">
                  <c:v>72306.380380332848</c:v>
                </c:pt>
                <c:pt idx="83">
                  <c:v>72412.78315487667</c:v>
                </c:pt>
                <c:pt idx="84">
                  <c:v>72510.408749587557</c:v>
                </c:pt>
                <c:pt idx="85">
                  <c:v>72600.086778248369</c:v>
                </c:pt>
                <c:pt idx="86">
                  <c:v>72682.556869650027</c:v>
                </c:pt>
                <c:pt idx="87">
                  <c:v>72758.479583789071</c:v>
                </c:pt>
                <c:pt idx="88">
                  <c:v>72828.445902771113</c:v>
                </c:pt>
                <c:pt idx="89">
                  <c:v>72892.985488400533</c:v>
                </c:pt>
                <c:pt idx="90">
                  <c:v>72952.573873219691</c:v>
                </c:pt>
                <c:pt idx="91">
                  <c:v>73007.638729404294</c:v>
                </c:pt>
                <c:pt idx="92">
                  <c:v>73058.565340277681</c:v>
                </c:pt>
                <c:pt idx="93">
                  <c:v>73105.701382064959</c:v>
                </c:pt>
                <c:pt idx="94">
                  <c:v>73149.361108625933</c:v>
                </c:pt>
                <c:pt idx="95">
                  <c:v>73189.829019034281</c:v>
                </c:pt>
                <c:pt idx="96">
                  <c:v>73227.363076770722</c:v>
                </c:pt>
                <c:pt idx="97">
                  <c:v>73262.19753974535</c:v>
                </c:pt>
                <c:pt idx="98">
                  <c:v>73294.545452154518</c:v>
                </c:pt>
                <c:pt idx="99">
                  <c:v>73324.600842130327</c:v>
                </c:pt>
                <c:pt idx="100">
                  <c:v>73352.540663091582</c:v>
                </c:pt>
                <c:pt idx="101">
                  <c:v>73378.526511517543</c:v>
                </c:pt>
                <c:pt idx="102">
                  <c:v>73402.706149412799</c:v>
                </c:pt>
                <c:pt idx="103">
                  <c:v>73425.21485591137</c:v>
                </c:pt>
                <c:pt idx="104">
                  <c:v>73446.176629186943</c:v>
                </c:pt>
                <c:pt idx="105">
                  <c:v>73465.705257017209</c:v>
                </c:pt>
                <c:pt idx="106">
                  <c:v>73483.905271926604</c:v>
                </c:pt>
                <c:pt idx="107">
                  <c:v>73500.872804745071</c:v>
                </c:pt>
                <c:pt idx="108">
                  <c:v>73516.696348624086</c:v>
                </c:pt>
                <c:pt idx="109">
                  <c:v>73531.457444000916</c:v>
                </c:pt>
                <c:pt idx="110">
                  <c:v>73545.231293664765</c:v>
                </c:pt>
                <c:pt idx="111">
                  <c:v>73558.087315921803</c:v>
                </c:pt>
                <c:pt idx="112">
                  <c:v>73570.089642856386</c:v>
                </c:pt>
                <c:pt idx="113">
                  <c:v>73581.297569818358</c:v>
                </c:pt>
                <c:pt idx="114">
                  <c:v>73591.765961515252</c:v>
                </c:pt>
                <c:pt idx="115">
                  <c:v>73601.545619435099</c:v>
                </c:pt>
                <c:pt idx="116">
                  <c:v>73610.683614758091</c:v>
                </c:pt>
                <c:pt idx="117">
                  <c:v>73619.223590420967</c:v>
                </c:pt>
                <c:pt idx="118">
                  <c:v>73627.206035567375</c:v>
                </c:pt>
                <c:pt idx="119">
                  <c:v>73634.668535241231</c:v>
                </c:pt>
                <c:pt idx="120">
                  <c:v>73641.645997851418</c:v>
                </c:pt>
                <c:pt idx="121">
                  <c:v>73648.170862648782</c:v>
                </c:pt>
                <c:pt idx="122">
                  <c:v>73654.273289203702</c:v>
                </c:pt>
                <c:pt idx="123">
                  <c:v>73659.981330652256</c:v>
                </c:pt>
                <c:pt idx="124">
                  <c:v>73665.321092283644</c:v>
                </c:pt>
                <c:pt idx="125">
                  <c:v>73670.316876871439</c:v>
                </c:pt>
                <c:pt idx="126">
                  <c:v>73674.991318000146</c:v>
                </c:pt>
                <c:pt idx="127">
                  <c:v>73679.365502505898</c:v>
                </c:pt>
                <c:pt idx="128">
                  <c:v>73683.459083032765</c:v>
                </c:pt>
                <c:pt idx="129">
                  <c:v>73687.290381602492</c:v>
                </c:pt>
                <c:pt idx="130">
                  <c:v>73690.876485003391</c:v>
                </c:pt>
                <c:pt idx="131">
                  <c:v>73694.233332722841</c:v>
                </c:pt>
                <c:pt idx="132">
                  <c:v>73697.375798075533</c:v>
                </c:pt>
                <c:pt idx="133">
                  <c:v>73700.317763115061</c:v>
                </c:pt>
                <c:pt idx="134">
                  <c:v>73703.072187859478</c:v>
                </c:pt>
                <c:pt idx="135">
                  <c:v>73705.651174310173</c:v>
                </c:pt>
                <c:pt idx="136">
                  <c:v>73708.066025698135</c:v>
                </c:pt>
                <c:pt idx="137">
                  <c:v>73710.327301350684</c:v>
                </c:pt>
                <c:pt idx="138">
                  <c:v>73712.444867535407</c:v>
                </c:pt>
                <c:pt idx="139">
                  <c:v>73714.427944605603</c:v>
                </c:pt>
                <c:pt idx="140">
                  <c:v>73716.285150741765</c:v>
                </c:pt>
                <c:pt idx="141">
                  <c:v>73718.024542557847</c:v>
                </c:pt>
                <c:pt idx="142">
                  <c:v>73719.653652816924</c:v>
                </c:pt>
                <c:pt idx="143">
                  <c:v>73721.179525479893</c:v>
                </c:pt>
                <c:pt idx="144">
                  <c:v>73722.608748291139</c:v>
                </c:pt>
                <c:pt idx="145">
                  <c:v>73723.947483088428</c:v>
                </c:pt>
                <c:pt idx="146">
                  <c:v>73725.201494007648</c:v>
                </c:pt>
                <c:pt idx="147">
                  <c:v>73726.376173739671</c:v>
                </c:pt>
                <c:pt idx="148">
                  <c:v>73727.47656798322</c:v>
                </c:pt>
                <c:pt idx="149">
                  <c:v>73728.507398225731</c:v>
                </c:pt>
                <c:pt idx="150">
                  <c:v>73729.473082974262</c:v>
                </c:pt>
                <c:pt idx="151">
                  <c:v>73730.377757548107</c:v>
                </c:pt>
                <c:pt idx="152">
                  <c:v>73731.225292536183</c:v>
                </c:pt>
                <c:pt idx="153">
                  <c:v>73732.019311014563</c:v>
                </c:pt>
                <c:pt idx="154">
                  <c:v>73732.763204611372</c:v>
                </c:pt>
                <c:pt idx="155">
                  <c:v>73733.460148500686</c:v>
                </c:pt>
                <c:pt idx="156">
                  <c:v>73734.113115399668</c:v>
                </c:pt>
                <c:pt idx="157">
                  <c:v>73734.72488863852</c:v>
                </c:pt>
                <c:pt idx="158">
                  <c:v>73735.298074367383</c:v>
                </c:pt>
                <c:pt idx="159">
                  <c:v>73735.835112959146</c:v>
                </c:pt>
                <c:pt idx="160">
                  <c:v>73736.338289663603</c:v>
                </c:pt>
                <c:pt idx="161">
                  <c:v>73736.809744563579</c:v>
                </c:pt>
                <c:pt idx="162">
                  <c:v>73737.251481880478</c:v>
                </c:pt>
                <c:pt idx="163">
                  <c:v>73737.665378673206</c:v>
                </c:pt>
                <c:pt idx="164">
                  <c:v>73738.053192971143</c:v>
                </c:pt>
                <c:pt idx="165">
                  <c:v>73738.416571379043</c:v>
                </c:pt>
                <c:pt idx="166">
                  <c:v>73738.757056189221</c:v>
                </c:pt>
                <c:pt idx="167">
                  <c:v>73739.076092033705</c:v>
                </c:pt>
                <c:pt idx="168">
                  <c:v>73739.37503210672</c:v>
                </c:pt>
                <c:pt idx="169">
                  <c:v>73739.655143986238</c:v>
                </c:pt>
                <c:pt idx="170">
                  <c:v>73739.917615080558</c:v>
                </c:pt>
                <c:pt idx="171">
                  <c:v>73740.163557724925</c:v>
                </c:pt>
                <c:pt idx="172">
                  <c:v>73740.394013950936</c:v>
                </c:pt>
                <c:pt idx="173">
                  <c:v>73740.609959950059</c:v>
                </c:pt>
                <c:pt idx="174">
                  <c:v>73740.812310251553</c:v>
                </c:pt>
                <c:pt idx="175">
                  <c:v>73741.001921632822</c:v>
                </c:pt>
                <c:pt idx="176">
                  <c:v>73741.179596780144</c:v>
                </c:pt>
                <c:pt idx="177">
                  <c:v>73741.346087715632</c:v>
                </c:pt>
                <c:pt idx="178">
                  <c:v>73741.502099005476</c:v>
                </c:pt>
                <c:pt idx="179">
                  <c:v>73741.648290764031</c:v>
                </c:pt>
                <c:pt idx="180">
                  <c:v>73741.785281466306</c:v>
                </c:pt>
                <c:pt idx="181">
                  <c:v>73741.913650581773</c:v>
                </c:pt>
                <c:pt idx="182">
                  <c:v>73742.033941040543</c:v>
                </c:pt>
                <c:pt idx="183">
                  <c:v>73742.146661542924</c:v>
                </c:pt>
                <c:pt idx="184">
                  <c:v>73742.252288722346</c:v>
                </c:pt>
                <c:pt idx="185">
                  <c:v>73742.351269170947</c:v>
                </c:pt>
                <c:pt idx="186">
                  <c:v>73742.444021336836</c:v>
                </c:pt>
                <c:pt idx="187">
                  <c:v>73742.530937300835</c:v>
                </c:pt>
                <c:pt idx="188">
                  <c:v>73742.612384441003</c:v>
                </c:pt>
                <c:pt idx="189">
                  <c:v>73742.68870699135</c:v>
                </c:pt>
                <c:pt idx="190">
                  <c:v>73742.760227502222</c:v>
                </c:pt>
                <c:pt idx="191">
                  <c:v>73742.827248208079</c:v>
                </c:pt>
                <c:pt idx="192">
                  <c:v>73742.890052308736</c:v>
                </c:pt>
                <c:pt idx="193">
                  <c:v>73742.948905169775</c:v>
                </c:pt>
                <c:pt idx="194">
                  <c:v>73743.004055446843</c:v>
                </c:pt>
                <c:pt idx="195">
                  <c:v>73743.055736139169</c:v>
                </c:pt>
                <c:pt idx="196">
                  <c:v>73743.10416557618</c:v>
                </c:pt>
                <c:pt idx="197">
                  <c:v>73743.149548342219</c:v>
                </c:pt>
                <c:pt idx="198">
                  <c:v>73743.192076142514</c:v>
                </c:pt>
                <c:pt idx="199">
                  <c:v>73743.231928614696</c:v>
                </c:pt>
                <c:pt idx="200">
                  <c:v>73743.269274089049</c:v>
                </c:pt>
                <c:pt idx="201">
                  <c:v>73743.304270300767</c:v>
                </c:pt>
                <c:pt idx="202">
                  <c:v>73743.337065057305</c:v>
                </c:pt>
                <c:pt idx="203">
                  <c:v>73743.367796863633</c:v>
                </c:pt>
                <c:pt idx="204">
                  <c:v>73743.396595508078</c:v>
                </c:pt>
                <c:pt idx="205">
                  <c:v>73743.423582611169</c:v>
                </c:pt>
                <c:pt idx="206">
                  <c:v>73743.448872139983</c:v>
                </c:pt>
                <c:pt idx="207">
                  <c:v>73743.472570889964</c:v>
                </c:pt>
                <c:pt idx="208">
                  <c:v>73743.494778936452</c:v>
                </c:pt>
                <c:pt idx="209">
                  <c:v>73743.515590057752</c:v>
                </c:pt>
                <c:pt idx="210">
                  <c:v>73743.535092131468</c:v>
                </c:pt>
                <c:pt idx="211">
                  <c:v>73743.553367505971</c:v>
                </c:pt>
                <c:pt idx="212">
                  <c:v>73743.570493348438</c:v>
                </c:pt>
                <c:pt idx="213">
                  <c:v>73743.586541970944</c:v>
                </c:pt>
                <c:pt idx="214">
                  <c:v>73743.601581135968</c:v>
                </c:pt>
                <c:pt idx="215">
                  <c:v>73743.615674342844</c:v>
                </c:pt>
                <c:pt idx="216">
                  <c:v>73743.628881095909</c:v>
                </c:pt>
                <c:pt idx="217">
                  <c:v>73743.641257155992</c:v>
                </c:pt>
                <c:pt idx="218">
                  <c:v>73743.652854775981</c:v>
                </c:pt>
                <c:pt idx="219">
                  <c:v>73743.663722921527</c:v>
                </c:pt>
                <c:pt idx="220">
                  <c:v>73743.673907477933</c:v>
                </c:pt>
                <c:pt idx="221">
                  <c:v>73743.683451443896</c:v>
                </c:pt>
                <c:pt idx="222">
                  <c:v>73743.692395113234</c:v>
                </c:pt>
                <c:pt idx="223">
                  <c:v>73743.700776244994</c:v>
                </c:pt>
                <c:pt idx="224">
                  <c:v>73743.708630222973</c:v>
                </c:pt>
                <c:pt idx="225">
                  <c:v>73743.71599020515</c:v>
                </c:pt>
                <c:pt idx="226">
                  <c:v>73743.722887263692</c:v>
                </c:pt>
                <c:pt idx="227">
                  <c:v>73743.729350516252</c:v>
                </c:pt>
                <c:pt idx="228">
                  <c:v>73743.735407248838</c:v>
                </c:pt>
                <c:pt idx="229">
                  <c:v>73743.741083031127</c:v>
                </c:pt>
                <c:pt idx="230">
                  <c:v>73743.746401824377</c:v>
                </c:pt>
                <c:pt idx="231">
                  <c:v>73743.751386082629</c:v>
                </c:pt>
                <c:pt idx="232">
                  <c:v>73743.756056847589</c:v>
                </c:pt>
                <c:pt idx="233">
                  <c:v>73743.760433837364</c:v>
                </c:pt>
                <c:pt idx="234">
                  <c:v>73743.764535529772</c:v>
                </c:pt>
                <c:pt idx="235">
                  <c:v>73743.768379240399</c:v>
                </c:pt>
                <c:pt idx="236">
                  <c:v>73743.771981195663</c:v>
                </c:pt>
                <c:pt idx="237">
                  <c:v>73743.775356601356</c:v>
                </c:pt>
                <c:pt idx="238">
                  <c:v>73743.77851970683</c:v>
                </c:pt>
                <c:pt idx="239">
                  <c:v>73743.781483865154</c:v>
                </c:pt>
                <c:pt idx="240">
                  <c:v>73743.784261589535</c:v>
                </c:pt>
                <c:pt idx="241">
                  <c:v>73743.786864606052</c:v>
                </c:pt>
                <c:pt idx="242">
                  <c:v>73743.789303903308</c:v>
                </c:pt>
                <c:pt idx="243">
                  <c:v>73743.791589778673</c:v>
                </c:pt>
                <c:pt idx="244">
                  <c:v>73743.793731881888</c:v>
                </c:pt>
                <c:pt idx="245">
                  <c:v>73743.7957392557</c:v>
                </c:pt>
                <c:pt idx="246">
                  <c:v>73743.797620374127</c:v>
                </c:pt>
                <c:pt idx="247">
                  <c:v>73743.799383178164</c:v>
                </c:pt>
                <c:pt idx="248">
                  <c:v>73743.80103510934</c:v>
                </c:pt>
                <c:pt idx="249">
                  <c:v>73743.802583141151</c:v>
                </c:pt>
                <c:pt idx="250">
                  <c:v>73743.804033808468</c:v>
                </c:pt>
                <c:pt idx="251">
                  <c:v>73743.805393235132</c:v>
                </c:pt>
                <c:pt idx="252">
                  <c:v>73743.806667159806</c:v>
                </c:pt>
                <c:pt idx="253">
                  <c:v>73743.807860960253</c:v>
                </c:pt>
                <c:pt idx="254">
                  <c:v>73743.808979675945</c:v>
                </c:pt>
                <c:pt idx="255">
                  <c:v>73743.810028029402</c:v>
                </c:pt>
                <c:pt idx="256">
                  <c:v>73743.811010446123</c:v>
                </c:pt>
                <c:pt idx="257">
                  <c:v>73743.811931073244</c:v>
                </c:pt>
                <c:pt idx="258">
                  <c:v>73743.812793797086</c:v>
                </c:pt>
                <c:pt idx="259">
                  <c:v>73743.813602259499</c:v>
                </c:pt>
                <c:pt idx="260">
                  <c:v>73743.8143598733</c:v>
                </c:pt>
                <c:pt idx="261">
                  <c:v>73743.815069836652</c:v>
                </c:pt>
                <c:pt idx="262">
                  <c:v>73743.815735146549</c:v>
                </c:pt>
                <c:pt idx="263">
                  <c:v>73743.816358611526</c:v>
                </c:pt>
                <c:pt idx="264">
                  <c:v>73743.816942863428</c:v>
                </c:pt>
                <c:pt idx="265">
                  <c:v>73743.817490368558</c:v>
                </c:pt>
                <c:pt idx="266">
                  <c:v>73743.818003438166</c:v>
                </c:pt>
                <c:pt idx="267">
                  <c:v>73743.818484238058</c:v>
                </c:pt>
                <c:pt idx="268">
                  <c:v>73743.818934797877</c:v>
                </c:pt>
                <c:pt idx="269">
                  <c:v>73743.819357019587</c:v>
                </c:pt>
                <c:pt idx="270">
                  <c:v>73743.819752685522</c:v>
                </c:pt>
                <c:pt idx="271">
                  <c:v>73743.820123465906</c:v>
                </c:pt>
                <c:pt idx="272">
                  <c:v>73743.820470925944</c:v>
                </c:pt>
                <c:pt idx="273">
                  <c:v>73743.820796532367</c:v>
                </c:pt>
                <c:pt idx="274">
                  <c:v>73743.821101659676</c:v>
                </c:pt>
                <c:pt idx="275">
                  <c:v>73743.821387595919</c:v>
                </c:pt>
                <c:pt idx="276">
                  <c:v>73743.821655548105</c:v>
                </c:pt>
                <c:pt idx="277">
                  <c:v>73743.821906647354</c:v>
                </c:pt>
                <c:pt idx="278">
                  <c:v>73743.822141953657</c:v>
                </c:pt>
                <c:pt idx="279">
                  <c:v>73743.822362460298</c:v>
                </c:pt>
                <c:pt idx="280">
                  <c:v>73743.82256909812</c:v>
                </c:pt>
                <c:pt idx="281">
                  <c:v>73743.822762739394</c:v>
                </c:pt>
                <c:pt idx="282">
                  <c:v>73743.822944201544</c:v>
                </c:pt>
                <c:pt idx="283">
                  <c:v>73743.823114250583</c:v>
                </c:pt>
                <c:pt idx="284">
                  <c:v>73743.823273604343</c:v>
                </c:pt>
                <c:pt idx="285">
                  <c:v>73743.823422935515</c:v>
                </c:pt>
                <c:pt idx="286">
                  <c:v>73743.823562874459</c:v>
                </c:pt>
                <c:pt idx="287">
                  <c:v>73743.823694011895</c:v>
                </c:pt>
                <c:pt idx="288">
                  <c:v>73743.823816901437</c:v>
                </c:pt>
                <c:pt idx="289">
                  <c:v>73743.823932061787</c:v>
                </c:pt>
                <c:pt idx="290">
                  <c:v>73743.82403997911</c:v>
                </c:pt>
                <c:pt idx="291">
                  <c:v>73743.82414110894</c:v>
                </c:pt>
                <c:pt idx="292">
                  <c:v>73743.824235878186</c:v>
                </c:pt>
                <c:pt idx="293">
                  <c:v>73743.824324686895</c:v>
                </c:pt>
                <c:pt idx="294">
                  <c:v>73743.824407909968</c:v>
                </c:pt>
                <c:pt idx="295">
                  <c:v>73743.824485898702</c:v>
                </c:pt>
                <c:pt idx="296">
                  <c:v>73743.824558982305</c:v>
                </c:pt>
                <c:pt idx="297">
                  <c:v>73743.824627469308</c:v>
                </c:pt>
                <c:pt idx="298">
                  <c:v>73743.824691648799</c:v>
                </c:pt>
                <c:pt idx="299">
                  <c:v>73743.824751791719</c:v>
                </c:pt>
                <c:pt idx="300">
                  <c:v>73743.824808151927</c:v>
                </c:pt>
                <c:pt idx="301">
                  <c:v>73743.824860967346</c:v>
                </c:pt>
                <c:pt idx="302">
                  <c:v>73743.824910460942</c:v>
                </c:pt>
                <c:pt idx="303">
                  <c:v>73743.824956841607</c:v>
                </c:pt>
                <c:pt idx="304">
                  <c:v>73743.825000305165</c:v>
                </c:pt>
                <c:pt idx="305">
                  <c:v>73743.825041035059</c:v>
                </c:pt>
                <c:pt idx="306">
                  <c:v>73743.825079203249</c:v>
                </c:pt>
                <c:pt idx="307">
                  <c:v>73743.825114970838</c:v>
                </c:pt>
                <c:pt idx="308">
                  <c:v>73743.825148488802</c:v>
                </c:pt>
                <c:pt idx="309">
                  <c:v>73743.82517989866</c:v>
                </c:pt>
                <c:pt idx="310">
                  <c:v>73743.825209332994</c:v>
                </c:pt>
                <c:pt idx="311">
                  <c:v>73743.825236916033</c:v>
                </c:pt>
                <c:pt idx="312">
                  <c:v>73743.825262764251</c:v>
                </c:pt>
                <c:pt idx="313">
                  <c:v>73743.825286986728</c:v>
                </c:pt>
                <c:pt idx="314">
                  <c:v>73743.825309685722</c:v>
                </c:pt>
                <c:pt idx="315">
                  <c:v>73743.825330957057</c:v>
                </c:pt>
                <c:pt idx="316">
                  <c:v>73743.825350890533</c:v>
                </c:pt>
                <c:pt idx="317">
                  <c:v>73743.825369570288</c:v>
                </c:pt>
                <c:pt idx="318">
                  <c:v>73743.82538707518</c:v>
                </c:pt>
                <c:pt idx="319">
                  <c:v>73743.825403479088</c:v>
                </c:pt>
                <c:pt idx="320">
                  <c:v>73743.82541885128</c:v>
                </c:pt>
                <c:pt idx="321">
                  <c:v>73743.825433256628</c:v>
                </c:pt>
                <c:pt idx="322">
                  <c:v>73743.825446755945</c:v>
                </c:pt>
                <c:pt idx="323">
                  <c:v>73743.825459406231</c:v>
                </c:pt>
                <c:pt idx="324">
                  <c:v>73743.825471260861</c:v>
                </c:pt>
                <c:pt idx="325">
                  <c:v>73743.825482369895</c:v>
                </c:pt>
                <c:pt idx="326">
                  <c:v>73743.825492780234</c:v>
                </c:pt>
                <c:pt idx="327">
                  <c:v>73743.825502535808</c:v>
                </c:pt>
                <c:pt idx="328">
                  <c:v>73743.825511677802</c:v>
                </c:pt>
                <c:pt idx="329">
                  <c:v>73743.825520244805</c:v>
                </c:pt>
                <c:pt idx="330">
                  <c:v>73743.825528272981</c:v>
                </c:pt>
                <c:pt idx="331">
                  <c:v>73743.825535796233</c:v>
                </c:pt>
                <c:pt idx="332">
                  <c:v>73743.825542846302</c:v>
                </c:pt>
                <c:pt idx="333">
                  <c:v>73743.825549452959</c:v>
                </c:pt>
                <c:pt idx="334">
                  <c:v>73743.825555644085</c:v>
                </c:pt>
                <c:pt idx="335">
                  <c:v>73743.825561445818</c:v>
                </c:pt>
                <c:pt idx="336">
                  <c:v>73743.82556688266</c:v>
                </c:pt>
                <c:pt idx="337">
                  <c:v>73743.825571977548</c:v>
                </c:pt>
                <c:pt idx="338">
                  <c:v>73743.825576751988</c:v>
                </c:pt>
                <c:pt idx="339">
                  <c:v>73743.825581226134</c:v>
                </c:pt>
                <c:pt idx="340">
                  <c:v>73743.82558541889</c:v>
                </c:pt>
                <c:pt idx="341">
                  <c:v>73743.825589347922</c:v>
                </c:pt>
                <c:pt idx="342">
                  <c:v>73743.825593029847</c:v>
                </c:pt>
                <c:pt idx="343">
                  <c:v>73743.825596480208</c:v>
                </c:pt>
                <c:pt idx="344">
                  <c:v>73743.825599713542</c:v>
                </c:pt>
                <c:pt idx="345">
                  <c:v>73743.825602743527</c:v>
                </c:pt>
                <c:pt idx="346">
                  <c:v>73743.825605582926</c:v>
                </c:pt>
                <c:pt idx="347">
                  <c:v>73743.825608243758</c:v>
                </c:pt>
                <c:pt idx="348">
                  <c:v>73743.825610737229</c:v>
                </c:pt>
                <c:pt idx="349">
                  <c:v>73743.825613073859</c:v>
                </c:pt>
                <c:pt idx="350">
                  <c:v>73743.825615263544</c:v>
                </c:pt>
                <c:pt idx="351">
                  <c:v>73743.825617315495</c:v>
                </c:pt>
                <c:pt idx="352">
                  <c:v>73743.8256192384</c:v>
                </c:pt>
                <c:pt idx="353">
                  <c:v>73743.825621040363</c:v>
                </c:pt>
                <c:pt idx="354">
                  <c:v>73743.825622728982</c:v>
                </c:pt>
                <c:pt idx="355">
                  <c:v>73743.825624311401</c:v>
                </c:pt>
                <c:pt idx="356">
                  <c:v>73743.825625794299</c:v>
                </c:pt>
                <c:pt idx="357">
                  <c:v>73743.82562718392</c:v>
                </c:pt>
                <c:pt idx="358">
                  <c:v>73743.825628486142</c:v>
                </c:pt>
                <c:pt idx="359">
                  <c:v>73743.825629706465</c:v>
                </c:pt>
                <c:pt idx="360">
                  <c:v>73743.825630850028</c:v>
                </c:pt>
                <c:pt idx="361">
                  <c:v>73743.825631921674</c:v>
                </c:pt>
                <c:pt idx="362">
                  <c:v>73743.825632925917</c:v>
                </c:pt>
                <c:pt idx="363">
                  <c:v>73743.825633867003</c:v>
                </c:pt>
                <c:pt idx="364">
                  <c:v>73743.825634748893</c:v>
                </c:pt>
              </c:numCache>
            </c:numRef>
          </c:val>
          <c:smooth val="0"/>
          <c:extLst>
            <c:ext xmlns:c16="http://schemas.microsoft.com/office/drawing/2014/chart" uri="{C3380CC4-5D6E-409C-BE32-E72D297353CC}">
              <c16:uniqueId val="{00000009-A81B-4E80-8F85-CC933FDFE09D}"/>
            </c:ext>
          </c:extLst>
        </c:ser>
        <c:ser>
          <c:idx val="1"/>
          <c:order val="6"/>
          <c:tx>
            <c:strRef>
              <c:f>Calculation!$CJ$2</c:f>
              <c:strCache>
                <c:ptCount val="1"/>
                <c:pt idx="0">
                  <c:v>Total people to trace</c:v>
                </c:pt>
              </c:strCache>
            </c:strRef>
          </c:tx>
          <c:spPr>
            <a:ln w="15875" cap="rnd">
              <a:solidFill>
                <a:schemeClr val="accent6"/>
              </a:solidFill>
              <a:prstDash val="sys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[0]!Total_People_To_Trace_Contacts</c:f>
              <c:numCache>
                <c:formatCode>0</c:formatCode>
                <c:ptCount val="365"/>
                <c:pt idx="0">
                  <c:v>27.599748896517902</c:v>
                </c:pt>
                <c:pt idx="1">
                  <c:v>38.361415728745087</c:v>
                </c:pt>
                <c:pt idx="2">
                  <c:v>53.570884278408478</c:v>
                </c:pt>
                <c:pt idx="3">
                  <c:v>75.039714301581327</c:v>
                </c:pt>
                <c:pt idx="4">
                  <c:v>105.31959248800682</c:v>
                </c:pt>
                <c:pt idx="5">
                  <c:v>148.00414331167889</c:v>
                </c:pt>
                <c:pt idx="6">
                  <c:v>208.15353175094882</c:v>
                </c:pt>
                <c:pt idx="7">
                  <c:v>292.89151061869046</c:v>
                </c:pt>
                <c:pt idx="8">
                  <c:v>412.24434512579717</c:v>
                </c:pt>
                <c:pt idx="9">
                  <c:v>580.31841174868896</c:v>
                </c:pt>
                <c:pt idx="10">
                  <c:v>802.2176177270685</c:v>
                </c:pt>
                <c:pt idx="11">
                  <c:v>1088.9330625305815</c:v>
                </c:pt>
                <c:pt idx="12">
                  <c:v>1451.1262911365973</c:v>
                </c:pt>
                <c:pt idx="13">
                  <c:v>1897.9282053725728</c:v>
                </c:pt>
                <c:pt idx="14">
                  <c:v>2435.4307855544084</c:v>
                </c:pt>
                <c:pt idx="15">
                  <c:v>3064.9716639793392</c:v>
                </c:pt>
                <c:pt idx="16">
                  <c:v>3781.3904786119438</c:v>
                </c:pt>
                <c:pt idx="17">
                  <c:v>4571.5108684667612</c:v>
                </c:pt>
                <c:pt idx="18">
                  <c:v>5413.1532750172782</c:v>
                </c:pt>
                <c:pt idx="19">
                  <c:v>6274.9898220005289</c:v>
                </c:pt>
                <c:pt idx="20">
                  <c:v>7280.8299590874412</c:v>
                </c:pt>
                <c:pt idx="21">
                  <c:v>8452.7310105031211</c:v>
                </c:pt>
                <c:pt idx="22">
                  <c:v>9815.8518427526287</c:v>
                </c:pt>
                <c:pt idx="23">
                  <c:v>11398.747632207273</c:v>
                </c:pt>
                <c:pt idx="24">
                  <c:v>13233.641765795961</c:v>
                </c:pt>
                <c:pt idx="25">
                  <c:v>15356.649452548607</c:v>
                </c:pt>
                <c:pt idx="26">
                  <c:v>17807.918220604068</c:v>
                </c:pt>
                <c:pt idx="27">
                  <c:v>20631.638989404939</c:v>
                </c:pt>
                <c:pt idx="28">
                  <c:v>23875.867923306989</c:v>
                </c:pt>
                <c:pt idx="29">
                  <c:v>27592.084264532699</c:v>
                </c:pt>
                <c:pt idx="30">
                  <c:v>31834.393909317147</c:v>
                </c:pt>
                <c:pt idx="31">
                  <c:v>36658.274653506465</c:v>
                </c:pt>
                <c:pt idx="32">
                  <c:v>42118.75007421794</c:v>
                </c:pt>
                <c:pt idx="33">
                  <c:v>48267.879777868562</c:v>
                </c:pt>
                <c:pt idx="34">
                  <c:v>55151.470778668896</c:v>
                </c:pt>
                <c:pt idx="35">
                  <c:v>62804.956068704778</c:v>
                </c:pt>
                <c:pt idx="36">
                  <c:v>71248.4604784884</c:v>
                </c:pt>
                <c:pt idx="37">
                  <c:v>80481.187641686178</c:v>
                </c:pt>
                <c:pt idx="38">
                  <c:v>90475.417316395833</c:v>
                </c:pt>
                <c:pt idx="39">
                  <c:v>101170.59206312563</c:v>
                </c:pt>
                <c:pt idx="40">
                  <c:v>112468.17449110432</c:v>
                </c:pt>
                <c:pt idx="41">
                  <c:v>124228.13121476959</c:v>
                </c:pt>
                <c:pt idx="42">
                  <c:v>136267.99068557678</c:v>
                </c:pt>
                <c:pt idx="43">
                  <c:v>148365.36451683906</c:v>
                </c:pt>
                <c:pt idx="44">
                  <c:v>160264.56163000758</c:v>
                </c:pt>
                <c:pt idx="45">
                  <c:v>171687.443840238</c:v>
                </c:pt>
                <c:pt idx="46">
                  <c:v>182348.01431781682</c:v>
                </c:pt>
                <c:pt idx="47">
                  <c:v>191969.51301895495</c:v>
                </c:pt>
                <c:pt idx="48">
                  <c:v>200302.18751466123</c:v>
                </c:pt>
                <c:pt idx="49">
                  <c:v>207139.59311895305</c:v>
                </c:pt>
                <c:pt idx="50">
                  <c:v>212331.37431463203</c:v>
                </c:pt>
                <c:pt idx="51">
                  <c:v>215790.99887653987</c:v>
                </c:pt>
                <c:pt idx="52">
                  <c:v>217497.73818967625</c:v>
                </c:pt>
                <c:pt idx="53">
                  <c:v>217493.10398140823</c:v>
                </c:pt>
                <c:pt idx="54">
                  <c:v>215872.73995860026</c:v>
                </c:pt>
                <c:pt idx="55">
                  <c:v>212775.26434797092</c:v>
                </c:pt>
                <c:pt idx="56">
                  <c:v>208369.70782258897</c:v>
                </c:pt>
                <c:pt idx="57">
                  <c:v>202843.03405296346</c:v>
                </c:pt>
                <c:pt idx="58">
                  <c:v>196388.87458377765</c:v>
                </c:pt>
                <c:pt idx="59">
                  <c:v>189198.17907192712</c:v>
                </c:pt>
                <c:pt idx="60">
                  <c:v>181452.07703148207</c:v>
                </c:pt>
                <c:pt idx="61">
                  <c:v>173316.92893441167</c:v>
                </c:pt>
                <c:pt idx="62">
                  <c:v>164941.33404960146</c:v>
                </c:pt>
                <c:pt idx="63">
                  <c:v>156454.75244611822</c:v>
                </c:pt>
                <c:pt idx="64">
                  <c:v>147967.36682987516</c:v>
                </c:pt>
                <c:pt idx="65">
                  <c:v>139570.830100291</c:v>
                </c:pt>
                <c:pt idx="66">
                  <c:v>131339.59336691769</c:v>
                </c:pt>
                <c:pt idx="67">
                  <c:v>123332.56912606143</c:v>
                </c:pt>
                <c:pt idx="68">
                  <c:v>115594.94395184463</c:v>
                </c:pt>
                <c:pt idx="69">
                  <c:v>108160.00808329671</c:v>
                </c:pt>
                <c:pt idx="70">
                  <c:v>101050.91301441457</c:v>
                </c:pt>
                <c:pt idx="71">
                  <c:v>94282.302243106387</c:v>
                </c:pt>
                <c:pt idx="72">
                  <c:v>87861.785589161052</c:v>
                </c:pt>
                <c:pt idx="73">
                  <c:v>81791.245377664396</c:v>
                </c:pt>
                <c:pt idx="74">
                  <c:v>76067.974841654635</c:v>
                </c:pt>
                <c:pt idx="75">
                  <c:v>70685.656746309643</c:v>
                </c:pt>
                <c:pt idx="76">
                  <c:v>65635.194677429186</c:v>
                </c:pt>
                <c:pt idx="77">
                  <c:v>60905.411627731279</c:v>
                </c:pt>
                <c:pt idx="78">
                  <c:v>56483.631188224754</c:v>
                </c:pt>
                <c:pt idx="79">
                  <c:v>52356.156349690478</c:v>
                </c:pt>
                <c:pt idx="80">
                  <c:v>48508.660028573504</c:v>
                </c:pt>
                <c:pt idx="81">
                  <c:v>44926.50022170828</c:v>
                </c:pt>
                <c:pt idx="82">
                  <c:v>41594.971346734281</c:v>
                </c:pt>
                <c:pt idx="83">
                  <c:v>38499.501957499073</c:v>
                </c:pt>
                <c:pt idx="84">
                  <c:v>35625.807708858039</c:v>
                </c:pt>
                <c:pt idx="85">
                  <c:v>32960.007224580353</c:v>
                </c:pt>
                <c:pt idx="86">
                  <c:v>30488.707416138895</c:v>
                </c:pt>
                <c:pt idx="87">
                  <c:v>28199.063815915444</c:v>
                </c:pt>
                <c:pt idx="88">
                  <c:v>26078.820624144322</c:v>
                </c:pt>
                <c:pt idx="89">
                  <c:v>24116.334418024089</c:v>
                </c:pt>
                <c:pt idx="90">
                  <c:v>22300.584824413269</c:v>
                </c:pt>
                <c:pt idx="91">
                  <c:v>20621.17490381797</c:v>
                </c:pt>
                <c:pt idx="92">
                  <c:v>19068.323522170038</c:v>
                </c:pt>
                <c:pt idx="93">
                  <c:v>17632.851587825819</c:v>
                </c:pt>
                <c:pt idx="94">
                  <c:v>16306.163694652982</c:v>
                </c:pt>
                <c:pt idx="95">
                  <c:v>15080.226429271162</c:v>
                </c:pt>
                <c:pt idx="96">
                  <c:v>13947.544363708452</c:v>
                </c:pt>
                <c:pt idx="97">
                  <c:v>12901.134557083886</c:v>
                </c:pt>
                <c:pt idx="98">
                  <c:v>11934.50022546718</c:v>
                </c:pt>
                <c:pt idx="99">
                  <c:v>11041.60410267855</c:v>
                </c:pt>
                <c:pt idx="100">
                  <c:v>10216.84190202325</c:v>
                </c:pt>
                <c:pt idx="101">
                  <c:v>9455.016196080529</c:v>
                </c:pt>
                <c:pt idx="102">
                  <c:v>8751.3109554250441</c:v>
                </c:pt>
                <c:pt idx="103">
                  <c:v>8101.2669248682496</c:v>
                </c:pt>
                <c:pt idx="104">
                  <c:v>7500.7579651371479</c:v>
                </c:pt>
                <c:pt idx="105">
                  <c:v>6945.9684469260983</c:v>
                </c:pt>
                <c:pt idx="106">
                  <c:v>6433.371751327435</c:v>
                </c:pt>
                <c:pt idx="107">
                  <c:v>5959.7099043793678</c:v>
                </c:pt>
                <c:pt idx="108">
                  <c:v>5521.9743527315741</c:v>
                </c:pt>
                <c:pt idx="109">
                  <c:v>5117.3878712267242</c:v>
                </c:pt>
                <c:pt idx="110">
                  <c:v>4743.3875807425375</c:v>
                </c:pt>
                <c:pt idx="111">
                  <c:v>4397.6090452386607</c:v>
                </c:pt>
                <c:pt idx="112">
                  <c:v>4077.871410060633</c:v>
                </c:pt>
                <c:pt idx="113">
                  <c:v>3782.1635386742864</c:v>
                </c:pt>
                <c:pt idx="114">
                  <c:v>3508.6311017757916</c:v>
                </c:pt>
                <c:pt idx="115">
                  <c:v>3255.5645707966878</c:v>
                </c:pt>
                <c:pt idx="116">
                  <c:v>3021.3880669469354</c:v>
                </c:pt>
                <c:pt idx="117">
                  <c:v>2804.6490168810001</c:v>
                </c:pt>
                <c:pt idx="118">
                  <c:v>2604.008566656983</c:v>
                </c:pt>
                <c:pt idx="119">
                  <c:v>2418.2327067298515</c:v>
                </c:pt>
                <c:pt idx="120">
                  <c:v>2246.1840621587285</c:v>
                </c:pt>
                <c:pt idx="121">
                  <c:v>2086.8143039164956</c:v>
                </c:pt>
                <c:pt idx="122">
                  <c:v>1939.1571390740501</c:v>
                </c:pt>
                <c:pt idx="123">
                  <c:v>1802.3218396521806</c:v>
                </c:pt>
                <c:pt idx="124">
                  <c:v>1675.4872720008495</c:v>
                </c:pt>
                <c:pt idx="125">
                  <c:v>1557.896390678708</c:v>
                </c:pt>
                <c:pt idx="126">
                  <c:v>1448.8511628979099</c:v>
                </c:pt>
                <c:pt idx="127">
                  <c:v>1347.7078916656396</c:v>
                </c:pt>
                <c:pt idx="128">
                  <c:v>1253.8729077677488</c:v>
                </c:pt>
                <c:pt idx="129">
                  <c:v>1166.7986026882404</c:v>
                </c:pt>
                <c:pt idx="130">
                  <c:v>1085.9797764284108</c:v>
                </c:pt>
                <c:pt idx="131">
                  <c:v>1010.950275980064</c:v>
                </c:pt>
                <c:pt idx="132">
                  <c:v>941.27990190897708</c:v>
                </c:pt>
                <c:pt idx="133">
                  <c:v>876.57156211336383</c:v>
                </c:pt>
                <c:pt idx="134">
                  <c:v>816.45865334619361</c:v>
                </c:pt>
                <c:pt idx="135">
                  <c:v>760.60265251852513</c:v>
                </c:pt>
                <c:pt idx="136">
                  <c:v>708.69090114629967</c:v>
                </c:pt>
                <c:pt idx="137">
                  <c:v>660.43456755715624</c:v>
                </c:pt>
                <c:pt idx="138">
                  <c:v>615.5667726486688</c:v>
                </c:pt>
                <c:pt idx="139">
                  <c:v>573.84086608575774</c:v>
                </c:pt>
                <c:pt idx="140">
                  <c:v>535.02884083881054</c:v>
                </c:pt>
                <c:pt idx="141">
                  <c:v>498.91987491574429</c:v>
                </c:pt>
                <c:pt idx="142">
                  <c:v>465.31899001493684</c:v>
                </c:pt>
                <c:pt idx="143">
                  <c:v>434.04581764313366</c:v>
                </c:pt>
                <c:pt idx="144">
                  <c:v>404.93346399128319</c:v>
                </c:pt>
                <c:pt idx="145">
                  <c:v>377.8274655650485</c:v>
                </c:pt>
                <c:pt idx="146">
                  <c:v>352.58482820073948</c:v>
                </c:pt>
                <c:pt idx="147">
                  <c:v>329.07314270089478</c:v>
                </c:pt>
                <c:pt idx="148">
                  <c:v>307.16977086629623</c:v>
                </c:pt>
                <c:pt idx="149">
                  <c:v>286.76109620477661</c:v>
                </c:pt>
                <c:pt idx="150">
                  <c:v>267.741834069611</c:v>
                </c:pt>
                <c:pt idx="151">
                  <c:v>250.01439640110104</c:v>
                </c:pt>
                <c:pt idx="152">
                  <c:v>233.48830664174588</c:v>
                </c:pt>
                <c:pt idx="153">
                  <c:v>218.07966076137296</c:v>
                </c:pt>
                <c:pt idx="154">
                  <c:v>203.71063065332925</c:v>
                </c:pt>
                <c:pt idx="155">
                  <c:v>190.30900648113476</c:v>
                </c:pt>
                <c:pt idx="156">
                  <c:v>177.80777482284543</c:v>
                </c:pt>
                <c:pt idx="157">
                  <c:v>166.14472972908126</c:v>
                </c:pt>
                <c:pt idx="158">
                  <c:v>155.26211404480196</c:v>
                </c:pt>
                <c:pt idx="159">
                  <c:v>145.10628855795298</c:v>
                </c:pt>
                <c:pt idx="160">
                  <c:v>135.62742674672333</c:v>
                </c:pt>
                <c:pt idx="161">
                  <c:v>126.77923307181479</c:v>
                </c:pt>
                <c:pt idx="162">
                  <c:v>118.51868293361402</c:v>
                </c:pt>
                <c:pt idx="163">
                  <c:v>110.80578256753599</c:v>
                </c:pt>
                <c:pt idx="164">
                  <c:v>103.60334729015678</c:v>
                </c:pt>
                <c:pt idx="165">
                  <c:v>96.876796640134003</c:v>
                </c:pt>
                <c:pt idx="166">
                  <c:v>90.593965077902283</c:v>
                </c:pt>
                <c:pt idx="167">
                  <c:v>84.724927014956663</c:v>
                </c:pt>
                <c:pt idx="168">
                  <c:v>79.241835043609186</c:v>
                </c:pt>
                <c:pt idx="169">
                  <c:v>74.118770334426173</c:v>
                </c:pt>
                <c:pt idx="170">
                  <c:v>69.331604244184177</c:v>
                </c:pt>
                <c:pt idx="171">
                  <c:v>64.857870263440361</c:v>
                </c:pt>
                <c:pt idx="172">
                  <c:v>60.676645497202067</c:v>
                </c:pt>
                <c:pt idx="173">
                  <c:v>56.768440938716914</c:v>
                </c:pt>
                <c:pt idx="174">
                  <c:v>53.11509985977947</c:v>
                </c:pt>
                <c:pt idx="175">
                  <c:v>49.699703686492121</c:v>
                </c:pt>
                <c:pt idx="176">
                  <c:v>46.506484791068793</c:v>
                </c:pt>
                <c:pt idx="177">
                  <c:v>43.520745666838643</c:v>
                </c:pt>
                <c:pt idx="178">
                  <c:v>40.728783998596512</c:v>
                </c:pt>
                <c:pt idx="179">
                  <c:v>38.117823184284646</c:v>
                </c:pt>
                <c:pt idx="180">
                  <c:v>35.675947888601065</c:v>
                </c:pt>
                <c:pt idx="181">
                  <c:v>33.392044254417449</c:v>
                </c:pt>
                <c:pt idx="182">
                  <c:v>31.255744416674574</c:v>
                </c:pt>
                <c:pt idx="183">
                  <c:v>29.257374998811098</c:v>
                </c:pt>
                <c:pt idx="184">
                  <c:v>27.387909293152983</c:v>
                </c:pt>
                <c:pt idx="185">
                  <c:v>25.638922849854197</c:v>
                </c:pt>
                <c:pt idx="186">
                  <c:v>24.002552223755469</c:v>
                </c:pt>
                <c:pt idx="187">
                  <c:v>22.471456641367553</c:v>
                </c:pt>
                <c:pt idx="188">
                  <c:v>21.038782378912455</c:v>
                </c:pt>
                <c:pt idx="189">
                  <c:v>19.698129644490795</c:v>
                </c:pt>
                <c:pt idx="190">
                  <c:v>18.443521788759497</c:v>
                </c:pt>
                <c:pt idx="191">
                  <c:v>17.269376668457856</c:v>
                </c:pt>
                <c:pt idx="192">
                  <c:v>16.170480008178561</c:v>
                </c:pt>
                <c:pt idx="193">
                  <c:v>15.141960617748289</c:v>
                </c:pt>
                <c:pt idx="194">
                  <c:v>14.179267326659517</c:v>
                </c:pt>
                <c:pt idx="195">
                  <c:v>13.278147517254013</c:v>
                </c:pt>
                <c:pt idx="196">
                  <c:v>12.434627135636431</c:v>
                </c:pt>
                <c:pt idx="197">
                  <c:v>11.644992082458074</c:v>
                </c:pt>
                <c:pt idx="198">
                  <c:v>10.905770877161466</c:v>
                </c:pt>
                <c:pt idx="199">
                  <c:v>10.213718511267787</c:v>
                </c:pt>
                <c:pt idx="200">
                  <c:v>9.5658014036716104</c:v>
                </c:pt>
                <c:pt idx="201">
                  <c:v>8.9591833804839798</c:v>
                </c:pt>
                <c:pt idx="202">
                  <c:v>8.3912126078190923</c:v>
                </c:pt>
                <c:pt idx="203">
                  <c:v>7.8594094103153997</c:v>
                </c:pt>
                <c:pt idx="204">
                  <c:v>7.3614549137387328</c:v>
                </c:pt>
                <c:pt idx="205">
                  <c:v>6.8951804532699112</c:v>
                </c:pt>
                <c:pt idx="206">
                  <c:v>6.4585576960832007</c:v>
                </c:pt>
                <c:pt idx="207">
                  <c:v>6.0496894262861014</c:v>
                </c:pt>
                <c:pt idx="208">
                  <c:v>5.6668009485398017</c:v>
                </c:pt>
                <c:pt idx="209">
                  <c:v>5.3082320666821223</c:v>
                </c:pt>
                <c:pt idx="210">
                  <c:v>4.9724295971694836</c:v>
                </c:pt>
                <c:pt idx="211">
                  <c:v>4.6579403824824483</c:v>
                </c:pt>
                <c:pt idx="212">
                  <c:v>4.3634047689048723</c:v>
                </c:pt>
                <c:pt idx="213">
                  <c:v>4.0875505170822564</c:v>
                </c:pt>
                <c:pt idx="214">
                  <c:v>3.8291871156146664</c:v>
                </c:pt>
                <c:pt idx="215">
                  <c:v>3.5872004728057902</c:v>
                </c:pt>
                <c:pt idx="216">
                  <c:v>3.3605479561739942</c:v>
                </c:pt>
                <c:pt idx="217">
                  <c:v>3.1482537613928439</c:v>
                </c:pt>
                <c:pt idx="218">
                  <c:v>2.9494045851396224</c:v>
                </c:pt>
                <c:pt idx="219">
                  <c:v>2.7631455820839417</c:v>
                </c:pt>
                <c:pt idx="220">
                  <c:v>2.5886765879342968</c:v>
                </c:pt>
                <c:pt idx="221">
                  <c:v>2.4252485887761708</c:v>
                </c:pt>
                <c:pt idx="222">
                  <c:v>2.2721604232775108</c:v>
                </c:pt>
                <c:pt idx="223">
                  <c:v>2.1287556985493712</c:v>
                </c:pt>
                <c:pt idx="224">
                  <c:v>1.99441990848255</c:v>
                </c:pt>
                <c:pt idx="225">
                  <c:v>1.8685777394057901</c:v>
                </c:pt>
                <c:pt idx="226">
                  <c:v>1.7506905508817479</c:v>
                </c:pt>
                <c:pt idx="227">
                  <c:v>1.6402540214029135</c:v>
                </c:pt>
                <c:pt idx="228">
                  <c:v>1.5367959451168305</c:v>
                </c:pt>
                <c:pt idx="229">
                  <c:v>1.4398741734998715</c:v>
                </c:pt>
                <c:pt idx="230">
                  <c:v>1.3490746886488703</c:v>
                </c:pt>
                <c:pt idx="231">
                  <c:v>1.2640098023047792</c:v>
                </c:pt>
                <c:pt idx="232">
                  <c:v>1.1843164716731307</c:v>
                </c:pt>
                <c:pt idx="233">
                  <c:v>1.1096547222533697</c:v>
                </c:pt>
                <c:pt idx="234">
                  <c:v>1.0397061741066089</c:v>
                </c:pt>
                <c:pt idx="235">
                  <c:v>0.97417266296419569</c:v>
                </c:pt>
                <c:pt idx="236">
                  <c:v>0.91277494931235115</c:v>
                </c:pt>
                <c:pt idx="237">
                  <c:v>0.85525151131189092</c:v>
                </c:pt>
                <c:pt idx="238">
                  <c:v>0.80135741491574586</c:v>
                </c:pt>
                <c:pt idx="239">
                  <c:v>0.75086325666592646</c:v>
                </c:pt>
                <c:pt idx="240">
                  <c:v>0.70355417481236793</c:v>
                </c:pt>
                <c:pt idx="241">
                  <c:v>0.65922892250354603</c:v>
                </c:pt>
                <c:pt idx="242">
                  <c:v>0.61769900280797008</c:v>
                </c:pt>
                <c:pt idx="243">
                  <c:v>0.57878785618204609</c:v>
                </c:pt>
                <c:pt idx="244">
                  <c:v>0.54233010270666693</c:v>
                </c:pt>
                <c:pt idx="245">
                  <c:v>0.50817083055975609</c:v>
                </c:pt>
                <c:pt idx="246">
                  <c:v>0.47616493177641622</c:v>
                </c:pt>
                <c:pt idx="247">
                  <c:v>0.44617647896721052</c:v>
                </c:pt>
                <c:pt idx="248">
                  <c:v>0.41807814282778205</c:v>
                </c:pt>
                <c:pt idx="249">
                  <c:v>0.39175064665171477</c:v>
                </c:pt>
                <c:pt idx="250">
                  <c:v>0.36708225516494603</c:v>
                </c:pt>
                <c:pt idx="251">
                  <c:v>0.343968296286844</c:v>
                </c:pt>
                <c:pt idx="252">
                  <c:v>0.32231071339839834</c:v>
                </c:pt>
                <c:pt idx="253">
                  <c:v>0.30201764652200391</c:v>
                </c:pt>
                <c:pt idx="254">
                  <c:v>0.28300303879408295</c:v>
                </c:pt>
                <c:pt idx="255">
                  <c:v>0.26518626948475954</c:v>
                </c:pt>
                <c:pt idx="256">
                  <c:v>0.24849180974572815</c:v>
                </c:pt>
                <c:pt idx="257">
                  <c:v>0.23284889997764976</c:v>
                </c:pt>
                <c:pt idx="258">
                  <c:v>0.21819124840135284</c:v>
                </c:pt>
                <c:pt idx="259">
                  <c:v>0.20445674769382469</c:v>
                </c:pt>
                <c:pt idx="260">
                  <c:v>0.19158721093841605</c:v>
                </c:pt>
                <c:pt idx="261">
                  <c:v>0.17952812335712728</c:v>
                </c:pt>
                <c:pt idx="262">
                  <c:v>0.16822840999299751</c:v>
                </c:pt>
                <c:pt idx="263">
                  <c:v>0.15764021876622072</c:v>
                </c:pt>
                <c:pt idx="264">
                  <c:v>0.14771871591142452</c:v>
                </c:pt>
                <c:pt idx="265">
                  <c:v>0.13842189561389731</c:v>
                </c:pt>
                <c:pt idx="266">
                  <c:v>0.12971040213383112</c:v>
                </c:pt>
                <c:pt idx="267">
                  <c:v>0.12154736084147169</c:v>
                </c:pt>
                <c:pt idx="268">
                  <c:v>0.11389822294733226</c:v>
                </c:pt>
                <c:pt idx="269">
                  <c:v>0.1067306177558326</c:v>
                </c:pt>
                <c:pt idx="270">
                  <c:v>0.10001421532799959</c:v>
                </c:pt>
                <c:pt idx="271">
                  <c:v>9.3720597639208231E-2</c:v>
                </c:pt>
                <c:pt idx="272">
                  <c:v>8.7823138255573988E-2</c:v>
                </c:pt>
                <c:pt idx="273">
                  <c:v>8.2296888658497269E-2</c:v>
                </c:pt>
                <c:pt idx="274">
                  <c:v>7.7118472880851288E-2</c:v>
                </c:pt>
                <c:pt idx="275">
                  <c:v>7.2265988022938196E-2</c:v>
                </c:pt>
                <c:pt idx="276">
                  <c:v>6.7718911078870889E-2</c:v>
                </c:pt>
                <c:pt idx="277">
                  <c:v>6.3458012460971783E-2</c:v>
                </c:pt>
                <c:pt idx="278">
                  <c:v>5.9465274242714715E-2</c:v>
                </c:pt>
                <c:pt idx="279">
                  <c:v>5.5723813230432052E-2</c:v>
                </c:pt>
                <c:pt idx="280">
                  <c:v>5.2217810127140489E-2</c:v>
                </c:pt>
                <c:pt idx="281">
                  <c:v>4.8932441850967102E-2</c:v>
                </c:pt>
                <c:pt idx="282">
                  <c:v>4.5853819166541306E-2</c:v>
                </c:pt>
                <c:pt idx="283">
                  <c:v>4.296892764286455E-2</c:v>
                </c:pt>
                <c:pt idx="284">
                  <c:v>4.0265572478124928E-2</c:v>
                </c:pt>
                <c:pt idx="285">
                  <c:v>3.773232695028135E-2</c:v>
                </c:pt>
                <c:pt idx="286">
                  <c:v>3.5358483694282836E-2</c:v>
                </c:pt>
                <c:pt idx="287">
                  <c:v>3.3134009687412681E-2</c:v>
                </c:pt>
                <c:pt idx="288">
                  <c:v>3.1049504135387526E-2</c:v>
                </c:pt>
                <c:pt idx="289">
                  <c:v>2.9096157222906028E-2</c:v>
                </c:pt>
                <c:pt idx="290">
                  <c:v>2.7265714735372461E-2</c:v>
                </c:pt>
                <c:pt idx="291">
                  <c:v>2.5550441561835124E-2</c:v>
                </c:pt>
                <c:pt idx="292">
                  <c:v>2.3943089866264936E-2</c:v>
                </c:pt>
                <c:pt idx="293">
                  <c:v>2.2436867967880615E-2</c:v>
                </c:pt>
                <c:pt idx="294">
                  <c:v>2.102541189688386E-2</c:v>
                </c:pt>
                <c:pt idx="295">
                  <c:v>1.9702758048391191E-2</c:v>
                </c:pt>
                <c:pt idx="296">
                  <c:v>1.8463318279934315E-2</c:v>
                </c:pt>
                <c:pt idx="297">
                  <c:v>1.7301856480576371E-2</c:v>
                </c:pt>
                <c:pt idx="298">
                  <c:v>1.6213465736886732E-2</c:v>
                </c:pt>
                <c:pt idx="299">
                  <c:v>1.5193548364394939E-2</c:v>
                </c:pt>
                <c:pt idx="300">
                  <c:v>1.4237795607592795E-2</c:v>
                </c:pt>
                <c:pt idx="301">
                  <c:v>1.3342170243051172E-2</c:v>
                </c:pt>
                <c:pt idx="302">
                  <c:v>1.2502889175995308E-2</c:v>
                </c:pt>
                <c:pt idx="303">
                  <c:v>1.1716406904107662E-2</c:v>
                </c:pt>
                <c:pt idx="304">
                  <c:v>1.0979401799103691E-2</c:v>
                </c:pt>
                <c:pt idx="305">
                  <c:v>1.0288760558728717E-2</c:v>
                </c:pt>
                <c:pt idx="306">
                  <c:v>9.6415663963423746E-3</c:v>
                </c:pt>
                <c:pt idx="307">
                  <c:v>9.035085646680735E-3</c:v>
                </c:pt>
                <c:pt idx="308">
                  <c:v>8.4667567296762697E-3</c:v>
                </c:pt>
                <c:pt idx="309">
                  <c:v>7.9341796358192197E-3</c:v>
                </c:pt>
                <c:pt idx="310">
                  <c:v>7.4351050077913015E-3</c:v>
                </c:pt>
                <c:pt idx="311">
                  <c:v>6.9674248960126467E-3</c:v>
                </c:pt>
                <c:pt idx="312">
                  <c:v>6.5291645841532081E-3</c:v>
                </c:pt>
                <c:pt idx="313">
                  <c:v>6.1184729037865818E-3</c:v>
                </c:pt>
                <c:pt idx="314">
                  <c:v>5.7336155548465837E-3</c:v>
                </c:pt>
                <c:pt idx="315">
                  <c:v>5.3729673478083396E-3</c:v>
                </c:pt>
                <c:pt idx="316">
                  <c:v>5.035005367170416E-3</c:v>
                </c:pt>
                <c:pt idx="317">
                  <c:v>4.7183023820312857E-3</c:v>
                </c:pt>
                <c:pt idx="318">
                  <c:v>4.4215210611272936E-3</c:v>
                </c:pt>
                <c:pt idx="319">
                  <c:v>4.1434080387710709E-3</c:v>
                </c:pt>
                <c:pt idx="320">
                  <c:v>3.8827891562727107E-3</c:v>
                </c:pt>
                <c:pt idx="321">
                  <c:v>3.6385637240273069E-3</c:v>
                </c:pt>
                <c:pt idx="322">
                  <c:v>3.4097005215469578E-3</c:v>
                </c:pt>
                <c:pt idx="323">
                  <c:v>3.195233324374653E-3</c:v>
                </c:pt>
                <c:pt idx="324">
                  <c:v>2.9942562962301648E-3</c:v>
                </c:pt>
                <c:pt idx="325">
                  <c:v>2.805921006094567E-3</c:v>
                </c:pt>
                <c:pt idx="326">
                  <c:v>2.6294322883947808E-3</c:v>
                </c:pt>
                <c:pt idx="327">
                  <c:v>2.4640448082079696E-3</c:v>
                </c:pt>
                <c:pt idx="328">
                  <c:v>2.3090602609837987E-3</c:v>
                </c:pt>
                <c:pt idx="329">
                  <c:v>2.1638242702178602E-3</c:v>
                </c:pt>
                <c:pt idx="330">
                  <c:v>2.0277235953577557E-3</c:v>
                </c:pt>
                <c:pt idx="331">
                  <c:v>1.9001837644377231E-3</c:v>
                </c:pt>
                <c:pt idx="332">
                  <c:v>1.7806660703348857E-3</c:v>
                </c:pt>
                <c:pt idx="333">
                  <c:v>1.6686660315530964E-3</c:v>
                </c:pt>
                <c:pt idx="334">
                  <c:v>1.5637106972560258E-3</c:v>
                </c:pt>
                <c:pt idx="335">
                  <c:v>1.4653569493927037E-3</c:v>
                </c:pt>
                <c:pt idx="336">
                  <c:v>1.3731896835722007E-3</c:v>
                </c:pt>
                <c:pt idx="337">
                  <c:v>1.286819589774234E-3</c:v>
                </c:pt>
                <c:pt idx="338">
                  <c:v>1.2058820281036255E-3</c:v>
                </c:pt>
                <c:pt idx="339">
                  <c:v>1.130035289373552E-3</c:v>
                </c:pt>
                <c:pt idx="340">
                  <c:v>1.0589593206687764E-3</c:v>
                </c:pt>
                <c:pt idx="341">
                  <c:v>9.9235370523764158E-4</c:v>
                </c:pt>
                <c:pt idx="342">
                  <c:v>9.2993759062469123E-4</c:v>
                </c:pt>
                <c:pt idx="343">
                  <c:v>8.7144744120274591E-4</c:v>
                </c:pt>
                <c:pt idx="344">
                  <c:v>8.1663603408583651E-4</c:v>
                </c:pt>
                <c:pt idx="345">
                  <c:v>7.6527228304660601E-4</c:v>
                </c:pt>
                <c:pt idx="346">
                  <c:v>7.1713904277383937E-4</c:v>
                </c:pt>
                <c:pt idx="347">
                  <c:v>6.7203346101067651E-4</c:v>
                </c:pt>
                <c:pt idx="348">
                  <c:v>6.2976482165341544E-4</c:v>
                </c:pt>
                <c:pt idx="349">
                  <c:v>5.9015464080856709E-4</c:v>
                </c:pt>
                <c:pt idx="350">
                  <c:v>5.5303602564844314E-4</c:v>
                </c:pt>
                <c:pt idx="351">
                  <c:v>5.1825193322796665E-4</c:v>
                </c:pt>
                <c:pt idx="352">
                  <c:v>4.8565578620708623E-4</c:v>
                </c:pt>
                <c:pt idx="353">
                  <c:v>4.5510984421366429E-4</c:v>
                </c:pt>
                <c:pt idx="354">
                  <c:v>4.2648504774244703E-4</c:v>
                </c:pt>
                <c:pt idx="355">
                  <c:v>3.996607321449853E-4</c:v>
                </c:pt>
                <c:pt idx="356">
                  <c:v>3.7452364262480171E-4</c:v>
                </c:pt>
                <c:pt idx="357">
                  <c:v>3.5096748429049821E-4</c:v>
                </c:pt>
                <c:pt idx="358">
                  <c:v>3.2889295376100931E-4</c:v>
                </c:pt>
                <c:pt idx="359">
                  <c:v>3.0820689449541681E-4</c:v>
                </c:pt>
                <c:pt idx="360">
                  <c:v>2.8882182762808724E-4</c:v>
                </c:pt>
                <c:pt idx="361">
                  <c:v>2.7065611179690472E-4</c:v>
                </c:pt>
                <c:pt idx="362">
                  <c:v>2.5363292283546251E-4</c:v>
                </c:pt>
                <c:pt idx="363">
                  <c:v>2.3768049964925338E-4</c:v>
                </c:pt>
                <c:pt idx="364">
                  <c:v>2.2273134687017521E-4</c:v>
                </c:pt>
              </c:numCache>
            </c:numRef>
          </c:val>
          <c:smooth val="0"/>
          <c:extLst>
            <c:ext xmlns:c16="http://schemas.microsoft.com/office/drawing/2014/chart" uri="{C3380CC4-5D6E-409C-BE32-E72D297353CC}">
              <c16:uniqueId val="{00000001-47B9-4FCF-A668-A33B0D7A3ABE}"/>
            </c:ext>
          </c:extLst>
        </c:ser>
        <c:dLbls>
          <c:showLegendKey val="0"/>
          <c:showVal val="0"/>
          <c:showCatName val="0"/>
          <c:showSerName val="0"/>
          <c:showPercent val="0"/>
          <c:showBubbleSize val="0"/>
        </c:dLbls>
        <c:marker val="1"/>
        <c:smooth val="0"/>
        <c:axId val="75912815"/>
        <c:axId val="1964904719"/>
      </c:lineChart>
      <c:dateAx>
        <c:axId val="284086479"/>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7306207"/>
        <c:crosses val="autoZero"/>
        <c:auto val="1"/>
        <c:lblOffset val="100"/>
        <c:baseTimeUnit val="days"/>
      </c:dateAx>
      <c:valAx>
        <c:axId val="4973062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pt-PT" sz="1200"/>
                  <a:t>Resources</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284086479"/>
        <c:crosses val="autoZero"/>
        <c:crossBetween val="between"/>
      </c:valAx>
      <c:valAx>
        <c:axId val="1964904719"/>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accent6"/>
                </a:solidFill>
                <a:latin typeface="+mn-lt"/>
                <a:ea typeface="+mn-ea"/>
                <a:cs typeface="+mn-cs"/>
              </a:defRPr>
            </a:pPr>
            <a:endParaRPr lang="en-US"/>
          </a:p>
        </c:txPr>
        <c:crossAx val="75912815"/>
        <c:crosses val="max"/>
        <c:crossBetween val="between"/>
      </c:valAx>
      <c:dateAx>
        <c:axId val="75912815"/>
        <c:scaling>
          <c:orientation val="minMax"/>
        </c:scaling>
        <c:delete val="1"/>
        <c:axPos val="b"/>
        <c:numFmt formatCode="m/d/yyyy" sourceLinked="1"/>
        <c:majorTickMark val="out"/>
        <c:minorTickMark val="none"/>
        <c:tickLblPos val="nextTo"/>
        <c:crossAx val="1964904719"/>
        <c:crosses val="autoZero"/>
        <c:auto val="1"/>
        <c:lblOffset val="100"/>
        <c:baseTimeUnit val="days"/>
        <c:majorUnit val="1"/>
        <c:minorUnit val="1"/>
      </c:dateAx>
      <c:spPr>
        <a:noFill/>
        <a:ln>
          <a:noFill/>
        </a:ln>
        <a:effectLst/>
      </c:spPr>
    </c:plotArea>
    <c:legend>
      <c:legendPos val="b"/>
      <c:legendEntry>
        <c:idx val="0"/>
        <c:delete val="1"/>
      </c:legendEntry>
      <c:legendEntry>
        <c:idx val="1"/>
        <c:delete val="1"/>
      </c:legendEntry>
      <c:layout>
        <c:manualLayout>
          <c:xMode val="edge"/>
          <c:yMode val="edge"/>
          <c:x val="0.17396278832863252"/>
          <c:y val="0.83527322105570134"/>
          <c:w val="0.71860617813018124"/>
          <c:h val="0.13891349518810148"/>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558519470780431E-2"/>
          <c:y val="3.2008290517494722E-2"/>
          <c:w val="0.84635114660468413"/>
          <c:h val="0.68996379912120598"/>
        </c:manualLayout>
      </c:layout>
      <c:areaChart>
        <c:grouping val="standard"/>
        <c:varyColors val="0"/>
        <c:ser>
          <c:idx val="5"/>
          <c:order val="0"/>
          <c:tx>
            <c:strRef>
              <c:f>Calculation!$CZ$2</c:f>
              <c:strCache>
                <c:ptCount val="1"/>
                <c:pt idx="0">
                  <c:v>Mild patients in followup UB</c:v>
                </c:pt>
              </c:strCache>
            </c:strRef>
          </c:tx>
          <c:spPr>
            <a:solidFill>
              <a:schemeClr val="accent2">
                <a:lumMod val="60000"/>
                <a:lumOff val="40000"/>
                <a:alpha val="40000"/>
              </a:schemeClr>
            </a:solidFill>
            <a:ln>
              <a:noFill/>
            </a:ln>
            <a:effectLst/>
          </c:spP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[0]!Mild_patients_in_followup_UB</c:f>
              <c:numCache>
                <c:formatCode>General</c:formatCode>
                <c:ptCount val="365"/>
                <c:pt idx="0">
                  <c:v>0</c:v>
                </c:pt>
                <c:pt idx="1">
                  <c:v>9.1649698805118515E-2</c:v>
                </c:pt>
                <c:pt idx="2">
                  <c:v>0.21948202470442418</c:v>
                </c:pt>
                <c:pt idx="3">
                  <c:v>0.39603716127273392</c:v>
                </c:pt>
                <c:pt idx="4">
                  <c:v>0.64124507328784153</c:v>
                </c:pt>
                <c:pt idx="5">
                  <c:v>0.98319184115557534</c:v>
                </c:pt>
                <c:pt idx="6">
                  <c:v>1.4614421026468982</c:v>
                </c:pt>
                <c:pt idx="7">
                  <c:v>2.131713686379666</c:v>
                </c:pt>
                <c:pt idx="8">
                  <c:v>3.0724510236130165</c:v>
                </c:pt>
                <c:pt idx="9">
                  <c:v>4.3940615719246789</c:v>
                </c:pt>
                <c:pt idx="10">
                  <c:v>6.251880479409099</c:v>
                </c:pt>
                <c:pt idx="11">
                  <c:v>8.6957937115752664</c:v>
                </c:pt>
                <c:pt idx="12">
                  <c:v>11.843419734273526</c:v>
                </c:pt>
                <c:pt idx="13">
                  <c:v>15.807433060052139</c:v>
                </c:pt>
                <c:pt idx="14">
                  <c:v>20.682176872111931</c:v>
                </c:pt>
                <c:pt idx="15">
                  <c:v>26.527015519465145</c:v>
                </c:pt>
                <c:pt idx="16">
                  <c:v>33.34760184766224</c:v>
                </c:pt>
                <c:pt idx="17">
                  <c:v>41.077103485224882</c:v>
                </c:pt>
                <c:pt idx="18">
                  <c:v>49.560241603053576</c:v>
                </c:pt>
                <c:pt idx="19">
                  <c:v>58.543524148196973</c:v>
                </c:pt>
                <c:pt idx="20">
                  <c:v>67.675064856108307</c:v>
                </c:pt>
                <c:pt idx="21">
                  <c:v>78.385222766378092</c:v>
                </c:pt>
                <c:pt idx="22">
                  <c:v>90.905879515900963</c:v>
                </c:pt>
                <c:pt idx="23">
                  <c:v>105.50285432602763</c:v>
                </c:pt>
                <c:pt idx="24">
                  <c:v>122.47887630672318</c:v>
                </c:pt>
                <c:pt idx="25">
                  <c:v>142.17630153778956</c:v>
                </c:pt>
                <c:pt idx="26">
                  <c:v>164.97929122499428</c:v>
                </c:pt>
                <c:pt idx="27">
                  <c:v>191.31506490433082</c:v>
                </c:pt>
                <c:pt idx="28">
                  <c:v>221.6537179576105</c:v>
                </c:pt>
                <c:pt idx="29">
                  <c:v>256.505946803097</c:v>
                </c:pt>
                <c:pt idx="30">
                  <c:v>296.41786362488733</c:v>
                </c:pt>
                <c:pt idx="31">
                  <c:v>341.96191798084851</c:v>
                </c:pt>
                <c:pt idx="32">
                  <c:v>393.72279792161396</c:v>
                </c:pt>
                <c:pt idx="33">
                  <c:v>452.27709512442453</c:v>
                </c:pt>
                <c:pt idx="34">
                  <c:v>518.1655409297714</c:v>
                </c:pt>
                <c:pt idx="35">
                  <c:v>591.85682547486988</c:v>
                </c:pt>
                <c:pt idx="36">
                  <c:v>673.70248806338157</c:v>
                </c:pt>
                <c:pt idx="37">
                  <c:v>763.8832053844236</c:v>
                </c:pt>
                <c:pt idx="38">
                  <c:v>862.34807823600909</c:v>
                </c:pt>
                <c:pt idx="39">
                  <c:v>968.75024356471886</c:v>
                </c:pt>
                <c:pt idx="40">
                  <c:v>1082.3842260704273</c:v>
                </c:pt>
                <c:pt idx="41">
                  <c:v>1202.1326396288416</c:v>
                </c:pt>
                <c:pt idx="42">
                  <c:v>1326.4317022790879</c:v>
                </c:pt>
                <c:pt idx="43">
                  <c:v>1453.2659052127954</c:v>
                </c:pt>
                <c:pt idx="44">
                  <c:v>1580.2013622601783</c:v>
                </c:pt>
                <c:pt idx="45">
                  <c:v>1704.4642801288728</c:v>
                </c:pt>
                <c:pt idx="46">
                  <c:v>1823.0654738715737</c:v>
                </c:pt>
                <c:pt idx="47">
                  <c:v>1932.9644504576349</c:v>
                </c:pt>
                <c:pt idx="48">
                  <c:v>2031.2586477316834</c:v>
                </c:pt>
                <c:pt idx="49">
                  <c:v>2115.3768984529556</c:v>
                </c:pt>
                <c:pt idx="50">
                  <c:v>2183.2530855172836</c:v>
                </c:pt>
                <c:pt idx="51">
                  <c:v>2233.4575606692915</c:v>
                </c:pt>
                <c:pt idx="52">
                  <c:v>2265.2702056925882</c:v>
                </c:pt>
                <c:pt idx="53">
                  <c:v>2278.6885748213181</c:v>
                </c:pt>
                <c:pt idx="54">
                  <c:v>2274.3749476834141</c:v>
                </c:pt>
                <c:pt idx="55">
                  <c:v>2253.5548129487888</c:v>
                </c:pt>
                <c:pt idx="56">
                  <c:v>2217.8845143035651</c:v>
                </c:pt>
                <c:pt idx="57">
                  <c:v>2169.3069623899751</c:v>
                </c:pt>
                <c:pt idx="58">
                  <c:v>2109.9120469029167</c:v>
                </c:pt>
                <c:pt idx="59">
                  <c:v>2041.8139736531361</c:v>
                </c:pt>
                <c:pt idx="60">
                  <c:v>1967.0526416458995</c:v>
                </c:pt>
                <c:pt idx="61">
                  <c:v>1887.521511335575</c:v>
                </c:pt>
                <c:pt idx="62">
                  <c:v>1804.9208590959147</c:v>
                </c:pt>
                <c:pt idx="63">
                  <c:v>1720.7330632310145</c:v>
                </c:pt>
                <c:pt idx="64">
                  <c:v>1636.2154975121621</c:v>
                </c:pt>
                <c:pt idx="65">
                  <c:v>1552.4064311279813</c:v>
                </c:pt>
                <c:pt idx="66">
                  <c:v>1470.1397279419348</c:v>
                </c:pt>
                <c:pt idx="67">
                  <c:v>1390.0648257629487</c:v>
                </c:pt>
                <c:pt idx="68">
                  <c:v>1312.6692552691729</c:v>
                </c:pt>
                <c:pt idx="69">
                  <c:v>1238.3017007613701</c:v>
                </c:pt>
                <c:pt idx="70">
                  <c:v>1167.1942444074618</c:v>
                </c:pt>
                <c:pt idx="71">
                  <c:v>1099.4829479358461</c:v>
                </c:pt>
                <c:pt idx="72">
                  <c:v>1035.2263126717648</c:v>
                </c:pt>
                <c:pt idx="73">
                  <c:v>974.4214356713303</c:v>
                </c:pt>
                <c:pt idx="74">
                  <c:v>917.01786689850167</c:v>
                </c:pt>
                <c:pt idx="75">
                  <c:v>862.92929052397437</c:v>
                </c:pt>
                <c:pt idx="76">
                  <c:v>812.04322082182057</c:v>
                </c:pt>
                <c:pt idx="77">
                  <c:v>764.22893486748671</c:v>
                </c:pt>
                <c:pt idx="78">
                  <c:v>719.3438720323046</c:v>
                </c:pt>
                <c:pt idx="79">
                  <c:v>677.23872287590768</c:v>
                </c:pt>
                <c:pt idx="80">
                  <c:v>637.7614137457042</c:v>
                </c:pt>
                <c:pt idx="81">
                  <c:v>600.76017255866884</c:v>
                </c:pt>
                <c:pt idx="82">
                  <c:v>566.08583876987529</c:v>
                </c:pt>
                <c:pt idx="83">
                  <c:v>533.59355827235822</c:v>
                </c:pt>
                <c:pt idx="84">
                  <c:v>503.14398302571192</c:v>
                </c:pt>
                <c:pt idx="85">
                  <c:v>474.6040761663578</c:v>
                </c:pt>
                <c:pt idx="86">
                  <c:v>447.84760646117979</c:v>
                </c:pt>
                <c:pt idx="87">
                  <c:v>422.7554012623466</c:v>
                </c:pt>
                <c:pt idx="88">
                  <c:v>399.21541450795411</c:v>
                </c:pt>
                <c:pt idx="89">
                  <c:v>377.12265562167602</c:v>
                </c:pt>
                <c:pt idx="90">
                  <c:v>356.37901619213864</c:v>
                </c:pt>
                <c:pt idx="91">
                  <c:v>336.89302384742143</c:v>
                </c:pt>
                <c:pt idx="92">
                  <c:v>318.57954657607144</c:v>
                </c:pt>
                <c:pt idx="93">
                  <c:v>301.35946569196102</c:v>
                </c:pt>
                <c:pt idx="94">
                  <c:v>285.15933152364937</c:v>
                </c:pt>
                <c:pt idx="95">
                  <c:v>269.91101257729036</c:v>
                </c:pt>
                <c:pt idx="96">
                  <c:v>255.55134624328031</c:v>
                </c:pt>
                <c:pt idx="97">
                  <c:v>242.02179697731322</c:v>
                </c:pt>
                <c:pt idx="98">
                  <c:v>229.26812619000768</c:v>
                </c:pt>
                <c:pt idx="99">
                  <c:v>217.24007674471298</c:v>
                </c:pt>
                <c:pt idx="100">
                  <c:v>205.89107392272595</c:v>
                </c:pt>
                <c:pt idx="101">
                  <c:v>195.17794391263004</c:v>
                </c:pt>
                <c:pt idx="102">
                  <c:v>185.06065026926993</c:v>
                </c:pt>
                <c:pt idx="103">
                  <c:v>175.50204832971207</c:v>
                </c:pt>
                <c:pt idx="104">
                  <c:v>166.46765723706906</c:v>
                </c:pt>
                <c:pt idx="105">
                  <c:v>157.92544898273576</c:v>
                </c:pt>
                <c:pt idx="106">
                  <c:v>149.84565371264043</c:v>
                </c:pt>
                <c:pt idx="107">
                  <c:v>142.20058043679163</c:v>
                </c:pt>
                <c:pt idx="108">
                  <c:v>134.96445222019526</c:v>
                </c:pt>
                <c:pt idx="109">
                  <c:v>128.11325490630853</c:v>
                </c:pt>
                <c:pt idx="110">
                  <c:v>121.62459842296624</c:v>
                </c:pt>
                <c:pt idx="111">
                  <c:v>115.47758973831912</c:v>
                </c:pt>
                <c:pt idx="112">
                  <c:v>109.65271656537209</c:v>
                </c:pt>
                <c:pt idx="113">
                  <c:v>104.13174095399079</c:v>
                </c:pt>
                <c:pt idx="114">
                  <c:v>98.897601955474968</c:v>
                </c:pt>
                <c:pt idx="115">
                  <c:v>93.934326594471401</c:v>
                </c:pt>
                <c:pt idx="116">
                  <c:v>89.2269484341995</c:v>
                </c:pt>
                <c:pt idx="117">
                  <c:v>84.761433072268289</c:v>
                </c:pt>
                <c:pt idx="118">
                  <c:v>80.524609954722735</c:v>
                </c:pt>
                <c:pt idx="119">
                  <c:v>76.504109944630855</c:v>
                </c:pt>
                <c:pt idx="120">
                  <c:v>72.688308127992244</c:v>
                </c:pt>
                <c:pt idx="121">
                  <c:v>69.066271383690406</c:v>
                </c:pt>
                <c:pt idx="122">
                  <c:v>65.62771028543311</c:v>
                </c:pt>
                <c:pt idx="123">
                  <c:v>62.362934942041505</c:v>
                </c:pt>
                <c:pt idx="124">
                  <c:v>59.262814418058369</c:v>
                </c:pt>
                <c:pt idx="125">
                  <c:v>56.318739409497532</c:v>
                </c:pt>
                <c:pt idx="126">
                  <c:v>53.52258787974651</c:v>
                </c:pt>
                <c:pt idx="127">
                  <c:v>50.866693388284645</c:v>
                </c:pt>
                <c:pt idx="128">
                  <c:v>48.34381587012804</c:v>
                </c:pt>
                <c:pt idx="129">
                  <c:v>45.947114646911977</c:v>
                </c:pt>
                <c:pt idx="130">
                  <c:v>43.670123471426521</c:v>
                </c:pt>
                <c:pt idx="131">
                  <c:v>41.506727426386377</c:v>
                </c:pt>
                <c:pt idx="132">
                  <c:v>39.45114151539272</c:v>
                </c:pt>
                <c:pt idx="133">
                  <c:v>37.497890799582876</c:v>
                </c:pt>
                <c:pt idx="134">
                  <c:v>35.641791947498945</c:v>
                </c:pt>
                <c:pt idx="135">
                  <c:v>33.87793607837461</c:v>
                </c:pt>
                <c:pt idx="136">
                  <c:v>32.201672790463547</c:v>
                </c:pt>
                <c:pt idx="137">
                  <c:v>30.608595276325651</c:v>
                </c:pt>
                <c:pt idx="138">
                  <c:v>29.094526436259397</c:v>
                </c:pt>
                <c:pt idx="139">
                  <c:v>27.655505909415396</c:v>
                </c:pt>
                <c:pt idx="140">
                  <c:v>26.287777949638556</c:v>
                </c:pt>
                <c:pt idx="141">
                  <c:v>24.987780079846264</c:v>
                </c:pt>
                <c:pt idx="142">
                  <c:v>23.752132464832943</c:v>
                </c:pt>
                <c:pt idx="143">
                  <c:v>22.577627947865295</c:v>
                </c:pt>
                <c:pt idx="144">
                  <c:v>21.461222701358263</c:v>
                </c:pt>
                <c:pt idx="145">
                  <c:v>20.400027446356823</c:v>
                </c:pt>
                <c:pt idx="146">
                  <c:v>19.391299199541997</c:v>
                </c:pt>
                <c:pt idx="147">
                  <c:v>18.432433510076969</c:v>
                </c:pt>
                <c:pt idx="148">
                  <c:v>17.520957151851704</c:v>
                </c:pt>
                <c:pt idx="149">
                  <c:v>16.654521239609352</c:v>
                </c:pt>
                <c:pt idx="150">
                  <c:v>15.830894740076527</c:v>
                </c:pt>
                <c:pt idx="151">
                  <c:v>15.0479583516041</c:v>
                </c:pt>
                <c:pt idx="152">
                  <c:v>14.303698727978588</c:v>
                </c:pt>
                <c:pt idx="153">
                  <c:v>13.596203024015367</c:v>
                </c:pt>
                <c:pt idx="154">
                  <c:v>12.923653742308918</c:v>
                </c:pt>
                <c:pt idx="155">
                  <c:v>12.284323862116489</c:v>
                </c:pt>
                <c:pt idx="156">
                  <c:v>11.676572232804316</c:v>
                </c:pt>
                <c:pt idx="157">
                  <c:v>11.098839215604674</c:v>
                </c:pt>
                <c:pt idx="158">
                  <c:v>10.549642558632822</c:v>
                </c:pt>
                <c:pt idx="159">
                  <c:v>10.027573491206665</c:v>
                </c:pt>
                <c:pt idx="160">
                  <c:v>9.5312930245090559</c:v>
                </c:pt>
                <c:pt idx="161">
                  <c:v>9.0595284465431991</c:v>
                </c:pt>
                <c:pt idx="162">
                  <c:v>8.6110700001645064</c:v>
                </c:pt>
                <c:pt idx="163">
                  <c:v>8.1847677337357219</c:v>
                </c:pt>
                <c:pt idx="164">
                  <c:v>7.7795285146497051</c:v>
                </c:pt>
                <c:pt idx="165">
                  <c:v>7.3943131966089819</c:v>
                </c:pt>
                <c:pt idx="166">
                  <c:v>7.0281339321393492</c:v>
                </c:pt>
                <c:pt idx="167">
                  <c:v>6.6800516223607858</c:v>
                </c:pt>
                <c:pt idx="168">
                  <c:v>6.3491734965396676</c:v>
                </c:pt>
                <c:pt idx="169">
                  <c:v>6.0346508144095754</c:v>
                </c:pt>
                <c:pt idx="170">
                  <c:v>5.735676684677359</c:v>
                </c:pt>
                <c:pt idx="171">
                  <c:v>5.4514839935271473</c:v>
                </c:pt>
                <c:pt idx="172">
                  <c:v>5.1813434373042107</c:v>
                </c:pt>
                <c:pt idx="173">
                  <c:v>4.9245616539012751</c:v>
                </c:pt>
                <c:pt idx="174">
                  <c:v>4.6804794476893496</c:v>
                </c:pt>
                <c:pt idx="175">
                  <c:v>4.4484701031296163</c:v>
                </c:pt>
                <c:pt idx="176">
                  <c:v>4.2279377824805771</c:v>
                </c:pt>
                <c:pt idx="177">
                  <c:v>4.018316003270753</c:v>
                </c:pt>
                <c:pt idx="178">
                  <c:v>3.8190661914491897</c:v>
                </c:pt>
                <c:pt idx="179">
                  <c:v>3.6296763063506572</c:v>
                </c:pt>
                <c:pt idx="180">
                  <c:v>3.4496595338236475</c:v>
                </c:pt>
                <c:pt idx="181">
                  <c:v>3.2785530440664372</c:v>
                </c:pt>
                <c:pt idx="182">
                  <c:v>3.1159168109033661</c:v>
                </c:pt>
                <c:pt idx="183">
                  <c:v>2.9613324894059416</c:v>
                </c:pt>
                <c:pt idx="184">
                  <c:v>2.8144023489287937</c:v>
                </c:pt>
                <c:pt idx="185">
                  <c:v>2.67474825878418</c:v>
                </c:pt>
                <c:pt idx="186">
                  <c:v>2.5420107239231085</c:v>
                </c:pt>
                <c:pt idx="187">
                  <c:v>2.4158479681295497</c:v>
                </c:pt>
                <c:pt idx="188">
                  <c:v>2.2959350623616732</c:v>
                </c:pt>
                <c:pt idx="189">
                  <c:v>2.1819630959963883</c:v>
                </c:pt>
                <c:pt idx="190">
                  <c:v>2.0736383888488614</c:v>
                </c:pt>
                <c:pt idx="191">
                  <c:v>1.9706817419462266</c:v>
                </c:pt>
                <c:pt idx="192">
                  <c:v>1.8728277251382868</c:v>
                </c:pt>
                <c:pt idx="193">
                  <c:v>1.7798239997244922</c:v>
                </c:pt>
                <c:pt idx="194">
                  <c:v>1.6914306743684868</c:v>
                </c:pt>
                <c:pt idx="195">
                  <c:v>1.6074196926588522</c:v>
                </c:pt>
                <c:pt idx="196">
                  <c:v>1.5275742507561039</c:v>
                </c:pt>
                <c:pt idx="197">
                  <c:v>1.451688243644917</c:v>
                </c:pt>
                <c:pt idx="198">
                  <c:v>1.3795657385841715</c:v>
                </c:pt>
                <c:pt idx="199">
                  <c:v>1.3110204744170035</c:v>
                </c:pt>
                <c:pt idx="200">
                  <c:v>1.2458753854701463</c:v>
                </c:pt>
                <c:pt idx="201">
                  <c:v>1.183962148835072</c:v>
                </c:pt>
                <c:pt idx="202">
                  <c:v>1.1251207538821744</c:v>
                </c:pt>
                <c:pt idx="203">
                  <c:v>1.0691990929170456</c:v>
                </c:pt>
                <c:pt idx="204">
                  <c:v>1.0160525719413682</c:v>
                </c:pt>
                <c:pt idx="205">
                  <c:v>0.96554374053212344</c:v>
                </c:pt>
                <c:pt idx="206">
                  <c:v>0.91754193990146837</c:v>
                </c:pt>
                <c:pt idx="207">
                  <c:v>0.87192296824571636</c:v>
                </c:pt>
                <c:pt idx="208">
                  <c:v>0.8285687625356658</c:v>
                </c:pt>
                <c:pt idx="209">
                  <c:v>0.78736709594242815</c:v>
                </c:pt>
                <c:pt idx="210">
                  <c:v>0.74821129013195042</c:v>
                </c:pt>
                <c:pt idx="211">
                  <c:v>0.71099994169967651</c:v>
                </c:pt>
                <c:pt idx="212">
                  <c:v>0.67563666205189776</c:v>
                </c:pt>
                <c:pt idx="213">
                  <c:v>0.64202983007499514</c:v>
                </c:pt>
                <c:pt idx="214">
                  <c:v>0.61009235696550523</c:v>
                </c:pt>
                <c:pt idx="215">
                  <c:v>0.57974146262455384</c:v>
                </c:pt>
                <c:pt idx="216">
                  <c:v>0.55089846305044032</c:v>
                </c:pt>
                <c:pt idx="217">
                  <c:v>0.52348856818931877</c:v>
                </c:pt>
                <c:pt idx="218">
                  <c:v>0.49744068973175687</c:v>
                </c:pt>
                <c:pt idx="219">
                  <c:v>0.47268725836720027</c:v>
                </c:pt>
                <c:pt idx="220">
                  <c:v>0.4491640500322126</c:v>
                </c:pt>
                <c:pt idx="221">
                  <c:v>0.42681002071186441</c:v>
                </c:pt>
                <c:pt idx="222">
                  <c:v>0.40556714937428967</c:v>
                </c:pt>
                <c:pt idx="223">
                  <c:v>0.38538028863939544</c:v>
                </c:pt>
                <c:pt idx="224">
                  <c:v>0.36619702280208954</c:v>
                </c:pt>
                <c:pt idx="225">
                  <c:v>0.34796753284939724</c:v>
                </c:pt>
                <c:pt idx="226">
                  <c:v>0.33064446812771942</c:v>
                </c:pt>
                <c:pt idx="227">
                  <c:v>0.31418282433402023</c:v>
                </c:pt>
                <c:pt idx="228">
                  <c:v>0.29853982752010816</c:v>
                </c:pt>
                <c:pt idx="229">
                  <c:v>0.28367482381499837</c:v>
                </c:pt>
                <c:pt idx="230">
                  <c:v>0.26954917458407257</c:v>
                </c:pt>
                <c:pt idx="231">
                  <c:v>0.25612615675830469</c:v>
                </c:pt>
                <c:pt idx="232">
                  <c:v>0.24337086807911262</c:v>
                </c:pt>
                <c:pt idx="233">
                  <c:v>0.23125013701736319</c:v>
                </c:pt>
                <c:pt idx="234">
                  <c:v>0.21973243713701873</c:v>
                </c:pt>
                <c:pt idx="235">
                  <c:v>0.20878780568396454</c:v>
                </c:pt>
                <c:pt idx="236">
                  <c:v>0.19838776619358134</c:v>
                </c:pt>
                <c:pt idx="237">
                  <c:v>0.18850525491805292</c:v>
                </c:pt>
                <c:pt idx="238">
                  <c:v>0.17911455088619269</c:v>
                </c:pt>
                <c:pt idx="239">
                  <c:v>0.17019120941704491</c:v>
                </c:pt>
                <c:pt idx="240">
                  <c:v>0.16171199891680613</c:v>
                </c:pt>
                <c:pt idx="241">
                  <c:v>0.15365484079795944</c:v>
                </c:pt>
                <c:pt idx="242">
                  <c:v>0.14599875236639631</c:v>
                </c:pt>
                <c:pt idx="243">
                  <c:v>0.13872379253074471</c:v>
                </c:pt>
                <c:pt idx="244">
                  <c:v>0.13181101019460545</c:v>
                </c:pt>
                <c:pt idx="245">
                  <c:v>0.12524239519976246</c:v>
                </c:pt>
                <c:pt idx="246">
                  <c:v>0.11900083169436686</c:v>
                </c:pt>
                <c:pt idx="247">
                  <c:v>0.11307005380675014</c:v>
                </c:pt>
                <c:pt idx="248">
                  <c:v>0.10743460351117351</c:v>
                </c:pt>
                <c:pt idx="249">
                  <c:v>0.10207979057763024</c:v>
                </c:pt>
                <c:pt idx="250">
                  <c:v>9.6991654502507629E-2</c:v>
                </c:pt>
                <c:pt idx="251">
                  <c:v>9.2156928322661424E-2</c:v>
                </c:pt>
                <c:pt idx="252">
                  <c:v>8.7563004219994925E-2</c:v>
                </c:pt>
                <c:pt idx="253">
                  <c:v>8.3197900828222593E-2</c:v>
                </c:pt>
                <c:pt idx="254">
                  <c:v>7.9050232157616585E-2</c:v>
                </c:pt>
                <c:pt idx="255">
                  <c:v>7.5109178058039613E-2</c:v>
                </c:pt>
                <c:pt idx="256">
                  <c:v>7.1364456144400221E-2</c:v>
                </c:pt>
                <c:pt idx="257">
                  <c:v>6.7806295112021908E-2</c:v>
                </c:pt>
                <c:pt idx="258">
                  <c:v>6.4425409373593479E-2</c:v>
                </c:pt>
                <c:pt idx="259">
                  <c:v>6.1212974952064611E-2</c:v>
                </c:pt>
                <c:pt idx="260">
                  <c:v>5.8160606568052296E-2</c:v>
                </c:pt>
                <c:pt idx="261">
                  <c:v>5.5260335862023849E-2</c:v>
                </c:pt>
                <c:pt idx="262">
                  <c:v>5.2504590695704768E-2</c:v>
                </c:pt>
                <c:pt idx="263">
                  <c:v>4.9886175478824471E-2</c:v>
                </c:pt>
                <c:pt idx="264">
                  <c:v>4.7398252471446196E-2</c:v>
                </c:pt>
                <c:pt idx="265">
                  <c:v>4.503432401242214E-2</c:v>
                </c:pt>
                <c:pt idx="266">
                  <c:v>4.2788215629240713E-2</c:v>
                </c:pt>
                <c:pt idx="267">
                  <c:v>4.0654059985144521E-2</c:v>
                </c:pt>
                <c:pt idx="268">
                  <c:v>3.8626281622076764E-2</c:v>
                </c:pt>
                <c:pt idx="269">
                  <c:v>3.6699582460250998E-2</c:v>
                </c:pt>
                <c:pt idx="270">
                  <c:v>3.4868928016982034E-2</c:v>
                </c:pt>
                <c:pt idx="271">
                  <c:v>3.3129534308970032E-2</c:v>
                </c:pt>
                <c:pt idx="272">
                  <c:v>3.1476855404335993E-2</c:v>
                </c:pt>
                <c:pt idx="273">
                  <c:v>2.9906571592167547E-2</c:v>
                </c:pt>
                <c:pt idx="274">
                  <c:v>2.8414578139160148E-2</c:v>
                </c:pt>
                <c:pt idx="275">
                  <c:v>2.6996974604081035E-2</c:v>
                </c:pt>
                <c:pt idx="276">
                  <c:v>2.5650054682507688E-2</c:v>
                </c:pt>
                <c:pt idx="277">
                  <c:v>2.4370296555772733E-2</c:v>
                </c:pt>
                <c:pt idx="278">
                  <c:v>2.3154353718622955E-2</c:v>
                </c:pt>
                <c:pt idx="279">
                  <c:v>2.1999046262687345E-2</c:v>
                </c:pt>
                <c:pt idx="280">
                  <c:v>2.0901352592201747E-2</c:v>
                </c:pt>
                <c:pt idx="281">
                  <c:v>1.9858401551443465E-2</c:v>
                </c:pt>
                <c:pt idx="282">
                  <c:v>1.8867464942978265E-2</c:v>
                </c:pt>
                <c:pt idx="283">
                  <c:v>1.7925950417270773E-2</c:v>
                </c:pt>
                <c:pt idx="284">
                  <c:v>1.7031394715919686E-2</c:v>
                </c:pt>
                <c:pt idx="285">
                  <c:v>1.6181457249907816E-2</c:v>
                </c:pt>
                <c:pt idx="286">
                  <c:v>1.5373913997361545E-2</c:v>
                </c:pt>
                <c:pt idx="287">
                  <c:v>1.4606651704160112E-2</c:v>
                </c:pt>
                <c:pt idx="288">
                  <c:v>1.3877662372775211E-2</c:v>
                </c:pt>
                <c:pt idx="289">
                  <c:v>1.3185038025187947E-2</c:v>
                </c:pt>
                <c:pt idx="290">
                  <c:v>1.2526965725565119E-2</c:v>
                </c:pt>
                <c:pt idx="291">
                  <c:v>1.1901722850713652E-2</c:v>
                </c:pt>
                <c:pt idx="292">
                  <c:v>1.1307672595491343E-2</c:v>
                </c:pt>
                <c:pt idx="293">
                  <c:v>1.0743259701531449E-2</c:v>
                </c:pt>
                <c:pt idx="294">
                  <c:v>1.0207006398337992E-2</c:v>
                </c:pt>
                <c:pt idx="295">
                  <c:v>9.6975085463360602E-3</c:v>
                </c:pt>
                <c:pt idx="296">
                  <c:v>9.2134319713364048E-3</c:v>
                </c:pt>
                <c:pt idx="297">
                  <c:v>8.7535089816095125E-3</c:v>
                </c:pt>
                <c:pt idx="298">
                  <c:v>8.3165350578847871E-3</c:v>
                </c:pt>
                <c:pt idx="299">
                  <c:v>7.9013657081613894E-3</c:v>
                </c:pt>
                <c:pt idx="300">
                  <c:v>7.5069134787515979E-3</c:v>
                </c:pt>
                <c:pt idx="301">
                  <c:v>7.1321451141590506E-3</c:v>
                </c:pt>
                <c:pt idx="302">
                  <c:v>6.7760788580838701E-3</c:v>
                </c:pt>
                <c:pt idx="303">
                  <c:v>6.4377818887246113E-3</c:v>
                </c:pt>
                <c:pt idx="304">
                  <c:v>6.1163678818418124E-3</c:v>
                </c:pt>
                <c:pt idx="305">
                  <c:v>5.8109946947685004E-3</c:v>
                </c:pt>
                <c:pt idx="306">
                  <c:v>5.520862165766206E-3</c:v>
                </c:pt>
                <c:pt idx="307">
                  <c:v>5.2452100231485969E-3</c:v>
                </c:pt>
                <c:pt idx="308">
                  <c:v>4.9833158978871694E-3</c:v>
                </c:pt>
                <c:pt idx="309">
                  <c:v>4.7344934356838191E-3</c:v>
                </c:pt>
                <c:pt idx="310">
                  <c:v>4.4980905027580675E-3</c:v>
                </c:pt>
                <c:pt idx="311">
                  <c:v>4.2734874807141337E-3</c:v>
                </c:pt>
                <c:pt idx="312">
                  <c:v>4.060095646723624E-3</c:v>
                </c:pt>
                <c:pt idx="313">
                  <c:v>3.8573556341039263E-3</c:v>
                </c:pt>
                <c:pt idx="314">
                  <c:v>3.6647359693722991E-3</c:v>
                </c:pt>
                <c:pt idx="315">
                  <c:v>3.481731682558672E-3</c:v>
                </c:pt>
                <c:pt idx="316">
                  <c:v>3.3078629862553603E-3</c:v>
                </c:pt>
                <c:pt idx="317">
                  <c:v>3.1426740207476421E-3</c:v>
                </c:pt>
                <c:pt idx="318">
                  <c:v>2.9857316613450258E-3</c:v>
                </c:pt>
                <c:pt idx="319">
                  <c:v>2.836624385469221E-3</c:v>
                </c:pt>
                <c:pt idx="320">
                  <c:v>2.6949611958277716E-3</c:v>
                </c:pt>
                <c:pt idx="321">
                  <c:v>2.5603705974345803E-3</c:v>
                </c:pt>
                <c:pt idx="322">
                  <c:v>2.4324996254438355E-3</c:v>
                </c:pt>
                <c:pt idx="323">
                  <c:v>2.311012921388131E-3</c:v>
                </c:pt>
                <c:pt idx="324">
                  <c:v>2.195591855530748E-3</c:v>
                </c:pt>
                <c:pt idx="325">
                  <c:v>2.0859336930305998E-3</c:v>
                </c:pt>
                <c:pt idx="326">
                  <c:v>1.9817508013045804E-3</c:v>
                </c:pt>
                <c:pt idx="327">
                  <c:v>1.8827698971404488E-3</c:v>
                </c:pt>
                <c:pt idx="328">
                  <c:v>1.7887313312722742E-3</c:v>
                </c:pt>
                <c:pt idx="329">
                  <c:v>1.6993884086492341E-3</c:v>
                </c:pt>
                <c:pt idx="330">
                  <c:v>1.6145067424031541E-3</c:v>
                </c:pt>
                <c:pt idx="331">
                  <c:v>1.5338636402030005E-3</c:v>
                </c:pt>
                <c:pt idx="332">
                  <c:v>1.457247520915876E-3</c:v>
                </c:pt>
                <c:pt idx="333">
                  <c:v>1.3844573606989915E-3</c:v>
                </c:pt>
                <c:pt idx="334">
                  <c:v>1.3153021664614464E-3</c:v>
                </c:pt>
                <c:pt idx="335">
                  <c:v>1.2496004755985083E-3</c:v>
                </c:pt>
                <c:pt idx="336">
                  <c:v>1.1871798806269444E-3</c:v>
                </c:pt>
                <c:pt idx="337">
                  <c:v>1.1278765776140643E-3</c:v>
                </c:pt>
                <c:pt idx="338">
                  <c:v>1.0715349370922413E-3</c:v>
                </c:pt>
                <c:pt idx="339">
                  <c:v>1.0180070961662265E-3</c:v>
                </c:pt>
                <c:pt idx="340">
                  <c:v>9.6715257134964564E-4</c:v>
                </c:pt>
                <c:pt idx="341">
                  <c:v>9.1883789027542709E-4</c:v>
                </c:pt>
                <c:pt idx="342">
                  <c:v>8.7293624208042888E-4</c:v>
                </c:pt>
                <c:pt idx="343">
                  <c:v>8.2932714497216224E-4</c:v>
                </c:pt>
                <c:pt idx="344">
                  <c:v>7.8789613066617022E-4</c:v>
                </c:pt>
                <c:pt idx="345">
                  <c:v>7.4853444417318795E-4</c:v>
                </c:pt>
                <c:pt idx="346">
                  <c:v>7.1113875891769306E-4</c:v>
                </c:pt>
                <c:pt idx="347">
                  <c:v>6.756109058048608E-4</c:v>
                </c:pt>
                <c:pt idx="348">
                  <c:v>6.4185761609448209E-4</c:v>
                </c:pt>
                <c:pt idx="349">
                  <c:v>6.0979027659643177E-4</c:v>
                </c:pt>
                <c:pt idx="350">
                  <c:v>5.7932469764804631E-4</c:v>
                </c:pt>
                <c:pt idx="351">
                  <c:v>5.5038089229606315E-4</c:v>
                </c:pt>
                <c:pt idx="352">
                  <c:v>5.2288286644358031E-4</c:v>
                </c:pt>
                <c:pt idx="353">
                  <c:v>4.9675841996023242E-4</c:v>
                </c:pt>
                <c:pt idx="354">
                  <c:v>4.719389569671934E-4</c:v>
                </c:pt>
                <c:pt idx="355">
                  <c:v>4.4835930618922589E-4</c:v>
                </c:pt>
                <c:pt idx="356">
                  <c:v>4.2595755006011391E-4</c:v>
                </c:pt>
                <c:pt idx="357">
                  <c:v>4.0467486220834345E-4</c:v>
                </c:pt>
                <c:pt idx="358">
                  <c:v>3.8445535340069463E-4</c:v>
                </c:pt>
                <c:pt idx="359">
                  <c:v>3.65245924795437E-4</c:v>
                </c:pt>
                <c:pt idx="360">
                  <c:v>3.4699612865588187E-4</c:v>
                </c:pt>
                <c:pt idx="361">
                  <c:v>3.2965803612932737E-4</c:v>
                </c:pt>
                <c:pt idx="362">
                  <c:v>3.1318611146960359E-4</c:v>
                </c:pt>
                <c:pt idx="363">
                  <c:v>2.9753709263280324E-4</c:v>
                </c:pt>
                <c:pt idx="364">
                  <c:v>2.826698777238381E-4</c:v>
                </c:pt>
              </c:numCache>
            </c:numRef>
          </c:val>
          <c:extLst>
            <c:ext xmlns:c16="http://schemas.microsoft.com/office/drawing/2014/chart" uri="{C3380CC4-5D6E-409C-BE32-E72D297353CC}">
              <c16:uniqueId val="{00000002-EB22-4EA3-872A-7925ECB6EAAB}"/>
            </c:ext>
          </c:extLst>
        </c:ser>
        <c:ser>
          <c:idx val="1"/>
          <c:order val="1"/>
          <c:tx>
            <c:strRef>
              <c:f>Calculation!$CY$2</c:f>
              <c:strCache>
                <c:ptCount val="1"/>
                <c:pt idx="0">
                  <c:v>Mild patients in followup LB</c:v>
                </c:pt>
              </c:strCache>
            </c:strRef>
          </c:tx>
          <c:spPr>
            <a:solidFill>
              <a:schemeClr val="bg1"/>
            </a:solidFill>
            <a:ln>
              <a:noFill/>
            </a:ln>
            <a:effectLst/>
          </c:spP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[0]!Mild_patients_in_followup_LB</c:f>
              <c:numCache>
                <c:formatCode>General</c:formatCode>
                <c:ptCount val="365"/>
                <c:pt idx="0">
                  <c:v>0</c:v>
                </c:pt>
                <c:pt idx="1">
                  <c:v>5.4989819283071104E-2</c:v>
                </c:pt>
                <c:pt idx="2">
                  <c:v>0.1316892148226545</c:v>
                </c:pt>
                <c:pt idx="3">
                  <c:v>0.23762229676364033</c:v>
                </c:pt>
                <c:pt idx="4">
                  <c:v>0.38474704397270487</c:v>
                </c:pt>
                <c:pt idx="5">
                  <c:v>0.58991510469334529</c:v>
                </c:pt>
                <c:pt idx="6">
                  <c:v>0.87686526158813893</c:v>
                </c:pt>
                <c:pt idx="7">
                  <c:v>1.2790282118277996</c:v>
                </c:pt>
                <c:pt idx="8">
                  <c:v>1.8434706141678099</c:v>
                </c:pt>
                <c:pt idx="9">
                  <c:v>2.6364369431548074</c:v>
                </c:pt>
                <c:pt idx="10">
                  <c:v>3.751128287645459</c:v>
                </c:pt>
                <c:pt idx="11">
                  <c:v>5.2174762269451591</c:v>
                </c:pt>
                <c:pt idx="12">
                  <c:v>7.1060518405641151</c:v>
                </c:pt>
                <c:pt idx="13">
                  <c:v>9.4844598360312826</c:v>
                </c:pt>
                <c:pt idx="14">
                  <c:v>12.409306123267157</c:v>
                </c:pt>
                <c:pt idx="15">
                  <c:v>15.916209311679088</c:v>
                </c:pt>
                <c:pt idx="16">
                  <c:v>20.008561108597341</c:v>
                </c:pt>
                <c:pt idx="17">
                  <c:v>24.646262091134929</c:v>
                </c:pt>
                <c:pt idx="18">
                  <c:v>29.736144961832146</c:v>
                </c:pt>
                <c:pt idx="19">
                  <c:v>35.126114488918184</c:v>
                </c:pt>
                <c:pt idx="20">
                  <c:v>40.605038913664984</c:v>
                </c:pt>
                <c:pt idx="21">
                  <c:v>47.031133659826857</c:v>
                </c:pt>
                <c:pt idx="22">
                  <c:v>54.543527709540584</c:v>
                </c:pt>
                <c:pt idx="23">
                  <c:v>63.301712595616578</c:v>
                </c:pt>
                <c:pt idx="24">
                  <c:v>73.487325784033914</c:v>
                </c:pt>
                <c:pt idx="25">
                  <c:v>85.305780922673733</c:v>
                </c:pt>
                <c:pt idx="26">
                  <c:v>98.987574734996571</c:v>
                </c:pt>
                <c:pt idx="27">
                  <c:v>114.78903894259849</c:v>
                </c:pt>
                <c:pt idx="28">
                  <c:v>132.99223077456631</c:v>
                </c:pt>
                <c:pt idx="29">
                  <c:v>153.90356808185823</c:v>
                </c:pt>
                <c:pt idx="30">
                  <c:v>177.85071817493241</c:v>
                </c:pt>
                <c:pt idx="31">
                  <c:v>205.17715078850912</c:v>
                </c:pt>
                <c:pt idx="32">
                  <c:v>236.23367875296836</c:v>
                </c:pt>
                <c:pt idx="33">
                  <c:v>271.3662570746547</c:v>
                </c:pt>
                <c:pt idx="34">
                  <c:v>310.89932455786283</c:v>
                </c:pt>
                <c:pt idx="35">
                  <c:v>355.11409528492192</c:v>
                </c:pt>
                <c:pt idx="36">
                  <c:v>404.22149283802889</c:v>
                </c:pt>
                <c:pt idx="37">
                  <c:v>458.32992323065412</c:v>
                </c:pt>
                <c:pt idx="38">
                  <c:v>517.40884694160536</c:v>
                </c:pt>
                <c:pt idx="39">
                  <c:v>581.25014613883127</c:v>
                </c:pt>
                <c:pt idx="40">
                  <c:v>649.43053564225647</c:v>
                </c:pt>
                <c:pt idx="41">
                  <c:v>721.27958377730488</c:v>
                </c:pt>
                <c:pt idx="42">
                  <c:v>795.85902136745278</c:v>
                </c:pt>
                <c:pt idx="43">
                  <c:v>871.95954312767731</c:v>
                </c:pt>
                <c:pt idx="44">
                  <c:v>948.12081735610695</c:v>
                </c:pt>
                <c:pt idx="45">
                  <c:v>1022.6785680773237</c:v>
                </c:pt>
                <c:pt idx="46">
                  <c:v>1093.8392843229442</c:v>
                </c:pt>
                <c:pt idx="47">
                  <c:v>1159.7786702745811</c:v>
                </c:pt>
                <c:pt idx="48">
                  <c:v>1218.7551886390099</c:v>
                </c:pt>
                <c:pt idx="49">
                  <c:v>1269.2261390717733</c:v>
                </c:pt>
                <c:pt idx="50">
                  <c:v>1309.9518513103703</c:v>
                </c:pt>
                <c:pt idx="51">
                  <c:v>1340.0745364015747</c:v>
                </c:pt>
                <c:pt idx="52">
                  <c:v>1359.162123415553</c:v>
                </c:pt>
                <c:pt idx="53">
                  <c:v>1367.2131448927908</c:v>
                </c:pt>
                <c:pt idx="54">
                  <c:v>1364.6249686100484</c:v>
                </c:pt>
                <c:pt idx="55">
                  <c:v>1352.1328877692731</c:v>
                </c:pt>
                <c:pt idx="56">
                  <c:v>1330.7307085821392</c:v>
                </c:pt>
                <c:pt idx="57">
                  <c:v>1301.5841774339851</c:v>
                </c:pt>
                <c:pt idx="58">
                  <c:v>1265.94722814175</c:v>
                </c:pt>
                <c:pt idx="59">
                  <c:v>1225.0883841918817</c:v>
                </c:pt>
                <c:pt idx="60">
                  <c:v>1180.2315849875397</c:v>
                </c:pt>
                <c:pt idx="61">
                  <c:v>1132.512906801345</c:v>
                </c:pt>
                <c:pt idx="62">
                  <c:v>1082.952515457549</c:v>
                </c:pt>
                <c:pt idx="63">
                  <c:v>1032.4398379386089</c:v>
                </c:pt>
                <c:pt idx="64">
                  <c:v>981.72929850729724</c:v>
                </c:pt>
                <c:pt idx="65">
                  <c:v>931.44385867678875</c:v>
                </c:pt>
                <c:pt idx="66">
                  <c:v>882.08383676516087</c:v>
                </c:pt>
                <c:pt idx="67">
                  <c:v>834.03889545776929</c:v>
                </c:pt>
                <c:pt idx="68">
                  <c:v>787.60155316150383</c:v>
                </c:pt>
                <c:pt idx="69">
                  <c:v>742.98102045682208</c:v>
                </c:pt>
                <c:pt idx="70">
                  <c:v>700.31654664447706</c:v>
                </c:pt>
                <c:pt idx="71">
                  <c:v>659.68976876150771</c:v>
                </c:pt>
                <c:pt idx="72">
                  <c:v>621.13578760305882</c:v>
                </c:pt>
                <c:pt idx="73">
                  <c:v>584.65286140279818</c:v>
                </c:pt>
                <c:pt idx="74">
                  <c:v>550.210720139101</c:v>
                </c:pt>
                <c:pt idx="75">
                  <c:v>517.75757431438467</c:v>
                </c:pt>
                <c:pt idx="76">
                  <c:v>487.22593249309239</c:v>
                </c:pt>
                <c:pt idx="77">
                  <c:v>458.53736092049206</c:v>
                </c:pt>
                <c:pt idx="78">
                  <c:v>431.60632321938272</c:v>
                </c:pt>
                <c:pt idx="79">
                  <c:v>406.34323372554456</c:v>
                </c:pt>
                <c:pt idx="80">
                  <c:v>382.65684824742254</c:v>
                </c:pt>
                <c:pt idx="81">
                  <c:v>360.45610353520129</c:v>
                </c:pt>
                <c:pt idx="82">
                  <c:v>339.6515032619252</c:v>
                </c:pt>
                <c:pt idx="83">
                  <c:v>320.1561349634149</c:v>
                </c:pt>
                <c:pt idx="84">
                  <c:v>301.88638981542715</c:v>
                </c:pt>
                <c:pt idx="85">
                  <c:v>284.76244569981463</c:v>
                </c:pt>
                <c:pt idx="86">
                  <c:v>268.7085638767079</c:v>
                </c:pt>
                <c:pt idx="87">
                  <c:v>253.65324075740796</c:v>
                </c:pt>
                <c:pt idx="88">
                  <c:v>239.52924870477244</c:v>
                </c:pt>
                <c:pt idx="89">
                  <c:v>226.27359337300561</c:v>
                </c:pt>
                <c:pt idx="90">
                  <c:v>213.82740971528318</c:v>
                </c:pt>
                <c:pt idx="91">
                  <c:v>202.13581430845284</c:v>
                </c:pt>
                <c:pt idx="92">
                  <c:v>191.14772794564286</c:v>
                </c:pt>
                <c:pt idx="93">
                  <c:v>180.81567941517659</c:v>
                </c:pt>
                <c:pt idx="94">
                  <c:v>171.09559891418962</c:v>
                </c:pt>
                <c:pt idx="95">
                  <c:v>161.94660754637422</c:v>
                </c:pt>
                <c:pt idx="96">
                  <c:v>153.33080774596817</c:v>
                </c:pt>
                <c:pt idx="97">
                  <c:v>145.21307818638792</c:v>
                </c:pt>
                <c:pt idx="98">
                  <c:v>137.5608757140046</c:v>
                </c:pt>
                <c:pt idx="99">
                  <c:v>130.3440460468278</c:v>
                </c:pt>
                <c:pt idx="100">
                  <c:v>123.53464435363557</c:v>
                </c:pt>
                <c:pt idx="101">
                  <c:v>117.10676634757802</c:v>
                </c:pt>
                <c:pt idx="102">
                  <c:v>111.03639016156197</c:v>
                </c:pt>
                <c:pt idx="103">
                  <c:v>105.30122899782725</c:v>
                </c:pt>
                <c:pt idx="104">
                  <c:v>99.880594342241437</c:v>
                </c:pt>
                <c:pt idx="105">
                  <c:v>94.755269389641455</c:v>
                </c:pt>
                <c:pt idx="106">
                  <c:v>89.907392227584253</c:v>
                </c:pt>
                <c:pt idx="107">
                  <c:v>85.320348262074972</c:v>
                </c:pt>
                <c:pt idx="108">
                  <c:v>80.978671332117145</c:v>
                </c:pt>
                <c:pt idx="109">
                  <c:v>76.867952943785113</c:v>
                </c:pt>
                <c:pt idx="110">
                  <c:v>72.974759053779735</c:v>
                </c:pt>
                <c:pt idx="111">
                  <c:v>69.286553842991481</c:v>
                </c:pt>
                <c:pt idx="112">
                  <c:v>65.791629939223242</c:v>
                </c:pt>
                <c:pt idx="113">
                  <c:v>62.479044572394471</c:v>
                </c:pt>
                <c:pt idx="114">
                  <c:v>59.338561173284987</c:v>
                </c:pt>
                <c:pt idx="115">
                  <c:v>56.360595956682836</c:v>
                </c:pt>
                <c:pt idx="116">
                  <c:v>53.536169060519704</c:v>
                </c:pt>
                <c:pt idx="117">
                  <c:v>50.856859843360979</c:v>
                </c:pt>
                <c:pt idx="118">
                  <c:v>48.314765972833641</c:v>
                </c:pt>
                <c:pt idx="119">
                  <c:v>45.902465966778507</c:v>
                </c:pt>
                <c:pt idx="120">
                  <c:v>43.612984876795345</c:v>
                </c:pt>
                <c:pt idx="121">
                  <c:v>41.439762830214242</c:v>
                </c:pt>
                <c:pt idx="122">
                  <c:v>39.376626171259872</c:v>
                </c:pt>
                <c:pt idx="123">
                  <c:v>37.4177609652249</c:v>
                </c:pt>
                <c:pt idx="124">
                  <c:v>35.557688650835019</c:v>
                </c:pt>
                <c:pt idx="125">
                  <c:v>33.791243645698522</c:v>
                </c:pt>
                <c:pt idx="126">
                  <c:v>32.113552727847903</c:v>
                </c:pt>
                <c:pt idx="127">
                  <c:v>30.520016032970787</c:v>
                </c:pt>
                <c:pt idx="128">
                  <c:v>29.006289522076827</c:v>
                </c:pt>
                <c:pt idx="129">
                  <c:v>27.568268788147186</c:v>
                </c:pt>
                <c:pt idx="130">
                  <c:v>26.202074082855916</c:v>
                </c:pt>
                <c:pt idx="131">
                  <c:v>24.904036455831829</c:v>
                </c:pt>
                <c:pt idx="132">
                  <c:v>23.670684909235632</c:v>
                </c:pt>
                <c:pt idx="133">
                  <c:v>22.498734479749729</c:v>
                </c:pt>
                <c:pt idx="134">
                  <c:v>21.38507516849937</c:v>
                </c:pt>
                <c:pt idx="135">
                  <c:v>20.326761647024767</c:v>
                </c:pt>
                <c:pt idx="136">
                  <c:v>19.321003674278128</c:v>
                </c:pt>
                <c:pt idx="137">
                  <c:v>18.365157165795388</c:v>
                </c:pt>
                <c:pt idx="138">
                  <c:v>17.456715861755637</c:v>
                </c:pt>
                <c:pt idx="139">
                  <c:v>16.593303545649235</c:v>
                </c:pt>
                <c:pt idx="140">
                  <c:v>15.772666769783132</c:v>
                </c:pt>
                <c:pt idx="141">
                  <c:v>14.99266804790776</c:v>
                </c:pt>
                <c:pt idx="142">
                  <c:v>14.251279478899765</c:v>
                </c:pt>
                <c:pt idx="143">
                  <c:v>13.546576768719177</c:v>
                </c:pt>
                <c:pt idx="144">
                  <c:v>12.876733620814957</c:v>
                </c:pt>
                <c:pt idx="145">
                  <c:v>12.240016467814094</c:v>
                </c:pt>
                <c:pt idx="146">
                  <c:v>11.634779519725198</c:v>
                </c:pt>
                <c:pt idx="147">
                  <c:v>11.059460106046181</c:v>
                </c:pt>
                <c:pt idx="148">
                  <c:v>10.512574291111022</c:v>
                </c:pt>
                <c:pt idx="149">
                  <c:v>9.99271274376561</c:v>
                </c:pt>
                <c:pt idx="150">
                  <c:v>9.4985368440459155</c:v>
                </c:pt>
                <c:pt idx="151">
                  <c:v>9.0287750109624607</c:v>
                </c:pt>
                <c:pt idx="152">
                  <c:v>8.5822192367871537</c:v>
                </c:pt>
                <c:pt idx="153">
                  <c:v>8.1577218144092214</c:v>
                </c:pt>
                <c:pt idx="154">
                  <c:v>7.7541922453853509</c:v>
                </c:pt>
                <c:pt idx="155">
                  <c:v>7.3705943172698927</c:v>
                </c:pt>
                <c:pt idx="156">
                  <c:v>7.0059433396825899</c:v>
                </c:pt>
                <c:pt idx="157">
                  <c:v>6.6593035293628047</c:v>
                </c:pt>
                <c:pt idx="158">
                  <c:v>6.3297855351796928</c:v>
                </c:pt>
                <c:pt idx="159">
                  <c:v>6.016544094723999</c:v>
                </c:pt>
                <c:pt idx="160">
                  <c:v>5.7187758147054328</c:v>
                </c:pt>
                <c:pt idx="161">
                  <c:v>5.4357170679259195</c:v>
                </c:pt>
                <c:pt idx="162">
                  <c:v>5.1666420000987046</c:v>
                </c:pt>
                <c:pt idx="163">
                  <c:v>4.9108606402414337</c:v>
                </c:pt>
                <c:pt idx="164">
                  <c:v>4.667717108789823</c:v>
                </c:pt>
                <c:pt idx="165">
                  <c:v>4.4365879179653884</c:v>
                </c:pt>
                <c:pt idx="166">
                  <c:v>4.2168803592836088</c:v>
                </c:pt>
                <c:pt idx="167">
                  <c:v>4.0080309734164707</c:v>
                </c:pt>
                <c:pt idx="168">
                  <c:v>3.8095040979238002</c:v>
                </c:pt>
                <c:pt idx="169">
                  <c:v>3.6207904886457456</c:v>
                </c:pt>
                <c:pt idx="170">
                  <c:v>3.4414060108064151</c:v>
                </c:pt>
                <c:pt idx="171">
                  <c:v>3.2708903961162887</c:v>
                </c:pt>
                <c:pt idx="172">
                  <c:v>3.1088060623825267</c:v>
                </c:pt>
                <c:pt idx="173">
                  <c:v>2.9547369923407647</c:v>
                </c:pt>
                <c:pt idx="174">
                  <c:v>2.8082876686136098</c:v>
                </c:pt>
                <c:pt idx="175">
                  <c:v>2.66908206187777</c:v>
                </c:pt>
                <c:pt idx="176">
                  <c:v>2.5367626694883465</c:v>
                </c:pt>
                <c:pt idx="177">
                  <c:v>2.4109896019624522</c:v>
                </c:pt>
                <c:pt idx="178">
                  <c:v>2.2914397148695138</c:v>
                </c:pt>
                <c:pt idx="179">
                  <c:v>2.1778057838103941</c:v>
                </c:pt>
                <c:pt idx="180">
                  <c:v>2.0697957202941883</c:v>
                </c:pt>
                <c:pt idx="181">
                  <c:v>1.9671318264398625</c:v>
                </c:pt>
                <c:pt idx="182">
                  <c:v>1.8695500865420198</c:v>
                </c:pt>
                <c:pt idx="183">
                  <c:v>1.7767994936435652</c:v>
                </c:pt>
                <c:pt idx="184">
                  <c:v>1.6886414093572764</c:v>
                </c:pt>
                <c:pt idx="185">
                  <c:v>1.6048489552705079</c:v>
                </c:pt>
                <c:pt idx="186">
                  <c:v>1.5252064343538649</c:v>
                </c:pt>
                <c:pt idx="187">
                  <c:v>1.4495087808777298</c:v>
                </c:pt>
                <c:pt idx="188">
                  <c:v>1.377561037417004</c:v>
                </c:pt>
                <c:pt idx="189">
                  <c:v>1.309177857597833</c:v>
                </c:pt>
                <c:pt idx="190">
                  <c:v>1.2441830333093167</c:v>
                </c:pt>
                <c:pt idx="191">
                  <c:v>1.182409045167736</c:v>
                </c:pt>
                <c:pt idx="192">
                  <c:v>1.1236966350829722</c:v>
                </c:pt>
                <c:pt idx="193">
                  <c:v>1.0678943998346953</c:v>
                </c:pt>
                <c:pt idx="194">
                  <c:v>1.014858404621092</c:v>
                </c:pt>
                <c:pt idx="195">
                  <c:v>0.96445181559531123</c:v>
                </c:pt>
                <c:pt idx="196">
                  <c:v>0.91654455045366223</c:v>
                </c:pt>
                <c:pt idx="197">
                  <c:v>0.87101294618695013</c:v>
                </c:pt>
                <c:pt idx="198">
                  <c:v>0.82773944315050285</c:v>
                </c:pt>
                <c:pt idx="199">
                  <c:v>0.78661228465020205</c:v>
                </c:pt>
                <c:pt idx="200">
                  <c:v>0.7475252312820877</c:v>
                </c:pt>
                <c:pt idx="201">
                  <c:v>0.71037728930104327</c:v>
                </c:pt>
                <c:pt idx="202">
                  <c:v>0.67507245232930468</c:v>
                </c:pt>
                <c:pt idx="203">
                  <c:v>0.6415194557502274</c:v>
                </c:pt>
                <c:pt idx="204">
                  <c:v>0.60963154316482093</c:v>
                </c:pt>
                <c:pt idx="205">
                  <c:v>0.57932624431927415</c:v>
                </c:pt>
                <c:pt idx="206">
                  <c:v>0.55052516394088102</c:v>
                </c:pt>
                <c:pt idx="207">
                  <c:v>0.52315378094742981</c:v>
                </c:pt>
                <c:pt idx="208">
                  <c:v>0.49714125752139948</c:v>
                </c:pt>
                <c:pt idx="209">
                  <c:v>0.47242025756545686</c:v>
                </c:pt>
                <c:pt idx="210">
                  <c:v>0.44892677407917025</c:v>
                </c:pt>
                <c:pt idx="211">
                  <c:v>0.4265999650198059</c:v>
                </c:pt>
                <c:pt idx="212">
                  <c:v>0.40538199723113866</c:v>
                </c:pt>
                <c:pt idx="213">
                  <c:v>0.38521789804499712</c:v>
                </c:pt>
                <c:pt idx="214">
                  <c:v>0.36605541417930315</c:v>
                </c:pt>
                <c:pt idx="215">
                  <c:v>0.34784487757473226</c:v>
                </c:pt>
                <c:pt idx="216">
                  <c:v>0.33053907783026421</c:v>
                </c:pt>
                <c:pt idx="217">
                  <c:v>0.31409314091359131</c:v>
                </c:pt>
                <c:pt idx="218">
                  <c:v>0.29846441383905414</c:v>
                </c:pt>
                <c:pt idx="219">
                  <c:v>0.28361235502032012</c:v>
                </c:pt>
                <c:pt idx="220">
                  <c:v>0.26949843001932761</c:v>
                </c:pt>
                <c:pt idx="221">
                  <c:v>0.25608601242711865</c:v>
                </c:pt>
                <c:pt idx="222">
                  <c:v>0.24334028962457382</c:v>
                </c:pt>
                <c:pt idx="223">
                  <c:v>0.23122817318363728</c:v>
                </c:pt>
                <c:pt idx="224">
                  <c:v>0.21971821368125374</c:v>
                </c:pt>
                <c:pt idx="225">
                  <c:v>0.20878051970963835</c:v>
                </c:pt>
                <c:pt idx="226">
                  <c:v>0.19838668087663167</c:v>
                </c:pt>
                <c:pt idx="227">
                  <c:v>0.18850969460041211</c:v>
                </c:pt>
                <c:pt idx="228">
                  <c:v>0.1791238965120649</c:v>
                </c:pt>
                <c:pt idx="229">
                  <c:v>0.17020489428899904</c:v>
                </c:pt>
                <c:pt idx="230">
                  <c:v>0.16172950475044356</c:v>
                </c:pt>
                <c:pt idx="231">
                  <c:v>0.15367569405498283</c:v>
                </c:pt>
                <c:pt idx="232">
                  <c:v>0.14602252084746759</c:v>
                </c:pt>
                <c:pt idx="233">
                  <c:v>0.1387500822104179</c:v>
                </c:pt>
                <c:pt idx="234">
                  <c:v>0.13183946228221122</c:v>
                </c:pt>
                <c:pt idx="235">
                  <c:v>0.12527268341037873</c:v>
                </c:pt>
                <c:pt idx="236">
                  <c:v>0.11903265971614879</c:v>
                </c:pt>
                <c:pt idx="237">
                  <c:v>0.11310315295083175</c:v>
                </c:pt>
                <c:pt idx="238">
                  <c:v>0.1074687305317156</c:v>
                </c:pt>
                <c:pt idx="239">
                  <c:v>0.10211472565022695</c:v>
                </c:pt>
                <c:pt idx="240">
                  <c:v>9.7027199350083665E-2</c:v>
                </c:pt>
                <c:pt idx="241">
                  <c:v>9.2192904478775664E-2</c:v>
                </c:pt>
                <c:pt idx="242">
                  <c:v>8.7599251419837793E-2</c:v>
                </c:pt>
                <c:pt idx="243">
                  <c:v>8.3234275518446837E-2</c:v>
                </c:pt>
                <c:pt idx="244">
                  <c:v>7.9086606116763269E-2</c:v>
                </c:pt>
                <c:pt idx="245">
                  <c:v>7.5145437119857481E-2</c:v>
                </c:pt>
                <c:pt idx="246">
                  <c:v>7.1400499016620114E-2</c:v>
                </c:pt>
                <c:pt idx="247">
                  <c:v>6.7842032284050086E-2</c:v>
                </c:pt>
                <c:pt idx="248">
                  <c:v>6.4460762106704095E-2</c:v>
                </c:pt>
                <c:pt idx="249">
                  <c:v>6.1247874346578149E-2</c:v>
                </c:pt>
                <c:pt idx="250">
                  <c:v>5.8194992701504578E-2</c:v>
                </c:pt>
                <c:pt idx="251">
                  <c:v>5.5294156993596855E-2</c:v>
                </c:pt>
                <c:pt idx="252">
                  <c:v>5.2537802531996955E-2</c:v>
                </c:pt>
                <c:pt idx="253">
                  <c:v>4.991874049693356E-2</c:v>
                </c:pt>
                <c:pt idx="254">
                  <c:v>4.7430139294569955E-2</c:v>
                </c:pt>
                <c:pt idx="255">
                  <c:v>4.5065506834823771E-2</c:v>
                </c:pt>
                <c:pt idx="256">
                  <c:v>4.2818673686640135E-2</c:v>
                </c:pt>
                <c:pt idx="257">
                  <c:v>4.0683777067213149E-2</c:v>
                </c:pt>
                <c:pt idx="258">
                  <c:v>3.8655245624156093E-2</c:v>
                </c:pt>
                <c:pt idx="259">
                  <c:v>3.6727784971238769E-2</c:v>
                </c:pt>
                <c:pt idx="260">
                  <c:v>3.4896363940831378E-2</c:v>
                </c:pt>
                <c:pt idx="261">
                  <c:v>3.3156201517214309E-2</c:v>
                </c:pt>
                <c:pt idx="262">
                  <c:v>3.1502754417422861E-2</c:v>
                </c:pt>
                <c:pt idx="263">
                  <c:v>2.9931705287294681E-2</c:v>
                </c:pt>
                <c:pt idx="264">
                  <c:v>2.8438951482867715E-2</c:v>
                </c:pt>
                <c:pt idx="265">
                  <c:v>2.7020594407453281E-2</c:v>
                </c:pt>
                <c:pt idx="266">
                  <c:v>2.567292937754443E-2</c:v>
                </c:pt>
                <c:pt idx="267">
                  <c:v>2.439243599108671E-2</c:v>
                </c:pt>
                <c:pt idx="268">
                  <c:v>2.317576897324606E-2</c:v>
                </c:pt>
                <c:pt idx="269">
                  <c:v>2.20197494761506E-2</c:v>
                </c:pt>
                <c:pt idx="270">
                  <c:v>2.0921356810189223E-2</c:v>
                </c:pt>
                <c:pt idx="271">
                  <c:v>1.9877720585382022E-2</c:v>
                </c:pt>
                <c:pt idx="272">
                  <c:v>1.8886113242601595E-2</c:v>
                </c:pt>
                <c:pt idx="273">
                  <c:v>1.7943942955300527E-2</c:v>
                </c:pt>
                <c:pt idx="274">
                  <c:v>1.7048746883496089E-2</c:v>
                </c:pt>
                <c:pt idx="275">
                  <c:v>1.6198184762448622E-2</c:v>
                </c:pt>
                <c:pt idx="276">
                  <c:v>1.5390032809504614E-2</c:v>
                </c:pt>
                <c:pt idx="277">
                  <c:v>1.462217793346364E-2</c:v>
                </c:pt>
                <c:pt idx="278">
                  <c:v>1.3892612231173773E-2</c:v>
                </c:pt>
                <c:pt idx="279">
                  <c:v>1.3199427757612408E-2</c:v>
                </c:pt>
                <c:pt idx="280">
                  <c:v>1.2540811555321048E-2</c:v>
                </c:pt>
                <c:pt idx="281">
                  <c:v>1.191504093086608E-2</c:v>
                </c:pt>
                <c:pt idx="282">
                  <c:v>1.1320478965786959E-2</c:v>
                </c:pt>
                <c:pt idx="283">
                  <c:v>1.0755570250362462E-2</c:v>
                </c:pt>
                <c:pt idx="284">
                  <c:v>1.0218836829551811E-2</c:v>
                </c:pt>
                <c:pt idx="285">
                  <c:v>9.7088743499446906E-3</c:v>
                </c:pt>
                <c:pt idx="286">
                  <c:v>9.2243483984169265E-3</c:v>
                </c:pt>
                <c:pt idx="287">
                  <c:v>8.763991022496068E-3</c:v>
                </c:pt>
                <c:pt idx="288">
                  <c:v>8.3265974236651271E-3</c:v>
                </c:pt>
                <c:pt idx="289">
                  <c:v>7.9110228151127674E-3</c:v>
                </c:pt>
                <c:pt idx="290">
                  <c:v>7.5161794353390717E-3</c:v>
                </c:pt>
                <c:pt idx="291">
                  <c:v>7.1410337104281909E-3</c:v>
                </c:pt>
                <c:pt idx="292">
                  <c:v>6.784603557294806E-3</c:v>
                </c:pt>
                <c:pt idx="293">
                  <c:v>6.4459558209188699E-3</c:v>
                </c:pt>
                <c:pt idx="294">
                  <c:v>6.124203839002796E-3</c:v>
                </c:pt>
                <c:pt idx="295">
                  <c:v>5.8185051278016363E-3</c:v>
                </c:pt>
                <c:pt idx="296">
                  <c:v>5.5280591828018432E-3</c:v>
                </c:pt>
                <c:pt idx="297">
                  <c:v>5.2521053889657077E-3</c:v>
                </c:pt>
                <c:pt idx="298">
                  <c:v>4.9899210347308723E-3</c:v>
                </c:pt>
                <c:pt idx="299">
                  <c:v>4.7408194248968333E-3</c:v>
                </c:pt>
                <c:pt idx="300">
                  <c:v>4.5041480872509594E-3</c:v>
                </c:pt>
                <c:pt idx="301">
                  <c:v>4.2792870684954304E-3</c:v>
                </c:pt>
                <c:pt idx="302">
                  <c:v>4.0656473148503224E-3</c:v>
                </c:pt>
                <c:pt idx="303">
                  <c:v>3.8626691332347665E-3</c:v>
                </c:pt>
                <c:pt idx="304">
                  <c:v>3.6698207291050878E-3</c:v>
                </c:pt>
                <c:pt idx="305">
                  <c:v>3.4865968168611003E-3</c:v>
                </c:pt>
                <c:pt idx="306">
                  <c:v>3.3125172994597236E-3</c:v>
                </c:pt>
                <c:pt idx="307">
                  <c:v>3.1471260138891581E-3</c:v>
                </c:pt>
                <c:pt idx="308">
                  <c:v>2.989989538732302E-3</c:v>
                </c:pt>
                <c:pt idx="309">
                  <c:v>2.8406960614102911E-3</c:v>
                </c:pt>
                <c:pt idx="310">
                  <c:v>2.6988543016548405E-3</c:v>
                </c:pt>
                <c:pt idx="311">
                  <c:v>2.5640924884284804E-3</c:v>
                </c:pt>
                <c:pt idx="312">
                  <c:v>2.4360573880341744E-3</c:v>
                </c:pt>
                <c:pt idx="313">
                  <c:v>2.3144133804623556E-3</c:v>
                </c:pt>
                <c:pt idx="314">
                  <c:v>2.1988415816233797E-3</c:v>
                </c:pt>
                <c:pt idx="315">
                  <c:v>2.0890390095352034E-3</c:v>
                </c:pt>
                <c:pt idx="316">
                  <c:v>1.9847177917532164E-3</c:v>
                </c:pt>
                <c:pt idx="317">
                  <c:v>1.8856044124485854E-3</c:v>
                </c:pt>
                <c:pt idx="318">
                  <c:v>1.7914389968070156E-3</c:v>
                </c:pt>
                <c:pt idx="319">
                  <c:v>1.7019746312815325E-3</c:v>
                </c:pt>
                <c:pt idx="320">
                  <c:v>1.6169767174966628E-3</c:v>
                </c:pt>
                <c:pt idx="321">
                  <c:v>1.5362223584607483E-3</c:v>
                </c:pt>
                <c:pt idx="322">
                  <c:v>1.4594997752663012E-3</c:v>
                </c:pt>
                <c:pt idx="323">
                  <c:v>1.3866077528328787E-3</c:v>
                </c:pt>
                <c:pt idx="324">
                  <c:v>1.3173551133184489E-3</c:v>
                </c:pt>
                <c:pt idx="325">
                  <c:v>1.2515602158183598E-3</c:v>
                </c:pt>
                <c:pt idx="326">
                  <c:v>1.1890504807827483E-3</c:v>
                </c:pt>
                <c:pt idx="327">
                  <c:v>1.1296619382842692E-3</c:v>
                </c:pt>
                <c:pt idx="328">
                  <c:v>1.0732387987633645E-3</c:v>
                </c:pt>
                <c:pt idx="329">
                  <c:v>1.0196330451895405E-3</c:v>
                </c:pt>
                <c:pt idx="330">
                  <c:v>9.6870404544189236E-4</c:v>
                </c:pt>
                <c:pt idx="331">
                  <c:v>9.2031818412180032E-4</c:v>
                </c:pt>
                <c:pt idx="332">
                  <c:v>8.7434851254952555E-4</c:v>
                </c:pt>
                <c:pt idx="333">
                  <c:v>8.3067441641939495E-4</c:v>
                </c:pt>
                <c:pt idx="334">
                  <c:v>7.8918129987686782E-4</c:v>
                </c:pt>
                <c:pt idx="335">
                  <c:v>7.4976028535910498E-4</c:v>
                </c:pt>
                <c:pt idx="336">
                  <c:v>7.1230792837616666E-4</c:v>
                </c:pt>
                <c:pt idx="337">
                  <c:v>6.7672594656843863E-4</c:v>
                </c:pt>
                <c:pt idx="338">
                  <c:v>6.429209622553448E-4</c:v>
                </c:pt>
                <c:pt idx="339">
                  <c:v>6.1080425769973596E-4</c:v>
                </c:pt>
                <c:pt idx="340">
                  <c:v>5.8029154280978738E-4</c:v>
                </c:pt>
                <c:pt idx="341">
                  <c:v>5.513027341652563E-4</c:v>
                </c:pt>
                <c:pt idx="342">
                  <c:v>5.2376174524825729E-4</c:v>
                </c:pt>
                <c:pt idx="343">
                  <c:v>4.9759628698329726E-4</c:v>
                </c:pt>
                <c:pt idx="344">
                  <c:v>4.7273767839970217E-4</c:v>
                </c:pt>
                <c:pt idx="345">
                  <c:v>4.4912066650391273E-4</c:v>
                </c:pt>
                <c:pt idx="346">
                  <c:v>4.2668325535061584E-4</c:v>
                </c:pt>
                <c:pt idx="347">
                  <c:v>4.0536654348291643E-4</c:v>
                </c:pt>
                <c:pt idx="348">
                  <c:v>3.8511456965668921E-4</c:v>
                </c:pt>
                <c:pt idx="349">
                  <c:v>3.6587416595785908E-4</c:v>
                </c:pt>
                <c:pt idx="350">
                  <c:v>3.4759481858882775E-4</c:v>
                </c:pt>
                <c:pt idx="351">
                  <c:v>3.302285353776379E-4</c:v>
                </c:pt>
                <c:pt idx="352">
                  <c:v>3.137297198661482E-4</c:v>
                </c:pt>
                <c:pt idx="353">
                  <c:v>2.9805505197613941E-4</c:v>
                </c:pt>
                <c:pt idx="354">
                  <c:v>2.8316337418031608E-4</c:v>
                </c:pt>
                <c:pt idx="355">
                  <c:v>2.6901558371353551E-4</c:v>
                </c:pt>
                <c:pt idx="356">
                  <c:v>2.5557453003606837E-4</c:v>
                </c:pt>
                <c:pt idx="357">
                  <c:v>2.4280491732500605E-4</c:v>
                </c:pt>
                <c:pt idx="358">
                  <c:v>2.3067321204041678E-4</c:v>
                </c:pt>
                <c:pt idx="359">
                  <c:v>2.1914755487726221E-4</c:v>
                </c:pt>
                <c:pt idx="360">
                  <c:v>2.0819767719352914E-4</c:v>
                </c:pt>
                <c:pt idx="361">
                  <c:v>1.977948216775964E-4</c:v>
                </c:pt>
                <c:pt idx="362">
                  <c:v>1.8791166688176213E-4</c:v>
                </c:pt>
                <c:pt idx="363">
                  <c:v>1.7852225557968195E-4</c:v>
                </c:pt>
                <c:pt idx="364">
                  <c:v>1.6960192663430286E-4</c:v>
                </c:pt>
              </c:numCache>
            </c:numRef>
          </c:val>
          <c:extLst>
            <c:ext xmlns:c16="http://schemas.microsoft.com/office/drawing/2014/chart" uri="{C3380CC4-5D6E-409C-BE32-E72D297353CC}">
              <c16:uniqueId val="{00000001-EB22-4EA3-872A-7925ECB6EAAB}"/>
            </c:ext>
          </c:extLst>
        </c:ser>
        <c:dLbls>
          <c:showLegendKey val="0"/>
          <c:showVal val="0"/>
          <c:showCatName val="0"/>
          <c:showSerName val="0"/>
          <c:showPercent val="0"/>
          <c:showBubbleSize val="0"/>
        </c:dLbls>
        <c:axId val="284086479"/>
        <c:axId val="497306207"/>
      </c:areaChart>
      <c:lineChart>
        <c:grouping val="standard"/>
        <c:varyColors val="0"/>
        <c:ser>
          <c:idx val="2"/>
          <c:order val="4"/>
          <c:tx>
            <c:strRef>
              <c:f>Calculation!$DB$2</c:f>
              <c:strCache>
                <c:ptCount val="1"/>
                <c:pt idx="0">
                  <c:v>HR capacity to homecare follow-up</c:v>
                </c:pt>
              </c:strCache>
            </c:strRef>
          </c:tx>
          <c:spPr>
            <a:ln w="15875" cap="rnd">
              <a:solidFill>
                <a:schemeClr val="accent4"/>
              </a:solidFill>
              <a:prstDash val="lgDash"/>
              <a:round/>
            </a:ln>
            <a:effectLst/>
          </c:spPr>
          <c:marker>
            <c:symbol val="none"/>
          </c:marker>
          <c:cat>
            <c:numRef>
              <c:f>Calculation!$B$3:$B$369</c:f>
              <c:numCache>
                <c:formatCode>m/d/yyyy</c:formatCode>
                <c:ptCount val="367"/>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pt idx="121">
                  <c:v>44013</c:v>
                </c:pt>
                <c:pt idx="122">
                  <c:v>44014</c:v>
                </c:pt>
                <c:pt idx="123">
                  <c:v>44015</c:v>
                </c:pt>
                <c:pt idx="124">
                  <c:v>44016</c:v>
                </c:pt>
                <c:pt idx="125">
                  <c:v>44017</c:v>
                </c:pt>
                <c:pt idx="126">
                  <c:v>44018</c:v>
                </c:pt>
                <c:pt idx="127">
                  <c:v>44019</c:v>
                </c:pt>
                <c:pt idx="128">
                  <c:v>44020</c:v>
                </c:pt>
                <c:pt idx="129">
                  <c:v>44021</c:v>
                </c:pt>
                <c:pt idx="130">
                  <c:v>44022</c:v>
                </c:pt>
                <c:pt idx="131">
                  <c:v>44023</c:v>
                </c:pt>
                <c:pt idx="132">
                  <c:v>44024</c:v>
                </c:pt>
                <c:pt idx="133">
                  <c:v>44025</c:v>
                </c:pt>
                <c:pt idx="134">
                  <c:v>44026</c:v>
                </c:pt>
                <c:pt idx="135">
                  <c:v>44027</c:v>
                </c:pt>
                <c:pt idx="136">
                  <c:v>44028</c:v>
                </c:pt>
                <c:pt idx="137">
                  <c:v>44029</c:v>
                </c:pt>
                <c:pt idx="138">
                  <c:v>44030</c:v>
                </c:pt>
                <c:pt idx="139">
                  <c:v>44031</c:v>
                </c:pt>
                <c:pt idx="140">
                  <c:v>44032</c:v>
                </c:pt>
                <c:pt idx="141">
                  <c:v>44033</c:v>
                </c:pt>
                <c:pt idx="142">
                  <c:v>44034</c:v>
                </c:pt>
                <c:pt idx="143">
                  <c:v>44035</c:v>
                </c:pt>
                <c:pt idx="144">
                  <c:v>44036</c:v>
                </c:pt>
                <c:pt idx="145">
                  <c:v>44037</c:v>
                </c:pt>
                <c:pt idx="146">
                  <c:v>44038</c:v>
                </c:pt>
                <c:pt idx="147">
                  <c:v>44039</c:v>
                </c:pt>
                <c:pt idx="148">
                  <c:v>44040</c:v>
                </c:pt>
                <c:pt idx="149">
                  <c:v>44041</c:v>
                </c:pt>
                <c:pt idx="150">
                  <c:v>44042</c:v>
                </c:pt>
                <c:pt idx="151">
                  <c:v>44043</c:v>
                </c:pt>
                <c:pt idx="152">
                  <c:v>44044</c:v>
                </c:pt>
                <c:pt idx="153">
                  <c:v>44045</c:v>
                </c:pt>
                <c:pt idx="154">
                  <c:v>44046</c:v>
                </c:pt>
                <c:pt idx="155">
                  <c:v>44047</c:v>
                </c:pt>
                <c:pt idx="156">
                  <c:v>44048</c:v>
                </c:pt>
                <c:pt idx="157">
                  <c:v>44049</c:v>
                </c:pt>
                <c:pt idx="158">
                  <c:v>44050</c:v>
                </c:pt>
                <c:pt idx="159">
                  <c:v>44051</c:v>
                </c:pt>
                <c:pt idx="160">
                  <c:v>44052</c:v>
                </c:pt>
                <c:pt idx="161">
                  <c:v>44053</c:v>
                </c:pt>
                <c:pt idx="162">
                  <c:v>44054</c:v>
                </c:pt>
                <c:pt idx="163">
                  <c:v>44055</c:v>
                </c:pt>
                <c:pt idx="164">
                  <c:v>44056</c:v>
                </c:pt>
                <c:pt idx="165">
                  <c:v>44057</c:v>
                </c:pt>
                <c:pt idx="166">
                  <c:v>44058</c:v>
                </c:pt>
                <c:pt idx="167">
                  <c:v>44059</c:v>
                </c:pt>
                <c:pt idx="168">
                  <c:v>44060</c:v>
                </c:pt>
                <c:pt idx="169">
                  <c:v>44061</c:v>
                </c:pt>
                <c:pt idx="170">
                  <c:v>44062</c:v>
                </c:pt>
                <c:pt idx="171">
                  <c:v>44063</c:v>
                </c:pt>
                <c:pt idx="172">
                  <c:v>44064</c:v>
                </c:pt>
                <c:pt idx="173">
                  <c:v>44065</c:v>
                </c:pt>
                <c:pt idx="174">
                  <c:v>44066</c:v>
                </c:pt>
                <c:pt idx="175">
                  <c:v>44067</c:v>
                </c:pt>
                <c:pt idx="176">
                  <c:v>44068</c:v>
                </c:pt>
                <c:pt idx="177">
                  <c:v>44069</c:v>
                </c:pt>
                <c:pt idx="178">
                  <c:v>44070</c:v>
                </c:pt>
                <c:pt idx="179">
                  <c:v>44071</c:v>
                </c:pt>
                <c:pt idx="180">
                  <c:v>44072</c:v>
                </c:pt>
                <c:pt idx="181">
                  <c:v>44073</c:v>
                </c:pt>
                <c:pt idx="182">
                  <c:v>44074</c:v>
                </c:pt>
                <c:pt idx="183">
                  <c:v>44075</c:v>
                </c:pt>
                <c:pt idx="184">
                  <c:v>44076</c:v>
                </c:pt>
                <c:pt idx="185">
                  <c:v>44077</c:v>
                </c:pt>
                <c:pt idx="186">
                  <c:v>44078</c:v>
                </c:pt>
                <c:pt idx="187">
                  <c:v>44079</c:v>
                </c:pt>
                <c:pt idx="188">
                  <c:v>44080</c:v>
                </c:pt>
                <c:pt idx="189">
                  <c:v>44081</c:v>
                </c:pt>
                <c:pt idx="190">
                  <c:v>44082</c:v>
                </c:pt>
                <c:pt idx="191">
                  <c:v>44083</c:v>
                </c:pt>
                <c:pt idx="192">
                  <c:v>44084</c:v>
                </c:pt>
                <c:pt idx="193">
                  <c:v>44085</c:v>
                </c:pt>
                <c:pt idx="194">
                  <c:v>44086</c:v>
                </c:pt>
                <c:pt idx="195">
                  <c:v>44087</c:v>
                </c:pt>
                <c:pt idx="196">
                  <c:v>44088</c:v>
                </c:pt>
                <c:pt idx="197">
                  <c:v>44089</c:v>
                </c:pt>
                <c:pt idx="198">
                  <c:v>44090</c:v>
                </c:pt>
                <c:pt idx="199">
                  <c:v>44091</c:v>
                </c:pt>
                <c:pt idx="200">
                  <c:v>44092</c:v>
                </c:pt>
                <c:pt idx="201">
                  <c:v>44093</c:v>
                </c:pt>
                <c:pt idx="202">
                  <c:v>44094</c:v>
                </c:pt>
                <c:pt idx="203">
                  <c:v>44095</c:v>
                </c:pt>
                <c:pt idx="204">
                  <c:v>44096</c:v>
                </c:pt>
                <c:pt idx="205">
                  <c:v>44097</c:v>
                </c:pt>
                <c:pt idx="206">
                  <c:v>44098</c:v>
                </c:pt>
                <c:pt idx="207">
                  <c:v>44099</c:v>
                </c:pt>
                <c:pt idx="208">
                  <c:v>44100</c:v>
                </c:pt>
                <c:pt idx="209">
                  <c:v>44101</c:v>
                </c:pt>
                <c:pt idx="210">
                  <c:v>44102</c:v>
                </c:pt>
                <c:pt idx="211">
                  <c:v>44103</c:v>
                </c:pt>
                <c:pt idx="212">
                  <c:v>44104</c:v>
                </c:pt>
                <c:pt idx="213">
                  <c:v>44105</c:v>
                </c:pt>
                <c:pt idx="214">
                  <c:v>44106</c:v>
                </c:pt>
                <c:pt idx="215">
                  <c:v>44107</c:v>
                </c:pt>
                <c:pt idx="216">
                  <c:v>44108</c:v>
                </c:pt>
                <c:pt idx="217">
                  <c:v>44109</c:v>
                </c:pt>
                <c:pt idx="218">
                  <c:v>44110</c:v>
                </c:pt>
                <c:pt idx="219">
                  <c:v>44111</c:v>
                </c:pt>
                <c:pt idx="220">
                  <c:v>44112</c:v>
                </c:pt>
                <c:pt idx="221">
                  <c:v>44113</c:v>
                </c:pt>
                <c:pt idx="222">
                  <c:v>44114</c:v>
                </c:pt>
                <c:pt idx="223">
                  <c:v>44115</c:v>
                </c:pt>
                <c:pt idx="224">
                  <c:v>44116</c:v>
                </c:pt>
                <c:pt idx="225">
                  <c:v>44117</c:v>
                </c:pt>
                <c:pt idx="226">
                  <c:v>44118</c:v>
                </c:pt>
                <c:pt idx="227">
                  <c:v>44119</c:v>
                </c:pt>
                <c:pt idx="228">
                  <c:v>44120</c:v>
                </c:pt>
                <c:pt idx="229">
                  <c:v>44121</c:v>
                </c:pt>
                <c:pt idx="230">
                  <c:v>44122</c:v>
                </c:pt>
                <c:pt idx="231">
                  <c:v>44123</c:v>
                </c:pt>
                <c:pt idx="232">
                  <c:v>44124</c:v>
                </c:pt>
                <c:pt idx="233">
                  <c:v>44125</c:v>
                </c:pt>
                <c:pt idx="234">
                  <c:v>44126</c:v>
                </c:pt>
                <c:pt idx="235">
                  <c:v>44127</c:v>
                </c:pt>
                <c:pt idx="236">
                  <c:v>44128</c:v>
                </c:pt>
                <c:pt idx="237">
                  <c:v>44129</c:v>
                </c:pt>
                <c:pt idx="238">
                  <c:v>44130</c:v>
                </c:pt>
                <c:pt idx="239">
                  <c:v>44131</c:v>
                </c:pt>
                <c:pt idx="240">
                  <c:v>44132</c:v>
                </c:pt>
                <c:pt idx="241">
                  <c:v>44133</c:v>
                </c:pt>
                <c:pt idx="242">
                  <c:v>44134</c:v>
                </c:pt>
                <c:pt idx="243">
                  <c:v>44135</c:v>
                </c:pt>
                <c:pt idx="244">
                  <c:v>44136</c:v>
                </c:pt>
                <c:pt idx="245">
                  <c:v>44137</c:v>
                </c:pt>
                <c:pt idx="246">
                  <c:v>44138</c:v>
                </c:pt>
                <c:pt idx="247">
                  <c:v>44139</c:v>
                </c:pt>
                <c:pt idx="248">
                  <c:v>44140</c:v>
                </c:pt>
                <c:pt idx="249">
                  <c:v>44141</c:v>
                </c:pt>
                <c:pt idx="250">
                  <c:v>44142</c:v>
                </c:pt>
                <c:pt idx="251">
                  <c:v>44143</c:v>
                </c:pt>
                <c:pt idx="252">
                  <c:v>44144</c:v>
                </c:pt>
                <c:pt idx="253">
                  <c:v>44145</c:v>
                </c:pt>
                <c:pt idx="254">
                  <c:v>44146</c:v>
                </c:pt>
                <c:pt idx="255">
                  <c:v>44147</c:v>
                </c:pt>
                <c:pt idx="256">
                  <c:v>44148</c:v>
                </c:pt>
                <c:pt idx="257">
                  <c:v>44149</c:v>
                </c:pt>
                <c:pt idx="258">
                  <c:v>44150</c:v>
                </c:pt>
                <c:pt idx="259">
                  <c:v>44151</c:v>
                </c:pt>
                <c:pt idx="260">
                  <c:v>44152</c:v>
                </c:pt>
                <c:pt idx="261">
                  <c:v>44153</c:v>
                </c:pt>
                <c:pt idx="262">
                  <c:v>44154</c:v>
                </c:pt>
                <c:pt idx="263">
                  <c:v>44155</c:v>
                </c:pt>
                <c:pt idx="264">
                  <c:v>44156</c:v>
                </c:pt>
                <c:pt idx="265">
                  <c:v>44157</c:v>
                </c:pt>
                <c:pt idx="266">
                  <c:v>44158</c:v>
                </c:pt>
                <c:pt idx="267">
                  <c:v>44159</c:v>
                </c:pt>
                <c:pt idx="268">
                  <c:v>44160</c:v>
                </c:pt>
                <c:pt idx="269">
                  <c:v>44161</c:v>
                </c:pt>
                <c:pt idx="270">
                  <c:v>44162</c:v>
                </c:pt>
                <c:pt idx="271">
                  <c:v>44163</c:v>
                </c:pt>
                <c:pt idx="272">
                  <c:v>44164</c:v>
                </c:pt>
                <c:pt idx="273">
                  <c:v>44165</c:v>
                </c:pt>
                <c:pt idx="274">
                  <c:v>44166</c:v>
                </c:pt>
                <c:pt idx="275">
                  <c:v>44167</c:v>
                </c:pt>
                <c:pt idx="276">
                  <c:v>44168</c:v>
                </c:pt>
                <c:pt idx="277">
                  <c:v>44169</c:v>
                </c:pt>
                <c:pt idx="278">
                  <c:v>44170</c:v>
                </c:pt>
                <c:pt idx="279">
                  <c:v>44171</c:v>
                </c:pt>
                <c:pt idx="280">
                  <c:v>44172</c:v>
                </c:pt>
                <c:pt idx="281">
                  <c:v>44173</c:v>
                </c:pt>
                <c:pt idx="282">
                  <c:v>44174</c:v>
                </c:pt>
                <c:pt idx="283">
                  <c:v>44175</c:v>
                </c:pt>
                <c:pt idx="284">
                  <c:v>44176</c:v>
                </c:pt>
                <c:pt idx="285">
                  <c:v>44177</c:v>
                </c:pt>
                <c:pt idx="286">
                  <c:v>44178</c:v>
                </c:pt>
                <c:pt idx="287">
                  <c:v>44179</c:v>
                </c:pt>
                <c:pt idx="288">
                  <c:v>44180</c:v>
                </c:pt>
                <c:pt idx="289">
                  <c:v>44181</c:v>
                </c:pt>
                <c:pt idx="290">
                  <c:v>44182</c:v>
                </c:pt>
                <c:pt idx="291">
                  <c:v>44183</c:v>
                </c:pt>
                <c:pt idx="292">
                  <c:v>44184</c:v>
                </c:pt>
                <c:pt idx="293">
                  <c:v>44185</c:v>
                </c:pt>
                <c:pt idx="294">
                  <c:v>44186</c:v>
                </c:pt>
                <c:pt idx="295">
                  <c:v>44187</c:v>
                </c:pt>
                <c:pt idx="296">
                  <c:v>44188</c:v>
                </c:pt>
                <c:pt idx="297">
                  <c:v>44189</c:v>
                </c:pt>
                <c:pt idx="298">
                  <c:v>44190</c:v>
                </c:pt>
                <c:pt idx="299">
                  <c:v>44191</c:v>
                </c:pt>
                <c:pt idx="300">
                  <c:v>44192</c:v>
                </c:pt>
                <c:pt idx="301">
                  <c:v>44193</c:v>
                </c:pt>
                <c:pt idx="302">
                  <c:v>44194</c:v>
                </c:pt>
                <c:pt idx="303">
                  <c:v>44195</c:v>
                </c:pt>
                <c:pt idx="304">
                  <c:v>44196</c:v>
                </c:pt>
                <c:pt idx="305">
                  <c:v>44197</c:v>
                </c:pt>
                <c:pt idx="306">
                  <c:v>44198</c:v>
                </c:pt>
                <c:pt idx="307">
                  <c:v>44199</c:v>
                </c:pt>
                <c:pt idx="308">
                  <c:v>44200</c:v>
                </c:pt>
                <c:pt idx="309">
                  <c:v>44201</c:v>
                </c:pt>
                <c:pt idx="310">
                  <c:v>44202</c:v>
                </c:pt>
                <c:pt idx="311">
                  <c:v>44203</c:v>
                </c:pt>
                <c:pt idx="312">
                  <c:v>44204</c:v>
                </c:pt>
                <c:pt idx="313">
                  <c:v>44205</c:v>
                </c:pt>
                <c:pt idx="314">
                  <c:v>44206</c:v>
                </c:pt>
                <c:pt idx="315">
                  <c:v>44207</c:v>
                </c:pt>
                <c:pt idx="316">
                  <c:v>44208</c:v>
                </c:pt>
                <c:pt idx="317">
                  <c:v>44209</c:v>
                </c:pt>
                <c:pt idx="318">
                  <c:v>44210</c:v>
                </c:pt>
                <c:pt idx="319">
                  <c:v>44211</c:v>
                </c:pt>
                <c:pt idx="320">
                  <c:v>44212</c:v>
                </c:pt>
                <c:pt idx="321">
                  <c:v>44213</c:v>
                </c:pt>
                <c:pt idx="322">
                  <c:v>44214</c:v>
                </c:pt>
                <c:pt idx="323">
                  <c:v>44215</c:v>
                </c:pt>
                <c:pt idx="324">
                  <c:v>44216</c:v>
                </c:pt>
                <c:pt idx="325">
                  <c:v>44217</c:v>
                </c:pt>
                <c:pt idx="326">
                  <c:v>44218</c:v>
                </c:pt>
                <c:pt idx="327">
                  <c:v>44219</c:v>
                </c:pt>
                <c:pt idx="328">
                  <c:v>44220</c:v>
                </c:pt>
                <c:pt idx="329">
                  <c:v>44221</c:v>
                </c:pt>
                <c:pt idx="330">
                  <c:v>44222</c:v>
                </c:pt>
                <c:pt idx="331">
                  <c:v>44223</c:v>
                </c:pt>
                <c:pt idx="332">
                  <c:v>44224</c:v>
                </c:pt>
                <c:pt idx="333">
                  <c:v>44225</c:v>
                </c:pt>
                <c:pt idx="334">
                  <c:v>44226</c:v>
                </c:pt>
                <c:pt idx="335">
                  <c:v>44227</c:v>
                </c:pt>
                <c:pt idx="336">
                  <c:v>44228</c:v>
                </c:pt>
                <c:pt idx="337">
                  <c:v>44229</c:v>
                </c:pt>
                <c:pt idx="338">
                  <c:v>44230</c:v>
                </c:pt>
                <c:pt idx="339">
                  <c:v>44231</c:v>
                </c:pt>
                <c:pt idx="340">
                  <c:v>44232</c:v>
                </c:pt>
                <c:pt idx="341">
                  <c:v>44233</c:v>
                </c:pt>
                <c:pt idx="342">
                  <c:v>44234</c:v>
                </c:pt>
                <c:pt idx="343">
                  <c:v>44235</c:v>
                </c:pt>
                <c:pt idx="344">
                  <c:v>44236</c:v>
                </c:pt>
                <c:pt idx="345">
                  <c:v>44237</c:v>
                </c:pt>
                <c:pt idx="346">
                  <c:v>44238</c:v>
                </c:pt>
                <c:pt idx="347">
                  <c:v>44239</c:v>
                </c:pt>
                <c:pt idx="348">
                  <c:v>44240</c:v>
                </c:pt>
                <c:pt idx="349">
                  <c:v>44241</c:v>
                </c:pt>
                <c:pt idx="350">
                  <c:v>44242</c:v>
                </c:pt>
                <c:pt idx="351">
                  <c:v>44243</c:v>
                </c:pt>
                <c:pt idx="352">
                  <c:v>44244</c:v>
                </c:pt>
                <c:pt idx="353">
                  <c:v>44245</c:v>
                </c:pt>
                <c:pt idx="354">
                  <c:v>44246</c:v>
                </c:pt>
                <c:pt idx="355">
                  <c:v>44247</c:v>
                </c:pt>
                <c:pt idx="356">
                  <c:v>44248</c:v>
                </c:pt>
                <c:pt idx="357">
                  <c:v>44249</c:v>
                </c:pt>
                <c:pt idx="358">
                  <c:v>44250</c:v>
                </c:pt>
                <c:pt idx="359">
                  <c:v>44251</c:v>
                </c:pt>
                <c:pt idx="360">
                  <c:v>44252</c:v>
                </c:pt>
                <c:pt idx="361">
                  <c:v>44253</c:v>
                </c:pt>
                <c:pt idx="362">
                  <c:v>44254</c:v>
                </c:pt>
                <c:pt idx="363">
                  <c:v>44255</c:v>
                </c:pt>
                <c:pt idx="364">
                  <c:v>44256</c:v>
                </c:pt>
                <c:pt idx="365">
                  <c:v>44257</c:v>
                </c:pt>
                <c:pt idx="366">
                  <c:v>44258</c:v>
                </c:pt>
              </c:numCache>
            </c:numRef>
          </c:cat>
          <c:val>
            <c:numRef>
              <c:f>[0]!HR_capacity_to_homecare_follow_up</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3-B339-44F8-B974-E060C01E1035}"/>
            </c:ext>
          </c:extLst>
        </c:ser>
        <c:ser>
          <c:idx val="3"/>
          <c:order val="5"/>
          <c:tx>
            <c:strRef>
              <c:f>Calculation!$CX$2</c:f>
              <c:strCache>
                <c:ptCount val="1"/>
                <c:pt idx="0">
                  <c:v>Mild patients in followup</c:v>
                </c:pt>
              </c:strCache>
            </c:strRef>
          </c:tx>
          <c:spPr>
            <a:ln w="19050" cap="rnd">
              <a:solidFill>
                <a:schemeClr val="accent2"/>
              </a:solidFill>
              <a:prstDash val="sysDot"/>
              <a:round/>
            </a:ln>
            <a:effectLst/>
          </c:spPr>
          <c:marker>
            <c:symbol val="none"/>
          </c:marker>
          <c:cat>
            <c:numRef>
              <c:f>Calculation!$B$3:$B$369</c:f>
              <c:numCache>
                <c:formatCode>m/d/yyyy</c:formatCode>
                <c:ptCount val="367"/>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pt idx="121">
                  <c:v>44013</c:v>
                </c:pt>
                <c:pt idx="122">
                  <c:v>44014</c:v>
                </c:pt>
                <c:pt idx="123">
                  <c:v>44015</c:v>
                </c:pt>
                <c:pt idx="124">
                  <c:v>44016</c:v>
                </c:pt>
                <c:pt idx="125">
                  <c:v>44017</c:v>
                </c:pt>
                <c:pt idx="126">
                  <c:v>44018</c:v>
                </c:pt>
                <c:pt idx="127">
                  <c:v>44019</c:v>
                </c:pt>
                <c:pt idx="128">
                  <c:v>44020</c:v>
                </c:pt>
                <c:pt idx="129">
                  <c:v>44021</c:v>
                </c:pt>
                <c:pt idx="130">
                  <c:v>44022</c:v>
                </c:pt>
                <c:pt idx="131">
                  <c:v>44023</c:v>
                </c:pt>
                <c:pt idx="132">
                  <c:v>44024</c:v>
                </c:pt>
                <c:pt idx="133">
                  <c:v>44025</c:v>
                </c:pt>
                <c:pt idx="134">
                  <c:v>44026</c:v>
                </c:pt>
                <c:pt idx="135">
                  <c:v>44027</c:v>
                </c:pt>
                <c:pt idx="136">
                  <c:v>44028</c:v>
                </c:pt>
                <c:pt idx="137">
                  <c:v>44029</c:v>
                </c:pt>
                <c:pt idx="138">
                  <c:v>44030</c:v>
                </c:pt>
                <c:pt idx="139">
                  <c:v>44031</c:v>
                </c:pt>
                <c:pt idx="140">
                  <c:v>44032</c:v>
                </c:pt>
                <c:pt idx="141">
                  <c:v>44033</c:v>
                </c:pt>
                <c:pt idx="142">
                  <c:v>44034</c:v>
                </c:pt>
                <c:pt idx="143">
                  <c:v>44035</c:v>
                </c:pt>
                <c:pt idx="144">
                  <c:v>44036</c:v>
                </c:pt>
                <c:pt idx="145">
                  <c:v>44037</c:v>
                </c:pt>
                <c:pt idx="146">
                  <c:v>44038</c:v>
                </c:pt>
                <c:pt idx="147">
                  <c:v>44039</c:v>
                </c:pt>
                <c:pt idx="148">
                  <c:v>44040</c:v>
                </c:pt>
                <c:pt idx="149">
                  <c:v>44041</c:v>
                </c:pt>
                <c:pt idx="150">
                  <c:v>44042</c:v>
                </c:pt>
                <c:pt idx="151">
                  <c:v>44043</c:v>
                </c:pt>
                <c:pt idx="152">
                  <c:v>44044</c:v>
                </c:pt>
                <c:pt idx="153">
                  <c:v>44045</c:v>
                </c:pt>
                <c:pt idx="154">
                  <c:v>44046</c:v>
                </c:pt>
                <c:pt idx="155">
                  <c:v>44047</c:v>
                </c:pt>
                <c:pt idx="156">
                  <c:v>44048</c:v>
                </c:pt>
                <c:pt idx="157">
                  <c:v>44049</c:v>
                </c:pt>
                <c:pt idx="158">
                  <c:v>44050</c:v>
                </c:pt>
                <c:pt idx="159">
                  <c:v>44051</c:v>
                </c:pt>
                <c:pt idx="160">
                  <c:v>44052</c:v>
                </c:pt>
                <c:pt idx="161">
                  <c:v>44053</c:v>
                </c:pt>
                <c:pt idx="162">
                  <c:v>44054</c:v>
                </c:pt>
                <c:pt idx="163">
                  <c:v>44055</c:v>
                </c:pt>
                <c:pt idx="164">
                  <c:v>44056</c:v>
                </c:pt>
                <c:pt idx="165">
                  <c:v>44057</c:v>
                </c:pt>
                <c:pt idx="166">
                  <c:v>44058</c:v>
                </c:pt>
                <c:pt idx="167">
                  <c:v>44059</c:v>
                </c:pt>
                <c:pt idx="168">
                  <c:v>44060</c:v>
                </c:pt>
                <c:pt idx="169">
                  <c:v>44061</c:v>
                </c:pt>
                <c:pt idx="170">
                  <c:v>44062</c:v>
                </c:pt>
                <c:pt idx="171">
                  <c:v>44063</c:v>
                </c:pt>
                <c:pt idx="172">
                  <c:v>44064</c:v>
                </c:pt>
                <c:pt idx="173">
                  <c:v>44065</c:v>
                </c:pt>
                <c:pt idx="174">
                  <c:v>44066</c:v>
                </c:pt>
                <c:pt idx="175">
                  <c:v>44067</c:v>
                </c:pt>
                <c:pt idx="176">
                  <c:v>44068</c:v>
                </c:pt>
                <c:pt idx="177">
                  <c:v>44069</c:v>
                </c:pt>
                <c:pt idx="178">
                  <c:v>44070</c:v>
                </c:pt>
                <c:pt idx="179">
                  <c:v>44071</c:v>
                </c:pt>
                <c:pt idx="180">
                  <c:v>44072</c:v>
                </c:pt>
                <c:pt idx="181">
                  <c:v>44073</c:v>
                </c:pt>
                <c:pt idx="182">
                  <c:v>44074</c:v>
                </c:pt>
                <c:pt idx="183">
                  <c:v>44075</c:v>
                </c:pt>
                <c:pt idx="184">
                  <c:v>44076</c:v>
                </c:pt>
                <c:pt idx="185">
                  <c:v>44077</c:v>
                </c:pt>
                <c:pt idx="186">
                  <c:v>44078</c:v>
                </c:pt>
                <c:pt idx="187">
                  <c:v>44079</c:v>
                </c:pt>
                <c:pt idx="188">
                  <c:v>44080</c:v>
                </c:pt>
                <c:pt idx="189">
                  <c:v>44081</c:v>
                </c:pt>
                <c:pt idx="190">
                  <c:v>44082</c:v>
                </c:pt>
                <c:pt idx="191">
                  <c:v>44083</c:v>
                </c:pt>
                <c:pt idx="192">
                  <c:v>44084</c:v>
                </c:pt>
                <c:pt idx="193">
                  <c:v>44085</c:v>
                </c:pt>
                <c:pt idx="194">
                  <c:v>44086</c:v>
                </c:pt>
                <c:pt idx="195">
                  <c:v>44087</c:v>
                </c:pt>
                <c:pt idx="196">
                  <c:v>44088</c:v>
                </c:pt>
                <c:pt idx="197">
                  <c:v>44089</c:v>
                </c:pt>
                <c:pt idx="198">
                  <c:v>44090</c:v>
                </c:pt>
                <c:pt idx="199">
                  <c:v>44091</c:v>
                </c:pt>
                <c:pt idx="200">
                  <c:v>44092</c:v>
                </c:pt>
                <c:pt idx="201">
                  <c:v>44093</c:v>
                </c:pt>
                <c:pt idx="202">
                  <c:v>44094</c:v>
                </c:pt>
                <c:pt idx="203">
                  <c:v>44095</c:v>
                </c:pt>
                <c:pt idx="204">
                  <c:v>44096</c:v>
                </c:pt>
                <c:pt idx="205">
                  <c:v>44097</c:v>
                </c:pt>
                <c:pt idx="206">
                  <c:v>44098</c:v>
                </c:pt>
                <c:pt idx="207">
                  <c:v>44099</c:v>
                </c:pt>
                <c:pt idx="208">
                  <c:v>44100</c:v>
                </c:pt>
                <c:pt idx="209">
                  <c:v>44101</c:v>
                </c:pt>
                <c:pt idx="210">
                  <c:v>44102</c:v>
                </c:pt>
                <c:pt idx="211">
                  <c:v>44103</c:v>
                </c:pt>
                <c:pt idx="212">
                  <c:v>44104</c:v>
                </c:pt>
                <c:pt idx="213">
                  <c:v>44105</c:v>
                </c:pt>
                <c:pt idx="214">
                  <c:v>44106</c:v>
                </c:pt>
                <c:pt idx="215">
                  <c:v>44107</c:v>
                </c:pt>
                <c:pt idx="216">
                  <c:v>44108</c:v>
                </c:pt>
                <c:pt idx="217">
                  <c:v>44109</c:v>
                </c:pt>
                <c:pt idx="218">
                  <c:v>44110</c:v>
                </c:pt>
                <c:pt idx="219">
                  <c:v>44111</c:v>
                </c:pt>
                <c:pt idx="220">
                  <c:v>44112</c:v>
                </c:pt>
                <c:pt idx="221">
                  <c:v>44113</c:v>
                </c:pt>
                <c:pt idx="222">
                  <c:v>44114</c:v>
                </c:pt>
                <c:pt idx="223">
                  <c:v>44115</c:v>
                </c:pt>
                <c:pt idx="224">
                  <c:v>44116</c:v>
                </c:pt>
                <c:pt idx="225">
                  <c:v>44117</c:v>
                </c:pt>
                <c:pt idx="226">
                  <c:v>44118</c:v>
                </c:pt>
                <c:pt idx="227">
                  <c:v>44119</c:v>
                </c:pt>
                <c:pt idx="228">
                  <c:v>44120</c:v>
                </c:pt>
                <c:pt idx="229">
                  <c:v>44121</c:v>
                </c:pt>
                <c:pt idx="230">
                  <c:v>44122</c:v>
                </c:pt>
                <c:pt idx="231">
                  <c:v>44123</c:v>
                </c:pt>
                <c:pt idx="232">
                  <c:v>44124</c:v>
                </c:pt>
                <c:pt idx="233">
                  <c:v>44125</c:v>
                </c:pt>
                <c:pt idx="234">
                  <c:v>44126</c:v>
                </c:pt>
                <c:pt idx="235">
                  <c:v>44127</c:v>
                </c:pt>
                <c:pt idx="236">
                  <c:v>44128</c:v>
                </c:pt>
                <c:pt idx="237">
                  <c:v>44129</c:v>
                </c:pt>
                <c:pt idx="238">
                  <c:v>44130</c:v>
                </c:pt>
                <c:pt idx="239">
                  <c:v>44131</c:v>
                </c:pt>
                <c:pt idx="240">
                  <c:v>44132</c:v>
                </c:pt>
                <c:pt idx="241">
                  <c:v>44133</c:v>
                </c:pt>
                <c:pt idx="242">
                  <c:v>44134</c:v>
                </c:pt>
                <c:pt idx="243">
                  <c:v>44135</c:v>
                </c:pt>
                <c:pt idx="244">
                  <c:v>44136</c:v>
                </c:pt>
                <c:pt idx="245">
                  <c:v>44137</c:v>
                </c:pt>
                <c:pt idx="246">
                  <c:v>44138</c:v>
                </c:pt>
                <c:pt idx="247">
                  <c:v>44139</c:v>
                </c:pt>
                <c:pt idx="248">
                  <c:v>44140</c:v>
                </c:pt>
                <c:pt idx="249">
                  <c:v>44141</c:v>
                </c:pt>
                <c:pt idx="250">
                  <c:v>44142</c:v>
                </c:pt>
                <c:pt idx="251">
                  <c:v>44143</c:v>
                </c:pt>
                <c:pt idx="252">
                  <c:v>44144</c:v>
                </c:pt>
                <c:pt idx="253">
                  <c:v>44145</c:v>
                </c:pt>
                <c:pt idx="254">
                  <c:v>44146</c:v>
                </c:pt>
                <c:pt idx="255">
                  <c:v>44147</c:v>
                </c:pt>
                <c:pt idx="256">
                  <c:v>44148</c:v>
                </c:pt>
                <c:pt idx="257">
                  <c:v>44149</c:v>
                </c:pt>
                <c:pt idx="258">
                  <c:v>44150</c:v>
                </c:pt>
                <c:pt idx="259">
                  <c:v>44151</c:v>
                </c:pt>
                <c:pt idx="260">
                  <c:v>44152</c:v>
                </c:pt>
                <c:pt idx="261">
                  <c:v>44153</c:v>
                </c:pt>
                <c:pt idx="262">
                  <c:v>44154</c:v>
                </c:pt>
                <c:pt idx="263">
                  <c:v>44155</c:v>
                </c:pt>
                <c:pt idx="264">
                  <c:v>44156</c:v>
                </c:pt>
                <c:pt idx="265">
                  <c:v>44157</c:v>
                </c:pt>
                <c:pt idx="266">
                  <c:v>44158</c:v>
                </c:pt>
                <c:pt idx="267">
                  <c:v>44159</c:v>
                </c:pt>
                <c:pt idx="268">
                  <c:v>44160</c:v>
                </c:pt>
                <c:pt idx="269">
                  <c:v>44161</c:v>
                </c:pt>
                <c:pt idx="270">
                  <c:v>44162</c:v>
                </c:pt>
                <c:pt idx="271">
                  <c:v>44163</c:v>
                </c:pt>
                <c:pt idx="272">
                  <c:v>44164</c:v>
                </c:pt>
                <c:pt idx="273">
                  <c:v>44165</c:v>
                </c:pt>
                <c:pt idx="274">
                  <c:v>44166</c:v>
                </c:pt>
                <c:pt idx="275">
                  <c:v>44167</c:v>
                </c:pt>
                <c:pt idx="276">
                  <c:v>44168</c:v>
                </c:pt>
                <c:pt idx="277">
                  <c:v>44169</c:v>
                </c:pt>
                <c:pt idx="278">
                  <c:v>44170</c:v>
                </c:pt>
                <c:pt idx="279">
                  <c:v>44171</c:v>
                </c:pt>
                <c:pt idx="280">
                  <c:v>44172</c:v>
                </c:pt>
                <c:pt idx="281">
                  <c:v>44173</c:v>
                </c:pt>
                <c:pt idx="282">
                  <c:v>44174</c:v>
                </c:pt>
                <c:pt idx="283">
                  <c:v>44175</c:v>
                </c:pt>
                <c:pt idx="284">
                  <c:v>44176</c:v>
                </c:pt>
                <c:pt idx="285">
                  <c:v>44177</c:v>
                </c:pt>
                <c:pt idx="286">
                  <c:v>44178</c:v>
                </c:pt>
                <c:pt idx="287">
                  <c:v>44179</c:v>
                </c:pt>
                <c:pt idx="288">
                  <c:v>44180</c:v>
                </c:pt>
                <c:pt idx="289">
                  <c:v>44181</c:v>
                </c:pt>
                <c:pt idx="290">
                  <c:v>44182</c:v>
                </c:pt>
                <c:pt idx="291">
                  <c:v>44183</c:v>
                </c:pt>
                <c:pt idx="292">
                  <c:v>44184</c:v>
                </c:pt>
                <c:pt idx="293">
                  <c:v>44185</c:v>
                </c:pt>
                <c:pt idx="294">
                  <c:v>44186</c:v>
                </c:pt>
                <c:pt idx="295">
                  <c:v>44187</c:v>
                </c:pt>
                <c:pt idx="296">
                  <c:v>44188</c:v>
                </c:pt>
                <c:pt idx="297">
                  <c:v>44189</c:v>
                </c:pt>
                <c:pt idx="298">
                  <c:v>44190</c:v>
                </c:pt>
                <c:pt idx="299">
                  <c:v>44191</c:v>
                </c:pt>
                <c:pt idx="300">
                  <c:v>44192</c:v>
                </c:pt>
                <c:pt idx="301">
                  <c:v>44193</c:v>
                </c:pt>
                <c:pt idx="302">
                  <c:v>44194</c:v>
                </c:pt>
                <c:pt idx="303">
                  <c:v>44195</c:v>
                </c:pt>
                <c:pt idx="304">
                  <c:v>44196</c:v>
                </c:pt>
                <c:pt idx="305">
                  <c:v>44197</c:v>
                </c:pt>
                <c:pt idx="306">
                  <c:v>44198</c:v>
                </c:pt>
                <c:pt idx="307">
                  <c:v>44199</c:v>
                </c:pt>
                <c:pt idx="308">
                  <c:v>44200</c:v>
                </c:pt>
                <c:pt idx="309">
                  <c:v>44201</c:v>
                </c:pt>
                <c:pt idx="310">
                  <c:v>44202</c:v>
                </c:pt>
                <c:pt idx="311">
                  <c:v>44203</c:v>
                </c:pt>
                <c:pt idx="312">
                  <c:v>44204</c:v>
                </c:pt>
                <c:pt idx="313">
                  <c:v>44205</c:v>
                </c:pt>
                <c:pt idx="314">
                  <c:v>44206</c:v>
                </c:pt>
                <c:pt idx="315">
                  <c:v>44207</c:v>
                </c:pt>
                <c:pt idx="316">
                  <c:v>44208</c:v>
                </c:pt>
                <c:pt idx="317">
                  <c:v>44209</c:v>
                </c:pt>
                <c:pt idx="318">
                  <c:v>44210</c:v>
                </c:pt>
                <c:pt idx="319">
                  <c:v>44211</c:v>
                </c:pt>
                <c:pt idx="320">
                  <c:v>44212</c:v>
                </c:pt>
                <c:pt idx="321">
                  <c:v>44213</c:v>
                </c:pt>
                <c:pt idx="322">
                  <c:v>44214</c:v>
                </c:pt>
                <c:pt idx="323">
                  <c:v>44215</c:v>
                </c:pt>
                <c:pt idx="324">
                  <c:v>44216</c:v>
                </c:pt>
                <c:pt idx="325">
                  <c:v>44217</c:v>
                </c:pt>
                <c:pt idx="326">
                  <c:v>44218</c:v>
                </c:pt>
                <c:pt idx="327">
                  <c:v>44219</c:v>
                </c:pt>
                <c:pt idx="328">
                  <c:v>44220</c:v>
                </c:pt>
                <c:pt idx="329">
                  <c:v>44221</c:v>
                </c:pt>
                <c:pt idx="330">
                  <c:v>44222</c:v>
                </c:pt>
                <c:pt idx="331">
                  <c:v>44223</c:v>
                </c:pt>
                <c:pt idx="332">
                  <c:v>44224</c:v>
                </c:pt>
                <c:pt idx="333">
                  <c:v>44225</c:v>
                </c:pt>
                <c:pt idx="334">
                  <c:v>44226</c:v>
                </c:pt>
                <c:pt idx="335">
                  <c:v>44227</c:v>
                </c:pt>
                <c:pt idx="336">
                  <c:v>44228</c:v>
                </c:pt>
                <c:pt idx="337">
                  <c:v>44229</c:v>
                </c:pt>
                <c:pt idx="338">
                  <c:v>44230</c:v>
                </c:pt>
                <c:pt idx="339">
                  <c:v>44231</c:v>
                </c:pt>
                <c:pt idx="340">
                  <c:v>44232</c:v>
                </c:pt>
                <c:pt idx="341">
                  <c:v>44233</c:v>
                </c:pt>
                <c:pt idx="342">
                  <c:v>44234</c:v>
                </c:pt>
                <c:pt idx="343">
                  <c:v>44235</c:v>
                </c:pt>
                <c:pt idx="344">
                  <c:v>44236</c:v>
                </c:pt>
                <c:pt idx="345">
                  <c:v>44237</c:v>
                </c:pt>
                <c:pt idx="346">
                  <c:v>44238</c:v>
                </c:pt>
                <c:pt idx="347">
                  <c:v>44239</c:v>
                </c:pt>
                <c:pt idx="348">
                  <c:v>44240</c:v>
                </c:pt>
                <c:pt idx="349">
                  <c:v>44241</c:v>
                </c:pt>
                <c:pt idx="350">
                  <c:v>44242</c:v>
                </c:pt>
                <c:pt idx="351">
                  <c:v>44243</c:v>
                </c:pt>
                <c:pt idx="352">
                  <c:v>44244</c:v>
                </c:pt>
                <c:pt idx="353">
                  <c:v>44245</c:v>
                </c:pt>
                <c:pt idx="354">
                  <c:v>44246</c:v>
                </c:pt>
                <c:pt idx="355">
                  <c:v>44247</c:v>
                </c:pt>
                <c:pt idx="356">
                  <c:v>44248</c:v>
                </c:pt>
                <c:pt idx="357">
                  <c:v>44249</c:v>
                </c:pt>
                <c:pt idx="358">
                  <c:v>44250</c:v>
                </c:pt>
                <c:pt idx="359">
                  <c:v>44251</c:v>
                </c:pt>
                <c:pt idx="360">
                  <c:v>44252</c:v>
                </c:pt>
                <c:pt idx="361">
                  <c:v>44253</c:v>
                </c:pt>
                <c:pt idx="362">
                  <c:v>44254</c:v>
                </c:pt>
                <c:pt idx="363">
                  <c:v>44255</c:v>
                </c:pt>
                <c:pt idx="364">
                  <c:v>44256</c:v>
                </c:pt>
                <c:pt idx="365">
                  <c:v>44257</c:v>
                </c:pt>
                <c:pt idx="366">
                  <c:v>44258</c:v>
                </c:pt>
              </c:numCache>
            </c:numRef>
          </c:cat>
          <c:val>
            <c:numRef>
              <c:f>[0]!Mild_patients_in_followup</c:f>
              <c:numCache>
                <c:formatCode>General</c:formatCode>
                <c:ptCount val="365"/>
                <c:pt idx="0">
                  <c:v>0</c:v>
                </c:pt>
                <c:pt idx="1">
                  <c:v>7.3319759044094809E-2</c:v>
                </c:pt>
                <c:pt idx="2">
                  <c:v>0.17558561976353934</c:v>
                </c:pt>
                <c:pt idx="3">
                  <c:v>0.31682972901818712</c:v>
                </c:pt>
                <c:pt idx="4">
                  <c:v>0.5129960586302732</c:v>
                </c:pt>
                <c:pt idx="5">
                  <c:v>0.78655347292446032</c:v>
                </c:pt>
                <c:pt idx="6">
                  <c:v>1.1691536821175186</c:v>
                </c:pt>
                <c:pt idx="7">
                  <c:v>1.7053709491037328</c:v>
                </c:pt>
                <c:pt idx="8">
                  <c:v>2.4579608188904132</c:v>
                </c:pt>
                <c:pt idx="9">
                  <c:v>3.5152492575397432</c:v>
                </c:pt>
                <c:pt idx="10">
                  <c:v>5.001504383527279</c:v>
                </c:pt>
                <c:pt idx="11">
                  <c:v>6.9566349692602127</c:v>
                </c:pt>
                <c:pt idx="12">
                  <c:v>9.4747357874188207</c:v>
                </c:pt>
                <c:pt idx="13">
                  <c:v>12.645946448041711</c:v>
                </c:pt>
                <c:pt idx="14">
                  <c:v>16.545741497689544</c:v>
                </c:pt>
                <c:pt idx="15">
                  <c:v>21.221612415572118</c:v>
                </c:pt>
                <c:pt idx="16">
                  <c:v>26.678081478129791</c:v>
                </c:pt>
                <c:pt idx="17">
                  <c:v>32.861682788179905</c:v>
                </c:pt>
                <c:pt idx="18">
                  <c:v>39.648193282442861</c:v>
                </c:pt>
                <c:pt idx="19">
                  <c:v>46.834819318557578</c:v>
                </c:pt>
                <c:pt idx="20">
                  <c:v>54.140051884886645</c:v>
                </c:pt>
                <c:pt idx="21">
                  <c:v>62.708178213102478</c:v>
                </c:pt>
                <c:pt idx="22">
                  <c:v>72.724703612720774</c:v>
                </c:pt>
                <c:pt idx="23">
                  <c:v>84.402283460822105</c:v>
                </c:pt>
                <c:pt idx="24">
                  <c:v>97.983101045378547</c:v>
                </c:pt>
                <c:pt idx="25">
                  <c:v>113.74104123023164</c:v>
                </c:pt>
                <c:pt idx="26">
                  <c:v>131.98343297999543</c:v>
                </c:pt>
                <c:pt idx="27">
                  <c:v>153.05205192346466</c:v>
                </c:pt>
                <c:pt idx="28">
                  <c:v>177.3229743660884</c:v>
                </c:pt>
                <c:pt idx="29">
                  <c:v>205.20475744247761</c:v>
                </c:pt>
                <c:pt idx="30">
                  <c:v>237.13429089990987</c:v>
                </c:pt>
                <c:pt idx="31">
                  <c:v>273.56953438467883</c:v>
                </c:pt>
                <c:pt idx="32">
                  <c:v>314.97823833729115</c:v>
                </c:pt>
                <c:pt idx="33">
                  <c:v>361.82167609953962</c:v>
                </c:pt>
                <c:pt idx="34">
                  <c:v>414.53243274381708</c:v>
                </c:pt>
                <c:pt idx="35">
                  <c:v>473.48546037989587</c:v>
                </c:pt>
                <c:pt idx="36">
                  <c:v>538.96199045070523</c:v>
                </c:pt>
                <c:pt idx="37">
                  <c:v>611.10656430753886</c:v>
                </c:pt>
                <c:pt idx="38">
                  <c:v>689.87846258880722</c:v>
                </c:pt>
                <c:pt idx="39">
                  <c:v>775.00019485177506</c:v>
                </c:pt>
                <c:pt idx="40">
                  <c:v>865.90738085634189</c:v>
                </c:pt>
                <c:pt idx="41">
                  <c:v>961.70611170307325</c:v>
                </c:pt>
                <c:pt idx="42">
                  <c:v>1061.1453618232704</c:v>
                </c:pt>
                <c:pt idx="43">
                  <c:v>1162.6127241702363</c:v>
                </c:pt>
                <c:pt idx="44">
                  <c:v>1264.1610898081426</c:v>
                </c:pt>
                <c:pt idx="45">
                  <c:v>1363.5714241030983</c:v>
                </c:pt>
                <c:pt idx="46">
                  <c:v>1458.4523790972589</c:v>
                </c:pt>
                <c:pt idx="47">
                  <c:v>1546.371560366108</c:v>
                </c:pt>
                <c:pt idx="48">
                  <c:v>1625.0069181853466</c:v>
                </c:pt>
                <c:pt idx="49">
                  <c:v>1692.3015187623644</c:v>
                </c:pt>
                <c:pt idx="50">
                  <c:v>1746.602468413827</c:v>
                </c:pt>
                <c:pt idx="51">
                  <c:v>1786.7660485354331</c:v>
                </c:pt>
                <c:pt idx="52">
                  <c:v>1812.2161645540707</c:v>
                </c:pt>
                <c:pt idx="53">
                  <c:v>1822.9508598570544</c:v>
                </c:pt>
                <c:pt idx="54">
                  <c:v>1819.4999581467312</c:v>
                </c:pt>
                <c:pt idx="55">
                  <c:v>1802.843850359031</c:v>
                </c:pt>
                <c:pt idx="56">
                  <c:v>1774.3076114428522</c:v>
                </c:pt>
                <c:pt idx="57">
                  <c:v>1735.4455699119801</c:v>
                </c:pt>
                <c:pt idx="58">
                  <c:v>1687.9296375223332</c:v>
                </c:pt>
                <c:pt idx="59">
                  <c:v>1633.4511789225089</c:v>
                </c:pt>
                <c:pt idx="60">
                  <c:v>1573.6421133167196</c:v>
                </c:pt>
                <c:pt idx="61">
                  <c:v>1510.01720906846</c:v>
                </c:pt>
                <c:pt idx="62">
                  <c:v>1443.9366872767318</c:v>
                </c:pt>
                <c:pt idx="63">
                  <c:v>1376.5864505848117</c:v>
                </c:pt>
                <c:pt idx="64">
                  <c:v>1308.9723980097297</c:v>
                </c:pt>
                <c:pt idx="65">
                  <c:v>1241.925144902385</c:v>
                </c:pt>
                <c:pt idx="66">
                  <c:v>1176.1117823535478</c:v>
                </c:pt>
                <c:pt idx="67">
                  <c:v>1112.051860610359</c:v>
                </c:pt>
                <c:pt idx="68">
                  <c:v>1050.1354042153384</c:v>
                </c:pt>
                <c:pt idx="69">
                  <c:v>990.64136060909607</c:v>
                </c:pt>
                <c:pt idx="70">
                  <c:v>933.75539552596945</c:v>
                </c:pt>
                <c:pt idx="71">
                  <c:v>879.58635834867698</c:v>
                </c:pt>
                <c:pt idx="72">
                  <c:v>828.18105013741183</c:v>
                </c:pt>
                <c:pt idx="73">
                  <c:v>779.53714853706424</c:v>
                </c:pt>
                <c:pt idx="74">
                  <c:v>733.61429351880133</c:v>
                </c:pt>
                <c:pt idx="75">
                  <c:v>690.34343241917952</c:v>
                </c:pt>
                <c:pt idx="76">
                  <c:v>649.63457665745648</c:v>
                </c:pt>
                <c:pt idx="77">
                  <c:v>611.38314789398942</c:v>
                </c:pt>
                <c:pt idx="78">
                  <c:v>575.47509762584366</c:v>
                </c:pt>
                <c:pt idx="79">
                  <c:v>541.79097830072612</c:v>
                </c:pt>
                <c:pt idx="80">
                  <c:v>510.20913099656337</c:v>
                </c:pt>
                <c:pt idx="81">
                  <c:v>480.60813804693504</c:v>
                </c:pt>
                <c:pt idx="82">
                  <c:v>452.86867101590025</c:v>
                </c:pt>
                <c:pt idx="83">
                  <c:v>426.87484661788653</c:v>
                </c:pt>
                <c:pt idx="84">
                  <c:v>402.51518642056953</c:v>
                </c:pt>
                <c:pt idx="85">
                  <c:v>379.68326093308622</c:v>
                </c:pt>
                <c:pt idx="86">
                  <c:v>358.27808516894385</c:v>
                </c:pt>
                <c:pt idx="87">
                  <c:v>338.20432100987728</c:v>
                </c:pt>
                <c:pt idx="88">
                  <c:v>319.37233160636328</c:v>
                </c:pt>
                <c:pt idx="89">
                  <c:v>301.69812449734081</c:v>
                </c:pt>
                <c:pt idx="90">
                  <c:v>285.10321295371091</c:v>
                </c:pt>
                <c:pt idx="91">
                  <c:v>269.51441907793713</c:v>
                </c:pt>
                <c:pt idx="92">
                  <c:v>254.86363726085713</c:v>
                </c:pt>
                <c:pt idx="93">
                  <c:v>241.0875725535688</c:v>
                </c:pt>
                <c:pt idx="94">
                  <c:v>228.1274652189195</c:v>
                </c:pt>
                <c:pt idx="95">
                  <c:v>215.92881006183231</c:v>
                </c:pt>
                <c:pt idx="96">
                  <c:v>204.44107699462424</c:v>
                </c:pt>
                <c:pt idx="97">
                  <c:v>193.61743758185057</c:v>
                </c:pt>
                <c:pt idx="98">
                  <c:v>183.41450095200614</c:v>
                </c:pt>
                <c:pt idx="99">
                  <c:v>173.79206139577039</c:v>
                </c:pt>
                <c:pt idx="100">
                  <c:v>164.71285913818076</c:v>
                </c:pt>
                <c:pt idx="101">
                  <c:v>156.14235513010402</c:v>
                </c:pt>
                <c:pt idx="102">
                  <c:v>148.04852021541595</c:v>
                </c:pt>
                <c:pt idx="103">
                  <c:v>140.40163866376966</c:v>
                </c:pt>
                <c:pt idx="104">
                  <c:v>133.17412578965525</c:v>
                </c:pt>
                <c:pt idx="105">
                  <c:v>126.34035918618861</c:v>
                </c:pt>
                <c:pt idx="106">
                  <c:v>119.87652297011233</c:v>
                </c:pt>
                <c:pt idx="107">
                  <c:v>113.76046434943329</c:v>
                </c:pt>
                <c:pt idx="108">
                  <c:v>107.97156177615619</c:v>
                </c:pt>
                <c:pt idx="109">
                  <c:v>102.49060392504681</c:v>
                </c:pt>
                <c:pt idx="110">
                  <c:v>97.29967873837299</c:v>
                </c:pt>
                <c:pt idx="111">
                  <c:v>92.382071790655303</c:v>
                </c:pt>
                <c:pt idx="112">
                  <c:v>87.722173252297665</c:v>
                </c:pt>
                <c:pt idx="113">
                  <c:v>83.305392763192629</c:v>
                </c:pt>
                <c:pt idx="114">
                  <c:v>79.118081564379978</c:v>
                </c:pt>
                <c:pt idx="115">
                  <c:v>75.147461275577115</c:v>
                </c:pt>
                <c:pt idx="116">
                  <c:v>71.381558747359605</c:v>
                </c:pt>
                <c:pt idx="117">
                  <c:v>67.809146457814634</c:v>
                </c:pt>
                <c:pt idx="118">
                  <c:v>64.419687963778188</c:v>
                </c:pt>
                <c:pt idx="119">
                  <c:v>61.203287955704681</c:v>
                </c:pt>
                <c:pt idx="120">
                  <c:v>58.150646502393791</c:v>
                </c:pt>
                <c:pt idx="121">
                  <c:v>55.253017106952321</c:v>
                </c:pt>
                <c:pt idx="122">
                  <c:v>52.502168228346491</c:v>
                </c:pt>
                <c:pt idx="123">
                  <c:v>49.890347953633203</c:v>
                </c:pt>
                <c:pt idx="124">
                  <c:v>47.410251534446694</c:v>
                </c:pt>
                <c:pt idx="125">
                  <c:v>45.054991527598027</c:v>
                </c:pt>
                <c:pt idx="126">
                  <c:v>42.818070303797207</c:v>
                </c:pt>
                <c:pt idx="127">
                  <c:v>40.693354710627716</c:v>
                </c:pt>
                <c:pt idx="128">
                  <c:v>38.675052696102433</c:v>
                </c:pt>
                <c:pt idx="129">
                  <c:v>36.757691717529582</c:v>
                </c:pt>
                <c:pt idx="130">
                  <c:v>34.936098777141218</c:v>
                </c:pt>
                <c:pt idx="131">
                  <c:v>33.205381941109103</c:v>
                </c:pt>
                <c:pt idx="132">
                  <c:v>31.560913212314176</c:v>
                </c:pt>
                <c:pt idx="133">
                  <c:v>29.998312639666302</c:v>
                </c:pt>
                <c:pt idx="134">
                  <c:v>28.513433557999157</c:v>
                </c:pt>
                <c:pt idx="135">
                  <c:v>27.102348862699689</c:v>
                </c:pt>
                <c:pt idx="136">
                  <c:v>25.761338232370836</c:v>
                </c:pt>
                <c:pt idx="137">
                  <c:v>24.48687622106052</c:v>
                </c:pt>
                <c:pt idx="138">
                  <c:v>23.275621149007517</c:v>
                </c:pt>
                <c:pt idx="139">
                  <c:v>22.124404727532315</c:v>
                </c:pt>
                <c:pt idx="140">
                  <c:v>21.030222359710844</c:v>
                </c:pt>
                <c:pt idx="141">
                  <c:v>19.990224063877012</c:v>
                </c:pt>
                <c:pt idx="142">
                  <c:v>19.001705971866354</c:v>
                </c:pt>
                <c:pt idx="143">
                  <c:v>18.062102358292236</c:v>
                </c:pt>
                <c:pt idx="144">
                  <c:v>17.16897816108661</c:v>
                </c:pt>
                <c:pt idx="145">
                  <c:v>16.320021957085459</c:v>
                </c:pt>
                <c:pt idx="146">
                  <c:v>15.513039359633597</c:v>
                </c:pt>
                <c:pt idx="147">
                  <c:v>14.745946808061575</c:v>
                </c:pt>
                <c:pt idx="148">
                  <c:v>14.016765721481363</c:v>
                </c:pt>
                <c:pt idx="149">
                  <c:v>13.32361699168748</c:v>
                </c:pt>
                <c:pt idx="150">
                  <c:v>12.664715792061221</c:v>
                </c:pt>
                <c:pt idx="151">
                  <c:v>12.03836668128328</c:v>
                </c:pt>
                <c:pt idx="152">
                  <c:v>11.442958982382871</c:v>
                </c:pt>
                <c:pt idx="153">
                  <c:v>10.876962419212294</c:v>
                </c:pt>
                <c:pt idx="154">
                  <c:v>10.338922993847135</c:v>
                </c:pt>
                <c:pt idx="155">
                  <c:v>9.8274590896931908</c:v>
                </c:pt>
                <c:pt idx="156">
                  <c:v>9.3412577862434532</c:v>
                </c:pt>
                <c:pt idx="157">
                  <c:v>8.8790713724837396</c:v>
                </c:pt>
                <c:pt idx="158">
                  <c:v>8.439714046906257</c:v>
                </c:pt>
                <c:pt idx="159">
                  <c:v>8.022058792965332</c:v>
                </c:pt>
                <c:pt idx="160">
                  <c:v>7.6250344196072444</c:v>
                </c:pt>
                <c:pt idx="161">
                  <c:v>7.2476227572345593</c:v>
                </c:pt>
                <c:pt idx="162">
                  <c:v>6.8888560001316055</c:v>
                </c:pt>
                <c:pt idx="163">
                  <c:v>6.5478141869885782</c:v>
                </c:pt>
                <c:pt idx="164">
                  <c:v>6.2236228117197641</c:v>
                </c:pt>
                <c:pt idx="165">
                  <c:v>5.9154505572871852</c:v>
                </c:pt>
                <c:pt idx="166">
                  <c:v>5.622507145711479</c:v>
                </c:pt>
                <c:pt idx="167">
                  <c:v>5.3440412978886283</c:v>
                </c:pt>
                <c:pt idx="168">
                  <c:v>5.0793387972317339</c:v>
                </c:pt>
                <c:pt idx="169">
                  <c:v>4.8277206515276605</c:v>
                </c:pt>
                <c:pt idx="170">
                  <c:v>4.588541347741887</c:v>
                </c:pt>
                <c:pt idx="171">
                  <c:v>4.361187194821718</c:v>
                </c:pt>
                <c:pt idx="172">
                  <c:v>4.1450747498433689</c:v>
                </c:pt>
                <c:pt idx="173">
                  <c:v>3.9396493231210199</c:v>
                </c:pt>
                <c:pt idx="174">
                  <c:v>3.7443835581514797</c:v>
                </c:pt>
                <c:pt idx="175">
                  <c:v>3.5587760825036932</c:v>
                </c:pt>
                <c:pt idx="176">
                  <c:v>3.382350225984462</c:v>
                </c:pt>
                <c:pt idx="177">
                  <c:v>3.2146528026166026</c:v>
                </c:pt>
                <c:pt idx="178">
                  <c:v>3.0552529531593517</c:v>
                </c:pt>
                <c:pt idx="179">
                  <c:v>2.9037410450805257</c:v>
                </c:pt>
                <c:pt idx="180">
                  <c:v>2.7597276270589179</c:v>
                </c:pt>
                <c:pt idx="181">
                  <c:v>2.6228424352531499</c:v>
                </c:pt>
                <c:pt idx="182">
                  <c:v>2.4927334487226931</c:v>
                </c:pt>
                <c:pt idx="183">
                  <c:v>2.3690659915247534</c:v>
                </c:pt>
                <c:pt idx="184">
                  <c:v>2.2515218791430351</c:v>
                </c:pt>
                <c:pt idx="185">
                  <c:v>2.1397986070273438</c:v>
                </c:pt>
                <c:pt idx="186">
                  <c:v>2.0336085791384866</c:v>
                </c:pt>
                <c:pt idx="187">
                  <c:v>1.9326783745036398</c:v>
                </c:pt>
                <c:pt idx="188">
                  <c:v>1.8367480498893387</c:v>
                </c:pt>
                <c:pt idx="189">
                  <c:v>1.7455704767971107</c:v>
                </c:pt>
                <c:pt idx="190">
                  <c:v>1.6589107110790891</c:v>
                </c:pt>
                <c:pt idx="191">
                  <c:v>1.5765453935569813</c:v>
                </c:pt>
                <c:pt idx="192">
                  <c:v>1.4982621801106295</c:v>
                </c:pt>
                <c:pt idx="193">
                  <c:v>1.4238591997795937</c:v>
                </c:pt>
                <c:pt idx="194">
                  <c:v>1.3531445394947894</c:v>
                </c:pt>
                <c:pt idx="195">
                  <c:v>1.2859357541270817</c:v>
                </c:pt>
                <c:pt idx="196">
                  <c:v>1.2220594006048831</c:v>
                </c:pt>
                <c:pt idx="197">
                  <c:v>1.1613505949159335</c:v>
                </c:pt>
                <c:pt idx="198">
                  <c:v>1.1036525908673371</c:v>
                </c:pt>
                <c:pt idx="199">
                  <c:v>1.0488163795336027</c:v>
                </c:pt>
                <c:pt idx="200">
                  <c:v>0.99670030837611701</c:v>
                </c:pt>
                <c:pt idx="201">
                  <c:v>0.94716971906805769</c:v>
                </c:pt>
                <c:pt idx="202">
                  <c:v>0.90009660310573958</c:v>
                </c:pt>
                <c:pt idx="203">
                  <c:v>0.85535927433363657</c:v>
                </c:pt>
                <c:pt idx="204">
                  <c:v>0.81284205755309458</c:v>
                </c:pt>
                <c:pt idx="205">
                  <c:v>0.7724349924256988</c:v>
                </c:pt>
                <c:pt idx="206">
                  <c:v>0.7340335519211747</c:v>
                </c:pt>
                <c:pt idx="207">
                  <c:v>0.69753837459657309</c:v>
                </c:pt>
                <c:pt idx="208">
                  <c:v>0.66285501002853264</c:v>
                </c:pt>
                <c:pt idx="209">
                  <c:v>0.62989367675394248</c:v>
                </c:pt>
                <c:pt idx="210">
                  <c:v>0.59856903210556034</c:v>
                </c:pt>
                <c:pt idx="211">
                  <c:v>0.56879995335974121</c:v>
                </c:pt>
                <c:pt idx="212">
                  <c:v>0.54050932964151821</c:v>
                </c:pt>
                <c:pt idx="213">
                  <c:v>0.51362386405999616</c:v>
                </c:pt>
                <c:pt idx="214">
                  <c:v>0.48807388557240422</c:v>
                </c:pt>
                <c:pt idx="215">
                  <c:v>0.46379317009964305</c:v>
                </c:pt>
                <c:pt idx="216">
                  <c:v>0.44071877044035229</c:v>
                </c:pt>
                <c:pt idx="217">
                  <c:v>0.41879085455145504</c:v>
                </c:pt>
                <c:pt idx="218">
                  <c:v>0.39795255178540551</c:v>
                </c:pt>
                <c:pt idx="219">
                  <c:v>0.37814980669376019</c:v>
                </c:pt>
                <c:pt idx="220">
                  <c:v>0.3593312400257701</c:v>
                </c:pt>
                <c:pt idx="221">
                  <c:v>0.34144801656949153</c:v>
                </c:pt>
                <c:pt idx="222">
                  <c:v>0.32445371949943175</c:v>
                </c:pt>
                <c:pt idx="223">
                  <c:v>0.30830423091151637</c:v>
                </c:pt>
                <c:pt idx="224">
                  <c:v>0.29295761824167166</c:v>
                </c:pt>
                <c:pt idx="225">
                  <c:v>0.27837402627951779</c:v>
                </c:pt>
                <c:pt idx="226">
                  <c:v>0.26451557450217555</c:v>
                </c:pt>
                <c:pt idx="227">
                  <c:v>0.25134625946721617</c:v>
                </c:pt>
                <c:pt idx="228">
                  <c:v>0.23883186201608653</c:v>
                </c:pt>
                <c:pt idx="229">
                  <c:v>0.2269398590519987</c:v>
                </c:pt>
                <c:pt idx="230">
                  <c:v>0.21563933966725807</c:v>
                </c:pt>
                <c:pt idx="231">
                  <c:v>0.20490092540664376</c:v>
                </c:pt>
                <c:pt idx="232">
                  <c:v>0.1946966944632901</c:v>
                </c:pt>
                <c:pt idx="233">
                  <c:v>0.18500010961389055</c:v>
                </c:pt>
                <c:pt idx="234">
                  <c:v>0.17578594970961497</c:v>
                </c:pt>
                <c:pt idx="235">
                  <c:v>0.16703024454717164</c:v>
                </c:pt>
                <c:pt idx="236">
                  <c:v>0.15871021295486507</c:v>
                </c:pt>
                <c:pt idx="237">
                  <c:v>0.15080420393444233</c:v>
                </c:pt>
                <c:pt idx="238">
                  <c:v>0.14329164070895414</c:v>
                </c:pt>
                <c:pt idx="239">
                  <c:v>0.13615296753363593</c:v>
                </c:pt>
                <c:pt idx="240">
                  <c:v>0.1293695991334449</c:v>
                </c:pt>
                <c:pt idx="241">
                  <c:v>0.12292387263836756</c:v>
                </c:pt>
                <c:pt idx="242">
                  <c:v>0.11679900189311705</c:v>
                </c:pt>
                <c:pt idx="243">
                  <c:v>0.11097903402459577</c:v>
                </c:pt>
                <c:pt idx="244">
                  <c:v>0.10544880815568436</c:v>
                </c:pt>
                <c:pt idx="245">
                  <c:v>0.10019391615980998</c:v>
                </c:pt>
                <c:pt idx="246">
                  <c:v>9.5200665355493486E-2</c:v>
                </c:pt>
                <c:pt idx="247">
                  <c:v>9.0456043045400114E-2</c:v>
                </c:pt>
                <c:pt idx="248">
                  <c:v>8.5947682808938802E-2</c:v>
                </c:pt>
                <c:pt idx="249">
                  <c:v>8.1663832462104194E-2</c:v>
                </c:pt>
                <c:pt idx="250">
                  <c:v>7.7593323602006103E-2</c:v>
                </c:pt>
                <c:pt idx="251">
                  <c:v>7.372554265812914E-2</c:v>
                </c:pt>
                <c:pt idx="252">
                  <c:v>7.005040337599594E-2</c:v>
                </c:pt>
                <c:pt idx="253">
                  <c:v>6.655832066257808E-2</c:v>
                </c:pt>
                <c:pt idx="254">
                  <c:v>6.3240185726093273E-2</c:v>
                </c:pt>
                <c:pt idx="255">
                  <c:v>6.0087342446431692E-2</c:v>
                </c:pt>
                <c:pt idx="256">
                  <c:v>5.7091564915520178E-2</c:v>
                </c:pt>
                <c:pt idx="257">
                  <c:v>5.4245036089617532E-2</c:v>
                </c:pt>
                <c:pt idx="258">
                  <c:v>5.1540327498874786E-2</c:v>
                </c:pt>
                <c:pt idx="259">
                  <c:v>4.897037996165169E-2</c:v>
                </c:pt>
                <c:pt idx="260">
                  <c:v>4.6528485254441837E-2</c:v>
                </c:pt>
                <c:pt idx="261">
                  <c:v>4.4208268689619079E-2</c:v>
                </c:pt>
                <c:pt idx="262">
                  <c:v>4.2003672556563815E-2</c:v>
                </c:pt>
                <c:pt idx="263">
                  <c:v>3.9908940383059574E-2</c:v>
                </c:pt>
                <c:pt idx="264">
                  <c:v>3.7918601977156956E-2</c:v>
                </c:pt>
                <c:pt idx="265">
                  <c:v>3.6027459209937711E-2</c:v>
                </c:pt>
                <c:pt idx="266">
                  <c:v>3.4230572503392571E-2</c:v>
                </c:pt>
                <c:pt idx="267">
                  <c:v>3.2523247988115615E-2</c:v>
                </c:pt>
                <c:pt idx="268">
                  <c:v>3.0901025297661412E-2</c:v>
                </c:pt>
                <c:pt idx="269">
                  <c:v>2.9359665968200801E-2</c:v>
                </c:pt>
                <c:pt idx="270">
                  <c:v>2.7895142413585629E-2</c:v>
                </c:pt>
                <c:pt idx="271">
                  <c:v>2.6503627447176027E-2</c:v>
                </c:pt>
                <c:pt idx="272">
                  <c:v>2.5181484323468794E-2</c:v>
                </c:pt>
                <c:pt idx="273">
                  <c:v>2.3925257273734037E-2</c:v>
                </c:pt>
                <c:pt idx="274">
                  <c:v>2.2731662511328118E-2</c:v>
                </c:pt>
                <c:pt idx="275">
                  <c:v>2.1597579683264829E-2</c:v>
                </c:pt>
                <c:pt idx="276">
                  <c:v>2.0520043746006151E-2</c:v>
                </c:pt>
                <c:pt idx="277">
                  <c:v>1.9496237244618186E-2</c:v>
                </c:pt>
                <c:pt idx="278">
                  <c:v>1.8523482974898364E-2</c:v>
                </c:pt>
                <c:pt idx="279">
                  <c:v>1.7599237010149878E-2</c:v>
                </c:pt>
                <c:pt idx="280">
                  <c:v>1.6721082073761398E-2</c:v>
                </c:pt>
                <c:pt idx="281">
                  <c:v>1.5886721241154773E-2</c:v>
                </c:pt>
                <c:pt idx="282">
                  <c:v>1.5093971954382612E-2</c:v>
                </c:pt>
                <c:pt idx="283">
                  <c:v>1.4340760333816618E-2</c:v>
                </c:pt>
                <c:pt idx="284">
                  <c:v>1.3625115772735749E-2</c:v>
                </c:pt>
                <c:pt idx="285">
                  <c:v>1.2945165799926254E-2</c:v>
                </c:pt>
                <c:pt idx="286">
                  <c:v>1.2299131197889236E-2</c:v>
                </c:pt>
                <c:pt idx="287">
                  <c:v>1.168532136332809E-2</c:v>
                </c:pt>
                <c:pt idx="288">
                  <c:v>1.1102129898220169E-2</c:v>
                </c:pt>
                <c:pt idx="289">
                  <c:v>1.0548030420150357E-2</c:v>
                </c:pt>
                <c:pt idx="290">
                  <c:v>1.0021572580452096E-2</c:v>
                </c:pt>
                <c:pt idx="291">
                  <c:v>9.5213782805709211E-3</c:v>
                </c:pt>
                <c:pt idx="292">
                  <c:v>9.0461380763930746E-3</c:v>
                </c:pt>
                <c:pt idx="293">
                  <c:v>8.5946077612251599E-3</c:v>
                </c:pt>
                <c:pt idx="294">
                  <c:v>8.1656051186703941E-3</c:v>
                </c:pt>
                <c:pt idx="295">
                  <c:v>7.7580068370688487E-3</c:v>
                </c:pt>
                <c:pt idx="296">
                  <c:v>7.370745577069124E-3</c:v>
                </c:pt>
                <c:pt idx="297">
                  <c:v>7.0028071852876106E-3</c:v>
                </c:pt>
                <c:pt idx="298">
                  <c:v>6.6532280463078297E-3</c:v>
                </c:pt>
                <c:pt idx="299">
                  <c:v>6.3210925665291113E-3</c:v>
                </c:pt>
                <c:pt idx="300">
                  <c:v>6.0055307830012786E-3</c:v>
                </c:pt>
                <c:pt idx="301">
                  <c:v>5.7057160913272405E-3</c:v>
                </c:pt>
                <c:pt idx="302">
                  <c:v>5.4208630864670962E-3</c:v>
                </c:pt>
                <c:pt idx="303">
                  <c:v>5.1502255109796887E-3</c:v>
                </c:pt>
                <c:pt idx="304">
                  <c:v>4.8930943054734501E-3</c:v>
                </c:pt>
                <c:pt idx="305">
                  <c:v>4.6487957558148003E-3</c:v>
                </c:pt>
                <c:pt idx="306">
                  <c:v>4.4166897326129648E-3</c:v>
                </c:pt>
                <c:pt idx="307">
                  <c:v>4.1961680185188775E-3</c:v>
                </c:pt>
                <c:pt idx="308">
                  <c:v>3.9866527183097357E-3</c:v>
                </c:pt>
                <c:pt idx="309">
                  <c:v>3.7875947485470551E-3</c:v>
                </c:pt>
                <c:pt idx="310">
                  <c:v>3.598472402206454E-3</c:v>
                </c:pt>
                <c:pt idx="311">
                  <c:v>3.4187899845713071E-3</c:v>
                </c:pt>
                <c:pt idx="312">
                  <c:v>3.2480765173788992E-3</c:v>
                </c:pt>
                <c:pt idx="313">
                  <c:v>3.085884507283141E-3</c:v>
                </c:pt>
                <c:pt idx="314">
                  <c:v>2.9317887754978394E-3</c:v>
                </c:pt>
                <c:pt idx="315">
                  <c:v>2.7853853460469377E-3</c:v>
                </c:pt>
                <c:pt idx="316">
                  <c:v>2.6462903890042883E-3</c:v>
                </c:pt>
                <c:pt idx="317">
                  <c:v>2.5141392165981139E-3</c:v>
                </c:pt>
                <c:pt idx="318">
                  <c:v>2.3885853290760207E-3</c:v>
                </c:pt>
                <c:pt idx="319">
                  <c:v>2.2692995083753767E-3</c:v>
                </c:pt>
                <c:pt idx="320">
                  <c:v>2.1559689566622172E-3</c:v>
                </c:pt>
                <c:pt idx="321">
                  <c:v>2.0482964779476643E-3</c:v>
                </c:pt>
                <c:pt idx="322">
                  <c:v>1.9459997003550683E-3</c:v>
                </c:pt>
                <c:pt idx="323">
                  <c:v>1.8488103371105049E-3</c:v>
                </c:pt>
                <c:pt idx="324">
                  <c:v>1.7564734844245985E-3</c:v>
                </c:pt>
                <c:pt idx="325">
                  <c:v>1.6687469544244798E-3</c:v>
                </c:pt>
                <c:pt idx="326">
                  <c:v>1.5854006410436644E-3</c:v>
                </c:pt>
                <c:pt idx="327">
                  <c:v>1.506215917712359E-3</c:v>
                </c:pt>
                <c:pt idx="328">
                  <c:v>1.4309850650178193E-3</c:v>
                </c:pt>
                <c:pt idx="329">
                  <c:v>1.3595107269193873E-3</c:v>
                </c:pt>
                <c:pt idx="330">
                  <c:v>1.2916053939225232E-3</c:v>
                </c:pt>
                <c:pt idx="331">
                  <c:v>1.2270909121624004E-3</c:v>
                </c:pt>
                <c:pt idx="332">
                  <c:v>1.1657980167327007E-3</c:v>
                </c:pt>
                <c:pt idx="333">
                  <c:v>1.1075658885591933E-3</c:v>
                </c:pt>
                <c:pt idx="334">
                  <c:v>1.0522417331691571E-3</c:v>
                </c:pt>
                <c:pt idx="335">
                  <c:v>9.9968038047880663E-4</c:v>
                </c:pt>
                <c:pt idx="336">
                  <c:v>9.4974390450155554E-4</c:v>
                </c:pt>
                <c:pt idx="337">
                  <c:v>9.0230126209125147E-4</c:v>
                </c:pt>
                <c:pt idx="338">
                  <c:v>8.5722794967379307E-4</c:v>
                </c:pt>
                <c:pt idx="339">
                  <c:v>8.1440567693298127E-4</c:v>
                </c:pt>
                <c:pt idx="340">
                  <c:v>7.7372205707971651E-4</c:v>
                </c:pt>
                <c:pt idx="341">
                  <c:v>7.350703122203417E-4</c:v>
                </c:pt>
                <c:pt idx="342">
                  <c:v>6.9834899366434308E-4</c:v>
                </c:pt>
                <c:pt idx="343">
                  <c:v>6.6346171597772975E-4</c:v>
                </c:pt>
                <c:pt idx="344">
                  <c:v>6.303169045329362E-4</c:v>
                </c:pt>
                <c:pt idx="345">
                  <c:v>5.9882755533855034E-4</c:v>
                </c:pt>
                <c:pt idx="346">
                  <c:v>5.6891100713415445E-4</c:v>
                </c:pt>
                <c:pt idx="347">
                  <c:v>5.4048872464388862E-4</c:v>
                </c:pt>
                <c:pt idx="348">
                  <c:v>5.1348609287558565E-4</c:v>
                </c:pt>
                <c:pt idx="349">
                  <c:v>4.8783222127714543E-4</c:v>
                </c:pt>
                <c:pt idx="350">
                  <c:v>4.63459758118437E-4</c:v>
                </c:pt>
                <c:pt idx="351">
                  <c:v>4.4030471383685056E-4</c:v>
                </c:pt>
                <c:pt idx="352">
                  <c:v>4.1830629315486428E-4</c:v>
                </c:pt>
                <c:pt idx="353">
                  <c:v>3.9740673596818591E-4</c:v>
                </c:pt>
                <c:pt idx="354">
                  <c:v>3.7755116557375474E-4</c:v>
                </c:pt>
                <c:pt idx="355">
                  <c:v>3.586874449513807E-4</c:v>
                </c:pt>
                <c:pt idx="356">
                  <c:v>3.4076604004809114E-4</c:v>
                </c:pt>
                <c:pt idx="357">
                  <c:v>3.2373988976667475E-4</c:v>
                </c:pt>
                <c:pt idx="358">
                  <c:v>3.075642827205557E-4</c:v>
                </c:pt>
                <c:pt idx="359">
                  <c:v>2.9219673983634962E-4</c:v>
                </c:pt>
                <c:pt idx="360">
                  <c:v>2.7759690292470551E-4</c:v>
                </c:pt>
                <c:pt idx="361">
                  <c:v>2.6372642890346189E-4</c:v>
                </c:pt>
                <c:pt idx="362">
                  <c:v>2.5054888917568286E-4</c:v>
                </c:pt>
                <c:pt idx="363">
                  <c:v>2.3802967410624259E-4</c:v>
                </c:pt>
                <c:pt idx="364">
                  <c:v>2.2613590217907049E-4</c:v>
                </c:pt>
              </c:numCache>
            </c:numRef>
          </c:val>
          <c:smooth val="0"/>
          <c:extLst>
            <c:ext xmlns:c16="http://schemas.microsoft.com/office/drawing/2014/chart" uri="{C3380CC4-5D6E-409C-BE32-E72D297353CC}">
              <c16:uniqueId val="{00000000-B339-44F8-B974-E060C01E1035}"/>
            </c:ext>
          </c:extLst>
        </c:ser>
        <c:ser>
          <c:idx val="4"/>
          <c:order val="6"/>
          <c:tx>
            <c:strRef>
              <c:f>Calculation!$DA$2</c:f>
              <c:strCache>
                <c:ptCount val="1"/>
                <c:pt idx="0">
                  <c:v>Number of healthcare professionals needed</c:v>
                </c:pt>
              </c:strCache>
            </c:strRef>
          </c:tx>
          <c:spPr>
            <a:ln w="19050" cap="rnd">
              <a:solidFill>
                <a:schemeClr val="accent4"/>
              </a:solidFill>
              <a:round/>
            </a:ln>
            <a:effectLst/>
          </c:spPr>
          <c:marker>
            <c:symbol val="none"/>
          </c:marker>
          <c:cat>
            <c:numRef>
              <c:f>Calculation!$B$3:$B$369</c:f>
              <c:numCache>
                <c:formatCode>m/d/yyyy</c:formatCode>
                <c:ptCount val="367"/>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pt idx="121">
                  <c:v>44013</c:v>
                </c:pt>
                <c:pt idx="122">
                  <c:v>44014</c:v>
                </c:pt>
                <c:pt idx="123">
                  <c:v>44015</c:v>
                </c:pt>
                <c:pt idx="124">
                  <c:v>44016</c:v>
                </c:pt>
                <c:pt idx="125">
                  <c:v>44017</c:v>
                </c:pt>
                <c:pt idx="126">
                  <c:v>44018</c:v>
                </c:pt>
                <c:pt idx="127">
                  <c:v>44019</c:v>
                </c:pt>
                <c:pt idx="128">
                  <c:v>44020</c:v>
                </c:pt>
                <c:pt idx="129">
                  <c:v>44021</c:v>
                </c:pt>
                <c:pt idx="130">
                  <c:v>44022</c:v>
                </c:pt>
                <c:pt idx="131">
                  <c:v>44023</c:v>
                </c:pt>
                <c:pt idx="132">
                  <c:v>44024</c:v>
                </c:pt>
                <c:pt idx="133">
                  <c:v>44025</c:v>
                </c:pt>
                <c:pt idx="134">
                  <c:v>44026</c:v>
                </c:pt>
                <c:pt idx="135">
                  <c:v>44027</c:v>
                </c:pt>
                <c:pt idx="136">
                  <c:v>44028</c:v>
                </c:pt>
                <c:pt idx="137">
                  <c:v>44029</c:v>
                </c:pt>
                <c:pt idx="138">
                  <c:v>44030</c:v>
                </c:pt>
                <c:pt idx="139">
                  <c:v>44031</c:v>
                </c:pt>
                <c:pt idx="140">
                  <c:v>44032</c:v>
                </c:pt>
                <c:pt idx="141">
                  <c:v>44033</c:v>
                </c:pt>
                <c:pt idx="142">
                  <c:v>44034</c:v>
                </c:pt>
                <c:pt idx="143">
                  <c:v>44035</c:v>
                </c:pt>
                <c:pt idx="144">
                  <c:v>44036</c:v>
                </c:pt>
                <c:pt idx="145">
                  <c:v>44037</c:v>
                </c:pt>
                <c:pt idx="146">
                  <c:v>44038</c:v>
                </c:pt>
                <c:pt idx="147">
                  <c:v>44039</c:v>
                </c:pt>
                <c:pt idx="148">
                  <c:v>44040</c:v>
                </c:pt>
                <c:pt idx="149">
                  <c:v>44041</c:v>
                </c:pt>
                <c:pt idx="150">
                  <c:v>44042</c:v>
                </c:pt>
                <c:pt idx="151">
                  <c:v>44043</c:v>
                </c:pt>
                <c:pt idx="152">
                  <c:v>44044</c:v>
                </c:pt>
                <c:pt idx="153">
                  <c:v>44045</c:v>
                </c:pt>
                <c:pt idx="154">
                  <c:v>44046</c:v>
                </c:pt>
                <c:pt idx="155">
                  <c:v>44047</c:v>
                </c:pt>
                <c:pt idx="156">
                  <c:v>44048</c:v>
                </c:pt>
                <c:pt idx="157">
                  <c:v>44049</c:v>
                </c:pt>
                <c:pt idx="158">
                  <c:v>44050</c:v>
                </c:pt>
                <c:pt idx="159">
                  <c:v>44051</c:v>
                </c:pt>
                <c:pt idx="160">
                  <c:v>44052</c:v>
                </c:pt>
                <c:pt idx="161">
                  <c:v>44053</c:v>
                </c:pt>
                <c:pt idx="162">
                  <c:v>44054</c:v>
                </c:pt>
                <c:pt idx="163">
                  <c:v>44055</c:v>
                </c:pt>
                <c:pt idx="164">
                  <c:v>44056</c:v>
                </c:pt>
                <c:pt idx="165">
                  <c:v>44057</c:v>
                </c:pt>
                <c:pt idx="166">
                  <c:v>44058</c:v>
                </c:pt>
                <c:pt idx="167">
                  <c:v>44059</c:v>
                </c:pt>
                <c:pt idx="168">
                  <c:v>44060</c:v>
                </c:pt>
                <c:pt idx="169">
                  <c:v>44061</c:v>
                </c:pt>
                <c:pt idx="170">
                  <c:v>44062</c:v>
                </c:pt>
                <c:pt idx="171">
                  <c:v>44063</c:v>
                </c:pt>
                <c:pt idx="172">
                  <c:v>44064</c:v>
                </c:pt>
                <c:pt idx="173">
                  <c:v>44065</c:v>
                </c:pt>
                <c:pt idx="174">
                  <c:v>44066</c:v>
                </c:pt>
                <c:pt idx="175">
                  <c:v>44067</c:v>
                </c:pt>
                <c:pt idx="176">
                  <c:v>44068</c:v>
                </c:pt>
                <c:pt idx="177">
                  <c:v>44069</c:v>
                </c:pt>
                <c:pt idx="178">
                  <c:v>44070</c:v>
                </c:pt>
                <c:pt idx="179">
                  <c:v>44071</c:v>
                </c:pt>
                <c:pt idx="180">
                  <c:v>44072</c:v>
                </c:pt>
                <c:pt idx="181">
                  <c:v>44073</c:v>
                </c:pt>
                <c:pt idx="182">
                  <c:v>44074</c:v>
                </c:pt>
                <c:pt idx="183">
                  <c:v>44075</c:v>
                </c:pt>
                <c:pt idx="184">
                  <c:v>44076</c:v>
                </c:pt>
                <c:pt idx="185">
                  <c:v>44077</c:v>
                </c:pt>
                <c:pt idx="186">
                  <c:v>44078</c:v>
                </c:pt>
                <c:pt idx="187">
                  <c:v>44079</c:v>
                </c:pt>
                <c:pt idx="188">
                  <c:v>44080</c:v>
                </c:pt>
                <c:pt idx="189">
                  <c:v>44081</c:v>
                </c:pt>
                <c:pt idx="190">
                  <c:v>44082</c:v>
                </c:pt>
                <c:pt idx="191">
                  <c:v>44083</c:v>
                </c:pt>
                <c:pt idx="192">
                  <c:v>44084</c:v>
                </c:pt>
                <c:pt idx="193">
                  <c:v>44085</c:v>
                </c:pt>
                <c:pt idx="194">
                  <c:v>44086</c:v>
                </c:pt>
                <c:pt idx="195">
                  <c:v>44087</c:v>
                </c:pt>
                <c:pt idx="196">
                  <c:v>44088</c:v>
                </c:pt>
                <c:pt idx="197">
                  <c:v>44089</c:v>
                </c:pt>
                <c:pt idx="198">
                  <c:v>44090</c:v>
                </c:pt>
                <c:pt idx="199">
                  <c:v>44091</c:v>
                </c:pt>
                <c:pt idx="200">
                  <c:v>44092</c:v>
                </c:pt>
                <c:pt idx="201">
                  <c:v>44093</c:v>
                </c:pt>
                <c:pt idx="202">
                  <c:v>44094</c:v>
                </c:pt>
                <c:pt idx="203">
                  <c:v>44095</c:v>
                </c:pt>
                <c:pt idx="204">
                  <c:v>44096</c:v>
                </c:pt>
                <c:pt idx="205">
                  <c:v>44097</c:v>
                </c:pt>
                <c:pt idx="206">
                  <c:v>44098</c:v>
                </c:pt>
                <c:pt idx="207">
                  <c:v>44099</c:v>
                </c:pt>
                <c:pt idx="208">
                  <c:v>44100</c:v>
                </c:pt>
                <c:pt idx="209">
                  <c:v>44101</c:v>
                </c:pt>
                <c:pt idx="210">
                  <c:v>44102</c:v>
                </c:pt>
                <c:pt idx="211">
                  <c:v>44103</c:v>
                </c:pt>
                <c:pt idx="212">
                  <c:v>44104</c:v>
                </c:pt>
                <c:pt idx="213">
                  <c:v>44105</c:v>
                </c:pt>
                <c:pt idx="214">
                  <c:v>44106</c:v>
                </c:pt>
                <c:pt idx="215">
                  <c:v>44107</c:v>
                </c:pt>
                <c:pt idx="216">
                  <c:v>44108</c:v>
                </c:pt>
                <c:pt idx="217">
                  <c:v>44109</c:v>
                </c:pt>
                <c:pt idx="218">
                  <c:v>44110</c:v>
                </c:pt>
                <c:pt idx="219">
                  <c:v>44111</c:v>
                </c:pt>
                <c:pt idx="220">
                  <c:v>44112</c:v>
                </c:pt>
                <c:pt idx="221">
                  <c:v>44113</c:v>
                </c:pt>
                <c:pt idx="222">
                  <c:v>44114</c:v>
                </c:pt>
                <c:pt idx="223">
                  <c:v>44115</c:v>
                </c:pt>
                <c:pt idx="224">
                  <c:v>44116</c:v>
                </c:pt>
                <c:pt idx="225">
                  <c:v>44117</c:v>
                </c:pt>
                <c:pt idx="226">
                  <c:v>44118</c:v>
                </c:pt>
                <c:pt idx="227">
                  <c:v>44119</c:v>
                </c:pt>
                <c:pt idx="228">
                  <c:v>44120</c:v>
                </c:pt>
                <c:pt idx="229">
                  <c:v>44121</c:v>
                </c:pt>
                <c:pt idx="230">
                  <c:v>44122</c:v>
                </c:pt>
                <c:pt idx="231">
                  <c:v>44123</c:v>
                </c:pt>
                <c:pt idx="232">
                  <c:v>44124</c:v>
                </c:pt>
                <c:pt idx="233">
                  <c:v>44125</c:v>
                </c:pt>
                <c:pt idx="234">
                  <c:v>44126</c:v>
                </c:pt>
                <c:pt idx="235">
                  <c:v>44127</c:v>
                </c:pt>
                <c:pt idx="236">
                  <c:v>44128</c:v>
                </c:pt>
                <c:pt idx="237">
                  <c:v>44129</c:v>
                </c:pt>
                <c:pt idx="238">
                  <c:v>44130</c:v>
                </c:pt>
                <c:pt idx="239">
                  <c:v>44131</c:v>
                </c:pt>
                <c:pt idx="240">
                  <c:v>44132</c:v>
                </c:pt>
                <c:pt idx="241">
                  <c:v>44133</c:v>
                </c:pt>
                <c:pt idx="242">
                  <c:v>44134</c:v>
                </c:pt>
                <c:pt idx="243">
                  <c:v>44135</c:v>
                </c:pt>
                <c:pt idx="244">
                  <c:v>44136</c:v>
                </c:pt>
                <c:pt idx="245">
                  <c:v>44137</c:v>
                </c:pt>
                <c:pt idx="246">
                  <c:v>44138</c:v>
                </c:pt>
                <c:pt idx="247">
                  <c:v>44139</c:v>
                </c:pt>
                <c:pt idx="248">
                  <c:v>44140</c:v>
                </c:pt>
                <c:pt idx="249">
                  <c:v>44141</c:v>
                </c:pt>
                <c:pt idx="250">
                  <c:v>44142</c:v>
                </c:pt>
                <c:pt idx="251">
                  <c:v>44143</c:v>
                </c:pt>
                <c:pt idx="252">
                  <c:v>44144</c:v>
                </c:pt>
                <c:pt idx="253">
                  <c:v>44145</c:v>
                </c:pt>
                <c:pt idx="254">
                  <c:v>44146</c:v>
                </c:pt>
                <c:pt idx="255">
                  <c:v>44147</c:v>
                </c:pt>
                <c:pt idx="256">
                  <c:v>44148</c:v>
                </c:pt>
                <c:pt idx="257">
                  <c:v>44149</c:v>
                </c:pt>
                <c:pt idx="258">
                  <c:v>44150</c:v>
                </c:pt>
                <c:pt idx="259">
                  <c:v>44151</c:v>
                </c:pt>
                <c:pt idx="260">
                  <c:v>44152</c:v>
                </c:pt>
                <c:pt idx="261">
                  <c:v>44153</c:v>
                </c:pt>
                <c:pt idx="262">
                  <c:v>44154</c:v>
                </c:pt>
                <c:pt idx="263">
                  <c:v>44155</c:v>
                </c:pt>
                <c:pt idx="264">
                  <c:v>44156</c:v>
                </c:pt>
                <c:pt idx="265">
                  <c:v>44157</c:v>
                </c:pt>
                <c:pt idx="266">
                  <c:v>44158</c:v>
                </c:pt>
                <c:pt idx="267">
                  <c:v>44159</c:v>
                </c:pt>
                <c:pt idx="268">
                  <c:v>44160</c:v>
                </c:pt>
                <c:pt idx="269">
                  <c:v>44161</c:v>
                </c:pt>
                <c:pt idx="270">
                  <c:v>44162</c:v>
                </c:pt>
                <c:pt idx="271">
                  <c:v>44163</c:v>
                </c:pt>
                <c:pt idx="272">
                  <c:v>44164</c:v>
                </c:pt>
                <c:pt idx="273">
                  <c:v>44165</c:v>
                </c:pt>
                <c:pt idx="274">
                  <c:v>44166</c:v>
                </c:pt>
                <c:pt idx="275">
                  <c:v>44167</c:v>
                </c:pt>
                <c:pt idx="276">
                  <c:v>44168</c:v>
                </c:pt>
                <c:pt idx="277">
                  <c:v>44169</c:v>
                </c:pt>
                <c:pt idx="278">
                  <c:v>44170</c:v>
                </c:pt>
                <c:pt idx="279">
                  <c:v>44171</c:v>
                </c:pt>
                <c:pt idx="280">
                  <c:v>44172</c:v>
                </c:pt>
                <c:pt idx="281">
                  <c:v>44173</c:v>
                </c:pt>
                <c:pt idx="282">
                  <c:v>44174</c:v>
                </c:pt>
                <c:pt idx="283">
                  <c:v>44175</c:v>
                </c:pt>
                <c:pt idx="284">
                  <c:v>44176</c:v>
                </c:pt>
                <c:pt idx="285">
                  <c:v>44177</c:v>
                </c:pt>
                <c:pt idx="286">
                  <c:v>44178</c:v>
                </c:pt>
                <c:pt idx="287">
                  <c:v>44179</c:v>
                </c:pt>
                <c:pt idx="288">
                  <c:v>44180</c:v>
                </c:pt>
                <c:pt idx="289">
                  <c:v>44181</c:v>
                </c:pt>
                <c:pt idx="290">
                  <c:v>44182</c:v>
                </c:pt>
                <c:pt idx="291">
                  <c:v>44183</c:v>
                </c:pt>
                <c:pt idx="292">
                  <c:v>44184</c:v>
                </c:pt>
                <c:pt idx="293">
                  <c:v>44185</c:v>
                </c:pt>
                <c:pt idx="294">
                  <c:v>44186</c:v>
                </c:pt>
                <c:pt idx="295">
                  <c:v>44187</c:v>
                </c:pt>
                <c:pt idx="296">
                  <c:v>44188</c:v>
                </c:pt>
                <c:pt idx="297">
                  <c:v>44189</c:v>
                </c:pt>
                <c:pt idx="298">
                  <c:v>44190</c:v>
                </c:pt>
                <c:pt idx="299">
                  <c:v>44191</c:v>
                </c:pt>
                <c:pt idx="300">
                  <c:v>44192</c:v>
                </c:pt>
                <c:pt idx="301">
                  <c:v>44193</c:v>
                </c:pt>
                <c:pt idx="302">
                  <c:v>44194</c:v>
                </c:pt>
                <c:pt idx="303">
                  <c:v>44195</c:v>
                </c:pt>
                <c:pt idx="304">
                  <c:v>44196</c:v>
                </c:pt>
                <c:pt idx="305">
                  <c:v>44197</c:v>
                </c:pt>
                <c:pt idx="306">
                  <c:v>44198</c:v>
                </c:pt>
                <c:pt idx="307">
                  <c:v>44199</c:v>
                </c:pt>
                <c:pt idx="308">
                  <c:v>44200</c:v>
                </c:pt>
                <c:pt idx="309">
                  <c:v>44201</c:v>
                </c:pt>
                <c:pt idx="310">
                  <c:v>44202</c:v>
                </c:pt>
                <c:pt idx="311">
                  <c:v>44203</c:v>
                </c:pt>
                <c:pt idx="312">
                  <c:v>44204</c:v>
                </c:pt>
                <c:pt idx="313">
                  <c:v>44205</c:v>
                </c:pt>
                <c:pt idx="314">
                  <c:v>44206</c:v>
                </c:pt>
                <c:pt idx="315">
                  <c:v>44207</c:v>
                </c:pt>
                <c:pt idx="316">
                  <c:v>44208</c:v>
                </c:pt>
                <c:pt idx="317">
                  <c:v>44209</c:v>
                </c:pt>
                <c:pt idx="318">
                  <c:v>44210</c:v>
                </c:pt>
                <c:pt idx="319">
                  <c:v>44211</c:v>
                </c:pt>
                <c:pt idx="320">
                  <c:v>44212</c:v>
                </c:pt>
                <c:pt idx="321">
                  <c:v>44213</c:v>
                </c:pt>
                <c:pt idx="322">
                  <c:v>44214</c:v>
                </c:pt>
                <c:pt idx="323">
                  <c:v>44215</c:v>
                </c:pt>
                <c:pt idx="324">
                  <c:v>44216</c:v>
                </c:pt>
                <c:pt idx="325">
                  <c:v>44217</c:v>
                </c:pt>
                <c:pt idx="326">
                  <c:v>44218</c:v>
                </c:pt>
                <c:pt idx="327">
                  <c:v>44219</c:v>
                </c:pt>
                <c:pt idx="328">
                  <c:v>44220</c:v>
                </c:pt>
                <c:pt idx="329">
                  <c:v>44221</c:v>
                </c:pt>
                <c:pt idx="330">
                  <c:v>44222</c:v>
                </c:pt>
                <c:pt idx="331">
                  <c:v>44223</c:v>
                </c:pt>
                <c:pt idx="332">
                  <c:v>44224</c:v>
                </c:pt>
                <c:pt idx="333">
                  <c:v>44225</c:v>
                </c:pt>
                <c:pt idx="334">
                  <c:v>44226</c:v>
                </c:pt>
                <c:pt idx="335">
                  <c:v>44227</c:v>
                </c:pt>
                <c:pt idx="336">
                  <c:v>44228</c:v>
                </c:pt>
                <c:pt idx="337">
                  <c:v>44229</c:v>
                </c:pt>
                <c:pt idx="338">
                  <c:v>44230</c:v>
                </c:pt>
                <c:pt idx="339">
                  <c:v>44231</c:v>
                </c:pt>
                <c:pt idx="340">
                  <c:v>44232</c:v>
                </c:pt>
                <c:pt idx="341">
                  <c:v>44233</c:v>
                </c:pt>
                <c:pt idx="342">
                  <c:v>44234</c:v>
                </c:pt>
                <c:pt idx="343">
                  <c:v>44235</c:v>
                </c:pt>
                <c:pt idx="344">
                  <c:v>44236</c:v>
                </c:pt>
                <c:pt idx="345">
                  <c:v>44237</c:v>
                </c:pt>
                <c:pt idx="346">
                  <c:v>44238</c:v>
                </c:pt>
                <c:pt idx="347">
                  <c:v>44239</c:v>
                </c:pt>
                <c:pt idx="348">
                  <c:v>44240</c:v>
                </c:pt>
                <c:pt idx="349">
                  <c:v>44241</c:v>
                </c:pt>
                <c:pt idx="350">
                  <c:v>44242</c:v>
                </c:pt>
                <c:pt idx="351">
                  <c:v>44243</c:v>
                </c:pt>
                <c:pt idx="352">
                  <c:v>44244</c:v>
                </c:pt>
                <c:pt idx="353">
                  <c:v>44245</c:v>
                </c:pt>
                <c:pt idx="354">
                  <c:v>44246</c:v>
                </c:pt>
                <c:pt idx="355">
                  <c:v>44247</c:v>
                </c:pt>
                <c:pt idx="356">
                  <c:v>44248</c:v>
                </c:pt>
                <c:pt idx="357">
                  <c:v>44249</c:v>
                </c:pt>
                <c:pt idx="358">
                  <c:v>44250</c:v>
                </c:pt>
                <c:pt idx="359">
                  <c:v>44251</c:v>
                </c:pt>
                <c:pt idx="360">
                  <c:v>44252</c:v>
                </c:pt>
                <c:pt idx="361">
                  <c:v>44253</c:v>
                </c:pt>
                <c:pt idx="362">
                  <c:v>44254</c:v>
                </c:pt>
                <c:pt idx="363">
                  <c:v>44255</c:v>
                </c:pt>
                <c:pt idx="364">
                  <c:v>44256</c:v>
                </c:pt>
                <c:pt idx="365">
                  <c:v>44257</c:v>
                </c:pt>
                <c:pt idx="366">
                  <c:v>44258</c:v>
                </c:pt>
              </c:numCache>
            </c:numRef>
          </c:cat>
          <c:val>
            <c:numRef>
              <c:f>[0]!Number_of_healthcare_professionals_needed</c:f>
              <c:numCache>
                <c:formatCode>General</c:formatCode>
                <c:ptCount val="365"/>
                <c:pt idx="0">
                  <c:v>0</c:v>
                </c:pt>
                <c:pt idx="1">
                  <c:v>2.4439919681364938E-2</c:v>
                </c:pt>
                <c:pt idx="2">
                  <c:v>5.8528539921179783E-2</c:v>
                </c:pt>
                <c:pt idx="3">
                  <c:v>0.10560990967272904</c:v>
                </c:pt>
                <c:pt idx="4">
                  <c:v>0.17099868621009107</c:v>
                </c:pt>
                <c:pt idx="5">
                  <c:v>0.26218449097482011</c:v>
                </c:pt>
                <c:pt idx="6">
                  <c:v>0.38971789403917284</c:v>
                </c:pt>
                <c:pt idx="7">
                  <c:v>0.56845698303457759</c:v>
                </c:pt>
                <c:pt idx="8">
                  <c:v>0.8193202729634711</c:v>
                </c:pt>
                <c:pt idx="9">
                  <c:v>1.1717497525132476</c:v>
                </c:pt>
                <c:pt idx="10">
                  <c:v>1.6671681278424264</c:v>
                </c:pt>
                <c:pt idx="11">
                  <c:v>2.3188783230867376</c:v>
                </c:pt>
                <c:pt idx="12">
                  <c:v>3.1582452624729402</c:v>
                </c:pt>
                <c:pt idx="13">
                  <c:v>4.2153154826805705</c:v>
                </c:pt>
                <c:pt idx="14">
                  <c:v>5.5152471658965148</c:v>
                </c:pt>
                <c:pt idx="15">
                  <c:v>7.0738708051907055</c:v>
                </c:pt>
                <c:pt idx="16">
                  <c:v>8.8926938260432635</c:v>
                </c:pt>
                <c:pt idx="17">
                  <c:v>10.953894262726635</c:v>
                </c:pt>
                <c:pt idx="18">
                  <c:v>13.216064427480953</c:v>
                </c:pt>
                <c:pt idx="19">
                  <c:v>15.611606439519193</c:v>
                </c:pt>
                <c:pt idx="20">
                  <c:v>18.046683961628883</c:v>
                </c:pt>
                <c:pt idx="21">
                  <c:v>20.902726071034159</c:v>
                </c:pt>
                <c:pt idx="22">
                  <c:v>24.241567870906923</c:v>
                </c:pt>
                <c:pt idx="23">
                  <c:v>28.1340944869407</c:v>
                </c:pt>
                <c:pt idx="24">
                  <c:v>32.661033681792851</c:v>
                </c:pt>
                <c:pt idx="25">
                  <c:v>37.913680410077212</c:v>
                </c:pt>
                <c:pt idx="26">
                  <c:v>43.994477659998473</c:v>
                </c:pt>
                <c:pt idx="27">
                  <c:v>51.017350641154884</c:v>
                </c:pt>
                <c:pt idx="28">
                  <c:v>59.10765812202947</c:v>
                </c:pt>
                <c:pt idx="29">
                  <c:v>68.401585814159205</c:v>
                </c:pt>
                <c:pt idx="30">
                  <c:v>79.04476363330329</c:v>
                </c:pt>
                <c:pt idx="31">
                  <c:v>91.189844794892949</c:v>
                </c:pt>
                <c:pt idx="32">
                  <c:v>104.99274611243038</c:v>
                </c:pt>
                <c:pt idx="33">
                  <c:v>120.60722536651321</c:v>
                </c:pt>
                <c:pt idx="34">
                  <c:v>138.17747758127237</c:v>
                </c:pt>
                <c:pt idx="35">
                  <c:v>157.82848679329862</c:v>
                </c:pt>
                <c:pt idx="36">
                  <c:v>179.65399681690175</c:v>
                </c:pt>
                <c:pt idx="37">
                  <c:v>203.70218810251296</c:v>
                </c:pt>
                <c:pt idx="38">
                  <c:v>229.9594875296024</c:v>
                </c:pt>
                <c:pt idx="39">
                  <c:v>258.33339828392502</c:v>
                </c:pt>
                <c:pt idx="40">
                  <c:v>288.63579361878061</c:v>
                </c:pt>
                <c:pt idx="41">
                  <c:v>320.56870390102443</c:v>
                </c:pt>
                <c:pt idx="42">
                  <c:v>353.71512060775677</c:v>
                </c:pt>
                <c:pt idx="43">
                  <c:v>387.53757472341209</c:v>
                </c:pt>
                <c:pt idx="44">
                  <c:v>421.38702993604755</c:v>
                </c:pt>
                <c:pt idx="45">
                  <c:v>454.52380803436608</c:v>
                </c:pt>
                <c:pt idx="46">
                  <c:v>486.15079303241964</c:v>
                </c:pt>
                <c:pt idx="47">
                  <c:v>515.45718678870264</c:v>
                </c:pt>
                <c:pt idx="48">
                  <c:v>541.66897272844892</c:v>
                </c:pt>
                <c:pt idx="49">
                  <c:v>564.10050625412146</c:v>
                </c:pt>
                <c:pt idx="50">
                  <c:v>582.20082280460895</c:v>
                </c:pt>
                <c:pt idx="51">
                  <c:v>595.58868284514438</c:v>
                </c:pt>
                <c:pt idx="52">
                  <c:v>604.07205485135694</c:v>
                </c:pt>
                <c:pt idx="53">
                  <c:v>607.65028661901817</c:v>
                </c:pt>
                <c:pt idx="54">
                  <c:v>606.49998604891039</c:v>
                </c:pt>
                <c:pt idx="55">
                  <c:v>600.94795011967699</c:v>
                </c:pt>
                <c:pt idx="56">
                  <c:v>591.43587048095071</c:v>
                </c:pt>
                <c:pt idx="57">
                  <c:v>578.4818566373267</c:v>
                </c:pt>
                <c:pt idx="58">
                  <c:v>562.64321250744445</c:v>
                </c:pt>
                <c:pt idx="59">
                  <c:v>544.48372630750293</c:v>
                </c:pt>
                <c:pt idx="60">
                  <c:v>524.54737110557323</c:v>
                </c:pt>
                <c:pt idx="61">
                  <c:v>503.33906968948668</c:v>
                </c:pt>
                <c:pt idx="62">
                  <c:v>481.31222909224397</c:v>
                </c:pt>
                <c:pt idx="63">
                  <c:v>458.86215019493721</c:v>
                </c:pt>
                <c:pt idx="64">
                  <c:v>436.32413266990989</c:v>
                </c:pt>
                <c:pt idx="65">
                  <c:v>413.97504830079498</c:v>
                </c:pt>
                <c:pt idx="66">
                  <c:v>392.03726078451592</c:v>
                </c:pt>
                <c:pt idx="67">
                  <c:v>370.6839535367863</c:v>
                </c:pt>
                <c:pt idx="68">
                  <c:v>350.04513473844617</c:v>
                </c:pt>
                <c:pt idx="69">
                  <c:v>330.21378686969871</c:v>
                </c:pt>
                <c:pt idx="70">
                  <c:v>311.25179850865646</c:v>
                </c:pt>
                <c:pt idx="71">
                  <c:v>293.19545278289235</c:v>
                </c:pt>
                <c:pt idx="72">
                  <c:v>276.06035004580394</c:v>
                </c:pt>
                <c:pt idx="73">
                  <c:v>259.84571617902139</c:v>
                </c:pt>
                <c:pt idx="74">
                  <c:v>244.53809783960045</c:v>
                </c:pt>
                <c:pt idx="75">
                  <c:v>230.11447747305985</c:v>
                </c:pt>
                <c:pt idx="76">
                  <c:v>216.54485888581883</c:v>
                </c:pt>
                <c:pt idx="77">
                  <c:v>203.7943826313298</c:v>
                </c:pt>
                <c:pt idx="78">
                  <c:v>191.82503254194788</c:v>
                </c:pt>
                <c:pt idx="79">
                  <c:v>180.5969927669087</c:v>
                </c:pt>
                <c:pt idx="80">
                  <c:v>170.06971033218778</c:v>
                </c:pt>
                <c:pt idx="81">
                  <c:v>160.20271268231167</c:v>
                </c:pt>
                <c:pt idx="82">
                  <c:v>150.95622367196674</c:v>
                </c:pt>
                <c:pt idx="83">
                  <c:v>142.29161553929552</c:v>
                </c:pt>
                <c:pt idx="84">
                  <c:v>134.17172880685652</c:v>
                </c:pt>
                <c:pt idx="85">
                  <c:v>126.56108697769541</c:v>
                </c:pt>
                <c:pt idx="86">
                  <c:v>119.42602838964795</c:v>
                </c:pt>
                <c:pt idx="87">
                  <c:v>112.7347736699591</c:v>
                </c:pt>
                <c:pt idx="88">
                  <c:v>106.45744386878776</c:v>
                </c:pt>
                <c:pt idx="89">
                  <c:v>100.56604149911361</c:v>
                </c:pt>
                <c:pt idx="90">
                  <c:v>95.034404317903636</c:v>
                </c:pt>
                <c:pt idx="91">
                  <c:v>89.838139692645711</c:v>
                </c:pt>
                <c:pt idx="92">
                  <c:v>84.954545753619044</c:v>
                </c:pt>
                <c:pt idx="93">
                  <c:v>80.36252418452294</c:v>
                </c:pt>
                <c:pt idx="94">
                  <c:v>76.042488406306504</c:v>
                </c:pt>
                <c:pt idx="95">
                  <c:v>71.97627002061077</c:v>
                </c:pt>
                <c:pt idx="96">
                  <c:v>68.147025664874747</c:v>
                </c:pt>
                <c:pt idx="97">
                  <c:v>64.539145860616856</c:v>
                </c:pt>
                <c:pt idx="98">
                  <c:v>61.138166984002048</c:v>
                </c:pt>
                <c:pt idx="99">
                  <c:v>57.930687131923463</c:v>
                </c:pt>
                <c:pt idx="100">
                  <c:v>54.904286379393589</c:v>
                </c:pt>
                <c:pt idx="101">
                  <c:v>52.047451710034672</c:v>
                </c:pt>
                <c:pt idx="102">
                  <c:v>49.34950673847198</c:v>
                </c:pt>
                <c:pt idx="103">
                  <c:v>46.800546221256553</c:v>
                </c:pt>
                <c:pt idx="104">
                  <c:v>44.391375263218414</c:v>
                </c:pt>
                <c:pt idx="105">
                  <c:v>42.113453062062867</c:v>
                </c:pt>
                <c:pt idx="106">
                  <c:v>39.958840990037444</c:v>
                </c:pt>
                <c:pt idx="107">
                  <c:v>37.920154783144433</c:v>
                </c:pt>
                <c:pt idx="108">
                  <c:v>35.990520592052064</c:v>
                </c:pt>
                <c:pt idx="109">
                  <c:v>34.163534641682269</c:v>
                </c:pt>
                <c:pt idx="110">
                  <c:v>32.433226246124327</c:v>
                </c:pt>
                <c:pt idx="111">
                  <c:v>30.794023930218433</c:v>
                </c:pt>
                <c:pt idx="112">
                  <c:v>29.240724417432556</c:v>
                </c:pt>
                <c:pt idx="113">
                  <c:v>27.768464254397543</c:v>
                </c:pt>
                <c:pt idx="114">
                  <c:v>26.372693854793326</c:v>
                </c:pt>
                <c:pt idx="115">
                  <c:v>25.049153758525705</c:v>
                </c:pt>
                <c:pt idx="116">
                  <c:v>23.793852915786534</c:v>
                </c:pt>
                <c:pt idx="117">
                  <c:v>22.603048819271546</c:v>
                </c:pt>
                <c:pt idx="118">
                  <c:v>21.473229321259396</c:v>
                </c:pt>
                <c:pt idx="119">
                  <c:v>20.401095985234893</c:v>
                </c:pt>
                <c:pt idx="120">
                  <c:v>19.383548834131265</c:v>
                </c:pt>
                <c:pt idx="121">
                  <c:v>18.417672368984107</c:v>
                </c:pt>
                <c:pt idx="122">
                  <c:v>17.500722742782163</c:v>
                </c:pt>
                <c:pt idx="123">
                  <c:v>16.6301159845444</c:v>
                </c:pt>
                <c:pt idx="124">
                  <c:v>15.803417178148898</c:v>
                </c:pt>
                <c:pt idx="125">
                  <c:v>15.018330509199343</c:v>
                </c:pt>
                <c:pt idx="126">
                  <c:v>14.272690101265736</c:v>
                </c:pt>
                <c:pt idx="127">
                  <c:v>13.564451570209238</c:v>
                </c:pt>
                <c:pt idx="128">
                  <c:v>12.891684232034144</c:v>
                </c:pt>
                <c:pt idx="129">
                  <c:v>12.252563905843195</c:v>
                </c:pt>
                <c:pt idx="130">
                  <c:v>11.645366259047073</c:v>
                </c:pt>
                <c:pt idx="131">
                  <c:v>11.068460647036368</c:v>
                </c:pt>
                <c:pt idx="132">
                  <c:v>10.520304404104726</c:v>
                </c:pt>
                <c:pt idx="133">
                  <c:v>9.9994375465554342</c:v>
                </c:pt>
                <c:pt idx="134">
                  <c:v>9.5044778526663851</c:v>
                </c:pt>
                <c:pt idx="135">
                  <c:v>9.0341162875665635</c:v>
                </c:pt>
                <c:pt idx="136">
                  <c:v>8.5871127441236119</c:v>
                </c:pt>
                <c:pt idx="137">
                  <c:v>8.1622920736868405</c:v>
                </c:pt>
                <c:pt idx="138">
                  <c:v>7.7585403830025053</c:v>
                </c:pt>
                <c:pt idx="139">
                  <c:v>7.3748015758441055</c:v>
                </c:pt>
                <c:pt idx="140">
                  <c:v>7.0100741199036145</c:v>
                </c:pt>
                <c:pt idx="141">
                  <c:v>6.6634080212923372</c:v>
                </c:pt>
                <c:pt idx="142">
                  <c:v>6.3339019906221177</c:v>
                </c:pt>
                <c:pt idx="143">
                  <c:v>6.0207007860974118</c:v>
                </c:pt>
                <c:pt idx="144">
                  <c:v>5.7229927203622033</c:v>
                </c:pt>
                <c:pt idx="145">
                  <c:v>5.4400073190284859</c:v>
                </c:pt>
                <c:pt idx="146">
                  <c:v>5.1710131198778653</c:v>
                </c:pt>
                <c:pt idx="147">
                  <c:v>4.9153156026871914</c:v>
                </c:pt>
                <c:pt idx="148">
                  <c:v>4.6722552404937874</c:v>
                </c:pt>
                <c:pt idx="149">
                  <c:v>4.4412056638958264</c:v>
                </c:pt>
                <c:pt idx="150">
                  <c:v>4.221571930687074</c:v>
                </c:pt>
                <c:pt idx="151">
                  <c:v>4.0127888937610932</c:v>
                </c:pt>
                <c:pt idx="152">
                  <c:v>3.8143196607942902</c:v>
                </c:pt>
                <c:pt idx="153">
                  <c:v>3.6256541397374313</c:v>
                </c:pt>
                <c:pt idx="154">
                  <c:v>3.4463076646157114</c:v>
                </c:pt>
                <c:pt idx="155">
                  <c:v>3.2758196965643971</c:v>
                </c:pt>
                <c:pt idx="156">
                  <c:v>3.1137525954144842</c:v>
                </c:pt>
                <c:pt idx="157">
                  <c:v>2.9596904574945797</c:v>
                </c:pt>
                <c:pt idx="158">
                  <c:v>2.8132380156354189</c:v>
                </c:pt>
                <c:pt idx="159">
                  <c:v>2.6740195976551107</c:v>
                </c:pt>
                <c:pt idx="160">
                  <c:v>2.5416781398690813</c:v>
                </c:pt>
                <c:pt idx="161">
                  <c:v>2.4158742524115198</c:v>
                </c:pt>
                <c:pt idx="162">
                  <c:v>2.296285333377202</c:v>
                </c:pt>
                <c:pt idx="163">
                  <c:v>2.1826047289961927</c:v>
                </c:pt>
                <c:pt idx="164">
                  <c:v>2.0745409372399215</c:v>
                </c:pt>
                <c:pt idx="165">
                  <c:v>1.9718168524290618</c:v>
                </c:pt>
                <c:pt idx="166">
                  <c:v>1.8741690485704929</c:v>
                </c:pt>
                <c:pt idx="167">
                  <c:v>1.7813470992962095</c:v>
                </c:pt>
                <c:pt idx="168">
                  <c:v>1.693112932410578</c:v>
                </c:pt>
                <c:pt idx="169">
                  <c:v>1.6092402171758868</c:v>
                </c:pt>
                <c:pt idx="170">
                  <c:v>1.5295137825806291</c:v>
                </c:pt>
                <c:pt idx="171">
                  <c:v>1.4537290649405727</c:v>
                </c:pt>
                <c:pt idx="172">
                  <c:v>1.381691583281123</c:v>
                </c:pt>
                <c:pt idx="173">
                  <c:v>1.31321644104034</c:v>
                </c:pt>
                <c:pt idx="174">
                  <c:v>1.24812785271716</c:v>
                </c:pt>
                <c:pt idx="175">
                  <c:v>1.1862586941678976</c:v>
                </c:pt>
                <c:pt idx="176">
                  <c:v>1.127450075328154</c:v>
                </c:pt>
                <c:pt idx="177">
                  <c:v>1.0715509342055343</c:v>
                </c:pt>
                <c:pt idx="178">
                  <c:v>1.0184176510531173</c:v>
                </c:pt>
                <c:pt idx="179">
                  <c:v>0.96791368169350855</c:v>
                </c:pt>
                <c:pt idx="180">
                  <c:v>0.91990920901963935</c:v>
                </c:pt>
                <c:pt idx="181">
                  <c:v>0.87428081175104999</c:v>
                </c:pt>
                <c:pt idx="182">
                  <c:v>0.83091114957423107</c:v>
                </c:pt>
                <c:pt idx="183">
                  <c:v>0.78968866384158443</c:v>
                </c:pt>
                <c:pt idx="184">
                  <c:v>0.75050729304767838</c:v>
                </c:pt>
                <c:pt idx="185">
                  <c:v>0.71326620234244797</c:v>
                </c:pt>
                <c:pt idx="186">
                  <c:v>0.67786952637949549</c:v>
                </c:pt>
                <c:pt idx="187">
                  <c:v>0.64422612483454655</c:v>
                </c:pt>
                <c:pt idx="188">
                  <c:v>0.61224934996311287</c:v>
                </c:pt>
                <c:pt idx="189">
                  <c:v>0.58185682559903695</c:v>
                </c:pt>
                <c:pt idx="190">
                  <c:v>0.55297023702636305</c:v>
                </c:pt>
                <c:pt idx="191">
                  <c:v>0.5255151311856604</c:v>
                </c:pt>
                <c:pt idx="192">
                  <c:v>0.49942072670354315</c:v>
                </c:pt>
                <c:pt idx="193">
                  <c:v>0.47461973325986456</c:v>
                </c:pt>
                <c:pt idx="194">
                  <c:v>0.45104817983159645</c:v>
                </c:pt>
                <c:pt idx="195">
                  <c:v>0.42864525137569393</c:v>
                </c:pt>
                <c:pt idx="196">
                  <c:v>0.407353133534961</c:v>
                </c:pt>
                <c:pt idx="197">
                  <c:v>0.38711686497197784</c:v>
                </c:pt>
                <c:pt idx="198">
                  <c:v>0.36788419695577906</c:v>
                </c:pt>
                <c:pt idx="199">
                  <c:v>0.34960545984453423</c:v>
                </c:pt>
                <c:pt idx="200">
                  <c:v>0.33223343612537232</c:v>
                </c:pt>
                <c:pt idx="201">
                  <c:v>0.31572323968935256</c:v>
                </c:pt>
                <c:pt idx="202">
                  <c:v>0.30003220103524653</c:v>
                </c:pt>
                <c:pt idx="203">
                  <c:v>0.28511975811121221</c:v>
                </c:pt>
                <c:pt idx="204">
                  <c:v>0.27094735251769819</c:v>
                </c:pt>
                <c:pt idx="205">
                  <c:v>0.25747833080856625</c:v>
                </c:pt>
                <c:pt idx="206">
                  <c:v>0.24467785064039158</c:v>
                </c:pt>
                <c:pt idx="207">
                  <c:v>0.23251279153219104</c:v>
                </c:pt>
                <c:pt idx="208">
                  <c:v>0.22095167000951088</c:v>
                </c:pt>
                <c:pt idx="209">
                  <c:v>0.20996455891798083</c:v>
                </c:pt>
                <c:pt idx="210">
                  <c:v>0.19952301070185344</c:v>
                </c:pt>
                <c:pt idx="211">
                  <c:v>0.18959998445324708</c:v>
                </c:pt>
                <c:pt idx="212">
                  <c:v>0.18016977654717273</c:v>
                </c:pt>
                <c:pt idx="213">
                  <c:v>0.17120795468666539</c:v>
                </c:pt>
                <c:pt idx="214">
                  <c:v>0.16269129519080142</c:v>
                </c:pt>
                <c:pt idx="215">
                  <c:v>0.15459772336654767</c:v>
                </c:pt>
                <c:pt idx="216">
                  <c:v>0.14690625681345076</c:v>
                </c:pt>
                <c:pt idx="217">
                  <c:v>0.13959695151715168</c:v>
                </c:pt>
                <c:pt idx="218">
                  <c:v>0.13265085059513518</c:v>
                </c:pt>
                <c:pt idx="219">
                  <c:v>0.12604993556458674</c:v>
                </c:pt>
                <c:pt idx="220">
                  <c:v>0.11977708000859004</c:v>
                </c:pt>
                <c:pt idx="221">
                  <c:v>0.11381600552316384</c:v>
                </c:pt>
                <c:pt idx="222">
                  <c:v>0.10815123983314391</c:v>
                </c:pt>
                <c:pt idx="223">
                  <c:v>0.10276807697050545</c:v>
                </c:pt>
                <c:pt idx="224">
                  <c:v>9.7652539413890557E-2</c:v>
                </c:pt>
                <c:pt idx="225">
                  <c:v>9.2791342093172594E-2</c:v>
                </c:pt>
                <c:pt idx="226">
                  <c:v>8.8171858167391856E-2</c:v>
                </c:pt>
                <c:pt idx="227">
                  <c:v>8.3782086489072052E-2</c:v>
                </c:pt>
                <c:pt idx="228">
                  <c:v>7.9610620672028842E-2</c:v>
                </c:pt>
                <c:pt idx="229">
                  <c:v>7.5646619683999564E-2</c:v>
                </c:pt>
                <c:pt idx="230">
                  <c:v>7.1879779889086018E-2</c:v>
                </c:pt>
                <c:pt idx="231">
                  <c:v>6.8300308468881257E-2</c:v>
                </c:pt>
                <c:pt idx="232">
                  <c:v>6.4898898154430035E-2</c:v>
                </c:pt>
                <c:pt idx="233">
                  <c:v>6.1666703204630184E-2</c:v>
                </c:pt>
                <c:pt idx="234">
                  <c:v>5.8595316569871658E-2</c:v>
                </c:pt>
                <c:pt idx="235">
                  <c:v>5.5676748182390545E-2</c:v>
                </c:pt>
                <c:pt idx="236">
                  <c:v>5.2903404318288355E-2</c:v>
                </c:pt>
                <c:pt idx="237">
                  <c:v>5.0268067978147445E-2</c:v>
                </c:pt>
                <c:pt idx="238">
                  <c:v>4.776388023631805E-2</c:v>
                </c:pt>
                <c:pt idx="239">
                  <c:v>4.5384322511211973E-2</c:v>
                </c:pt>
                <c:pt idx="240">
                  <c:v>4.3123199711148301E-2</c:v>
                </c:pt>
                <c:pt idx="241">
                  <c:v>4.0974624212789183E-2</c:v>
                </c:pt>
                <c:pt idx="242">
                  <c:v>3.8933000631039015E-2</c:v>
                </c:pt>
                <c:pt idx="243">
                  <c:v>3.6993011341531927E-2</c:v>
                </c:pt>
                <c:pt idx="244">
                  <c:v>3.5149602718561455E-2</c:v>
                </c:pt>
                <c:pt idx="245">
                  <c:v>3.3397972053269991E-2</c:v>
                </c:pt>
                <c:pt idx="246">
                  <c:v>3.1733555118497826E-2</c:v>
                </c:pt>
                <c:pt idx="247">
                  <c:v>3.0152014348466705E-2</c:v>
                </c:pt>
                <c:pt idx="248">
                  <c:v>2.86492276029796E-2</c:v>
                </c:pt>
                <c:pt idx="249">
                  <c:v>2.7221277487368065E-2</c:v>
                </c:pt>
                <c:pt idx="250">
                  <c:v>2.5864441200668702E-2</c:v>
                </c:pt>
                <c:pt idx="251">
                  <c:v>2.4575180886043047E-2</c:v>
                </c:pt>
                <c:pt idx="252">
                  <c:v>2.3350134458665312E-2</c:v>
                </c:pt>
                <c:pt idx="253">
                  <c:v>2.2186106887526025E-2</c:v>
                </c:pt>
                <c:pt idx="254">
                  <c:v>2.1080061908697757E-2</c:v>
                </c:pt>
                <c:pt idx="255">
                  <c:v>2.0029114148810565E-2</c:v>
                </c:pt>
                <c:pt idx="256">
                  <c:v>1.9030521638506725E-2</c:v>
                </c:pt>
                <c:pt idx="257">
                  <c:v>1.8081678696539177E-2</c:v>
                </c:pt>
                <c:pt idx="258">
                  <c:v>1.7180109166291594E-2</c:v>
                </c:pt>
                <c:pt idx="259">
                  <c:v>1.632345998721723E-2</c:v>
                </c:pt>
                <c:pt idx="260">
                  <c:v>1.5509495084813946E-2</c:v>
                </c:pt>
                <c:pt idx="261">
                  <c:v>1.4736089563206359E-2</c:v>
                </c:pt>
                <c:pt idx="262">
                  <c:v>1.4001224185521272E-2</c:v>
                </c:pt>
                <c:pt idx="263">
                  <c:v>1.3302980127686525E-2</c:v>
                </c:pt>
                <c:pt idx="264">
                  <c:v>1.2639533992385652E-2</c:v>
                </c:pt>
                <c:pt idx="265">
                  <c:v>1.2009153069979238E-2</c:v>
                </c:pt>
                <c:pt idx="266">
                  <c:v>1.1410190834464191E-2</c:v>
                </c:pt>
                <c:pt idx="267">
                  <c:v>1.0841082662705205E-2</c:v>
                </c:pt>
                <c:pt idx="268">
                  <c:v>1.0300341765887138E-2</c:v>
                </c:pt>
                <c:pt idx="269">
                  <c:v>9.7865553227336009E-3</c:v>
                </c:pt>
                <c:pt idx="270">
                  <c:v>9.2983808045285429E-3</c:v>
                </c:pt>
                <c:pt idx="271">
                  <c:v>8.8345424823920091E-3</c:v>
                </c:pt>
                <c:pt idx="272">
                  <c:v>8.3938281078229319E-3</c:v>
                </c:pt>
                <c:pt idx="273">
                  <c:v>7.9750857579113463E-3</c:v>
                </c:pt>
                <c:pt idx="274">
                  <c:v>7.5772208371093731E-3</c:v>
                </c:pt>
                <c:pt idx="275">
                  <c:v>7.1991932277549429E-3</c:v>
                </c:pt>
                <c:pt idx="276">
                  <c:v>6.84001458200205E-3</c:v>
                </c:pt>
                <c:pt idx="277">
                  <c:v>6.4987457482060624E-3</c:v>
                </c:pt>
                <c:pt idx="278">
                  <c:v>6.1744943249661217E-3</c:v>
                </c:pt>
                <c:pt idx="279">
                  <c:v>5.8664123367166256E-3</c:v>
                </c:pt>
                <c:pt idx="280">
                  <c:v>5.5736940245871324E-3</c:v>
                </c:pt>
                <c:pt idx="281">
                  <c:v>5.2955737470515912E-3</c:v>
                </c:pt>
                <c:pt idx="282">
                  <c:v>5.0313239847942044E-3</c:v>
                </c:pt>
                <c:pt idx="283">
                  <c:v>4.7802534446055389E-3</c:v>
                </c:pt>
                <c:pt idx="284">
                  <c:v>4.5417052575785826E-3</c:v>
                </c:pt>
                <c:pt idx="285">
                  <c:v>4.3150552666420842E-3</c:v>
                </c:pt>
                <c:pt idx="286">
                  <c:v>4.0997103992964122E-3</c:v>
                </c:pt>
                <c:pt idx="287">
                  <c:v>3.8951071211093635E-3</c:v>
                </c:pt>
                <c:pt idx="288">
                  <c:v>3.7007099660733896E-3</c:v>
                </c:pt>
                <c:pt idx="289">
                  <c:v>3.516010140050119E-3</c:v>
                </c:pt>
                <c:pt idx="290">
                  <c:v>3.3405241934840318E-3</c:v>
                </c:pt>
                <c:pt idx="291">
                  <c:v>3.1737927601903069E-3</c:v>
                </c:pt>
                <c:pt idx="292">
                  <c:v>3.0153793587976915E-3</c:v>
                </c:pt>
                <c:pt idx="293">
                  <c:v>2.8648692537417198E-3</c:v>
                </c:pt>
                <c:pt idx="294">
                  <c:v>2.7218683728901312E-3</c:v>
                </c:pt>
                <c:pt idx="295">
                  <c:v>2.5860022790229497E-3</c:v>
                </c:pt>
                <c:pt idx="296">
                  <c:v>2.4569151923563748E-3</c:v>
                </c:pt>
                <c:pt idx="297">
                  <c:v>2.3342690617625369E-3</c:v>
                </c:pt>
                <c:pt idx="298">
                  <c:v>2.21774268210261E-3</c:v>
                </c:pt>
                <c:pt idx="299">
                  <c:v>2.1070308555097036E-3</c:v>
                </c:pt>
                <c:pt idx="300">
                  <c:v>2.0018435943337594E-3</c:v>
                </c:pt>
                <c:pt idx="301">
                  <c:v>1.9019053637757469E-3</c:v>
                </c:pt>
                <c:pt idx="302">
                  <c:v>1.8069543621556988E-3</c:v>
                </c:pt>
                <c:pt idx="303">
                  <c:v>1.7167418369932296E-3</c:v>
                </c:pt>
                <c:pt idx="304">
                  <c:v>1.6310314351578167E-3</c:v>
                </c:pt>
                <c:pt idx="305">
                  <c:v>1.5495985852716002E-3</c:v>
                </c:pt>
                <c:pt idx="306">
                  <c:v>1.4722299108709883E-3</c:v>
                </c:pt>
                <c:pt idx="307">
                  <c:v>1.3987226728396258E-3</c:v>
                </c:pt>
                <c:pt idx="308">
                  <c:v>1.3288842394365786E-3</c:v>
                </c:pt>
                <c:pt idx="309">
                  <c:v>1.2625315828490183E-3</c:v>
                </c:pt>
                <c:pt idx="310">
                  <c:v>1.1994908007354848E-3</c:v>
                </c:pt>
                <c:pt idx="311">
                  <c:v>1.139596661523769E-3</c:v>
                </c:pt>
                <c:pt idx="312">
                  <c:v>1.0826921724596331E-3</c:v>
                </c:pt>
                <c:pt idx="313">
                  <c:v>1.0286281690943804E-3</c:v>
                </c:pt>
                <c:pt idx="314">
                  <c:v>9.7726292516594647E-4</c:v>
                </c:pt>
                <c:pt idx="315">
                  <c:v>9.2846178201564592E-4</c:v>
                </c:pt>
                <c:pt idx="316">
                  <c:v>8.8209679633476275E-4</c:v>
                </c:pt>
                <c:pt idx="317">
                  <c:v>8.3804640553270459E-4</c:v>
                </c:pt>
                <c:pt idx="318">
                  <c:v>7.9619510969200686E-4</c:v>
                </c:pt>
                <c:pt idx="319">
                  <c:v>7.5643316945845892E-4</c:v>
                </c:pt>
                <c:pt idx="320">
                  <c:v>7.1865631888740576E-4</c:v>
                </c:pt>
                <c:pt idx="321">
                  <c:v>6.8276549264922144E-4</c:v>
                </c:pt>
                <c:pt idx="322">
                  <c:v>6.4866656678502278E-4</c:v>
                </c:pt>
                <c:pt idx="323">
                  <c:v>6.1627011237016833E-4</c:v>
                </c:pt>
                <c:pt idx="324">
                  <c:v>5.8549116147486619E-4</c:v>
                </c:pt>
                <c:pt idx="325">
                  <c:v>5.562489848081599E-4</c:v>
                </c:pt>
                <c:pt idx="326">
                  <c:v>5.2846688034788813E-4</c:v>
                </c:pt>
                <c:pt idx="327">
                  <c:v>5.0207197257078637E-4</c:v>
                </c:pt>
                <c:pt idx="328">
                  <c:v>4.7699502167260644E-4</c:v>
                </c:pt>
                <c:pt idx="329">
                  <c:v>4.5317024230646241E-4</c:v>
                </c:pt>
                <c:pt idx="330">
                  <c:v>4.3053513130750774E-4</c:v>
                </c:pt>
                <c:pt idx="331">
                  <c:v>4.0903030405413349E-4</c:v>
                </c:pt>
                <c:pt idx="332">
                  <c:v>3.8859933891090026E-4</c:v>
                </c:pt>
                <c:pt idx="333">
                  <c:v>3.6918862951973111E-4</c:v>
                </c:pt>
                <c:pt idx="334">
                  <c:v>3.5074724438971901E-4</c:v>
                </c:pt>
                <c:pt idx="335">
                  <c:v>3.3322679349293553E-4</c:v>
                </c:pt>
                <c:pt idx="336">
                  <c:v>3.1658130150051853E-4</c:v>
                </c:pt>
                <c:pt idx="337">
                  <c:v>3.0076708736375047E-4</c:v>
                </c:pt>
                <c:pt idx="338">
                  <c:v>2.8574264989126436E-4</c:v>
                </c:pt>
                <c:pt idx="339">
                  <c:v>2.7146855897766041E-4</c:v>
                </c:pt>
                <c:pt idx="340">
                  <c:v>2.579073523599055E-4</c:v>
                </c:pt>
                <c:pt idx="341">
                  <c:v>2.4502343740678058E-4</c:v>
                </c:pt>
                <c:pt idx="342">
                  <c:v>2.3278299788811435E-4</c:v>
                </c:pt>
                <c:pt idx="343">
                  <c:v>2.2115390532590992E-4</c:v>
                </c:pt>
                <c:pt idx="344">
                  <c:v>2.1010563484431206E-4</c:v>
                </c:pt>
                <c:pt idx="345">
                  <c:v>1.996091851128501E-4</c:v>
                </c:pt>
                <c:pt idx="346">
                  <c:v>1.8963700237805149E-4</c:v>
                </c:pt>
                <c:pt idx="347">
                  <c:v>1.8016290821462955E-4</c:v>
                </c:pt>
                <c:pt idx="348">
                  <c:v>1.7116203095852856E-4</c:v>
                </c:pt>
                <c:pt idx="349">
                  <c:v>1.6261074042571514E-4</c:v>
                </c:pt>
                <c:pt idx="350">
                  <c:v>1.54486586039479E-4</c:v>
                </c:pt>
                <c:pt idx="351">
                  <c:v>1.4676823794561685E-4</c:v>
                </c:pt>
                <c:pt idx="352">
                  <c:v>1.3943543105162144E-4</c:v>
                </c:pt>
                <c:pt idx="353">
                  <c:v>1.324689119893953E-4</c:v>
                </c:pt>
                <c:pt idx="354">
                  <c:v>1.2585038852458492E-4</c:v>
                </c:pt>
                <c:pt idx="355">
                  <c:v>1.1956248165046023E-4</c:v>
                </c:pt>
                <c:pt idx="356">
                  <c:v>1.1358868001603038E-4</c:v>
                </c:pt>
                <c:pt idx="357">
                  <c:v>1.0791329658889158E-4</c:v>
                </c:pt>
                <c:pt idx="358">
                  <c:v>1.0252142757351857E-4</c:v>
                </c:pt>
                <c:pt idx="359">
                  <c:v>9.7398913278783211E-5</c:v>
                </c:pt>
                <c:pt idx="360">
                  <c:v>9.2532300974901836E-5</c:v>
                </c:pt>
                <c:pt idx="361">
                  <c:v>8.7908809634487301E-5</c:v>
                </c:pt>
                <c:pt idx="362">
                  <c:v>8.3516296391894282E-5</c:v>
                </c:pt>
                <c:pt idx="363">
                  <c:v>7.9343224702080865E-5</c:v>
                </c:pt>
                <c:pt idx="364">
                  <c:v>7.5378634059690164E-5</c:v>
                </c:pt>
              </c:numCache>
            </c:numRef>
          </c:val>
          <c:smooth val="0"/>
          <c:extLst>
            <c:ext xmlns:c16="http://schemas.microsoft.com/office/drawing/2014/chart" uri="{C3380CC4-5D6E-409C-BE32-E72D297353CC}">
              <c16:uniqueId val="{00000001-B339-44F8-B974-E060C01E1035}"/>
            </c:ext>
          </c:extLst>
        </c:ser>
        <c:dLbls>
          <c:showLegendKey val="0"/>
          <c:showVal val="0"/>
          <c:showCatName val="0"/>
          <c:showSerName val="0"/>
          <c:showPercent val="0"/>
          <c:showBubbleSize val="0"/>
        </c:dLbls>
        <c:marker val="1"/>
        <c:smooth val="0"/>
        <c:axId val="284086479"/>
        <c:axId val="497306207"/>
      </c:lineChart>
      <c:lineChart>
        <c:grouping val="standard"/>
        <c:varyColors val="0"/>
        <c:ser>
          <c:idx val="0"/>
          <c:order val="2"/>
          <c:tx>
            <c:strRef>
              <c:f>Calculation!$D$2</c:f>
              <c:strCache>
                <c:ptCount val="1"/>
                <c:pt idx="0">
                  <c:v>Weighted Infected Active</c:v>
                </c:pt>
              </c:strCache>
              <c:extLst xmlns:c15="http://schemas.microsoft.com/office/drawing/2012/chart"/>
            </c:strRef>
          </c:tx>
          <c:spPr>
            <a:ln w="22225" cap="rnd">
              <a:solidFill>
                <a:srgbClr val="00B0F0"/>
              </a:solidFill>
              <a:prstDash val="sys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[0]!Infected</c:f>
              <c:numCache>
                <c:formatCode>0</c:formatCode>
                <c:ptCount val="365"/>
                <c:pt idx="0">
                  <c:v>2.8171177467946475</c:v>
                </c:pt>
                <c:pt idx="1">
                  <c:v>3.9680592227829274</c:v>
                </c:pt>
                <c:pt idx="2">
                  <c:v>5.5891874334093652</c:v>
                </c:pt>
                <c:pt idx="3">
                  <c:v>7.8725516046957802</c:v>
                </c:pt>
                <c:pt idx="4">
                  <c:v>11.088611451733016</c:v>
                </c:pt>
                <c:pt idx="5">
                  <c:v>15.618218783856504</c:v>
                </c:pt>
                <c:pt idx="6">
                  <c:v>21.997612004910536</c:v>
                </c:pt>
                <c:pt idx="7">
                  <c:v>30.981687208843432</c:v>
                </c:pt>
                <c:pt idx="8">
                  <c:v>43.632908107966472</c:v>
                </c:pt>
                <c:pt idx="9">
                  <c:v>61.44612192808745</c:v>
                </c:pt>
                <c:pt idx="10">
                  <c:v>85.050217934263188</c:v>
                </c:pt>
                <c:pt idx="11">
                  <c:v>115.66892302515211</c:v>
                </c:pt>
                <c:pt idx="12">
                  <c:v>154.51551058069145</c:v>
                </c:pt>
                <c:pt idx="13">
                  <c:v>202.67014273131991</c:v>
                </c:pt>
                <c:pt idx="14">
                  <c:v>260.92324403670642</c:v>
                </c:pt>
                <c:pt idx="15">
                  <c:v>329.594265160693</c:v>
                </c:pt>
                <c:pt idx="16">
                  <c:v>408.34341575226887</c:v>
                </c:pt>
                <c:pt idx="17">
                  <c:v>496.00197268442219</c:v>
                </c:pt>
                <c:pt idx="18">
                  <c:v>590.45260968953983</c:v>
                </c:pt>
                <c:pt idx="19">
                  <c:v>688.59261073164191</c:v>
                </c:pt>
                <c:pt idx="20">
                  <c:v>802.7413361795069</c:v>
                </c:pt>
                <c:pt idx="21">
                  <c:v>935.40107404198454</c:v>
                </c:pt>
                <c:pt idx="22">
                  <c:v>1089.4261049403963</c:v>
                </c:pt>
                <c:pt idx="23">
                  <c:v>1268.0580519605012</c:v>
                </c:pt>
                <c:pt idx="24">
                  <c:v>1474.9593665014072</c:v>
                </c:pt>
                <c:pt idx="25">
                  <c:v>1714.2423123702447</c:v>
                </c:pt>
                <c:pt idx="26">
                  <c:v>1990.4898042462596</c:v>
                </c:pt>
                <c:pt idx="27">
                  <c:v>2308.7632201719407</c:v>
                </c:pt>
                <c:pt idx="28">
                  <c:v>2674.5908448724845</c:v>
                </c:pt>
                <c:pt idx="29">
                  <c:v>3093.9289550229482</c:v>
                </c:pt>
                <c:pt idx="30">
                  <c:v>3573.0858367879373</c:v>
                </c:pt>
                <c:pt idx="31">
                  <c:v>4118.597433386617</c:v>
                </c:pt>
                <c:pt idx="32">
                  <c:v>4737.0421910366431</c:v>
                </c:pt>
                <c:pt idx="33">
                  <c:v>5434.7825056412657</c:v>
                </c:pt>
                <c:pt idx="34">
                  <c:v>6217.6216530970387</c:v>
                </c:pt>
                <c:pt idx="35">
                  <c:v>7090.3690575232413</c:v>
                </c:pt>
                <c:pt idx="36">
                  <c:v>8056.3141265084205</c:v>
                </c:pt>
                <c:pt idx="37">
                  <c:v>9116.6204385767651</c:v>
                </c:pt>
                <c:pt idx="38">
                  <c:v>10269.668108280539</c:v>
                </c:pt>
                <c:pt idx="39">
                  <c:v>11510.392034097436</c:v>
                </c:pt>
                <c:pt idx="40">
                  <c:v>12829.685337948174</c:v>
                </c:pt>
                <c:pt idx="41">
                  <c:v>14213.956659658017</c:v>
                </c:pt>
                <c:pt idx="42">
                  <c:v>15644.941300339427</c:v>
                </c:pt>
                <c:pt idx="43">
                  <c:v>17099.86278315432</c:v>
                </c:pt>
                <c:pt idx="44">
                  <c:v>18552.017369414258</c:v>
                </c:pt>
                <c:pt idx="45">
                  <c:v>19971.807108922072</c:v>
                </c:pt>
                <c:pt idx="46">
                  <c:v>21328.180944445045</c:v>
                </c:pt>
                <c:pt idx="47">
                  <c:v>22590.369461705235</c:v>
                </c:pt>
                <c:pt idx="48">
                  <c:v>23729.734222772182</c:v>
                </c:pt>
                <c:pt idx="49">
                  <c:v>24721.515642435679</c:v>
                </c:pt>
                <c:pt idx="50">
                  <c:v>25546.267147304839</c:v>
                </c:pt>
                <c:pt idx="51">
                  <c:v>26190.809978977308</c:v>
                </c:pt>
                <c:pt idx="52">
                  <c:v>26648.621757700821</c:v>
                </c:pt>
                <c:pt idx="53">
                  <c:v>26919.662736077873</c:v>
                </c:pt>
                <c:pt idx="54">
                  <c:v>27009.724321034162</c:v>
                </c:pt>
                <c:pt idx="55">
                  <c:v>26929.438136626221</c:v>
                </c:pt>
                <c:pt idx="56">
                  <c:v>26693.103832094424</c:v>
                </c:pt>
                <c:pt idx="57">
                  <c:v>26317.483259636734</c:v>
                </c:pt>
                <c:pt idx="58">
                  <c:v>25820.677420416592</c:v>
                </c:pt>
                <c:pt idx="59">
                  <c:v>25221.162513610983</c:v>
                </c:pt>
                <c:pt idx="60">
                  <c:v>24537.022492170679</c:v>
                </c:pt>
                <c:pt idx="61">
                  <c:v>23785.383989051978</c:v>
                </c:pt>
                <c:pt idx="62">
                  <c:v>22982.037790697075</c:v>
                </c:pt>
                <c:pt idx="63">
                  <c:v>22141.218842937822</c:v>
                </c:pt>
                <c:pt idx="64">
                  <c:v>21275.512174136296</c:v>
                </c:pt>
                <c:pt idx="65">
                  <c:v>20395.852728466889</c:v>
                </c:pt>
                <c:pt idx="66">
                  <c:v>19511.590732670556</c:v>
                </c:pt>
                <c:pt idx="67">
                  <c:v>18630.599189920489</c:v>
                </c:pt>
                <c:pt idx="68">
                  <c:v>17759.405278765105</c:v>
                </c:pt>
                <c:pt idx="69">
                  <c:v>16903.332182945531</c:v>
                </c:pt>
                <c:pt idx="70">
                  <c:v>16066.641886679885</c:v>
                </c:pt>
                <c:pt idx="71">
                  <c:v>15252.672662073239</c:v>
                </c:pt>
                <c:pt idx="72">
                  <c:v>14463.967400390247</c:v>
                </c:pt>
                <c:pt idx="73">
                  <c:v>13702.390706532882</c:v>
                </c:pt>
                <c:pt idx="74">
                  <c:v>12969.233913384776</c:v>
                </c:pt>
                <c:pt idx="75">
                  <c:v>12265.308001310777</c:v>
                </c:pt>
                <c:pt idx="76">
                  <c:v>11591.024933220768</c:v>
                </c:pt>
                <c:pt idx="77">
                  <c:v>10946.468222652351</c:v>
                </c:pt>
                <c:pt idx="78">
                  <c:v>10331.453707646693</c:v>
                </c:pt>
                <c:pt idx="79">
                  <c:v>9745.5815565579069</c:v>
                </c:pt>
                <c:pt idx="80">
                  <c:v>9188.280519617545</c:v>
                </c:pt>
                <c:pt idx="81">
                  <c:v>8658.845387815496</c:v>
                </c:pt>
                <c:pt idx="82">
                  <c:v>8156.4685462626448</c:v>
                </c:pt>
                <c:pt idx="83">
                  <c:v>7680.2664246448476</c:v>
                </c:pt>
                <c:pt idx="84">
                  <c:v>7229.3015604525244</c:v>
                </c:pt>
                <c:pt idx="85">
                  <c:v>6802.6009062238772</c:v>
                </c:pt>
                <c:pt idx="86">
                  <c:v>6399.1709328952629</c:v>
                </c:pt>
                <c:pt idx="87">
                  <c:v>6018.0100089703492</c:v>
                </c:pt>
                <c:pt idx="88">
                  <c:v>5658.1184701688044</c:v>
                </c:pt>
                <c:pt idx="89">
                  <c:v>5318.5067365004543</c:v>
                </c:pt>
                <c:pt idx="90">
                  <c:v>4998.2017829981496</c:v>
                </c:pt>
                <c:pt idx="91">
                  <c:v>4696.2522261114618</c:v>
                </c:pt>
                <c:pt idx="92">
                  <c:v>4411.7322494054524</c:v>
                </c:pt>
                <c:pt idx="93">
                  <c:v>4143.7445590923426</c:v>
                </c:pt>
                <c:pt idx="94">
                  <c:v>3891.4225314324399</c:v>
                </c:pt>
                <c:pt idx="95">
                  <c:v>3653.9316895956094</c:v>
                </c:pt>
                <c:pt idx="96">
                  <c:v>3430.4706266466542</c:v>
                </c:pt>
                <c:pt idx="97">
                  <c:v>3220.2714734322203</c:v>
                </c:pt>
                <c:pt idx="98">
                  <c:v>3022.5999948819585</c:v>
                </c:pt>
                <c:pt idx="99">
                  <c:v>2836.7553852233377</c:v>
                </c:pt>
                <c:pt idx="100">
                  <c:v>2662.0698215257821</c:v>
                </c:pt>
                <c:pt idx="101">
                  <c:v>2497.9078255570371</c:v>
                </c:pt>
                <c:pt idx="102">
                  <c:v>2343.6654759125022</c:v>
                </c:pt>
                <c:pt idx="103">
                  <c:v>2198.7695055601848</c:v>
                </c:pt>
                <c:pt idx="104">
                  <c:v>2062.6763141528827</c:v>
                </c:pt>
                <c:pt idx="105">
                  <c:v>1934.8709195436668</c:v>
                </c:pt>
                <c:pt idx="106">
                  <c:v>1814.8658687713673</c:v>
                </c:pt>
                <c:pt idx="107">
                  <c:v>1702.2001252490199</c:v>
                </c:pt>
                <c:pt idx="108">
                  <c:v>1596.4379458959588</c:v>
                </c:pt>
                <c:pt idx="109">
                  <c:v>1497.1677594230885</c:v>
                </c:pt>
                <c:pt idx="110">
                  <c:v>1404.0010548424216</c:v>
                </c:pt>
                <c:pt idx="111">
                  <c:v>1316.5712874678588</c:v>
                </c:pt>
                <c:pt idx="112">
                  <c:v>1234.5328081547375</c:v>
                </c:pt>
                <c:pt idx="113">
                  <c:v>1157.5598202485128</c:v>
                </c:pt>
                <c:pt idx="114">
                  <c:v>1085.3453676419363</c:v>
                </c:pt>
                <c:pt idx="115">
                  <c:v>1017.6003564445028</c:v>
                </c:pt>
                <c:pt idx="116">
                  <c:v>954.05261202145846</c:v>
                </c:pt>
                <c:pt idx="117">
                  <c:v>894.44597253994846</c:v>
                </c:pt>
                <c:pt idx="118">
                  <c:v>838.53941964779631</c:v>
                </c:pt>
                <c:pt idx="119">
                  <c:v>786.10624648966268</c:v>
                </c:pt>
                <c:pt idx="120">
                  <c:v>736.93326292202482</c:v>
                </c:pt>
                <c:pt idx="121">
                  <c:v>690.82003751065656</c:v>
                </c:pt>
                <c:pt idx="122">
                  <c:v>647.57817567196071</c:v>
                </c:pt>
                <c:pt idx="123">
                  <c:v>607.03063314394763</c:v>
                </c:pt>
                <c:pt idx="124">
                  <c:v>569.01106383648812</c:v>
                </c:pt>
                <c:pt idx="125">
                  <c:v>533.36320100740011</c:v>
                </c:pt>
                <c:pt idx="126">
                  <c:v>499.94027063558383</c:v>
                </c:pt>
                <c:pt idx="127">
                  <c:v>468.60443581021832</c:v>
                </c:pt>
                <c:pt idx="128">
                  <c:v>439.22627092207182</c:v>
                </c:pt>
                <c:pt idx="129">
                  <c:v>411.68426442593778</c:v>
                </c:pt>
                <c:pt idx="130">
                  <c:v>385.86434893926224</c:v>
                </c:pt>
                <c:pt idx="131">
                  <c:v>361.6594574487662</c:v>
                </c:pt>
                <c:pt idx="132">
                  <c:v>338.96910441226606</c:v>
                </c:pt>
                <c:pt idx="133">
                  <c:v>317.69899056521274</c:v>
                </c:pt>
                <c:pt idx="134">
                  <c:v>297.76063026925391</c:v>
                </c:pt>
                <c:pt idx="135">
                  <c:v>279.07100027214307</c:v>
                </c:pt>
                <c:pt idx="136">
                  <c:v>261.552208783526</c:v>
                </c:pt>
                <c:pt idx="137">
                  <c:v>245.1311838086732</c:v>
                </c:pt>
                <c:pt idx="138">
                  <c:v>229.73937972135354</c:v>
                </c:pt>
                <c:pt idx="139">
                  <c:v>215.31250109716456</c:v>
                </c:pt>
                <c:pt idx="140">
                  <c:v>201.79024286924127</c:v>
                </c:pt>
                <c:pt idx="141">
                  <c:v>189.11604590894282</c:v>
                </c:pt>
                <c:pt idx="142">
                  <c:v>177.23686717453265</c:v>
                </c:pt>
                <c:pt idx="143">
                  <c:v>166.10296361074322</c:v>
                </c:pt>
                <c:pt idx="144">
                  <c:v>155.66768902123499</c:v>
                </c:pt>
                <c:pt idx="145">
                  <c:v>145.88730317414763</c:v>
                </c:pt>
                <c:pt idx="146">
                  <c:v>136.72079243806434</c:v>
                </c:pt>
                <c:pt idx="147">
                  <c:v>128.12970128166859</c:v>
                </c:pt>
                <c:pt idx="148">
                  <c:v>120.07797400509119</c:v>
                </c:pt>
                <c:pt idx="149">
                  <c:v>112.53180610437522</c:v>
                </c:pt>
                <c:pt idx="150">
                  <c:v>105.45950470259797</c:v>
                </c:pt>
                <c:pt idx="151">
                  <c:v>98.831357511963759</c:v>
                </c:pt>
                <c:pt idx="152">
                  <c:v>92.619509820622596</c:v>
                </c:pt>
                <c:pt idx="153">
                  <c:v>86.797849026083355</c:v>
                </c:pt>
                <c:pt idx="154">
                  <c:v>81.341896263895265</c:v>
                </c:pt>
                <c:pt idx="155">
                  <c:v>76.228704705794783</c:v>
                </c:pt>
                <c:pt idx="156">
                  <c:v>71.43676412578435</c:v>
                </c:pt>
                <c:pt idx="157">
                  <c:v>66.945911355662972</c:v>
                </c:pt>
                <c:pt idx="158">
                  <c:v>62.737246273402292</c:v>
                </c:pt>
                <c:pt idx="159">
                  <c:v>58.793052988497521</c:v>
                </c:pt>
                <c:pt idx="160">
                  <c:v>55.096725908062062</c:v>
                </c:pt>
                <c:pt idx="161">
                  <c:v>51.632700386021796</c:v>
                </c:pt>
                <c:pt idx="162">
                  <c:v>48.386387675342341</c:v>
                </c:pt>
                <c:pt idx="163">
                  <c:v>45.344113919835358</c:v>
                </c:pt>
                <c:pt idx="164">
                  <c:v>42.493062937780309</c:v>
                </c:pt>
                <c:pt idx="165">
                  <c:v>39.821222564409723</c:v>
                </c:pt>
                <c:pt idx="166">
                  <c:v>37.317334334280552</c:v>
                </c:pt>
                <c:pt idx="167">
                  <c:v>34.970846297732741</c:v>
                </c:pt>
                <c:pt idx="168">
                  <c:v>32.771868778058625</c:v>
                </c:pt>
                <c:pt idx="169">
                  <c:v>30.711132887711734</c:v>
                </c:pt>
                <c:pt idx="170">
                  <c:v>28.779951632908364</c:v>
                </c:pt>
                <c:pt idx="171">
                  <c:v>26.970183446355822</c:v>
                </c:pt>
                <c:pt idx="172">
                  <c:v>25.27419799761195</c:v>
                </c:pt>
                <c:pt idx="173">
                  <c:v>23.684844139774579</c:v>
                </c:pt>
                <c:pt idx="174">
                  <c:v>22.195419859848528</c:v>
                </c:pt>
                <c:pt idx="175">
                  <c:v>20.799644108271764</c:v>
                </c:pt>
                <c:pt idx="176">
                  <c:v>19.491630390730595</c:v>
                </c:pt>
                <c:pt idx="177">
                  <c:v>18.26586201258301</c:v>
                </c:pt>
                <c:pt idx="178">
                  <c:v>17.117168872966367</c:v>
                </c:pt>
                <c:pt idx="179">
                  <c:v>16.040705712014915</c:v>
                </c:pt>
                <c:pt idx="180">
                  <c:v>15.031931720577582</c:v>
                </c:pt>
                <c:pt idx="181">
                  <c:v>14.086591427429871</c:v>
                </c:pt>
                <c:pt idx="182">
                  <c:v>13.200696784236023</c:v>
                </c:pt>
                <c:pt idx="183">
                  <c:v>12.370510373459449</c:v>
                </c:pt>
                <c:pt idx="184">
                  <c:v>11.592529669059404</c:v>
                </c:pt>
                <c:pt idx="185">
                  <c:v>10.863472284167782</c:v>
                </c:pt>
                <c:pt idx="186">
                  <c:v>10.180262144029031</c:v>
                </c:pt>
                <c:pt idx="187">
                  <c:v>9.5400165263239707</c:v>
                </c:pt>
                <c:pt idx="188">
                  <c:v>8.9400339146002032</c:v>
                </c:pt>
                <c:pt idx="189">
                  <c:v>8.3777826139118154</c:v>
                </c:pt>
                <c:pt idx="190">
                  <c:v>7.8508900809425848</c:v>
                </c:pt>
                <c:pt idx="191">
                  <c:v>7.3571329238626193</c:v>
                </c:pt>
                <c:pt idx="192">
                  <c:v>6.8944275299600424</c:v>
                </c:pt>
                <c:pt idx="193">
                  <c:v>6.460821281708248</c:v>
                </c:pt>
                <c:pt idx="194">
                  <c:v>6.0544843243859017</c:v>
                </c:pt>
                <c:pt idx="195">
                  <c:v>5.6737018506711285</c:v>
                </c:pt>
                <c:pt idx="196">
                  <c:v>5.3168668697925572</c:v>
                </c:pt>
                <c:pt idx="197">
                  <c:v>4.9824734308468832</c:v>
                </c:pt>
                <c:pt idx="198">
                  <c:v>4.6691102717935156</c:v>
                </c:pt>
                <c:pt idx="199">
                  <c:v>4.3754548674195215</c:v>
                </c:pt>
                <c:pt idx="200">
                  <c:v>4.1002678512397628</c:v>
                </c:pt>
                <c:pt idx="201">
                  <c:v>3.8423877878645776</c:v>
                </c:pt>
                <c:pt idx="202">
                  <c:v>3.6007262738371542</c:v>
                </c:pt>
                <c:pt idx="203">
                  <c:v>3.3742633463208396</c:v>
                </c:pt>
                <c:pt idx="204">
                  <c:v>3.1620431803086841</c:v>
                </c:pt>
                <c:pt idx="205">
                  <c:v>2.9631700562389516</c:v>
                </c:pt>
                <c:pt idx="206">
                  <c:v>2.7768045810360307</c:v>
                </c:pt>
                <c:pt idx="207">
                  <c:v>2.602160146660935</c:v>
                </c:pt>
                <c:pt idx="208">
                  <c:v>2.4384996112537536</c:v>
                </c:pt>
                <c:pt idx="209">
                  <c:v>2.285132188886144</c:v>
                </c:pt>
                <c:pt idx="210">
                  <c:v>2.141410534819169</c:v>
                </c:pt>
                <c:pt idx="211">
                  <c:v>2.0067280139840578</c:v>
                </c:pt>
                <c:pt idx="212">
                  <c:v>1.8805161411742748</c:v>
                </c:pt>
                <c:pt idx="213">
                  <c:v>1.76224218215983</c:v>
                </c:pt>
                <c:pt idx="214">
                  <c:v>1.6514069056120206</c:v>
                </c:pt>
                <c:pt idx="215">
                  <c:v>1.5475424763616366</c:v>
                </c:pt>
                <c:pt idx="216">
                  <c:v>1.4502104811087067</c:v>
                </c:pt>
                <c:pt idx="217">
                  <c:v>1.3590000782596083</c:v>
                </c:pt>
                <c:pt idx="218">
                  <c:v>1.2735262640901313</c:v>
                </c:pt>
                <c:pt idx="219">
                  <c:v>1.1934282479230767</c:v>
                </c:pt>
                <c:pt idx="220">
                  <c:v>1.1183679294682298</c:v>
                </c:pt>
                <c:pt idx="221">
                  <c:v>1.0480284719029751</c:v>
                </c:pt>
                <c:pt idx="222">
                  <c:v>0.98211296467526643</c:v>
                </c:pt>
                <c:pt idx="223">
                  <c:v>0.92034317038877345</c:v>
                </c:pt>
                <c:pt idx="224">
                  <c:v>0.86245835048441222</c:v>
                </c:pt>
                <c:pt idx="225">
                  <c:v>0.80821416476460106</c:v>
                </c:pt>
                <c:pt idx="226">
                  <c:v>0.75738164011787545</c:v>
                </c:pt>
                <c:pt idx="227">
                  <c:v>0.70974620409323008</c:v>
                </c:pt>
                <c:pt idx="228">
                  <c:v>0.66510677924698203</c:v>
                </c:pt>
                <c:pt idx="229">
                  <c:v>0.6232749344411973</c:v>
                </c:pt>
                <c:pt idx="230">
                  <c:v>0.58407408951288065</c:v>
                </c:pt>
                <c:pt idx="231">
                  <c:v>0.54733876995819819</c:v>
                </c:pt>
                <c:pt idx="232">
                  <c:v>0.51291390848693796</c:v>
                </c:pt>
                <c:pt idx="233">
                  <c:v>0.48065419050009167</c:v>
                </c:pt>
                <c:pt idx="234">
                  <c:v>0.45042344072870777</c:v>
                </c:pt>
                <c:pt idx="235">
                  <c:v>0.42209404844578319</c:v>
                </c:pt>
                <c:pt idx="236">
                  <c:v>0.39554642882567631</c:v>
                </c:pt>
                <c:pt idx="237">
                  <c:v>0.37066851817800955</c:v>
                </c:pt>
                <c:pt idx="238">
                  <c:v>0.34735530092593619</c:v>
                </c:pt>
                <c:pt idx="239">
                  <c:v>0.32550836633256902</c:v>
                </c:pt>
                <c:pt idx="240">
                  <c:v>0.30503549310487599</c:v>
                </c:pt>
                <c:pt idx="241">
                  <c:v>0.28585026012196524</c:v>
                </c:pt>
                <c:pt idx="242">
                  <c:v>0.26787168164490976</c:v>
                </c:pt>
                <c:pt idx="243">
                  <c:v>0.25102386546855754</c:v>
                </c:pt>
                <c:pt idx="244">
                  <c:v>0.23523569257257676</c:v>
                </c:pt>
                <c:pt idx="245">
                  <c:v>0.22044051691970623</c:v>
                </c:pt>
                <c:pt idx="246">
                  <c:v>0.20657588413419542</c:v>
                </c:pt>
                <c:pt idx="247">
                  <c:v>0.19358326787308963</c:v>
                </c:pt>
                <c:pt idx="248">
                  <c:v>0.18140782277767967</c:v>
                </c:pt>
                <c:pt idx="249">
                  <c:v>0.16999815296240239</c:v>
                </c:pt>
                <c:pt idx="250">
                  <c:v>0.1593060950640488</c:v>
                </c:pt>
                <c:pt idx="251">
                  <c:v>0.14928651493558318</c:v>
                </c:pt>
                <c:pt idx="252">
                  <c:v>0.13989711712645991</c:v>
                </c:pt>
                <c:pt idx="253">
                  <c:v>0.13109826634528834</c:v>
                </c:pt>
                <c:pt idx="254">
                  <c:v>0.12285282015126524</c:v>
                </c:pt>
                <c:pt idx="255">
                  <c:v>0.11512597216818493</c:v>
                </c:pt>
                <c:pt idx="256">
                  <c:v>0.10788510515924789</c:v>
                </c:pt>
                <c:pt idx="257">
                  <c:v>0.10109965334250573</c:v>
                </c:pt>
                <c:pt idx="258">
                  <c:v>9.4740973365782064E-2</c:v>
                </c:pt>
                <c:pt idx="259">
                  <c:v>8.8782223396456847E-2</c:v>
                </c:pt>
                <c:pt idx="260">
                  <c:v>8.3198249815752037E-2</c:v>
                </c:pt>
                <c:pt idx="261">
                  <c:v>7.7965481039252937E-2</c:v>
                </c:pt>
                <c:pt idx="262">
                  <c:v>7.3061828015477462E-2</c:v>
                </c:pt>
                <c:pt idx="263">
                  <c:v>6.8466590982492331E-2</c:v>
                </c:pt>
                <c:pt idx="264">
                  <c:v>6.4160372088989226E-2</c:v>
                </c:pt>
                <c:pt idx="265">
                  <c:v>6.012499351098699E-2</c:v>
                </c:pt>
                <c:pt idx="266">
                  <c:v>5.6343420718522191E-2</c:v>
                </c:pt>
                <c:pt idx="267">
                  <c:v>5.279969056842812E-2</c:v>
                </c:pt>
                <c:pt idx="268">
                  <c:v>4.9478843919672812E-2</c:v>
                </c:pt>
                <c:pt idx="269">
                  <c:v>4.6366862486816221E-2</c:v>
                </c:pt>
                <c:pt idx="270">
                  <c:v>4.345060966503566E-2</c:v>
                </c:pt>
                <c:pt idx="271">
                  <c:v>4.0717775076932583E-2</c:v>
                </c:pt>
                <c:pt idx="272">
                  <c:v>3.8156822607043554E-2</c:v>
                </c:pt>
                <c:pt idx="273">
                  <c:v>3.5756941704699861E-2</c:v>
                </c:pt>
                <c:pt idx="274">
                  <c:v>3.350800174967624E-2</c:v>
                </c:pt>
                <c:pt idx="275">
                  <c:v>3.1400509287997293E-2</c:v>
                </c:pt>
                <c:pt idx="276">
                  <c:v>2.9425567957385448E-2</c:v>
                </c:pt>
                <c:pt idx="277">
                  <c:v>2.7574840933187465E-2</c:v>
                </c:pt>
                <c:pt idx="278">
                  <c:v>2.5840515736255787E-2</c:v>
                </c:pt>
                <c:pt idx="279">
                  <c:v>2.4215271254231143E-2</c:v>
                </c:pt>
                <c:pt idx="280">
                  <c:v>2.2692246837015758E-2</c:v>
                </c:pt>
                <c:pt idx="281">
                  <c:v>2.1265013335982144E-2</c:v>
                </c:pt>
                <c:pt idx="282">
                  <c:v>1.9927545964667139E-2</c:v>
                </c:pt>
                <c:pt idx="283">
                  <c:v>1.8674198866389713E-2</c:v>
                </c:pt>
                <c:pt idx="284">
                  <c:v>1.749968128143627E-2</c:v>
                </c:pt>
                <c:pt idx="285">
                  <c:v>1.6399035213209203E-2</c:v>
                </c:pt>
                <c:pt idx="286">
                  <c:v>1.5367614499061964E-2</c:v>
                </c:pt>
                <c:pt idx="287">
                  <c:v>1.4401065197473226E-2</c:v>
                </c:pt>
                <c:pt idx="288">
                  <c:v>1.3495307208769422E-2</c:v>
                </c:pt>
                <c:pt idx="289">
                  <c:v>1.2646517051811862E-2</c:v>
                </c:pt>
                <c:pt idx="290">
                  <c:v>1.1851111723944315E-2</c:v>
                </c:pt>
                <c:pt idx="291">
                  <c:v>1.1105733576069553E-2</c:v>
                </c:pt>
                <c:pt idx="292">
                  <c:v>1.0407236139008494E-2</c:v>
                </c:pt>
                <c:pt idx="293">
                  <c:v>9.7526708413111646E-3</c:v>
                </c:pt>
                <c:pt idx="294">
                  <c:v>9.1392745624516748E-3</c:v>
                </c:pt>
                <c:pt idx="295">
                  <c:v>8.5644579688658601E-3</c:v>
                </c:pt>
                <c:pt idx="296">
                  <c:v>8.0257945835946979E-3</c:v>
                </c:pt>
                <c:pt idx="297">
                  <c:v>7.5210105433934533E-3</c:v>
                </c:pt>
                <c:pt idx="298">
                  <c:v>7.0479750000683808E-3</c:v>
                </c:pt>
                <c:pt idx="299">
                  <c:v>6.6046911255223341E-3</c:v>
                </c:pt>
                <c:pt idx="300">
                  <c:v>6.1892876825389957E-3</c:v>
                </c:pt>
                <c:pt idx="301">
                  <c:v>5.8000111257235946E-3</c:v>
                </c:pt>
                <c:pt idx="302">
                  <c:v>5.4352181992559185E-3</c:v>
                </c:pt>
                <c:pt idx="303">
                  <c:v>5.0933690002085827E-3</c:v>
                </c:pt>
                <c:pt idx="304">
                  <c:v>4.7730204781488142E-3</c:v>
                </c:pt>
                <c:pt idx="305">
                  <c:v>4.4728203435836743E-3</c:v>
                </c:pt>
                <c:pt idx="306">
                  <c:v>4.1915013595344823E-3</c:v>
                </c:pt>
                <c:pt idx="307">
                  <c:v>3.9278759921435062E-3</c:v>
                </c:pt>
                <c:pt idx="308">
                  <c:v>3.6808313977315511E-3</c:v>
                </c:pt>
                <c:pt idx="309">
                  <c:v>3.4493247251453324E-3</c:v>
                </c:pt>
                <c:pt idx="310">
                  <c:v>3.2323787135644642E-3</c:v>
                </c:pt>
                <c:pt idx="311">
                  <c:v>3.0290775671850821E-3</c:v>
                </c:pt>
                <c:pt idx="312">
                  <c:v>2.8385630893659267E-3</c:v>
                </c:pt>
                <c:pt idx="313">
                  <c:v>2.6600310599179566E-3</c:v>
                </c:pt>
                <c:pt idx="314">
                  <c:v>2.4927278402449558E-3</c:v>
                </c:pt>
                <c:pt idx="315">
                  <c:v>2.3359471920044077E-3</c:v>
                </c:pt>
                <c:pt idx="316">
                  <c:v>2.1890272958592582E-3</c:v>
                </c:pt>
                <c:pt idx="317">
                  <c:v>2.0513479577358188E-3</c:v>
                </c:pt>
                <c:pt idx="318">
                  <c:v>1.922327990794585E-3</c:v>
                </c:pt>
                <c:pt idx="319">
                  <c:v>1.8014227620624774E-3</c:v>
                </c:pt>
                <c:pt idx="320">
                  <c:v>1.6881218933701046E-3</c:v>
                </c:pt>
                <c:pt idx="321">
                  <c:v>1.5819471068890055E-3</c:v>
                </c:pt>
                <c:pt idx="322">
                  <c:v>1.4824502061742315E-3</c:v>
                </c:pt>
                <c:pt idx="323">
                  <c:v>1.3892111841896421E-3</c:v>
                </c:pt>
                <c:pt idx="324">
                  <c:v>1.3018364503293094E-3</c:v>
                </c:pt>
                <c:pt idx="325">
                  <c:v>1.2199571689507558E-3</c:v>
                </c:pt>
                <c:pt idx="326">
                  <c:v>1.1432277024064649E-3</c:v>
                </c:pt>
                <c:pt idx="327">
                  <c:v>1.0713241520012319E-3</c:v>
                </c:pt>
                <c:pt idx="328">
                  <c:v>1.0039429907162869E-3</c:v>
                </c:pt>
                <c:pt idx="329">
                  <c:v>9.4079978192850499E-4</c:v>
                </c:pt>
                <c:pt idx="330">
                  <c:v>8.8162797871602864E-4</c:v>
                </c:pt>
                <c:pt idx="331">
                  <c:v>8.2617779868179972E-4</c:v>
                </c:pt>
                <c:pt idx="332">
                  <c:v>7.7421516954529336E-4</c:v>
                </c:pt>
                <c:pt idx="333">
                  <c:v>7.2552074105147182E-4</c:v>
                </c:pt>
                <c:pt idx="334">
                  <c:v>6.7988895902592391E-4</c:v>
                </c:pt>
                <c:pt idx="335">
                  <c:v>6.3712719766749546E-4</c:v>
                </c:pt>
                <c:pt idx="336">
                  <c:v>5.970549464155505E-4</c:v>
                </c:pt>
                <c:pt idx="337">
                  <c:v>5.5950304795938358E-4</c:v>
                </c:pt>
                <c:pt idx="338">
                  <c:v>5.2431298417318466E-4</c:v>
                </c:pt>
                <c:pt idx="339">
                  <c:v>4.913362069622725E-4</c:v>
                </c:pt>
                <c:pt idx="340">
                  <c:v>4.604335111958915E-4</c:v>
                </c:pt>
                <c:pt idx="341">
                  <c:v>4.3147444707952981E-4</c:v>
                </c:pt>
                <c:pt idx="342">
                  <c:v>4.0433676948620228E-4</c:v>
                </c:pt>
                <c:pt idx="343">
                  <c:v>3.7890592192215674E-4</c:v>
                </c:pt>
                <c:pt idx="344">
                  <c:v>3.5507455294866416E-4</c:v>
                </c:pt>
                <c:pt idx="345">
                  <c:v>3.3274206301856115E-4</c:v>
                </c:pt>
                <c:pt idx="346">
                  <c:v>3.1181417981460282E-4</c:v>
                </c:pt>
                <c:pt idx="347">
                  <c:v>2.9220256029699845E-4</c:v>
                </c:pt>
                <c:pt idx="348">
                  <c:v>2.7382441778025081E-4</c:v>
                </c:pt>
                <c:pt idx="349">
                  <c:v>2.5660217246507589E-4</c:v>
                </c:pt>
                <c:pt idx="350">
                  <c:v>2.4046312395019058E-4</c:v>
                </c:pt>
                <c:pt idx="351">
                  <c:v>2.2533914434154061E-4</c:v>
                </c:pt>
                <c:pt idx="352">
                  <c:v>2.1116639066348799E-4</c:v>
                </c:pt>
                <c:pt idx="353">
                  <c:v>1.9788503535795741E-4</c:v>
                </c:pt>
                <c:pt idx="354">
                  <c:v>1.8543901373389558E-4</c:v>
                </c:pt>
                <c:pt idx="355">
                  <c:v>1.7377578730095019E-4</c:v>
                </c:pt>
                <c:pt idx="356">
                  <c:v>1.6284612198832709E-4</c:v>
                </c:pt>
                <c:pt idx="357">
                  <c:v>1.5260388031261934E-4</c:v>
                </c:pt>
                <c:pt idx="358">
                  <c:v>1.4300582661728442E-4</c:v>
                </c:pt>
                <c:pt idx="359">
                  <c:v>1.3401144456162611E-4</c:v>
                </c:pt>
                <c:pt idx="360">
                  <c:v>1.255827660888452E-4</c:v>
                </c:pt>
                <c:pt idx="361">
                  <c:v>1.1768421115118106E-4</c:v>
                </c:pt>
                <c:pt idx="362">
                  <c:v>1.1028243751557431E-4</c:v>
                </c:pt>
                <c:pt idx="363">
                  <c:v>1.0334620001583436E-4</c:v>
                </c:pt>
                <c:pt idx="364">
                  <c:v>9.684621865717162E-5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B339-44F8-B974-E060C01E1035}"/>
            </c:ext>
          </c:extLst>
        </c:ser>
        <c:ser>
          <c:idx val="9"/>
          <c:order val="3"/>
          <c:tx>
            <c:strRef>
              <c:f>Calculation!$C$2</c:f>
              <c:strCache>
                <c:ptCount val="1"/>
                <c:pt idx="0">
                  <c:v>Reported</c:v>
                </c:pt>
              </c:strCache>
              <c:extLst xmlns:c15="http://schemas.microsoft.com/office/drawing/2012/chart"/>
            </c:strRef>
          </c:tx>
          <c:spPr>
            <a:ln w="15875" cap="rnd">
              <a:solidFill>
                <a:srgbClr val="00B0F0"/>
              </a:solidFill>
              <a:prstDash val="sysDot"/>
              <a:round/>
            </a:ln>
            <a:effectLst/>
          </c:spPr>
          <c:marker>
            <c:symbol val="none"/>
          </c:marker>
          <c:cat>
            <c:numRef>
              <c:f>[0]!Days</c:f>
              <c:numCache>
                <c:formatCode>m/d/yyyy</c:formatCode>
                <c:ptCount val="365"/>
                <c:pt idx="0">
                  <c:v>43893</c:v>
                </c:pt>
                <c:pt idx="1">
                  <c:v>43894</c:v>
                </c:pt>
                <c:pt idx="2">
                  <c:v>43895</c:v>
                </c:pt>
                <c:pt idx="3">
                  <c:v>43896</c:v>
                </c:pt>
                <c:pt idx="4">
                  <c:v>43897</c:v>
                </c:pt>
                <c:pt idx="5">
                  <c:v>43898</c:v>
                </c:pt>
                <c:pt idx="6">
                  <c:v>43899</c:v>
                </c:pt>
                <c:pt idx="7">
                  <c:v>43900</c:v>
                </c:pt>
                <c:pt idx="8">
                  <c:v>43901</c:v>
                </c:pt>
                <c:pt idx="9">
                  <c:v>43902</c:v>
                </c:pt>
                <c:pt idx="10">
                  <c:v>43903</c:v>
                </c:pt>
                <c:pt idx="11">
                  <c:v>43904</c:v>
                </c:pt>
                <c:pt idx="12">
                  <c:v>43905</c:v>
                </c:pt>
                <c:pt idx="13">
                  <c:v>43906</c:v>
                </c:pt>
                <c:pt idx="14">
                  <c:v>43907</c:v>
                </c:pt>
                <c:pt idx="15">
                  <c:v>43908</c:v>
                </c:pt>
                <c:pt idx="16">
                  <c:v>43909</c:v>
                </c:pt>
                <c:pt idx="17">
                  <c:v>43910</c:v>
                </c:pt>
                <c:pt idx="18">
                  <c:v>43911</c:v>
                </c:pt>
                <c:pt idx="19">
                  <c:v>43912</c:v>
                </c:pt>
                <c:pt idx="20">
                  <c:v>43913</c:v>
                </c:pt>
                <c:pt idx="21">
                  <c:v>43914</c:v>
                </c:pt>
                <c:pt idx="22">
                  <c:v>43915</c:v>
                </c:pt>
                <c:pt idx="23">
                  <c:v>43916</c:v>
                </c:pt>
                <c:pt idx="24">
                  <c:v>43917</c:v>
                </c:pt>
                <c:pt idx="25">
                  <c:v>43918</c:v>
                </c:pt>
                <c:pt idx="26">
                  <c:v>43919</c:v>
                </c:pt>
                <c:pt idx="27">
                  <c:v>43920</c:v>
                </c:pt>
                <c:pt idx="28">
                  <c:v>43921</c:v>
                </c:pt>
                <c:pt idx="29">
                  <c:v>43922</c:v>
                </c:pt>
                <c:pt idx="30">
                  <c:v>43923</c:v>
                </c:pt>
                <c:pt idx="31">
                  <c:v>43924</c:v>
                </c:pt>
                <c:pt idx="32">
                  <c:v>43925</c:v>
                </c:pt>
                <c:pt idx="33">
                  <c:v>43926</c:v>
                </c:pt>
                <c:pt idx="34">
                  <c:v>43927</c:v>
                </c:pt>
                <c:pt idx="35">
                  <c:v>43928</c:v>
                </c:pt>
                <c:pt idx="36">
                  <c:v>43929</c:v>
                </c:pt>
                <c:pt idx="37">
                  <c:v>43930</c:v>
                </c:pt>
                <c:pt idx="38">
                  <c:v>43931</c:v>
                </c:pt>
                <c:pt idx="39">
                  <c:v>43932</c:v>
                </c:pt>
                <c:pt idx="40">
                  <c:v>43933</c:v>
                </c:pt>
                <c:pt idx="41">
                  <c:v>43934</c:v>
                </c:pt>
                <c:pt idx="42">
                  <c:v>43935</c:v>
                </c:pt>
                <c:pt idx="43">
                  <c:v>43936</c:v>
                </c:pt>
                <c:pt idx="44">
                  <c:v>43937</c:v>
                </c:pt>
                <c:pt idx="45">
                  <c:v>43938</c:v>
                </c:pt>
                <c:pt idx="46">
                  <c:v>43939</c:v>
                </c:pt>
                <c:pt idx="47">
                  <c:v>43940</c:v>
                </c:pt>
                <c:pt idx="48">
                  <c:v>43941</c:v>
                </c:pt>
                <c:pt idx="49">
                  <c:v>43942</c:v>
                </c:pt>
                <c:pt idx="50">
                  <c:v>43943</c:v>
                </c:pt>
                <c:pt idx="51">
                  <c:v>43944</c:v>
                </c:pt>
                <c:pt idx="52">
                  <c:v>43945</c:v>
                </c:pt>
                <c:pt idx="53">
                  <c:v>43946</c:v>
                </c:pt>
                <c:pt idx="54">
                  <c:v>43947</c:v>
                </c:pt>
                <c:pt idx="55">
                  <c:v>43948</c:v>
                </c:pt>
                <c:pt idx="56">
                  <c:v>43949</c:v>
                </c:pt>
                <c:pt idx="57">
                  <c:v>43950</c:v>
                </c:pt>
                <c:pt idx="58">
                  <c:v>43951</c:v>
                </c:pt>
                <c:pt idx="59">
                  <c:v>43952</c:v>
                </c:pt>
                <c:pt idx="60">
                  <c:v>43953</c:v>
                </c:pt>
                <c:pt idx="61">
                  <c:v>43954</c:v>
                </c:pt>
                <c:pt idx="62">
                  <c:v>43955</c:v>
                </c:pt>
                <c:pt idx="63">
                  <c:v>43956</c:v>
                </c:pt>
                <c:pt idx="64">
                  <c:v>43957</c:v>
                </c:pt>
                <c:pt idx="65">
                  <c:v>43958</c:v>
                </c:pt>
                <c:pt idx="66">
                  <c:v>43959</c:v>
                </c:pt>
                <c:pt idx="67">
                  <c:v>43960</c:v>
                </c:pt>
                <c:pt idx="68">
                  <c:v>43961</c:v>
                </c:pt>
                <c:pt idx="69">
                  <c:v>43962</c:v>
                </c:pt>
                <c:pt idx="70">
                  <c:v>43963</c:v>
                </c:pt>
                <c:pt idx="71">
                  <c:v>43964</c:v>
                </c:pt>
                <c:pt idx="72">
                  <c:v>43965</c:v>
                </c:pt>
                <c:pt idx="73">
                  <c:v>43966</c:v>
                </c:pt>
                <c:pt idx="74">
                  <c:v>43967</c:v>
                </c:pt>
                <c:pt idx="75">
                  <c:v>43968</c:v>
                </c:pt>
                <c:pt idx="76">
                  <c:v>43969</c:v>
                </c:pt>
                <c:pt idx="77">
                  <c:v>43970</c:v>
                </c:pt>
                <c:pt idx="78">
                  <c:v>43971</c:v>
                </c:pt>
                <c:pt idx="79">
                  <c:v>43972</c:v>
                </c:pt>
                <c:pt idx="80">
                  <c:v>43973</c:v>
                </c:pt>
                <c:pt idx="81">
                  <c:v>43974</c:v>
                </c:pt>
                <c:pt idx="82">
                  <c:v>43975</c:v>
                </c:pt>
                <c:pt idx="83">
                  <c:v>43976</c:v>
                </c:pt>
                <c:pt idx="84">
                  <c:v>43977</c:v>
                </c:pt>
                <c:pt idx="85">
                  <c:v>43978</c:v>
                </c:pt>
                <c:pt idx="86">
                  <c:v>43979</c:v>
                </c:pt>
                <c:pt idx="87">
                  <c:v>43980</c:v>
                </c:pt>
                <c:pt idx="88">
                  <c:v>43981</c:v>
                </c:pt>
                <c:pt idx="89">
                  <c:v>43982</c:v>
                </c:pt>
                <c:pt idx="90">
                  <c:v>43983</c:v>
                </c:pt>
                <c:pt idx="91">
                  <c:v>43984</c:v>
                </c:pt>
                <c:pt idx="92">
                  <c:v>43985</c:v>
                </c:pt>
                <c:pt idx="93">
                  <c:v>43986</c:v>
                </c:pt>
                <c:pt idx="94">
                  <c:v>43987</c:v>
                </c:pt>
                <c:pt idx="95">
                  <c:v>43988</c:v>
                </c:pt>
                <c:pt idx="96">
                  <c:v>43989</c:v>
                </c:pt>
                <c:pt idx="97">
                  <c:v>43990</c:v>
                </c:pt>
                <c:pt idx="98">
                  <c:v>43991</c:v>
                </c:pt>
                <c:pt idx="99">
                  <c:v>43992</c:v>
                </c:pt>
                <c:pt idx="100">
                  <c:v>43993</c:v>
                </c:pt>
                <c:pt idx="101">
                  <c:v>43994</c:v>
                </c:pt>
                <c:pt idx="102">
                  <c:v>43995</c:v>
                </c:pt>
                <c:pt idx="103">
                  <c:v>43996</c:v>
                </c:pt>
                <c:pt idx="104">
                  <c:v>43997</c:v>
                </c:pt>
                <c:pt idx="105">
                  <c:v>43998</c:v>
                </c:pt>
                <c:pt idx="106">
                  <c:v>43999</c:v>
                </c:pt>
                <c:pt idx="107">
                  <c:v>44000</c:v>
                </c:pt>
                <c:pt idx="108">
                  <c:v>44001</c:v>
                </c:pt>
                <c:pt idx="109">
                  <c:v>44002</c:v>
                </c:pt>
                <c:pt idx="110">
                  <c:v>44003</c:v>
                </c:pt>
                <c:pt idx="111">
                  <c:v>44004</c:v>
                </c:pt>
                <c:pt idx="112">
                  <c:v>44005</c:v>
                </c:pt>
                <c:pt idx="113">
                  <c:v>44006</c:v>
                </c:pt>
                <c:pt idx="114">
                  <c:v>44007</c:v>
                </c:pt>
                <c:pt idx="115">
                  <c:v>44008</c:v>
                </c:pt>
                <c:pt idx="116">
                  <c:v>44009</c:v>
                </c:pt>
                <c:pt idx="117">
                  <c:v>44010</c:v>
                </c:pt>
                <c:pt idx="118">
                  <c:v>44011</c:v>
                </c:pt>
                <c:pt idx="119">
                  <c:v>44012</c:v>
                </c:pt>
                <c:pt idx="120">
                  <c:v>44013</c:v>
                </c:pt>
                <c:pt idx="121">
                  <c:v>44014</c:v>
                </c:pt>
                <c:pt idx="122">
                  <c:v>44015</c:v>
                </c:pt>
                <c:pt idx="123">
                  <c:v>44016</c:v>
                </c:pt>
                <c:pt idx="124">
                  <c:v>44017</c:v>
                </c:pt>
                <c:pt idx="125">
                  <c:v>44018</c:v>
                </c:pt>
                <c:pt idx="126">
                  <c:v>44019</c:v>
                </c:pt>
                <c:pt idx="127">
                  <c:v>44020</c:v>
                </c:pt>
                <c:pt idx="128">
                  <c:v>44021</c:v>
                </c:pt>
                <c:pt idx="129">
                  <c:v>44022</c:v>
                </c:pt>
                <c:pt idx="130">
                  <c:v>44023</c:v>
                </c:pt>
                <c:pt idx="131">
                  <c:v>44024</c:v>
                </c:pt>
                <c:pt idx="132">
                  <c:v>44025</c:v>
                </c:pt>
                <c:pt idx="133">
                  <c:v>44026</c:v>
                </c:pt>
                <c:pt idx="134">
                  <c:v>44027</c:v>
                </c:pt>
                <c:pt idx="135">
                  <c:v>44028</c:v>
                </c:pt>
                <c:pt idx="136">
                  <c:v>44029</c:v>
                </c:pt>
                <c:pt idx="137">
                  <c:v>44030</c:v>
                </c:pt>
                <c:pt idx="138">
                  <c:v>44031</c:v>
                </c:pt>
                <c:pt idx="139">
                  <c:v>44032</c:v>
                </c:pt>
                <c:pt idx="140">
                  <c:v>44033</c:v>
                </c:pt>
                <c:pt idx="141">
                  <c:v>44034</c:v>
                </c:pt>
                <c:pt idx="142">
                  <c:v>44035</c:v>
                </c:pt>
                <c:pt idx="143">
                  <c:v>44036</c:v>
                </c:pt>
                <c:pt idx="144">
                  <c:v>44037</c:v>
                </c:pt>
                <c:pt idx="145">
                  <c:v>44038</c:v>
                </c:pt>
                <c:pt idx="146">
                  <c:v>44039</c:v>
                </c:pt>
                <c:pt idx="147">
                  <c:v>44040</c:v>
                </c:pt>
                <c:pt idx="148">
                  <c:v>44041</c:v>
                </c:pt>
                <c:pt idx="149">
                  <c:v>44042</c:v>
                </c:pt>
                <c:pt idx="150">
                  <c:v>44043</c:v>
                </c:pt>
                <c:pt idx="151">
                  <c:v>44044</c:v>
                </c:pt>
                <c:pt idx="152">
                  <c:v>44045</c:v>
                </c:pt>
                <c:pt idx="153">
                  <c:v>44046</c:v>
                </c:pt>
                <c:pt idx="154">
                  <c:v>44047</c:v>
                </c:pt>
                <c:pt idx="155">
                  <c:v>44048</c:v>
                </c:pt>
                <c:pt idx="156">
                  <c:v>44049</c:v>
                </c:pt>
                <c:pt idx="157">
                  <c:v>44050</c:v>
                </c:pt>
                <c:pt idx="158">
                  <c:v>44051</c:v>
                </c:pt>
                <c:pt idx="159">
                  <c:v>44052</c:v>
                </c:pt>
                <c:pt idx="160">
                  <c:v>44053</c:v>
                </c:pt>
                <c:pt idx="161">
                  <c:v>44054</c:v>
                </c:pt>
                <c:pt idx="162">
                  <c:v>44055</c:v>
                </c:pt>
                <c:pt idx="163">
                  <c:v>44056</c:v>
                </c:pt>
                <c:pt idx="164">
                  <c:v>44057</c:v>
                </c:pt>
                <c:pt idx="165">
                  <c:v>44058</c:v>
                </c:pt>
                <c:pt idx="166">
                  <c:v>44059</c:v>
                </c:pt>
                <c:pt idx="167">
                  <c:v>44060</c:v>
                </c:pt>
                <c:pt idx="168">
                  <c:v>44061</c:v>
                </c:pt>
                <c:pt idx="169">
                  <c:v>44062</c:v>
                </c:pt>
                <c:pt idx="170">
                  <c:v>44063</c:v>
                </c:pt>
                <c:pt idx="171">
                  <c:v>44064</c:v>
                </c:pt>
                <c:pt idx="172">
                  <c:v>44065</c:v>
                </c:pt>
                <c:pt idx="173">
                  <c:v>44066</c:v>
                </c:pt>
                <c:pt idx="174">
                  <c:v>44067</c:v>
                </c:pt>
                <c:pt idx="175">
                  <c:v>44068</c:v>
                </c:pt>
                <c:pt idx="176">
                  <c:v>44069</c:v>
                </c:pt>
                <c:pt idx="177">
                  <c:v>44070</c:v>
                </c:pt>
                <c:pt idx="178">
                  <c:v>44071</c:v>
                </c:pt>
                <c:pt idx="179">
                  <c:v>44072</c:v>
                </c:pt>
                <c:pt idx="180">
                  <c:v>44073</c:v>
                </c:pt>
                <c:pt idx="181">
                  <c:v>44074</c:v>
                </c:pt>
                <c:pt idx="182">
                  <c:v>44075</c:v>
                </c:pt>
                <c:pt idx="183">
                  <c:v>44076</c:v>
                </c:pt>
                <c:pt idx="184">
                  <c:v>44077</c:v>
                </c:pt>
                <c:pt idx="185">
                  <c:v>44078</c:v>
                </c:pt>
                <c:pt idx="186">
                  <c:v>44079</c:v>
                </c:pt>
                <c:pt idx="187">
                  <c:v>44080</c:v>
                </c:pt>
                <c:pt idx="188">
                  <c:v>44081</c:v>
                </c:pt>
                <c:pt idx="189">
                  <c:v>44082</c:v>
                </c:pt>
                <c:pt idx="190">
                  <c:v>44083</c:v>
                </c:pt>
                <c:pt idx="191">
                  <c:v>44084</c:v>
                </c:pt>
                <c:pt idx="192">
                  <c:v>44085</c:v>
                </c:pt>
                <c:pt idx="193">
                  <c:v>44086</c:v>
                </c:pt>
                <c:pt idx="194">
                  <c:v>44087</c:v>
                </c:pt>
                <c:pt idx="195">
                  <c:v>44088</c:v>
                </c:pt>
                <c:pt idx="196">
                  <c:v>44089</c:v>
                </c:pt>
                <c:pt idx="197">
                  <c:v>44090</c:v>
                </c:pt>
                <c:pt idx="198">
                  <c:v>44091</c:v>
                </c:pt>
                <c:pt idx="199">
                  <c:v>44092</c:v>
                </c:pt>
                <c:pt idx="200">
                  <c:v>44093</c:v>
                </c:pt>
                <c:pt idx="201">
                  <c:v>44094</c:v>
                </c:pt>
                <c:pt idx="202">
                  <c:v>44095</c:v>
                </c:pt>
                <c:pt idx="203">
                  <c:v>44096</c:v>
                </c:pt>
                <c:pt idx="204">
                  <c:v>44097</c:v>
                </c:pt>
                <c:pt idx="205">
                  <c:v>44098</c:v>
                </c:pt>
                <c:pt idx="206">
                  <c:v>44099</c:v>
                </c:pt>
                <c:pt idx="207">
                  <c:v>44100</c:v>
                </c:pt>
                <c:pt idx="208">
                  <c:v>44101</c:v>
                </c:pt>
                <c:pt idx="209">
                  <c:v>44102</c:v>
                </c:pt>
                <c:pt idx="210">
                  <c:v>44103</c:v>
                </c:pt>
                <c:pt idx="211">
                  <c:v>44104</c:v>
                </c:pt>
                <c:pt idx="212">
                  <c:v>44105</c:v>
                </c:pt>
                <c:pt idx="213">
                  <c:v>44106</c:v>
                </c:pt>
                <c:pt idx="214">
                  <c:v>44107</c:v>
                </c:pt>
                <c:pt idx="215">
                  <c:v>44108</c:v>
                </c:pt>
                <c:pt idx="216">
                  <c:v>44109</c:v>
                </c:pt>
                <c:pt idx="217">
                  <c:v>44110</c:v>
                </c:pt>
                <c:pt idx="218">
                  <c:v>44111</c:v>
                </c:pt>
                <c:pt idx="219">
                  <c:v>44112</c:v>
                </c:pt>
                <c:pt idx="220">
                  <c:v>44113</c:v>
                </c:pt>
                <c:pt idx="221">
                  <c:v>44114</c:v>
                </c:pt>
                <c:pt idx="222">
                  <c:v>44115</c:v>
                </c:pt>
                <c:pt idx="223">
                  <c:v>44116</c:v>
                </c:pt>
                <c:pt idx="224">
                  <c:v>44117</c:v>
                </c:pt>
                <c:pt idx="225">
                  <c:v>44118</c:v>
                </c:pt>
                <c:pt idx="226">
                  <c:v>44119</c:v>
                </c:pt>
                <c:pt idx="227">
                  <c:v>44120</c:v>
                </c:pt>
                <c:pt idx="228">
                  <c:v>44121</c:v>
                </c:pt>
                <c:pt idx="229">
                  <c:v>44122</c:v>
                </c:pt>
                <c:pt idx="230">
                  <c:v>44123</c:v>
                </c:pt>
                <c:pt idx="231">
                  <c:v>44124</c:v>
                </c:pt>
                <c:pt idx="232">
                  <c:v>44125</c:v>
                </c:pt>
                <c:pt idx="233">
                  <c:v>44126</c:v>
                </c:pt>
                <c:pt idx="234">
                  <c:v>44127</c:v>
                </c:pt>
                <c:pt idx="235">
                  <c:v>44128</c:v>
                </c:pt>
                <c:pt idx="236">
                  <c:v>44129</c:v>
                </c:pt>
                <c:pt idx="237">
                  <c:v>44130</c:v>
                </c:pt>
                <c:pt idx="238">
                  <c:v>44131</c:v>
                </c:pt>
                <c:pt idx="239">
                  <c:v>44132</c:v>
                </c:pt>
                <c:pt idx="240">
                  <c:v>44133</c:v>
                </c:pt>
                <c:pt idx="241">
                  <c:v>44134</c:v>
                </c:pt>
                <c:pt idx="242">
                  <c:v>44135</c:v>
                </c:pt>
                <c:pt idx="243">
                  <c:v>44136</c:v>
                </c:pt>
                <c:pt idx="244">
                  <c:v>44137</c:v>
                </c:pt>
                <c:pt idx="245">
                  <c:v>44138</c:v>
                </c:pt>
                <c:pt idx="246">
                  <c:v>44139</c:v>
                </c:pt>
                <c:pt idx="247">
                  <c:v>44140</c:v>
                </c:pt>
                <c:pt idx="248">
                  <c:v>44141</c:v>
                </c:pt>
                <c:pt idx="249">
                  <c:v>44142</c:v>
                </c:pt>
                <c:pt idx="250">
                  <c:v>44143</c:v>
                </c:pt>
                <c:pt idx="251">
                  <c:v>44144</c:v>
                </c:pt>
                <c:pt idx="252">
                  <c:v>44145</c:v>
                </c:pt>
                <c:pt idx="253">
                  <c:v>44146</c:v>
                </c:pt>
                <c:pt idx="254">
                  <c:v>44147</c:v>
                </c:pt>
                <c:pt idx="255">
                  <c:v>44148</c:v>
                </c:pt>
                <c:pt idx="256">
                  <c:v>44149</c:v>
                </c:pt>
                <c:pt idx="257">
                  <c:v>44150</c:v>
                </c:pt>
                <c:pt idx="258">
                  <c:v>44151</c:v>
                </c:pt>
                <c:pt idx="259">
                  <c:v>44152</c:v>
                </c:pt>
                <c:pt idx="260">
                  <c:v>44153</c:v>
                </c:pt>
                <c:pt idx="261">
                  <c:v>44154</c:v>
                </c:pt>
                <c:pt idx="262">
                  <c:v>44155</c:v>
                </c:pt>
                <c:pt idx="263">
                  <c:v>44156</c:v>
                </c:pt>
                <c:pt idx="264">
                  <c:v>44157</c:v>
                </c:pt>
                <c:pt idx="265">
                  <c:v>44158</c:v>
                </c:pt>
                <c:pt idx="266">
                  <c:v>44159</c:v>
                </c:pt>
                <c:pt idx="267">
                  <c:v>44160</c:v>
                </c:pt>
                <c:pt idx="268">
                  <c:v>44161</c:v>
                </c:pt>
                <c:pt idx="269">
                  <c:v>44162</c:v>
                </c:pt>
                <c:pt idx="270">
                  <c:v>44163</c:v>
                </c:pt>
                <c:pt idx="271">
                  <c:v>44164</c:v>
                </c:pt>
                <c:pt idx="272">
                  <c:v>44165</c:v>
                </c:pt>
                <c:pt idx="273">
                  <c:v>44166</c:v>
                </c:pt>
                <c:pt idx="274">
                  <c:v>44167</c:v>
                </c:pt>
                <c:pt idx="275">
                  <c:v>44168</c:v>
                </c:pt>
                <c:pt idx="276">
                  <c:v>44169</c:v>
                </c:pt>
                <c:pt idx="277">
                  <c:v>44170</c:v>
                </c:pt>
                <c:pt idx="278">
                  <c:v>44171</c:v>
                </c:pt>
                <c:pt idx="279">
                  <c:v>44172</c:v>
                </c:pt>
                <c:pt idx="280">
                  <c:v>44173</c:v>
                </c:pt>
                <c:pt idx="281">
                  <c:v>44174</c:v>
                </c:pt>
                <c:pt idx="282">
                  <c:v>44175</c:v>
                </c:pt>
                <c:pt idx="283">
                  <c:v>44176</c:v>
                </c:pt>
                <c:pt idx="284">
                  <c:v>44177</c:v>
                </c:pt>
                <c:pt idx="285">
                  <c:v>44178</c:v>
                </c:pt>
                <c:pt idx="286">
                  <c:v>44179</c:v>
                </c:pt>
                <c:pt idx="287">
                  <c:v>44180</c:v>
                </c:pt>
                <c:pt idx="288">
                  <c:v>44181</c:v>
                </c:pt>
                <c:pt idx="289">
                  <c:v>44182</c:v>
                </c:pt>
                <c:pt idx="290">
                  <c:v>44183</c:v>
                </c:pt>
                <c:pt idx="291">
                  <c:v>44184</c:v>
                </c:pt>
                <c:pt idx="292">
                  <c:v>44185</c:v>
                </c:pt>
                <c:pt idx="293">
                  <c:v>44186</c:v>
                </c:pt>
                <c:pt idx="294">
                  <c:v>44187</c:v>
                </c:pt>
                <c:pt idx="295">
                  <c:v>44188</c:v>
                </c:pt>
                <c:pt idx="296">
                  <c:v>44189</c:v>
                </c:pt>
                <c:pt idx="297">
                  <c:v>44190</c:v>
                </c:pt>
                <c:pt idx="298">
                  <c:v>44191</c:v>
                </c:pt>
                <c:pt idx="299">
                  <c:v>44192</c:v>
                </c:pt>
                <c:pt idx="300">
                  <c:v>44193</c:v>
                </c:pt>
                <c:pt idx="301">
                  <c:v>44194</c:v>
                </c:pt>
                <c:pt idx="302">
                  <c:v>44195</c:v>
                </c:pt>
                <c:pt idx="303">
                  <c:v>44196</c:v>
                </c:pt>
                <c:pt idx="304">
                  <c:v>44197</c:v>
                </c:pt>
                <c:pt idx="305">
                  <c:v>44198</c:v>
                </c:pt>
                <c:pt idx="306">
                  <c:v>44199</c:v>
                </c:pt>
                <c:pt idx="307">
                  <c:v>44200</c:v>
                </c:pt>
                <c:pt idx="308">
                  <c:v>44201</c:v>
                </c:pt>
                <c:pt idx="309">
                  <c:v>44202</c:v>
                </c:pt>
                <c:pt idx="310">
                  <c:v>44203</c:v>
                </c:pt>
                <c:pt idx="311">
                  <c:v>44204</c:v>
                </c:pt>
                <c:pt idx="312">
                  <c:v>44205</c:v>
                </c:pt>
                <c:pt idx="313">
                  <c:v>44206</c:v>
                </c:pt>
                <c:pt idx="314">
                  <c:v>44207</c:v>
                </c:pt>
                <c:pt idx="315">
                  <c:v>44208</c:v>
                </c:pt>
                <c:pt idx="316">
                  <c:v>44209</c:v>
                </c:pt>
                <c:pt idx="317">
                  <c:v>44210</c:v>
                </c:pt>
                <c:pt idx="318">
                  <c:v>44211</c:v>
                </c:pt>
                <c:pt idx="319">
                  <c:v>44212</c:v>
                </c:pt>
                <c:pt idx="320">
                  <c:v>44213</c:v>
                </c:pt>
                <c:pt idx="321">
                  <c:v>44214</c:v>
                </c:pt>
                <c:pt idx="322">
                  <c:v>44215</c:v>
                </c:pt>
                <c:pt idx="323">
                  <c:v>44216</c:v>
                </c:pt>
                <c:pt idx="324">
                  <c:v>44217</c:v>
                </c:pt>
                <c:pt idx="325">
                  <c:v>44218</c:v>
                </c:pt>
                <c:pt idx="326">
                  <c:v>44219</c:v>
                </c:pt>
                <c:pt idx="327">
                  <c:v>44220</c:v>
                </c:pt>
                <c:pt idx="328">
                  <c:v>44221</c:v>
                </c:pt>
                <c:pt idx="329">
                  <c:v>44222</c:v>
                </c:pt>
                <c:pt idx="330">
                  <c:v>44223</c:v>
                </c:pt>
                <c:pt idx="331">
                  <c:v>44224</c:v>
                </c:pt>
                <c:pt idx="332">
                  <c:v>44225</c:v>
                </c:pt>
                <c:pt idx="333">
                  <c:v>44226</c:v>
                </c:pt>
                <c:pt idx="334">
                  <c:v>44227</c:v>
                </c:pt>
                <c:pt idx="335">
                  <c:v>44228</c:v>
                </c:pt>
                <c:pt idx="336">
                  <c:v>44229</c:v>
                </c:pt>
                <c:pt idx="337">
                  <c:v>44230</c:v>
                </c:pt>
                <c:pt idx="338">
                  <c:v>44231</c:v>
                </c:pt>
                <c:pt idx="339">
                  <c:v>44232</c:v>
                </c:pt>
                <c:pt idx="340">
                  <c:v>44233</c:v>
                </c:pt>
                <c:pt idx="341">
                  <c:v>44234</c:v>
                </c:pt>
                <c:pt idx="342">
                  <c:v>44235</c:v>
                </c:pt>
                <c:pt idx="343">
                  <c:v>44236</c:v>
                </c:pt>
                <c:pt idx="344">
                  <c:v>44237</c:v>
                </c:pt>
                <c:pt idx="345">
                  <c:v>44238</c:v>
                </c:pt>
                <c:pt idx="346">
                  <c:v>44239</c:v>
                </c:pt>
                <c:pt idx="347">
                  <c:v>44240</c:v>
                </c:pt>
                <c:pt idx="348">
                  <c:v>44241</c:v>
                </c:pt>
                <c:pt idx="349">
                  <c:v>44242</c:v>
                </c:pt>
                <c:pt idx="350">
                  <c:v>44243</c:v>
                </c:pt>
                <c:pt idx="351">
                  <c:v>44244</c:v>
                </c:pt>
                <c:pt idx="352">
                  <c:v>44245</c:v>
                </c:pt>
                <c:pt idx="353">
                  <c:v>44246</c:v>
                </c:pt>
                <c:pt idx="354">
                  <c:v>44247</c:v>
                </c:pt>
                <c:pt idx="355">
                  <c:v>44248</c:v>
                </c:pt>
                <c:pt idx="356">
                  <c:v>44249</c:v>
                </c:pt>
                <c:pt idx="357">
                  <c:v>44250</c:v>
                </c:pt>
                <c:pt idx="358">
                  <c:v>44251</c:v>
                </c:pt>
                <c:pt idx="359">
                  <c:v>44252</c:v>
                </c:pt>
                <c:pt idx="360">
                  <c:v>44253</c:v>
                </c:pt>
                <c:pt idx="361">
                  <c:v>44254</c:v>
                </c:pt>
                <c:pt idx="362">
                  <c:v>44255</c:v>
                </c:pt>
                <c:pt idx="363">
                  <c:v>44256</c:v>
                </c:pt>
                <c:pt idx="364">
                  <c:v>44257</c:v>
                </c:pt>
              </c:numCache>
            </c:numRef>
          </c:cat>
          <c:val>
            <c:numRef>
              <c:f>[0]!Reported</c:f>
              <c:numCache>
                <c:formatCode>0</c:formatCode>
                <c:ptCount val="365"/>
                <c:pt idx="0">
                  <c:v>2.9599748896517903</c:v>
                </c:pt>
                <c:pt idx="1">
                  <c:v>4.3121390618396882</c:v>
                </c:pt>
                <c:pt idx="2">
                  <c:v>6.2167000740934784</c:v>
                </c:pt>
                <c:pt idx="3">
                  <c:v>8.8992919191948481</c:v>
                </c:pt>
                <c:pt idx="4">
                  <c:v>12.677676880853211</c:v>
                </c:pt>
                <c:pt idx="5">
                  <c:v>17.999327888100485</c:v>
                </c:pt>
                <c:pt idx="6">
                  <c:v>25.494308165144265</c:v>
                </c:pt>
                <c:pt idx="7">
                  <c:v>36.049641369427917</c:v>
                </c:pt>
                <c:pt idx="8">
                  <c:v>50.913839926325494</c:v>
                </c:pt>
                <c:pt idx="9">
                  <c:v>71.843690039872641</c:v>
                </c:pt>
                <c:pt idx="10">
                  <c:v>99.836794755197488</c:v>
                </c:pt>
                <c:pt idx="11">
                  <c:v>136.53051541281948</c:v>
                </c:pt>
                <c:pt idx="12">
                  <c:v>183.63916889872687</c:v>
                </c:pt>
                <c:pt idx="13">
                  <c:v>242.8306232336904</c:v>
                </c:pt>
                <c:pt idx="14">
                  <c:v>315.5601633055997</c:v>
                </c:pt>
                <c:pt idx="15">
                  <c:v>402.86855900363685</c:v>
                </c:pt>
                <c:pt idx="16">
                  <c:v>505.16015710669069</c:v>
                </c:pt>
                <c:pt idx="17">
                  <c:v>621.98610087829184</c:v>
                </c:pt>
                <c:pt idx="18">
                  <c:v>751.86545021801112</c:v>
                </c:pt>
                <c:pt idx="19">
                  <c:v>892.18063766650891</c:v>
                </c:pt>
                <c:pt idx="20">
                  <c:v>1055.5145495952054</c:v>
                </c:pt>
                <c:pt idx="21">
                  <c:v>1245.5129543276478</c:v>
                </c:pt>
                <c:pt idx="22">
                  <c:v>1466.3523476576297</c:v>
                </c:pt>
                <c:pt idx="23">
                  <c:v>1722.8004450306203</c:v>
                </c:pt>
                <c:pt idx="24">
                  <c:v>2020.2773347115617</c:v>
                </c:pt>
                <c:pt idx="25">
                  <c:v>2364.9145210447859</c:v>
                </c:pt>
                <c:pt idx="26">
                  <c:v>2763.6078923758182</c:v>
                </c:pt>
                <c:pt idx="27">
                  <c:v>3224.0591514619459</c:v>
                </c:pt>
                <c:pt idx="28">
                  <c:v>3754.7984347462002</c:v>
                </c:pt>
                <c:pt idx="29">
                  <c:v>4365.1787481018409</c:v>
                </c:pt>
                <c:pt idx="30">
                  <c:v>5065.3305552256124</c:v>
                </c:pt>
                <c:pt idx="31">
                  <c:v>5866.062568737716</c:v>
                </c:pt>
                <c:pt idx="32">
                  <c:v>6778.6928573439282</c:v>
                </c:pt>
                <c:pt idx="33">
                  <c:v>7814.7933284511691</c:v>
                </c:pt>
                <c:pt idx="34">
                  <c:v>8985.8312263098887</c:v>
                </c:pt>
                <c:pt idx="35">
                  <c:v>10302.694463100166</c:v>
                </c:pt>
                <c:pt idx="36">
                  <c:v>11775.094464765576</c:v>
                </c:pt>
                <c:pt idx="37">
                  <c:v>13410.851785870238</c:v>
                </c:pt>
                <c:pt idx="38">
                  <c:v>15215.086629758065</c:v>
                </c:pt>
                <c:pt idx="39">
                  <c:v>17189.358277595002</c:v>
                </c:pt>
                <c:pt idx="40">
                  <c:v>19330.822441024127</c:v>
                </c:pt>
                <c:pt idx="41">
                  <c:v>21631.499858301697</c:v>
                </c:pt>
                <c:pt idx="42">
                  <c:v>24077.767117530111</c:v>
                </c:pt>
                <c:pt idx="43">
                  <c:v>26650.184407512108</c:v>
                </c:pt>
                <c:pt idx="44">
                  <c:v>29323.75776399735</c:v>
                </c:pt>
                <c:pt idx="45">
                  <c:v>32068.691601320468</c:v>
                </c:pt>
                <c:pt idx="46">
                  <c:v>34851.62308748073</c:v>
                </c:pt>
                <c:pt idx="47">
                  <c:v>37637.253100772708</c:v>
                </c:pt>
                <c:pt idx="48">
                  <c:v>40390.215680532885</c:v>
                </c:pt>
                <c:pt idx="49">
                  <c:v>43076.978116108679</c:v>
                </c:pt>
                <c:pt idx="50">
                  <c:v>45667.552166866109</c:v>
                </c:pt>
                <c:pt idx="51">
                  <c:v>48136.828366203212</c:v>
                </c:pt>
                <c:pt idx="52">
                  <c:v>50465.412286282248</c:v>
                </c:pt>
                <c:pt idx="53">
                  <c:v>52639.92624735221</c:v>
                </c:pt>
                <c:pt idx="54">
                  <c:v>54652.820884885492</c:v>
                </c:pt>
                <c:pt idx="55">
                  <c:v>56501.80072340856</c:v>
                </c:pt>
                <c:pt idx="56">
                  <c:v>58188.997714350073</c:v>
                </c:pt>
                <c:pt idx="57">
                  <c:v>59720.027415613411</c:v>
                </c:pt>
                <c:pt idx="58">
                  <c:v>61103.041809224465</c:v>
                </c:pt>
                <c:pt idx="59">
                  <c:v>62347.861003877188</c:v>
                </c:pt>
                <c:pt idx="60">
                  <c:v>63465.232590551954</c:v>
                </c:pt>
                <c:pt idx="61">
                  <c:v>64466.238551159731</c:v>
                </c:pt>
                <c:pt idx="62">
                  <c:v>65361.848352022826</c:v>
                </c:pt>
                <c:pt idx="63">
                  <c:v>66162.603532170513</c:v>
                </c:pt>
                <c:pt idx="64">
                  <c:v>66878.412495007389</c:v>
                </c:pt>
                <c:pt idx="65">
                  <c:v>67518.432490347725</c:v>
                </c:pt>
                <c:pt idx="66">
                  <c:v>68091.017118013304</c:v>
                </c:pt>
                <c:pt idx="67">
                  <c:v>68603.710627596854</c:v>
                </c:pt>
                <c:pt idx="68">
                  <c:v>69063.273801435789</c:v>
                </c:pt>
                <c:pt idx="69">
                  <c:v>69475.729654099443</c:v>
                </c:pt>
                <c:pt idx="70">
                  <c:v>69846.420228044197</c:v>
                </c:pt>
                <c:pt idx="71">
                  <c:v>70180.068281057524</c:v>
                </c:pt>
                <c:pt idx="72">
                  <c:v>70480.839638094054</c:v>
                </c:pt>
                <c:pt idx="73">
                  <c:v>70752.403472835998</c:v>
                </c:pt>
                <c:pt idx="74">
                  <c:v>70997.988873011665</c:v>
                </c:pt>
                <c:pt idx="75">
                  <c:v>71220.436811893713</c:v>
                </c:pt>
                <c:pt idx="76">
                  <c:v>71422.247172468764</c:v>
                </c:pt>
                <c:pt idx="77">
                  <c:v>71605.620814273265</c:v>
                </c:pt>
                <c:pt idx="78">
                  <c:v>71772.496886599925</c:v>
                </c:pt>
                <c:pt idx="79">
                  <c:v>71924.585714628745</c:v>
                </c:pt>
                <c:pt idx="80">
                  <c:v>72063.397646013953</c:v>
                </c:pt>
                <c:pt idx="81">
                  <c:v>72190.268265613166</c:v>
                </c:pt>
                <c:pt idx="82">
                  <c:v>72306.380380332848</c:v>
                </c:pt>
                <c:pt idx="83">
                  <c:v>72412.78315487667</c:v>
                </c:pt>
                <c:pt idx="84">
                  <c:v>72510.408749587557</c:v>
                </c:pt>
                <c:pt idx="85">
                  <c:v>72600.086778248369</c:v>
                </c:pt>
                <c:pt idx="86">
                  <c:v>72682.556869650027</c:v>
                </c:pt>
                <c:pt idx="87">
                  <c:v>72758.479583789071</c:v>
                </c:pt>
                <c:pt idx="88">
                  <c:v>72828.445902771113</c:v>
                </c:pt>
                <c:pt idx="89">
                  <c:v>72892.985488400533</c:v>
                </c:pt>
                <c:pt idx="90">
                  <c:v>72952.573873219691</c:v>
                </c:pt>
                <c:pt idx="91">
                  <c:v>73007.638729404294</c:v>
                </c:pt>
                <c:pt idx="92">
                  <c:v>73058.565340277681</c:v>
                </c:pt>
                <c:pt idx="93">
                  <c:v>73105.701382064959</c:v>
                </c:pt>
                <c:pt idx="94">
                  <c:v>73149.361108625933</c:v>
                </c:pt>
                <c:pt idx="95">
                  <c:v>73189.829019034281</c:v>
                </c:pt>
                <c:pt idx="96">
                  <c:v>73227.363076770722</c:v>
                </c:pt>
                <c:pt idx="97">
                  <c:v>73262.19753974535</c:v>
                </c:pt>
                <c:pt idx="98">
                  <c:v>73294.545452154518</c:v>
                </c:pt>
                <c:pt idx="99">
                  <c:v>73324.600842130327</c:v>
                </c:pt>
                <c:pt idx="100">
                  <c:v>73352.540663091582</c:v>
                </c:pt>
                <c:pt idx="101">
                  <c:v>73378.526511517543</c:v>
                </c:pt>
                <c:pt idx="102">
                  <c:v>73402.706149412799</c:v>
                </c:pt>
                <c:pt idx="103">
                  <c:v>73425.21485591137</c:v>
                </c:pt>
                <c:pt idx="104">
                  <c:v>73446.176629186943</c:v>
                </c:pt>
                <c:pt idx="105">
                  <c:v>73465.705257017209</c:v>
                </c:pt>
                <c:pt idx="106">
                  <c:v>73483.905271926604</c:v>
                </c:pt>
                <c:pt idx="107">
                  <c:v>73500.872804745071</c:v>
                </c:pt>
                <c:pt idx="108">
                  <c:v>73516.696348624086</c:v>
                </c:pt>
                <c:pt idx="109">
                  <c:v>73531.457444000916</c:v>
                </c:pt>
                <c:pt idx="110">
                  <c:v>73545.231293664765</c:v>
                </c:pt>
                <c:pt idx="111">
                  <c:v>73558.087315921803</c:v>
                </c:pt>
                <c:pt idx="112">
                  <c:v>73570.089642856386</c:v>
                </c:pt>
                <c:pt idx="113">
                  <c:v>73581.297569818358</c:v>
                </c:pt>
                <c:pt idx="114">
                  <c:v>73591.765961515252</c:v>
                </c:pt>
                <c:pt idx="115">
                  <c:v>73601.545619435099</c:v>
                </c:pt>
                <c:pt idx="116">
                  <c:v>73610.683614758091</c:v>
                </c:pt>
                <c:pt idx="117">
                  <c:v>73619.223590420967</c:v>
                </c:pt>
                <c:pt idx="118">
                  <c:v>73627.206035567375</c:v>
                </c:pt>
                <c:pt idx="119">
                  <c:v>73634.668535241231</c:v>
                </c:pt>
                <c:pt idx="120">
                  <c:v>73641.645997851418</c:v>
                </c:pt>
                <c:pt idx="121">
                  <c:v>73648.170862648782</c:v>
                </c:pt>
                <c:pt idx="122">
                  <c:v>73654.273289203702</c:v>
                </c:pt>
                <c:pt idx="123">
                  <c:v>73659.981330652256</c:v>
                </c:pt>
                <c:pt idx="124">
                  <c:v>73665.321092283644</c:v>
                </c:pt>
                <c:pt idx="125">
                  <c:v>73670.316876871439</c:v>
                </c:pt>
                <c:pt idx="126">
                  <c:v>73674.991318000146</c:v>
                </c:pt>
                <c:pt idx="127">
                  <c:v>73679.365502505898</c:v>
                </c:pt>
                <c:pt idx="128">
                  <c:v>73683.459083032765</c:v>
                </c:pt>
                <c:pt idx="129">
                  <c:v>73687.290381602492</c:v>
                </c:pt>
                <c:pt idx="130">
                  <c:v>73690.876485003391</c:v>
                </c:pt>
                <c:pt idx="131">
                  <c:v>73694.233332722841</c:v>
                </c:pt>
                <c:pt idx="132">
                  <c:v>73697.375798075533</c:v>
                </c:pt>
                <c:pt idx="133">
                  <c:v>73700.317763115061</c:v>
                </c:pt>
                <c:pt idx="134">
                  <c:v>73703.072187859478</c:v>
                </c:pt>
                <c:pt idx="135">
                  <c:v>73705.651174310173</c:v>
                </c:pt>
                <c:pt idx="136">
                  <c:v>73708.066025698135</c:v>
                </c:pt>
                <c:pt idx="137">
                  <c:v>73710.327301350684</c:v>
                </c:pt>
                <c:pt idx="138">
                  <c:v>73712.444867535407</c:v>
                </c:pt>
                <c:pt idx="139">
                  <c:v>73714.427944605603</c:v>
                </c:pt>
                <c:pt idx="140">
                  <c:v>73716.285150741765</c:v>
                </c:pt>
                <c:pt idx="141">
                  <c:v>73718.024542557847</c:v>
                </c:pt>
                <c:pt idx="142">
                  <c:v>73719.653652816924</c:v>
                </c:pt>
                <c:pt idx="143">
                  <c:v>73721.179525479893</c:v>
                </c:pt>
                <c:pt idx="144">
                  <c:v>73722.608748291139</c:v>
                </c:pt>
                <c:pt idx="145">
                  <c:v>73723.947483088428</c:v>
                </c:pt>
                <c:pt idx="146">
                  <c:v>73725.201494007648</c:v>
                </c:pt>
                <c:pt idx="147">
                  <c:v>73726.376173739671</c:v>
                </c:pt>
                <c:pt idx="148">
                  <c:v>73727.47656798322</c:v>
                </c:pt>
                <c:pt idx="149">
                  <c:v>73728.507398225731</c:v>
                </c:pt>
                <c:pt idx="150">
                  <c:v>73729.473082974262</c:v>
                </c:pt>
                <c:pt idx="151">
                  <c:v>73730.377757548107</c:v>
                </c:pt>
                <c:pt idx="152">
                  <c:v>73731.225292536183</c:v>
                </c:pt>
                <c:pt idx="153">
                  <c:v>73732.019311014563</c:v>
                </c:pt>
                <c:pt idx="154">
                  <c:v>73732.763204611372</c:v>
                </c:pt>
                <c:pt idx="155">
                  <c:v>73733.460148500686</c:v>
                </c:pt>
                <c:pt idx="156">
                  <c:v>73734.113115399668</c:v>
                </c:pt>
                <c:pt idx="157">
                  <c:v>73734.72488863852</c:v>
                </c:pt>
                <c:pt idx="158">
                  <c:v>73735.298074367383</c:v>
                </c:pt>
                <c:pt idx="159">
                  <c:v>73735.835112959146</c:v>
                </c:pt>
                <c:pt idx="160">
                  <c:v>73736.338289663603</c:v>
                </c:pt>
                <c:pt idx="161">
                  <c:v>73736.809744563579</c:v>
                </c:pt>
                <c:pt idx="162">
                  <c:v>73737.251481880478</c:v>
                </c:pt>
                <c:pt idx="163">
                  <c:v>73737.665378673206</c:v>
                </c:pt>
                <c:pt idx="164">
                  <c:v>73738.053192971143</c:v>
                </c:pt>
                <c:pt idx="165">
                  <c:v>73738.416571379043</c:v>
                </c:pt>
                <c:pt idx="166">
                  <c:v>73738.757056189221</c:v>
                </c:pt>
                <c:pt idx="167">
                  <c:v>73739.076092033705</c:v>
                </c:pt>
                <c:pt idx="168">
                  <c:v>73739.37503210672</c:v>
                </c:pt>
                <c:pt idx="169">
                  <c:v>73739.655143986238</c:v>
                </c:pt>
                <c:pt idx="170">
                  <c:v>73739.917615080558</c:v>
                </c:pt>
                <c:pt idx="171">
                  <c:v>73740.163557724925</c:v>
                </c:pt>
                <c:pt idx="172">
                  <c:v>73740.394013950936</c:v>
                </c:pt>
                <c:pt idx="173">
                  <c:v>73740.609959950059</c:v>
                </c:pt>
                <c:pt idx="174">
                  <c:v>73740.812310251553</c:v>
                </c:pt>
                <c:pt idx="175">
                  <c:v>73741.001921632822</c:v>
                </c:pt>
                <c:pt idx="176">
                  <c:v>73741.179596780144</c:v>
                </c:pt>
                <c:pt idx="177">
                  <c:v>73741.346087715632</c:v>
                </c:pt>
                <c:pt idx="178">
                  <c:v>73741.502099005476</c:v>
                </c:pt>
                <c:pt idx="179">
                  <c:v>73741.648290764031</c:v>
                </c:pt>
                <c:pt idx="180">
                  <c:v>73741.785281466306</c:v>
                </c:pt>
                <c:pt idx="181">
                  <c:v>73741.913650581773</c:v>
                </c:pt>
                <c:pt idx="182">
                  <c:v>73742.033941040543</c:v>
                </c:pt>
                <c:pt idx="183">
                  <c:v>73742.146661542924</c:v>
                </c:pt>
                <c:pt idx="184">
                  <c:v>73742.252288722346</c:v>
                </c:pt>
                <c:pt idx="185">
                  <c:v>73742.351269170947</c:v>
                </c:pt>
                <c:pt idx="186">
                  <c:v>73742.444021336836</c:v>
                </c:pt>
                <c:pt idx="187">
                  <c:v>73742.530937300835</c:v>
                </c:pt>
                <c:pt idx="188">
                  <c:v>73742.612384441003</c:v>
                </c:pt>
                <c:pt idx="189">
                  <c:v>73742.68870699135</c:v>
                </c:pt>
                <c:pt idx="190">
                  <c:v>73742.760227502222</c:v>
                </c:pt>
                <c:pt idx="191">
                  <c:v>73742.827248208079</c:v>
                </c:pt>
                <c:pt idx="192">
                  <c:v>73742.890052308736</c:v>
                </c:pt>
                <c:pt idx="193">
                  <c:v>73742.948905169775</c:v>
                </c:pt>
                <c:pt idx="194">
                  <c:v>73743.004055446843</c:v>
                </c:pt>
                <c:pt idx="195">
                  <c:v>73743.055736139169</c:v>
                </c:pt>
                <c:pt idx="196">
                  <c:v>73743.10416557618</c:v>
                </c:pt>
                <c:pt idx="197">
                  <c:v>73743.149548342219</c:v>
                </c:pt>
                <c:pt idx="198">
                  <c:v>73743.192076142514</c:v>
                </c:pt>
                <c:pt idx="199">
                  <c:v>73743.231928614696</c:v>
                </c:pt>
                <c:pt idx="200">
                  <c:v>73743.269274089049</c:v>
                </c:pt>
                <c:pt idx="201">
                  <c:v>73743.304270300767</c:v>
                </c:pt>
                <c:pt idx="202">
                  <c:v>73743.337065057305</c:v>
                </c:pt>
                <c:pt idx="203">
                  <c:v>73743.367796863633</c:v>
                </c:pt>
                <c:pt idx="204">
                  <c:v>73743.396595508078</c:v>
                </c:pt>
                <c:pt idx="205">
                  <c:v>73743.423582611169</c:v>
                </c:pt>
                <c:pt idx="206">
                  <c:v>73743.448872139983</c:v>
                </c:pt>
                <c:pt idx="207">
                  <c:v>73743.472570889964</c:v>
                </c:pt>
                <c:pt idx="208">
                  <c:v>73743.494778936452</c:v>
                </c:pt>
                <c:pt idx="209">
                  <c:v>73743.515590057752</c:v>
                </c:pt>
                <c:pt idx="210">
                  <c:v>73743.535092131468</c:v>
                </c:pt>
                <c:pt idx="211">
                  <c:v>73743.553367505971</c:v>
                </c:pt>
                <c:pt idx="212">
                  <c:v>73743.570493348438</c:v>
                </c:pt>
                <c:pt idx="213">
                  <c:v>73743.586541970944</c:v>
                </c:pt>
                <c:pt idx="214">
                  <c:v>73743.601581135968</c:v>
                </c:pt>
                <c:pt idx="215">
                  <c:v>73743.615674342844</c:v>
                </c:pt>
                <c:pt idx="216">
                  <c:v>73743.628881095909</c:v>
                </c:pt>
                <c:pt idx="217">
                  <c:v>73743.641257155992</c:v>
                </c:pt>
                <c:pt idx="218">
                  <c:v>73743.652854775981</c:v>
                </c:pt>
                <c:pt idx="219">
                  <c:v>73743.663722921527</c:v>
                </c:pt>
                <c:pt idx="220">
                  <c:v>73743.673907477933</c:v>
                </c:pt>
                <c:pt idx="221">
                  <c:v>73743.683451443896</c:v>
                </c:pt>
                <c:pt idx="222">
                  <c:v>73743.692395113234</c:v>
                </c:pt>
                <c:pt idx="223">
                  <c:v>73743.700776244994</c:v>
                </c:pt>
                <c:pt idx="224">
                  <c:v>73743.708630222973</c:v>
                </c:pt>
                <c:pt idx="225">
                  <c:v>73743.71599020515</c:v>
                </c:pt>
                <c:pt idx="226">
                  <c:v>73743.722887263692</c:v>
                </c:pt>
                <c:pt idx="227">
                  <c:v>73743.729350516252</c:v>
                </c:pt>
                <c:pt idx="228">
                  <c:v>73743.735407248838</c:v>
                </c:pt>
                <c:pt idx="229">
                  <c:v>73743.741083031127</c:v>
                </c:pt>
                <c:pt idx="230">
                  <c:v>73743.746401824377</c:v>
                </c:pt>
                <c:pt idx="231">
                  <c:v>73743.751386082629</c:v>
                </c:pt>
                <c:pt idx="232">
                  <c:v>73743.756056847589</c:v>
                </c:pt>
                <c:pt idx="233">
                  <c:v>73743.760433837364</c:v>
                </c:pt>
                <c:pt idx="234">
                  <c:v>73743.764535529772</c:v>
                </c:pt>
                <c:pt idx="235">
                  <c:v>73743.768379240399</c:v>
                </c:pt>
                <c:pt idx="236">
                  <c:v>73743.771981195663</c:v>
                </c:pt>
                <c:pt idx="237">
                  <c:v>73743.775356601356</c:v>
                </c:pt>
                <c:pt idx="238">
                  <c:v>73743.77851970683</c:v>
                </c:pt>
                <c:pt idx="239">
                  <c:v>73743.781483865154</c:v>
                </c:pt>
                <c:pt idx="240">
                  <c:v>73743.784261589535</c:v>
                </c:pt>
                <c:pt idx="241">
                  <c:v>73743.786864606052</c:v>
                </c:pt>
                <c:pt idx="242">
                  <c:v>73743.789303903308</c:v>
                </c:pt>
                <c:pt idx="243">
                  <c:v>73743.791589778673</c:v>
                </c:pt>
                <c:pt idx="244">
                  <c:v>73743.793731881888</c:v>
                </c:pt>
                <c:pt idx="245">
                  <c:v>73743.7957392557</c:v>
                </c:pt>
                <c:pt idx="246">
                  <c:v>73743.797620374127</c:v>
                </c:pt>
                <c:pt idx="247">
                  <c:v>73743.799383178164</c:v>
                </c:pt>
                <c:pt idx="248">
                  <c:v>73743.80103510934</c:v>
                </c:pt>
                <c:pt idx="249">
                  <c:v>73743.802583141151</c:v>
                </c:pt>
                <c:pt idx="250">
                  <c:v>73743.804033808468</c:v>
                </c:pt>
                <c:pt idx="251">
                  <c:v>73743.805393235132</c:v>
                </c:pt>
                <c:pt idx="252">
                  <c:v>73743.806667159806</c:v>
                </c:pt>
                <c:pt idx="253">
                  <c:v>73743.807860960253</c:v>
                </c:pt>
                <c:pt idx="254">
                  <c:v>73743.808979675945</c:v>
                </c:pt>
                <c:pt idx="255">
                  <c:v>73743.810028029402</c:v>
                </c:pt>
                <c:pt idx="256">
                  <c:v>73743.811010446123</c:v>
                </c:pt>
                <c:pt idx="257">
                  <c:v>73743.811931073244</c:v>
                </c:pt>
                <c:pt idx="258">
                  <c:v>73743.812793797086</c:v>
                </c:pt>
                <c:pt idx="259">
                  <c:v>73743.813602259499</c:v>
                </c:pt>
                <c:pt idx="260">
                  <c:v>73743.8143598733</c:v>
                </c:pt>
                <c:pt idx="261">
                  <c:v>73743.815069836652</c:v>
                </c:pt>
                <c:pt idx="262">
                  <c:v>73743.815735146549</c:v>
                </c:pt>
                <c:pt idx="263">
                  <c:v>73743.816358611526</c:v>
                </c:pt>
                <c:pt idx="264">
                  <c:v>73743.816942863428</c:v>
                </c:pt>
                <c:pt idx="265">
                  <c:v>73743.817490368558</c:v>
                </c:pt>
                <c:pt idx="266">
                  <c:v>73743.818003438166</c:v>
                </c:pt>
                <c:pt idx="267">
                  <c:v>73743.818484238058</c:v>
                </c:pt>
                <c:pt idx="268">
                  <c:v>73743.818934797877</c:v>
                </c:pt>
                <c:pt idx="269">
                  <c:v>73743.819357019587</c:v>
                </c:pt>
                <c:pt idx="270">
                  <c:v>73743.819752685522</c:v>
                </c:pt>
                <c:pt idx="271">
                  <c:v>73743.820123465906</c:v>
                </c:pt>
                <c:pt idx="272">
                  <c:v>73743.820470925944</c:v>
                </c:pt>
                <c:pt idx="273">
                  <c:v>73743.820796532367</c:v>
                </c:pt>
                <c:pt idx="274">
                  <c:v>73743.821101659676</c:v>
                </c:pt>
                <c:pt idx="275">
                  <c:v>73743.821387595919</c:v>
                </c:pt>
                <c:pt idx="276">
                  <c:v>73743.821655548105</c:v>
                </c:pt>
                <c:pt idx="277">
                  <c:v>73743.821906647354</c:v>
                </c:pt>
                <c:pt idx="278">
                  <c:v>73743.822141953657</c:v>
                </c:pt>
                <c:pt idx="279">
                  <c:v>73743.822362460298</c:v>
                </c:pt>
                <c:pt idx="280">
                  <c:v>73743.82256909812</c:v>
                </c:pt>
                <c:pt idx="281">
                  <c:v>73743.822762739394</c:v>
                </c:pt>
                <c:pt idx="282">
                  <c:v>73743.822944201544</c:v>
                </c:pt>
                <c:pt idx="283">
                  <c:v>73743.823114250583</c:v>
                </c:pt>
                <c:pt idx="284">
                  <c:v>73743.823273604343</c:v>
                </c:pt>
                <c:pt idx="285">
                  <c:v>73743.823422935515</c:v>
                </c:pt>
                <c:pt idx="286">
                  <c:v>73743.823562874459</c:v>
                </c:pt>
                <c:pt idx="287">
                  <c:v>73743.823694011895</c:v>
                </c:pt>
                <c:pt idx="288">
                  <c:v>73743.823816901437</c:v>
                </c:pt>
                <c:pt idx="289">
                  <c:v>73743.823932061787</c:v>
                </c:pt>
                <c:pt idx="290">
                  <c:v>73743.82403997911</c:v>
                </c:pt>
                <c:pt idx="291">
                  <c:v>73743.82414110894</c:v>
                </c:pt>
                <c:pt idx="292">
                  <c:v>73743.824235878186</c:v>
                </c:pt>
                <c:pt idx="293">
                  <c:v>73743.824324686895</c:v>
                </c:pt>
                <c:pt idx="294">
                  <c:v>73743.824407909968</c:v>
                </c:pt>
                <c:pt idx="295">
                  <c:v>73743.824485898702</c:v>
                </c:pt>
                <c:pt idx="296">
                  <c:v>73743.824558982305</c:v>
                </c:pt>
                <c:pt idx="297">
                  <c:v>73743.824627469308</c:v>
                </c:pt>
                <c:pt idx="298">
                  <c:v>73743.824691648799</c:v>
                </c:pt>
                <c:pt idx="299">
                  <c:v>73743.824751791719</c:v>
                </c:pt>
                <c:pt idx="300">
                  <c:v>73743.824808151927</c:v>
                </c:pt>
                <c:pt idx="301">
                  <c:v>73743.824860967346</c:v>
                </c:pt>
                <c:pt idx="302">
                  <c:v>73743.824910460942</c:v>
                </c:pt>
                <c:pt idx="303">
                  <c:v>73743.824956841607</c:v>
                </c:pt>
                <c:pt idx="304">
                  <c:v>73743.825000305165</c:v>
                </c:pt>
                <c:pt idx="305">
                  <c:v>73743.825041035059</c:v>
                </c:pt>
                <c:pt idx="306">
                  <c:v>73743.825079203249</c:v>
                </c:pt>
                <c:pt idx="307">
                  <c:v>73743.825114970838</c:v>
                </c:pt>
                <c:pt idx="308">
                  <c:v>73743.825148488802</c:v>
                </c:pt>
                <c:pt idx="309">
                  <c:v>73743.82517989866</c:v>
                </c:pt>
                <c:pt idx="310">
                  <c:v>73743.825209332994</c:v>
                </c:pt>
                <c:pt idx="311">
                  <c:v>73743.825236916033</c:v>
                </c:pt>
                <c:pt idx="312">
                  <c:v>73743.825262764251</c:v>
                </c:pt>
                <c:pt idx="313">
                  <c:v>73743.825286986728</c:v>
                </c:pt>
                <c:pt idx="314">
                  <c:v>73743.825309685722</c:v>
                </c:pt>
                <c:pt idx="315">
                  <c:v>73743.825330957057</c:v>
                </c:pt>
                <c:pt idx="316">
                  <c:v>73743.825350890533</c:v>
                </c:pt>
                <c:pt idx="317">
                  <c:v>73743.825369570288</c:v>
                </c:pt>
                <c:pt idx="318">
                  <c:v>73743.82538707518</c:v>
                </c:pt>
                <c:pt idx="319">
                  <c:v>73743.825403479088</c:v>
                </c:pt>
                <c:pt idx="320">
                  <c:v>73743.82541885128</c:v>
                </c:pt>
                <c:pt idx="321">
                  <c:v>73743.825433256628</c:v>
                </c:pt>
                <c:pt idx="322">
                  <c:v>73743.825446755945</c:v>
                </c:pt>
                <c:pt idx="323">
                  <c:v>73743.825459406231</c:v>
                </c:pt>
                <c:pt idx="324">
                  <c:v>73743.825471260861</c:v>
                </c:pt>
                <c:pt idx="325">
                  <c:v>73743.825482369895</c:v>
                </c:pt>
                <c:pt idx="326">
                  <c:v>73743.825492780234</c:v>
                </c:pt>
                <c:pt idx="327">
                  <c:v>73743.825502535808</c:v>
                </c:pt>
                <c:pt idx="328">
                  <c:v>73743.825511677802</c:v>
                </c:pt>
                <c:pt idx="329">
                  <c:v>73743.825520244805</c:v>
                </c:pt>
                <c:pt idx="330">
                  <c:v>73743.825528272981</c:v>
                </c:pt>
                <c:pt idx="331">
                  <c:v>73743.825535796233</c:v>
                </c:pt>
                <c:pt idx="332">
                  <c:v>73743.825542846302</c:v>
                </c:pt>
                <c:pt idx="333">
                  <c:v>73743.825549452959</c:v>
                </c:pt>
                <c:pt idx="334">
                  <c:v>73743.825555644085</c:v>
                </c:pt>
                <c:pt idx="335">
                  <c:v>73743.825561445818</c:v>
                </c:pt>
                <c:pt idx="336">
                  <c:v>73743.82556688266</c:v>
                </c:pt>
                <c:pt idx="337">
                  <c:v>73743.825571977548</c:v>
                </c:pt>
                <c:pt idx="338">
                  <c:v>73743.825576751988</c:v>
                </c:pt>
                <c:pt idx="339">
                  <c:v>73743.825581226134</c:v>
                </c:pt>
                <c:pt idx="340">
                  <c:v>73743.82558541889</c:v>
                </c:pt>
                <c:pt idx="341">
                  <c:v>73743.825589347922</c:v>
                </c:pt>
                <c:pt idx="342">
                  <c:v>73743.825593029847</c:v>
                </c:pt>
                <c:pt idx="343">
                  <c:v>73743.825596480208</c:v>
                </c:pt>
                <c:pt idx="344">
                  <c:v>73743.825599713542</c:v>
                </c:pt>
                <c:pt idx="345">
                  <c:v>73743.825602743527</c:v>
                </c:pt>
                <c:pt idx="346">
                  <c:v>73743.825605582926</c:v>
                </c:pt>
                <c:pt idx="347">
                  <c:v>73743.825608243758</c:v>
                </c:pt>
                <c:pt idx="348">
                  <c:v>73743.825610737229</c:v>
                </c:pt>
                <c:pt idx="349">
                  <c:v>73743.825613073859</c:v>
                </c:pt>
                <c:pt idx="350">
                  <c:v>73743.825615263544</c:v>
                </c:pt>
                <c:pt idx="351">
                  <c:v>73743.825617315495</c:v>
                </c:pt>
                <c:pt idx="352">
                  <c:v>73743.8256192384</c:v>
                </c:pt>
                <c:pt idx="353">
                  <c:v>73743.825621040363</c:v>
                </c:pt>
                <c:pt idx="354">
                  <c:v>73743.825622728982</c:v>
                </c:pt>
                <c:pt idx="355">
                  <c:v>73743.825624311401</c:v>
                </c:pt>
                <c:pt idx="356">
                  <c:v>73743.825625794299</c:v>
                </c:pt>
                <c:pt idx="357">
                  <c:v>73743.82562718392</c:v>
                </c:pt>
                <c:pt idx="358">
                  <c:v>73743.825628486142</c:v>
                </c:pt>
                <c:pt idx="359">
                  <c:v>73743.825629706465</c:v>
                </c:pt>
                <c:pt idx="360">
                  <c:v>73743.825630850028</c:v>
                </c:pt>
                <c:pt idx="361">
                  <c:v>73743.825631921674</c:v>
                </c:pt>
                <c:pt idx="362">
                  <c:v>73743.825632925917</c:v>
                </c:pt>
                <c:pt idx="363">
                  <c:v>73743.825633867003</c:v>
                </c:pt>
                <c:pt idx="364">
                  <c:v>73743.825634748893</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5-B339-44F8-B974-E060C01E1035}"/>
            </c:ext>
          </c:extLst>
        </c:ser>
        <c:dLbls>
          <c:showLegendKey val="0"/>
          <c:showVal val="0"/>
          <c:showCatName val="0"/>
          <c:showSerName val="0"/>
          <c:showPercent val="0"/>
          <c:showBubbleSize val="0"/>
        </c:dLbls>
        <c:marker val="1"/>
        <c:smooth val="0"/>
        <c:axId val="1631654687"/>
        <c:axId val="1729718239"/>
        <c:extLst/>
      </c:lineChart>
      <c:dateAx>
        <c:axId val="284086479"/>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7306207"/>
        <c:crosses val="autoZero"/>
        <c:auto val="1"/>
        <c:lblOffset val="100"/>
        <c:baseTimeUnit val="days"/>
      </c:dateAx>
      <c:valAx>
        <c:axId val="4973062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pt-PT" sz="1200"/>
                  <a:t>Resources</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284086479"/>
        <c:crosses val="autoZero"/>
        <c:crossBetween val="between"/>
      </c:valAx>
      <c:valAx>
        <c:axId val="1729718239"/>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rgbClr val="00B0F0"/>
                </a:solidFill>
                <a:latin typeface="+mn-lt"/>
                <a:ea typeface="+mn-ea"/>
                <a:cs typeface="+mn-cs"/>
              </a:defRPr>
            </a:pPr>
            <a:endParaRPr lang="en-US"/>
          </a:p>
        </c:txPr>
        <c:crossAx val="1631654687"/>
        <c:crosses val="max"/>
        <c:crossBetween val="between"/>
      </c:valAx>
      <c:dateAx>
        <c:axId val="1631654687"/>
        <c:scaling>
          <c:orientation val="minMax"/>
        </c:scaling>
        <c:delete val="1"/>
        <c:axPos val="b"/>
        <c:numFmt formatCode="m/d/yyyy" sourceLinked="1"/>
        <c:majorTickMark val="out"/>
        <c:minorTickMark val="none"/>
        <c:tickLblPos val="nextTo"/>
        <c:crossAx val="1729718239"/>
        <c:crosses val="autoZero"/>
        <c:auto val="1"/>
        <c:lblOffset val="100"/>
        <c:baseTimeUnit val="days"/>
      </c:dateAx>
      <c:spPr>
        <a:noFill/>
        <a:ln>
          <a:noFill/>
        </a:ln>
        <a:effectLst/>
      </c:spPr>
    </c:plotArea>
    <c:legend>
      <c:legendPos val="b"/>
      <c:layout>
        <c:manualLayout>
          <c:xMode val="edge"/>
          <c:yMode val="edge"/>
          <c:x val="0"/>
          <c:y val="0.87005370738732513"/>
          <c:w val="0.85120679449552494"/>
          <c:h val="0.12994622623391588"/>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Model</a:t>
            </a:r>
            <a:r>
              <a:rPr lang="en-US" baseline="0"/>
              <a:t> Fit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SIR_V3!$Q$1</c:f>
              <c:strCache>
                <c:ptCount val="1"/>
                <c:pt idx="0">
                  <c:v>Reported</c:v>
                </c:pt>
              </c:strCache>
            </c:strRef>
          </c:tx>
          <c:spPr>
            <a:ln w="28575" cap="rnd">
              <a:solidFill>
                <a:schemeClr val="accent1"/>
              </a:solidFill>
              <a:round/>
            </a:ln>
            <a:effectLst/>
          </c:spPr>
          <c:marker>
            <c:symbol val="none"/>
          </c:marker>
          <c:val>
            <c:numRef>
              <c:f>SIR_V3!$Q$2:$Q$43</c:f>
              <c:numCache>
                <c:formatCode>General</c:formatCode>
                <c:ptCount val="42"/>
                <c:pt idx="0">
                  <c:v>2</c:v>
                </c:pt>
                <c:pt idx="1">
                  <c:v>2.9599748896517903</c:v>
                </c:pt>
                <c:pt idx="2">
                  <c:v>4.3121390618396882</c:v>
                </c:pt>
                <c:pt idx="3">
                  <c:v>6.2167000740934784</c:v>
                </c:pt>
                <c:pt idx="4">
                  <c:v>8.8992919191948481</c:v>
                </c:pt>
                <c:pt idx="5">
                  <c:v>12.677676880853211</c:v>
                </c:pt>
                <c:pt idx="6">
                  <c:v>17.999327888100485</c:v>
                </c:pt>
                <c:pt idx="7">
                  <c:v>25.494308165144265</c:v>
                </c:pt>
                <c:pt idx="8">
                  <c:v>36.049641369427917</c:v>
                </c:pt>
                <c:pt idx="9">
                  <c:v>50.913839926325494</c:v>
                </c:pt>
                <c:pt idx="10">
                  <c:v>71.843690039872641</c:v>
                </c:pt>
                <c:pt idx="11">
                  <c:v>99.836794755197488</c:v>
                </c:pt>
                <c:pt idx="12">
                  <c:v>136.53051541281948</c:v>
                </c:pt>
                <c:pt idx="13">
                  <c:v>183.63916889872687</c:v>
                </c:pt>
                <c:pt idx="14">
                  <c:v>242.8306232336904</c:v>
                </c:pt>
                <c:pt idx="15">
                  <c:v>315.5601633055997</c:v>
                </c:pt>
                <c:pt idx="16">
                  <c:v>402.86855900363685</c:v>
                </c:pt>
                <c:pt idx="17">
                  <c:v>505.16015710669069</c:v>
                </c:pt>
                <c:pt idx="18">
                  <c:v>621.98610087829184</c:v>
                </c:pt>
                <c:pt idx="19">
                  <c:v>751.86545021801112</c:v>
                </c:pt>
                <c:pt idx="20">
                  <c:v>892.18063766650891</c:v>
                </c:pt>
                <c:pt idx="21">
                  <c:v>1055.5145495952054</c:v>
                </c:pt>
                <c:pt idx="22">
                  <c:v>1245.5129543276478</c:v>
                </c:pt>
                <c:pt idx="23">
                  <c:v>1466.3523476576297</c:v>
                </c:pt>
                <c:pt idx="24">
                  <c:v>1722.8004450306203</c:v>
                </c:pt>
                <c:pt idx="25">
                  <c:v>2020.2773347115617</c:v>
                </c:pt>
                <c:pt idx="26">
                  <c:v>2364.9145210447859</c:v>
                </c:pt>
                <c:pt idx="27">
                  <c:v>2763.6078923758182</c:v>
                </c:pt>
                <c:pt idx="28">
                  <c:v>3224.0591514619459</c:v>
                </c:pt>
                <c:pt idx="29">
                  <c:v>3754.7984347462002</c:v>
                </c:pt>
                <c:pt idx="30">
                  <c:v>4365.1787481018409</c:v>
                </c:pt>
                <c:pt idx="31">
                  <c:v>5065.3305552256124</c:v>
                </c:pt>
                <c:pt idx="32">
                  <c:v>5866.062568737716</c:v>
                </c:pt>
                <c:pt idx="33">
                  <c:v>6778.6928573439282</c:v>
                </c:pt>
                <c:pt idx="34">
                  <c:v>7814.7933284511691</c:v>
                </c:pt>
                <c:pt idx="35">
                  <c:v>8985.8312263098887</c:v>
                </c:pt>
                <c:pt idx="36">
                  <c:v>10302.694463100166</c:v>
                </c:pt>
                <c:pt idx="37">
                  <c:v>11775.094464765576</c:v>
                </c:pt>
                <c:pt idx="38">
                  <c:v>13410.851785870238</c:v>
                </c:pt>
                <c:pt idx="39">
                  <c:v>15215.086629758065</c:v>
                </c:pt>
                <c:pt idx="40">
                  <c:v>17189.358277595002</c:v>
                </c:pt>
                <c:pt idx="41">
                  <c:v>19330.822441024127</c:v>
                </c:pt>
              </c:numCache>
            </c:numRef>
          </c:val>
          <c:smooth val="0"/>
          <c:extLst>
            <c:ext xmlns:c16="http://schemas.microsoft.com/office/drawing/2014/chart" uri="{C3380CC4-5D6E-409C-BE32-E72D297353CC}">
              <c16:uniqueId val="{00000000-06AF-4D92-9024-2BFED7DDC833}"/>
            </c:ext>
          </c:extLst>
        </c:ser>
        <c:ser>
          <c:idx val="1"/>
          <c:order val="1"/>
          <c:tx>
            <c:strRef>
              <c:f>SIR_V3!$R$1</c:f>
              <c:strCache>
                <c:ptCount val="1"/>
                <c:pt idx="0">
                  <c:v>New Reported</c:v>
                </c:pt>
              </c:strCache>
            </c:strRef>
          </c:tx>
          <c:spPr>
            <a:ln w="28575" cap="rnd">
              <a:solidFill>
                <a:schemeClr val="accent2"/>
              </a:solidFill>
              <a:round/>
            </a:ln>
            <a:effectLst/>
          </c:spPr>
          <c:marker>
            <c:symbol val="none"/>
          </c:marker>
          <c:val>
            <c:numRef>
              <c:f>SIR_V3!$R$2:$R$43</c:f>
              <c:numCache>
                <c:formatCode>General</c:formatCode>
                <c:ptCount val="42"/>
                <c:pt idx="0">
                  <c:v>2</c:v>
                </c:pt>
                <c:pt idx="1">
                  <c:v>0.95997488965513178</c:v>
                </c:pt>
                <c:pt idx="2">
                  <c:v>1.352164172186167</c:v>
                </c:pt>
                <c:pt idx="3">
                  <c:v>1.9045610122557264</c:v>
                </c:pt>
                <c:pt idx="4">
                  <c:v>2.6825918451009785</c:v>
                </c:pt>
                <c:pt idx="5">
                  <c:v>3.7783849616622316</c:v>
                </c:pt>
                <c:pt idx="6">
                  <c:v>5.3216510072437808</c:v>
                </c:pt>
                <c:pt idx="7">
                  <c:v>7.4949802770424867</c:v>
                </c:pt>
                <c:pt idx="8">
                  <c:v>10.555333204282215</c:v>
                </c:pt>
                <c:pt idx="9">
                  <c:v>14.864198556894552</c:v>
                </c:pt>
                <c:pt idx="10">
                  <c:v>20.929850113549037</c:v>
                </c:pt>
                <c:pt idx="11">
                  <c:v>27.99310471532517</c:v>
                </c:pt>
                <c:pt idx="12">
                  <c:v>36.693720657619998</c:v>
                </c:pt>
                <c:pt idx="13">
                  <c:v>47.108653485905961</c:v>
                </c:pt>
                <c:pt idx="14">
                  <c:v>59.191454334961598</c:v>
                </c:pt>
                <c:pt idx="15">
                  <c:v>72.729540071907095</c:v>
                </c:pt>
                <c:pt idx="16">
                  <c:v>87.308395698037927</c:v>
                </c:pt>
                <c:pt idx="17">
                  <c:v>102.29159810305573</c:v>
                </c:pt>
                <c:pt idx="18">
                  <c:v>116.82594377160422</c:v>
                </c:pt>
                <c:pt idx="19">
                  <c:v>129.87934933971846</c:v>
                </c:pt>
                <c:pt idx="20">
                  <c:v>140.3151874485018</c:v>
                </c:pt>
                <c:pt idx="21">
                  <c:v>163.33391192869456</c:v>
                </c:pt>
                <c:pt idx="22">
                  <c:v>189.99840473244257</c:v>
                </c:pt>
                <c:pt idx="23">
                  <c:v>220.83939332998415</c:v>
                </c:pt>
                <c:pt idx="24">
                  <c:v>256.44809737298635</c:v>
                </c:pt>
                <c:pt idx="25">
                  <c:v>297.47688968094297</c:v>
                </c:pt>
                <c:pt idx="26">
                  <c:v>344.63718633321986</c:v>
                </c:pt>
                <c:pt idx="27">
                  <c:v>398.69337133102817</c:v>
                </c:pt>
                <c:pt idx="28">
                  <c:v>460.45125908612971</c:v>
                </c:pt>
                <c:pt idx="29">
                  <c:v>530.73928328425677</c:v>
                </c:pt>
                <c:pt idx="30">
                  <c:v>610.38031335564449</c:v>
                </c:pt>
                <c:pt idx="31">
                  <c:v>700.15180712377185</c:v>
                </c:pt>
                <c:pt idx="32">
                  <c:v>800.73201351210594</c:v>
                </c:pt>
                <c:pt idx="33">
                  <c:v>912.63028860621557</c:v>
                </c:pt>
                <c:pt idx="34">
                  <c:v>1036.1004711072396</c:v>
                </c:pt>
                <c:pt idx="35">
                  <c:v>1171.0378978587191</c:v>
                </c:pt>
                <c:pt idx="36">
                  <c:v>1316.8632367902756</c:v>
                </c:pt>
                <c:pt idx="37">
                  <c:v>1472.4000016654143</c:v>
                </c:pt>
                <c:pt idx="38">
                  <c:v>1635.7573211046633</c:v>
                </c:pt>
                <c:pt idx="39">
                  <c:v>1804.2348438878309</c:v>
                </c:pt>
                <c:pt idx="40">
                  <c:v>1974.2716478369343</c:v>
                </c:pt>
                <c:pt idx="41">
                  <c:v>2141.4641634291297</c:v>
                </c:pt>
              </c:numCache>
            </c:numRef>
          </c:val>
          <c:smooth val="0"/>
          <c:extLst>
            <c:ext xmlns:c16="http://schemas.microsoft.com/office/drawing/2014/chart" uri="{C3380CC4-5D6E-409C-BE32-E72D297353CC}">
              <c16:uniqueId val="{00000001-06AF-4D92-9024-2BFED7DDC833}"/>
            </c:ext>
          </c:extLst>
        </c:ser>
        <c:ser>
          <c:idx val="2"/>
          <c:order val="2"/>
          <c:tx>
            <c:strRef>
              <c:f>SIR_V3!$S$1</c:f>
              <c:strCache>
                <c:ptCount val="1"/>
                <c:pt idx="0">
                  <c:v>True Values Reported</c:v>
                </c:pt>
              </c:strCache>
            </c:strRef>
          </c:tx>
          <c:spPr>
            <a:ln w="28575" cap="rnd">
              <a:solidFill>
                <a:schemeClr val="accent3"/>
              </a:solidFill>
              <a:round/>
            </a:ln>
            <a:effectLst/>
          </c:spPr>
          <c:marker>
            <c:symbol val="none"/>
          </c:marker>
          <c:val>
            <c:numRef>
              <c:f>SIR_V3!$S$2:$S$43</c:f>
              <c:numCache>
                <c:formatCode>General</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smooth val="0"/>
          <c:extLst>
            <c:ext xmlns:c16="http://schemas.microsoft.com/office/drawing/2014/chart" uri="{C3380CC4-5D6E-409C-BE32-E72D297353CC}">
              <c16:uniqueId val="{00000002-06AF-4D92-9024-2BFED7DDC833}"/>
            </c:ext>
          </c:extLst>
        </c:ser>
        <c:dLbls>
          <c:showLegendKey val="0"/>
          <c:showVal val="0"/>
          <c:showCatName val="0"/>
          <c:showSerName val="0"/>
          <c:showPercent val="0"/>
          <c:showBubbleSize val="0"/>
        </c:dLbls>
        <c:smooth val="0"/>
        <c:axId val="391113599"/>
        <c:axId val="388354655"/>
      </c:lineChart>
      <c:catAx>
        <c:axId val="391113599"/>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8354655"/>
        <c:crosses val="autoZero"/>
        <c:auto val="1"/>
        <c:lblAlgn val="ctr"/>
        <c:lblOffset val="100"/>
        <c:noMultiLvlLbl val="0"/>
      </c:catAx>
      <c:valAx>
        <c:axId val="3883546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11135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SIR_V3!$P$1</c:f>
              <c:strCache>
                <c:ptCount val="1"/>
                <c:pt idx="0">
                  <c:v>Detected Active</c:v>
                </c:pt>
              </c:strCache>
            </c:strRef>
          </c:tx>
          <c:spPr>
            <a:ln w="28575" cap="rnd">
              <a:solidFill>
                <a:schemeClr val="accent1"/>
              </a:solidFill>
              <a:round/>
            </a:ln>
            <a:effectLst/>
          </c:spPr>
          <c:marker>
            <c:symbol val="none"/>
          </c:marker>
          <c:val>
            <c:numRef>
              <c:f>SIR_V3!$P$2:$P$315</c:f>
              <c:numCache>
                <c:formatCode>General</c:formatCode>
                <c:ptCount val="314"/>
                <c:pt idx="0">
                  <c:v>2</c:v>
                </c:pt>
                <c:pt idx="1">
                  <c:v>2.8171177467946475</c:v>
                </c:pt>
                <c:pt idx="2">
                  <c:v>3.9680592227829274</c:v>
                </c:pt>
                <c:pt idx="3">
                  <c:v>5.5891874334093652</c:v>
                </c:pt>
                <c:pt idx="4">
                  <c:v>7.8725516046957802</c:v>
                </c:pt>
                <c:pt idx="5">
                  <c:v>11.088611451733016</c:v>
                </c:pt>
                <c:pt idx="6">
                  <c:v>15.618218783856504</c:v>
                </c:pt>
                <c:pt idx="7">
                  <c:v>21.997612004910536</c:v>
                </c:pt>
                <c:pt idx="8">
                  <c:v>30.981687208843432</c:v>
                </c:pt>
                <c:pt idx="9">
                  <c:v>43.632908107966472</c:v>
                </c:pt>
                <c:pt idx="10">
                  <c:v>61.44612192808745</c:v>
                </c:pt>
                <c:pt idx="11">
                  <c:v>85.050217934263188</c:v>
                </c:pt>
                <c:pt idx="12">
                  <c:v>115.66892302515211</c:v>
                </c:pt>
                <c:pt idx="13">
                  <c:v>154.51551058069145</c:v>
                </c:pt>
                <c:pt idx="14">
                  <c:v>202.67014273131991</c:v>
                </c:pt>
                <c:pt idx="15">
                  <c:v>260.92324403670642</c:v>
                </c:pt>
                <c:pt idx="16">
                  <c:v>329.594265160693</c:v>
                </c:pt>
                <c:pt idx="17">
                  <c:v>408.34341575226887</c:v>
                </c:pt>
                <c:pt idx="18">
                  <c:v>496.00197268442219</c:v>
                </c:pt>
                <c:pt idx="19">
                  <c:v>590.45260968953983</c:v>
                </c:pt>
                <c:pt idx="20">
                  <c:v>688.59261073164191</c:v>
                </c:pt>
                <c:pt idx="21">
                  <c:v>802.7413361795069</c:v>
                </c:pt>
                <c:pt idx="22">
                  <c:v>935.40107404198454</c:v>
                </c:pt>
                <c:pt idx="23">
                  <c:v>1089.4261049403963</c:v>
                </c:pt>
                <c:pt idx="24">
                  <c:v>1268.0580519605012</c:v>
                </c:pt>
                <c:pt idx="25">
                  <c:v>1474.9593665014072</c:v>
                </c:pt>
                <c:pt idx="26">
                  <c:v>1714.2423123702447</c:v>
                </c:pt>
                <c:pt idx="27">
                  <c:v>1990.4898042462596</c:v>
                </c:pt>
                <c:pt idx="28">
                  <c:v>2308.7632201719407</c:v>
                </c:pt>
                <c:pt idx="29">
                  <c:v>2674.5908448724845</c:v>
                </c:pt>
                <c:pt idx="30">
                  <c:v>3093.9289550229482</c:v>
                </c:pt>
                <c:pt idx="31">
                  <c:v>3573.0858367879373</c:v>
                </c:pt>
                <c:pt idx="32">
                  <c:v>4118.597433386617</c:v>
                </c:pt>
                <c:pt idx="33">
                  <c:v>4737.0421910366431</c:v>
                </c:pt>
                <c:pt idx="34">
                  <c:v>5434.7825056412657</c:v>
                </c:pt>
                <c:pt idx="35">
                  <c:v>6217.6216530970387</c:v>
                </c:pt>
                <c:pt idx="36">
                  <c:v>7090.3690575232413</c:v>
                </c:pt>
                <c:pt idx="37">
                  <c:v>8056.3141265084205</c:v>
                </c:pt>
                <c:pt idx="38">
                  <c:v>9116.6204385767651</c:v>
                </c:pt>
                <c:pt idx="39">
                  <c:v>10269.668108280539</c:v>
                </c:pt>
                <c:pt idx="40">
                  <c:v>11510.392034097436</c:v>
                </c:pt>
                <c:pt idx="41">
                  <c:v>12829.685337948174</c:v>
                </c:pt>
                <c:pt idx="42">
                  <c:v>14213.956659658017</c:v>
                </c:pt>
                <c:pt idx="43">
                  <c:v>15644.941300339427</c:v>
                </c:pt>
                <c:pt idx="44">
                  <c:v>17099.86278315432</c:v>
                </c:pt>
                <c:pt idx="45">
                  <c:v>18552.017369414258</c:v>
                </c:pt>
                <c:pt idx="46">
                  <c:v>19971.807108922072</c:v>
                </c:pt>
                <c:pt idx="47">
                  <c:v>21328.180944445045</c:v>
                </c:pt>
                <c:pt idx="48">
                  <c:v>22590.369461705235</c:v>
                </c:pt>
                <c:pt idx="49">
                  <c:v>23729.734222772182</c:v>
                </c:pt>
                <c:pt idx="50">
                  <c:v>24721.515642435679</c:v>
                </c:pt>
                <c:pt idx="51">
                  <c:v>25546.267147304839</c:v>
                </c:pt>
                <c:pt idx="52">
                  <c:v>26190.809978977308</c:v>
                </c:pt>
                <c:pt idx="53">
                  <c:v>26648.621757700821</c:v>
                </c:pt>
                <c:pt idx="54">
                  <c:v>26919.662736077873</c:v>
                </c:pt>
                <c:pt idx="55">
                  <c:v>27009.724321034162</c:v>
                </c:pt>
                <c:pt idx="56">
                  <c:v>26929.438136626221</c:v>
                </c:pt>
                <c:pt idx="57">
                  <c:v>26693.103832094424</c:v>
                </c:pt>
                <c:pt idx="58">
                  <c:v>26317.483259636734</c:v>
                </c:pt>
                <c:pt idx="59">
                  <c:v>25820.677420416592</c:v>
                </c:pt>
                <c:pt idx="60">
                  <c:v>25221.162513610983</c:v>
                </c:pt>
                <c:pt idx="61">
                  <c:v>24537.022492170679</c:v>
                </c:pt>
                <c:pt idx="62">
                  <c:v>23785.383989051978</c:v>
                </c:pt>
                <c:pt idx="63">
                  <c:v>22982.037790697075</c:v>
                </c:pt>
                <c:pt idx="64">
                  <c:v>22141.218842937822</c:v>
                </c:pt>
                <c:pt idx="65">
                  <c:v>21275.512174136296</c:v>
                </c:pt>
                <c:pt idx="66">
                  <c:v>20395.852728466889</c:v>
                </c:pt>
                <c:pt idx="67">
                  <c:v>19511.590732670556</c:v>
                </c:pt>
                <c:pt idx="68">
                  <c:v>18630.599189920489</c:v>
                </c:pt>
                <c:pt idx="69">
                  <c:v>17759.405278765105</c:v>
                </c:pt>
                <c:pt idx="70">
                  <c:v>16903.332182945531</c:v>
                </c:pt>
                <c:pt idx="71">
                  <c:v>16066.641886679885</c:v>
                </c:pt>
                <c:pt idx="72">
                  <c:v>15252.672662073239</c:v>
                </c:pt>
                <c:pt idx="73">
                  <c:v>14463.967400390247</c:v>
                </c:pt>
                <c:pt idx="74">
                  <c:v>13702.390706532882</c:v>
                </c:pt>
                <c:pt idx="75">
                  <c:v>12969.233913384776</c:v>
                </c:pt>
                <c:pt idx="76">
                  <c:v>12265.308001310777</c:v>
                </c:pt>
                <c:pt idx="77">
                  <c:v>11591.024933220768</c:v>
                </c:pt>
                <c:pt idx="78">
                  <c:v>10946.468222652351</c:v>
                </c:pt>
                <c:pt idx="79">
                  <c:v>10331.453707646693</c:v>
                </c:pt>
                <c:pt idx="80">
                  <c:v>9745.5815565579069</c:v>
                </c:pt>
                <c:pt idx="81">
                  <c:v>9188.280519617545</c:v>
                </c:pt>
                <c:pt idx="82">
                  <c:v>8658.845387815496</c:v>
                </c:pt>
                <c:pt idx="83">
                  <c:v>8156.4685462626448</c:v>
                </c:pt>
                <c:pt idx="84">
                  <c:v>7680.2664246448476</c:v>
                </c:pt>
                <c:pt idx="85">
                  <c:v>7229.3015604525244</c:v>
                </c:pt>
                <c:pt idx="86">
                  <c:v>6802.6009062238772</c:v>
                </c:pt>
                <c:pt idx="87">
                  <c:v>6399.1709328952629</c:v>
                </c:pt>
                <c:pt idx="88">
                  <c:v>6018.0100089703492</c:v>
                </c:pt>
                <c:pt idx="89">
                  <c:v>5658.1184701688044</c:v>
                </c:pt>
                <c:pt idx="90">
                  <c:v>5318.5067365004543</c:v>
                </c:pt>
                <c:pt idx="91">
                  <c:v>4998.2017829981496</c:v>
                </c:pt>
                <c:pt idx="92">
                  <c:v>4696.2522261114618</c:v>
                </c:pt>
                <c:pt idx="93">
                  <c:v>4411.7322494054524</c:v>
                </c:pt>
                <c:pt idx="94">
                  <c:v>4143.7445590923426</c:v>
                </c:pt>
                <c:pt idx="95">
                  <c:v>3891.4225314324399</c:v>
                </c:pt>
                <c:pt idx="96">
                  <c:v>3653.9316895956094</c:v>
                </c:pt>
                <c:pt idx="97">
                  <c:v>3430.4706266466542</c:v>
                </c:pt>
                <c:pt idx="98">
                  <c:v>3220.2714734322203</c:v>
                </c:pt>
                <c:pt idx="99">
                  <c:v>3022.5999948819585</c:v>
                </c:pt>
                <c:pt idx="100">
                  <c:v>2836.7553852233377</c:v>
                </c:pt>
                <c:pt idx="101">
                  <c:v>2662.0698215257821</c:v>
                </c:pt>
                <c:pt idx="102">
                  <c:v>2497.9078255570371</c:v>
                </c:pt>
                <c:pt idx="103">
                  <c:v>2343.6654759125022</c:v>
                </c:pt>
                <c:pt idx="104">
                  <c:v>2198.7695055601848</c:v>
                </c:pt>
                <c:pt idx="105">
                  <c:v>2062.6763141528827</c:v>
                </c:pt>
                <c:pt idx="106">
                  <c:v>1934.8709195436668</c:v>
                </c:pt>
                <c:pt idx="107">
                  <c:v>1814.8658687713673</c:v>
                </c:pt>
                <c:pt idx="108">
                  <c:v>1702.2001252490199</c:v>
                </c:pt>
                <c:pt idx="109">
                  <c:v>1596.4379458959588</c:v>
                </c:pt>
                <c:pt idx="110">
                  <c:v>1497.1677594230885</c:v>
                </c:pt>
                <c:pt idx="111">
                  <c:v>1404.0010548424216</c:v>
                </c:pt>
                <c:pt idx="112">
                  <c:v>1316.5712874678588</c:v>
                </c:pt>
                <c:pt idx="113">
                  <c:v>1234.5328081547375</c:v>
                </c:pt>
                <c:pt idx="114">
                  <c:v>1157.5598202485128</c:v>
                </c:pt>
                <c:pt idx="115">
                  <c:v>1085.3453676419363</c:v>
                </c:pt>
                <c:pt idx="116">
                  <c:v>1017.6003564445028</c:v>
                </c:pt>
                <c:pt idx="117">
                  <c:v>954.05261202145846</c:v>
                </c:pt>
                <c:pt idx="118">
                  <c:v>894.44597253994846</c:v>
                </c:pt>
                <c:pt idx="119">
                  <c:v>838.53941964779631</c:v>
                </c:pt>
                <c:pt idx="120">
                  <c:v>786.10624648966268</c:v>
                </c:pt>
                <c:pt idx="121">
                  <c:v>736.93326292202482</c:v>
                </c:pt>
                <c:pt idx="122">
                  <c:v>690.82003751065656</c:v>
                </c:pt>
                <c:pt idx="123">
                  <c:v>647.57817567196071</c:v>
                </c:pt>
                <c:pt idx="124">
                  <c:v>607.03063314394763</c:v>
                </c:pt>
                <c:pt idx="125">
                  <c:v>569.01106383648812</c:v>
                </c:pt>
                <c:pt idx="126">
                  <c:v>533.36320100740011</c:v>
                </c:pt>
                <c:pt idx="127">
                  <c:v>499.94027063558383</c:v>
                </c:pt>
                <c:pt idx="128">
                  <c:v>468.60443581021832</c:v>
                </c:pt>
                <c:pt idx="129">
                  <c:v>439.22627092207182</c:v>
                </c:pt>
                <c:pt idx="130">
                  <c:v>411.68426442593778</c:v>
                </c:pt>
                <c:pt idx="131">
                  <c:v>385.86434893926224</c:v>
                </c:pt>
                <c:pt idx="132">
                  <c:v>361.6594574487662</c:v>
                </c:pt>
                <c:pt idx="133">
                  <c:v>338.96910441226606</c:v>
                </c:pt>
                <c:pt idx="134">
                  <c:v>317.69899056521274</c:v>
                </c:pt>
                <c:pt idx="135">
                  <c:v>297.76063026925391</c:v>
                </c:pt>
                <c:pt idx="136">
                  <c:v>279.07100027214307</c:v>
                </c:pt>
                <c:pt idx="137">
                  <c:v>261.552208783526</c:v>
                </c:pt>
                <c:pt idx="138">
                  <c:v>245.1311838086732</c:v>
                </c:pt>
                <c:pt idx="139">
                  <c:v>229.73937972135354</c:v>
                </c:pt>
                <c:pt idx="140">
                  <c:v>215.31250109716456</c:v>
                </c:pt>
                <c:pt idx="141">
                  <c:v>201.79024286924127</c:v>
                </c:pt>
                <c:pt idx="142">
                  <c:v>189.11604590894282</c:v>
                </c:pt>
                <c:pt idx="143">
                  <c:v>177.23686717453265</c:v>
                </c:pt>
                <c:pt idx="144">
                  <c:v>166.10296361074322</c:v>
                </c:pt>
                <c:pt idx="145">
                  <c:v>155.66768902123499</c:v>
                </c:pt>
                <c:pt idx="146">
                  <c:v>145.88730317414763</c:v>
                </c:pt>
                <c:pt idx="147">
                  <c:v>136.72079243806434</c:v>
                </c:pt>
                <c:pt idx="148">
                  <c:v>128.12970128166859</c:v>
                </c:pt>
                <c:pt idx="149">
                  <c:v>120.07797400509119</c:v>
                </c:pt>
                <c:pt idx="150">
                  <c:v>112.53180610437522</c:v>
                </c:pt>
                <c:pt idx="151">
                  <c:v>105.45950470259797</c:v>
                </c:pt>
                <c:pt idx="152">
                  <c:v>98.831357511963759</c:v>
                </c:pt>
                <c:pt idx="153">
                  <c:v>92.619509820622596</c:v>
                </c:pt>
                <c:pt idx="154">
                  <c:v>86.797849026083355</c:v>
                </c:pt>
                <c:pt idx="155">
                  <c:v>81.341896263895265</c:v>
                </c:pt>
                <c:pt idx="156">
                  <c:v>76.228704705794783</c:v>
                </c:pt>
                <c:pt idx="157">
                  <c:v>71.43676412578435</c:v>
                </c:pt>
                <c:pt idx="158">
                  <c:v>66.945911355662972</c:v>
                </c:pt>
                <c:pt idx="159">
                  <c:v>62.737246273402292</c:v>
                </c:pt>
                <c:pt idx="160">
                  <c:v>58.793052988497521</c:v>
                </c:pt>
                <c:pt idx="161">
                  <c:v>55.096725908062062</c:v>
                </c:pt>
                <c:pt idx="162">
                  <c:v>51.632700386021796</c:v>
                </c:pt>
                <c:pt idx="163">
                  <c:v>48.386387675342341</c:v>
                </c:pt>
                <c:pt idx="164">
                  <c:v>45.344113919835358</c:v>
                </c:pt>
                <c:pt idx="165">
                  <c:v>42.493062937780309</c:v>
                </c:pt>
                <c:pt idx="166">
                  <c:v>39.821222564409723</c:v>
                </c:pt>
                <c:pt idx="167">
                  <c:v>37.317334334280552</c:v>
                </c:pt>
                <c:pt idx="168">
                  <c:v>34.970846297732741</c:v>
                </c:pt>
                <c:pt idx="169">
                  <c:v>32.771868778058625</c:v>
                </c:pt>
                <c:pt idx="170">
                  <c:v>30.711132887711734</c:v>
                </c:pt>
                <c:pt idx="171">
                  <c:v>28.779951632908364</c:v>
                </c:pt>
                <c:pt idx="172">
                  <c:v>26.970183446355822</c:v>
                </c:pt>
                <c:pt idx="173">
                  <c:v>25.27419799761195</c:v>
                </c:pt>
                <c:pt idx="174">
                  <c:v>23.684844139774579</c:v>
                </c:pt>
                <c:pt idx="175">
                  <c:v>22.195419859848528</c:v>
                </c:pt>
                <c:pt idx="176">
                  <c:v>20.799644108271764</c:v>
                </c:pt>
                <c:pt idx="177">
                  <c:v>19.491630390730595</c:v>
                </c:pt>
                <c:pt idx="178">
                  <c:v>18.26586201258301</c:v>
                </c:pt>
                <c:pt idx="179">
                  <c:v>17.117168872966367</c:v>
                </c:pt>
                <c:pt idx="180">
                  <c:v>16.040705712014915</c:v>
                </c:pt>
                <c:pt idx="181">
                  <c:v>15.031931720577582</c:v>
                </c:pt>
                <c:pt idx="182">
                  <c:v>14.086591427429871</c:v>
                </c:pt>
                <c:pt idx="183">
                  <c:v>13.200696784236023</c:v>
                </c:pt>
                <c:pt idx="184">
                  <c:v>12.370510373459449</c:v>
                </c:pt>
                <c:pt idx="185">
                  <c:v>11.592529669059404</c:v>
                </c:pt>
                <c:pt idx="186">
                  <c:v>10.863472284167782</c:v>
                </c:pt>
                <c:pt idx="187">
                  <c:v>10.180262144029031</c:v>
                </c:pt>
                <c:pt idx="188">
                  <c:v>9.5400165263239707</c:v>
                </c:pt>
                <c:pt idx="189">
                  <c:v>8.9400339146002032</c:v>
                </c:pt>
                <c:pt idx="190">
                  <c:v>8.3777826139118154</c:v>
                </c:pt>
                <c:pt idx="191">
                  <c:v>7.8508900809425848</c:v>
                </c:pt>
                <c:pt idx="192">
                  <c:v>7.3571329238626193</c:v>
                </c:pt>
                <c:pt idx="193">
                  <c:v>6.8944275299600424</c:v>
                </c:pt>
                <c:pt idx="194">
                  <c:v>6.460821281708248</c:v>
                </c:pt>
                <c:pt idx="195">
                  <c:v>6.0544843243859017</c:v>
                </c:pt>
                <c:pt idx="196">
                  <c:v>5.6737018506711285</c:v>
                </c:pt>
                <c:pt idx="197">
                  <c:v>5.3168668697925572</c:v>
                </c:pt>
                <c:pt idx="198">
                  <c:v>4.9824734308468832</c:v>
                </c:pt>
                <c:pt idx="199">
                  <c:v>4.6691102717935156</c:v>
                </c:pt>
                <c:pt idx="200">
                  <c:v>4.3754548674195215</c:v>
                </c:pt>
                <c:pt idx="201">
                  <c:v>4.1002678512397628</c:v>
                </c:pt>
                <c:pt idx="202">
                  <c:v>3.8423877878645776</c:v>
                </c:pt>
                <c:pt idx="203">
                  <c:v>3.6007262738371542</c:v>
                </c:pt>
                <c:pt idx="204">
                  <c:v>3.3742633463208396</c:v>
                </c:pt>
                <c:pt idx="205">
                  <c:v>3.1620431803086841</c:v>
                </c:pt>
                <c:pt idx="206">
                  <c:v>2.9631700562389516</c:v>
                </c:pt>
                <c:pt idx="207">
                  <c:v>2.7768045810360307</c:v>
                </c:pt>
                <c:pt idx="208">
                  <c:v>2.602160146660935</c:v>
                </c:pt>
                <c:pt idx="209">
                  <c:v>2.4384996112537536</c:v>
                </c:pt>
                <c:pt idx="210">
                  <c:v>2.285132188886144</c:v>
                </c:pt>
                <c:pt idx="211">
                  <c:v>2.141410534819169</c:v>
                </c:pt>
                <c:pt idx="212">
                  <c:v>2.0067280139840578</c:v>
                </c:pt>
                <c:pt idx="213">
                  <c:v>1.8805161411742748</c:v>
                </c:pt>
                <c:pt idx="214">
                  <c:v>1.76224218215983</c:v>
                </c:pt>
                <c:pt idx="215">
                  <c:v>1.6514069056120206</c:v>
                </c:pt>
                <c:pt idx="216">
                  <c:v>1.5475424763616366</c:v>
                </c:pt>
                <c:pt idx="217">
                  <c:v>1.4502104811087067</c:v>
                </c:pt>
                <c:pt idx="218">
                  <c:v>1.3590000782596083</c:v>
                </c:pt>
                <c:pt idx="219">
                  <c:v>1.2735262640901313</c:v>
                </c:pt>
                <c:pt idx="220">
                  <c:v>1.1934282479230767</c:v>
                </c:pt>
                <c:pt idx="221">
                  <c:v>1.1183679294682298</c:v>
                </c:pt>
                <c:pt idx="222">
                  <c:v>1.0480284719029751</c:v>
                </c:pt>
                <c:pt idx="223">
                  <c:v>0.98211296467526643</c:v>
                </c:pt>
                <c:pt idx="224">
                  <c:v>0.92034317038877345</c:v>
                </c:pt>
                <c:pt idx="225">
                  <c:v>0.86245835048441222</c:v>
                </c:pt>
                <c:pt idx="226">
                  <c:v>0.80821416476460106</c:v>
                </c:pt>
                <c:pt idx="227">
                  <c:v>0.75738164011787545</c:v>
                </c:pt>
                <c:pt idx="228">
                  <c:v>0.70974620409323008</c:v>
                </c:pt>
                <c:pt idx="229">
                  <c:v>0.66510677924698203</c:v>
                </c:pt>
                <c:pt idx="230">
                  <c:v>0.6232749344411973</c:v>
                </c:pt>
                <c:pt idx="231">
                  <c:v>0.58407408951288065</c:v>
                </c:pt>
                <c:pt idx="232">
                  <c:v>0.54733876995819819</c:v>
                </c:pt>
                <c:pt idx="233">
                  <c:v>0.51291390848693796</c:v>
                </c:pt>
                <c:pt idx="234">
                  <c:v>0.48065419050009167</c:v>
                </c:pt>
                <c:pt idx="235">
                  <c:v>0.45042344072870777</c:v>
                </c:pt>
                <c:pt idx="236">
                  <c:v>0.42209404844578319</c:v>
                </c:pt>
                <c:pt idx="237">
                  <c:v>0.39554642882567631</c:v>
                </c:pt>
                <c:pt idx="238">
                  <c:v>0.37066851817800955</c:v>
                </c:pt>
                <c:pt idx="239">
                  <c:v>0.34735530092593619</c:v>
                </c:pt>
                <c:pt idx="240">
                  <c:v>0.32550836633256902</c:v>
                </c:pt>
                <c:pt idx="241">
                  <c:v>0.30503549310487599</c:v>
                </c:pt>
                <c:pt idx="242">
                  <c:v>0.28585026012196524</c:v>
                </c:pt>
                <c:pt idx="243">
                  <c:v>0.26787168164490976</c:v>
                </c:pt>
                <c:pt idx="244">
                  <c:v>0.25102386546855754</c:v>
                </c:pt>
                <c:pt idx="245">
                  <c:v>0.23523569257257676</c:v>
                </c:pt>
                <c:pt idx="246">
                  <c:v>0.22044051691970623</c:v>
                </c:pt>
                <c:pt idx="247">
                  <c:v>0.20657588413419542</c:v>
                </c:pt>
                <c:pt idx="248">
                  <c:v>0.19358326787308963</c:v>
                </c:pt>
                <c:pt idx="249">
                  <c:v>0.18140782277767967</c:v>
                </c:pt>
                <c:pt idx="250">
                  <c:v>0.16999815296240239</c:v>
                </c:pt>
                <c:pt idx="251">
                  <c:v>0.1593060950640488</c:v>
                </c:pt>
                <c:pt idx="252">
                  <c:v>0.14928651493558318</c:v>
                </c:pt>
                <c:pt idx="253">
                  <c:v>0.13989711712645991</c:v>
                </c:pt>
                <c:pt idx="254">
                  <c:v>0.13109826634528834</c:v>
                </c:pt>
                <c:pt idx="255">
                  <c:v>0.12285282015126524</c:v>
                </c:pt>
                <c:pt idx="256">
                  <c:v>0.11512597216818493</c:v>
                </c:pt>
                <c:pt idx="257">
                  <c:v>0.10788510515924789</c:v>
                </c:pt>
                <c:pt idx="258">
                  <c:v>0.10109965334250573</c:v>
                </c:pt>
                <c:pt idx="259">
                  <c:v>9.4740973365782064E-2</c:v>
                </c:pt>
                <c:pt idx="260">
                  <c:v>8.8782223396456847E-2</c:v>
                </c:pt>
                <c:pt idx="261">
                  <c:v>8.3198249815752037E-2</c:v>
                </c:pt>
                <c:pt idx="262">
                  <c:v>7.7965481039252937E-2</c:v>
                </c:pt>
                <c:pt idx="263">
                  <c:v>7.3061828015477462E-2</c:v>
                </c:pt>
                <c:pt idx="264">
                  <c:v>6.8466590982492331E-2</c:v>
                </c:pt>
                <c:pt idx="265">
                  <c:v>6.4160372088989226E-2</c:v>
                </c:pt>
                <c:pt idx="266">
                  <c:v>6.012499351098699E-2</c:v>
                </c:pt>
                <c:pt idx="267">
                  <c:v>5.6343420718522191E-2</c:v>
                </c:pt>
                <c:pt idx="268">
                  <c:v>5.279969056842812E-2</c:v>
                </c:pt>
                <c:pt idx="269">
                  <c:v>4.9478843919672812E-2</c:v>
                </c:pt>
                <c:pt idx="270">
                  <c:v>4.6366862486816221E-2</c:v>
                </c:pt>
                <c:pt idx="271">
                  <c:v>4.345060966503566E-2</c:v>
                </c:pt>
                <c:pt idx="272">
                  <c:v>4.0717775076932583E-2</c:v>
                </c:pt>
                <c:pt idx="273">
                  <c:v>3.8156822607043554E-2</c:v>
                </c:pt>
                <c:pt idx="274">
                  <c:v>3.5756941704699861E-2</c:v>
                </c:pt>
                <c:pt idx="275">
                  <c:v>3.350800174967624E-2</c:v>
                </c:pt>
                <c:pt idx="276">
                  <c:v>3.1400509287997293E-2</c:v>
                </c:pt>
                <c:pt idx="277">
                  <c:v>2.9425567957385448E-2</c:v>
                </c:pt>
                <c:pt idx="278">
                  <c:v>2.7574840933187465E-2</c:v>
                </c:pt>
                <c:pt idx="279">
                  <c:v>2.5840515736255787E-2</c:v>
                </c:pt>
                <c:pt idx="280">
                  <c:v>2.4215271254231143E-2</c:v>
                </c:pt>
                <c:pt idx="281">
                  <c:v>2.2692246837015758E-2</c:v>
                </c:pt>
                <c:pt idx="282">
                  <c:v>2.1265013335982144E-2</c:v>
                </c:pt>
                <c:pt idx="283">
                  <c:v>1.9927545964667139E-2</c:v>
                </c:pt>
                <c:pt idx="284">
                  <c:v>1.8674198866389713E-2</c:v>
                </c:pt>
                <c:pt idx="285">
                  <c:v>1.749968128143627E-2</c:v>
                </c:pt>
                <c:pt idx="286">
                  <c:v>1.6399035213209203E-2</c:v>
                </c:pt>
                <c:pt idx="287">
                  <c:v>1.5367614499061964E-2</c:v>
                </c:pt>
                <c:pt idx="288">
                  <c:v>1.4401065197473226E-2</c:v>
                </c:pt>
                <c:pt idx="289">
                  <c:v>1.3495307208769422E-2</c:v>
                </c:pt>
                <c:pt idx="290">
                  <c:v>1.2646517051811862E-2</c:v>
                </c:pt>
                <c:pt idx="291">
                  <c:v>1.1851111723944315E-2</c:v>
                </c:pt>
                <c:pt idx="292">
                  <c:v>1.1105733576069553E-2</c:v>
                </c:pt>
                <c:pt idx="293">
                  <c:v>1.0407236139008494E-2</c:v>
                </c:pt>
                <c:pt idx="294">
                  <c:v>9.7526708413111646E-3</c:v>
                </c:pt>
                <c:pt idx="295">
                  <c:v>9.1392745624516748E-3</c:v>
                </c:pt>
                <c:pt idx="296">
                  <c:v>8.5644579688658601E-3</c:v>
                </c:pt>
                <c:pt idx="297">
                  <c:v>8.0257945835946979E-3</c:v>
                </c:pt>
                <c:pt idx="298">
                  <c:v>7.5210105433934533E-3</c:v>
                </c:pt>
                <c:pt idx="299">
                  <c:v>7.0479750000683808E-3</c:v>
                </c:pt>
                <c:pt idx="300">
                  <c:v>6.6046911255223341E-3</c:v>
                </c:pt>
                <c:pt idx="301">
                  <c:v>6.1892876825389957E-3</c:v>
                </c:pt>
                <c:pt idx="302">
                  <c:v>5.8000111257235946E-3</c:v>
                </c:pt>
                <c:pt idx="303">
                  <c:v>5.4352181992559185E-3</c:v>
                </c:pt>
                <c:pt idx="304">
                  <c:v>5.0933690002085827E-3</c:v>
                </c:pt>
                <c:pt idx="305">
                  <c:v>4.7730204781488142E-3</c:v>
                </c:pt>
                <c:pt idx="306">
                  <c:v>4.4728203435836743E-3</c:v>
                </c:pt>
                <c:pt idx="307">
                  <c:v>4.1915013595344823E-3</c:v>
                </c:pt>
                <c:pt idx="308">
                  <c:v>3.9278759921435062E-3</c:v>
                </c:pt>
                <c:pt idx="309">
                  <c:v>3.6808313977315511E-3</c:v>
                </c:pt>
                <c:pt idx="310">
                  <c:v>3.4493247251453324E-3</c:v>
                </c:pt>
                <c:pt idx="311">
                  <c:v>3.2323787135644642E-3</c:v>
                </c:pt>
                <c:pt idx="312">
                  <c:v>3.0290775671850821E-3</c:v>
                </c:pt>
                <c:pt idx="313">
                  <c:v>2.8385630893659267E-3</c:v>
                </c:pt>
              </c:numCache>
            </c:numRef>
          </c:val>
          <c:smooth val="0"/>
          <c:extLst>
            <c:ext xmlns:c16="http://schemas.microsoft.com/office/drawing/2014/chart" uri="{C3380CC4-5D6E-409C-BE32-E72D297353CC}">
              <c16:uniqueId val="{00000000-228A-435E-94B3-9DC81ED9881D}"/>
            </c:ext>
          </c:extLst>
        </c:ser>
        <c:dLbls>
          <c:showLegendKey val="0"/>
          <c:showVal val="0"/>
          <c:showCatName val="0"/>
          <c:showSerName val="0"/>
          <c:showPercent val="0"/>
          <c:showBubbleSize val="0"/>
        </c:dLbls>
        <c:smooth val="0"/>
        <c:axId val="390918207"/>
        <c:axId val="388380447"/>
      </c:lineChart>
      <c:catAx>
        <c:axId val="390918207"/>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8380447"/>
        <c:crosses val="autoZero"/>
        <c:auto val="1"/>
        <c:lblAlgn val="ctr"/>
        <c:lblOffset val="100"/>
        <c:noMultiLvlLbl val="0"/>
      </c:catAx>
      <c:valAx>
        <c:axId val="38838044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091820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Model</a:t>
            </a:r>
            <a:r>
              <a:rPr lang="en-US" baseline="0"/>
              <a:t> Fit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SIR_V3_1!$O$1</c:f>
              <c:strCache>
                <c:ptCount val="1"/>
                <c:pt idx="0">
                  <c:v>Reported</c:v>
                </c:pt>
              </c:strCache>
            </c:strRef>
          </c:tx>
          <c:spPr>
            <a:ln w="28575" cap="rnd">
              <a:solidFill>
                <a:schemeClr val="accent1"/>
              </a:solidFill>
              <a:round/>
            </a:ln>
            <a:effectLst/>
          </c:spPr>
          <c:marker>
            <c:symbol val="none"/>
          </c:marker>
          <c:val>
            <c:numRef>
              <c:f>SIR_V3_1!$O$2:$O$20</c:f>
              <c:numCache>
                <c:formatCode>General</c:formatCode>
                <c:ptCount val="19"/>
                <c:pt idx="0">
                  <c:v>2</c:v>
                </c:pt>
                <c:pt idx="1">
                  <c:v>2.9599623344776851</c:v>
                </c:pt>
                <c:pt idx="2">
                  <c:v>4.3120943077282377</c:v>
                </c:pt>
                <c:pt idx="3">
                  <c:v>6.2165805645836576</c:v>
                </c:pt>
                <c:pt idx="4">
                  <c:v>8.8990079308448866</c:v>
                </c:pt>
                <c:pt idx="5">
                  <c:v>12.677042611076448</c:v>
                </c:pt>
                <c:pt idx="6">
                  <c:v>17.997963271437587</c:v>
                </c:pt>
                <c:pt idx="7">
                  <c:v>25.491442451432981</c:v>
                </c:pt>
                <c:pt idx="8">
                  <c:v>36.04372116954643</c:v>
                </c:pt>
                <c:pt idx="9">
                  <c:v>50.901748619286749</c:v>
                </c:pt>
                <c:pt idx="10">
                  <c:v>71.819195690849611</c:v>
                </c:pt>
                <c:pt idx="11">
                  <c:v>99.788710025863054</c:v>
                </c:pt>
                <c:pt idx="12">
                  <c:v>136.43912813521322</c:v>
                </c:pt>
                <c:pt idx="13">
                  <c:v>183.47115469994895</c:v>
                </c:pt>
                <c:pt idx="14">
                  <c:v>242.53204345626557</c:v>
                </c:pt>
                <c:pt idx="15">
                  <c:v>315.0476296785896</c:v>
                </c:pt>
                <c:pt idx="16">
                  <c:v>402.01928876338184</c:v>
                </c:pt>
                <c:pt idx="17">
                  <c:v>503.80256932410344</c:v>
                </c:pt>
                <c:pt idx="18">
                  <c:v>619.89366524970035</c:v>
                </c:pt>
              </c:numCache>
            </c:numRef>
          </c:val>
          <c:smooth val="0"/>
          <c:extLst>
            <c:ext xmlns:c16="http://schemas.microsoft.com/office/drawing/2014/chart" uri="{C3380CC4-5D6E-409C-BE32-E72D297353CC}">
              <c16:uniqueId val="{00000000-B025-45D8-9F99-D495F8920E69}"/>
            </c:ext>
          </c:extLst>
        </c:ser>
        <c:ser>
          <c:idx val="1"/>
          <c:order val="1"/>
          <c:tx>
            <c:strRef>
              <c:f>SIR_V3_1!$P$1</c:f>
              <c:strCache>
                <c:ptCount val="1"/>
                <c:pt idx="0">
                  <c:v>New Reported</c:v>
                </c:pt>
              </c:strCache>
            </c:strRef>
          </c:tx>
          <c:spPr>
            <a:ln w="28575" cap="rnd">
              <a:solidFill>
                <a:schemeClr val="accent2"/>
              </a:solidFill>
              <a:round/>
            </a:ln>
            <a:effectLst/>
          </c:spPr>
          <c:marker>
            <c:symbol val="none"/>
          </c:marker>
          <c:val>
            <c:numRef>
              <c:f>SIR_V3_1!$P$2:$P$20</c:f>
              <c:numCache>
                <c:formatCode>General</c:formatCode>
                <c:ptCount val="19"/>
                <c:pt idx="0">
                  <c:v>2</c:v>
                </c:pt>
                <c:pt idx="1">
                  <c:v>0.95996233447804169</c:v>
                </c:pt>
                <c:pt idx="2">
                  <c:v>1.352131973247743</c:v>
                </c:pt>
                <c:pt idx="3">
                  <c:v>1.9044862568553083</c:v>
                </c:pt>
                <c:pt idx="4">
                  <c:v>2.6824273662583451</c:v>
                </c:pt>
                <c:pt idx="5">
                  <c:v>3.7780346802319422</c:v>
                </c:pt>
                <c:pt idx="6">
                  <c:v>5.3209206603583912</c:v>
                </c:pt>
                <c:pt idx="7">
                  <c:v>7.493479179992578</c:v>
                </c:pt>
                <c:pt idx="8">
                  <c:v>10.552278718113673</c:v>
                </c:pt>
                <c:pt idx="9">
                  <c:v>14.858027449739176</c:v>
                </c:pt>
                <c:pt idx="10">
                  <c:v>20.917447071563231</c:v>
                </c:pt>
                <c:pt idx="11">
                  <c:v>27.969514335010917</c:v>
                </c:pt>
                <c:pt idx="12">
                  <c:v>36.650418109347832</c:v>
                </c:pt>
                <c:pt idx="13">
                  <c:v>47.032026564737343</c:v>
                </c:pt>
                <c:pt idx="14">
                  <c:v>59.060888756316892</c:v>
                </c:pt>
                <c:pt idx="15">
                  <c:v>72.515586222324103</c:v>
                </c:pt>
                <c:pt idx="16">
                  <c:v>86.9716590847937</c:v>
                </c:pt>
                <c:pt idx="17">
                  <c:v>101.78328056072357</c:v>
                </c:pt>
                <c:pt idx="18">
                  <c:v>116.09109592559987</c:v>
                </c:pt>
              </c:numCache>
            </c:numRef>
          </c:val>
          <c:smooth val="0"/>
          <c:extLst>
            <c:ext xmlns:c16="http://schemas.microsoft.com/office/drawing/2014/chart" uri="{C3380CC4-5D6E-409C-BE32-E72D297353CC}">
              <c16:uniqueId val="{00000001-B025-45D8-9F99-D495F8920E69}"/>
            </c:ext>
          </c:extLst>
        </c:ser>
        <c:ser>
          <c:idx val="2"/>
          <c:order val="2"/>
          <c:tx>
            <c:strRef>
              <c:f>SIR_V3_1!$Q$1</c:f>
              <c:strCache>
                <c:ptCount val="1"/>
                <c:pt idx="0">
                  <c:v>True Values Reported</c:v>
                </c:pt>
              </c:strCache>
            </c:strRef>
          </c:tx>
          <c:spPr>
            <a:ln w="28575" cap="rnd">
              <a:solidFill>
                <a:schemeClr val="accent3"/>
              </a:solidFill>
              <a:round/>
            </a:ln>
            <a:effectLst/>
          </c:spPr>
          <c:marker>
            <c:symbol val="none"/>
          </c:marker>
          <c:val>
            <c:numRef>
              <c:f>SIR_V3_1!$Q$2:$Q$20</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smooth val="0"/>
          <c:extLst>
            <c:ext xmlns:c16="http://schemas.microsoft.com/office/drawing/2014/chart" uri="{C3380CC4-5D6E-409C-BE32-E72D297353CC}">
              <c16:uniqueId val="{00000002-B025-45D8-9F99-D495F8920E69}"/>
            </c:ext>
          </c:extLst>
        </c:ser>
        <c:dLbls>
          <c:showLegendKey val="0"/>
          <c:showVal val="0"/>
          <c:showCatName val="0"/>
          <c:showSerName val="0"/>
          <c:showPercent val="0"/>
          <c:showBubbleSize val="0"/>
        </c:dLbls>
        <c:smooth val="0"/>
        <c:axId val="391113599"/>
        <c:axId val="388354655"/>
      </c:lineChart>
      <c:catAx>
        <c:axId val="391113599"/>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8354655"/>
        <c:crosses val="autoZero"/>
        <c:auto val="1"/>
        <c:lblAlgn val="ctr"/>
        <c:lblOffset val="100"/>
        <c:noMultiLvlLbl val="0"/>
      </c:catAx>
      <c:valAx>
        <c:axId val="3883546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11135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SIR_V3_1!$N$1</c:f>
              <c:strCache>
                <c:ptCount val="1"/>
                <c:pt idx="0">
                  <c:v>Detected Active</c:v>
                </c:pt>
              </c:strCache>
            </c:strRef>
          </c:tx>
          <c:spPr>
            <a:ln w="28575" cap="rnd">
              <a:solidFill>
                <a:schemeClr val="accent1"/>
              </a:solidFill>
              <a:round/>
            </a:ln>
            <a:effectLst/>
          </c:spPr>
          <c:marker>
            <c:symbol val="none"/>
          </c:marker>
          <c:val>
            <c:numRef>
              <c:f>SIR_V3_1!$N$2:$N$311</c:f>
              <c:numCache>
                <c:formatCode>General</c:formatCode>
                <c:ptCount val="310"/>
                <c:pt idx="0">
                  <c:v>2</c:v>
                </c:pt>
                <c:pt idx="1">
                  <c:v>2.8171051916205423</c:v>
                </c:pt>
                <c:pt idx="2">
                  <c:v>3.9680153654696273</c:v>
                </c:pt>
                <c:pt idx="3">
                  <c:v>5.5890719533629314</c:v>
                </c:pt>
                <c:pt idx="4">
                  <c:v>7.8722798943839516</c:v>
                </c:pt>
                <c:pt idx="5">
                  <c:v>11.088008867873802</c:v>
                </c:pt>
                <c:pt idx="6">
                  <c:v>15.616928894815382</c:v>
                </c:pt>
                <c:pt idx="7">
                  <c:v>21.994913153752538</c:v>
                </c:pt>
                <c:pt idx="8">
                  <c:v>30.976126646597951</c:v>
                </c:pt>
                <c:pt idx="9">
                  <c:v>43.62157362158127</c:v>
                </c:pt>
                <c:pt idx="10">
                  <c:v>61.42319400588832</c:v>
                </c:pt>
                <c:pt idx="11">
                  <c:v>85.005337340481177</c:v>
                </c:pt>
                <c:pt idx="12">
                  <c:v>115.58394563979697</c:v>
                </c:pt>
                <c:pt idx="13">
                  <c:v>154.35997608740436</c:v>
                </c:pt>
                <c:pt idx="14">
                  <c:v>202.39515226604919</c:v>
                </c:pt>
                <c:pt idx="15">
                  <c:v>260.45394189794115</c:v>
                </c:pt>
                <c:pt idx="16">
                  <c:v>328.82174799002337</c:v>
                </c:pt>
                <c:pt idx="17">
                  <c:v>407.11776083717183</c:v>
                </c:pt>
                <c:pt idx="18">
                  <c:v>494.12901670297083</c:v>
                </c:pt>
                <c:pt idx="19">
                  <c:v>587.69777822438198</c:v>
                </c:pt>
                <c:pt idx="20">
                  <c:v>684.6950259242692</c:v>
                </c:pt>
                <c:pt idx="21">
                  <c:v>797.25328231512799</c:v>
                </c:pt>
                <c:pt idx="22">
                  <c:v>927.70911605288654</c:v>
                </c:pt>
                <c:pt idx="23">
                  <c:v>1078.6931047304488</c:v>
                </c:pt>
                <c:pt idx="24">
                  <c:v>1253.1462880625375</c:v>
                </c:pt>
                <c:pt idx="25">
                  <c:v>1454.3292829356506</c:v>
                </c:pt>
                <c:pt idx="26">
                  <c:v>1685.8202064358763</c:v>
                </c:pt>
                <c:pt idx="27">
                  <c:v>1951.4964901477033</c:v>
                </c:pt>
                <c:pt idx="28">
                  <c:v>2255.4945209337998</c:v>
                </c:pt>
                <c:pt idx="29">
                  <c:v>2602.1399188514674</c:v>
                </c:pt>
                <c:pt idx="30">
                  <c:v>2995.8403495888078</c:v>
                </c:pt>
                <c:pt idx="31">
                  <c:v>3440.9323576263319</c:v>
                </c:pt>
                <c:pt idx="32">
                  <c:v>3941.4742086631131</c:v>
                </c:pt>
                <c:pt idx="33">
                  <c:v>4500.9786757301199</c:v>
                </c:pt>
                <c:pt idx="34">
                  <c:v>5122.0837004070772</c:v>
                </c:pt>
                <c:pt idx="35">
                  <c:v>5806.1654887615396</c:v>
                </c:pt>
                <c:pt idx="36">
                  <c:v>6552.9082214845075</c:v>
                </c:pt>
                <c:pt idx="37">
                  <c:v>7359.8570231048279</c:v>
                </c:pt>
                <c:pt idx="38">
                  <c:v>8221.995143355276</c:v>
                </c:pt>
                <c:pt idx="39">
                  <c:v>9131.4002791136227</c:v>
                </c:pt>
                <c:pt idx="40">
                  <c:v>10077.045154655174</c:v>
                </c:pt>
                <c:pt idx="41">
                  <c:v>11044.809490316746</c:v>
                </c:pt>
                <c:pt idx="42">
                  <c:v>12017.759976514366</c:v>
                </c:pt>
                <c:pt idx="43">
                  <c:v>12976.729139307299</c:v>
                </c:pt>
                <c:pt idx="44">
                  <c:v>13901.183865889217</c:v>
                </c:pt>
                <c:pt idx="45">
                  <c:v>14770.325521207744</c:v>
                </c:pt>
                <c:pt idx="46">
                  <c:v>15564.316315303595</c:v>
                </c:pt>
                <c:pt idx="47">
                  <c:v>16265.493415758954</c:v>
                </c:pt>
                <c:pt idx="48">
                  <c:v>16859.423919416746</c:v>
                </c:pt>
                <c:pt idx="49">
                  <c:v>17335.674705855978</c:v>
                </c:pt>
                <c:pt idx="50">
                  <c:v>17688.217336384929</c:v>
                </c:pt>
                <c:pt idx="51">
                  <c:v>17915.447919164773</c:v>
                </c:pt>
                <c:pt idx="52">
                  <c:v>18019.86018331235</c:v>
                </c:pt>
                <c:pt idx="53">
                  <c:v>18007.453729066972</c:v>
                </c:pt>
                <c:pt idx="54">
                  <c:v>17886.98130020695</c:v>
                </c:pt>
                <c:pt idx="55">
                  <c:v>17669.138805898878</c:v>
                </c:pt>
                <c:pt idx="56">
                  <c:v>17365.785049225786</c:v>
                </c:pt>
                <c:pt idx="57">
                  <c:v>16989.252511830171</c:v>
                </c:pt>
                <c:pt idx="58">
                  <c:v>16551.783482087216</c:v>
                </c:pt>
                <c:pt idx="59">
                  <c:v>16065.102489784649</c:v>
                </c:pt>
                <c:pt idx="60">
                  <c:v>15540.118966668411</c:v>
                </c:pt>
                <c:pt idx="61">
                  <c:v>14986.74364510972</c:v>
                </c:pt>
                <c:pt idx="62">
                  <c:v>14413.797440342736</c:v>
                </c:pt>
                <c:pt idx="63">
                  <c:v>13828.990882115118</c:v>
                </c:pt>
                <c:pt idx="64">
                  <c:v>13238.9540145759</c:v>
                </c:pt>
                <c:pt idx="65">
                  <c:v>12649.299802603971</c:v>
                </c:pt>
                <c:pt idx="66">
                  <c:v>12064.707578617255</c:v>
                </c:pt>
                <c:pt idx="67">
                  <c:v>11489.016392275835</c:v>
                </c:pt>
                <c:pt idx="68">
                  <c:v>10925.321008699895</c:v>
                </c:pt>
                <c:pt idx="69">
                  <c:v>10376.065640846069</c:v>
                </c:pt>
                <c:pt idx="70">
                  <c:v>9843.1323075287237</c:v>
                </c:pt>
                <c:pt idx="71">
                  <c:v>9327.9220436130618</c:v>
                </c:pt>
                <c:pt idx="72">
                  <c:v>8831.4281368446736</c:v>
                </c:pt>
                <c:pt idx="73">
                  <c:v>8354.3012109596166</c:v>
                </c:pt>
                <c:pt idx="74">
                  <c:v>7896.9063922924142</c:v>
                </c:pt>
                <c:pt idx="75">
                  <c:v>7459.3730493037756</c:v>
                </c:pt>
                <c:pt idx="76">
                  <c:v>7041.6377303089121</c:v>
                </c:pt>
                <c:pt idx="77">
                  <c:v>6643.4809813883767</c:v>
                </c:pt>
                <c:pt idx="78">
                  <c:v>6264.5587313627129</c:v>
                </c:pt>
                <c:pt idx="79">
                  <c:v>5904.4289033973973</c:v>
                </c:pt>
                <c:pt idx="80">
                  <c:v>5562.5738669440652</c:v>
                </c:pt>
                <c:pt idx="81">
                  <c:v>5238.4192886011479</c:v>
                </c:pt>
                <c:pt idx="82">
                  <c:v>4931.3498822047941</c:v>
                </c:pt>
                <c:pt idx="83">
                  <c:v>4640.72250090732</c:v>
                </c:pt>
                <c:pt idx="84">
                  <c:v>4365.8769594778441</c:v>
                </c:pt>
                <c:pt idx="85">
                  <c:v>4106.1449248254712</c:v>
                </c:pt>
                <c:pt idx="86">
                  <c:v>3860.8571673591669</c:v>
                </c:pt>
                <c:pt idx="87">
                  <c:v>3629.3494253737217</c:v>
                </c:pt>
                <c:pt idx="88">
                  <c:v>3410.9670990276354</c:v>
                </c:pt>
                <c:pt idx="89">
                  <c:v>3205.068959340023</c:v>
                </c:pt>
                <c:pt idx="90">
                  <c:v>3011.0300305847895</c:v>
                </c:pt>
                <c:pt idx="91">
                  <c:v>2828.2437810779543</c:v>
                </c:pt>
                <c:pt idx="92">
                  <c:v>2656.1237372178725</c:v>
                </c:pt>
                <c:pt idx="93">
                  <c:v>2494.1046183490826</c:v>
                </c:pt>
                <c:pt idx="94">
                  <c:v>2341.6430752110205</c:v>
                </c:pt>
                <c:pt idx="95">
                  <c:v>2198.2181020708217</c:v>
                </c:pt>
                <c:pt idx="96">
                  <c:v>2063.3311818296488</c:v>
                </c:pt>
                <c:pt idx="97">
                  <c:v>1936.5062141744856</c:v>
                </c:pt>
                <c:pt idx="98">
                  <c:v>1817.2892689953139</c:v>
                </c:pt>
                <c:pt idx="99">
                  <c:v>1705.248200604258</c:v>
                </c:pt>
                <c:pt idx="100">
                  <c:v>1599.9721526088065</c:v>
                </c:pt>
                <c:pt idx="101">
                  <c:v>1501.0709784594628</c:v>
                </c:pt>
                <c:pt idx="102">
                  <c:v>1408.174598587824</c:v>
                </c:pt>
                <c:pt idx="103">
                  <c:v>1320.9323115668685</c:v>
                </c:pt>
                <c:pt idx="104">
                  <c:v>1239.0120737694733</c:v>
                </c:pt>
                <c:pt idx="105">
                  <c:v>1162.0997594956059</c:v>
                </c:pt>
                <c:pt idx="106">
                  <c:v>1089.8984114165221</c:v>
                </c:pt>
                <c:pt idx="107">
                  <c:v>1022.127489388722</c:v>
                </c:pt>
                <c:pt idx="108">
                  <c:v>958.52212417289547</c:v>
                </c:pt>
                <c:pt idx="109">
                  <c:v>898.832381312297</c:v>
                </c:pt>
                <c:pt idx="110">
                  <c:v>842.8225393457318</c:v>
                </c:pt>
                <c:pt idx="111">
                  <c:v>790.27038562259861</c:v>
                </c:pt>
                <c:pt idx="112">
                  <c:v>740.9665322256634</c:v>
                </c:pt>
                <c:pt idx="113">
                  <c:v>694.71375386963746</c:v>
                </c:pt>
                <c:pt idx="114">
                  <c:v>651.32634911161801</c:v>
                </c:pt>
                <c:pt idx="115">
                  <c:v>610.62952576718135</c:v>
                </c:pt>
                <c:pt idx="116">
                  <c:v>572.45881105987951</c:v>
                </c:pt>
                <c:pt idx="117">
                  <c:v>536.65948673055073</c:v>
                </c:pt>
                <c:pt idx="118">
                  <c:v>503.08604908637858</c:v>
                </c:pt>
                <c:pt idx="119">
                  <c:v>471.60169376961784</c:v>
                </c:pt>
                <c:pt idx="120">
                  <c:v>442.07782486519835</c:v>
                </c:pt>
                <c:pt idx="121">
                  <c:v>414.39358783888588</c:v>
                </c:pt>
                <c:pt idx="122">
                  <c:v>388.43542569812291</c:v>
                </c:pt>
                <c:pt idx="123">
                  <c:v>364.09665769162416</c:v>
                </c:pt>
                <c:pt idx="124">
                  <c:v>341.27707980747391</c:v>
                </c:pt>
                <c:pt idx="125">
                  <c:v>319.88258628962041</c:v>
                </c:pt>
                <c:pt idx="126">
                  <c:v>299.82481136653109</c:v>
                </c:pt>
                <c:pt idx="127">
                  <c:v>281.02079037101123</c:v>
                </c:pt>
                <c:pt idx="128">
                  <c:v>263.39263942479261</c:v>
                </c:pt>
                <c:pt idx="129">
                  <c:v>246.8672528637772</c:v>
                </c:pt>
                <c:pt idx="130">
                  <c:v>231.37601758832284</c:v>
                </c:pt>
                <c:pt idx="131">
                  <c:v>216.85454353646469</c:v>
                </c:pt>
                <c:pt idx="132">
                  <c:v>203.2424094954402</c:v>
                </c:pt>
                <c:pt idx="133">
                  <c:v>190.48292348745437</c:v>
                </c:pt>
                <c:pt idx="134">
                  <c:v>178.52289698854821</c:v>
                </c:pt>
                <c:pt idx="135">
                  <c:v>167.31243226409802</c:v>
                </c:pt>
                <c:pt idx="136">
                  <c:v>156.80472213035961</c:v>
                </c:pt>
                <c:pt idx="137">
                  <c:v>146.9558614781468</c:v>
                </c:pt>
                <c:pt idx="138">
                  <c:v>137.72466992183979</c:v>
                </c:pt>
                <c:pt idx="139">
                  <c:v>129.07252496415958</c:v>
                </c:pt>
                <c:pt idx="140">
                  <c:v>120.96320509428008</c:v>
                </c:pt>
                <c:pt idx="141">
                  <c:v>113.36274226367811</c:v>
                </c:pt>
                <c:pt idx="142">
                  <c:v>106.23928321048982</c:v>
                </c:pt>
                <c:pt idx="143">
                  <c:v>99.562959128921847</c:v>
                </c:pt>
                <c:pt idx="144">
                  <c:v>93.305763205359099</c:v>
                </c:pt>
                <c:pt idx="145">
                  <c:v>87.441435567144552</c:v>
                </c:pt>
                <c:pt idx="146">
                  <c:v>81.945355213525318</c:v>
                </c:pt>
                <c:pt idx="147">
                  <c:v>76.794438520923421</c:v>
                </c:pt>
                <c:pt idx="148">
                  <c:v>71.967043936476969</c:v>
                </c:pt>
                <c:pt idx="149">
                  <c:v>67.442882494692626</c:v>
                </c:pt>
                <c:pt idx="150">
                  <c:v>63.202933812050624</c:v>
                </c:pt>
                <c:pt idx="151">
                  <c:v>59.229367233513528</c:v>
                </c:pt>
                <c:pt idx="152">
                  <c:v>55.505467823118444</c:v>
                </c:pt>
                <c:pt idx="153">
                  <c:v>52.015566908196647</c:v>
                </c:pt>
                <c:pt idx="154">
                  <c:v>48.744976903282883</c:v>
                </c:pt>
                <c:pt idx="155">
                  <c:v>45.679930155471581</c:v>
                </c:pt>
                <c:pt idx="156">
                  <c:v>42.807521567874858</c:v>
                </c:pt>
                <c:pt idx="157">
                  <c:v>40.115654771963015</c:v>
                </c:pt>
                <c:pt idx="158">
                  <c:v>37.592991632951296</c:v>
                </c:pt>
                <c:pt idx="159">
                  <c:v>35.22890488506485</c:v>
                </c:pt>
                <c:pt idx="160">
                  <c:v>33.013433705497441</c:v>
                </c:pt>
                <c:pt idx="161">
                  <c:v>30.937242047206542</c:v>
                </c:pt>
                <c:pt idx="162">
                  <c:v>28.991579561388203</c:v>
                </c:pt>
                <c:pt idx="163">
                  <c:v>27.168244950578046</c:v>
                </c:pt>
                <c:pt idx="164">
                  <c:v>25.459551602857935</c:v>
                </c:pt>
                <c:pt idx="165">
                  <c:v>23.858295366639538</c:v>
                </c:pt>
                <c:pt idx="166">
                  <c:v>22.357724333972666</c:v>
                </c:pt>
                <c:pt idx="167">
                  <c:v>20.951510508314303</c:v>
                </c:pt>
                <c:pt idx="168">
                  <c:v>19.633723240218917</c:v>
                </c:pt>
                <c:pt idx="169">
                  <c:v>18.398804321496083</c:v>
                </c:pt>
                <c:pt idx="170">
                  <c:v>17.241544635051518</c:v>
                </c:pt>
                <c:pt idx="171">
                  <c:v>16.157062263904137</c:v>
                </c:pt>
                <c:pt idx="172">
                  <c:v>15.140781968776938</c:v>
                </c:pt>
                <c:pt idx="173">
                  <c:v>14.188415949213232</c:v>
                </c:pt>
                <c:pt idx="174">
                  <c:v>13.295945808392199</c:v>
                </c:pt>
                <c:pt idx="175">
                  <c:v>12.459605646727033</c:v>
                </c:pt>
                <c:pt idx="176">
                  <c:v>11.67586621394339</c:v>
                </c:pt>
                <c:pt idx="177">
                  <c:v>10.941420053671862</c:v>
                </c:pt>
                <c:pt idx="178">
                  <c:v>10.253167578662158</c:v>
                </c:pt>
                <c:pt idx="179">
                  <c:v>9.6082040185535433</c:v>
                </c:pt>
                <c:pt idx="180">
                  <c:v>9.0038071857303965</c:v>
                </c:pt>
                <c:pt idx="181">
                  <c:v>8.4374260081670638</c:v>
                </c:pt>
                <c:pt idx="182">
                  <c:v>7.906669781335518</c:v>
                </c:pt>
                <c:pt idx="183">
                  <c:v>7.4092980942247122</c:v>
                </c:pt>
                <c:pt idx="184">
                  <c:v>6.943211387313573</c:v>
                </c:pt>
                <c:pt idx="185">
                  <c:v>6.5064421029612403</c:v>
                </c:pt>
                <c:pt idx="186">
                  <c:v>6.0971463911385158</c:v>
                </c:pt>
                <c:pt idx="187">
                  <c:v>5.7135963357334365</c:v>
                </c:pt>
                <c:pt idx="188">
                  <c:v>5.3541726688303655</c:v>
                </c:pt>
                <c:pt idx="189">
                  <c:v>5.0173579423947903</c:v>
                </c:pt>
                <c:pt idx="190">
                  <c:v>4.7017301287030664</c:v>
                </c:pt>
                <c:pt idx="191">
                  <c:v>4.4059566226454239</c:v>
                </c:pt>
                <c:pt idx="192">
                  <c:v>4.1287886207087636</c:v>
                </c:pt>
                <c:pt idx="193">
                  <c:v>3.8690558530198937</c:v>
                </c:pt>
                <c:pt idx="194">
                  <c:v>3.6256616463063103</c:v>
                </c:pt>
                <c:pt idx="195">
                  <c:v>3.397578297016286</c:v>
                </c:pt>
                <c:pt idx="196">
                  <c:v>3.18384273513866</c:v>
                </c:pt>
                <c:pt idx="197">
                  <c:v>2.9835524604805093</c:v>
                </c:pt>
                <c:pt idx="198">
                  <c:v>2.7958617343028385</c:v>
                </c:pt>
                <c:pt idx="199">
                  <c:v>2.6199780102852568</c:v>
                </c:pt>
                <c:pt idx="200">
                  <c:v>2.4551585897946384</c:v>
                </c:pt>
                <c:pt idx="201">
                  <c:v>2.3007074873741975</c:v>
                </c:pt>
                <c:pt idx="202">
                  <c:v>2.1559724932520479</c:v>
                </c:pt>
                <c:pt idx="203">
                  <c:v>2.0203424204958593</c:v>
                </c:pt>
                <c:pt idx="204">
                  <c:v>1.8932445252160559</c:v>
                </c:pt>
                <c:pt idx="205">
                  <c:v>1.7741420889473378</c:v>
                </c:pt>
                <c:pt idx="206">
                  <c:v>1.6625321530201662</c:v>
                </c:pt>
                <c:pt idx="207">
                  <c:v>1.5579433953730648</c:v>
                </c:pt>
                <c:pt idx="208">
                  <c:v>1.459934140855782</c:v>
                </c:pt>
                <c:pt idx="209">
                  <c:v>1.3680904966350707</c:v>
                </c:pt>
                <c:pt idx="210">
                  <c:v>1.2820246048413571</c:v>
                </c:pt>
                <c:pt idx="211">
                  <c:v>1.2013730050881151</c:v>
                </c:pt>
                <c:pt idx="212">
                  <c:v>1.125795099958393</c:v>
                </c:pt>
                <c:pt idx="213">
                  <c:v>1.054971716986558</c:v>
                </c:pt>
                <c:pt idx="214">
                  <c:v>0.98860376106978221</c:v>
                </c:pt>
                <c:pt idx="215">
                  <c:v>0.92641095162475051</c:v>
                </c:pt>
                <c:pt idx="216">
                  <c:v>0.86813063916214639</c:v>
                </c:pt>
                <c:pt idx="217">
                  <c:v>0.81351669628614698</c:v>
                </c:pt>
                <c:pt idx="218">
                  <c:v>0.76233847843983571</c:v>
                </c:pt>
                <c:pt idx="219">
                  <c:v>0.71437985001143711</c:v>
                </c:pt>
                <c:pt idx="220">
                  <c:v>0.66943827169182646</c:v>
                </c:pt>
                <c:pt idx="221">
                  <c:v>0.62732394523201218</c:v>
                </c:pt>
                <c:pt idx="222">
                  <c:v>0.58785901199133084</c:v>
                </c:pt>
                <c:pt idx="223">
                  <c:v>0.55087680189393595</c:v>
                </c:pt>
                <c:pt idx="224">
                  <c:v>0.51622112962375444</c:v>
                </c:pt>
                <c:pt idx="225">
                  <c:v>0.48374563508733909</c:v>
                </c:pt>
                <c:pt idx="226">
                  <c:v>0.4533131653607691</c:v>
                </c:pt>
                <c:pt idx="227">
                  <c:v>0.4247951955117602</c:v>
                </c:pt>
                <c:pt idx="228">
                  <c:v>0.39807128585215046</c:v>
                </c:pt>
                <c:pt idx="229">
                  <c:v>0.37302857332963585</c:v>
                </c:pt>
                <c:pt idx="230">
                  <c:v>0.34956129491167548</c:v>
                </c:pt>
                <c:pt idx="231">
                  <c:v>0.32757034094948467</c:v>
                </c:pt>
                <c:pt idx="232">
                  <c:v>0.30696283663654472</c:v>
                </c:pt>
                <c:pt idx="233">
                  <c:v>0.28765174979462277</c:v>
                </c:pt>
                <c:pt idx="234">
                  <c:v>0.2695555233314047</c:v>
                </c:pt>
                <c:pt idx="235">
                  <c:v>0.25259773081797199</c:v>
                </c:pt>
                <c:pt idx="236">
                  <c:v>0.23670675373193389</c:v>
                </c:pt>
                <c:pt idx="237">
                  <c:v>0.22181547900347737</c:v>
                </c:pt>
                <c:pt idx="238">
                  <c:v>0.207861015587293</c:v>
                </c:pt>
                <c:pt idx="239">
                  <c:v>0.19478442886364955</c:v>
                </c:pt>
                <c:pt idx="240">
                  <c:v>0.18253049174715169</c:v>
                </c:pt>
                <c:pt idx="241">
                  <c:v>0.17104745145224509</c:v>
                </c:pt>
                <c:pt idx="242">
                  <c:v>0.16028681093063121</c:v>
                </c:pt>
                <c:pt idx="243">
                  <c:v>0.15020312405769307</c:v>
                </c:pt>
                <c:pt idx="244">
                  <c:v>0.14075380370307916</c:v>
                </c:pt>
                <c:pt idx="245">
                  <c:v>0.13189894187498893</c:v>
                </c:pt>
                <c:pt idx="246">
                  <c:v>0.12360114117867729</c:v>
                </c:pt>
                <c:pt idx="247">
                  <c:v>0.11582535687746687</c:v>
                </c:pt>
                <c:pt idx="248">
                  <c:v>0.10853874888932051</c:v>
                </c:pt>
                <c:pt idx="249">
                  <c:v>0.10171054309397846</c:v>
                </c:pt>
                <c:pt idx="250">
                  <c:v>9.5311901364975873E-2</c:v>
                </c:pt>
                <c:pt idx="251">
                  <c:v>8.93157997776967E-2</c:v>
                </c:pt>
                <c:pt idx="252">
                  <c:v>8.3696914479142723E-2</c:v>
                </c:pt>
                <c:pt idx="253">
                  <c:v>7.8431514737448207E-2</c:v>
                </c:pt>
                <c:pt idx="254">
                  <c:v>7.349736271948791E-2</c:v>
                </c:pt>
                <c:pt idx="255">
                  <c:v>6.8873619573335834E-2</c:v>
                </c:pt>
                <c:pt idx="256">
                  <c:v>6.4540757418956152E-2</c:v>
                </c:pt>
                <c:pt idx="257">
                  <c:v>6.0480476875455928E-2</c:v>
                </c:pt>
                <c:pt idx="258">
                  <c:v>5.667562977660922E-2</c:v>
                </c:pt>
                <c:pt idx="259">
                  <c:v>5.3110146748271123E-2</c:v>
                </c:pt>
                <c:pt idx="260">
                  <c:v>4.9768969341831212E-2</c:v>
                </c:pt>
                <c:pt idx="261">
                  <c:v>4.663798643709554E-2</c:v>
                </c:pt>
                <c:pt idx="262">
                  <c:v>4.3703974646015782E-2</c:v>
                </c:pt>
                <c:pt idx="263">
                  <c:v>4.095454246557937E-2</c:v>
                </c:pt>
                <c:pt idx="264">
                  <c:v>3.8378077944007216E-2</c:v>
                </c:pt>
                <c:pt idx="265">
                  <c:v>3.5963699639242161E-2</c:v>
                </c:pt>
                <c:pt idx="266">
                  <c:v>3.3701210662614826E-2</c:v>
                </c:pt>
                <c:pt idx="267">
                  <c:v>3.1581055613602416E-2</c:v>
                </c:pt>
                <c:pt idx="268">
                  <c:v>2.9594280223805166E-2</c:v>
                </c:pt>
                <c:pt idx="269">
                  <c:v>2.7732493539706637E-2</c:v>
                </c:pt>
                <c:pt idx="270">
                  <c:v>2.598783248450549E-2</c:v>
                </c:pt>
                <c:pt idx="271">
                  <c:v>2.435292864935348E-2</c:v>
                </c:pt>
                <c:pt idx="272">
                  <c:v>2.2820877173749671E-2</c:v>
                </c:pt>
                <c:pt idx="273">
                  <c:v>2.1385207583663576E-2</c:v>
                </c:pt>
                <c:pt idx="274">
                  <c:v>2.0039856464227911E-2</c:v>
                </c:pt>
                <c:pt idx="275">
                  <c:v>1.8779141851589267E-2</c:v>
                </c:pt>
                <c:pt idx="276">
                  <c:v>1.7597739235765481E-2</c:v>
                </c:pt>
                <c:pt idx="277">
                  <c:v>1.6490659073162064E-2</c:v>
                </c:pt>
                <c:pt idx="278">
                  <c:v>1.5453225713775715E-2</c:v>
                </c:pt>
                <c:pt idx="279">
                  <c:v>1.448105765408751E-2</c:v>
                </c:pt>
                <c:pt idx="280">
                  <c:v>1.3570049032247081E-2</c:v>
                </c:pt>
                <c:pt idx="281">
                  <c:v>1.2716352287395654E-2</c:v>
                </c:pt>
                <c:pt idx="282">
                  <c:v>1.191636190989225E-2</c:v>
                </c:pt>
                <c:pt idx="283">
                  <c:v>1.1166699213814572E-2</c:v>
                </c:pt>
                <c:pt idx="284">
                  <c:v>1.0464198067423481E-2</c:v>
                </c:pt>
                <c:pt idx="285">
                  <c:v>9.8058915213256829E-3</c:v>
                </c:pt>
                <c:pt idx="286">
                  <c:v>9.1889992778605607E-3</c:v>
                </c:pt>
                <c:pt idx="287">
                  <c:v>8.6109159487897918E-3</c:v>
                </c:pt>
                <c:pt idx="288">
                  <c:v>8.0692000516976795E-3</c:v>
                </c:pt>
                <c:pt idx="289">
                  <c:v>7.5615636986299155E-3</c:v>
                </c:pt>
                <c:pt idx="290">
                  <c:v>7.0858629334220576E-3</c:v>
                </c:pt>
                <c:pt idx="291">
                  <c:v>6.6400886769086469E-3</c:v>
                </c:pt>
                <c:pt idx="292">
                  <c:v>6.2223582417711594E-3</c:v>
                </c:pt>
                <c:pt idx="293">
                  <c:v>5.8309073811887756E-3</c:v>
                </c:pt>
                <c:pt idx="294">
                  <c:v>5.4640828377103892E-3</c:v>
                </c:pt>
                <c:pt idx="295">
                  <c:v>5.1203353608788903E-3</c:v>
                </c:pt>
                <c:pt idx="296">
                  <c:v>4.798213164118454E-3</c:v>
                </c:pt>
                <c:pt idx="297">
                  <c:v>4.4963557932507425E-3</c:v>
                </c:pt>
                <c:pt idx="298">
                  <c:v>4.2134883807443844E-3</c:v>
                </c:pt>
                <c:pt idx="299">
                  <c:v>3.9484162614311889E-3</c:v>
                </c:pt>
                <c:pt idx="300">
                  <c:v>3.7000199269491526E-3</c:v>
                </c:pt>
                <c:pt idx="301">
                  <c:v>3.4672502976028966E-3</c:v>
                </c:pt>
                <c:pt idx="302">
                  <c:v>3.2491242916727406E-3</c:v>
                </c:pt>
                <c:pt idx="303">
                  <c:v>3.0447206734598503E-3</c:v>
                </c:pt>
                <c:pt idx="304">
                  <c:v>2.8531761625321186E-3</c:v>
                </c:pt>
                <c:pt idx="305">
                  <c:v>2.6736817877385738E-3</c:v>
                </c:pt>
                <c:pt idx="306">
                  <c:v>2.5054794705938722E-3</c:v>
                </c:pt>
              </c:numCache>
            </c:numRef>
          </c:val>
          <c:smooth val="0"/>
          <c:extLst>
            <c:ext xmlns:c16="http://schemas.microsoft.com/office/drawing/2014/chart" uri="{C3380CC4-5D6E-409C-BE32-E72D297353CC}">
              <c16:uniqueId val="{00000000-7BBB-4F4D-8359-613553D47AD5}"/>
            </c:ext>
          </c:extLst>
        </c:ser>
        <c:dLbls>
          <c:showLegendKey val="0"/>
          <c:showVal val="0"/>
          <c:showCatName val="0"/>
          <c:showSerName val="0"/>
          <c:showPercent val="0"/>
          <c:showBubbleSize val="0"/>
        </c:dLbls>
        <c:smooth val="0"/>
        <c:axId val="390918207"/>
        <c:axId val="388380447"/>
      </c:lineChart>
      <c:catAx>
        <c:axId val="390918207"/>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8380447"/>
        <c:crosses val="autoZero"/>
        <c:auto val="1"/>
        <c:lblAlgn val="ctr"/>
        <c:lblOffset val="100"/>
        <c:noMultiLvlLbl val="0"/>
      </c:catAx>
      <c:valAx>
        <c:axId val="38838044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091820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5.xml"/><Relationship Id="rId3" Type="http://schemas.openxmlformats.org/officeDocument/2006/relationships/chart" Target="../charts/chart2.xml"/><Relationship Id="rId7" Type="http://schemas.openxmlformats.org/officeDocument/2006/relationships/chart" Target="../charts/chart4.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image" Target="../media/image3.jpeg"/><Relationship Id="rId5" Type="http://schemas.openxmlformats.org/officeDocument/2006/relationships/image" Target="../media/image2.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4.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5</xdr:col>
      <xdr:colOff>171449</xdr:colOff>
      <xdr:row>6</xdr:row>
      <xdr:rowOff>66676</xdr:rowOff>
    </xdr:from>
    <xdr:to>
      <xdr:col>25</xdr:col>
      <xdr:colOff>114300</xdr:colOff>
      <xdr:row>32</xdr:row>
      <xdr:rowOff>123826</xdr:rowOff>
    </xdr:to>
    <xdr:graphicFrame macro="">
      <xdr:nvGraphicFramePr>
        <xdr:cNvPr id="2" name="Chart 1">
          <a:extLst>
            <a:ext uri="{FF2B5EF4-FFF2-40B4-BE49-F238E27FC236}">
              <a16:creationId xmlns:a16="http://schemas.microsoft.com/office/drawing/2014/main" id="{4C0B73BB-7347-4204-9038-2CC09E1D6E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305144</xdr:colOff>
      <xdr:row>1</xdr:row>
      <xdr:rowOff>241993</xdr:rowOff>
    </xdr:from>
    <xdr:to>
      <xdr:col>24</xdr:col>
      <xdr:colOff>73797</xdr:colOff>
      <xdr:row>3</xdr:row>
      <xdr:rowOff>45488</xdr:rowOff>
    </xdr:to>
    <xdr:pic>
      <xdr:nvPicPr>
        <xdr:cNvPr id="4" name="Picture 3" descr="Image result for apah">
          <a:extLst>
            <a:ext uri="{FF2B5EF4-FFF2-40B4-BE49-F238E27FC236}">
              <a16:creationId xmlns:a16="http://schemas.microsoft.com/office/drawing/2014/main" id="{671A51AB-5336-47FD-A6FD-6220C2D5347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821494" y="442018"/>
          <a:ext cx="797353" cy="279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238123</xdr:colOff>
      <xdr:row>50</xdr:row>
      <xdr:rowOff>85725</xdr:rowOff>
    </xdr:from>
    <xdr:to>
      <xdr:col>24</xdr:col>
      <xdr:colOff>85725</xdr:colOff>
      <xdr:row>81</xdr:row>
      <xdr:rowOff>47625</xdr:rowOff>
    </xdr:to>
    <xdr:graphicFrame macro="">
      <xdr:nvGraphicFramePr>
        <xdr:cNvPr id="7" name="Chart 6">
          <a:extLst>
            <a:ext uri="{FF2B5EF4-FFF2-40B4-BE49-F238E27FC236}">
              <a16:creationId xmlns:a16="http://schemas.microsoft.com/office/drawing/2014/main" id="{128E12A0-56F3-46E8-9545-45A6432B88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238125</xdr:colOff>
      <xdr:row>85</xdr:row>
      <xdr:rowOff>104775</xdr:rowOff>
    </xdr:from>
    <xdr:to>
      <xdr:col>24</xdr:col>
      <xdr:colOff>123825</xdr:colOff>
      <xdr:row>128</xdr:row>
      <xdr:rowOff>152400</xdr:rowOff>
    </xdr:to>
    <xdr:graphicFrame macro="">
      <xdr:nvGraphicFramePr>
        <xdr:cNvPr id="6" name="Chart 5">
          <a:extLst>
            <a:ext uri="{FF2B5EF4-FFF2-40B4-BE49-F238E27FC236}">
              <a16:creationId xmlns:a16="http://schemas.microsoft.com/office/drawing/2014/main" id="{07DEE024-B76E-4E65-A0DE-7597E6C9B3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20</xdr:col>
      <xdr:colOff>549872</xdr:colOff>
      <xdr:row>1</xdr:row>
      <xdr:rowOff>45116</xdr:rowOff>
    </xdr:from>
    <xdr:to>
      <xdr:col>22</xdr:col>
      <xdr:colOff>179702</xdr:colOff>
      <xdr:row>3</xdr:row>
      <xdr:rowOff>179963</xdr:rowOff>
    </xdr:to>
    <xdr:pic>
      <xdr:nvPicPr>
        <xdr:cNvPr id="9" name="Picture 8" descr="Image result for glintt">
          <a:extLst>
            <a:ext uri="{FF2B5EF4-FFF2-40B4-BE49-F238E27FC236}">
              <a16:creationId xmlns:a16="http://schemas.microsoft.com/office/drawing/2014/main" id="{9432DBCC-C542-44D5-AE1E-C6204D2B512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904172" y="245141"/>
          <a:ext cx="791880" cy="6110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137246</xdr:colOff>
      <xdr:row>0</xdr:row>
      <xdr:rowOff>5940</xdr:rowOff>
    </xdr:from>
    <xdr:to>
      <xdr:col>6</xdr:col>
      <xdr:colOff>396153</xdr:colOff>
      <xdr:row>4</xdr:row>
      <xdr:rowOff>10441</xdr:rowOff>
    </xdr:to>
    <xdr:pic>
      <xdr:nvPicPr>
        <xdr:cNvPr id="10" name="Picture 9">
          <a:extLst>
            <a:ext uri="{FF2B5EF4-FFF2-40B4-BE49-F238E27FC236}">
              <a16:creationId xmlns:a16="http://schemas.microsoft.com/office/drawing/2014/main" id="{4170DBB6-5F46-411F-8672-8D534F3C135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776171" y="5940"/>
          <a:ext cx="839932" cy="880801"/>
        </a:xfrm>
        <a:prstGeom prst="rect">
          <a:avLst/>
        </a:prstGeom>
      </xdr:spPr>
    </xdr:pic>
    <xdr:clientData/>
  </xdr:twoCellAnchor>
  <xdr:twoCellAnchor>
    <xdr:from>
      <xdr:col>4</xdr:col>
      <xdr:colOff>152399</xdr:colOff>
      <xdr:row>133</xdr:row>
      <xdr:rowOff>19050</xdr:rowOff>
    </xdr:from>
    <xdr:to>
      <xdr:col>25</xdr:col>
      <xdr:colOff>152399</xdr:colOff>
      <xdr:row>160</xdr:row>
      <xdr:rowOff>171450</xdr:rowOff>
    </xdr:to>
    <xdr:graphicFrame macro="">
      <xdr:nvGraphicFramePr>
        <xdr:cNvPr id="8" name="Chart 7">
          <a:extLst>
            <a:ext uri="{FF2B5EF4-FFF2-40B4-BE49-F238E27FC236}">
              <a16:creationId xmlns:a16="http://schemas.microsoft.com/office/drawing/2014/main" id="{6A0492BB-513F-43C6-B9CE-4D282345BA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180975</xdr:colOff>
      <xdr:row>167</xdr:row>
      <xdr:rowOff>180975</xdr:rowOff>
    </xdr:from>
    <xdr:to>
      <xdr:col>24</xdr:col>
      <xdr:colOff>28576</xdr:colOff>
      <xdr:row>192</xdr:row>
      <xdr:rowOff>104775</xdr:rowOff>
    </xdr:to>
    <xdr:graphicFrame macro="">
      <xdr:nvGraphicFramePr>
        <xdr:cNvPr id="11" name="Chart 10">
          <a:extLst>
            <a:ext uri="{FF2B5EF4-FFF2-40B4-BE49-F238E27FC236}">
              <a16:creationId xmlns:a16="http://schemas.microsoft.com/office/drawing/2014/main" id="{4EE886EA-CC98-4266-BF30-B3BC93F417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22</xdr:col>
      <xdr:colOff>438149</xdr:colOff>
      <xdr:row>7</xdr:row>
      <xdr:rowOff>185737</xdr:rowOff>
    </xdr:from>
    <xdr:to>
      <xdr:col>32</xdr:col>
      <xdr:colOff>514350</xdr:colOff>
      <xdr:row>29</xdr:row>
      <xdr:rowOff>9525</xdr:rowOff>
    </xdr:to>
    <xdr:graphicFrame macro="">
      <xdr:nvGraphicFramePr>
        <xdr:cNvPr id="2" name="Chart 1">
          <a:extLst>
            <a:ext uri="{FF2B5EF4-FFF2-40B4-BE49-F238E27FC236}">
              <a16:creationId xmlns:a16="http://schemas.microsoft.com/office/drawing/2014/main" id="{8101C402-17AB-4DAA-B1F7-8E6355FAB4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419100</xdr:colOff>
      <xdr:row>30</xdr:row>
      <xdr:rowOff>14286</xdr:rowOff>
    </xdr:from>
    <xdr:to>
      <xdr:col>34</xdr:col>
      <xdr:colOff>0</xdr:colOff>
      <xdr:row>58</xdr:row>
      <xdr:rowOff>152399</xdr:rowOff>
    </xdr:to>
    <xdr:graphicFrame macro="">
      <xdr:nvGraphicFramePr>
        <xdr:cNvPr id="3" name="Chart 2">
          <a:extLst>
            <a:ext uri="{FF2B5EF4-FFF2-40B4-BE49-F238E27FC236}">
              <a16:creationId xmlns:a16="http://schemas.microsoft.com/office/drawing/2014/main" id="{740F3D34-F4CA-4189-A2C4-0DB986452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20</xdr:col>
      <xdr:colOff>438149</xdr:colOff>
      <xdr:row>7</xdr:row>
      <xdr:rowOff>185737</xdr:rowOff>
    </xdr:from>
    <xdr:to>
      <xdr:col>30</xdr:col>
      <xdr:colOff>485774</xdr:colOff>
      <xdr:row>27</xdr:row>
      <xdr:rowOff>28575</xdr:rowOff>
    </xdr:to>
    <xdr:graphicFrame macro="">
      <xdr:nvGraphicFramePr>
        <xdr:cNvPr id="3" name="Chart 2">
          <a:extLst>
            <a:ext uri="{FF2B5EF4-FFF2-40B4-BE49-F238E27FC236}">
              <a16:creationId xmlns:a16="http://schemas.microsoft.com/office/drawing/2014/main" id="{B126E8A0-39AD-4360-82B8-3D93FF2D80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419100</xdr:colOff>
      <xdr:row>30</xdr:row>
      <xdr:rowOff>14286</xdr:rowOff>
    </xdr:from>
    <xdr:to>
      <xdr:col>32</xdr:col>
      <xdr:colOff>0</xdr:colOff>
      <xdr:row>54</xdr:row>
      <xdr:rowOff>152399</xdr:rowOff>
    </xdr:to>
    <xdr:graphicFrame macro="">
      <xdr:nvGraphicFramePr>
        <xdr:cNvPr id="4" name="Chart 3">
          <a:extLst>
            <a:ext uri="{FF2B5EF4-FFF2-40B4-BE49-F238E27FC236}">
              <a16:creationId xmlns:a16="http://schemas.microsoft.com/office/drawing/2014/main" id="{6A83171E-91C2-4F50-9A4A-FA49B5EB06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26</xdr:col>
      <xdr:colOff>66675</xdr:colOff>
      <xdr:row>4</xdr:row>
      <xdr:rowOff>9525</xdr:rowOff>
    </xdr:from>
    <xdr:to>
      <xdr:col>37</xdr:col>
      <xdr:colOff>533400</xdr:colOff>
      <xdr:row>27</xdr:row>
      <xdr:rowOff>152399</xdr:rowOff>
    </xdr:to>
    <xdr:graphicFrame macro="">
      <xdr:nvGraphicFramePr>
        <xdr:cNvPr id="2" name="Chart 1">
          <a:extLst>
            <a:ext uri="{FF2B5EF4-FFF2-40B4-BE49-F238E27FC236}">
              <a16:creationId xmlns:a16="http://schemas.microsoft.com/office/drawing/2014/main" id="{92FFF6F2-441B-454F-B46D-9A25224966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171450</xdr:colOff>
      <xdr:row>32</xdr:row>
      <xdr:rowOff>4761</xdr:rowOff>
    </xdr:from>
    <xdr:to>
      <xdr:col>39</xdr:col>
      <xdr:colOff>266700</xdr:colOff>
      <xdr:row>53</xdr:row>
      <xdr:rowOff>142874</xdr:rowOff>
    </xdr:to>
    <xdr:graphicFrame macro="">
      <xdr:nvGraphicFramePr>
        <xdr:cNvPr id="3" name="Chart 2">
          <a:extLst>
            <a:ext uri="{FF2B5EF4-FFF2-40B4-BE49-F238E27FC236}">
              <a16:creationId xmlns:a16="http://schemas.microsoft.com/office/drawing/2014/main" id="{5FE42505-D075-4E39-92E1-1AE600E1FA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lintt-my.sharepoint.com/C:/D:/OneDrive%20-%20Glintt%20-%20Global%20Intelligent%20Technology/adjust/03%20Clients/80%20APAH/Adjustt_APAH_COVID19_CapacityImpactModel_v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CITY IMPACT MODEL"/>
      <sheetName val="Calculo"/>
      <sheetName val="SIR_V3"/>
      <sheetName val="SIR_V2"/>
      <sheetName val="DGS_BoletimDiario"/>
      <sheetName val="inputs"/>
      <sheetName val="Populacao e infecao por idade"/>
      <sheetName val="UCIs e Ventiladores atuais"/>
      <sheetName val="Taxa de Fatalidade"/>
      <sheetName val="PopulacaoResidente"/>
      <sheetName val="Salas BO"/>
    </sheetNames>
    <sheetDataSet>
      <sheetData sheetId="0">
        <row r="3">
          <cell r="C3">
            <v>120</v>
          </cell>
        </row>
      </sheetData>
      <sheetData sheetId="1">
        <row r="3">
          <cell r="B3">
            <v>43892</v>
          </cell>
          <cell r="C3">
            <v>2</v>
          </cell>
          <cell r="T3">
            <v>5000</v>
          </cell>
          <cell r="U3">
            <v>1200</v>
          </cell>
          <cell r="V3">
            <v>4</v>
          </cell>
        </row>
      </sheetData>
      <sheetData sheetId="2">
        <row r="2">
          <cell r="N2" t="str">
            <v>Reported</v>
          </cell>
        </row>
      </sheetData>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Steeve Ferreira" id="{369985BF-C3DC-4DBC-A0C8-A547CA4D2AD3}" userId="steeveferreira@glintt.com" providerId="PeoplePicker"/>
  <person displayName="Ricardo Gil Santos" id="{792E584E-FA9C-4878-B28C-B78C07AE7A1C}" userId="S::ricardosantos@glintt.com::468220a0-0b24-4004-830b-40f8a3c9a77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E675EB5-C2C5-4932-80D2-16E33AE53B3B}" name="Table5" displayName="Table5" ref="B2:C10" totalsRowShown="0" headerRowDxfId="89" dataDxfId="88">
  <autoFilter ref="B2:C10" xr:uid="{A89E1848-ACED-49E3-83E2-D24C23B69236}"/>
  <tableColumns count="2">
    <tableColumn id="1" xr3:uid="{8BEA21DB-7A7B-40DA-B85D-06DBD99DF99C}" name="Tab" dataDxfId="87"/>
    <tableColumn id="2" xr3:uid="{20604D14-7354-46A0-92B5-917ACF0CF713}" name="Guidelines" dataDxfId="8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67051BD-3532-4A97-8F8D-0FB3B5895190}" name="Table4" displayName="Table4" ref="B3:AQ308" totalsRowShown="0" headerRowDxfId="60" dataDxfId="59">
  <autoFilter ref="B3:AQ308" xr:uid="{F6FF2E04-BFCD-4B66-80BD-572E6521A4DF}"/>
  <tableColumns count="42">
    <tableColumn id="1" xr3:uid="{A48B5B5C-052F-42F7-AA76-8CAE6005C8D0}" name="Column1" dataDxfId="58">
      <calculatedColumnFormula>Calculation!B3</calculatedColumnFormula>
    </tableColumn>
    <tableColumn id="25" xr3:uid="{15831244-EF7F-4C8E-819E-8E8418F167AD}" name="Column110" dataDxfId="57">
      <calculatedColumnFormula>Calculation!C3</calculatedColumnFormula>
    </tableColumn>
    <tableColumn id="2" xr3:uid="{D39677C7-33A4-471F-B8AC-E20AC7538AEC}" name="Column2" dataDxfId="56">
      <calculatedColumnFormula>Calculation!D3</calculatedColumnFormula>
    </tableColumn>
    <tableColumn id="3" xr3:uid="{98E3C1B2-D734-442A-B644-C07A5B9C2B7E}" name="Column3" dataDxfId="55">
      <calculatedColumnFormula>Calculation!G3</calculatedColumnFormula>
    </tableColumn>
    <tableColumn id="30" xr3:uid="{4703C1A6-3697-40C0-B3DB-97F90D50E1EE}" name="Column32" dataDxfId="54">
      <calculatedColumnFormula>Calculation!R3</calculatedColumnFormula>
    </tableColumn>
    <tableColumn id="4" xr3:uid="{827F7712-1F2E-461E-85C1-016B04E36B2D}" name="Column4" dataDxfId="53">
      <calculatedColumnFormula>Calculation!N3</calculatedColumnFormula>
    </tableColumn>
    <tableColumn id="5" xr3:uid="{A871DD08-9576-4EEB-A293-32DD2EDFE236}" name="Column5" dataDxfId="52">
      <calculatedColumnFormula>Calculation!T3</calculatedColumnFormula>
    </tableColumn>
    <tableColumn id="6" xr3:uid="{EC86BF25-413A-4210-A8E7-1EF3925077F8}" name="Column6" dataDxfId="51">
      <calculatedColumnFormula>Calculation!V3</calculatedColumnFormula>
    </tableColumn>
    <tableColumn id="7" xr3:uid="{0ECB93ED-E679-4F52-9489-0288B9E4C69B}" name="Column7" dataDxfId="50">
      <calculatedColumnFormula>Calculation!AC3</calculatedColumnFormula>
    </tableColumn>
    <tableColumn id="31" xr3:uid="{4E814E72-C4F1-41CB-8F88-DEA0F607B2E0}" name="Column72" dataDxfId="49">
      <calculatedColumnFormula>Calculation!AD3</calculatedColumnFormula>
    </tableColumn>
    <tableColumn id="8" xr3:uid="{336745C9-0468-46C8-9E04-574903E71525}" name="Column8" dataDxfId="48">
      <calculatedColumnFormula>Calculation!AF3</calculatedColumnFormula>
    </tableColumn>
    <tableColumn id="9" xr3:uid="{A2C23EB8-F9A9-472B-9A0D-CA4E71169B1C}" name="Column9" dataDxfId="47">
      <calculatedColumnFormula>Calculation!AG3</calculatedColumnFormula>
    </tableColumn>
    <tableColumn id="10" xr3:uid="{8AC3D40D-776F-4336-8032-E69A7CB6F78D}" name="Column10" dataDxfId="46">
      <calculatedColumnFormula>Calculation!AH3</calculatedColumnFormula>
    </tableColumn>
    <tableColumn id="34" xr3:uid="{EAB3AC0D-AF45-4D61-8858-D5126ADA4161}" name="Column102" dataDxfId="45">
      <calculatedColumnFormula>Calculation!AE3</calculatedColumnFormula>
    </tableColumn>
    <tableColumn id="11" xr3:uid="{E8FECEF6-B845-4BA0-931B-65AE55F7399A}" name="Column11" dataDxfId="44">
      <calculatedColumnFormula>Calculation!AI3</calculatedColumnFormula>
    </tableColumn>
    <tableColumn id="29" xr3:uid="{D678CFED-1DE2-4176-8DC0-F9BD63A60A33}" name="Column115" dataDxfId="43">
      <calculatedColumnFormula>Calculation!AK3</calculatedColumnFormula>
    </tableColumn>
    <tableColumn id="32" xr3:uid="{1993B078-38F3-4D6C-A3C9-BCA1C725DCAD}" name="Column116" dataDxfId="42">
      <calculatedColumnFormula>Calculation!AL3</calculatedColumnFormula>
    </tableColumn>
    <tableColumn id="28" xr3:uid="{D6B67D77-4B97-47C9-A2E8-E3C7BD3B610A}" name="Column114" dataDxfId="41">
      <calculatedColumnFormula>Calculation!AM3</calculatedColumnFormula>
    </tableColumn>
    <tableColumn id="27" xr3:uid="{814C74C2-9A56-4E78-A951-2120F1A7AB9D}" name="Column113" dataDxfId="40">
      <calculatedColumnFormula>Calculation!AN3</calculatedColumnFormula>
    </tableColumn>
    <tableColumn id="26" xr3:uid="{225A0F96-8751-4C86-A3C9-D6F99323257D}" name="Column112" dataDxfId="39">
      <calculatedColumnFormula>Calculation!AO3</calculatedColumnFormula>
    </tableColumn>
    <tableColumn id="12" xr3:uid="{1A20D25B-BAF6-40D4-B1BB-7FBA191C65F5}" name="Column12" dataDxfId="38">
      <calculatedColumnFormula>Calculation!AP3</calculatedColumnFormula>
    </tableColumn>
    <tableColumn id="13" xr3:uid="{6694B532-87D3-4F16-A877-1D1FD0D1F3FB}" name="Column13" dataDxfId="37">
      <calculatedColumnFormula>Calculation!AR3</calculatedColumnFormula>
    </tableColumn>
    <tableColumn id="33" xr3:uid="{CF7B274B-0CD1-449E-BF1E-CA4E03BF9EAA}" name="Column132" dataDxfId="36">
      <calculatedColumnFormula>Calculation!AS3</calculatedColumnFormula>
    </tableColumn>
    <tableColumn id="14" xr3:uid="{225CF180-0BB1-44CA-93C9-F1BF7AE263AF}" name="Column14" dataDxfId="35">
      <calculatedColumnFormula>Calculation!AU3</calculatedColumnFormula>
    </tableColumn>
    <tableColumn id="15" xr3:uid="{25ABC7D5-B46F-4371-A152-1EBC52B59432}" name="Column15" dataDxfId="34">
      <calculatedColumnFormula>Calculation!AV3</calculatedColumnFormula>
    </tableColumn>
    <tableColumn id="16" xr3:uid="{B38EF049-7F65-4ED4-9456-B57E9F3841B2}" name="Column16" dataDxfId="33">
      <calculatedColumnFormula>Calculation!AW3</calculatedColumnFormula>
    </tableColumn>
    <tableColumn id="35" xr3:uid="{802047E4-D95B-4AD2-B8D1-E3CC0D56724D}" name="Column162" dataDxfId="32">
      <calculatedColumnFormula>Calculation!AT3</calculatedColumnFormula>
    </tableColumn>
    <tableColumn id="17" xr3:uid="{07724B62-84C7-4A5E-B122-8673B50089E9}" name="Column17" dataDxfId="31">
      <calculatedColumnFormula>Calculation!AX3</calculatedColumnFormula>
    </tableColumn>
    <tableColumn id="18" xr3:uid="{0A8F3B5D-A60C-47A6-92DC-8BA8873364B5}" name="Column18" dataDxfId="30">
      <calculatedColumnFormula>Calculation!BB3</calculatedColumnFormula>
    </tableColumn>
    <tableColumn id="19" xr3:uid="{3E2DA86F-256C-435D-AEDB-2C7E162B1E84}" name="Column19" dataDxfId="29">
      <calculatedColumnFormula>Calculation!BE3</calculatedColumnFormula>
    </tableColumn>
    <tableColumn id="20" xr3:uid="{9B23E8C9-0C3D-49EC-8D32-AE03188E293B}" name="Column20" dataDxfId="28">
      <calculatedColumnFormula>Calculation!BH3</calculatedColumnFormula>
    </tableColumn>
    <tableColumn id="21" xr3:uid="{A2391AAE-D7B3-41AF-AC12-DE226345FA2D}" name="Column21" dataDxfId="27">
      <calculatedColumnFormula>Calculation!BL3</calculatedColumnFormula>
    </tableColumn>
    <tableColumn id="22" xr3:uid="{33464819-4327-4622-B7B9-1F7B76F20D2E}" name="Column22" dataDxfId="26">
      <calculatedColumnFormula>Calculation!BO3</calculatedColumnFormula>
    </tableColumn>
    <tableColumn id="23" xr3:uid="{91A80862-E48D-46A4-A1EC-9ACD2FF1598D}" name="Column23" dataDxfId="25">
      <calculatedColumnFormula>Calculation!BR3</calculatedColumnFormula>
    </tableColumn>
    <tableColumn id="24" xr3:uid="{8817C5E1-E5C1-4CD7-B3EC-1991A70BC920}" name="Column24" dataDxfId="24">
      <calculatedColumnFormula>Calculation!BU3</calculatedColumnFormula>
    </tableColumn>
    <tableColumn id="36" xr3:uid="{14501C02-2D1E-40EC-8629-6459378B0BB3}" name="20" dataDxfId="23">
      <calculatedColumnFormula>Calculation!CI3</calculatedColumnFormula>
    </tableColumn>
    <tableColumn id="37" xr3:uid="{5E37B120-D2F4-4FCC-B032-8A4EC8262A6C}" name="21" dataDxfId="22">
      <calculatedColumnFormula>Calculation!CJ3</calculatedColumnFormula>
    </tableColumn>
    <tableColumn id="38" xr3:uid="{B1554EC4-5A26-4DC5-AFD0-6F261815B434}" name="22" dataDxfId="21">
      <calculatedColumnFormula>Calculation!CK3</calculatedColumnFormula>
    </tableColumn>
    <tableColumn id="39" xr3:uid="{5859855F-A8C3-4472-AD51-C44B12989864}" name="23" dataDxfId="20">
      <calculatedColumnFormula>Calculation!CP3</calculatedColumnFormula>
    </tableColumn>
    <tableColumn id="40" xr3:uid="{B4F21AB5-9462-4A02-829C-7073D26599AE}" name="24" dataDxfId="19">
      <calculatedColumnFormula>Calculation!CS3</calculatedColumnFormula>
    </tableColumn>
    <tableColumn id="41" xr3:uid="{2E933E2D-E908-451F-B013-D6D64598FA0C}" name="25" dataDxfId="18">
      <calculatedColumnFormula>Calculation!CX3</calculatedColumnFormula>
    </tableColumn>
    <tableColumn id="42" xr3:uid="{3C7B2572-A549-47DA-9B0B-416E1FE008B5}" name="26" dataDxfId="17">
      <calculatedColumnFormula>Calculation!DB3</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BE07945-55C2-4DD5-B998-E268EDB49BBF}" name="Table43" displayName="Table43" ref="B2:I307" totalsRowShown="0" headerRowDxfId="16" dataDxfId="15">
  <autoFilter ref="B2:I307" xr:uid="{F6FF2E04-BFCD-4B66-80BD-572E6521A4DF}"/>
  <tableColumns count="8">
    <tableColumn id="1" xr3:uid="{457B2802-64D2-4025-993D-FB9F7D89597A}" name="Date" dataDxfId="14">
      <calculatedColumnFormula>Calculation!B3</calculatedColumnFormula>
    </tableColumn>
    <tableColumn id="37" xr3:uid="{37EE1117-7FD7-450C-BF95-24B211A16F19}" name="Percent workforce in quarantine/sick leave" dataDxfId="13">
      <calculatedColumnFormula>IFERROR(SUM(Calculation!BT3,Calculation!BQ3,Calculation!BG3)/SUM(Calculation!CA3,Calculation!CE3,Calculation!CF3),"N/A")</calculatedColumnFormula>
    </tableColumn>
    <tableColumn id="36" xr3:uid="{177668D8-9D2D-4D5F-ABB6-AA7A671EEC37}" name="Mild - does not require inpatient care" dataDxfId="12">
      <calculatedColumnFormula>MAX(Calculation!D3-SUM(Table43[[#This Row],[Moderate - may require inpatient care, not including oxygen therapy]:[Critical cases in need of RRT ]]),0)</calculatedColumnFormula>
    </tableColumn>
    <tableColumn id="3" xr3:uid="{36DB19B1-6640-4AB6-9938-E91D9169E852}" name="Moderate - may require inpatient care, not including oxygen therapy" dataDxfId="11">
      <calculatedColumnFormula>Calculation!G3</calculatedColumnFormula>
    </tableColumn>
    <tableColumn id="30" xr3:uid="{4CE5A8FA-AD2E-4867-BEAC-4D9A121F0A29}" name="Severe - requires oxygen" dataDxfId="10">
      <calculatedColumnFormula>Calculation!R3</calculatedColumnFormula>
    </tableColumn>
    <tableColumn id="4" xr3:uid="{F412D5D2-EE65-4BBB-A104-273A265C80FB}" name="Critical requires critical care including mechanical ventilation" dataDxfId="9">
      <calculatedColumnFormula>Calculation!N3</calculatedColumnFormula>
    </tableColumn>
    <tableColumn id="5" xr3:uid="{74D67D16-40A2-4626-805A-DAF83AA740B7}" name="Critical cases in need of ECMO " dataDxfId="8">
      <calculatedColumnFormula>Calculation!T3</calculatedColumnFormula>
    </tableColumn>
    <tableColumn id="6" xr3:uid="{5D58812C-FF6C-43B7-B203-EE31DC06CE2C}" name="Critical cases in need of RRT " dataDxfId="7">
      <calculatedColumnFormula>Calculation!V3</calculatedColumnFormula>
    </tableColumn>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B9958C8-D5FF-4075-A86B-AA5F7887E2D5}" name="Table1" displayName="Table1" ref="B2:E261" totalsRowShown="0" headerRowDxfId="6" dataDxfId="5" tableBorderDxfId="4">
  <autoFilter ref="B2:E261" xr:uid="{30EC1292-BA2E-479E-9E67-080CAEC8E7DC}"/>
  <sortState xmlns:xlrd2="http://schemas.microsoft.com/office/spreadsheetml/2017/richdata2" ref="B3:D50">
    <sortCondition ref="B2:B50"/>
  </sortState>
  <tableColumns count="4">
    <tableColumn id="1" xr3:uid="{FB4E55C1-B05B-4726-8277-96B6CC7AA364}" name="Country" dataDxfId="3"/>
    <tableColumn id="3" xr3:uid="{C685A501-2EE3-40EA-A9EB-58F89F97EA2E}" name="Country code" dataDxfId="2"/>
    <tableColumn id="2" xr3:uid="{C63D20E9-156C-495B-B185-65575C32A68F}" name="Population (est 2020)" dataDxfId="1"/>
    <tableColumn id="4" xr3:uid="{143A85BA-034F-490B-95F8-990D594E2160}" name="Attack r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 dT="2020-03-16T16:30:21.57" personId="{792E584E-FA9C-4878-B28C-B78C07AE7A1C}" id="{735A4A75-2275-49BC-B14B-8E07947D0D3B}">
    <text>ter dias concretos ou ter dias a partir de hoje?</text>
  </threadedComment>
  <threadedComment ref="M2" dT="2020-03-16T23:12:34.82" personId="{792E584E-FA9C-4878-B28C-B78C07AE7A1C}" id="{784E7084-8377-4443-BD80-3C85320A8618}">
    <text>podemos afinar o modelo para fazer variar a % pelo nº de casos de faixa etária mais velha</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0-03-16T22:33:00.15" personId="{792E584E-FA9C-4878-B28C-B78C07AE7A1C}" id="{82A732D4-C174-44F1-BE21-2BA40185C341}">
    <text>solver optimizes the model parameter in relation to the data being reported</text>
  </threadedComment>
  <threadedComment ref="B23" dT="2020-03-17T09:18:53.58" personId="{792E584E-FA9C-4878-B28C-B78C07AE7A1C}" id="{D2690D16-047C-4363-A1A4-FFD76CC2927A}">
    <text>@Steeve Ferreira, este valor deveria ser mais alto ou constraints 1 devia ser mais baixo</text>
    <mentions>
      <mention mentionpersonId="{369985BF-C3DC-4DBC-A0C8-A547CA4D2AD3}" mentionId="{E9E20790-D43D-4F21-8439-96DB88A2F36F}" startIndex="0" length="16"/>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0-03-16T22:33:00.15" personId="{792E584E-FA9C-4878-B28C-B78C07AE7A1C}" id="{213E8EF7-E72A-43C0-B329-A28325F6268B}">
    <text>solver otimiza o parâmetro dos modelos face aos dados que vão sendo reportados</text>
  </threadedComment>
  <threadedComment ref="B19" dT="2020-03-17T09:18:53.58" personId="{792E584E-FA9C-4878-B28C-B78C07AE7A1C}" id="{4236B832-920A-42E7-8DC2-DB67556D19C5}">
    <text>@Steeve Ferreira, este valor deveria ser mais alto ou constraints 1 devia ser mais baixo</text>
    <mentions>
      <mention mentionpersonId="{369985BF-C3DC-4DBC-A0C8-A547CA4D2AD3}" mentionId="{4E36FE2D-B61F-455D-BCE0-11597DD4F41F}" startIndex="0" length="16"/>
    </mentions>
  </threadedComment>
</ThreadedComments>
</file>

<file path=xl/threadedComments/threadedComment4.xml><?xml version="1.0" encoding="utf-8"?>
<ThreadedComments xmlns="http://schemas.microsoft.com/office/spreadsheetml/2018/threadedcomments" xmlns:x="http://schemas.openxmlformats.org/spreadsheetml/2006/main">
  <threadedComment ref="E2" dT="2020-03-20T10:26:43.50" personId="{792E584E-FA9C-4878-B28C-B78C07AE7A1C}" id="{BE2FF95B-A612-4DA7-8E4C-C494C19EC11B}">
    <text>needs to be updated</text>
  </threadedComment>
</ThreadedComments>
</file>

<file path=xl/threadedComments/threadedComment5.xml><?xml version="1.0" encoding="utf-8"?>
<ThreadedComments xmlns="http://schemas.microsoft.com/office/spreadsheetml/2018/threadedcomments" xmlns:x="http://schemas.openxmlformats.org/spreadsheetml/2006/main">
  <threadedComment ref="A1" dT="2020-03-16T22:33:00.15" personId="{792E584E-FA9C-4878-B28C-B78C07AE7A1C}" id="{31A644E6-8A83-44B1-92F4-4FFFA6BF05C3}">
    <text>solver optimizes the model parameter in relation to the data being reported</text>
  </threadedComment>
  <threadedComment ref="B18" dT="2020-03-17T09:18:53.58" personId="{792E584E-FA9C-4878-B28C-B78C07AE7A1C}" id="{FF15BC02-013E-49E6-B8F9-08D17B14E125}">
    <text>@Steeve Ferreira, este valor deveria ser mais alto ou constraints 1 devia ser mais baixo</text>
    <mentions>
      <mention mentionpersonId="{369985BF-C3DC-4DBC-A0C8-A547CA4D2AD3}" mentionId="{04E7AD7A-4146-42F5-969C-0D03F82CCD24}" startIndex="0" length="16"/>
    </mentions>
  </threadedComment>
</ThreadedComments>
</file>

<file path=xl/threadedComments/threadedComment6.xml><?xml version="1.0" encoding="utf-8"?>
<ThreadedComments xmlns="http://schemas.microsoft.com/office/spreadsheetml/2018/threadedcomments" xmlns:x="http://schemas.openxmlformats.org/spreadsheetml/2006/main">
  <threadedComment ref="A1" dT="2020-03-16T22:33:00.15" personId="{792E584E-FA9C-4878-B28C-B78C07AE7A1C}" id="{060C1F22-F453-4D34-8078-97EA6CD1B467}">
    <text>solver otimiza o parâmetro dos modelos face aos dados que vão sendo reportados</text>
  </threadedComment>
  <threadedComment ref="B23" dT="2020-03-17T09:18:53.58" personId="{792E584E-FA9C-4878-B28C-B78C07AE7A1C}" id="{7F59AB81-0240-4180-BCA8-D3542C67DA49}">
    <text>@Steeve Ferreira, este valor deveria ser mais alto ou constraints 1 devia ser mais baixo</text>
    <mentions>
      <mention mentionpersonId="{369985BF-C3DC-4DBC-A0C8-A547CA4D2AD3}" mentionId="{D801B390-2D20-4FB2-AE28-47CB74B36F62}" startIndex="0" length="16"/>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table" Target="../tables/table4.xml"/><Relationship Id="rId1" Type="http://schemas.openxmlformats.org/officeDocument/2006/relationships/vmlDrawing" Target="../drawings/vmlDrawing4.vml"/><Relationship Id="rId4" Type="http://schemas.microsoft.com/office/2017/10/relationships/threadedComment" Target="../threadedComments/threadedComment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4C183-4E21-44C0-8EB4-03344488B7E8}">
  <sheetPr>
    <tabColor rgb="FFFF0000"/>
  </sheetPr>
  <dimension ref="B1:O300"/>
  <sheetViews>
    <sheetView showGridLines="0" tabSelected="1" topLeftCell="D58" zoomScale="117" zoomScaleNormal="70" workbookViewId="0">
      <selection activeCell="G69" sqref="G69"/>
    </sheetView>
  </sheetViews>
  <sheetFormatPr defaultColWidth="9.140625" defaultRowHeight="15" x14ac:dyDescent="0.25"/>
  <cols>
    <col min="1" max="1" width="3.7109375" style="98" customWidth="1"/>
    <col min="2" max="2" width="10.42578125" style="99" customWidth="1"/>
    <col min="3" max="3" width="20.42578125" style="99" customWidth="1"/>
    <col min="4" max="4" width="9.140625" style="141"/>
    <col min="5" max="5" width="68.7109375" style="98" customWidth="1"/>
    <col min="6" max="6" width="3.7109375" style="98" customWidth="1"/>
    <col min="7" max="7" width="65.42578125" style="98" bestFit="1" customWidth="1"/>
    <col min="8" max="8" width="3.7109375" style="98" customWidth="1"/>
    <col min="9" max="9" width="65.42578125" style="98" bestFit="1" customWidth="1"/>
    <col min="10" max="10" width="3.7109375" style="98" customWidth="1"/>
    <col min="11" max="11" width="68.140625" style="98" customWidth="1"/>
    <col min="12" max="12" width="3.7109375" style="98" customWidth="1"/>
    <col min="13" max="13" width="65.42578125" style="98" bestFit="1" customWidth="1"/>
    <col min="14" max="14" width="3.7109375" style="98" customWidth="1"/>
    <col min="15" max="15" width="65.42578125" style="98" bestFit="1" customWidth="1"/>
    <col min="16" max="16384" width="9.140625" style="98"/>
  </cols>
  <sheetData>
    <row r="1" spans="2:15" x14ac:dyDescent="0.25">
      <c r="E1" s="99" t="s">
        <v>720</v>
      </c>
      <c r="F1" s="99"/>
      <c r="G1" s="99" t="s">
        <v>415</v>
      </c>
      <c r="H1" s="99"/>
      <c r="I1" s="99" t="s">
        <v>542</v>
      </c>
      <c r="K1" s="99" t="s">
        <v>724</v>
      </c>
      <c r="M1" s="99" t="s">
        <v>745</v>
      </c>
      <c r="O1" s="99" t="s">
        <v>747</v>
      </c>
    </row>
    <row r="2" spans="2:15" x14ac:dyDescent="0.25">
      <c r="B2" s="100" t="s">
        <v>722</v>
      </c>
      <c r="C2" s="100" t="s">
        <v>1296</v>
      </c>
      <c r="E2" s="101" t="s">
        <v>716</v>
      </c>
      <c r="G2" s="101" t="s">
        <v>1446</v>
      </c>
      <c r="I2" s="101" t="s">
        <v>739</v>
      </c>
      <c r="K2" s="101" t="s">
        <v>725</v>
      </c>
      <c r="M2" s="101" t="s">
        <v>748</v>
      </c>
      <c r="O2" s="101" t="s">
        <v>1761</v>
      </c>
    </row>
    <row r="3" spans="2:15" x14ac:dyDescent="0.25">
      <c r="B3" s="99" t="s">
        <v>720</v>
      </c>
      <c r="C3" s="102" t="s">
        <v>653</v>
      </c>
      <c r="E3" s="103" t="s">
        <v>612</v>
      </c>
      <c r="G3" s="103" t="s">
        <v>1447</v>
      </c>
      <c r="I3" s="103" t="s">
        <v>1304</v>
      </c>
      <c r="K3" s="103" t="s">
        <v>726</v>
      </c>
      <c r="M3" s="103" t="s">
        <v>1949</v>
      </c>
      <c r="O3" s="103" t="s">
        <v>1762</v>
      </c>
    </row>
    <row r="4" spans="2:15" x14ac:dyDescent="0.25">
      <c r="B4" s="99" t="s">
        <v>415</v>
      </c>
      <c r="C4" s="102" t="s">
        <v>655</v>
      </c>
      <c r="E4" s="103" t="s">
        <v>25</v>
      </c>
      <c r="G4" s="103" t="s">
        <v>1448</v>
      </c>
      <c r="I4" s="103" t="s">
        <v>1305</v>
      </c>
      <c r="K4" s="103" t="s">
        <v>877</v>
      </c>
      <c r="M4" s="103" t="s">
        <v>1950</v>
      </c>
      <c r="O4" s="103" t="s">
        <v>1763</v>
      </c>
    </row>
    <row r="5" spans="2:15" x14ac:dyDescent="0.25">
      <c r="B5" s="104" t="s">
        <v>542</v>
      </c>
      <c r="C5" s="102" t="s">
        <v>38</v>
      </c>
      <c r="E5" s="105"/>
      <c r="G5" s="105"/>
      <c r="I5" s="105"/>
      <c r="K5" s="105"/>
      <c r="M5" s="105"/>
      <c r="O5" s="105"/>
    </row>
    <row r="6" spans="2:15" x14ac:dyDescent="0.25">
      <c r="B6" s="104" t="s">
        <v>724</v>
      </c>
      <c r="C6" s="102" t="s">
        <v>658</v>
      </c>
      <c r="E6" s="103" t="s">
        <v>117</v>
      </c>
      <c r="G6" s="103" t="s">
        <v>1449</v>
      </c>
      <c r="I6" s="103" t="s">
        <v>1306</v>
      </c>
      <c r="K6" s="103" t="s">
        <v>727</v>
      </c>
      <c r="M6" s="103" t="s">
        <v>1951</v>
      </c>
      <c r="O6" s="103" t="s">
        <v>1764</v>
      </c>
    </row>
    <row r="7" spans="2:15" x14ac:dyDescent="0.25">
      <c r="B7" s="99" t="s">
        <v>745</v>
      </c>
      <c r="C7" s="102" t="s">
        <v>660</v>
      </c>
      <c r="E7" s="106" t="s">
        <v>641</v>
      </c>
      <c r="G7" s="106" t="s">
        <v>1450</v>
      </c>
      <c r="I7" s="106" t="s">
        <v>1307</v>
      </c>
      <c r="K7" s="106" t="s">
        <v>878</v>
      </c>
      <c r="M7" s="106" t="s">
        <v>1952</v>
      </c>
      <c r="O7" s="106" t="s">
        <v>1765</v>
      </c>
    </row>
    <row r="8" spans="2:15" x14ac:dyDescent="0.25">
      <c r="B8" s="99" t="s">
        <v>746</v>
      </c>
      <c r="C8" s="102" t="s">
        <v>647</v>
      </c>
      <c r="E8" s="106" t="s">
        <v>768</v>
      </c>
      <c r="G8" s="106" t="s">
        <v>1451</v>
      </c>
      <c r="I8" s="106" t="s">
        <v>1308</v>
      </c>
      <c r="K8" s="106" t="s">
        <v>879</v>
      </c>
      <c r="M8" s="106" t="s">
        <v>1953</v>
      </c>
      <c r="O8" s="106" t="s">
        <v>1766</v>
      </c>
    </row>
    <row r="9" spans="2:15" x14ac:dyDescent="0.25">
      <c r="C9" s="102"/>
      <c r="E9" s="106" t="s">
        <v>642</v>
      </c>
      <c r="G9" s="106" t="s">
        <v>1452</v>
      </c>
      <c r="I9" s="106" t="s">
        <v>1309</v>
      </c>
      <c r="K9" s="106" t="s">
        <v>880</v>
      </c>
      <c r="M9" s="106" t="s">
        <v>1954</v>
      </c>
      <c r="O9" s="106" t="s">
        <v>1767</v>
      </c>
    </row>
    <row r="10" spans="2:15" x14ac:dyDescent="0.25">
      <c r="C10" s="102"/>
      <c r="E10" s="106" t="s">
        <v>7</v>
      </c>
      <c r="G10" s="106" t="s">
        <v>1453</v>
      </c>
      <c r="I10" s="106" t="s">
        <v>1310</v>
      </c>
      <c r="K10" s="106" t="s">
        <v>728</v>
      </c>
      <c r="M10" s="106" t="s">
        <v>1955</v>
      </c>
      <c r="O10" s="106" t="s">
        <v>1768</v>
      </c>
    </row>
    <row r="11" spans="2:15" x14ac:dyDescent="0.25">
      <c r="C11" s="102"/>
      <c r="E11" s="182" t="s">
        <v>606</v>
      </c>
      <c r="G11" s="103" t="s">
        <v>1454</v>
      </c>
      <c r="I11" s="103" t="s">
        <v>1311</v>
      </c>
      <c r="K11" s="103" t="s">
        <v>729</v>
      </c>
      <c r="M11" s="103" t="s">
        <v>1956</v>
      </c>
      <c r="O11" s="103" t="s">
        <v>1769</v>
      </c>
    </row>
    <row r="12" spans="2:15" x14ac:dyDescent="0.25">
      <c r="C12" s="102"/>
      <c r="E12" s="118"/>
      <c r="G12" s="105"/>
      <c r="I12" s="105"/>
      <c r="K12" s="105"/>
      <c r="M12" s="105"/>
      <c r="O12" s="105"/>
    </row>
    <row r="13" spans="2:15" x14ac:dyDescent="0.25">
      <c r="C13" s="102"/>
      <c r="E13" s="182" t="s">
        <v>711</v>
      </c>
      <c r="G13" s="103" t="s">
        <v>1455</v>
      </c>
      <c r="I13" s="103" t="s">
        <v>1312</v>
      </c>
      <c r="K13" s="103" t="s">
        <v>730</v>
      </c>
      <c r="M13" s="103" t="s">
        <v>1957</v>
      </c>
      <c r="O13" s="103" t="s">
        <v>1770</v>
      </c>
    </row>
    <row r="14" spans="2:15" x14ac:dyDescent="0.25">
      <c r="C14" s="102"/>
      <c r="E14" s="183" t="s">
        <v>1279</v>
      </c>
      <c r="G14" s="183" t="s">
        <v>1279</v>
      </c>
      <c r="I14" s="183" t="s">
        <v>1279</v>
      </c>
      <c r="K14" s="183" t="s">
        <v>1279</v>
      </c>
      <c r="M14" s="183" t="s">
        <v>1208</v>
      </c>
      <c r="O14" s="183" t="s">
        <v>1771</v>
      </c>
    </row>
    <row r="15" spans="2:15" x14ac:dyDescent="0.25">
      <c r="C15" s="102"/>
      <c r="E15" s="183" t="s">
        <v>1012</v>
      </c>
      <c r="G15" s="103" t="s">
        <v>1456</v>
      </c>
      <c r="I15" s="103" t="s">
        <v>1313</v>
      </c>
      <c r="K15" s="103" t="s">
        <v>763</v>
      </c>
      <c r="M15" s="103" t="s">
        <v>1958</v>
      </c>
      <c r="O15" s="103" t="s">
        <v>1772</v>
      </c>
    </row>
    <row r="16" spans="2:15" x14ac:dyDescent="0.25">
      <c r="C16" s="102"/>
      <c r="E16" s="184" t="s">
        <v>713</v>
      </c>
      <c r="G16" s="106" t="s">
        <v>1457</v>
      </c>
      <c r="I16" s="106" t="s">
        <v>1314</v>
      </c>
      <c r="K16" s="106" t="s">
        <v>881</v>
      </c>
      <c r="M16" s="106" t="s">
        <v>1959</v>
      </c>
      <c r="O16" s="106" t="s">
        <v>1773</v>
      </c>
    </row>
    <row r="17" spans="3:15" x14ac:dyDescent="0.25">
      <c r="C17" s="102"/>
      <c r="E17" s="185" t="s">
        <v>712</v>
      </c>
      <c r="G17" s="107" t="s">
        <v>1458</v>
      </c>
      <c r="I17" s="107" t="s">
        <v>1315</v>
      </c>
      <c r="K17" s="107" t="s">
        <v>882</v>
      </c>
      <c r="M17" s="107" t="s">
        <v>1960</v>
      </c>
      <c r="O17" s="107" t="s">
        <v>1774</v>
      </c>
    </row>
    <row r="18" spans="3:15" x14ac:dyDescent="0.25">
      <c r="C18" s="102"/>
      <c r="E18" s="185" t="s">
        <v>67</v>
      </c>
      <c r="G18" s="107" t="s">
        <v>1459</v>
      </c>
      <c r="I18" s="107" t="s">
        <v>1316</v>
      </c>
      <c r="K18" s="107" t="s">
        <v>883</v>
      </c>
      <c r="M18" s="107" t="s">
        <v>1961</v>
      </c>
      <c r="O18" s="107" t="s">
        <v>1775</v>
      </c>
    </row>
    <row r="19" spans="3:15" x14ac:dyDescent="0.25">
      <c r="C19" s="102"/>
      <c r="E19" s="107"/>
      <c r="G19" s="108"/>
      <c r="I19" s="108"/>
      <c r="K19" s="108"/>
      <c r="M19" s="108"/>
      <c r="O19" s="108"/>
    </row>
    <row r="20" spans="3:15" x14ac:dyDescent="0.25">
      <c r="C20" s="102"/>
      <c r="E20" s="198" t="s">
        <v>643</v>
      </c>
      <c r="G20" s="109" t="s">
        <v>1460</v>
      </c>
      <c r="I20" s="109" t="s">
        <v>1317</v>
      </c>
      <c r="K20" s="109" t="s">
        <v>884</v>
      </c>
      <c r="M20" s="109" t="s">
        <v>1962</v>
      </c>
      <c r="O20" s="109" t="s">
        <v>1776</v>
      </c>
    </row>
    <row r="21" spans="3:15" x14ac:dyDescent="0.25">
      <c r="C21" s="102"/>
      <c r="E21" s="159" t="s">
        <v>42</v>
      </c>
      <c r="G21" s="110" t="s">
        <v>1458</v>
      </c>
      <c r="I21" s="110" t="s">
        <v>1315</v>
      </c>
      <c r="K21" s="107" t="s">
        <v>882</v>
      </c>
      <c r="M21" s="110" t="s">
        <v>1963</v>
      </c>
      <c r="O21" s="110" t="s">
        <v>1774</v>
      </c>
    </row>
    <row r="22" spans="3:15" x14ac:dyDescent="0.25">
      <c r="C22" s="102"/>
      <c r="E22" s="159" t="s">
        <v>67</v>
      </c>
      <c r="G22" s="110" t="s">
        <v>1461</v>
      </c>
      <c r="I22" s="110" t="s">
        <v>1316</v>
      </c>
      <c r="K22" s="107" t="s">
        <v>883</v>
      </c>
      <c r="M22" s="110" t="s">
        <v>1961</v>
      </c>
      <c r="O22" s="110" t="s">
        <v>1775</v>
      </c>
    </row>
    <row r="23" spans="3:15" x14ac:dyDescent="0.25">
      <c r="C23" s="102"/>
      <c r="E23" s="159" t="s">
        <v>66</v>
      </c>
      <c r="G23" s="110" t="s">
        <v>1462</v>
      </c>
      <c r="I23" s="110" t="s">
        <v>1318</v>
      </c>
      <c r="K23" s="110" t="s">
        <v>885</v>
      </c>
      <c r="M23" s="110" t="s">
        <v>1964</v>
      </c>
      <c r="O23" s="110" t="s">
        <v>1777</v>
      </c>
    </row>
    <row r="24" spans="3:15" x14ac:dyDescent="0.25">
      <c r="C24" s="102"/>
      <c r="E24" s="159"/>
      <c r="G24" s="110"/>
      <c r="I24" s="110"/>
      <c r="K24" s="110"/>
      <c r="M24" s="110"/>
      <c r="O24" s="110"/>
    </row>
    <row r="25" spans="3:15" x14ac:dyDescent="0.25">
      <c r="C25" s="102"/>
      <c r="E25" s="159" t="s">
        <v>1927</v>
      </c>
      <c r="G25" s="159" t="s">
        <v>1927</v>
      </c>
      <c r="I25" s="159" t="s">
        <v>1927</v>
      </c>
      <c r="K25" s="159" t="s">
        <v>1927</v>
      </c>
      <c r="M25" s="159" t="s">
        <v>1927</v>
      </c>
      <c r="O25" s="159" t="s">
        <v>1927</v>
      </c>
    </row>
    <row r="26" spans="3:15" x14ac:dyDescent="0.25">
      <c r="C26" s="102"/>
      <c r="E26" s="198" t="s">
        <v>644</v>
      </c>
      <c r="G26" s="109" t="s">
        <v>1463</v>
      </c>
      <c r="I26" s="109" t="s">
        <v>1319</v>
      </c>
      <c r="K26" s="109" t="s">
        <v>886</v>
      </c>
      <c r="M26" s="109" t="s">
        <v>1965</v>
      </c>
      <c r="O26" s="109" t="s">
        <v>1778</v>
      </c>
    </row>
    <row r="27" spans="3:15" x14ac:dyDescent="0.25">
      <c r="C27" s="102"/>
      <c r="E27" s="159" t="s">
        <v>42</v>
      </c>
      <c r="G27" s="110" t="s">
        <v>1458</v>
      </c>
      <c r="I27" s="110" t="s">
        <v>1315</v>
      </c>
      <c r="K27" s="107" t="s">
        <v>882</v>
      </c>
      <c r="M27" s="110" t="s">
        <v>1963</v>
      </c>
      <c r="O27" s="110" t="s">
        <v>1774</v>
      </c>
    </row>
    <row r="28" spans="3:15" x14ac:dyDescent="0.25">
      <c r="C28" s="102"/>
      <c r="E28" s="159" t="s">
        <v>67</v>
      </c>
      <c r="G28" s="110" t="s">
        <v>1461</v>
      </c>
      <c r="I28" s="110" t="s">
        <v>1316</v>
      </c>
      <c r="K28" s="107" t="s">
        <v>883</v>
      </c>
      <c r="M28" s="110" t="s">
        <v>1961</v>
      </c>
      <c r="O28" s="110" t="s">
        <v>1775</v>
      </c>
    </row>
    <row r="29" spans="3:15" x14ac:dyDescent="0.25">
      <c r="C29" s="102"/>
      <c r="E29" s="159" t="s">
        <v>66</v>
      </c>
      <c r="G29" s="110" t="s">
        <v>1462</v>
      </c>
      <c r="I29" s="110" t="s">
        <v>1318</v>
      </c>
      <c r="K29" s="110" t="s">
        <v>885</v>
      </c>
      <c r="M29" s="110" t="s">
        <v>1964</v>
      </c>
      <c r="O29" s="110" t="s">
        <v>1777</v>
      </c>
    </row>
    <row r="30" spans="3:15" x14ac:dyDescent="0.25">
      <c r="C30" s="102"/>
      <c r="E30" s="159"/>
      <c r="G30" s="110"/>
      <c r="I30" s="110"/>
      <c r="K30" s="110"/>
      <c r="M30" s="110"/>
      <c r="O30" s="110"/>
    </row>
    <row r="31" spans="3:15" x14ac:dyDescent="0.25">
      <c r="C31" s="102"/>
      <c r="E31" s="159" t="s">
        <v>1927</v>
      </c>
      <c r="G31" s="159" t="s">
        <v>1927</v>
      </c>
      <c r="I31" s="159" t="s">
        <v>1927</v>
      </c>
      <c r="K31" s="159" t="s">
        <v>1927</v>
      </c>
      <c r="M31" s="159" t="s">
        <v>1927</v>
      </c>
      <c r="O31" s="159" t="s">
        <v>1927</v>
      </c>
    </row>
    <row r="32" spans="3:15" ht="15.75" x14ac:dyDescent="0.25">
      <c r="C32" s="102"/>
      <c r="E32" s="198" t="s">
        <v>1727</v>
      </c>
      <c r="G32" s="258" t="s">
        <v>1727</v>
      </c>
      <c r="I32" s="265" t="s">
        <v>1745</v>
      </c>
      <c r="K32" s="198" t="s">
        <v>1947</v>
      </c>
      <c r="M32" s="198" t="s">
        <v>2088</v>
      </c>
      <c r="O32" s="198" t="s">
        <v>1779</v>
      </c>
    </row>
    <row r="33" spans="3:15" ht="15.75" x14ac:dyDescent="0.25">
      <c r="C33" s="102"/>
      <c r="E33" s="159" t="s">
        <v>42</v>
      </c>
      <c r="G33" s="259" t="s">
        <v>42</v>
      </c>
      <c r="I33" s="266" t="s">
        <v>1315</v>
      </c>
      <c r="K33" s="107" t="s">
        <v>882</v>
      </c>
      <c r="M33" s="159" t="s">
        <v>1963</v>
      </c>
      <c r="O33" s="159" t="s">
        <v>1780</v>
      </c>
    </row>
    <row r="34" spans="3:15" ht="15.75" x14ac:dyDescent="0.25">
      <c r="C34" s="102"/>
      <c r="E34" s="159" t="s">
        <v>67</v>
      </c>
      <c r="G34" s="259" t="s">
        <v>67</v>
      </c>
      <c r="I34" s="266" t="s">
        <v>1316</v>
      </c>
      <c r="K34" s="107" t="s">
        <v>883</v>
      </c>
      <c r="M34" s="159" t="s">
        <v>1961</v>
      </c>
      <c r="O34" s="159" t="s">
        <v>1775</v>
      </c>
    </row>
    <row r="35" spans="3:15" ht="15.75" x14ac:dyDescent="0.25">
      <c r="C35" s="102"/>
      <c r="E35" s="159" t="s">
        <v>66</v>
      </c>
      <c r="G35" s="259" t="s">
        <v>66</v>
      </c>
      <c r="I35" s="266" t="s">
        <v>1318</v>
      </c>
      <c r="K35" s="185" t="s">
        <v>885</v>
      </c>
      <c r="M35" s="159" t="s">
        <v>1964</v>
      </c>
      <c r="O35" s="159" t="s">
        <v>1777</v>
      </c>
    </row>
    <row r="36" spans="3:15" x14ac:dyDescent="0.25">
      <c r="C36" s="102"/>
      <c r="E36" s="159"/>
      <c r="G36" s="259"/>
      <c r="I36" s="267"/>
      <c r="K36" s="159"/>
      <c r="M36" s="159"/>
      <c r="O36" s="159"/>
    </row>
    <row r="37" spans="3:15" x14ac:dyDescent="0.25">
      <c r="C37" s="102"/>
      <c r="E37" s="159" t="s">
        <v>1927</v>
      </c>
      <c r="G37" s="159" t="s">
        <v>1927</v>
      </c>
      <c r="I37" s="159" t="s">
        <v>1927</v>
      </c>
      <c r="K37" s="159" t="s">
        <v>1927</v>
      </c>
      <c r="M37" s="159" t="s">
        <v>1927</v>
      </c>
      <c r="O37" s="159" t="s">
        <v>1927</v>
      </c>
    </row>
    <row r="38" spans="3:15" ht="15.75" x14ac:dyDescent="0.25">
      <c r="C38" s="102"/>
      <c r="E38" s="198" t="s">
        <v>1728</v>
      </c>
      <c r="G38" s="258" t="s">
        <v>1728</v>
      </c>
      <c r="I38" s="265" t="s">
        <v>1746</v>
      </c>
      <c r="K38" s="198" t="s">
        <v>1948</v>
      </c>
      <c r="M38" s="198" t="s">
        <v>2089</v>
      </c>
      <c r="O38" s="198" t="s">
        <v>1781</v>
      </c>
    </row>
    <row r="39" spans="3:15" ht="15.75" x14ac:dyDescent="0.25">
      <c r="C39" s="102"/>
      <c r="E39" s="159" t="s">
        <v>42</v>
      </c>
      <c r="G39" s="259" t="s">
        <v>42</v>
      </c>
      <c r="I39" s="266" t="s">
        <v>1315</v>
      </c>
      <c r="K39" s="107" t="s">
        <v>882</v>
      </c>
      <c r="M39" s="159" t="s">
        <v>1963</v>
      </c>
      <c r="O39" s="159" t="s">
        <v>1780</v>
      </c>
    </row>
    <row r="40" spans="3:15" ht="15.75" x14ac:dyDescent="0.25">
      <c r="C40" s="102"/>
      <c r="E40" s="159" t="s">
        <v>67</v>
      </c>
      <c r="G40" s="259" t="s">
        <v>67</v>
      </c>
      <c r="I40" s="266" t="s">
        <v>1316</v>
      </c>
      <c r="K40" s="107" t="s">
        <v>883</v>
      </c>
      <c r="M40" s="159" t="s">
        <v>1961</v>
      </c>
      <c r="O40" s="159" t="s">
        <v>1775</v>
      </c>
    </row>
    <row r="41" spans="3:15" ht="15.75" x14ac:dyDescent="0.25">
      <c r="C41" s="102"/>
      <c r="E41" s="159" t="s">
        <v>66</v>
      </c>
      <c r="G41" s="259" t="s">
        <v>66</v>
      </c>
      <c r="I41" s="266" t="s">
        <v>1318</v>
      </c>
      <c r="K41" s="110" t="s">
        <v>885</v>
      </c>
      <c r="M41" s="159" t="s">
        <v>1964</v>
      </c>
      <c r="O41" s="159" t="s">
        <v>1777</v>
      </c>
    </row>
    <row r="42" spans="3:15" x14ac:dyDescent="0.25">
      <c r="C42" s="102"/>
      <c r="E42" s="159" t="s">
        <v>1927</v>
      </c>
      <c r="G42" s="159" t="s">
        <v>1927</v>
      </c>
      <c r="I42" s="159" t="s">
        <v>1927</v>
      </c>
      <c r="K42" s="159" t="s">
        <v>1927</v>
      </c>
      <c r="M42" s="159" t="s">
        <v>1927</v>
      </c>
      <c r="O42" s="159" t="s">
        <v>1927</v>
      </c>
    </row>
    <row r="43" spans="3:15" x14ac:dyDescent="0.25">
      <c r="C43" s="102"/>
      <c r="E43" s="113"/>
      <c r="G43" s="113"/>
      <c r="I43" s="117"/>
      <c r="K43" s="113"/>
      <c r="M43" s="113"/>
      <c r="O43" s="274"/>
    </row>
    <row r="44" spans="3:15" x14ac:dyDescent="0.25">
      <c r="C44" s="102"/>
      <c r="E44" s="101" t="s">
        <v>73</v>
      </c>
      <c r="G44" s="101" t="s">
        <v>1464</v>
      </c>
      <c r="I44" s="101" t="s">
        <v>1320</v>
      </c>
      <c r="K44" s="101" t="s">
        <v>887</v>
      </c>
      <c r="M44" s="101" t="s">
        <v>1966</v>
      </c>
      <c r="O44" s="101" t="s">
        <v>1782</v>
      </c>
    </row>
    <row r="45" spans="3:15" x14ac:dyDescent="0.25">
      <c r="C45" s="102"/>
      <c r="E45" s="105" t="s">
        <v>26</v>
      </c>
      <c r="G45" s="105" t="s">
        <v>1465</v>
      </c>
      <c r="I45" s="105" t="s">
        <v>1321</v>
      </c>
      <c r="K45" s="105" t="s">
        <v>888</v>
      </c>
      <c r="M45" s="105" t="s">
        <v>1967</v>
      </c>
      <c r="O45" s="105" t="s">
        <v>1783</v>
      </c>
    </row>
    <row r="46" spans="3:15" x14ac:dyDescent="0.25">
      <c r="C46" s="102"/>
      <c r="E46" s="105" t="s">
        <v>27</v>
      </c>
      <c r="G46" s="105" t="s">
        <v>1466</v>
      </c>
      <c r="I46" s="105" t="s">
        <v>1322</v>
      </c>
      <c r="K46" s="105" t="s">
        <v>889</v>
      </c>
      <c r="M46" s="105" t="s">
        <v>1968</v>
      </c>
      <c r="O46" s="105" t="s">
        <v>1784</v>
      </c>
    </row>
    <row r="47" spans="3:15" x14ac:dyDescent="0.25">
      <c r="C47" s="102"/>
      <c r="E47" s="112"/>
      <c r="G47" s="112"/>
      <c r="I47" s="112"/>
      <c r="K47" s="112"/>
      <c r="M47" s="112"/>
      <c r="O47" s="112"/>
    </row>
    <row r="48" spans="3:15" x14ac:dyDescent="0.25">
      <c r="C48" s="102"/>
      <c r="E48" s="113"/>
      <c r="G48" s="113"/>
      <c r="I48" s="117"/>
      <c r="K48" s="113"/>
      <c r="M48" s="113"/>
      <c r="O48" s="113"/>
    </row>
    <row r="49" spans="3:15" x14ac:dyDescent="0.25">
      <c r="C49" s="102"/>
      <c r="E49" s="114" t="s">
        <v>709</v>
      </c>
      <c r="G49" s="114" t="s">
        <v>1467</v>
      </c>
      <c r="I49" s="114" t="s">
        <v>1323</v>
      </c>
      <c r="K49" s="114" t="s">
        <v>895</v>
      </c>
      <c r="M49" s="114" t="s">
        <v>1969</v>
      </c>
      <c r="O49" s="114" t="s">
        <v>1785</v>
      </c>
    </row>
    <row r="50" spans="3:15" x14ac:dyDescent="0.25">
      <c r="C50" s="102"/>
      <c r="E50" s="103" t="s">
        <v>3</v>
      </c>
      <c r="G50" s="103" t="s">
        <v>1468</v>
      </c>
      <c r="I50" s="103" t="s">
        <v>1324</v>
      </c>
      <c r="K50" s="103" t="s">
        <v>3</v>
      </c>
      <c r="M50" s="103" t="s">
        <v>1970</v>
      </c>
      <c r="O50" s="103" t="s">
        <v>1786</v>
      </c>
    </row>
    <row r="51" spans="3:15" x14ac:dyDescent="0.25">
      <c r="C51" s="102"/>
      <c r="E51" s="115" t="s">
        <v>853</v>
      </c>
      <c r="G51" s="115" t="s">
        <v>1469</v>
      </c>
      <c r="I51" s="115" t="s">
        <v>1325</v>
      </c>
      <c r="K51" s="115" t="s">
        <v>890</v>
      </c>
      <c r="M51" s="115" t="s">
        <v>1971</v>
      </c>
      <c r="O51" s="115" t="s">
        <v>1787</v>
      </c>
    </row>
    <row r="52" spans="3:15" x14ac:dyDescent="0.25">
      <c r="C52" s="102"/>
      <c r="E52" s="110" t="s">
        <v>810</v>
      </c>
      <c r="G52" s="110" t="s">
        <v>1470</v>
      </c>
      <c r="I52" s="110" t="s">
        <v>1326</v>
      </c>
      <c r="K52" s="110" t="s">
        <v>891</v>
      </c>
      <c r="M52" s="110" t="s">
        <v>1972</v>
      </c>
      <c r="O52" s="110" t="s">
        <v>1788</v>
      </c>
    </row>
    <row r="53" spans="3:15" x14ac:dyDescent="0.25">
      <c r="C53" s="102"/>
      <c r="E53" s="110" t="s">
        <v>811</v>
      </c>
      <c r="G53" s="110" t="s">
        <v>1471</v>
      </c>
      <c r="I53" s="110" t="s">
        <v>1327</v>
      </c>
      <c r="K53" s="110" t="s">
        <v>897</v>
      </c>
      <c r="M53" s="110" t="s">
        <v>1973</v>
      </c>
      <c r="O53" s="110" t="s">
        <v>1789</v>
      </c>
    </row>
    <row r="54" spans="3:15" x14ac:dyDescent="0.25">
      <c r="C54" s="102"/>
      <c r="E54" s="110" t="s">
        <v>812</v>
      </c>
      <c r="G54" s="110" t="s">
        <v>812</v>
      </c>
      <c r="I54" s="110" t="s">
        <v>1328</v>
      </c>
      <c r="K54" s="110" t="s">
        <v>892</v>
      </c>
      <c r="M54" s="110" t="s">
        <v>1974</v>
      </c>
      <c r="O54" s="110" t="s">
        <v>1790</v>
      </c>
    </row>
    <row r="55" spans="3:15" x14ac:dyDescent="0.25">
      <c r="C55" s="102"/>
      <c r="E55" s="158" t="s">
        <v>820</v>
      </c>
      <c r="G55" s="158" t="s">
        <v>1472</v>
      </c>
      <c r="I55" s="158" t="s">
        <v>1329</v>
      </c>
      <c r="K55" s="158" t="s">
        <v>893</v>
      </c>
      <c r="M55" s="158" t="s">
        <v>1975</v>
      </c>
      <c r="O55" s="158" t="s">
        <v>1791</v>
      </c>
    </row>
    <row r="56" spans="3:15" x14ac:dyDescent="0.25">
      <c r="C56" s="102"/>
      <c r="E56" s="159" t="s">
        <v>821</v>
      </c>
      <c r="G56" s="159" t="s">
        <v>1473</v>
      </c>
      <c r="I56" s="159" t="s">
        <v>1330</v>
      </c>
      <c r="K56" s="159" t="s">
        <v>894</v>
      </c>
      <c r="M56" s="159" t="s">
        <v>1976</v>
      </c>
      <c r="O56" s="159" t="s">
        <v>1792</v>
      </c>
    </row>
    <row r="57" spans="3:15" x14ac:dyDescent="0.25">
      <c r="C57" s="102"/>
      <c r="E57" s="105"/>
      <c r="G57" s="105"/>
      <c r="I57" s="105"/>
      <c r="K57" s="105"/>
      <c r="M57" s="105"/>
      <c r="O57" s="105"/>
    </row>
    <row r="58" spans="3:15" x14ac:dyDescent="0.25">
      <c r="C58" s="102"/>
      <c r="E58" s="103" t="s">
        <v>4</v>
      </c>
      <c r="G58" s="103" t="s">
        <v>1474</v>
      </c>
      <c r="I58" s="103" t="s">
        <v>1331</v>
      </c>
      <c r="K58" s="103" t="s">
        <v>4</v>
      </c>
      <c r="M58" s="103" t="s">
        <v>1977</v>
      </c>
      <c r="O58" s="103" t="s">
        <v>1793</v>
      </c>
    </row>
    <row r="59" spans="3:15" x14ac:dyDescent="0.25">
      <c r="C59" s="102"/>
      <c r="E59" s="115" t="s">
        <v>813</v>
      </c>
      <c r="G59" s="115" t="s">
        <v>1475</v>
      </c>
      <c r="I59" s="115" t="s">
        <v>1332</v>
      </c>
      <c r="K59" s="115" t="s">
        <v>896</v>
      </c>
      <c r="M59" s="115" t="s">
        <v>1978</v>
      </c>
      <c r="O59" s="115" t="s">
        <v>1794</v>
      </c>
    </row>
    <row r="60" spans="3:15" x14ac:dyDescent="0.25">
      <c r="E60" s="115" t="s">
        <v>814</v>
      </c>
      <c r="G60" s="115" t="s">
        <v>1476</v>
      </c>
      <c r="I60" s="115" t="s">
        <v>1333</v>
      </c>
      <c r="K60" s="115" t="s">
        <v>898</v>
      </c>
      <c r="M60" s="115" t="s">
        <v>1979</v>
      </c>
      <c r="O60" s="115" t="s">
        <v>1795</v>
      </c>
    </row>
    <row r="61" spans="3:15" x14ac:dyDescent="0.25">
      <c r="E61" s="115" t="s">
        <v>815</v>
      </c>
      <c r="G61" s="115" t="s">
        <v>1477</v>
      </c>
      <c r="I61" s="115" t="s">
        <v>1334</v>
      </c>
      <c r="K61" s="176" t="s">
        <v>899</v>
      </c>
      <c r="M61" s="115" t="s">
        <v>1980</v>
      </c>
      <c r="O61" s="115" t="s">
        <v>1796</v>
      </c>
    </row>
    <row r="62" spans="3:15" x14ac:dyDescent="0.25">
      <c r="E62" s="115" t="s">
        <v>816</v>
      </c>
      <c r="G62" s="115" t="s">
        <v>1478</v>
      </c>
      <c r="I62" s="115" t="s">
        <v>1335</v>
      </c>
      <c r="K62" s="115" t="s">
        <v>900</v>
      </c>
      <c r="M62" s="115" t="s">
        <v>1981</v>
      </c>
      <c r="O62" s="115" t="s">
        <v>1797</v>
      </c>
    </row>
    <row r="63" spans="3:15" x14ac:dyDescent="0.25">
      <c r="E63" s="115" t="s">
        <v>817</v>
      </c>
      <c r="G63" s="115" t="s">
        <v>1479</v>
      </c>
      <c r="I63" s="115" t="s">
        <v>1336</v>
      </c>
      <c r="K63" s="115" t="s">
        <v>901</v>
      </c>
      <c r="M63" s="115" t="s">
        <v>1982</v>
      </c>
      <c r="O63" s="115" t="s">
        <v>1798</v>
      </c>
    </row>
    <row r="64" spans="3:15" x14ac:dyDescent="0.25">
      <c r="E64" s="115" t="s">
        <v>818</v>
      </c>
      <c r="G64" s="115" t="s">
        <v>1480</v>
      </c>
      <c r="I64" s="115" t="s">
        <v>1337</v>
      </c>
      <c r="K64" s="115" t="s">
        <v>902</v>
      </c>
      <c r="M64" s="115" t="s">
        <v>1983</v>
      </c>
      <c r="O64" s="115" t="s">
        <v>1799</v>
      </c>
    </row>
    <row r="65" spans="5:15" ht="30" x14ac:dyDescent="0.25">
      <c r="E65" s="116" t="s">
        <v>819</v>
      </c>
      <c r="G65" s="237" t="s">
        <v>1481</v>
      </c>
      <c r="I65" s="116" t="s">
        <v>1338</v>
      </c>
      <c r="K65" s="116" t="s">
        <v>903</v>
      </c>
      <c r="M65" s="116" t="s">
        <v>1984</v>
      </c>
      <c r="O65" s="116" t="s">
        <v>1800</v>
      </c>
    </row>
    <row r="66" spans="5:15" x14ac:dyDescent="0.25">
      <c r="E66" s="115"/>
      <c r="G66" s="115"/>
      <c r="I66" s="115"/>
      <c r="K66" s="115"/>
      <c r="M66" s="115"/>
      <c r="O66" s="115"/>
    </row>
    <row r="67" spans="5:15" x14ac:dyDescent="0.25">
      <c r="E67" s="115" t="s">
        <v>607</v>
      </c>
      <c r="G67" s="115" t="s">
        <v>1482</v>
      </c>
      <c r="I67" s="115" t="s">
        <v>2145</v>
      </c>
      <c r="K67" s="115" t="s">
        <v>904</v>
      </c>
      <c r="M67" s="115" t="s">
        <v>1985</v>
      </c>
      <c r="O67" s="115" t="s">
        <v>1801</v>
      </c>
    </row>
    <row r="68" spans="5:15" x14ac:dyDescent="0.25">
      <c r="E68" s="112"/>
      <c r="G68" s="112"/>
      <c r="I68" s="112"/>
      <c r="K68" s="112"/>
      <c r="M68" s="112"/>
      <c r="O68" s="112"/>
    </row>
    <row r="69" spans="5:15" x14ac:dyDescent="0.25">
      <c r="E69" s="117"/>
      <c r="G69" s="117"/>
      <c r="I69" s="117"/>
      <c r="K69" s="117"/>
      <c r="M69" s="117"/>
      <c r="O69" s="117"/>
    </row>
    <row r="70" spans="5:15" x14ac:dyDescent="0.25">
      <c r="E70" s="101" t="s">
        <v>645</v>
      </c>
      <c r="G70" s="101" t="s">
        <v>1483</v>
      </c>
      <c r="I70" s="101" t="s">
        <v>1339</v>
      </c>
      <c r="K70" s="101" t="s">
        <v>905</v>
      </c>
      <c r="M70" s="101" t="s">
        <v>1986</v>
      </c>
      <c r="O70" s="101" t="s">
        <v>1802</v>
      </c>
    </row>
    <row r="71" spans="5:15" x14ac:dyDescent="0.25">
      <c r="E71" s="105" t="s">
        <v>788</v>
      </c>
      <c r="G71" s="105" t="s">
        <v>1484</v>
      </c>
      <c r="I71" s="105" t="s">
        <v>1340</v>
      </c>
      <c r="K71" s="105" t="s">
        <v>989</v>
      </c>
      <c r="M71" s="105" t="s">
        <v>1987</v>
      </c>
      <c r="O71" s="105" t="s">
        <v>1803</v>
      </c>
    </row>
    <row r="72" spans="5:15" x14ac:dyDescent="0.25">
      <c r="E72" s="105" t="s">
        <v>822</v>
      </c>
      <c r="G72" s="105" t="s">
        <v>1485</v>
      </c>
      <c r="I72" s="105" t="s">
        <v>1341</v>
      </c>
      <c r="K72" s="105" t="s">
        <v>990</v>
      </c>
      <c r="M72" s="105" t="s">
        <v>1988</v>
      </c>
      <c r="O72" s="105" t="s">
        <v>1804</v>
      </c>
    </row>
    <row r="73" spans="5:15" x14ac:dyDescent="0.25">
      <c r="E73" s="105" t="s">
        <v>789</v>
      </c>
      <c r="G73" s="105" t="s">
        <v>1486</v>
      </c>
      <c r="I73" s="105" t="s">
        <v>1342</v>
      </c>
      <c r="K73" s="105" t="s">
        <v>991</v>
      </c>
      <c r="M73" s="105" t="s">
        <v>1989</v>
      </c>
      <c r="O73" s="105" t="s">
        <v>1805</v>
      </c>
    </row>
    <row r="74" spans="5:15" x14ac:dyDescent="0.25">
      <c r="E74" s="105" t="s">
        <v>790</v>
      </c>
      <c r="G74" s="105" t="s">
        <v>1487</v>
      </c>
      <c r="I74" s="105" t="s">
        <v>1343</v>
      </c>
      <c r="K74" s="105" t="s">
        <v>992</v>
      </c>
      <c r="M74" s="105" t="s">
        <v>1990</v>
      </c>
      <c r="O74" s="105" t="s">
        <v>1806</v>
      </c>
    </row>
    <row r="75" spans="5:15" x14ac:dyDescent="0.25">
      <c r="E75" s="118" t="s">
        <v>804</v>
      </c>
      <c r="G75" s="118" t="s">
        <v>1488</v>
      </c>
      <c r="I75" s="118" t="s">
        <v>1344</v>
      </c>
      <c r="K75" s="118" t="s">
        <v>993</v>
      </c>
      <c r="M75" s="118" t="s">
        <v>1991</v>
      </c>
      <c r="O75" s="118" t="s">
        <v>1807</v>
      </c>
    </row>
    <row r="76" spans="5:15" x14ac:dyDescent="0.25">
      <c r="E76" s="112"/>
      <c r="G76" s="112"/>
      <c r="I76" s="112"/>
      <c r="K76" s="112"/>
      <c r="M76" s="112"/>
      <c r="O76" s="112"/>
    </row>
    <row r="77" spans="5:15" x14ac:dyDescent="0.25">
      <c r="E77" s="117"/>
      <c r="G77" s="117"/>
      <c r="I77" s="117"/>
      <c r="K77" s="117"/>
      <c r="M77" s="117"/>
      <c r="O77" s="117"/>
    </row>
    <row r="78" spans="5:15" x14ac:dyDescent="0.25">
      <c r="E78" s="101" t="s">
        <v>710</v>
      </c>
      <c r="G78" s="101" t="s">
        <v>1489</v>
      </c>
      <c r="I78" s="101" t="s">
        <v>1345</v>
      </c>
      <c r="K78" s="101" t="s">
        <v>906</v>
      </c>
      <c r="M78" s="101" t="s">
        <v>1992</v>
      </c>
      <c r="O78" s="101" t="s">
        <v>1808</v>
      </c>
    </row>
    <row r="79" spans="5:15" x14ac:dyDescent="0.25">
      <c r="E79" s="119" t="s">
        <v>857</v>
      </c>
      <c r="G79" s="119" t="s">
        <v>912</v>
      </c>
      <c r="I79" s="119" t="s">
        <v>1346</v>
      </c>
      <c r="K79" s="119" t="s">
        <v>912</v>
      </c>
      <c r="M79" s="119" t="s">
        <v>1993</v>
      </c>
      <c r="O79" s="119" t="s">
        <v>1809</v>
      </c>
    </row>
    <row r="80" spans="5:15" x14ac:dyDescent="0.25">
      <c r="E80" s="105" t="s">
        <v>862</v>
      </c>
      <c r="G80" s="105" t="s">
        <v>1490</v>
      </c>
      <c r="I80" s="105" t="s">
        <v>1347</v>
      </c>
      <c r="K80" s="105" t="s">
        <v>907</v>
      </c>
      <c r="M80" s="105" t="s">
        <v>1994</v>
      </c>
      <c r="O80" s="105" t="s">
        <v>1810</v>
      </c>
    </row>
    <row r="81" spans="5:15" x14ac:dyDescent="0.25">
      <c r="E81" s="105" t="s">
        <v>861</v>
      </c>
      <c r="G81" s="105" t="s">
        <v>1491</v>
      </c>
      <c r="I81" s="105" t="s">
        <v>1348</v>
      </c>
      <c r="K81" s="105" t="s">
        <v>908</v>
      </c>
      <c r="M81" s="105" t="s">
        <v>1995</v>
      </c>
      <c r="O81" s="105" t="s">
        <v>1811</v>
      </c>
    </row>
    <row r="82" spans="5:15" x14ac:dyDescent="0.25">
      <c r="E82" s="105" t="s">
        <v>860</v>
      </c>
      <c r="G82" s="105" t="s">
        <v>1492</v>
      </c>
      <c r="I82" s="105" t="s">
        <v>1349</v>
      </c>
      <c r="K82" s="105" t="s">
        <v>910</v>
      </c>
      <c r="M82" s="105" t="s">
        <v>1996</v>
      </c>
      <c r="O82" s="105" t="s">
        <v>1812</v>
      </c>
    </row>
    <row r="83" spans="5:15" x14ac:dyDescent="0.25">
      <c r="E83" s="118" t="s">
        <v>859</v>
      </c>
      <c r="G83" s="118" t="s">
        <v>1493</v>
      </c>
      <c r="I83" s="118" t="s">
        <v>1350</v>
      </c>
      <c r="K83" s="118" t="s">
        <v>909</v>
      </c>
      <c r="M83" s="118" t="s">
        <v>1997</v>
      </c>
      <c r="O83" s="118" t="s">
        <v>1813</v>
      </c>
    </row>
    <row r="84" spans="5:15" x14ac:dyDescent="0.25">
      <c r="E84" s="118" t="s">
        <v>858</v>
      </c>
      <c r="G84" s="118" t="s">
        <v>1512</v>
      </c>
      <c r="I84" s="118" t="s">
        <v>1351</v>
      </c>
      <c r="K84" s="118" t="s">
        <v>911</v>
      </c>
      <c r="M84" s="118" t="s">
        <v>1998</v>
      </c>
      <c r="O84" s="118" t="s">
        <v>1814</v>
      </c>
    </row>
    <row r="85" spans="5:15" x14ac:dyDescent="0.25">
      <c r="E85" s="117"/>
      <c r="G85" s="117"/>
      <c r="I85" s="117"/>
      <c r="K85" s="117"/>
      <c r="M85" s="117"/>
      <c r="O85" s="117"/>
    </row>
    <row r="86" spans="5:15" x14ac:dyDescent="0.25">
      <c r="E86" s="119" t="s">
        <v>769</v>
      </c>
      <c r="G86" s="119" t="s">
        <v>1494</v>
      </c>
      <c r="I86" s="119" t="s">
        <v>1352</v>
      </c>
      <c r="K86" s="119" t="s">
        <v>932</v>
      </c>
      <c r="M86" s="119" t="s">
        <v>1999</v>
      </c>
      <c r="O86" s="119" t="s">
        <v>1815</v>
      </c>
    </row>
    <row r="87" spans="5:15" x14ac:dyDescent="0.25">
      <c r="E87" s="120" t="s">
        <v>610</v>
      </c>
      <c r="G87" s="120" t="s">
        <v>1495</v>
      </c>
      <c r="I87" s="105" t="s">
        <v>1353</v>
      </c>
      <c r="K87" s="120" t="s">
        <v>913</v>
      </c>
      <c r="M87" s="120" t="s">
        <v>2000</v>
      </c>
      <c r="O87" s="120" t="s">
        <v>1816</v>
      </c>
    </row>
    <row r="88" spans="5:15" x14ac:dyDescent="0.25">
      <c r="E88" s="107" t="s">
        <v>608</v>
      </c>
      <c r="G88" s="107" t="s">
        <v>1496</v>
      </c>
      <c r="I88" s="107" t="s">
        <v>1354</v>
      </c>
      <c r="K88" s="107" t="s">
        <v>914</v>
      </c>
      <c r="M88" s="107" t="s">
        <v>2001</v>
      </c>
      <c r="O88" s="107" t="s">
        <v>1817</v>
      </c>
    </row>
    <row r="89" spans="5:15" x14ac:dyDescent="0.25">
      <c r="E89" s="107" t="s">
        <v>131</v>
      </c>
      <c r="G89" s="107" t="s">
        <v>1497</v>
      </c>
      <c r="I89" s="107" t="s">
        <v>1355</v>
      </c>
      <c r="K89" s="107" t="s">
        <v>915</v>
      </c>
      <c r="M89" s="107" t="s">
        <v>2002</v>
      </c>
      <c r="O89" s="107" t="s">
        <v>1818</v>
      </c>
    </row>
    <row r="90" spans="5:15" x14ac:dyDescent="0.25">
      <c r="E90" s="118" t="s">
        <v>611</v>
      </c>
      <c r="G90" s="118" t="s">
        <v>1498</v>
      </c>
      <c r="I90" s="118" t="s">
        <v>1356</v>
      </c>
      <c r="K90" s="118" t="s">
        <v>611</v>
      </c>
      <c r="M90" s="118" t="s">
        <v>611</v>
      </c>
      <c r="O90" s="118" t="s">
        <v>1819</v>
      </c>
    </row>
    <row r="91" spans="5:15" x14ac:dyDescent="0.25">
      <c r="E91" s="115" t="s">
        <v>863</v>
      </c>
      <c r="G91" s="115" t="s">
        <v>1499</v>
      </c>
      <c r="I91" s="115" t="s">
        <v>1357</v>
      </c>
      <c r="K91" s="115" t="s">
        <v>916</v>
      </c>
      <c r="M91" s="115" t="s">
        <v>2003</v>
      </c>
      <c r="O91" s="115" t="s">
        <v>1820</v>
      </c>
    </row>
    <row r="92" spans="5:15" x14ac:dyDescent="0.25">
      <c r="E92" s="115" t="s">
        <v>864</v>
      </c>
      <c r="G92" s="115" t="s">
        <v>1500</v>
      </c>
      <c r="I92" s="115" t="s">
        <v>1358</v>
      </c>
      <c r="K92" s="115" t="s">
        <v>917</v>
      </c>
      <c r="M92" s="115" t="s">
        <v>2004</v>
      </c>
      <c r="O92" s="115" t="s">
        <v>1821</v>
      </c>
    </row>
    <row r="93" spans="5:15" x14ac:dyDescent="0.25">
      <c r="E93" s="115" t="s">
        <v>876</v>
      </c>
      <c r="G93" s="115" t="s">
        <v>1501</v>
      </c>
      <c r="I93" s="115" t="s">
        <v>1359</v>
      </c>
      <c r="K93" s="115" t="s">
        <v>918</v>
      </c>
      <c r="M93" s="115" t="s">
        <v>2005</v>
      </c>
      <c r="O93" s="115" t="s">
        <v>1822</v>
      </c>
    </row>
    <row r="94" spans="5:15" x14ac:dyDescent="0.25">
      <c r="E94" s="116" t="s">
        <v>865</v>
      </c>
      <c r="G94" s="116" t="s">
        <v>1502</v>
      </c>
      <c r="I94" s="116" t="s">
        <v>1360</v>
      </c>
      <c r="K94" s="116" t="s">
        <v>919</v>
      </c>
      <c r="M94" s="116" t="s">
        <v>2006</v>
      </c>
      <c r="O94" s="116" t="s">
        <v>1823</v>
      </c>
    </row>
    <row r="95" spans="5:15" x14ac:dyDescent="0.25">
      <c r="E95" s="116" t="s">
        <v>866</v>
      </c>
      <c r="G95" s="116" t="s">
        <v>1513</v>
      </c>
      <c r="I95" s="116" t="s">
        <v>1361</v>
      </c>
      <c r="K95" s="116" t="s">
        <v>920</v>
      </c>
      <c r="M95" s="116" t="s">
        <v>2007</v>
      </c>
      <c r="O95" s="116" t="s">
        <v>1824</v>
      </c>
    </row>
    <row r="96" spans="5:15" x14ac:dyDescent="0.25">
      <c r="E96" s="117"/>
      <c r="G96" s="117"/>
      <c r="I96" s="117"/>
      <c r="K96" s="117"/>
      <c r="M96" s="117"/>
      <c r="O96" s="117"/>
    </row>
    <row r="97" spans="5:15" x14ac:dyDescent="0.25">
      <c r="E97" s="119" t="s">
        <v>770</v>
      </c>
      <c r="G97" s="119" t="s">
        <v>1504</v>
      </c>
      <c r="I97" s="119" t="s">
        <v>1362</v>
      </c>
      <c r="K97" s="119" t="s">
        <v>921</v>
      </c>
      <c r="M97" s="119" t="s">
        <v>2008</v>
      </c>
      <c r="O97" s="119" t="s">
        <v>1825</v>
      </c>
    </row>
    <row r="98" spans="5:15" x14ac:dyDescent="0.25">
      <c r="E98" s="120" t="s">
        <v>610</v>
      </c>
      <c r="G98" s="120" t="s">
        <v>1503</v>
      </c>
      <c r="I98" s="105" t="s">
        <v>1353</v>
      </c>
      <c r="K98" s="120" t="s">
        <v>913</v>
      </c>
      <c r="M98" s="120" t="s">
        <v>2000</v>
      </c>
      <c r="O98" s="120" t="s">
        <v>1816</v>
      </c>
    </row>
    <row r="99" spans="5:15" x14ac:dyDescent="0.25">
      <c r="E99" s="116" t="s">
        <v>771</v>
      </c>
      <c r="G99" s="116" t="s">
        <v>1505</v>
      </c>
      <c r="I99" s="116" t="s">
        <v>1363</v>
      </c>
      <c r="K99" s="107" t="s">
        <v>922</v>
      </c>
      <c r="M99" s="116" t="s">
        <v>2009</v>
      </c>
      <c r="O99" s="116" t="s">
        <v>1826</v>
      </c>
    </row>
    <row r="100" spans="5:15" x14ac:dyDescent="0.25">
      <c r="E100" s="116" t="s">
        <v>772</v>
      </c>
      <c r="G100" s="116" t="s">
        <v>1506</v>
      </c>
      <c r="I100" s="116" t="s">
        <v>1364</v>
      </c>
      <c r="K100" s="107" t="s">
        <v>923</v>
      </c>
      <c r="M100" s="116" t="s">
        <v>2010</v>
      </c>
      <c r="O100" s="116" t="s">
        <v>1827</v>
      </c>
    </row>
    <row r="101" spans="5:15" x14ac:dyDescent="0.25">
      <c r="E101" s="118" t="s">
        <v>611</v>
      </c>
      <c r="G101" s="118" t="s">
        <v>1498</v>
      </c>
      <c r="I101" s="118" t="s">
        <v>1356</v>
      </c>
      <c r="K101" s="118" t="s">
        <v>611</v>
      </c>
      <c r="M101" s="118" t="s">
        <v>611</v>
      </c>
      <c r="O101" s="118" t="s">
        <v>1819</v>
      </c>
    </row>
    <row r="102" spans="5:15" x14ac:dyDescent="0.25">
      <c r="E102" s="115" t="s">
        <v>867</v>
      </c>
      <c r="G102" s="115" t="s">
        <v>1507</v>
      </c>
      <c r="I102" s="115" t="s">
        <v>1365</v>
      </c>
      <c r="K102" s="115" t="s">
        <v>925</v>
      </c>
      <c r="M102" s="115" t="s">
        <v>2011</v>
      </c>
      <c r="O102" s="115" t="s">
        <v>1828</v>
      </c>
    </row>
    <row r="103" spans="5:15" x14ac:dyDescent="0.25">
      <c r="E103" s="115" t="s">
        <v>868</v>
      </c>
      <c r="G103" s="115" t="s">
        <v>1508</v>
      </c>
      <c r="I103" s="115" t="s">
        <v>1366</v>
      </c>
      <c r="K103" s="115" t="s">
        <v>924</v>
      </c>
      <c r="M103" s="115" t="s">
        <v>2012</v>
      </c>
      <c r="O103" s="115" t="s">
        <v>1829</v>
      </c>
    </row>
    <row r="104" spans="5:15" x14ac:dyDescent="0.25">
      <c r="E104" s="115" t="s">
        <v>869</v>
      </c>
      <c r="G104" s="115" t="s">
        <v>1510</v>
      </c>
      <c r="I104" s="115" t="s">
        <v>1367</v>
      </c>
      <c r="K104" s="115" t="s">
        <v>926</v>
      </c>
      <c r="M104" s="115" t="s">
        <v>2013</v>
      </c>
      <c r="O104" s="115" t="s">
        <v>1830</v>
      </c>
    </row>
    <row r="105" spans="5:15" x14ac:dyDescent="0.25">
      <c r="E105" s="115" t="s">
        <v>870</v>
      </c>
      <c r="G105" s="115" t="s">
        <v>1509</v>
      </c>
      <c r="I105" s="115" t="s">
        <v>1368</v>
      </c>
      <c r="K105" s="115" t="s">
        <v>927</v>
      </c>
      <c r="M105" s="115" t="s">
        <v>2014</v>
      </c>
      <c r="O105" s="115" t="s">
        <v>1831</v>
      </c>
    </row>
    <row r="106" spans="5:15" x14ac:dyDescent="0.25">
      <c r="E106" s="115" t="s">
        <v>875</v>
      </c>
      <c r="G106" s="115" t="s">
        <v>1511</v>
      </c>
      <c r="I106" s="115" t="s">
        <v>1369</v>
      </c>
      <c r="K106" s="115" t="s">
        <v>933</v>
      </c>
      <c r="M106" s="115" t="s">
        <v>2015</v>
      </c>
      <c r="O106" s="115" t="s">
        <v>1832</v>
      </c>
    </row>
    <row r="107" spans="5:15" x14ac:dyDescent="0.25">
      <c r="E107" s="115"/>
      <c r="G107" s="115"/>
      <c r="I107" s="115"/>
      <c r="K107" s="115"/>
      <c r="M107" s="115"/>
      <c r="O107" s="115"/>
    </row>
    <row r="108" spans="5:15" x14ac:dyDescent="0.25">
      <c r="E108" s="105"/>
      <c r="G108" s="105"/>
      <c r="I108" s="105"/>
      <c r="K108" s="105"/>
      <c r="M108" s="105"/>
      <c r="O108" s="105"/>
    </row>
    <row r="109" spans="5:15" x14ac:dyDescent="0.25">
      <c r="E109" s="101" t="s">
        <v>740</v>
      </c>
      <c r="G109" s="101" t="s">
        <v>1514</v>
      </c>
      <c r="I109" s="101" t="s">
        <v>1370</v>
      </c>
      <c r="K109" s="101" t="s">
        <v>931</v>
      </c>
      <c r="M109" s="101" t="s">
        <v>2016</v>
      </c>
      <c r="O109" s="101" t="s">
        <v>1833</v>
      </c>
    </row>
    <row r="110" spans="5:15" x14ac:dyDescent="0.25">
      <c r="E110" s="119" t="s">
        <v>769</v>
      </c>
      <c r="G110" s="119" t="s">
        <v>1494</v>
      </c>
      <c r="I110" s="119" t="s">
        <v>1352</v>
      </c>
      <c r="K110" s="119" t="s">
        <v>943</v>
      </c>
      <c r="M110" s="119" t="s">
        <v>1999</v>
      </c>
      <c r="O110" s="119" t="s">
        <v>1815</v>
      </c>
    </row>
    <row r="111" spans="5:15" x14ac:dyDescent="0.25">
      <c r="E111" s="105" t="s">
        <v>872</v>
      </c>
      <c r="G111" s="105" t="s">
        <v>1515</v>
      </c>
      <c r="I111" s="105" t="s">
        <v>1371</v>
      </c>
      <c r="K111" s="105" t="s">
        <v>937</v>
      </c>
      <c r="M111" s="105" t="s">
        <v>2017</v>
      </c>
      <c r="O111" s="105" t="s">
        <v>1834</v>
      </c>
    </row>
    <row r="112" spans="5:15" x14ac:dyDescent="0.25">
      <c r="E112" s="105" t="s">
        <v>935</v>
      </c>
      <c r="G112" s="105" t="s">
        <v>1516</v>
      </c>
      <c r="I112" s="105" t="s">
        <v>1372</v>
      </c>
      <c r="K112" s="105" t="s">
        <v>938</v>
      </c>
      <c r="M112" s="105" t="s">
        <v>2018</v>
      </c>
      <c r="O112" s="105" t="s">
        <v>1835</v>
      </c>
    </row>
    <row r="113" spans="5:15" x14ac:dyDescent="0.25">
      <c r="E113" s="105" t="s">
        <v>873</v>
      </c>
      <c r="G113" s="105" t="s">
        <v>1517</v>
      </c>
      <c r="I113" s="105" t="s">
        <v>1373</v>
      </c>
      <c r="K113" s="105" t="s">
        <v>939</v>
      </c>
      <c r="M113" s="105" t="s">
        <v>2019</v>
      </c>
      <c r="O113" s="105" t="s">
        <v>1836</v>
      </c>
    </row>
    <row r="114" spans="5:15" x14ac:dyDescent="0.25">
      <c r="E114" s="105" t="s">
        <v>874</v>
      </c>
      <c r="G114" s="105" t="s">
        <v>1518</v>
      </c>
      <c r="I114" s="105" t="s">
        <v>1374</v>
      </c>
      <c r="K114" s="105" t="s">
        <v>940</v>
      </c>
      <c r="M114" s="105" t="s">
        <v>2020</v>
      </c>
      <c r="O114" s="105" t="s">
        <v>1837</v>
      </c>
    </row>
    <row r="115" spans="5:15" x14ac:dyDescent="0.25">
      <c r="E115" s="119" t="s">
        <v>871</v>
      </c>
      <c r="G115" s="119" t="s">
        <v>912</v>
      </c>
      <c r="I115" s="119" t="s">
        <v>1346</v>
      </c>
      <c r="K115" s="119" t="s">
        <v>942</v>
      </c>
      <c r="M115" s="119" t="s">
        <v>2021</v>
      </c>
      <c r="O115" s="119" t="s">
        <v>1838</v>
      </c>
    </row>
    <row r="116" spans="5:15" x14ac:dyDescent="0.25">
      <c r="E116" s="118" t="s">
        <v>1519</v>
      </c>
      <c r="G116" s="118" t="s">
        <v>1521</v>
      </c>
      <c r="I116" s="118" t="s">
        <v>1375</v>
      </c>
      <c r="K116" s="118" t="s">
        <v>934</v>
      </c>
      <c r="M116" s="118" t="s">
        <v>2022</v>
      </c>
      <c r="O116" s="118" t="s">
        <v>1839</v>
      </c>
    </row>
    <row r="117" spans="5:15" x14ac:dyDescent="0.25">
      <c r="E117" s="118" t="s">
        <v>1520</v>
      </c>
      <c r="G117" s="118" t="s">
        <v>1522</v>
      </c>
      <c r="I117" s="118" t="s">
        <v>1376</v>
      </c>
      <c r="K117" s="118" t="s">
        <v>941</v>
      </c>
      <c r="M117" s="118" t="s">
        <v>2023</v>
      </c>
      <c r="O117" s="118" t="s">
        <v>1840</v>
      </c>
    </row>
    <row r="118" spans="5:15" x14ac:dyDescent="0.25">
      <c r="E118" s="118" t="s">
        <v>936</v>
      </c>
      <c r="G118" s="118" t="s">
        <v>1523</v>
      </c>
      <c r="I118" s="118" t="s">
        <v>1377</v>
      </c>
      <c r="K118" s="118" t="s">
        <v>944</v>
      </c>
      <c r="M118" s="118" t="s">
        <v>2024</v>
      </c>
      <c r="O118" s="118" t="s">
        <v>1841</v>
      </c>
    </row>
    <row r="119" spans="5:15" x14ac:dyDescent="0.25">
      <c r="E119" s="119" t="s">
        <v>779</v>
      </c>
      <c r="G119" s="119" t="s">
        <v>1528</v>
      </c>
      <c r="I119" s="119" t="s">
        <v>1378</v>
      </c>
      <c r="K119" s="119" t="s">
        <v>945</v>
      </c>
      <c r="M119" s="119" t="s">
        <v>2025</v>
      </c>
      <c r="O119" s="119" t="s">
        <v>1842</v>
      </c>
    </row>
    <row r="120" spans="5:15" x14ac:dyDescent="0.25">
      <c r="E120" s="118"/>
      <c r="G120" s="118"/>
      <c r="I120" s="118"/>
      <c r="K120" s="118"/>
      <c r="M120" s="118"/>
      <c r="O120" s="118"/>
    </row>
    <row r="121" spans="5:15" x14ac:dyDescent="0.25">
      <c r="E121" s="118"/>
      <c r="G121" s="118"/>
      <c r="I121" s="118"/>
      <c r="K121" s="118"/>
      <c r="M121" s="118"/>
      <c r="O121" s="118"/>
    </row>
    <row r="122" spans="5:15" x14ac:dyDescent="0.25">
      <c r="E122" s="101" t="s">
        <v>1282</v>
      </c>
      <c r="G122" s="101" t="s">
        <v>1524</v>
      </c>
      <c r="I122" s="101" t="s">
        <v>1379</v>
      </c>
      <c r="K122" s="119" t="s">
        <v>928</v>
      </c>
      <c r="M122" s="101" t="s">
        <v>2026</v>
      </c>
      <c r="O122" s="101" t="s">
        <v>1843</v>
      </c>
    </row>
    <row r="123" spans="5:15" x14ac:dyDescent="0.25">
      <c r="E123" s="105" t="s">
        <v>733</v>
      </c>
      <c r="G123" s="105" t="s">
        <v>1525</v>
      </c>
      <c r="I123" s="105" t="s">
        <v>1380</v>
      </c>
      <c r="K123" s="105" t="s">
        <v>929</v>
      </c>
      <c r="M123" s="105" t="s">
        <v>2027</v>
      </c>
      <c r="O123" s="105" t="s">
        <v>1844</v>
      </c>
    </row>
    <row r="124" spans="5:15" x14ac:dyDescent="0.25">
      <c r="E124" s="105" t="s">
        <v>1291</v>
      </c>
      <c r="G124" s="105" t="s">
        <v>1526</v>
      </c>
      <c r="I124" s="105" t="s">
        <v>1381</v>
      </c>
      <c r="K124" s="105" t="s">
        <v>930</v>
      </c>
      <c r="M124" s="105" t="s">
        <v>2028</v>
      </c>
      <c r="O124" s="105" t="s">
        <v>1845</v>
      </c>
    </row>
    <row r="125" spans="5:15" x14ac:dyDescent="0.25">
      <c r="E125" s="105"/>
      <c r="G125" s="105"/>
      <c r="I125" s="105"/>
      <c r="K125" s="118"/>
      <c r="M125" s="105"/>
      <c r="O125" s="105"/>
    </row>
    <row r="126" spans="5:15" x14ac:dyDescent="0.25">
      <c r="E126" s="105" t="s">
        <v>1281</v>
      </c>
      <c r="G126" s="105" t="s">
        <v>1527</v>
      </c>
      <c r="I126" s="105" t="s">
        <v>1382</v>
      </c>
      <c r="K126" s="118" t="s">
        <v>1287</v>
      </c>
      <c r="M126" s="105" t="s">
        <v>2029</v>
      </c>
      <c r="O126" s="105" t="s">
        <v>1846</v>
      </c>
    </row>
    <row r="127" spans="5:15" x14ac:dyDescent="0.25">
      <c r="E127" s="208" t="s">
        <v>769</v>
      </c>
      <c r="G127" s="208" t="s">
        <v>1494</v>
      </c>
      <c r="I127" s="111" t="s">
        <v>1352</v>
      </c>
      <c r="K127" s="118" t="s">
        <v>1288</v>
      </c>
      <c r="M127" s="208" t="s">
        <v>1999</v>
      </c>
      <c r="O127" s="208" t="s">
        <v>1815</v>
      </c>
    </row>
    <row r="128" spans="5:15" x14ac:dyDescent="0.25">
      <c r="E128" s="208" t="s">
        <v>871</v>
      </c>
      <c r="G128" s="208" t="s">
        <v>912</v>
      </c>
      <c r="I128" s="111" t="s">
        <v>1346</v>
      </c>
      <c r="K128" s="118" t="s">
        <v>1289</v>
      </c>
      <c r="M128" s="208" t="s">
        <v>2021</v>
      </c>
      <c r="O128" s="208" t="s">
        <v>1838</v>
      </c>
    </row>
    <row r="129" spans="5:15" x14ac:dyDescent="0.25">
      <c r="E129" s="208" t="s">
        <v>779</v>
      </c>
      <c r="G129" s="208" t="s">
        <v>1528</v>
      </c>
      <c r="I129" s="111" t="s">
        <v>1378</v>
      </c>
      <c r="K129" s="118" t="s">
        <v>1290</v>
      </c>
      <c r="M129" s="208" t="s">
        <v>2025</v>
      </c>
      <c r="O129" s="107" t="s">
        <v>1842</v>
      </c>
    </row>
    <row r="130" spans="5:15" x14ac:dyDescent="0.25">
      <c r="E130" s="118"/>
      <c r="G130" s="118"/>
      <c r="I130" s="118"/>
      <c r="K130" s="118"/>
      <c r="M130" s="118"/>
      <c r="O130" s="118"/>
    </row>
    <row r="131" spans="5:15" x14ac:dyDescent="0.25">
      <c r="E131" s="138"/>
      <c r="G131" s="118"/>
      <c r="I131" s="118"/>
      <c r="K131" s="118"/>
      <c r="M131" s="118"/>
      <c r="O131" s="118"/>
    </row>
    <row r="132" spans="5:15" x14ac:dyDescent="0.25">
      <c r="E132" s="75" t="s">
        <v>1738</v>
      </c>
      <c r="G132" s="269" t="s">
        <v>2104</v>
      </c>
      <c r="I132" s="269" t="s">
        <v>1754</v>
      </c>
      <c r="K132" s="269" t="s">
        <v>2113</v>
      </c>
      <c r="M132" s="269" t="s">
        <v>2090</v>
      </c>
      <c r="O132" s="269" t="s">
        <v>1847</v>
      </c>
    </row>
    <row r="133" spans="5:15" x14ac:dyDescent="0.25">
      <c r="E133" s="91" t="s">
        <v>1729</v>
      </c>
      <c r="G133" s="270" t="s">
        <v>2105</v>
      </c>
      <c r="I133" s="270" t="s">
        <v>1747</v>
      </c>
      <c r="K133" s="270" t="s">
        <v>2114</v>
      </c>
      <c r="M133" s="270" t="s">
        <v>2091</v>
      </c>
      <c r="O133" s="270" t="s">
        <v>1848</v>
      </c>
    </row>
    <row r="134" spans="5:15" x14ac:dyDescent="0.25">
      <c r="E134" s="247" t="s">
        <v>1731</v>
      </c>
      <c r="G134" s="271" t="s">
        <v>2107</v>
      </c>
      <c r="I134" s="271" t="s">
        <v>1748</v>
      </c>
      <c r="K134" s="271" t="s">
        <v>2115</v>
      </c>
      <c r="M134" s="271" t="s">
        <v>2092</v>
      </c>
      <c r="O134" s="271" t="s">
        <v>1849</v>
      </c>
    </row>
    <row r="135" spans="5:15" x14ac:dyDescent="0.25">
      <c r="E135" s="247" t="s">
        <v>1928</v>
      </c>
      <c r="G135" s="253" t="s">
        <v>1928</v>
      </c>
      <c r="I135" s="253" t="s">
        <v>1928</v>
      </c>
      <c r="K135" s="271" t="s">
        <v>2117</v>
      </c>
      <c r="M135" s="253" t="s">
        <v>1928</v>
      </c>
      <c r="O135" s="253" t="s">
        <v>1928</v>
      </c>
    </row>
    <row r="136" spans="5:15" x14ac:dyDescent="0.25">
      <c r="E136" s="247" t="s">
        <v>1941</v>
      </c>
      <c r="G136" s="253" t="s">
        <v>1941</v>
      </c>
      <c r="I136" s="253" t="s">
        <v>1941</v>
      </c>
      <c r="K136" s="271" t="s">
        <v>2119</v>
      </c>
      <c r="M136" s="253" t="s">
        <v>1941</v>
      </c>
      <c r="O136" s="253" t="s">
        <v>1941</v>
      </c>
    </row>
    <row r="137" spans="5:15" x14ac:dyDescent="0.25">
      <c r="E137" s="138" t="s">
        <v>1930</v>
      </c>
      <c r="G137" s="87" t="s">
        <v>2106</v>
      </c>
      <c r="I137" s="87" t="s">
        <v>1749</v>
      </c>
      <c r="K137" s="87" t="s">
        <v>2116</v>
      </c>
      <c r="M137" s="87" t="s">
        <v>2093</v>
      </c>
      <c r="O137" s="87" t="s">
        <v>1850</v>
      </c>
    </row>
    <row r="138" spans="5:15" x14ac:dyDescent="0.25">
      <c r="E138" s="138" t="s">
        <v>1929</v>
      </c>
      <c r="G138" s="254" t="s">
        <v>1929</v>
      </c>
      <c r="I138" s="254" t="s">
        <v>1929</v>
      </c>
      <c r="K138" s="87" t="s">
        <v>2120</v>
      </c>
      <c r="M138" s="254" t="s">
        <v>1929</v>
      </c>
      <c r="O138" s="254" t="s">
        <v>1929</v>
      </c>
    </row>
    <row r="139" spans="5:15" x14ac:dyDescent="0.25">
      <c r="E139" s="138" t="s">
        <v>1931</v>
      </c>
      <c r="G139" s="254" t="s">
        <v>1931</v>
      </c>
      <c r="I139" s="254" t="s">
        <v>1931</v>
      </c>
      <c r="K139" s="87" t="s">
        <v>2118</v>
      </c>
      <c r="M139" s="254" t="s">
        <v>1931</v>
      </c>
      <c r="O139" s="254" t="s">
        <v>1931</v>
      </c>
    </row>
    <row r="140" spans="5:15" x14ac:dyDescent="0.25">
      <c r="E140" s="138" t="s">
        <v>1929</v>
      </c>
      <c r="G140" s="254" t="s">
        <v>1929</v>
      </c>
      <c r="I140" s="254" t="s">
        <v>1929</v>
      </c>
      <c r="K140" s="87" t="s">
        <v>2120</v>
      </c>
      <c r="M140" s="254" t="s">
        <v>1929</v>
      </c>
      <c r="O140" s="254" t="s">
        <v>1929</v>
      </c>
    </row>
    <row r="141" spans="5:15" x14ac:dyDescent="0.25">
      <c r="E141" s="20"/>
      <c r="G141" s="255"/>
      <c r="I141" s="272"/>
      <c r="K141" s="272"/>
      <c r="M141" s="272"/>
      <c r="O141" s="272"/>
    </row>
    <row r="142" spans="5:15" x14ac:dyDescent="0.25">
      <c r="E142" s="91" t="s">
        <v>1730</v>
      </c>
      <c r="G142" s="270" t="s">
        <v>2108</v>
      </c>
      <c r="I142" s="270" t="s">
        <v>1750</v>
      </c>
      <c r="K142" s="270" t="s">
        <v>2121</v>
      </c>
      <c r="M142" s="270" t="s">
        <v>2094</v>
      </c>
      <c r="O142" s="270" t="s">
        <v>1851</v>
      </c>
    </row>
    <row r="143" spans="5:15" x14ac:dyDescent="0.25">
      <c r="E143" s="247" t="s">
        <v>2142</v>
      </c>
      <c r="G143" s="253" t="s">
        <v>2142</v>
      </c>
      <c r="I143" s="253" t="s">
        <v>2142</v>
      </c>
      <c r="K143" s="253" t="s">
        <v>2143</v>
      </c>
      <c r="M143" s="253" t="s">
        <v>2142</v>
      </c>
      <c r="O143" s="253" t="s">
        <v>2142</v>
      </c>
    </row>
    <row r="144" spans="5:15" x14ac:dyDescent="0.25">
      <c r="E144" s="247" t="s">
        <v>1944</v>
      </c>
      <c r="G144" s="253" t="s">
        <v>1944</v>
      </c>
      <c r="I144" s="253" t="s">
        <v>1944</v>
      </c>
      <c r="K144" s="253" t="s">
        <v>2124</v>
      </c>
      <c r="M144" s="253" t="s">
        <v>1944</v>
      </c>
      <c r="O144" s="253" t="s">
        <v>1944</v>
      </c>
    </row>
    <row r="145" spans="4:15" x14ac:dyDescent="0.25">
      <c r="E145" s="247" t="s">
        <v>2133</v>
      </c>
      <c r="G145" s="253" t="s">
        <v>2133</v>
      </c>
      <c r="I145" s="253" t="s">
        <v>2133</v>
      </c>
      <c r="K145" s="253" t="s">
        <v>2144</v>
      </c>
      <c r="M145" s="253" t="s">
        <v>2133</v>
      </c>
      <c r="O145" s="253" t="s">
        <v>2133</v>
      </c>
    </row>
    <row r="146" spans="4:15" x14ac:dyDescent="0.25">
      <c r="E146" s="247" t="s">
        <v>1742</v>
      </c>
      <c r="G146" s="271" t="s">
        <v>2109</v>
      </c>
      <c r="I146" s="271" t="s">
        <v>1751</v>
      </c>
      <c r="K146" s="271" t="s">
        <v>2122</v>
      </c>
      <c r="M146" s="271" t="s">
        <v>2095</v>
      </c>
      <c r="O146" s="271" t="s">
        <v>1852</v>
      </c>
    </row>
    <row r="147" spans="4:15" x14ac:dyDescent="0.25">
      <c r="E147" s="138" t="s">
        <v>1737</v>
      </c>
      <c r="G147" s="87" t="s">
        <v>2110</v>
      </c>
      <c r="I147" s="87" t="s">
        <v>1752</v>
      </c>
      <c r="K147" s="87" t="s">
        <v>2123</v>
      </c>
      <c r="M147" s="87" t="s">
        <v>2096</v>
      </c>
      <c r="O147" s="87" t="s">
        <v>1853</v>
      </c>
    </row>
    <row r="148" spans="4:15" x14ac:dyDescent="0.25">
      <c r="E148" s="20"/>
      <c r="G148" s="255"/>
      <c r="I148" s="272"/>
      <c r="K148" s="255"/>
      <c r="M148" s="272"/>
      <c r="O148" s="272"/>
    </row>
    <row r="149" spans="4:15" x14ac:dyDescent="0.25">
      <c r="E149" s="75" t="s">
        <v>1739</v>
      </c>
      <c r="G149" s="269" t="s">
        <v>2111</v>
      </c>
      <c r="I149" s="269" t="s">
        <v>1753</v>
      </c>
      <c r="K149" s="75" t="s">
        <v>2125</v>
      </c>
      <c r="M149" s="269" t="s">
        <v>2097</v>
      </c>
      <c r="O149" s="269" t="s">
        <v>1854</v>
      </c>
    </row>
    <row r="150" spans="4:15" x14ac:dyDescent="0.25">
      <c r="E150" s="205" t="s">
        <v>1729</v>
      </c>
      <c r="G150" s="89" t="s">
        <v>2112</v>
      </c>
      <c r="I150" s="89" t="s">
        <v>1747</v>
      </c>
      <c r="K150" s="77" t="s">
        <v>2114</v>
      </c>
      <c r="M150" s="89" t="s">
        <v>2091</v>
      </c>
      <c r="O150" s="89" t="s">
        <v>1848</v>
      </c>
    </row>
    <row r="151" spans="4:15" x14ac:dyDescent="0.25">
      <c r="E151" s="205" t="s">
        <v>1730</v>
      </c>
      <c r="G151" s="89" t="s">
        <v>2108</v>
      </c>
      <c r="I151" s="89" t="s">
        <v>1750</v>
      </c>
      <c r="K151" s="77" t="s">
        <v>2121</v>
      </c>
      <c r="M151" s="89" t="s">
        <v>2094</v>
      </c>
      <c r="O151" s="89" t="s">
        <v>1851</v>
      </c>
    </row>
    <row r="152" spans="4:15" x14ac:dyDescent="0.25">
      <c r="E152" s="118"/>
      <c r="G152" s="118"/>
      <c r="I152" s="118"/>
      <c r="K152" s="118"/>
      <c r="M152" s="118"/>
      <c r="O152" s="118"/>
    </row>
    <row r="153" spans="4:15" x14ac:dyDescent="0.25">
      <c r="E153" s="118"/>
      <c r="G153" s="118"/>
      <c r="I153" s="118"/>
      <c r="K153" s="118"/>
      <c r="M153" s="118"/>
      <c r="O153" s="118"/>
    </row>
    <row r="154" spans="4:15" x14ac:dyDescent="0.25">
      <c r="E154" s="118"/>
      <c r="G154" s="118"/>
      <c r="I154" s="118"/>
      <c r="K154" s="118"/>
      <c r="M154" s="118"/>
      <c r="O154" s="118"/>
    </row>
    <row r="155" spans="4:15" x14ac:dyDescent="0.25">
      <c r="E155" s="118"/>
      <c r="G155" s="118"/>
      <c r="I155" s="118"/>
      <c r="K155" s="118"/>
      <c r="M155" s="118"/>
      <c r="O155" s="118"/>
    </row>
    <row r="156" spans="4:15" x14ac:dyDescent="0.25">
      <c r="E156" s="118"/>
      <c r="G156" s="118"/>
      <c r="I156" s="118"/>
      <c r="K156" s="118"/>
      <c r="M156" s="118"/>
      <c r="O156" s="118"/>
    </row>
    <row r="157" spans="4:15" x14ac:dyDescent="0.25">
      <c r="E157" s="121" t="s">
        <v>118</v>
      </c>
      <c r="G157" s="121" t="s">
        <v>1529</v>
      </c>
      <c r="I157" s="121" t="s">
        <v>1383</v>
      </c>
      <c r="K157" s="121" t="s">
        <v>946</v>
      </c>
      <c r="M157" s="121" t="s">
        <v>118</v>
      </c>
      <c r="O157" s="121" t="s">
        <v>1855</v>
      </c>
    </row>
    <row r="159" spans="4:15" x14ac:dyDescent="0.25">
      <c r="E159" s="98" t="s">
        <v>721</v>
      </c>
      <c r="G159" s="98" t="s">
        <v>1530</v>
      </c>
      <c r="I159" s="98" t="s">
        <v>1384</v>
      </c>
      <c r="K159" s="98" t="s">
        <v>947</v>
      </c>
      <c r="M159" s="286" t="s">
        <v>2030</v>
      </c>
      <c r="O159" s="98" t="s">
        <v>1856</v>
      </c>
    </row>
    <row r="160" spans="4:15" x14ac:dyDescent="0.25">
      <c r="D160" s="141">
        <f>ROW()</f>
        <v>160</v>
      </c>
      <c r="E160" s="122" t="s">
        <v>55</v>
      </c>
      <c r="G160" s="122" t="s">
        <v>1531</v>
      </c>
      <c r="I160" s="235" t="s">
        <v>1385</v>
      </c>
      <c r="K160" s="122" t="s">
        <v>948</v>
      </c>
      <c r="M160" s="122" t="s">
        <v>2031</v>
      </c>
      <c r="O160" s="122" t="s">
        <v>1857</v>
      </c>
    </row>
    <row r="161" spans="4:15" x14ac:dyDescent="0.25">
      <c r="D161" s="141">
        <f>ROW()</f>
        <v>161</v>
      </c>
      <c r="E161" s="123" t="s">
        <v>737</v>
      </c>
      <c r="G161" s="123" t="s">
        <v>1532</v>
      </c>
      <c r="I161" s="235" t="s">
        <v>1386</v>
      </c>
      <c r="K161" s="123" t="s">
        <v>949</v>
      </c>
      <c r="M161" s="123" t="s">
        <v>2032</v>
      </c>
      <c r="O161" s="123" t="s">
        <v>1858</v>
      </c>
    </row>
    <row r="162" spans="4:15" x14ac:dyDescent="0.25">
      <c r="D162" s="141">
        <f>ROW()</f>
        <v>162</v>
      </c>
      <c r="E162" s="123" t="s">
        <v>823</v>
      </c>
      <c r="G162" s="123" t="s">
        <v>1533</v>
      </c>
      <c r="I162" s="235" t="s">
        <v>1387</v>
      </c>
      <c r="K162" s="123" t="s">
        <v>950</v>
      </c>
      <c r="M162" s="123" t="s">
        <v>2033</v>
      </c>
      <c r="O162" s="123" t="s">
        <v>1859</v>
      </c>
    </row>
    <row r="163" spans="4:15" x14ac:dyDescent="0.25">
      <c r="D163" s="141">
        <f>ROW()</f>
        <v>163</v>
      </c>
      <c r="E163" s="123" t="s">
        <v>826</v>
      </c>
      <c r="G163" s="123" t="s">
        <v>1534</v>
      </c>
      <c r="I163" s="235" t="s">
        <v>1388</v>
      </c>
      <c r="K163" s="123" t="s">
        <v>951</v>
      </c>
      <c r="M163" s="123" t="s">
        <v>2034</v>
      </c>
      <c r="O163" s="123" t="s">
        <v>1860</v>
      </c>
    </row>
    <row r="164" spans="4:15" ht="30" x14ac:dyDescent="0.25">
      <c r="D164" s="141">
        <f>ROW()</f>
        <v>164</v>
      </c>
      <c r="E164" s="123" t="s">
        <v>807</v>
      </c>
      <c r="G164" s="123" t="s">
        <v>1535</v>
      </c>
      <c r="I164" s="235" t="s">
        <v>1389</v>
      </c>
      <c r="K164" s="123" t="s">
        <v>952</v>
      </c>
      <c r="M164" s="123" t="s">
        <v>2035</v>
      </c>
      <c r="O164" s="123" t="s">
        <v>1861</v>
      </c>
    </row>
    <row r="165" spans="4:15" x14ac:dyDescent="0.25">
      <c r="D165" s="141">
        <f>ROW()</f>
        <v>165</v>
      </c>
      <c r="E165" s="123" t="s">
        <v>806</v>
      </c>
      <c r="G165" s="123" t="s">
        <v>1536</v>
      </c>
      <c r="I165" s="235" t="s">
        <v>1390</v>
      </c>
      <c r="K165" s="123" t="s">
        <v>953</v>
      </c>
      <c r="M165" s="123" t="s">
        <v>2036</v>
      </c>
      <c r="O165" s="123" t="s">
        <v>1862</v>
      </c>
    </row>
    <row r="166" spans="4:15" x14ac:dyDescent="0.25">
      <c r="D166" s="141">
        <f>ROW()</f>
        <v>166</v>
      </c>
      <c r="E166" s="123" t="s">
        <v>805</v>
      </c>
      <c r="G166" s="123" t="s">
        <v>1542</v>
      </c>
      <c r="I166" s="235" t="s">
        <v>1391</v>
      </c>
      <c r="K166" s="123" t="s">
        <v>954</v>
      </c>
      <c r="M166" s="123" t="s">
        <v>2037</v>
      </c>
      <c r="O166" s="123" t="s">
        <v>1863</v>
      </c>
    </row>
    <row r="167" spans="4:15" x14ac:dyDescent="0.25">
      <c r="D167" s="141">
        <f>ROW()</f>
        <v>167</v>
      </c>
      <c r="E167" s="122" t="s">
        <v>788</v>
      </c>
      <c r="G167" s="122" t="s">
        <v>1537</v>
      </c>
      <c r="I167" s="235" t="s">
        <v>1392</v>
      </c>
      <c r="K167" s="122" t="str">
        <f t="shared" ref="K167:K171" si="0">K71</f>
        <v>Número de leitos para casos moderados</v>
      </c>
      <c r="M167" s="122" t="s">
        <v>1987</v>
      </c>
      <c r="O167" s="122" t="s">
        <v>1803</v>
      </c>
    </row>
    <row r="168" spans="4:15" ht="30" x14ac:dyDescent="0.25">
      <c r="D168" s="141">
        <f>ROW()</f>
        <v>168</v>
      </c>
      <c r="E168" s="122" t="s">
        <v>827</v>
      </c>
      <c r="G168" s="122" t="s">
        <v>1538</v>
      </c>
      <c r="I168" s="235" t="s">
        <v>1393</v>
      </c>
      <c r="K168" s="122" t="str">
        <f t="shared" si="0"/>
        <v>Número de leitos para casos graves  (oxigenoterapia)</v>
      </c>
      <c r="M168" s="122" t="s">
        <v>1988</v>
      </c>
      <c r="O168" s="122" t="s">
        <v>1804</v>
      </c>
    </row>
    <row r="169" spans="4:15" ht="30" x14ac:dyDescent="0.25">
      <c r="D169" s="141">
        <f>ROW()</f>
        <v>169</v>
      </c>
      <c r="E169" s="122" t="s">
        <v>789</v>
      </c>
      <c r="G169" s="122" t="s">
        <v>1539</v>
      </c>
      <c r="I169" s="235" t="s">
        <v>1394</v>
      </c>
      <c r="K169" s="122" t="str">
        <f t="shared" si="0"/>
        <v>Número de leitos para cuidados intensivos (ventilação mecânica)</v>
      </c>
      <c r="M169" s="122" t="s">
        <v>1989</v>
      </c>
      <c r="O169" s="122" t="s">
        <v>1805</v>
      </c>
    </row>
    <row r="170" spans="4:15" ht="30" x14ac:dyDescent="0.25">
      <c r="D170" s="141">
        <f>ROW()</f>
        <v>170</v>
      </c>
      <c r="E170" s="122" t="s">
        <v>790</v>
      </c>
      <c r="G170" s="122" t="s">
        <v>1540</v>
      </c>
      <c r="I170" s="235" t="s">
        <v>1395</v>
      </c>
      <c r="K170" s="122" t="str">
        <f t="shared" si="0"/>
        <v xml:space="preserve">Número de leitos para cuidados intensivos com ECMO </v>
      </c>
      <c r="M170" s="122" t="s">
        <v>1990</v>
      </c>
      <c r="O170" s="122" t="s">
        <v>1806</v>
      </c>
    </row>
    <row r="171" spans="4:15" ht="30" x14ac:dyDescent="0.25">
      <c r="D171" s="141">
        <f>ROW()</f>
        <v>171</v>
      </c>
      <c r="E171" s="122" t="s">
        <v>791</v>
      </c>
      <c r="G171" s="122" t="s">
        <v>1541</v>
      </c>
      <c r="I171" s="235" t="s">
        <v>1396</v>
      </c>
      <c r="K171" s="122" t="str">
        <f t="shared" si="0"/>
        <v xml:space="preserve">Número de leitos para cuidados intensivos com terapia de substituição renal </v>
      </c>
      <c r="M171" s="122" t="s">
        <v>2038</v>
      </c>
      <c r="O171" s="122" t="s">
        <v>1864</v>
      </c>
    </row>
    <row r="172" spans="4:15" ht="30" x14ac:dyDescent="0.25">
      <c r="D172" s="141">
        <f>ROW()</f>
        <v>172</v>
      </c>
      <c r="E172" s="122" t="s">
        <v>836</v>
      </c>
      <c r="G172" s="122" t="s">
        <v>1543</v>
      </c>
      <c r="I172" s="235" t="s">
        <v>1397</v>
      </c>
      <c r="K172" s="122" t="s">
        <v>955</v>
      </c>
      <c r="M172" s="122" t="s">
        <v>2039</v>
      </c>
      <c r="O172" s="122" t="s">
        <v>1865</v>
      </c>
    </row>
    <row r="173" spans="4:15" ht="30" x14ac:dyDescent="0.25">
      <c r="D173" s="141">
        <f>ROW()</f>
        <v>173</v>
      </c>
      <c r="E173" s="122" t="s">
        <v>837</v>
      </c>
      <c r="G173" s="122" t="s">
        <v>1544</v>
      </c>
      <c r="I173" s="235" t="s">
        <v>1398</v>
      </c>
      <c r="K173" s="122" t="s">
        <v>956</v>
      </c>
      <c r="M173" s="122" t="s">
        <v>2040</v>
      </c>
      <c r="O173" s="122" t="s">
        <v>1866</v>
      </c>
    </row>
    <row r="174" spans="4:15" ht="30" x14ac:dyDescent="0.25">
      <c r="D174" s="141">
        <f>ROW()</f>
        <v>174</v>
      </c>
      <c r="E174" s="122" t="s">
        <v>792</v>
      </c>
      <c r="G174" s="122" t="s">
        <v>1545</v>
      </c>
      <c r="I174" s="235" t="s">
        <v>1399</v>
      </c>
      <c r="K174" s="122" t="s">
        <v>957</v>
      </c>
      <c r="M174" s="122" t="s">
        <v>2041</v>
      </c>
      <c r="O174" s="122" t="s">
        <v>1867</v>
      </c>
    </row>
    <row r="175" spans="4:15" ht="30" x14ac:dyDescent="0.25">
      <c r="D175" s="141">
        <f>ROW()</f>
        <v>175</v>
      </c>
      <c r="E175" s="123" t="s">
        <v>793</v>
      </c>
      <c r="G175" s="123" t="s">
        <v>1546</v>
      </c>
      <c r="I175" s="235" t="s">
        <v>1400</v>
      </c>
      <c r="K175" s="123" t="s">
        <v>958</v>
      </c>
      <c r="M175" s="123" t="s">
        <v>2042</v>
      </c>
      <c r="O175" s="123" t="s">
        <v>1868</v>
      </c>
    </row>
    <row r="176" spans="4:15" ht="30" x14ac:dyDescent="0.25">
      <c r="D176" s="141">
        <f>ROW()</f>
        <v>176</v>
      </c>
      <c r="E176" s="123" t="s">
        <v>794</v>
      </c>
      <c r="G176" s="123" t="s">
        <v>1547</v>
      </c>
      <c r="I176" s="235" t="s">
        <v>1401</v>
      </c>
      <c r="K176" s="123" t="s">
        <v>959</v>
      </c>
      <c r="M176" s="123" t="s">
        <v>2043</v>
      </c>
      <c r="O176" s="123" t="s">
        <v>1869</v>
      </c>
    </row>
    <row r="177" spans="4:15" ht="30" x14ac:dyDescent="0.25">
      <c r="D177" s="141">
        <f>ROW()</f>
        <v>177</v>
      </c>
      <c r="E177" s="123" t="s">
        <v>795</v>
      </c>
      <c r="G177" s="123" t="s">
        <v>1549</v>
      </c>
      <c r="I177" s="235" t="s">
        <v>1402</v>
      </c>
      <c r="K177" s="123" t="s">
        <v>960</v>
      </c>
      <c r="M177" s="123" t="s">
        <v>2044</v>
      </c>
      <c r="O177" s="123" t="s">
        <v>1870</v>
      </c>
    </row>
    <row r="178" spans="4:15" ht="30" x14ac:dyDescent="0.25">
      <c r="D178" s="141">
        <f>ROW()</f>
        <v>178</v>
      </c>
      <c r="E178" s="122" t="s">
        <v>796</v>
      </c>
      <c r="G178" s="122" t="s">
        <v>1548</v>
      </c>
      <c r="I178" s="235" t="s">
        <v>1403</v>
      </c>
      <c r="K178" s="122" t="s">
        <v>961</v>
      </c>
      <c r="M178" s="122" t="s">
        <v>2045</v>
      </c>
      <c r="O178" s="122" t="s">
        <v>1871</v>
      </c>
    </row>
    <row r="179" spans="4:15" ht="30" x14ac:dyDescent="0.25">
      <c r="D179" s="141">
        <f>ROW()</f>
        <v>179</v>
      </c>
      <c r="E179" s="122" t="s">
        <v>838</v>
      </c>
      <c r="G179" s="122" t="s">
        <v>1550</v>
      </c>
      <c r="I179" s="235" t="s">
        <v>1404</v>
      </c>
      <c r="K179" s="122" t="s">
        <v>962</v>
      </c>
      <c r="M179" s="122" t="s">
        <v>2046</v>
      </c>
      <c r="O179" s="122" t="s">
        <v>1872</v>
      </c>
    </row>
    <row r="180" spans="4:15" ht="30" x14ac:dyDescent="0.25">
      <c r="D180" s="141">
        <f>ROW()</f>
        <v>180</v>
      </c>
      <c r="E180" s="122" t="s">
        <v>839</v>
      </c>
      <c r="G180" s="122" t="s">
        <v>1551</v>
      </c>
      <c r="I180" s="235" t="s">
        <v>1405</v>
      </c>
      <c r="K180" s="122" t="s">
        <v>963</v>
      </c>
      <c r="M180" s="122" t="s">
        <v>2047</v>
      </c>
      <c r="O180" s="122" t="s">
        <v>1873</v>
      </c>
    </row>
    <row r="181" spans="4:15" ht="30" x14ac:dyDescent="0.25">
      <c r="D181" s="141">
        <f>ROW()</f>
        <v>181</v>
      </c>
      <c r="E181" s="123" t="s">
        <v>797</v>
      </c>
      <c r="G181" s="123" t="s">
        <v>1552</v>
      </c>
      <c r="I181" s="235" t="s">
        <v>1406</v>
      </c>
      <c r="K181" s="123" t="s">
        <v>964</v>
      </c>
      <c r="M181" s="123" t="s">
        <v>2048</v>
      </c>
      <c r="O181" s="123" t="s">
        <v>1874</v>
      </c>
    </row>
    <row r="182" spans="4:15" ht="30" x14ac:dyDescent="0.25">
      <c r="D182" s="141">
        <f>ROW()</f>
        <v>182</v>
      </c>
      <c r="E182" s="123" t="s">
        <v>798</v>
      </c>
      <c r="G182" s="123" t="s">
        <v>1553</v>
      </c>
      <c r="I182" s="235" t="s">
        <v>1407</v>
      </c>
      <c r="K182" s="123" t="s">
        <v>965</v>
      </c>
      <c r="M182" s="123" t="s">
        <v>2049</v>
      </c>
      <c r="O182" s="123" t="s">
        <v>1875</v>
      </c>
    </row>
    <row r="183" spans="4:15" ht="30" x14ac:dyDescent="0.25">
      <c r="D183" s="141">
        <f>ROW()</f>
        <v>183</v>
      </c>
      <c r="E183" s="123" t="s">
        <v>799</v>
      </c>
      <c r="G183" s="123" t="s">
        <v>1554</v>
      </c>
      <c r="I183" s="235" t="s">
        <v>1408</v>
      </c>
      <c r="K183" s="123" t="s">
        <v>966</v>
      </c>
      <c r="M183" s="123" t="s">
        <v>2050</v>
      </c>
      <c r="O183" s="123" t="s">
        <v>1876</v>
      </c>
    </row>
    <row r="184" spans="4:15" x14ac:dyDescent="0.25">
      <c r="D184" s="141">
        <f>ROW()</f>
        <v>184</v>
      </c>
      <c r="E184" s="122" t="s">
        <v>800</v>
      </c>
      <c r="G184" s="122" t="s">
        <v>1555</v>
      </c>
      <c r="I184" s="235" t="s">
        <v>1409</v>
      </c>
      <c r="K184" s="122" t="s">
        <v>967</v>
      </c>
      <c r="M184" s="122" t="s">
        <v>2051</v>
      </c>
      <c r="O184" s="122" t="s">
        <v>1877</v>
      </c>
    </row>
    <row r="185" spans="4:15" ht="30" x14ac:dyDescent="0.25">
      <c r="D185" s="141">
        <f>ROW()</f>
        <v>185</v>
      </c>
      <c r="E185" s="123" t="s">
        <v>1556</v>
      </c>
      <c r="G185" s="123" t="s">
        <v>1557</v>
      </c>
      <c r="I185" s="235" t="s">
        <v>1410</v>
      </c>
      <c r="K185" s="123" t="s">
        <v>968</v>
      </c>
      <c r="M185" s="123" t="s">
        <v>2052</v>
      </c>
      <c r="O185" s="123" t="s">
        <v>1878</v>
      </c>
    </row>
    <row r="186" spans="4:15" x14ac:dyDescent="0.25">
      <c r="D186" s="141">
        <f>ROW()</f>
        <v>186</v>
      </c>
      <c r="E186" s="123" t="s">
        <v>1559</v>
      </c>
      <c r="G186" s="123" t="s">
        <v>1558</v>
      </c>
      <c r="I186" s="235" t="s">
        <v>1411</v>
      </c>
      <c r="K186" s="123" t="s">
        <v>969</v>
      </c>
      <c r="M186" s="123" t="s">
        <v>2053</v>
      </c>
      <c r="O186" s="123" t="s">
        <v>1879</v>
      </c>
    </row>
    <row r="187" spans="4:15" x14ac:dyDescent="0.25">
      <c r="D187" s="141">
        <f>ROW()</f>
        <v>187</v>
      </c>
      <c r="E187" s="123" t="s">
        <v>1560</v>
      </c>
      <c r="G187" s="123" t="s">
        <v>1561</v>
      </c>
      <c r="I187" s="235" t="s">
        <v>1412</v>
      </c>
      <c r="K187" s="123" t="s">
        <v>970</v>
      </c>
      <c r="M187" s="123" t="s">
        <v>2054</v>
      </c>
      <c r="O187" s="123" t="s">
        <v>1880</v>
      </c>
    </row>
    <row r="188" spans="4:15" x14ac:dyDescent="0.25">
      <c r="D188" s="141">
        <f>ROW()</f>
        <v>188</v>
      </c>
      <c r="E188" s="123" t="s">
        <v>801</v>
      </c>
      <c r="G188" s="123" t="s">
        <v>1562</v>
      </c>
      <c r="I188" s="235" t="s">
        <v>1413</v>
      </c>
      <c r="K188" s="123" t="s">
        <v>971</v>
      </c>
      <c r="M188" s="123" t="s">
        <v>2055</v>
      </c>
      <c r="O188" s="123" t="s">
        <v>1881</v>
      </c>
    </row>
    <row r="189" spans="4:15" ht="30" x14ac:dyDescent="0.25">
      <c r="D189" s="141">
        <f>ROW()</f>
        <v>189</v>
      </c>
      <c r="E189" s="123" t="s">
        <v>802</v>
      </c>
      <c r="G189" s="123" t="s">
        <v>1563</v>
      </c>
      <c r="I189" s="235" t="s">
        <v>1414</v>
      </c>
      <c r="K189" s="123" t="s">
        <v>972</v>
      </c>
      <c r="M189" s="123" t="s">
        <v>2056</v>
      </c>
      <c r="O189" s="123" t="s">
        <v>1882</v>
      </c>
    </row>
    <row r="190" spans="4:15" x14ac:dyDescent="0.25">
      <c r="D190" s="141">
        <f>ROW()</f>
        <v>190</v>
      </c>
      <c r="E190" s="123" t="s">
        <v>803</v>
      </c>
      <c r="G190" s="123" t="s">
        <v>1564</v>
      </c>
      <c r="I190" s="235" t="s">
        <v>1415</v>
      </c>
      <c r="K190" s="123" t="s">
        <v>973</v>
      </c>
      <c r="M190" s="123" t="s">
        <v>2057</v>
      </c>
      <c r="O190" s="123" t="s">
        <v>1883</v>
      </c>
    </row>
    <row r="191" spans="4:15" x14ac:dyDescent="0.25">
      <c r="D191" s="141">
        <f>ROW()</f>
        <v>191</v>
      </c>
      <c r="E191" s="123" t="s">
        <v>1294</v>
      </c>
      <c r="G191" s="123" t="s">
        <v>1565</v>
      </c>
      <c r="I191" s="235" t="s">
        <v>1416</v>
      </c>
      <c r="K191" s="123" t="s">
        <v>974</v>
      </c>
      <c r="M191" s="123" t="s">
        <v>2058</v>
      </c>
      <c r="O191" s="123" t="s">
        <v>1884</v>
      </c>
    </row>
    <row r="192" spans="4:15" ht="30" x14ac:dyDescent="0.25">
      <c r="D192" s="141">
        <f>ROW()</f>
        <v>192</v>
      </c>
      <c r="E192" s="122" t="s">
        <v>847</v>
      </c>
      <c r="G192" s="122" t="s">
        <v>1566</v>
      </c>
      <c r="I192" s="235" t="s">
        <v>1417</v>
      </c>
      <c r="K192" s="122" t="s">
        <v>1002</v>
      </c>
      <c r="M192" s="122" t="s">
        <v>2059</v>
      </c>
      <c r="O192" s="122" t="s">
        <v>1885</v>
      </c>
    </row>
    <row r="193" spans="4:15" ht="30" x14ac:dyDescent="0.25">
      <c r="D193" s="141">
        <f>ROW()</f>
        <v>193</v>
      </c>
      <c r="E193" s="123" t="s">
        <v>848</v>
      </c>
      <c r="G193" s="123" t="s">
        <v>1567</v>
      </c>
      <c r="I193" s="235" t="s">
        <v>1418</v>
      </c>
      <c r="K193" s="123" t="s">
        <v>1003</v>
      </c>
      <c r="M193" s="123" t="s">
        <v>2060</v>
      </c>
      <c r="O193" s="123" t="s">
        <v>1886</v>
      </c>
    </row>
    <row r="194" spans="4:15" ht="30" x14ac:dyDescent="0.25">
      <c r="D194" s="141">
        <f>ROW()</f>
        <v>194</v>
      </c>
      <c r="E194" s="123" t="s">
        <v>850</v>
      </c>
      <c r="G194" s="123" t="s">
        <v>1568</v>
      </c>
      <c r="I194" s="235" t="s">
        <v>1419</v>
      </c>
      <c r="K194" s="122" t="s">
        <v>1004</v>
      </c>
      <c r="M194" s="123" t="s">
        <v>2061</v>
      </c>
      <c r="O194" s="123" t="s">
        <v>1887</v>
      </c>
    </row>
    <row r="195" spans="4:15" x14ac:dyDescent="0.25">
      <c r="D195" s="141">
        <f>ROW()</f>
        <v>195</v>
      </c>
      <c r="E195" s="123" t="s">
        <v>849</v>
      </c>
      <c r="G195" s="123" t="s">
        <v>1572</v>
      </c>
      <c r="I195" s="235" t="s">
        <v>1420</v>
      </c>
      <c r="K195" s="123" t="s">
        <v>1005</v>
      </c>
      <c r="M195" s="123" t="s">
        <v>2062</v>
      </c>
      <c r="O195" s="123" t="s">
        <v>1888</v>
      </c>
    </row>
    <row r="196" spans="4:15" ht="30" x14ac:dyDescent="0.25">
      <c r="D196" s="141">
        <f>ROW()</f>
        <v>196</v>
      </c>
      <c r="E196" s="123" t="s">
        <v>852</v>
      </c>
      <c r="G196" s="123" t="s">
        <v>1569</v>
      </c>
      <c r="I196" s="235" t="s">
        <v>1421</v>
      </c>
      <c r="K196" s="123" t="s">
        <v>1006</v>
      </c>
      <c r="M196" s="123" t="s">
        <v>2063</v>
      </c>
      <c r="O196" s="123" t="s">
        <v>1889</v>
      </c>
    </row>
    <row r="197" spans="4:15" x14ac:dyDescent="0.25">
      <c r="D197" s="141">
        <f>ROW()</f>
        <v>197</v>
      </c>
      <c r="E197" s="123" t="s">
        <v>1293</v>
      </c>
      <c r="G197" s="123" t="s">
        <v>1570</v>
      </c>
      <c r="I197" s="235" t="s">
        <v>1422</v>
      </c>
      <c r="K197" s="123" t="s">
        <v>1007</v>
      </c>
      <c r="M197" s="123" t="s">
        <v>2064</v>
      </c>
      <c r="O197" s="123" t="s">
        <v>1890</v>
      </c>
    </row>
    <row r="198" spans="4:15" x14ac:dyDescent="0.25">
      <c r="D198" s="141">
        <f>ROW()</f>
        <v>198</v>
      </c>
      <c r="E198" s="123" t="s">
        <v>851</v>
      </c>
      <c r="G198" s="123" t="s">
        <v>1571</v>
      </c>
      <c r="I198" s="235" t="s">
        <v>1423</v>
      </c>
      <c r="K198" s="122" t="s">
        <v>1008</v>
      </c>
      <c r="M198" s="123" t="s">
        <v>2065</v>
      </c>
      <c r="O198" s="123" t="s">
        <v>1891</v>
      </c>
    </row>
    <row r="199" spans="4:15" x14ac:dyDescent="0.25">
      <c r="D199" s="141">
        <f>ROW()</f>
        <v>199</v>
      </c>
      <c r="E199" s="123" t="s">
        <v>36</v>
      </c>
      <c r="G199" s="123" t="s">
        <v>1573</v>
      </c>
      <c r="I199" s="235" t="s">
        <v>1424</v>
      </c>
      <c r="K199" s="123" t="s">
        <v>975</v>
      </c>
      <c r="M199" s="123" t="s">
        <v>2066</v>
      </c>
      <c r="O199" s="123" t="s">
        <v>1892</v>
      </c>
    </row>
    <row r="200" spans="4:15" x14ac:dyDescent="0.25">
      <c r="D200" s="141">
        <f>ROW()</f>
        <v>200</v>
      </c>
      <c r="E200" s="123" t="s">
        <v>741</v>
      </c>
      <c r="G200" s="123" t="s">
        <v>1574</v>
      </c>
      <c r="I200" s="235" t="s">
        <v>1425</v>
      </c>
      <c r="K200" s="123" t="s">
        <v>976</v>
      </c>
      <c r="M200" s="123" t="s">
        <v>2067</v>
      </c>
      <c r="O200" s="123" t="s">
        <v>1893</v>
      </c>
    </row>
    <row r="201" spans="4:15" ht="30" x14ac:dyDescent="0.25">
      <c r="D201" s="141">
        <f>ROW()</f>
        <v>201</v>
      </c>
      <c r="E201" s="123" t="s">
        <v>742</v>
      </c>
      <c r="G201" s="123" t="s">
        <v>1575</v>
      </c>
      <c r="I201" s="235" t="s">
        <v>1426</v>
      </c>
      <c r="K201" s="123" t="s">
        <v>977</v>
      </c>
      <c r="M201" s="123" t="s">
        <v>2068</v>
      </c>
      <c r="O201" s="123" t="s">
        <v>1894</v>
      </c>
    </row>
    <row r="202" spans="4:15" ht="30" x14ac:dyDescent="0.25">
      <c r="D202" s="141">
        <f>ROW()</f>
        <v>202</v>
      </c>
      <c r="E202" s="123" t="s">
        <v>773</v>
      </c>
      <c r="G202" s="123" t="s">
        <v>1576</v>
      </c>
      <c r="I202" s="235" t="s">
        <v>1427</v>
      </c>
      <c r="K202" s="123" t="s">
        <v>978</v>
      </c>
      <c r="M202" s="123" t="s">
        <v>2069</v>
      </c>
      <c r="O202" s="123" t="s">
        <v>1895</v>
      </c>
    </row>
    <row r="203" spans="4:15" ht="30" x14ac:dyDescent="0.25">
      <c r="D203" s="141">
        <f>ROW()</f>
        <v>203</v>
      </c>
      <c r="E203" s="123" t="s">
        <v>774</v>
      </c>
      <c r="G203" s="123" t="s">
        <v>1578</v>
      </c>
      <c r="I203" s="235" t="s">
        <v>1428</v>
      </c>
      <c r="K203" s="123" t="s">
        <v>979</v>
      </c>
      <c r="M203" s="123" t="s">
        <v>2070</v>
      </c>
      <c r="O203" s="123" t="s">
        <v>1896</v>
      </c>
    </row>
    <row r="204" spans="4:15" x14ac:dyDescent="0.25">
      <c r="D204" s="141">
        <f>ROW()</f>
        <v>204</v>
      </c>
      <c r="E204" s="123" t="s">
        <v>778</v>
      </c>
      <c r="G204" s="123" t="s">
        <v>1577</v>
      </c>
      <c r="I204" s="235" t="s">
        <v>1429</v>
      </c>
      <c r="K204" s="123" t="s">
        <v>980</v>
      </c>
      <c r="M204" s="123" t="s">
        <v>2071</v>
      </c>
      <c r="O204" s="123" t="s">
        <v>1897</v>
      </c>
    </row>
    <row r="205" spans="4:15" x14ac:dyDescent="0.25">
      <c r="D205" s="141">
        <f>ROW()</f>
        <v>205</v>
      </c>
      <c r="E205" s="123" t="s">
        <v>1580</v>
      </c>
      <c r="G205" s="123" t="s">
        <v>1579</v>
      </c>
      <c r="I205" s="235" t="s">
        <v>1430</v>
      </c>
      <c r="K205" s="123" t="s">
        <v>981</v>
      </c>
      <c r="M205" s="123" t="s">
        <v>2072</v>
      </c>
      <c r="O205" s="123" t="s">
        <v>1898</v>
      </c>
    </row>
    <row r="206" spans="4:15" ht="30" x14ac:dyDescent="0.25">
      <c r="D206" s="141">
        <f>ROW()</f>
        <v>206</v>
      </c>
      <c r="E206" s="123" t="s">
        <v>743</v>
      </c>
      <c r="G206" s="123" t="s">
        <v>1581</v>
      </c>
      <c r="I206" s="235" t="s">
        <v>1431</v>
      </c>
      <c r="K206" s="123" t="s">
        <v>982</v>
      </c>
      <c r="M206" s="123" t="s">
        <v>2073</v>
      </c>
      <c r="O206" s="123" t="s">
        <v>1899</v>
      </c>
    </row>
    <row r="207" spans="4:15" x14ac:dyDescent="0.25">
      <c r="D207" s="141">
        <f>ROW()</f>
        <v>207</v>
      </c>
      <c r="E207" s="123" t="s">
        <v>744</v>
      </c>
      <c r="G207" s="123" t="s">
        <v>1582</v>
      </c>
      <c r="I207" s="235" t="s">
        <v>1432</v>
      </c>
      <c r="K207" s="123" t="s">
        <v>983</v>
      </c>
      <c r="M207" s="123" t="s">
        <v>2074</v>
      </c>
      <c r="O207" s="268" t="s">
        <v>1900</v>
      </c>
    </row>
    <row r="208" spans="4:15" x14ac:dyDescent="0.25">
      <c r="D208" s="141">
        <f>ROW()</f>
        <v>208</v>
      </c>
      <c r="E208" s="123" t="s">
        <v>1584</v>
      </c>
      <c r="G208" s="123" t="s">
        <v>1583</v>
      </c>
      <c r="I208" s="235" t="s">
        <v>1433</v>
      </c>
      <c r="K208" s="123" t="s">
        <v>984</v>
      </c>
      <c r="M208" s="123" t="s">
        <v>2075</v>
      </c>
      <c r="O208" s="268" t="s">
        <v>1901</v>
      </c>
    </row>
    <row r="209" spans="4:15" x14ac:dyDescent="0.25">
      <c r="D209" s="141">
        <f>ROW()</f>
        <v>209</v>
      </c>
      <c r="E209" s="123" t="s">
        <v>780</v>
      </c>
      <c r="G209" s="123" t="s">
        <v>1585</v>
      </c>
      <c r="I209" s="235" t="s">
        <v>1434</v>
      </c>
      <c r="K209" s="123" t="s">
        <v>985</v>
      </c>
      <c r="M209" s="123" t="s">
        <v>2076</v>
      </c>
      <c r="O209" s="268" t="s">
        <v>1902</v>
      </c>
    </row>
    <row r="210" spans="4:15" x14ac:dyDescent="0.25">
      <c r="D210" s="141">
        <f>ROW()</f>
        <v>210</v>
      </c>
      <c r="E210" s="123" t="s">
        <v>1735</v>
      </c>
      <c r="G210" s="256" t="s">
        <v>1735</v>
      </c>
      <c r="I210" s="268" t="s">
        <v>1755</v>
      </c>
      <c r="K210" s="235" t="s">
        <v>2126</v>
      </c>
      <c r="M210" s="288" t="s">
        <v>2098</v>
      </c>
      <c r="O210" s="268" t="s">
        <v>1903</v>
      </c>
    </row>
    <row r="211" spans="4:15" x14ac:dyDescent="0.25">
      <c r="D211" s="141">
        <f>ROW()</f>
        <v>211</v>
      </c>
      <c r="E211" s="123" t="s">
        <v>1937</v>
      </c>
      <c r="G211" s="256" t="s">
        <v>1732</v>
      </c>
      <c r="I211" s="268" t="s">
        <v>1756</v>
      </c>
      <c r="K211" s="235" t="s">
        <v>2127</v>
      </c>
      <c r="M211" s="288" t="s">
        <v>2099</v>
      </c>
      <c r="O211" s="268" t="s">
        <v>1904</v>
      </c>
    </row>
    <row r="212" spans="4:15" x14ac:dyDescent="0.25">
      <c r="D212" s="141">
        <f>ROW()</f>
        <v>212</v>
      </c>
      <c r="E212" s="123" t="s">
        <v>1939</v>
      </c>
      <c r="G212" s="256" t="s">
        <v>1740</v>
      </c>
      <c r="I212" s="268" t="s">
        <v>1757</v>
      </c>
      <c r="K212" s="235" t="s">
        <v>2128</v>
      </c>
      <c r="M212" s="288" t="s">
        <v>2100</v>
      </c>
      <c r="O212" s="268" t="s">
        <v>1905</v>
      </c>
    </row>
    <row r="213" spans="4:15" x14ac:dyDescent="0.25">
      <c r="D213" s="141">
        <f>ROW()</f>
        <v>213</v>
      </c>
      <c r="E213" s="123" t="s">
        <v>1733</v>
      </c>
      <c r="G213" s="256" t="s">
        <v>1733</v>
      </c>
      <c r="I213" s="268" t="s">
        <v>1758</v>
      </c>
      <c r="K213" s="235" t="s">
        <v>2129</v>
      </c>
      <c r="M213" s="288" t="s">
        <v>2101</v>
      </c>
      <c r="O213" s="268" t="s">
        <v>1906</v>
      </c>
    </row>
    <row r="214" spans="4:15" x14ac:dyDescent="0.25">
      <c r="D214" s="141">
        <f>ROW()</f>
        <v>214</v>
      </c>
      <c r="E214" s="123" t="s">
        <v>1734</v>
      </c>
      <c r="G214" s="256" t="s">
        <v>1734</v>
      </c>
      <c r="I214" s="268" t="s">
        <v>1759</v>
      </c>
      <c r="K214" s="235" t="s">
        <v>2130</v>
      </c>
      <c r="M214" s="288" t="s">
        <v>2102</v>
      </c>
      <c r="O214" s="268" t="s">
        <v>1907</v>
      </c>
    </row>
    <row r="215" spans="4:15" x14ac:dyDescent="0.25">
      <c r="D215" s="141">
        <f>ROW()</f>
        <v>215</v>
      </c>
      <c r="E215" s="123" t="s">
        <v>1741</v>
      </c>
      <c r="G215" s="256" t="s">
        <v>1741</v>
      </c>
      <c r="I215" s="268" t="s">
        <v>1760</v>
      </c>
      <c r="K215" s="289" t="s">
        <v>2131</v>
      </c>
      <c r="M215" s="288" t="s">
        <v>2103</v>
      </c>
      <c r="O215" s="268" t="s">
        <v>1908</v>
      </c>
    </row>
    <row r="216" spans="4:15" x14ac:dyDescent="0.25">
      <c r="D216" s="141">
        <f>ROW()</f>
        <v>216</v>
      </c>
      <c r="E216" s="123" t="s">
        <v>1933</v>
      </c>
      <c r="G216" s="123"/>
      <c r="I216" s="235"/>
      <c r="K216" s="123"/>
      <c r="M216" s="123"/>
      <c r="O216" s="268"/>
    </row>
    <row r="217" spans="4:15" x14ac:dyDescent="0.25">
      <c r="D217" s="141">
        <f>ROW()</f>
        <v>217</v>
      </c>
      <c r="E217" s="123" t="s">
        <v>1934</v>
      </c>
      <c r="G217" s="123"/>
      <c r="I217" s="235"/>
      <c r="K217" s="123"/>
      <c r="M217" s="123"/>
      <c r="O217" s="123"/>
    </row>
    <row r="218" spans="4:15" x14ac:dyDescent="0.25">
      <c r="D218" s="141">
        <f>ROW()</f>
        <v>218</v>
      </c>
      <c r="E218" s="123" t="s">
        <v>1938</v>
      </c>
      <c r="G218" s="123"/>
      <c r="I218" s="235"/>
      <c r="K218" s="123"/>
      <c r="M218" s="123"/>
      <c r="O218" s="123"/>
    </row>
    <row r="219" spans="4:15" x14ac:dyDescent="0.25">
      <c r="D219" s="141">
        <f>ROW()</f>
        <v>219</v>
      </c>
      <c r="E219" s="123" t="s">
        <v>1732</v>
      </c>
      <c r="G219" s="123"/>
      <c r="I219" s="235"/>
      <c r="K219" s="123"/>
      <c r="M219" s="123"/>
      <c r="O219" s="123"/>
    </row>
    <row r="220" spans="4:15" x14ac:dyDescent="0.25">
      <c r="D220" s="141">
        <f>ROW()</f>
        <v>220</v>
      </c>
      <c r="E220" s="123" t="s">
        <v>1940</v>
      </c>
      <c r="G220" s="123"/>
      <c r="I220" s="235"/>
      <c r="K220" s="123"/>
      <c r="M220" s="123"/>
      <c r="O220" s="123"/>
    </row>
    <row r="221" spans="4:15" x14ac:dyDescent="0.25">
      <c r="D221" s="141">
        <f>ROW()</f>
        <v>221</v>
      </c>
      <c r="E221" s="123" t="s">
        <v>1740</v>
      </c>
      <c r="G221" s="123"/>
      <c r="I221" s="235"/>
      <c r="K221" s="123"/>
      <c r="M221" s="123"/>
      <c r="O221" s="123"/>
    </row>
    <row r="222" spans="4:15" x14ac:dyDescent="0.25">
      <c r="D222" s="141">
        <f>ROW()</f>
        <v>222</v>
      </c>
      <c r="E222" s="123"/>
      <c r="G222" s="123"/>
      <c r="I222" s="235"/>
      <c r="K222" s="123"/>
      <c r="M222" s="123"/>
      <c r="O222" s="123"/>
    </row>
    <row r="223" spans="4:15" x14ac:dyDescent="0.25">
      <c r="D223" s="141">
        <f>ROW()</f>
        <v>223</v>
      </c>
      <c r="E223" s="123"/>
      <c r="G223" s="123"/>
      <c r="I223" s="235"/>
      <c r="K223" s="123"/>
      <c r="M223" s="123"/>
      <c r="O223" s="123"/>
    </row>
    <row r="224" spans="4:15" x14ac:dyDescent="0.25">
      <c r="D224" s="141">
        <f>ROW()</f>
        <v>224</v>
      </c>
      <c r="E224" s="124"/>
      <c r="G224" s="124"/>
      <c r="I224" s="236"/>
      <c r="K224" s="124"/>
      <c r="M224" s="124"/>
      <c r="O224" s="124"/>
    </row>
    <row r="225" spans="4:15" x14ac:dyDescent="0.25">
      <c r="D225" s="141">
        <f>ROW()</f>
        <v>225</v>
      </c>
      <c r="E225" s="125" t="s">
        <v>715</v>
      </c>
      <c r="G225" s="125" t="s">
        <v>1586</v>
      </c>
      <c r="I225" s="125" t="s">
        <v>1435</v>
      </c>
      <c r="K225" s="125" t="s">
        <v>1001</v>
      </c>
      <c r="M225" s="125" t="s">
        <v>2077</v>
      </c>
      <c r="O225" s="125" t="s">
        <v>1909</v>
      </c>
    </row>
    <row r="226" spans="4:15" x14ac:dyDescent="0.25">
      <c r="D226" s="141">
        <f>ROW()</f>
        <v>226</v>
      </c>
      <c r="E226" s="125" t="s">
        <v>714</v>
      </c>
      <c r="G226" s="125" t="s">
        <v>1587</v>
      </c>
      <c r="I226" s="125" t="s">
        <v>1436</v>
      </c>
      <c r="K226" s="125" t="s">
        <v>986</v>
      </c>
      <c r="M226" s="125" t="s">
        <v>2078</v>
      </c>
      <c r="O226" s="125" t="s">
        <v>1910</v>
      </c>
    </row>
    <row r="227" spans="4:15" x14ac:dyDescent="0.25">
      <c r="D227" s="141">
        <f>ROW()</f>
        <v>227</v>
      </c>
      <c r="E227" s="125" t="s">
        <v>723</v>
      </c>
      <c r="G227" s="177" t="s">
        <v>1596</v>
      </c>
      <c r="I227" s="177" t="s">
        <v>1437</v>
      </c>
      <c r="K227" s="177" t="s">
        <v>987</v>
      </c>
      <c r="M227" s="125" t="s">
        <v>2079</v>
      </c>
      <c r="O227" s="125" t="s">
        <v>1911</v>
      </c>
    </row>
    <row r="228" spans="4:15" x14ac:dyDescent="0.25">
      <c r="D228" s="141">
        <f>ROW()</f>
        <v>228</v>
      </c>
      <c r="E228" s="125" t="s">
        <v>58</v>
      </c>
      <c r="G228" s="125" t="s">
        <v>1588</v>
      </c>
      <c r="I228" s="125" t="s">
        <v>1438</v>
      </c>
      <c r="K228" s="125" t="s">
        <v>988</v>
      </c>
      <c r="M228" s="125" t="s">
        <v>2080</v>
      </c>
      <c r="O228" s="125" t="s">
        <v>1912</v>
      </c>
    </row>
    <row r="229" spans="4:15" x14ac:dyDescent="0.25">
      <c r="D229" s="141">
        <f>ROW()</f>
        <v>229</v>
      </c>
      <c r="E229" s="125" t="s">
        <v>1009</v>
      </c>
      <c r="G229" s="125" t="s">
        <v>1589</v>
      </c>
      <c r="I229" s="125" t="s">
        <v>1439</v>
      </c>
      <c r="K229" s="125" t="s">
        <v>994</v>
      </c>
      <c r="M229" s="125" t="s">
        <v>2081</v>
      </c>
      <c r="O229" s="125" t="s">
        <v>1913</v>
      </c>
    </row>
    <row r="230" spans="4:15" x14ac:dyDescent="0.25">
      <c r="D230" s="141">
        <f>ROW()</f>
        <v>230</v>
      </c>
      <c r="E230" s="125" t="s">
        <v>1010</v>
      </c>
      <c r="G230" s="125" t="s">
        <v>1590</v>
      </c>
      <c r="I230" s="125" t="s">
        <v>1440</v>
      </c>
      <c r="K230" s="125" t="s">
        <v>995</v>
      </c>
      <c r="M230" s="125" t="s">
        <v>2082</v>
      </c>
      <c r="O230" s="273" t="s">
        <v>1914</v>
      </c>
    </row>
    <row r="231" spans="4:15" x14ac:dyDescent="0.25">
      <c r="D231" s="141">
        <f>ROW()</f>
        <v>231</v>
      </c>
      <c r="E231" s="125" t="s">
        <v>1729</v>
      </c>
      <c r="G231" s="257" t="s">
        <v>1729</v>
      </c>
      <c r="I231" s="125" t="s">
        <v>1747</v>
      </c>
      <c r="K231" s="125" t="s">
        <v>2114</v>
      </c>
      <c r="M231" s="273" t="s">
        <v>2091</v>
      </c>
      <c r="O231" s="273" t="s">
        <v>1848</v>
      </c>
    </row>
    <row r="232" spans="4:15" x14ac:dyDescent="0.25">
      <c r="D232" s="141">
        <f>ROW()</f>
        <v>232</v>
      </c>
      <c r="E232" s="125" t="s">
        <v>1744</v>
      </c>
      <c r="G232" s="257" t="s">
        <v>1744</v>
      </c>
      <c r="I232" s="125" t="s">
        <v>1750</v>
      </c>
      <c r="K232" s="125" t="s">
        <v>2132</v>
      </c>
      <c r="M232" s="273" t="s">
        <v>2094</v>
      </c>
      <c r="O232" s="273" t="s">
        <v>1851</v>
      </c>
    </row>
    <row r="233" spans="4:15" x14ac:dyDescent="0.25">
      <c r="D233" s="141">
        <f>ROW()</f>
        <v>233</v>
      </c>
      <c r="E233" s="137" t="s">
        <v>829</v>
      </c>
      <c r="G233" s="137" t="s">
        <v>1591</v>
      </c>
      <c r="I233" s="137" t="s">
        <v>1441</v>
      </c>
      <c r="K233" s="137" t="s">
        <v>996</v>
      </c>
      <c r="M233" s="287" t="s">
        <v>2083</v>
      </c>
      <c r="O233" s="137" t="s">
        <v>1915</v>
      </c>
    </row>
    <row r="234" spans="4:15" x14ac:dyDescent="0.25">
      <c r="D234" s="141">
        <f>ROW()</f>
        <v>234</v>
      </c>
      <c r="E234" s="137" t="s">
        <v>830</v>
      </c>
      <c r="G234" s="137" t="s">
        <v>1592</v>
      </c>
      <c r="I234" s="137" t="s">
        <v>1442</v>
      </c>
      <c r="K234" s="137" t="s">
        <v>997</v>
      </c>
      <c r="M234" s="287" t="s">
        <v>2084</v>
      </c>
      <c r="O234" s="137" t="s">
        <v>1916</v>
      </c>
    </row>
    <row r="235" spans="4:15" x14ac:dyDescent="0.25">
      <c r="D235" s="141">
        <f>ROW()</f>
        <v>235</v>
      </c>
      <c r="E235" s="137" t="s">
        <v>831</v>
      </c>
      <c r="G235" s="137" t="s">
        <v>1593</v>
      </c>
      <c r="I235" s="137" t="s">
        <v>1443</v>
      </c>
      <c r="K235" s="137" t="s">
        <v>998</v>
      </c>
      <c r="M235" s="287" t="s">
        <v>2085</v>
      </c>
      <c r="O235" s="137" t="s">
        <v>1917</v>
      </c>
    </row>
    <row r="236" spans="4:15" x14ac:dyDescent="0.25">
      <c r="D236" s="141">
        <f>ROW()</f>
        <v>236</v>
      </c>
      <c r="E236" s="137" t="s">
        <v>854</v>
      </c>
      <c r="G236" s="137" t="s">
        <v>1594</v>
      </c>
      <c r="I236" s="137" t="s">
        <v>1444</v>
      </c>
      <c r="K236" s="137" t="s">
        <v>999</v>
      </c>
      <c r="M236" s="287" t="s">
        <v>2086</v>
      </c>
      <c r="O236" s="137" t="s">
        <v>1918</v>
      </c>
    </row>
    <row r="237" spans="4:15" x14ac:dyDescent="0.25">
      <c r="D237" s="141">
        <f>ROW()</f>
        <v>237</v>
      </c>
      <c r="E237" s="137" t="s">
        <v>855</v>
      </c>
      <c r="G237" s="137" t="s">
        <v>1595</v>
      </c>
      <c r="I237" s="137" t="s">
        <v>1445</v>
      </c>
      <c r="K237" s="137" t="s">
        <v>1000</v>
      </c>
      <c r="M237" s="287" t="s">
        <v>2087</v>
      </c>
      <c r="O237" s="137" t="s">
        <v>1919</v>
      </c>
    </row>
    <row r="238" spans="4:15" x14ac:dyDescent="0.25">
      <c r="D238" s="141">
        <f>ROW()</f>
        <v>238</v>
      </c>
    </row>
    <row r="239" spans="4:15" x14ac:dyDescent="0.25">
      <c r="D239" s="141">
        <f>ROW()</f>
        <v>239</v>
      </c>
    </row>
    <row r="240" spans="4:15" x14ac:dyDescent="0.25">
      <c r="D240" s="141">
        <f>ROW()</f>
        <v>240</v>
      </c>
    </row>
    <row r="241" spans="4:4" x14ac:dyDescent="0.25">
      <c r="D241" s="141">
        <f>ROW()</f>
        <v>241</v>
      </c>
    </row>
    <row r="242" spans="4:4" x14ac:dyDescent="0.25">
      <c r="D242" s="141">
        <f>ROW()</f>
        <v>242</v>
      </c>
    </row>
    <row r="243" spans="4:4" x14ac:dyDescent="0.25">
      <c r="D243" s="141">
        <f>ROW()</f>
        <v>243</v>
      </c>
    </row>
    <row r="244" spans="4:4" x14ac:dyDescent="0.25">
      <c r="D244" s="141">
        <f>ROW()</f>
        <v>244</v>
      </c>
    </row>
    <row r="245" spans="4:4" x14ac:dyDescent="0.25">
      <c r="D245" s="141">
        <f>ROW()</f>
        <v>245</v>
      </c>
    </row>
    <row r="246" spans="4:4" x14ac:dyDescent="0.25">
      <c r="D246" s="141">
        <f>ROW()</f>
        <v>246</v>
      </c>
    </row>
    <row r="247" spans="4:4" x14ac:dyDescent="0.25">
      <c r="D247" s="141">
        <f>ROW()</f>
        <v>247</v>
      </c>
    </row>
    <row r="248" spans="4:4" x14ac:dyDescent="0.25">
      <c r="D248" s="141">
        <f>ROW()</f>
        <v>248</v>
      </c>
    </row>
    <row r="249" spans="4:4" x14ac:dyDescent="0.25">
      <c r="D249" s="141">
        <f>ROW()</f>
        <v>249</v>
      </c>
    </row>
    <row r="250" spans="4:4" x14ac:dyDescent="0.25">
      <c r="D250" s="141">
        <f>ROW()</f>
        <v>250</v>
      </c>
    </row>
    <row r="251" spans="4:4" x14ac:dyDescent="0.25">
      <c r="D251" s="141">
        <f>ROW()</f>
        <v>251</v>
      </c>
    </row>
    <row r="252" spans="4:4" x14ac:dyDescent="0.25">
      <c r="D252" s="141">
        <f>ROW()</f>
        <v>252</v>
      </c>
    </row>
    <row r="253" spans="4:4" x14ac:dyDescent="0.25">
      <c r="D253" s="141">
        <f>ROW()</f>
        <v>253</v>
      </c>
    </row>
    <row r="254" spans="4:4" x14ac:dyDescent="0.25">
      <c r="D254" s="141">
        <f>ROW()</f>
        <v>254</v>
      </c>
    </row>
    <row r="255" spans="4:4" x14ac:dyDescent="0.25">
      <c r="D255" s="141">
        <f>ROW()</f>
        <v>255</v>
      </c>
    </row>
    <row r="256" spans="4:4" x14ac:dyDescent="0.25">
      <c r="D256" s="141">
        <f>ROW()</f>
        <v>256</v>
      </c>
    </row>
    <row r="257" spans="4:4" x14ac:dyDescent="0.25">
      <c r="D257" s="141">
        <f>ROW()</f>
        <v>257</v>
      </c>
    </row>
    <row r="258" spans="4:4" x14ac:dyDescent="0.25">
      <c r="D258" s="141">
        <f>ROW()</f>
        <v>258</v>
      </c>
    </row>
    <row r="259" spans="4:4" x14ac:dyDescent="0.25">
      <c r="D259" s="141">
        <f>ROW()</f>
        <v>259</v>
      </c>
    </row>
    <row r="260" spans="4:4" x14ac:dyDescent="0.25">
      <c r="D260" s="141">
        <f>ROW()</f>
        <v>260</v>
      </c>
    </row>
    <row r="261" spans="4:4" x14ac:dyDescent="0.25">
      <c r="D261" s="141">
        <f>ROW()</f>
        <v>261</v>
      </c>
    </row>
    <row r="262" spans="4:4" x14ac:dyDescent="0.25">
      <c r="D262" s="141">
        <f>ROW()</f>
        <v>262</v>
      </c>
    </row>
    <row r="263" spans="4:4" x14ac:dyDescent="0.25">
      <c r="D263" s="141">
        <f>ROW()</f>
        <v>263</v>
      </c>
    </row>
    <row r="264" spans="4:4" x14ac:dyDescent="0.25">
      <c r="D264" s="141">
        <f>ROW()</f>
        <v>264</v>
      </c>
    </row>
    <row r="265" spans="4:4" x14ac:dyDescent="0.25">
      <c r="D265" s="141">
        <f>ROW()</f>
        <v>265</v>
      </c>
    </row>
    <row r="266" spans="4:4" x14ac:dyDescent="0.25">
      <c r="D266" s="141">
        <f>ROW()</f>
        <v>266</v>
      </c>
    </row>
    <row r="267" spans="4:4" x14ac:dyDescent="0.25">
      <c r="D267" s="141">
        <f>ROW()</f>
        <v>267</v>
      </c>
    </row>
    <row r="268" spans="4:4" x14ac:dyDescent="0.25">
      <c r="D268" s="141">
        <f>ROW()</f>
        <v>268</v>
      </c>
    </row>
    <row r="269" spans="4:4" x14ac:dyDescent="0.25">
      <c r="D269" s="141">
        <f>ROW()</f>
        <v>269</v>
      </c>
    </row>
    <row r="270" spans="4:4" x14ac:dyDescent="0.25">
      <c r="D270" s="141">
        <f>ROW()</f>
        <v>270</v>
      </c>
    </row>
    <row r="271" spans="4:4" x14ac:dyDescent="0.25">
      <c r="D271" s="141">
        <f>ROW()</f>
        <v>271</v>
      </c>
    </row>
    <row r="272" spans="4:4" x14ac:dyDescent="0.25">
      <c r="D272" s="141">
        <f>ROW()</f>
        <v>272</v>
      </c>
    </row>
    <row r="273" spans="4:4" x14ac:dyDescent="0.25">
      <c r="D273" s="141">
        <f>ROW()</f>
        <v>273</v>
      </c>
    </row>
    <row r="274" spans="4:4" x14ac:dyDescent="0.25">
      <c r="D274" s="141">
        <f>ROW()</f>
        <v>274</v>
      </c>
    </row>
    <row r="275" spans="4:4" x14ac:dyDescent="0.25">
      <c r="D275" s="141">
        <f>ROW()</f>
        <v>275</v>
      </c>
    </row>
    <row r="276" spans="4:4" x14ac:dyDescent="0.25">
      <c r="D276" s="141">
        <f>ROW()</f>
        <v>276</v>
      </c>
    </row>
    <row r="277" spans="4:4" x14ac:dyDescent="0.25">
      <c r="D277" s="141">
        <f>ROW()</f>
        <v>277</v>
      </c>
    </row>
    <row r="278" spans="4:4" x14ac:dyDescent="0.25">
      <c r="D278" s="141">
        <f>ROW()</f>
        <v>278</v>
      </c>
    </row>
    <row r="279" spans="4:4" x14ac:dyDescent="0.25">
      <c r="D279" s="141">
        <f>ROW()</f>
        <v>279</v>
      </c>
    </row>
    <row r="280" spans="4:4" x14ac:dyDescent="0.25">
      <c r="D280" s="141">
        <f>ROW()</f>
        <v>280</v>
      </c>
    </row>
    <row r="281" spans="4:4" x14ac:dyDescent="0.25">
      <c r="D281" s="141">
        <f>ROW()</f>
        <v>281</v>
      </c>
    </row>
    <row r="282" spans="4:4" x14ac:dyDescent="0.25">
      <c r="D282" s="141">
        <f>ROW()</f>
        <v>282</v>
      </c>
    </row>
    <row r="283" spans="4:4" x14ac:dyDescent="0.25">
      <c r="D283" s="141">
        <f>ROW()</f>
        <v>283</v>
      </c>
    </row>
    <row r="284" spans="4:4" x14ac:dyDescent="0.25">
      <c r="D284" s="141">
        <f>ROW()</f>
        <v>284</v>
      </c>
    </row>
    <row r="285" spans="4:4" x14ac:dyDescent="0.25">
      <c r="D285" s="141">
        <f>ROW()</f>
        <v>285</v>
      </c>
    </row>
    <row r="286" spans="4:4" x14ac:dyDescent="0.25">
      <c r="D286" s="141">
        <f>ROW()</f>
        <v>286</v>
      </c>
    </row>
    <row r="287" spans="4:4" x14ac:dyDescent="0.25">
      <c r="D287" s="141">
        <f>ROW()</f>
        <v>287</v>
      </c>
    </row>
    <row r="288" spans="4:4" x14ac:dyDescent="0.25">
      <c r="D288" s="141">
        <f>ROW()</f>
        <v>288</v>
      </c>
    </row>
    <row r="289" spans="4:4" x14ac:dyDescent="0.25">
      <c r="D289" s="141">
        <f>ROW()</f>
        <v>289</v>
      </c>
    </row>
    <row r="290" spans="4:4" x14ac:dyDescent="0.25">
      <c r="D290" s="141">
        <f>ROW()</f>
        <v>290</v>
      </c>
    </row>
    <row r="291" spans="4:4" x14ac:dyDescent="0.25">
      <c r="D291" s="141">
        <f>ROW()</f>
        <v>291</v>
      </c>
    </row>
    <row r="292" spans="4:4" x14ac:dyDescent="0.25">
      <c r="D292" s="141">
        <f>ROW()</f>
        <v>292</v>
      </c>
    </row>
    <row r="293" spans="4:4" x14ac:dyDescent="0.25">
      <c r="D293" s="141">
        <f>ROW()</f>
        <v>293</v>
      </c>
    </row>
    <row r="294" spans="4:4" x14ac:dyDescent="0.25">
      <c r="D294" s="141">
        <f>ROW()</f>
        <v>294</v>
      </c>
    </row>
    <row r="295" spans="4:4" x14ac:dyDescent="0.25">
      <c r="D295" s="141">
        <f>ROW()</f>
        <v>295</v>
      </c>
    </row>
    <row r="296" spans="4:4" x14ac:dyDescent="0.25">
      <c r="D296" s="141">
        <f>ROW()</f>
        <v>296</v>
      </c>
    </row>
    <row r="297" spans="4:4" x14ac:dyDescent="0.25">
      <c r="D297" s="141">
        <f>ROW()</f>
        <v>297</v>
      </c>
    </row>
    <row r="298" spans="4:4" x14ac:dyDescent="0.25">
      <c r="D298" s="141">
        <f>ROW()</f>
        <v>298</v>
      </c>
    </row>
    <row r="299" spans="4:4" x14ac:dyDescent="0.25">
      <c r="D299" s="141">
        <f>ROW()</f>
        <v>299</v>
      </c>
    </row>
    <row r="300" spans="4:4" x14ac:dyDescent="0.25">
      <c r="D300" s="141">
        <f>ROW()</f>
        <v>300</v>
      </c>
    </row>
  </sheetData>
  <sheetProtection formatColumns="0" formatRows="0" insertColumns="0" insertRows="0"/>
  <conditionalFormatting sqref="I21:I24">
    <cfRule type="expression" dxfId="91" priority="2">
      <formula>$F$20="Off"</formula>
    </cfRule>
  </conditionalFormatting>
  <conditionalFormatting sqref="I27:I29">
    <cfRule type="expression" dxfId="90" priority="1">
      <formula>$F$26="Off"</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5EA9732-EE7F-4180-9F49-9F93A03B3713}">
          <x14:formula1>
            <xm:f>inputs!$M$2:$M$43</xm:f>
          </x14:formula1>
          <xm:sqref>C3:C59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4BBD1-864C-471A-98F8-80CC51329DAE}">
  <sheetPr>
    <tabColor rgb="FF0070C0"/>
  </sheetPr>
  <dimension ref="A1:AA367"/>
  <sheetViews>
    <sheetView workbookViewId="0">
      <selection activeCell="D2" sqref="D2"/>
    </sheetView>
  </sheetViews>
  <sheetFormatPr defaultColWidth="9.140625" defaultRowHeight="15" x14ac:dyDescent="0.25"/>
  <cols>
    <col min="1" max="1" width="9.140625" style="99"/>
    <col min="2" max="2" width="28.85546875" style="99" bestFit="1" customWidth="1"/>
    <col min="3" max="3" width="27.42578125" style="99" bestFit="1" customWidth="1"/>
    <col min="4" max="4" width="28.28515625" style="99" bestFit="1" customWidth="1"/>
    <col min="5" max="18" width="9.140625" style="98"/>
    <col min="19" max="19" width="19.140625" style="1" hidden="1" customWidth="1"/>
    <col min="20" max="20" width="0" style="1" hidden="1" customWidth="1"/>
    <col min="21" max="21" width="12" style="1" hidden="1" customWidth="1"/>
    <col min="22" max="27" width="0" style="1" hidden="1" customWidth="1"/>
    <col min="28" max="16384" width="9.140625" style="98"/>
  </cols>
  <sheetData>
    <row r="1" spans="1:27" ht="15.75" thickBot="1" x14ac:dyDescent="0.3">
      <c r="A1" s="99" t="s">
        <v>40</v>
      </c>
      <c r="B1" s="99" t="s">
        <v>734</v>
      </c>
      <c r="C1" s="99" t="s">
        <v>717</v>
      </c>
      <c r="D1" s="99" t="s">
        <v>736</v>
      </c>
      <c r="S1" s="186" t="s">
        <v>719</v>
      </c>
      <c r="U1" s="150" t="s">
        <v>62</v>
      </c>
      <c r="W1" s="1" t="s">
        <v>760</v>
      </c>
      <c r="Z1" s="148" t="s">
        <v>762</v>
      </c>
      <c r="AA1" s="145" t="s">
        <v>761</v>
      </c>
    </row>
    <row r="2" spans="1:27" ht="15.75" thickBot="1" x14ac:dyDescent="0.3">
      <c r="A2" s="99">
        <v>0</v>
      </c>
      <c r="C2" s="3"/>
      <c r="E2" s="3"/>
      <c r="S2" s="186">
        <f>IFERROR(VLOOKUP(Surge_Predicted_Impact!$C$4,COVID19_DailyReportedData!$B$3:$D$366,2,FALSE),0)</f>
        <v>0</v>
      </c>
      <c r="U2" s="1" t="str">
        <f>IF(S2&gt;0,(S2-D2)*(S2-D2),"")</f>
        <v/>
      </c>
      <c r="W2" s="149">
        <f>SUM(U2:U154)</f>
        <v>0</v>
      </c>
      <c r="Z2" s="1">
        <f>COUNT(U2:U54)</f>
        <v>0</v>
      </c>
      <c r="AA2" s="151" t="str">
        <f>IFERROR(SQRT((W2/Z2)),"N/A")</f>
        <v>N/A</v>
      </c>
    </row>
    <row r="3" spans="1:27" x14ac:dyDescent="0.25">
      <c r="A3" s="99">
        <v>1</v>
      </c>
      <c r="C3" s="3"/>
      <c r="E3" s="3"/>
      <c r="S3" s="186">
        <f>IFERROR(VLOOKUP(Surge_Predicted_Impact!$C$4,COVID19_DailyReportedData!$B$3:$D$366,2,FALSE),0)</f>
        <v>0</v>
      </c>
      <c r="U3" s="1" t="str">
        <f t="shared" ref="U3:U66" si="0">IF(S3&gt;0,(S3-D3)*(S3-D3),"")</f>
        <v/>
      </c>
    </row>
    <row r="4" spans="1:27" x14ac:dyDescent="0.25">
      <c r="A4" s="99">
        <v>2</v>
      </c>
      <c r="C4" s="3"/>
      <c r="E4" s="3"/>
      <c r="S4" s="186">
        <f>IFERROR(VLOOKUP(Surge_Predicted_Impact!$C$4,COVID19_DailyReportedData!$B$3:$D$366,2,FALSE),0)</f>
        <v>0</v>
      </c>
      <c r="U4" s="1" t="str">
        <f t="shared" si="0"/>
        <v/>
      </c>
    </row>
    <row r="5" spans="1:27" x14ac:dyDescent="0.25">
      <c r="A5" s="99">
        <v>3</v>
      </c>
      <c r="C5" s="3"/>
      <c r="E5" s="3"/>
      <c r="S5" s="186">
        <f>IFERROR(VLOOKUP(Surge_Predicted_Impact!$C$4,COVID19_DailyReportedData!$B$3:$D$366,2,FALSE),0)</f>
        <v>0</v>
      </c>
      <c r="U5" s="1" t="str">
        <f t="shared" si="0"/>
        <v/>
      </c>
    </row>
    <row r="6" spans="1:27" x14ac:dyDescent="0.25">
      <c r="A6" s="99">
        <v>4</v>
      </c>
      <c r="C6" s="3"/>
      <c r="E6" s="3"/>
      <c r="S6" s="186">
        <f>IFERROR(VLOOKUP(Surge_Predicted_Impact!$C$4,COVID19_DailyReportedData!$B$3:$D$366,2,FALSE),0)</f>
        <v>0</v>
      </c>
      <c r="U6" s="1" t="str">
        <f t="shared" si="0"/>
        <v/>
      </c>
    </row>
    <row r="7" spans="1:27" x14ac:dyDescent="0.25">
      <c r="A7" s="99">
        <v>5</v>
      </c>
      <c r="C7" s="3"/>
      <c r="E7" s="3"/>
      <c r="S7" s="186">
        <f>IFERROR(VLOOKUP(Surge_Predicted_Impact!$C$4,COVID19_DailyReportedData!$B$3:$D$366,2,FALSE),0)</f>
        <v>0</v>
      </c>
      <c r="U7" s="1" t="str">
        <f t="shared" si="0"/>
        <v/>
      </c>
    </row>
    <row r="8" spans="1:27" x14ac:dyDescent="0.25">
      <c r="A8" s="99">
        <v>6</v>
      </c>
      <c r="C8" s="3"/>
      <c r="E8" s="3"/>
      <c r="S8" s="186">
        <f>IFERROR(VLOOKUP(Surge_Predicted_Impact!$C$4,COVID19_DailyReportedData!$B$3:$D$366,2,FALSE),0)</f>
        <v>0</v>
      </c>
      <c r="U8" s="1" t="str">
        <f t="shared" si="0"/>
        <v/>
      </c>
    </row>
    <row r="9" spans="1:27" x14ac:dyDescent="0.25">
      <c r="A9" s="99">
        <v>7</v>
      </c>
      <c r="C9" s="3"/>
      <c r="E9" s="3"/>
      <c r="S9" s="186">
        <f>IFERROR(VLOOKUP(Surge_Predicted_Impact!$C$4,COVID19_DailyReportedData!$B$3:$D$366,2,FALSE),0)</f>
        <v>0</v>
      </c>
      <c r="U9" s="1" t="str">
        <f t="shared" si="0"/>
        <v/>
      </c>
    </row>
    <row r="10" spans="1:27" x14ac:dyDescent="0.25">
      <c r="A10" s="99">
        <v>8</v>
      </c>
      <c r="C10" s="3"/>
      <c r="E10" s="3"/>
      <c r="S10" s="186">
        <f>IFERROR(VLOOKUP(Surge_Predicted_Impact!$C$4,COVID19_DailyReportedData!$B$3:$D$366,2,FALSE),0)</f>
        <v>0</v>
      </c>
      <c r="U10" s="1" t="str">
        <f t="shared" si="0"/>
        <v/>
      </c>
    </row>
    <row r="11" spans="1:27" x14ac:dyDescent="0.25">
      <c r="A11" s="99">
        <v>9</v>
      </c>
      <c r="C11" s="3"/>
      <c r="E11" s="3"/>
      <c r="S11" s="186">
        <f>IFERROR(VLOOKUP(Surge_Predicted_Impact!$C$4,COVID19_DailyReportedData!$B$3:$D$366,2,FALSE),0)</f>
        <v>0</v>
      </c>
      <c r="U11" s="1" t="str">
        <f t="shared" si="0"/>
        <v/>
      </c>
    </row>
    <row r="12" spans="1:27" x14ac:dyDescent="0.25">
      <c r="A12" s="99">
        <v>10</v>
      </c>
      <c r="C12" s="3"/>
      <c r="E12" s="3"/>
      <c r="S12" s="186">
        <f>IFERROR(VLOOKUP(Surge_Predicted_Impact!$C$4,COVID19_DailyReportedData!$B$3:$D$366,2,FALSE),0)</f>
        <v>0</v>
      </c>
      <c r="U12" s="1" t="str">
        <f t="shared" si="0"/>
        <v/>
      </c>
    </row>
    <row r="13" spans="1:27" x14ac:dyDescent="0.25">
      <c r="A13" s="99">
        <v>11</v>
      </c>
      <c r="C13" s="3"/>
      <c r="E13" s="3"/>
      <c r="S13" s="186">
        <f>IFERROR(VLOOKUP(Surge_Predicted_Impact!$C$4,COVID19_DailyReportedData!$B$3:$D$366,2,FALSE),0)</f>
        <v>0</v>
      </c>
      <c r="U13" s="1" t="str">
        <f t="shared" si="0"/>
        <v/>
      </c>
    </row>
    <row r="14" spans="1:27" x14ac:dyDescent="0.25">
      <c r="A14" s="99">
        <v>12</v>
      </c>
      <c r="C14" s="3"/>
      <c r="E14" s="3"/>
      <c r="S14" s="186">
        <f>IFERROR(VLOOKUP(Surge_Predicted_Impact!$C$4,COVID19_DailyReportedData!$B$3:$D$366,2,FALSE),0)</f>
        <v>0</v>
      </c>
      <c r="U14" s="1" t="str">
        <f t="shared" si="0"/>
        <v/>
      </c>
    </row>
    <row r="15" spans="1:27" x14ac:dyDescent="0.25">
      <c r="A15" s="99">
        <v>13</v>
      </c>
      <c r="C15" s="3"/>
      <c r="E15" s="3"/>
      <c r="S15" s="186">
        <f>IFERROR(VLOOKUP(Surge_Predicted_Impact!$C$4,COVID19_DailyReportedData!$B$3:$D$366,2,FALSE),0)</f>
        <v>0</v>
      </c>
      <c r="U15" s="1" t="str">
        <f t="shared" si="0"/>
        <v/>
      </c>
    </row>
    <row r="16" spans="1:27" x14ac:dyDescent="0.25">
      <c r="A16" s="99">
        <v>14</v>
      </c>
      <c r="C16" s="3"/>
      <c r="E16" s="3"/>
      <c r="S16" s="186">
        <f>IFERROR(VLOOKUP(Surge_Predicted_Impact!$C$4,COVID19_DailyReportedData!$B$3:$D$366,2,FALSE),0)</f>
        <v>0</v>
      </c>
      <c r="U16" s="1" t="str">
        <f t="shared" si="0"/>
        <v/>
      </c>
    </row>
    <row r="17" spans="1:21" x14ac:dyDescent="0.25">
      <c r="A17" s="99">
        <v>15</v>
      </c>
      <c r="C17" s="3"/>
      <c r="E17" s="3"/>
      <c r="S17" s="186">
        <f>IFERROR(VLOOKUP(Surge_Predicted_Impact!$C$4,COVID19_DailyReportedData!$B$3:$D$366,2,FALSE),0)</f>
        <v>0</v>
      </c>
      <c r="U17" s="1" t="str">
        <f t="shared" si="0"/>
        <v/>
      </c>
    </row>
    <row r="18" spans="1:21" x14ac:dyDescent="0.25">
      <c r="A18" s="99">
        <v>16</v>
      </c>
      <c r="C18" s="3"/>
      <c r="E18" s="3"/>
      <c r="S18" s="186">
        <f>IFERROR(VLOOKUP(Surge_Predicted_Impact!$C$4,COVID19_DailyReportedData!$B$3:$D$366,2,FALSE),0)</f>
        <v>0</v>
      </c>
      <c r="U18" s="1" t="str">
        <f t="shared" si="0"/>
        <v/>
      </c>
    </row>
    <row r="19" spans="1:21" x14ac:dyDescent="0.25">
      <c r="A19" s="99">
        <v>17</v>
      </c>
      <c r="C19" s="3"/>
      <c r="E19" s="3"/>
      <c r="S19" s="186">
        <f>IFERROR(VLOOKUP(Surge_Predicted_Impact!$C$4,COVID19_DailyReportedData!$B$3:$D$366,2,FALSE),0)</f>
        <v>0</v>
      </c>
      <c r="U19" s="1" t="str">
        <f t="shared" si="0"/>
        <v/>
      </c>
    </row>
    <row r="20" spans="1:21" x14ac:dyDescent="0.25">
      <c r="A20" s="99">
        <v>18</v>
      </c>
      <c r="C20" s="3"/>
      <c r="E20" s="3"/>
      <c r="S20" s="186">
        <f>IFERROR(VLOOKUP(Surge_Predicted_Impact!$C$4,COVID19_DailyReportedData!$B$3:$D$366,2,FALSE),0)</f>
        <v>0</v>
      </c>
      <c r="U20" s="1" t="str">
        <f t="shared" si="0"/>
        <v/>
      </c>
    </row>
    <row r="21" spans="1:21" x14ac:dyDescent="0.25">
      <c r="A21" s="99">
        <v>19</v>
      </c>
      <c r="C21" s="3"/>
      <c r="E21" s="3"/>
      <c r="S21" s="186">
        <f>IFERROR(VLOOKUP(Surge_Predicted_Impact!$C$4,COVID19_DailyReportedData!$B$3:$D$366,2,FALSE),0)</f>
        <v>0</v>
      </c>
      <c r="U21" s="1" t="str">
        <f t="shared" si="0"/>
        <v/>
      </c>
    </row>
    <row r="22" spans="1:21" x14ac:dyDescent="0.25">
      <c r="A22" s="99">
        <v>20</v>
      </c>
      <c r="C22" s="3"/>
      <c r="E22" s="3"/>
      <c r="S22" s="186">
        <f>IFERROR(VLOOKUP(Surge_Predicted_Impact!$C$4,COVID19_DailyReportedData!$B$3:$D$366,2,FALSE),0)</f>
        <v>0</v>
      </c>
      <c r="U22" s="1" t="str">
        <f t="shared" si="0"/>
        <v/>
      </c>
    </row>
    <row r="23" spans="1:21" x14ac:dyDescent="0.25">
      <c r="A23" s="99">
        <v>21</v>
      </c>
      <c r="C23" s="3"/>
      <c r="E23" s="3"/>
      <c r="S23" s="186">
        <f>IFERROR(VLOOKUP(Surge_Predicted_Impact!$C$4,COVID19_DailyReportedData!$B$3:$D$366,2,FALSE),0)</f>
        <v>0</v>
      </c>
      <c r="U23" s="1" t="str">
        <f t="shared" si="0"/>
        <v/>
      </c>
    </row>
    <row r="24" spans="1:21" x14ac:dyDescent="0.25">
      <c r="A24" s="99">
        <v>22</v>
      </c>
      <c r="C24" s="3"/>
      <c r="E24" s="3"/>
      <c r="S24" s="186">
        <f>IFERROR(VLOOKUP(Surge_Predicted_Impact!$C$4,COVID19_DailyReportedData!$B$3:$D$366,2,FALSE),0)</f>
        <v>0</v>
      </c>
      <c r="U24" s="1" t="str">
        <f t="shared" si="0"/>
        <v/>
      </c>
    </row>
    <row r="25" spans="1:21" x14ac:dyDescent="0.25">
      <c r="A25" s="99">
        <v>23</v>
      </c>
      <c r="C25" s="3"/>
      <c r="E25" s="3"/>
      <c r="S25" s="186">
        <f>IFERROR(VLOOKUP(Surge_Predicted_Impact!$C$4,COVID19_DailyReportedData!$B$3:$D$366,2,FALSE),0)</f>
        <v>0</v>
      </c>
      <c r="U25" s="1" t="str">
        <f t="shared" si="0"/>
        <v/>
      </c>
    </row>
    <row r="26" spans="1:21" x14ac:dyDescent="0.25">
      <c r="A26" s="99">
        <v>24</v>
      </c>
      <c r="C26" s="3"/>
      <c r="E26" s="3"/>
      <c r="S26" s="186">
        <f>IFERROR(VLOOKUP(Surge_Predicted_Impact!$C$4,COVID19_DailyReportedData!$B$3:$D$366,2,FALSE),0)</f>
        <v>0</v>
      </c>
      <c r="U26" s="1" t="str">
        <f t="shared" si="0"/>
        <v/>
      </c>
    </row>
    <row r="27" spans="1:21" x14ac:dyDescent="0.25">
      <c r="A27" s="99">
        <v>25</v>
      </c>
      <c r="C27" s="3"/>
      <c r="E27" s="3"/>
      <c r="S27" s="186">
        <f>IFERROR(VLOOKUP(Surge_Predicted_Impact!$C$4,COVID19_DailyReportedData!$B$3:$D$366,2,FALSE),0)</f>
        <v>0</v>
      </c>
      <c r="U27" s="1" t="str">
        <f t="shared" si="0"/>
        <v/>
      </c>
    </row>
    <row r="28" spans="1:21" x14ac:dyDescent="0.25">
      <c r="A28" s="99">
        <v>26</v>
      </c>
      <c r="C28" s="3"/>
      <c r="E28" s="3"/>
      <c r="S28" s="186">
        <f>IFERROR(VLOOKUP(Surge_Predicted_Impact!$C$4,COVID19_DailyReportedData!$B$3:$D$366,2,FALSE),0)</f>
        <v>0</v>
      </c>
      <c r="U28" s="1" t="str">
        <f t="shared" si="0"/>
        <v/>
      </c>
    </row>
    <row r="29" spans="1:21" x14ac:dyDescent="0.25">
      <c r="A29" s="99">
        <v>27</v>
      </c>
      <c r="C29" s="3"/>
      <c r="E29" s="3"/>
      <c r="S29" s="186">
        <f>IFERROR(VLOOKUP(Surge_Predicted_Impact!$C$4,COVID19_DailyReportedData!$B$3:$D$366,2,FALSE),0)</f>
        <v>0</v>
      </c>
      <c r="U29" s="1" t="str">
        <f t="shared" si="0"/>
        <v/>
      </c>
    </row>
    <row r="30" spans="1:21" x14ac:dyDescent="0.25">
      <c r="A30" s="99">
        <v>28</v>
      </c>
      <c r="C30" s="3"/>
      <c r="E30" s="3"/>
      <c r="S30" s="186">
        <f>IFERROR(VLOOKUP(Surge_Predicted_Impact!$C$4,COVID19_DailyReportedData!$B$3:$D$366,2,FALSE),0)</f>
        <v>0</v>
      </c>
      <c r="U30" s="1" t="str">
        <f t="shared" si="0"/>
        <v/>
      </c>
    </row>
    <row r="31" spans="1:21" x14ac:dyDescent="0.25">
      <c r="A31" s="99">
        <v>29</v>
      </c>
      <c r="C31" s="3"/>
      <c r="E31" s="3"/>
      <c r="S31" s="186">
        <f>IFERROR(VLOOKUP(Surge_Predicted_Impact!$C$4,COVID19_DailyReportedData!$B$3:$D$366,2,FALSE),0)</f>
        <v>0</v>
      </c>
      <c r="U31" s="1" t="str">
        <f t="shared" si="0"/>
        <v/>
      </c>
    </row>
    <row r="32" spans="1:21" x14ac:dyDescent="0.25">
      <c r="A32" s="99">
        <v>30</v>
      </c>
      <c r="C32" s="3"/>
      <c r="E32" s="3"/>
      <c r="S32" s="186">
        <f>IFERROR(VLOOKUP(Surge_Predicted_Impact!$C$4,COVID19_DailyReportedData!$B$3:$D$366,2,FALSE),0)</f>
        <v>0</v>
      </c>
      <c r="U32" s="1" t="str">
        <f t="shared" si="0"/>
        <v/>
      </c>
    </row>
    <row r="33" spans="1:21" x14ac:dyDescent="0.25">
      <c r="A33" s="99">
        <v>31</v>
      </c>
      <c r="C33" s="3"/>
      <c r="E33" s="3"/>
      <c r="S33" s="186">
        <f>IFERROR(VLOOKUP(Surge_Predicted_Impact!$C$4,COVID19_DailyReportedData!$B$3:$D$366,2,FALSE),0)</f>
        <v>0</v>
      </c>
      <c r="U33" s="1" t="str">
        <f t="shared" si="0"/>
        <v/>
      </c>
    </row>
    <row r="34" spans="1:21" x14ac:dyDescent="0.25">
      <c r="A34" s="99">
        <v>32</v>
      </c>
      <c r="C34" s="3"/>
      <c r="E34" s="3"/>
      <c r="S34" s="186">
        <f>IFERROR(VLOOKUP(Surge_Predicted_Impact!$C$4,COVID19_DailyReportedData!$B$3:$D$366,2,FALSE),0)</f>
        <v>0</v>
      </c>
      <c r="U34" s="1" t="str">
        <f t="shared" si="0"/>
        <v/>
      </c>
    </row>
    <row r="35" spans="1:21" x14ac:dyDescent="0.25">
      <c r="A35" s="99">
        <v>33</v>
      </c>
      <c r="C35" s="3"/>
      <c r="E35" s="3"/>
      <c r="S35" s="186">
        <f>IFERROR(VLOOKUP(Surge_Predicted_Impact!$C$4,COVID19_DailyReportedData!$B$3:$D$366,2,FALSE),0)</f>
        <v>0</v>
      </c>
      <c r="U35" s="1" t="str">
        <f t="shared" si="0"/>
        <v/>
      </c>
    </row>
    <row r="36" spans="1:21" x14ac:dyDescent="0.25">
      <c r="A36" s="99">
        <v>34</v>
      </c>
      <c r="C36" s="3"/>
      <c r="E36" s="3"/>
      <c r="S36" s="186">
        <f>IFERROR(VLOOKUP(Surge_Predicted_Impact!$C$4,COVID19_DailyReportedData!$B$3:$D$366,2,FALSE),0)</f>
        <v>0</v>
      </c>
      <c r="U36" s="1" t="str">
        <f t="shared" si="0"/>
        <v/>
      </c>
    </row>
    <row r="37" spans="1:21" x14ac:dyDescent="0.25">
      <c r="A37" s="99">
        <v>35</v>
      </c>
      <c r="C37" s="3"/>
      <c r="E37" s="3"/>
      <c r="S37" s="186">
        <f>IFERROR(VLOOKUP(Surge_Predicted_Impact!$C$4,COVID19_DailyReportedData!$B$3:$D$366,2,FALSE),0)</f>
        <v>0</v>
      </c>
      <c r="U37" s="1" t="str">
        <f t="shared" si="0"/>
        <v/>
      </c>
    </row>
    <row r="38" spans="1:21" x14ac:dyDescent="0.25">
      <c r="A38" s="99">
        <v>36</v>
      </c>
      <c r="C38" s="3"/>
      <c r="E38" s="3"/>
      <c r="S38" s="186">
        <f>IFERROR(VLOOKUP(Surge_Predicted_Impact!$C$4,COVID19_DailyReportedData!$B$3:$D$366,2,FALSE),0)</f>
        <v>0</v>
      </c>
      <c r="U38" s="1" t="str">
        <f t="shared" si="0"/>
        <v/>
      </c>
    </row>
    <row r="39" spans="1:21" x14ac:dyDescent="0.25">
      <c r="A39" s="99">
        <v>37</v>
      </c>
      <c r="C39" s="3"/>
      <c r="E39" s="3"/>
      <c r="S39" s="186">
        <f>IFERROR(VLOOKUP(Surge_Predicted_Impact!$C$4,COVID19_DailyReportedData!$B$3:$D$366,2,FALSE),0)</f>
        <v>0</v>
      </c>
      <c r="U39" s="1" t="str">
        <f t="shared" si="0"/>
        <v/>
      </c>
    </row>
    <row r="40" spans="1:21" x14ac:dyDescent="0.25">
      <c r="A40" s="99">
        <v>38</v>
      </c>
      <c r="C40" s="3"/>
      <c r="E40" s="3"/>
      <c r="S40" s="186">
        <f>IFERROR(VLOOKUP(Surge_Predicted_Impact!$C$4,COVID19_DailyReportedData!$B$3:$D$366,2,FALSE),0)</f>
        <v>0</v>
      </c>
      <c r="U40" s="1" t="str">
        <f t="shared" si="0"/>
        <v/>
      </c>
    </row>
    <row r="41" spans="1:21" x14ac:dyDescent="0.25">
      <c r="A41" s="99">
        <v>39</v>
      </c>
      <c r="C41" s="3"/>
      <c r="E41" s="3"/>
      <c r="S41" s="186">
        <f>IFERROR(VLOOKUP(Surge_Predicted_Impact!$C$4,COVID19_DailyReportedData!$B$3:$D$366,2,FALSE),0)</f>
        <v>0</v>
      </c>
      <c r="U41" s="1" t="str">
        <f t="shared" si="0"/>
        <v/>
      </c>
    </row>
    <row r="42" spans="1:21" x14ac:dyDescent="0.25">
      <c r="A42" s="99">
        <v>40</v>
      </c>
      <c r="C42" s="3"/>
      <c r="E42" s="3"/>
      <c r="S42" s="186">
        <f>IFERROR(VLOOKUP(Surge_Predicted_Impact!$C$4,COVID19_DailyReportedData!$B$3:$D$366,2,FALSE),0)</f>
        <v>0</v>
      </c>
      <c r="U42" s="1" t="str">
        <f t="shared" si="0"/>
        <v/>
      </c>
    </row>
    <row r="43" spans="1:21" x14ac:dyDescent="0.25">
      <c r="A43" s="99">
        <v>41</v>
      </c>
      <c r="C43" s="3"/>
      <c r="E43" s="3"/>
      <c r="S43" s="186">
        <f>IFERROR(VLOOKUP(Surge_Predicted_Impact!$C$4,COVID19_DailyReportedData!$B$3:$D$366,2,FALSE),0)</f>
        <v>0</v>
      </c>
      <c r="U43" s="1" t="str">
        <f t="shared" si="0"/>
        <v/>
      </c>
    </row>
    <row r="44" spans="1:21" x14ac:dyDescent="0.25">
      <c r="A44" s="99">
        <v>42</v>
      </c>
      <c r="C44" s="3"/>
      <c r="E44" s="3"/>
      <c r="S44" s="186">
        <f>IFERROR(VLOOKUP(Surge_Predicted_Impact!$C$4,COVID19_DailyReportedData!$B$3:$D$366,2,FALSE),0)</f>
        <v>0</v>
      </c>
      <c r="U44" s="1" t="str">
        <f t="shared" si="0"/>
        <v/>
      </c>
    </row>
    <row r="45" spans="1:21" x14ac:dyDescent="0.25">
      <c r="A45" s="99">
        <v>43</v>
      </c>
      <c r="C45" s="3"/>
      <c r="E45" s="3"/>
      <c r="S45" s="186">
        <f>IFERROR(VLOOKUP(Surge_Predicted_Impact!$C$4,COVID19_DailyReportedData!$B$3:$D$366,2,FALSE),0)</f>
        <v>0</v>
      </c>
      <c r="U45" s="1" t="str">
        <f t="shared" si="0"/>
        <v/>
      </c>
    </row>
    <row r="46" spans="1:21" x14ac:dyDescent="0.25">
      <c r="A46" s="99">
        <v>44</v>
      </c>
      <c r="C46" s="3"/>
      <c r="E46" s="3"/>
      <c r="S46" s="186">
        <f>IFERROR(VLOOKUP(Surge_Predicted_Impact!$C$4,COVID19_DailyReportedData!$B$3:$D$366,2,FALSE),0)</f>
        <v>0</v>
      </c>
      <c r="U46" s="1" t="str">
        <f t="shared" si="0"/>
        <v/>
      </c>
    </row>
    <row r="47" spans="1:21" x14ac:dyDescent="0.25">
      <c r="A47" s="99">
        <v>45</v>
      </c>
      <c r="C47" s="3"/>
      <c r="E47" s="3"/>
      <c r="S47" s="186">
        <f>IFERROR(VLOOKUP(Surge_Predicted_Impact!$C$4,COVID19_DailyReportedData!$B$3:$D$366,2,FALSE),0)</f>
        <v>0</v>
      </c>
      <c r="U47" s="1" t="str">
        <f t="shared" si="0"/>
        <v/>
      </c>
    </row>
    <row r="48" spans="1:21" x14ac:dyDescent="0.25">
      <c r="A48" s="99">
        <v>46</v>
      </c>
      <c r="C48" s="3"/>
      <c r="E48" s="3"/>
      <c r="S48" s="186">
        <f>IFERROR(VLOOKUP(Surge_Predicted_Impact!$C$4,COVID19_DailyReportedData!$B$3:$D$366,2,FALSE),0)</f>
        <v>0</v>
      </c>
      <c r="U48" s="1" t="str">
        <f t="shared" si="0"/>
        <v/>
      </c>
    </row>
    <row r="49" spans="1:21" x14ac:dyDescent="0.25">
      <c r="A49" s="99">
        <v>47</v>
      </c>
      <c r="C49" s="3"/>
      <c r="E49" s="3"/>
      <c r="S49" s="186">
        <f>IFERROR(VLOOKUP(Surge_Predicted_Impact!$C$4,COVID19_DailyReportedData!$B$3:$D$366,2,FALSE),0)</f>
        <v>0</v>
      </c>
      <c r="U49" s="1" t="str">
        <f t="shared" si="0"/>
        <v/>
      </c>
    </row>
    <row r="50" spans="1:21" x14ac:dyDescent="0.25">
      <c r="A50" s="99">
        <v>48</v>
      </c>
      <c r="C50" s="3"/>
      <c r="E50" s="3"/>
      <c r="S50" s="186">
        <f>IFERROR(VLOOKUP(Surge_Predicted_Impact!$C$4,COVID19_DailyReportedData!$B$3:$D$366,2,FALSE),0)</f>
        <v>0</v>
      </c>
      <c r="U50" s="1" t="str">
        <f t="shared" si="0"/>
        <v/>
      </c>
    </row>
    <row r="51" spans="1:21" x14ac:dyDescent="0.25">
      <c r="A51" s="99">
        <v>49</v>
      </c>
      <c r="C51" s="3"/>
      <c r="E51" s="3"/>
      <c r="S51" s="186">
        <f>IFERROR(VLOOKUP(Surge_Predicted_Impact!$C$4,COVID19_DailyReportedData!$B$3:$D$366,2,FALSE),0)</f>
        <v>0</v>
      </c>
      <c r="U51" s="1" t="str">
        <f t="shared" si="0"/>
        <v/>
      </c>
    </row>
    <row r="52" spans="1:21" x14ac:dyDescent="0.25">
      <c r="A52" s="99">
        <v>50</v>
      </c>
      <c r="C52" s="3"/>
      <c r="E52" s="3"/>
      <c r="S52" s="186">
        <f>IFERROR(VLOOKUP(Surge_Predicted_Impact!$C$4,COVID19_DailyReportedData!$B$3:$D$366,2,FALSE),0)</f>
        <v>0</v>
      </c>
      <c r="U52" s="1" t="str">
        <f t="shared" si="0"/>
        <v/>
      </c>
    </row>
    <row r="53" spans="1:21" x14ac:dyDescent="0.25">
      <c r="A53" s="99">
        <v>51</v>
      </c>
      <c r="C53" s="3"/>
      <c r="E53" s="3"/>
      <c r="S53" s="186">
        <f>IFERROR(VLOOKUP(Surge_Predicted_Impact!$C$4,COVID19_DailyReportedData!$B$3:$D$366,2,FALSE),0)</f>
        <v>0</v>
      </c>
      <c r="U53" s="1" t="str">
        <f t="shared" si="0"/>
        <v/>
      </c>
    </row>
    <row r="54" spans="1:21" x14ac:dyDescent="0.25">
      <c r="A54" s="99">
        <v>52</v>
      </c>
      <c r="C54" s="3"/>
      <c r="E54" s="3"/>
      <c r="S54" s="186">
        <f>IFERROR(VLOOKUP(Surge_Predicted_Impact!$C$4,COVID19_DailyReportedData!$B$3:$D$366,2,FALSE),0)</f>
        <v>0</v>
      </c>
      <c r="U54" s="1" t="str">
        <f t="shared" si="0"/>
        <v/>
      </c>
    </row>
    <row r="55" spans="1:21" x14ac:dyDescent="0.25">
      <c r="A55" s="99">
        <v>53</v>
      </c>
      <c r="C55" s="3"/>
      <c r="E55" s="3"/>
      <c r="S55" s="186">
        <f>IFERROR(VLOOKUP(Surge_Predicted_Impact!$C$4,COVID19_DailyReportedData!$B$3:$D$366,2,FALSE),0)</f>
        <v>0</v>
      </c>
      <c r="U55" s="1" t="str">
        <f t="shared" si="0"/>
        <v/>
      </c>
    </row>
    <row r="56" spans="1:21" x14ac:dyDescent="0.25">
      <c r="A56" s="99">
        <v>54</v>
      </c>
      <c r="C56" s="3"/>
      <c r="E56" s="3"/>
      <c r="S56" s="186">
        <f>IFERROR(VLOOKUP(Surge_Predicted_Impact!$C$4,COVID19_DailyReportedData!$B$3:$D$366,2,FALSE),0)</f>
        <v>0</v>
      </c>
      <c r="U56" s="1" t="str">
        <f t="shared" si="0"/>
        <v/>
      </c>
    </row>
    <row r="57" spans="1:21" x14ac:dyDescent="0.25">
      <c r="A57" s="99">
        <v>55</v>
      </c>
      <c r="C57" s="3"/>
      <c r="E57" s="3"/>
      <c r="S57" s="186">
        <f>IFERROR(VLOOKUP(Surge_Predicted_Impact!$C$4,COVID19_DailyReportedData!$B$3:$D$366,2,FALSE),0)</f>
        <v>0</v>
      </c>
      <c r="U57" s="1" t="str">
        <f t="shared" si="0"/>
        <v/>
      </c>
    </row>
    <row r="58" spans="1:21" x14ac:dyDescent="0.25">
      <c r="A58" s="99">
        <v>56</v>
      </c>
      <c r="C58" s="3"/>
      <c r="E58" s="3"/>
      <c r="S58" s="186">
        <f>IFERROR(VLOOKUP(Surge_Predicted_Impact!$C$4,COVID19_DailyReportedData!$B$3:$D$366,2,FALSE),0)</f>
        <v>0</v>
      </c>
      <c r="U58" s="1" t="str">
        <f t="shared" si="0"/>
        <v/>
      </c>
    </row>
    <row r="59" spans="1:21" x14ac:dyDescent="0.25">
      <c r="A59" s="99">
        <v>57</v>
      </c>
      <c r="C59" s="3"/>
      <c r="E59" s="3"/>
      <c r="S59" s="186">
        <f>IFERROR(VLOOKUP(Surge_Predicted_Impact!$C$4,COVID19_DailyReportedData!$B$3:$D$366,2,FALSE),0)</f>
        <v>0</v>
      </c>
      <c r="U59" s="1" t="str">
        <f t="shared" si="0"/>
        <v/>
      </c>
    </row>
    <row r="60" spans="1:21" x14ac:dyDescent="0.25">
      <c r="A60" s="99">
        <v>58</v>
      </c>
      <c r="C60" s="3"/>
      <c r="E60" s="3"/>
      <c r="S60" s="186">
        <f>IFERROR(VLOOKUP(Surge_Predicted_Impact!$C$4,COVID19_DailyReportedData!$B$3:$D$366,2,FALSE),0)</f>
        <v>0</v>
      </c>
      <c r="U60" s="1" t="str">
        <f t="shared" si="0"/>
        <v/>
      </c>
    </row>
    <row r="61" spans="1:21" x14ac:dyDescent="0.25">
      <c r="A61" s="99">
        <v>59</v>
      </c>
      <c r="C61" s="3"/>
      <c r="E61" s="3"/>
      <c r="S61" s="186">
        <f>IFERROR(VLOOKUP(Surge_Predicted_Impact!$C$4,COVID19_DailyReportedData!$B$3:$D$366,2,FALSE),0)</f>
        <v>0</v>
      </c>
      <c r="U61" s="1" t="str">
        <f t="shared" si="0"/>
        <v/>
      </c>
    </row>
    <row r="62" spans="1:21" x14ac:dyDescent="0.25">
      <c r="A62" s="99">
        <v>60</v>
      </c>
      <c r="C62" s="3"/>
      <c r="E62" s="3"/>
      <c r="S62" s="186">
        <f>IFERROR(VLOOKUP(Surge_Predicted_Impact!$C$4,COVID19_DailyReportedData!$B$3:$D$366,2,FALSE),0)</f>
        <v>0</v>
      </c>
      <c r="U62" s="1" t="str">
        <f t="shared" si="0"/>
        <v/>
      </c>
    </row>
    <row r="63" spans="1:21" x14ac:dyDescent="0.25">
      <c r="A63" s="99">
        <v>61</v>
      </c>
      <c r="C63" s="3"/>
      <c r="E63" s="3"/>
      <c r="S63" s="186">
        <f>IFERROR(VLOOKUP(Surge_Predicted_Impact!$C$4,COVID19_DailyReportedData!$B$3:$D$366,2,FALSE),0)</f>
        <v>0</v>
      </c>
      <c r="U63" s="1" t="str">
        <f t="shared" si="0"/>
        <v/>
      </c>
    </row>
    <row r="64" spans="1:21" x14ac:dyDescent="0.25">
      <c r="A64" s="99">
        <v>62</v>
      </c>
      <c r="C64" s="3"/>
      <c r="E64" s="3"/>
      <c r="S64" s="186">
        <f>IFERROR(VLOOKUP(Surge_Predicted_Impact!$C$4,COVID19_DailyReportedData!$B$3:$D$366,2,FALSE),0)</f>
        <v>0</v>
      </c>
      <c r="U64" s="1" t="str">
        <f t="shared" si="0"/>
        <v/>
      </c>
    </row>
    <row r="65" spans="1:21" x14ac:dyDescent="0.25">
      <c r="A65" s="99">
        <v>63</v>
      </c>
      <c r="C65" s="3"/>
      <c r="E65" s="3"/>
      <c r="S65" s="186">
        <f>IFERROR(VLOOKUP(Surge_Predicted_Impact!$C$4,COVID19_DailyReportedData!$B$3:$D$366,2,FALSE),0)</f>
        <v>0</v>
      </c>
      <c r="U65" s="1" t="str">
        <f t="shared" si="0"/>
        <v/>
      </c>
    </row>
    <row r="66" spans="1:21" x14ac:dyDescent="0.25">
      <c r="A66" s="99">
        <v>64</v>
      </c>
      <c r="C66" s="3"/>
      <c r="E66" s="3"/>
      <c r="S66" s="186">
        <f>IFERROR(VLOOKUP(Surge_Predicted_Impact!$C$4,COVID19_DailyReportedData!$B$3:$D$366,2,FALSE),0)</f>
        <v>0</v>
      </c>
      <c r="U66" s="1" t="str">
        <f t="shared" si="0"/>
        <v/>
      </c>
    </row>
    <row r="67" spans="1:21" x14ac:dyDescent="0.25">
      <c r="A67" s="99">
        <v>65</v>
      </c>
      <c r="C67" s="3"/>
      <c r="E67" s="3"/>
      <c r="S67" s="186">
        <f>IFERROR(VLOOKUP(Surge_Predicted_Impact!$C$4,COVID19_DailyReportedData!$B$3:$D$366,2,FALSE),0)</f>
        <v>0</v>
      </c>
      <c r="U67" s="1" t="str">
        <f t="shared" ref="U67:U130" si="1">IF(S67&gt;0,(S67-D67)*(S67-D67),"")</f>
        <v/>
      </c>
    </row>
    <row r="68" spans="1:21" x14ac:dyDescent="0.25">
      <c r="A68" s="99">
        <v>66</v>
      </c>
      <c r="C68" s="3"/>
      <c r="E68" s="3"/>
      <c r="S68" s="186">
        <f>IFERROR(VLOOKUP(Surge_Predicted_Impact!$C$4,COVID19_DailyReportedData!$B$3:$D$366,2,FALSE),0)</f>
        <v>0</v>
      </c>
      <c r="U68" s="1" t="str">
        <f t="shared" si="1"/>
        <v/>
      </c>
    </row>
    <row r="69" spans="1:21" x14ac:dyDescent="0.25">
      <c r="A69" s="99">
        <v>67</v>
      </c>
      <c r="C69" s="3"/>
      <c r="E69" s="3"/>
      <c r="S69" s="186">
        <f>IFERROR(VLOOKUP(Surge_Predicted_Impact!$C$4,COVID19_DailyReportedData!$B$3:$D$366,2,FALSE),0)</f>
        <v>0</v>
      </c>
      <c r="U69" s="1" t="str">
        <f t="shared" si="1"/>
        <v/>
      </c>
    </row>
    <row r="70" spans="1:21" x14ac:dyDescent="0.25">
      <c r="A70" s="99">
        <v>68</v>
      </c>
      <c r="C70" s="3"/>
      <c r="E70" s="3"/>
      <c r="S70" s="186">
        <f>IFERROR(VLOOKUP(Surge_Predicted_Impact!$C$4,COVID19_DailyReportedData!$B$3:$D$366,2,FALSE),0)</f>
        <v>0</v>
      </c>
      <c r="U70" s="1" t="str">
        <f t="shared" si="1"/>
        <v/>
      </c>
    </row>
    <row r="71" spans="1:21" x14ac:dyDescent="0.25">
      <c r="A71" s="99">
        <v>69</v>
      </c>
      <c r="C71" s="3"/>
      <c r="E71" s="3"/>
      <c r="S71" s="186">
        <f>IFERROR(VLOOKUP(Surge_Predicted_Impact!$C$4,COVID19_DailyReportedData!$B$3:$D$366,2,FALSE),0)</f>
        <v>0</v>
      </c>
      <c r="U71" s="1" t="str">
        <f t="shared" si="1"/>
        <v/>
      </c>
    </row>
    <row r="72" spans="1:21" x14ac:dyDescent="0.25">
      <c r="A72" s="99">
        <v>70</v>
      </c>
      <c r="C72" s="3"/>
      <c r="E72" s="3"/>
      <c r="S72" s="186">
        <f>IFERROR(VLOOKUP(Surge_Predicted_Impact!$C$4,COVID19_DailyReportedData!$B$3:$D$366,2,FALSE),0)</f>
        <v>0</v>
      </c>
      <c r="U72" s="1" t="str">
        <f t="shared" si="1"/>
        <v/>
      </c>
    </row>
    <row r="73" spans="1:21" x14ac:dyDescent="0.25">
      <c r="A73" s="99">
        <v>71</v>
      </c>
      <c r="C73" s="3"/>
      <c r="E73" s="3"/>
      <c r="S73" s="186">
        <f>IFERROR(VLOOKUP(Surge_Predicted_Impact!$C$4,COVID19_DailyReportedData!$B$3:$D$366,2,FALSE),0)</f>
        <v>0</v>
      </c>
      <c r="U73" s="1" t="str">
        <f t="shared" si="1"/>
        <v/>
      </c>
    </row>
    <row r="74" spans="1:21" x14ac:dyDescent="0.25">
      <c r="A74" s="99">
        <v>72</v>
      </c>
      <c r="C74" s="3"/>
      <c r="E74" s="3"/>
      <c r="S74" s="186">
        <f>IFERROR(VLOOKUP(Surge_Predicted_Impact!$C$4,COVID19_DailyReportedData!$B$3:$D$366,2,FALSE),0)</f>
        <v>0</v>
      </c>
      <c r="U74" s="1" t="str">
        <f t="shared" si="1"/>
        <v/>
      </c>
    </row>
    <row r="75" spans="1:21" x14ac:dyDescent="0.25">
      <c r="A75" s="99">
        <v>73</v>
      </c>
      <c r="C75" s="3"/>
      <c r="E75" s="3"/>
      <c r="S75" s="186">
        <f>IFERROR(VLOOKUP(Surge_Predicted_Impact!$C$4,COVID19_DailyReportedData!$B$3:$D$366,2,FALSE),0)</f>
        <v>0</v>
      </c>
      <c r="U75" s="1" t="str">
        <f t="shared" si="1"/>
        <v/>
      </c>
    </row>
    <row r="76" spans="1:21" x14ac:dyDescent="0.25">
      <c r="A76" s="99">
        <v>74</v>
      </c>
      <c r="C76" s="3"/>
      <c r="E76" s="3"/>
      <c r="S76" s="186">
        <f>IFERROR(VLOOKUP(Surge_Predicted_Impact!$C$4,COVID19_DailyReportedData!$B$3:$D$366,2,FALSE),0)</f>
        <v>0</v>
      </c>
      <c r="U76" s="1" t="str">
        <f t="shared" si="1"/>
        <v/>
      </c>
    </row>
    <row r="77" spans="1:21" x14ac:dyDescent="0.25">
      <c r="A77" s="99">
        <v>75</v>
      </c>
      <c r="C77" s="3"/>
      <c r="E77" s="3"/>
      <c r="S77" s="186">
        <f>IFERROR(VLOOKUP(Surge_Predicted_Impact!$C$4,COVID19_DailyReportedData!$B$3:$D$366,2,FALSE),0)</f>
        <v>0</v>
      </c>
      <c r="U77" s="1" t="str">
        <f t="shared" si="1"/>
        <v/>
      </c>
    </row>
    <row r="78" spans="1:21" x14ac:dyDescent="0.25">
      <c r="A78" s="99">
        <v>76</v>
      </c>
      <c r="C78" s="3"/>
      <c r="E78" s="3"/>
      <c r="S78" s="186">
        <f>IFERROR(VLOOKUP(Surge_Predicted_Impact!$C$4,COVID19_DailyReportedData!$B$3:$D$366,2,FALSE),0)</f>
        <v>0</v>
      </c>
      <c r="U78" s="1" t="str">
        <f t="shared" si="1"/>
        <v/>
      </c>
    </row>
    <row r="79" spans="1:21" x14ac:dyDescent="0.25">
      <c r="A79" s="99">
        <v>77</v>
      </c>
      <c r="C79" s="3"/>
      <c r="E79" s="3"/>
      <c r="S79" s="186">
        <f>IFERROR(VLOOKUP(Surge_Predicted_Impact!$C$4,COVID19_DailyReportedData!$B$3:$D$366,2,FALSE),0)</f>
        <v>0</v>
      </c>
      <c r="U79" s="1" t="str">
        <f t="shared" si="1"/>
        <v/>
      </c>
    </row>
    <row r="80" spans="1:21" x14ac:dyDescent="0.25">
      <c r="A80" s="99">
        <v>78</v>
      </c>
      <c r="C80" s="3"/>
      <c r="E80" s="3"/>
      <c r="S80" s="186">
        <f>IFERROR(VLOOKUP(Surge_Predicted_Impact!$C$4,COVID19_DailyReportedData!$B$3:$D$366,2,FALSE),0)</f>
        <v>0</v>
      </c>
      <c r="U80" s="1" t="str">
        <f t="shared" si="1"/>
        <v/>
      </c>
    </row>
    <row r="81" spans="1:21" x14ac:dyDescent="0.25">
      <c r="A81" s="99">
        <v>79</v>
      </c>
      <c r="C81" s="3"/>
      <c r="E81" s="3"/>
      <c r="S81" s="186">
        <f>IFERROR(VLOOKUP(Surge_Predicted_Impact!$C$4,COVID19_DailyReportedData!$B$3:$D$366,2,FALSE),0)</f>
        <v>0</v>
      </c>
      <c r="U81" s="1" t="str">
        <f t="shared" si="1"/>
        <v/>
      </c>
    </row>
    <row r="82" spans="1:21" x14ac:dyDescent="0.25">
      <c r="A82" s="99">
        <v>80</v>
      </c>
      <c r="C82" s="3"/>
      <c r="E82" s="3"/>
      <c r="S82" s="186">
        <f>IFERROR(VLOOKUP(Surge_Predicted_Impact!$C$4,COVID19_DailyReportedData!$B$3:$D$366,2,FALSE),0)</f>
        <v>0</v>
      </c>
      <c r="U82" s="1" t="str">
        <f t="shared" si="1"/>
        <v/>
      </c>
    </row>
    <row r="83" spans="1:21" x14ac:dyDescent="0.25">
      <c r="A83" s="99">
        <v>81</v>
      </c>
      <c r="C83" s="3"/>
      <c r="E83" s="3"/>
      <c r="S83" s="186">
        <f>IFERROR(VLOOKUP(Surge_Predicted_Impact!$C$4,COVID19_DailyReportedData!$B$3:$D$366,2,FALSE),0)</f>
        <v>0</v>
      </c>
      <c r="U83" s="1" t="str">
        <f t="shared" si="1"/>
        <v/>
      </c>
    </row>
    <row r="84" spans="1:21" x14ac:dyDescent="0.25">
      <c r="A84" s="99">
        <v>82</v>
      </c>
      <c r="C84" s="3"/>
      <c r="E84" s="3"/>
      <c r="S84" s="186">
        <f>IFERROR(VLOOKUP(Surge_Predicted_Impact!$C$4,COVID19_DailyReportedData!$B$3:$D$366,2,FALSE),0)</f>
        <v>0</v>
      </c>
      <c r="U84" s="1" t="str">
        <f t="shared" si="1"/>
        <v/>
      </c>
    </row>
    <row r="85" spans="1:21" x14ac:dyDescent="0.25">
      <c r="A85" s="99">
        <v>83</v>
      </c>
      <c r="C85" s="3"/>
      <c r="E85" s="3"/>
      <c r="S85" s="186">
        <f>IFERROR(VLOOKUP(Surge_Predicted_Impact!$C$4,COVID19_DailyReportedData!$B$3:$D$366,2,FALSE),0)</f>
        <v>0</v>
      </c>
      <c r="U85" s="1" t="str">
        <f t="shared" si="1"/>
        <v/>
      </c>
    </row>
    <row r="86" spans="1:21" x14ac:dyDescent="0.25">
      <c r="A86" s="99">
        <v>84</v>
      </c>
      <c r="C86" s="3"/>
      <c r="E86" s="3"/>
      <c r="S86" s="186">
        <f>IFERROR(VLOOKUP(Surge_Predicted_Impact!$C$4,COVID19_DailyReportedData!$B$3:$D$366,2,FALSE),0)</f>
        <v>0</v>
      </c>
      <c r="U86" s="1" t="str">
        <f t="shared" si="1"/>
        <v/>
      </c>
    </row>
    <row r="87" spans="1:21" x14ac:dyDescent="0.25">
      <c r="A87" s="99">
        <v>85</v>
      </c>
      <c r="C87" s="3"/>
      <c r="E87" s="3"/>
      <c r="S87" s="186">
        <f>IFERROR(VLOOKUP(Surge_Predicted_Impact!$C$4,COVID19_DailyReportedData!$B$3:$D$366,2,FALSE),0)</f>
        <v>0</v>
      </c>
      <c r="U87" s="1" t="str">
        <f t="shared" si="1"/>
        <v/>
      </c>
    </row>
    <row r="88" spans="1:21" x14ac:dyDescent="0.25">
      <c r="A88" s="99">
        <v>86</v>
      </c>
      <c r="C88" s="3"/>
      <c r="E88" s="3"/>
      <c r="S88" s="186">
        <f>IFERROR(VLOOKUP(Surge_Predicted_Impact!$C$4,COVID19_DailyReportedData!$B$3:$D$366,2,FALSE),0)</f>
        <v>0</v>
      </c>
      <c r="U88" s="1" t="str">
        <f t="shared" si="1"/>
        <v/>
      </c>
    </row>
    <row r="89" spans="1:21" x14ac:dyDescent="0.25">
      <c r="A89" s="99">
        <v>87</v>
      </c>
      <c r="C89" s="3"/>
      <c r="E89" s="3"/>
      <c r="S89" s="186">
        <f>IFERROR(VLOOKUP(Surge_Predicted_Impact!$C$4,COVID19_DailyReportedData!$B$3:$D$366,2,FALSE),0)</f>
        <v>0</v>
      </c>
      <c r="U89" s="1" t="str">
        <f t="shared" si="1"/>
        <v/>
      </c>
    </row>
    <row r="90" spans="1:21" x14ac:dyDescent="0.25">
      <c r="A90" s="99">
        <v>88</v>
      </c>
      <c r="C90" s="3"/>
      <c r="E90" s="3"/>
      <c r="S90" s="186">
        <f>IFERROR(VLOOKUP(Surge_Predicted_Impact!$C$4,COVID19_DailyReportedData!$B$3:$D$366,2,FALSE),0)</f>
        <v>0</v>
      </c>
      <c r="U90" s="1" t="str">
        <f t="shared" si="1"/>
        <v/>
      </c>
    </row>
    <row r="91" spans="1:21" x14ac:dyDescent="0.25">
      <c r="A91" s="99">
        <v>89</v>
      </c>
      <c r="C91" s="3"/>
      <c r="E91" s="3"/>
      <c r="S91" s="186">
        <f>IFERROR(VLOOKUP(Surge_Predicted_Impact!$C$4,COVID19_DailyReportedData!$B$3:$D$366,2,FALSE),0)</f>
        <v>0</v>
      </c>
      <c r="U91" s="1" t="str">
        <f t="shared" si="1"/>
        <v/>
      </c>
    </row>
    <row r="92" spans="1:21" x14ac:dyDescent="0.25">
      <c r="A92" s="99">
        <v>90</v>
      </c>
      <c r="C92" s="3"/>
      <c r="E92" s="3"/>
      <c r="S92" s="186">
        <f>IFERROR(VLOOKUP(Surge_Predicted_Impact!$C$4,COVID19_DailyReportedData!$B$3:$D$366,2,FALSE),0)</f>
        <v>0</v>
      </c>
      <c r="U92" s="1" t="str">
        <f t="shared" si="1"/>
        <v/>
      </c>
    </row>
    <row r="93" spans="1:21" x14ac:dyDescent="0.25">
      <c r="A93" s="99">
        <v>91</v>
      </c>
      <c r="C93" s="3"/>
      <c r="E93" s="3"/>
      <c r="S93" s="186">
        <f>IFERROR(VLOOKUP(Surge_Predicted_Impact!$C$4,COVID19_DailyReportedData!$B$3:$D$366,2,FALSE),0)</f>
        <v>0</v>
      </c>
      <c r="U93" s="1" t="str">
        <f t="shared" si="1"/>
        <v/>
      </c>
    </row>
    <row r="94" spans="1:21" x14ac:dyDescent="0.25">
      <c r="A94" s="99">
        <v>92</v>
      </c>
      <c r="C94" s="3"/>
      <c r="E94" s="3"/>
      <c r="S94" s="186">
        <f>IFERROR(VLOOKUP(Surge_Predicted_Impact!$C$4,COVID19_DailyReportedData!$B$3:$D$366,2,FALSE),0)</f>
        <v>0</v>
      </c>
      <c r="U94" s="1" t="str">
        <f t="shared" si="1"/>
        <v/>
      </c>
    </row>
    <row r="95" spans="1:21" x14ac:dyDescent="0.25">
      <c r="A95" s="99">
        <v>93</v>
      </c>
      <c r="C95" s="3"/>
      <c r="E95" s="3"/>
      <c r="S95" s="186">
        <f>IFERROR(VLOOKUP(Surge_Predicted_Impact!$C$4,COVID19_DailyReportedData!$B$3:$D$366,2,FALSE),0)</f>
        <v>0</v>
      </c>
      <c r="U95" s="1" t="str">
        <f t="shared" si="1"/>
        <v/>
      </c>
    </row>
    <row r="96" spans="1:21" x14ac:dyDescent="0.25">
      <c r="A96" s="99">
        <v>94</v>
      </c>
      <c r="C96" s="3"/>
      <c r="E96" s="3"/>
      <c r="S96" s="186">
        <f>IFERROR(VLOOKUP(Surge_Predicted_Impact!$C$4,COVID19_DailyReportedData!$B$3:$D$366,2,FALSE),0)</f>
        <v>0</v>
      </c>
      <c r="U96" s="1" t="str">
        <f t="shared" si="1"/>
        <v/>
      </c>
    </row>
    <row r="97" spans="1:21" x14ac:dyDescent="0.25">
      <c r="A97" s="99">
        <v>95</v>
      </c>
      <c r="C97" s="3"/>
      <c r="E97" s="3"/>
      <c r="S97" s="186">
        <f>IFERROR(VLOOKUP(Surge_Predicted_Impact!$C$4,COVID19_DailyReportedData!$B$3:$D$366,2,FALSE),0)</f>
        <v>0</v>
      </c>
      <c r="U97" s="1" t="str">
        <f t="shared" si="1"/>
        <v/>
      </c>
    </row>
    <row r="98" spans="1:21" x14ac:dyDescent="0.25">
      <c r="A98" s="99">
        <v>96</v>
      </c>
      <c r="C98" s="3"/>
      <c r="E98" s="3"/>
      <c r="S98" s="186">
        <f>IFERROR(VLOOKUP(Surge_Predicted_Impact!$C$4,COVID19_DailyReportedData!$B$3:$D$366,2,FALSE),0)</f>
        <v>0</v>
      </c>
      <c r="U98" s="1" t="str">
        <f t="shared" si="1"/>
        <v/>
      </c>
    </row>
    <row r="99" spans="1:21" x14ac:dyDescent="0.25">
      <c r="A99" s="99">
        <v>97</v>
      </c>
      <c r="C99" s="3"/>
      <c r="E99" s="3"/>
      <c r="S99" s="186">
        <f>IFERROR(VLOOKUP(Surge_Predicted_Impact!$C$4,COVID19_DailyReportedData!$B$3:$D$366,2,FALSE),0)</f>
        <v>0</v>
      </c>
      <c r="U99" s="1" t="str">
        <f t="shared" si="1"/>
        <v/>
      </c>
    </row>
    <row r="100" spans="1:21" x14ac:dyDescent="0.25">
      <c r="A100" s="99">
        <v>98</v>
      </c>
      <c r="C100" s="3"/>
      <c r="E100" s="3"/>
      <c r="S100" s="186">
        <f>IFERROR(VLOOKUP(Surge_Predicted_Impact!$C$4,COVID19_DailyReportedData!$B$3:$D$366,2,FALSE),0)</f>
        <v>0</v>
      </c>
      <c r="U100" s="1" t="str">
        <f t="shared" si="1"/>
        <v/>
      </c>
    </row>
    <row r="101" spans="1:21" x14ac:dyDescent="0.25">
      <c r="A101" s="99">
        <v>99</v>
      </c>
      <c r="C101" s="3"/>
      <c r="E101" s="3"/>
      <c r="S101" s="186">
        <f>IFERROR(VLOOKUP(Surge_Predicted_Impact!$C$4,COVID19_DailyReportedData!$B$3:$D$366,2,FALSE),0)</f>
        <v>0</v>
      </c>
      <c r="U101" s="1" t="str">
        <f t="shared" si="1"/>
        <v/>
      </c>
    </row>
    <row r="102" spans="1:21" x14ac:dyDescent="0.25">
      <c r="A102" s="99">
        <v>100</v>
      </c>
      <c r="C102" s="3"/>
      <c r="E102" s="3"/>
      <c r="S102" s="186">
        <f>IFERROR(VLOOKUP(Surge_Predicted_Impact!$C$4,COVID19_DailyReportedData!$B$3:$D$366,2,FALSE),0)</f>
        <v>0</v>
      </c>
      <c r="U102" s="1" t="str">
        <f t="shared" si="1"/>
        <v/>
      </c>
    </row>
    <row r="103" spans="1:21" x14ac:dyDescent="0.25">
      <c r="A103" s="99">
        <v>101</v>
      </c>
      <c r="C103" s="3"/>
      <c r="E103" s="3"/>
      <c r="S103" s="186">
        <f>IFERROR(VLOOKUP(Surge_Predicted_Impact!$C$4,COVID19_DailyReportedData!$B$3:$D$366,2,FALSE),0)</f>
        <v>0</v>
      </c>
      <c r="U103" s="1" t="str">
        <f t="shared" si="1"/>
        <v/>
      </c>
    </row>
    <row r="104" spans="1:21" x14ac:dyDescent="0.25">
      <c r="A104" s="99">
        <v>102</v>
      </c>
      <c r="C104" s="3"/>
      <c r="E104" s="3"/>
      <c r="S104" s="186">
        <f>IFERROR(VLOOKUP(Surge_Predicted_Impact!$C$4,COVID19_DailyReportedData!$B$3:$D$366,2,FALSE),0)</f>
        <v>0</v>
      </c>
      <c r="U104" s="1" t="str">
        <f t="shared" si="1"/>
        <v/>
      </c>
    </row>
    <row r="105" spans="1:21" x14ac:dyDescent="0.25">
      <c r="A105" s="99">
        <v>103</v>
      </c>
      <c r="C105" s="3"/>
      <c r="E105" s="3"/>
      <c r="S105" s="186">
        <f>IFERROR(VLOOKUP(Surge_Predicted_Impact!$C$4,COVID19_DailyReportedData!$B$3:$D$366,2,FALSE),0)</f>
        <v>0</v>
      </c>
      <c r="U105" s="1" t="str">
        <f t="shared" si="1"/>
        <v/>
      </c>
    </row>
    <row r="106" spans="1:21" x14ac:dyDescent="0.25">
      <c r="A106" s="99">
        <v>104</v>
      </c>
      <c r="C106" s="3"/>
      <c r="E106" s="3"/>
      <c r="S106" s="186">
        <f>IFERROR(VLOOKUP(Surge_Predicted_Impact!$C$4,COVID19_DailyReportedData!$B$3:$D$366,2,FALSE),0)</f>
        <v>0</v>
      </c>
      <c r="U106" s="1" t="str">
        <f t="shared" si="1"/>
        <v/>
      </c>
    </row>
    <row r="107" spans="1:21" x14ac:dyDescent="0.25">
      <c r="A107" s="99">
        <v>105</v>
      </c>
      <c r="C107" s="3"/>
      <c r="E107" s="3"/>
      <c r="S107" s="186">
        <f>IFERROR(VLOOKUP(Surge_Predicted_Impact!$C$4,COVID19_DailyReportedData!$B$3:$D$366,2,FALSE),0)</f>
        <v>0</v>
      </c>
      <c r="U107" s="1" t="str">
        <f t="shared" si="1"/>
        <v/>
      </c>
    </row>
    <row r="108" spans="1:21" x14ac:dyDescent="0.25">
      <c r="A108" s="99">
        <v>106</v>
      </c>
      <c r="C108" s="3"/>
      <c r="E108" s="3"/>
      <c r="S108" s="186">
        <f>IFERROR(VLOOKUP(Surge_Predicted_Impact!$C$4,COVID19_DailyReportedData!$B$3:$D$366,2,FALSE),0)</f>
        <v>0</v>
      </c>
      <c r="U108" s="1" t="str">
        <f t="shared" si="1"/>
        <v/>
      </c>
    </row>
    <row r="109" spans="1:21" x14ac:dyDescent="0.25">
      <c r="A109" s="99">
        <v>107</v>
      </c>
      <c r="C109" s="3"/>
      <c r="E109" s="3"/>
      <c r="S109" s="186">
        <f>IFERROR(VLOOKUP(Surge_Predicted_Impact!$C$4,COVID19_DailyReportedData!$B$3:$D$366,2,FALSE),0)</f>
        <v>0</v>
      </c>
      <c r="U109" s="1" t="str">
        <f t="shared" si="1"/>
        <v/>
      </c>
    </row>
    <row r="110" spans="1:21" x14ac:dyDescent="0.25">
      <c r="A110" s="99">
        <v>108</v>
      </c>
      <c r="C110" s="3"/>
      <c r="E110" s="3"/>
      <c r="S110" s="186">
        <f>IFERROR(VLOOKUP(Surge_Predicted_Impact!$C$4,COVID19_DailyReportedData!$B$3:$D$366,2,FALSE),0)</f>
        <v>0</v>
      </c>
      <c r="U110" s="1" t="str">
        <f t="shared" si="1"/>
        <v/>
      </c>
    </row>
    <row r="111" spans="1:21" x14ac:dyDescent="0.25">
      <c r="A111" s="99">
        <v>109</v>
      </c>
      <c r="C111" s="3"/>
      <c r="E111" s="3"/>
      <c r="S111" s="186">
        <f>IFERROR(VLOOKUP(Surge_Predicted_Impact!$C$4,COVID19_DailyReportedData!$B$3:$D$366,2,FALSE),0)</f>
        <v>0</v>
      </c>
      <c r="U111" s="1" t="str">
        <f t="shared" si="1"/>
        <v/>
      </c>
    </row>
    <row r="112" spans="1:21" x14ac:dyDescent="0.25">
      <c r="A112" s="99">
        <v>110</v>
      </c>
      <c r="C112" s="3"/>
      <c r="E112" s="3"/>
      <c r="S112" s="186">
        <f>IFERROR(VLOOKUP(Surge_Predicted_Impact!$C$4,COVID19_DailyReportedData!$B$3:$D$366,2,FALSE),0)</f>
        <v>0</v>
      </c>
      <c r="U112" s="1" t="str">
        <f t="shared" si="1"/>
        <v/>
      </c>
    </row>
    <row r="113" spans="1:21" x14ac:dyDescent="0.25">
      <c r="A113" s="99">
        <v>111</v>
      </c>
      <c r="C113" s="3"/>
      <c r="E113" s="3"/>
      <c r="S113" s="186">
        <f>IFERROR(VLOOKUP(Surge_Predicted_Impact!$C$4,COVID19_DailyReportedData!$B$3:$D$366,2,FALSE),0)</f>
        <v>0</v>
      </c>
      <c r="U113" s="1" t="str">
        <f t="shared" si="1"/>
        <v/>
      </c>
    </row>
    <row r="114" spans="1:21" x14ac:dyDescent="0.25">
      <c r="A114" s="99">
        <v>112</v>
      </c>
      <c r="C114" s="3"/>
      <c r="E114" s="3"/>
      <c r="S114" s="186">
        <f>IFERROR(VLOOKUP(Surge_Predicted_Impact!$C$4,COVID19_DailyReportedData!$B$3:$D$366,2,FALSE),0)</f>
        <v>0</v>
      </c>
      <c r="U114" s="1" t="str">
        <f t="shared" si="1"/>
        <v/>
      </c>
    </row>
    <row r="115" spans="1:21" x14ac:dyDescent="0.25">
      <c r="A115" s="99">
        <v>113</v>
      </c>
      <c r="C115" s="3"/>
      <c r="E115" s="3"/>
      <c r="S115" s="186">
        <f>IFERROR(VLOOKUP(Surge_Predicted_Impact!$C$4,COVID19_DailyReportedData!$B$3:$D$366,2,FALSE),0)</f>
        <v>0</v>
      </c>
      <c r="U115" s="1" t="str">
        <f t="shared" si="1"/>
        <v/>
      </c>
    </row>
    <row r="116" spans="1:21" x14ac:dyDescent="0.25">
      <c r="A116" s="99">
        <v>114</v>
      </c>
      <c r="C116" s="3"/>
      <c r="E116" s="3"/>
      <c r="S116" s="186">
        <f>IFERROR(VLOOKUP(Surge_Predicted_Impact!$C$4,COVID19_DailyReportedData!$B$3:$D$366,2,FALSE),0)</f>
        <v>0</v>
      </c>
      <c r="U116" s="1" t="str">
        <f t="shared" si="1"/>
        <v/>
      </c>
    </row>
    <row r="117" spans="1:21" x14ac:dyDescent="0.25">
      <c r="A117" s="99">
        <v>115</v>
      </c>
      <c r="C117" s="3"/>
      <c r="E117" s="3"/>
      <c r="S117" s="186">
        <f>IFERROR(VLOOKUP(Surge_Predicted_Impact!$C$4,COVID19_DailyReportedData!$B$3:$D$366,2,FALSE),0)</f>
        <v>0</v>
      </c>
      <c r="U117" s="1" t="str">
        <f t="shared" si="1"/>
        <v/>
      </c>
    </row>
    <row r="118" spans="1:21" x14ac:dyDescent="0.25">
      <c r="A118" s="99">
        <v>116</v>
      </c>
      <c r="C118" s="3"/>
      <c r="E118" s="3"/>
      <c r="S118" s="186">
        <f>IFERROR(VLOOKUP(Surge_Predicted_Impact!$C$4,COVID19_DailyReportedData!$B$3:$D$366,2,FALSE),0)</f>
        <v>0</v>
      </c>
      <c r="U118" s="1" t="str">
        <f t="shared" si="1"/>
        <v/>
      </c>
    </row>
    <row r="119" spans="1:21" x14ac:dyDescent="0.25">
      <c r="A119" s="99">
        <v>117</v>
      </c>
      <c r="C119" s="3"/>
      <c r="E119" s="3"/>
      <c r="S119" s="186">
        <f>IFERROR(VLOOKUP(Surge_Predicted_Impact!$C$4,COVID19_DailyReportedData!$B$3:$D$366,2,FALSE),0)</f>
        <v>0</v>
      </c>
      <c r="U119" s="1" t="str">
        <f t="shared" si="1"/>
        <v/>
      </c>
    </row>
    <row r="120" spans="1:21" x14ac:dyDescent="0.25">
      <c r="A120" s="99">
        <v>118</v>
      </c>
      <c r="C120" s="3"/>
      <c r="E120" s="3"/>
      <c r="S120" s="186">
        <f>IFERROR(VLOOKUP(Surge_Predicted_Impact!$C$4,COVID19_DailyReportedData!$B$3:$D$366,2,FALSE),0)</f>
        <v>0</v>
      </c>
      <c r="U120" s="1" t="str">
        <f t="shared" si="1"/>
        <v/>
      </c>
    </row>
    <row r="121" spans="1:21" x14ac:dyDescent="0.25">
      <c r="A121" s="99">
        <v>119</v>
      </c>
      <c r="C121" s="3"/>
      <c r="E121" s="3"/>
      <c r="S121" s="186">
        <f>IFERROR(VLOOKUP(Surge_Predicted_Impact!$C$4,COVID19_DailyReportedData!$B$3:$D$366,2,FALSE),0)</f>
        <v>0</v>
      </c>
      <c r="U121" s="1" t="str">
        <f t="shared" si="1"/>
        <v/>
      </c>
    </row>
    <row r="122" spans="1:21" x14ac:dyDescent="0.25">
      <c r="A122" s="99">
        <v>120</v>
      </c>
      <c r="C122" s="3"/>
      <c r="E122" s="3"/>
      <c r="S122" s="186">
        <f>IFERROR(VLOOKUP(Surge_Predicted_Impact!$C$4,COVID19_DailyReportedData!$B$3:$D$366,2,FALSE),0)</f>
        <v>0</v>
      </c>
      <c r="U122" s="1" t="str">
        <f t="shared" si="1"/>
        <v/>
      </c>
    </row>
    <row r="123" spans="1:21" x14ac:dyDescent="0.25">
      <c r="A123" s="99">
        <v>121</v>
      </c>
      <c r="C123" s="3"/>
      <c r="E123" s="3"/>
      <c r="S123" s="186">
        <f>IFERROR(VLOOKUP(Surge_Predicted_Impact!$C$4,COVID19_DailyReportedData!$B$3:$D$366,2,FALSE),0)</f>
        <v>0</v>
      </c>
      <c r="U123" s="1" t="str">
        <f t="shared" si="1"/>
        <v/>
      </c>
    </row>
    <row r="124" spans="1:21" x14ac:dyDescent="0.25">
      <c r="A124" s="99">
        <v>122</v>
      </c>
      <c r="C124" s="3"/>
      <c r="E124" s="3"/>
      <c r="S124" s="186">
        <f>IFERROR(VLOOKUP(Surge_Predicted_Impact!$C$4,COVID19_DailyReportedData!$B$3:$D$366,2,FALSE),0)</f>
        <v>0</v>
      </c>
      <c r="U124" s="1" t="str">
        <f t="shared" si="1"/>
        <v/>
      </c>
    </row>
    <row r="125" spans="1:21" x14ac:dyDescent="0.25">
      <c r="A125" s="99">
        <v>123</v>
      </c>
      <c r="C125" s="3"/>
      <c r="E125" s="3"/>
      <c r="S125" s="186">
        <f>IFERROR(VLOOKUP(Surge_Predicted_Impact!$C$4,COVID19_DailyReportedData!$B$3:$D$366,2,FALSE),0)</f>
        <v>0</v>
      </c>
      <c r="U125" s="1" t="str">
        <f t="shared" si="1"/>
        <v/>
      </c>
    </row>
    <row r="126" spans="1:21" x14ac:dyDescent="0.25">
      <c r="A126" s="99">
        <v>124</v>
      </c>
      <c r="C126" s="3"/>
      <c r="E126" s="3"/>
      <c r="S126" s="186">
        <f>IFERROR(VLOOKUP(Surge_Predicted_Impact!$C$4,COVID19_DailyReportedData!$B$3:$D$366,2,FALSE),0)</f>
        <v>0</v>
      </c>
      <c r="U126" s="1" t="str">
        <f t="shared" si="1"/>
        <v/>
      </c>
    </row>
    <row r="127" spans="1:21" x14ac:dyDescent="0.25">
      <c r="A127" s="99">
        <v>125</v>
      </c>
      <c r="C127" s="3"/>
      <c r="E127" s="3"/>
      <c r="S127" s="186">
        <f>IFERROR(VLOOKUP(Surge_Predicted_Impact!$C$4,COVID19_DailyReportedData!$B$3:$D$366,2,FALSE),0)</f>
        <v>0</v>
      </c>
      <c r="U127" s="1" t="str">
        <f t="shared" si="1"/>
        <v/>
      </c>
    </row>
    <row r="128" spans="1:21" x14ac:dyDescent="0.25">
      <c r="A128" s="99">
        <v>126</v>
      </c>
      <c r="C128" s="3"/>
      <c r="E128" s="3"/>
      <c r="S128" s="186">
        <f>IFERROR(VLOOKUP(Surge_Predicted_Impact!$C$4,COVID19_DailyReportedData!$B$3:$D$366,2,FALSE),0)</f>
        <v>0</v>
      </c>
      <c r="U128" s="1" t="str">
        <f t="shared" si="1"/>
        <v/>
      </c>
    </row>
    <row r="129" spans="1:21" x14ac:dyDescent="0.25">
      <c r="A129" s="99">
        <v>127</v>
      </c>
      <c r="C129" s="3"/>
      <c r="E129" s="3"/>
      <c r="S129" s="186">
        <f>IFERROR(VLOOKUP(Surge_Predicted_Impact!$C$4,COVID19_DailyReportedData!$B$3:$D$366,2,FALSE),0)</f>
        <v>0</v>
      </c>
      <c r="U129" s="1" t="str">
        <f t="shared" si="1"/>
        <v/>
      </c>
    </row>
    <row r="130" spans="1:21" x14ac:dyDescent="0.25">
      <c r="A130" s="99">
        <v>128</v>
      </c>
      <c r="C130" s="3"/>
      <c r="E130" s="3"/>
      <c r="S130" s="186">
        <f>IFERROR(VLOOKUP(Surge_Predicted_Impact!$C$4,COVID19_DailyReportedData!$B$3:$D$366,2,FALSE),0)</f>
        <v>0</v>
      </c>
      <c r="U130" s="1" t="str">
        <f t="shared" si="1"/>
        <v/>
      </c>
    </row>
    <row r="131" spans="1:21" x14ac:dyDescent="0.25">
      <c r="A131" s="99">
        <v>129</v>
      </c>
      <c r="C131" s="3"/>
      <c r="E131" s="3"/>
      <c r="S131" s="186">
        <f>IFERROR(VLOOKUP(Surge_Predicted_Impact!$C$4,COVID19_DailyReportedData!$B$3:$D$366,2,FALSE),0)</f>
        <v>0</v>
      </c>
      <c r="U131" s="1" t="str">
        <f t="shared" ref="U131:U194" si="2">IF(S131&gt;0,(S131-D131)*(S131-D131),"")</f>
        <v/>
      </c>
    </row>
    <row r="132" spans="1:21" x14ac:dyDescent="0.25">
      <c r="A132" s="99">
        <v>130</v>
      </c>
      <c r="C132" s="3"/>
      <c r="E132" s="3"/>
      <c r="S132" s="186">
        <f>IFERROR(VLOOKUP(Surge_Predicted_Impact!$C$4,COVID19_DailyReportedData!$B$3:$D$366,2,FALSE),0)</f>
        <v>0</v>
      </c>
      <c r="U132" s="1" t="str">
        <f t="shared" si="2"/>
        <v/>
      </c>
    </row>
    <row r="133" spans="1:21" x14ac:dyDescent="0.25">
      <c r="A133" s="99">
        <v>131</v>
      </c>
      <c r="C133" s="3"/>
      <c r="E133" s="3"/>
      <c r="S133" s="186">
        <f>IFERROR(VLOOKUP(Surge_Predicted_Impact!$C$4,COVID19_DailyReportedData!$B$3:$D$366,2,FALSE),0)</f>
        <v>0</v>
      </c>
      <c r="U133" s="1" t="str">
        <f t="shared" si="2"/>
        <v/>
      </c>
    </row>
    <row r="134" spans="1:21" x14ac:dyDescent="0.25">
      <c r="A134" s="99">
        <v>132</v>
      </c>
      <c r="C134" s="3"/>
      <c r="E134" s="3"/>
      <c r="S134" s="186">
        <f>IFERROR(VLOOKUP(Surge_Predicted_Impact!$C$4,COVID19_DailyReportedData!$B$3:$D$366,2,FALSE),0)</f>
        <v>0</v>
      </c>
      <c r="U134" s="1" t="str">
        <f t="shared" si="2"/>
        <v/>
      </c>
    </row>
    <row r="135" spans="1:21" x14ac:dyDescent="0.25">
      <c r="A135" s="99">
        <v>133</v>
      </c>
      <c r="C135" s="3"/>
      <c r="E135" s="3"/>
      <c r="S135" s="186">
        <f>IFERROR(VLOOKUP(Surge_Predicted_Impact!$C$4,COVID19_DailyReportedData!$B$3:$D$366,2,FALSE),0)</f>
        <v>0</v>
      </c>
      <c r="U135" s="1" t="str">
        <f t="shared" si="2"/>
        <v/>
      </c>
    </row>
    <row r="136" spans="1:21" x14ac:dyDescent="0.25">
      <c r="A136" s="99">
        <v>134</v>
      </c>
      <c r="C136" s="3"/>
      <c r="E136" s="3"/>
      <c r="S136" s="186">
        <f>IFERROR(VLOOKUP(Surge_Predicted_Impact!$C$4,COVID19_DailyReportedData!$B$3:$D$366,2,FALSE),0)</f>
        <v>0</v>
      </c>
      <c r="U136" s="1" t="str">
        <f t="shared" si="2"/>
        <v/>
      </c>
    </row>
    <row r="137" spans="1:21" x14ac:dyDescent="0.25">
      <c r="A137" s="99">
        <v>135</v>
      </c>
      <c r="C137" s="3"/>
      <c r="E137" s="3"/>
      <c r="S137" s="186">
        <f>IFERROR(VLOOKUP(Surge_Predicted_Impact!$C$4,COVID19_DailyReportedData!$B$3:$D$366,2,FALSE),0)</f>
        <v>0</v>
      </c>
      <c r="U137" s="1" t="str">
        <f t="shared" si="2"/>
        <v/>
      </c>
    </row>
    <row r="138" spans="1:21" x14ac:dyDescent="0.25">
      <c r="A138" s="99">
        <v>136</v>
      </c>
      <c r="C138" s="3"/>
      <c r="E138" s="3"/>
      <c r="S138" s="186">
        <f>IFERROR(VLOOKUP(Surge_Predicted_Impact!$C$4,COVID19_DailyReportedData!$B$3:$D$366,2,FALSE),0)</f>
        <v>0</v>
      </c>
      <c r="U138" s="1" t="str">
        <f t="shared" si="2"/>
        <v/>
      </c>
    </row>
    <row r="139" spans="1:21" x14ac:dyDescent="0.25">
      <c r="A139" s="99">
        <v>137</v>
      </c>
      <c r="C139" s="3"/>
      <c r="E139" s="3"/>
      <c r="S139" s="186">
        <f>IFERROR(VLOOKUP(Surge_Predicted_Impact!$C$4,COVID19_DailyReportedData!$B$3:$D$366,2,FALSE),0)</f>
        <v>0</v>
      </c>
      <c r="U139" s="1" t="str">
        <f t="shared" si="2"/>
        <v/>
      </c>
    </row>
    <row r="140" spans="1:21" x14ac:dyDescent="0.25">
      <c r="A140" s="99">
        <v>138</v>
      </c>
      <c r="C140" s="3"/>
      <c r="E140" s="3"/>
      <c r="S140" s="186">
        <f>IFERROR(VLOOKUP(Surge_Predicted_Impact!$C$4,COVID19_DailyReportedData!$B$3:$D$366,2,FALSE),0)</f>
        <v>0</v>
      </c>
      <c r="U140" s="1" t="str">
        <f t="shared" si="2"/>
        <v/>
      </c>
    </row>
    <row r="141" spans="1:21" x14ac:dyDescent="0.25">
      <c r="A141" s="99">
        <v>139</v>
      </c>
      <c r="C141" s="3"/>
      <c r="E141" s="3"/>
      <c r="S141" s="186">
        <f>IFERROR(VLOOKUP(Surge_Predicted_Impact!$C$4,COVID19_DailyReportedData!$B$3:$D$366,2,FALSE),0)</f>
        <v>0</v>
      </c>
      <c r="U141" s="1" t="str">
        <f t="shared" si="2"/>
        <v/>
      </c>
    </row>
    <row r="142" spans="1:21" x14ac:dyDescent="0.25">
      <c r="A142" s="99">
        <v>140</v>
      </c>
      <c r="C142" s="3"/>
      <c r="E142" s="3"/>
      <c r="S142" s="186">
        <f>IFERROR(VLOOKUP(Surge_Predicted_Impact!$C$4,COVID19_DailyReportedData!$B$3:$D$366,2,FALSE),0)</f>
        <v>0</v>
      </c>
      <c r="U142" s="1" t="str">
        <f t="shared" si="2"/>
        <v/>
      </c>
    </row>
    <row r="143" spans="1:21" x14ac:dyDescent="0.25">
      <c r="A143" s="99">
        <v>141</v>
      </c>
      <c r="C143" s="3"/>
      <c r="E143" s="3"/>
      <c r="S143" s="186">
        <f>IFERROR(VLOOKUP(Surge_Predicted_Impact!$C$4,COVID19_DailyReportedData!$B$3:$D$366,2,FALSE),0)</f>
        <v>0</v>
      </c>
      <c r="U143" s="1" t="str">
        <f t="shared" si="2"/>
        <v/>
      </c>
    </row>
    <row r="144" spans="1:21" x14ac:dyDescent="0.25">
      <c r="A144" s="99">
        <v>142</v>
      </c>
      <c r="C144" s="3"/>
      <c r="E144" s="3"/>
      <c r="S144" s="186">
        <f>IFERROR(VLOOKUP(Surge_Predicted_Impact!$C$4,COVID19_DailyReportedData!$B$3:$D$366,2,FALSE),0)</f>
        <v>0</v>
      </c>
      <c r="U144" s="1" t="str">
        <f t="shared" si="2"/>
        <v/>
      </c>
    </row>
    <row r="145" spans="1:21" x14ac:dyDescent="0.25">
      <c r="A145" s="99">
        <v>143</v>
      </c>
      <c r="C145" s="3"/>
      <c r="E145" s="3"/>
      <c r="S145" s="186">
        <f>IFERROR(VLOOKUP(Surge_Predicted_Impact!$C$4,COVID19_DailyReportedData!$B$3:$D$366,2,FALSE),0)</f>
        <v>0</v>
      </c>
      <c r="U145" s="1" t="str">
        <f t="shared" si="2"/>
        <v/>
      </c>
    </row>
    <row r="146" spans="1:21" x14ac:dyDescent="0.25">
      <c r="A146" s="99">
        <v>144</v>
      </c>
      <c r="C146" s="3"/>
      <c r="E146" s="3"/>
      <c r="S146" s="186">
        <f>IFERROR(VLOOKUP(Surge_Predicted_Impact!$C$4,COVID19_DailyReportedData!$B$3:$D$366,2,FALSE),0)</f>
        <v>0</v>
      </c>
      <c r="U146" s="1" t="str">
        <f t="shared" si="2"/>
        <v/>
      </c>
    </row>
    <row r="147" spans="1:21" x14ac:dyDescent="0.25">
      <c r="A147" s="99">
        <v>145</v>
      </c>
      <c r="C147" s="3"/>
      <c r="E147" s="3"/>
      <c r="S147" s="186">
        <f>IFERROR(VLOOKUP(Surge_Predicted_Impact!$C$4,COVID19_DailyReportedData!$B$3:$D$366,2,FALSE),0)</f>
        <v>0</v>
      </c>
      <c r="U147" s="1" t="str">
        <f t="shared" si="2"/>
        <v/>
      </c>
    </row>
    <row r="148" spans="1:21" x14ac:dyDescent="0.25">
      <c r="A148" s="99">
        <v>146</v>
      </c>
      <c r="C148" s="3"/>
      <c r="E148" s="3"/>
      <c r="S148" s="186">
        <f>IFERROR(VLOOKUP(Surge_Predicted_Impact!$C$4,COVID19_DailyReportedData!$B$3:$D$366,2,FALSE),0)</f>
        <v>0</v>
      </c>
      <c r="U148" s="1" t="str">
        <f t="shared" si="2"/>
        <v/>
      </c>
    </row>
    <row r="149" spans="1:21" x14ac:dyDescent="0.25">
      <c r="A149" s="99">
        <v>147</v>
      </c>
      <c r="C149" s="3"/>
      <c r="E149" s="3"/>
      <c r="S149" s="186">
        <f>IFERROR(VLOOKUP(Surge_Predicted_Impact!$C$4,COVID19_DailyReportedData!$B$3:$D$366,2,FALSE),0)</f>
        <v>0</v>
      </c>
      <c r="U149" s="1" t="str">
        <f t="shared" si="2"/>
        <v/>
      </c>
    </row>
    <row r="150" spans="1:21" x14ac:dyDescent="0.25">
      <c r="A150" s="99">
        <v>148</v>
      </c>
      <c r="C150" s="3"/>
      <c r="E150" s="3"/>
      <c r="S150" s="186">
        <f>IFERROR(VLOOKUP(Surge_Predicted_Impact!$C$4,COVID19_DailyReportedData!$B$3:$D$366,2,FALSE),0)</f>
        <v>0</v>
      </c>
      <c r="U150" s="1" t="str">
        <f t="shared" si="2"/>
        <v/>
      </c>
    </row>
    <row r="151" spans="1:21" x14ac:dyDescent="0.25">
      <c r="A151" s="99">
        <v>149</v>
      </c>
      <c r="C151" s="3"/>
      <c r="E151" s="3"/>
      <c r="S151" s="186">
        <f>IFERROR(VLOOKUP(Surge_Predicted_Impact!$C$4,COVID19_DailyReportedData!$B$3:$D$366,2,FALSE),0)</f>
        <v>0</v>
      </c>
      <c r="U151" s="1" t="str">
        <f t="shared" si="2"/>
        <v/>
      </c>
    </row>
    <row r="152" spans="1:21" x14ac:dyDescent="0.25">
      <c r="A152" s="99">
        <v>150</v>
      </c>
      <c r="C152" s="3"/>
      <c r="E152" s="3"/>
      <c r="S152" s="186">
        <f>IFERROR(VLOOKUP(Surge_Predicted_Impact!$C$4,COVID19_DailyReportedData!$B$3:$D$366,2,FALSE),0)</f>
        <v>0</v>
      </c>
      <c r="U152" s="1" t="str">
        <f t="shared" si="2"/>
        <v/>
      </c>
    </row>
    <row r="153" spans="1:21" x14ac:dyDescent="0.25">
      <c r="A153" s="99">
        <v>151</v>
      </c>
      <c r="C153" s="3"/>
      <c r="E153" s="3"/>
      <c r="S153" s="186">
        <f>IFERROR(VLOOKUP(Surge_Predicted_Impact!$C$4,COVID19_DailyReportedData!$B$3:$D$366,2,FALSE),0)</f>
        <v>0</v>
      </c>
      <c r="U153" s="1" t="str">
        <f t="shared" si="2"/>
        <v/>
      </c>
    </row>
    <row r="154" spans="1:21" x14ac:dyDescent="0.25">
      <c r="A154" s="99">
        <v>152</v>
      </c>
      <c r="C154" s="3"/>
      <c r="E154" s="3"/>
      <c r="S154" s="186">
        <f>IFERROR(VLOOKUP(Surge_Predicted_Impact!$C$4,COVID19_DailyReportedData!$B$3:$D$366,2,FALSE),0)</f>
        <v>0</v>
      </c>
      <c r="U154" s="1" t="str">
        <f t="shared" si="2"/>
        <v/>
      </c>
    </row>
    <row r="155" spans="1:21" x14ac:dyDescent="0.25">
      <c r="A155" s="99">
        <v>153</v>
      </c>
      <c r="C155" s="3"/>
      <c r="E155" s="3"/>
      <c r="S155" s="186">
        <f>IFERROR(VLOOKUP(Surge_Predicted_Impact!$C$4,COVID19_DailyReportedData!$B$3:$D$366,2,FALSE),0)</f>
        <v>0</v>
      </c>
      <c r="U155" s="1" t="str">
        <f t="shared" si="2"/>
        <v/>
      </c>
    </row>
    <row r="156" spans="1:21" x14ac:dyDescent="0.25">
      <c r="A156" s="99">
        <v>154</v>
      </c>
      <c r="C156" s="3"/>
      <c r="E156" s="3"/>
      <c r="S156" s="186">
        <f>IFERROR(VLOOKUP(Surge_Predicted_Impact!$C$4,COVID19_DailyReportedData!$B$3:$D$366,2,FALSE),0)</f>
        <v>0</v>
      </c>
      <c r="U156" s="1" t="str">
        <f t="shared" si="2"/>
        <v/>
      </c>
    </row>
    <row r="157" spans="1:21" x14ac:dyDescent="0.25">
      <c r="A157" s="99">
        <v>155</v>
      </c>
      <c r="C157" s="3"/>
      <c r="E157" s="3"/>
      <c r="S157" s="186">
        <f>IFERROR(VLOOKUP(Surge_Predicted_Impact!$C$4,COVID19_DailyReportedData!$B$3:$D$366,2,FALSE),0)</f>
        <v>0</v>
      </c>
      <c r="U157" s="1" t="str">
        <f t="shared" si="2"/>
        <v/>
      </c>
    </row>
    <row r="158" spans="1:21" x14ac:dyDescent="0.25">
      <c r="A158" s="99">
        <v>156</v>
      </c>
      <c r="C158" s="3"/>
      <c r="E158" s="3"/>
      <c r="S158" s="186">
        <f>IFERROR(VLOOKUP(Surge_Predicted_Impact!$C$4,COVID19_DailyReportedData!$B$3:$D$366,2,FALSE),0)</f>
        <v>0</v>
      </c>
      <c r="U158" s="1" t="str">
        <f t="shared" si="2"/>
        <v/>
      </c>
    </row>
    <row r="159" spans="1:21" x14ac:dyDescent="0.25">
      <c r="A159" s="99">
        <v>157</v>
      </c>
      <c r="C159" s="3"/>
      <c r="E159" s="3"/>
      <c r="S159" s="186">
        <f>IFERROR(VLOOKUP(Surge_Predicted_Impact!$C$4,COVID19_DailyReportedData!$B$3:$D$366,2,FALSE),0)</f>
        <v>0</v>
      </c>
      <c r="U159" s="1" t="str">
        <f t="shared" si="2"/>
        <v/>
      </c>
    </row>
    <row r="160" spans="1:21" x14ac:dyDescent="0.25">
      <c r="A160" s="99">
        <v>158</v>
      </c>
      <c r="C160" s="3"/>
      <c r="E160" s="3"/>
      <c r="S160" s="186">
        <f>IFERROR(VLOOKUP(Surge_Predicted_Impact!$C$4,COVID19_DailyReportedData!$B$3:$D$366,2,FALSE),0)</f>
        <v>0</v>
      </c>
      <c r="U160" s="1" t="str">
        <f t="shared" si="2"/>
        <v/>
      </c>
    </row>
    <row r="161" spans="1:21" x14ac:dyDescent="0.25">
      <c r="A161" s="99">
        <v>159</v>
      </c>
      <c r="C161" s="3"/>
      <c r="E161" s="3"/>
      <c r="S161" s="186">
        <f>IFERROR(VLOOKUP(Surge_Predicted_Impact!$C$4,COVID19_DailyReportedData!$B$3:$D$366,2,FALSE),0)</f>
        <v>0</v>
      </c>
      <c r="U161" s="1" t="str">
        <f t="shared" si="2"/>
        <v/>
      </c>
    </row>
    <row r="162" spans="1:21" x14ac:dyDescent="0.25">
      <c r="A162" s="99">
        <v>160</v>
      </c>
      <c r="C162" s="3"/>
      <c r="E162" s="3"/>
      <c r="S162" s="186">
        <f>IFERROR(VLOOKUP(Surge_Predicted_Impact!$C$4,COVID19_DailyReportedData!$B$3:$D$366,2,FALSE),0)</f>
        <v>0</v>
      </c>
      <c r="U162" s="1" t="str">
        <f t="shared" si="2"/>
        <v/>
      </c>
    </row>
    <row r="163" spans="1:21" x14ac:dyDescent="0.25">
      <c r="A163" s="99">
        <v>161</v>
      </c>
      <c r="C163" s="3"/>
      <c r="E163" s="3"/>
      <c r="S163" s="186">
        <f>IFERROR(VLOOKUP(Surge_Predicted_Impact!$C$4,COVID19_DailyReportedData!$B$3:$D$366,2,FALSE),0)</f>
        <v>0</v>
      </c>
      <c r="U163" s="1" t="str">
        <f t="shared" si="2"/>
        <v/>
      </c>
    </row>
    <row r="164" spans="1:21" x14ac:dyDescent="0.25">
      <c r="A164" s="99">
        <v>162</v>
      </c>
      <c r="C164" s="3"/>
      <c r="E164" s="3"/>
      <c r="S164" s="186">
        <f>IFERROR(VLOOKUP(Surge_Predicted_Impact!$C$4,COVID19_DailyReportedData!$B$3:$D$366,2,FALSE),0)</f>
        <v>0</v>
      </c>
      <c r="U164" s="1" t="str">
        <f t="shared" si="2"/>
        <v/>
      </c>
    </row>
    <row r="165" spans="1:21" x14ac:dyDescent="0.25">
      <c r="A165" s="99">
        <v>163</v>
      </c>
      <c r="C165" s="3"/>
      <c r="E165" s="3"/>
      <c r="S165" s="186">
        <f>IFERROR(VLOOKUP(Surge_Predicted_Impact!$C$4,COVID19_DailyReportedData!$B$3:$D$366,2,FALSE),0)</f>
        <v>0</v>
      </c>
      <c r="U165" s="1" t="str">
        <f t="shared" si="2"/>
        <v/>
      </c>
    </row>
    <row r="166" spans="1:21" x14ac:dyDescent="0.25">
      <c r="A166" s="99">
        <v>164</v>
      </c>
      <c r="C166" s="3"/>
      <c r="E166" s="3"/>
      <c r="S166" s="186">
        <f>IFERROR(VLOOKUP(Surge_Predicted_Impact!$C$4,COVID19_DailyReportedData!$B$3:$D$366,2,FALSE),0)</f>
        <v>0</v>
      </c>
      <c r="U166" s="1" t="str">
        <f t="shared" si="2"/>
        <v/>
      </c>
    </row>
    <row r="167" spans="1:21" x14ac:dyDescent="0.25">
      <c r="A167" s="99">
        <v>165</v>
      </c>
      <c r="C167" s="3"/>
      <c r="E167" s="3"/>
      <c r="S167" s="186">
        <f>IFERROR(VLOOKUP(Surge_Predicted_Impact!$C$4,COVID19_DailyReportedData!$B$3:$D$366,2,FALSE),0)</f>
        <v>0</v>
      </c>
      <c r="U167" s="1" t="str">
        <f t="shared" si="2"/>
        <v/>
      </c>
    </row>
    <row r="168" spans="1:21" x14ac:dyDescent="0.25">
      <c r="A168" s="99">
        <v>166</v>
      </c>
      <c r="C168" s="3"/>
      <c r="E168" s="3"/>
      <c r="S168" s="186">
        <f>IFERROR(VLOOKUP(Surge_Predicted_Impact!$C$4,COVID19_DailyReportedData!$B$3:$D$366,2,FALSE),0)</f>
        <v>0</v>
      </c>
      <c r="U168" s="1" t="str">
        <f t="shared" si="2"/>
        <v/>
      </c>
    </row>
    <row r="169" spans="1:21" x14ac:dyDescent="0.25">
      <c r="A169" s="99">
        <v>167</v>
      </c>
      <c r="C169" s="3"/>
      <c r="E169" s="3"/>
      <c r="S169" s="186">
        <f>IFERROR(VLOOKUP(Surge_Predicted_Impact!$C$4,COVID19_DailyReportedData!$B$3:$D$366,2,FALSE),0)</f>
        <v>0</v>
      </c>
      <c r="U169" s="1" t="str">
        <f t="shared" si="2"/>
        <v/>
      </c>
    </row>
    <row r="170" spans="1:21" x14ac:dyDescent="0.25">
      <c r="A170" s="99">
        <v>168</v>
      </c>
      <c r="C170" s="3"/>
      <c r="E170" s="3"/>
      <c r="S170" s="186">
        <f>IFERROR(VLOOKUP(Surge_Predicted_Impact!$C$4,COVID19_DailyReportedData!$B$3:$D$366,2,FALSE),0)</f>
        <v>0</v>
      </c>
      <c r="U170" s="1" t="str">
        <f t="shared" si="2"/>
        <v/>
      </c>
    </row>
    <row r="171" spans="1:21" x14ac:dyDescent="0.25">
      <c r="A171" s="99">
        <v>169</v>
      </c>
      <c r="C171" s="3"/>
      <c r="E171" s="3"/>
      <c r="S171" s="186">
        <f>IFERROR(VLOOKUP(Surge_Predicted_Impact!$C$4,COVID19_DailyReportedData!$B$3:$D$366,2,FALSE),0)</f>
        <v>0</v>
      </c>
      <c r="U171" s="1" t="str">
        <f t="shared" si="2"/>
        <v/>
      </c>
    </row>
    <row r="172" spans="1:21" x14ac:dyDescent="0.25">
      <c r="A172" s="99">
        <v>170</v>
      </c>
      <c r="C172" s="3"/>
      <c r="E172" s="3"/>
      <c r="S172" s="186">
        <f>IFERROR(VLOOKUP(Surge_Predicted_Impact!$C$4,COVID19_DailyReportedData!$B$3:$D$366,2,FALSE),0)</f>
        <v>0</v>
      </c>
      <c r="U172" s="1" t="str">
        <f t="shared" si="2"/>
        <v/>
      </c>
    </row>
    <row r="173" spans="1:21" x14ac:dyDescent="0.25">
      <c r="A173" s="99">
        <v>171</v>
      </c>
      <c r="C173" s="3"/>
      <c r="E173" s="3"/>
      <c r="S173" s="186">
        <f>IFERROR(VLOOKUP(Surge_Predicted_Impact!$C$4,COVID19_DailyReportedData!$B$3:$D$366,2,FALSE),0)</f>
        <v>0</v>
      </c>
      <c r="U173" s="1" t="str">
        <f t="shared" si="2"/>
        <v/>
      </c>
    </row>
    <row r="174" spans="1:21" x14ac:dyDescent="0.25">
      <c r="A174" s="99">
        <v>172</v>
      </c>
      <c r="C174" s="3"/>
      <c r="E174" s="3"/>
      <c r="S174" s="186">
        <f>IFERROR(VLOOKUP(Surge_Predicted_Impact!$C$4,COVID19_DailyReportedData!$B$3:$D$366,2,FALSE),0)</f>
        <v>0</v>
      </c>
      <c r="U174" s="1" t="str">
        <f t="shared" si="2"/>
        <v/>
      </c>
    </row>
    <row r="175" spans="1:21" x14ac:dyDescent="0.25">
      <c r="A175" s="99">
        <v>173</v>
      </c>
      <c r="C175" s="3"/>
      <c r="E175" s="3"/>
      <c r="S175" s="186">
        <f>IFERROR(VLOOKUP(Surge_Predicted_Impact!$C$4,COVID19_DailyReportedData!$B$3:$D$366,2,FALSE),0)</f>
        <v>0</v>
      </c>
      <c r="U175" s="1" t="str">
        <f t="shared" si="2"/>
        <v/>
      </c>
    </row>
    <row r="176" spans="1:21" x14ac:dyDescent="0.25">
      <c r="A176" s="99">
        <v>174</v>
      </c>
      <c r="C176" s="3"/>
      <c r="E176" s="3"/>
      <c r="S176" s="186">
        <f>IFERROR(VLOOKUP(Surge_Predicted_Impact!$C$4,COVID19_DailyReportedData!$B$3:$D$366,2,FALSE),0)</f>
        <v>0</v>
      </c>
      <c r="U176" s="1" t="str">
        <f t="shared" si="2"/>
        <v/>
      </c>
    </row>
    <row r="177" spans="1:21" x14ac:dyDescent="0.25">
      <c r="A177" s="99">
        <v>175</v>
      </c>
      <c r="C177" s="3"/>
      <c r="E177" s="3"/>
      <c r="S177" s="186">
        <f>IFERROR(VLOOKUP(Surge_Predicted_Impact!$C$4,COVID19_DailyReportedData!$B$3:$D$366,2,FALSE),0)</f>
        <v>0</v>
      </c>
      <c r="U177" s="1" t="str">
        <f t="shared" si="2"/>
        <v/>
      </c>
    </row>
    <row r="178" spans="1:21" x14ac:dyDescent="0.25">
      <c r="A178" s="99">
        <v>176</v>
      </c>
      <c r="C178" s="3"/>
      <c r="E178" s="3"/>
      <c r="S178" s="186">
        <f>IFERROR(VLOOKUP(Surge_Predicted_Impact!$C$4,COVID19_DailyReportedData!$B$3:$D$366,2,FALSE),0)</f>
        <v>0</v>
      </c>
      <c r="U178" s="1" t="str">
        <f t="shared" si="2"/>
        <v/>
      </c>
    </row>
    <row r="179" spans="1:21" x14ac:dyDescent="0.25">
      <c r="A179" s="99">
        <v>177</v>
      </c>
      <c r="C179" s="3"/>
      <c r="E179" s="3"/>
      <c r="S179" s="186">
        <f>IFERROR(VLOOKUP(Surge_Predicted_Impact!$C$4,COVID19_DailyReportedData!$B$3:$D$366,2,FALSE),0)</f>
        <v>0</v>
      </c>
      <c r="U179" s="1" t="str">
        <f t="shared" si="2"/>
        <v/>
      </c>
    </row>
    <row r="180" spans="1:21" x14ac:dyDescent="0.25">
      <c r="A180" s="99">
        <v>178</v>
      </c>
      <c r="C180" s="3"/>
      <c r="E180" s="3"/>
      <c r="S180" s="186">
        <f>IFERROR(VLOOKUP(Surge_Predicted_Impact!$C$4,COVID19_DailyReportedData!$B$3:$D$366,2,FALSE),0)</f>
        <v>0</v>
      </c>
      <c r="U180" s="1" t="str">
        <f t="shared" si="2"/>
        <v/>
      </c>
    </row>
    <row r="181" spans="1:21" x14ac:dyDescent="0.25">
      <c r="A181" s="99">
        <v>179</v>
      </c>
      <c r="C181" s="3"/>
      <c r="E181" s="3"/>
      <c r="S181" s="186">
        <f>IFERROR(VLOOKUP(Surge_Predicted_Impact!$C$4,COVID19_DailyReportedData!$B$3:$D$366,2,FALSE),0)</f>
        <v>0</v>
      </c>
      <c r="U181" s="1" t="str">
        <f t="shared" si="2"/>
        <v/>
      </c>
    </row>
    <row r="182" spans="1:21" x14ac:dyDescent="0.25">
      <c r="A182" s="99">
        <v>180</v>
      </c>
      <c r="C182" s="3"/>
      <c r="E182" s="3"/>
      <c r="S182" s="186">
        <f>IFERROR(VLOOKUP(Surge_Predicted_Impact!$C$4,COVID19_DailyReportedData!$B$3:$D$366,2,FALSE),0)</f>
        <v>0</v>
      </c>
      <c r="U182" s="1" t="str">
        <f t="shared" si="2"/>
        <v/>
      </c>
    </row>
    <row r="183" spans="1:21" x14ac:dyDescent="0.25">
      <c r="A183" s="99">
        <v>181</v>
      </c>
      <c r="C183" s="3"/>
      <c r="E183" s="3"/>
      <c r="S183" s="186">
        <f>IFERROR(VLOOKUP(Surge_Predicted_Impact!$C$4,COVID19_DailyReportedData!$B$3:$D$366,2,FALSE),0)</f>
        <v>0</v>
      </c>
      <c r="U183" s="1" t="str">
        <f t="shared" si="2"/>
        <v/>
      </c>
    </row>
    <row r="184" spans="1:21" x14ac:dyDescent="0.25">
      <c r="A184" s="99">
        <v>182</v>
      </c>
      <c r="C184" s="3"/>
      <c r="E184" s="3"/>
      <c r="S184" s="186">
        <f>IFERROR(VLOOKUP(Surge_Predicted_Impact!$C$4,COVID19_DailyReportedData!$B$3:$D$366,2,FALSE),0)</f>
        <v>0</v>
      </c>
      <c r="U184" s="1" t="str">
        <f t="shared" si="2"/>
        <v/>
      </c>
    </row>
    <row r="185" spans="1:21" x14ac:dyDescent="0.25">
      <c r="A185" s="99">
        <v>183</v>
      </c>
      <c r="C185" s="3"/>
      <c r="E185" s="3"/>
      <c r="S185" s="186">
        <f>IFERROR(VLOOKUP(Surge_Predicted_Impact!$C$4,COVID19_DailyReportedData!$B$3:$D$366,2,FALSE),0)</f>
        <v>0</v>
      </c>
      <c r="U185" s="1" t="str">
        <f t="shared" si="2"/>
        <v/>
      </c>
    </row>
    <row r="186" spans="1:21" x14ac:dyDescent="0.25">
      <c r="A186" s="99">
        <v>184</v>
      </c>
      <c r="C186" s="3"/>
      <c r="E186" s="3"/>
      <c r="S186" s="186">
        <f>IFERROR(VLOOKUP(Surge_Predicted_Impact!$C$4,COVID19_DailyReportedData!$B$3:$D$366,2,FALSE),0)</f>
        <v>0</v>
      </c>
      <c r="U186" s="1" t="str">
        <f t="shared" si="2"/>
        <v/>
      </c>
    </row>
    <row r="187" spans="1:21" x14ac:dyDescent="0.25">
      <c r="A187" s="99">
        <v>185</v>
      </c>
      <c r="C187" s="3"/>
      <c r="E187" s="3"/>
      <c r="S187" s="186">
        <f>IFERROR(VLOOKUP(Surge_Predicted_Impact!$C$4,COVID19_DailyReportedData!$B$3:$D$366,2,FALSE),0)</f>
        <v>0</v>
      </c>
      <c r="U187" s="1" t="str">
        <f t="shared" si="2"/>
        <v/>
      </c>
    </row>
    <row r="188" spans="1:21" x14ac:dyDescent="0.25">
      <c r="A188" s="99">
        <v>186</v>
      </c>
      <c r="C188" s="3"/>
      <c r="E188" s="3"/>
      <c r="S188" s="186">
        <f>IFERROR(VLOOKUP(Surge_Predicted_Impact!$C$4,COVID19_DailyReportedData!$B$3:$D$366,2,FALSE),0)</f>
        <v>0</v>
      </c>
      <c r="U188" s="1" t="str">
        <f t="shared" si="2"/>
        <v/>
      </c>
    </row>
    <row r="189" spans="1:21" x14ac:dyDescent="0.25">
      <c r="A189" s="99">
        <v>187</v>
      </c>
      <c r="C189" s="3"/>
      <c r="E189" s="3"/>
      <c r="S189" s="186">
        <f>IFERROR(VLOOKUP(Surge_Predicted_Impact!$C$4,COVID19_DailyReportedData!$B$3:$D$366,2,FALSE),0)</f>
        <v>0</v>
      </c>
      <c r="U189" s="1" t="str">
        <f t="shared" si="2"/>
        <v/>
      </c>
    </row>
    <row r="190" spans="1:21" x14ac:dyDescent="0.25">
      <c r="A190" s="99">
        <v>188</v>
      </c>
      <c r="C190" s="3"/>
      <c r="E190" s="3"/>
      <c r="S190" s="186">
        <f>IFERROR(VLOOKUP(Surge_Predicted_Impact!$C$4,COVID19_DailyReportedData!$B$3:$D$366,2,FALSE),0)</f>
        <v>0</v>
      </c>
      <c r="U190" s="1" t="str">
        <f t="shared" si="2"/>
        <v/>
      </c>
    </row>
    <row r="191" spans="1:21" x14ac:dyDescent="0.25">
      <c r="A191" s="99">
        <v>189</v>
      </c>
      <c r="C191" s="3"/>
      <c r="E191" s="3"/>
      <c r="S191" s="186">
        <f>IFERROR(VLOOKUP(Surge_Predicted_Impact!$C$4,COVID19_DailyReportedData!$B$3:$D$366,2,FALSE),0)</f>
        <v>0</v>
      </c>
      <c r="U191" s="1" t="str">
        <f t="shared" si="2"/>
        <v/>
      </c>
    </row>
    <row r="192" spans="1:21" x14ac:dyDescent="0.25">
      <c r="A192" s="99">
        <v>190</v>
      </c>
      <c r="C192" s="3"/>
      <c r="E192" s="3"/>
      <c r="S192" s="186">
        <f>IFERROR(VLOOKUP(Surge_Predicted_Impact!$C$4,COVID19_DailyReportedData!$B$3:$D$366,2,FALSE),0)</f>
        <v>0</v>
      </c>
      <c r="U192" s="1" t="str">
        <f t="shared" si="2"/>
        <v/>
      </c>
    </row>
    <row r="193" spans="1:21" x14ac:dyDescent="0.25">
      <c r="A193" s="99">
        <v>191</v>
      </c>
      <c r="C193" s="3"/>
      <c r="E193" s="3"/>
      <c r="S193" s="186">
        <f>IFERROR(VLOOKUP(Surge_Predicted_Impact!$C$4,COVID19_DailyReportedData!$B$3:$D$366,2,FALSE),0)</f>
        <v>0</v>
      </c>
      <c r="U193" s="1" t="str">
        <f t="shared" si="2"/>
        <v/>
      </c>
    </row>
    <row r="194" spans="1:21" x14ac:dyDescent="0.25">
      <c r="A194" s="99">
        <v>192</v>
      </c>
      <c r="C194" s="3"/>
      <c r="E194" s="3"/>
      <c r="S194" s="186">
        <f>IFERROR(VLOOKUP(Surge_Predicted_Impact!$C$4,COVID19_DailyReportedData!$B$3:$D$366,2,FALSE),0)</f>
        <v>0</v>
      </c>
      <c r="U194" s="1" t="str">
        <f t="shared" si="2"/>
        <v/>
      </c>
    </row>
    <row r="195" spans="1:21" x14ac:dyDescent="0.25">
      <c r="A195" s="99">
        <v>193</v>
      </c>
      <c r="C195" s="3"/>
      <c r="E195" s="3"/>
      <c r="S195" s="186">
        <f>IFERROR(VLOOKUP(Surge_Predicted_Impact!$C$4,COVID19_DailyReportedData!$B$3:$D$366,2,FALSE),0)</f>
        <v>0</v>
      </c>
      <c r="U195" s="1" t="str">
        <f t="shared" ref="U195:U258" si="3">IF(S195&gt;0,(S195-D195)*(S195-D195),"")</f>
        <v/>
      </c>
    </row>
    <row r="196" spans="1:21" x14ac:dyDescent="0.25">
      <c r="A196" s="99">
        <v>194</v>
      </c>
      <c r="C196" s="3"/>
      <c r="E196" s="3"/>
      <c r="S196" s="186">
        <f>IFERROR(VLOOKUP(Surge_Predicted_Impact!$C$4,COVID19_DailyReportedData!$B$3:$D$366,2,FALSE),0)</f>
        <v>0</v>
      </c>
      <c r="U196" s="1" t="str">
        <f t="shared" si="3"/>
        <v/>
      </c>
    </row>
    <row r="197" spans="1:21" x14ac:dyDescent="0.25">
      <c r="A197" s="99">
        <v>195</v>
      </c>
      <c r="C197" s="3"/>
      <c r="E197" s="3"/>
      <c r="S197" s="186">
        <f>IFERROR(VLOOKUP(Surge_Predicted_Impact!$C$4,COVID19_DailyReportedData!$B$3:$D$366,2,FALSE),0)</f>
        <v>0</v>
      </c>
      <c r="U197" s="1" t="str">
        <f t="shared" si="3"/>
        <v/>
      </c>
    </row>
    <row r="198" spans="1:21" x14ac:dyDescent="0.25">
      <c r="A198" s="99">
        <v>196</v>
      </c>
      <c r="C198" s="3"/>
      <c r="E198" s="3"/>
      <c r="S198" s="186">
        <f>IFERROR(VLOOKUP(Surge_Predicted_Impact!$C$4,COVID19_DailyReportedData!$B$3:$D$366,2,FALSE),0)</f>
        <v>0</v>
      </c>
      <c r="U198" s="1" t="str">
        <f t="shared" si="3"/>
        <v/>
      </c>
    </row>
    <row r="199" spans="1:21" x14ac:dyDescent="0.25">
      <c r="A199" s="99">
        <v>197</v>
      </c>
      <c r="C199" s="3"/>
      <c r="E199" s="3"/>
      <c r="S199" s="186">
        <f>IFERROR(VLOOKUP(Surge_Predicted_Impact!$C$4,COVID19_DailyReportedData!$B$3:$D$366,2,FALSE),0)</f>
        <v>0</v>
      </c>
      <c r="U199" s="1" t="str">
        <f t="shared" si="3"/>
        <v/>
      </c>
    </row>
    <row r="200" spans="1:21" x14ac:dyDescent="0.25">
      <c r="A200" s="99">
        <v>198</v>
      </c>
      <c r="C200" s="3"/>
      <c r="E200" s="3"/>
      <c r="S200" s="186">
        <f>IFERROR(VLOOKUP(Surge_Predicted_Impact!$C$4,COVID19_DailyReportedData!$B$3:$D$366,2,FALSE),0)</f>
        <v>0</v>
      </c>
      <c r="U200" s="1" t="str">
        <f t="shared" si="3"/>
        <v/>
      </c>
    </row>
    <row r="201" spans="1:21" x14ac:dyDescent="0.25">
      <c r="A201" s="99">
        <v>199</v>
      </c>
      <c r="C201" s="3"/>
      <c r="E201" s="3"/>
      <c r="S201" s="186">
        <f>IFERROR(VLOOKUP(Surge_Predicted_Impact!$C$4,COVID19_DailyReportedData!$B$3:$D$366,2,FALSE),0)</f>
        <v>0</v>
      </c>
      <c r="U201" s="1" t="str">
        <f t="shared" si="3"/>
        <v/>
      </c>
    </row>
    <row r="202" spans="1:21" x14ac:dyDescent="0.25">
      <c r="A202" s="99">
        <v>200</v>
      </c>
      <c r="C202" s="3"/>
      <c r="E202" s="3"/>
      <c r="S202" s="186">
        <f>IFERROR(VLOOKUP(Surge_Predicted_Impact!$C$4,COVID19_DailyReportedData!$B$3:$D$366,2,FALSE),0)</f>
        <v>0</v>
      </c>
      <c r="U202" s="1" t="str">
        <f t="shared" si="3"/>
        <v/>
      </c>
    </row>
    <row r="203" spans="1:21" x14ac:dyDescent="0.25">
      <c r="A203" s="99">
        <v>201</v>
      </c>
      <c r="C203" s="3"/>
      <c r="E203" s="3"/>
      <c r="S203" s="186">
        <f>IFERROR(VLOOKUP(Surge_Predicted_Impact!$C$4,COVID19_DailyReportedData!$B$3:$D$366,2,FALSE),0)</f>
        <v>0</v>
      </c>
      <c r="U203" s="1" t="str">
        <f t="shared" si="3"/>
        <v/>
      </c>
    </row>
    <row r="204" spans="1:21" x14ac:dyDescent="0.25">
      <c r="A204" s="99">
        <v>202</v>
      </c>
      <c r="C204" s="3"/>
      <c r="E204" s="3"/>
      <c r="S204" s="186">
        <f>IFERROR(VLOOKUP(Surge_Predicted_Impact!$C$4,COVID19_DailyReportedData!$B$3:$D$366,2,FALSE),0)</f>
        <v>0</v>
      </c>
      <c r="U204" s="1" t="str">
        <f t="shared" si="3"/>
        <v/>
      </c>
    </row>
    <row r="205" spans="1:21" x14ac:dyDescent="0.25">
      <c r="A205" s="99">
        <v>203</v>
      </c>
      <c r="C205" s="3"/>
      <c r="E205" s="3"/>
      <c r="S205" s="186">
        <f>IFERROR(VLOOKUP(Surge_Predicted_Impact!$C$4,COVID19_DailyReportedData!$B$3:$D$366,2,FALSE),0)</f>
        <v>0</v>
      </c>
      <c r="U205" s="1" t="str">
        <f t="shared" si="3"/>
        <v/>
      </c>
    </row>
    <row r="206" spans="1:21" x14ac:dyDescent="0.25">
      <c r="A206" s="99">
        <v>204</v>
      </c>
      <c r="C206" s="3"/>
      <c r="E206" s="3"/>
      <c r="S206" s="186">
        <f>IFERROR(VLOOKUP(Surge_Predicted_Impact!$C$4,COVID19_DailyReportedData!$B$3:$D$366,2,FALSE),0)</f>
        <v>0</v>
      </c>
      <c r="U206" s="1" t="str">
        <f t="shared" si="3"/>
        <v/>
      </c>
    </row>
    <row r="207" spans="1:21" x14ac:dyDescent="0.25">
      <c r="A207" s="99">
        <v>205</v>
      </c>
      <c r="C207" s="3"/>
      <c r="E207" s="3"/>
      <c r="S207" s="186">
        <f>IFERROR(VLOOKUP(Surge_Predicted_Impact!$C$4,COVID19_DailyReportedData!$B$3:$D$366,2,FALSE),0)</f>
        <v>0</v>
      </c>
      <c r="U207" s="1" t="str">
        <f t="shared" si="3"/>
        <v/>
      </c>
    </row>
    <row r="208" spans="1:21" x14ac:dyDescent="0.25">
      <c r="A208" s="99">
        <v>206</v>
      </c>
      <c r="C208" s="3"/>
      <c r="E208" s="3"/>
      <c r="S208" s="186">
        <f>IFERROR(VLOOKUP(Surge_Predicted_Impact!$C$4,COVID19_DailyReportedData!$B$3:$D$366,2,FALSE),0)</f>
        <v>0</v>
      </c>
      <c r="U208" s="1" t="str">
        <f t="shared" si="3"/>
        <v/>
      </c>
    </row>
    <row r="209" spans="1:21" x14ac:dyDescent="0.25">
      <c r="A209" s="99">
        <v>207</v>
      </c>
      <c r="C209" s="3"/>
      <c r="E209" s="3"/>
      <c r="S209" s="186">
        <f>IFERROR(VLOOKUP(Surge_Predicted_Impact!$C$4,COVID19_DailyReportedData!$B$3:$D$366,2,FALSE),0)</f>
        <v>0</v>
      </c>
      <c r="U209" s="1" t="str">
        <f t="shared" si="3"/>
        <v/>
      </c>
    </row>
    <row r="210" spans="1:21" x14ac:dyDescent="0.25">
      <c r="A210" s="99">
        <v>208</v>
      </c>
      <c r="C210" s="3"/>
      <c r="E210" s="3"/>
      <c r="S210" s="186">
        <f>IFERROR(VLOOKUP(Surge_Predicted_Impact!$C$4,COVID19_DailyReportedData!$B$3:$D$366,2,FALSE),0)</f>
        <v>0</v>
      </c>
      <c r="U210" s="1" t="str">
        <f t="shared" si="3"/>
        <v/>
      </c>
    </row>
    <row r="211" spans="1:21" x14ac:dyDescent="0.25">
      <c r="A211" s="99">
        <v>209</v>
      </c>
      <c r="C211" s="3"/>
      <c r="E211" s="3"/>
      <c r="S211" s="186">
        <f>IFERROR(VLOOKUP(Surge_Predicted_Impact!$C$4,COVID19_DailyReportedData!$B$3:$D$366,2,FALSE),0)</f>
        <v>0</v>
      </c>
      <c r="U211" s="1" t="str">
        <f t="shared" si="3"/>
        <v/>
      </c>
    </row>
    <row r="212" spans="1:21" x14ac:dyDescent="0.25">
      <c r="A212" s="99">
        <v>210</v>
      </c>
      <c r="C212" s="3"/>
      <c r="E212" s="3"/>
      <c r="S212" s="186">
        <f>IFERROR(VLOOKUP(Surge_Predicted_Impact!$C$4,COVID19_DailyReportedData!$B$3:$D$366,2,FALSE),0)</f>
        <v>0</v>
      </c>
      <c r="U212" s="1" t="str">
        <f t="shared" si="3"/>
        <v/>
      </c>
    </row>
    <row r="213" spans="1:21" x14ac:dyDescent="0.25">
      <c r="A213" s="99">
        <v>211</v>
      </c>
      <c r="C213" s="3"/>
      <c r="E213" s="3"/>
      <c r="S213" s="186">
        <f>IFERROR(VLOOKUP(Surge_Predicted_Impact!$C$4,COVID19_DailyReportedData!$B$3:$D$366,2,FALSE),0)</f>
        <v>0</v>
      </c>
      <c r="U213" s="1" t="str">
        <f t="shared" si="3"/>
        <v/>
      </c>
    </row>
    <row r="214" spans="1:21" x14ac:dyDescent="0.25">
      <c r="A214" s="99">
        <v>212</v>
      </c>
      <c r="C214" s="3"/>
      <c r="E214" s="3"/>
      <c r="S214" s="186">
        <f>IFERROR(VLOOKUP(Surge_Predicted_Impact!$C$4,COVID19_DailyReportedData!$B$3:$D$366,2,FALSE),0)</f>
        <v>0</v>
      </c>
      <c r="U214" s="1" t="str">
        <f t="shared" si="3"/>
        <v/>
      </c>
    </row>
    <row r="215" spans="1:21" x14ac:dyDescent="0.25">
      <c r="A215" s="99">
        <v>213</v>
      </c>
      <c r="C215" s="3"/>
      <c r="E215" s="3"/>
      <c r="S215" s="186">
        <f>IFERROR(VLOOKUP(Surge_Predicted_Impact!$C$4,COVID19_DailyReportedData!$B$3:$D$366,2,FALSE),0)</f>
        <v>0</v>
      </c>
      <c r="U215" s="1" t="str">
        <f t="shared" si="3"/>
        <v/>
      </c>
    </row>
    <row r="216" spans="1:21" x14ac:dyDescent="0.25">
      <c r="A216" s="99">
        <v>214</v>
      </c>
      <c r="C216" s="3"/>
      <c r="E216" s="3"/>
      <c r="S216" s="186">
        <f>IFERROR(VLOOKUP(Surge_Predicted_Impact!$C$4,COVID19_DailyReportedData!$B$3:$D$366,2,FALSE),0)</f>
        <v>0</v>
      </c>
      <c r="U216" s="1" t="str">
        <f t="shared" si="3"/>
        <v/>
      </c>
    </row>
    <row r="217" spans="1:21" x14ac:dyDescent="0.25">
      <c r="A217" s="99">
        <v>215</v>
      </c>
      <c r="C217" s="3"/>
      <c r="E217" s="3"/>
      <c r="S217" s="186">
        <f>IFERROR(VLOOKUP(Surge_Predicted_Impact!$C$4,COVID19_DailyReportedData!$B$3:$D$366,2,FALSE),0)</f>
        <v>0</v>
      </c>
      <c r="U217" s="1" t="str">
        <f t="shared" si="3"/>
        <v/>
      </c>
    </row>
    <row r="218" spans="1:21" x14ac:dyDescent="0.25">
      <c r="A218" s="99">
        <v>216</v>
      </c>
      <c r="C218" s="3"/>
      <c r="E218" s="3"/>
      <c r="S218" s="186">
        <f>IFERROR(VLOOKUP(Surge_Predicted_Impact!$C$4,COVID19_DailyReportedData!$B$3:$D$366,2,FALSE),0)</f>
        <v>0</v>
      </c>
      <c r="U218" s="1" t="str">
        <f t="shared" si="3"/>
        <v/>
      </c>
    </row>
    <row r="219" spans="1:21" x14ac:dyDescent="0.25">
      <c r="A219" s="99">
        <v>217</v>
      </c>
      <c r="C219" s="3"/>
      <c r="E219" s="3"/>
      <c r="S219" s="186">
        <f>IFERROR(VLOOKUP(Surge_Predicted_Impact!$C$4,COVID19_DailyReportedData!$B$3:$D$366,2,FALSE),0)</f>
        <v>0</v>
      </c>
      <c r="U219" s="1" t="str">
        <f t="shared" si="3"/>
        <v/>
      </c>
    </row>
    <row r="220" spans="1:21" x14ac:dyDescent="0.25">
      <c r="A220" s="99">
        <v>218</v>
      </c>
      <c r="C220" s="3"/>
      <c r="E220" s="3"/>
      <c r="S220" s="186">
        <f>IFERROR(VLOOKUP(Surge_Predicted_Impact!$C$4,COVID19_DailyReportedData!$B$3:$D$366,2,FALSE),0)</f>
        <v>0</v>
      </c>
      <c r="U220" s="1" t="str">
        <f t="shared" si="3"/>
        <v/>
      </c>
    </row>
    <row r="221" spans="1:21" x14ac:dyDescent="0.25">
      <c r="A221" s="99">
        <v>219</v>
      </c>
      <c r="C221" s="3"/>
      <c r="E221" s="3"/>
      <c r="S221" s="186">
        <f>IFERROR(VLOOKUP(Surge_Predicted_Impact!$C$4,COVID19_DailyReportedData!$B$3:$D$366,2,FALSE),0)</f>
        <v>0</v>
      </c>
      <c r="U221" s="1" t="str">
        <f t="shared" si="3"/>
        <v/>
      </c>
    </row>
    <row r="222" spans="1:21" x14ac:dyDescent="0.25">
      <c r="A222" s="99">
        <v>220</v>
      </c>
      <c r="C222" s="3"/>
      <c r="E222" s="3"/>
      <c r="S222" s="186">
        <f>IFERROR(VLOOKUP(Surge_Predicted_Impact!$C$4,COVID19_DailyReportedData!$B$3:$D$366,2,FALSE),0)</f>
        <v>0</v>
      </c>
      <c r="U222" s="1" t="str">
        <f t="shared" si="3"/>
        <v/>
      </c>
    </row>
    <row r="223" spans="1:21" x14ac:dyDescent="0.25">
      <c r="A223" s="99">
        <v>221</v>
      </c>
      <c r="C223" s="3"/>
      <c r="S223" s="186">
        <f>IFERROR(VLOOKUP(Surge_Predicted_Impact!$C$4,COVID19_DailyReportedData!$B$3:$D$366,2,FALSE),0)</f>
        <v>0</v>
      </c>
      <c r="U223" s="1" t="str">
        <f t="shared" si="3"/>
        <v/>
      </c>
    </row>
    <row r="224" spans="1:21" x14ac:dyDescent="0.25">
      <c r="A224" s="99">
        <v>222</v>
      </c>
      <c r="S224" s="186">
        <f>IFERROR(VLOOKUP(Surge_Predicted_Impact!$C$4,COVID19_DailyReportedData!$B$3:$D$366,2,FALSE),0)</f>
        <v>0</v>
      </c>
      <c r="U224" s="1" t="str">
        <f t="shared" si="3"/>
        <v/>
      </c>
    </row>
    <row r="225" spans="1:21" x14ac:dyDescent="0.25">
      <c r="A225" s="99">
        <v>223</v>
      </c>
      <c r="S225" s="186">
        <f>IFERROR(VLOOKUP(Surge_Predicted_Impact!$C$4,COVID19_DailyReportedData!$B$3:$D$366,2,FALSE),0)</f>
        <v>0</v>
      </c>
      <c r="U225" s="1" t="str">
        <f t="shared" si="3"/>
        <v/>
      </c>
    </row>
    <row r="226" spans="1:21" x14ac:dyDescent="0.25">
      <c r="A226" s="99">
        <v>224</v>
      </c>
      <c r="S226" s="186">
        <f>IFERROR(VLOOKUP(Surge_Predicted_Impact!$C$4,COVID19_DailyReportedData!$B$3:$D$366,2,FALSE),0)</f>
        <v>0</v>
      </c>
      <c r="U226" s="1" t="str">
        <f t="shared" si="3"/>
        <v/>
      </c>
    </row>
    <row r="227" spans="1:21" x14ac:dyDescent="0.25">
      <c r="A227" s="99">
        <v>225</v>
      </c>
      <c r="S227" s="186">
        <f>IFERROR(VLOOKUP(Surge_Predicted_Impact!$C$4,COVID19_DailyReportedData!$B$3:$D$366,2,FALSE),0)</f>
        <v>0</v>
      </c>
      <c r="U227" s="1" t="str">
        <f t="shared" si="3"/>
        <v/>
      </c>
    </row>
    <row r="228" spans="1:21" x14ac:dyDescent="0.25">
      <c r="A228" s="99">
        <v>226</v>
      </c>
      <c r="S228" s="186">
        <f>IFERROR(VLOOKUP(Surge_Predicted_Impact!$C$4,COVID19_DailyReportedData!$B$3:$D$366,2,FALSE),0)</f>
        <v>0</v>
      </c>
      <c r="U228" s="1" t="str">
        <f t="shared" si="3"/>
        <v/>
      </c>
    </row>
    <row r="229" spans="1:21" x14ac:dyDescent="0.25">
      <c r="A229" s="99">
        <v>227</v>
      </c>
      <c r="S229" s="186">
        <f>IFERROR(VLOOKUP(Surge_Predicted_Impact!$C$4,COVID19_DailyReportedData!$B$3:$D$366,2,FALSE),0)</f>
        <v>0</v>
      </c>
      <c r="U229" s="1" t="str">
        <f t="shared" si="3"/>
        <v/>
      </c>
    </row>
    <row r="230" spans="1:21" x14ac:dyDescent="0.25">
      <c r="A230" s="99">
        <v>228</v>
      </c>
      <c r="S230" s="186">
        <f>IFERROR(VLOOKUP(Surge_Predicted_Impact!$C$4,COVID19_DailyReportedData!$B$3:$D$366,2,FALSE),0)</f>
        <v>0</v>
      </c>
      <c r="U230" s="1" t="str">
        <f t="shared" si="3"/>
        <v/>
      </c>
    </row>
    <row r="231" spans="1:21" x14ac:dyDescent="0.25">
      <c r="A231" s="99">
        <v>229</v>
      </c>
      <c r="S231" s="186">
        <f>IFERROR(VLOOKUP(Surge_Predicted_Impact!$C$4,COVID19_DailyReportedData!$B$3:$D$366,2,FALSE),0)</f>
        <v>0</v>
      </c>
      <c r="U231" s="1" t="str">
        <f t="shared" si="3"/>
        <v/>
      </c>
    </row>
    <row r="232" spans="1:21" x14ac:dyDescent="0.25">
      <c r="A232" s="99">
        <v>230</v>
      </c>
      <c r="S232" s="186">
        <f>IFERROR(VLOOKUP(Surge_Predicted_Impact!$C$4,COVID19_DailyReportedData!$B$3:$D$366,2,FALSE),0)</f>
        <v>0</v>
      </c>
      <c r="U232" s="1" t="str">
        <f t="shared" si="3"/>
        <v/>
      </c>
    </row>
    <row r="233" spans="1:21" x14ac:dyDescent="0.25">
      <c r="A233" s="99">
        <v>231</v>
      </c>
      <c r="S233" s="186">
        <f>IFERROR(VLOOKUP(Surge_Predicted_Impact!$C$4,COVID19_DailyReportedData!$B$3:$D$366,2,FALSE),0)</f>
        <v>0</v>
      </c>
      <c r="U233" s="1" t="str">
        <f t="shared" si="3"/>
        <v/>
      </c>
    </row>
    <row r="234" spans="1:21" x14ac:dyDescent="0.25">
      <c r="A234" s="99">
        <v>232</v>
      </c>
      <c r="S234" s="186">
        <f>IFERROR(VLOOKUP(Surge_Predicted_Impact!$C$4,COVID19_DailyReportedData!$B$3:$D$366,2,FALSE),0)</f>
        <v>0</v>
      </c>
      <c r="U234" s="1" t="str">
        <f t="shared" si="3"/>
        <v/>
      </c>
    </row>
    <row r="235" spans="1:21" x14ac:dyDescent="0.25">
      <c r="A235" s="99">
        <v>233</v>
      </c>
      <c r="S235" s="186">
        <f>IFERROR(VLOOKUP(Surge_Predicted_Impact!$C$4,COVID19_DailyReportedData!$B$3:$D$366,2,FALSE),0)</f>
        <v>0</v>
      </c>
      <c r="U235" s="1" t="str">
        <f t="shared" si="3"/>
        <v/>
      </c>
    </row>
    <row r="236" spans="1:21" x14ac:dyDescent="0.25">
      <c r="A236" s="99">
        <v>234</v>
      </c>
      <c r="S236" s="186">
        <f>IFERROR(VLOOKUP(Surge_Predicted_Impact!$C$4,COVID19_DailyReportedData!$B$3:$D$366,2,FALSE),0)</f>
        <v>0</v>
      </c>
      <c r="U236" s="1" t="str">
        <f t="shared" si="3"/>
        <v/>
      </c>
    </row>
    <row r="237" spans="1:21" x14ac:dyDescent="0.25">
      <c r="A237" s="99">
        <v>235</v>
      </c>
      <c r="S237" s="186">
        <f>IFERROR(VLOOKUP(Surge_Predicted_Impact!$C$4,COVID19_DailyReportedData!$B$3:$D$366,2,FALSE),0)</f>
        <v>0</v>
      </c>
      <c r="U237" s="1" t="str">
        <f t="shared" si="3"/>
        <v/>
      </c>
    </row>
    <row r="238" spans="1:21" x14ac:dyDescent="0.25">
      <c r="A238" s="99">
        <v>236</v>
      </c>
      <c r="S238" s="186">
        <f>IFERROR(VLOOKUP(Surge_Predicted_Impact!$C$4,COVID19_DailyReportedData!$B$3:$D$366,2,FALSE),0)</f>
        <v>0</v>
      </c>
      <c r="U238" s="1" t="str">
        <f t="shared" si="3"/>
        <v/>
      </c>
    </row>
    <row r="239" spans="1:21" x14ac:dyDescent="0.25">
      <c r="A239" s="99">
        <v>237</v>
      </c>
      <c r="S239" s="186">
        <f>IFERROR(VLOOKUP(Surge_Predicted_Impact!$C$4,COVID19_DailyReportedData!$B$3:$D$366,2,FALSE),0)</f>
        <v>0</v>
      </c>
      <c r="U239" s="1" t="str">
        <f t="shared" si="3"/>
        <v/>
      </c>
    </row>
    <row r="240" spans="1:21" x14ac:dyDescent="0.25">
      <c r="A240" s="99">
        <v>238</v>
      </c>
      <c r="S240" s="186">
        <f>IFERROR(VLOOKUP(Surge_Predicted_Impact!$C$4,COVID19_DailyReportedData!$B$3:$D$366,2,FALSE),0)</f>
        <v>0</v>
      </c>
      <c r="U240" s="1" t="str">
        <f t="shared" si="3"/>
        <v/>
      </c>
    </row>
    <row r="241" spans="1:21" x14ac:dyDescent="0.25">
      <c r="A241" s="99">
        <v>239</v>
      </c>
      <c r="S241" s="186">
        <f>IFERROR(VLOOKUP(Surge_Predicted_Impact!$C$4,COVID19_DailyReportedData!$B$3:$D$366,2,FALSE),0)</f>
        <v>0</v>
      </c>
      <c r="U241" s="1" t="str">
        <f t="shared" si="3"/>
        <v/>
      </c>
    </row>
    <row r="242" spans="1:21" x14ac:dyDescent="0.25">
      <c r="A242" s="99">
        <v>240</v>
      </c>
      <c r="S242" s="186">
        <f>IFERROR(VLOOKUP(Surge_Predicted_Impact!$C$4,COVID19_DailyReportedData!$B$3:$D$366,2,FALSE),0)</f>
        <v>0</v>
      </c>
      <c r="U242" s="1" t="str">
        <f t="shared" si="3"/>
        <v/>
      </c>
    </row>
    <row r="243" spans="1:21" x14ac:dyDescent="0.25">
      <c r="A243" s="99">
        <v>241</v>
      </c>
      <c r="S243" s="186">
        <f>IFERROR(VLOOKUP(Surge_Predicted_Impact!$C$4,COVID19_DailyReportedData!$B$3:$D$366,2,FALSE),0)</f>
        <v>0</v>
      </c>
      <c r="U243" s="1" t="str">
        <f t="shared" si="3"/>
        <v/>
      </c>
    </row>
    <row r="244" spans="1:21" x14ac:dyDescent="0.25">
      <c r="A244" s="99">
        <v>242</v>
      </c>
      <c r="S244" s="186">
        <f>IFERROR(VLOOKUP(Surge_Predicted_Impact!$C$4,COVID19_DailyReportedData!$B$3:$D$366,2,FALSE),0)</f>
        <v>0</v>
      </c>
      <c r="U244" s="1" t="str">
        <f t="shared" si="3"/>
        <v/>
      </c>
    </row>
    <row r="245" spans="1:21" x14ac:dyDescent="0.25">
      <c r="A245" s="99">
        <v>243</v>
      </c>
      <c r="S245" s="186">
        <f>IFERROR(VLOOKUP(Surge_Predicted_Impact!$C$4,COVID19_DailyReportedData!$B$3:$D$366,2,FALSE),0)</f>
        <v>0</v>
      </c>
      <c r="U245" s="1" t="str">
        <f t="shared" si="3"/>
        <v/>
      </c>
    </row>
    <row r="246" spans="1:21" x14ac:dyDescent="0.25">
      <c r="A246" s="99">
        <v>244</v>
      </c>
      <c r="S246" s="186">
        <f>IFERROR(VLOOKUP(Surge_Predicted_Impact!$C$4,COVID19_DailyReportedData!$B$3:$D$366,2,FALSE),0)</f>
        <v>0</v>
      </c>
      <c r="U246" s="1" t="str">
        <f t="shared" si="3"/>
        <v/>
      </c>
    </row>
    <row r="247" spans="1:21" x14ac:dyDescent="0.25">
      <c r="A247" s="99">
        <v>245</v>
      </c>
      <c r="S247" s="186">
        <f>IFERROR(VLOOKUP(Surge_Predicted_Impact!$C$4,COVID19_DailyReportedData!$B$3:$D$366,2,FALSE),0)</f>
        <v>0</v>
      </c>
      <c r="U247" s="1" t="str">
        <f t="shared" si="3"/>
        <v/>
      </c>
    </row>
    <row r="248" spans="1:21" x14ac:dyDescent="0.25">
      <c r="A248" s="99">
        <v>246</v>
      </c>
      <c r="S248" s="186">
        <f>IFERROR(VLOOKUP(Surge_Predicted_Impact!$C$4,COVID19_DailyReportedData!$B$3:$D$366,2,FALSE),0)</f>
        <v>0</v>
      </c>
      <c r="U248" s="1" t="str">
        <f t="shared" si="3"/>
        <v/>
      </c>
    </row>
    <row r="249" spans="1:21" x14ac:dyDescent="0.25">
      <c r="A249" s="99">
        <v>247</v>
      </c>
      <c r="S249" s="186">
        <f>IFERROR(VLOOKUP(Surge_Predicted_Impact!$C$4,COVID19_DailyReportedData!$B$3:$D$366,2,FALSE),0)</f>
        <v>0</v>
      </c>
      <c r="U249" s="1" t="str">
        <f t="shared" si="3"/>
        <v/>
      </c>
    </row>
    <row r="250" spans="1:21" x14ac:dyDescent="0.25">
      <c r="A250" s="99">
        <v>248</v>
      </c>
      <c r="S250" s="186">
        <f>IFERROR(VLOOKUP(Surge_Predicted_Impact!$C$4,COVID19_DailyReportedData!$B$3:$D$366,2,FALSE),0)</f>
        <v>0</v>
      </c>
      <c r="U250" s="1" t="str">
        <f t="shared" si="3"/>
        <v/>
      </c>
    </row>
    <row r="251" spans="1:21" x14ac:dyDescent="0.25">
      <c r="A251" s="99">
        <v>249</v>
      </c>
      <c r="S251" s="186">
        <f>IFERROR(VLOOKUP(Surge_Predicted_Impact!$C$4,COVID19_DailyReportedData!$B$3:$D$366,2,FALSE),0)</f>
        <v>0</v>
      </c>
      <c r="U251" s="1" t="str">
        <f t="shared" si="3"/>
        <v/>
      </c>
    </row>
    <row r="252" spans="1:21" x14ac:dyDescent="0.25">
      <c r="A252" s="99">
        <v>250</v>
      </c>
      <c r="S252" s="186">
        <f>IFERROR(VLOOKUP(Surge_Predicted_Impact!$C$4,COVID19_DailyReportedData!$B$3:$D$366,2,FALSE),0)</f>
        <v>0</v>
      </c>
      <c r="U252" s="1" t="str">
        <f t="shared" si="3"/>
        <v/>
      </c>
    </row>
    <row r="253" spans="1:21" x14ac:dyDescent="0.25">
      <c r="A253" s="99">
        <v>251</v>
      </c>
      <c r="S253" s="186">
        <f>IFERROR(VLOOKUP(Surge_Predicted_Impact!$C$4,COVID19_DailyReportedData!$B$3:$D$366,2,FALSE),0)</f>
        <v>0</v>
      </c>
      <c r="U253" s="1" t="str">
        <f t="shared" si="3"/>
        <v/>
      </c>
    </row>
    <row r="254" spans="1:21" x14ac:dyDescent="0.25">
      <c r="A254" s="99">
        <v>252</v>
      </c>
      <c r="S254" s="186">
        <f>IFERROR(VLOOKUP(Surge_Predicted_Impact!$C$4,COVID19_DailyReportedData!$B$3:$D$366,2,FALSE),0)</f>
        <v>0</v>
      </c>
      <c r="U254" s="1" t="str">
        <f t="shared" si="3"/>
        <v/>
      </c>
    </row>
    <row r="255" spans="1:21" x14ac:dyDescent="0.25">
      <c r="A255" s="99">
        <v>253</v>
      </c>
      <c r="S255" s="186">
        <f>IFERROR(VLOOKUP(Surge_Predicted_Impact!$C$4,COVID19_DailyReportedData!$B$3:$D$366,2,FALSE),0)</f>
        <v>0</v>
      </c>
      <c r="U255" s="1" t="str">
        <f t="shared" si="3"/>
        <v/>
      </c>
    </row>
    <row r="256" spans="1:21" x14ac:dyDescent="0.25">
      <c r="A256" s="99">
        <v>254</v>
      </c>
      <c r="S256" s="186">
        <f>IFERROR(VLOOKUP(Surge_Predicted_Impact!$C$4,COVID19_DailyReportedData!$B$3:$D$366,2,FALSE),0)</f>
        <v>0</v>
      </c>
      <c r="U256" s="1" t="str">
        <f t="shared" si="3"/>
        <v/>
      </c>
    </row>
    <row r="257" spans="1:21" x14ac:dyDescent="0.25">
      <c r="A257" s="99">
        <v>255</v>
      </c>
      <c r="S257" s="186">
        <f>IFERROR(VLOOKUP(Surge_Predicted_Impact!$C$4,COVID19_DailyReportedData!$B$3:$D$366,2,FALSE),0)</f>
        <v>0</v>
      </c>
      <c r="U257" s="1" t="str">
        <f t="shared" si="3"/>
        <v/>
      </c>
    </row>
    <row r="258" spans="1:21" x14ac:dyDescent="0.25">
      <c r="A258" s="99">
        <v>256</v>
      </c>
      <c r="S258" s="186">
        <f>IFERROR(VLOOKUP(Surge_Predicted_Impact!$C$4,COVID19_DailyReportedData!$B$3:$D$366,2,FALSE),0)</f>
        <v>0</v>
      </c>
      <c r="U258" s="1" t="str">
        <f t="shared" si="3"/>
        <v/>
      </c>
    </row>
    <row r="259" spans="1:21" x14ac:dyDescent="0.25">
      <c r="A259" s="99">
        <v>257</v>
      </c>
      <c r="S259" s="186">
        <f>IFERROR(VLOOKUP(Surge_Predicted_Impact!$C$4,COVID19_DailyReportedData!$B$3:$D$366,2,FALSE),0)</f>
        <v>0</v>
      </c>
      <c r="U259" s="1" t="str">
        <f t="shared" ref="U259:U322" si="4">IF(S259&gt;0,(S259-D259)*(S259-D259),"")</f>
        <v/>
      </c>
    </row>
    <row r="260" spans="1:21" x14ac:dyDescent="0.25">
      <c r="A260" s="99">
        <v>258</v>
      </c>
      <c r="S260" s="186">
        <f>IFERROR(VLOOKUP(Surge_Predicted_Impact!$C$4,COVID19_DailyReportedData!$B$3:$D$366,2,FALSE),0)</f>
        <v>0</v>
      </c>
      <c r="U260" s="1" t="str">
        <f t="shared" si="4"/>
        <v/>
      </c>
    </row>
    <row r="261" spans="1:21" x14ac:dyDescent="0.25">
      <c r="A261" s="99">
        <v>259</v>
      </c>
      <c r="S261" s="186">
        <f>IFERROR(VLOOKUP(Surge_Predicted_Impact!$C$4,COVID19_DailyReportedData!$B$3:$D$366,2,FALSE),0)</f>
        <v>0</v>
      </c>
      <c r="U261" s="1" t="str">
        <f t="shared" si="4"/>
        <v/>
      </c>
    </row>
    <row r="262" spans="1:21" x14ac:dyDescent="0.25">
      <c r="A262" s="99">
        <v>260</v>
      </c>
      <c r="S262" s="186">
        <f>IFERROR(VLOOKUP(Surge_Predicted_Impact!$C$4,COVID19_DailyReportedData!$B$3:$D$366,2,FALSE),0)</f>
        <v>0</v>
      </c>
      <c r="U262" s="1" t="str">
        <f t="shared" si="4"/>
        <v/>
      </c>
    </row>
    <row r="263" spans="1:21" x14ac:dyDescent="0.25">
      <c r="A263" s="99">
        <v>261</v>
      </c>
      <c r="S263" s="186">
        <f>IFERROR(VLOOKUP(Surge_Predicted_Impact!$C$4,COVID19_DailyReportedData!$B$3:$D$366,2,FALSE),0)</f>
        <v>0</v>
      </c>
      <c r="U263" s="1" t="str">
        <f t="shared" si="4"/>
        <v/>
      </c>
    </row>
    <row r="264" spans="1:21" x14ac:dyDescent="0.25">
      <c r="A264" s="99">
        <v>262</v>
      </c>
      <c r="S264" s="186">
        <f>IFERROR(VLOOKUP(Surge_Predicted_Impact!$C$4,COVID19_DailyReportedData!$B$3:$D$366,2,FALSE),0)</f>
        <v>0</v>
      </c>
      <c r="U264" s="1" t="str">
        <f t="shared" si="4"/>
        <v/>
      </c>
    </row>
    <row r="265" spans="1:21" x14ac:dyDescent="0.25">
      <c r="A265" s="99">
        <v>263</v>
      </c>
      <c r="S265" s="186">
        <f>IFERROR(VLOOKUP(Surge_Predicted_Impact!$C$4,COVID19_DailyReportedData!$B$3:$D$366,2,FALSE),0)</f>
        <v>0</v>
      </c>
      <c r="U265" s="1" t="str">
        <f t="shared" si="4"/>
        <v/>
      </c>
    </row>
    <row r="266" spans="1:21" x14ac:dyDescent="0.25">
      <c r="A266" s="99">
        <v>264</v>
      </c>
      <c r="S266" s="186">
        <f>IFERROR(VLOOKUP(Surge_Predicted_Impact!$C$4,COVID19_DailyReportedData!$B$3:$D$366,2,FALSE),0)</f>
        <v>0</v>
      </c>
      <c r="U266" s="1" t="str">
        <f t="shared" si="4"/>
        <v/>
      </c>
    </row>
    <row r="267" spans="1:21" x14ac:dyDescent="0.25">
      <c r="A267" s="99">
        <v>265</v>
      </c>
      <c r="S267" s="186">
        <f>IFERROR(VLOOKUP(Surge_Predicted_Impact!$C$4,COVID19_DailyReportedData!$B$3:$D$366,2,FALSE),0)</f>
        <v>0</v>
      </c>
      <c r="U267" s="1" t="str">
        <f t="shared" si="4"/>
        <v/>
      </c>
    </row>
    <row r="268" spans="1:21" x14ac:dyDescent="0.25">
      <c r="A268" s="99">
        <v>266</v>
      </c>
      <c r="S268" s="186">
        <f>IFERROR(VLOOKUP(Surge_Predicted_Impact!$C$4,COVID19_DailyReportedData!$B$3:$D$366,2,FALSE),0)</f>
        <v>0</v>
      </c>
      <c r="U268" s="1" t="str">
        <f t="shared" si="4"/>
        <v/>
      </c>
    </row>
    <row r="269" spans="1:21" x14ac:dyDescent="0.25">
      <c r="A269" s="99">
        <v>267</v>
      </c>
      <c r="S269" s="186">
        <f>IFERROR(VLOOKUP(Surge_Predicted_Impact!$C$4,COVID19_DailyReportedData!$B$3:$D$366,2,FALSE),0)</f>
        <v>0</v>
      </c>
      <c r="U269" s="1" t="str">
        <f t="shared" si="4"/>
        <v/>
      </c>
    </row>
    <row r="270" spans="1:21" x14ac:dyDescent="0.25">
      <c r="A270" s="99">
        <v>268</v>
      </c>
      <c r="S270" s="186">
        <f>IFERROR(VLOOKUP(Surge_Predicted_Impact!$C$4,COVID19_DailyReportedData!$B$3:$D$366,2,FALSE),0)</f>
        <v>0</v>
      </c>
      <c r="U270" s="1" t="str">
        <f t="shared" si="4"/>
        <v/>
      </c>
    </row>
    <row r="271" spans="1:21" x14ac:dyDescent="0.25">
      <c r="A271" s="99">
        <v>269</v>
      </c>
      <c r="S271" s="186">
        <f>IFERROR(VLOOKUP(Surge_Predicted_Impact!$C$4,COVID19_DailyReportedData!$B$3:$D$366,2,FALSE),0)</f>
        <v>0</v>
      </c>
      <c r="U271" s="1" t="str">
        <f t="shared" si="4"/>
        <v/>
      </c>
    </row>
    <row r="272" spans="1:21" x14ac:dyDescent="0.25">
      <c r="A272" s="99">
        <v>270</v>
      </c>
      <c r="S272" s="186">
        <f>IFERROR(VLOOKUP(Surge_Predicted_Impact!$C$4,COVID19_DailyReportedData!$B$3:$D$366,2,FALSE),0)</f>
        <v>0</v>
      </c>
      <c r="U272" s="1" t="str">
        <f t="shared" si="4"/>
        <v/>
      </c>
    </row>
    <row r="273" spans="1:21" x14ac:dyDescent="0.25">
      <c r="A273" s="99">
        <v>271</v>
      </c>
      <c r="S273" s="186">
        <f>IFERROR(VLOOKUP(Surge_Predicted_Impact!$C$4,COVID19_DailyReportedData!$B$3:$D$366,2,FALSE),0)</f>
        <v>0</v>
      </c>
      <c r="U273" s="1" t="str">
        <f t="shared" si="4"/>
        <v/>
      </c>
    </row>
    <row r="274" spans="1:21" x14ac:dyDescent="0.25">
      <c r="A274" s="99">
        <v>272</v>
      </c>
      <c r="S274" s="186">
        <f>IFERROR(VLOOKUP(Surge_Predicted_Impact!$C$4,COVID19_DailyReportedData!$B$3:$D$366,2,FALSE),0)</f>
        <v>0</v>
      </c>
      <c r="U274" s="1" t="str">
        <f t="shared" si="4"/>
        <v/>
      </c>
    </row>
    <row r="275" spans="1:21" x14ac:dyDescent="0.25">
      <c r="A275" s="99">
        <v>273</v>
      </c>
      <c r="S275" s="186">
        <f>IFERROR(VLOOKUP(Surge_Predicted_Impact!$C$4,COVID19_DailyReportedData!$B$3:$D$366,2,FALSE),0)</f>
        <v>0</v>
      </c>
      <c r="U275" s="1" t="str">
        <f t="shared" si="4"/>
        <v/>
      </c>
    </row>
    <row r="276" spans="1:21" x14ac:dyDescent="0.25">
      <c r="A276" s="99">
        <v>274</v>
      </c>
      <c r="S276" s="186">
        <f>IFERROR(VLOOKUP(Surge_Predicted_Impact!$C$4,COVID19_DailyReportedData!$B$3:$D$366,2,FALSE),0)</f>
        <v>0</v>
      </c>
      <c r="U276" s="1" t="str">
        <f t="shared" si="4"/>
        <v/>
      </c>
    </row>
    <row r="277" spans="1:21" x14ac:dyDescent="0.25">
      <c r="A277" s="99">
        <v>275</v>
      </c>
      <c r="S277" s="186">
        <f>IFERROR(VLOOKUP(Surge_Predicted_Impact!$C$4,COVID19_DailyReportedData!$B$3:$D$366,2,FALSE),0)</f>
        <v>0</v>
      </c>
      <c r="U277" s="1" t="str">
        <f t="shared" si="4"/>
        <v/>
      </c>
    </row>
    <row r="278" spans="1:21" x14ac:dyDescent="0.25">
      <c r="A278" s="99">
        <v>276</v>
      </c>
      <c r="S278" s="186">
        <f>IFERROR(VLOOKUP(Surge_Predicted_Impact!$C$4,COVID19_DailyReportedData!$B$3:$D$366,2,FALSE),0)</f>
        <v>0</v>
      </c>
      <c r="U278" s="1" t="str">
        <f t="shared" si="4"/>
        <v/>
      </c>
    </row>
    <row r="279" spans="1:21" x14ac:dyDescent="0.25">
      <c r="A279" s="99">
        <v>277</v>
      </c>
      <c r="S279" s="186">
        <f>IFERROR(VLOOKUP(Surge_Predicted_Impact!$C$4,COVID19_DailyReportedData!$B$3:$D$366,2,FALSE),0)</f>
        <v>0</v>
      </c>
      <c r="U279" s="1" t="str">
        <f t="shared" si="4"/>
        <v/>
      </c>
    </row>
    <row r="280" spans="1:21" x14ac:dyDescent="0.25">
      <c r="A280" s="99">
        <v>278</v>
      </c>
      <c r="S280" s="186">
        <f>IFERROR(VLOOKUP(Surge_Predicted_Impact!$C$4,COVID19_DailyReportedData!$B$3:$D$366,2,FALSE),0)</f>
        <v>0</v>
      </c>
      <c r="U280" s="1" t="str">
        <f t="shared" si="4"/>
        <v/>
      </c>
    </row>
    <row r="281" spans="1:21" x14ac:dyDescent="0.25">
      <c r="A281" s="99">
        <v>279</v>
      </c>
      <c r="S281" s="186">
        <f>IFERROR(VLOOKUP(Surge_Predicted_Impact!$C$4,COVID19_DailyReportedData!$B$3:$D$366,2,FALSE),0)</f>
        <v>0</v>
      </c>
      <c r="U281" s="1" t="str">
        <f t="shared" si="4"/>
        <v/>
      </c>
    </row>
    <row r="282" spans="1:21" x14ac:dyDescent="0.25">
      <c r="A282" s="99">
        <v>280</v>
      </c>
      <c r="S282" s="186">
        <f>IFERROR(VLOOKUP(Surge_Predicted_Impact!$C$4,COVID19_DailyReportedData!$B$3:$D$366,2,FALSE),0)</f>
        <v>0</v>
      </c>
      <c r="U282" s="1" t="str">
        <f t="shared" si="4"/>
        <v/>
      </c>
    </row>
    <row r="283" spans="1:21" x14ac:dyDescent="0.25">
      <c r="A283" s="99">
        <v>281</v>
      </c>
      <c r="S283" s="186">
        <f>IFERROR(VLOOKUP(Surge_Predicted_Impact!$C$4,COVID19_DailyReportedData!$B$3:$D$366,2,FALSE),0)</f>
        <v>0</v>
      </c>
      <c r="U283" s="1" t="str">
        <f t="shared" si="4"/>
        <v/>
      </c>
    </row>
    <row r="284" spans="1:21" x14ac:dyDescent="0.25">
      <c r="A284" s="99">
        <v>282</v>
      </c>
      <c r="S284" s="186">
        <f>IFERROR(VLOOKUP(Surge_Predicted_Impact!$C$4,COVID19_DailyReportedData!$B$3:$D$366,2,FALSE),0)</f>
        <v>0</v>
      </c>
      <c r="U284" s="1" t="str">
        <f t="shared" si="4"/>
        <v/>
      </c>
    </row>
    <row r="285" spans="1:21" x14ac:dyDescent="0.25">
      <c r="A285" s="99">
        <v>283</v>
      </c>
      <c r="S285" s="186">
        <f>IFERROR(VLOOKUP(Surge_Predicted_Impact!$C$4,COVID19_DailyReportedData!$B$3:$D$366,2,FALSE),0)</f>
        <v>0</v>
      </c>
      <c r="U285" s="1" t="str">
        <f t="shared" si="4"/>
        <v/>
      </c>
    </row>
    <row r="286" spans="1:21" x14ac:dyDescent="0.25">
      <c r="A286" s="99">
        <v>284</v>
      </c>
      <c r="S286" s="186">
        <f>IFERROR(VLOOKUP(Surge_Predicted_Impact!$C$4,COVID19_DailyReportedData!$B$3:$D$366,2,FALSE),0)</f>
        <v>0</v>
      </c>
      <c r="U286" s="1" t="str">
        <f t="shared" si="4"/>
        <v/>
      </c>
    </row>
    <row r="287" spans="1:21" x14ac:dyDescent="0.25">
      <c r="A287" s="99">
        <v>285</v>
      </c>
      <c r="S287" s="186">
        <f>IFERROR(VLOOKUP(Surge_Predicted_Impact!$C$4,COVID19_DailyReportedData!$B$3:$D$366,2,FALSE),0)</f>
        <v>0</v>
      </c>
      <c r="U287" s="1" t="str">
        <f t="shared" si="4"/>
        <v/>
      </c>
    </row>
    <row r="288" spans="1:21" x14ac:dyDescent="0.25">
      <c r="A288" s="99">
        <v>286</v>
      </c>
      <c r="S288" s="186">
        <f>IFERROR(VLOOKUP(Surge_Predicted_Impact!$C$4,COVID19_DailyReportedData!$B$3:$D$366,2,FALSE),0)</f>
        <v>0</v>
      </c>
      <c r="U288" s="1" t="str">
        <f t="shared" si="4"/>
        <v/>
      </c>
    </row>
    <row r="289" spans="1:21" x14ac:dyDescent="0.25">
      <c r="A289" s="99">
        <v>287</v>
      </c>
      <c r="S289" s="186">
        <f>IFERROR(VLOOKUP(Surge_Predicted_Impact!$C$4,COVID19_DailyReportedData!$B$3:$D$366,2,FALSE),0)</f>
        <v>0</v>
      </c>
      <c r="U289" s="1" t="str">
        <f t="shared" si="4"/>
        <v/>
      </c>
    </row>
    <row r="290" spans="1:21" x14ac:dyDescent="0.25">
      <c r="A290" s="99">
        <v>288</v>
      </c>
      <c r="S290" s="186">
        <f>IFERROR(VLOOKUP(Surge_Predicted_Impact!$C$4,COVID19_DailyReportedData!$B$3:$D$366,2,FALSE),0)</f>
        <v>0</v>
      </c>
      <c r="U290" s="1" t="str">
        <f t="shared" si="4"/>
        <v/>
      </c>
    </row>
    <row r="291" spans="1:21" x14ac:dyDescent="0.25">
      <c r="A291" s="99">
        <v>289</v>
      </c>
      <c r="S291" s="186">
        <f>IFERROR(VLOOKUP(Surge_Predicted_Impact!$C$4,COVID19_DailyReportedData!$B$3:$D$366,2,FALSE),0)</f>
        <v>0</v>
      </c>
      <c r="U291" s="1" t="str">
        <f t="shared" si="4"/>
        <v/>
      </c>
    </row>
    <row r="292" spans="1:21" x14ac:dyDescent="0.25">
      <c r="A292" s="99">
        <v>290</v>
      </c>
      <c r="S292" s="186">
        <f>IFERROR(VLOOKUP(Surge_Predicted_Impact!$C$4,COVID19_DailyReportedData!$B$3:$D$366,2,FALSE),0)</f>
        <v>0</v>
      </c>
      <c r="U292" s="1" t="str">
        <f t="shared" si="4"/>
        <v/>
      </c>
    </row>
    <row r="293" spans="1:21" x14ac:dyDescent="0.25">
      <c r="A293" s="99">
        <v>291</v>
      </c>
      <c r="S293" s="186">
        <f>IFERROR(VLOOKUP(Surge_Predicted_Impact!$C$4,COVID19_DailyReportedData!$B$3:$D$366,2,FALSE),0)</f>
        <v>0</v>
      </c>
      <c r="U293" s="1" t="str">
        <f t="shared" si="4"/>
        <v/>
      </c>
    </row>
    <row r="294" spans="1:21" x14ac:dyDescent="0.25">
      <c r="A294" s="99">
        <v>292</v>
      </c>
      <c r="S294" s="186">
        <f>IFERROR(VLOOKUP(Surge_Predicted_Impact!$C$4,COVID19_DailyReportedData!$B$3:$D$366,2,FALSE),0)</f>
        <v>0</v>
      </c>
      <c r="U294" s="1" t="str">
        <f t="shared" si="4"/>
        <v/>
      </c>
    </row>
    <row r="295" spans="1:21" x14ac:dyDescent="0.25">
      <c r="A295" s="99">
        <v>293</v>
      </c>
      <c r="S295" s="186">
        <f>IFERROR(VLOOKUP(Surge_Predicted_Impact!$C$4,COVID19_DailyReportedData!$B$3:$D$366,2,FALSE),0)</f>
        <v>0</v>
      </c>
      <c r="U295" s="1" t="str">
        <f t="shared" si="4"/>
        <v/>
      </c>
    </row>
    <row r="296" spans="1:21" x14ac:dyDescent="0.25">
      <c r="A296" s="99">
        <v>294</v>
      </c>
      <c r="S296" s="186">
        <f>IFERROR(VLOOKUP(Surge_Predicted_Impact!$C$4,COVID19_DailyReportedData!$B$3:$D$366,2,FALSE),0)</f>
        <v>0</v>
      </c>
      <c r="U296" s="1" t="str">
        <f t="shared" si="4"/>
        <v/>
      </c>
    </row>
    <row r="297" spans="1:21" x14ac:dyDescent="0.25">
      <c r="A297" s="99">
        <v>295</v>
      </c>
      <c r="S297" s="186">
        <f>IFERROR(VLOOKUP(Surge_Predicted_Impact!$C$4,COVID19_DailyReportedData!$B$3:$D$366,2,FALSE),0)</f>
        <v>0</v>
      </c>
      <c r="U297" s="1" t="str">
        <f t="shared" si="4"/>
        <v/>
      </c>
    </row>
    <row r="298" spans="1:21" x14ac:dyDescent="0.25">
      <c r="A298" s="99">
        <v>296</v>
      </c>
      <c r="D298" s="99">
        <f t="shared" ref="D298:D308" si="5">C298+C297</f>
        <v>0</v>
      </c>
      <c r="S298" s="186">
        <f>IFERROR(VLOOKUP(Surge_Predicted_Impact!$C$4,COVID19_DailyReportedData!$B$3:$D$366,2,FALSE),0)</f>
        <v>0</v>
      </c>
      <c r="U298" s="1" t="str">
        <f t="shared" si="4"/>
        <v/>
      </c>
    </row>
    <row r="299" spans="1:21" x14ac:dyDescent="0.25">
      <c r="A299" s="99">
        <v>297</v>
      </c>
      <c r="D299" s="99">
        <f t="shared" si="5"/>
        <v>0</v>
      </c>
      <c r="S299" s="186">
        <f>IFERROR(VLOOKUP(Surge_Predicted_Impact!$C$4,COVID19_DailyReportedData!$B$3:$D$366,2,FALSE),0)</f>
        <v>0</v>
      </c>
      <c r="U299" s="1" t="str">
        <f t="shared" si="4"/>
        <v/>
      </c>
    </row>
    <row r="300" spans="1:21" x14ac:dyDescent="0.25">
      <c r="A300" s="99">
        <v>298</v>
      </c>
      <c r="D300" s="99">
        <f t="shared" si="5"/>
        <v>0</v>
      </c>
      <c r="S300" s="186">
        <f>IFERROR(VLOOKUP(Surge_Predicted_Impact!$C$4,COVID19_DailyReportedData!$B$3:$D$366,2,FALSE),0)</f>
        <v>0</v>
      </c>
      <c r="U300" s="1" t="str">
        <f t="shared" si="4"/>
        <v/>
      </c>
    </row>
    <row r="301" spans="1:21" x14ac:dyDescent="0.25">
      <c r="A301" s="99">
        <v>299</v>
      </c>
      <c r="D301" s="99">
        <f t="shared" si="5"/>
        <v>0</v>
      </c>
      <c r="S301" s="186">
        <f>IFERROR(VLOOKUP(Surge_Predicted_Impact!$C$4,COVID19_DailyReportedData!$B$3:$D$366,2,FALSE),0)</f>
        <v>0</v>
      </c>
      <c r="U301" s="1" t="str">
        <f t="shared" si="4"/>
        <v/>
      </c>
    </row>
    <row r="302" spans="1:21" x14ac:dyDescent="0.25">
      <c r="A302" s="99">
        <v>300</v>
      </c>
      <c r="D302" s="99">
        <f t="shared" si="5"/>
        <v>0</v>
      </c>
      <c r="S302" s="186">
        <f>IFERROR(VLOOKUP(Surge_Predicted_Impact!$C$4,COVID19_DailyReportedData!$B$3:$D$366,2,FALSE),0)</f>
        <v>0</v>
      </c>
      <c r="U302" s="1" t="str">
        <f t="shared" si="4"/>
        <v/>
      </c>
    </row>
    <row r="303" spans="1:21" x14ac:dyDescent="0.25">
      <c r="A303" s="99">
        <v>301</v>
      </c>
      <c r="D303" s="99">
        <f t="shared" si="5"/>
        <v>0</v>
      </c>
      <c r="S303" s="186">
        <f>IFERROR(VLOOKUP(Surge_Predicted_Impact!$C$4,COVID19_DailyReportedData!$B$3:$D$366,2,FALSE),0)</f>
        <v>0</v>
      </c>
      <c r="U303" s="1" t="str">
        <f t="shared" si="4"/>
        <v/>
      </c>
    </row>
    <row r="304" spans="1:21" x14ac:dyDescent="0.25">
      <c r="A304" s="99">
        <v>302</v>
      </c>
      <c r="D304" s="99">
        <f t="shared" si="5"/>
        <v>0</v>
      </c>
      <c r="S304" s="186">
        <f>IFERROR(VLOOKUP(Surge_Predicted_Impact!$C$4,COVID19_DailyReportedData!$B$3:$D$366,2,FALSE),0)</f>
        <v>0</v>
      </c>
      <c r="U304" s="1" t="str">
        <f t="shared" si="4"/>
        <v/>
      </c>
    </row>
    <row r="305" spans="1:21" x14ac:dyDescent="0.25">
      <c r="A305" s="99">
        <v>303</v>
      </c>
      <c r="D305" s="99">
        <f t="shared" si="5"/>
        <v>0</v>
      </c>
      <c r="S305" s="186">
        <f>IFERROR(VLOOKUP(Surge_Predicted_Impact!$C$4,COVID19_DailyReportedData!$B$3:$D$366,2,FALSE),0)</f>
        <v>0</v>
      </c>
      <c r="U305" s="1" t="str">
        <f t="shared" si="4"/>
        <v/>
      </c>
    </row>
    <row r="306" spans="1:21" x14ac:dyDescent="0.25">
      <c r="A306" s="99">
        <v>304</v>
      </c>
      <c r="D306" s="99">
        <f t="shared" si="5"/>
        <v>0</v>
      </c>
      <c r="S306" s="186">
        <f>IFERROR(VLOOKUP(Surge_Predicted_Impact!$C$4,COVID19_DailyReportedData!$B$3:$D$366,2,FALSE),0)</f>
        <v>0</v>
      </c>
      <c r="U306" s="1" t="str">
        <f t="shared" si="4"/>
        <v/>
      </c>
    </row>
    <row r="307" spans="1:21" x14ac:dyDescent="0.25">
      <c r="A307" s="99">
        <v>305</v>
      </c>
      <c r="D307" s="99">
        <f t="shared" si="5"/>
        <v>0</v>
      </c>
      <c r="S307" s="186">
        <f>IFERROR(VLOOKUP(Surge_Predicted_Impact!$C$4,COVID19_DailyReportedData!$B$3:$D$366,2,FALSE),0)</f>
        <v>0</v>
      </c>
      <c r="U307" s="1" t="str">
        <f t="shared" si="4"/>
        <v/>
      </c>
    </row>
    <row r="308" spans="1:21" x14ac:dyDescent="0.25">
      <c r="A308" s="99">
        <v>306</v>
      </c>
      <c r="D308" s="99">
        <f t="shared" si="5"/>
        <v>0</v>
      </c>
      <c r="S308" s="186">
        <f>IFERROR(VLOOKUP(Surge_Predicted_Impact!$C$4,COVID19_DailyReportedData!$B$3:$D$366,2,FALSE),0)</f>
        <v>0</v>
      </c>
      <c r="U308" s="1" t="str">
        <f t="shared" si="4"/>
        <v/>
      </c>
    </row>
    <row r="309" spans="1:21" x14ac:dyDescent="0.25">
      <c r="S309" s="186">
        <f>IFERROR(VLOOKUP(Surge_Predicted_Impact!$C$4,COVID19_DailyReportedData!$B$3:$D$366,2,FALSE),0)</f>
        <v>0</v>
      </c>
      <c r="U309" s="1" t="str">
        <f t="shared" si="4"/>
        <v/>
      </c>
    </row>
    <row r="310" spans="1:21" x14ac:dyDescent="0.25">
      <c r="S310" s="186">
        <f>IFERROR(VLOOKUP(Surge_Predicted_Impact!$C$4,COVID19_DailyReportedData!$B$3:$D$366,2,FALSE),0)</f>
        <v>0</v>
      </c>
      <c r="U310" s="1" t="str">
        <f t="shared" si="4"/>
        <v/>
      </c>
    </row>
    <row r="311" spans="1:21" x14ac:dyDescent="0.25">
      <c r="S311" s="186">
        <f>IFERROR(VLOOKUP(Surge_Predicted_Impact!$C$4,COVID19_DailyReportedData!$B$3:$D$366,2,FALSE),0)</f>
        <v>0</v>
      </c>
      <c r="U311" s="1" t="str">
        <f t="shared" si="4"/>
        <v/>
      </c>
    </row>
    <row r="312" spans="1:21" x14ac:dyDescent="0.25">
      <c r="S312" s="186">
        <f>IFERROR(VLOOKUP(Surge_Predicted_Impact!$C$4,COVID19_DailyReportedData!$B$3:$D$366,2,FALSE),0)</f>
        <v>0</v>
      </c>
      <c r="U312" s="1" t="str">
        <f t="shared" si="4"/>
        <v/>
      </c>
    </row>
    <row r="313" spans="1:21" x14ac:dyDescent="0.25">
      <c r="S313" s="186">
        <f>IFERROR(VLOOKUP(Surge_Predicted_Impact!$C$4,COVID19_DailyReportedData!$B$3:$D$366,2,FALSE),0)</f>
        <v>0</v>
      </c>
      <c r="U313" s="1" t="str">
        <f t="shared" si="4"/>
        <v/>
      </c>
    </row>
    <row r="314" spans="1:21" x14ac:dyDescent="0.25">
      <c r="S314" s="186">
        <f>IFERROR(VLOOKUP(Surge_Predicted_Impact!$C$4,COVID19_DailyReportedData!$B$3:$D$366,2,FALSE),0)</f>
        <v>0</v>
      </c>
      <c r="U314" s="1" t="str">
        <f t="shared" si="4"/>
        <v/>
      </c>
    </row>
    <row r="315" spans="1:21" x14ac:dyDescent="0.25">
      <c r="S315" s="186">
        <f>IFERROR(VLOOKUP(Surge_Predicted_Impact!$C$4,COVID19_DailyReportedData!$B$3:$D$366,2,FALSE),0)</f>
        <v>0</v>
      </c>
      <c r="U315" s="1" t="str">
        <f t="shared" si="4"/>
        <v/>
      </c>
    </row>
    <row r="316" spans="1:21" x14ac:dyDescent="0.25">
      <c r="S316" s="186">
        <f>IFERROR(VLOOKUP(Surge_Predicted_Impact!$C$4,COVID19_DailyReportedData!$B$3:$D$366,2,FALSE),0)</f>
        <v>0</v>
      </c>
      <c r="U316" s="1" t="str">
        <f t="shared" si="4"/>
        <v/>
      </c>
    </row>
    <row r="317" spans="1:21" x14ac:dyDescent="0.25">
      <c r="S317" s="186">
        <f>IFERROR(VLOOKUP(Surge_Predicted_Impact!$C$4,COVID19_DailyReportedData!$B$3:$D$366,2,FALSE),0)</f>
        <v>0</v>
      </c>
      <c r="U317" s="1" t="str">
        <f t="shared" si="4"/>
        <v/>
      </c>
    </row>
    <row r="318" spans="1:21" x14ac:dyDescent="0.25">
      <c r="S318" s="186">
        <f>IFERROR(VLOOKUP(Surge_Predicted_Impact!$C$4,COVID19_DailyReportedData!$B$3:$D$366,2,FALSE),0)</f>
        <v>0</v>
      </c>
      <c r="U318" s="1" t="str">
        <f t="shared" si="4"/>
        <v/>
      </c>
    </row>
    <row r="319" spans="1:21" x14ac:dyDescent="0.25">
      <c r="S319" s="186">
        <f>IFERROR(VLOOKUP(Surge_Predicted_Impact!$C$4,COVID19_DailyReportedData!$B$3:$D$366,2,FALSE),0)</f>
        <v>0</v>
      </c>
      <c r="U319" s="1" t="str">
        <f t="shared" si="4"/>
        <v/>
      </c>
    </row>
    <row r="320" spans="1:21" x14ac:dyDescent="0.25">
      <c r="S320" s="186">
        <f>IFERROR(VLOOKUP(Surge_Predicted_Impact!$C$4,COVID19_DailyReportedData!$B$3:$D$366,2,FALSE),0)</f>
        <v>0</v>
      </c>
      <c r="U320" s="1" t="str">
        <f t="shared" si="4"/>
        <v/>
      </c>
    </row>
    <row r="321" spans="19:21" x14ac:dyDescent="0.25">
      <c r="S321" s="186">
        <f>IFERROR(VLOOKUP(Surge_Predicted_Impact!$C$4,COVID19_DailyReportedData!$B$3:$D$366,2,FALSE),0)</f>
        <v>0</v>
      </c>
      <c r="U321" s="1" t="str">
        <f t="shared" si="4"/>
        <v/>
      </c>
    </row>
    <row r="322" spans="19:21" x14ac:dyDescent="0.25">
      <c r="S322" s="186">
        <f>IFERROR(VLOOKUP(Surge_Predicted_Impact!$C$4,COVID19_DailyReportedData!$B$3:$D$366,2,FALSE),0)</f>
        <v>0</v>
      </c>
      <c r="U322" s="1" t="str">
        <f t="shared" si="4"/>
        <v/>
      </c>
    </row>
    <row r="323" spans="19:21" x14ac:dyDescent="0.25">
      <c r="S323" s="186">
        <f>IFERROR(VLOOKUP(Surge_Predicted_Impact!$C$4,COVID19_DailyReportedData!$B$3:$D$366,2,FALSE),0)</f>
        <v>0</v>
      </c>
      <c r="U323" s="1" t="str">
        <f t="shared" ref="U323:U367" si="6">IF(S323&gt;0,(S323-D323)*(S323-D323),"")</f>
        <v/>
      </c>
    </row>
    <row r="324" spans="19:21" x14ac:dyDescent="0.25">
      <c r="S324" s="186">
        <f>IFERROR(VLOOKUP(Surge_Predicted_Impact!$C$4,COVID19_DailyReportedData!$B$3:$D$366,2,FALSE),0)</f>
        <v>0</v>
      </c>
      <c r="U324" s="1" t="str">
        <f t="shared" si="6"/>
        <v/>
      </c>
    </row>
    <row r="325" spans="19:21" x14ac:dyDescent="0.25">
      <c r="S325" s="186">
        <f>IFERROR(VLOOKUP(Surge_Predicted_Impact!$C$4,COVID19_DailyReportedData!$B$3:$D$366,2,FALSE),0)</f>
        <v>0</v>
      </c>
      <c r="U325" s="1" t="str">
        <f t="shared" si="6"/>
        <v/>
      </c>
    </row>
    <row r="326" spans="19:21" x14ac:dyDescent="0.25">
      <c r="S326" s="186">
        <f>IFERROR(VLOOKUP(Surge_Predicted_Impact!$C$4,COVID19_DailyReportedData!$B$3:$D$366,2,FALSE),0)</f>
        <v>0</v>
      </c>
      <c r="U326" s="1" t="str">
        <f t="shared" si="6"/>
        <v/>
      </c>
    </row>
    <row r="327" spans="19:21" x14ac:dyDescent="0.25">
      <c r="S327" s="186">
        <f>IFERROR(VLOOKUP(Surge_Predicted_Impact!$C$4,COVID19_DailyReportedData!$B$3:$D$366,2,FALSE),0)</f>
        <v>0</v>
      </c>
      <c r="U327" s="1" t="str">
        <f t="shared" si="6"/>
        <v/>
      </c>
    </row>
    <row r="328" spans="19:21" x14ac:dyDescent="0.25">
      <c r="S328" s="186">
        <f>IFERROR(VLOOKUP(Surge_Predicted_Impact!$C$4,COVID19_DailyReportedData!$B$3:$D$366,2,FALSE),0)</f>
        <v>0</v>
      </c>
      <c r="U328" s="1" t="str">
        <f t="shared" si="6"/>
        <v/>
      </c>
    </row>
    <row r="329" spans="19:21" x14ac:dyDescent="0.25">
      <c r="S329" s="186">
        <f>IFERROR(VLOOKUP(Surge_Predicted_Impact!$C$4,COVID19_DailyReportedData!$B$3:$D$366,2,FALSE),0)</f>
        <v>0</v>
      </c>
      <c r="U329" s="1" t="str">
        <f t="shared" si="6"/>
        <v/>
      </c>
    </row>
    <row r="330" spans="19:21" x14ac:dyDescent="0.25">
      <c r="S330" s="186">
        <f>IFERROR(VLOOKUP(Surge_Predicted_Impact!$C$4,COVID19_DailyReportedData!$B$3:$D$366,2,FALSE),0)</f>
        <v>0</v>
      </c>
      <c r="U330" s="1" t="str">
        <f t="shared" si="6"/>
        <v/>
      </c>
    </row>
    <row r="331" spans="19:21" x14ac:dyDescent="0.25">
      <c r="S331" s="186">
        <f>IFERROR(VLOOKUP(Surge_Predicted_Impact!$C$4,COVID19_DailyReportedData!$B$3:$D$366,2,FALSE),0)</f>
        <v>0</v>
      </c>
      <c r="U331" s="1" t="str">
        <f t="shared" si="6"/>
        <v/>
      </c>
    </row>
    <row r="332" spans="19:21" x14ac:dyDescent="0.25">
      <c r="S332" s="186">
        <f>IFERROR(VLOOKUP(Surge_Predicted_Impact!$C$4,COVID19_DailyReportedData!$B$3:$D$366,2,FALSE),0)</f>
        <v>0</v>
      </c>
      <c r="U332" s="1" t="str">
        <f t="shared" si="6"/>
        <v/>
      </c>
    </row>
    <row r="333" spans="19:21" x14ac:dyDescent="0.25">
      <c r="S333" s="186">
        <f>IFERROR(VLOOKUP(Surge_Predicted_Impact!$C$4,COVID19_DailyReportedData!$B$3:$D$366,2,FALSE),0)</f>
        <v>0</v>
      </c>
      <c r="U333" s="1" t="str">
        <f t="shared" si="6"/>
        <v/>
      </c>
    </row>
    <row r="334" spans="19:21" x14ac:dyDescent="0.25">
      <c r="S334" s="186">
        <f>IFERROR(VLOOKUP(Surge_Predicted_Impact!$C$4,COVID19_DailyReportedData!$B$3:$D$366,2,FALSE),0)</f>
        <v>0</v>
      </c>
      <c r="U334" s="1" t="str">
        <f t="shared" si="6"/>
        <v/>
      </c>
    </row>
    <row r="335" spans="19:21" x14ac:dyDescent="0.25">
      <c r="S335" s="186">
        <f>IFERROR(VLOOKUP(Surge_Predicted_Impact!$C$4,COVID19_DailyReportedData!$B$3:$D$366,2,FALSE),0)</f>
        <v>0</v>
      </c>
      <c r="U335" s="1" t="str">
        <f t="shared" si="6"/>
        <v/>
      </c>
    </row>
    <row r="336" spans="19:21" x14ac:dyDescent="0.25">
      <c r="S336" s="186">
        <f>IFERROR(VLOOKUP(Surge_Predicted_Impact!$C$4,COVID19_DailyReportedData!$B$3:$D$366,2,FALSE),0)</f>
        <v>0</v>
      </c>
      <c r="U336" s="1" t="str">
        <f t="shared" si="6"/>
        <v/>
      </c>
    </row>
    <row r="337" spans="19:21" x14ac:dyDescent="0.25">
      <c r="S337" s="186">
        <f>IFERROR(VLOOKUP(Surge_Predicted_Impact!$C$4,COVID19_DailyReportedData!$B$3:$D$366,2,FALSE),0)</f>
        <v>0</v>
      </c>
      <c r="U337" s="1" t="str">
        <f t="shared" si="6"/>
        <v/>
      </c>
    </row>
    <row r="338" spans="19:21" x14ac:dyDescent="0.25">
      <c r="S338" s="186">
        <f>IFERROR(VLOOKUP(Surge_Predicted_Impact!$C$4,COVID19_DailyReportedData!$B$3:$D$366,2,FALSE),0)</f>
        <v>0</v>
      </c>
      <c r="U338" s="1" t="str">
        <f t="shared" si="6"/>
        <v/>
      </c>
    </row>
    <row r="339" spans="19:21" x14ac:dyDescent="0.25">
      <c r="S339" s="186">
        <f>IFERROR(VLOOKUP(Surge_Predicted_Impact!$C$4,COVID19_DailyReportedData!$B$3:$D$366,2,FALSE),0)</f>
        <v>0</v>
      </c>
      <c r="U339" s="1" t="str">
        <f t="shared" si="6"/>
        <v/>
      </c>
    </row>
    <row r="340" spans="19:21" x14ac:dyDescent="0.25">
      <c r="S340" s="186">
        <f>IFERROR(VLOOKUP(Surge_Predicted_Impact!$C$4,COVID19_DailyReportedData!$B$3:$D$366,2,FALSE),0)</f>
        <v>0</v>
      </c>
      <c r="U340" s="1" t="str">
        <f t="shared" si="6"/>
        <v/>
      </c>
    </row>
    <row r="341" spans="19:21" x14ac:dyDescent="0.25">
      <c r="S341" s="186">
        <f>IFERROR(VLOOKUP(Surge_Predicted_Impact!$C$4,COVID19_DailyReportedData!$B$3:$D$366,2,FALSE),0)</f>
        <v>0</v>
      </c>
      <c r="U341" s="1" t="str">
        <f t="shared" si="6"/>
        <v/>
      </c>
    </row>
    <row r="342" spans="19:21" x14ac:dyDescent="0.25">
      <c r="S342" s="186">
        <f>IFERROR(VLOOKUP(Surge_Predicted_Impact!$C$4,COVID19_DailyReportedData!$B$3:$D$366,2,FALSE),0)</f>
        <v>0</v>
      </c>
      <c r="U342" s="1" t="str">
        <f t="shared" si="6"/>
        <v/>
      </c>
    </row>
    <row r="343" spans="19:21" x14ac:dyDescent="0.25">
      <c r="S343" s="186">
        <f>IFERROR(VLOOKUP(Surge_Predicted_Impact!$C$4,COVID19_DailyReportedData!$B$3:$D$366,2,FALSE),0)</f>
        <v>0</v>
      </c>
      <c r="U343" s="1" t="str">
        <f t="shared" si="6"/>
        <v/>
      </c>
    </row>
    <row r="344" spans="19:21" x14ac:dyDescent="0.25">
      <c r="S344" s="186">
        <f>IFERROR(VLOOKUP(Surge_Predicted_Impact!$C$4,COVID19_DailyReportedData!$B$3:$D$366,2,FALSE),0)</f>
        <v>0</v>
      </c>
      <c r="U344" s="1" t="str">
        <f t="shared" si="6"/>
        <v/>
      </c>
    </row>
    <row r="345" spans="19:21" x14ac:dyDescent="0.25">
      <c r="S345" s="186">
        <f>IFERROR(VLOOKUP(Surge_Predicted_Impact!$C$4,COVID19_DailyReportedData!$B$3:$D$366,2,FALSE),0)</f>
        <v>0</v>
      </c>
      <c r="U345" s="1" t="str">
        <f t="shared" si="6"/>
        <v/>
      </c>
    </row>
    <row r="346" spans="19:21" x14ac:dyDescent="0.25">
      <c r="S346" s="186">
        <f>IFERROR(VLOOKUP(Surge_Predicted_Impact!$C$4,COVID19_DailyReportedData!$B$3:$D$366,2,FALSE),0)</f>
        <v>0</v>
      </c>
      <c r="U346" s="1" t="str">
        <f t="shared" si="6"/>
        <v/>
      </c>
    </row>
    <row r="347" spans="19:21" x14ac:dyDescent="0.25">
      <c r="S347" s="186">
        <f>IFERROR(VLOOKUP(Surge_Predicted_Impact!$C$4,COVID19_DailyReportedData!$B$3:$D$366,2,FALSE),0)</f>
        <v>0</v>
      </c>
      <c r="U347" s="1" t="str">
        <f t="shared" si="6"/>
        <v/>
      </c>
    </row>
    <row r="348" spans="19:21" x14ac:dyDescent="0.25">
      <c r="S348" s="186">
        <f>IFERROR(VLOOKUP(Surge_Predicted_Impact!$C$4,COVID19_DailyReportedData!$B$3:$D$366,2,FALSE),0)</f>
        <v>0</v>
      </c>
      <c r="U348" s="1" t="str">
        <f t="shared" si="6"/>
        <v/>
      </c>
    </row>
    <row r="349" spans="19:21" x14ac:dyDescent="0.25">
      <c r="S349" s="186">
        <f>IFERROR(VLOOKUP(Surge_Predicted_Impact!$C$4,COVID19_DailyReportedData!$B$3:$D$366,2,FALSE),0)</f>
        <v>0</v>
      </c>
      <c r="U349" s="1" t="str">
        <f t="shared" si="6"/>
        <v/>
      </c>
    </row>
    <row r="350" spans="19:21" x14ac:dyDescent="0.25">
      <c r="S350" s="186">
        <f>IFERROR(VLOOKUP(Surge_Predicted_Impact!$C$4,COVID19_DailyReportedData!$B$3:$D$366,2,FALSE),0)</f>
        <v>0</v>
      </c>
      <c r="U350" s="1" t="str">
        <f t="shared" si="6"/>
        <v/>
      </c>
    </row>
    <row r="351" spans="19:21" x14ac:dyDescent="0.25">
      <c r="S351" s="186">
        <f>IFERROR(VLOOKUP(Surge_Predicted_Impact!$C$4,COVID19_DailyReportedData!$B$3:$D$366,2,FALSE),0)</f>
        <v>0</v>
      </c>
      <c r="U351" s="1" t="str">
        <f t="shared" si="6"/>
        <v/>
      </c>
    </row>
    <row r="352" spans="19:21" x14ac:dyDescent="0.25">
      <c r="S352" s="186">
        <f>IFERROR(VLOOKUP(Surge_Predicted_Impact!$C$4,COVID19_DailyReportedData!$B$3:$D$366,2,FALSE),0)</f>
        <v>0</v>
      </c>
      <c r="U352" s="1" t="str">
        <f t="shared" si="6"/>
        <v/>
      </c>
    </row>
    <row r="353" spans="19:21" x14ac:dyDescent="0.25">
      <c r="S353" s="186">
        <f>IFERROR(VLOOKUP(Surge_Predicted_Impact!$C$4,COVID19_DailyReportedData!$B$3:$D$366,2,FALSE),0)</f>
        <v>0</v>
      </c>
      <c r="U353" s="1" t="str">
        <f t="shared" si="6"/>
        <v/>
      </c>
    </row>
    <row r="354" spans="19:21" x14ac:dyDescent="0.25">
      <c r="S354" s="186">
        <f>IFERROR(VLOOKUP(Surge_Predicted_Impact!$C$4,COVID19_DailyReportedData!$B$3:$D$366,2,FALSE),0)</f>
        <v>0</v>
      </c>
      <c r="U354" s="1" t="str">
        <f t="shared" si="6"/>
        <v/>
      </c>
    </row>
    <row r="355" spans="19:21" x14ac:dyDescent="0.25">
      <c r="S355" s="186">
        <f>IFERROR(VLOOKUP(Surge_Predicted_Impact!$C$4,COVID19_DailyReportedData!$B$3:$D$366,2,FALSE),0)</f>
        <v>0</v>
      </c>
      <c r="U355" s="1" t="str">
        <f t="shared" si="6"/>
        <v/>
      </c>
    </row>
    <row r="356" spans="19:21" x14ac:dyDescent="0.25">
      <c r="S356" s="186">
        <f>IFERROR(VLOOKUP(Surge_Predicted_Impact!$C$4,COVID19_DailyReportedData!$B$3:$D$366,2,FALSE),0)</f>
        <v>0</v>
      </c>
      <c r="U356" s="1" t="str">
        <f t="shared" si="6"/>
        <v/>
      </c>
    </row>
    <row r="357" spans="19:21" x14ac:dyDescent="0.25">
      <c r="S357" s="186">
        <f>IFERROR(VLOOKUP(Surge_Predicted_Impact!$C$4,COVID19_DailyReportedData!$B$3:$D$366,2,FALSE),0)</f>
        <v>0</v>
      </c>
      <c r="U357" s="1" t="str">
        <f t="shared" si="6"/>
        <v/>
      </c>
    </row>
    <row r="358" spans="19:21" x14ac:dyDescent="0.25">
      <c r="S358" s="186">
        <f>IFERROR(VLOOKUP(Surge_Predicted_Impact!$C$4,COVID19_DailyReportedData!$B$3:$D$366,2,FALSE),0)</f>
        <v>0</v>
      </c>
      <c r="U358" s="1" t="str">
        <f t="shared" si="6"/>
        <v/>
      </c>
    </row>
    <row r="359" spans="19:21" x14ac:dyDescent="0.25">
      <c r="S359" s="186">
        <f>IFERROR(VLOOKUP(Surge_Predicted_Impact!$C$4,COVID19_DailyReportedData!$B$3:$D$366,2,FALSE),0)</f>
        <v>0</v>
      </c>
      <c r="U359" s="1" t="str">
        <f t="shared" si="6"/>
        <v/>
      </c>
    </row>
    <row r="360" spans="19:21" x14ac:dyDescent="0.25">
      <c r="S360" s="186">
        <f>IFERROR(VLOOKUP(Surge_Predicted_Impact!$C$4,COVID19_DailyReportedData!$B$3:$D$366,2,FALSE),0)</f>
        <v>0</v>
      </c>
      <c r="U360" s="1" t="str">
        <f t="shared" si="6"/>
        <v/>
      </c>
    </row>
    <row r="361" spans="19:21" x14ac:dyDescent="0.25">
      <c r="S361" s="186">
        <f>IFERROR(VLOOKUP(Surge_Predicted_Impact!$C$4,COVID19_DailyReportedData!$B$3:$D$366,2,FALSE),0)</f>
        <v>0</v>
      </c>
      <c r="U361" s="1" t="str">
        <f t="shared" si="6"/>
        <v/>
      </c>
    </row>
    <row r="362" spans="19:21" x14ac:dyDescent="0.25">
      <c r="S362" s="186">
        <f>IFERROR(VLOOKUP(Surge_Predicted_Impact!$C$4,COVID19_DailyReportedData!$B$3:$D$366,2,FALSE),0)</f>
        <v>0</v>
      </c>
      <c r="U362" s="1" t="str">
        <f t="shared" si="6"/>
        <v/>
      </c>
    </row>
    <row r="363" spans="19:21" x14ac:dyDescent="0.25">
      <c r="S363" s="186">
        <f>IFERROR(VLOOKUP(Surge_Predicted_Impact!$C$4,COVID19_DailyReportedData!$B$3:$D$366,2,FALSE),0)</f>
        <v>0</v>
      </c>
      <c r="U363" s="1" t="str">
        <f t="shared" si="6"/>
        <v/>
      </c>
    </row>
    <row r="364" spans="19:21" x14ac:dyDescent="0.25">
      <c r="S364" s="186">
        <f>IFERROR(VLOOKUP(Surge_Predicted_Impact!$C$4,COVID19_DailyReportedData!$B$3:$D$366,2,FALSE),0)</f>
        <v>0</v>
      </c>
      <c r="U364" s="1" t="str">
        <f t="shared" si="6"/>
        <v/>
      </c>
    </row>
    <row r="365" spans="19:21" x14ac:dyDescent="0.25">
      <c r="S365" s="186">
        <f>IFERROR(VLOOKUP(Surge_Predicted_Impact!$C$4,COVID19_DailyReportedData!$B$3:$D$366,2,FALSE),0)</f>
        <v>0</v>
      </c>
      <c r="U365" s="1" t="str">
        <f t="shared" si="6"/>
        <v/>
      </c>
    </row>
    <row r="366" spans="19:21" x14ac:dyDescent="0.25">
      <c r="S366" s="186">
        <f>IFERROR(VLOOKUP(Surge_Predicted_Impact!$C$4,COVID19_DailyReportedData!$B$3:$D$366,2,FALSE),0)</f>
        <v>0</v>
      </c>
      <c r="U366" s="1" t="str">
        <f t="shared" si="6"/>
        <v/>
      </c>
    </row>
    <row r="367" spans="19:21" x14ac:dyDescent="0.25">
      <c r="S367" s="186">
        <f>IFERROR(VLOOKUP(Surge_Predicted_Impact!$C$4,COVID19_DailyReportedData!$B$3:$D$366,2,FALSE),0)</f>
        <v>0</v>
      </c>
      <c r="U367" s="1" t="str">
        <f t="shared" si="6"/>
        <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6336F-B7DC-4524-8CE4-FD43CA51C6ED}">
  <dimension ref="A1:S214"/>
  <sheetViews>
    <sheetView zoomScaleNormal="100" workbookViewId="0">
      <selection activeCell="B17" sqref="B17"/>
    </sheetView>
  </sheetViews>
  <sheetFormatPr defaultColWidth="9.140625" defaultRowHeight="15" x14ac:dyDescent="0.25"/>
  <cols>
    <col min="1" max="1" width="9.140625" style="3"/>
    <col min="2" max="2" width="40" style="3" bestFit="1" customWidth="1"/>
    <col min="3" max="3" width="9.85546875" style="3" bestFit="1" customWidth="1"/>
    <col min="4" max="4" width="9.140625" style="3"/>
    <col min="5" max="5" width="24.7109375" style="3" bestFit="1" customWidth="1"/>
    <col min="6" max="6" width="16.85546875" style="10" customWidth="1"/>
    <col min="7" max="7" width="18.85546875" style="3" bestFit="1" customWidth="1"/>
    <col min="8" max="8" width="21.140625" style="10" customWidth="1"/>
    <col min="9" max="9" width="9.140625" style="3"/>
    <col min="10" max="10" width="16.28515625" style="3" customWidth="1"/>
    <col min="11" max="11" width="13.42578125" style="3" customWidth="1"/>
    <col min="12" max="13" width="14.42578125" style="3" customWidth="1"/>
    <col min="14" max="14" width="14" style="3" bestFit="1" customWidth="1"/>
    <col min="15" max="15" width="10.85546875" style="3" bestFit="1" customWidth="1"/>
    <col min="16" max="16" width="9.140625" style="3"/>
    <col min="17" max="17" width="12" style="3" bestFit="1" customWidth="1"/>
    <col min="18" max="16384" width="9.140625" style="3"/>
  </cols>
  <sheetData>
    <row r="1" spans="1:19" x14ac:dyDescent="0.25">
      <c r="O1" s="16"/>
    </row>
    <row r="2" spans="1:19" ht="15.75" thickBot="1" x14ac:dyDescent="0.3">
      <c r="E2" s="3" t="s">
        <v>34</v>
      </c>
      <c r="F2" s="10" t="s">
        <v>43</v>
      </c>
      <c r="G2" s="3" t="s">
        <v>42</v>
      </c>
      <c r="H2" s="10" t="s">
        <v>41</v>
      </c>
      <c r="I2" s="3" t="s">
        <v>40</v>
      </c>
      <c r="J2" s="3" t="s">
        <v>39</v>
      </c>
      <c r="K2" s="3" t="s">
        <v>38</v>
      </c>
      <c r="L2" s="3" t="s">
        <v>37</v>
      </c>
      <c r="M2" s="3" t="s">
        <v>36</v>
      </c>
      <c r="N2" s="3" t="s">
        <v>57</v>
      </c>
      <c r="O2" s="16" t="s">
        <v>54</v>
      </c>
      <c r="Q2" s="9" t="s">
        <v>53</v>
      </c>
      <c r="S2" s="3" t="s">
        <v>52</v>
      </c>
    </row>
    <row r="3" spans="1:19" ht="15.75" thickBot="1" x14ac:dyDescent="0.3">
      <c r="B3" s="3" t="s">
        <v>35</v>
      </c>
      <c r="C3" s="8">
        <v>14</v>
      </c>
      <c r="E3" s="3">
        <f t="shared" ref="E3:E66" si="0">$C$4</f>
        <v>7.1428571428571425E-2</v>
      </c>
      <c r="F3" s="10">
        <f t="shared" ref="F3:F66" si="1">(G3*H3)/($C$9+$C$10+$C$11)</f>
        <v>1.0081554603717229E-6</v>
      </c>
      <c r="G3" s="3">
        <f t="shared" ref="G3:G66" si="2">IF(I3&gt;=$C$24,$C$21,IF(I3&gt;=$C$23,$C$20,$C$19))</f>
        <v>6.7419341492029172</v>
      </c>
      <c r="H3" s="10">
        <f t="shared" ref="H3:H66" si="3">IF(I3&gt;=$C$24,$C$29,IF(I3&gt;=$C$23,$C$28,$C$27))</f>
        <v>7.6225491758213595E-2</v>
      </c>
      <c r="I3" s="3">
        <v>0</v>
      </c>
      <c r="J3" s="3">
        <f>$C$9</f>
        <v>509730</v>
      </c>
      <c r="K3" s="3">
        <f>$C$10</f>
        <v>20</v>
      </c>
      <c r="L3" s="3">
        <f>$C$11</f>
        <v>0</v>
      </c>
      <c r="M3" s="3">
        <f t="shared" ref="M3:M66" si="4">K3*$C$14</f>
        <v>2</v>
      </c>
      <c r="N3" s="3">
        <f>M3</f>
        <v>2</v>
      </c>
      <c r="O3" s="16">
        <f>COVID19_DailyReportedData!C8</f>
        <v>0</v>
      </c>
      <c r="Q3" s="3" t="str">
        <f>IF(O3&gt;0,ABS(O3-M3),"")</f>
        <v/>
      </c>
      <c r="S3" s="17">
        <f>SUM(Q3:Q17)</f>
        <v>0</v>
      </c>
    </row>
    <row r="4" spans="1:19" x14ac:dyDescent="0.25">
      <c r="B4" s="3" t="s">
        <v>34</v>
      </c>
      <c r="C4" s="9">
        <f>1/$C$3</f>
        <v>7.1428571428571425E-2</v>
      </c>
      <c r="E4" s="3">
        <f t="shared" si="0"/>
        <v>7.1428571428571425E-2</v>
      </c>
      <c r="F4" s="10">
        <f t="shared" si="1"/>
        <v>1.0081554603717229E-6</v>
      </c>
      <c r="G4" s="3">
        <f t="shared" si="2"/>
        <v>6.7419341492029172</v>
      </c>
      <c r="H4" s="10">
        <f t="shared" si="3"/>
        <v>7.6225491758213595E-2</v>
      </c>
      <c r="I4" s="3">
        <v>1</v>
      </c>
      <c r="J4" s="3">
        <f t="shared" ref="J4:J67" si="5">-F3*J3*K3+J3</f>
        <v>509719.72225834371</v>
      </c>
      <c r="K4" s="3">
        <f t="shared" ref="K4:K67" si="6">F3*J3*K3-E3*K3+K3</f>
        <v>28.849170227734135</v>
      </c>
      <c r="L4" s="3">
        <f t="shared" ref="L4:L67" si="7">E3*K3+L3</f>
        <v>1.4285714285714284</v>
      </c>
      <c r="M4" s="3">
        <f t="shared" si="4"/>
        <v>2.8849170227734136</v>
      </c>
      <c r="N4" s="3">
        <f>(J3-J4)*$C$14</f>
        <v>1.0277741656289436</v>
      </c>
      <c r="O4" s="16">
        <f>COVID19_DailyReportedData!C9</f>
        <v>0</v>
      </c>
      <c r="Q4" s="3" t="str">
        <f t="shared" ref="Q4:Q55" si="8">IF(O4&gt;0,ABS(O4-M4),"")</f>
        <v/>
      </c>
    </row>
    <row r="5" spans="1:19" x14ac:dyDescent="0.25">
      <c r="E5" s="3">
        <f t="shared" si="0"/>
        <v>7.1428571428571425E-2</v>
      </c>
      <c r="F5" s="10">
        <f t="shared" si="1"/>
        <v>1.0081554603717229E-6</v>
      </c>
      <c r="G5" s="3">
        <f t="shared" si="2"/>
        <v>6.7419341492029172</v>
      </c>
      <c r="H5" s="10">
        <f t="shared" si="3"/>
        <v>7.6225491758213595E-2</v>
      </c>
      <c r="I5" s="3">
        <v>2</v>
      </c>
      <c r="J5" s="3">
        <f t="shared" si="5"/>
        <v>509704.89734133618</v>
      </c>
      <c r="K5" s="3">
        <f t="shared" si="6"/>
        <v>41.613432218991264</v>
      </c>
      <c r="L5" s="3">
        <f t="shared" si="7"/>
        <v>3.489226444838152</v>
      </c>
      <c r="M5" s="3">
        <f t="shared" si="4"/>
        <v>4.1613432218991262</v>
      </c>
      <c r="N5" s="3">
        <f t="shared" ref="N5:N68" si="9">(J4-J5)*$C$14</f>
        <v>1.4824917007528713</v>
      </c>
      <c r="O5" s="16">
        <f>COVID19_DailyReportedData!C10</f>
        <v>0</v>
      </c>
      <c r="Q5" s="3" t="str">
        <f t="shared" si="8"/>
        <v/>
      </c>
    </row>
    <row r="6" spans="1:19" x14ac:dyDescent="0.25">
      <c r="E6" s="3">
        <f t="shared" si="0"/>
        <v>7.1428571428571425E-2</v>
      </c>
      <c r="F6" s="10">
        <f t="shared" si="1"/>
        <v>1.0081554603717229E-6</v>
      </c>
      <c r="G6" s="3">
        <f t="shared" si="2"/>
        <v>6.7419341492029172</v>
      </c>
      <c r="H6" s="10">
        <f t="shared" si="3"/>
        <v>7.6225491758213595E-2</v>
      </c>
      <c r="I6" s="3">
        <v>3</v>
      </c>
      <c r="J6" s="3">
        <f t="shared" si="5"/>
        <v>509683.51378917426</v>
      </c>
      <c r="K6" s="3">
        <f t="shared" si="6"/>
        <v>60.024596365255547</v>
      </c>
      <c r="L6" s="3">
        <f t="shared" si="7"/>
        <v>6.4616144604803853</v>
      </c>
      <c r="M6" s="3">
        <f t="shared" si="4"/>
        <v>6.0024596365255549</v>
      </c>
      <c r="N6" s="3">
        <f t="shared" si="9"/>
        <v>2.1383552161918487</v>
      </c>
      <c r="O6" s="16">
        <f>COVID19_DailyReportedData!C11</f>
        <v>0</v>
      </c>
      <c r="Q6" s="3" t="str">
        <f t="shared" si="8"/>
        <v/>
      </c>
    </row>
    <row r="7" spans="1:19" x14ac:dyDescent="0.25">
      <c r="E7" s="3">
        <f t="shared" si="0"/>
        <v>7.1428571428571425E-2</v>
      </c>
      <c r="F7" s="10">
        <f t="shared" si="1"/>
        <v>1.0081554603717229E-6</v>
      </c>
      <c r="G7" s="3">
        <f t="shared" si="2"/>
        <v>6.7419341492029172</v>
      </c>
      <c r="H7" s="10">
        <f t="shared" si="3"/>
        <v>7.6225491758213595E-2</v>
      </c>
      <c r="I7" s="3">
        <v>4</v>
      </c>
      <c r="J7" s="3">
        <f t="shared" si="5"/>
        <v>509652.67073752329</v>
      </c>
      <c r="K7" s="3">
        <f t="shared" si="6"/>
        <v>86.580176847261185</v>
      </c>
      <c r="L7" s="3">
        <f t="shared" si="7"/>
        <v>10.74908562942721</v>
      </c>
      <c r="M7" s="3">
        <f t="shared" si="4"/>
        <v>8.6580176847261185</v>
      </c>
      <c r="N7" s="3">
        <f t="shared" si="9"/>
        <v>3.0843051650968847</v>
      </c>
      <c r="O7" s="16">
        <f>COVID19_DailyReportedData!C12</f>
        <v>0</v>
      </c>
      <c r="Q7" s="3" t="str">
        <f t="shared" si="8"/>
        <v/>
      </c>
    </row>
    <row r="8" spans="1:19" x14ac:dyDescent="0.25">
      <c r="E8" s="3">
        <f t="shared" si="0"/>
        <v>7.1428571428571425E-2</v>
      </c>
      <c r="F8" s="10">
        <f t="shared" si="1"/>
        <v>1.0081554603717229E-6</v>
      </c>
      <c r="G8" s="3">
        <f t="shared" si="2"/>
        <v>6.7419341492029172</v>
      </c>
      <c r="H8" s="10">
        <f t="shared" si="3"/>
        <v>7.6225491758213595E-2</v>
      </c>
      <c r="I8" s="3">
        <v>5</v>
      </c>
      <c r="J8" s="3">
        <f t="shared" si="5"/>
        <v>509608.18505279714</v>
      </c>
      <c r="K8" s="3">
        <f t="shared" si="6"/>
        <v>124.88156322719237</v>
      </c>
      <c r="L8" s="3">
        <f t="shared" si="7"/>
        <v>16.933383975660149</v>
      </c>
      <c r="M8" s="3">
        <f t="shared" si="4"/>
        <v>12.488156322719238</v>
      </c>
      <c r="N8" s="3">
        <f t="shared" si="9"/>
        <v>4.4485684726154435</v>
      </c>
      <c r="O8" s="16">
        <f>COVID19_DailyReportedData!C13</f>
        <v>0</v>
      </c>
      <c r="Q8" s="3" t="str">
        <f t="shared" si="8"/>
        <v/>
      </c>
    </row>
    <row r="9" spans="1:19" x14ac:dyDescent="0.25">
      <c r="B9" s="3" t="s">
        <v>33</v>
      </c>
      <c r="C9" s="19">
        <f>Surge_Predicted_Impact!C11-$C$10</f>
        <v>509730</v>
      </c>
      <c r="E9" s="3">
        <f t="shared" si="0"/>
        <v>7.1428571428571425E-2</v>
      </c>
      <c r="F9" s="10">
        <f t="shared" si="1"/>
        <v>1.0081554603717229E-6</v>
      </c>
      <c r="G9" s="3">
        <f t="shared" si="2"/>
        <v>6.7419341492029172</v>
      </c>
      <c r="H9" s="10">
        <f t="shared" si="3"/>
        <v>7.6225491758213595E-2</v>
      </c>
      <c r="I9" s="3">
        <v>6</v>
      </c>
      <c r="J9" s="3">
        <f t="shared" si="5"/>
        <v>509544.02536707837</v>
      </c>
      <c r="K9" s="3">
        <f t="shared" si="6"/>
        <v>180.12113728684972</v>
      </c>
      <c r="L9" s="3">
        <f t="shared" si="7"/>
        <v>25.853495634745318</v>
      </c>
      <c r="M9" s="3">
        <f t="shared" si="4"/>
        <v>18.012113728684973</v>
      </c>
      <c r="N9" s="3">
        <f t="shared" si="9"/>
        <v>6.4159685718768742</v>
      </c>
      <c r="O9" s="16">
        <f>COVID19_DailyReportedData!C14</f>
        <v>0</v>
      </c>
      <c r="Q9" s="3" t="str">
        <f t="shared" si="8"/>
        <v/>
      </c>
    </row>
    <row r="10" spans="1:19" x14ac:dyDescent="0.25">
      <c r="B10" s="3" t="s">
        <v>32</v>
      </c>
      <c r="C10" s="9">
        <f>C16/C14</f>
        <v>20</v>
      </c>
      <c r="E10" s="3">
        <f t="shared" si="0"/>
        <v>7.1428571428571425E-2</v>
      </c>
      <c r="F10" s="10">
        <f t="shared" si="1"/>
        <v>1.0081554603717229E-6</v>
      </c>
      <c r="G10" s="3">
        <f t="shared" si="2"/>
        <v>6.7419341492029172</v>
      </c>
      <c r="H10" s="10">
        <f t="shared" si="3"/>
        <v>7.6225491758213595E-2</v>
      </c>
      <c r="I10" s="3">
        <v>7</v>
      </c>
      <c r="J10" s="3">
        <f t="shared" si="5"/>
        <v>509451.49721243838</v>
      </c>
      <c r="K10" s="3">
        <f t="shared" si="6"/>
        <v>259.7834964063768</v>
      </c>
      <c r="L10" s="3">
        <f t="shared" si="7"/>
        <v>38.719291155234586</v>
      </c>
      <c r="M10" s="3">
        <f t="shared" si="4"/>
        <v>25.978349640637681</v>
      </c>
      <c r="N10" s="3">
        <f t="shared" si="9"/>
        <v>9.252815463999287</v>
      </c>
      <c r="O10" s="16">
        <f>COVID19_DailyReportedData!C15</f>
        <v>0</v>
      </c>
      <c r="Q10" s="3" t="str">
        <f t="shared" si="8"/>
        <v/>
      </c>
    </row>
    <row r="11" spans="1:19" x14ac:dyDescent="0.25">
      <c r="B11" s="3" t="s">
        <v>31</v>
      </c>
      <c r="C11" s="8">
        <v>0</v>
      </c>
      <c r="E11" s="3">
        <f t="shared" si="0"/>
        <v>7.1428571428571425E-2</v>
      </c>
      <c r="F11" s="10">
        <f t="shared" si="1"/>
        <v>1.0081554603717229E-6</v>
      </c>
      <c r="G11" s="3">
        <f t="shared" si="2"/>
        <v>6.7419341492029172</v>
      </c>
      <c r="H11" s="10">
        <f t="shared" si="3"/>
        <v>7.6225491758213595E-2</v>
      </c>
      <c r="I11" s="3">
        <v>8</v>
      </c>
      <c r="J11" s="3">
        <f t="shared" si="5"/>
        <v>509318.0707697855</v>
      </c>
      <c r="K11" s="3">
        <f t="shared" si="6"/>
        <v>374.65397503021677</v>
      </c>
      <c r="L11" s="3">
        <f t="shared" si="7"/>
        <v>57.275255184261496</v>
      </c>
      <c r="M11" s="3">
        <f t="shared" si="4"/>
        <v>37.465397503021677</v>
      </c>
      <c r="N11" s="3">
        <f t="shared" si="9"/>
        <v>13.342644265288255</v>
      </c>
      <c r="O11" s="16">
        <f>COVID19_DailyReportedData!C16</f>
        <v>0</v>
      </c>
      <c r="Q11" s="3" t="str">
        <f t="shared" si="8"/>
        <v/>
      </c>
    </row>
    <row r="12" spans="1:19" x14ac:dyDescent="0.25">
      <c r="E12" s="3">
        <f t="shared" si="0"/>
        <v>7.1428571428571425E-2</v>
      </c>
      <c r="F12" s="10">
        <f t="shared" si="1"/>
        <v>1.0081554603717229E-6</v>
      </c>
      <c r="G12" s="3">
        <f t="shared" si="2"/>
        <v>6.7419341492029172</v>
      </c>
      <c r="H12" s="10">
        <f t="shared" si="3"/>
        <v>7.6225491758213595E-2</v>
      </c>
      <c r="I12" s="3">
        <v>9</v>
      </c>
      <c r="J12" s="3">
        <f t="shared" si="5"/>
        <v>509125.69652105536</v>
      </c>
      <c r="K12" s="3">
        <f t="shared" si="6"/>
        <v>540.267225543937</v>
      </c>
      <c r="L12" s="3">
        <f t="shared" si="7"/>
        <v>84.036253400705547</v>
      </c>
      <c r="M12" s="3">
        <f t="shared" si="4"/>
        <v>54.0267225543937</v>
      </c>
      <c r="N12" s="3">
        <f t="shared" si="9"/>
        <v>19.237424873013516</v>
      </c>
      <c r="O12" s="16">
        <f>COVID19_DailyReportedData!C17</f>
        <v>0</v>
      </c>
      <c r="Q12" s="3" t="str">
        <f t="shared" si="8"/>
        <v/>
      </c>
    </row>
    <row r="13" spans="1:19" ht="15.75" thickBot="1" x14ac:dyDescent="0.3">
      <c r="E13" s="3">
        <f t="shared" si="0"/>
        <v>7.1428571428571425E-2</v>
      </c>
      <c r="F13" s="10">
        <f t="shared" si="1"/>
        <v>1.1927706358450506E-6</v>
      </c>
      <c r="G13" s="3">
        <f t="shared" si="2"/>
        <v>8</v>
      </c>
      <c r="H13" s="10">
        <f t="shared" si="3"/>
        <v>7.6001853952751816E-2</v>
      </c>
      <c r="I13" s="3">
        <v>10</v>
      </c>
      <c r="J13" s="3">
        <f t="shared" si="5"/>
        <v>508848.38932058227</v>
      </c>
      <c r="K13" s="3">
        <f t="shared" si="6"/>
        <v>778.98390990672988</v>
      </c>
      <c r="L13" s="3">
        <f t="shared" si="7"/>
        <v>122.62676951098676</v>
      </c>
      <c r="M13" s="3">
        <f t="shared" si="4"/>
        <v>77.898390990672993</v>
      </c>
      <c r="N13" s="3">
        <f t="shared" si="9"/>
        <v>27.730720047309298</v>
      </c>
      <c r="O13" s="16">
        <f>COVID19_DailyReportedData!C18</f>
        <v>0</v>
      </c>
      <c r="Q13" s="3" t="str">
        <f t="shared" si="8"/>
        <v/>
      </c>
    </row>
    <row r="14" spans="1:19" ht="15.75" thickBot="1" x14ac:dyDescent="0.3">
      <c r="B14" s="3" t="s">
        <v>30</v>
      </c>
      <c r="C14" s="15">
        <v>0.1</v>
      </c>
      <c r="E14" s="3">
        <f t="shared" si="0"/>
        <v>7.1428571428571425E-2</v>
      </c>
      <c r="F14" s="10">
        <f t="shared" si="1"/>
        <v>1.1927706358450506E-6</v>
      </c>
      <c r="G14" s="3">
        <f t="shared" si="2"/>
        <v>8</v>
      </c>
      <c r="H14" s="10">
        <f t="shared" si="3"/>
        <v>7.6001853952751816E-2</v>
      </c>
      <c r="I14" s="3">
        <v>11</v>
      </c>
      <c r="J14" s="3">
        <f t="shared" si="5"/>
        <v>508375.59328054561</v>
      </c>
      <c r="K14" s="3">
        <f t="shared" si="6"/>
        <v>1196.1382420928835</v>
      </c>
      <c r="L14" s="3">
        <f t="shared" si="7"/>
        <v>178.26847736146746</v>
      </c>
      <c r="M14" s="3">
        <f t="shared" si="4"/>
        <v>119.61382420928835</v>
      </c>
      <c r="N14" s="3">
        <f t="shared" si="9"/>
        <v>47.279604003665739</v>
      </c>
      <c r="O14" s="16">
        <f>COVID19_DailyReportedData!C19</f>
        <v>0</v>
      </c>
      <c r="Q14" s="3" t="str">
        <f t="shared" si="8"/>
        <v/>
      </c>
    </row>
    <row r="15" spans="1:19" x14ac:dyDescent="0.25">
      <c r="E15" s="3">
        <f t="shared" si="0"/>
        <v>7.1428571428571425E-2</v>
      </c>
      <c r="F15" s="10">
        <f t="shared" si="1"/>
        <v>1.1927706358450506E-6</v>
      </c>
      <c r="G15" s="3">
        <f t="shared" si="2"/>
        <v>8</v>
      </c>
      <c r="H15" s="10">
        <f t="shared" si="3"/>
        <v>7.6001853952751816E-2</v>
      </c>
      <c r="I15" s="3">
        <v>12</v>
      </c>
      <c r="J15" s="3">
        <f t="shared" si="5"/>
        <v>507650.28438027442</v>
      </c>
      <c r="K15" s="3">
        <f t="shared" si="6"/>
        <v>1836.0086965003138</v>
      </c>
      <c r="L15" s="3">
        <f t="shared" si="7"/>
        <v>263.70692322524485</v>
      </c>
      <c r="M15" s="3">
        <f t="shared" si="4"/>
        <v>183.6008696500314</v>
      </c>
      <c r="N15" s="3">
        <f t="shared" si="9"/>
        <v>72.530890027119312</v>
      </c>
      <c r="O15" s="16">
        <f>COVID19_DailyReportedData!C20</f>
        <v>0</v>
      </c>
      <c r="Q15" s="3" t="str">
        <f t="shared" si="8"/>
        <v/>
      </c>
    </row>
    <row r="16" spans="1:19" x14ac:dyDescent="0.25">
      <c r="B16" s="3" t="s">
        <v>29</v>
      </c>
      <c r="C16" s="8">
        <v>2</v>
      </c>
      <c r="E16" s="3">
        <f t="shared" si="0"/>
        <v>7.1428571428571425E-2</v>
      </c>
      <c r="F16" s="10">
        <f t="shared" si="1"/>
        <v>1.1927706358450506E-6</v>
      </c>
      <c r="G16" s="3">
        <f t="shared" si="2"/>
        <v>8</v>
      </c>
      <c r="H16" s="10">
        <f t="shared" si="3"/>
        <v>7.6001853952751816E-2</v>
      </c>
      <c r="I16" s="3">
        <v>13</v>
      </c>
      <c r="J16" s="3">
        <f t="shared" si="5"/>
        <v>506538.562107287</v>
      </c>
      <c r="K16" s="3">
        <f t="shared" si="6"/>
        <v>2816.5874911662968</v>
      </c>
      <c r="L16" s="3">
        <f t="shared" si="7"/>
        <v>394.85040154669582</v>
      </c>
      <c r="M16" s="3">
        <f t="shared" si="4"/>
        <v>281.65874911662968</v>
      </c>
      <c r="N16" s="3">
        <f t="shared" si="9"/>
        <v>111.17222729874193</v>
      </c>
      <c r="O16" s="16">
        <f>COVID19_DailyReportedData!C21</f>
        <v>0</v>
      </c>
      <c r="Q16" s="3" t="str">
        <f t="shared" si="8"/>
        <v/>
      </c>
    </row>
    <row r="17" spans="2:17" x14ac:dyDescent="0.25">
      <c r="E17" s="3">
        <f t="shared" si="0"/>
        <v>7.1428571428571425E-2</v>
      </c>
      <c r="F17" s="10">
        <f t="shared" si="1"/>
        <v>1.1927706358450506E-6</v>
      </c>
      <c r="G17" s="3">
        <f t="shared" si="2"/>
        <v>8</v>
      </c>
      <c r="H17" s="10">
        <f t="shared" si="3"/>
        <v>7.6001853952751816E-2</v>
      </c>
      <c r="I17" s="3">
        <v>14</v>
      </c>
      <c r="J17" s="3">
        <f t="shared" si="5"/>
        <v>504836.82410131639</v>
      </c>
      <c r="K17" s="3">
        <f t="shared" si="6"/>
        <v>4317.1406763393325</v>
      </c>
      <c r="L17" s="3">
        <f t="shared" si="7"/>
        <v>596.0352223442884</v>
      </c>
      <c r="M17" s="3">
        <f t="shared" si="4"/>
        <v>431.71406763393327</v>
      </c>
      <c r="N17" s="3">
        <f t="shared" si="9"/>
        <v>170.17380059706048</v>
      </c>
      <c r="O17" s="16">
        <f>COVID19_DailyReportedData!C22</f>
        <v>0</v>
      </c>
      <c r="Q17" s="3" t="str">
        <f t="shared" si="8"/>
        <v/>
      </c>
    </row>
    <row r="18" spans="2:17" ht="15.75" thickBot="1" x14ac:dyDescent="0.3">
      <c r="E18" s="3">
        <f t="shared" si="0"/>
        <v>7.1428571428571425E-2</v>
      </c>
      <c r="F18" s="10">
        <f t="shared" si="1"/>
        <v>1.1927706358450506E-6</v>
      </c>
      <c r="G18" s="3">
        <f t="shared" si="2"/>
        <v>8</v>
      </c>
      <c r="H18" s="10">
        <f t="shared" si="3"/>
        <v>7.6001853952751816E-2</v>
      </c>
      <c r="I18" s="3">
        <v>15</v>
      </c>
      <c r="J18" s="3">
        <f t="shared" si="5"/>
        <v>502237.23824461579</v>
      </c>
      <c r="K18" s="3">
        <f t="shared" si="6"/>
        <v>6608.3593418728642</v>
      </c>
      <c r="L18" s="3">
        <f t="shared" si="7"/>
        <v>904.40241351138354</v>
      </c>
      <c r="M18" s="3">
        <f t="shared" si="4"/>
        <v>660.83593418728651</v>
      </c>
      <c r="N18" s="3">
        <f t="shared" si="9"/>
        <v>259.9585856700607</v>
      </c>
      <c r="O18" s="16">
        <f>COVID19_DailyReportedData!C23</f>
        <v>0</v>
      </c>
      <c r="Q18" s="3" t="str">
        <f t="shared" si="8"/>
        <v/>
      </c>
    </row>
    <row r="19" spans="2:17" ht="15.75" thickBot="1" x14ac:dyDescent="0.3">
      <c r="B19" s="3" t="s">
        <v>51</v>
      </c>
      <c r="C19" s="15">
        <v>6.7419341492029172</v>
      </c>
      <c r="E19" s="3">
        <f t="shared" si="0"/>
        <v>7.1428571428571425E-2</v>
      </c>
      <c r="F19" s="10">
        <f t="shared" si="1"/>
        <v>1.1927706358450506E-6</v>
      </c>
      <c r="G19" s="3">
        <f t="shared" si="2"/>
        <v>8</v>
      </c>
      <c r="H19" s="10">
        <f t="shared" si="3"/>
        <v>7.6001853952751816E-2</v>
      </c>
      <c r="I19" s="3">
        <v>16</v>
      </c>
      <c r="J19" s="3">
        <f t="shared" si="5"/>
        <v>498278.4752708103</v>
      </c>
      <c r="K19" s="3">
        <f t="shared" si="6"/>
        <v>10095.096648401712</v>
      </c>
      <c r="L19" s="3">
        <f t="shared" si="7"/>
        <v>1376.4280807880168</v>
      </c>
      <c r="M19" s="3">
        <f t="shared" si="4"/>
        <v>1009.5096648401712</v>
      </c>
      <c r="N19" s="3">
        <f t="shared" si="9"/>
        <v>395.87629738054824</v>
      </c>
      <c r="O19" s="16">
        <f>COVID19_DailyReportedData!C24</f>
        <v>0</v>
      </c>
      <c r="Q19" s="3" t="str">
        <f t="shared" si="8"/>
        <v/>
      </c>
    </row>
    <row r="20" spans="2:17" x14ac:dyDescent="0.25">
      <c r="B20" s="3" t="s">
        <v>50</v>
      </c>
      <c r="C20" s="14">
        <f>Surge_Predicted_Impact!C22</f>
        <v>8</v>
      </c>
      <c r="E20" s="3">
        <f t="shared" si="0"/>
        <v>7.1428571428571425E-2</v>
      </c>
      <c r="F20" s="10">
        <f t="shared" si="1"/>
        <v>1.1927706358450506E-6</v>
      </c>
      <c r="G20" s="3">
        <f t="shared" si="2"/>
        <v>8</v>
      </c>
      <c r="H20" s="10">
        <f t="shared" si="3"/>
        <v>7.6001853952751816E-2</v>
      </c>
      <c r="I20" s="3">
        <v>17</v>
      </c>
      <c r="J20" s="3">
        <f t="shared" si="5"/>
        <v>492278.63695810339</v>
      </c>
      <c r="K20" s="3">
        <f t="shared" si="6"/>
        <v>15373.856629079954</v>
      </c>
      <c r="L20" s="3">
        <f t="shared" si="7"/>
        <v>2097.5064128167105</v>
      </c>
      <c r="M20" s="3">
        <f t="shared" si="4"/>
        <v>1537.3856629079955</v>
      </c>
      <c r="N20" s="3">
        <f t="shared" si="9"/>
        <v>599.98383127069098</v>
      </c>
      <c r="O20" s="16">
        <f>COVID19_DailyReportedData!C25</f>
        <v>0</v>
      </c>
      <c r="Q20" s="3" t="str">
        <f t="shared" si="8"/>
        <v/>
      </c>
    </row>
    <row r="21" spans="2:17" x14ac:dyDescent="0.25">
      <c r="B21" s="3" t="s">
        <v>49</v>
      </c>
      <c r="C21" s="8">
        <f>Surge_Predicted_Impact!C28</f>
        <v>4</v>
      </c>
      <c r="E21" s="3">
        <f t="shared" si="0"/>
        <v>7.1428571428571425E-2</v>
      </c>
      <c r="F21" s="10">
        <f t="shared" si="1"/>
        <v>1.1927706358450506E-6</v>
      </c>
      <c r="G21" s="3">
        <f t="shared" si="2"/>
        <v>8</v>
      </c>
      <c r="H21" s="10">
        <f t="shared" si="3"/>
        <v>7.6001853952751816E-2</v>
      </c>
      <c r="I21" s="3">
        <v>18</v>
      </c>
      <c r="J21" s="3">
        <f t="shared" si="5"/>
        <v>483251.48496167996</v>
      </c>
      <c r="K21" s="3">
        <f t="shared" si="6"/>
        <v>23302.876009140535</v>
      </c>
      <c r="L21" s="3">
        <f t="shared" si="7"/>
        <v>3195.6390291795642</v>
      </c>
      <c r="M21" s="3">
        <f t="shared" si="4"/>
        <v>2330.2876009140537</v>
      </c>
      <c r="N21" s="3">
        <f t="shared" si="9"/>
        <v>902.71519964234324</v>
      </c>
      <c r="O21" s="16">
        <f>COVID19_DailyReportedData!C26</f>
        <v>0</v>
      </c>
      <c r="Q21" s="3" t="str">
        <f t="shared" si="8"/>
        <v/>
      </c>
    </row>
    <row r="22" spans="2:17" x14ac:dyDescent="0.25">
      <c r="E22" s="3">
        <f t="shared" si="0"/>
        <v>7.1428571428571425E-2</v>
      </c>
      <c r="F22" s="10">
        <f t="shared" si="1"/>
        <v>1.1927706358450506E-6</v>
      </c>
      <c r="G22" s="3">
        <f t="shared" si="2"/>
        <v>8</v>
      </c>
      <c r="H22" s="10">
        <f t="shared" si="3"/>
        <v>7.6001853952751816E-2</v>
      </c>
      <c r="I22" s="3">
        <v>19</v>
      </c>
      <c r="J22" s="3">
        <f t="shared" si="5"/>
        <v>469819.51658939692</v>
      </c>
      <c r="K22" s="3">
        <f t="shared" si="6"/>
        <v>35070.353237913529</v>
      </c>
      <c r="L22" s="3">
        <f t="shared" si="7"/>
        <v>4860.1301726896017</v>
      </c>
      <c r="M22" s="3">
        <f t="shared" si="4"/>
        <v>3507.0353237913532</v>
      </c>
      <c r="N22" s="3">
        <f t="shared" si="9"/>
        <v>1343.1968372283038</v>
      </c>
      <c r="O22" s="16">
        <f>COVID19_DailyReportedData!C27</f>
        <v>0</v>
      </c>
      <c r="Q22" s="3" t="str">
        <f t="shared" si="8"/>
        <v/>
      </c>
    </row>
    <row r="23" spans="2:17" x14ac:dyDescent="0.25">
      <c r="B23" s="3" t="s">
        <v>48</v>
      </c>
      <c r="C23" s="8">
        <f>Surge_Predicted_Impact!C24</f>
        <v>10</v>
      </c>
      <c r="E23" s="3">
        <f t="shared" si="0"/>
        <v>7.1428571428571425E-2</v>
      </c>
      <c r="F23" s="10">
        <f t="shared" si="1"/>
        <v>1.1927706358450506E-6</v>
      </c>
      <c r="G23" s="3">
        <f t="shared" si="2"/>
        <v>8</v>
      </c>
      <c r="H23" s="10">
        <f t="shared" si="3"/>
        <v>7.6001853952751816E-2</v>
      </c>
      <c r="I23" s="3">
        <v>20</v>
      </c>
      <c r="J23" s="3">
        <f t="shared" si="5"/>
        <v>450166.54923112562</v>
      </c>
      <c r="K23" s="3">
        <f t="shared" si="6"/>
        <v>52218.295364905287</v>
      </c>
      <c r="L23" s="3">
        <f t="shared" si="7"/>
        <v>7365.15540396914</v>
      </c>
      <c r="M23" s="3">
        <f t="shared" si="4"/>
        <v>5221.8295364905289</v>
      </c>
      <c r="N23" s="3">
        <f t="shared" si="9"/>
        <v>1965.2967358271301</v>
      </c>
      <c r="O23" s="16">
        <f>COVID19_DailyReportedData!C28</f>
        <v>0</v>
      </c>
      <c r="Q23" s="3" t="str">
        <f t="shared" si="8"/>
        <v/>
      </c>
    </row>
    <row r="24" spans="2:17" x14ac:dyDescent="0.25">
      <c r="B24" s="3" t="s">
        <v>47</v>
      </c>
      <c r="C24" s="8">
        <f>Surge_Predicted_Impact!C30</f>
        <v>23</v>
      </c>
      <c r="E24" s="3">
        <f t="shared" si="0"/>
        <v>7.1428571428571425E-2</v>
      </c>
      <c r="F24" s="10">
        <f t="shared" si="1"/>
        <v>1.1927706358450506E-6</v>
      </c>
      <c r="G24" s="3">
        <f t="shared" si="2"/>
        <v>8</v>
      </c>
      <c r="H24" s="10">
        <f t="shared" si="3"/>
        <v>7.6001853952751816E-2</v>
      </c>
      <c r="I24" s="3">
        <v>21</v>
      </c>
      <c r="J24" s="3">
        <f t="shared" si="5"/>
        <v>422128.17358965852</v>
      </c>
      <c r="K24" s="3">
        <f t="shared" si="6"/>
        <v>76526.792766022001</v>
      </c>
      <c r="L24" s="3">
        <f t="shared" si="7"/>
        <v>11095.033644319517</v>
      </c>
      <c r="M24" s="3">
        <f t="shared" si="4"/>
        <v>7652.6792766022008</v>
      </c>
      <c r="N24" s="3">
        <f t="shared" si="9"/>
        <v>2803.837564146711</v>
      </c>
      <c r="O24" s="16">
        <f>COVID19_DailyReportedData!C29</f>
        <v>0</v>
      </c>
      <c r="Q24" s="3" t="str">
        <f t="shared" si="8"/>
        <v/>
      </c>
    </row>
    <row r="25" spans="2:17" x14ac:dyDescent="0.25">
      <c r="E25" s="3">
        <f t="shared" si="0"/>
        <v>7.1428571428571425E-2</v>
      </c>
      <c r="F25" s="10">
        <f t="shared" si="1"/>
        <v>1.1927706358450506E-6</v>
      </c>
      <c r="G25" s="3">
        <f t="shared" si="2"/>
        <v>8</v>
      </c>
      <c r="H25" s="10">
        <f t="shared" si="3"/>
        <v>7.6001853952751816E-2</v>
      </c>
      <c r="I25" s="3">
        <v>22</v>
      </c>
      <c r="J25" s="3">
        <f t="shared" si="5"/>
        <v>383596.77348938951</v>
      </c>
      <c r="K25" s="3">
        <f t="shared" si="6"/>
        <v>109591.9933830037</v>
      </c>
      <c r="L25" s="3">
        <f t="shared" si="7"/>
        <v>16561.233127606803</v>
      </c>
      <c r="M25" s="3">
        <f t="shared" si="4"/>
        <v>10959.199338300372</v>
      </c>
      <c r="N25" s="3">
        <f t="shared" si="9"/>
        <v>3853.1400100269007</v>
      </c>
      <c r="O25" s="16">
        <f>COVID19_DailyReportedData!C30</f>
        <v>0</v>
      </c>
      <c r="Q25" s="3" t="str">
        <f t="shared" si="8"/>
        <v/>
      </c>
    </row>
    <row r="26" spans="2:17" ht="15.75" thickBot="1" x14ac:dyDescent="0.3">
      <c r="E26" s="3">
        <f t="shared" si="0"/>
        <v>7.1428571428571425E-2</v>
      </c>
      <c r="F26" s="10">
        <f t="shared" si="1"/>
        <v>5.7714768782421275E-7</v>
      </c>
      <c r="G26" s="3">
        <f t="shared" si="2"/>
        <v>4</v>
      </c>
      <c r="H26" s="10">
        <f t="shared" si="3"/>
        <v>7.3550258467098117E-2</v>
      </c>
      <c r="I26" s="3">
        <v>23</v>
      </c>
      <c r="J26" s="3">
        <f t="shared" si="5"/>
        <v>333453.72763112286</v>
      </c>
      <c r="K26" s="3">
        <f t="shared" si="6"/>
        <v>151907.03971391296</v>
      </c>
      <c r="L26" s="3">
        <f t="shared" si="7"/>
        <v>24389.232654964209</v>
      </c>
      <c r="M26" s="3">
        <f t="shared" si="4"/>
        <v>15190.703971391296</v>
      </c>
      <c r="N26" s="3">
        <f t="shared" si="9"/>
        <v>5014.3045858266651</v>
      </c>
      <c r="O26" s="16">
        <f>COVID19_DailyReportedData!C31</f>
        <v>0</v>
      </c>
      <c r="Q26" s="3" t="str">
        <f t="shared" si="8"/>
        <v/>
      </c>
    </row>
    <row r="27" spans="2:17" x14ac:dyDescent="0.25">
      <c r="B27" s="10" t="s">
        <v>46</v>
      </c>
      <c r="C27" s="13">
        <v>7.6225491758213595E-2</v>
      </c>
      <c r="E27" s="3">
        <f t="shared" si="0"/>
        <v>7.1428571428571425E-2</v>
      </c>
      <c r="F27" s="10">
        <f t="shared" si="1"/>
        <v>5.7714768782421275E-7</v>
      </c>
      <c r="G27" s="3">
        <f t="shared" si="2"/>
        <v>4</v>
      </c>
      <c r="H27" s="10">
        <f t="shared" si="3"/>
        <v>7.3550258467098117E-2</v>
      </c>
      <c r="I27" s="3">
        <v>24</v>
      </c>
      <c r="J27" s="3">
        <f t="shared" si="5"/>
        <v>304218.90674795612</v>
      </c>
      <c r="K27" s="3">
        <f t="shared" si="6"/>
        <v>170291.35776037164</v>
      </c>
      <c r="L27" s="3">
        <f t="shared" si="7"/>
        <v>35239.735491672276</v>
      </c>
      <c r="M27" s="3">
        <f t="shared" si="4"/>
        <v>17029.135776037165</v>
      </c>
      <c r="N27" s="3">
        <f t="shared" si="9"/>
        <v>2923.4820883166744</v>
      </c>
      <c r="O27" s="16">
        <f>COVID19_DailyReportedData!C32</f>
        <v>0</v>
      </c>
      <c r="Q27" s="3" t="str">
        <f t="shared" si="8"/>
        <v/>
      </c>
    </row>
    <row r="28" spans="2:17" x14ac:dyDescent="0.25">
      <c r="B28" s="10" t="s">
        <v>45</v>
      </c>
      <c r="C28" s="12">
        <v>7.6001853952751816E-2</v>
      </c>
      <c r="E28" s="3">
        <f t="shared" si="0"/>
        <v>7.1428571428571425E-2</v>
      </c>
      <c r="F28" s="10">
        <f t="shared" si="1"/>
        <v>5.7714768782421275E-7</v>
      </c>
      <c r="G28" s="3">
        <f t="shared" si="2"/>
        <v>4</v>
      </c>
      <c r="H28" s="10">
        <f t="shared" si="3"/>
        <v>7.3550258467098117E-2</v>
      </c>
      <c r="I28" s="3">
        <v>25</v>
      </c>
      <c r="J28" s="3">
        <f t="shared" si="5"/>
        <v>274319.27980848472</v>
      </c>
      <c r="K28" s="3">
        <f t="shared" si="6"/>
        <v>188027.31628838793</v>
      </c>
      <c r="L28" s="3">
        <f t="shared" si="7"/>
        <v>47403.403903127393</v>
      </c>
      <c r="M28" s="3">
        <f t="shared" si="4"/>
        <v>18802.731628838792</v>
      </c>
      <c r="N28" s="3">
        <f t="shared" si="9"/>
        <v>2989.9626939471405</v>
      </c>
      <c r="O28" s="16">
        <f>COVID19_DailyReportedData!C33</f>
        <v>0</v>
      </c>
      <c r="Q28" s="3" t="str">
        <f t="shared" si="8"/>
        <v/>
      </c>
    </row>
    <row r="29" spans="2:17" ht="15.75" thickBot="1" x14ac:dyDescent="0.3">
      <c r="B29" s="10" t="s">
        <v>44</v>
      </c>
      <c r="C29" s="11">
        <v>7.3550258467098117E-2</v>
      </c>
      <c r="E29" s="3">
        <f t="shared" si="0"/>
        <v>7.1428571428571425E-2</v>
      </c>
      <c r="F29" s="10">
        <f t="shared" si="1"/>
        <v>5.7714768782421275E-7</v>
      </c>
      <c r="G29" s="3">
        <f t="shared" si="2"/>
        <v>4</v>
      </c>
      <c r="H29" s="10">
        <f t="shared" si="3"/>
        <v>7.3550258467098117E-2</v>
      </c>
      <c r="I29" s="3">
        <v>26</v>
      </c>
      <c r="J29" s="3">
        <f t="shared" si="5"/>
        <v>244550.28026230412</v>
      </c>
      <c r="K29" s="3">
        <f t="shared" si="6"/>
        <v>204365.79324254082</v>
      </c>
      <c r="L29" s="3">
        <f t="shared" si="7"/>
        <v>60833.926495155101</v>
      </c>
      <c r="M29" s="3">
        <f t="shared" si="4"/>
        <v>20436.579324254082</v>
      </c>
      <c r="N29" s="3">
        <f t="shared" si="9"/>
        <v>2976.8999546180598</v>
      </c>
      <c r="O29" s="16">
        <f>COVID19_DailyReportedData!C34</f>
        <v>0</v>
      </c>
      <c r="Q29" s="3" t="str">
        <f t="shared" si="8"/>
        <v/>
      </c>
    </row>
    <row r="30" spans="2:17" x14ac:dyDescent="0.25">
      <c r="E30" s="3">
        <f t="shared" si="0"/>
        <v>7.1428571428571425E-2</v>
      </c>
      <c r="F30" s="10">
        <f t="shared" si="1"/>
        <v>5.7714768782421275E-7</v>
      </c>
      <c r="G30" s="3">
        <f t="shared" si="2"/>
        <v>4</v>
      </c>
      <c r="H30" s="10">
        <f t="shared" si="3"/>
        <v>7.3550258467098117E-2</v>
      </c>
      <c r="I30" s="3">
        <v>27</v>
      </c>
      <c r="J30" s="3">
        <f t="shared" si="5"/>
        <v>215705.75933097315</v>
      </c>
      <c r="K30" s="3">
        <f t="shared" si="6"/>
        <v>218612.7575136903</v>
      </c>
      <c r="L30" s="3">
        <f t="shared" si="7"/>
        <v>75431.48315533658</v>
      </c>
      <c r="M30" s="3">
        <f t="shared" si="4"/>
        <v>21861.27575136903</v>
      </c>
      <c r="N30" s="3">
        <f t="shared" si="9"/>
        <v>2884.4520931330976</v>
      </c>
      <c r="O30" s="16">
        <f>COVID19_DailyReportedData!C35</f>
        <v>0</v>
      </c>
      <c r="Q30" s="3" t="str">
        <f t="shared" si="8"/>
        <v/>
      </c>
    </row>
    <row r="31" spans="2:17" x14ac:dyDescent="0.25">
      <c r="E31" s="3">
        <f t="shared" si="0"/>
        <v>7.1428571428571425E-2</v>
      </c>
      <c r="F31" s="10">
        <f t="shared" si="1"/>
        <v>5.7714768782421275E-7</v>
      </c>
      <c r="G31" s="3">
        <f t="shared" si="2"/>
        <v>4</v>
      </c>
      <c r="H31" s="10">
        <f t="shared" si="3"/>
        <v>7.3550258467098117E-2</v>
      </c>
      <c r="I31" s="3">
        <v>28</v>
      </c>
      <c r="J31" s="3">
        <f t="shared" si="5"/>
        <v>188489.76515377534</v>
      </c>
      <c r="K31" s="3">
        <f t="shared" si="6"/>
        <v>230213.5547256245</v>
      </c>
      <c r="L31" s="3">
        <f t="shared" si="7"/>
        <v>91046.680120600169</v>
      </c>
      <c r="M31" s="3">
        <f t="shared" si="4"/>
        <v>23021.355472562453</v>
      </c>
      <c r="N31" s="3">
        <f t="shared" si="9"/>
        <v>2721.5994177197808</v>
      </c>
      <c r="O31" s="16">
        <f>COVID19_DailyReportedData!C36</f>
        <v>0</v>
      </c>
      <c r="Q31" s="3" t="str">
        <f t="shared" si="8"/>
        <v/>
      </c>
    </row>
    <row r="32" spans="2:17" x14ac:dyDescent="0.25">
      <c r="E32" s="3">
        <f t="shared" si="0"/>
        <v>7.1428571428571425E-2</v>
      </c>
      <c r="F32" s="10">
        <f t="shared" si="1"/>
        <v>5.7714768782421275E-7</v>
      </c>
      <c r="G32" s="3">
        <f t="shared" si="2"/>
        <v>4</v>
      </c>
      <c r="H32" s="10">
        <f t="shared" si="3"/>
        <v>7.3550258467098117E-2</v>
      </c>
      <c r="I32" s="3">
        <v>29</v>
      </c>
      <c r="J32" s="3">
        <f t="shared" si="5"/>
        <v>163445.65390559167</v>
      </c>
      <c r="K32" s="3">
        <f t="shared" si="6"/>
        <v>238813.84063626357</v>
      </c>
      <c r="L32" s="3">
        <f t="shared" si="7"/>
        <v>107490.50545814478</v>
      </c>
      <c r="M32" s="3">
        <f t="shared" si="4"/>
        <v>23881.384063626359</v>
      </c>
      <c r="N32" s="3">
        <f t="shared" si="9"/>
        <v>2504.4111248183676</v>
      </c>
      <c r="O32" s="16">
        <f>COVID19_DailyReportedData!C37</f>
        <v>0</v>
      </c>
      <c r="Q32" s="3" t="str">
        <f t="shared" si="8"/>
        <v/>
      </c>
    </row>
    <row r="33" spans="5:17" x14ac:dyDescent="0.25">
      <c r="E33" s="3">
        <f t="shared" si="0"/>
        <v>7.1428571428571425E-2</v>
      </c>
      <c r="F33" s="10">
        <f t="shared" si="1"/>
        <v>5.7714768782421275E-7</v>
      </c>
      <c r="G33" s="3">
        <f t="shared" si="2"/>
        <v>4</v>
      </c>
      <c r="H33" s="10">
        <f t="shared" si="3"/>
        <v>7.3550258467098117E-2</v>
      </c>
      <c r="I33" s="3">
        <v>30</v>
      </c>
      <c r="J33" s="3">
        <f t="shared" si="5"/>
        <v>140917.79952751609</v>
      </c>
      <c r="K33" s="3">
        <f t="shared" si="6"/>
        <v>244283.56354032032</v>
      </c>
      <c r="L33" s="3">
        <f t="shared" si="7"/>
        <v>124548.6369321636</v>
      </c>
      <c r="M33" s="3">
        <f t="shared" si="4"/>
        <v>24428.356354032032</v>
      </c>
      <c r="N33" s="3">
        <f t="shared" si="9"/>
        <v>2252.7854378075572</v>
      </c>
      <c r="O33" s="16">
        <f>COVID19_DailyReportedData!C38</f>
        <v>0</v>
      </c>
      <c r="Q33" s="3" t="str">
        <f t="shared" si="8"/>
        <v/>
      </c>
    </row>
    <row r="34" spans="5:17" x14ac:dyDescent="0.25">
      <c r="E34" s="3">
        <f t="shared" si="0"/>
        <v>7.1428571428571425E-2</v>
      </c>
      <c r="F34" s="10">
        <f t="shared" si="1"/>
        <v>5.7714768782421275E-7</v>
      </c>
      <c r="G34" s="3">
        <f t="shared" si="2"/>
        <v>4</v>
      </c>
      <c r="H34" s="10">
        <f t="shared" si="3"/>
        <v>7.3550258467098117E-2</v>
      </c>
      <c r="I34" s="3">
        <v>31</v>
      </c>
      <c r="J34" s="3">
        <f t="shared" si="5"/>
        <v>121050.12394679023</v>
      </c>
      <c r="K34" s="3">
        <f t="shared" si="6"/>
        <v>246702.41315388045</v>
      </c>
      <c r="L34" s="3">
        <f t="shared" si="7"/>
        <v>141997.46289932934</v>
      </c>
      <c r="M34" s="3">
        <f t="shared" si="4"/>
        <v>24670.241315388048</v>
      </c>
      <c r="N34" s="3">
        <f t="shared" si="9"/>
        <v>1986.7675580725861</v>
      </c>
      <c r="O34" s="16">
        <f>COVID19_DailyReportedData!C39</f>
        <v>0</v>
      </c>
      <c r="Q34" s="3" t="str">
        <f t="shared" si="8"/>
        <v/>
      </c>
    </row>
    <row r="35" spans="5:17" x14ac:dyDescent="0.25">
      <c r="E35" s="3">
        <f t="shared" si="0"/>
        <v>7.1428571428571425E-2</v>
      </c>
      <c r="F35" s="10">
        <f t="shared" si="1"/>
        <v>5.7714768782421275E-7</v>
      </c>
      <c r="G35" s="3">
        <f t="shared" si="2"/>
        <v>4</v>
      </c>
      <c r="H35" s="10">
        <f t="shared" si="3"/>
        <v>7.3550258467098117E-2</v>
      </c>
      <c r="I35" s="3">
        <v>32</v>
      </c>
      <c r="J35" s="3">
        <f t="shared" si="5"/>
        <v>103814.55610519533</v>
      </c>
      <c r="K35" s="3">
        <f t="shared" si="6"/>
        <v>246316.38005591248</v>
      </c>
      <c r="L35" s="3">
        <f t="shared" si="7"/>
        <v>159619.06383889224</v>
      </c>
      <c r="M35" s="3">
        <f t="shared" si="4"/>
        <v>24631.638005591249</v>
      </c>
      <c r="N35" s="3">
        <f t="shared" si="9"/>
        <v>1723.5567841594909</v>
      </c>
      <c r="O35" s="16">
        <f>COVID19_DailyReportedData!C40</f>
        <v>0</v>
      </c>
      <c r="Q35" s="3" t="str">
        <f t="shared" si="8"/>
        <v/>
      </c>
    </row>
    <row r="36" spans="5:17" x14ac:dyDescent="0.25">
      <c r="E36" s="3">
        <f t="shared" si="0"/>
        <v>7.1428571428571425E-2</v>
      </c>
      <c r="F36" s="10">
        <f t="shared" si="1"/>
        <v>5.7714768782421275E-7</v>
      </c>
      <c r="G36" s="3">
        <f t="shared" si="2"/>
        <v>4</v>
      </c>
      <c r="H36" s="10">
        <f t="shared" si="3"/>
        <v>7.3550258467098117E-2</v>
      </c>
      <c r="I36" s="3">
        <v>33</v>
      </c>
      <c r="J36" s="3">
        <f t="shared" si="5"/>
        <v>89056.182342459404</v>
      </c>
      <c r="K36" s="3">
        <f t="shared" si="6"/>
        <v>243480.72667179751</v>
      </c>
      <c r="L36" s="3">
        <f t="shared" si="7"/>
        <v>177213.09098574313</v>
      </c>
      <c r="M36" s="3">
        <f t="shared" si="4"/>
        <v>24348.072667179753</v>
      </c>
      <c r="N36" s="3">
        <f t="shared" si="9"/>
        <v>1475.8373762735923</v>
      </c>
      <c r="O36" s="16">
        <f>COVID19_DailyReportedData!C41</f>
        <v>0</v>
      </c>
      <c r="Q36" s="3" t="str">
        <f t="shared" si="8"/>
        <v/>
      </c>
    </row>
    <row r="37" spans="5:17" x14ac:dyDescent="0.25">
      <c r="E37" s="3">
        <f t="shared" si="0"/>
        <v>7.1428571428571425E-2</v>
      </c>
      <c r="F37" s="10">
        <f t="shared" si="1"/>
        <v>5.7714768782421275E-7</v>
      </c>
      <c r="G37" s="3">
        <f t="shared" si="2"/>
        <v>4</v>
      </c>
      <c r="H37" s="10">
        <f t="shared" si="3"/>
        <v>7.3550258467098117E-2</v>
      </c>
      <c r="I37" s="3">
        <v>34</v>
      </c>
      <c r="J37" s="3">
        <f t="shared" si="5"/>
        <v>76541.621235827493</v>
      </c>
      <c r="K37" s="3">
        <f t="shared" si="6"/>
        <v>238603.80730187247</v>
      </c>
      <c r="L37" s="3">
        <f t="shared" si="7"/>
        <v>194604.57146230008</v>
      </c>
      <c r="M37" s="3">
        <f t="shared" si="4"/>
        <v>23860.380730187248</v>
      </c>
      <c r="N37" s="3">
        <f t="shared" si="9"/>
        <v>1251.4561106631911</v>
      </c>
      <c r="O37" s="16">
        <f>COVID19_DailyReportedData!C42</f>
        <v>0</v>
      </c>
      <c r="Q37" s="3" t="str">
        <f t="shared" si="8"/>
        <v/>
      </c>
    </row>
    <row r="38" spans="5:17" x14ac:dyDescent="0.25">
      <c r="E38" s="3">
        <f t="shared" si="0"/>
        <v>7.1428571428571425E-2</v>
      </c>
      <c r="F38" s="10">
        <f t="shared" si="1"/>
        <v>5.7714768782421275E-7</v>
      </c>
      <c r="G38" s="3">
        <f t="shared" si="2"/>
        <v>4</v>
      </c>
      <c r="H38" s="10">
        <f t="shared" si="3"/>
        <v>7.3550258467098117E-2</v>
      </c>
      <c r="I38" s="3">
        <v>35</v>
      </c>
      <c r="J38" s="3">
        <f t="shared" si="5"/>
        <v>66001.102460294482</v>
      </c>
      <c r="K38" s="3">
        <f t="shared" si="6"/>
        <v>232101.19698441459</v>
      </c>
      <c r="L38" s="3">
        <f t="shared" si="7"/>
        <v>211647.70055529097</v>
      </c>
      <c r="M38" s="3">
        <f t="shared" si="4"/>
        <v>23210.11969844146</v>
      </c>
      <c r="N38" s="3">
        <f t="shared" si="9"/>
        <v>1054.0518775533012</v>
      </c>
      <c r="O38" s="16">
        <f>COVID19_DailyReportedData!C43</f>
        <v>0</v>
      </c>
      <c r="Q38" s="3" t="str">
        <f t="shared" si="8"/>
        <v/>
      </c>
    </row>
    <row r="39" spans="5:17" x14ac:dyDescent="0.25">
      <c r="E39" s="3">
        <f t="shared" si="0"/>
        <v>7.1428571428571425E-2</v>
      </c>
      <c r="F39" s="10">
        <f t="shared" si="1"/>
        <v>5.7714768782421275E-7</v>
      </c>
      <c r="G39" s="3">
        <f t="shared" si="2"/>
        <v>4</v>
      </c>
      <c r="H39" s="10">
        <f t="shared" si="3"/>
        <v>7.3550258467098117E-2</v>
      </c>
      <c r="I39" s="3">
        <v>36</v>
      </c>
      <c r="J39" s="3">
        <f t="shared" si="5"/>
        <v>57159.814612453585</v>
      </c>
      <c r="K39" s="3">
        <f t="shared" si="6"/>
        <v>224363.8279047973</v>
      </c>
      <c r="L39" s="3">
        <f t="shared" si="7"/>
        <v>228226.35748274915</v>
      </c>
      <c r="M39" s="3">
        <f t="shared" si="4"/>
        <v>22436.382790479733</v>
      </c>
      <c r="N39" s="3">
        <f t="shared" si="9"/>
        <v>884.1287847840897</v>
      </c>
      <c r="O39" s="16">
        <f>COVID19_DailyReportedData!C44</f>
        <v>0</v>
      </c>
      <c r="Q39" s="3" t="str">
        <f t="shared" si="8"/>
        <v/>
      </c>
    </row>
    <row r="40" spans="5:17" x14ac:dyDescent="0.25">
      <c r="E40" s="3">
        <f t="shared" si="0"/>
        <v>7.1428571428571425E-2</v>
      </c>
      <c r="F40" s="10">
        <f t="shared" si="1"/>
        <v>5.7714768782421275E-7</v>
      </c>
      <c r="G40" s="3">
        <f t="shared" si="2"/>
        <v>4</v>
      </c>
      <c r="H40" s="10">
        <f t="shared" si="3"/>
        <v>7.3550258467098117E-2</v>
      </c>
      <c r="I40" s="3">
        <v>37</v>
      </c>
      <c r="J40" s="3">
        <f t="shared" si="5"/>
        <v>49758.12937128458</v>
      </c>
      <c r="K40" s="3">
        <f t="shared" si="6"/>
        <v>215739.52543848078</v>
      </c>
      <c r="L40" s="3">
        <f t="shared" si="7"/>
        <v>244252.34519023469</v>
      </c>
      <c r="M40" s="3">
        <f t="shared" si="4"/>
        <v>21573.952543848078</v>
      </c>
      <c r="N40" s="3">
        <f t="shared" si="9"/>
        <v>740.16852411690058</v>
      </c>
      <c r="O40" s="16">
        <f>COVID19_DailyReportedData!C45</f>
        <v>0</v>
      </c>
      <c r="Q40" s="3" t="str">
        <f t="shared" si="8"/>
        <v/>
      </c>
    </row>
    <row r="41" spans="5:17" x14ac:dyDescent="0.25">
      <c r="E41" s="3">
        <f t="shared" si="0"/>
        <v>7.1428571428571425E-2</v>
      </c>
      <c r="F41" s="10">
        <f t="shared" si="1"/>
        <v>5.7714768782421275E-7</v>
      </c>
      <c r="G41" s="3">
        <f t="shared" si="2"/>
        <v>4</v>
      </c>
      <c r="H41" s="10">
        <f t="shared" si="3"/>
        <v>7.3550258467098117E-2</v>
      </c>
      <c r="I41" s="3">
        <v>38</v>
      </c>
      <c r="J41" s="3">
        <f t="shared" si="5"/>
        <v>43562.567132372242</v>
      </c>
      <c r="K41" s="3">
        <f t="shared" si="6"/>
        <v>206525.12157464449</v>
      </c>
      <c r="L41" s="3">
        <f t="shared" si="7"/>
        <v>259662.3112929833</v>
      </c>
      <c r="M41" s="3">
        <f t="shared" si="4"/>
        <v>20652.512157464451</v>
      </c>
      <c r="N41" s="3">
        <f t="shared" si="9"/>
        <v>619.55622389123391</v>
      </c>
      <c r="O41" s="16">
        <f>COVID19_DailyReportedData!C46</f>
        <v>0</v>
      </c>
      <c r="Q41" s="3" t="str">
        <f t="shared" si="8"/>
        <v/>
      </c>
    </row>
    <row r="42" spans="5:17" x14ac:dyDescent="0.25">
      <c r="E42" s="3">
        <f t="shared" si="0"/>
        <v>7.1428571428571425E-2</v>
      </c>
      <c r="F42" s="10">
        <f t="shared" si="1"/>
        <v>5.7714768782421275E-7</v>
      </c>
      <c r="G42" s="3">
        <f t="shared" si="2"/>
        <v>4</v>
      </c>
      <c r="H42" s="10">
        <f t="shared" si="3"/>
        <v>7.3550258467098117E-2</v>
      </c>
      <c r="I42" s="3">
        <v>39</v>
      </c>
      <c r="J42" s="3">
        <f t="shared" si="5"/>
        <v>38370.105318813869</v>
      </c>
      <c r="K42" s="3">
        <f t="shared" si="6"/>
        <v>196965.78899001397</v>
      </c>
      <c r="L42" s="3">
        <f t="shared" si="7"/>
        <v>274414.10569117218</v>
      </c>
      <c r="M42" s="3">
        <f t="shared" si="4"/>
        <v>19696.578899001397</v>
      </c>
      <c r="N42" s="3">
        <f t="shared" si="9"/>
        <v>519.24618135583739</v>
      </c>
      <c r="O42" s="16">
        <f>COVID19_DailyReportedData!C47</f>
        <v>0</v>
      </c>
      <c r="Q42" s="3" t="str">
        <f t="shared" si="8"/>
        <v/>
      </c>
    </row>
    <row r="43" spans="5:17" x14ac:dyDescent="0.25">
      <c r="E43" s="3">
        <f t="shared" si="0"/>
        <v>7.1428571428571425E-2</v>
      </c>
      <c r="F43" s="10">
        <f t="shared" si="1"/>
        <v>5.7714768782421275E-7</v>
      </c>
      <c r="G43" s="3">
        <f t="shared" si="2"/>
        <v>4</v>
      </c>
      <c r="H43" s="10">
        <f t="shared" si="3"/>
        <v>7.3550258467098117E-2</v>
      </c>
      <c r="I43" s="3">
        <v>40</v>
      </c>
      <c r="J43" s="3">
        <f t="shared" si="5"/>
        <v>34008.255068507155</v>
      </c>
      <c r="K43" s="3">
        <f t="shared" si="6"/>
        <v>187258.65431246255</v>
      </c>
      <c r="L43" s="3">
        <f t="shared" si="7"/>
        <v>288483.09061903035</v>
      </c>
      <c r="M43" s="3">
        <f t="shared" si="4"/>
        <v>18725.865431246257</v>
      </c>
      <c r="N43" s="3">
        <f t="shared" si="9"/>
        <v>436.1850250306714</v>
      </c>
      <c r="O43" s="16">
        <f>COVID19_DailyReportedData!C48</f>
        <v>0</v>
      </c>
      <c r="Q43" s="3" t="str">
        <f t="shared" si="8"/>
        <v/>
      </c>
    </row>
    <row r="44" spans="5:17" x14ac:dyDescent="0.25">
      <c r="E44" s="3">
        <f t="shared" si="0"/>
        <v>7.1428571428571425E-2</v>
      </c>
      <c r="F44" s="10">
        <f t="shared" si="1"/>
        <v>5.7714768782421275E-7</v>
      </c>
      <c r="G44" s="3">
        <f t="shared" si="2"/>
        <v>4</v>
      </c>
      <c r="H44" s="10">
        <f t="shared" si="3"/>
        <v>7.3550258467098117E-2</v>
      </c>
      <c r="I44" s="3">
        <v>41</v>
      </c>
      <c r="J44" s="3">
        <f t="shared" si="5"/>
        <v>30332.782316262568</v>
      </c>
      <c r="K44" s="3">
        <f t="shared" si="6"/>
        <v>177558.50889953124</v>
      </c>
      <c r="L44" s="3">
        <f t="shared" si="7"/>
        <v>301858.70878420625</v>
      </c>
      <c r="M44" s="3">
        <f t="shared" si="4"/>
        <v>17755.850889953126</v>
      </c>
      <c r="N44" s="3">
        <f t="shared" si="9"/>
        <v>367.54727522445864</v>
      </c>
      <c r="O44" s="16">
        <f>COVID19_DailyReportedData!C49</f>
        <v>0</v>
      </c>
      <c r="Q44" s="3" t="str">
        <f t="shared" si="8"/>
        <v/>
      </c>
    </row>
    <row r="45" spans="5:17" x14ac:dyDescent="0.25">
      <c r="E45" s="3">
        <f t="shared" si="0"/>
        <v>7.1428571428571425E-2</v>
      </c>
      <c r="F45" s="10">
        <f t="shared" si="1"/>
        <v>5.7714768782421275E-7</v>
      </c>
      <c r="G45" s="3">
        <f t="shared" si="2"/>
        <v>4</v>
      </c>
      <c r="H45" s="10">
        <f t="shared" si="3"/>
        <v>7.3550258467098117E-2</v>
      </c>
      <c r="I45" s="3">
        <v>42</v>
      </c>
      <c r="J45" s="3">
        <f t="shared" si="5"/>
        <v>27224.355136203656</v>
      </c>
      <c r="K45" s="3">
        <f t="shared" si="6"/>
        <v>167984.18544390934</v>
      </c>
      <c r="L45" s="3">
        <f t="shared" si="7"/>
        <v>314541.45941988705</v>
      </c>
      <c r="M45" s="3">
        <f t="shared" si="4"/>
        <v>16798.418544390934</v>
      </c>
      <c r="N45" s="3">
        <f t="shared" si="9"/>
        <v>310.84271800589124</v>
      </c>
      <c r="O45" s="16">
        <f>COVID19_DailyReportedData!C50</f>
        <v>0</v>
      </c>
      <c r="Q45" s="3" t="str">
        <f t="shared" si="8"/>
        <v/>
      </c>
    </row>
    <row r="46" spans="5:17" x14ac:dyDescent="0.25">
      <c r="E46" s="3">
        <f t="shared" si="0"/>
        <v>7.1428571428571425E-2</v>
      </c>
      <c r="F46" s="10">
        <f t="shared" si="1"/>
        <v>5.7714768782421275E-7</v>
      </c>
      <c r="G46" s="3">
        <f t="shared" si="2"/>
        <v>4</v>
      </c>
      <c r="H46" s="10">
        <f t="shared" si="3"/>
        <v>7.3550258467098117E-2</v>
      </c>
      <c r="I46" s="3">
        <v>43</v>
      </c>
      <c r="J46" s="3">
        <f t="shared" si="5"/>
        <v>24584.908053945685</v>
      </c>
      <c r="K46" s="3">
        <f t="shared" si="6"/>
        <v>158624.76213731666</v>
      </c>
      <c r="L46" s="3">
        <f t="shared" si="7"/>
        <v>326540.32980873773</v>
      </c>
      <c r="M46" s="3">
        <f t="shared" si="4"/>
        <v>15862.476213731667</v>
      </c>
      <c r="N46" s="3">
        <f t="shared" si="9"/>
        <v>263.94470822579717</v>
      </c>
      <c r="O46" s="16">
        <f>COVID19_DailyReportedData!C51</f>
        <v>0</v>
      </c>
      <c r="Q46" s="3" t="str">
        <f t="shared" si="8"/>
        <v/>
      </c>
    </row>
    <row r="47" spans="5:17" x14ac:dyDescent="0.25">
      <c r="E47" s="3">
        <f t="shared" si="0"/>
        <v>7.1428571428571425E-2</v>
      </c>
      <c r="F47" s="10">
        <f t="shared" si="1"/>
        <v>5.7714768782421275E-7</v>
      </c>
      <c r="G47" s="3">
        <f t="shared" si="2"/>
        <v>4</v>
      </c>
      <c r="H47" s="10">
        <f t="shared" si="3"/>
        <v>7.3550258467098117E-2</v>
      </c>
      <c r="I47" s="3">
        <v>44</v>
      </c>
      <c r="J47" s="3">
        <f t="shared" si="5"/>
        <v>22334.16181871884</v>
      </c>
      <c r="K47" s="3">
        <f t="shared" si="6"/>
        <v>149545.16821987805</v>
      </c>
      <c r="L47" s="3">
        <f t="shared" si="7"/>
        <v>337870.66996140318</v>
      </c>
      <c r="M47" s="3">
        <f t="shared" si="4"/>
        <v>14954.516821987805</v>
      </c>
      <c r="N47" s="3">
        <f t="shared" si="9"/>
        <v>225.0746235226845</v>
      </c>
      <c r="O47" s="16">
        <f>COVID19_DailyReportedData!C52</f>
        <v>0</v>
      </c>
      <c r="Q47" s="3" t="str">
        <f t="shared" si="8"/>
        <v/>
      </c>
    </row>
    <row r="48" spans="5:17" x14ac:dyDescent="0.25">
      <c r="E48" s="3">
        <f t="shared" si="0"/>
        <v>7.1428571428571425E-2</v>
      </c>
      <c r="F48" s="10">
        <f t="shared" si="1"/>
        <v>5.7714768782421275E-7</v>
      </c>
      <c r="G48" s="3">
        <f t="shared" si="2"/>
        <v>4</v>
      </c>
      <c r="H48" s="10">
        <f t="shared" si="3"/>
        <v>7.3550258467098117E-2</v>
      </c>
      <c r="I48" s="3">
        <v>45</v>
      </c>
      <c r="J48" s="3">
        <f t="shared" si="5"/>
        <v>20406.508172354512</v>
      </c>
      <c r="K48" s="3">
        <f t="shared" si="6"/>
        <v>140791.02413625107</v>
      </c>
      <c r="L48" s="3">
        <f t="shared" si="7"/>
        <v>348552.4676913945</v>
      </c>
      <c r="M48" s="3">
        <f t="shared" si="4"/>
        <v>14079.102413625107</v>
      </c>
      <c r="N48" s="3">
        <f t="shared" si="9"/>
        <v>192.76536463643279</v>
      </c>
      <c r="O48" s="16">
        <f>COVID19_DailyReportedData!C53</f>
        <v>0</v>
      </c>
      <c r="Q48" s="3" t="str">
        <f t="shared" si="8"/>
        <v/>
      </c>
    </row>
    <row r="49" spans="5:17" x14ac:dyDescent="0.25">
      <c r="E49" s="3">
        <f t="shared" si="0"/>
        <v>7.1428571428571425E-2</v>
      </c>
      <c r="F49" s="10">
        <f t="shared" si="1"/>
        <v>5.7714768782421275E-7</v>
      </c>
      <c r="G49" s="3">
        <f t="shared" si="2"/>
        <v>4</v>
      </c>
      <c r="H49" s="10">
        <f t="shared" si="3"/>
        <v>7.3550258467098117E-2</v>
      </c>
      <c r="I49" s="3">
        <v>46</v>
      </c>
      <c r="J49" s="3">
        <f t="shared" si="5"/>
        <v>18748.332169848989</v>
      </c>
      <c r="K49" s="3">
        <f t="shared" si="6"/>
        <v>132392.69841473867</v>
      </c>
      <c r="L49" s="3">
        <f t="shared" si="7"/>
        <v>358608.96941541246</v>
      </c>
      <c r="M49" s="3">
        <f t="shared" si="4"/>
        <v>13239.269841473868</v>
      </c>
      <c r="N49" s="3">
        <f t="shared" si="9"/>
        <v>165.81760025055229</v>
      </c>
      <c r="O49" s="16">
        <f>COVID19_DailyReportedData!C54</f>
        <v>0</v>
      </c>
      <c r="Q49" s="3" t="str">
        <f t="shared" si="8"/>
        <v/>
      </c>
    </row>
    <row r="50" spans="5:17" x14ac:dyDescent="0.25">
      <c r="E50" s="3">
        <f t="shared" si="0"/>
        <v>7.1428571428571425E-2</v>
      </c>
      <c r="F50" s="10">
        <f t="shared" si="1"/>
        <v>5.7714768782421275E-7</v>
      </c>
      <c r="G50" s="3">
        <f t="shared" si="2"/>
        <v>4</v>
      </c>
      <c r="H50" s="10">
        <f t="shared" si="3"/>
        <v>7.3550258467098117E-2</v>
      </c>
      <c r="I50" s="3">
        <v>47</v>
      </c>
      <c r="J50" s="3">
        <f t="shared" si="5"/>
        <v>17315.769488205045</v>
      </c>
      <c r="K50" s="3">
        <f t="shared" si="6"/>
        <v>124368.63978104413</v>
      </c>
      <c r="L50" s="3">
        <f t="shared" si="7"/>
        <v>368065.59073075093</v>
      </c>
      <c r="M50" s="3">
        <f t="shared" si="4"/>
        <v>12436.863978104413</v>
      </c>
      <c r="N50" s="3">
        <f t="shared" si="9"/>
        <v>143.25626816439436</v>
      </c>
      <c r="O50" s="16">
        <f>COVID19_DailyReportedData!C55</f>
        <v>0</v>
      </c>
      <c r="Q50" s="3" t="str">
        <f t="shared" si="8"/>
        <v/>
      </c>
    </row>
    <row r="51" spans="5:17" x14ac:dyDescent="0.25">
      <c r="E51" s="3">
        <f t="shared" si="0"/>
        <v>7.1428571428571425E-2</v>
      </c>
      <c r="F51" s="10">
        <f t="shared" si="1"/>
        <v>5.7714768782421275E-7</v>
      </c>
      <c r="G51" s="3">
        <f t="shared" si="2"/>
        <v>4</v>
      </c>
      <c r="H51" s="10">
        <f t="shared" si="3"/>
        <v>7.3550258467098117E-2</v>
      </c>
      <c r="I51" s="3">
        <v>48</v>
      </c>
      <c r="J51" s="3">
        <f t="shared" si="5"/>
        <v>16072.859608008512</v>
      </c>
      <c r="K51" s="3">
        <f t="shared" si="6"/>
        <v>116728.07539116609</v>
      </c>
      <c r="L51" s="3">
        <f t="shared" si="7"/>
        <v>376949.0650008255</v>
      </c>
      <c r="M51" s="3">
        <f t="shared" si="4"/>
        <v>11672.807539116609</v>
      </c>
      <c r="N51" s="3">
        <f t="shared" si="9"/>
        <v>124.29098801965338</v>
      </c>
      <c r="O51" s="16">
        <f>COVID19_DailyReportedData!C56</f>
        <v>0</v>
      </c>
      <c r="Q51" s="3" t="str">
        <f t="shared" si="8"/>
        <v/>
      </c>
    </row>
    <row r="52" spans="5:17" x14ac:dyDescent="0.25">
      <c r="E52" s="3">
        <f t="shared" si="0"/>
        <v>7.1428571428571425E-2</v>
      </c>
      <c r="F52" s="10">
        <f t="shared" si="1"/>
        <v>5.7714768782421275E-7</v>
      </c>
      <c r="G52" s="3">
        <f t="shared" si="2"/>
        <v>4</v>
      </c>
      <c r="H52" s="10">
        <f t="shared" si="3"/>
        <v>7.3550258467098117E-2</v>
      </c>
      <c r="I52" s="3">
        <v>49</v>
      </c>
      <c r="J52" s="3">
        <f t="shared" si="5"/>
        <v>14990.041683331661</v>
      </c>
      <c r="K52" s="3">
        <f t="shared" si="6"/>
        <v>109473.17364504536</v>
      </c>
      <c r="L52" s="3">
        <f t="shared" si="7"/>
        <v>385286.78467162309</v>
      </c>
      <c r="M52" s="3">
        <f t="shared" si="4"/>
        <v>10947.317364504537</v>
      </c>
      <c r="N52" s="3">
        <f t="shared" si="9"/>
        <v>108.28179246768505</v>
      </c>
      <c r="O52" s="16">
        <f>COVID19_DailyReportedData!C57</f>
        <v>0</v>
      </c>
      <c r="Q52" s="3" t="str">
        <f t="shared" si="8"/>
        <v/>
      </c>
    </row>
    <row r="53" spans="5:17" x14ac:dyDescent="0.25">
      <c r="E53" s="3">
        <f t="shared" si="0"/>
        <v>7.1428571428571425E-2</v>
      </c>
      <c r="F53" s="10">
        <f t="shared" si="1"/>
        <v>5.7714768782421275E-7</v>
      </c>
      <c r="G53" s="3">
        <f t="shared" si="2"/>
        <v>4</v>
      </c>
      <c r="H53" s="10">
        <f t="shared" si="3"/>
        <v>7.3550258467098117E-2</v>
      </c>
      <c r="I53" s="3">
        <v>50</v>
      </c>
      <c r="J53" s="3">
        <f t="shared" si="5"/>
        <v>14042.938035857753</v>
      </c>
      <c r="K53" s="3">
        <f t="shared" si="6"/>
        <v>102600.76488930175</v>
      </c>
      <c r="L53" s="3">
        <f t="shared" si="7"/>
        <v>393106.29707484064</v>
      </c>
      <c r="M53" s="3">
        <f t="shared" si="4"/>
        <v>10260.076488930175</v>
      </c>
      <c r="N53" s="3">
        <f t="shared" si="9"/>
        <v>94.710364747390855</v>
      </c>
      <c r="O53" s="16">
        <f>COVID19_DailyReportedData!C58</f>
        <v>0</v>
      </c>
      <c r="Q53" s="3" t="str">
        <f t="shared" si="8"/>
        <v/>
      </c>
    </row>
    <row r="54" spans="5:17" x14ac:dyDescent="0.25">
      <c r="E54" s="3">
        <f t="shared" si="0"/>
        <v>7.1428571428571425E-2</v>
      </c>
      <c r="F54" s="10">
        <f t="shared" si="1"/>
        <v>5.7714768782421275E-7</v>
      </c>
      <c r="G54" s="3">
        <f t="shared" si="2"/>
        <v>4</v>
      </c>
      <c r="H54" s="10">
        <f t="shared" si="3"/>
        <v>7.3550258467098117E-2</v>
      </c>
      <c r="I54" s="3">
        <v>51</v>
      </c>
      <c r="J54" s="3">
        <f t="shared" si="5"/>
        <v>13211.374306813994</v>
      </c>
      <c r="K54" s="3">
        <f t="shared" si="6"/>
        <v>96103.702554823947</v>
      </c>
      <c r="L54" s="3">
        <f t="shared" si="7"/>
        <v>400434.92313836218</v>
      </c>
      <c r="M54" s="3">
        <f t="shared" si="4"/>
        <v>9610.3702554823958</v>
      </c>
      <c r="N54" s="3">
        <f t="shared" si="9"/>
        <v>83.1563729043759</v>
      </c>
      <c r="O54" s="16">
        <f>COVID19_DailyReportedData!C59</f>
        <v>0</v>
      </c>
      <c r="Q54" s="3" t="str">
        <f t="shared" si="8"/>
        <v/>
      </c>
    </row>
    <row r="55" spans="5:17" x14ac:dyDescent="0.25">
      <c r="E55" s="3">
        <f t="shared" si="0"/>
        <v>7.1428571428571425E-2</v>
      </c>
      <c r="F55" s="10">
        <f t="shared" si="1"/>
        <v>5.7714768782421275E-7</v>
      </c>
      <c r="G55" s="3">
        <f t="shared" si="2"/>
        <v>4</v>
      </c>
      <c r="H55" s="10">
        <f t="shared" si="3"/>
        <v>7.3550258467098117E-2</v>
      </c>
      <c r="I55" s="3">
        <v>52</v>
      </c>
      <c r="J55" s="3">
        <f t="shared" si="5"/>
        <v>12478.59182685881</v>
      </c>
      <c r="K55" s="3">
        <f t="shared" si="6"/>
        <v>89971.934852291713</v>
      </c>
      <c r="L55" s="3">
        <f t="shared" si="7"/>
        <v>407299.47332084959</v>
      </c>
      <c r="M55" s="3">
        <f t="shared" si="4"/>
        <v>8997.1934852291724</v>
      </c>
      <c r="N55" s="3">
        <f t="shared" si="9"/>
        <v>73.278247995518356</v>
      </c>
      <c r="O55" s="16">
        <f>COVID19_DailyReportedData!C60</f>
        <v>0</v>
      </c>
      <c r="Q55" s="3" t="str">
        <f t="shared" si="8"/>
        <v/>
      </c>
    </row>
    <row r="56" spans="5:17" x14ac:dyDescent="0.25">
      <c r="E56" s="3">
        <f t="shared" si="0"/>
        <v>7.1428571428571425E-2</v>
      </c>
      <c r="F56" s="10">
        <f t="shared" si="1"/>
        <v>5.7714768782421275E-7</v>
      </c>
      <c r="G56" s="3">
        <f t="shared" si="2"/>
        <v>4</v>
      </c>
      <c r="H56" s="10">
        <f t="shared" si="3"/>
        <v>7.3550258467098117E-2</v>
      </c>
      <c r="I56" s="3">
        <v>53</v>
      </c>
      <c r="J56" s="3">
        <f t="shared" si="5"/>
        <v>11830.614813968115</v>
      </c>
      <c r="K56" s="3">
        <f t="shared" si="6"/>
        <v>84193.345090018716</v>
      </c>
      <c r="L56" s="3">
        <f t="shared" si="7"/>
        <v>413726.04009601328</v>
      </c>
      <c r="M56" s="3">
        <f t="shared" si="4"/>
        <v>8419.334509001872</v>
      </c>
      <c r="N56" s="3">
        <f t="shared" si="9"/>
        <v>64.797701289069479</v>
      </c>
    </row>
    <row r="57" spans="5:17" x14ac:dyDescent="0.25">
      <c r="E57" s="3">
        <f t="shared" si="0"/>
        <v>7.1428571428571425E-2</v>
      </c>
      <c r="F57" s="10">
        <f t="shared" si="1"/>
        <v>5.7714768782421275E-7</v>
      </c>
      <c r="G57" s="3">
        <f t="shared" si="2"/>
        <v>4</v>
      </c>
      <c r="H57" s="10">
        <f t="shared" si="3"/>
        <v>7.3550258467098117E-2</v>
      </c>
      <c r="I57" s="3">
        <v>54</v>
      </c>
      <c r="J57" s="3">
        <f t="shared" si="5"/>
        <v>11255.741644600817</v>
      </c>
      <c r="K57" s="3">
        <f t="shared" si="6"/>
        <v>78754.407895813245</v>
      </c>
      <c r="L57" s="3">
        <f t="shared" si="7"/>
        <v>419739.85045958607</v>
      </c>
      <c r="M57" s="3">
        <f t="shared" si="4"/>
        <v>7875.4407895813247</v>
      </c>
      <c r="N57" s="3">
        <f t="shared" si="9"/>
        <v>57.487316936729805</v>
      </c>
    </row>
    <row r="58" spans="5:17" x14ac:dyDescent="0.25">
      <c r="E58" s="3">
        <f t="shared" si="0"/>
        <v>7.1428571428571425E-2</v>
      </c>
      <c r="F58" s="10">
        <f t="shared" si="1"/>
        <v>5.7714768782421275E-7</v>
      </c>
      <c r="G58" s="3">
        <f t="shared" si="2"/>
        <v>4</v>
      </c>
      <c r="H58" s="10">
        <f t="shared" si="3"/>
        <v>7.3550258467098117E-2</v>
      </c>
      <c r="I58" s="3">
        <v>55</v>
      </c>
      <c r="J58" s="3">
        <f t="shared" si="5"/>
        <v>10744.135270303585</v>
      </c>
      <c r="K58" s="3">
        <f t="shared" si="6"/>
        <v>73640.699420409524</v>
      </c>
      <c r="L58" s="3">
        <f t="shared" si="7"/>
        <v>425365.16530928703</v>
      </c>
      <c r="M58" s="3">
        <f t="shared" si="4"/>
        <v>7364.0699420409528</v>
      </c>
      <c r="N58" s="3">
        <f t="shared" si="9"/>
        <v>51.160637429723288</v>
      </c>
    </row>
    <row r="59" spans="5:17" x14ac:dyDescent="0.25">
      <c r="E59" s="3">
        <f t="shared" si="0"/>
        <v>7.1428571428571425E-2</v>
      </c>
      <c r="F59" s="10">
        <f t="shared" si="1"/>
        <v>5.7714768782421275E-7</v>
      </c>
      <c r="G59" s="3">
        <f t="shared" si="2"/>
        <v>4</v>
      </c>
      <c r="H59" s="10">
        <f t="shared" si="3"/>
        <v>7.3550258467098117E-2</v>
      </c>
      <c r="I59" s="3">
        <v>56</v>
      </c>
      <c r="J59" s="3">
        <f t="shared" si="5"/>
        <v>10287.492766908486</v>
      </c>
      <c r="K59" s="3">
        <f t="shared" si="6"/>
        <v>68837.291965203942</v>
      </c>
      <c r="L59" s="3">
        <f t="shared" si="7"/>
        <v>430625.21526788769</v>
      </c>
      <c r="M59" s="3">
        <f t="shared" si="4"/>
        <v>6883.7291965203949</v>
      </c>
      <c r="N59" s="3">
        <f t="shared" si="9"/>
        <v>45.66425033950982</v>
      </c>
    </row>
    <row r="60" spans="5:17" x14ac:dyDescent="0.25">
      <c r="E60" s="3">
        <f t="shared" si="0"/>
        <v>7.1428571428571425E-2</v>
      </c>
      <c r="F60" s="10">
        <f t="shared" si="1"/>
        <v>5.7714768782421275E-7</v>
      </c>
      <c r="G60" s="3">
        <f t="shared" si="2"/>
        <v>4</v>
      </c>
      <c r="H60" s="10">
        <f t="shared" si="3"/>
        <v>7.3550258467098117E-2</v>
      </c>
      <c r="I60" s="3">
        <v>57</v>
      </c>
      <c r="J60" s="3">
        <f t="shared" si="5"/>
        <v>9878.7780462165883</v>
      </c>
      <c r="K60" s="3">
        <f t="shared" si="6"/>
        <v>64329.057259809844</v>
      </c>
      <c r="L60" s="3">
        <f t="shared" si="7"/>
        <v>435542.16469397367</v>
      </c>
      <c r="M60" s="3">
        <f t="shared" si="4"/>
        <v>6432.9057259809852</v>
      </c>
      <c r="N60" s="3">
        <f t="shared" si="9"/>
        <v>40.871472069189807</v>
      </c>
    </row>
    <row r="61" spans="5:17" x14ac:dyDescent="0.25">
      <c r="E61" s="3">
        <f t="shared" si="0"/>
        <v>7.1428571428571425E-2</v>
      </c>
      <c r="F61" s="10">
        <f t="shared" si="1"/>
        <v>5.7714768782421275E-7</v>
      </c>
      <c r="G61" s="3">
        <f t="shared" si="2"/>
        <v>4</v>
      </c>
      <c r="H61" s="10">
        <f t="shared" si="3"/>
        <v>7.3550258467098117E-2</v>
      </c>
      <c r="I61" s="3">
        <v>58</v>
      </c>
      <c r="J61" s="3">
        <f t="shared" si="5"/>
        <v>9512.0050315675271</v>
      </c>
      <c r="K61" s="3">
        <f t="shared" si="6"/>
        <v>60100.897613043919</v>
      </c>
      <c r="L61" s="3">
        <f t="shared" si="7"/>
        <v>440137.09735538863</v>
      </c>
      <c r="M61" s="3">
        <f t="shared" si="4"/>
        <v>6010.0897613043926</v>
      </c>
      <c r="N61" s="3">
        <f t="shared" si="9"/>
        <v>36.677301464906122</v>
      </c>
    </row>
    <row r="62" spans="5:17" x14ac:dyDescent="0.25">
      <c r="E62" s="3">
        <f t="shared" si="0"/>
        <v>7.1428571428571425E-2</v>
      </c>
      <c r="F62" s="10">
        <f t="shared" si="1"/>
        <v>5.7714768782421275E-7</v>
      </c>
      <c r="G62" s="3">
        <f t="shared" si="2"/>
        <v>4</v>
      </c>
      <c r="H62" s="10">
        <f t="shared" si="3"/>
        <v>7.3550258467098117E-2</v>
      </c>
      <c r="I62" s="3">
        <v>59</v>
      </c>
      <c r="J62" s="3">
        <f t="shared" si="5"/>
        <v>9182.061218019433</v>
      </c>
      <c r="K62" s="3">
        <f t="shared" si="6"/>
        <v>56137.920168517448</v>
      </c>
      <c r="L62" s="3">
        <f t="shared" si="7"/>
        <v>444430.01861346321</v>
      </c>
      <c r="M62" s="3">
        <f t="shared" si="4"/>
        <v>5613.7920168517448</v>
      </c>
      <c r="N62" s="3">
        <f t="shared" si="9"/>
        <v>32.994381354809413</v>
      </c>
    </row>
    <row r="63" spans="5:17" x14ac:dyDescent="0.25">
      <c r="E63" s="3">
        <f t="shared" si="0"/>
        <v>7.1428571428571425E-2</v>
      </c>
      <c r="F63" s="10">
        <f t="shared" si="1"/>
        <v>5.7714768782421275E-7</v>
      </c>
      <c r="G63" s="3">
        <f t="shared" si="2"/>
        <v>4</v>
      </c>
      <c r="H63" s="10">
        <f t="shared" si="3"/>
        <v>7.3550258467098117E-2</v>
      </c>
      <c r="I63" s="3">
        <v>60</v>
      </c>
      <c r="J63" s="3">
        <f t="shared" si="5"/>
        <v>8884.563620652767</v>
      </c>
      <c r="K63" s="3">
        <f t="shared" si="6"/>
        <v>52425.566325275722</v>
      </c>
      <c r="L63" s="3">
        <f t="shared" si="7"/>
        <v>448439.87005407159</v>
      </c>
      <c r="M63" s="3">
        <f t="shared" si="4"/>
        <v>5242.5566325275722</v>
      </c>
      <c r="N63" s="3">
        <f t="shared" si="9"/>
        <v>29.749759736666604</v>
      </c>
    </row>
    <row r="64" spans="5:17" x14ac:dyDescent="0.25">
      <c r="E64" s="3">
        <f t="shared" si="0"/>
        <v>7.1428571428571425E-2</v>
      </c>
      <c r="F64" s="10">
        <f t="shared" si="1"/>
        <v>5.7714768782421275E-7</v>
      </c>
      <c r="G64" s="3">
        <f t="shared" si="2"/>
        <v>4</v>
      </c>
      <c r="H64" s="10">
        <f t="shared" si="3"/>
        <v>7.3550258467098117E-2</v>
      </c>
      <c r="I64" s="3">
        <v>61</v>
      </c>
      <c r="J64" s="3">
        <f t="shared" si="5"/>
        <v>8615.7407636781336</v>
      </c>
      <c r="K64" s="3">
        <f t="shared" si="6"/>
        <v>48949.705873302089</v>
      </c>
      <c r="L64" s="3">
        <f t="shared" si="7"/>
        <v>452184.55336301983</v>
      </c>
      <c r="M64" s="3">
        <f t="shared" si="4"/>
        <v>4894.9705873302091</v>
      </c>
      <c r="N64" s="3">
        <f t="shared" si="9"/>
        <v>26.882285697463342</v>
      </c>
    </row>
    <row r="65" spans="5:14" x14ac:dyDescent="0.25">
      <c r="E65" s="3">
        <f t="shared" si="0"/>
        <v>7.1428571428571425E-2</v>
      </c>
      <c r="F65" s="10">
        <f t="shared" si="1"/>
        <v>5.7714768782421275E-7</v>
      </c>
      <c r="G65" s="3">
        <f t="shared" si="2"/>
        <v>4</v>
      </c>
      <c r="H65" s="10">
        <f t="shared" si="3"/>
        <v>7.3550258467098117E-2</v>
      </c>
      <c r="I65" s="3">
        <v>62</v>
      </c>
      <c r="J65" s="3">
        <f t="shared" si="5"/>
        <v>8372.3356658104749</v>
      </c>
      <c r="K65" s="3">
        <f t="shared" si="6"/>
        <v>45696.703408791029</v>
      </c>
      <c r="L65" s="3">
        <f t="shared" si="7"/>
        <v>455680.96092539857</v>
      </c>
      <c r="M65" s="3">
        <f t="shared" si="4"/>
        <v>4569.6703408791027</v>
      </c>
      <c r="N65" s="3">
        <f t="shared" si="9"/>
        <v>24.340509786765871</v>
      </c>
    </row>
    <row r="66" spans="5:14" x14ac:dyDescent="0.25">
      <c r="E66" s="3">
        <f t="shared" si="0"/>
        <v>7.1428571428571425E-2</v>
      </c>
      <c r="F66" s="10">
        <f t="shared" si="1"/>
        <v>5.7714768782421275E-7</v>
      </c>
      <c r="G66" s="3">
        <f t="shared" si="2"/>
        <v>4</v>
      </c>
      <c r="H66" s="10">
        <f t="shared" si="3"/>
        <v>7.3550258467098117E-2</v>
      </c>
      <c r="I66" s="3">
        <v>63</v>
      </c>
      <c r="J66" s="3">
        <f t="shared" si="5"/>
        <v>8151.5258055593795</v>
      </c>
      <c r="K66" s="3">
        <f t="shared" si="6"/>
        <v>42653.463025557052</v>
      </c>
      <c r="L66" s="3">
        <f t="shared" si="7"/>
        <v>458945.01116888365</v>
      </c>
      <c r="M66" s="3">
        <f t="shared" si="4"/>
        <v>4265.3463025557057</v>
      </c>
      <c r="N66" s="3">
        <f t="shared" si="9"/>
        <v>22.080986025109542</v>
      </c>
    </row>
    <row r="67" spans="5:14" x14ac:dyDescent="0.25">
      <c r="E67" s="3">
        <f t="shared" ref="E67:E130" si="10">$C$4</f>
        <v>7.1428571428571425E-2</v>
      </c>
      <c r="F67" s="10">
        <f t="shared" ref="F67:F130" si="11">(G67*H67)/($C$9+$C$10+$C$11)</f>
        <v>5.7714768782421275E-7</v>
      </c>
      <c r="G67" s="3">
        <f t="shared" ref="G67:G130" si="12">IF(I67&gt;=$C$24,$C$21,IF(I67&gt;=$C$23,$C$20,$C$19))</f>
        <v>4</v>
      </c>
      <c r="H67" s="10">
        <f t="shared" ref="H67:H130" si="13">IF(I67&gt;=$C$24,$C$29,IF(I67&gt;=$C$23,$C$28,$C$27))</f>
        <v>7.3550258467098117E-2</v>
      </c>
      <c r="I67" s="3">
        <v>64</v>
      </c>
      <c r="J67" s="3">
        <f t="shared" si="5"/>
        <v>7950.8568616360099</v>
      </c>
      <c r="K67" s="3">
        <f t="shared" si="6"/>
        <v>39807.456039083489</v>
      </c>
      <c r="L67" s="3">
        <f t="shared" si="7"/>
        <v>461991.68709928059</v>
      </c>
      <c r="M67" s="3">
        <f t="shared" ref="M67:M130" si="14">K67*$C$14</f>
        <v>3980.745603908349</v>
      </c>
      <c r="N67" s="3">
        <f t="shared" si="9"/>
        <v>20.066894392336962</v>
      </c>
    </row>
    <row r="68" spans="5:14" x14ac:dyDescent="0.25">
      <c r="E68" s="3">
        <f t="shared" si="10"/>
        <v>7.1428571428571425E-2</v>
      </c>
      <c r="F68" s="10">
        <f t="shared" si="11"/>
        <v>5.7714768782421275E-7</v>
      </c>
      <c r="G68" s="3">
        <f t="shared" si="12"/>
        <v>4</v>
      </c>
      <c r="H68" s="10">
        <f t="shared" si="13"/>
        <v>7.3550258467098117E-2</v>
      </c>
      <c r="I68" s="3">
        <v>65</v>
      </c>
      <c r="J68" s="3">
        <f t="shared" ref="J68:J131" si="15">-F67*J67*K67+J67</f>
        <v>7768.187664798982</v>
      </c>
      <c r="K68" s="3">
        <f t="shared" ref="K68:K131" si="16">F67*J67*K67-E67*K67+K67</f>
        <v>37146.735518843125</v>
      </c>
      <c r="L68" s="3">
        <f t="shared" ref="L68:L131" si="17">E67*K67+L67</f>
        <v>464835.07681635796</v>
      </c>
      <c r="M68" s="3">
        <f t="shared" si="14"/>
        <v>3714.6735518843125</v>
      </c>
      <c r="N68" s="3">
        <f t="shared" si="9"/>
        <v>18.266919683702781</v>
      </c>
    </row>
    <row r="69" spans="5:14" x14ac:dyDescent="0.25">
      <c r="E69" s="3">
        <f t="shared" si="10"/>
        <v>7.1428571428571425E-2</v>
      </c>
      <c r="F69" s="10">
        <f t="shared" si="11"/>
        <v>5.7714768782421275E-7</v>
      </c>
      <c r="G69" s="3">
        <f t="shared" si="12"/>
        <v>4</v>
      </c>
      <c r="H69" s="10">
        <f t="shared" si="13"/>
        <v>7.3550258467098117E-2</v>
      </c>
      <c r="I69" s="3">
        <v>66</v>
      </c>
      <c r="J69" s="3">
        <f t="shared" si="15"/>
        <v>7601.6443046888526</v>
      </c>
      <c r="K69" s="3">
        <f t="shared" si="16"/>
        <v>34659.940627607313</v>
      </c>
      <c r="L69" s="3">
        <f t="shared" si="17"/>
        <v>467488.41506770393</v>
      </c>
      <c r="M69" s="3">
        <f t="shared" si="14"/>
        <v>3465.9940627607316</v>
      </c>
      <c r="N69" s="3">
        <f t="shared" ref="N69:N132" si="18">(J68-J69)*$C$14</f>
        <v>16.654336011012948</v>
      </c>
    </row>
    <row r="70" spans="5:14" x14ac:dyDescent="0.25">
      <c r="E70" s="3">
        <f t="shared" si="10"/>
        <v>7.1428571428571425E-2</v>
      </c>
      <c r="F70" s="10">
        <f t="shared" si="11"/>
        <v>5.7714768782421275E-7</v>
      </c>
      <c r="G70" s="3">
        <f t="shared" si="12"/>
        <v>4</v>
      </c>
      <c r="H70" s="10">
        <f t="shared" si="13"/>
        <v>7.3550258467098117E-2</v>
      </c>
      <c r="I70" s="3">
        <v>67</v>
      </c>
      <c r="J70" s="3">
        <f t="shared" si="15"/>
        <v>7449.5817372652891</v>
      </c>
      <c r="K70" s="3">
        <f t="shared" si="16"/>
        <v>32336.293150201782</v>
      </c>
      <c r="L70" s="3">
        <f t="shared" si="17"/>
        <v>469964.12511253305</v>
      </c>
      <c r="M70" s="3">
        <f t="shared" si="14"/>
        <v>3233.6293150201782</v>
      </c>
      <c r="N70" s="3">
        <f t="shared" si="18"/>
        <v>15.206256742356345</v>
      </c>
    </row>
    <row r="71" spans="5:14" x14ac:dyDescent="0.25">
      <c r="E71" s="3">
        <f t="shared" si="10"/>
        <v>7.1428571428571425E-2</v>
      </c>
      <c r="F71" s="10">
        <f t="shared" si="11"/>
        <v>5.7714768782421275E-7</v>
      </c>
      <c r="G71" s="3">
        <f t="shared" si="12"/>
        <v>4</v>
      </c>
      <c r="H71" s="10">
        <f t="shared" si="13"/>
        <v>7.3550258467098117E-2</v>
      </c>
      <c r="I71" s="3">
        <v>68</v>
      </c>
      <c r="J71" s="3">
        <f t="shared" si="15"/>
        <v>7310.5515578839768</v>
      </c>
      <c r="K71" s="3">
        <f t="shared" si="16"/>
        <v>30165.58810456868</v>
      </c>
      <c r="L71" s="3">
        <f t="shared" si="17"/>
        <v>472273.86033754743</v>
      </c>
      <c r="M71" s="3">
        <f t="shared" si="14"/>
        <v>3016.5588104568683</v>
      </c>
      <c r="N71" s="3">
        <f t="shared" si="18"/>
        <v>13.903017938131235</v>
      </c>
    </row>
    <row r="72" spans="5:14" x14ac:dyDescent="0.25">
      <c r="E72" s="3">
        <f t="shared" si="10"/>
        <v>7.1428571428571425E-2</v>
      </c>
      <c r="F72" s="10">
        <f t="shared" si="11"/>
        <v>5.7714768782421275E-7</v>
      </c>
      <c r="G72" s="3">
        <f t="shared" si="12"/>
        <v>4</v>
      </c>
      <c r="H72" s="10">
        <f t="shared" si="13"/>
        <v>7.3550258467098117E-2</v>
      </c>
      <c r="I72" s="3">
        <v>69</v>
      </c>
      <c r="J72" s="3">
        <f t="shared" si="15"/>
        <v>7183.2748594544801</v>
      </c>
      <c r="K72" s="3">
        <f t="shared" si="16"/>
        <v>28138.179938386129</v>
      </c>
      <c r="L72" s="3">
        <f t="shared" si="17"/>
        <v>474428.5452021595</v>
      </c>
      <c r="M72" s="3">
        <f t="shared" si="14"/>
        <v>2813.8179938386129</v>
      </c>
      <c r="N72" s="3">
        <f t="shared" si="18"/>
        <v>12.727669842949673</v>
      </c>
    </row>
    <row r="73" spans="5:14" x14ac:dyDescent="0.25">
      <c r="E73" s="3">
        <f t="shared" si="10"/>
        <v>7.1428571428571425E-2</v>
      </c>
      <c r="F73" s="10">
        <f t="shared" si="11"/>
        <v>5.7714768782421275E-7</v>
      </c>
      <c r="G73" s="3">
        <f t="shared" si="12"/>
        <v>4</v>
      </c>
      <c r="H73" s="10">
        <f t="shared" si="13"/>
        <v>7.3550258467098117E-2</v>
      </c>
      <c r="I73" s="3">
        <v>70</v>
      </c>
      <c r="J73" s="3">
        <f t="shared" si="15"/>
        <v>7066.6192982864077</v>
      </c>
      <c r="K73" s="3">
        <f t="shared" si="16"/>
        <v>26244.965503955191</v>
      </c>
      <c r="L73" s="3">
        <f t="shared" si="17"/>
        <v>476438.41519775853</v>
      </c>
      <c r="M73" s="3">
        <f t="shared" si="14"/>
        <v>2624.4965503955191</v>
      </c>
      <c r="N73" s="3">
        <f t="shared" si="18"/>
        <v>11.665556116807238</v>
      </c>
    </row>
    <row r="74" spans="5:14" x14ac:dyDescent="0.25">
      <c r="E74" s="3">
        <f t="shared" si="10"/>
        <v>7.1428571428571425E-2</v>
      </c>
      <c r="F74" s="10">
        <f t="shared" si="11"/>
        <v>5.7714768782421275E-7</v>
      </c>
      <c r="G74" s="3">
        <f t="shared" si="12"/>
        <v>4</v>
      </c>
      <c r="H74" s="10">
        <f t="shared" si="13"/>
        <v>7.3550258467098117E-2</v>
      </c>
      <c r="I74" s="3">
        <v>71</v>
      </c>
      <c r="J74" s="3">
        <f t="shared" si="15"/>
        <v>6959.5796529384597</v>
      </c>
      <c r="K74" s="3">
        <f t="shared" si="16"/>
        <v>24477.364756163483</v>
      </c>
      <c r="L74" s="3">
        <f t="shared" si="17"/>
        <v>478313.05559089821</v>
      </c>
      <c r="M74" s="3">
        <f t="shared" si="14"/>
        <v>2447.7364756163483</v>
      </c>
      <c r="N74" s="3">
        <f t="shared" si="18"/>
        <v>10.703964534794796</v>
      </c>
    </row>
    <row r="75" spans="5:14" x14ac:dyDescent="0.25">
      <c r="E75" s="3">
        <f t="shared" si="10"/>
        <v>7.1428571428571425E-2</v>
      </c>
      <c r="F75" s="10">
        <f t="shared" si="11"/>
        <v>5.7714768782421275E-7</v>
      </c>
      <c r="G75" s="3">
        <f t="shared" si="12"/>
        <v>4</v>
      </c>
      <c r="H75" s="10">
        <f t="shared" si="13"/>
        <v>7.3550258467098117E-2</v>
      </c>
      <c r="I75" s="3">
        <v>72</v>
      </c>
      <c r="J75" s="3">
        <f t="shared" si="15"/>
        <v>6861.2612920718702</v>
      </c>
      <c r="K75" s="3">
        <f t="shared" si="16"/>
        <v>22827.299920161251</v>
      </c>
      <c r="L75" s="3">
        <f t="shared" si="17"/>
        <v>480061.43878776702</v>
      </c>
      <c r="M75" s="3">
        <f t="shared" si="14"/>
        <v>2282.7299920161254</v>
      </c>
      <c r="N75" s="3">
        <f t="shared" si="18"/>
        <v>9.8318360866589511</v>
      </c>
    </row>
    <row r="76" spans="5:14" x14ac:dyDescent="0.25">
      <c r="E76" s="3">
        <f t="shared" si="10"/>
        <v>7.1428571428571425E-2</v>
      </c>
      <c r="F76" s="10">
        <f t="shared" si="11"/>
        <v>5.7714768782421275E-7</v>
      </c>
      <c r="G76" s="3">
        <f t="shared" si="12"/>
        <v>4</v>
      </c>
      <c r="H76" s="10">
        <f t="shared" si="13"/>
        <v>7.3550258467098117E-2</v>
      </c>
      <c r="I76" s="3">
        <v>73</v>
      </c>
      <c r="J76" s="3">
        <f t="shared" si="15"/>
        <v>6770.8660725919472</v>
      </c>
      <c r="K76" s="3">
        <f t="shared" si="16"/>
        <v>21287.173716772515</v>
      </c>
      <c r="L76" s="3">
        <f t="shared" si="17"/>
        <v>481691.96021063568</v>
      </c>
      <c r="M76" s="3">
        <f t="shared" si="14"/>
        <v>2128.7173716772518</v>
      </c>
      <c r="N76" s="3">
        <f t="shared" si="18"/>
        <v>9.0395219479923075</v>
      </c>
    </row>
    <row r="77" spans="5:14" x14ac:dyDescent="0.25">
      <c r="E77" s="3">
        <f t="shared" si="10"/>
        <v>7.1428571428571425E-2</v>
      </c>
      <c r="F77" s="10">
        <f t="shared" si="11"/>
        <v>5.7714768782421275E-7</v>
      </c>
      <c r="G77" s="3">
        <f t="shared" si="12"/>
        <v>4</v>
      </c>
      <c r="H77" s="10">
        <f t="shared" si="13"/>
        <v>7.3550258467098117E-2</v>
      </c>
      <c r="I77" s="3">
        <v>74</v>
      </c>
      <c r="J77" s="3">
        <f t="shared" si="15"/>
        <v>6687.6802744342622</v>
      </c>
      <c r="K77" s="3">
        <f t="shared" si="16"/>
        <v>19849.847106589306</v>
      </c>
      <c r="L77" s="3">
        <f t="shared" si="17"/>
        <v>483212.47261897655</v>
      </c>
      <c r="M77" s="3">
        <f t="shared" si="14"/>
        <v>1984.9847106589307</v>
      </c>
      <c r="N77" s="3">
        <f t="shared" si="18"/>
        <v>8.3185798157684996</v>
      </c>
    </row>
    <row r="78" spans="5:14" x14ac:dyDescent="0.25">
      <c r="E78" s="3">
        <f t="shared" si="10"/>
        <v>7.1428571428571425E-2</v>
      </c>
      <c r="F78" s="10">
        <f t="shared" si="11"/>
        <v>5.7714768782421275E-7</v>
      </c>
      <c r="G78" s="3">
        <f t="shared" si="12"/>
        <v>4</v>
      </c>
      <c r="H78" s="10">
        <f t="shared" si="13"/>
        <v>7.3550258467098117E-2</v>
      </c>
      <c r="I78" s="3">
        <v>75</v>
      </c>
      <c r="J78" s="3">
        <f t="shared" si="15"/>
        <v>6611.064247304218</v>
      </c>
      <c r="K78" s="3">
        <f t="shared" si="16"/>
        <v>18508.616911820114</v>
      </c>
      <c r="L78" s="3">
        <f t="shared" si="17"/>
        <v>484630.31884087581</v>
      </c>
      <c r="M78" s="3">
        <f t="shared" si="14"/>
        <v>1850.8616911820116</v>
      </c>
      <c r="N78" s="3">
        <f t="shared" si="18"/>
        <v>7.6616027130044131</v>
      </c>
    </row>
    <row r="79" spans="5:14" x14ac:dyDescent="0.25">
      <c r="E79" s="3">
        <f t="shared" si="10"/>
        <v>7.1428571428571425E-2</v>
      </c>
      <c r="F79" s="10">
        <f t="shared" si="11"/>
        <v>5.7714768782421275E-7</v>
      </c>
      <c r="G79" s="3">
        <f t="shared" si="12"/>
        <v>4</v>
      </c>
      <c r="H79" s="10">
        <f t="shared" si="13"/>
        <v>7.3550258467098117E-2</v>
      </c>
      <c r="I79" s="3">
        <v>76</v>
      </c>
      <c r="J79" s="3">
        <f t="shared" si="15"/>
        <v>6540.4435007351285</v>
      </c>
      <c r="K79" s="3">
        <f t="shared" si="16"/>
        <v>17257.193593259195</v>
      </c>
      <c r="L79" s="3">
        <f t="shared" si="17"/>
        <v>485952.36290600582</v>
      </c>
      <c r="M79" s="3">
        <f t="shared" si="14"/>
        <v>1725.7193593259196</v>
      </c>
      <c r="N79" s="3">
        <f t="shared" si="18"/>
        <v>7.0620746569089539</v>
      </c>
    </row>
    <row r="80" spans="5:14" x14ac:dyDescent="0.25">
      <c r="E80" s="3">
        <f t="shared" si="10"/>
        <v>7.1428571428571425E-2</v>
      </c>
      <c r="F80" s="10">
        <f t="shared" si="11"/>
        <v>5.7714768782421275E-7</v>
      </c>
      <c r="G80" s="3">
        <f t="shared" si="12"/>
        <v>4</v>
      </c>
      <c r="H80" s="10">
        <f t="shared" si="13"/>
        <v>7.3550258467098117E-2</v>
      </c>
      <c r="I80" s="3">
        <v>77</v>
      </c>
      <c r="J80" s="3">
        <f t="shared" si="15"/>
        <v>6475.3010145405806</v>
      </c>
      <c r="K80" s="3">
        <f t="shared" si="16"/>
        <v>16089.679394220944</v>
      </c>
      <c r="L80" s="3">
        <f t="shared" si="17"/>
        <v>487185.01959123864</v>
      </c>
      <c r="M80" s="3">
        <f t="shared" si="14"/>
        <v>1608.9679394220946</v>
      </c>
      <c r="N80" s="3">
        <f t="shared" si="18"/>
        <v>6.5142486194547935</v>
      </c>
    </row>
    <row r="81" spans="5:14" x14ac:dyDescent="0.25">
      <c r="E81" s="3">
        <f t="shared" si="10"/>
        <v>7.1428571428571425E-2</v>
      </c>
      <c r="F81" s="10">
        <f t="shared" si="11"/>
        <v>5.7714768782421275E-7</v>
      </c>
      <c r="G81" s="3">
        <f t="shared" si="12"/>
        <v>4</v>
      </c>
      <c r="H81" s="10">
        <f t="shared" si="13"/>
        <v>7.3550258467098117E-2</v>
      </c>
      <c r="I81" s="3">
        <v>78</v>
      </c>
      <c r="J81" s="3">
        <f t="shared" si="15"/>
        <v>6415.1705841232124</v>
      </c>
      <c r="K81" s="3">
        <f t="shared" si="16"/>
        <v>15000.547010765389</v>
      </c>
      <c r="L81" s="3">
        <f t="shared" si="17"/>
        <v>488334.28240511159</v>
      </c>
      <c r="M81" s="3">
        <f t="shared" si="14"/>
        <v>1500.054701076539</v>
      </c>
      <c r="N81" s="3">
        <f t="shared" si="18"/>
        <v>6.013043041736819</v>
      </c>
    </row>
    <row r="82" spans="5:14" x14ac:dyDescent="0.25">
      <c r="E82" s="3">
        <f t="shared" si="10"/>
        <v>7.1428571428571425E-2</v>
      </c>
      <c r="F82" s="10">
        <f t="shared" si="11"/>
        <v>5.7714768782421275E-7</v>
      </c>
      <c r="G82" s="3">
        <f t="shared" si="12"/>
        <v>4</v>
      </c>
      <c r="H82" s="10">
        <f t="shared" si="13"/>
        <v>7.3550258467098117E-2</v>
      </c>
      <c r="I82" s="3">
        <v>79</v>
      </c>
      <c r="J82" s="3">
        <f t="shared" si="15"/>
        <v>6359.6310457710088</v>
      </c>
      <c r="K82" s="3">
        <f t="shared" si="16"/>
        <v>13984.618905491494</v>
      </c>
      <c r="L82" s="3">
        <f t="shared" si="17"/>
        <v>489405.75004873768</v>
      </c>
      <c r="M82" s="3">
        <f t="shared" si="14"/>
        <v>1398.4618905491495</v>
      </c>
      <c r="N82" s="3">
        <f t="shared" si="18"/>
        <v>5.5539538352203639</v>
      </c>
    </row>
    <row r="83" spans="5:14" x14ac:dyDescent="0.25">
      <c r="E83" s="3">
        <f t="shared" si="10"/>
        <v>7.1428571428571425E-2</v>
      </c>
      <c r="F83" s="10">
        <f t="shared" si="11"/>
        <v>5.7714768782421275E-7</v>
      </c>
      <c r="G83" s="3">
        <f t="shared" si="12"/>
        <v>4</v>
      </c>
      <c r="H83" s="10">
        <f t="shared" si="13"/>
        <v>7.3550258467098117E-2</v>
      </c>
      <c r="I83" s="3">
        <v>80</v>
      </c>
      <c r="J83" s="3">
        <f t="shared" si="15"/>
        <v>6308.3012523045145</v>
      </c>
      <c r="K83" s="3">
        <f t="shared" si="16"/>
        <v>13037.047348565739</v>
      </c>
      <c r="L83" s="3">
        <f t="shared" si="17"/>
        <v>490404.65139912994</v>
      </c>
      <c r="M83" s="3">
        <f t="shared" si="14"/>
        <v>1303.7047348565739</v>
      </c>
      <c r="N83" s="3">
        <f t="shared" si="18"/>
        <v>5.1329793466494271</v>
      </c>
    </row>
    <row r="84" spans="5:14" x14ac:dyDescent="0.25">
      <c r="E84" s="3">
        <f t="shared" si="10"/>
        <v>7.1428571428571425E-2</v>
      </c>
      <c r="F84" s="10">
        <f t="shared" si="11"/>
        <v>5.7714768782421275E-7</v>
      </c>
      <c r="G84" s="3">
        <f t="shared" si="12"/>
        <v>4</v>
      </c>
      <c r="H84" s="10">
        <f t="shared" si="13"/>
        <v>7.3550258467098117E-2</v>
      </c>
      <c r="I84" s="3">
        <v>81</v>
      </c>
      <c r="J84" s="3">
        <f t="shared" si="15"/>
        <v>6260.8356902577507</v>
      </c>
      <c r="K84" s="3">
        <f t="shared" si="16"/>
        <v>12153.295242857806</v>
      </c>
      <c r="L84" s="3">
        <f t="shared" si="17"/>
        <v>491335.86906688462</v>
      </c>
      <c r="M84" s="3">
        <f t="shared" si="14"/>
        <v>1215.3295242857807</v>
      </c>
      <c r="N84" s="3">
        <f t="shared" si="18"/>
        <v>4.7465562046763807</v>
      </c>
    </row>
    <row r="85" spans="5:14" x14ac:dyDescent="0.25">
      <c r="E85" s="3">
        <f t="shared" si="10"/>
        <v>7.1428571428571425E-2</v>
      </c>
      <c r="F85" s="10">
        <f t="shared" si="11"/>
        <v>5.7714768782421275E-7</v>
      </c>
      <c r="G85" s="3">
        <f t="shared" si="12"/>
        <v>4</v>
      </c>
      <c r="H85" s="10">
        <f t="shared" si="13"/>
        <v>7.3550258467098117E-2</v>
      </c>
      <c r="I85" s="3">
        <v>82</v>
      </c>
      <c r="J85" s="3">
        <f t="shared" si="15"/>
        <v>6216.9206470026293</v>
      </c>
      <c r="K85" s="3">
        <f t="shared" si="16"/>
        <v>11329.117768765942</v>
      </c>
      <c r="L85" s="3">
        <f t="shared" si="17"/>
        <v>492203.96158423158</v>
      </c>
      <c r="M85" s="3">
        <f t="shared" si="14"/>
        <v>1132.9117768765943</v>
      </c>
      <c r="N85" s="3">
        <f t="shared" si="18"/>
        <v>4.391504325512142</v>
      </c>
    </row>
    <row r="86" spans="5:14" x14ac:dyDescent="0.25">
      <c r="E86" s="3">
        <f t="shared" si="10"/>
        <v>7.1428571428571425E-2</v>
      </c>
      <c r="F86" s="10">
        <f t="shared" si="11"/>
        <v>5.7714768782421275E-7</v>
      </c>
      <c r="G86" s="3">
        <f t="shared" si="12"/>
        <v>4</v>
      </c>
      <c r="H86" s="10">
        <f t="shared" si="13"/>
        <v>7.3550258467098117E-2</v>
      </c>
      <c r="I86" s="3">
        <v>83</v>
      </c>
      <c r="J86" s="3">
        <f t="shared" si="15"/>
        <v>6176.2708505208993</v>
      </c>
      <c r="K86" s="3">
        <f t="shared" si="16"/>
        <v>10560.544867478677</v>
      </c>
      <c r="L86" s="3">
        <f t="shared" si="17"/>
        <v>493013.18428200058</v>
      </c>
      <c r="M86" s="3">
        <f t="shared" si="14"/>
        <v>1056.0544867478677</v>
      </c>
      <c r="N86" s="3">
        <f t="shared" si="18"/>
        <v>4.0649796481729936</v>
      </c>
    </row>
    <row r="87" spans="5:14" x14ac:dyDescent="0.25">
      <c r="E87" s="3">
        <f t="shared" si="10"/>
        <v>7.1428571428571425E-2</v>
      </c>
      <c r="F87" s="10">
        <f t="shared" si="11"/>
        <v>5.7714768782421275E-7</v>
      </c>
      <c r="G87" s="3">
        <f t="shared" si="12"/>
        <v>4</v>
      </c>
      <c r="H87" s="10">
        <f t="shared" si="13"/>
        <v>7.3550258467098117E-2</v>
      </c>
      <c r="I87" s="3">
        <v>84</v>
      </c>
      <c r="J87" s="3">
        <f t="shared" si="15"/>
        <v>6138.6265164207825</v>
      </c>
      <c r="K87" s="3">
        <f t="shared" si="16"/>
        <v>9843.8645681874586</v>
      </c>
      <c r="L87" s="3">
        <f t="shared" si="17"/>
        <v>493767.50891539193</v>
      </c>
      <c r="M87" s="3">
        <f t="shared" si="14"/>
        <v>984.38645681874596</v>
      </c>
      <c r="N87" s="3">
        <f t="shared" si="18"/>
        <v>3.7644334100116796</v>
      </c>
    </row>
    <row r="88" spans="5:14" x14ac:dyDescent="0.25">
      <c r="E88" s="3">
        <f t="shared" si="10"/>
        <v>7.1428571428571425E-2</v>
      </c>
      <c r="F88" s="10">
        <f t="shared" si="11"/>
        <v>5.7714768782421275E-7</v>
      </c>
      <c r="G88" s="3">
        <f t="shared" si="12"/>
        <v>4</v>
      </c>
      <c r="H88" s="10">
        <f t="shared" si="13"/>
        <v>7.3550258467098117E-2</v>
      </c>
      <c r="I88" s="3">
        <v>85</v>
      </c>
      <c r="J88" s="3">
        <f t="shared" si="15"/>
        <v>6103.7507467173227</v>
      </c>
      <c r="K88" s="3">
        <f t="shared" si="16"/>
        <v>9175.6071544489569</v>
      </c>
      <c r="L88" s="3">
        <f t="shared" si="17"/>
        <v>494470.64209883387</v>
      </c>
      <c r="M88" s="3">
        <f t="shared" si="14"/>
        <v>917.56071544489578</v>
      </c>
      <c r="N88" s="3">
        <f t="shared" si="18"/>
        <v>3.4875769703459811</v>
      </c>
    </row>
    <row r="89" spans="5:14" x14ac:dyDescent="0.25">
      <c r="E89" s="3">
        <f t="shared" si="10"/>
        <v>7.1428571428571425E-2</v>
      </c>
      <c r="F89" s="10">
        <f t="shared" si="11"/>
        <v>5.7714768782421275E-7</v>
      </c>
      <c r="G89" s="3">
        <f t="shared" si="12"/>
        <v>4</v>
      </c>
      <c r="H89" s="10">
        <f t="shared" si="13"/>
        <v>7.3550258467098117E-2</v>
      </c>
      <c r="I89" s="3">
        <v>86</v>
      </c>
      <c r="J89" s="3">
        <f t="shared" si="15"/>
        <v>6071.4272331944467</v>
      </c>
      <c r="K89" s="3">
        <f t="shared" si="16"/>
        <v>8552.5301569397634</v>
      </c>
      <c r="L89" s="3">
        <f t="shared" si="17"/>
        <v>495126.04260986595</v>
      </c>
      <c r="M89" s="3">
        <f t="shared" si="14"/>
        <v>855.25301569397641</v>
      </c>
      <c r="N89" s="3">
        <f t="shared" si="18"/>
        <v>3.2323513522876057</v>
      </c>
    </row>
    <row r="90" spans="5:14" x14ac:dyDescent="0.25">
      <c r="E90" s="3">
        <f t="shared" si="10"/>
        <v>7.1428571428571425E-2</v>
      </c>
      <c r="F90" s="10">
        <f t="shared" si="11"/>
        <v>5.7714768782421275E-7</v>
      </c>
      <c r="G90" s="3">
        <f t="shared" si="12"/>
        <v>4</v>
      </c>
      <c r="H90" s="10">
        <f t="shared" si="13"/>
        <v>7.3550258467098117E-2</v>
      </c>
      <c r="I90" s="3">
        <v>87</v>
      </c>
      <c r="J90" s="3">
        <f t="shared" si="15"/>
        <v>6041.4582251260972</v>
      </c>
      <c r="K90" s="3">
        <f t="shared" si="16"/>
        <v>7971.60415379813</v>
      </c>
      <c r="L90" s="3">
        <f t="shared" si="17"/>
        <v>495736.93762107595</v>
      </c>
      <c r="M90" s="3">
        <f t="shared" si="14"/>
        <v>797.160415379813</v>
      </c>
      <c r="N90" s="3">
        <f t="shared" si="18"/>
        <v>2.996900806834947</v>
      </c>
    </row>
    <row r="91" spans="5:14" x14ac:dyDescent="0.25">
      <c r="E91" s="3">
        <f t="shared" si="10"/>
        <v>7.1428571428571425E-2</v>
      </c>
      <c r="F91" s="10">
        <f t="shared" si="11"/>
        <v>5.7714768782421275E-7</v>
      </c>
      <c r="G91" s="3">
        <f t="shared" si="12"/>
        <v>4</v>
      </c>
      <c r="H91" s="10">
        <f t="shared" si="13"/>
        <v>7.3550258467098117E-2</v>
      </c>
      <c r="I91" s="3">
        <v>88</v>
      </c>
      <c r="J91" s="3">
        <f t="shared" si="15"/>
        <v>6013.6627269843711</v>
      </c>
      <c r="K91" s="3">
        <f t="shared" si="16"/>
        <v>7429.9993552399901</v>
      </c>
      <c r="L91" s="3">
        <f t="shared" si="17"/>
        <v>496306.33791777579</v>
      </c>
      <c r="M91" s="3">
        <f t="shared" si="14"/>
        <v>742.99993552399906</v>
      </c>
      <c r="N91" s="3">
        <f t="shared" si="18"/>
        <v>2.779549814172606</v>
      </c>
    </row>
    <row r="92" spans="5:14" x14ac:dyDescent="0.25">
      <c r="E92" s="3">
        <f t="shared" si="10"/>
        <v>7.1428571428571425E-2</v>
      </c>
      <c r="F92" s="10">
        <f t="shared" si="11"/>
        <v>5.7714768782421275E-7</v>
      </c>
      <c r="G92" s="3">
        <f t="shared" si="12"/>
        <v>4</v>
      </c>
      <c r="H92" s="10">
        <f t="shared" si="13"/>
        <v>7.3550258467098117E-2</v>
      </c>
      <c r="I92" s="3">
        <v>89</v>
      </c>
      <c r="J92" s="3">
        <f t="shared" si="15"/>
        <v>5987.8748966931098</v>
      </c>
      <c r="K92" s="3">
        <f t="shared" si="16"/>
        <v>6925.0729458712522</v>
      </c>
      <c r="L92" s="3">
        <f t="shared" si="17"/>
        <v>496837.0521574358</v>
      </c>
      <c r="M92" s="3">
        <f t="shared" si="14"/>
        <v>692.50729458712522</v>
      </c>
      <c r="N92" s="3">
        <f t="shared" si="18"/>
        <v>2.5787830291261344</v>
      </c>
    </row>
    <row r="93" spans="5:14" x14ac:dyDescent="0.25">
      <c r="E93" s="3">
        <f t="shared" si="10"/>
        <v>7.1428571428571425E-2</v>
      </c>
      <c r="F93" s="10">
        <f t="shared" si="11"/>
        <v>5.7714768782421275E-7</v>
      </c>
      <c r="G93" s="3">
        <f t="shared" si="12"/>
        <v>4</v>
      </c>
      <c r="H93" s="10">
        <f t="shared" si="13"/>
        <v>7.3550258467098117E-2</v>
      </c>
      <c r="I93" s="3">
        <v>90</v>
      </c>
      <c r="J93" s="3">
        <f t="shared" si="15"/>
        <v>5963.942619150459</v>
      </c>
      <c r="K93" s="3">
        <f t="shared" si="16"/>
        <v>6454.3571558516715</v>
      </c>
      <c r="L93" s="3">
        <f t="shared" si="17"/>
        <v>497331.70022499806</v>
      </c>
      <c r="M93" s="3">
        <f t="shared" si="14"/>
        <v>645.43571558516715</v>
      </c>
      <c r="N93" s="3">
        <f t="shared" si="18"/>
        <v>2.3932277542650811</v>
      </c>
    </row>
    <row r="94" spans="5:14" x14ac:dyDescent="0.25">
      <c r="E94" s="3">
        <f t="shared" si="10"/>
        <v>7.1428571428571425E-2</v>
      </c>
      <c r="F94" s="10">
        <f t="shared" si="11"/>
        <v>5.7714768782421275E-7</v>
      </c>
      <c r="G94" s="3">
        <f t="shared" si="12"/>
        <v>4</v>
      </c>
      <c r="H94" s="10">
        <f t="shared" si="13"/>
        <v>7.3550258467098117E-2</v>
      </c>
      <c r="I94" s="3">
        <v>91</v>
      </c>
      <c r="J94" s="3">
        <f t="shared" si="15"/>
        <v>5941.7262332706259</v>
      </c>
      <c r="K94" s="3">
        <f t="shared" si="16"/>
        <v>6015.5480305992423</v>
      </c>
      <c r="L94" s="3">
        <f t="shared" si="17"/>
        <v>497792.72573613032</v>
      </c>
      <c r="M94" s="3">
        <f t="shared" si="14"/>
        <v>601.55480305992421</v>
      </c>
      <c r="N94" s="3">
        <f t="shared" si="18"/>
        <v>2.2216385879833069</v>
      </c>
    </row>
    <row r="95" spans="5:14" x14ac:dyDescent="0.25">
      <c r="E95" s="3">
        <f t="shared" si="10"/>
        <v>7.1428571428571425E-2</v>
      </c>
      <c r="F95" s="10">
        <f t="shared" si="11"/>
        <v>5.7714768782421275E-7</v>
      </c>
      <c r="G95" s="3">
        <f t="shared" si="12"/>
        <v>4</v>
      </c>
      <c r="H95" s="10">
        <f t="shared" si="13"/>
        <v>7.3550258467098117E-2</v>
      </c>
      <c r="I95" s="3">
        <v>92</v>
      </c>
      <c r="J95" s="3">
        <f t="shared" si="15"/>
        <v>5921.0973937880863</v>
      </c>
      <c r="K95" s="3">
        <f t="shared" si="16"/>
        <v>5606.4948678961218</v>
      </c>
      <c r="L95" s="3">
        <f t="shared" si="17"/>
        <v>498222.40773831599</v>
      </c>
      <c r="M95" s="3">
        <f t="shared" si="14"/>
        <v>560.64948678961218</v>
      </c>
      <c r="N95" s="3">
        <f t="shared" si="18"/>
        <v>2.0628839482539663</v>
      </c>
    </row>
    <row r="96" spans="5:14" x14ac:dyDescent="0.25">
      <c r="E96" s="3">
        <f t="shared" si="10"/>
        <v>7.1428571428571425E-2</v>
      </c>
      <c r="F96" s="10">
        <f t="shared" si="11"/>
        <v>5.7714768782421275E-7</v>
      </c>
      <c r="G96" s="3">
        <f t="shared" si="12"/>
        <v>4</v>
      </c>
      <c r="H96" s="10">
        <f t="shared" si="13"/>
        <v>7.3550258467098117E-2</v>
      </c>
      <c r="I96" s="3">
        <v>93</v>
      </c>
      <c r="J96" s="3">
        <f t="shared" si="15"/>
        <v>5901.9380516132551</v>
      </c>
      <c r="K96" s="3">
        <f t="shared" si="16"/>
        <v>5225.1902909355158</v>
      </c>
      <c r="L96" s="3">
        <f t="shared" si="17"/>
        <v>498622.87165745144</v>
      </c>
      <c r="M96" s="3">
        <f t="shared" si="14"/>
        <v>522.51902909355158</v>
      </c>
      <c r="N96" s="3">
        <f t="shared" si="18"/>
        <v>1.9159342174831182</v>
      </c>
    </row>
    <row r="97" spans="5:14" x14ac:dyDescent="0.25">
      <c r="E97" s="3">
        <f t="shared" si="10"/>
        <v>7.1428571428571425E-2</v>
      </c>
      <c r="F97" s="10">
        <f t="shared" si="11"/>
        <v>5.7714768782421275E-7</v>
      </c>
      <c r="G97" s="3">
        <f t="shared" si="12"/>
        <v>4</v>
      </c>
      <c r="H97" s="10">
        <f t="shared" si="13"/>
        <v>7.3550258467098117E-2</v>
      </c>
      <c r="I97" s="3">
        <v>94</v>
      </c>
      <c r="J97" s="3">
        <f t="shared" si="15"/>
        <v>5884.1395386987733</v>
      </c>
      <c r="K97" s="3">
        <f t="shared" si="16"/>
        <v>4869.7609259260325</v>
      </c>
      <c r="L97" s="3">
        <f t="shared" si="17"/>
        <v>498996.09953537543</v>
      </c>
      <c r="M97" s="3">
        <f t="shared" si="14"/>
        <v>486.97609259260327</v>
      </c>
      <c r="N97" s="3">
        <f t="shared" si="18"/>
        <v>1.7798512914481763</v>
      </c>
    </row>
    <row r="98" spans="5:14" x14ac:dyDescent="0.25">
      <c r="E98" s="3">
        <f t="shared" si="10"/>
        <v>7.1428571428571425E-2</v>
      </c>
      <c r="F98" s="10">
        <f t="shared" si="11"/>
        <v>5.7714768782421275E-7</v>
      </c>
      <c r="G98" s="3">
        <f t="shared" si="12"/>
        <v>4</v>
      </c>
      <c r="H98" s="10">
        <f t="shared" si="13"/>
        <v>7.3550258467098117E-2</v>
      </c>
      <c r="I98" s="3">
        <v>95</v>
      </c>
      <c r="J98" s="3">
        <f t="shared" si="15"/>
        <v>5867.6017452293918</v>
      </c>
      <c r="K98" s="3">
        <f t="shared" si="16"/>
        <v>4538.4586532578405</v>
      </c>
      <c r="L98" s="3">
        <f t="shared" si="17"/>
        <v>499343.93960151298</v>
      </c>
      <c r="M98" s="3">
        <f t="shared" si="14"/>
        <v>453.84586532578408</v>
      </c>
      <c r="N98" s="3">
        <f t="shared" si="18"/>
        <v>1.6537793469381541</v>
      </c>
    </row>
    <row r="99" spans="5:14" x14ac:dyDescent="0.25">
      <c r="E99" s="3">
        <f t="shared" si="10"/>
        <v>7.1428571428571425E-2</v>
      </c>
      <c r="F99" s="10">
        <f t="shared" si="11"/>
        <v>5.7714768782421275E-7</v>
      </c>
      <c r="G99" s="3">
        <f t="shared" si="12"/>
        <v>4</v>
      </c>
      <c r="H99" s="10">
        <f t="shared" si="13"/>
        <v>7.3550258467098117E-2</v>
      </c>
      <c r="I99" s="3">
        <v>96</v>
      </c>
      <c r="J99" s="3">
        <f t="shared" si="15"/>
        <v>5852.2323785354702</v>
      </c>
      <c r="K99" s="3">
        <f t="shared" si="16"/>
        <v>4229.6524018619166</v>
      </c>
      <c r="L99" s="3">
        <f t="shared" si="17"/>
        <v>499668.11521960283</v>
      </c>
      <c r="M99" s="3">
        <f t="shared" si="14"/>
        <v>422.96524018619169</v>
      </c>
      <c r="N99" s="3">
        <f t="shared" si="18"/>
        <v>1.536936669392162</v>
      </c>
    </row>
    <row r="100" spans="5:14" x14ac:dyDescent="0.25">
      <c r="E100" s="3">
        <f t="shared" si="10"/>
        <v>7.1428571428571425E-2</v>
      </c>
      <c r="F100" s="10">
        <f t="shared" si="11"/>
        <v>5.7714768782421275E-7</v>
      </c>
      <c r="G100" s="3">
        <f t="shared" si="12"/>
        <v>4</v>
      </c>
      <c r="H100" s="10">
        <f t="shared" si="13"/>
        <v>7.3550258467098117E-2</v>
      </c>
      <c r="I100" s="3">
        <v>97</v>
      </c>
      <c r="J100" s="3">
        <f t="shared" si="15"/>
        <v>5837.9462944914912</v>
      </c>
      <c r="K100" s="3">
        <f t="shared" si="16"/>
        <v>3941.8204572014733</v>
      </c>
      <c r="L100" s="3">
        <f t="shared" si="17"/>
        <v>499970.23324830725</v>
      </c>
      <c r="M100" s="3">
        <f t="shared" si="14"/>
        <v>394.18204572014736</v>
      </c>
      <c r="N100" s="3">
        <f t="shared" si="18"/>
        <v>1.4286084043978917</v>
      </c>
    </row>
    <row r="101" spans="5:14" x14ac:dyDescent="0.25">
      <c r="E101" s="3">
        <f t="shared" si="10"/>
        <v>7.1428571428571425E-2</v>
      </c>
      <c r="F101" s="10">
        <f t="shared" si="11"/>
        <v>5.7714768782421275E-7</v>
      </c>
      <c r="G101" s="3">
        <f t="shared" si="12"/>
        <v>4</v>
      </c>
      <c r="H101" s="10">
        <f t="shared" si="13"/>
        <v>7.3550258467098117E-2</v>
      </c>
      <c r="I101" s="3">
        <v>98</v>
      </c>
      <c r="J101" s="3">
        <f t="shared" si="15"/>
        <v>5824.6648933312017</v>
      </c>
      <c r="K101" s="3">
        <f t="shared" si="16"/>
        <v>3673.5432542759431</v>
      </c>
      <c r="L101" s="3">
        <f t="shared" si="17"/>
        <v>500251.79185239307</v>
      </c>
      <c r="M101" s="3">
        <f t="shared" si="14"/>
        <v>367.35432542759435</v>
      </c>
      <c r="N101" s="3">
        <f t="shared" si="18"/>
        <v>1.3281401160289534</v>
      </c>
    </row>
    <row r="102" spans="5:14" x14ac:dyDescent="0.25">
      <c r="E102" s="3">
        <f t="shared" si="10"/>
        <v>7.1428571428571425E-2</v>
      </c>
      <c r="F102" s="10">
        <f t="shared" si="11"/>
        <v>5.7714768782421275E-7</v>
      </c>
      <c r="G102" s="3">
        <f t="shared" si="12"/>
        <v>4</v>
      </c>
      <c r="H102" s="10">
        <f t="shared" si="13"/>
        <v>7.3550258467098117E-2</v>
      </c>
      <c r="I102" s="3">
        <v>99</v>
      </c>
      <c r="J102" s="3">
        <f t="shared" si="15"/>
        <v>5812.3155728188685</v>
      </c>
      <c r="K102" s="3">
        <f t="shared" si="16"/>
        <v>3423.4966280542803</v>
      </c>
      <c r="L102" s="3">
        <f t="shared" si="17"/>
        <v>500514.18779912707</v>
      </c>
      <c r="M102" s="3">
        <f t="shared" si="14"/>
        <v>342.34966280542807</v>
      </c>
      <c r="N102" s="3">
        <f t="shared" si="18"/>
        <v>1.234932051233318</v>
      </c>
    </row>
    <row r="103" spans="5:14" x14ac:dyDescent="0.25">
      <c r="E103" s="3">
        <f t="shared" si="10"/>
        <v>7.1428571428571425E-2</v>
      </c>
      <c r="F103" s="10">
        <f t="shared" si="11"/>
        <v>5.7714768782421275E-7</v>
      </c>
      <c r="G103" s="3">
        <f t="shared" si="12"/>
        <v>4</v>
      </c>
      <c r="H103" s="10">
        <f t="shared" si="13"/>
        <v>7.3550258467098117E-2</v>
      </c>
      <c r="I103" s="3">
        <v>100</v>
      </c>
      <c r="J103" s="3">
        <f t="shared" si="15"/>
        <v>5800.8312325859006</v>
      </c>
      <c r="K103" s="3">
        <f t="shared" si="16"/>
        <v>3190.4454948547996</v>
      </c>
      <c r="L103" s="3">
        <f t="shared" si="17"/>
        <v>500758.72327255952</v>
      </c>
      <c r="M103" s="3">
        <f t="shared" si="14"/>
        <v>319.04454948547999</v>
      </c>
      <c r="N103" s="3">
        <f t="shared" si="18"/>
        <v>1.1484340232967953</v>
      </c>
    </row>
    <row r="104" spans="5:14" x14ac:dyDescent="0.25">
      <c r="E104" s="3">
        <f t="shared" si="10"/>
        <v>7.1428571428571425E-2</v>
      </c>
      <c r="F104" s="10">
        <f t="shared" si="11"/>
        <v>5.7714768782421275E-7</v>
      </c>
      <c r="G104" s="3">
        <f t="shared" si="12"/>
        <v>4</v>
      </c>
      <c r="H104" s="10">
        <f t="shared" si="13"/>
        <v>7.3550258467098117E-2</v>
      </c>
      <c r="I104" s="3">
        <v>101</v>
      </c>
      <c r="J104" s="3">
        <f t="shared" si="15"/>
        <v>5790.1498241941181</v>
      </c>
      <c r="K104" s="3">
        <f t="shared" si="16"/>
        <v>2973.2379393283823</v>
      </c>
      <c r="L104" s="3">
        <f t="shared" si="17"/>
        <v>500986.61223647773</v>
      </c>
      <c r="M104" s="3">
        <f t="shared" si="14"/>
        <v>297.32379393283821</v>
      </c>
      <c r="N104" s="3">
        <f t="shared" si="18"/>
        <v>1.0681408391782499</v>
      </c>
    </row>
    <row r="105" spans="5:14" x14ac:dyDescent="0.25">
      <c r="E105" s="3">
        <f t="shared" si="10"/>
        <v>7.1428571428571425E-2</v>
      </c>
      <c r="F105" s="10">
        <f t="shared" si="11"/>
        <v>5.7714768782421275E-7</v>
      </c>
      <c r="G105" s="3">
        <f t="shared" si="12"/>
        <v>4</v>
      </c>
      <c r="H105" s="10">
        <f t="shared" si="13"/>
        <v>7.3550258467098117E-2</v>
      </c>
      <c r="I105" s="3">
        <v>102</v>
      </c>
      <c r="J105" s="3">
        <f t="shared" si="15"/>
        <v>5780.2139421384099</v>
      </c>
      <c r="K105" s="3">
        <f t="shared" si="16"/>
        <v>2770.7996828606347</v>
      </c>
      <c r="L105" s="3">
        <f t="shared" si="17"/>
        <v>501198.9863750012</v>
      </c>
      <c r="M105" s="3">
        <f t="shared" si="14"/>
        <v>277.07996828606349</v>
      </c>
      <c r="N105" s="3">
        <f t="shared" si="18"/>
        <v>0.99358820557081351</v>
      </c>
    </row>
    <row r="106" spans="5:14" x14ac:dyDescent="0.25">
      <c r="E106" s="3">
        <f t="shared" si="10"/>
        <v>7.1428571428571425E-2</v>
      </c>
      <c r="F106" s="10">
        <f t="shared" si="11"/>
        <v>5.7714768782421275E-7</v>
      </c>
      <c r="G106" s="3">
        <f t="shared" si="12"/>
        <v>4</v>
      </c>
      <c r="H106" s="10">
        <f t="shared" si="13"/>
        <v>7.3550258467098117E-2</v>
      </c>
      <c r="I106" s="3">
        <v>103</v>
      </c>
      <c r="J106" s="3">
        <f t="shared" si="15"/>
        <v>5770.9704515669273</v>
      </c>
      <c r="K106" s="3">
        <f t="shared" si="16"/>
        <v>2582.1289103706431</v>
      </c>
      <c r="L106" s="3">
        <f t="shared" si="17"/>
        <v>501396.90063806268</v>
      </c>
      <c r="M106" s="3">
        <f t="shared" si="14"/>
        <v>258.21289103706431</v>
      </c>
      <c r="N106" s="3">
        <f t="shared" si="18"/>
        <v>0.92434905714826532</v>
      </c>
    </row>
    <row r="107" spans="5:14" x14ac:dyDescent="0.25">
      <c r="E107" s="3">
        <f t="shared" si="10"/>
        <v>7.1428571428571425E-2</v>
      </c>
      <c r="F107" s="10">
        <f t="shared" si="11"/>
        <v>5.7714768782421275E-7</v>
      </c>
      <c r="G107" s="3">
        <f t="shared" si="12"/>
        <v>4</v>
      </c>
      <c r="H107" s="10">
        <f t="shared" si="13"/>
        <v>7.3550258467098117E-2</v>
      </c>
      <c r="I107" s="3">
        <v>104</v>
      </c>
      <c r="J107" s="3">
        <f t="shared" si="15"/>
        <v>5762.3701489885907</v>
      </c>
      <c r="K107" s="3">
        <f t="shared" si="16"/>
        <v>2406.2914336367908</v>
      </c>
      <c r="L107" s="3">
        <f t="shared" si="17"/>
        <v>501581.33841737488</v>
      </c>
      <c r="M107" s="3">
        <f t="shared" si="14"/>
        <v>240.62914336367908</v>
      </c>
      <c r="N107" s="3">
        <f t="shared" si="18"/>
        <v>0.86003025783365961</v>
      </c>
    </row>
    <row r="108" spans="5:14" x14ac:dyDescent="0.25">
      <c r="E108" s="3">
        <f t="shared" si="10"/>
        <v>7.1428571428571425E-2</v>
      </c>
      <c r="F108" s="10">
        <f t="shared" si="11"/>
        <v>5.7714768782421275E-7</v>
      </c>
      <c r="G108" s="3">
        <f t="shared" si="12"/>
        <v>4</v>
      </c>
      <c r="H108" s="10">
        <f t="shared" si="13"/>
        <v>7.3550258467098117E-2</v>
      </c>
      <c r="I108" s="3">
        <v>105</v>
      </c>
      <c r="J108" s="3">
        <f t="shared" si="15"/>
        <v>5754.3674526659433</v>
      </c>
      <c r="K108" s="3">
        <f t="shared" si="16"/>
        <v>2242.4161704139528</v>
      </c>
      <c r="L108" s="3">
        <f t="shared" si="17"/>
        <v>501753.21637692035</v>
      </c>
      <c r="M108" s="3">
        <f t="shared" si="14"/>
        <v>224.2416170413953</v>
      </c>
      <c r="N108" s="3">
        <f t="shared" si="18"/>
        <v>0.80026963226473535</v>
      </c>
    </row>
    <row r="109" spans="5:14" x14ac:dyDescent="0.25">
      <c r="E109" s="3">
        <f t="shared" si="10"/>
        <v>7.1428571428571425E-2</v>
      </c>
      <c r="F109" s="10">
        <f t="shared" si="11"/>
        <v>5.7714768782421275E-7</v>
      </c>
      <c r="G109" s="3">
        <f t="shared" si="12"/>
        <v>4</v>
      </c>
      <c r="H109" s="10">
        <f t="shared" si="13"/>
        <v>7.3550258467098117E-2</v>
      </c>
      <c r="I109" s="3">
        <v>106</v>
      </c>
      <c r="J109" s="3">
        <f t="shared" si="15"/>
        <v>5746.92011976513</v>
      </c>
      <c r="K109" s="3">
        <f t="shared" si="16"/>
        <v>2089.6909197137693</v>
      </c>
      <c r="L109" s="3">
        <f t="shared" si="17"/>
        <v>501913.38896052132</v>
      </c>
      <c r="M109" s="3">
        <f t="shared" si="14"/>
        <v>208.96909197137694</v>
      </c>
      <c r="N109" s="3">
        <f t="shared" si="18"/>
        <v>0.74473329008133082</v>
      </c>
    </row>
    <row r="110" spans="5:14" x14ac:dyDescent="0.25">
      <c r="E110" s="3">
        <f t="shared" si="10"/>
        <v>7.1428571428571425E-2</v>
      </c>
      <c r="F110" s="10">
        <f t="shared" si="11"/>
        <v>5.7714768782421275E-7</v>
      </c>
      <c r="G110" s="3">
        <f t="shared" si="12"/>
        <v>4</v>
      </c>
      <c r="H110" s="10">
        <f t="shared" si="13"/>
        <v>7.3550258467098117E-2</v>
      </c>
      <c r="I110" s="3">
        <v>107</v>
      </c>
      <c r="J110" s="3">
        <f t="shared" si="15"/>
        <v>5739.9889876615207</v>
      </c>
      <c r="K110" s="3">
        <f t="shared" si="16"/>
        <v>1947.3584146949661</v>
      </c>
      <c r="L110" s="3">
        <f t="shared" si="17"/>
        <v>502062.65259764373</v>
      </c>
      <c r="M110" s="3">
        <f t="shared" si="14"/>
        <v>194.73584146949662</v>
      </c>
      <c r="N110" s="3">
        <f t="shared" si="18"/>
        <v>0.69311321036093432</v>
      </c>
    </row>
    <row r="111" spans="5:14" x14ac:dyDescent="0.25">
      <c r="E111" s="3">
        <f t="shared" si="10"/>
        <v>7.1428571428571425E-2</v>
      </c>
      <c r="F111" s="10">
        <f t="shared" si="11"/>
        <v>5.7714768782421275E-7</v>
      </c>
      <c r="G111" s="3">
        <f t="shared" si="12"/>
        <v>4</v>
      </c>
      <c r="H111" s="10">
        <f t="shared" si="13"/>
        <v>7.3550258467098117E-2</v>
      </c>
      <c r="I111" s="3">
        <v>108</v>
      </c>
      <c r="J111" s="3">
        <f t="shared" si="15"/>
        <v>5733.537737085664</v>
      </c>
      <c r="K111" s="3">
        <f t="shared" si="16"/>
        <v>1814.712635649754</v>
      </c>
      <c r="L111" s="3">
        <f t="shared" si="17"/>
        <v>502201.7496272648</v>
      </c>
      <c r="M111" s="3">
        <f t="shared" si="14"/>
        <v>181.4712635649754</v>
      </c>
      <c r="N111" s="3">
        <f t="shared" si="18"/>
        <v>0.64512505758566485</v>
      </c>
    </row>
    <row r="112" spans="5:14" x14ac:dyDescent="0.25">
      <c r="E112" s="3">
        <f t="shared" si="10"/>
        <v>7.1428571428571425E-2</v>
      </c>
      <c r="F112" s="10">
        <f t="shared" si="11"/>
        <v>5.7714768782421275E-7</v>
      </c>
      <c r="G112" s="3">
        <f t="shared" si="12"/>
        <v>4</v>
      </c>
      <c r="H112" s="10">
        <f t="shared" si="13"/>
        <v>7.3550258467098117E-2</v>
      </c>
      <c r="I112" s="3">
        <v>109</v>
      </c>
      <c r="J112" s="3">
        <f t="shared" si="15"/>
        <v>5727.5326750453332</v>
      </c>
      <c r="K112" s="3">
        <f t="shared" si="16"/>
        <v>1691.0953665722454</v>
      </c>
      <c r="L112" s="3">
        <f t="shared" si="17"/>
        <v>502331.37195838266</v>
      </c>
      <c r="M112" s="3">
        <f t="shared" si="14"/>
        <v>169.10953665722457</v>
      </c>
      <c r="N112" s="3">
        <f t="shared" si="18"/>
        <v>0.6005062040330813</v>
      </c>
    </row>
    <row r="113" spans="5:14" x14ac:dyDescent="0.25">
      <c r="E113" s="3">
        <f t="shared" si="10"/>
        <v>7.1428571428571425E-2</v>
      </c>
      <c r="F113" s="10">
        <f t="shared" si="11"/>
        <v>5.7714768782421275E-7</v>
      </c>
      <c r="G113" s="3">
        <f t="shared" si="12"/>
        <v>4</v>
      </c>
      <c r="H113" s="10">
        <f t="shared" si="13"/>
        <v>7.3550258467098117E-2</v>
      </c>
      <c r="I113" s="3">
        <v>110</v>
      </c>
      <c r="J113" s="3">
        <f t="shared" si="15"/>
        <v>5721.9425356801021</v>
      </c>
      <c r="K113" s="3">
        <f t="shared" si="16"/>
        <v>1575.8929797537446</v>
      </c>
      <c r="L113" s="3">
        <f t="shared" si="17"/>
        <v>502452.16448456637</v>
      </c>
      <c r="M113" s="3">
        <f t="shared" si="14"/>
        <v>157.58929797537448</v>
      </c>
      <c r="N113" s="3">
        <f t="shared" si="18"/>
        <v>0.55901393652311526</v>
      </c>
    </row>
    <row r="114" spans="5:14" x14ac:dyDescent="0.25">
      <c r="E114" s="3">
        <f t="shared" si="10"/>
        <v>7.1428571428571425E-2</v>
      </c>
      <c r="F114" s="10">
        <f t="shared" si="11"/>
        <v>5.7714768782421275E-7</v>
      </c>
      <c r="G114" s="3">
        <f t="shared" si="12"/>
        <v>4</v>
      </c>
      <c r="H114" s="10">
        <f t="shared" si="13"/>
        <v>7.3550258467098117E-2</v>
      </c>
      <c r="I114" s="3">
        <v>111</v>
      </c>
      <c r="J114" s="3">
        <f t="shared" si="15"/>
        <v>5716.7382973991698</v>
      </c>
      <c r="K114" s="3">
        <f t="shared" si="16"/>
        <v>1468.5334337665522</v>
      </c>
      <c r="L114" s="3">
        <f t="shared" si="17"/>
        <v>502564.72826883447</v>
      </c>
      <c r="M114" s="3">
        <f t="shared" si="14"/>
        <v>146.85334337665523</v>
      </c>
      <c r="N114" s="3">
        <f t="shared" si="18"/>
        <v>0.52042382809322596</v>
      </c>
    </row>
    <row r="115" spans="5:14" x14ac:dyDescent="0.25">
      <c r="E115" s="3">
        <f t="shared" si="10"/>
        <v>7.1428571428571425E-2</v>
      </c>
      <c r="F115" s="10">
        <f t="shared" si="11"/>
        <v>5.7714768782421275E-7</v>
      </c>
      <c r="G115" s="3">
        <f t="shared" si="12"/>
        <v>4</v>
      </c>
      <c r="H115" s="10">
        <f t="shared" si="13"/>
        <v>7.3550258467098117E-2</v>
      </c>
      <c r="I115" s="3">
        <v>112</v>
      </c>
      <c r="J115" s="3">
        <f t="shared" si="15"/>
        <v>5711.8930148245063</v>
      </c>
      <c r="K115" s="3">
        <f t="shared" si="16"/>
        <v>1368.4834710721761</v>
      </c>
      <c r="L115" s="3">
        <f t="shared" si="17"/>
        <v>502669.62351410353</v>
      </c>
      <c r="M115" s="3">
        <f t="shared" si="14"/>
        <v>136.84834710721762</v>
      </c>
      <c r="N115" s="3">
        <f t="shared" si="18"/>
        <v>0.48452825746635431</v>
      </c>
    </row>
    <row r="116" spans="5:14" x14ac:dyDescent="0.25">
      <c r="E116" s="3">
        <f t="shared" si="10"/>
        <v>7.1428571428571425E-2</v>
      </c>
      <c r="F116" s="10">
        <f t="shared" si="11"/>
        <v>5.7714768782421275E-7</v>
      </c>
      <c r="G116" s="3">
        <f t="shared" si="12"/>
        <v>4</v>
      </c>
      <c r="H116" s="10">
        <f t="shared" si="13"/>
        <v>7.3550258467098117E-2</v>
      </c>
      <c r="I116" s="3">
        <v>113</v>
      </c>
      <c r="J116" s="3">
        <f t="shared" si="15"/>
        <v>5707.3816642127867</v>
      </c>
      <c r="K116" s="3">
        <f t="shared" si="16"/>
        <v>1275.246002321597</v>
      </c>
      <c r="L116" s="3">
        <f t="shared" si="17"/>
        <v>502767.37233346584</v>
      </c>
      <c r="M116" s="3">
        <f t="shared" si="14"/>
        <v>127.5246002321597</v>
      </c>
      <c r="N116" s="3">
        <f t="shared" si="18"/>
        <v>0.45113506117195357</v>
      </c>
    </row>
    <row r="117" spans="5:14" x14ac:dyDescent="0.25">
      <c r="E117" s="3">
        <f t="shared" si="10"/>
        <v>7.1428571428571425E-2</v>
      </c>
      <c r="F117" s="10">
        <f t="shared" si="11"/>
        <v>5.7714768782421275E-7</v>
      </c>
      <c r="G117" s="3">
        <f t="shared" si="12"/>
        <v>4</v>
      </c>
      <c r="H117" s="10">
        <f t="shared" si="13"/>
        <v>7.3550258467098117E-2</v>
      </c>
      <c r="I117" s="3">
        <v>114</v>
      </c>
      <c r="J117" s="3">
        <f t="shared" si="15"/>
        <v>5703.1810011635507</v>
      </c>
      <c r="K117" s="3">
        <f t="shared" si="16"/>
        <v>1188.3576652050044</v>
      </c>
      <c r="L117" s="3">
        <f t="shared" si="17"/>
        <v>502858.46133363165</v>
      </c>
      <c r="M117" s="3">
        <f t="shared" si="14"/>
        <v>118.83576652050044</v>
      </c>
      <c r="N117" s="3">
        <f t="shared" si="18"/>
        <v>0.42006630492360275</v>
      </c>
    </row>
    <row r="118" spans="5:14" x14ac:dyDescent="0.25">
      <c r="E118" s="3">
        <f t="shared" si="10"/>
        <v>7.1428571428571425E-2</v>
      </c>
      <c r="F118" s="10">
        <f t="shared" si="11"/>
        <v>5.7714768782421275E-7</v>
      </c>
      <c r="G118" s="3">
        <f t="shared" si="12"/>
        <v>4</v>
      </c>
      <c r="H118" s="10">
        <f t="shared" si="13"/>
        <v>7.3550258467098117E-2</v>
      </c>
      <c r="I118" s="3">
        <v>115</v>
      </c>
      <c r="J118" s="3">
        <f t="shared" si="15"/>
        <v>5699.2694295397869</v>
      </c>
      <c r="K118" s="3">
        <f t="shared" si="16"/>
        <v>1107.3865464569819</v>
      </c>
      <c r="L118" s="3">
        <f t="shared" si="17"/>
        <v>502943.34402400343</v>
      </c>
      <c r="M118" s="3">
        <f t="shared" si="14"/>
        <v>110.7386546456982</v>
      </c>
      <c r="N118" s="3">
        <f t="shared" si="18"/>
        <v>0.39115716237638481</v>
      </c>
    </row>
    <row r="119" spans="5:14" x14ac:dyDescent="0.25">
      <c r="E119" s="3">
        <f t="shared" si="10"/>
        <v>7.1428571428571425E-2</v>
      </c>
      <c r="F119" s="10">
        <f t="shared" si="11"/>
        <v>5.7714768782421275E-7</v>
      </c>
      <c r="G119" s="3">
        <f t="shared" si="12"/>
        <v>4</v>
      </c>
      <c r="H119" s="10">
        <f t="shared" si="13"/>
        <v>7.3550258467098117E-2</v>
      </c>
      <c r="I119" s="3">
        <v>116</v>
      </c>
      <c r="J119" s="3">
        <f t="shared" si="15"/>
        <v>5695.6268806326125</v>
      </c>
      <c r="K119" s="3">
        <f t="shared" si="16"/>
        <v>1031.9300563315148</v>
      </c>
      <c r="L119" s="3">
        <f t="shared" si="17"/>
        <v>503022.44306303607</v>
      </c>
      <c r="M119" s="3">
        <f t="shared" si="14"/>
        <v>103.19300563315149</v>
      </c>
      <c r="N119" s="3">
        <f t="shared" si="18"/>
        <v>0.36425489071743872</v>
      </c>
    </row>
    <row r="120" spans="5:14" x14ac:dyDescent="0.25">
      <c r="E120" s="3">
        <f t="shared" si="10"/>
        <v>7.1428571428571425E-2</v>
      </c>
      <c r="F120" s="10">
        <f t="shared" si="11"/>
        <v>5.7714768782421275E-7</v>
      </c>
      <c r="G120" s="3">
        <f t="shared" si="12"/>
        <v>4</v>
      </c>
      <c r="H120" s="10">
        <f t="shared" si="13"/>
        <v>7.3550258467098117E-2</v>
      </c>
      <c r="I120" s="3">
        <v>117</v>
      </c>
      <c r="J120" s="3">
        <f t="shared" si="15"/>
        <v>5692.2347016955082</v>
      </c>
      <c r="K120" s="3">
        <f t="shared" si="16"/>
        <v>961.61294553065386</v>
      </c>
      <c r="L120" s="3">
        <f t="shared" si="17"/>
        <v>503096.15235277405</v>
      </c>
      <c r="M120" s="3">
        <f t="shared" si="14"/>
        <v>96.161294553065389</v>
      </c>
      <c r="N120" s="3">
        <f t="shared" si="18"/>
        <v>0.3392178937104291</v>
      </c>
    </row>
    <row r="121" spans="5:14" x14ac:dyDescent="0.25">
      <c r="E121" s="3">
        <f t="shared" si="10"/>
        <v>7.1428571428571425E-2</v>
      </c>
      <c r="F121" s="10">
        <f t="shared" si="11"/>
        <v>5.7714768782421275E-7</v>
      </c>
      <c r="G121" s="3">
        <f t="shared" si="12"/>
        <v>4</v>
      </c>
      <c r="H121" s="10">
        <f t="shared" si="13"/>
        <v>7.3550258467098117E-2</v>
      </c>
      <c r="I121" s="3">
        <v>118</v>
      </c>
      <c r="J121" s="3">
        <f t="shared" si="15"/>
        <v>5689.0755530571478</v>
      </c>
      <c r="K121" s="3">
        <f t="shared" si="16"/>
        <v>896.08545520253938</v>
      </c>
      <c r="L121" s="3">
        <f t="shared" si="17"/>
        <v>503164.83899174054</v>
      </c>
      <c r="M121" s="3">
        <f t="shared" si="14"/>
        <v>89.608545520253941</v>
      </c>
      <c r="N121" s="3">
        <f t="shared" si="18"/>
        <v>0.31591486383604206</v>
      </c>
    </row>
    <row r="122" spans="5:14" x14ac:dyDescent="0.25">
      <c r="E122" s="3">
        <f t="shared" si="10"/>
        <v>7.1428571428571425E-2</v>
      </c>
      <c r="F122" s="10">
        <f t="shared" si="11"/>
        <v>5.7714768782421275E-7</v>
      </c>
      <c r="G122" s="3">
        <f t="shared" si="12"/>
        <v>4</v>
      </c>
      <c r="H122" s="10">
        <f t="shared" si="13"/>
        <v>7.3550258467098117E-2</v>
      </c>
      <c r="I122" s="3">
        <v>119</v>
      </c>
      <c r="J122" s="3">
        <f t="shared" si="15"/>
        <v>5686.1333130964222</v>
      </c>
      <c r="K122" s="3">
        <f t="shared" si="16"/>
        <v>835.02159122022624</v>
      </c>
      <c r="L122" s="3">
        <f t="shared" si="17"/>
        <v>503228.84509568359</v>
      </c>
      <c r="M122" s="3">
        <f t="shared" si="14"/>
        <v>83.502159122022633</v>
      </c>
      <c r="N122" s="3">
        <f t="shared" si="18"/>
        <v>0.29422399607256011</v>
      </c>
    </row>
    <row r="123" spans="5:14" x14ac:dyDescent="0.25">
      <c r="E123" s="3">
        <f t="shared" si="10"/>
        <v>7.1428571428571425E-2</v>
      </c>
      <c r="F123" s="10">
        <f t="shared" si="11"/>
        <v>5.7714768782421275E-7</v>
      </c>
      <c r="G123" s="3">
        <f t="shared" si="12"/>
        <v>4</v>
      </c>
      <c r="H123" s="10">
        <f t="shared" si="13"/>
        <v>7.3550258467098117E-2</v>
      </c>
      <c r="I123" s="3">
        <v>120</v>
      </c>
      <c r="J123" s="3">
        <f t="shared" si="15"/>
        <v>5683.3929904299275</v>
      </c>
      <c r="K123" s="3">
        <f t="shared" si="16"/>
        <v>778.11751451384782</v>
      </c>
      <c r="L123" s="3">
        <f t="shared" si="17"/>
        <v>503288.48949505645</v>
      </c>
      <c r="M123" s="3">
        <f t="shared" si="14"/>
        <v>77.811751451384794</v>
      </c>
      <c r="N123" s="3">
        <f t="shared" si="18"/>
        <v>0.2740322666494649</v>
      </c>
    </row>
    <row r="124" spans="5:14" x14ac:dyDescent="0.25">
      <c r="E124" s="3">
        <f t="shared" si="10"/>
        <v>7.1428571428571425E-2</v>
      </c>
      <c r="F124" s="10">
        <f t="shared" si="11"/>
        <v>5.7714768782421275E-7</v>
      </c>
      <c r="G124" s="3">
        <f t="shared" si="12"/>
        <v>4</v>
      </c>
      <c r="H124" s="10">
        <f t="shared" si="13"/>
        <v>7.3550258467098117E-2</v>
      </c>
      <c r="I124" s="3">
        <v>121</v>
      </c>
      <c r="J124" s="3">
        <f t="shared" si="15"/>
        <v>5680.8406427218351</v>
      </c>
      <c r="K124" s="3">
        <f t="shared" si="16"/>
        <v>725.09003975666576</v>
      </c>
      <c r="L124" s="3">
        <f t="shared" si="17"/>
        <v>503344.0693175217</v>
      </c>
      <c r="M124" s="3">
        <f t="shared" si="14"/>
        <v>72.509003975666573</v>
      </c>
      <c r="N124" s="3">
        <f t="shared" si="18"/>
        <v>0.2552347708092384</v>
      </c>
    </row>
    <row r="125" spans="5:14" x14ac:dyDescent="0.25">
      <c r="E125" s="3">
        <f t="shared" si="10"/>
        <v>7.1428571428571425E-2</v>
      </c>
      <c r="F125" s="10">
        <f t="shared" si="11"/>
        <v>5.7714768782421275E-7</v>
      </c>
      <c r="G125" s="3">
        <f t="shared" si="12"/>
        <v>4</v>
      </c>
      <c r="H125" s="10">
        <f t="shared" si="13"/>
        <v>7.3550258467098117E-2</v>
      </c>
      <c r="I125" s="3">
        <v>122</v>
      </c>
      <c r="J125" s="3">
        <f t="shared" si="15"/>
        <v>5678.4633015795844</v>
      </c>
      <c r="K125" s="3">
        <f t="shared" si="16"/>
        <v>675.67523520201178</v>
      </c>
      <c r="L125" s="3">
        <f t="shared" si="17"/>
        <v>503395.86146321858</v>
      </c>
      <c r="M125" s="3">
        <f t="shared" si="14"/>
        <v>67.567523520201178</v>
      </c>
      <c r="N125" s="3">
        <f t="shared" si="18"/>
        <v>0.23773411422507706</v>
      </c>
    </row>
    <row r="126" spans="5:14" x14ac:dyDescent="0.25">
      <c r="E126" s="3">
        <f t="shared" si="10"/>
        <v>7.1428571428571425E-2</v>
      </c>
      <c r="F126" s="10">
        <f t="shared" si="11"/>
        <v>5.7714768782421275E-7</v>
      </c>
      <c r="G126" s="3">
        <f t="shared" si="12"/>
        <v>4</v>
      </c>
      <c r="H126" s="10">
        <f t="shared" si="13"/>
        <v>7.3550258467098117E-2</v>
      </c>
      <c r="I126" s="3">
        <v>123</v>
      </c>
      <c r="J126" s="3">
        <f t="shared" si="15"/>
        <v>5676.2489030468696</v>
      </c>
      <c r="K126" s="3">
        <f t="shared" si="16"/>
        <v>629.62711693458311</v>
      </c>
      <c r="L126" s="3">
        <f t="shared" si="17"/>
        <v>503444.12398001872</v>
      </c>
      <c r="M126" s="3">
        <f t="shared" si="14"/>
        <v>62.962711693458317</v>
      </c>
      <c r="N126" s="3">
        <f t="shared" si="18"/>
        <v>0.22143985327147675</v>
      </c>
    </row>
    <row r="127" spans="5:14" x14ac:dyDescent="0.25">
      <c r="E127" s="3">
        <f t="shared" si="10"/>
        <v>7.1428571428571425E-2</v>
      </c>
      <c r="F127" s="10">
        <f t="shared" si="11"/>
        <v>5.7714768782421275E-7</v>
      </c>
      <c r="G127" s="3">
        <f t="shared" si="12"/>
        <v>4</v>
      </c>
      <c r="H127" s="10">
        <f t="shared" si="13"/>
        <v>7.3550258467098117E-2</v>
      </c>
      <c r="I127" s="3">
        <v>124</v>
      </c>
      <c r="J127" s="3">
        <f t="shared" si="15"/>
        <v>5674.1862232486019</v>
      </c>
      <c r="K127" s="3">
        <f t="shared" si="16"/>
        <v>586.71643123752369</v>
      </c>
      <c r="L127" s="3">
        <f t="shared" si="17"/>
        <v>503489.09734551405</v>
      </c>
      <c r="M127" s="3">
        <f t="shared" si="14"/>
        <v>58.671643123752375</v>
      </c>
      <c r="N127" s="3">
        <f t="shared" si="18"/>
        <v>0.20626797982677092</v>
      </c>
    </row>
    <row r="128" spans="5:14" x14ac:dyDescent="0.25">
      <c r="E128" s="3">
        <f t="shared" si="10"/>
        <v>7.1428571428571425E-2</v>
      </c>
      <c r="F128" s="10">
        <f t="shared" si="11"/>
        <v>5.7714768782421275E-7</v>
      </c>
      <c r="G128" s="3">
        <f t="shared" si="12"/>
        <v>4</v>
      </c>
      <c r="H128" s="10">
        <f t="shared" si="13"/>
        <v>7.3550258467098117E-2</v>
      </c>
      <c r="I128" s="3">
        <v>125</v>
      </c>
      <c r="J128" s="3">
        <f t="shared" si="15"/>
        <v>5672.2648187814575</v>
      </c>
      <c r="K128" s="3">
        <f t="shared" si="16"/>
        <v>546.72951918770252</v>
      </c>
      <c r="L128" s="3">
        <f t="shared" si="17"/>
        <v>503531.00566203101</v>
      </c>
      <c r="M128" s="3">
        <f t="shared" si="14"/>
        <v>54.672951918770252</v>
      </c>
      <c r="N128" s="3">
        <f t="shared" si="18"/>
        <v>0.19214044671443845</v>
      </c>
    </row>
    <row r="129" spans="5:14" x14ac:dyDescent="0.25">
      <c r="E129" s="3">
        <f t="shared" si="10"/>
        <v>7.1428571428571425E-2</v>
      </c>
      <c r="F129" s="10">
        <f t="shared" si="11"/>
        <v>5.7714768782421275E-7</v>
      </c>
      <c r="G129" s="3">
        <f t="shared" si="12"/>
        <v>4</v>
      </c>
      <c r="H129" s="10">
        <f t="shared" si="13"/>
        <v>7.3550258467098117E-2</v>
      </c>
      <c r="I129" s="3">
        <v>126</v>
      </c>
      <c r="J129" s="3">
        <f t="shared" si="15"/>
        <v>5670.4749714787185</v>
      </c>
      <c r="K129" s="3">
        <f t="shared" si="16"/>
        <v>509.46725797703448</v>
      </c>
      <c r="L129" s="3">
        <f t="shared" si="17"/>
        <v>503570.05777054443</v>
      </c>
      <c r="M129" s="3">
        <f t="shared" si="14"/>
        <v>50.946725797703451</v>
      </c>
      <c r="N129" s="3">
        <f t="shared" si="18"/>
        <v>0.17898473027389628</v>
      </c>
    </row>
    <row r="130" spans="5:14" x14ac:dyDescent="0.25">
      <c r="E130" s="3">
        <f t="shared" si="10"/>
        <v>7.1428571428571425E-2</v>
      </c>
      <c r="F130" s="10">
        <f t="shared" si="11"/>
        <v>5.7714768782421275E-7</v>
      </c>
      <c r="G130" s="3">
        <f t="shared" si="12"/>
        <v>4</v>
      </c>
      <c r="H130" s="10">
        <f t="shared" si="13"/>
        <v>7.3550258467098117E-2</v>
      </c>
      <c r="I130" s="3">
        <v>127</v>
      </c>
      <c r="J130" s="3">
        <f t="shared" si="15"/>
        <v>5668.807637209833</v>
      </c>
      <c r="K130" s="3">
        <f t="shared" si="16"/>
        <v>474.74407381898936</v>
      </c>
      <c r="L130" s="3">
        <f t="shared" si="17"/>
        <v>503606.44828897138</v>
      </c>
      <c r="M130" s="3">
        <f t="shared" si="14"/>
        <v>47.474407381898942</v>
      </c>
      <c r="N130" s="3">
        <f t="shared" si="18"/>
        <v>0.16673342688854975</v>
      </c>
    </row>
    <row r="131" spans="5:14" x14ac:dyDescent="0.25">
      <c r="E131" s="3">
        <f t="shared" ref="E131:E194" si="19">$C$4</f>
        <v>7.1428571428571425E-2</v>
      </c>
      <c r="F131" s="10">
        <f t="shared" ref="F131:F194" si="20">(G131*H131)/($C$9+$C$10+$C$11)</f>
        <v>5.7714768782421275E-7</v>
      </c>
      <c r="G131" s="3">
        <f t="shared" ref="G131:G194" si="21">IF(I131&gt;=$C$24,$C$21,IF(I131&gt;=$C$23,$C$20,$C$19))</f>
        <v>4</v>
      </c>
      <c r="H131" s="10">
        <f t="shared" ref="H131:H194" si="22">IF(I131&gt;=$C$24,$C$29,IF(I131&gt;=$C$23,$C$28,$C$27))</f>
        <v>7.3550258467098117E-2</v>
      </c>
      <c r="I131" s="3">
        <v>128</v>
      </c>
      <c r="J131" s="3">
        <f t="shared" si="15"/>
        <v>5667.254398403802</v>
      </c>
      <c r="K131" s="3">
        <f t="shared" si="16"/>
        <v>442.38702163794926</v>
      </c>
      <c r="L131" s="3">
        <f t="shared" si="17"/>
        <v>503640.35857995844</v>
      </c>
      <c r="M131" s="3">
        <f t="shared" ref="M131:M194" si="23">K131*$C$14</f>
        <v>44.238702163794926</v>
      </c>
      <c r="N131" s="3">
        <f t="shared" si="18"/>
        <v>0.15532388060310043</v>
      </c>
    </row>
    <row r="132" spans="5:14" x14ac:dyDescent="0.25">
      <c r="E132" s="3">
        <f t="shared" si="19"/>
        <v>7.1428571428571425E-2</v>
      </c>
      <c r="F132" s="10">
        <f t="shared" si="20"/>
        <v>5.7714768782421275E-7</v>
      </c>
      <c r="G132" s="3">
        <f t="shared" si="21"/>
        <v>4</v>
      </c>
      <c r="H132" s="10">
        <f t="shared" si="22"/>
        <v>7.3550258467098117E-2</v>
      </c>
      <c r="I132" s="3">
        <v>129</v>
      </c>
      <c r="J132" s="3">
        <f t="shared" ref="J132:J195" si="24">-F131*J131*K131+J131</f>
        <v>5665.8074200114961</v>
      </c>
      <c r="K132" s="3">
        <f t="shared" ref="K132:K195" si="25">F131*J131*K131-E131*K131+K131</f>
        <v>412.23492705611613</v>
      </c>
      <c r="L132" s="3">
        <f t="shared" ref="L132:L195" si="26">E131*K131+L131</f>
        <v>503671.95765293256</v>
      </c>
      <c r="M132" s="3">
        <f t="shared" si="23"/>
        <v>41.223492705611619</v>
      </c>
      <c r="N132" s="3">
        <f t="shared" si="18"/>
        <v>0.14469783923059368</v>
      </c>
    </row>
    <row r="133" spans="5:14" x14ac:dyDescent="0.25">
      <c r="E133" s="3">
        <f t="shared" si="19"/>
        <v>7.1428571428571425E-2</v>
      </c>
      <c r="F133" s="10">
        <f t="shared" si="20"/>
        <v>5.7714768782421275E-7</v>
      </c>
      <c r="G133" s="3">
        <f t="shared" si="21"/>
        <v>4</v>
      </c>
      <c r="H133" s="10">
        <f t="shared" si="22"/>
        <v>7.3550258467098117E-2</v>
      </c>
      <c r="I133" s="3">
        <v>130</v>
      </c>
      <c r="J133" s="3">
        <f t="shared" si="24"/>
        <v>5664.4594086455527</v>
      </c>
      <c r="K133" s="3">
        <f t="shared" si="25"/>
        <v>384.13758648947976</v>
      </c>
      <c r="L133" s="3">
        <f t="shared" si="26"/>
        <v>503701.40300486516</v>
      </c>
      <c r="M133" s="3">
        <f t="shared" si="23"/>
        <v>38.413758648947976</v>
      </c>
      <c r="N133" s="3">
        <f t="shared" ref="N133:N196" si="27">(J132-J133)*$C$14</f>
        <v>0.13480113659434209</v>
      </c>
    </row>
    <row r="134" spans="5:14" x14ac:dyDescent="0.25">
      <c r="E134" s="3">
        <f t="shared" si="19"/>
        <v>7.1428571428571425E-2</v>
      </c>
      <c r="F134" s="10">
        <f t="shared" si="20"/>
        <v>5.7714768782421275E-7</v>
      </c>
      <c r="G134" s="3">
        <f t="shared" si="21"/>
        <v>4</v>
      </c>
      <c r="H134" s="10">
        <f t="shared" si="22"/>
        <v>7.3550258467098117E-2</v>
      </c>
      <c r="I134" s="3">
        <v>131</v>
      </c>
      <c r="J134" s="3">
        <f t="shared" si="24"/>
        <v>5663.2035746579395</v>
      </c>
      <c r="K134" s="3">
        <f t="shared" si="25"/>
        <v>357.95502144212981</v>
      </c>
      <c r="L134" s="3">
        <f t="shared" si="26"/>
        <v>503728.84140390012</v>
      </c>
      <c r="M134" s="3">
        <f t="shared" si="23"/>
        <v>35.795502144212982</v>
      </c>
      <c r="N134" s="3">
        <f t="shared" si="27"/>
        <v>0.12558339876131869</v>
      </c>
    </row>
    <row r="135" spans="5:14" x14ac:dyDescent="0.25">
      <c r="E135" s="3">
        <f t="shared" si="19"/>
        <v>7.1428571428571425E-2</v>
      </c>
      <c r="F135" s="10">
        <f t="shared" si="20"/>
        <v>5.7714768782421275E-7</v>
      </c>
      <c r="G135" s="3">
        <f t="shared" si="21"/>
        <v>4</v>
      </c>
      <c r="H135" s="10">
        <f t="shared" si="22"/>
        <v>7.3550258467098117E-2</v>
      </c>
      <c r="I135" s="3">
        <v>132</v>
      </c>
      <c r="J135" s="3">
        <f t="shared" si="24"/>
        <v>5662.033596934707</v>
      </c>
      <c r="K135" s="3">
        <f t="shared" si="25"/>
        <v>333.55678334806771</v>
      </c>
      <c r="L135" s="3">
        <f t="shared" si="26"/>
        <v>503754.40961971739</v>
      </c>
      <c r="M135" s="3">
        <f t="shared" si="23"/>
        <v>33.355678334806775</v>
      </c>
      <c r="N135" s="3">
        <f t="shared" si="27"/>
        <v>0.11699777232324778</v>
      </c>
    </row>
    <row r="136" spans="5:14" x14ac:dyDescent="0.25">
      <c r="E136" s="3">
        <f t="shared" si="19"/>
        <v>7.1428571428571425E-2</v>
      </c>
      <c r="F136" s="10">
        <f t="shared" si="20"/>
        <v>5.7714768782421275E-7</v>
      </c>
      <c r="G136" s="3">
        <f t="shared" si="21"/>
        <v>4</v>
      </c>
      <c r="H136" s="10">
        <f t="shared" si="22"/>
        <v>7.3550258467098117E-2</v>
      </c>
      <c r="I136" s="3">
        <v>133</v>
      </c>
      <c r="J136" s="3">
        <f t="shared" si="24"/>
        <v>5660.9435902051837</v>
      </c>
      <c r="K136" s="3">
        <f t="shared" si="25"/>
        <v>310.82130555272903</v>
      </c>
      <c r="L136" s="3">
        <f t="shared" si="26"/>
        <v>503778.23510424228</v>
      </c>
      <c r="M136" s="3">
        <f t="shared" si="23"/>
        <v>31.082130555272904</v>
      </c>
      <c r="N136" s="3">
        <f t="shared" si="27"/>
        <v>0.10900067295233384</v>
      </c>
    </row>
    <row r="137" spans="5:14" x14ac:dyDescent="0.25">
      <c r="E137" s="3">
        <f t="shared" si="19"/>
        <v>7.1428571428571425E-2</v>
      </c>
      <c r="F137" s="10">
        <f t="shared" si="20"/>
        <v>5.7714768782421275E-7</v>
      </c>
      <c r="G137" s="3">
        <f t="shared" si="21"/>
        <v>4</v>
      </c>
      <c r="H137" s="10">
        <f t="shared" si="22"/>
        <v>7.3550258467098117E-2</v>
      </c>
      <c r="I137" s="3">
        <v>134</v>
      </c>
      <c r="J137" s="3">
        <f t="shared" si="24"/>
        <v>5659.9280746790309</v>
      </c>
      <c r="K137" s="3">
        <f t="shared" si="25"/>
        <v>289.63529925368687</v>
      </c>
      <c r="L137" s="3">
        <f t="shared" si="26"/>
        <v>503800.4366260675</v>
      </c>
      <c r="M137" s="3">
        <f t="shared" si="23"/>
        <v>28.96352992536869</v>
      </c>
      <c r="N137" s="3">
        <f t="shared" si="27"/>
        <v>0.10155155261527399</v>
      </c>
    </row>
    <row r="138" spans="5:14" x14ac:dyDescent="0.25">
      <c r="E138" s="3">
        <f t="shared" si="19"/>
        <v>7.1428571428571425E-2</v>
      </c>
      <c r="F138" s="10">
        <f t="shared" si="20"/>
        <v>5.7714768782421275E-7</v>
      </c>
      <c r="G138" s="3">
        <f t="shared" si="21"/>
        <v>4</v>
      </c>
      <c r="H138" s="10">
        <f t="shared" si="22"/>
        <v>7.3550258467098117E-2</v>
      </c>
      <c r="I138" s="3">
        <v>135</v>
      </c>
      <c r="J138" s="3">
        <f t="shared" si="24"/>
        <v>5658.981947839291</v>
      </c>
      <c r="K138" s="3">
        <f t="shared" si="25"/>
        <v>269.89319043244927</v>
      </c>
      <c r="L138" s="3">
        <f t="shared" si="26"/>
        <v>503821.12486172846</v>
      </c>
      <c r="M138" s="3">
        <f t="shared" si="23"/>
        <v>26.989319043244929</v>
      </c>
      <c r="N138" s="3">
        <f t="shared" si="27"/>
        <v>9.4612683973991807E-2</v>
      </c>
    </row>
    <row r="139" spans="5:14" x14ac:dyDescent="0.25">
      <c r="E139" s="3">
        <f t="shared" si="19"/>
        <v>7.1428571428571425E-2</v>
      </c>
      <c r="F139" s="10">
        <f t="shared" si="20"/>
        <v>5.7714768782421275E-7</v>
      </c>
      <c r="G139" s="3">
        <f t="shared" si="21"/>
        <v>4</v>
      </c>
      <c r="H139" s="10">
        <f t="shared" si="22"/>
        <v>7.3550258467098117E-2</v>
      </c>
      <c r="I139" s="3">
        <v>136</v>
      </c>
      <c r="J139" s="3">
        <f t="shared" si="24"/>
        <v>5658.100458233047</v>
      </c>
      <c r="K139" s="3">
        <f t="shared" si="25"/>
        <v>251.49659500780365</v>
      </c>
      <c r="L139" s="3">
        <f t="shared" si="26"/>
        <v>503840.40294675936</v>
      </c>
      <c r="M139" s="3">
        <f t="shared" si="23"/>
        <v>25.149659500780366</v>
      </c>
      <c r="N139" s="3">
        <f t="shared" si="27"/>
        <v>8.8148960624403125E-2</v>
      </c>
    </row>
    <row r="140" spans="5:14" x14ac:dyDescent="0.25">
      <c r="E140" s="3">
        <f t="shared" si="19"/>
        <v>7.1428571428571425E-2</v>
      </c>
      <c r="F140" s="10">
        <f t="shared" si="20"/>
        <v>5.7714768782421275E-7</v>
      </c>
      <c r="G140" s="3">
        <f t="shared" si="21"/>
        <v>4</v>
      </c>
      <c r="H140" s="10">
        <f t="shared" si="22"/>
        <v>7.3550258467098117E-2</v>
      </c>
      <c r="I140" s="3">
        <v>137</v>
      </c>
      <c r="J140" s="3">
        <f t="shared" si="24"/>
        <v>5657.2791811136203</v>
      </c>
      <c r="K140" s="3">
        <f t="shared" si="25"/>
        <v>234.3538296266733</v>
      </c>
      <c r="L140" s="3">
        <f t="shared" si="26"/>
        <v>503858.3669892599</v>
      </c>
      <c r="M140" s="3">
        <f t="shared" si="23"/>
        <v>23.435382962667333</v>
      </c>
      <c r="N140" s="3">
        <f t="shared" si="27"/>
        <v>8.2127711942666798E-2</v>
      </c>
    </row>
    <row r="141" spans="5:14" x14ac:dyDescent="0.25">
      <c r="E141" s="3">
        <f t="shared" si="19"/>
        <v>7.1428571428571425E-2</v>
      </c>
      <c r="F141" s="10">
        <f t="shared" si="20"/>
        <v>5.7714768782421275E-7</v>
      </c>
      <c r="G141" s="3">
        <f t="shared" si="21"/>
        <v>4</v>
      </c>
      <c r="H141" s="10">
        <f t="shared" si="22"/>
        <v>7.3550258467098117E-2</v>
      </c>
      <c r="I141" s="3">
        <v>138</v>
      </c>
      <c r="J141" s="3">
        <f t="shared" si="24"/>
        <v>5656.5139957994934</v>
      </c>
      <c r="K141" s="3">
        <f t="shared" si="25"/>
        <v>218.37945568175252</v>
      </c>
      <c r="L141" s="3">
        <f t="shared" si="26"/>
        <v>503875.10654851893</v>
      </c>
      <c r="M141" s="3">
        <f t="shared" si="23"/>
        <v>21.837945568175254</v>
      </c>
      <c r="N141" s="3">
        <f t="shared" si="27"/>
        <v>7.6518531412693852E-2</v>
      </c>
    </row>
    <row r="142" spans="5:14" x14ac:dyDescent="0.25">
      <c r="E142" s="3">
        <f t="shared" si="19"/>
        <v>7.1428571428571425E-2</v>
      </c>
      <c r="F142" s="10">
        <f t="shared" si="20"/>
        <v>5.7714768782421275E-7</v>
      </c>
      <c r="G142" s="3">
        <f t="shared" si="21"/>
        <v>4</v>
      </c>
      <c r="H142" s="10">
        <f t="shared" si="22"/>
        <v>7.3550258467098117E-2</v>
      </c>
      <c r="I142" s="3">
        <v>139</v>
      </c>
      <c r="J142" s="3">
        <f t="shared" si="24"/>
        <v>5655.8010646254952</v>
      </c>
      <c r="K142" s="3">
        <f t="shared" si="25"/>
        <v>203.49385430705365</v>
      </c>
      <c r="L142" s="3">
        <f t="shared" si="26"/>
        <v>503890.70508106763</v>
      </c>
      <c r="M142" s="3">
        <f t="shared" si="23"/>
        <v>20.349385430705368</v>
      </c>
      <c r="N142" s="3">
        <f t="shared" si="27"/>
        <v>7.1293117399818584E-2</v>
      </c>
    </row>
    <row r="143" spans="5:14" x14ac:dyDescent="0.25">
      <c r="E143" s="3">
        <f t="shared" si="19"/>
        <v>7.1428571428571425E-2</v>
      </c>
      <c r="F143" s="10">
        <f t="shared" si="20"/>
        <v>5.7714768782421275E-7</v>
      </c>
      <c r="G143" s="3">
        <f t="shared" si="21"/>
        <v>4</v>
      </c>
      <c r="H143" s="10">
        <f t="shared" si="22"/>
        <v>7.3550258467098117E-2</v>
      </c>
      <c r="I143" s="3">
        <v>140</v>
      </c>
      <c r="J143" s="3">
        <f t="shared" si="24"/>
        <v>5655.1368133712422</v>
      </c>
      <c r="K143" s="3">
        <f t="shared" si="25"/>
        <v>189.62283025366008</v>
      </c>
      <c r="L143" s="3">
        <f t="shared" si="26"/>
        <v>503905.24035637529</v>
      </c>
      <c r="M143" s="3">
        <f t="shared" si="23"/>
        <v>18.962283025366009</v>
      </c>
      <c r="N143" s="3">
        <f t="shared" si="27"/>
        <v>6.6425125425303128E-2</v>
      </c>
    </row>
    <row r="144" spans="5:14" x14ac:dyDescent="0.25">
      <c r="E144" s="3">
        <f t="shared" si="19"/>
        <v>7.1428571428571425E-2</v>
      </c>
      <c r="F144" s="10">
        <f t="shared" si="20"/>
        <v>5.7714768782421275E-7</v>
      </c>
      <c r="G144" s="3">
        <f t="shared" si="21"/>
        <v>4</v>
      </c>
      <c r="H144" s="10">
        <f t="shared" si="22"/>
        <v>7.3550258467098117E-2</v>
      </c>
      <c r="I144" s="3">
        <v>141</v>
      </c>
      <c r="J144" s="3">
        <f t="shared" si="24"/>
        <v>5654.5179130605211</v>
      </c>
      <c r="K144" s="3">
        <f t="shared" si="25"/>
        <v>176.69724268911955</v>
      </c>
      <c r="L144" s="3">
        <f t="shared" si="26"/>
        <v>503918.78484425053</v>
      </c>
      <c r="M144" s="3">
        <f t="shared" si="23"/>
        <v>17.669724268911956</v>
      </c>
      <c r="N144" s="3">
        <f t="shared" si="27"/>
        <v>6.1890031072107381E-2</v>
      </c>
    </row>
    <row r="145" spans="5:14" x14ac:dyDescent="0.25">
      <c r="E145" s="3">
        <f t="shared" si="19"/>
        <v>7.1428571428571425E-2</v>
      </c>
      <c r="F145" s="10">
        <f t="shared" si="20"/>
        <v>5.7714768782421275E-7</v>
      </c>
      <c r="G145" s="3">
        <f t="shared" si="21"/>
        <v>4</v>
      </c>
      <c r="H145" s="10">
        <f t="shared" si="22"/>
        <v>7.3550258467098117E-2</v>
      </c>
      <c r="I145" s="3">
        <v>142</v>
      </c>
      <c r="J145" s="3">
        <f t="shared" si="24"/>
        <v>5653.9412630333118</v>
      </c>
      <c r="K145" s="3">
        <f t="shared" si="25"/>
        <v>164.6526610956777</v>
      </c>
      <c r="L145" s="3">
        <f t="shared" si="26"/>
        <v>503931.4060758712</v>
      </c>
      <c r="M145" s="3">
        <f t="shared" si="23"/>
        <v>16.465266109567771</v>
      </c>
      <c r="N145" s="3">
        <f t="shared" si="27"/>
        <v>5.7665002720932536E-2</v>
      </c>
    </row>
    <row r="146" spans="5:14" x14ac:dyDescent="0.25">
      <c r="E146" s="3">
        <f t="shared" si="19"/>
        <v>7.1428571428571425E-2</v>
      </c>
      <c r="F146" s="10">
        <f t="shared" si="20"/>
        <v>5.7714768782421275E-7</v>
      </c>
      <c r="G146" s="3">
        <f t="shared" si="21"/>
        <v>4</v>
      </c>
      <c r="H146" s="10">
        <f t="shared" si="22"/>
        <v>7.3550258467098117E-2</v>
      </c>
      <c r="I146" s="3">
        <v>143</v>
      </c>
      <c r="J146" s="3">
        <f t="shared" si="24"/>
        <v>5653.4039751994642</v>
      </c>
      <c r="K146" s="3">
        <f t="shared" si="25"/>
        <v>153.42904456554874</v>
      </c>
      <c r="L146" s="3">
        <f t="shared" si="26"/>
        <v>503943.1669802352</v>
      </c>
      <c r="M146" s="3">
        <f t="shared" si="23"/>
        <v>15.342904456554875</v>
      </c>
      <c r="N146" s="3">
        <f t="shared" si="27"/>
        <v>5.3728783384758574E-2</v>
      </c>
    </row>
    <row r="147" spans="5:14" x14ac:dyDescent="0.25">
      <c r="E147" s="3">
        <f t="shared" si="19"/>
        <v>7.1428571428571425E-2</v>
      </c>
      <c r="F147" s="10">
        <f t="shared" si="20"/>
        <v>5.7714768782421275E-7</v>
      </c>
      <c r="G147" s="3">
        <f t="shared" si="21"/>
        <v>4</v>
      </c>
      <c r="H147" s="10">
        <f t="shared" si="22"/>
        <v>7.3550258467098117E-2</v>
      </c>
      <c r="I147" s="3">
        <v>144</v>
      </c>
      <c r="J147" s="3">
        <f t="shared" si="24"/>
        <v>5652.9033593898275</v>
      </c>
      <c r="K147" s="3">
        <f t="shared" si="25"/>
        <v>142.97044290621787</v>
      </c>
      <c r="L147" s="3">
        <f t="shared" si="26"/>
        <v>503954.12619770417</v>
      </c>
      <c r="M147" s="3">
        <f t="shared" si="23"/>
        <v>14.297044290621788</v>
      </c>
      <c r="N147" s="3">
        <f t="shared" si="27"/>
        <v>5.0061580963665621E-2</v>
      </c>
    </row>
    <row r="148" spans="5:14" x14ac:dyDescent="0.25">
      <c r="E148" s="3">
        <f t="shared" si="19"/>
        <v>7.1428571428571425E-2</v>
      </c>
      <c r="F148" s="10">
        <f t="shared" si="20"/>
        <v>5.7714768782421275E-7</v>
      </c>
      <c r="G148" s="3">
        <f t="shared" si="21"/>
        <v>4</v>
      </c>
      <c r="H148" s="10">
        <f t="shared" si="22"/>
        <v>7.3550258467098117E-2</v>
      </c>
      <c r="I148" s="3">
        <v>145</v>
      </c>
      <c r="J148" s="3">
        <f t="shared" si="24"/>
        <v>5652.4369097268409</v>
      </c>
      <c r="K148" s="3">
        <f t="shared" si="25"/>
        <v>133.22471807590293</v>
      </c>
      <c r="L148" s="3">
        <f t="shared" si="26"/>
        <v>503964.33837219747</v>
      </c>
      <c r="M148" s="3">
        <f t="shared" si="23"/>
        <v>13.322471807590293</v>
      </c>
      <c r="N148" s="3">
        <f t="shared" si="27"/>
        <v>4.6644966298663354E-2</v>
      </c>
    </row>
    <row r="149" spans="5:14" x14ac:dyDescent="0.25">
      <c r="E149" s="3">
        <f t="shared" si="19"/>
        <v>7.1428571428571425E-2</v>
      </c>
      <c r="F149" s="10">
        <f t="shared" si="20"/>
        <v>5.7714768782421275E-7</v>
      </c>
      <c r="G149" s="3">
        <f t="shared" si="21"/>
        <v>4</v>
      </c>
      <c r="H149" s="10">
        <f t="shared" si="22"/>
        <v>7.3550258467098117E-2</v>
      </c>
      <c r="I149" s="3">
        <v>146</v>
      </c>
      <c r="J149" s="3">
        <f t="shared" si="24"/>
        <v>5652.0022919423363</v>
      </c>
      <c r="K149" s="3">
        <f t="shared" si="25"/>
        <v>124.14328456927133</v>
      </c>
      <c r="L149" s="3">
        <f t="shared" si="26"/>
        <v>503973.85442348861</v>
      </c>
      <c r="M149" s="3">
        <f t="shared" si="23"/>
        <v>12.414328456927134</v>
      </c>
      <c r="N149" s="3">
        <f t="shared" si="27"/>
        <v>4.3461778450455318E-2</v>
      </c>
    </row>
    <row r="150" spans="5:14" x14ac:dyDescent="0.25">
      <c r="E150" s="3">
        <f t="shared" si="19"/>
        <v>7.1428571428571425E-2</v>
      </c>
      <c r="F150" s="10">
        <f t="shared" si="20"/>
        <v>5.7714768782421275E-7</v>
      </c>
      <c r="G150" s="3">
        <f t="shared" si="21"/>
        <v>4</v>
      </c>
      <c r="H150" s="10">
        <f t="shared" si="22"/>
        <v>7.3550258467098117E-2</v>
      </c>
      <c r="I150" s="3">
        <v>147</v>
      </c>
      <c r="J150" s="3">
        <f t="shared" si="24"/>
        <v>5651.59733157559</v>
      </c>
      <c r="K150" s="3">
        <f t="shared" si="25"/>
        <v>115.68086746678389</v>
      </c>
      <c r="L150" s="3">
        <f t="shared" si="26"/>
        <v>503982.72180095786</v>
      </c>
      <c r="M150" s="3">
        <f t="shared" si="23"/>
        <v>11.568086746678389</v>
      </c>
      <c r="N150" s="3">
        <f t="shared" si="27"/>
        <v>4.0496036674630892E-2</v>
      </c>
    </row>
    <row r="151" spans="5:14" x14ac:dyDescent="0.25">
      <c r="E151" s="3">
        <f t="shared" si="19"/>
        <v>7.1428571428571425E-2</v>
      </c>
      <c r="F151" s="10">
        <f t="shared" si="20"/>
        <v>5.7714768782421275E-7</v>
      </c>
      <c r="G151" s="3">
        <f t="shared" si="21"/>
        <v>4</v>
      </c>
      <c r="H151" s="10">
        <f t="shared" si="22"/>
        <v>7.3550258467098117E-2</v>
      </c>
      <c r="I151" s="3">
        <v>148</v>
      </c>
      <c r="J151" s="3">
        <f t="shared" si="24"/>
        <v>5651.2200029895457</v>
      </c>
      <c r="K151" s="3">
        <f t="shared" si="25"/>
        <v>107.79527694805805</v>
      </c>
      <c r="L151" s="3">
        <f t="shared" si="26"/>
        <v>503990.98472006264</v>
      </c>
      <c r="M151" s="3">
        <f t="shared" si="23"/>
        <v>10.779527694805806</v>
      </c>
      <c r="N151" s="3">
        <f t="shared" si="27"/>
        <v>3.7732858604431388E-2</v>
      </c>
    </row>
    <row r="152" spans="5:14" x14ac:dyDescent="0.25">
      <c r="E152" s="3">
        <f t="shared" si="19"/>
        <v>7.1428571428571425E-2</v>
      </c>
      <c r="F152" s="10">
        <f t="shared" si="20"/>
        <v>5.7714768782421275E-7</v>
      </c>
      <c r="G152" s="3">
        <f t="shared" si="21"/>
        <v>4</v>
      </c>
      <c r="H152" s="10">
        <f t="shared" si="22"/>
        <v>7.3550258467098117E-2</v>
      </c>
      <c r="I152" s="3">
        <v>149</v>
      </c>
      <c r="J152" s="3">
        <f t="shared" si="24"/>
        <v>5650.8684191476332</v>
      </c>
      <c r="K152" s="3">
        <f t="shared" si="25"/>
        <v>100.44719815082327</v>
      </c>
      <c r="L152" s="3">
        <f t="shared" si="26"/>
        <v>503998.68438270176</v>
      </c>
      <c r="M152" s="3">
        <f t="shared" si="23"/>
        <v>10.044719815082328</v>
      </c>
      <c r="N152" s="3">
        <f t="shared" si="27"/>
        <v>3.5158384191254298E-2</v>
      </c>
    </row>
    <row r="153" spans="5:14" x14ac:dyDescent="0.25">
      <c r="E153" s="3">
        <f t="shared" si="19"/>
        <v>7.1428571428571425E-2</v>
      </c>
      <c r="F153" s="10">
        <f t="shared" si="20"/>
        <v>5.7714768782421275E-7</v>
      </c>
      <c r="G153" s="3">
        <f t="shared" si="21"/>
        <v>4</v>
      </c>
      <c r="H153" s="10">
        <f t="shared" si="22"/>
        <v>7.3550258467098117E-2</v>
      </c>
      <c r="I153" s="3">
        <v>150</v>
      </c>
      <c r="J153" s="3">
        <f t="shared" si="24"/>
        <v>5650.5408220977743</v>
      </c>
      <c r="K153" s="3">
        <f t="shared" si="25"/>
        <v>93.599995332766682</v>
      </c>
      <c r="L153" s="3">
        <f t="shared" si="26"/>
        <v>504005.85918256966</v>
      </c>
      <c r="M153" s="3">
        <f t="shared" si="23"/>
        <v>9.3599995332766692</v>
      </c>
      <c r="N153" s="3">
        <f t="shared" si="27"/>
        <v>3.2759704985892313E-2</v>
      </c>
    </row>
    <row r="154" spans="5:14" x14ac:dyDescent="0.25">
      <c r="E154" s="3">
        <f t="shared" si="19"/>
        <v>7.1428571428571425E-2</v>
      </c>
      <c r="F154" s="10">
        <f t="shared" si="20"/>
        <v>5.7714768782421275E-7</v>
      </c>
      <c r="G154" s="3">
        <f t="shared" si="21"/>
        <v>4</v>
      </c>
      <c r="H154" s="10">
        <f t="shared" si="22"/>
        <v>7.3550258467098117E-2</v>
      </c>
      <c r="I154" s="3">
        <v>151</v>
      </c>
      <c r="J154" s="3">
        <f t="shared" si="24"/>
        <v>5650.2355741140027</v>
      </c>
      <c r="K154" s="3">
        <f t="shared" si="25"/>
        <v>87.219529364197697</v>
      </c>
      <c r="L154" s="3">
        <f t="shared" si="26"/>
        <v>504012.54489652201</v>
      </c>
      <c r="M154" s="3">
        <f t="shared" si="23"/>
        <v>8.7219529364197701</v>
      </c>
      <c r="N154" s="3">
        <f t="shared" si="27"/>
        <v>3.0524798377155094E-2</v>
      </c>
    </row>
    <row r="155" spans="5:14" x14ac:dyDescent="0.25">
      <c r="E155" s="3">
        <f t="shared" si="19"/>
        <v>7.1428571428571425E-2</v>
      </c>
      <c r="F155" s="10">
        <f t="shared" si="20"/>
        <v>5.7714768782421275E-7</v>
      </c>
      <c r="G155" s="3">
        <f t="shared" si="21"/>
        <v>4</v>
      </c>
      <c r="H155" s="10">
        <f t="shared" si="22"/>
        <v>7.3550258467098117E-2</v>
      </c>
      <c r="I155" s="3">
        <v>152</v>
      </c>
      <c r="J155" s="3">
        <f t="shared" si="24"/>
        <v>5649.9511494497065</v>
      </c>
      <c r="K155" s="3">
        <f t="shared" si="25"/>
        <v>81.273987645336959</v>
      </c>
      <c r="L155" s="3">
        <f t="shared" si="26"/>
        <v>504018.77486290515</v>
      </c>
      <c r="M155" s="3">
        <f t="shared" si="23"/>
        <v>8.1273987645336963</v>
      </c>
      <c r="N155" s="3">
        <f t="shared" si="27"/>
        <v>2.8442466429623892E-2</v>
      </c>
    </row>
    <row r="156" spans="5:14" x14ac:dyDescent="0.25">
      <c r="E156" s="3">
        <f t="shared" si="19"/>
        <v>7.1428571428571425E-2</v>
      </c>
      <c r="F156" s="10">
        <f t="shared" si="20"/>
        <v>5.7714768782421275E-7</v>
      </c>
      <c r="G156" s="3">
        <f t="shared" si="21"/>
        <v>4</v>
      </c>
      <c r="H156" s="10">
        <f t="shared" si="22"/>
        <v>7.3550258467098117E-2</v>
      </c>
      <c r="I156" s="3">
        <v>153</v>
      </c>
      <c r="J156" s="3">
        <f t="shared" si="24"/>
        <v>5649.6861266597625</v>
      </c>
      <c r="K156" s="3">
        <f t="shared" si="25"/>
        <v>75.733725603470958</v>
      </c>
      <c r="L156" s="3">
        <f t="shared" si="26"/>
        <v>504024.58014773694</v>
      </c>
      <c r="M156" s="3">
        <f t="shared" si="23"/>
        <v>7.5733725603470958</v>
      </c>
      <c r="N156" s="3">
        <f t="shared" si="27"/>
        <v>2.6502278994394148E-2</v>
      </c>
    </row>
    <row r="157" spans="5:14" x14ac:dyDescent="0.25">
      <c r="E157" s="3">
        <f t="shared" si="19"/>
        <v>7.1428571428571425E-2</v>
      </c>
      <c r="F157" s="10">
        <f t="shared" si="20"/>
        <v>5.7714768782421275E-7</v>
      </c>
      <c r="G157" s="3">
        <f t="shared" si="21"/>
        <v>4</v>
      </c>
      <c r="H157" s="10">
        <f t="shared" si="22"/>
        <v>7.3550258467098117E-2</v>
      </c>
      <c r="I157" s="3">
        <v>154</v>
      </c>
      <c r="J157" s="3">
        <f t="shared" si="24"/>
        <v>5649.4391814519067</v>
      </c>
      <c r="K157" s="3">
        <f t="shared" si="25"/>
        <v>70.571118982507144</v>
      </c>
      <c r="L157" s="3">
        <f t="shared" si="26"/>
        <v>504029.98969956575</v>
      </c>
      <c r="M157" s="3">
        <f t="shared" si="23"/>
        <v>7.0571118982507146</v>
      </c>
      <c r="N157" s="3">
        <f t="shared" si="27"/>
        <v>2.4694520785578791E-2</v>
      </c>
    </row>
    <row r="158" spans="5:14" x14ac:dyDescent="0.25">
      <c r="E158" s="3">
        <f t="shared" si="19"/>
        <v>7.1428571428571425E-2</v>
      </c>
      <c r="F158" s="10">
        <f t="shared" si="20"/>
        <v>5.7714768782421275E-7</v>
      </c>
      <c r="G158" s="3">
        <f t="shared" si="21"/>
        <v>4</v>
      </c>
      <c r="H158" s="10">
        <f t="shared" si="22"/>
        <v>7.3550258467098117E-2</v>
      </c>
      <c r="I158" s="3">
        <v>155</v>
      </c>
      <c r="J158" s="3">
        <f t="shared" si="24"/>
        <v>5649.2090800304868</v>
      </c>
      <c r="K158" s="3">
        <f t="shared" si="25"/>
        <v>65.760426190890684</v>
      </c>
      <c r="L158" s="3">
        <f t="shared" si="26"/>
        <v>504035.03049377876</v>
      </c>
      <c r="M158" s="3">
        <f t="shared" si="23"/>
        <v>6.5760426190890691</v>
      </c>
      <c r="N158" s="3">
        <f t="shared" si="27"/>
        <v>2.301014214199313E-2</v>
      </c>
    </row>
    <row r="159" spans="5:14" x14ac:dyDescent="0.25">
      <c r="E159" s="3">
        <f t="shared" si="19"/>
        <v>7.1428571428571425E-2</v>
      </c>
      <c r="F159" s="10">
        <f t="shared" si="20"/>
        <v>5.7714768782421275E-7</v>
      </c>
      <c r="G159" s="3">
        <f t="shared" si="21"/>
        <v>4</v>
      </c>
      <c r="H159" s="10">
        <f t="shared" si="22"/>
        <v>7.3550258467098117E-2</v>
      </c>
      <c r="I159" s="3">
        <v>156</v>
      </c>
      <c r="J159" s="3">
        <f t="shared" si="24"/>
        <v>5648.9946728983659</v>
      </c>
      <c r="K159" s="3">
        <f t="shared" si="25"/>
        <v>61.277660023661944</v>
      </c>
      <c r="L159" s="3">
        <f t="shared" si="26"/>
        <v>504039.72766707808</v>
      </c>
      <c r="M159" s="3">
        <f t="shared" si="23"/>
        <v>6.1277660023661946</v>
      </c>
      <c r="N159" s="3">
        <f t="shared" si="27"/>
        <v>2.1440713212086848E-2</v>
      </c>
    </row>
    <row r="160" spans="5:14" x14ac:dyDescent="0.25">
      <c r="E160" s="3">
        <f t="shared" si="19"/>
        <v>7.1428571428571425E-2</v>
      </c>
      <c r="F160" s="10">
        <f t="shared" si="20"/>
        <v>5.7714768782421275E-7</v>
      </c>
      <c r="G160" s="3">
        <f t="shared" si="21"/>
        <v>4</v>
      </c>
      <c r="H160" s="10">
        <f t="shared" si="22"/>
        <v>7.3550258467098117E-2</v>
      </c>
      <c r="I160" s="3">
        <v>157</v>
      </c>
      <c r="J160" s="3">
        <f t="shared" si="24"/>
        <v>5648.7948890851667</v>
      </c>
      <c r="K160" s="3">
        <f t="shared" si="25"/>
        <v>57.100468120884962</v>
      </c>
      <c r="L160" s="3">
        <f t="shared" si="26"/>
        <v>504044.10464279406</v>
      </c>
      <c r="M160" s="3">
        <f t="shared" si="23"/>
        <v>5.7100468120884962</v>
      </c>
      <c r="N160" s="3">
        <f t="shared" si="27"/>
        <v>1.9978381319924667E-2</v>
      </c>
    </row>
    <row r="161" spans="5:14" x14ac:dyDescent="0.25">
      <c r="E161" s="3">
        <f t="shared" si="19"/>
        <v>7.1428571428571425E-2</v>
      </c>
      <c r="F161" s="10">
        <f t="shared" si="20"/>
        <v>5.7714768782421275E-7</v>
      </c>
      <c r="G161" s="3">
        <f t="shared" si="21"/>
        <v>4</v>
      </c>
      <c r="H161" s="10">
        <f t="shared" si="22"/>
        <v>7.3550258467098117E-2</v>
      </c>
      <c r="I161" s="3">
        <v>158</v>
      </c>
      <c r="J161" s="3">
        <f t="shared" si="24"/>
        <v>5648.6087307722873</v>
      </c>
      <c r="K161" s="3">
        <f t="shared" si="25"/>
        <v>53.20802156798694</v>
      </c>
      <c r="L161" s="3">
        <f t="shared" si="26"/>
        <v>504048.18324765982</v>
      </c>
      <c r="M161" s="3">
        <f t="shared" si="23"/>
        <v>5.3208021567986945</v>
      </c>
      <c r="N161" s="3">
        <f t="shared" si="27"/>
        <v>1.861583128793427E-2</v>
      </c>
    </row>
    <row r="162" spans="5:14" x14ac:dyDescent="0.25">
      <c r="E162" s="3">
        <f t="shared" si="19"/>
        <v>7.1428571428571425E-2</v>
      </c>
      <c r="F162" s="10">
        <f t="shared" si="20"/>
        <v>5.7714768782421275E-7</v>
      </c>
      <c r="G162" s="3">
        <f t="shared" si="21"/>
        <v>4</v>
      </c>
      <c r="H162" s="10">
        <f t="shared" si="22"/>
        <v>7.3550258467098117E-2</v>
      </c>
      <c r="I162" s="3">
        <v>159</v>
      </c>
      <c r="J162" s="3">
        <f t="shared" si="24"/>
        <v>5648.4352682872041</v>
      </c>
      <c r="K162" s="3">
        <f t="shared" si="25"/>
        <v>49.580911083928449</v>
      </c>
      <c r="L162" s="3">
        <f t="shared" si="26"/>
        <v>504051.98382062896</v>
      </c>
      <c r="M162" s="3">
        <f t="shared" si="23"/>
        <v>4.9580911083928454</v>
      </c>
      <c r="N162" s="3">
        <f t="shared" si="27"/>
        <v>1.7346248508329155E-2</v>
      </c>
    </row>
    <row r="163" spans="5:14" x14ac:dyDescent="0.25">
      <c r="E163" s="3">
        <f t="shared" si="19"/>
        <v>7.1428571428571425E-2</v>
      </c>
      <c r="F163" s="10">
        <f t="shared" si="20"/>
        <v>5.7714768782421275E-7</v>
      </c>
      <c r="G163" s="3">
        <f t="shared" si="21"/>
        <v>4</v>
      </c>
      <c r="H163" s="10">
        <f t="shared" si="22"/>
        <v>7.3550258467098117E-2</v>
      </c>
      <c r="I163" s="3">
        <v>160</v>
      </c>
      <c r="J163" s="3">
        <f t="shared" si="24"/>
        <v>5648.273635441511</v>
      </c>
      <c r="K163" s="3">
        <f t="shared" si="25"/>
        <v>46.201050280769806</v>
      </c>
      <c r="L163" s="3">
        <f t="shared" si="26"/>
        <v>504055.52531427779</v>
      </c>
      <c r="M163" s="3">
        <f t="shared" si="23"/>
        <v>4.6201050280769804</v>
      </c>
      <c r="N163" s="3">
        <f t="shared" si="27"/>
        <v>1.616328456930205E-2</v>
      </c>
    </row>
    <row r="164" spans="5:14" x14ac:dyDescent="0.25">
      <c r="E164" s="3">
        <f t="shared" si="19"/>
        <v>7.1428571428571425E-2</v>
      </c>
      <c r="F164" s="10">
        <f t="shared" si="20"/>
        <v>5.7714768782421275E-7</v>
      </c>
      <c r="G164" s="3">
        <f t="shared" si="21"/>
        <v>4</v>
      </c>
      <c r="H164" s="10">
        <f t="shared" si="22"/>
        <v>7.3550258467098117E-2</v>
      </c>
      <c r="I164" s="3">
        <v>161</v>
      </c>
      <c r="J164" s="3">
        <f t="shared" si="24"/>
        <v>5648.1230251889301</v>
      </c>
      <c r="K164" s="3">
        <f t="shared" si="25"/>
        <v>43.05158551329545</v>
      </c>
      <c r="L164" s="3">
        <f t="shared" si="26"/>
        <v>504058.82538929785</v>
      </c>
      <c r="M164" s="3">
        <f t="shared" si="23"/>
        <v>4.3051585513295452</v>
      </c>
      <c r="N164" s="3">
        <f t="shared" si="27"/>
        <v>1.5061025258091831E-2</v>
      </c>
    </row>
    <row r="165" spans="5:14" x14ac:dyDescent="0.25">
      <c r="E165" s="3">
        <f t="shared" si="19"/>
        <v>7.1428571428571425E-2</v>
      </c>
      <c r="F165" s="10">
        <f t="shared" si="20"/>
        <v>5.7714768782421275E-7</v>
      </c>
      <c r="G165" s="3">
        <f t="shared" si="21"/>
        <v>4</v>
      </c>
      <c r="H165" s="10">
        <f t="shared" si="22"/>
        <v>7.3550258467098117E-2</v>
      </c>
      <c r="I165" s="3">
        <v>162</v>
      </c>
      <c r="J165" s="3">
        <f t="shared" si="24"/>
        <v>5647.9826855811998</v>
      </c>
      <c r="K165" s="3">
        <f t="shared" si="25"/>
        <v>40.116811870076042</v>
      </c>
      <c r="L165" s="3">
        <f t="shared" si="26"/>
        <v>504061.90050254879</v>
      </c>
      <c r="M165" s="3">
        <f t="shared" si="23"/>
        <v>4.0116811870076043</v>
      </c>
      <c r="N165" s="3">
        <f t="shared" si="27"/>
        <v>1.4033960773031141E-2</v>
      </c>
    </row>
    <row r="166" spans="5:14" x14ac:dyDescent="0.25">
      <c r="E166" s="3">
        <f t="shared" si="19"/>
        <v>7.1428571428571425E-2</v>
      </c>
      <c r="F166" s="10">
        <f t="shared" si="20"/>
        <v>5.7714768782421275E-7</v>
      </c>
      <c r="G166" s="3">
        <f t="shared" si="21"/>
        <v>4</v>
      </c>
      <c r="H166" s="10">
        <f t="shared" si="22"/>
        <v>7.3550258467098117E-2</v>
      </c>
      <c r="I166" s="3">
        <v>163</v>
      </c>
      <c r="J166" s="3">
        <f t="shared" si="24"/>
        <v>5647.8519160012793</v>
      </c>
      <c r="K166" s="3">
        <f t="shared" si="25"/>
        <v>37.382094887848325</v>
      </c>
      <c r="L166" s="3">
        <f t="shared" si="26"/>
        <v>504064.76598911092</v>
      </c>
      <c r="M166" s="3">
        <f t="shared" si="23"/>
        <v>3.7382094887848325</v>
      </c>
      <c r="N166" s="3">
        <f t="shared" si="27"/>
        <v>1.3076957992052485E-2</v>
      </c>
    </row>
    <row r="167" spans="5:14" x14ac:dyDescent="0.25">
      <c r="E167" s="3">
        <f t="shared" si="19"/>
        <v>7.1428571428571425E-2</v>
      </c>
      <c r="F167" s="10">
        <f t="shared" si="20"/>
        <v>5.7714768782421275E-7</v>
      </c>
      <c r="G167" s="3">
        <f t="shared" si="21"/>
        <v>4</v>
      </c>
      <c r="H167" s="10">
        <f t="shared" si="22"/>
        <v>7.3550258467098117E-2</v>
      </c>
      <c r="I167" s="3">
        <v>164</v>
      </c>
      <c r="J167" s="3">
        <f t="shared" si="24"/>
        <v>5647.730063654757</v>
      </c>
      <c r="K167" s="3">
        <f t="shared" si="25"/>
        <v>34.833797599524608</v>
      </c>
      <c r="L167" s="3">
        <f t="shared" si="26"/>
        <v>504067.43613874575</v>
      </c>
      <c r="M167" s="3">
        <f t="shared" si="23"/>
        <v>3.4833797599524612</v>
      </c>
      <c r="N167" s="3">
        <f t="shared" si="27"/>
        <v>1.2185234652224609E-2</v>
      </c>
    </row>
    <row r="168" spans="5:14" x14ac:dyDescent="0.25">
      <c r="E168" s="3">
        <f t="shared" si="19"/>
        <v>7.1428571428571425E-2</v>
      </c>
      <c r="F168" s="10">
        <f t="shared" si="20"/>
        <v>5.7714768782421275E-7</v>
      </c>
      <c r="G168" s="3">
        <f t="shared" si="21"/>
        <v>4</v>
      </c>
      <c r="H168" s="10">
        <f t="shared" si="22"/>
        <v>7.3550258467098117E-2</v>
      </c>
      <c r="I168" s="3">
        <v>165</v>
      </c>
      <c r="J168" s="3">
        <f t="shared" si="24"/>
        <v>5647.616520301669</v>
      </c>
      <c r="K168" s="3">
        <f t="shared" si="25"/>
        <v>32.459212552646726</v>
      </c>
      <c r="L168" s="3">
        <f t="shared" si="26"/>
        <v>504069.92426714569</v>
      </c>
      <c r="M168" s="3">
        <f t="shared" si="23"/>
        <v>3.2459212552646726</v>
      </c>
      <c r="N168" s="3">
        <f t="shared" si="27"/>
        <v>1.1354335308806186E-2</v>
      </c>
    </row>
    <row r="169" spans="5:14" x14ac:dyDescent="0.25">
      <c r="E169" s="3">
        <f t="shared" si="19"/>
        <v>7.1428571428571425E-2</v>
      </c>
      <c r="F169" s="10">
        <f t="shared" si="20"/>
        <v>5.7714768782421275E-7</v>
      </c>
      <c r="G169" s="3">
        <f t="shared" si="21"/>
        <v>4</v>
      </c>
      <c r="H169" s="10">
        <f t="shared" si="22"/>
        <v>7.3550258467098117E-2</v>
      </c>
      <c r="I169" s="3">
        <v>166</v>
      </c>
      <c r="J169" s="3">
        <f t="shared" si="24"/>
        <v>5647.5107192121795</v>
      </c>
      <c r="K169" s="3">
        <f t="shared" si="25"/>
        <v>30.246498459803892</v>
      </c>
      <c r="L169" s="3">
        <f t="shared" si="26"/>
        <v>504072.24278232804</v>
      </c>
      <c r="M169" s="3">
        <f t="shared" si="23"/>
        <v>3.0246498459803894</v>
      </c>
      <c r="N169" s="3">
        <f t="shared" si="27"/>
        <v>1.0580108948943234E-2</v>
      </c>
    </row>
    <row r="170" spans="5:14" x14ac:dyDescent="0.25">
      <c r="E170" s="3">
        <f t="shared" si="19"/>
        <v>7.1428571428571425E-2</v>
      </c>
      <c r="F170" s="10">
        <f t="shared" si="20"/>
        <v>5.7714768782421275E-7</v>
      </c>
      <c r="G170" s="3">
        <f t="shared" si="21"/>
        <v>4</v>
      </c>
      <c r="H170" s="10">
        <f t="shared" si="22"/>
        <v>7.3550258467098117E-2</v>
      </c>
      <c r="I170" s="3">
        <v>167</v>
      </c>
      <c r="J170" s="3">
        <f t="shared" si="24"/>
        <v>5647.4121323307218</v>
      </c>
      <c r="K170" s="3">
        <f t="shared" si="25"/>
        <v>28.184621165561349</v>
      </c>
      <c r="L170" s="3">
        <f t="shared" si="26"/>
        <v>504074.40324650373</v>
      </c>
      <c r="M170" s="3">
        <f t="shared" si="23"/>
        <v>2.8184621165561352</v>
      </c>
      <c r="N170" s="3">
        <f t="shared" si="27"/>
        <v>9.8586881457777067E-3</v>
      </c>
    </row>
    <row r="171" spans="5:14" x14ac:dyDescent="0.25">
      <c r="E171" s="3">
        <f t="shared" si="19"/>
        <v>7.1428571428571425E-2</v>
      </c>
      <c r="F171" s="10">
        <f t="shared" si="20"/>
        <v>5.7714768782421275E-7</v>
      </c>
      <c r="G171" s="3">
        <f t="shared" si="21"/>
        <v>4</v>
      </c>
      <c r="H171" s="10">
        <f t="shared" si="22"/>
        <v>7.3550258467098117E-2</v>
      </c>
      <c r="I171" s="3">
        <v>168</v>
      </c>
      <c r="J171" s="3">
        <f t="shared" si="24"/>
        <v>5647.3202676342607</v>
      </c>
      <c r="K171" s="3">
        <f t="shared" si="25"/>
        <v>26.263298635910601</v>
      </c>
      <c r="L171" s="3">
        <f t="shared" si="26"/>
        <v>504076.41643372981</v>
      </c>
      <c r="M171" s="3">
        <f t="shared" si="23"/>
        <v>2.6263298635910601</v>
      </c>
      <c r="N171" s="3">
        <f t="shared" si="27"/>
        <v>9.1864696461016141E-3</v>
      </c>
    </row>
    <row r="172" spans="5:14" x14ac:dyDescent="0.25">
      <c r="E172" s="3">
        <f t="shared" si="19"/>
        <v>7.1428571428571425E-2</v>
      </c>
      <c r="F172" s="10">
        <f t="shared" si="20"/>
        <v>5.7714768782421275E-7</v>
      </c>
      <c r="G172" s="3">
        <f t="shared" si="21"/>
        <v>4</v>
      </c>
      <c r="H172" s="10">
        <f t="shared" si="22"/>
        <v>7.3550258467098117E-2</v>
      </c>
      <c r="I172" s="3">
        <v>169</v>
      </c>
      <c r="J172" s="3">
        <f t="shared" si="24"/>
        <v>5647.2346666713484</v>
      </c>
      <c r="K172" s="3">
        <f t="shared" si="25"/>
        <v>24.472949696258016</v>
      </c>
      <c r="L172" s="3">
        <f t="shared" si="26"/>
        <v>504078.29238363239</v>
      </c>
      <c r="M172" s="3">
        <f t="shared" si="23"/>
        <v>2.4472949696258017</v>
      </c>
      <c r="N172" s="3">
        <f t="shared" si="27"/>
        <v>8.560096291239461E-3</v>
      </c>
    </row>
    <row r="173" spans="5:14" x14ac:dyDescent="0.25">
      <c r="E173" s="3">
        <f t="shared" si="19"/>
        <v>7.1428571428571425E-2</v>
      </c>
      <c r="F173" s="10">
        <f t="shared" si="20"/>
        <v>5.7714768782421275E-7</v>
      </c>
      <c r="G173" s="3">
        <f t="shared" si="21"/>
        <v>4</v>
      </c>
      <c r="H173" s="10">
        <f t="shared" si="22"/>
        <v>7.3550258467098117E-2</v>
      </c>
      <c r="I173" s="3">
        <v>170</v>
      </c>
      <c r="J173" s="3">
        <f t="shared" si="24"/>
        <v>5647.1549022695435</v>
      </c>
      <c r="K173" s="3">
        <f t="shared" si="25"/>
        <v>22.804646262615506</v>
      </c>
      <c r="L173" s="3">
        <f t="shared" si="26"/>
        <v>504080.04045146785</v>
      </c>
      <c r="M173" s="3">
        <f t="shared" si="23"/>
        <v>2.2804646262615509</v>
      </c>
      <c r="N173" s="3">
        <f t="shared" si="27"/>
        <v>7.9764401804823144E-3</v>
      </c>
    </row>
    <row r="174" spans="5:14" x14ac:dyDescent="0.25">
      <c r="E174" s="3">
        <f t="shared" si="19"/>
        <v>7.1428571428571425E-2</v>
      </c>
      <c r="F174" s="10">
        <f t="shared" si="20"/>
        <v>5.7714768782421275E-7</v>
      </c>
      <c r="G174" s="3">
        <f t="shared" si="21"/>
        <v>4</v>
      </c>
      <c r="H174" s="10">
        <f t="shared" si="22"/>
        <v>7.3550258467098117E-2</v>
      </c>
      <c r="I174" s="3">
        <v>171</v>
      </c>
      <c r="J174" s="3">
        <f t="shared" si="24"/>
        <v>5647.0805763996495</v>
      </c>
      <c r="K174" s="3">
        <f t="shared" si="25"/>
        <v>21.250068828036628</v>
      </c>
      <c r="L174" s="3">
        <f t="shared" si="26"/>
        <v>504081.66935477231</v>
      </c>
      <c r="M174" s="3">
        <f t="shared" si="23"/>
        <v>2.125006882803663</v>
      </c>
      <c r="N174" s="3">
        <f t="shared" si="27"/>
        <v>7.4325869893982601E-3</v>
      </c>
    </row>
    <row r="175" spans="5:14" x14ac:dyDescent="0.25">
      <c r="E175" s="3">
        <f t="shared" si="19"/>
        <v>7.1428571428571425E-2</v>
      </c>
      <c r="F175" s="10">
        <f t="shared" si="20"/>
        <v>5.7714768782421275E-7</v>
      </c>
      <c r="G175" s="3">
        <f t="shared" si="21"/>
        <v>4</v>
      </c>
      <c r="H175" s="10">
        <f t="shared" si="22"/>
        <v>7.3550258467098117E-2</v>
      </c>
      <c r="I175" s="3">
        <v>172</v>
      </c>
      <c r="J175" s="3">
        <f t="shared" si="24"/>
        <v>5647.0113181860006</v>
      </c>
      <c r="K175" s="3">
        <f t="shared" si="25"/>
        <v>19.801464982540011</v>
      </c>
      <c r="L175" s="3">
        <f t="shared" si="26"/>
        <v>504083.18721683143</v>
      </c>
      <c r="M175" s="3">
        <f t="shared" si="23"/>
        <v>1.9801464982540011</v>
      </c>
      <c r="N175" s="3">
        <f t="shared" si="27"/>
        <v>6.9258213648936365E-3</v>
      </c>
    </row>
    <row r="176" spans="5:14" x14ac:dyDescent="0.25">
      <c r="E176" s="3">
        <f t="shared" si="19"/>
        <v>7.1428571428571425E-2</v>
      </c>
      <c r="F176" s="10">
        <f t="shared" si="20"/>
        <v>5.7714768782421275E-7</v>
      </c>
      <c r="G176" s="3">
        <f t="shared" si="21"/>
        <v>4</v>
      </c>
      <c r="H176" s="10">
        <f t="shared" si="22"/>
        <v>7.3550258467098117E-2</v>
      </c>
      <c r="I176" s="3">
        <v>173</v>
      </c>
      <c r="J176" s="3">
        <f t="shared" si="24"/>
        <v>5646.9467820527861</v>
      </c>
      <c r="K176" s="3">
        <f t="shared" si="25"/>
        <v>18.451610759859179</v>
      </c>
      <c r="L176" s="3">
        <f t="shared" si="26"/>
        <v>504084.6016071873</v>
      </c>
      <c r="M176" s="3">
        <f t="shared" si="23"/>
        <v>1.8451610759859181</v>
      </c>
      <c r="N176" s="3">
        <f t="shared" si="27"/>
        <v>6.4536133214460282E-3</v>
      </c>
    </row>
    <row r="177" spans="5:14" x14ac:dyDescent="0.25">
      <c r="E177" s="3">
        <f t="shared" si="19"/>
        <v>7.1428571428571425E-2</v>
      </c>
      <c r="F177" s="10">
        <f t="shared" si="20"/>
        <v>5.7714768782421275E-7</v>
      </c>
      <c r="G177" s="3">
        <f t="shared" si="21"/>
        <v>4</v>
      </c>
      <c r="H177" s="10">
        <f t="shared" si="22"/>
        <v>7.3550258467098117E-2</v>
      </c>
      <c r="I177" s="3">
        <v>174</v>
      </c>
      <c r="J177" s="3">
        <f t="shared" si="24"/>
        <v>5646.8866459970841</v>
      </c>
      <c r="K177" s="3">
        <f t="shared" si="25"/>
        <v>17.193774618428566</v>
      </c>
      <c r="L177" s="3">
        <f t="shared" si="26"/>
        <v>504085.91957938444</v>
      </c>
      <c r="M177" s="3">
        <f t="shared" si="23"/>
        <v>1.7193774618428568</v>
      </c>
      <c r="N177" s="3">
        <f t="shared" si="27"/>
        <v>6.0136055702059822E-3</v>
      </c>
    </row>
    <row r="178" spans="5:14" x14ac:dyDescent="0.25">
      <c r="E178" s="3">
        <f t="shared" si="19"/>
        <v>7.1428571428571425E-2</v>
      </c>
      <c r="F178" s="10">
        <f t="shared" si="20"/>
        <v>5.7714768782421275E-7</v>
      </c>
      <c r="G178" s="3">
        <f t="shared" si="21"/>
        <v>4</v>
      </c>
      <c r="H178" s="10">
        <f t="shared" si="22"/>
        <v>7.3550258467098117E-2</v>
      </c>
      <c r="I178" s="3">
        <v>175</v>
      </c>
      <c r="J178" s="3">
        <f t="shared" si="24"/>
        <v>5646.8306099799238</v>
      </c>
      <c r="K178" s="3">
        <f t="shared" si="25"/>
        <v>16.02168387712933</v>
      </c>
      <c r="L178" s="3">
        <f t="shared" si="26"/>
        <v>504087.14770614292</v>
      </c>
      <c r="M178" s="3">
        <f t="shared" si="23"/>
        <v>1.6021683877129331</v>
      </c>
      <c r="N178" s="3">
        <f t="shared" si="27"/>
        <v>5.6036017160295166E-3</v>
      </c>
    </row>
    <row r="179" spans="5:14" x14ac:dyDescent="0.25">
      <c r="E179" s="3">
        <f t="shared" si="19"/>
        <v>7.1428571428571425E-2</v>
      </c>
      <c r="F179" s="10">
        <f t="shared" si="20"/>
        <v>5.7714768782421275E-7</v>
      </c>
      <c r="G179" s="3">
        <f t="shared" si="21"/>
        <v>4</v>
      </c>
      <c r="H179" s="10">
        <f t="shared" si="22"/>
        <v>7.3550258467098117E-2</v>
      </c>
      <c r="I179" s="3">
        <v>176</v>
      </c>
      <c r="J179" s="3">
        <f t="shared" si="24"/>
        <v>5646.7783944272896</v>
      </c>
      <c r="K179" s="3">
        <f t="shared" si="25"/>
        <v>14.929493438540332</v>
      </c>
      <c r="L179" s="3">
        <f t="shared" si="26"/>
        <v>504088.29211213416</v>
      </c>
      <c r="M179" s="3">
        <f t="shared" si="23"/>
        <v>1.4929493438540333</v>
      </c>
      <c r="N179" s="3">
        <f t="shared" si="27"/>
        <v>5.2215552634152125E-3</v>
      </c>
    </row>
    <row r="180" spans="5:14" x14ac:dyDescent="0.25">
      <c r="E180" s="3">
        <f t="shared" si="19"/>
        <v>7.1428571428571425E-2</v>
      </c>
      <c r="F180" s="10">
        <f t="shared" si="20"/>
        <v>5.7714768782421275E-7</v>
      </c>
      <c r="G180" s="3">
        <f t="shared" si="21"/>
        <v>4</v>
      </c>
      <c r="H180" s="10">
        <f t="shared" si="22"/>
        <v>7.3550258467098117E-2</v>
      </c>
      <c r="I180" s="3">
        <v>177</v>
      </c>
      <c r="J180" s="3">
        <f t="shared" si="24"/>
        <v>5646.7297388335328</v>
      </c>
      <c r="K180" s="3">
        <f t="shared" si="25"/>
        <v>13.911756643830069</v>
      </c>
      <c r="L180" s="3">
        <f t="shared" si="26"/>
        <v>504089.35850452265</v>
      </c>
      <c r="M180" s="3">
        <f t="shared" si="23"/>
        <v>1.3911756643830069</v>
      </c>
      <c r="N180" s="3">
        <f t="shared" si="27"/>
        <v>4.8655593756848255E-3</v>
      </c>
    </row>
    <row r="181" spans="5:14" x14ac:dyDescent="0.25">
      <c r="E181" s="3">
        <f t="shared" si="19"/>
        <v>7.1428571428571425E-2</v>
      </c>
      <c r="F181" s="10">
        <f t="shared" si="20"/>
        <v>5.7714768782421275E-7</v>
      </c>
      <c r="G181" s="3">
        <f t="shared" si="21"/>
        <v>4</v>
      </c>
      <c r="H181" s="10">
        <f t="shared" si="22"/>
        <v>7.3550258467098117E-2</v>
      </c>
      <c r="I181" s="3">
        <v>178</v>
      </c>
      <c r="J181" s="3">
        <f t="shared" si="24"/>
        <v>5646.6844004601917</v>
      </c>
      <c r="K181" s="3">
        <f t="shared" si="25"/>
        <v>12.96339811404072</v>
      </c>
      <c r="L181" s="3">
        <f t="shared" si="26"/>
        <v>504090.35220142576</v>
      </c>
      <c r="M181" s="3">
        <f t="shared" si="23"/>
        <v>1.2963398114040721</v>
      </c>
      <c r="N181" s="3">
        <f t="shared" si="27"/>
        <v>4.5338373341110129E-3</v>
      </c>
    </row>
    <row r="182" spans="5:14" x14ac:dyDescent="0.25">
      <c r="E182" s="3">
        <f t="shared" si="19"/>
        <v>7.1428571428571425E-2</v>
      </c>
      <c r="F182" s="10">
        <f t="shared" si="20"/>
        <v>5.7714768782421275E-7</v>
      </c>
      <c r="G182" s="3">
        <f t="shared" si="21"/>
        <v>4</v>
      </c>
      <c r="H182" s="10">
        <f t="shared" si="22"/>
        <v>7.3550258467098117E-2</v>
      </c>
      <c r="I182" s="3">
        <v>179</v>
      </c>
      <c r="J182" s="3">
        <f t="shared" si="24"/>
        <v>5646.6421531236783</v>
      </c>
      <c r="K182" s="3">
        <f t="shared" si="25"/>
        <v>12.079688442408502</v>
      </c>
      <c r="L182" s="3">
        <f t="shared" si="26"/>
        <v>504091.27815843391</v>
      </c>
      <c r="M182" s="3">
        <f t="shared" si="23"/>
        <v>1.2079688442408503</v>
      </c>
      <c r="N182" s="3">
        <f t="shared" si="27"/>
        <v>4.2247336513355554E-3</v>
      </c>
    </row>
    <row r="183" spans="5:14" x14ac:dyDescent="0.25">
      <c r="E183" s="3">
        <f t="shared" si="19"/>
        <v>7.1428571428571425E-2</v>
      </c>
      <c r="F183" s="10">
        <f t="shared" si="20"/>
        <v>5.7714768782421275E-7</v>
      </c>
      <c r="G183" s="3">
        <f t="shared" si="21"/>
        <v>4</v>
      </c>
      <c r="H183" s="10">
        <f t="shared" si="22"/>
        <v>7.3550258467098117E-2</v>
      </c>
      <c r="I183" s="3">
        <v>180</v>
      </c>
      <c r="J183" s="3">
        <f t="shared" si="24"/>
        <v>5646.6027860657587</v>
      </c>
      <c r="K183" s="3">
        <f t="shared" si="25"/>
        <v>11.256220611584292</v>
      </c>
      <c r="L183" s="3">
        <f t="shared" si="26"/>
        <v>504092.14099332265</v>
      </c>
      <c r="M183" s="3">
        <f t="shared" si="23"/>
        <v>1.1256220611584291</v>
      </c>
      <c r="N183" s="3">
        <f t="shared" si="27"/>
        <v>3.9367057919662335E-3</v>
      </c>
    </row>
    <row r="184" spans="5:14" x14ac:dyDescent="0.25">
      <c r="E184" s="3">
        <f t="shared" si="19"/>
        <v>7.1428571428571425E-2</v>
      </c>
      <c r="F184" s="10">
        <f t="shared" si="20"/>
        <v>5.7714768782421275E-7</v>
      </c>
      <c r="G184" s="3">
        <f t="shared" si="21"/>
        <v>4</v>
      </c>
      <c r="H184" s="10">
        <f t="shared" si="22"/>
        <v>7.3550258467098117E-2</v>
      </c>
      <c r="I184" s="3">
        <v>181</v>
      </c>
      <c r="J184" s="3">
        <f t="shared" si="24"/>
        <v>5646.5661029011617</v>
      </c>
      <c r="K184" s="3">
        <f t="shared" si="25"/>
        <v>10.488888018210712</v>
      </c>
      <c r="L184" s="3">
        <f t="shared" si="26"/>
        <v>504092.94500908063</v>
      </c>
      <c r="M184" s="3">
        <f t="shared" si="23"/>
        <v>1.0488888018210714</v>
      </c>
      <c r="N184" s="3">
        <f t="shared" si="27"/>
        <v>3.6683164596979624E-3</v>
      </c>
    </row>
    <row r="185" spans="5:14" x14ac:dyDescent="0.25">
      <c r="E185" s="3">
        <f t="shared" si="19"/>
        <v>7.1428571428571425E-2</v>
      </c>
      <c r="F185" s="10">
        <f t="shared" si="20"/>
        <v>5.7714768782421275E-7</v>
      </c>
      <c r="G185" s="3">
        <f t="shared" si="21"/>
        <v>4</v>
      </c>
      <c r="H185" s="10">
        <f t="shared" si="22"/>
        <v>7.3550258467098117E-2</v>
      </c>
      <c r="I185" s="3">
        <v>182</v>
      </c>
      <c r="J185" s="3">
        <f t="shared" si="24"/>
        <v>5646.5319206370377</v>
      </c>
      <c r="K185" s="3">
        <f t="shared" si="25"/>
        <v>9.773863995319223</v>
      </c>
      <c r="L185" s="3">
        <f t="shared" si="26"/>
        <v>504093.69421536766</v>
      </c>
      <c r="M185" s="3">
        <f t="shared" si="23"/>
        <v>0.9773863995319223</v>
      </c>
      <c r="N185" s="3">
        <f t="shared" si="27"/>
        <v>3.4182264123955976E-3</v>
      </c>
    </row>
    <row r="186" spans="5:14" x14ac:dyDescent="0.25">
      <c r="E186" s="3">
        <f t="shared" si="19"/>
        <v>7.1428571428571425E-2</v>
      </c>
      <c r="F186" s="10">
        <f t="shared" si="20"/>
        <v>5.7714768782421275E-7</v>
      </c>
      <c r="G186" s="3">
        <f t="shared" si="21"/>
        <v>4</v>
      </c>
      <c r="H186" s="10">
        <f t="shared" si="22"/>
        <v>7.3550258467098117E-2</v>
      </c>
      <c r="I186" s="3">
        <v>183</v>
      </c>
      <c r="J186" s="3">
        <f t="shared" si="24"/>
        <v>5646.5000687593611</v>
      </c>
      <c r="K186" s="3">
        <f t="shared" si="25"/>
        <v>9.1075827304729717</v>
      </c>
      <c r="L186" s="3">
        <f t="shared" si="26"/>
        <v>504094.39234851021</v>
      </c>
      <c r="M186" s="3">
        <f t="shared" si="23"/>
        <v>0.91075827304729717</v>
      </c>
      <c r="N186" s="3">
        <f t="shared" si="27"/>
        <v>3.1851877676672305E-3</v>
      </c>
    </row>
    <row r="187" spans="5:14" x14ac:dyDescent="0.25">
      <c r="E187" s="3">
        <f t="shared" si="19"/>
        <v>7.1428571428571425E-2</v>
      </c>
      <c r="F187" s="10">
        <f t="shared" si="20"/>
        <v>5.7714768782421275E-7</v>
      </c>
      <c r="G187" s="3">
        <f t="shared" si="21"/>
        <v>4</v>
      </c>
      <c r="H187" s="10">
        <f t="shared" si="22"/>
        <v>7.3550258467098117E-2</v>
      </c>
      <c r="I187" s="3">
        <v>184</v>
      </c>
      <c r="J187" s="3">
        <f t="shared" si="24"/>
        <v>5646.4703883816937</v>
      </c>
      <c r="K187" s="3">
        <f t="shared" si="25"/>
        <v>8.4867214845353516</v>
      </c>
      <c r="L187" s="3">
        <f t="shared" si="26"/>
        <v>504095.0428901338</v>
      </c>
      <c r="M187" s="3">
        <f t="shared" si="23"/>
        <v>0.84867214845353522</v>
      </c>
      <c r="N187" s="3">
        <f t="shared" si="27"/>
        <v>2.9680377667318683E-3</v>
      </c>
    </row>
    <row r="188" spans="5:14" x14ac:dyDescent="0.25">
      <c r="E188" s="3">
        <f t="shared" si="19"/>
        <v>7.1428571428571425E-2</v>
      </c>
      <c r="F188" s="10">
        <f t="shared" si="20"/>
        <v>5.7714768782421275E-7</v>
      </c>
      <c r="G188" s="3">
        <f t="shared" si="21"/>
        <v>4</v>
      </c>
      <c r="H188" s="10">
        <f t="shared" si="22"/>
        <v>7.3550258467098117E-2</v>
      </c>
      <c r="I188" s="3">
        <v>185</v>
      </c>
      <c r="J188" s="3">
        <f t="shared" si="24"/>
        <v>5646.4427314520517</v>
      </c>
      <c r="K188" s="3">
        <f t="shared" si="25"/>
        <v>7.9081840224248614</v>
      </c>
      <c r="L188" s="3">
        <f t="shared" si="26"/>
        <v>504095.64908452553</v>
      </c>
      <c r="M188" s="3">
        <f t="shared" si="23"/>
        <v>0.79081840224248623</v>
      </c>
      <c r="N188" s="3">
        <f t="shared" si="27"/>
        <v>2.7656929642034811E-3</v>
      </c>
    </row>
    <row r="189" spans="5:14" x14ac:dyDescent="0.25">
      <c r="E189" s="3">
        <f t="shared" si="19"/>
        <v>7.1428571428571425E-2</v>
      </c>
      <c r="F189" s="10">
        <f t="shared" si="20"/>
        <v>5.7714768782421275E-7</v>
      </c>
      <c r="G189" s="3">
        <f t="shared" si="21"/>
        <v>4</v>
      </c>
      <c r="H189" s="10">
        <f t="shared" si="22"/>
        <v>7.3550258467098117E-2</v>
      </c>
      <c r="I189" s="3">
        <v>186</v>
      </c>
      <c r="J189" s="3">
        <f t="shared" si="24"/>
        <v>5646.4169600139039</v>
      </c>
      <c r="K189" s="3">
        <f t="shared" si="25"/>
        <v>7.3690851732562113</v>
      </c>
      <c r="L189" s="3">
        <f t="shared" si="26"/>
        <v>504096.21395481285</v>
      </c>
      <c r="M189" s="3">
        <f t="shared" si="23"/>
        <v>0.73690851732562113</v>
      </c>
      <c r="N189" s="3">
        <f t="shared" si="27"/>
        <v>2.5771438147785377E-3</v>
      </c>
    </row>
    <row r="190" spans="5:14" x14ac:dyDescent="0.25">
      <c r="E190" s="3">
        <f t="shared" si="19"/>
        <v>7.1428571428571425E-2</v>
      </c>
      <c r="F190" s="10">
        <f t="shared" si="20"/>
        <v>5.7714768782421275E-7</v>
      </c>
      <c r="G190" s="3">
        <f t="shared" si="21"/>
        <v>4</v>
      </c>
      <c r="H190" s="10">
        <f t="shared" si="22"/>
        <v>7.3550258467098117E-2</v>
      </c>
      <c r="I190" s="3">
        <v>187</v>
      </c>
      <c r="J190" s="3">
        <f t="shared" si="24"/>
        <v>5646.392945517603</v>
      </c>
      <c r="K190" s="3">
        <f t="shared" si="25"/>
        <v>6.8667364428957134</v>
      </c>
      <c r="L190" s="3">
        <f t="shared" si="26"/>
        <v>504096.74031803949</v>
      </c>
      <c r="M190" s="3">
        <f t="shared" si="23"/>
        <v>0.68667364428957134</v>
      </c>
      <c r="N190" s="3">
        <f t="shared" si="27"/>
        <v>2.401449630087882E-3</v>
      </c>
    </row>
    <row r="191" spans="5:14" x14ac:dyDescent="0.25">
      <c r="E191" s="3">
        <f t="shared" si="19"/>
        <v>7.1428571428571425E-2</v>
      </c>
      <c r="F191" s="10">
        <f t="shared" si="20"/>
        <v>5.7714768782421275E-7</v>
      </c>
      <c r="G191" s="3">
        <f t="shared" si="21"/>
        <v>4</v>
      </c>
      <c r="H191" s="10">
        <f t="shared" si="22"/>
        <v>7.3550258467098117E-2</v>
      </c>
      <c r="I191" s="3">
        <v>188</v>
      </c>
      <c r="J191" s="3">
        <f t="shared" si="24"/>
        <v>5646.3705681788024</v>
      </c>
      <c r="K191" s="3">
        <f t="shared" si="25"/>
        <v>6.3986326072037478</v>
      </c>
      <c r="L191" s="3">
        <f t="shared" si="26"/>
        <v>504097.23079921398</v>
      </c>
      <c r="M191" s="3">
        <f t="shared" si="23"/>
        <v>0.6398632607203748</v>
      </c>
      <c r="N191" s="3">
        <f t="shared" si="27"/>
        <v>2.2377338800652069E-3</v>
      </c>
    </row>
    <row r="192" spans="5:14" x14ac:dyDescent="0.25">
      <c r="E192" s="3">
        <f t="shared" si="19"/>
        <v>7.1428571428571425E-2</v>
      </c>
      <c r="F192" s="10">
        <f t="shared" si="20"/>
        <v>5.7714768782421275E-7</v>
      </c>
      <c r="G192" s="3">
        <f t="shared" si="21"/>
        <v>4</v>
      </c>
      <c r="H192" s="10">
        <f t="shared" si="22"/>
        <v>7.3550258467098117E-2</v>
      </c>
      <c r="I192" s="3">
        <v>189</v>
      </c>
      <c r="J192" s="3">
        <f t="shared" si="24"/>
        <v>5646.3497163806524</v>
      </c>
      <c r="K192" s="3">
        <f t="shared" si="25"/>
        <v>5.9624392191246711</v>
      </c>
      <c r="L192" s="3">
        <f t="shared" si="26"/>
        <v>504097.68784440024</v>
      </c>
      <c r="M192" s="3">
        <f t="shared" si="23"/>
        <v>0.59624392191246711</v>
      </c>
      <c r="N192" s="3">
        <f t="shared" si="27"/>
        <v>2.0851798150033573E-3</v>
      </c>
    </row>
    <row r="193" spans="5:14" x14ac:dyDescent="0.25">
      <c r="E193" s="3">
        <f t="shared" si="19"/>
        <v>7.1428571428571425E-2</v>
      </c>
      <c r="F193" s="10">
        <f t="shared" si="20"/>
        <v>5.7714768782421275E-7</v>
      </c>
      <c r="G193" s="3">
        <f t="shared" si="21"/>
        <v>4</v>
      </c>
      <c r="H193" s="10">
        <f t="shared" si="22"/>
        <v>7.3550258467098117E-2</v>
      </c>
      <c r="I193" s="3">
        <v>190</v>
      </c>
      <c r="J193" s="3">
        <f t="shared" si="24"/>
        <v>5646.3302861167858</v>
      </c>
      <c r="K193" s="3">
        <f t="shared" si="25"/>
        <v>5.5559809673391554</v>
      </c>
      <c r="L193" s="3">
        <f t="shared" si="26"/>
        <v>504098.1137329159</v>
      </c>
      <c r="M193" s="3">
        <f t="shared" si="23"/>
        <v>0.55559809673391558</v>
      </c>
      <c r="N193" s="3">
        <f t="shared" si="27"/>
        <v>1.9430263866524911E-3</v>
      </c>
    </row>
    <row r="194" spans="5:14" x14ac:dyDescent="0.25">
      <c r="E194" s="3">
        <f t="shared" si="19"/>
        <v>7.1428571428571425E-2</v>
      </c>
      <c r="F194" s="10">
        <f t="shared" si="20"/>
        <v>5.7714768782421275E-7</v>
      </c>
      <c r="G194" s="3">
        <f t="shared" si="21"/>
        <v>4</v>
      </c>
      <c r="H194" s="10">
        <f t="shared" si="22"/>
        <v>7.3550258467098117E-2</v>
      </c>
      <c r="I194" s="3">
        <v>191</v>
      </c>
      <c r="J194" s="3">
        <f t="shared" si="24"/>
        <v>5646.312180472305</v>
      </c>
      <c r="K194" s="3">
        <f t="shared" si="25"/>
        <v>5.177230828438355</v>
      </c>
      <c r="L194" s="3">
        <f t="shared" si="26"/>
        <v>504098.51058869925</v>
      </c>
      <c r="M194" s="3">
        <f t="shared" si="23"/>
        <v>0.5177230828438355</v>
      </c>
      <c r="N194" s="3">
        <f t="shared" si="27"/>
        <v>1.8105644480783667E-3</v>
      </c>
    </row>
    <row r="195" spans="5:14" x14ac:dyDescent="0.25">
      <c r="E195" s="3">
        <f t="shared" ref="E195:E214" si="28">$C$4</f>
        <v>7.1428571428571425E-2</v>
      </c>
      <c r="F195" s="10">
        <f t="shared" ref="F195:F214" si="29">(G195*H195)/($C$9+$C$10+$C$11)</f>
        <v>5.7714768782421275E-7</v>
      </c>
      <c r="G195" s="3">
        <f t="shared" ref="G195:G214" si="30">IF(I195&gt;=$C$24,$C$21,IF(I195&gt;=$C$23,$C$20,$C$19))</f>
        <v>4</v>
      </c>
      <c r="H195" s="10">
        <f t="shared" ref="H195:H214" si="31">IF(I195&gt;=$C$24,$C$29,IF(I195&gt;=$C$23,$C$28,$C$27))</f>
        <v>7.3550258467098117E-2</v>
      </c>
      <c r="I195" s="3">
        <v>192</v>
      </c>
      <c r="J195" s="3">
        <f t="shared" si="24"/>
        <v>5646.2953091401778</v>
      </c>
      <c r="K195" s="3">
        <f t="shared" si="25"/>
        <v>4.8242999585345592</v>
      </c>
      <c r="L195" s="3">
        <f t="shared" si="26"/>
        <v>504098.88039090129</v>
      </c>
      <c r="M195" s="3">
        <f t="shared" ref="M195:M214" si="32">K195*$C$14</f>
        <v>0.48242999585345592</v>
      </c>
      <c r="N195" s="3">
        <f t="shared" si="27"/>
        <v>1.6871332127266214E-3</v>
      </c>
    </row>
    <row r="196" spans="5:14" x14ac:dyDescent="0.25">
      <c r="E196" s="3">
        <f t="shared" si="28"/>
        <v>7.1428571428571425E-2</v>
      </c>
      <c r="F196" s="10">
        <f t="shared" si="29"/>
        <v>5.7714768782421275E-7</v>
      </c>
      <c r="G196" s="3">
        <f t="shared" si="30"/>
        <v>4</v>
      </c>
      <c r="H196" s="10">
        <f t="shared" si="31"/>
        <v>7.3550258467098117E-2</v>
      </c>
      <c r="I196" s="3">
        <v>193</v>
      </c>
      <c r="J196" s="3">
        <f t="shared" ref="J196:J214" si="33">-F195*J195*K195+J195</f>
        <v>5646.2795879706227</v>
      </c>
      <c r="K196" s="3">
        <f t="shared" ref="K196:K214" si="34">F195*J195*K195-E195*K195+K195</f>
        <v>4.4954282739087832</v>
      </c>
      <c r="L196" s="3">
        <f t="shared" ref="L196:L214" si="35">E195*K195+L195</f>
        <v>504099.2249837555</v>
      </c>
      <c r="M196" s="3">
        <f t="shared" si="32"/>
        <v>0.44954282739087836</v>
      </c>
      <c r="N196" s="3">
        <f t="shared" si="27"/>
        <v>1.5721169555035887E-3</v>
      </c>
    </row>
    <row r="197" spans="5:14" x14ac:dyDescent="0.25">
      <c r="E197" s="3">
        <f t="shared" si="28"/>
        <v>7.1428571428571425E-2</v>
      </c>
      <c r="F197" s="10">
        <f t="shared" si="29"/>
        <v>5.7714768782421275E-7</v>
      </c>
      <c r="G197" s="3">
        <f t="shared" si="30"/>
        <v>4</v>
      </c>
      <c r="H197" s="10">
        <f t="shared" si="31"/>
        <v>7.3550258467098117E-2</v>
      </c>
      <c r="I197" s="3">
        <v>194</v>
      </c>
      <c r="J197" s="3">
        <f t="shared" si="33"/>
        <v>5646.2649385512359</v>
      </c>
      <c r="K197" s="3">
        <f t="shared" si="34"/>
        <v>4.188975673730476</v>
      </c>
      <c r="L197" s="3">
        <f t="shared" si="35"/>
        <v>504099.54608577507</v>
      </c>
      <c r="M197" s="3">
        <f t="shared" si="32"/>
        <v>0.41889756737304762</v>
      </c>
      <c r="N197" s="3">
        <f t="shared" ref="N197:N214" si="36">(J196-J197)*$C$14</f>
        <v>1.4649419386842057E-3</v>
      </c>
    </row>
    <row r="198" spans="5:14" x14ac:dyDescent="0.25">
      <c r="E198" s="3">
        <f t="shared" si="28"/>
        <v>7.1428571428571425E-2</v>
      </c>
      <c r="F198" s="10">
        <f t="shared" si="29"/>
        <v>5.7714768782421275E-7</v>
      </c>
      <c r="G198" s="3">
        <f t="shared" si="30"/>
        <v>4</v>
      </c>
      <c r="H198" s="10">
        <f t="shared" si="31"/>
        <v>7.3550258467098117E-2</v>
      </c>
      <c r="I198" s="3">
        <v>195</v>
      </c>
      <c r="J198" s="3">
        <f t="shared" si="33"/>
        <v>5646.2512878157577</v>
      </c>
      <c r="K198" s="3">
        <f t="shared" si="34"/>
        <v>3.9034138610851978</v>
      </c>
      <c r="L198" s="3">
        <f t="shared" si="35"/>
        <v>504099.8452983232</v>
      </c>
      <c r="M198" s="3">
        <f t="shared" si="32"/>
        <v>0.39034138610851982</v>
      </c>
      <c r="N198" s="3">
        <f t="shared" si="36"/>
        <v>1.3650735478222488E-3</v>
      </c>
    </row>
    <row r="199" spans="5:14" x14ac:dyDescent="0.25">
      <c r="E199" s="3">
        <f t="shared" si="28"/>
        <v>7.1428571428571425E-2</v>
      </c>
      <c r="F199" s="10">
        <f t="shared" si="29"/>
        <v>5.7714768782421275E-7</v>
      </c>
      <c r="G199" s="3">
        <f t="shared" si="30"/>
        <v>4</v>
      </c>
      <c r="H199" s="10">
        <f t="shared" si="31"/>
        <v>7.3550258467098117E-2</v>
      </c>
      <c r="I199" s="3">
        <v>196</v>
      </c>
      <c r="J199" s="3">
        <f t="shared" si="33"/>
        <v>5646.238567679522</v>
      </c>
      <c r="K199" s="3">
        <f t="shared" si="34"/>
        <v>3.6373187215287683</v>
      </c>
      <c r="L199" s="3">
        <f t="shared" si="35"/>
        <v>504100.12411359901</v>
      </c>
      <c r="M199" s="3">
        <f t="shared" si="32"/>
        <v>0.36373187215287683</v>
      </c>
      <c r="N199" s="3">
        <f t="shared" si="36"/>
        <v>1.2720136235657266E-3</v>
      </c>
    </row>
    <row r="200" spans="5:14" x14ac:dyDescent="0.25">
      <c r="E200" s="3">
        <f t="shared" si="28"/>
        <v>7.1428571428571425E-2</v>
      </c>
      <c r="F200" s="10">
        <f t="shared" si="29"/>
        <v>5.7714768782421275E-7</v>
      </c>
      <c r="G200" s="3">
        <f t="shared" si="30"/>
        <v>4</v>
      </c>
      <c r="H200" s="10">
        <f t="shared" si="31"/>
        <v>7.3550258467098117E-2</v>
      </c>
      <c r="I200" s="3">
        <v>197</v>
      </c>
      <c r="J200" s="3">
        <f t="shared" si="33"/>
        <v>5646.2267146997756</v>
      </c>
      <c r="K200" s="3">
        <f t="shared" si="34"/>
        <v>3.3893632211657616</v>
      </c>
      <c r="L200" s="3">
        <f t="shared" si="35"/>
        <v>504100.38392207911</v>
      </c>
      <c r="M200" s="3">
        <f t="shared" si="32"/>
        <v>0.33893632211657621</v>
      </c>
      <c r="N200" s="3">
        <f t="shared" si="36"/>
        <v>1.1852979746436176E-3</v>
      </c>
    </row>
    <row r="201" spans="5:14" x14ac:dyDescent="0.25">
      <c r="E201" s="3">
        <f t="shared" si="28"/>
        <v>7.1428571428571425E-2</v>
      </c>
      <c r="F201" s="10">
        <f t="shared" si="29"/>
        <v>5.7714768782421275E-7</v>
      </c>
      <c r="G201" s="3">
        <f t="shared" si="30"/>
        <v>4</v>
      </c>
      <c r="H201" s="10">
        <f t="shared" si="31"/>
        <v>7.3550258467098117E-2</v>
      </c>
      <c r="I201" s="3">
        <v>198</v>
      </c>
      <c r="J201" s="3">
        <f t="shared" si="33"/>
        <v>5646.2156697591608</v>
      </c>
      <c r="K201" s="3">
        <f t="shared" si="34"/>
        <v>3.1583107888402564</v>
      </c>
      <c r="L201" s="3">
        <f t="shared" si="35"/>
        <v>504100.62601945206</v>
      </c>
      <c r="M201" s="3">
        <f t="shared" si="32"/>
        <v>0.31583107888402567</v>
      </c>
      <c r="N201" s="3">
        <f t="shared" si="36"/>
        <v>1.1044940614738153E-3</v>
      </c>
    </row>
    <row r="202" spans="5:14" x14ac:dyDescent="0.25">
      <c r="E202" s="3">
        <f t="shared" si="28"/>
        <v>7.1428571428571425E-2</v>
      </c>
      <c r="F202" s="10">
        <f t="shared" si="29"/>
        <v>5.7714768782421275E-7</v>
      </c>
      <c r="G202" s="3">
        <f t="shared" si="30"/>
        <v>4</v>
      </c>
      <c r="H202" s="10">
        <f t="shared" si="31"/>
        <v>7.3550258467098117E-2</v>
      </c>
      <c r="I202" s="3">
        <v>199</v>
      </c>
      <c r="J202" s="3">
        <f t="shared" si="33"/>
        <v>5646.2053777707861</v>
      </c>
      <c r="K202" s="3">
        <f t="shared" si="34"/>
        <v>2.9430091494402841</v>
      </c>
      <c r="L202" s="3">
        <f t="shared" si="35"/>
        <v>504100.85161307984</v>
      </c>
      <c r="M202" s="3">
        <f t="shared" si="32"/>
        <v>0.29430091494402844</v>
      </c>
      <c r="N202" s="3">
        <f t="shared" si="36"/>
        <v>1.029198837477452E-3</v>
      </c>
    </row>
    <row r="203" spans="5:14" x14ac:dyDescent="0.25">
      <c r="E203" s="3">
        <f t="shared" si="28"/>
        <v>7.1428571428571425E-2</v>
      </c>
      <c r="F203" s="10">
        <f t="shared" si="29"/>
        <v>5.7714768782421275E-7</v>
      </c>
      <c r="G203" s="3">
        <f t="shared" si="30"/>
        <v>4</v>
      </c>
      <c r="H203" s="10">
        <f t="shared" si="31"/>
        <v>7.3550258467098117E-2</v>
      </c>
      <c r="I203" s="3">
        <v>200</v>
      </c>
      <c r="J203" s="3">
        <f t="shared" si="33"/>
        <v>5646.1957874034142</v>
      </c>
      <c r="K203" s="3">
        <f t="shared" si="34"/>
        <v>2.7423845775664728</v>
      </c>
      <c r="L203" s="3">
        <f t="shared" si="35"/>
        <v>504101.0618280191</v>
      </c>
      <c r="M203" s="3">
        <f t="shared" si="32"/>
        <v>0.27423845775664729</v>
      </c>
      <c r="N203" s="3">
        <f t="shared" si="36"/>
        <v>9.5903673718567006E-4</v>
      </c>
    </row>
    <row r="204" spans="5:14" x14ac:dyDescent="0.25">
      <c r="E204" s="3">
        <f t="shared" si="28"/>
        <v>7.1428571428571425E-2</v>
      </c>
      <c r="F204" s="10">
        <f t="shared" si="29"/>
        <v>5.7714768782421275E-7</v>
      </c>
      <c r="G204" s="3">
        <f t="shared" si="30"/>
        <v>4</v>
      </c>
      <c r="H204" s="10">
        <f t="shared" si="31"/>
        <v>7.3550258467098117E-2</v>
      </c>
      <c r="I204" s="3">
        <v>201</v>
      </c>
      <c r="J204" s="3">
        <f t="shared" si="33"/>
        <v>5646.1868508253865</v>
      </c>
      <c r="K204" s="3">
        <f t="shared" si="34"/>
        <v>2.5554365429112114</v>
      </c>
      <c r="L204" s="3">
        <f t="shared" si="35"/>
        <v>504101.25771263178</v>
      </c>
      <c r="M204" s="3">
        <f t="shared" si="32"/>
        <v>0.25554365429112114</v>
      </c>
      <c r="N204" s="3">
        <f t="shared" si="36"/>
        <v>8.9365780277148596E-4</v>
      </c>
    </row>
    <row r="205" spans="5:14" x14ac:dyDescent="0.25">
      <c r="E205" s="3">
        <f t="shared" si="28"/>
        <v>7.1428571428571425E-2</v>
      </c>
      <c r="F205" s="10">
        <f t="shared" si="29"/>
        <v>5.7714768782421275E-7</v>
      </c>
      <c r="G205" s="3">
        <f t="shared" si="30"/>
        <v>4</v>
      </c>
      <c r="H205" s="10">
        <f t="shared" si="31"/>
        <v>7.3550258467098117E-2</v>
      </c>
      <c r="I205" s="3">
        <v>202</v>
      </c>
      <c r="J205" s="3">
        <f t="shared" si="33"/>
        <v>5646.1785234660138</v>
      </c>
      <c r="K205" s="3">
        <f t="shared" si="34"/>
        <v>2.3812327206476316</v>
      </c>
      <c r="L205" s="3">
        <f t="shared" si="35"/>
        <v>504101.44024381344</v>
      </c>
      <c r="M205" s="3">
        <f t="shared" si="32"/>
        <v>0.23812327206476316</v>
      </c>
      <c r="N205" s="3">
        <f t="shared" si="36"/>
        <v>8.3273593727426496E-4</v>
      </c>
    </row>
    <row r="206" spans="5:14" x14ac:dyDescent="0.25">
      <c r="E206" s="3">
        <f t="shared" si="28"/>
        <v>7.1428571428571425E-2</v>
      </c>
      <c r="F206" s="10">
        <f t="shared" si="29"/>
        <v>5.7714768782421275E-7</v>
      </c>
      <c r="G206" s="3">
        <f t="shared" si="30"/>
        <v>4</v>
      </c>
      <c r="H206" s="10">
        <f t="shared" si="31"/>
        <v>7.3550258467098117E-2</v>
      </c>
      <c r="I206" s="3">
        <v>203</v>
      </c>
      <c r="J206" s="3">
        <f t="shared" si="33"/>
        <v>5646.1707637932386</v>
      </c>
      <c r="K206" s="3">
        <f t="shared" si="34"/>
        <v>2.2189043419476095</v>
      </c>
      <c r="L206" s="3">
        <f t="shared" si="35"/>
        <v>504101.61033186491</v>
      </c>
      <c r="M206" s="3">
        <f t="shared" si="32"/>
        <v>0.22189043419476095</v>
      </c>
      <c r="N206" s="3">
        <f t="shared" si="36"/>
        <v>7.7596727751370062E-4</v>
      </c>
    </row>
    <row r="207" spans="5:14" x14ac:dyDescent="0.25">
      <c r="E207" s="3">
        <f t="shared" si="28"/>
        <v>7.1428571428571425E-2</v>
      </c>
      <c r="F207" s="10">
        <f t="shared" si="29"/>
        <v>5.7714768782421275E-7</v>
      </c>
      <c r="G207" s="3">
        <f t="shared" si="30"/>
        <v>4</v>
      </c>
      <c r="H207" s="10">
        <f t="shared" si="31"/>
        <v>7.3550258467098117E-2</v>
      </c>
      <c r="I207" s="3">
        <v>204</v>
      </c>
      <c r="J207" s="3">
        <f t="shared" si="33"/>
        <v>5646.1635331064608</v>
      </c>
      <c r="K207" s="3">
        <f t="shared" si="34"/>
        <v>2.0676418614438616</v>
      </c>
      <c r="L207" s="3">
        <f t="shared" si="35"/>
        <v>504101.76882503217</v>
      </c>
      <c r="M207" s="3">
        <f t="shared" si="32"/>
        <v>0.20676418614438619</v>
      </c>
      <c r="N207" s="3">
        <f t="shared" si="36"/>
        <v>7.2306867778024761E-4</v>
      </c>
    </row>
    <row r="208" spans="5:14" x14ac:dyDescent="0.25">
      <c r="E208" s="3">
        <f t="shared" si="28"/>
        <v>7.1428571428571425E-2</v>
      </c>
      <c r="F208" s="10">
        <f t="shared" si="29"/>
        <v>5.7714768782421275E-7</v>
      </c>
      <c r="G208" s="3">
        <f t="shared" si="30"/>
        <v>4</v>
      </c>
      <c r="H208" s="10">
        <f t="shared" si="31"/>
        <v>7.3550258467098117E-2</v>
      </c>
      <c r="I208" s="3">
        <v>205</v>
      </c>
      <c r="J208" s="3">
        <f t="shared" si="33"/>
        <v>5646.1567953434842</v>
      </c>
      <c r="K208" s="3">
        <f t="shared" si="34"/>
        <v>1.9266909200315017</v>
      </c>
      <c r="L208" s="3">
        <f t="shared" si="35"/>
        <v>504101.91651373653</v>
      </c>
      <c r="M208" s="3">
        <f t="shared" si="32"/>
        <v>0.19266909200315019</v>
      </c>
      <c r="N208" s="3">
        <f t="shared" si="36"/>
        <v>6.7377629766269826E-4</v>
      </c>
    </row>
    <row r="209" spans="5:14" x14ac:dyDescent="0.25">
      <c r="E209" s="3">
        <f t="shared" si="28"/>
        <v>7.1428571428571425E-2</v>
      </c>
      <c r="F209" s="10">
        <f t="shared" si="29"/>
        <v>5.7714768782421275E-7</v>
      </c>
      <c r="G209" s="3">
        <f t="shared" si="30"/>
        <v>4</v>
      </c>
      <c r="H209" s="10">
        <f t="shared" si="31"/>
        <v>7.3550258467098117E-2</v>
      </c>
      <c r="I209" s="3">
        <v>206</v>
      </c>
      <c r="J209" s="3">
        <f t="shared" si="33"/>
        <v>5646.1505169006368</v>
      </c>
      <c r="K209" s="3">
        <f t="shared" si="34"/>
        <v>1.7953485828770275</v>
      </c>
      <c r="L209" s="3">
        <f t="shared" si="35"/>
        <v>504102.05413451651</v>
      </c>
      <c r="M209" s="3">
        <f t="shared" si="32"/>
        <v>0.17953485828770277</v>
      </c>
      <c r="N209" s="3">
        <f t="shared" si="36"/>
        <v>6.2784428473605658E-4</v>
      </c>
    </row>
    <row r="210" spans="5:14" x14ac:dyDescent="0.25">
      <c r="E210" s="3">
        <f t="shared" si="28"/>
        <v>7.1428571428571425E-2</v>
      </c>
      <c r="F210" s="10">
        <f t="shared" si="29"/>
        <v>5.7714768782421275E-7</v>
      </c>
      <c r="G210" s="3">
        <f t="shared" si="30"/>
        <v>4</v>
      </c>
      <c r="H210" s="10">
        <f t="shared" si="31"/>
        <v>7.3550258467098117E-2</v>
      </c>
      <c r="I210" s="3">
        <v>207</v>
      </c>
      <c r="J210" s="3">
        <f t="shared" si="33"/>
        <v>5646.1446664651476</v>
      </c>
      <c r="K210" s="3">
        <f t="shared" si="34"/>
        <v>1.6729598338749423</v>
      </c>
      <c r="L210" s="3">
        <f t="shared" si="35"/>
        <v>504102.18237370101</v>
      </c>
      <c r="M210" s="3">
        <f t="shared" si="32"/>
        <v>0.16729598338749424</v>
      </c>
      <c r="N210" s="3">
        <f t="shared" si="36"/>
        <v>5.8504354892647832E-4</v>
      </c>
    </row>
    <row r="211" spans="5:14" x14ac:dyDescent="0.25">
      <c r="E211" s="3">
        <f t="shared" si="28"/>
        <v>7.1428571428571425E-2</v>
      </c>
      <c r="F211" s="10">
        <f t="shared" si="29"/>
        <v>5.7714768782421275E-7</v>
      </c>
      <c r="G211" s="3">
        <f t="shared" si="30"/>
        <v>4</v>
      </c>
      <c r="H211" s="10">
        <f t="shared" si="31"/>
        <v>7.3550258467098117E-2</v>
      </c>
      <c r="I211" s="3">
        <v>208</v>
      </c>
      <c r="J211" s="3">
        <f t="shared" si="33"/>
        <v>5646.1392148589603</v>
      </c>
      <c r="K211" s="3">
        <f t="shared" si="34"/>
        <v>1.5589143090709248</v>
      </c>
      <c r="L211" s="3">
        <f t="shared" si="35"/>
        <v>504102.30187083199</v>
      </c>
      <c r="M211" s="3">
        <f t="shared" si="32"/>
        <v>0.15589143090709248</v>
      </c>
      <c r="N211" s="3">
        <f t="shared" si="36"/>
        <v>5.4516061873073347E-4</v>
      </c>
    </row>
    <row r="212" spans="5:14" x14ac:dyDescent="0.25">
      <c r="E212" s="3">
        <f t="shared" si="28"/>
        <v>7.1428571428571425E-2</v>
      </c>
      <c r="F212" s="10">
        <f t="shared" si="29"/>
        <v>5.7714768782421275E-7</v>
      </c>
      <c r="G212" s="3">
        <f t="shared" si="30"/>
        <v>4</v>
      </c>
      <c r="H212" s="10">
        <f t="shared" si="31"/>
        <v>7.3550258467098117E-2</v>
      </c>
      <c r="I212" s="3">
        <v>209</v>
      </c>
      <c r="J212" s="3">
        <f t="shared" si="33"/>
        <v>5646.1341348931928</v>
      </c>
      <c r="K212" s="3">
        <f t="shared" si="34"/>
        <v>1.4526432527620239</v>
      </c>
      <c r="L212" s="3">
        <f t="shared" si="35"/>
        <v>504102.41322185408</v>
      </c>
      <c r="M212" s="3">
        <f t="shared" si="32"/>
        <v>0.14526432527620239</v>
      </c>
      <c r="N212" s="3">
        <f t="shared" si="36"/>
        <v>5.0799657674360787E-4</v>
      </c>
    </row>
    <row r="213" spans="5:14" x14ac:dyDescent="0.25">
      <c r="E213" s="3">
        <f t="shared" si="28"/>
        <v>7.1428571428571425E-2</v>
      </c>
      <c r="F213" s="10">
        <f t="shared" si="29"/>
        <v>5.7714768782421275E-7</v>
      </c>
      <c r="G213" s="3">
        <f t="shared" si="30"/>
        <v>4</v>
      </c>
      <c r="H213" s="10">
        <f t="shared" si="31"/>
        <v>7.3550258467098117E-2</v>
      </c>
      <c r="I213" s="3">
        <v>210</v>
      </c>
      <c r="J213" s="3">
        <f t="shared" si="33"/>
        <v>5646.1294012325197</v>
      </c>
      <c r="K213" s="3">
        <f t="shared" si="34"/>
        <v>1.3536166810947057</v>
      </c>
      <c r="L213" s="3">
        <f t="shared" si="35"/>
        <v>504102.51698208641</v>
      </c>
      <c r="M213" s="3">
        <f t="shared" si="32"/>
        <v>0.13536166810947056</v>
      </c>
      <c r="N213" s="3">
        <f t="shared" si="36"/>
        <v>4.7336606730823409E-4</v>
      </c>
    </row>
    <row r="214" spans="5:14" x14ac:dyDescent="0.25">
      <c r="E214" s="3">
        <f t="shared" si="28"/>
        <v>7.1428571428571425E-2</v>
      </c>
      <c r="F214" s="10">
        <f t="shared" si="29"/>
        <v>5.7714768782421275E-7</v>
      </c>
      <c r="G214" s="3">
        <f t="shared" si="30"/>
        <v>4</v>
      </c>
      <c r="H214" s="10">
        <f t="shared" si="31"/>
        <v>7.3550258467098117E-2</v>
      </c>
      <c r="I214" s="3">
        <v>211</v>
      </c>
      <c r="J214" s="3">
        <f t="shared" si="33"/>
        <v>5646.124990268806</v>
      </c>
      <c r="K214" s="3">
        <f t="shared" si="34"/>
        <v>1.2613407390162443</v>
      </c>
      <c r="L214" s="3">
        <f t="shared" si="35"/>
        <v>504102.61366899218</v>
      </c>
      <c r="M214" s="3">
        <f t="shared" si="32"/>
        <v>0.12613407390162443</v>
      </c>
      <c r="N214" s="3">
        <f t="shared" si="36"/>
        <v>4.4109637137808023E-4</v>
      </c>
    </row>
  </sheetData>
  <pageMargins left="0.7" right="0.7" top="0.75" bottom="0.75" header="0.3" footer="0.3"/>
  <pageSetup paperSize="9" orientation="portrait" horizontalDpi="300" verticalDpi="30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B2:CW369"/>
  <sheetViews>
    <sheetView showGridLines="0" workbookViewId="0">
      <selection activeCell="C3" sqref="C3"/>
    </sheetView>
  </sheetViews>
  <sheetFormatPr defaultColWidth="9.28515625" defaultRowHeight="15" x14ac:dyDescent="0.25"/>
  <cols>
    <col min="1" max="1" width="3.7109375" customWidth="1"/>
    <col min="2" max="2" width="18.28515625" style="178" customWidth="1"/>
    <col min="3" max="3" width="16.7109375" style="99" customWidth="1"/>
    <col min="4" max="4" width="18.42578125" style="99" bestFit="1" customWidth="1"/>
    <col min="5" max="5" width="11.85546875" style="99" bestFit="1" customWidth="1"/>
    <col min="6" max="7" width="13.42578125" style="99" customWidth="1"/>
    <col min="8" max="8" width="14.140625" style="99" bestFit="1" customWidth="1"/>
    <col min="9" max="9" width="9.28515625" style="99"/>
    <col min="10" max="10" width="9.28515625" style="1"/>
    <col min="11" max="11" width="11.85546875" style="1" bestFit="1" customWidth="1"/>
    <col min="12" max="12" width="38.42578125" style="1" customWidth="1"/>
    <col min="16" max="17" width="9.28515625" style="218"/>
    <col min="18" max="18" width="13.7109375" style="218" bestFit="1" customWidth="1"/>
    <col min="19" max="101" width="9.28515625" style="218"/>
  </cols>
  <sheetData>
    <row r="2" spans="2:100" x14ac:dyDescent="0.25">
      <c r="B2" s="179" t="s">
        <v>70</v>
      </c>
      <c r="C2" s="181" t="s">
        <v>71</v>
      </c>
      <c r="D2" s="181" t="s">
        <v>72</v>
      </c>
      <c r="E2" s="181"/>
      <c r="F2" s="181"/>
      <c r="G2" s="181"/>
      <c r="H2" s="181"/>
      <c r="I2" s="181" t="s">
        <v>1292</v>
      </c>
      <c r="K2" s="145"/>
      <c r="L2" s="145"/>
      <c r="Q2" s="219"/>
      <c r="R2" s="219"/>
      <c r="S2" s="219"/>
      <c r="T2" s="219"/>
      <c r="U2" s="219"/>
      <c r="V2" s="219"/>
      <c r="W2" s="219"/>
      <c r="X2" s="219"/>
      <c r="Y2" s="219"/>
      <c r="Z2" s="219"/>
      <c r="AA2" s="219"/>
      <c r="AB2" s="219"/>
      <c r="AC2" s="219"/>
      <c r="AD2" s="219"/>
      <c r="AE2" s="219"/>
      <c r="AF2" s="219"/>
      <c r="AG2" s="219"/>
      <c r="AH2" s="219"/>
      <c r="AI2" s="219"/>
      <c r="AJ2" s="219"/>
      <c r="AK2" s="219"/>
      <c r="AL2" s="219"/>
      <c r="AM2" s="219"/>
      <c r="AN2" s="219"/>
      <c r="AO2" s="219"/>
      <c r="AP2" s="219"/>
      <c r="AQ2" s="219"/>
      <c r="AR2" s="219"/>
      <c r="AS2" s="219"/>
      <c r="AT2" s="219"/>
      <c r="AU2" s="219"/>
      <c r="AV2" s="219"/>
      <c r="AW2" s="219"/>
      <c r="AX2" s="219"/>
      <c r="AY2" s="219"/>
      <c r="AZ2" s="219"/>
      <c r="BA2" s="219"/>
      <c r="BB2" s="219"/>
      <c r="BC2" s="219"/>
      <c r="BD2" s="219"/>
      <c r="BE2" s="219"/>
      <c r="BF2" s="219"/>
      <c r="BG2" s="219"/>
      <c r="BH2" s="219"/>
      <c r="BI2" s="219"/>
      <c r="BJ2" s="219"/>
      <c r="BK2" s="219"/>
      <c r="BL2" s="219"/>
      <c r="BM2" s="219"/>
      <c r="BN2" s="219"/>
      <c r="BO2" s="219"/>
      <c r="BP2" s="219"/>
      <c r="BQ2" s="219"/>
      <c r="BR2" s="219"/>
      <c r="BS2" s="219"/>
      <c r="BT2" s="219"/>
      <c r="BU2" s="219"/>
      <c r="BV2" s="219"/>
      <c r="BW2" s="219"/>
      <c r="BX2" s="219"/>
      <c r="BY2" s="219"/>
      <c r="BZ2" s="219"/>
      <c r="CA2" s="219"/>
      <c r="CB2" s="219"/>
      <c r="CC2" s="219"/>
      <c r="CD2" s="219"/>
      <c r="CE2" s="219"/>
      <c r="CF2" s="219"/>
      <c r="CG2" s="219"/>
      <c r="CH2" s="219"/>
      <c r="CI2" s="219"/>
      <c r="CJ2" s="219"/>
      <c r="CK2" s="219"/>
      <c r="CL2" s="219"/>
      <c r="CM2" s="219"/>
      <c r="CN2" s="219"/>
      <c r="CO2" s="219"/>
      <c r="CP2" s="219"/>
      <c r="CQ2" s="219"/>
      <c r="CR2" s="219"/>
      <c r="CS2" s="219"/>
      <c r="CT2" s="219"/>
      <c r="CU2" s="219"/>
      <c r="CV2" s="219"/>
    </row>
    <row r="3" spans="2:100" x14ac:dyDescent="0.25">
      <c r="B3" s="180">
        <f>Surge_Predicted_Impact!$C$4</f>
        <v>43892</v>
      </c>
      <c r="K3" s="146"/>
      <c r="L3" s="146"/>
      <c r="N3" s="135"/>
      <c r="P3" s="220"/>
      <c r="Q3" s="221"/>
      <c r="R3" s="222"/>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row>
    <row r="4" spans="2:100" x14ac:dyDescent="0.25">
      <c r="B4" s="180">
        <f>B3+1</f>
        <v>43893</v>
      </c>
      <c r="K4" s="146"/>
      <c r="L4" s="146"/>
      <c r="P4" s="220"/>
      <c r="Q4" s="221"/>
      <c r="R4" s="222"/>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row>
    <row r="5" spans="2:100" x14ac:dyDescent="0.25">
      <c r="B5" s="180">
        <f t="shared" ref="B5:B68" si="0">B4+1</f>
        <v>43894</v>
      </c>
      <c r="K5" s="146"/>
      <c r="L5" s="146"/>
      <c r="P5" s="220"/>
      <c r="Q5" s="221"/>
      <c r="R5" s="222"/>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row>
    <row r="6" spans="2:100" x14ac:dyDescent="0.25">
      <c r="B6" s="180">
        <f t="shared" si="0"/>
        <v>43895</v>
      </c>
      <c r="K6" s="146"/>
      <c r="L6" s="146"/>
      <c r="P6" s="220"/>
      <c r="Q6" s="221"/>
      <c r="R6" s="222"/>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row>
    <row r="7" spans="2:100" x14ac:dyDescent="0.25">
      <c r="B7" s="180">
        <f t="shared" si="0"/>
        <v>43896</v>
      </c>
      <c r="K7" s="146"/>
      <c r="L7" s="146"/>
      <c r="P7" s="220"/>
      <c r="Q7" s="221"/>
      <c r="R7" s="222"/>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row>
    <row r="8" spans="2:100" x14ac:dyDescent="0.25">
      <c r="B8" s="180">
        <f t="shared" si="0"/>
        <v>43897</v>
      </c>
      <c r="K8" s="146"/>
      <c r="L8" s="146"/>
      <c r="P8" s="220"/>
      <c r="Q8" s="221"/>
      <c r="R8" s="222"/>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row>
    <row r="9" spans="2:100" x14ac:dyDescent="0.25">
      <c r="B9" s="180">
        <f t="shared" si="0"/>
        <v>43898</v>
      </c>
      <c r="K9" s="146"/>
      <c r="L9" s="146"/>
      <c r="P9" s="220"/>
      <c r="Q9" s="221"/>
      <c r="R9" s="222"/>
      <c r="S9" s="223"/>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row>
    <row r="10" spans="2:100" x14ac:dyDescent="0.25">
      <c r="B10" s="180">
        <f t="shared" si="0"/>
        <v>43899</v>
      </c>
      <c r="K10" s="146"/>
      <c r="L10" s="146"/>
      <c r="P10" s="220"/>
      <c r="Q10" s="221"/>
      <c r="R10" s="222"/>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row>
    <row r="11" spans="2:100" x14ac:dyDescent="0.25">
      <c r="B11" s="180">
        <f t="shared" si="0"/>
        <v>43900</v>
      </c>
      <c r="K11" s="146"/>
      <c r="L11" s="146"/>
      <c r="P11" s="220"/>
      <c r="Q11" s="221"/>
      <c r="R11" s="222"/>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row>
    <row r="12" spans="2:100" x14ac:dyDescent="0.25">
      <c r="B12" s="180">
        <f t="shared" si="0"/>
        <v>43901</v>
      </c>
      <c r="K12" s="146"/>
      <c r="L12" s="146"/>
      <c r="P12" s="220"/>
      <c r="Q12" s="221"/>
      <c r="R12" s="222"/>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row>
    <row r="13" spans="2:100" x14ac:dyDescent="0.25">
      <c r="B13" s="180">
        <f t="shared" si="0"/>
        <v>43902</v>
      </c>
      <c r="K13" s="146"/>
      <c r="L13" s="146"/>
      <c r="P13" s="220"/>
      <c r="Q13" s="221"/>
      <c r="R13" s="222"/>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row>
    <row r="14" spans="2:100" x14ac:dyDescent="0.25">
      <c r="B14" s="180">
        <f t="shared" si="0"/>
        <v>43903</v>
      </c>
      <c r="K14" s="146"/>
      <c r="L14" s="146"/>
      <c r="P14" s="220"/>
      <c r="Q14" s="221"/>
      <c r="R14" s="222"/>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row>
    <row r="15" spans="2:100" x14ac:dyDescent="0.25">
      <c r="B15" s="180">
        <f t="shared" si="0"/>
        <v>43904</v>
      </c>
      <c r="K15" s="146"/>
      <c r="L15" s="146"/>
      <c r="P15" s="220"/>
      <c r="Q15" s="221"/>
      <c r="R15" s="222"/>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row>
    <row r="16" spans="2:100" x14ac:dyDescent="0.25">
      <c r="B16" s="180">
        <f t="shared" si="0"/>
        <v>43905</v>
      </c>
      <c r="K16" s="146"/>
      <c r="L16" s="146"/>
      <c r="P16" s="220"/>
      <c r="Q16" s="221"/>
      <c r="R16" s="222"/>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row>
    <row r="17" spans="2:100" x14ac:dyDescent="0.25">
      <c r="B17" s="180">
        <f t="shared" si="0"/>
        <v>43906</v>
      </c>
      <c r="K17" s="146"/>
      <c r="L17" s="146"/>
      <c r="P17" s="220"/>
      <c r="Q17" s="221"/>
      <c r="R17" s="222"/>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c r="BO17" s="223"/>
      <c r="BP17" s="223"/>
      <c r="BQ17" s="223"/>
      <c r="BR17" s="223"/>
      <c r="BS17" s="223"/>
      <c r="BT17" s="223"/>
      <c r="BU17" s="223"/>
      <c r="BV17" s="223"/>
      <c r="BW17" s="223"/>
      <c r="BX17" s="223"/>
      <c r="BY17" s="223"/>
      <c r="BZ17" s="223"/>
      <c r="CA17" s="223"/>
      <c r="CB17" s="223"/>
      <c r="CC17" s="223"/>
      <c r="CD17" s="223"/>
      <c r="CE17" s="223"/>
      <c r="CF17" s="223"/>
      <c r="CG17" s="223"/>
      <c r="CH17" s="223"/>
      <c r="CI17" s="223"/>
      <c r="CJ17" s="223"/>
      <c r="CK17" s="223"/>
      <c r="CL17" s="223"/>
      <c r="CM17" s="223"/>
      <c r="CN17" s="223"/>
      <c r="CO17" s="223"/>
      <c r="CP17" s="223"/>
      <c r="CQ17" s="223"/>
      <c r="CR17" s="223"/>
      <c r="CS17" s="223"/>
      <c r="CT17" s="223"/>
      <c r="CU17" s="223"/>
      <c r="CV17" s="223"/>
    </row>
    <row r="18" spans="2:100" x14ac:dyDescent="0.25">
      <c r="B18" s="180">
        <f t="shared" si="0"/>
        <v>43907</v>
      </c>
      <c r="K18" s="146"/>
      <c r="L18" s="146"/>
      <c r="P18" s="220"/>
      <c r="Q18" s="221"/>
      <c r="R18" s="222"/>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3"/>
      <c r="BS18" s="223"/>
      <c r="BT18" s="223"/>
      <c r="BU18" s="223"/>
      <c r="BV18" s="223"/>
      <c r="BW18" s="223"/>
      <c r="BX18" s="223"/>
      <c r="BY18" s="223"/>
      <c r="BZ18" s="223"/>
      <c r="CA18" s="223"/>
      <c r="CB18" s="223"/>
      <c r="CC18" s="223"/>
      <c r="CD18" s="223"/>
      <c r="CE18" s="223"/>
      <c r="CF18" s="223"/>
      <c r="CG18" s="223"/>
      <c r="CH18" s="223"/>
      <c r="CI18" s="223"/>
      <c r="CJ18" s="223"/>
      <c r="CK18" s="223"/>
      <c r="CL18" s="223"/>
      <c r="CM18" s="223"/>
      <c r="CN18" s="223"/>
      <c r="CO18" s="223"/>
      <c r="CP18" s="223"/>
      <c r="CQ18" s="223"/>
      <c r="CR18" s="223"/>
      <c r="CS18" s="223"/>
      <c r="CT18" s="223"/>
      <c r="CU18" s="223"/>
      <c r="CV18" s="223"/>
    </row>
    <row r="19" spans="2:100" x14ac:dyDescent="0.25">
      <c r="B19" s="180">
        <f t="shared" si="0"/>
        <v>43908</v>
      </c>
      <c r="K19" s="146"/>
      <c r="L19" s="146"/>
      <c r="P19" s="220"/>
      <c r="Q19" s="221"/>
      <c r="R19" s="222"/>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c r="BR19" s="223"/>
      <c r="BS19" s="223"/>
      <c r="BT19" s="223"/>
      <c r="BU19" s="223"/>
      <c r="BV19" s="223"/>
      <c r="BW19" s="223"/>
      <c r="BX19" s="223"/>
      <c r="BY19" s="223"/>
      <c r="BZ19" s="223"/>
      <c r="CA19" s="223"/>
      <c r="CB19" s="223"/>
      <c r="CC19" s="223"/>
      <c r="CD19" s="223"/>
      <c r="CE19" s="223"/>
      <c r="CF19" s="223"/>
      <c r="CG19" s="223"/>
      <c r="CH19" s="223"/>
      <c r="CI19" s="223"/>
      <c r="CJ19" s="223"/>
      <c r="CK19" s="223"/>
      <c r="CL19" s="223"/>
      <c r="CM19" s="223"/>
      <c r="CN19" s="223"/>
      <c r="CO19" s="223"/>
      <c r="CP19" s="223"/>
      <c r="CQ19" s="223"/>
      <c r="CR19" s="223"/>
      <c r="CS19" s="223"/>
      <c r="CT19" s="223"/>
      <c r="CU19" s="223"/>
      <c r="CV19" s="223"/>
    </row>
    <row r="20" spans="2:100" x14ac:dyDescent="0.25">
      <c r="B20" s="180">
        <f t="shared" si="0"/>
        <v>43909</v>
      </c>
      <c r="K20" s="146"/>
      <c r="L20" s="146"/>
      <c r="P20" s="220"/>
      <c r="Q20" s="221"/>
      <c r="R20" s="222"/>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3"/>
      <c r="BW20" s="223"/>
      <c r="BX20" s="223"/>
      <c r="BY20" s="223"/>
      <c r="BZ20" s="223"/>
      <c r="CA20" s="223"/>
      <c r="CB20" s="223"/>
      <c r="CC20" s="223"/>
      <c r="CD20" s="223"/>
      <c r="CE20" s="223"/>
      <c r="CF20" s="223"/>
      <c r="CG20" s="223"/>
      <c r="CH20" s="223"/>
      <c r="CI20" s="223"/>
      <c r="CJ20" s="223"/>
      <c r="CK20" s="223"/>
      <c r="CL20" s="223"/>
      <c r="CM20" s="223"/>
      <c r="CN20" s="223"/>
      <c r="CO20" s="223"/>
      <c r="CP20" s="223"/>
      <c r="CQ20" s="223"/>
      <c r="CR20" s="223"/>
      <c r="CS20" s="223"/>
      <c r="CT20" s="223"/>
      <c r="CU20" s="223"/>
      <c r="CV20" s="223"/>
    </row>
    <row r="21" spans="2:100" x14ac:dyDescent="0.25">
      <c r="B21" s="180">
        <f t="shared" si="0"/>
        <v>43910</v>
      </c>
      <c r="K21" s="146"/>
      <c r="L21" s="146"/>
      <c r="P21" s="220"/>
      <c r="Q21" s="221"/>
      <c r="R21" s="222"/>
      <c r="S21" s="223"/>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N21" s="223"/>
      <c r="BO21" s="223"/>
      <c r="BP21" s="223"/>
      <c r="BQ21" s="223"/>
      <c r="BR21" s="223"/>
      <c r="BS21" s="223"/>
      <c r="BT21" s="223"/>
      <c r="BU21" s="223"/>
      <c r="BV21" s="223"/>
      <c r="BW21" s="223"/>
      <c r="BX21" s="223"/>
      <c r="BY21" s="223"/>
      <c r="BZ21" s="223"/>
      <c r="CA21" s="223"/>
      <c r="CB21" s="223"/>
      <c r="CC21" s="223"/>
      <c r="CD21" s="223"/>
      <c r="CE21" s="223"/>
      <c r="CF21" s="223"/>
      <c r="CG21" s="223"/>
      <c r="CH21" s="223"/>
      <c r="CI21" s="223"/>
      <c r="CJ21" s="223"/>
      <c r="CK21" s="223"/>
      <c r="CL21" s="223"/>
      <c r="CM21" s="223"/>
      <c r="CN21" s="223"/>
      <c r="CO21" s="223"/>
      <c r="CP21" s="223"/>
      <c r="CQ21" s="223"/>
      <c r="CR21" s="223"/>
      <c r="CS21" s="223"/>
      <c r="CT21" s="223"/>
      <c r="CU21" s="223"/>
      <c r="CV21" s="223"/>
    </row>
    <row r="22" spans="2:100" x14ac:dyDescent="0.25">
      <c r="B22" s="180">
        <f t="shared" si="0"/>
        <v>43911</v>
      </c>
      <c r="K22" s="146"/>
      <c r="L22" s="146"/>
      <c r="P22" s="220"/>
      <c r="Q22" s="221"/>
      <c r="R22" s="222"/>
      <c r="S22" s="223"/>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3"/>
      <c r="BS22" s="223"/>
      <c r="BT22" s="223"/>
      <c r="BU22" s="223"/>
      <c r="BV22" s="223"/>
      <c r="BW22" s="223"/>
      <c r="BX22" s="223"/>
      <c r="BY22" s="223"/>
      <c r="BZ22" s="223"/>
      <c r="CA22" s="223"/>
      <c r="CB22" s="223"/>
      <c r="CC22" s="223"/>
      <c r="CD22" s="223"/>
      <c r="CE22" s="223"/>
      <c r="CF22" s="223"/>
      <c r="CG22" s="223"/>
      <c r="CH22" s="223"/>
      <c r="CI22" s="223"/>
      <c r="CJ22" s="223"/>
      <c r="CK22" s="223"/>
      <c r="CL22" s="223"/>
      <c r="CM22" s="223"/>
      <c r="CN22" s="223"/>
      <c r="CO22" s="223"/>
      <c r="CP22" s="223"/>
      <c r="CQ22" s="223"/>
      <c r="CR22" s="223"/>
      <c r="CS22" s="223"/>
      <c r="CT22" s="223"/>
      <c r="CU22" s="223"/>
      <c r="CV22" s="223"/>
    </row>
    <row r="23" spans="2:100" x14ac:dyDescent="0.25">
      <c r="B23" s="180">
        <f t="shared" si="0"/>
        <v>43912</v>
      </c>
      <c r="K23" s="146"/>
      <c r="L23" s="146"/>
      <c r="P23" s="220"/>
      <c r="Q23" s="221"/>
      <c r="R23" s="222"/>
      <c r="S23" s="223"/>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3"/>
      <c r="BS23" s="223"/>
      <c r="BT23" s="223"/>
      <c r="BU23" s="223"/>
      <c r="BV23" s="223"/>
      <c r="BW23" s="223"/>
      <c r="BX23" s="223"/>
      <c r="BY23" s="223"/>
      <c r="BZ23" s="223"/>
      <c r="CA23" s="223"/>
      <c r="CB23" s="223"/>
      <c r="CC23" s="223"/>
      <c r="CD23" s="223"/>
      <c r="CE23" s="223"/>
      <c r="CF23" s="223"/>
      <c r="CG23" s="223"/>
      <c r="CH23" s="223"/>
      <c r="CI23" s="223"/>
      <c r="CJ23" s="223"/>
      <c r="CK23" s="223"/>
      <c r="CL23" s="223"/>
      <c r="CM23" s="223"/>
      <c r="CN23" s="223"/>
      <c r="CO23" s="223"/>
      <c r="CP23" s="223"/>
      <c r="CQ23" s="223"/>
      <c r="CR23" s="223"/>
      <c r="CS23" s="223"/>
      <c r="CT23" s="223"/>
      <c r="CU23" s="223"/>
      <c r="CV23" s="223"/>
    </row>
    <row r="24" spans="2:100" x14ac:dyDescent="0.25">
      <c r="B24" s="180">
        <f t="shared" si="0"/>
        <v>43913</v>
      </c>
      <c r="K24" s="146"/>
      <c r="L24" s="146"/>
      <c r="P24" s="220"/>
      <c r="Q24" s="221"/>
      <c r="R24" s="222"/>
      <c r="S24" s="223"/>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c r="BC24" s="223"/>
      <c r="BD24" s="223"/>
      <c r="BE24" s="223"/>
      <c r="BF24" s="223"/>
      <c r="BG24" s="223"/>
      <c r="BH24" s="223"/>
      <c r="BI24" s="223"/>
      <c r="BJ24" s="223"/>
      <c r="BK24" s="223"/>
      <c r="BL24" s="223"/>
      <c r="BM24" s="223"/>
      <c r="BN24" s="223"/>
      <c r="BO24" s="223"/>
      <c r="BP24" s="223"/>
      <c r="BQ24" s="223"/>
      <c r="BR24" s="223"/>
      <c r="BS24" s="223"/>
      <c r="BT24" s="223"/>
      <c r="BU24" s="223"/>
      <c r="BV24" s="223"/>
      <c r="BW24" s="223"/>
      <c r="BX24" s="223"/>
      <c r="BY24" s="223"/>
      <c r="BZ24" s="223"/>
      <c r="CA24" s="223"/>
      <c r="CB24" s="223"/>
      <c r="CC24" s="223"/>
      <c r="CD24" s="223"/>
      <c r="CE24" s="223"/>
      <c r="CF24" s="223"/>
      <c r="CG24" s="223"/>
      <c r="CH24" s="223"/>
      <c r="CI24" s="223"/>
      <c r="CJ24" s="223"/>
      <c r="CK24" s="223"/>
      <c r="CL24" s="223"/>
      <c r="CM24" s="223"/>
      <c r="CN24" s="223"/>
      <c r="CO24" s="223"/>
      <c r="CP24" s="223"/>
      <c r="CQ24" s="223"/>
      <c r="CR24" s="223"/>
      <c r="CS24" s="223"/>
      <c r="CT24" s="223"/>
      <c r="CU24" s="223"/>
      <c r="CV24" s="223"/>
    </row>
    <row r="25" spans="2:100" x14ac:dyDescent="0.25">
      <c r="B25" s="180">
        <f t="shared" si="0"/>
        <v>43914</v>
      </c>
      <c r="C25" s="1"/>
      <c r="K25" s="146"/>
      <c r="L25" s="146"/>
      <c r="P25" s="220"/>
      <c r="Q25" s="221"/>
      <c r="R25" s="222"/>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3"/>
      <c r="BS25" s="223"/>
      <c r="BT25" s="223"/>
      <c r="BU25" s="223"/>
      <c r="BV25" s="223"/>
      <c r="BW25" s="223"/>
      <c r="BX25" s="223"/>
      <c r="BY25" s="223"/>
      <c r="BZ25" s="223"/>
      <c r="CA25" s="223"/>
      <c r="CB25" s="223"/>
      <c r="CC25" s="223"/>
      <c r="CD25" s="223"/>
      <c r="CE25" s="223"/>
      <c r="CF25" s="223"/>
      <c r="CG25" s="223"/>
      <c r="CH25" s="223"/>
      <c r="CI25" s="223"/>
      <c r="CJ25" s="223"/>
      <c r="CK25" s="223"/>
      <c r="CL25" s="223"/>
      <c r="CM25" s="223"/>
      <c r="CN25" s="223"/>
      <c r="CO25" s="223"/>
      <c r="CP25" s="223"/>
      <c r="CQ25" s="223"/>
      <c r="CR25" s="223"/>
      <c r="CS25" s="223"/>
      <c r="CT25" s="223"/>
      <c r="CU25" s="223"/>
      <c r="CV25" s="223"/>
    </row>
    <row r="26" spans="2:100" x14ac:dyDescent="0.25">
      <c r="B26" s="180">
        <f t="shared" si="0"/>
        <v>43915</v>
      </c>
      <c r="K26" s="146"/>
      <c r="L26" s="146"/>
      <c r="P26" s="220"/>
      <c r="Q26" s="221"/>
      <c r="R26" s="222"/>
      <c r="S26" s="223"/>
      <c r="T26" s="223"/>
      <c r="U26" s="223"/>
      <c r="V26" s="223"/>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3"/>
      <c r="BC26" s="223"/>
      <c r="BD26" s="223"/>
      <c r="BE26" s="223"/>
      <c r="BF26" s="223"/>
      <c r="BG26" s="223"/>
      <c r="BH26" s="223"/>
      <c r="BI26" s="223"/>
      <c r="BJ26" s="223"/>
      <c r="BK26" s="223"/>
      <c r="BL26" s="223"/>
      <c r="BM26" s="223"/>
      <c r="BN26" s="223"/>
      <c r="BO26" s="223"/>
      <c r="BP26" s="223"/>
      <c r="BQ26" s="223"/>
      <c r="BR26" s="223"/>
      <c r="BS26" s="223"/>
      <c r="BT26" s="223"/>
      <c r="BU26" s="223"/>
      <c r="BV26" s="223"/>
      <c r="BW26" s="223"/>
      <c r="BX26" s="223"/>
      <c r="BY26" s="223"/>
      <c r="BZ26" s="223"/>
      <c r="CA26" s="223"/>
      <c r="CB26" s="223"/>
      <c r="CC26" s="223"/>
      <c r="CD26" s="223"/>
      <c r="CE26" s="223"/>
      <c r="CF26" s="223"/>
      <c r="CG26" s="223"/>
      <c r="CH26" s="223"/>
      <c r="CI26" s="223"/>
      <c r="CJ26" s="223"/>
      <c r="CK26" s="223"/>
      <c r="CL26" s="223"/>
      <c r="CM26" s="223"/>
      <c r="CN26" s="223"/>
      <c r="CO26" s="223"/>
      <c r="CP26" s="223"/>
      <c r="CQ26" s="223"/>
      <c r="CR26" s="223"/>
      <c r="CS26" s="223"/>
      <c r="CT26" s="223"/>
      <c r="CU26" s="223"/>
      <c r="CV26" s="223"/>
    </row>
    <row r="27" spans="2:100" x14ac:dyDescent="0.25">
      <c r="B27" s="180">
        <f t="shared" si="0"/>
        <v>43916</v>
      </c>
      <c r="K27" s="146"/>
      <c r="L27" s="146"/>
      <c r="P27" s="220"/>
      <c r="Q27" s="221"/>
      <c r="R27" s="222"/>
      <c r="S27" s="223"/>
      <c r="T27" s="223"/>
      <c r="U27" s="223"/>
      <c r="V27" s="223"/>
      <c r="W27" s="223"/>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3"/>
      <c r="BC27" s="223"/>
      <c r="BD27" s="223"/>
      <c r="BE27" s="223"/>
      <c r="BF27" s="223"/>
      <c r="BG27" s="223"/>
      <c r="BH27" s="223"/>
      <c r="BI27" s="223"/>
      <c r="BJ27" s="223"/>
      <c r="BK27" s="223"/>
      <c r="BL27" s="223"/>
      <c r="BM27" s="223"/>
      <c r="BN27" s="223"/>
      <c r="BO27" s="223"/>
      <c r="BP27" s="223"/>
      <c r="BQ27" s="223"/>
      <c r="BR27" s="223"/>
      <c r="BS27" s="223"/>
      <c r="BT27" s="223"/>
      <c r="BU27" s="223"/>
      <c r="BV27" s="223"/>
      <c r="BW27" s="223"/>
      <c r="BX27" s="223"/>
      <c r="BY27" s="223"/>
      <c r="BZ27" s="223"/>
      <c r="CA27" s="223"/>
      <c r="CB27" s="223"/>
      <c r="CC27" s="223"/>
      <c r="CD27" s="223"/>
      <c r="CE27" s="223"/>
      <c r="CF27" s="223"/>
      <c r="CG27" s="223"/>
      <c r="CH27" s="223"/>
      <c r="CI27" s="223"/>
      <c r="CJ27" s="223"/>
      <c r="CK27" s="223"/>
      <c r="CL27" s="223"/>
      <c r="CM27" s="223"/>
      <c r="CN27" s="223"/>
      <c r="CO27" s="223"/>
      <c r="CP27" s="223"/>
      <c r="CQ27" s="223"/>
      <c r="CR27" s="223"/>
      <c r="CS27" s="223"/>
      <c r="CT27" s="223"/>
      <c r="CU27" s="223"/>
      <c r="CV27" s="223"/>
    </row>
    <row r="28" spans="2:100" x14ac:dyDescent="0.25">
      <c r="B28" s="180">
        <f t="shared" si="0"/>
        <v>43917</v>
      </c>
      <c r="K28" s="146"/>
      <c r="L28" s="146"/>
      <c r="P28" s="220"/>
      <c r="Q28" s="221"/>
      <c r="R28" s="222"/>
      <c r="S28" s="223"/>
      <c r="T28" s="223"/>
      <c r="U28" s="223"/>
      <c r="V28" s="223"/>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3"/>
      <c r="BC28" s="223"/>
      <c r="BD28" s="223"/>
      <c r="BE28" s="223"/>
      <c r="BF28" s="223"/>
      <c r="BG28" s="223"/>
      <c r="BH28" s="223"/>
      <c r="BI28" s="223"/>
      <c r="BJ28" s="223"/>
      <c r="BK28" s="223"/>
      <c r="BL28" s="223"/>
      <c r="BM28" s="223"/>
      <c r="BN28" s="223"/>
      <c r="BO28" s="223"/>
      <c r="BP28" s="223"/>
      <c r="BQ28" s="223"/>
      <c r="BR28" s="223"/>
      <c r="BS28" s="223"/>
      <c r="BT28" s="223"/>
      <c r="BU28" s="223"/>
      <c r="BV28" s="223"/>
      <c r="BW28" s="223"/>
      <c r="BX28" s="223"/>
      <c r="BY28" s="223"/>
      <c r="BZ28" s="223"/>
      <c r="CA28" s="223"/>
      <c r="CB28" s="223"/>
      <c r="CC28" s="223"/>
      <c r="CD28" s="223"/>
      <c r="CE28" s="223"/>
      <c r="CF28" s="223"/>
      <c r="CG28" s="223"/>
      <c r="CH28" s="223"/>
      <c r="CI28" s="223"/>
      <c r="CJ28" s="223"/>
      <c r="CK28" s="223"/>
      <c r="CL28" s="223"/>
      <c r="CM28" s="223"/>
      <c r="CN28" s="223"/>
      <c r="CO28" s="223"/>
      <c r="CP28" s="223"/>
      <c r="CQ28" s="223"/>
      <c r="CR28" s="223"/>
      <c r="CS28" s="223"/>
      <c r="CT28" s="223"/>
      <c r="CU28" s="223"/>
      <c r="CV28" s="223"/>
    </row>
    <row r="29" spans="2:100" x14ac:dyDescent="0.25">
      <c r="B29" s="180">
        <f t="shared" si="0"/>
        <v>43918</v>
      </c>
      <c r="K29" s="146"/>
      <c r="L29" s="146"/>
      <c r="P29" s="220"/>
      <c r="Q29" s="221"/>
      <c r="R29" s="222"/>
      <c r="S29" s="223"/>
      <c r="T29" s="223"/>
      <c r="U29" s="223"/>
      <c r="V29" s="223"/>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3"/>
      <c r="BS29" s="223"/>
      <c r="BT29" s="223"/>
      <c r="BU29" s="223"/>
      <c r="BV29" s="223"/>
      <c r="BW29" s="223"/>
      <c r="BX29" s="223"/>
      <c r="BY29" s="223"/>
      <c r="BZ29" s="223"/>
      <c r="CA29" s="223"/>
      <c r="CB29" s="223"/>
      <c r="CC29" s="223"/>
      <c r="CD29" s="223"/>
      <c r="CE29" s="223"/>
      <c r="CF29" s="223"/>
      <c r="CG29" s="223"/>
      <c r="CH29" s="223"/>
      <c r="CI29" s="223"/>
      <c r="CJ29" s="223"/>
      <c r="CK29" s="223"/>
      <c r="CL29" s="223"/>
      <c r="CM29" s="223"/>
      <c r="CN29" s="223"/>
      <c r="CO29" s="223"/>
      <c r="CP29" s="223"/>
      <c r="CQ29" s="223"/>
      <c r="CR29" s="223"/>
      <c r="CS29" s="223"/>
      <c r="CT29" s="223"/>
      <c r="CU29" s="223"/>
      <c r="CV29" s="223"/>
    </row>
    <row r="30" spans="2:100" x14ac:dyDescent="0.25">
      <c r="B30" s="180">
        <f t="shared" si="0"/>
        <v>43919</v>
      </c>
      <c r="C30" s="1"/>
      <c r="K30" s="146"/>
      <c r="L30" s="146"/>
      <c r="P30" s="220"/>
      <c r="Q30" s="221"/>
      <c r="R30" s="222"/>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3"/>
      <c r="BM30" s="223"/>
      <c r="BN30" s="223"/>
      <c r="BO30" s="223"/>
      <c r="BP30" s="223"/>
      <c r="BQ30" s="223"/>
      <c r="BR30" s="223"/>
      <c r="BS30" s="223"/>
      <c r="BT30" s="223"/>
      <c r="BU30" s="223"/>
      <c r="BV30" s="223"/>
      <c r="BW30" s="223"/>
      <c r="BX30" s="223"/>
      <c r="BY30" s="223"/>
      <c r="BZ30" s="223"/>
      <c r="CA30" s="223"/>
      <c r="CB30" s="223"/>
      <c r="CC30" s="223"/>
      <c r="CD30" s="223"/>
      <c r="CE30" s="223"/>
      <c r="CF30" s="223"/>
      <c r="CG30" s="223"/>
      <c r="CH30" s="223"/>
      <c r="CI30" s="223"/>
      <c r="CJ30" s="223"/>
      <c r="CK30" s="223"/>
      <c r="CL30" s="223"/>
      <c r="CM30" s="223"/>
      <c r="CN30" s="223"/>
      <c r="CO30" s="223"/>
      <c r="CP30" s="223"/>
      <c r="CQ30" s="223"/>
      <c r="CR30" s="223"/>
      <c r="CS30" s="223"/>
      <c r="CT30" s="223"/>
      <c r="CU30" s="223"/>
      <c r="CV30" s="223"/>
    </row>
    <row r="31" spans="2:100" x14ac:dyDescent="0.25">
      <c r="B31" s="180">
        <f t="shared" si="0"/>
        <v>43920</v>
      </c>
      <c r="K31" s="146"/>
      <c r="L31" s="146"/>
      <c r="P31" s="220"/>
      <c r="Q31" s="221"/>
      <c r="R31" s="222"/>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row>
    <row r="32" spans="2:100" x14ac:dyDescent="0.25">
      <c r="B32" s="180">
        <f t="shared" si="0"/>
        <v>43921</v>
      </c>
      <c r="K32" s="146"/>
      <c r="L32" s="146"/>
      <c r="P32" s="220"/>
      <c r="Q32" s="221"/>
      <c r="R32" s="222"/>
      <c r="S32" s="223"/>
      <c r="T32" s="223"/>
      <c r="U32" s="223"/>
      <c r="V32" s="223"/>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3"/>
      <c r="BS32" s="223"/>
      <c r="BT32" s="223"/>
      <c r="BU32" s="223"/>
      <c r="BV32" s="223"/>
      <c r="BW32" s="223"/>
      <c r="BX32" s="223"/>
      <c r="BY32" s="223"/>
      <c r="BZ32" s="223"/>
      <c r="CA32" s="223"/>
      <c r="CB32" s="223"/>
      <c r="CC32" s="223"/>
      <c r="CD32" s="223"/>
      <c r="CE32" s="223"/>
      <c r="CF32" s="223"/>
      <c r="CG32" s="223"/>
      <c r="CH32" s="223"/>
      <c r="CI32" s="223"/>
      <c r="CJ32" s="223"/>
      <c r="CK32" s="223"/>
      <c r="CL32" s="223"/>
      <c r="CM32" s="223"/>
      <c r="CN32" s="223"/>
      <c r="CO32" s="223"/>
      <c r="CP32" s="223"/>
      <c r="CQ32" s="223"/>
      <c r="CR32" s="223"/>
      <c r="CS32" s="223"/>
      <c r="CT32" s="223"/>
      <c r="CU32" s="223"/>
      <c r="CV32" s="223"/>
    </row>
    <row r="33" spans="2:100" x14ac:dyDescent="0.25">
      <c r="B33" s="180">
        <f t="shared" si="0"/>
        <v>43922</v>
      </c>
      <c r="K33" s="146"/>
      <c r="L33" s="146"/>
      <c r="P33" s="220"/>
      <c r="Q33" s="221"/>
      <c r="R33" s="222"/>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s="223"/>
      <c r="BT33" s="223"/>
      <c r="BU33" s="223"/>
      <c r="BV33" s="223"/>
      <c r="BW33" s="223"/>
      <c r="BX33" s="223"/>
      <c r="BY33" s="223"/>
      <c r="BZ33" s="223"/>
      <c r="CA33" s="223"/>
      <c r="CB33" s="223"/>
      <c r="CC33" s="223"/>
      <c r="CD33" s="223"/>
      <c r="CE33" s="223"/>
      <c r="CF33" s="223"/>
      <c r="CG33" s="223"/>
      <c r="CH33" s="223"/>
      <c r="CI33" s="223"/>
      <c r="CJ33" s="223"/>
      <c r="CK33" s="223"/>
      <c r="CL33" s="223"/>
      <c r="CM33" s="223"/>
      <c r="CN33" s="223"/>
      <c r="CO33" s="223"/>
      <c r="CP33" s="223"/>
      <c r="CQ33" s="223"/>
      <c r="CR33" s="223"/>
      <c r="CS33" s="223"/>
      <c r="CT33" s="223"/>
      <c r="CU33" s="223"/>
      <c r="CV33" s="223"/>
    </row>
    <row r="34" spans="2:100" x14ac:dyDescent="0.25">
      <c r="B34" s="180">
        <f t="shared" si="0"/>
        <v>43923</v>
      </c>
      <c r="K34" s="146"/>
      <c r="L34" s="146"/>
      <c r="P34" s="220"/>
      <c r="Q34" s="221"/>
      <c r="R34" s="222"/>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3"/>
      <c r="BS34" s="223"/>
      <c r="BT34" s="223"/>
      <c r="BU34" s="223"/>
      <c r="BV34" s="223"/>
      <c r="BW34" s="223"/>
      <c r="BX34" s="223"/>
      <c r="BY34" s="223"/>
      <c r="BZ34" s="223"/>
      <c r="CA34" s="223"/>
      <c r="CB34" s="223"/>
      <c r="CC34" s="223"/>
      <c r="CD34" s="223"/>
      <c r="CE34" s="223"/>
      <c r="CF34" s="223"/>
      <c r="CG34" s="223"/>
      <c r="CH34" s="223"/>
      <c r="CI34" s="223"/>
      <c r="CJ34" s="223"/>
      <c r="CK34" s="223"/>
      <c r="CL34" s="223"/>
      <c r="CM34" s="223"/>
      <c r="CN34" s="223"/>
      <c r="CO34" s="223"/>
      <c r="CP34" s="223"/>
      <c r="CQ34" s="223"/>
      <c r="CR34" s="223"/>
      <c r="CS34" s="223"/>
      <c r="CT34" s="223"/>
      <c r="CU34" s="223"/>
      <c r="CV34" s="223"/>
    </row>
    <row r="35" spans="2:100" x14ac:dyDescent="0.25">
      <c r="B35" s="180">
        <f t="shared" si="0"/>
        <v>43924</v>
      </c>
      <c r="K35" s="146"/>
      <c r="L35" s="146"/>
      <c r="P35" s="220"/>
      <c r="Q35" s="221"/>
      <c r="R35" s="222"/>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3"/>
      <c r="BQ35" s="223"/>
      <c r="BR35" s="223"/>
      <c r="BS35" s="223"/>
      <c r="BT35" s="223"/>
      <c r="BU35" s="223"/>
      <c r="BV35" s="223"/>
      <c r="BW35" s="223"/>
      <c r="BX35" s="223"/>
      <c r="BY35" s="223"/>
      <c r="BZ35" s="223"/>
      <c r="CA35" s="223"/>
      <c r="CB35" s="223"/>
      <c r="CC35" s="223"/>
      <c r="CD35" s="223"/>
      <c r="CE35" s="223"/>
      <c r="CF35" s="223"/>
      <c r="CG35" s="223"/>
      <c r="CH35" s="223"/>
      <c r="CI35" s="223"/>
      <c r="CJ35" s="223"/>
      <c r="CK35" s="223"/>
      <c r="CL35" s="223"/>
      <c r="CM35" s="223"/>
      <c r="CN35" s="223"/>
      <c r="CO35" s="223"/>
      <c r="CP35" s="223"/>
      <c r="CQ35" s="223"/>
      <c r="CR35" s="223"/>
      <c r="CS35" s="223"/>
      <c r="CT35" s="223"/>
      <c r="CU35" s="223"/>
      <c r="CV35" s="223"/>
    </row>
    <row r="36" spans="2:100" x14ac:dyDescent="0.25">
      <c r="B36" s="180">
        <f t="shared" si="0"/>
        <v>43925</v>
      </c>
      <c r="K36" s="146"/>
      <c r="L36" s="146"/>
      <c r="P36" s="220"/>
      <c r="Q36" s="221"/>
      <c r="R36" s="222"/>
      <c r="S36" s="223"/>
      <c r="T36" s="223"/>
      <c r="U36" s="223"/>
      <c r="V36" s="223"/>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3"/>
      <c r="BQ36" s="223"/>
      <c r="BR36" s="223"/>
      <c r="BS36" s="223"/>
      <c r="BT36" s="223"/>
      <c r="BU36" s="223"/>
      <c r="BV36" s="223"/>
      <c r="BW36" s="223"/>
      <c r="BX36" s="223"/>
      <c r="BY36" s="223"/>
      <c r="BZ36" s="223"/>
      <c r="CA36" s="223"/>
      <c r="CB36" s="223"/>
      <c r="CC36" s="223"/>
      <c r="CD36" s="223"/>
      <c r="CE36" s="223"/>
      <c r="CF36" s="223"/>
      <c r="CG36" s="223"/>
      <c r="CH36" s="223"/>
      <c r="CI36" s="223"/>
      <c r="CJ36" s="223"/>
      <c r="CK36" s="223"/>
      <c r="CL36" s="223"/>
      <c r="CM36" s="223"/>
      <c r="CN36" s="223"/>
      <c r="CO36" s="223"/>
      <c r="CP36" s="223"/>
      <c r="CQ36" s="223"/>
      <c r="CR36" s="223"/>
      <c r="CS36" s="223"/>
      <c r="CT36" s="223"/>
      <c r="CU36" s="223"/>
      <c r="CV36" s="223"/>
    </row>
    <row r="37" spans="2:100" x14ac:dyDescent="0.25">
      <c r="B37" s="180">
        <f t="shared" si="0"/>
        <v>43926</v>
      </c>
      <c r="K37" s="146"/>
      <c r="L37" s="146"/>
      <c r="P37" s="220"/>
      <c r="Q37" s="221"/>
      <c r="R37" s="222"/>
      <c r="S37" s="223"/>
      <c r="T37" s="223"/>
      <c r="U37" s="223"/>
      <c r="V37" s="223"/>
      <c r="W37" s="223"/>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3"/>
      <c r="BC37" s="223"/>
      <c r="BD37" s="223"/>
      <c r="BE37" s="223"/>
      <c r="BF37" s="223"/>
      <c r="BG37" s="223"/>
      <c r="BH37" s="223"/>
      <c r="BI37" s="223"/>
      <c r="BJ37" s="223"/>
      <c r="BK37" s="223"/>
      <c r="BL37" s="223"/>
      <c r="BM37" s="223"/>
      <c r="BN37" s="223"/>
      <c r="BO37" s="223"/>
      <c r="BP37" s="223"/>
      <c r="BQ37" s="223"/>
      <c r="BR37" s="223"/>
      <c r="BS37" s="223"/>
      <c r="BT37" s="223"/>
      <c r="BU37" s="223"/>
      <c r="BV37" s="223"/>
      <c r="BW37" s="223"/>
      <c r="BX37" s="223"/>
      <c r="BY37" s="223"/>
      <c r="BZ37" s="223"/>
      <c r="CA37" s="223"/>
      <c r="CB37" s="223"/>
      <c r="CC37" s="223"/>
      <c r="CD37" s="223"/>
      <c r="CE37" s="223"/>
      <c r="CF37" s="223"/>
      <c r="CG37" s="223"/>
      <c r="CH37" s="223"/>
      <c r="CI37" s="223"/>
      <c r="CJ37" s="223"/>
      <c r="CK37" s="223"/>
      <c r="CL37" s="223"/>
      <c r="CM37" s="223"/>
      <c r="CN37" s="223"/>
      <c r="CO37" s="223"/>
      <c r="CP37" s="223"/>
      <c r="CQ37" s="223"/>
      <c r="CR37" s="223"/>
      <c r="CS37" s="223"/>
      <c r="CT37" s="223"/>
      <c r="CU37" s="223"/>
      <c r="CV37" s="223"/>
    </row>
    <row r="38" spans="2:100" x14ac:dyDescent="0.25">
      <c r="B38" s="180">
        <f t="shared" si="0"/>
        <v>43927</v>
      </c>
      <c r="K38" s="146"/>
      <c r="L38" s="146"/>
      <c r="P38" s="224"/>
    </row>
    <row r="39" spans="2:100" x14ac:dyDescent="0.25">
      <c r="B39" s="180">
        <f t="shared" si="0"/>
        <v>43928</v>
      </c>
      <c r="K39" s="146"/>
      <c r="L39" s="146"/>
      <c r="Q39" s="104"/>
    </row>
    <row r="40" spans="2:100" x14ac:dyDescent="0.25">
      <c r="B40" s="180">
        <f t="shared" si="0"/>
        <v>43929</v>
      </c>
      <c r="K40" s="146"/>
      <c r="L40" s="146"/>
      <c r="Q40" s="104"/>
    </row>
    <row r="41" spans="2:100" x14ac:dyDescent="0.25">
      <c r="B41" s="180">
        <f t="shared" si="0"/>
        <v>43930</v>
      </c>
      <c r="K41" s="146"/>
      <c r="L41" s="146"/>
    </row>
    <row r="42" spans="2:100" x14ac:dyDescent="0.25">
      <c r="B42" s="180">
        <f t="shared" si="0"/>
        <v>43931</v>
      </c>
      <c r="K42" s="146"/>
      <c r="L42" s="146"/>
    </row>
    <row r="43" spans="2:100" x14ac:dyDescent="0.25">
      <c r="B43" s="180">
        <f t="shared" si="0"/>
        <v>43932</v>
      </c>
      <c r="K43" s="146"/>
      <c r="L43" s="146"/>
    </row>
    <row r="44" spans="2:100" x14ac:dyDescent="0.25">
      <c r="B44" s="180">
        <f t="shared" si="0"/>
        <v>43933</v>
      </c>
      <c r="K44" s="146"/>
      <c r="L44" s="146"/>
    </row>
    <row r="45" spans="2:100" x14ac:dyDescent="0.25">
      <c r="B45" s="180">
        <f t="shared" si="0"/>
        <v>43934</v>
      </c>
      <c r="K45" s="146"/>
      <c r="L45" s="146"/>
    </row>
    <row r="46" spans="2:100" x14ac:dyDescent="0.25">
      <c r="B46" s="180">
        <f t="shared" si="0"/>
        <v>43935</v>
      </c>
      <c r="K46" s="146"/>
      <c r="L46" s="146"/>
    </row>
    <row r="47" spans="2:100" x14ac:dyDescent="0.25">
      <c r="B47" s="180">
        <f t="shared" si="0"/>
        <v>43936</v>
      </c>
      <c r="K47" s="146"/>
      <c r="L47" s="146"/>
    </row>
    <row r="48" spans="2:100" x14ac:dyDescent="0.25">
      <c r="B48" s="180">
        <f t="shared" si="0"/>
        <v>43937</v>
      </c>
      <c r="K48" s="146"/>
      <c r="L48" s="146"/>
    </row>
    <row r="49" spans="2:12" x14ac:dyDescent="0.25">
      <c r="B49" s="180">
        <f t="shared" si="0"/>
        <v>43938</v>
      </c>
      <c r="K49" s="146"/>
      <c r="L49" s="146"/>
    </row>
    <row r="50" spans="2:12" x14ac:dyDescent="0.25">
      <c r="B50" s="180">
        <f t="shared" si="0"/>
        <v>43939</v>
      </c>
      <c r="K50" s="146"/>
      <c r="L50" s="146"/>
    </row>
    <row r="51" spans="2:12" x14ac:dyDescent="0.25">
      <c r="B51" s="180">
        <f t="shared" si="0"/>
        <v>43940</v>
      </c>
      <c r="K51" s="146"/>
      <c r="L51" s="146"/>
    </row>
    <row r="52" spans="2:12" x14ac:dyDescent="0.25">
      <c r="B52" s="180">
        <f t="shared" si="0"/>
        <v>43941</v>
      </c>
      <c r="K52" s="146"/>
      <c r="L52" s="146"/>
    </row>
    <row r="53" spans="2:12" x14ac:dyDescent="0.25">
      <c r="B53" s="180">
        <f t="shared" si="0"/>
        <v>43942</v>
      </c>
      <c r="K53" s="146"/>
      <c r="L53" s="146"/>
    </row>
    <row r="54" spans="2:12" x14ac:dyDescent="0.25">
      <c r="B54" s="180">
        <f t="shared" si="0"/>
        <v>43943</v>
      </c>
      <c r="K54" s="146"/>
      <c r="L54" s="146"/>
    </row>
    <row r="55" spans="2:12" x14ac:dyDescent="0.25">
      <c r="B55" s="180">
        <f t="shared" si="0"/>
        <v>43944</v>
      </c>
      <c r="K55" s="146"/>
      <c r="L55" s="146"/>
    </row>
    <row r="56" spans="2:12" x14ac:dyDescent="0.25">
      <c r="B56" s="180">
        <f t="shared" si="0"/>
        <v>43945</v>
      </c>
      <c r="K56" s="146"/>
      <c r="L56" s="146"/>
    </row>
    <row r="57" spans="2:12" x14ac:dyDescent="0.25">
      <c r="B57" s="180">
        <f t="shared" si="0"/>
        <v>43946</v>
      </c>
      <c r="K57" s="146"/>
      <c r="L57" s="146"/>
    </row>
    <row r="58" spans="2:12" x14ac:dyDescent="0.25">
      <c r="B58" s="180">
        <f t="shared" si="0"/>
        <v>43947</v>
      </c>
      <c r="K58" s="146"/>
      <c r="L58" s="146"/>
    </row>
    <row r="59" spans="2:12" x14ac:dyDescent="0.25">
      <c r="B59" s="180">
        <f t="shared" si="0"/>
        <v>43948</v>
      </c>
      <c r="K59" s="146"/>
      <c r="L59" s="146"/>
    </row>
    <row r="60" spans="2:12" x14ac:dyDescent="0.25">
      <c r="B60" s="180">
        <f t="shared" si="0"/>
        <v>43949</v>
      </c>
      <c r="K60" s="146"/>
      <c r="L60" s="146"/>
    </row>
    <row r="61" spans="2:12" x14ac:dyDescent="0.25">
      <c r="B61" s="180">
        <f t="shared" si="0"/>
        <v>43950</v>
      </c>
      <c r="K61" s="146"/>
      <c r="L61" s="146"/>
    </row>
    <row r="62" spans="2:12" x14ac:dyDescent="0.25">
      <c r="B62" s="180">
        <f t="shared" si="0"/>
        <v>43951</v>
      </c>
      <c r="K62" s="146"/>
      <c r="L62" s="146"/>
    </row>
    <row r="63" spans="2:12" x14ac:dyDescent="0.25">
      <c r="B63" s="180">
        <f t="shared" si="0"/>
        <v>43952</v>
      </c>
      <c r="K63" s="146"/>
      <c r="L63" s="146"/>
    </row>
    <row r="64" spans="2:12" x14ac:dyDescent="0.25">
      <c r="B64" s="180">
        <f t="shared" si="0"/>
        <v>43953</v>
      </c>
      <c r="K64" s="146"/>
      <c r="L64" s="146"/>
    </row>
    <row r="65" spans="2:12" x14ac:dyDescent="0.25">
      <c r="B65" s="180">
        <f t="shared" si="0"/>
        <v>43954</v>
      </c>
      <c r="K65" s="146"/>
      <c r="L65" s="146"/>
    </row>
    <row r="66" spans="2:12" x14ac:dyDescent="0.25">
      <c r="B66" s="180">
        <f t="shared" si="0"/>
        <v>43955</v>
      </c>
      <c r="K66" s="146"/>
      <c r="L66" s="146"/>
    </row>
    <row r="67" spans="2:12" x14ac:dyDescent="0.25">
      <c r="B67" s="180">
        <f t="shared" si="0"/>
        <v>43956</v>
      </c>
      <c r="K67" s="146"/>
      <c r="L67" s="146"/>
    </row>
    <row r="68" spans="2:12" x14ac:dyDescent="0.25">
      <c r="B68" s="180">
        <f t="shared" si="0"/>
        <v>43957</v>
      </c>
      <c r="K68" s="146"/>
      <c r="L68" s="146"/>
    </row>
    <row r="69" spans="2:12" x14ac:dyDescent="0.25">
      <c r="B69" s="180">
        <f t="shared" ref="B69:B132" si="1">B68+1</f>
        <v>43958</v>
      </c>
      <c r="K69" s="146"/>
      <c r="L69" s="146"/>
    </row>
    <row r="70" spans="2:12" x14ac:dyDescent="0.25">
      <c r="B70" s="180">
        <f t="shared" si="1"/>
        <v>43959</v>
      </c>
      <c r="K70" s="146"/>
      <c r="L70" s="146"/>
    </row>
    <row r="71" spans="2:12" x14ac:dyDescent="0.25">
      <c r="B71" s="180">
        <f t="shared" si="1"/>
        <v>43960</v>
      </c>
      <c r="K71" s="146"/>
      <c r="L71" s="146"/>
    </row>
    <row r="72" spans="2:12" x14ac:dyDescent="0.25">
      <c r="B72" s="180">
        <f t="shared" si="1"/>
        <v>43961</v>
      </c>
      <c r="K72" s="146"/>
      <c r="L72" s="146"/>
    </row>
    <row r="73" spans="2:12" x14ac:dyDescent="0.25">
      <c r="B73" s="180">
        <f t="shared" si="1"/>
        <v>43962</v>
      </c>
      <c r="K73" s="146"/>
      <c r="L73" s="146"/>
    </row>
    <row r="74" spans="2:12" x14ac:dyDescent="0.25">
      <c r="B74" s="180">
        <f t="shared" si="1"/>
        <v>43963</v>
      </c>
      <c r="K74" s="146"/>
      <c r="L74" s="146"/>
    </row>
    <row r="75" spans="2:12" x14ac:dyDescent="0.25">
      <c r="B75" s="180">
        <f t="shared" si="1"/>
        <v>43964</v>
      </c>
      <c r="K75" s="146"/>
      <c r="L75" s="146"/>
    </row>
    <row r="76" spans="2:12" x14ac:dyDescent="0.25">
      <c r="B76" s="180">
        <f t="shared" si="1"/>
        <v>43965</v>
      </c>
      <c r="K76" s="146"/>
      <c r="L76" s="146"/>
    </row>
    <row r="77" spans="2:12" x14ac:dyDescent="0.25">
      <c r="B77" s="180">
        <f t="shared" si="1"/>
        <v>43966</v>
      </c>
      <c r="K77" s="146"/>
      <c r="L77" s="146"/>
    </row>
    <row r="78" spans="2:12" x14ac:dyDescent="0.25">
      <c r="B78" s="180">
        <f t="shared" si="1"/>
        <v>43967</v>
      </c>
      <c r="K78" s="146"/>
      <c r="L78" s="146"/>
    </row>
    <row r="79" spans="2:12" x14ac:dyDescent="0.25">
      <c r="B79" s="180">
        <f t="shared" si="1"/>
        <v>43968</v>
      </c>
      <c r="K79" s="146"/>
      <c r="L79" s="146"/>
    </row>
    <row r="80" spans="2:12" x14ac:dyDescent="0.25">
      <c r="B80" s="180">
        <f t="shared" si="1"/>
        <v>43969</v>
      </c>
      <c r="K80" s="146"/>
      <c r="L80" s="146"/>
    </row>
    <row r="81" spans="2:12" x14ac:dyDescent="0.25">
      <c r="B81" s="180">
        <f t="shared" si="1"/>
        <v>43970</v>
      </c>
      <c r="K81" s="146"/>
      <c r="L81" s="146"/>
    </row>
    <row r="82" spans="2:12" x14ac:dyDescent="0.25">
      <c r="B82" s="180">
        <f t="shared" si="1"/>
        <v>43971</v>
      </c>
      <c r="K82" s="146"/>
      <c r="L82" s="146"/>
    </row>
    <row r="83" spans="2:12" x14ac:dyDescent="0.25">
      <c r="B83" s="180">
        <f t="shared" si="1"/>
        <v>43972</v>
      </c>
      <c r="K83" s="146"/>
      <c r="L83" s="146"/>
    </row>
    <row r="84" spans="2:12" x14ac:dyDescent="0.25">
      <c r="B84" s="180">
        <f t="shared" si="1"/>
        <v>43973</v>
      </c>
      <c r="K84" s="146"/>
      <c r="L84" s="146"/>
    </row>
    <row r="85" spans="2:12" x14ac:dyDescent="0.25">
      <c r="B85" s="180">
        <f t="shared" si="1"/>
        <v>43974</v>
      </c>
      <c r="K85" s="146"/>
      <c r="L85" s="146"/>
    </row>
    <row r="86" spans="2:12" x14ac:dyDescent="0.25">
      <c r="B86" s="180">
        <f t="shared" si="1"/>
        <v>43975</v>
      </c>
      <c r="K86" s="146"/>
      <c r="L86" s="146"/>
    </row>
    <row r="87" spans="2:12" x14ac:dyDescent="0.25">
      <c r="B87" s="180">
        <f t="shared" si="1"/>
        <v>43976</v>
      </c>
      <c r="K87" s="146"/>
      <c r="L87" s="146"/>
    </row>
    <row r="88" spans="2:12" x14ac:dyDescent="0.25">
      <c r="B88" s="180">
        <f t="shared" si="1"/>
        <v>43977</v>
      </c>
      <c r="K88" s="146"/>
      <c r="L88" s="146"/>
    </row>
    <row r="89" spans="2:12" x14ac:dyDescent="0.25">
      <c r="B89" s="180">
        <f t="shared" si="1"/>
        <v>43978</v>
      </c>
      <c r="K89" s="146"/>
      <c r="L89" s="146"/>
    </row>
    <row r="90" spans="2:12" x14ac:dyDescent="0.25">
      <c r="B90" s="180">
        <f t="shared" si="1"/>
        <v>43979</v>
      </c>
      <c r="K90" s="146"/>
      <c r="L90" s="146"/>
    </row>
    <row r="91" spans="2:12" x14ac:dyDescent="0.25">
      <c r="B91" s="180">
        <f t="shared" si="1"/>
        <v>43980</v>
      </c>
      <c r="K91" s="146"/>
      <c r="L91" s="146"/>
    </row>
    <row r="92" spans="2:12" x14ac:dyDescent="0.25">
      <c r="B92" s="180">
        <f t="shared" si="1"/>
        <v>43981</v>
      </c>
      <c r="K92" s="146"/>
      <c r="L92" s="146"/>
    </row>
    <row r="93" spans="2:12" x14ac:dyDescent="0.25">
      <c r="B93" s="180">
        <f t="shared" si="1"/>
        <v>43982</v>
      </c>
      <c r="K93" s="146"/>
      <c r="L93" s="146"/>
    </row>
    <row r="94" spans="2:12" x14ac:dyDescent="0.25">
      <c r="B94" s="180">
        <f t="shared" si="1"/>
        <v>43983</v>
      </c>
      <c r="K94" s="146"/>
      <c r="L94" s="146"/>
    </row>
    <row r="95" spans="2:12" x14ac:dyDescent="0.25">
      <c r="B95" s="180">
        <f t="shared" si="1"/>
        <v>43984</v>
      </c>
      <c r="K95" s="146"/>
      <c r="L95" s="146"/>
    </row>
    <row r="96" spans="2:12" x14ac:dyDescent="0.25">
      <c r="B96" s="180">
        <f t="shared" si="1"/>
        <v>43985</v>
      </c>
      <c r="K96" s="146"/>
      <c r="L96" s="146"/>
    </row>
    <row r="97" spans="2:12" x14ac:dyDescent="0.25">
      <c r="B97" s="180">
        <f t="shared" si="1"/>
        <v>43986</v>
      </c>
      <c r="K97" s="146"/>
      <c r="L97" s="146"/>
    </row>
    <row r="98" spans="2:12" x14ac:dyDescent="0.25">
      <c r="B98" s="180">
        <f t="shared" si="1"/>
        <v>43987</v>
      </c>
      <c r="K98" s="146"/>
      <c r="L98" s="146"/>
    </row>
    <row r="99" spans="2:12" x14ac:dyDescent="0.25">
      <c r="B99" s="180">
        <f t="shared" si="1"/>
        <v>43988</v>
      </c>
      <c r="K99" s="146"/>
      <c r="L99" s="146"/>
    </row>
    <row r="100" spans="2:12" x14ac:dyDescent="0.25">
      <c r="B100" s="180">
        <f t="shared" si="1"/>
        <v>43989</v>
      </c>
      <c r="K100" s="146"/>
      <c r="L100" s="146"/>
    </row>
    <row r="101" spans="2:12" x14ac:dyDescent="0.25">
      <c r="B101" s="180">
        <f t="shared" si="1"/>
        <v>43990</v>
      </c>
      <c r="K101" s="146"/>
      <c r="L101" s="146"/>
    </row>
    <row r="102" spans="2:12" x14ac:dyDescent="0.25">
      <c r="B102" s="180">
        <f t="shared" si="1"/>
        <v>43991</v>
      </c>
      <c r="K102" s="146"/>
      <c r="L102" s="146"/>
    </row>
    <row r="103" spans="2:12" x14ac:dyDescent="0.25">
      <c r="B103" s="180">
        <f t="shared" si="1"/>
        <v>43992</v>
      </c>
      <c r="K103" s="146"/>
      <c r="L103" s="146"/>
    </row>
    <row r="104" spans="2:12" x14ac:dyDescent="0.25">
      <c r="B104" s="180">
        <f t="shared" si="1"/>
        <v>43993</v>
      </c>
      <c r="K104" s="146"/>
      <c r="L104" s="146"/>
    </row>
    <row r="105" spans="2:12" x14ac:dyDescent="0.25">
      <c r="B105" s="180">
        <f t="shared" si="1"/>
        <v>43994</v>
      </c>
      <c r="K105" s="146"/>
      <c r="L105" s="146"/>
    </row>
    <row r="106" spans="2:12" x14ac:dyDescent="0.25">
      <c r="B106" s="180">
        <f t="shared" si="1"/>
        <v>43995</v>
      </c>
      <c r="K106" s="146"/>
      <c r="L106" s="146"/>
    </row>
    <row r="107" spans="2:12" x14ac:dyDescent="0.25">
      <c r="B107" s="180">
        <f t="shared" si="1"/>
        <v>43996</v>
      </c>
      <c r="K107" s="146"/>
      <c r="L107" s="146"/>
    </row>
    <row r="108" spans="2:12" x14ac:dyDescent="0.25">
      <c r="B108" s="180">
        <f t="shared" si="1"/>
        <v>43997</v>
      </c>
      <c r="K108" s="146"/>
      <c r="L108" s="146"/>
    </row>
    <row r="109" spans="2:12" x14ac:dyDescent="0.25">
      <c r="B109" s="180">
        <f t="shared" si="1"/>
        <v>43998</v>
      </c>
      <c r="K109" s="146"/>
      <c r="L109" s="146"/>
    </row>
    <row r="110" spans="2:12" x14ac:dyDescent="0.25">
      <c r="B110" s="180">
        <f t="shared" si="1"/>
        <v>43999</v>
      </c>
      <c r="K110" s="146"/>
      <c r="L110" s="146"/>
    </row>
    <row r="111" spans="2:12" x14ac:dyDescent="0.25">
      <c r="B111" s="180">
        <f t="shared" si="1"/>
        <v>44000</v>
      </c>
      <c r="K111" s="146"/>
      <c r="L111" s="146"/>
    </row>
    <row r="112" spans="2:12" x14ac:dyDescent="0.25">
      <c r="B112" s="180">
        <f t="shared" si="1"/>
        <v>44001</v>
      </c>
      <c r="K112" s="146"/>
      <c r="L112" s="146"/>
    </row>
    <row r="113" spans="2:12" x14ac:dyDescent="0.25">
      <c r="B113" s="180">
        <f t="shared" si="1"/>
        <v>44002</v>
      </c>
      <c r="K113" s="146"/>
      <c r="L113" s="146"/>
    </row>
    <row r="114" spans="2:12" x14ac:dyDescent="0.25">
      <c r="B114" s="180">
        <f t="shared" si="1"/>
        <v>44003</v>
      </c>
      <c r="K114" s="146"/>
      <c r="L114" s="146"/>
    </row>
    <row r="115" spans="2:12" x14ac:dyDescent="0.25">
      <c r="B115" s="180">
        <f t="shared" si="1"/>
        <v>44004</v>
      </c>
      <c r="K115" s="146"/>
      <c r="L115" s="146"/>
    </row>
    <row r="116" spans="2:12" x14ac:dyDescent="0.25">
      <c r="B116" s="180">
        <f t="shared" si="1"/>
        <v>44005</v>
      </c>
      <c r="K116" s="146"/>
      <c r="L116" s="146"/>
    </row>
    <row r="117" spans="2:12" x14ac:dyDescent="0.25">
      <c r="B117" s="180">
        <f t="shared" si="1"/>
        <v>44006</v>
      </c>
      <c r="K117" s="146"/>
      <c r="L117" s="146"/>
    </row>
    <row r="118" spans="2:12" x14ac:dyDescent="0.25">
      <c r="B118" s="180">
        <f t="shared" si="1"/>
        <v>44007</v>
      </c>
      <c r="K118" s="146"/>
      <c r="L118" s="146"/>
    </row>
    <row r="119" spans="2:12" x14ac:dyDescent="0.25">
      <c r="B119" s="180">
        <f t="shared" si="1"/>
        <v>44008</v>
      </c>
      <c r="K119" s="146"/>
      <c r="L119" s="146"/>
    </row>
    <row r="120" spans="2:12" x14ac:dyDescent="0.25">
      <c r="B120" s="180">
        <f t="shared" si="1"/>
        <v>44009</v>
      </c>
      <c r="K120" s="146"/>
      <c r="L120" s="146"/>
    </row>
    <row r="121" spans="2:12" x14ac:dyDescent="0.25">
      <c r="B121" s="180">
        <f t="shared" si="1"/>
        <v>44010</v>
      </c>
      <c r="K121" s="146"/>
      <c r="L121" s="146"/>
    </row>
    <row r="122" spans="2:12" x14ac:dyDescent="0.25">
      <c r="B122" s="180">
        <f t="shared" si="1"/>
        <v>44011</v>
      </c>
      <c r="K122" s="146"/>
      <c r="L122" s="146"/>
    </row>
    <row r="123" spans="2:12" x14ac:dyDescent="0.25">
      <c r="B123" s="180">
        <f t="shared" si="1"/>
        <v>44012</v>
      </c>
      <c r="K123" s="146"/>
      <c r="L123" s="146"/>
    </row>
    <row r="124" spans="2:12" x14ac:dyDescent="0.25">
      <c r="B124" s="180">
        <f t="shared" si="1"/>
        <v>44013</v>
      </c>
      <c r="K124" s="146"/>
      <c r="L124" s="146"/>
    </row>
    <row r="125" spans="2:12" x14ac:dyDescent="0.25">
      <c r="B125" s="180">
        <f t="shared" si="1"/>
        <v>44014</v>
      </c>
      <c r="K125" s="146"/>
      <c r="L125" s="146"/>
    </row>
    <row r="126" spans="2:12" x14ac:dyDescent="0.25">
      <c r="B126" s="180">
        <f t="shared" si="1"/>
        <v>44015</v>
      </c>
      <c r="K126" s="146"/>
      <c r="L126" s="146"/>
    </row>
    <row r="127" spans="2:12" x14ac:dyDescent="0.25">
      <c r="B127" s="180">
        <f t="shared" si="1"/>
        <v>44016</v>
      </c>
      <c r="K127" s="146"/>
      <c r="L127" s="146"/>
    </row>
    <row r="128" spans="2:12" x14ac:dyDescent="0.25">
      <c r="B128" s="180">
        <f t="shared" si="1"/>
        <v>44017</v>
      </c>
      <c r="K128" s="146"/>
      <c r="L128" s="146"/>
    </row>
    <row r="129" spans="2:12" x14ac:dyDescent="0.25">
      <c r="B129" s="180">
        <f t="shared" si="1"/>
        <v>44018</v>
      </c>
      <c r="K129" s="146"/>
      <c r="L129" s="146"/>
    </row>
    <row r="130" spans="2:12" x14ac:dyDescent="0.25">
      <c r="B130" s="180">
        <f t="shared" si="1"/>
        <v>44019</v>
      </c>
      <c r="K130" s="146"/>
      <c r="L130" s="146"/>
    </row>
    <row r="131" spans="2:12" x14ac:dyDescent="0.25">
      <c r="B131" s="180">
        <f t="shared" si="1"/>
        <v>44020</v>
      </c>
      <c r="K131" s="146"/>
      <c r="L131" s="146"/>
    </row>
    <row r="132" spans="2:12" x14ac:dyDescent="0.25">
      <c r="B132" s="180">
        <f t="shared" si="1"/>
        <v>44021</v>
      </c>
      <c r="K132" s="146"/>
      <c r="L132" s="146"/>
    </row>
    <row r="133" spans="2:12" x14ac:dyDescent="0.25">
      <c r="B133" s="180">
        <f t="shared" ref="B133:B196" si="2">B132+1</f>
        <v>44022</v>
      </c>
      <c r="K133" s="146"/>
      <c r="L133" s="146"/>
    </row>
    <row r="134" spans="2:12" x14ac:dyDescent="0.25">
      <c r="B134" s="180">
        <f t="shared" si="2"/>
        <v>44023</v>
      </c>
      <c r="K134" s="146"/>
      <c r="L134" s="146"/>
    </row>
    <row r="135" spans="2:12" x14ac:dyDescent="0.25">
      <c r="B135" s="180">
        <f t="shared" si="2"/>
        <v>44024</v>
      </c>
      <c r="K135" s="146"/>
      <c r="L135" s="146"/>
    </row>
    <row r="136" spans="2:12" x14ac:dyDescent="0.25">
      <c r="B136" s="180">
        <f t="shared" si="2"/>
        <v>44025</v>
      </c>
      <c r="K136" s="146"/>
      <c r="L136" s="146"/>
    </row>
    <row r="137" spans="2:12" x14ac:dyDescent="0.25">
      <c r="B137" s="180">
        <f t="shared" si="2"/>
        <v>44026</v>
      </c>
      <c r="K137" s="146"/>
      <c r="L137" s="146"/>
    </row>
    <row r="138" spans="2:12" x14ac:dyDescent="0.25">
      <c r="B138" s="180">
        <f t="shared" si="2"/>
        <v>44027</v>
      </c>
      <c r="K138" s="146"/>
      <c r="L138" s="146"/>
    </row>
    <row r="139" spans="2:12" x14ac:dyDescent="0.25">
      <c r="B139" s="180">
        <f t="shared" si="2"/>
        <v>44028</v>
      </c>
      <c r="K139" s="146"/>
      <c r="L139" s="146"/>
    </row>
    <row r="140" spans="2:12" x14ac:dyDescent="0.25">
      <c r="B140" s="180">
        <f t="shared" si="2"/>
        <v>44029</v>
      </c>
      <c r="K140" s="146"/>
      <c r="L140" s="146"/>
    </row>
    <row r="141" spans="2:12" x14ac:dyDescent="0.25">
      <c r="B141" s="180">
        <f t="shared" si="2"/>
        <v>44030</v>
      </c>
      <c r="K141" s="146"/>
      <c r="L141" s="146"/>
    </row>
    <row r="142" spans="2:12" x14ac:dyDescent="0.25">
      <c r="B142" s="180">
        <f t="shared" si="2"/>
        <v>44031</v>
      </c>
      <c r="K142" s="146"/>
      <c r="L142" s="146"/>
    </row>
    <row r="143" spans="2:12" x14ac:dyDescent="0.25">
      <c r="B143" s="180">
        <f t="shared" si="2"/>
        <v>44032</v>
      </c>
      <c r="K143" s="146"/>
      <c r="L143" s="146"/>
    </row>
    <row r="144" spans="2:12" x14ac:dyDescent="0.25">
      <c r="B144" s="180">
        <f t="shared" si="2"/>
        <v>44033</v>
      </c>
      <c r="K144" s="146"/>
      <c r="L144" s="146"/>
    </row>
    <row r="145" spans="2:12" x14ac:dyDescent="0.25">
      <c r="B145" s="180">
        <f t="shared" si="2"/>
        <v>44034</v>
      </c>
      <c r="K145" s="146"/>
      <c r="L145" s="146"/>
    </row>
    <row r="146" spans="2:12" x14ac:dyDescent="0.25">
      <c r="B146" s="180">
        <f t="shared" si="2"/>
        <v>44035</v>
      </c>
      <c r="K146" s="146"/>
      <c r="L146" s="146"/>
    </row>
    <row r="147" spans="2:12" x14ac:dyDescent="0.25">
      <c r="B147" s="180">
        <f t="shared" si="2"/>
        <v>44036</v>
      </c>
      <c r="K147" s="146"/>
      <c r="L147" s="146"/>
    </row>
    <row r="148" spans="2:12" x14ac:dyDescent="0.25">
      <c r="B148" s="180">
        <f t="shared" si="2"/>
        <v>44037</v>
      </c>
      <c r="K148" s="146"/>
      <c r="L148" s="146"/>
    </row>
    <row r="149" spans="2:12" x14ac:dyDescent="0.25">
      <c r="B149" s="180">
        <f t="shared" si="2"/>
        <v>44038</v>
      </c>
      <c r="K149" s="146"/>
      <c r="L149" s="146"/>
    </row>
    <row r="150" spans="2:12" x14ac:dyDescent="0.25">
      <c r="B150" s="180">
        <f t="shared" si="2"/>
        <v>44039</v>
      </c>
      <c r="K150" s="146"/>
      <c r="L150" s="146"/>
    </row>
    <row r="151" spans="2:12" x14ac:dyDescent="0.25">
      <c r="B151" s="180">
        <f t="shared" si="2"/>
        <v>44040</v>
      </c>
      <c r="K151" s="146"/>
      <c r="L151" s="146"/>
    </row>
    <row r="152" spans="2:12" x14ac:dyDescent="0.25">
      <c r="B152" s="180">
        <f t="shared" si="2"/>
        <v>44041</v>
      </c>
      <c r="K152" s="146"/>
      <c r="L152" s="146"/>
    </row>
    <row r="153" spans="2:12" x14ac:dyDescent="0.25">
      <c r="B153" s="180">
        <f t="shared" si="2"/>
        <v>44042</v>
      </c>
      <c r="K153" s="146"/>
      <c r="L153" s="146"/>
    </row>
    <row r="154" spans="2:12" x14ac:dyDescent="0.25">
      <c r="B154" s="180">
        <f t="shared" si="2"/>
        <v>44043</v>
      </c>
      <c r="K154" s="146"/>
      <c r="L154" s="146"/>
    </row>
    <row r="155" spans="2:12" x14ac:dyDescent="0.25">
      <c r="B155" s="180">
        <f t="shared" si="2"/>
        <v>44044</v>
      </c>
      <c r="K155" s="146"/>
      <c r="L155" s="146"/>
    </row>
    <row r="156" spans="2:12" x14ac:dyDescent="0.25">
      <c r="B156" s="180">
        <f t="shared" si="2"/>
        <v>44045</v>
      </c>
      <c r="K156" s="146"/>
      <c r="L156" s="146"/>
    </row>
    <row r="157" spans="2:12" x14ac:dyDescent="0.25">
      <c r="B157" s="180">
        <f t="shared" si="2"/>
        <v>44046</v>
      </c>
      <c r="K157" s="146"/>
      <c r="L157" s="146"/>
    </row>
    <row r="158" spans="2:12" x14ac:dyDescent="0.25">
      <c r="B158" s="180">
        <f t="shared" si="2"/>
        <v>44047</v>
      </c>
      <c r="K158" s="146"/>
      <c r="L158" s="146"/>
    </row>
    <row r="159" spans="2:12" x14ac:dyDescent="0.25">
      <c r="B159" s="180">
        <f t="shared" si="2"/>
        <v>44048</v>
      </c>
      <c r="K159" s="146"/>
      <c r="L159" s="146"/>
    </row>
    <row r="160" spans="2:12" x14ac:dyDescent="0.25">
      <c r="B160" s="180">
        <f t="shared" si="2"/>
        <v>44049</v>
      </c>
      <c r="K160" s="146"/>
      <c r="L160" s="146"/>
    </row>
    <row r="161" spans="2:12" x14ac:dyDescent="0.25">
      <c r="B161" s="180">
        <f t="shared" si="2"/>
        <v>44050</v>
      </c>
      <c r="K161" s="146"/>
      <c r="L161" s="146"/>
    </row>
    <row r="162" spans="2:12" x14ac:dyDescent="0.25">
      <c r="B162" s="180">
        <f t="shared" si="2"/>
        <v>44051</v>
      </c>
      <c r="K162" s="146"/>
      <c r="L162" s="146"/>
    </row>
    <row r="163" spans="2:12" x14ac:dyDescent="0.25">
      <c r="B163" s="180">
        <f t="shared" si="2"/>
        <v>44052</v>
      </c>
      <c r="K163" s="146"/>
      <c r="L163" s="146"/>
    </row>
    <row r="164" spans="2:12" x14ac:dyDescent="0.25">
      <c r="B164" s="180">
        <f t="shared" si="2"/>
        <v>44053</v>
      </c>
      <c r="K164" s="146"/>
      <c r="L164" s="146"/>
    </row>
    <row r="165" spans="2:12" x14ac:dyDescent="0.25">
      <c r="B165" s="180">
        <f t="shared" si="2"/>
        <v>44054</v>
      </c>
      <c r="K165" s="146"/>
      <c r="L165" s="146"/>
    </row>
    <row r="166" spans="2:12" x14ac:dyDescent="0.25">
      <c r="B166" s="180">
        <f t="shared" si="2"/>
        <v>44055</v>
      </c>
      <c r="K166" s="146"/>
      <c r="L166" s="146"/>
    </row>
    <row r="167" spans="2:12" x14ac:dyDescent="0.25">
      <c r="B167" s="180">
        <f t="shared" si="2"/>
        <v>44056</v>
      </c>
      <c r="K167" s="146"/>
      <c r="L167" s="146"/>
    </row>
    <row r="168" spans="2:12" x14ac:dyDescent="0.25">
      <c r="B168" s="180">
        <f t="shared" si="2"/>
        <v>44057</v>
      </c>
      <c r="K168" s="146"/>
      <c r="L168" s="146"/>
    </row>
    <row r="169" spans="2:12" x14ac:dyDescent="0.25">
      <c r="B169" s="180">
        <f t="shared" si="2"/>
        <v>44058</v>
      </c>
      <c r="K169" s="146"/>
      <c r="L169" s="146"/>
    </row>
    <row r="170" spans="2:12" x14ac:dyDescent="0.25">
      <c r="B170" s="180">
        <f t="shared" si="2"/>
        <v>44059</v>
      </c>
      <c r="K170" s="146"/>
      <c r="L170" s="146"/>
    </row>
    <row r="171" spans="2:12" x14ac:dyDescent="0.25">
      <c r="B171" s="180">
        <f t="shared" si="2"/>
        <v>44060</v>
      </c>
      <c r="K171" s="146"/>
      <c r="L171" s="146"/>
    </row>
    <row r="172" spans="2:12" x14ac:dyDescent="0.25">
      <c r="B172" s="180">
        <f t="shared" si="2"/>
        <v>44061</v>
      </c>
      <c r="K172" s="146"/>
      <c r="L172" s="146"/>
    </row>
    <row r="173" spans="2:12" x14ac:dyDescent="0.25">
      <c r="B173" s="180">
        <f t="shared" si="2"/>
        <v>44062</v>
      </c>
      <c r="K173" s="146"/>
      <c r="L173" s="146"/>
    </row>
    <row r="174" spans="2:12" x14ac:dyDescent="0.25">
      <c r="B174" s="180">
        <f t="shared" si="2"/>
        <v>44063</v>
      </c>
      <c r="K174" s="146"/>
      <c r="L174" s="146"/>
    </row>
    <row r="175" spans="2:12" x14ac:dyDescent="0.25">
      <c r="B175" s="180">
        <f t="shared" si="2"/>
        <v>44064</v>
      </c>
      <c r="K175" s="146"/>
      <c r="L175" s="146"/>
    </row>
    <row r="176" spans="2:12" x14ac:dyDescent="0.25">
      <c r="B176" s="180">
        <f t="shared" si="2"/>
        <v>44065</v>
      </c>
      <c r="K176" s="146"/>
      <c r="L176" s="146"/>
    </row>
    <row r="177" spans="2:12" x14ac:dyDescent="0.25">
      <c r="B177" s="180">
        <f t="shared" si="2"/>
        <v>44066</v>
      </c>
      <c r="K177" s="146"/>
      <c r="L177" s="146"/>
    </row>
    <row r="178" spans="2:12" x14ac:dyDescent="0.25">
      <c r="B178" s="180">
        <f t="shared" si="2"/>
        <v>44067</v>
      </c>
      <c r="K178" s="146"/>
      <c r="L178" s="146"/>
    </row>
    <row r="179" spans="2:12" x14ac:dyDescent="0.25">
      <c r="B179" s="180">
        <f t="shared" si="2"/>
        <v>44068</v>
      </c>
      <c r="K179" s="146"/>
      <c r="L179" s="146"/>
    </row>
    <row r="180" spans="2:12" x14ac:dyDescent="0.25">
      <c r="B180" s="180">
        <f t="shared" si="2"/>
        <v>44069</v>
      </c>
      <c r="K180" s="146"/>
      <c r="L180" s="146"/>
    </row>
    <row r="181" spans="2:12" x14ac:dyDescent="0.25">
      <c r="B181" s="180">
        <f t="shared" si="2"/>
        <v>44070</v>
      </c>
      <c r="K181" s="146"/>
      <c r="L181" s="146"/>
    </row>
    <row r="182" spans="2:12" x14ac:dyDescent="0.25">
      <c r="B182" s="180">
        <f t="shared" si="2"/>
        <v>44071</v>
      </c>
      <c r="K182" s="146"/>
      <c r="L182" s="146"/>
    </row>
    <row r="183" spans="2:12" x14ac:dyDescent="0.25">
      <c r="B183" s="180">
        <f t="shared" si="2"/>
        <v>44072</v>
      </c>
      <c r="K183" s="146"/>
      <c r="L183" s="146"/>
    </row>
    <row r="184" spans="2:12" x14ac:dyDescent="0.25">
      <c r="B184" s="180">
        <f t="shared" si="2"/>
        <v>44073</v>
      </c>
      <c r="K184" s="146"/>
      <c r="L184" s="146"/>
    </row>
    <row r="185" spans="2:12" x14ac:dyDescent="0.25">
      <c r="B185" s="180">
        <f t="shared" si="2"/>
        <v>44074</v>
      </c>
      <c r="K185" s="146"/>
      <c r="L185" s="146"/>
    </row>
    <row r="186" spans="2:12" x14ac:dyDescent="0.25">
      <c r="B186" s="180">
        <f t="shared" si="2"/>
        <v>44075</v>
      </c>
      <c r="K186" s="146"/>
      <c r="L186" s="146"/>
    </row>
    <row r="187" spans="2:12" x14ac:dyDescent="0.25">
      <c r="B187" s="180">
        <f t="shared" si="2"/>
        <v>44076</v>
      </c>
      <c r="K187" s="146"/>
      <c r="L187" s="146"/>
    </row>
    <row r="188" spans="2:12" x14ac:dyDescent="0.25">
      <c r="B188" s="180">
        <f t="shared" si="2"/>
        <v>44077</v>
      </c>
      <c r="K188" s="146"/>
      <c r="L188" s="146"/>
    </row>
    <row r="189" spans="2:12" x14ac:dyDescent="0.25">
      <c r="B189" s="180">
        <f t="shared" si="2"/>
        <v>44078</v>
      </c>
      <c r="K189" s="146"/>
      <c r="L189" s="146"/>
    </row>
    <row r="190" spans="2:12" x14ac:dyDescent="0.25">
      <c r="B190" s="180">
        <f t="shared" si="2"/>
        <v>44079</v>
      </c>
      <c r="K190" s="146"/>
      <c r="L190" s="146"/>
    </row>
    <row r="191" spans="2:12" x14ac:dyDescent="0.25">
      <c r="B191" s="180">
        <f t="shared" si="2"/>
        <v>44080</v>
      </c>
      <c r="K191" s="146"/>
      <c r="L191" s="146"/>
    </row>
    <row r="192" spans="2:12" x14ac:dyDescent="0.25">
      <c r="B192" s="180">
        <f t="shared" si="2"/>
        <v>44081</v>
      </c>
      <c r="K192" s="146"/>
      <c r="L192" s="146"/>
    </row>
    <row r="193" spans="2:12" x14ac:dyDescent="0.25">
      <c r="B193" s="180">
        <f t="shared" si="2"/>
        <v>44082</v>
      </c>
      <c r="K193" s="146"/>
      <c r="L193" s="146"/>
    </row>
    <row r="194" spans="2:12" x14ac:dyDescent="0.25">
      <c r="B194" s="180">
        <f t="shared" si="2"/>
        <v>44083</v>
      </c>
      <c r="K194" s="146"/>
      <c r="L194" s="146"/>
    </row>
    <row r="195" spans="2:12" x14ac:dyDescent="0.25">
      <c r="B195" s="180">
        <f t="shared" si="2"/>
        <v>44084</v>
      </c>
      <c r="K195" s="146"/>
      <c r="L195" s="146"/>
    </row>
    <row r="196" spans="2:12" x14ac:dyDescent="0.25">
      <c r="B196" s="180">
        <f t="shared" si="2"/>
        <v>44085</v>
      </c>
      <c r="K196" s="146"/>
      <c r="L196" s="146"/>
    </row>
    <row r="197" spans="2:12" x14ac:dyDescent="0.25">
      <c r="B197" s="180">
        <f t="shared" ref="B197:B260" si="3">B196+1</f>
        <v>44086</v>
      </c>
      <c r="K197" s="146"/>
      <c r="L197" s="146"/>
    </row>
    <row r="198" spans="2:12" x14ac:dyDescent="0.25">
      <c r="B198" s="180">
        <f t="shared" si="3"/>
        <v>44087</v>
      </c>
      <c r="K198" s="146"/>
      <c r="L198" s="146"/>
    </row>
    <row r="199" spans="2:12" x14ac:dyDescent="0.25">
      <c r="B199" s="180">
        <f t="shared" si="3"/>
        <v>44088</v>
      </c>
      <c r="K199" s="146"/>
      <c r="L199" s="146"/>
    </row>
    <row r="200" spans="2:12" x14ac:dyDescent="0.25">
      <c r="B200" s="180">
        <f t="shared" si="3"/>
        <v>44089</v>
      </c>
      <c r="K200" s="146"/>
      <c r="L200" s="146"/>
    </row>
    <row r="201" spans="2:12" x14ac:dyDescent="0.25">
      <c r="B201" s="180">
        <f t="shared" si="3"/>
        <v>44090</v>
      </c>
      <c r="K201" s="146"/>
      <c r="L201" s="146"/>
    </row>
    <row r="202" spans="2:12" x14ac:dyDescent="0.25">
      <c r="B202" s="180">
        <f t="shared" si="3"/>
        <v>44091</v>
      </c>
      <c r="K202" s="146"/>
      <c r="L202" s="146"/>
    </row>
    <row r="203" spans="2:12" x14ac:dyDescent="0.25">
      <c r="B203" s="180">
        <f t="shared" si="3"/>
        <v>44092</v>
      </c>
      <c r="K203" s="146"/>
      <c r="L203" s="146"/>
    </row>
    <row r="204" spans="2:12" x14ac:dyDescent="0.25">
      <c r="B204" s="180">
        <f t="shared" si="3"/>
        <v>44093</v>
      </c>
      <c r="K204" s="146"/>
      <c r="L204" s="146"/>
    </row>
    <row r="205" spans="2:12" x14ac:dyDescent="0.25">
      <c r="B205" s="180">
        <f t="shared" si="3"/>
        <v>44094</v>
      </c>
      <c r="K205" s="146"/>
      <c r="L205" s="146"/>
    </row>
    <row r="206" spans="2:12" x14ac:dyDescent="0.25">
      <c r="B206" s="180">
        <f t="shared" si="3"/>
        <v>44095</v>
      </c>
      <c r="K206" s="146"/>
      <c r="L206" s="146"/>
    </row>
    <row r="207" spans="2:12" x14ac:dyDescent="0.25">
      <c r="B207" s="180">
        <f t="shared" si="3"/>
        <v>44096</v>
      </c>
      <c r="K207" s="146"/>
      <c r="L207" s="146"/>
    </row>
    <row r="208" spans="2:12" x14ac:dyDescent="0.25">
      <c r="B208" s="180">
        <f t="shared" si="3"/>
        <v>44097</v>
      </c>
      <c r="K208" s="146"/>
      <c r="L208" s="146"/>
    </row>
    <row r="209" spans="2:12" x14ac:dyDescent="0.25">
      <c r="B209" s="180">
        <f t="shared" si="3"/>
        <v>44098</v>
      </c>
      <c r="K209" s="146"/>
      <c r="L209" s="146"/>
    </row>
    <row r="210" spans="2:12" x14ac:dyDescent="0.25">
      <c r="B210" s="180">
        <f t="shared" si="3"/>
        <v>44099</v>
      </c>
      <c r="K210" s="146"/>
      <c r="L210" s="146"/>
    </row>
    <row r="211" spans="2:12" x14ac:dyDescent="0.25">
      <c r="B211" s="180">
        <f t="shared" si="3"/>
        <v>44100</v>
      </c>
      <c r="K211" s="146"/>
      <c r="L211" s="146"/>
    </row>
    <row r="212" spans="2:12" x14ac:dyDescent="0.25">
      <c r="B212" s="180">
        <f t="shared" si="3"/>
        <v>44101</v>
      </c>
      <c r="K212" s="146"/>
      <c r="L212" s="146"/>
    </row>
    <row r="213" spans="2:12" x14ac:dyDescent="0.25">
      <c r="B213" s="180">
        <f t="shared" si="3"/>
        <v>44102</v>
      </c>
      <c r="K213" s="146"/>
      <c r="L213" s="146"/>
    </row>
    <row r="214" spans="2:12" x14ac:dyDescent="0.25">
      <c r="B214" s="180">
        <f t="shared" si="3"/>
        <v>44103</v>
      </c>
      <c r="K214" s="146"/>
      <c r="L214" s="146"/>
    </row>
    <row r="215" spans="2:12" x14ac:dyDescent="0.25">
      <c r="B215" s="180">
        <f t="shared" si="3"/>
        <v>44104</v>
      </c>
      <c r="K215" s="146"/>
      <c r="L215" s="146"/>
    </row>
    <row r="216" spans="2:12" x14ac:dyDescent="0.25">
      <c r="B216" s="180">
        <f t="shared" si="3"/>
        <v>44105</v>
      </c>
      <c r="K216" s="146"/>
      <c r="L216" s="146"/>
    </row>
    <row r="217" spans="2:12" x14ac:dyDescent="0.25">
      <c r="B217" s="180">
        <f t="shared" si="3"/>
        <v>44106</v>
      </c>
      <c r="K217" s="146"/>
      <c r="L217" s="146"/>
    </row>
    <row r="218" spans="2:12" x14ac:dyDescent="0.25">
      <c r="B218" s="180">
        <f t="shared" si="3"/>
        <v>44107</v>
      </c>
      <c r="K218" s="146"/>
      <c r="L218" s="146"/>
    </row>
    <row r="219" spans="2:12" x14ac:dyDescent="0.25">
      <c r="B219" s="180">
        <f t="shared" si="3"/>
        <v>44108</v>
      </c>
      <c r="K219" s="146"/>
      <c r="L219" s="146"/>
    </row>
    <row r="220" spans="2:12" x14ac:dyDescent="0.25">
      <c r="B220" s="180">
        <f t="shared" si="3"/>
        <v>44109</v>
      </c>
      <c r="K220" s="146"/>
      <c r="L220" s="146"/>
    </row>
    <row r="221" spans="2:12" x14ac:dyDescent="0.25">
      <c r="B221" s="180">
        <f t="shared" si="3"/>
        <v>44110</v>
      </c>
      <c r="K221" s="146"/>
      <c r="L221" s="146"/>
    </row>
    <row r="222" spans="2:12" x14ac:dyDescent="0.25">
      <c r="B222" s="180">
        <f t="shared" si="3"/>
        <v>44111</v>
      </c>
      <c r="K222" s="146"/>
      <c r="L222" s="146"/>
    </row>
    <row r="223" spans="2:12" x14ac:dyDescent="0.25">
      <c r="B223" s="180">
        <f t="shared" si="3"/>
        <v>44112</v>
      </c>
      <c r="K223" s="146"/>
      <c r="L223" s="146"/>
    </row>
    <row r="224" spans="2:12" x14ac:dyDescent="0.25">
      <c r="B224" s="180">
        <f t="shared" si="3"/>
        <v>44113</v>
      </c>
      <c r="K224" s="146"/>
      <c r="L224" s="146"/>
    </row>
    <row r="225" spans="2:12" x14ac:dyDescent="0.25">
      <c r="B225" s="180">
        <f t="shared" si="3"/>
        <v>44114</v>
      </c>
      <c r="K225" s="146"/>
      <c r="L225" s="146"/>
    </row>
    <row r="226" spans="2:12" x14ac:dyDescent="0.25">
      <c r="B226" s="180">
        <f t="shared" si="3"/>
        <v>44115</v>
      </c>
      <c r="K226" s="146"/>
      <c r="L226" s="146"/>
    </row>
    <row r="227" spans="2:12" x14ac:dyDescent="0.25">
      <c r="B227" s="180">
        <f t="shared" si="3"/>
        <v>44116</v>
      </c>
      <c r="K227" s="146"/>
      <c r="L227" s="146"/>
    </row>
    <row r="228" spans="2:12" x14ac:dyDescent="0.25">
      <c r="B228" s="180">
        <f t="shared" si="3"/>
        <v>44117</v>
      </c>
      <c r="K228" s="146"/>
      <c r="L228" s="146"/>
    </row>
    <row r="229" spans="2:12" x14ac:dyDescent="0.25">
      <c r="B229" s="180">
        <f t="shared" si="3"/>
        <v>44118</v>
      </c>
      <c r="K229" s="146"/>
      <c r="L229" s="146"/>
    </row>
    <row r="230" spans="2:12" x14ac:dyDescent="0.25">
      <c r="B230" s="180">
        <f t="shared" si="3"/>
        <v>44119</v>
      </c>
      <c r="K230" s="146"/>
      <c r="L230" s="146"/>
    </row>
    <row r="231" spans="2:12" x14ac:dyDescent="0.25">
      <c r="B231" s="180">
        <f t="shared" si="3"/>
        <v>44120</v>
      </c>
      <c r="K231" s="146"/>
      <c r="L231" s="146"/>
    </row>
    <row r="232" spans="2:12" x14ac:dyDescent="0.25">
      <c r="B232" s="180">
        <f t="shared" si="3"/>
        <v>44121</v>
      </c>
      <c r="K232" s="146"/>
      <c r="L232" s="146"/>
    </row>
    <row r="233" spans="2:12" x14ac:dyDescent="0.25">
      <c r="B233" s="180">
        <f t="shared" si="3"/>
        <v>44122</v>
      </c>
      <c r="K233" s="146"/>
      <c r="L233" s="146"/>
    </row>
    <row r="234" spans="2:12" x14ac:dyDescent="0.25">
      <c r="B234" s="180">
        <f t="shared" si="3"/>
        <v>44123</v>
      </c>
      <c r="K234" s="146"/>
      <c r="L234" s="146"/>
    </row>
    <row r="235" spans="2:12" x14ac:dyDescent="0.25">
      <c r="B235" s="180">
        <f t="shared" si="3"/>
        <v>44124</v>
      </c>
      <c r="K235" s="146"/>
      <c r="L235" s="146"/>
    </row>
    <row r="236" spans="2:12" x14ac:dyDescent="0.25">
      <c r="B236" s="180">
        <f t="shared" si="3"/>
        <v>44125</v>
      </c>
      <c r="K236" s="146"/>
      <c r="L236" s="146"/>
    </row>
    <row r="237" spans="2:12" x14ac:dyDescent="0.25">
      <c r="B237" s="180">
        <f t="shared" si="3"/>
        <v>44126</v>
      </c>
      <c r="K237" s="146"/>
      <c r="L237" s="146"/>
    </row>
    <row r="238" spans="2:12" x14ac:dyDescent="0.25">
      <c r="B238" s="180">
        <f t="shared" si="3"/>
        <v>44127</v>
      </c>
      <c r="K238" s="146"/>
      <c r="L238" s="146"/>
    </row>
    <row r="239" spans="2:12" x14ac:dyDescent="0.25">
      <c r="B239" s="180">
        <f t="shared" si="3"/>
        <v>44128</v>
      </c>
      <c r="K239" s="146"/>
      <c r="L239" s="146"/>
    </row>
    <row r="240" spans="2:12" x14ac:dyDescent="0.25">
      <c r="B240" s="180">
        <f t="shared" si="3"/>
        <v>44129</v>
      </c>
      <c r="K240" s="146"/>
      <c r="L240" s="146"/>
    </row>
    <row r="241" spans="2:12" x14ac:dyDescent="0.25">
      <c r="B241" s="180">
        <f t="shared" si="3"/>
        <v>44130</v>
      </c>
      <c r="K241" s="146"/>
      <c r="L241" s="146"/>
    </row>
    <row r="242" spans="2:12" x14ac:dyDescent="0.25">
      <c r="B242" s="180">
        <f t="shared" si="3"/>
        <v>44131</v>
      </c>
      <c r="K242" s="146"/>
      <c r="L242" s="146"/>
    </row>
    <row r="243" spans="2:12" x14ac:dyDescent="0.25">
      <c r="B243" s="180">
        <f t="shared" si="3"/>
        <v>44132</v>
      </c>
      <c r="K243" s="146"/>
      <c r="L243" s="146"/>
    </row>
    <row r="244" spans="2:12" x14ac:dyDescent="0.25">
      <c r="B244" s="180">
        <f t="shared" si="3"/>
        <v>44133</v>
      </c>
      <c r="K244" s="146"/>
      <c r="L244" s="146"/>
    </row>
    <row r="245" spans="2:12" x14ac:dyDescent="0.25">
      <c r="B245" s="180">
        <f t="shared" si="3"/>
        <v>44134</v>
      </c>
      <c r="K245" s="146"/>
      <c r="L245" s="146"/>
    </row>
    <row r="246" spans="2:12" x14ac:dyDescent="0.25">
      <c r="B246" s="180">
        <f t="shared" si="3"/>
        <v>44135</v>
      </c>
      <c r="K246" s="146"/>
      <c r="L246" s="146"/>
    </row>
    <row r="247" spans="2:12" x14ac:dyDescent="0.25">
      <c r="B247" s="180">
        <f t="shared" si="3"/>
        <v>44136</v>
      </c>
      <c r="K247" s="146"/>
      <c r="L247" s="146"/>
    </row>
    <row r="248" spans="2:12" x14ac:dyDescent="0.25">
      <c r="B248" s="180">
        <f t="shared" si="3"/>
        <v>44137</v>
      </c>
      <c r="K248" s="146"/>
      <c r="L248" s="146"/>
    </row>
    <row r="249" spans="2:12" x14ac:dyDescent="0.25">
      <c r="B249" s="180">
        <f t="shared" si="3"/>
        <v>44138</v>
      </c>
      <c r="K249" s="146"/>
      <c r="L249" s="146"/>
    </row>
    <row r="250" spans="2:12" x14ac:dyDescent="0.25">
      <c r="B250" s="180">
        <f t="shared" si="3"/>
        <v>44139</v>
      </c>
      <c r="K250" s="146"/>
      <c r="L250" s="146"/>
    </row>
    <row r="251" spans="2:12" x14ac:dyDescent="0.25">
      <c r="B251" s="180">
        <f t="shared" si="3"/>
        <v>44140</v>
      </c>
      <c r="K251" s="146"/>
      <c r="L251" s="146"/>
    </row>
    <row r="252" spans="2:12" x14ac:dyDescent="0.25">
      <c r="B252" s="180">
        <f t="shared" si="3"/>
        <v>44141</v>
      </c>
      <c r="K252" s="146"/>
      <c r="L252" s="146"/>
    </row>
    <row r="253" spans="2:12" x14ac:dyDescent="0.25">
      <c r="B253" s="180">
        <f t="shared" si="3"/>
        <v>44142</v>
      </c>
      <c r="K253" s="146"/>
      <c r="L253" s="146"/>
    </row>
    <row r="254" spans="2:12" x14ac:dyDescent="0.25">
      <c r="B254" s="180">
        <f t="shared" si="3"/>
        <v>44143</v>
      </c>
      <c r="K254" s="146"/>
      <c r="L254" s="146"/>
    </row>
    <row r="255" spans="2:12" x14ac:dyDescent="0.25">
      <c r="B255" s="180">
        <f t="shared" si="3"/>
        <v>44144</v>
      </c>
      <c r="K255" s="146"/>
      <c r="L255" s="146"/>
    </row>
    <row r="256" spans="2:12" x14ac:dyDescent="0.25">
      <c r="B256" s="180">
        <f t="shared" si="3"/>
        <v>44145</v>
      </c>
      <c r="K256" s="146"/>
      <c r="L256" s="146"/>
    </row>
    <row r="257" spans="2:12" x14ac:dyDescent="0.25">
      <c r="B257" s="180">
        <f t="shared" si="3"/>
        <v>44146</v>
      </c>
      <c r="K257" s="146"/>
      <c r="L257" s="146"/>
    </row>
    <row r="258" spans="2:12" x14ac:dyDescent="0.25">
      <c r="B258" s="180">
        <f t="shared" si="3"/>
        <v>44147</v>
      </c>
      <c r="K258" s="146"/>
      <c r="L258" s="146"/>
    </row>
    <row r="259" spans="2:12" x14ac:dyDescent="0.25">
      <c r="B259" s="180">
        <f t="shared" si="3"/>
        <v>44148</v>
      </c>
      <c r="K259" s="146"/>
      <c r="L259" s="146"/>
    </row>
    <row r="260" spans="2:12" x14ac:dyDescent="0.25">
      <c r="B260" s="180">
        <f t="shared" si="3"/>
        <v>44149</v>
      </c>
      <c r="K260" s="146"/>
      <c r="L260" s="146"/>
    </row>
    <row r="261" spans="2:12" x14ac:dyDescent="0.25">
      <c r="B261" s="180">
        <f t="shared" ref="B261:B324" si="4">B260+1</f>
        <v>44150</v>
      </c>
      <c r="K261" s="146"/>
      <c r="L261" s="146"/>
    </row>
    <row r="262" spans="2:12" x14ac:dyDescent="0.25">
      <c r="B262" s="180">
        <f t="shared" si="4"/>
        <v>44151</v>
      </c>
      <c r="K262" s="146"/>
      <c r="L262" s="146"/>
    </row>
    <row r="263" spans="2:12" x14ac:dyDescent="0.25">
      <c r="B263" s="180">
        <f t="shared" si="4"/>
        <v>44152</v>
      </c>
      <c r="K263" s="146"/>
      <c r="L263" s="146"/>
    </row>
    <row r="264" spans="2:12" x14ac:dyDescent="0.25">
      <c r="B264" s="180">
        <f t="shared" si="4"/>
        <v>44153</v>
      </c>
      <c r="K264" s="146"/>
      <c r="L264" s="146"/>
    </row>
    <row r="265" spans="2:12" x14ac:dyDescent="0.25">
      <c r="B265" s="180">
        <f t="shared" si="4"/>
        <v>44154</v>
      </c>
      <c r="K265" s="146"/>
      <c r="L265" s="146"/>
    </row>
    <row r="266" spans="2:12" x14ac:dyDescent="0.25">
      <c r="B266" s="180">
        <f t="shared" si="4"/>
        <v>44155</v>
      </c>
      <c r="K266" s="146"/>
      <c r="L266" s="146"/>
    </row>
    <row r="267" spans="2:12" x14ac:dyDescent="0.25">
      <c r="B267" s="180">
        <f t="shared" si="4"/>
        <v>44156</v>
      </c>
      <c r="K267" s="146"/>
      <c r="L267" s="146"/>
    </row>
    <row r="268" spans="2:12" x14ac:dyDescent="0.25">
      <c r="B268" s="180">
        <f t="shared" si="4"/>
        <v>44157</v>
      </c>
      <c r="K268" s="146"/>
      <c r="L268" s="146"/>
    </row>
    <row r="269" spans="2:12" x14ac:dyDescent="0.25">
      <c r="B269" s="180">
        <f t="shared" si="4"/>
        <v>44158</v>
      </c>
      <c r="K269" s="146"/>
      <c r="L269" s="146"/>
    </row>
    <row r="270" spans="2:12" x14ac:dyDescent="0.25">
      <c r="B270" s="180">
        <f t="shared" si="4"/>
        <v>44159</v>
      </c>
      <c r="K270" s="146"/>
      <c r="L270" s="146"/>
    </row>
    <row r="271" spans="2:12" x14ac:dyDescent="0.25">
      <c r="B271" s="180">
        <f t="shared" si="4"/>
        <v>44160</v>
      </c>
      <c r="K271" s="146"/>
      <c r="L271" s="146"/>
    </row>
    <row r="272" spans="2:12" x14ac:dyDescent="0.25">
      <c r="B272" s="180">
        <f t="shared" si="4"/>
        <v>44161</v>
      </c>
      <c r="K272" s="146"/>
      <c r="L272" s="146"/>
    </row>
    <row r="273" spans="2:12" x14ac:dyDescent="0.25">
      <c r="B273" s="180">
        <f t="shared" si="4"/>
        <v>44162</v>
      </c>
      <c r="K273" s="146"/>
      <c r="L273" s="146"/>
    </row>
    <row r="274" spans="2:12" x14ac:dyDescent="0.25">
      <c r="B274" s="180">
        <f t="shared" si="4"/>
        <v>44163</v>
      </c>
      <c r="K274" s="146"/>
      <c r="L274" s="146"/>
    </row>
    <row r="275" spans="2:12" x14ac:dyDescent="0.25">
      <c r="B275" s="180">
        <f t="shared" si="4"/>
        <v>44164</v>
      </c>
      <c r="K275" s="146"/>
      <c r="L275" s="146"/>
    </row>
    <row r="276" spans="2:12" x14ac:dyDescent="0.25">
      <c r="B276" s="180">
        <f t="shared" si="4"/>
        <v>44165</v>
      </c>
      <c r="K276" s="146"/>
      <c r="L276" s="146"/>
    </row>
    <row r="277" spans="2:12" x14ac:dyDescent="0.25">
      <c r="B277" s="180">
        <f t="shared" si="4"/>
        <v>44166</v>
      </c>
      <c r="K277" s="146"/>
      <c r="L277" s="146"/>
    </row>
    <row r="278" spans="2:12" x14ac:dyDescent="0.25">
      <c r="B278" s="180">
        <f t="shared" si="4"/>
        <v>44167</v>
      </c>
      <c r="K278" s="146"/>
      <c r="L278" s="146"/>
    </row>
    <row r="279" spans="2:12" x14ac:dyDescent="0.25">
      <c r="B279" s="180">
        <f t="shared" si="4"/>
        <v>44168</v>
      </c>
      <c r="K279" s="146"/>
      <c r="L279" s="146"/>
    </row>
    <row r="280" spans="2:12" x14ac:dyDescent="0.25">
      <c r="B280" s="180">
        <f t="shared" si="4"/>
        <v>44169</v>
      </c>
      <c r="K280" s="146"/>
      <c r="L280" s="146"/>
    </row>
    <row r="281" spans="2:12" x14ac:dyDescent="0.25">
      <c r="B281" s="180">
        <f t="shared" si="4"/>
        <v>44170</v>
      </c>
      <c r="K281" s="146"/>
      <c r="L281" s="146"/>
    </row>
    <row r="282" spans="2:12" x14ac:dyDescent="0.25">
      <c r="B282" s="180">
        <f t="shared" si="4"/>
        <v>44171</v>
      </c>
      <c r="K282" s="146"/>
      <c r="L282" s="146"/>
    </row>
    <row r="283" spans="2:12" x14ac:dyDescent="0.25">
      <c r="B283" s="180">
        <f t="shared" si="4"/>
        <v>44172</v>
      </c>
      <c r="K283" s="146"/>
      <c r="L283" s="146"/>
    </row>
    <row r="284" spans="2:12" x14ac:dyDescent="0.25">
      <c r="B284" s="180">
        <f t="shared" si="4"/>
        <v>44173</v>
      </c>
      <c r="K284" s="146"/>
      <c r="L284" s="146"/>
    </row>
    <row r="285" spans="2:12" x14ac:dyDescent="0.25">
      <c r="B285" s="180">
        <f t="shared" si="4"/>
        <v>44174</v>
      </c>
      <c r="K285" s="146"/>
      <c r="L285" s="146"/>
    </row>
    <row r="286" spans="2:12" x14ac:dyDescent="0.25">
      <c r="B286" s="180">
        <f t="shared" si="4"/>
        <v>44175</v>
      </c>
      <c r="K286" s="146"/>
      <c r="L286" s="146"/>
    </row>
    <row r="287" spans="2:12" x14ac:dyDescent="0.25">
      <c r="B287" s="180">
        <f t="shared" si="4"/>
        <v>44176</v>
      </c>
      <c r="K287" s="146"/>
      <c r="L287" s="146"/>
    </row>
    <row r="288" spans="2:12" x14ac:dyDescent="0.25">
      <c r="B288" s="180">
        <f t="shared" si="4"/>
        <v>44177</v>
      </c>
      <c r="K288" s="146"/>
      <c r="L288" s="146"/>
    </row>
    <row r="289" spans="2:12" x14ac:dyDescent="0.25">
      <c r="B289" s="180">
        <f t="shared" si="4"/>
        <v>44178</v>
      </c>
      <c r="K289" s="146"/>
      <c r="L289" s="146"/>
    </row>
    <row r="290" spans="2:12" x14ac:dyDescent="0.25">
      <c r="B290" s="180">
        <f t="shared" si="4"/>
        <v>44179</v>
      </c>
      <c r="K290" s="146"/>
      <c r="L290" s="146"/>
    </row>
    <row r="291" spans="2:12" x14ac:dyDescent="0.25">
      <c r="B291" s="180">
        <f t="shared" si="4"/>
        <v>44180</v>
      </c>
      <c r="K291" s="146"/>
      <c r="L291" s="146"/>
    </row>
    <row r="292" spans="2:12" x14ac:dyDescent="0.25">
      <c r="B292" s="180">
        <f t="shared" si="4"/>
        <v>44181</v>
      </c>
      <c r="K292" s="146"/>
      <c r="L292" s="146"/>
    </row>
    <row r="293" spans="2:12" x14ac:dyDescent="0.25">
      <c r="B293" s="180">
        <f t="shared" si="4"/>
        <v>44182</v>
      </c>
      <c r="K293" s="146"/>
      <c r="L293" s="146"/>
    </row>
    <row r="294" spans="2:12" x14ac:dyDescent="0.25">
      <c r="B294" s="180">
        <f t="shared" si="4"/>
        <v>44183</v>
      </c>
      <c r="K294" s="146"/>
      <c r="L294" s="146"/>
    </row>
    <row r="295" spans="2:12" x14ac:dyDescent="0.25">
      <c r="B295" s="180">
        <f t="shared" si="4"/>
        <v>44184</v>
      </c>
      <c r="K295" s="146"/>
      <c r="L295" s="146"/>
    </row>
    <row r="296" spans="2:12" x14ac:dyDescent="0.25">
      <c r="B296" s="180">
        <f t="shared" si="4"/>
        <v>44185</v>
      </c>
      <c r="K296" s="146"/>
      <c r="L296" s="146"/>
    </row>
    <row r="297" spans="2:12" x14ac:dyDescent="0.25">
      <c r="B297" s="180">
        <f t="shared" si="4"/>
        <v>44186</v>
      </c>
      <c r="K297" s="146"/>
      <c r="L297" s="146"/>
    </row>
    <row r="298" spans="2:12" x14ac:dyDescent="0.25">
      <c r="B298" s="180">
        <f t="shared" si="4"/>
        <v>44187</v>
      </c>
      <c r="K298" s="146"/>
      <c r="L298" s="146"/>
    </row>
    <row r="299" spans="2:12" x14ac:dyDescent="0.25">
      <c r="B299" s="180">
        <f t="shared" si="4"/>
        <v>44188</v>
      </c>
      <c r="K299" s="146"/>
      <c r="L299" s="146"/>
    </row>
    <row r="300" spans="2:12" x14ac:dyDescent="0.25">
      <c r="B300" s="180">
        <f t="shared" si="4"/>
        <v>44189</v>
      </c>
      <c r="K300" s="146"/>
      <c r="L300" s="146"/>
    </row>
    <row r="301" spans="2:12" x14ac:dyDescent="0.25">
      <c r="B301" s="180">
        <f t="shared" si="4"/>
        <v>44190</v>
      </c>
      <c r="K301" s="146"/>
      <c r="L301" s="146"/>
    </row>
    <row r="302" spans="2:12" x14ac:dyDescent="0.25">
      <c r="B302" s="180">
        <f t="shared" si="4"/>
        <v>44191</v>
      </c>
      <c r="K302" s="146"/>
      <c r="L302" s="146"/>
    </row>
    <row r="303" spans="2:12" x14ac:dyDescent="0.25">
      <c r="B303" s="180">
        <f t="shared" si="4"/>
        <v>44192</v>
      </c>
      <c r="K303" s="146"/>
      <c r="L303" s="146"/>
    </row>
    <row r="304" spans="2:12" x14ac:dyDescent="0.25">
      <c r="B304" s="180">
        <f t="shared" si="4"/>
        <v>44193</v>
      </c>
      <c r="K304" s="146"/>
      <c r="L304" s="146"/>
    </row>
    <row r="305" spans="2:12" x14ac:dyDescent="0.25">
      <c r="B305" s="180">
        <f t="shared" si="4"/>
        <v>44194</v>
      </c>
      <c r="K305" s="146"/>
      <c r="L305" s="146"/>
    </row>
    <row r="306" spans="2:12" x14ac:dyDescent="0.25">
      <c r="B306" s="180">
        <f t="shared" si="4"/>
        <v>44195</v>
      </c>
      <c r="K306" s="146"/>
      <c r="L306" s="146"/>
    </row>
    <row r="307" spans="2:12" x14ac:dyDescent="0.25">
      <c r="B307" s="180">
        <f t="shared" si="4"/>
        <v>44196</v>
      </c>
      <c r="K307" s="146"/>
      <c r="L307" s="146"/>
    </row>
    <row r="308" spans="2:12" x14ac:dyDescent="0.25">
      <c r="B308" s="180">
        <f t="shared" si="4"/>
        <v>44197</v>
      </c>
      <c r="K308" s="146"/>
      <c r="L308" s="146"/>
    </row>
    <row r="309" spans="2:12" x14ac:dyDescent="0.25">
      <c r="B309" s="180">
        <f t="shared" si="4"/>
        <v>44198</v>
      </c>
      <c r="K309" s="146"/>
      <c r="L309" s="146"/>
    </row>
    <row r="310" spans="2:12" x14ac:dyDescent="0.25">
      <c r="B310" s="180">
        <f t="shared" si="4"/>
        <v>44199</v>
      </c>
      <c r="K310" s="146"/>
      <c r="L310" s="146"/>
    </row>
    <row r="311" spans="2:12" x14ac:dyDescent="0.25">
      <c r="B311" s="180">
        <f t="shared" si="4"/>
        <v>44200</v>
      </c>
      <c r="K311" s="146"/>
      <c r="L311" s="146"/>
    </row>
    <row r="312" spans="2:12" x14ac:dyDescent="0.25">
      <c r="B312" s="180">
        <f t="shared" si="4"/>
        <v>44201</v>
      </c>
      <c r="K312" s="146"/>
      <c r="L312" s="146"/>
    </row>
    <row r="313" spans="2:12" x14ac:dyDescent="0.25">
      <c r="B313" s="180">
        <f t="shared" si="4"/>
        <v>44202</v>
      </c>
      <c r="K313" s="146"/>
    </row>
    <row r="314" spans="2:12" x14ac:dyDescent="0.25">
      <c r="B314" s="180">
        <f t="shared" si="4"/>
        <v>44203</v>
      </c>
      <c r="K314" s="146"/>
    </row>
    <row r="315" spans="2:12" x14ac:dyDescent="0.25">
      <c r="B315" s="180">
        <f t="shared" si="4"/>
        <v>44204</v>
      </c>
      <c r="K315" s="146"/>
    </row>
    <row r="316" spans="2:12" x14ac:dyDescent="0.25">
      <c r="B316" s="180">
        <f t="shared" si="4"/>
        <v>44205</v>
      </c>
      <c r="K316" s="146"/>
    </row>
    <row r="317" spans="2:12" x14ac:dyDescent="0.25">
      <c r="B317" s="180">
        <f t="shared" si="4"/>
        <v>44206</v>
      </c>
      <c r="K317" s="146"/>
    </row>
    <row r="318" spans="2:12" x14ac:dyDescent="0.25">
      <c r="B318" s="180">
        <f t="shared" si="4"/>
        <v>44207</v>
      </c>
      <c r="K318" s="146"/>
    </row>
    <row r="319" spans="2:12" x14ac:dyDescent="0.25">
      <c r="B319" s="180">
        <f t="shared" si="4"/>
        <v>44208</v>
      </c>
      <c r="K319" s="146"/>
    </row>
    <row r="320" spans="2:12" x14ac:dyDescent="0.25">
      <c r="B320" s="180">
        <f t="shared" si="4"/>
        <v>44209</v>
      </c>
      <c r="K320" s="146"/>
    </row>
    <row r="321" spans="2:11" x14ac:dyDescent="0.25">
      <c r="B321" s="180">
        <f t="shared" si="4"/>
        <v>44210</v>
      </c>
      <c r="K321" s="146"/>
    </row>
    <row r="322" spans="2:11" x14ac:dyDescent="0.25">
      <c r="B322" s="180">
        <f t="shared" si="4"/>
        <v>44211</v>
      </c>
      <c r="K322" s="146"/>
    </row>
    <row r="323" spans="2:11" x14ac:dyDescent="0.25">
      <c r="B323" s="180">
        <f t="shared" si="4"/>
        <v>44212</v>
      </c>
      <c r="K323" s="146"/>
    </row>
    <row r="324" spans="2:11" x14ac:dyDescent="0.25">
      <c r="B324" s="180">
        <f t="shared" si="4"/>
        <v>44213</v>
      </c>
      <c r="K324" s="146"/>
    </row>
    <row r="325" spans="2:11" x14ac:dyDescent="0.25">
      <c r="B325" s="180">
        <f t="shared" ref="B325:B369" si="5">B324+1</f>
        <v>44214</v>
      </c>
      <c r="K325" s="146"/>
    </row>
    <row r="326" spans="2:11" x14ac:dyDescent="0.25">
      <c r="B326" s="180">
        <f t="shared" si="5"/>
        <v>44215</v>
      </c>
      <c r="K326" s="146"/>
    </row>
    <row r="327" spans="2:11" x14ac:dyDescent="0.25">
      <c r="B327" s="180">
        <f t="shared" si="5"/>
        <v>44216</v>
      </c>
      <c r="K327" s="146"/>
    </row>
    <row r="328" spans="2:11" x14ac:dyDescent="0.25">
      <c r="B328" s="180">
        <f t="shared" si="5"/>
        <v>44217</v>
      </c>
      <c r="K328" s="146"/>
    </row>
    <row r="329" spans="2:11" x14ac:dyDescent="0.25">
      <c r="B329" s="180">
        <f t="shared" si="5"/>
        <v>44218</v>
      </c>
      <c r="K329" s="146"/>
    </row>
    <row r="330" spans="2:11" x14ac:dyDescent="0.25">
      <c r="B330" s="180">
        <f t="shared" si="5"/>
        <v>44219</v>
      </c>
      <c r="K330" s="146"/>
    </row>
    <row r="331" spans="2:11" x14ac:dyDescent="0.25">
      <c r="B331" s="180">
        <f t="shared" si="5"/>
        <v>44220</v>
      </c>
      <c r="K331" s="146"/>
    </row>
    <row r="332" spans="2:11" x14ac:dyDescent="0.25">
      <c r="B332" s="180">
        <f t="shared" si="5"/>
        <v>44221</v>
      </c>
      <c r="K332" s="146"/>
    </row>
    <row r="333" spans="2:11" x14ac:dyDescent="0.25">
      <c r="B333" s="180">
        <f t="shared" si="5"/>
        <v>44222</v>
      </c>
      <c r="K333" s="146"/>
    </row>
    <row r="334" spans="2:11" x14ac:dyDescent="0.25">
      <c r="B334" s="180">
        <f t="shared" si="5"/>
        <v>44223</v>
      </c>
      <c r="K334" s="146"/>
    </row>
    <row r="335" spans="2:11" x14ac:dyDescent="0.25">
      <c r="B335" s="180">
        <f t="shared" si="5"/>
        <v>44224</v>
      </c>
      <c r="K335" s="146"/>
    </row>
    <row r="336" spans="2:11" x14ac:dyDescent="0.25">
      <c r="B336" s="180">
        <f t="shared" si="5"/>
        <v>44225</v>
      </c>
      <c r="K336" s="146"/>
    </row>
    <row r="337" spans="2:11" x14ac:dyDescent="0.25">
      <c r="B337" s="180">
        <f t="shared" si="5"/>
        <v>44226</v>
      </c>
      <c r="K337" s="146"/>
    </row>
    <row r="338" spans="2:11" x14ac:dyDescent="0.25">
      <c r="B338" s="180">
        <f t="shared" si="5"/>
        <v>44227</v>
      </c>
      <c r="K338" s="146"/>
    </row>
    <row r="339" spans="2:11" x14ac:dyDescent="0.25">
      <c r="B339" s="180">
        <f t="shared" si="5"/>
        <v>44228</v>
      </c>
      <c r="K339" s="146"/>
    </row>
    <row r="340" spans="2:11" x14ac:dyDescent="0.25">
      <c r="B340" s="180">
        <f t="shared" si="5"/>
        <v>44229</v>
      </c>
      <c r="K340" s="146"/>
    </row>
    <row r="341" spans="2:11" x14ac:dyDescent="0.25">
      <c r="B341" s="180">
        <f t="shared" si="5"/>
        <v>44230</v>
      </c>
      <c r="K341" s="146"/>
    </row>
    <row r="342" spans="2:11" x14ac:dyDescent="0.25">
      <c r="B342" s="180">
        <f t="shared" si="5"/>
        <v>44231</v>
      </c>
      <c r="K342" s="146"/>
    </row>
    <row r="343" spans="2:11" x14ac:dyDescent="0.25">
      <c r="B343" s="180">
        <f t="shared" si="5"/>
        <v>44232</v>
      </c>
      <c r="K343" s="146"/>
    </row>
    <row r="344" spans="2:11" x14ac:dyDescent="0.25">
      <c r="B344" s="180">
        <f t="shared" si="5"/>
        <v>44233</v>
      </c>
      <c r="K344" s="146"/>
    </row>
    <row r="345" spans="2:11" x14ac:dyDescent="0.25">
      <c r="B345" s="180">
        <f t="shared" si="5"/>
        <v>44234</v>
      </c>
      <c r="K345" s="146"/>
    </row>
    <row r="346" spans="2:11" x14ac:dyDescent="0.25">
      <c r="B346" s="180">
        <f t="shared" si="5"/>
        <v>44235</v>
      </c>
      <c r="K346" s="146"/>
    </row>
    <row r="347" spans="2:11" x14ac:dyDescent="0.25">
      <c r="B347" s="180">
        <f t="shared" si="5"/>
        <v>44236</v>
      </c>
      <c r="K347" s="146"/>
    </row>
    <row r="348" spans="2:11" x14ac:dyDescent="0.25">
      <c r="B348" s="180">
        <f t="shared" si="5"/>
        <v>44237</v>
      </c>
      <c r="K348" s="146"/>
    </row>
    <row r="349" spans="2:11" x14ac:dyDescent="0.25">
      <c r="B349" s="180">
        <f t="shared" si="5"/>
        <v>44238</v>
      </c>
      <c r="K349" s="146"/>
    </row>
    <row r="350" spans="2:11" x14ac:dyDescent="0.25">
      <c r="B350" s="180">
        <f t="shared" si="5"/>
        <v>44239</v>
      </c>
      <c r="K350" s="146"/>
    </row>
    <row r="351" spans="2:11" x14ac:dyDescent="0.25">
      <c r="B351" s="180">
        <f t="shared" si="5"/>
        <v>44240</v>
      </c>
      <c r="K351" s="146"/>
    </row>
    <row r="352" spans="2:11" x14ac:dyDescent="0.25">
      <c r="B352" s="180">
        <f t="shared" si="5"/>
        <v>44241</v>
      </c>
      <c r="K352" s="146"/>
    </row>
    <row r="353" spans="2:11" x14ac:dyDescent="0.25">
      <c r="B353" s="180">
        <f t="shared" si="5"/>
        <v>44242</v>
      </c>
      <c r="K353" s="146"/>
    </row>
    <row r="354" spans="2:11" x14ac:dyDescent="0.25">
      <c r="B354" s="180">
        <f t="shared" si="5"/>
        <v>44243</v>
      </c>
      <c r="K354" s="146"/>
    </row>
    <row r="355" spans="2:11" x14ac:dyDescent="0.25">
      <c r="B355" s="180">
        <f t="shared" si="5"/>
        <v>44244</v>
      </c>
      <c r="K355" s="146"/>
    </row>
    <row r="356" spans="2:11" x14ac:dyDescent="0.25">
      <c r="B356" s="180">
        <f t="shared" si="5"/>
        <v>44245</v>
      </c>
      <c r="K356" s="146"/>
    </row>
    <row r="357" spans="2:11" x14ac:dyDescent="0.25">
      <c r="B357" s="180">
        <f t="shared" si="5"/>
        <v>44246</v>
      </c>
      <c r="K357" s="146"/>
    </row>
    <row r="358" spans="2:11" x14ac:dyDescent="0.25">
      <c r="B358" s="180">
        <f t="shared" si="5"/>
        <v>44247</v>
      </c>
      <c r="K358" s="146"/>
    </row>
    <row r="359" spans="2:11" x14ac:dyDescent="0.25">
      <c r="B359" s="180">
        <f t="shared" si="5"/>
        <v>44248</v>
      </c>
      <c r="K359" s="146"/>
    </row>
    <row r="360" spans="2:11" x14ac:dyDescent="0.25">
      <c r="B360" s="180">
        <f t="shared" si="5"/>
        <v>44249</v>
      </c>
      <c r="K360" s="146"/>
    </row>
    <row r="361" spans="2:11" x14ac:dyDescent="0.25">
      <c r="B361" s="180">
        <f t="shared" si="5"/>
        <v>44250</v>
      </c>
      <c r="K361" s="146"/>
    </row>
    <row r="362" spans="2:11" x14ac:dyDescent="0.25">
      <c r="B362" s="180">
        <f t="shared" si="5"/>
        <v>44251</v>
      </c>
      <c r="K362" s="146"/>
    </row>
    <row r="363" spans="2:11" x14ac:dyDescent="0.25">
      <c r="B363" s="180">
        <f t="shared" si="5"/>
        <v>44252</v>
      </c>
      <c r="K363" s="146"/>
    </row>
    <row r="364" spans="2:11" x14ac:dyDescent="0.25">
      <c r="B364" s="180">
        <f t="shared" si="5"/>
        <v>44253</v>
      </c>
      <c r="K364" s="146"/>
    </row>
    <row r="365" spans="2:11" x14ac:dyDescent="0.25">
      <c r="B365" s="180">
        <f t="shared" si="5"/>
        <v>44254</v>
      </c>
      <c r="K365" s="146"/>
    </row>
    <row r="366" spans="2:11" x14ac:dyDescent="0.25">
      <c r="B366" s="180">
        <f t="shared" si="5"/>
        <v>44255</v>
      </c>
      <c r="K366" s="146"/>
    </row>
    <row r="367" spans="2:11" x14ac:dyDescent="0.25">
      <c r="B367" s="180">
        <f t="shared" si="5"/>
        <v>44256</v>
      </c>
      <c r="K367" s="146"/>
    </row>
    <row r="368" spans="2:11" x14ac:dyDescent="0.25">
      <c r="B368" s="180">
        <f t="shared" si="5"/>
        <v>44257</v>
      </c>
      <c r="K368" s="146"/>
    </row>
    <row r="369" spans="2:11" x14ac:dyDescent="0.25">
      <c r="B369" s="180">
        <f t="shared" si="5"/>
        <v>44258</v>
      </c>
      <c r="K369" s="146"/>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57FEE-EB38-40A3-A88C-255E90E4DE5A}">
  <dimension ref="B1:M366"/>
  <sheetViews>
    <sheetView workbookViewId="0">
      <selection activeCell="F2" sqref="F2:F3"/>
    </sheetView>
  </sheetViews>
  <sheetFormatPr defaultColWidth="8.85546875" defaultRowHeight="15" x14ac:dyDescent="0.25"/>
  <cols>
    <col min="10" max="10" width="28.85546875" style="144" bestFit="1" customWidth="1"/>
    <col min="11" max="11" width="21.140625" style="144" customWidth="1"/>
    <col min="12" max="12" width="28.85546875" style="51" customWidth="1"/>
    <col min="13" max="13" width="9.140625" style="3"/>
  </cols>
  <sheetData>
    <row r="1" spans="2:13" x14ac:dyDescent="0.25">
      <c r="J1" s="144" t="s">
        <v>758</v>
      </c>
      <c r="K1" s="144" t="s">
        <v>757</v>
      </c>
    </row>
    <row r="2" spans="2:13" x14ac:dyDescent="0.25">
      <c r="B2">
        <v>1</v>
      </c>
      <c r="D2" s="7">
        <v>0.01</v>
      </c>
      <c r="F2" t="s">
        <v>59</v>
      </c>
      <c r="G2">
        <v>1</v>
      </c>
      <c r="J2" s="144" t="str">
        <f ca="1">MID(CELL("filename",Custom_EpidemiologicalModel!$A$1),FIND("]",CELL("filename",Custom_EpidemiologicalModel!$A$1))+1,255)</f>
        <v>Custom_EpidemiologicalModel</v>
      </c>
      <c r="K2" s="144">
        <v>0</v>
      </c>
      <c r="M2" s="3" t="s">
        <v>649</v>
      </c>
    </row>
    <row r="3" spans="2:13" x14ac:dyDescent="0.25">
      <c r="B3">
        <v>2</v>
      </c>
      <c r="D3" s="7">
        <v>0.02</v>
      </c>
      <c r="F3" t="s">
        <v>60</v>
      </c>
      <c r="G3">
        <v>0</v>
      </c>
      <c r="J3" s="144" t="str">
        <f ca="1">MID(CELL("filename",SIR_V3!$A$1),FIND("]",CELL("filename",SIR_V3!$A$1))+1,255)</f>
        <v>SIR_V3</v>
      </c>
      <c r="K3" s="144">
        <v>1</v>
      </c>
      <c r="M3" s="3" t="s">
        <v>650</v>
      </c>
    </row>
    <row r="4" spans="2:13" x14ac:dyDescent="0.25">
      <c r="B4">
        <v>3</v>
      </c>
      <c r="D4" s="7">
        <v>0.03</v>
      </c>
      <c r="J4" s="144" t="str">
        <f ca="1">MID(CELL("filename",SIR_V4!$A$1),FIND("]",CELL("filename",SIR_V4!$A$1))+1,255)</f>
        <v>SIR_V4</v>
      </c>
      <c r="K4" s="144">
        <v>1</v>
      </c>
      <c r="M4" s="3" t="s">
        <v>651</v>
      </c>
    </row>
    <row r="5" spans="2:13" x14ac:dyDescent="0.25">
      <c r="B5">
        <v>4</v>
      </c>
      <c r="D5" s="7">
        <v>0.04</v>
      </c>
      <c r="J5" s="144" t="str">
        <f ca="1">MID(CELL("filename",SIR_V3_1!$A$1),FIND("]",CELL("filename",SIR_V3_1!$A$1))+1,255)</f>
        <v>SIR_V3_1</v>
      </c>
      <c r="K5" s="144">
        <v>1</v>
      </c>
      <c r="M5" s="3" t="s">
        <v>652</v>
      </c>
    </row>
    <row r="6" spans="2:13" x14ac:dyDescent="0.25">
      <c r="B6">
        <v>5</v>
      </c>
      <c r="D6" s="7">
        <v>0.05</v>
      </c>
      <c r="F6" t="s">
        <v>764</v>
      </c>
      <c r="G6" s="7">
        <v>0.05</v>
      </c>
      <c r="M6" s="3" t="s">
        <v>653</v>
      </c>
    </row>
    <row r="7" spans="2:13" x14ac:dyDescent="0.25">
      <c r="B7" s="3">
        <v>6</v>
      </c>
      <c r="D7" s="7">
        <v>0.06</v>
      </c>
      <c r="F7" t="s">
        <v>765</v>
      </c>
      <c r="G7" s="7">
        <v>0.1</v>
      </c>
      <c r="M7" s="3" t="s">
        <v>654</v>
      </c>
    </row>
    <row r="8" spans="2:13" x14ac:dyDescent="0.25">
      <c r="B8" s="3">
        <v>7</v>
      </c>
      <c r="D8" s="7">
        <v>7.0000000000000007E-2</v>
      </c>
      <c r="F8" t="s">
        <v>766</v>
      </c>
      <c r="G8" s="7">
        <v>0.2</v>
      </c>
      <c r="M8" s="3" t="s">
        <v>655</v>
      </c>
    </row>
    <row r="9" spans="2:13" x14ac:dyDescent="0.25">
      <c r="B9" s="3">
        <v>8</v>
      </c>
      <c r="D9" s="7">
        <v>0.08</v>
      </c>
      <c r="F9" t="s">
        <v>767</v>
      </c>
      <c r="G9" s="7">
        <v>0.3</v>
      </c>
      <c r="M9" s="3" t="s">
        <v>656</v>
      </c>
    </row>
    <row r="10" spans="2:13" x14ac:dyDescent="0.25">
      <c r="B10" s="3">
        <v>9</v>
      </c>
      <c r="D10" s="7">
        <v>0.09</v>
      </c>
      <c r="M10" s="3" t="s">
        <v>38</v>
      </c>
    </row>
    <row r="11" spans="2:13" x14ac:dyDescent="0.25">
      <c r="B11" s="3">
        <v>10</v>
      </c>
      <c r="D11" s="7">
        <v>0.1</v>
      </c>
      <c r="M11" s="3" t="s">
        <v>657</v>
      </c>
    </row>
    <row r="12" spans="2:13" x14ac:dyDescent="0.25">
      <c r="B12" s="3">
        <v>11</v>
      </c>
      <c r="D12" s="7">
        <v>0.11</v>
      </c>
      <c r="M12" s="3" t="s">
        <v>658</v>
      </c>
    </row>
    <row r="13" spans="2:13" x14ac:dyDescent="0.25">
      <c r="B13" s="3">
        <v>12</v>
      </c>
      <c r="D13" s="7">
        <v>0.12</v>
      </c>
      <c r="M13" s="3" t="s">
        <v>659</v>
      </c>
    </row>
    <row r="14" spans="2:13" x14ac:dyDescent="0.25">
      <c r="B14" s="3">
        <v>13</v>
      </c>
      <c r="D14" s="7">
        <v>0.13</v>
      </c>
      <c r="M14" s="3" t="s">
        <v>660</v>
      </c>
    </row>
    <row r="15" spans="2:13" x14ac:dyDescent="0.25">
      <c r="B15" s="3">
        <v>14</v>
      </c>
      <c r="D15" s="7">
        <v>0.14000000000000001</v>
      </c>
      <c r="M15" s="3" t="s">
        <v>646</v>
      </c>
    </row>
    <row r="16" spans="2:13" x14ac:dyDescent="0.25">
      <c r="B16" s="3">
        <v>15</v>
      </c>
      <c r="D16" s="7">
        <v>0.15</v>
      </c>
      <c r="M16" s="3" t="s">
        <v>647</v>
      </c>
    </row>
    <row r="17" spans="2:13" x14ac:dyDescent="0.25">
      <c r="B17" s="3">
        <v>16</v>
      </c>
      <c r="D17" s="7">
        <v>0.16</v>
      </c>
      <c r="M17" s="3" t="s">
        <v>648</v>
      </c>
    </row>
    <row r="18" spans="2:13" x14ac:dyDescent="0.25">
      <c r="B18" s="3">
        <v>17</v>
      </c>
      <c r="D18" s="7">
        <v>0.17</v>
      </c>
      <c r="M18" s="3" t="s">
        <v>661</v>
      </c>
    </row>
    <row r="19" spans="2:13" x14ac:dyDescent="0.25">
      <c r="B19" s="3">
        <v>18</v>
      </c>
      <c r="D19" s="7">
        <v>0.18</v>
      </c>
      <c r="M19" s="3" t="s">
        <v>37</v>
      </c>
    </row>
    <row r="20" spans="2:13" x14ac:dyDescent="0.25">
      <c r="B20" s="3">
        <v>19</v>
      </c>
      <c r="D20" s="7">
        <v>0.19</v>
      </c>
      <c r="M20" s="3" t="s">
        <v>39</v>
      </c>
    </row>
    <row r="21" spans="2:13" x14ac:dyDescent="0.25">
      <c r="B21" s="3">
        <v>20</v>
      </c>
      <c r="D21" s="7">
        <v>0.2</v>
      </c>
      <c r="M21" s="3" t="s">
        <v>40</v>
      </c>
    </row>
    <row r="22" spans="2:13" x14ac:dyDescent="0.25">
      <c r="B22" s="3">
        <v>21</v>
      </c>
      <c r="D22" s="7">
        <v>0.21</v>
      </c>
      <c r="M22" s="3" t="s">
        <v>662</v>
      </c>
    </row>
    <row r="23" spans="2:13" x14ac:dyDescent="0.25">
      <c r="B23" s="3">
        <v>22</v>
      </c>
      <c r="D23" s="7">
        <v>0.22</v>
      </c>
      <c r="M23" s="3" t="s">
        <v>663</v>
      </c>
    </row>
    <row r="24" spans="2:13" x14ac:dyDescent="0.25">
      <c r="B24" s="3">
        <v>23</v>
      </c>
      <c r="D24" s="7">
        <v>0.23</v>
      </c>
      <c r="M24" s="3" t="s">
        <v>664</v>
      </c>
    </row>
    <row r="25" spans="2:13" x14ac:dyDescent="0.25">
      <c r="B25" s="3">
        <v>24</v>
      </c>
      <c r="D25" s="7">
        <v>0.24</v>
      </c>
      <c r="M25" s="3" t="s">
        <v>665</v>
      </c>
    </row>
    <row r="26" spans="2:13" x14ac:dyDescent="0.25">
      <c r="B26" s="3">
        <v>25</v>
      </c>
      <c r="D26" s="7">
        <v>0.25</v>
      </c>
      <c r="M26" s="3" t="s">
        <v>666</v>
      </c>
    </row>
    <row r="27" spans="2:13" x14ac:dyDescent="0.25">
      <c r="B27" s="3">
        <v>26</v>
      </c>
      <c r="D27" s="7">
        <v>0.26</v>
      </c>
      <c r="M27" s="3" t="s">
        <v>667</v>
      </c>
    </row>
    <row r="28" spans="2:13" x14ac:dyDescent="0.25">
      <c r="B28" s="3">
        <v>27</v>
      </c>
      <c r="D28" s="7">
        <v>0.27</v>
      </c>
      <c r="M28" s="3" t="s">
        <v>668</v>
      </c>
    </row>
    <row r="29" spans="2:13" x14ac:dyDescent="0.25">
      <c r="B29" s="3">
        <v>28</v>
      </c>
      <c r="D29" s="7">
        <v>0.28000000000000003</v>
      </c>
      <c r="M29" s="3" t="s">
        <v>669</v>
      </c>
    </row>
    <row r="30" spans="2:13" x14ac:dyDescent="0.25">
      <c r="B30" s="3">
        <v>29</v>
      </c>
      <c r="D30" s="7">
        <v>0.28999999999999998</v>
      </c>
      <c r="M30" s="3" t="s">
        <v>670</v>
      </c>
    </row>
    <row r="31" spans="2:13" x14ac:dyDescent="0.25">
      <c r="B31" s="3">
        <v>30</v>
      </c>
      <c r="D31" s="7">
        <v>0.3</v>
      </c>
      <c r="M31" s="3" t="s">
        <v>671</v>
      </c>
    </row>
    <row r="32" spans="2:13" x14ac:dyDescent="0.25">
      <c r="B32" s="3">
        <v>31</v>
      </c>
      <c r="D32" s="7">
        <v>0.31</v>
      </c>
      <c r="M32" s="3" t="s">
        <v>672</v>
      </c>
    </row>
    <row r="33" spans="2:13" x14ac:dyDescent="0.25">
      <c r="B33" s="3">
        <v>32</v>
      </c>
      <c r="D33" s="7">
        <v>0.32</v>
      </c>
      <c r="M33" s="3" t="s">
        <v>673</v>
      </c>
    </row>
    <row r="34" spans="2:13" x14ac:dyDescent="0.25">
      <c r="B34" s="3">
        <v>33</v>
      </c>
      <c r="D34" s="7">
        <v>0.33</v>
      </c>
      <c r="M34" s="3" t="s">
        <v>674</v>
      </c>
    </row>
    <row r="35" spans="2:13" x14ac:dyDescent="0.25">
      <c r="B35" s="3">
        <v>34</v>
      </c>
      <c r="D35" s="7">
        <v>0.34</v>
      </c>
      <c r="M35" s="3" t="s">
        <v>675</v>
      </c>
    </row>
    <row r="36" spans="2:13" x14ac:dyDescent="0.25">
      <c r="B36" s="3">
        <v>35</v>
      </c>
      <c r="D36" s="7">
        <v>0.35</v>
      </c>
      <c r="M36" s="3" t="s">
        <v>676</v>
      </c>
    </row>
    <row r="37" spans="2:13" x14ac:dyDescent="0.25">
      <c r="B37" s="3">
        <v>36</v>
      </c>
      <c r="D37" s="7">
        <v>0.36</v>
      </c>
      <c r="M37" s="3" t="s">
        <v>677</v>
      </c>
    </row>
    <row r="38" spans="2:13" x14ac:dyDescent="0.25">
      <c r="B38" s="3">
        <v>37</v>
      </c>
      <c r="D38" s="7">
        <v>0.37</v>
      </c>
      <c r="M38" s="3" t="s">
        <v>678</v>
      </c>
    </row>
    <row r="39" spans="2:13" x14ac:dyDescent="0.25">
      <c r="B39" s="3">
        <v>38</v>
      </c>
      <c r="D39" s="7">
        <v>0.38</v>
      </c>
      <c r="M39" s="3" t="s">
        <v>679</v>
      </c>
    </row>
    <row r="40" spans="2:13" x14ac:dyDescent="0.25">
      <c r="B40" s="3">
        <v>39</v>
      </c>
      <c r="D40" s="7">
        <v>0.39</v>
      </c>
      <c r="M40" s="3" t="s">
        <v>680</v>
      </c>
    </row>
    <row r="41" spans="2:13" x14ac:dyDescent="0.25">
      <c r="B41" s="3">
        <v>40</v>
      </c>
      <c r="D41" s="7">
        <v>0.4</v>
      </c>
      <c r="M41" s="3" t="s">
        <v>681</v>
      </c>
    </row>
    <row r="42" spans="2:13" x14ac:dyDescent="0.25">
      <c r="B42" s="3">
        <v>41</v>
      </c>
      <c r="D42" s="7">
        <v>0.41</v>
      </c>
      <c r="M42" s="3" t="s">
        <v>682</v>
      </c>
    </row>
    <row r="43" spans="2:13" x14ac:dyDescent="0.25">
      <c r="B43" s="3">
        <v>42</v>
      </c>
      <c r="D43" s="7">
        <v>0.42</v>
      </c>
      <c r="M43" s="3" t="s">
        <v>683</v>
      </c>
    </row>
    <row r="44" spans="2:13" x14ac:dyDescent="0.25">
      <c r="B44" s="3">
        <v>43</v>
      </c>
      <c r="D44" s="7">
        <v>0.43</v>
      </c>
    </row>
    <row r="45" spans="2:13" x14ac:dyDescent="0.25">
      <c r="B45" s="3">
        <v>44</v>
      </c>
      <c r="D45" s="7">
        <v>0.44</v>
      </c>
    </row>
    <row r="46" spans="2:13" x14ac:dyDescent="0.25">
      <c r="B46" s="3">
        <v>45</v>
      </c>
      <c r="D46" s="7">
        <v>0.45</v>
      </c>
    </row>
    <row r="47" spans="2:13" x14ac:dyDescent="0.25">
      <c r="B47" s="3">
        <v>46</v>
      </c>
      <c r="D47" s="7">
        <v>0.46</v>
      </c>
    </row>
    <row r="48" spans="2:13" x14ac:dyDescent="0.25">
      <c r="B48" s="3">
        <v>47</v>
      </c>
      <c r="D48" s="7">
        <v>0.47</v>
      </c>
    </row>
    <row r="49" spans="2:4" x14ac:dyDescent="0.25">
      <c r="B49" s="3">
        <v>48</v>
      </c>
      <c r="D49" s="7">
        <v>0.48</v>
      </c>
    </row>
    <row r="50" spans="2:4" x14ac:dyDescent="0.25">
      <c r="B50" s="3">
        <v>49</v>
      </c>
      <c r="D50" s="7">
        <v>0.49</v>
      </c>
    </row>
    <row r="51" spans="2:4" x14ac:dyDescent="0.25">
      <c r="B51" s="3">
        <v>50</v>
      </c>
      <c r="D51" s="7">
        <v>0.5</v>
      </c>
    </row>
    <row r="52" spans="2:4" x14ac:dyDescent="0.25">
      <c r="B52" s="3">
        <v>51</v>
      </c>
      <c r="D52" s="7">
        <v>0.51</v>
      </c>
    </row>
    <row r="53" spans="2:4" x14ac:dyDescent="0.25">
      <c r="B53" s="3">
        <v>52</v>
      </c>
      <c r="D53" s="7">
        <v>0.52</v>
      </c>
    </row>
    <row r="54" spans="2:4" x14ac:dyDescent="0.25">
      <c r="B54" s="3">
        <v>53</v>
      </c>
      <c r="D54" s="7">
        <v>0.53</v>
      </c>
    </row>
    <row r="55" spans="2:4" x14ac:dyDescent="0.25">
      <c r="B55" s="3">
        <v>54</v>
      </c>
      <c r="D55" s="7">
        <v>0.54</v>
      </c>
    </row>
    <row r="56" spans="2:4" x14ac:dyDescent="0.25">
      <c r="B56" s="3">
        <v>55</v>
      </c>
      <c r="D56" s="7">
        <v>0.55000000000000004</v>
      </c>
    </row>
    <row r="57" spans="2:4" x14ac:dyDescent="0.25">
      <c r="B57" s="3">
        <v>56</v>
      </c>
      <c r="D57" s="7">
        <v>0.56000000000000005</v>
      </c>
    </row>
    <row r="58" spans="2:4" x14ac:dyDescent="0.25">
      <c r="B58" s="3">
        <v>57</v>
      </c>
      <c r="D58" s="7">
        <v>0.56999999999999995</v>
      </c>
    </row>
    <row r="59" spans="2:4" x14ac:dyDescent="0.25">
      <c r="B59" s="3">
        <v>58</v>
      </c>
      <c r="D59" s="7">
        <v>0.57999999999999996</v>
      </c>
    </row>
    <row r="60" spans="2:4" x14ac:dyDescent="0.25">
      <c r="B60" s="3">
        <v>59</v>
      </c>
      <c r="D60" s="7">
        <v>0.59</v>
      </c>
    </row>
    <row r="61" spans="2:4" x14ac:dyDescent="0.25">
      <c r="B61" s="3">
        <v>60</v>
      </c>
      <c r="D61" s="7">
        <v>0.6</v>
      </c>
    </row>
    <row r="62" spans="2:4" x14ac:dyDescent="0.25">
      <c r="B62" s="3">
        <v>61</v>
      </c>
      <c r="D62" s="7">
        <v>0.61</v>
      </c>
    </row>
    <row r="63" spans="2:4" x14ac:dyDescent="0.25">
      <c r="B63" s="3">
        <v>62</v>
      </c>
      <c r="D63" s="7">
        <v>0.62</v>
      </c>
    </row>
    <row r="64" spans="2:4" x14ac:dyDescent="0.25">
      <c r="B64" s="3">
        <v>63</v>
      </c>
      <c r="D64" s="7">
        <v>0.63</v>
      </c>
    </row>
    <row r="65" spans="2:4" x14ac:dyDescent="0.25">
      <c r="B65" s="3">
        <v>64</v>
      </c>
      <c r="D65" s="7">
        <v>0.64</v>
      </c>
    </row>
    <row r="66" spans="2:4" x14ac:dyDescent="0.25">
      <c r="B66" s="3">
        <v>65</v>
      </c>
      <c r="D66" s="7">
        <v>0.65</v>
      </c>
    </row>
    <row r="67" spans="2:4" x14ac:dyDescent="0.25">
      <c r="B67" s="3">
        <v>66</v>
      </c>
      <c r="D67" s="7">
        <v>0.66</v>
      </c>
    </row>
    <row r="68" spans="2:4" x14ac:dyDescent="0.25">
      <c r="B68" s="3">
        <v>67</v>
      </c>
      <c r="D68" s="7">
        <v>0.67</v>
      </c>
    </row>
    <row r="69" spans="2:4" x14ac:dyDescent="0.25">
      <c r="B69" s="3">
        <v>68</v>
      </c>
      <c r="D69" s="7">
        <v>0.68</v>
      </c>
    </row>
    <row r="70" spans="2:4" x14ac:dyDescent="0.25">
      <c r="B70" s="3">
        <v>69</v>
      </c>
      <c r="D70" s="7">
        <v>0.69</v>
      </c>
    </row>
    <row r="71" spans="2:4" x14ac:dyDescent="0.25">
      <c r="B71" s="3">
        <v>70</v>
      </c>
      <c r="D71" s="7">
        <v>0.7</v>
      </c>
    </row>
    <row r="72" spans="2:4" x14ac:dyDescent="0.25">
      <c r="B72" s="3">
        <v>71</v>
      </c>
      <c r="D72" s="7">
        <v>0.71</v>
      </c>
    </row>
    <row r="73" spans="2:4" x14ac:dyDescent="0.25">
      <c r="B73" s="3">
        <v>72</v>
      </c>
      <c r="D73" s="7">
        <v>0.72</v>
      </c>
    </row>
    <row r="74" spans="2:4" x14ac:dyDescent="0.25">
      <c r="B74" s="3">
        <v>73</v>
      </c>
      <c r="D74" s="7">
        <v>0.73</v>
      </c>
    </row>
    <row r="75" spans="2:4" x14ac:dyDescent="0.25">
      <c r="B75" s="3">
        <v>74</v>
      </c>
      <c r="D75" s="7">
        <v>0.74</v>
      </c>
    </row>
    <row r="76" spans="2:4" x14ac:dyDescent="0.25">
      <c r="B76" s="3">
        <v>75</v>
      </c>
      <c r="D76" s="7">
        <v>0.75</v>
      </c>
    </row>
    <row r="77" spans="2:4" x14ac:dyDescent="0.25">
      <c r="B77" s="3">
        <v>76</v>
      </c>
      <c r="D77" s="7">
        <v>0.76</v>
      </c>
    </row>
    <row r="78" spans="2:4" x14ac:dyDescent="0.25">
      <c r="B78" s="3">
        <v>77</v>
      </c>
      <c r="D78" s="7">
        <v>0.77</v>
      </c>
    </row>
    <row r="79" spans="2:4" x14ac:dyDescent="0.25">
      <c r="B79" s="3">
        <v>78</v>
      </c>
      <c r="D79" s="7">
        <v>0.78</v>
      </c>
    </row>
    <row r="80" spans="2:4" x14ac:dyDescent="0.25">
      <c r="B80" s="3">
        <v>79</v>
      </c>
      <c r="D80" s="7">
        <v>0.79</v>
      </c>
    </row>
    <row r="81" spans="2:4" x14ac:dyDescent="0.25">
      <c r="B81" s="3">
        <v>80</v>
      </c>
      <c r="D81" s="7">
        <v>0.8</v>
      </c>
    </row>
    <row r="82" spans="2:4" x14ac:dyDescent="0.25">
      <c r="B82" s="3">
        <v>81</v>
      </c>
      <c r="D82" s="7">
        <v>0.81</v>
      </c>
    </row>
    <row r="83" spans="2:4" x14ac:dyDescent="0.25">
      <c r="B83" s="3">
        <v>82</v>
      </c>
      <c r="D83" s="7">
        <v>0.82</v>
      </c>
    </row>
    <row r="84" spans="2:4" x14ac:dyDescent="0.25">
      <c r="B84" s="3">
        <v>83</v>
      </c>
      <c r="D84" s="7">
        <v>0.83</v>
      </c>
    </row>
    <row r="85" spans="2:4" x14ac:dyDescent="0.25">
      <c r="B85" s="3">
        <v>84</v>
      </c>
      <c r="D85" s="7">
        <v>0.84</v>
      </c>
    </row>
    <row r="86" spans="2:4" x14ac:dyDescent="0.25">
      <c r="B86" s="3">
        <v>85</v>
      </c>
      <c r="D86" s="7">
        <v>0.85</v>
      </c>
    </row>
    <row r="87" spans="2:4" x14ac:dyDescent="0.25">
      <c r="B87" s="3">
        <v>86</v>
      </c>
      <c r="D87" s="7">
        <v>0.86</v>
      </c>
    </row>
    <row r="88" spans="2:4" x14ac:dyDescent="0.25">
      <c r="B88" s="3">
        <v>87</v>
      </c>
      <c r="D88" s="7">
        <v>0.87</v>
      </c>
    </row>
    <row r="89" spans="2:4" x14ac:dyDescent="0.25">
      <c r="B89" s="3">
        <v>88</v>
      </c>
      <c r="D89" s="7">
        <v>0.88</v>
      </c>
    </row>
    <row r="90" spans="2:4" x14ac:dyDescent="0.25">
      <c r="B90" s="3">
        <v>89</v>
      </c>
      <c r="D90" s="7">
        <v>0.89</v>
      </c>
    </row>
    <row r="91" spans="2:4" x14ac:dyDescent="0.25">
      <c r="B91" s="3">
        <v>90</v>
      </c>
      <c r="D91" s="7">
        <v>0.9</v>
      </c>
    </row>
    <row r="92" spans="2:4" x14ac:dyDescent="0.25">
      <c r="B92" s="3">
        <v>91</v>
      </c>
      <c r="D92" s="7">
        <v>0.91</v>
      </c>
    </row>
    <row r="93" spans="2:4" x14ac:dyDescent="0.25">
      <c r="B93" s="3">
        <v>92</v>
      </c>
      <c r="D93" s="7">
        <v>0.92</v>
      </c>
    </row>
    <row r="94" spans="2:4" x14ac:dyDescent="0.25">
      <c r="B94" s="3">
        <v>93</v>
      </c>
      <c r="D94" s="7">
        <v>0.93</v>
      </c>
    </row>
    <row r="95" spans="2:4" x14ac:dyDescent="0.25">
      <c r="B95" s="3">
        <v>94</v>
      </c>
      <c r="D95" s="7">
        <v>0.94</v>
      </c>
    </row>
    <row r="96" spans="2:4" x14ac:dyDescent="0.25">
      <c r="B96" s="3">
        <v>95</v>
      </c>
      <c r="D96" s="7">
        <v>0.95</v>
      </c>
    </row>
    <row r="97" spans="2:4" x14ac:dyDescent="0.25">
      <c r="B97" s="3">
        <v>96</v>
      </c>
      <c r="D97" s="7">
        <v>0.96</v>
      </c>
    </row>
    <row r="98" spans="2:4" x14ac:dyDescent="0.25">
      <c r="B98" s="3">
        <v>97</v>
      </c>
      <c r="D98" s="7">
        <v>0.97</v>
      </c>
    </row>
    <row r="99" spans="2:4" x14ac:dyDescent="0.25">
      <c r="B99" s="3">
        <v>98</v>
      </c>
      <c r="D99" s="7">
        <v>0.98</v>
      </c>
    </row>
    <row r="100" spans="2:4" x14ac:dyDescent="0.25">
      <c r="B100" s="3">
        <v>99</v>
      </c>
      <c r="D100" s="7">
        <v>0.99</v>
      </c>
    </row>
    <row r="101" spans="2:4" x14ac:dyDescent="0.25">
      <c r="B101" s="3">
        <v>100</v>
      </c>
      <c r="D101" s="7">
        <v>1</v>
      </c>
    </row>
    <row r="102" spans="2:4" x14ac:dyDescent="0.25">
      <c r="B102" s="3">
        <v>101</v>
      </c>
    </row>
    <row r="103" spans="2:4" x14ac:dyDescent="0.25">
      <c r="B103" s="3">
        <v>102</v>
      </c>
    </row>
    <row r="104" spans="2:4" x14ac:dyDescent="0.25">
      <c r="B104" s="3">
        <v>103</v>
      </c>
    </row>
    <row r="105" spans="2:4" x14ac:dyDescent="0.25">
      <c r="B105" s="3">
        <v>104</v>
      </c>
    </row>
    <row r="106" spans="2:4" x14ac:dyDescent="0.25">
      <c r="B106" s="3">
        <v>105</v>
      </c>
    </row>
    <row r="107" spans="2:4" x14ac:dyDescent="0.25">
      <c r="B107" s="3">
        <v>106</v>
      </c>
    </row>
    <row r="108" spans="2:4" x14ac:dyDescent="0.25">
      <c r="B108" s="3">
        <v>107</v>
      </c>
    </row>
    <row r="109" spans="2:4" x14ac:dyDescent="0.25">
      <c r="B109" s="3">
        <v>108</v>
      </c>
    </row>
    <row r="110" spans="2:4" x14ac:dyDescent="0.25">
      <c r="B110" s="3">
        <v>109</v>
      </c>
    </row>
    <row r="111" spans="2:4" x14ac:dyDescent="0.25">
      <c r="B111" s="3">
        <v>110</v>
      </c>
    </row>
    <row r="112" spans="2:4" x14ac:dyDescent="0.25">
      <c r="B112" s="3">
        <v>111</v>
      </c>
    </row>
    <row r="113" spans="2:2" x14ac:dyDescent="0.25">
      <c r="B113" s="3">
        <v>112</v>
      </c>
    </row>
    <row r="114" spans="2:2" x14ac:dyDescent="0.25">
      <c r="B114" s="3">
        <v>113</v>
      </c>
    </row>
    <row r="115" spans="2:2" x14ac:dyDescent="0.25">
      <c r="B115" s="3">
        <v>114</v>
      </c>
    </row>
    <row r="116" spans="2:2" x14ac:dyDescent="0.25">
      <c r="B116" s="3">
        <v>115</v>
      </c>
    </row>
    <row r="117" spans="2:2" x14ac:dyDescent="0.25">
      <c r="B117" s="3">
        <v>116</v>
      </c>
    </row>
    <row r="118" spans="2:2" x14ac:dyDescent="0.25">
      <c r="B118" s="3">
        <v>117</v>
      </c>
    </row>
    <row r="119" spans="2:2" x14ac:dyDescent="0.25">
      <c r="B119" s="3">
        <v>118</v>
      </c>
    </row>
    <row r="120" spans="2:2" x14ac:dyDescent="0.25">
      <c r="B120" s="3">
        <v>119</v>
      </c>
    </row>
    <row r="121" spans="2:2" x14ac:dyDescent="0.25">
      <c r="B121" s="3">
        <v>120</v>
      </c>
    </row>
    <row r="122" spans="2:2" x14ac:dyDescent="0.25">
      <c r="B122" s="3">
        <v>121</v>
      </c>
    </row>
    <row r="123" spans="2:2" x14ac:dyDescent="0.25">
      <c r="B123" s="3">
        <v>122</v>
      </c>
    </row>
    <row r="124" spans="2:2" x14ac:dyDescent="0.25">
      <c r="B124" s="3">
        <v>123</v>
      </c>
    </row>
    <row r="125" spans="2:2" x14ac:dyDescent="0.25">
      <c r="B125" s="3">
        <v>124</v>
      </c>
    </row>
    <row r="126" spans="2:2" x14ac:dyDescent="0.25">
      <c r="B126" s="3">
        <v>125</v>
      </c>
    </row>
    <row r="127" spans="2:2" x14ac:dyDescent="0.25">
      <c r="B127" s="3">
        <v>126</v>
      </c>
    </row>
    <row r="128" spans="2:2" x14ac:dyDescent="0.25">
      <c r="B128" s="3">
        <v>127</v>
      </c>
    </row>
    <row r="129" spans="2:2" x14ac:dyDescent="0.25">
      <c r="B129" s="3">
        <v>128</v>
      </c>
    </row>
    <row r="130" spans="2:2" x14ac:dyDescent="0.25">
      <c r="B130" s="3">
        <v>129</v>
      </c>
    </row>
    <row r="131" spans="2:2" x14ac:dyDescent="0.25">
      <c r="B131" s="3">
        <v>130</v>
      </c>
    </row>
    <row r="132" spans="2:2" x14ac:dyDescent="0.25">
      <c r="B132" s="3">
        <v>131</v>
      </c>
    </row>
    <row r="133" spans="2:2" x14ac:dyDescent="0.25">
      <c r="B133" s="3">
        <v>132</v>
      </c>
    </row>
    <row r="134" spans="2:2" x14ac:dyDescent="0.25">
      <c r="B134" s="3">
        <v>133</v>
      </c>
    </row>
    <row r="135" spans="2:2" x14ac:dyDescent="0.25">
      <c r="B135" s="3">
        <v>134</v>
      </c>
    </row>
    <row r="136" spans="2:2" x14ac:dyDescent="0.25">
      <c r="B136" s="3">
        <v>135</v>
      </c>
    </row>
    <row r="137" spans="2:2" x14ac:dyDescent="0.25">
      <c r="B137" s="3">
        <v>136</v>
      </c>
    </row>
    <row r="138" spans="2:2" x14ac:dyDescent="0.25">
      <c r="B138" s="3">
        <v>137</v>
      </c>
    </row>
    <row r="139" spans="2:2" x14ac:dyDescent="0.25">
      <c r="B139" s="3">
        <v>138</v>
      </c>
    </row>
    <row r="140" spans="2:2" x14ac:dyDescent="0.25">
      <c r="B140" s="3">
        <v>139</v>
      </c>
    </row>
    <row r="141" spans="2:2" x14ac:dyDescent="0.25">
      <c r="B141" s="3">
        <v>140</v>
      </c>
    </row>
    <row r="142" spans="2:2" x14ac:dyDescent="0.25">
      <c r="B142" s="3">
        <v>141</v>
      </c>
    </row>
    <row r="143" spans="2:2" x14ac:dyDescent="0.25">
      <c r="B143" s="3">
        <v>142</v>
      </c>
    </row>
    <row r="144" spans="2:2" x14ac:dyDescent="0.25">
      <c r="B144" s="3">
        <v>143</v>
      </c>
    </row>
    <row r="145" spans="2:2" x14ac:dyDescent="0.25">
      <c r="B145" s="3">
        <v>144</v>
      </c>
    </row>
    <row r="146" spans="2:2" x14ac:dyDescent="0.25">
      <c r="B146" s="3">
        <v>145</v>
      </c>
    </row>
    <row r="147" spans="2:2" x14ac:dyDescent="0.25">
      <c r="B147" s="3">
        <v>146</v>
      </c>
    </row>
    <row r="148" spans="2:2" x14ac:dyDescent="0.25">
      <c r="B148" s="3">
        <v>147</v>
      </c>
    </row>
    <row r="149" spans="2:2" x14ac:dyDescent="0.25">
      <c r="B149" s="3">
        <v>148</v>
      </c>
    </row>
    <row r="150" spans="2:2" x14ac:dyDescent="0.25">
      <c r="B150" s="3">
        <v>149</v>
      </c>
    </row>
    <row r="151" spans="2:2" x14ac:dyDescent="0.25">
      <c r="B151" s="3">
        <v>150</v>
      </c>
    </row>
    <row r="152" spans="2:2" x14ac:dyDescent="0.25">
      <c r="B152" s="3">
        <v>151</v>
      </c>
    </row>
    <row r="153" spans="2:2" x14ac:dyDescent="0.25">
      <c r="B153" s="3">
        <v>152</v>
      </c>
    </row>
    <row r="154" spans="2:2" x14ac:dyDescent="0.25">
      <c r="B154" s="3">
        <v>153</v>
      </c>
    </row>
    <row r="155" spans="2:2" x14ac:dyDescent="0.25">
      <c r="B155" s="3">
        <v>154</v>
      </c>
    </row>
    <row r="156" spans="2:2" x14ac:dyDescent="0.25">
      <c r="B156" s="3">
        <v>155</v>
      </c>
    </row>
    <row r="157" spans="2:2" x14ac:dyDescent="0.25">
      <c r="B157" s="3">
        <v>156</v>
      </c>
    </row>
    <row r="158" spans="2:2" x14ac:dyDescent="0.25">
      <c r="B158" s="3">
        <v>157</v>
      </c>
    </row>
    <row r="159" spans="2:2" x14ac:dyDescent="0.25">
      <c r="B159" s="3">
        <v>158</v>
      </c>
    </row>
    <row r="160" spans="2:2" x14ac:dyDescent="0.25">
      <c r="B160" s="3">
        <v>159</v>
      </c>
    </row>
    <row r="161" spans="2:2" x14ac:dyDescent="0.25">
      <c r="B161" s="3">
        <v>160</v>
      </c>
    </row>
    <row r="162" spans="2:2" x14ac:dyDescent="0.25">
      <c r="B162" s="3">
        <v>161</v>
      </c>
    </row>
    <row r="163" spans="2:2" x14ac:dyDescent="0.25">
      <c r="B163" s="3">
        <v>162</v>
      </c>
    </row>
    <row r="164" spans="2:2" x14ac:dyDescent="0.25">
      <c r="B164" s="3">
        <v>163</v>
      </c>
    </row>
    <row r="165" spans="2:2" x14ac:dyDescent="0.25">
      <c r="B165" s="3">
        <v>164</v>
      </c>
    </row>
    <row r="166" spans="2:2" x14ac:dyDescent="0.25">
      <c r="B166" s="3">
        <v>165</v>
      </c>
    </row>
    <row r="167" spans="2:2" x14ac:dyDescent="0.25">
      <c r="B167" s="3">
        <v>166</v>
      </c>
    </row>
    <row r="168" spans="2:2" x14ac:dyDescent="0.25">
      <c r="B168" s="3">
        <v>167</v>
      </c>
    </row>
    <row r="169" spans="2:2" x14ac:dyDescent="0.25">
      <c r="B169" s="3">
        <v>168</v>
      </c>
    </row>
    <row r="170" spans="2:2" x14ac:dyDescent="0.25">
      <c r="B170" s="3">
        <v>169</v>
      </c>
    </row>
    <row r="171" spans="2:2" x14ac:dyDescent="0.25">
      <c r="B171" s="3">
        <v>170</v>
      </c>
    </row>
    <row r="172" spans="2:2" x14ac:dyDescent="0.25">
      <c r="B172" s="3">
        <v>171</v>
      </c>
    </row>
    <row r="173" spans="2:2" x14ac:dyDescent="0.25">
      <c r="B173" s="3">
        <v>172</v>
      </c>
    </row>
    <row r="174" spans="2:2" x14ac:dyDescent="0.25">
      <c r="B174" s="3">
        <v>173</v>
      </c>
    </row>
    <row r="175" spans="2:2" x14ac:dyDescent="0.25">
      <c r="B175" s="3">
        <v>174</v>
      </c>
    </row>
    <row r="176" spans="2:2" x14ac:dyDescent="0.25">
      <c r="B176" s="3">
        <v>175</v>
      </c>
    </row>
    <row r="177" spans="2:2" x14ac:dyDescent="0.25">
      <c r="B177" s="3">
        <v>176</v>
      </c>
    </row>
    <row r="178" spans="2:2" x14ac:dyDescent="0.25">
      <c r="B178" s="3">
        <v>177</v>
      </c>
    </row>
    <row r="179" spans="2:2" x14ac:dyDescent="0.25">
      <c r="B179" s="3">
        <v>178</v>
      </c>
    </row>
    <row r="180" spans="2:2" x14ac:dyDescent="0.25">
      <c r="B180" s="3">
        <v>179</v>
      </c>
    </row>
    <row r="181" spans="2:2" x14ac:dyDescent="0.25">
      <c r="B181" s="3">
        <v>180</v>
      </c>
    </row>
    <row r="182" spans="2:2" x14ac:dyDescent="0.25">
      <c r="B182" s="3">
        <v>181</v>
      </c>
    </row>
    <row r="183" spans="2:2" x14ac:dyDescent="0.25">
      <c r="B183" s="3">
        <v>182</v>
      </c>
    </row>
    <row r="184" spans="2:2" x14ac:dyDescent="0.25">
      <c r="B184" s="3">
        <v>183</v>
      </c>
    </row>
    <row r="185" spans="2:2" x14ac:dyDescent="0.25">
      <c r="B185" s="3">
        <v>184</v>
      </c>
    </row>
    <row r="186" spans="2:2" x14ac:dyDescent="0.25">
      <c r="B186" s="3">
        <v>185</v>
      </c>
    </row>
    <row r="187" spans="2:2" x14ac:dyDescent="0.25">
      <c r="B187" s="3">
        <v>186</v>
      </c>
    </row>
    <row r="188" spans="2:2" x14ac:dyDescent="0.25">
      <c r="B188" s="3">
        <v>187</v>
      </c>
    </row>
    <row r="189" spans="2:2" x14ac:dyDescent="0.25">
      <c r="B189" s="3">
        <v>188</v>
      </c>
    </row>
    <row r="190" spans="2:2" x14ac:dyDescent="0.25">
      <c r="B190" s="3">
        <v>189</v>
      </c>
    </row>
    <row r="191" spans="2:2" x14ac:dyDescent="0.25">
      <c r="B191" s="3">
        <v>190</v>
      </c>
    </row>
    <row r="192" spans="2:2" x14ac:dyDescent="0.25">
      <c r="B192" s="3">
        <v>191</v>
      </c>
    </row>
    <row r="193" spans="2:2" x14ac:dyDescent="0.25">
      <c r="B193" s="3">
        <v>192</v>
      </c>
    </row>
    <row r="194" spans="2:2" x14ac:dyDescent="0.25">
      <c r="B194" s="3">
        <v>193</v>
      </c>
    </row>
    <row r="195" spans="2:2" x14ac:dyDescent="0.25">
      <c r="B195" s="3">
        <v>194</v>
      </c>
    </row>
    <row r="196" spans="2:2" x14ac:dyDescent="0.25">
      <c r="B196" s="3">
        <v>195</v>
      </c>
    </row>
    <row r="197" spans="2:2" x14ac:dyDescent="0.25">
      <c r="B197" s="3">
        <v>196</v>
      </c>
    </row>
    <row r="198" spans="2:2" x14ac:dyDescent="0.25">
      <c r="B198" s="3">
        <v>197</v>
      </c>
    </row>
    <row r="199" spans="2:2" x14ac:dyDescent="0.25">
      <c r="B199" s="3">
        <v>198</v>
      </c>
    </row>
    <row r="200" spans="2:2" x14ac:dyDescent="0.25">
      <c r="B200" s="3">
        <v>199</v>
      </c>
    </row>
    <row r="201" spans="2:2" x14ac:dyDescent="0.25">
      <c r="B201" s="3">
        <v>200</v>
      </c>
    </row>
    <row r="202" spans="2:2" x14ac:dyDescent="0.25">
      <c r="B202" s="3">
        <v>201</v>
      </c>
    </row>
    <row r="203" spans="2:2" x14ac:dyDescent="0.25">
      <c r="B203" s="3">
        <v>202</v>
      </c>
    </row>
    <row r="204" spans="2:2" x14ac:dyDescent="0.25">
      <c r="B204" s="3">
        <v>203</v>
      </c>
    </row>
    <row r="205" spans="2:2" x14ac:dyDescent="0.25">
      <c r="B205" s="3">
        <v>204</v>
      </c>
    </row>
    <row r="206" spans="2:2" x14ac:dyDescent="0.25">
      <c r="B206" s="3">
        <v>205</v>
      </c>
    </row>
    <row r="207" spans="2:2" x14ac:dyDescent="0.25">
      <c r="B207" s="3">
        <v>206</v>
      </c>
    </row>
    <row r="208" spans="2:2" x14ac:dyDescent="0.25">
      <c r="B208" s="3">
        <v>207</v>
      </c>
    </row>
    <row r="209" spans="2:2" x14ac:dyDescent="0.25">
      <c r="B209" s="3">
        <v>208</v>
      </c>
    </row>
    <row r="210" spans="2:2" x14ac:dyDescent="0.25">
      <c r="B210" s="3">
        <v>209</v>
      </c>
    </row>
    <row r="211" spans="2:2" x14ac:dyDescent="0.25">
      <c r="B211" s="3">
        <v>210</v>
      </c>
    </row>
    <row r="212" spans="2:2" x14ac:dyDescent="0.25">
      <c r="B212" s="3">
        <v>211</v>
      </c>
    </row>
    <row r="213" spans="2:2" x14ac:dyDescent="0.25">
      <c r="B213" s="3">
        <v>212</v>
      </c>
    </row>
    <row r="214" spans="2:2" x14ac:dyDescent="0.25">
      <c r="B214" s="3">
        <v>213</v>
      </c>
    </row>
    <row r="215" spans="2:2" x14ac:dyDescent="0.25">
      <c r="B215" s="3">
        <v>214</v>
      </c>
    </row>
    <row r="216" spans="2:2" x14ac:dyDescent="0.25">
      <c r="B216" s="3">
        <v>215</v>
      </c>
    </row>
    <row r="217" spans="2:2" x14ac:dyDescent="0.25">
      <c r="B217" s="3">
        <v>216</v>
      </c>
    </row>
    <row r="218" spans="2:2" x14ac:dyDescent="0.25">
      <c r="B218" s="3">
        <v>217</v>
      </c>
    </row>
    <row r="219" spans="2:2" x14ac:dyDescent="0.25">
      <c r="B219" s="3">
        <v>218</v>
      </c>
    </row>
    <row r="220" spans="2:2" x14ac:dyDescent="0.25">
      <c r="B220" s="3">
        <v>219</v>
      </c>
    </row>
    <row r="221" spans="2:2" x14ac:dyDescent="0.25">
      <c r="B221" s="3">
        <v>220</v>
      </c>
    </row>
    <row r="222" spans="2:2" x14ac:dyDescent="0.25">
      <c r="B222" s="3">
        <v>221</v>
      </c>
    </row>
    <row r="223" spans="2:2" x14ac:dyDescent="0.25">
      <c r="B223" s="3">
        <v>222</v>
      </c>
    </row>
    <row r="224" spans="2:2" x14ac:dyDescent="0.25">
      <c r="B224" s="3">
        <v>223</v>
      </c>
    </row>
    <row r="225" spans="2:2" x14ac:dyDescent="0.25">
      <c r="B225" s="3">
        <v>224</v>
      </c>
    </row>
    <row r="226" spans="2:2" x14ac:dyDescent="0.25">
      <c r="B226" s="3">
        <v>225</v>
      </c>
    </row>
    <row r="227" spans="2:2" x14ac:dyDescent="0.25">
      <c r="B227" s="3">
        <v>226</v>
      </c>
    </row>
    <row r="228" spans="2:2" x14ac:dyDescent="0.25">
      <c r="B228" s="3">
        <v>227</v>
      </c>
    </row>
    <row r="229" spans="2:2" x14ac:dyDescent="0.25">
      <c r="B229" s="3">
        <v>228</v>
      </c>
    </row>
    <row r="230" spans="2:2" x14ac:dyDescent="0.25">
      <c r="B230" s="3">
        <v>229</v>
      </c>
    </row>
    <row r="231" spans="2:2" x14ac:dyDescent="0.25">
      <c r="B231" s="3">
        <v>230</v>
      </c>
    </row>
    <row r="232" spans="2:2" x14ac:dyDescent="0.25">
      <c r="B232" s="3">
        <v>231</v>
      </c>
    </row>
    <row r="233" spans="2:2" x14ac:dyDescent="0.25">
      <c r="B233" s="3">
        <v>232</v>
      </c>
    </row>
    <row r="234" spans="2:2" x14ac:dyDescent="0.25">
      <c r="B234" s="3">
        <v>233</v>
      </c>
    </row>
    <row r="235" spans="2:2" x14ac:dyDescent="0.25">
      <c r="B235" s="3">
        <v>234</v>
      </c>
    </row>
    <row r="236" spans="2:2" x14ac:dyDescent="0.25">
      <c r="B236" s="3">
        <v>235</v>
      </c>
    </row>
    <row r="237" spans="2:2" x14ac:dyDescent="0.25">
      <c r="B237" s="3">
        <v>236</v>
      </c>
    </row>
    <row r="238" spans="2:2" x14ac:dyDescent="0.25">
      <c r="B238" s="3">
        <v>237</v>
      </c>
    </row>
    <row r="239" spans="2:2" x14ac:dyDescent="0.25">
      <c r="B239" s="3">
        <v>238</v>
      </c>
    </row>
    <row r="240" spans="2:2" x14ac:dyDescent="0.25">
      <c r="B240" s="3">
        <v>239</v>
      </c>
    </row>
    <row r="241" spans="2:2" x14ac:dyDescent="0.25">
      <c r="B241" s="3">
        <v>240</v>
      </c>
    </row>
    <row r="242" spans="2:2" x14ac:dyDescent="0.25">
      <c r="B242" s="3">
        <v>241</v>
      </c>
    </row>
    <row r="243" spans="2:2" x14ac:dyDescent="0.25">
      <c r="B243" s="3">
        <v>242</v>
      </c>
    </row>
    <row r="244" spans="2:2" x14ac:dyDescent="0.25">
      <c r="B244" s="3">
        <v>243</v>
      </c>
    </row>
    <row r="245" spans="2:2" x14ac:dyDescent="0.25">
      <c r="B245" s="3">
        <v>244</v>
      </c>
    </row>
    <row r="246" spans="2:2" x14ac:dyDescent="0.25">
      <c r="B246" s="3">
        <v>245</v>
      </c>
    </row>
    <row r="247" spans="2:2" x14ac:dyDescent="0.25">
      <c r="B247" s="3">
        <v>246</v>
      </c>
    </row>
    <row r="248" spans="2:2" x14ac:dyDescent="0.25">
      <c r="B248" s="3">
        <v>247</v>
      </c>
    </row>
    <row r="249" spans="2:2" x14ac:dyDescent="0.25">
      <c r="B249" s="3">
        <v>248</v>
      </c>
    </row>
    <row r="250" spans="2:2" x14ac:dyDescent="0.25">
      <c r="B250" s="3">
        <v>249</v>
      </c>
    </row>
    <row r="251" spans="2:2" x14ac:dyDescent="0.25">
      <c r="B251" s="3">
        <v>250</v>
      </c>
    </row>
    <row r="252" spans="2:2" x14ac:dyDescent="0.25">
      <c r="B252" s="3">
        <v>251</v>
      </c>
    </row>
    <row r="253" spans="2:2" x14ac:dyDescent="0.25">
      <c r="B253" s="3">
        <v>252</v>
      </c>
    </row>
    <row r="254" spans="2:2" x14ac:dyDescent="0.25">
      <c r="B254" s="3">
        <v>253</v>
      </c>
    </row>
    <row r="255" spans="2:2" x14ac:dyDescent="0.25">
      <c r="B255" s="3">
        <v>254</v>
      </c>
    </row>
    <row r="256" spans="2:2" x14ac:dyDescent="0.25">
      <c r="B256" s="3">
        <v>255</v>
      </c>
    </row>
    <row r="257" spans="2:2" x14ac:dyDescent="0.25">
      <c r="B257" s="3">
        <v>256</v>
      </c>
    </row>
    <row r="258" spans="2:2" x14ac:dyDescent="0.25">
      <c r="B258" s="3">
        <v>257</v>
      </c>
    </row>
    <row r="259" spans="2:2" x14ac:dyDescent="0.25">
      <c r="B259" s="3">
        <v>258</v>
      </c>
    </row>
    <row r="260" spans="2:2" x14ac:dyDescent="0.25">
      <c r="B260" s="3">
        <v>259</v>
      </c>
    </row>
    <row r="261" spans="2:2" x14ac:dyDescent="0.25">
      <c r="B261" s="3">
        <v>260</v>
      </c>
    </row>
    <row r="262" spans="2:2" x14ac:dyDescent="0.25">
      <c r="B262" s="3">
        <v>261</v>
      </c>
    </row>
    <row r="263" spans="2:2" x14ac:dyDescent="0.25">
      <c r="B263" s="3">
        <v>262</v>
      </c>
    </row>
    <row r="264" spans="2:2" x14ac:dyDescent="0.25">
      <c r="B264" s="3">
        <v>263</v>
      </c>
    </row>
    <row r="265" spans="2:2" x14ac:dyDescent="0.25">
      <c r="B265" s="3">
        <v>264</v>
      </c>
    </row>
    <row r="266" spans="2:2" x14ac:dyDescent="0.25">
      <c r="B266" s="3">
        <v>265</v>
      </c>
    </row>
    <row r="267" spans="2:2" x14ac:dyDescent="0.25">
      <c r="B267" s="3">
        <v>266</v>
      </c>
    </row>
    <row r="268" spans="2:2" x14ac:dyDescent="0.25">
      <c r="B268" s="3">
        <v>267</v>
      </c>
    </row>
    <row r="269" spans="2:2" x14ac:dyDescent="0.25">
      <c r="B269" s="3">
        <v>268</v>
      </c>
    </row>
    <row r="270" spans="2:2" x14ac:dyDescent="0.25">
      <c r="B270" s="3">
        <v>269</v>
      </c>
    </row>
    <row r="271" spans="2:2" x14ac:dyDescent="0.25">
      <c r="B271" s="3">
        <v>270</v>
      </c>
    </row>
    <row r="272" spans="2:2" x14ac:dyDescent="0.25">
      <c r="B272" s="3">
        <v>271</v>
      </c>
    </row>
    <row r="273" spans="2:2" x14ac:dyDescent="0.25">
      <c r="B273" s="3">
        <v>272</v>
      </c>
    </row>
    <row r="274" spans="2:2" x14ac:dyDescent="0.25">
      <c r="B274" s="3">
        <v>273</v>
      </c>
    </row>
    <row r="275" spans="2:2" x14ac:dyDescent="0.25">
      <c r="B275" s="3">
        <v>274</v>
      </c>
    </row>
    <row r="276" spans="2:2" x14ac:dyDescent="0.25">
      <c r="B276" s="3">
        <v>275</v>
      </c>
    </row>
    <row r="277" spans="2:2" x14ac:dyDescent="0.25">
      <c r="B277" s="3">
        <v>276</v>
      </c>
    </row>
    <row r="278" spans="2:2" x14ac:dyDescent="0.25">
      <c r="B278" s="3">
        <v>277</v>
      </c>
    </row>
    <row r="279" spans="2:2" x14ac:dyDescent="0.25">
      <c r="B279" s="3">
        <v>278</v>
      </c>
    </row>
    <row r="280" spans="2:2" x14ac:dyDescent="0.25">
      <c r="B280" s="3">
        <v>279</v>
      </c>
    </row>
    <row r="281" spans="2:2" x14ac:dyDescent="0.25">
      <c r="B281" s="3">
        <v>280</v>
      </c>
    </row>
    <row r="282" spans="2:2" x14ac:dyDescent="0.25">
      <c r="B282" s="3">
        <v>281</v>
      </c>
    </row>
    <row r="283" spans="2:2" x14ac:dyDescent="0.25">
      <c r="B283" s="3">
        <v>282</v>
      </c>
    </row>
    <row r="284" spans="2:2" x14ac:dyDescent="0.25">
      <c r="B284" s="3">
        <v>283</v>
      </c>
    </row>
    <row r="285" spans="2:2" x14ac:dyDescent="0.25">
      <c r="B285" s="3">
        <v>284</v>
      </c>
    </row>
    <row r="286" spans="2:2" x14ac:dyDescent="0.25">
      <c r="B286" s="3">
        <v>285</v>
      </c>
    </row>
    <row r="287" spans="2:2" x14ac:dyDescent="0.25">
      <c r="B287" s="3">
        <v>286</v>
      </c>
    </row>
    <row r="288" spans="2:2" x14ac:dyDescent="0.25">
      <c r="B288" s="3">
        <v>287</v>
      </c>
    </row>
    <row r="289" spans="2:2" x14ac:dyDescent="0.25">
      <c r="B289" s="3">
        <v>288</v>
      </c>
    </row>
    <row r="290" spans="2:2" x14ac:dyDescent="0.25">
      <c r="B290" s="3">
        <v>289</v>
      </c>
    </row>
    <row r="291" spans="2:2" x14ac:dyDescent="0.25">
      <c r="B291" s="3">
        <v>290</v>
      </c>
    </row>
    <row r="292" spans="2:2" x14ac:dyDescent="0.25">
      <c r="B292" s="3">
        <v>291</v>
      </c>
    </row>
    <row r="293" spans="2:2" x14ac:dyDescent="0.25">
      <c r="B293" s="3">
        <v>292</v>
      </c>
    </row>
    <row r="294" spans="2:2" x14ac:dyDescent="0.25">
      <c r="B294" s="3">
        <v>293</v>
      </c>
    </row>
    <row r="295" spans="2:2" x14ac:dyDescent="0.25">
      <c r="B295" s="3">
        <v>294</v>
      </c>
    </row>
    <row r="296" spans="2:2" x14ac:dyDescent="0.25">
      <c r="B296" s="3">
        <v>295</v>
      </c>
    </row>
    <row r="297" spans="2:2" x14ac:dyDescent="0.25">
      <c r="B297" s="3">
        <v>296</v>
      </c>
    </row>
    <row r="298" spans="2:2" x14ac:dyDescent="0.25">
      <c r="B298" s="3">
        <v>297</v>
      </c>
    </row>
    <row r="299" spans="2:2" x14ac:dyDescent="0.25">
      <c r="B299" s="3">
        <v>298</v>
      </c>
    </row>
    <row r="300" spans="2:2" x14ac:dyDescent="0.25">
      <c r="B300" s="3">
        <v>299</v>
      </c>
    </row>
    <row r="301" spans="2:2" x14ac:dyDescent="0.25">
      <c r="B301" s="3">
        <v>300</v>
      </c>
    </row>
    <row r="302" spans="2:2" x14ac:dyDescent="0.25">
      <c r="B302" s="3">
        <v>301</v>
      </c>
    </row>
    <row r="303" spans="2:2" x14ac:dyDescent="0.25">
      <c r="B303" s="3">
        <v>302</v>
      </c>
    </row>
    <row r="304" spans="2:2" x14ac:dyDescent="0.25">
      <c r="B304" s="3">
        <v>303</v>
      </c>
    </row>
    <row r="305" spans="2:2" x14ac:dyDescent="0.25">
      <c r="B305" s="3">
        <v>304</v>
      </c>
    </row>
    <row r="306" spans="2:2" x14ac:dyDescent="0.25">
      <c r="B306" s="3">
        <v>305</v>
      </c>
    </row>
    <row r="307" spans="2:2" x14ac:dyDescent="0.25">
      <c r="B307" s="3">
        <v>306</v>
      </c>
    </row>
    <row r="308" spans="2:2" x14ac:dyDescent="0.25">
      <c r="B308" s="3">
        <v>307</v>
      </c>
    </row>
    <row r="309" spans="2:2" x14ac:dyDescent="0.25">
      <c r="B309" s="3">
        <v>308</v>
      </c>
    </row>
    <row r="310" spans="2:2" x14ac:dyDescent="0.25">
      <c r="B310" s="3">
        <v>309</v>
      </c>
    </row>
    <row r="311" spans="2:2" x14ac:dyDescent="0.25">
      <c r="B311" s="3">
        <v>310</v>
      </c>
    </row>
    <row r="312" spans="2:2" x14ac:dyDescent="0.25">
      <c r="B312" s="3">
        <v>311</v>
      </c>
    </row>
    <row r="313" spans="2:2" x14ac:dyDescent="0.25">
      <c r="B313" s="3">
        <v>312</v>
      </c>
    </row>
    <row r="314" spans="2:2" x14ac:dyDescent="0.25">
      <c r="B314" s="3">
        <v>313</v>
      </c>
    </row>
    <row r="315" spans="2:2" x14ac:dyDescent="0.25">
      <c r="B315" s="3">
        <v>314</v>
      </c>
    </row>
    <row r="316" spans="2:2" x14ac:dyDescent="0.25">
      <c r="B316" s="3">
        <v>315</v>
      </c>
    </row>
    <row r="317" spans="2:2" x14ac:dyDescent="0.25">
      <c r="B317" s="3">
        <v>316</v>
      </c>
    </row>
    <row r="318" spans="2:2" x14ac:dyDescent="0.25">
      <c r="B318" s="3">
        <v>317</v>
      </c>
    </row>
    <row r="319" spans="2:2" x14ac:dyDescent="0.25">
      <c r="B319" s="3">
        <v>318</v>
      </c>
    </row>
    <row r="320" spans="2:2" x14ac:dyDescent="0.25">
      <c r="B320" s="3">
        <v>319</v>
      </c>
    </row>
    <row r="321" spans="2:2" x14ac:dyDescent="0.25">
      <c r="B321" s="3">
        <v>320</v>
      </c>
    </row>
    <row r="322" spans="2:2" x14ac:dyDescent="0.25">
      <c r="B322" s="3">
        <v>321</v>
      </c>
    </row>
    <row r="323" spans="2:2" x14ac:dyDescent="0.25">
      <c r="B323" s="3">
        <v>322</v>
      </c>
    </row>
    <row r="324" spans="2:2" x14ac:dyDescent="0.25">
      <c r="B324" s="3">
        <v>323</v>
      </c>
    </row>
    <row r="325" spans="2:2" x14ac:dyDescent="0.25">
      <c r="B325" s="3">
        <v>324</v>
      </c>
    </row>
    <row r="326" spans="2:2" x14ac:dyDescent="0.25">
      <c r="B326" s="3">
        <v>325</v>
      </c>
    </row>
    <row r="327" spans="2:2" x14ac:dyDescent="0.25">
      <c r="B327" s="3">
        <v>326</v>
      </c>
    </row>
    <row r="328" spans="2:2" x14ac:dyDescent="0.25">
      <c r="B328" s="3">
        <v>327</v>
      </c>
    </row>
    <row r="329" spans="2:2" x14ac:dyDescent="0.25">
      <c r="B329" s="3">
        <v>328</v>
      </c>
    </row>
    <row r="330" spans="2:2" x14ac:dyDescent="0.25">
      <c r="B330" s="3">
        <v>329</v>
      </c>
    </row>
    <row r="331" spans="2:2" x14ac:dyDescent="0.25">
      <c r="B331" s="3">
        <v>330</v>
      </c>
    </row>
    <row r="332" spans="2:2" x14ac:dyDescent="0.25">
      <c r="B332" s="3">
        <v>331</v>
      </c>
    </row>
    <row r="333" spans="2:2" x14ac:dyDescent="0.25">
      <c r="B333" s="3">
        <v>332</v>
      </c>
    </row>
    <row r="334" spans="2:2" x14ac:dyDescent="0.25">
      <c r="B334" s="3">
        <v>333</v>
      </c>
    </row>
    <row r="335" spans="2:2" x14ac:dyDescent="0.25">
      <c r="B335" s="3">
        <v>334</v>
      </c>
    </row>
    <row r="336" spans="2:2" x14ac:dyDescent="0.25">
      <c r="B336" s="3">
        <v>335</v>
      </c>
    </row>
    <row r="337" spans="2:2" x14ac:dyDescent="0.25">
      <c r="B337" s="3">
        <v>336</v>
      </c>
    </row>
    <row r="338" spans="2:2" x14ac:dyDescent="0.25">
      <c r="B338" s="3">
        <v>337</v>
      </c>
    </row>
    <row r="339" spans="2:2" x14ac:dyDescent="0.25">
      <c r="B339" s="3">
        <v>338</v>
      </c>
    </row>
    <row r="340" spans="2:2" x14ac:dyDescent="0.25">
      <c r="B340" s="3">
        <v>339</v>
      </c>
    </row>
    <row r="341" spans="2:2" x14ac:dyDescent="0.25">
      <c r="B341" s="3">
        <v>340</v>
      </c>
    </row>
    <row r="342" spans="2:2" x14ac:dyDescent="0.25">
      <c r="B342" s="3">
        <v>341</v>
      </c>
    </row>
    <row r="343" spans="2:2" x14ac:dyDescent="0.25">
      <c r="B343" s="3">
        <v>342</v>
      </c>
    </row>
    <row r="344" spans="2:2" x14ac:dyDescent="0.25">
      <c r="B344" s="3">
        <v>343</v>
      </c>
    </row>
    <row r="345" spans="2:2" x14ac:dyDescent="0.25">
      <c r="B345" s="3">
        <v>344</v>
      </c>
    </row>
    <row r="346" spans="2:2" x14ac:dyDescent="0.25">
      <c r="B346" s="3">
        <v>345</v>
      </c>
    </row>
    <row r="347" spans="2:2" x14ac:dyDescent="0.25">
      <c r="B347" s="3">
        <v>346</v>
      </c>
    </row>
    <row r="348" spans="2:2" x14ac:dyDescent="0.25">
      <c r="B348" s="3">
        <v>347</v>
      </c>
    </row>
    <row r="349" spans="2:2" x14ac:dyDescent="0.25">
      <c r="B349" s="3">
        <v>348</v>
      </c>
    </row>
    <row r="350" spans="2:2" x14ac:dyDescent="0.25">
      <c r="B350" s="3">
        <v>349</v>
      </c>
    </row>
    <row r="351" spans="2:2" x14ac:dyDescent="0.25">
      <c r="B351" s="3">
        <v>350</v>
      </c>
    </row>
    <row r="352" spans="2:2" x14ac:dyDescent="0.25">
      <c r="B352" s="3">
        <v>351</v>
      </c>
    </row>
    <row r="353" spans="2:2" x14ac:dyDescent="0.25">
      <c r="B353" s="3">
        <v>352</v>
      </c>
    </row>
    <row r="354" spans="2:2" x14ac:dyDescent="0.25">
      <c r="B354" s="3">
        <v>353</v>
      </c>
    </row>
    <row r="355" spans="2:2" x14ac:dyDescent="0.25">
      <c r="B355" s="3">
        <v>354</v>
      </c>
    </row>
    <row r="356" spans="2:2" x14ac:dyDescent="0.25">
      <c r="B356" s="3">
        <v>355</v>
      </c>
    </row>
    <row r="357" spans="2:2" x14ac:dyDescent="0.25">
      <c r="B357" s="3">
        <v>356</v>
      </c>
    </row>
    <row r="358" spans="2:2" x14ac:dyDescent="0.25">
      <c r="B358" s="3">
        <v>357</v>
      </c>
    </row>
    <row r="359" spans="2:2" x14ac:dyDescent="0.25">
      <c r="B359" s="3">
        <v>358</v>
      </c>
    </row>
    <row r="360" spans="2:2" x14ac:dyDescent="0.25">
      <c r="B360" s="3">
        <v>359</v>
      </c>
    </row>
    <row r="361" spans="2:2" x14ac:dyDescent="0.25">
      <c r="B361" s="3">
        <v>360</v>
      </c>
    </row>
    <row r="362" spans="2:2" x14ac:dyDescent="0.25">
      <c r="B362" s="3">
        <v>361</v>
      </c>
    </row>
    <row r="363" spans="2:2" x14ac:dyDescent="0.25">
      <c r="B363" s="3">
        <v>362</v>
      </c>
    </row>
    <row r="364" spans="2:2" x14ac:dyDescent="0.25">
      <c r="B364" s="3">
        <v>363</v>
      </c>
    </row>
    <row r="365" spans="2:2" x14ac:dyDescent="0.25">
      <c r="B365" s="3">
        <v>364</v>
      </c>
    </row>
    <row r="366" spans="2:2" x14ac:dyDescent="0.25">
      <c r="B366" s="3">
        <v>365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A036-141B-4586-95B6-0EBD45FB702C}">
  <sheetPr>
    <tabColor rgb="FF0070C0"/>
  </sheetPr>
  <dimension ref="B2:AE261"/>
  <sheetViews>
    <sheetView showGridLines="0" workbookViewId="0">
      <selection activeCell="E1" sqref="E1:E1048576"/>
    </sheetView>
  </sheetViews>
  <sheetFormatPr defaultColWidth="8.85546875" defaultRowHeight="15" x14ac:dyDescent="0.25"/>
  <cols>
    <col min="1" max="1" width="3.7109375" customWidth="1"/>
    <col min="2" max="2" width="49.140625" style="99" bestFit="1" customWidth="1"/>
    <col min="3" max="3" width="17.7109375" style="99" bestFit="1" customWidth="1"/>
    <col min="4" max="4" width="21.28515625" style="126" bestFit="1" customWidth="1"/>
    <col min="5" max="5" width="15.140625" style="98" hidden="1" customWidth="1"/>
    <col min="6" max="6" width="9.140625" style="3"/>
    <col min="15" max="31" width="10.85546875" bestFit="1" customWidth="1"/>
  </cols>
  <sheetData>
    <row r="2" spans="2:31" x14ac:dyDescent="0.25">
      <c r="B2" s="99" t="s">
        <v>775</v>
      </c>
      <c r="C2" s="99" t="s">
        <v>776</v>
      </c>
      <c r="D2" s="99" t="s">
        <v>777</v>
      </c>
      <c r="E2" s="99" t="s">
        <v>640</v>
      </c>
      <c r="G2" s="40"/>
    </row>
    <row r="3" spans="2:31" x14ac:dyDescent="0.25">
      <c r="B3" s="99" t="s">
        <v>132</v>
      </c>
      <c r="C3" s="99" t="s">
        <v>348</v>
      </c>
      <c r="D3" s="126">
        <v>38928000</v>
      </c>
      <c r="E3" s="127">
        <v>0.81</v>
      </c>
      <c r="G3" s="40"/>
      <c r="O3" s="4"/>
      <c r="P3" s="4"/>
      <c r="Q3" s="4"/>
      <c r="R3" s="4"/>
      <c r="S3" s="4"/>
      <c r="T3" s="4"/>
      <c r="U3" s="4"/>
      <c r="V3" s="4"/>
      <c r="W3" s="4"/>
      <c r="X3" s="4"/>
      <c r="Y3" s="4"/>
      <c r="Z3" s="4"/>
      <c r="AA3" s="4"/>
      <c r="AB3" s="4"/>
      <c r="AC3" s="4"/>
      <c r="AD3" s="4"/>
      <c r="AE3" s="4"/>
    </row>
    <row r="4" spans="2:31" x14ac:dyDescent="0.25">
      <c r="B4" s="99" t="s">
        <v>100</v>
      </c>
      <c r="C4" s="99" t="s">
        <v>350</v>
      </c>
      <c r="D4" s="126">
        <v>2867000</v>
      </c>
      <c r="E4" s="127">
        <v>0.81</v>
      </c>
      <c r="O4" s="4"/>
      <c r="P4" s="4"/>
      <c r="Q4" s="4"/>
      <c r="R4" s="4"/>
      <c r="S4" s="4"/>
      <c r="T4" s="4"/>
      <c r="U4" s="4"/>
      <c r="V4" s="4"/>
      <c r="W4" s="4"/>
      <c r="X4" s="4"/>
      <c r="Y4" s="4"/>
      <c r="Z4" s="4"/>
      <c r="AA4" s="4"/>
      <c r="AB4" s="4"/>
      <c r="AC4" s="4"/>
      <c r="AD4" s="4"/>
      <c r="AE4" s="4"/>
    </row>
    <row r="5" spans="2:31" x14ac:dyDescent="0.25">
      <c r="B5" s="99" t="s">
        <v>133</v>
      </c>
      <c r="C5" s="99" t="s">
        <v>405</v>
      </c>
      <c r="D5" s="126">
        <v>43851000</v>
      </c>
      <c r="E5" s="127">
        <v>0.81</v>
      </c>
      <c r="O5" s="4"/>
      <c r="P5" s="4"/>
      <c r="Q5" s="4"/>
      <c r="R5" s="4"/>
      <c r="S5" s="4"/>
      <c r="T5" s="4"/>
      <c r="U5" s="4"/>
      <c r="V5" s="4"/>
      <c r="W5" s="4"/>
      <c r="X5" s="4"/>
      <c r="Y5" s="4"/>
      <c r="Z5" s="4"/>
      <c r="AA5" s="4"/>
      <c r="AB5" s="4"/>
      <c r="AC5" s="4"/>
      <c r="AD5" s="4"/>
      <c r="AE5" s="4"/>
    </row>
    <row r="6" spans="2:31" x14ac:dyDescent="0.25">
      <c r="B6" s="99" t="s">
        <v>134</v>
      </c>
      <c r="C6" s="99" t="s">
        <v>356</v>
      </c>
      <c r="D6" s="126">
        <v>55000</v>
      </c>
      <c r="E6" s="127">
        <v>0.81</v>
      </c>
      <c r="O6" s="155"/>
      <c r="P6" s="155"/>
      <c r="Q6" s="155"/>
      <c r="R6" s="155"/>
      <c r="S6" s="155"/>
      <c r="T6" s="155"/>
      <c r="U6" s="155"/>
      <c r="V6" s="155"/>
      <c r="W6" s="155"/>
      <c r="X6" s="155"/>
      <c r="Y6" s="155"/>
      <c r="Z6" s="155"/>
      <c r="AA6" s="155"/>
      <c r="AB6" s="155"/>
      <c r="AC6" s="155"/>
      <c r="AD6" s="155"/>
      <c r="AE6" s="155"/>
    </row>
    <row r="7" spans="2:31" x14ac:dyDescent="0.25">
      <c r="B7" s="99" t="s">
        <v>112</v>
      </c>
      <c r="C7" s="99" t="s">
        <v>351</v>
      </c>
      <c r="D7" s="126">
        <v>77000</v>
      </c>
      <c r="E7" s="127">
        <v>0.81</v>
      </c>
      <c r="O7" s="155"/>
      <c r="P7" s="155"/>
      <c r="Q7" s="155"/>
      <c r="R7" s="155"/>
      <c r="S7" s="155"/>
      <c r="T7" s="155"/>
      <c r="U7" s="155"/>
      <c r="V7" s="155"/>
      <c r="W7" s="155"/>
      <c r="X7" s="155"/>
      <c r="Y7" s="155"/>
      <c r="Z7" s="155"/>
      <c r="AA7" s="155"/>
      <c r="AB7" s="155"/>
      <c r="AC7" s="155"/>
      <c r="AD7" s="155"/>
      <c r="AE7" s="155"/>
    </row>
    <row r="8" spans="2:31" x14ac:dyDescent="0.25">
      <c r="B8" s="99" t="s">
        <v>135</v>
      </c>
      <c r="C8" s="99" t="s">
        <v>349</v>
      </c>
      <c r="D8" s="126">
        <v>32866000</v>
      </c>
      <c r="E8" s="127">
        <v>0.81</v>
      </c>
      <c r="O8" s="4"/>
      <c r="P8" s="4"/>
      <c r="Q8" s="4"/>
      <c r="R8" s="4"/>
      <c r="S8" s="4"/>
      <c r="T8" s="4"/>
      <c r="U8" s="4"/>
      <c r="V8" s="4"/>
      <c r="W8" s="4"/>
      <c r="X8" s="4"/>
      <c r="Y8" s="4"/>
      <c r="Z8" s="4"/>
      <c r="AA8" s="4"/>
      <c r="AB8" s="4"/>
      <c r="AC8" s="4"/>
      <c r="AD8" s="4"/>
      <c r="AE8" s="4"/>
    </row>
    <row r="9" spans="2:31" x14ac:dyDescent="0.25">
      <c r="B9" s="99" t="s">
        <v>136</v>
      </c>
      <c r="C9" s="99" t="s">
        <v>357</v>
      </c>
      <c r="D9" s="126">
        <v>98000</v>
      </c>
      <c r="E9" s="127">
        <v>0.81</v>
      </c>
      <c r="O9" s="4"/>
      <c r="P9" s="4"/>
      <c r="Q9" s="4"/>
      <c r="R9" s="4"/>
      <c r="S9" s="4"/>
      <c r="T9" s="4"/>
      <c r="U9" s="4"/>
      <c r="V9" s="4"/>
      <c r="W9" s="4"/>
      <c r="X9" s="4"/>
      <c r="Y9" s="4"/>
      <c r="Z9" s="4"/>
      <c r="AA9" s="4"/>
      <c r="AB9" s="4"/>
      <c r="AC9" s="4"/>
      <c r="AD9" s="4"/>
      <c r="AE9" s="4"/>
    </row>
    <row r="10" spans="2:31" x14ac:dyDescent="0.25">
      <c r="B10" s="99" t="s">
        <v>305</v>
      </c>
      <c r="C10" s="99" t="s">
        <v>352</v>
      </c>
      <c r="D10" s="126">
        <v>436091000</v>
      </c>
      <c r="E10" s="127">
        <v>0.81</v>
      </c>
      <c r="O10" s="4"/>
      <c r="P10" s="4"/>
      <c r="Q10" s="4"/>
      <c r="R10" s="4"/>
      <c r="S10" s="4"/>
      <c r="T10" s="4"/>
      <c r="U10" s="4"/>
      <c r="V10" s="4"/>
      <c r="W10" s="4"/>
      <c r="X10" s="4"/>
      <c r="Y10" s="4"/>
      <c r="Z10" s="4"/>
      <c r="AA10" s="4"/>
      <c r="AB10" s="4"/>
      <c r="AC10" s="4"/>
      <c r="AD10" s="4"/>
      <c r="AE10" s="4"/>
    </row>
    <row r="11" spans="2:31" x14ac:dyDescent="0.25">
      <c r="B11" s="99" t="s">
        <v>137</v>
      </c>
      <c r="C11" s="99" t="s">
        <v>354</v>
      </c>
      <c r="D11" s="126">
        <v>45303000</v>
      </c>
      <c r="E11" s="127">
        <v>0.81</v>
      </c>
      <c r="O11" s="4"/>
      <c r="P11" s="4"/>
      <c r="Q11" s="4"/>
      <c r="R11" s="4"/>
      <c r="S11" s="4"/>
      <c r="T11" s="4"/>
      <c r="U11" s="4"/>
      <c r="V11" s="4"/>
      <c r="W11" s="4"/>
      <c r="X11" s="4"/>
      <c r="Y11" s="4"/>
      <c r="Z11" s="4"/>
      <c r="AA11" s="4"/>
      <c r="AB11" s="4"/>
      <c r="AC11" s="4"/>
      <c r="AD11" s="4"/>
      <c r="AE11" s="4"/>
    </row>
    <row r="12" spans="2:31" x14ac:dyDescent="0.25">
      <c r="B12" s="99" t="s">
        <v>138</v>
      </c>
      <c r="C12" s="99" t="s">
        <v>355</v>
      </c>
      <c r="D12" s="126">
        <v>2963000</v>
      </c>
      <c r="E12" s="127">
        <v>0.81</v>
      </c>
      <c r="O12" s="4"/>
      <c r="P12" s="4"/>
      <c r="Q12" s="4"/>
      <c r="R12" s="4"/>
      <c r="S12" s="4"/>
      <c r="T12" s="4"/>
      <c r="U12" s="4"/>
      <c r="V12" s="4"/>
      <c r="W12" s="4"/>
      <c r="X12" s="4"/>
      <c r="Y12" s="4"/>
      <c r="Z12" s="4"/>
      <c r="AA12" s="4"/>
      <c r="AB12" s="4"/>
      <c r="AC12" s="4"/>
      <c r="AD12" s="4"/>
      <c r="AE12" s="4"/>
    </row>
    <row r="13" spans="2:31" x14ac:dyDescent="0.25">
      <c r="B13" s="99" t="s">
        <v>139</v>
      </c>
      <c r="C13" s="99" t="s">
        <v>347</v>
      </c>
      <c r="D13" s="126">
        <v>107000</v>
      </c>
      <c r="E13" s="127">
        <v>0.81</v>
      </c>
      <c r="O13" s="4"/>
      <c r="P13" s="4"/>
      <c r="Q13" s="4"/>
      <c r="R13" s="4"/>
      <c r="S13" s="4"/>
      <c r="T13" s="4"/>
      <c r="U13" s="4"/>
      <c r="V13" s="4"/>
      <c r="W13" s="4"/>
      <c r="X13" s="4"/>
      <c r="Y13" s="4"/>
      <c r="Z13" s="4"/>
      <c r="AA13" s="4"/>
      <c r="AB13" s="4"/>
      <c r="AC13" s="4"/>
      <c r="AD13" s="4"/>
      <c r="AE13" s="4"/>
    </row>
    <row r="14" spans="2:31" x14ac:dyDescent="0.25">
      <c r="B14" s="99" t="s">
        <v>140</v>
      </c>
      <c r="C14" s="99" t="s">
        <v>358</v>
      </c>
      <c r="D14" s="126">
        <v>25608000</v>
      </c>
      <c r="E14" s="127">
        <v>0.81</v>
      </c>
      <c r="O14" s="4"/>
      <c r="P14" s="4"/>
      <c r="Q14" s="4"/>
      <c r="R14" s="4"/>
      <c r="S14" s="4"/>
      <c r="T14" s="4"/>
      <c r="U14" s="4"/>
      <c r="V14" s="4"/>
      <c r="W14" s="4"/>
      <c r="X14" s="4"/>
      <c r="Y14" s="4"/>
      <c r="Z14" s="4"/>
      <c r="AA14" s="4"/>
      <c r="AB14" s="4"/>
      <c r="AC14" s="4"/>
      <c r="AD14" s="4"/>
      <c r="AE14" s="4"/>
    </row>
    <row r="15" spans="2:31" x14ac:dyDescent="0.25">
      <c r="B15" s="99" t="s">
        <v>89</v>
      </c>
      <c r="C15" s="99" t="s">
        <v>359</v>
      </c>
      <c r="D15" s="126">
        <v>8883000</v>
      </c>
      <c r="E15" s="127">
        <v>0.81</v>
      </c>
      <c r="O15" s="4"/>
      <c r="P15" s="4"/>
      <c r="Q15" s="4"/>
      <c r="R15" s="4"/>
      <c r="S15" s="4"/>
      <c r="T15" s="4"/>
      <c r="U15" s="4"/>
      <c r="V15" s="4"/>
      <c r="W15" s="4"/>
      <c r="X15" s="4"/>
      <c r="Y15" s="4"/>
      <c r="Z15" s="4"/>
      <c r="AA15" s="4"/>
      <c r="AB15" s="4"/>
      <c r="AC15" s="4"/>
      <c r="AD15" s="4"/>
      <c r="AE15" s="4"/>
    </row>
    <row r="16" spans="2:31" x14ac:dyDescent="0.25">
      <c r="B16" s="99" t="s">
        <v>141</v>
      </c>
      <c r="C16" s="99" t="s">
        <v>360</v>
      </c>
      <c r="D16" s="126">
        <v>10115000</v>
      </c>
      <c r="E16" s="127">
        <v>0.81</v>
      </c>
      <c r="O16" s="4"/>
      <c r="P16" s="4"/>
      <c r="Q16" s="4"/>
      <c r="R16" s="4"/>
      <c r="S16" s="4"/>
      <c r="T16" s="4"/>
      <c r="U16" s="4"/>
      <c r="V16" s="4"/>
      <c r="W16" s="4"/>
      <c r="X16" s="4"/>
      <c r="Y16" s="4"/>
      <c r="Z16" s="4"/>
      <c r="AA16" s="4"/>
      <c r="AB16" s="4"/>
      <c r="AC16" s="4"/>
      <c r="AD16" s="4"/>
      <c r="AE16" s="4"/>
    </row>
    <row r="17" spans="2:31" x14ac:dyDescent="0.25">
      <c r="B17" s="99" t="s">
        <v>142</v>
      </c>
      <c r="C17" s="99" t="s">
        <v>368</v>
      </c>
      <c r="D17" s="126">
        <v>393000</v>
      </c>
      <c r="E17" s="127">
        <v>0.81</v>
      </c>
      <c r="O17" s="4"/>
      <c r="P17" s="4"/>
      <c r="Q17" s="4"/>
      <c r="R17" s="4"/>
      <c r="S17" s="4"/>
      <c r="T17" s="4"/>
      <c r="U17" s="4"/>
      <c r="V17" s="4"/>
      <c r="W17" s="4"/>
      <c r="X17" s="4"/>
      <c r="Y17" s="4"/>
      <c r="Z17" s="4"/>
      <c r="AA17" s="4"/>
      <c r="AB17" s="4"/>
      <c r="AC17" s="4"/>
      <c r="AD17" s="4"/>
      <c r="AE17" s="4"/>
    </row>
    <row r="18" spans="2:31" x14ac:dyDescent="0.25">
      <c r="B18" s="99" t="s">
        <v>143</v>
      </c>
      <c r="C18" s="99" t="s">
        <v>367</v>
      </c>
      <c r="D18" s="126">
        <v>1702000</v>
      </c>
      <c r="E18" s="127">
        <v>0.81</v>
      </c>
      <c r="O18" s="4"/>
      <c r="P18" s="4"/>
      <c r="Q18" s="4"/>
      <c r="R18" s="4"/>
      <c r="S18" s="4"/>
      <c r="T18" s="4"/>
      <c r="U18" s="4"/>
      <c r="V18" s="4"/>
      <c r="W18" s="4"/>
      <c r="X18" s="4"/>
      <c r="Y18" s="4"/>
      <c r="Z18" s="4"/>
      <c r="AA18" s="4"/>
      <c r="AB18" s="4"/>
      <c r="AC18" s="4"/>
      <c r="AD18" s="4"/>
      <c r="AE18" s="4"/>
    </row>
    <row r="19" spans="2:31" x14ac:dyDescent="0.25">
      <c r="B19" s="99" t="s">
        <v>144</v>
      </c>
      <c r="C19" s="99" t="s">
        <v>365</v>
      </c>
      <c r="D19" s="126">
        <v>164689000</v>
      </c>
      <c r="E19" s="127">
        <v>0.81</v>
      </c>
      <c r="O19" s="4"/>
      <c r="P19" s="4"/>
      <c r="Q19" s="4"/>
      <c r="R19" s="4"/>
      <c r="S19" s="4"/>
      <c r="T19" s="4"/>
      <c r="U19" s="4"/>
      <c r="V19" s="4"/>
      <c r="W19" s="4"/>
      <c r="X19" s="4"/>
      <c r="Y19" s="4"/>
      <c r="Z19" s="4"/>
      <c r="AA19" s="4"/>
      <c r="AB19" s="4"/>
      <c r="AC19" s="4"/>
      <c r="AD19" s="4"/>
      <c r="AE19" s="4"/>
    </row>
    <row r="20" spans="2:31" x14ac:dyDescent="0.25">
      <c r="B20" s="99" t="s">
        <v>145</v>
      </c>
      <c r="C20" s="99" t="s">
        <v>375</v>
      </c>
      <c r="D20" s="126">
        <v>287000</v>
      </c>
      <c r="E20" s="127">
        <v>0.81</v>
      </c>
      <c r="O20" s="4"/>
      <c r="P20" s="4"/>
      <c r="Q20" s="4"/>
      <c r="R20" s="4"/>
      <c r="S20" s="4"/>
      <c r="T20" s="4"/>
      <c r="U20" s="4"/>
      <c r="V20" s="4"/>
      <c r="W20" s="4"/>
      <c r="X20" s="4"/>
      <c r="Y20" s="4"/>
      <c r="Z20" s="4"/>
      <c r="AA20" s="4"/>
      <c r="AB20" s="4"/>
      <c r="AC20" s="4"/>
      <c r="AD20" s="4"/>
      <c r="AE20" s="4"/>
    </row>
    <row r="21" spans="2:31" x14ac:dyDescent="0.25">
      <c r="B21" s="99" t="s">
        <v>88</v>
      </c>
      <c r="C21" s="99" t="s">
        <v>370</v>
      </c>
      <c r="D21" s="126">
        <v>9448000</v>
      </c>
      <c r="E21" s="127">
        <v>0.81</v>
      </c>
      <c r="O21" s="4"/>
      <c r="P21" s="4"/>
      <c r="Q21" s="4"/>
      <c r="R21" s="4"/>
      <c r="S21" s="4"/>
      <c r="T21" s="4"/>
      <c r="U21" s="4"/>
      <c r="V21" s="4"/>
      <c r="W21" s="4"/>
      <c r="X21" s="4"/>
      <c r="Y21" s="4"/>
      <c r="Z21" s="4"/>
      <c r="AA21" s="4"/>
      <c r="AB21" s="4"/>
      <c r="AC21" s="4"/>
      <c r="AD21" s="4"/>
      <c r="AE21" s="4"/>
    </row>
    <row r="22" spans="2:31" x14ac:dyDescent="0.25">
      <c r="B22" s="99" t="s">
        <v>84</v>
      </c>
      <c r="C22" s="99" t="s">
        <v>362</v>
      </c>
      <c r="D22" s="126">
        <v>11538000</v>
      </c>
      <c r="E22" s="127">
        <v>0.81</v>
      </c>
      <c r="O22" s="4"/>
      <c r="P22" s="4"/>
      <c r="Q22" s="4"/>
      <c r="R22" s="4"/>
      <c r="S22" s="4"/>
      <c r="T22" s="4"/>
      <c r="U22" s="4"/>
      <c r="V22" s="4"/>
      <c r="W22" s="4"/>
      <c r="X22" s="4"/>
      <c r="Y22" s="4"/>
      <c r="Z22" s="4"/>
      <c r="AA22" s="4"/>
      <c r="AB22" s="4"/>
      <c r="AC22" s="4"/>
      <c r="AD22" s="4"/>
      <c r="AE22" s="4"/>
    </row>
    <row r="23" spans="2:31" x14ac:dyDescent="0.25">
      <c r="B23" s="99" t="s">
        <v>146</v>
      </c>
      <c r="C23" s="99" t="s">
        <v>371</v>
      </c>
      <c r="D23" s="126">
        <v>398000</v>
      </c>
      <c r="E23" s="127">
        <v>0.81</v>
      </c>
      <c r="O23" s="4"/>
      <c r="P23" s="4"/>
      <c r="Q23" s="4"/>
      <c r="R23" s="4"/>
      <c r="S23" s="4"/>
      <c r="T23" s="4"/>
      <c r="U23" s="4"/>
      <c r="V23" s="4"/>
      <c r="W23" s="4"/>
      <c r="X23" s="4"/>
      <c r="Y23" s="4"/>
      <c r="Z23" s="4"/>
      <c r="AA23" s="4"/>
      <c r="AB23" s="4"/>
      <c r="AC23" s="4"/>
      <c r="AD23" s="4"/>
      <c r="AE23" s="4"/>
    </row>
    <row r="24" spans="2:31" x14ac:dyDescent="0.25">
      <c r="B24" s="99" t="s">
        <v>147</v>
      </c>
      <c r="C24" s="99" t="s">
        <v>363</v>
      </c>
      <c r="D24" s="126">
        <v>12123000</v>
      </c>
      <c r="E24" s="127">
        <v>0.81</v>
      </c>
      <c r="O24" s="4"/>
      <c r="P24" s="4"/>
      <c r="Q24" s="4"/>
      <c r="R24" s="4"/>
      <c r="S24" s="4"/>
      <c r="T24" s="4"/>
      <c r="U24" s="4"/>
      <c r="V24" s="4"/>
      <c r="W24" s="4"/>
      <c r="X24" s="4"/>
      <c r="Y24" s="4"/>
      <c r="Z24" s="4"/>
      <c r="AA24" s="4"/>
      <c r="AB24" s="4"/>
      <c r="AC24" s="4"/>
      <c r="AD24" s="4"/>
      <c r="AE24" s="4"/>
    </row>
    <row r="25" spans="2:31" x14ac:dyDescent="0.25">
      <c r="B25" s="99" t="s">
        <v>148</v>
      </c>
      <c r="C25" s="99" t="s">
        <v>372</v>
      </c>
      <c r="D25" s="126">
        <v>71750</v>
      </c>
      <c r="E25" s="127">
        <v>0.81</v>
      </c>
      <c r="O25" s="155"/>
      <c r="P25" s="155"/>
      <c r="Q25" s="155"/>
      <c r="R25" s="155"/>
      <c r="S25" s="155"/>
      <c r="T25" s="155"/>
      <c r="U25" s="155"/>
      <c r="V25" s="155"/>
      <c r="W25" s="155"/>
      <c r="X25" s="155"/>
      <c r="Y25" s="155"/>
      <c r="Z25" s="155"/>
      <c r="AA25" s="155"/>
      <c r="AB25" s="155"/>
      <c r="AC25" s="155"/>
      <c r="AD25" s="155"/>
      <c r="AE25" s="155"/>
    </row>
    <row r="26" spans="2:31" x14ac:dyDescent="0.25">
      <c r="B26" s="99" t="s">
        <v>149</v>
      </c>
      <c r="C26" s="99" t="s">
        <v>377</v>
      </c>
      <c r="D26" s="126">
        <v>772000</v>
      </c>
      <c r="E26" s="127">
        <v>0.81</v>
      </c>
      <c r="O26" s="4"/>
      <c r="P26" s="4"/>
      <c r="Q26" s="4"/>
      <c r="R26" s="4"/>
      <c r="S26" s="4"/>
      <c r="T26" s="4"/>
      <c r="U26" s="4"/>
      <c r="V26" s="4"/>
      <c r="W26" s="4"/>
      <c r="X26" s="4"/>
      <c r="Y26" s="4"/>
      <c r="Z26" s="4"/>
      <c r="AA26" s="4"/>
      <c r="AB26" s="4"/>
      <c r="AC26" s="4"/>
      <c r="AD26" s="4"/>
      <c r="AE26" s="4"/>
    </row>
    <row r="27" spans="2:31" x14ac:dyDescent="0.25">
      <c r="B27" s="99" t="s">
        <v>150</v>
      </c>
      <c r="C27" s="99" t="s">
        <v>373</v>
      </c>
      <c r="D27" s="126">
        <v>11673000</v>
      </c>
      <c r="E27" s="127">
        <v>0.81</v>
      </c>
      <c r="O27" s="4"/>
      <c r="P27" s="4"/>
      <c r="Q27" s="4"/>
      <c r="R27" s="4"/>
      <c r="S27" s="4"/>
      <c r="T27" s="4"/>
      <c r="U27" s="4"/>
      <c r="V27" s="4"/>
      <c r="W27" s="4"/>
      <c r="X27" s="4"/>
      <c r="Y27" s="4"/>
      <c r="Z27" s="4"/>
      <c r="AA27" s="4"/>
      <c r="AB27" s="4"/>
      <c r="AC27" s="4"/>
      <c r="AD27" s="4"/>
      <c r="AE27" s="4"/>
    </row>
    <row r="28" spans="2:31" x14ac:dyDescent="0.25">
      <c r="B28" s="99" t="s">
        <v>99</v>
      </c>
      <c r="C28" s="99" t="s">
        <v>369</v>
      </c>
      <c r="D28" s="126">
        <v>3281000</v>
      </c>
      <c r="E28" s="127">
        <v>0.81</v>
      </c>
      <c r="O28" s="4"/>
      <c r="P28" s="4"/>
      <c r="Q28" s="4"/>
      <c r="R28" s="4"/>
      <c r="S28" s="4"/>
      <c r="T28" s="4"/>
      <c r="U28" s="4"/>
      <c r="V28" s="4"/>
      <c r="W28" s="4"/>
      <c r="X28" s="4"/>
      <c r="Y28" s="4"/>
      <c r="Z28" s="4"/>
      <c r="AA28" s="4"/>
      <c r="AB28" s="4"/>
      <c r="AC28" s="4"/>
      <c r="AD28" s="4"/>
      <c r="AE28" s="4"/>
    </row>
    <row r="29" spans="2:31" x14ac:dyDescent="0.25">
      <c r="B29" s="99" t="s">
        <v>151</v>
      </c>
      <c r="C29" s="99" t="s">
        <v>378</v>
      </c>
      <c r="D29" s="126">
        <v>2352000</v>
      </c>
      <c r="E29" s="127">
        <v>0.81</v>
      </c>
      <c r="O29" s="4"/>
      <c r="P29" s="4"/>
      <c r="Q29" s="4"/>
      <c r="R29" s="4"/>
      <c r="S29" s="4"/>
      <c r="T29" s="4"/>
      <c r="U29" s="4"/>
      <c r="V29" s="4"/>
      <c r="W29" s="4"/>
      <c r="X29" s="4"/>
      <c r="Y29" s="4"/>
      <c r="Z29" s="4"/>
      <c r="AA29" s="4"/>
      <c r="AB29" s="4"/>
      <c r="AC29" s="4"/>
      <c r="AD29" s="4"/>
      <c r="AE29" s="4"/>
    </row>
    <row r="30" spans="2:31" x14ac:dyDescent="0.25">
      <c r="B30" s="99" t="s">
        <v>152</v>
      </c>
      <c r="C30" s="99" t="s">
        <v>374</v>
      </c>
      <c r="D30" s="126">
        <v>212559000</v>
      </c>
      <c r="E30" s="127">
        <v>0.81</v>
      </c>
      <c r="O30" s="4"/>
      <c r="P30" s="4"/>
      <c r="Q30" s="4"/>
      <c r="R30" s="4"/>
      <c r="S30" s="4"/>
      <c r="T30" s="4"/>
      <c r="U30" s="4"/>
      <c r="V30" s="4"/>
      <c r="W30" s="4"/>
      <c r="X30" s="4"/>
      <c r="Y30" s="4"/>
      <c r="Z30" s="4"/>
      <c r="AA30" s="4"/>
      <c r="AB30" s="4"/>
      <c r="AC30" s="4"/>
      <c r="AD30" s="4"/>
      <c r="AE30" s="4"/>
    </row>
    <row r="31" spans="2:31" x14ac:dyDescent="0.25">
      <c r="B31" s="99" t="s">
        <v>153</v>
      </c>
      <c r="C31" s="99" t="s">
        <v>595</v>
      </c>
      <c r="D31" s="126">
        <v>30000</v>
      </c>
      <c r="E31" s="127">
        <v>0.81</v>
      </c>
      <c r="O31" s="155"/>
      <c r="P31" s="155"/>
      <c r="Q31" s="155"/>
      <c r="R31" s="155"/>
      <c r="S31" s="155"/>
      <c r="T31" s="155"/>
      <c r="U31" s="155"/>
      <c r="V31" s="155"/>
      <c r="W31" s="155"/>
      <c r="X31" s="155"/>
      <c r="Y31" s="155"/>
      <c r="Z31" s="155"/>
      <c r="AA31" s="155"/>
      <c r="AB31" s="155"/>
      <c r="AC31" s="155"/>
      <c r="AD31" s="155"/>
      <c r="AE31" s="155"/>
    </row>
    <row r="32" spans="2:31" x14ac:dyDescent="0.25">
      <c r="B32" s="99" t="s">
        <v>154</v>
      </c>
      <c r="C32" s="99" t="s">
        <v>376</v>
      </c>
      <c r="D32" s="126">
        <v>437000</v>
      </c>
      <c r="E32" s="127">
        <v>0.81</v>
      </c>
      <c r="O32" s="4"/>
      <c r="P32" s="4"/>
      <c r="Q32" s="4"/>
      <c r="R32" s="4"/>
      <c r="S32" s="4"/>
      <c r="T32" s="4"/>
      <c r="U32" s="4"/>
      <c r="V32" s="4"/>
      <c r="W32" s="4"/>
      <c r="X32" s="4"/>
      <c r="Y32" s="4"/>
      <c r="Z32" s="4"/>
      <c r="AA32" s="4"/>
      <c r="AB32" s="4"/>
      <c r="AC32" s="4"/>
      <c r="AD32" s="4"/>
      <c r="AE32" s="4"/>
    </row>
    <row r="33" spans="2:31" x14ac:dyDescent="0.25">
      <c r="B33" s="99" t="s">
        <v>92</v>
      </c>
      <c r="C33" s="99" t="s">
        <v>366</v>
      </c>
      <c r="D33" s="126">
        <v>6916000</v>
      </c>
      <c r="E33" s="127">
        <v>0.81</v>
      </c>
      <c r="O33" s="4"/>
      <c r="P33" s="4"/>
      <c r="Q33" s="4"/>
      <c r="R33" s="4"/>
      <c r="S33" s="4"/>
      <c r="T33" s="4"/>
      <c r="U33" s="4"/>
      <c r="V33" s="4"/>
      <c r="W33" s="4"/>
      <c r="X33" s="4"/>
      <c r="Y33" s="4"/>
      <c r="Z33" s="4"/>
      <c r="AA33" s="4"/>
      <c r="AB33" s="4"/>
      <c r="AC33" s="4"/>
      <c r="AD33" s="4"/>
      <c r="AE33" s="4"/>
    </row>
    <row r="34" spans="2:31" x14ac:dyDescent="0.25">
      <c r="B34" s="99" t="s">
        <v>155</v>
      </c>
      <c r="C34" s="99" t="s">
        <v>364</v>
      </c>
      <c r="D34" s="126">
        <v>20903000</v>
      </c>
      <c r="E34" s="127">
        <v>0.81</v>
      </c>
      <c r="O34" s="4"/>
      <c r="P34" s="4"/>
      <c r="Q34" s="4"/>
      <c r="R34" s="4"/>
      <c r="S34" s="4"/>
      <c r="T34" s="4"/>
      <c r="U34" s="4"/>
      <c r="V34" s="4"/>
      <c r="W34" s="4"/>
      <c r="X34" s="4"/>
      <c r="Y34" s="4"/>
      <c r="Z34" s="4"/>
      <c r="AA34" s="4"/>
      <c r="AB34" s="4"/>
      <c r="AC34" s="4"/>
      <c r="AD34" s="4"/>
      <c r="AE34" s="4"/>
    </row>
    <row r="35" spans="2:31" x14ac:dyDescent="0.25">
      <c r="B35" s="99" t="s">
        <v>156</v>
      </c>
      <c r="C35" s="99" t="s">
        <v>361</v>
      </c>
      <c r="D35" s="126">
        <v>11891000</v>
      </c>
      <c r="E35" s="127">
        <v>0.81</v>
      </c>
      <c r="O35" s="4"/>
      <c r="P35" s="4"/>
      <c r="Q35" s="4"/>
      <c r="R35" s="4"/>
      <c r="S35" s="4"/>
      <c r="T35" s="4"/>
      <c r="U35" s="4"/>
      <c r="V35" s="4"/>
      <c r="W35" s="4"/>
      <c r="X35" s="4"/>
      <c r="Y35" s="4"/>
      <c r="Z35" s="4"/>
      <c r="AA35" s="4"/>
      <c r="AB35" s="4"/>
      <c r="AC35" s="4"/>
      <c r="AD35" s="4"/>
      <c r="AE35" s="4"/>
    </row>
    <row r="36" spans="2:31" x14ac:dyDescent="0.25">
      <c r="B36" s="99" t="s">
        <v>157</v>
      </c>
      <c r="C36" s="99" t="s">
        <v>392</v>
      </c>
      <c r="D36" s="126">
        <v>556000</v>
      </c>
      <c r="E36" s="127">
        <v>0.81</v>
      </c>
      <c r="O36" s="4"/>
      <c r="P36" s="4"/>
      <c r="Q36" s="4"/>
      <c r="R36" s="4"/>
      <c r="S36" s="4"/>
      <c r="T36" s="4"/>
      <c r="U36" s="4"/>
      <c r="V36" s="4"/>
      <c r="W36" s="4"/>
      <c r="X36" s="4"/>
      <c r="Y36" s="4"/>
      <c r="Z36" s="4"/>
      <c r="AA36" s="4"/>
      <c r="AB36" s="4"/>
      <c r="AC36" s="4"/>
      <c r="AD36" s="4"/>
      <c r="AE36" s="4"/>
    </row>
    <row r="37" spans="2:31" x14ac:dyDescent="0.25">
      <c r="B37" s="99" t="s">
        <v>158</v>
      </c>
      <c r="C37" s="99" t="s">
        <v>463</v>
      </c>
      <c r="D37" s="126">
        <v>16719000</v>
      </c>
      <c r="E37" s="127">
        <v>0.81</v>
      </c>
      <c r="O37" s="4"/>
      <c r="P37" s="4"/>
      <c r="Q37" s="4"/>
      <c r="R37" s="4"/>
      <c r="S37" s="4"/>
      <c r="T37" s="4"/>
      <c r="U37" s="4"/>
      <c r="V37" s="4"/>
      <c r="W37" s="4"/>
      <c r="X37" s="4"/>
      <c r="Y37" s="4"/>
      <c r="Z37" s="4"/>
      <c r="AA37" s="4"/>
      <c r="AB37" s="4"/>
      <c r="AC37" s="4"/>
      <c r="AD37" s="4"/>
      <c r="AE37" s="4"/>
    </row>
    <row r="38" spans="2:31" x14ac:dyDescent="0.25">
      <c r="B38" s="99" t="s">
        <v>159</v>
      </c>
      <c r="C38" s="99" t="s">
        <v>387</v>
      </c>
      <c r="D38" s="126">
        <v>26546000</v>
      </c>
      <c r="E38" s="127">
        <v>0.81</v>
      </c>
      <c r="O38" s="4"/>
      <c r="P38" s="4"/>
      <c r="Q38" s="4"/>
      <c r="R38" s="4"/>
      <c r="S38" s="4"/>
      <c r="T38" s="4"/>
      <c r="U38" s="4"/>
      <c r="V38" s="4"/>
      <c r="W38" s="4"/>
      <c r="X38" s="4"/>
      <c r="Y38" s="4"/>
      <c r="Z38" s="4"/>
      <c r="AA38" s="4"/>
      <c r="AB38" s="4"/>
      <c r="AC38" s="4"/>
      <c r="AD38" s="4"/>
      <c r="AE38" s="4"/>
    </row>
    <row r="39" spans="2:31" x14ac:dyDescent="0.25">
      <c r="B39" s="99" t="s">
        <v>160</v>
      </c>
      <c r="C39" s="99" t="s">
        <v>380</v>
      </c>
      <c r="D39" s="126">
        <v>37684000</v>
      </c>
      <c r="E39" s="127">
        <v>0.81</v>
      </c>
      <c r="O39" s="4"/>
      <c r="P39" s="4"/>
      <c r="Q39" s="4"/>
      <c r="R39" s="4"/>
      <c r="S39" s="4"/>
      <c r="T39" s="4"/>
      <c r="U39" s="4"/>
      <c r="V39" s="4"/>
      <c r="W39" s="4"/>
      <c r="X39" s="4"/>
      <c r="Y39" s="4"/>
      <c r="Z39" s="4"/>
      <c r="AA39" s="4"/>
      <c r="AB39" s="4"/>
      <c r="AC39" s="4"/>
      <c r="AD39" s="4"/>
      <c r="AE39" s="4"/>
    </row>
    <row r="40" spans="2:31" x14ac:dyDescent="0.25">
      <c r="B40" s="99" t="s">
        <v>306</v>
      </c>
      <c r="C40" s="99" t="s">
        <v>394</v>
      </c>
      <c r="D40" s="126">
        <v>7443000</v>
      </c>
      <c r="E40" s="127">
        <v>0.81</v>
      </c>
      <c r="O40" s="4"/>
      <c r="P40" s="4"/>
      <c r="Q40" s="4"/>
      <c r="R40" s="4"/>
      <c r="S40" s="4"/>
      <c r="T40" s="4"/>
      <c r="U40" s="4"/>
      <c r="V40" s="4"/>
      <c r="W40" s="4"/>
      <c r="X40" s="4"/>
      <c r="Y40" s="4"/>
      <c r="Z40" s="4"/>
      <c r="AA40" s="4"/>
      <c r="AB40" s="4"/>
      <c r="AC40" s="4"/>
      <c r="AD40" s="4"/>
      <c r="AE40" s="4"/>
    </row>
    <row r="41" spans="2:31" x14ac:dyDescent="0.25">
      <c r="B41" s="99" t="s">
        <v>161</v>
      </c>
      <c r="C41" s="99" t="s">
        <v>397</v>
      </c>
      <c r="D41" s="126">
        <v>66000</v>
      </c>
      <c r="E41" s="127">
        <v>0.81</v>
      </c>
      <c r="O41" s="155"/>
      <c r="P41" s="155"/>
      <c r="Q41" s="155"/>
      <c r="R41" s="155"/>
      <c r="S41" s="155"/>
      <c r="T41" s="155"/>
      <c r="U41" s="155"/>
      <c r="V41" s="155"/>
      <c r="W41" s="155"/>
      <c r="X41" s="155"/>
      <c r="Y41" s="155"/>
      <c r="Z41" s="155"/>
      <c r="AA41" s="155"/>
      <c r="AB41" s="155"/>
      <c r="AC41" s="155"/>
      <c r="AD41" s="155"/>
      <c r="AE41" s="155"/>
    </row>
    <row r="42" spans="2:31" x14ac:dyDescent="0.25">
      <c r="B42" s="99" t="s">
        <v>162</v>
      </c>
      <c r="C42" s="99" t="s">
        <v>379</v>
      </c>
      <c r="D42" s="126">
        <v>4830000</v>
      </c>
      <c r="E42" s="127">
        <v>0.81</v>
      </c>
      <c r="O42" s="4"/>
      <c r="P42" s="4"/>
      <c r="Q42" s="4"/>
      <c r="R42" s="4"/>
      <c r="S42" s="4"/>
      <c r="T42" s="4"/>
      <c r="U42" s="4"/>
      <c r="V42" s="4"/>
      <c r="W42" s="4"/>
      <c r="X42" s="4"/>
      <c r="Y42" s="4"/>
      <c r="Z42" s="4"/>
      <c r="AA42" s="4"/>
      <c r="AB42" s="4"/>
      <c r="AC42" s="4"/>
      <c r="AD42" s="4"/>
      <c r="AE42" s="4"/>
    </row>
    <row r="43" spans="2:31" x14ac:dyDescent="0.25">
      <c r="B43" s="99" t="s">
        <v>307</v>
      </c>
      <c r="C43" s="99" t="s">
        <v>381</v>
      </c>
      <c r="D43" s="126">
        <v>101847000</v>
      </c>
      <c r="E43" s="127">
        <v>0.81</v>
      </c>
      <c r="O43" s="4"/>
      <c r="P43" s="4"/>
      <c r="Q43" s="4"/>
      <c r="R43" s="4"/>
      <c r="S43" s="4"/>
      <c r="T43" s="4"/>
      <c r="U43" s="4"/>
      <c r="V43" s="4"/>
      <c r="W43" s="4"/>
      <c r="X43" s="4"/>
      <c r="Y43" s="4"/>
      <c r="Z43" s="4"/>
      <c r="AA43" s="4"/>
      <c r="AB43" s="4"/>
      <c r="AC43" s="4"/>
      <c r="AD43" s="4"/>
      <c r="AE43" s="4"/>
    </row>
    <row r="44" spans="2:31" x14ac:dyDescent="0.25">
      <c r="B44" s="99" t="s">
        <v>163</v>
      </c>
      <c r="C44" s="99" t="s">
        <v>569</v>
      </c>
      <c r="D44" s="126">
        <v>16426000</v>
      </c>
      <c r="E44" s="127">
        <v>0.81</v>
      </c>
      <c r="O44" s="4"/>
      <c r="P44" s="4"/>
      <c r="Q44" s="4"/>
      <c r="R44" s="4"/>
      <c r="S44" s="4"/>
      <c r="T44" s="4"/>
      <c r="U44" s="4"/>
      <c r="V44" s="4"/>
      <c r="W44" s="4"/>
      <c r="X44" s="4"/>
      <c r="Y44" s="4"/>
      <c r="Z44" s="4"/>
      <c r="AA44" s="4"/>
      <c r="AB44" s="4"/>
      <c r="AC44" s="4"/>
      <c r="AD44" s="4"/>
      <c r="AE44" s="4"/>
    </row>
    <row r="45" spans="2:31" x14ac:dyDescent="0.25">
      <c r="B45" s="99" t="s">
        <v>110</v>
      </c>
      <c r="C45" s="99" t="s">
        <v>383</v>
      </c>
      <c r="D45" s="126">
        <v>174000</v>
      </c>
      <c r="E45" s="127">
        <v>0.81</v>
      </c>
      <c r="O45" s="4"/>
      <c r="P45" s="4"/>
      <c r="Q45" s="4"/>
      <c r="R45" s="4"/>
      <c r="S45" s="4"/>
      <c r="T45" s="4"/>
      <c r="U45" s="4"/>
      <c r="V45" s="4"/>
      <c r="W45" s="4"/>
      <c r="X45" s="4"/>
      <c r="Y45" s="4"/>
      <c r="Z45" s="4"/>
      <c r="AA45" s="4"/>
      <c r="AB45" s="4"/>
      <c r="AC45" s="4"/>
      <c r="AD45" s="4"/>
      <c r="AE45" s="4"/>
    </row>
    <row r="46" spans="2:31" x14ac:dyDescent="0.25">
      <c r="B46" s="99" t="s">
        <v>164</v>
      </c>
      <c r="C46" s="99" t="s">
        <v>384</v>
      </c>
      <c r="D46" s="126">
        <v>19116000</v>
      </c>
      <c r="E46" s="127">
        <v>0.81</v>
      </c>
      <c r="O46" s="4"/>
      <c r="P46" s="4"/>
      <c r="Q46" s="4"/>
      <c r="R46" s="4"/>
      <c r="S46" s="4"/>
      <c r="T46" s="4"/>
      <c r="U46" s="4"/>
      <c r="V46" s="4"/>
      <c r="W46" s="4"/>
      <c r="X46" s="4"/>
      <c r="Y46" s="4"/>
      <c r="Z46" s="4"/>
      <c r="AA46" s="4"/>
      <c r="AB46" s="4"/>
      <c r="AC46" s="4"/>
      <c r="AD46" s="4"/>
      <c r="AE46" s="4"/>
    </row>
    <row r="47" spans="2:31" x14ac:dyDescent="0.25">
      <c r="B47" s="99" t="s">
        <v>165</v>
      </c>
      <c r="C47" s="99" t="s">
        <v>385</v>
      </c>
      <c r="D47" s="126">
        <v>1401379000</v>
      </c>
      <c r="E47" s="127">
        <v>0.81</v>
      </c>
      <c r="O47" s="4"/>
      <c r="P47" s="4"/>
      <c r="Q47" s="4"/>
      <c r="R47" s="4"/>
      <c r="S47" s="4"/>
      <c r="T47" s="4"/>
      <c r="U47" s="4"/>
      <c r="V47" s="4"/>
      <c r="W47" s="4"/>
      <c r="X47" s="4"/>
      <c r="Y47" s="4"/>
      <c r="Z47" s="4"/>
      <c r="AA47" s="4"/>
      <c r="AB47" s="4"/>
      <c r="AC47" s="4"/>
      <c r="AD47" s="4"/>
      <c r="AE47" s="4"/>
    </row>
    <row r="48" spans="2:31" x14ac:dyDescent="0.25">
      <c r="B48" s="99" t="s">
        <v>166</v>
      </c>
      <c r="C48" s="99" t="s">
        <v>390</v>
      </c>
      <c r="D48" s="126">
        <v>50883000</v>
      </c>
      <c r="E48" s="127">
        <v>0.81</v>
      </c>
      <c r="O48" s="4"/>
      <c r="P48" s="4"/>
      <c r="Q48" s="4"/>
      <c r="R48" s="4"/>
      <c r="S48" s="4"/>
      <c r="T48" s="4"/>
      <c r="U48" s="4"/>
      <c r="V48" s="4"/>
      <c r="W48" s="4"/>
      <c r="X48" s="4"/>
      <c r="Y48" s="4"/>
      <c r="Z48" s="4"/>
      <c r="AA48" s="4"/>
      <c r="AB48" s="4"/>
      <c r="AC48" s="4"/>
      <c r="AD48" s="4"/>
      <c r="AE48" s="4"/>
    </row>
    <row r="49" spans="2:31" x14ac:dyDescent="0.25">
      <c r="B49" s="99" t="s">
        <v>167</v>
      </c>
      <c r="C49" s="99" t="s">
        <v>391</v>
      </c>
      <c r="D49" s="126">
        <v>870000</v>
      </c>
      <c r="E49" s="127">
        <v>0.81</v>
      </c>
      <c r="O49" s="4"/>
      <c r="P49" s="4"/>
      <c r="Q49" s="4"/>
      <c r="R49" s="4"/>
      <c r="S49" s="4"/>
      <c r="T49" s="4"/>
      <c r="U49" s="4"/>
      <c r="V49" s="4"/>
      <c r="W49" s="4"/>
      <c r="X49" s="4"/>
      <c r="Y49" s="4"/>
      <c r="Z49" s="4"/>
      <c r="AA49" s="4"/>
      <c r="AB49" s="4"/>
      <c r="AC49" s="4"/>
      <c r="AD49" s="4"/>
      <c r="AE49" s="4"/>
    </row>
    <row r="50" spans="2:31" x14ac:dyDescent="0.25">
      <c r="B50" s="99" t="s">
        <v>168</v>
      </c>
      <c r="C50" s="99" t="s">
        <v>388</v>
      </c>
      <c r="D50" s="126">
        <v>89561000</v>
      </c>
      <c r="E50" s="127">
        <v>0.81</v>
      </c>
      <c r="O50" s="4"/>
      <c r="P50" s="4"/>
      <c r="Q50" s="4"/>
      <c r="R50" s="4"/>
      <c r="S50" s="4"/>
      <c r="T50" s="4"/>
      <c r="U50" s="4"/>
      <c r="V50" s="4"/>
      <c r="W50" s="4"/>
      <c r="X50" s="4"/>
      <c r="Y50" s="4"/>
      <c r="Z50" s="4"/>
      <c r="AA50" s="4"/>
      <c r="AB50" s="4"/>
      <c r="AC50" s="4"/>
      <c r="AD50" s="4"/>
      <c r="AE50" s="4"/>
    </row>
    <row r="51" spans="2:31" x14ac:dyDescent="0.25">
      <c r="B51" s="99" t="s">
        <v>169</v>
      </c>
      <c r="C51" s="99" t="s">
        <v>389</v>
      </c>
      <c r="D51" s="126">
        <v>5518000</v>
      </c>
      <c r="E51" s="127">
        <v>0.81</v>
      </c>
      <c r="O51" s="4"/>
      <c r="P51" s="4"/>
      <c r="Q51" s="4"/>
      <c r="R51" s="4"/>
      <c r="S51" s="4"/>
      <c r="T51" s="4"/>
      <c r="U51" s="4"/>
      <c r="V51" s="4"/>
      <c r="W51" s="4"/>
      <c r="X51" s="4"/>
      <c r="Y51" s="4"/>
      <c r="Z51" s="4"/>
      <c r="AA51" s="4"/>
      <c r="AB51" s="4"/>
      <c r="AC51" s="4"/>
      <c r="AD51" s="4"/>
      <c r="AE51" s="4"/>
    </row>
    <row r="52" spans="2:31" x14ac:dyDescent="0.25">
      <c r="B52" s="99" t="s">
        <v>170</v>
      </c>
      <c r="C52" s="99" t="s">
        <v>393</v>
      </c>
      <c r="D52" s="126">
        <v>5094000</v>
      </c>
      <c r="E52" s="127">
        <v>0.81</v>
      </c>
      <c r="O52" s="4"/>
      <c r="P52" s="4"/>
      <c r="Q52" s="4"/>
      <c r="R52" s="4"/>
      <c r="S52" s="4"/>
      <c r="T52" s="4"/>
      <c r="U52" s="4"/>
      <c r="V52" s="4"/>
      <c r="W52" s="4"/>
      <c r="X52" s="4"/>
      <c r="Y52" s="4"/>
      <c r="Z52" s="4"/>
      <c r="AA52" s="4"/>
      <c r="AB52" s="4"/>
      <c r="AC52" s="4"/>
      <c r="AD52" s="4"/>
      <c r="AE52" s="4"/>
    </row>
    <row r="53" spans="2:31" x14ac:dyDescent="0.25">
      <c r="B53" s="99" t="s">
        <v>171</v>
      </c>
      <c r="C53" s="99" t="s">
        <v>386</v>
      </c>
      <c r="D53" s="126">
        <v>26378000</v>
      </c>
      <c r="E53" s="127">
        <v>0.81</v>
      </c>
      <c r="O53" s="4"/>
      <c r="P53" s="4"/>
      <c r="Q53" s="4"/>
      <c r="R53" s="4"/>
      <c r="S53" s="4"/>
      <c r="T53" s="4"/>
      <c r="U53" s="4"/>
      <c r="V53" s="4"/>
      <c r="W53" s="4"/>
      <c r="X53" s="4"/>
      <c r="Y53" s="4"/>
      <c r="Z53" s="4"/>
      <c r="AA53" s="4"/>
      <c r="AB53" s="4"/>
      <c r="AC53" s="4"/>
      <c r="AD53" s="4"/>
      <c r="AE53" s="4"/>
    </row>
    <row r="54" spans="2:31" x14ac:dyDescent="0.25">
      <c r="B54" s="99" t="s">
        <v>97</v>
      </c>
      <c r="C54" s="99" t="s">
        <v>444</v>
      </c>
      <c r="D54" s="126">
        <v>4052000</v>
      </c>
      <c r="E54" s="127">
        <v>0.81</v>
      </c>
      <c r="O54" s="4"/>
      <c r="P54" s="4"/>
      <c r="Q54" s="4"/>
      <c r="R54" s="4"/>
      <c r="S54" s="4"/>
      <c r="T54" s="4"/>
      <c r="U54" s="4"/>
      <c r="V54" s="4"/>
      <c r="W54" s="4"/>
      <c r="X54" s="4"/>
      <c r="Y54" s="4"/>
      <c r="Z54" s="4"/>
      <c r="AA54" s="4"/>
      <c r="AB54" s="4"/>
      <c r="AC54" s="4"/>
      <c r="AD54" s="4"/>
      <c r="AE54" s="4"/>
    </row>
    <row r="55" spans="2:31" x14ac:dyDescent="0.25">
      <c r="B55" s="99" t="s">
        <v>1</v>
      </c>
      <c r="C55" s="99" t="s">
        <v>395</v>
      </c>
      <c r="D55" s="126">
        <v>11327000</v>
      </c>
      <c r="E55" s="127">
        <v>0.81</v>
      </c>
      <c r="O55" s="4"/>
      <c r="P55" s="4"/>
      <c r="Q55" s="4"/>
      <c r="R55" s="4"/>
      <c r="S55" s="4"/>
      <c r="T55" s="4"/>
      <c r="U55" s="4"/>
      <c r="V55" s="4"/>
      <c r="W55" s="4"/>
      <c r="X55" s="4"/>
      <c r="Y55" s="4"/>
      <c r="Z55" s="4"/>
      <c r="AA55" s="4"/>
      <c r="AB55" s="4"/>
      <c r="AC55" s="4"/>
      <c r="AD55" s="4"/>
      <c r="AE55" s="4"/>
    </row>
    <row r="56" spans="2:31" x14ac:dyDescent="0.25">
      <c r="B56" s="99" t="s">
        <v>172</v>
      </c>
      <c r="C56" s="99" t="s">
        <v>396</v>
      </c>
      <c r="D56" s="126">
        <v>162000</v>
      </c>
      <c r="E56" s="127">
        <v>0.81</v>
      </c>
      <c r="O56" s="4"/>
      <c r="P56" s="4"/>
      <c r="Q56" s="4"/>
      <c r="R56" s="4"/>
      <c r="S56" s="4"/>
      <c r="T56" s="4"/>
      <c r="U56" s="4"/>
      <c r="V56" s="4"/>
      <c r="W56" s="4"/>
      <c r="X56" s="4"/>
      <c r="Y56" s="4"/>
      <c r="Z56" s="4"/>
      <c r="AA56" s="4"/>
      <c r="AB56" s="4"/>
      <c r="AC56" s="4"/>
      <c r="AD56" s="4"/>
      <c r="AE56" s="4"/>
    </row>
    <row r="57" spans="2:31" x14ac:dyDescent="0.25">
      <c r="B57" s="99" t="s">
        <v>173</v>
      </c>
      <c r="C57" s="99" t="s">
        <v>398</v>
      </c>
      <c r="D57" s="126">
        <v>1207000</v>
      </c>
      <c r="E57" s="127">
        <v>0.81</v>
      </c>
      <c r="O57" s="4"/>
      <c r="P57" s="4"/>
      <c r="Q57" s="4"/>
      <c r="R57" s="4"/>
      <c r="S57" s="4"/>
      <c r="T57" s="4"/>
      <c r="U57" s="4"/>
      <c r="V57" s="4"/>
      <c r="W57" s="4"/>
      <c r="X57" s="4"/>
      <c r="Y57" s="4"/>
      <c r="Z57" s="4"/>
      <c r="AA57" s="4"/>
      <c r="AB57" s="4"/>
      <c r="AC57" s="4"/>
      <c r="AD57" s="4"/>
      <c r="AE57" s="4"/>
    </row>
    <row r="58" spans="2:31" x14ac:dyDescent="0.25">
      <c r="B58" s="99" t="s">
        <v>174</v>
      </c>
      <c r="C58" s="99" t="s">
        <v>399</v>
      </c>
      <c r="D58" s="126">
        <v>10631000</v>
      </c>
      <c r="E58" s="127">
        <v>0.81</v>
      </c>
      <c r="O58" s="4"/>
      <c r="P58" s="4"/>
      <c r="Q58" s="4"/>
      <c r="R58" s="4"/>
      <c r="S58" s="4"/>
      <c r="T58" s="4"/>
      <c r="U58" s="4"/>
      <c r="V58" s="4"/>
      <c r="W58" s="4"/>
      <c r="X58" s="4"/>
      <c r="Y58" s="4"/>
      <c r="Z58" s="4"/>
      <c r="AA58" s="4"/>
      <c r="AB58" s="4"/>
      <c r="AC58" s="4"/>
      <c r="AD58" s="4"/>
      <c r="AE58" s="4"/>
    </row>
    <row r="59" spans="2:31" x14ac:dyDescent="0.25">
      <c r="B59" s="99" t="s">
        <v>93</v>
      </c>
      <c r="C59" s="99" t="s">
        <v>403</v>
      </c>
      <c r="D59" s="126">
        <v>5840000</v>
      </c>
      <c r="E59" s="127">
        <v>0.81</v>
      </c>
      <c r="O59" s="4"/>
      <c r="P59" s="4"/>
      <c r="Q59" s="4"/>
      <c r="R59" s="4"/>
      <c r="S59" s="4"/>
      <c r="T59" s="4"/>
      <c r="U59" s="4"/>
      <c r="V59" s="4"/>
      <c r="W59" s="4"/>
      <c r="X59" s="4"/>
      <c r="Y59" s="4"/>
      <c r="Z59" s="4"/>
      <c r="AA59" s="4"/>
      <c r="AB59" s="4"/>
      <c r="AC59" s="4"/>
      <c r="AD59" s="4"/>
      <c r="AE59" s="4"/>
    </row>
    <row r="60" spans="2:31" x14ac:dyDescent="0.25">
      <c r="B60" s="99" t="s">
        <v>175</v>
      </c>
      <c r="C60" s="99" t="s">
        <v>401</v>
      </c>
      <c r="D60" s="126">
        <v>988000</v>
      </c>
      <c r="E60" s="127">
        <v>0.81</v>
      </c>
      <c r="O60" s="4"/>
      <c r="P60" s="4"/>
      <c r="Q60" s="4"/>
      <c r="R60" s="4"/>
      <c r="S60" s="4"/>
      <c r="T60" s="4"/>
      <c r="U60" s="4"/>
      <c r="V60" s="4"/>
      <c r="W60" s="4"/>
      <c r="X60" s="4"/>
      <c r="Y60" s="4"/>
      <c r="Z60" s="4"/>
      <c r="AA60" s="4"/>
      <c r="AB60" s="4"/>
      <c r="AC60" s="4"/>
      <c r="AD60" s="4"/>
      <c r="AE60" s="4"/>
    </row>
    <row r="61" spans="2:31" x14ac:dyDescent="0.25">
      <c r="B61" s="99" t="s">
        <v>176</v>
      </c>
      <c r="C61" s="99" t="s">
        <v>402</v>
      </c>
      <c r="D61" s="126">
        <v>72000</v>
      </c>
      <c r="E61" s="127">
        <v>0.81</v>
      </c>
      <c r="O61" s="155"/>
      <c r="P61" s="155"/>
      <c r="Q61" s="155"/>
      <c r="R61" s="155"/>
      <c r="S61" s="155"/>
      <c r="T61" s="155"/>
      <c r="U61" s="155"/>
      <c r="V61" s="155"/>
      <c r="W61" s="155"/>
      <c r="X61" s="155"/>
      <c r="Y61" s="155"/>
      <c r="Z61" s="155"/>
      <c r="AA61" s="155"/>
      <c r="AB61" s="155"/>
      <c r="AC61" s="155"/>
      <c r="AD61" s="155"/>
      <c r="AE61" s="155"/>
    </row>
    <row r="62" spans="2:31" x14ac:dyDescent="0.25">
      <c r="B62" s="99" t="s">
        <v>177</v>
      </c>
      <c r="C62" s="99" t="s">
        <v>404</v>
      </c>
      <c r="D62" s="126">
        <v>10848000</v>
      </c>
      <c r="E62" s="127">
        <v>0.81</v>
      </c>
      <c r="O62" s="4"/>
      <c r="P62" s="4"/>
      <c r="Q62" s="4"/>
      <c r="R62" s="4"/>
      <c r="S62" s="4"/>
      <c r="T62" s="4"/>
      <c r="U62" s="4"/>
      <c r="V62" s="4"/>
      <c r="W62" s="4"/>
      <c r="X62" s="4"/>
      <c r="Y62" s="4"/>
      <c r="Z62" s="4"/>
      <c r="AA62" s="4"/>
      <c r="AB62" s="4"/>
      <c r="AC62" s="4"/>
      <c r="AD62" s="4"/>
      <c r="AE62" s="4"/>
    </row>
    <row r="63" spans="2:31" x14ac:dyDescent="0.25">
      <c r="B63" s="99" t="s">
        <v>335</v>
      </c>
      <c r="C63" s="99" t="s">
        <v>407</v>
      </c>
      <c r="D63" s="126">
        <v>3332556000</v>
      </c>
      <c r="E63" s="127">
        <v>0.81</v>
      </c>
      <c r="O63" s="4"/>
      <c r="P63" s="4"/>
      <c r="Q63" s="4"/>
      <c r="R63" s="4"/>
      <c r="S63" s="4"/>
      <c r="T63" s="4"/>
      <c r="U63" s="4"/>
      <c r="V63" s="4"/>
      <c r="W63" s="4"/>
      <c r="X63" s="4"/>
      <c r="Y63" s="4"/>
      <c r="Z63" s="4"/>
      <c r="AA63" s="4"/>
      <c r="AB63" s="4"/>
      <c r="AC63" s="4"/>
      <c r="AD63" s="4"/>
      <c r="AE63" s="4"/>
    </row>
    <row r="64" spans="2:31" x14ac:dyDescent="0.25">
      <c r="B64" s="99" t="s">
        <v>308</v>
      </c>
      <c r="C64" s="99" t="s">
        <v>408</v>
      </c>
      <c r="D64" s="126">
        <v>2351307000</v>
      </c>
      <c r="E64" s="127">
        <v>0.81</v>
      </c>
      <c r="O64" s="4"/>
      <c r="P64" s="4"/>
      <c r="Q64" s="4"/>
      <c r="R64" s="4"/>
      <c r="S64" s="4"/>
      <c r="T64" s="4"/>
      <c r="U64" s="4"/>
      <c r="V64" s="4"/>
      <c r="W64" s="4"/>
      <c r="X64" s="4"/>
      <c r="Y64" s="4"/>
      <c r="Z64" s="4"/>
      <c r="AA64" s="4"/>
      <c r="AB64" s="4"/>
      <c r="AC64" s="4"/>
      <c r="AD64" s="4"/>
      <c r="AE64" s="4"/>
    </row>
    <row r="65" spans="2:31" x14ac:dyDescent="0.25">
      <c r="B65" s="99" t="s">
        <v>309</v>
      </c>
      <c r="C65" s="99" t="s">
        <v>406</v>
      </c>
      <c r="D65" s="126">
        <v>2104283000</v>
      </c>
      <c r="E65" s="127">
        <v>0.81</v>
      </c>
      <c r="O65" s="4"/>
      <c r="P65" s="4"/>
      <c r="Q65" s="4"/>
      <c r="R65" s="4"/>
      <c r="S65" s="4"/>
      <c r="T65" s="4"/>
      <c r="U65" s="4"/>
      <c r="V65" s="4"/>
      <c r="W65" s="4"/>
      <c r="X65" s="4"/>
      <c r="Y65" s="4"/>
      <c r="Z65" s="4"/>
      <c r="AA65" s="4"/>
      <c r="AB65" s="4"/>
      <c r="AC65" s="4"/>
      <c r="AD65" s="4"/>
      <c r="AE65" s="4"/>
    </row>
    <row r="66" spans="2:31" x14ac:dyDescent="0.25">
      <c r="B66" s="99" t="s">
        <v>340</v>
      </c>
      <c r="C66" s="99" t="s">
        <v>570</v>
      </c>
      <c r="D66" s="126">
        <v>2078467000</v>
      </c>
      <c r="E66" s="127">
        <v>0.81</v>
      </c>
      <c r="O66" s="4"/>
      <c r="P66" s="4"/>
      <c r="Q66" s="4"/>
      <c r="R66" s="4"/>
      <c r="S66" s="4"/>
      <c r="T66" s="4"/>
      <c r="U66" s="4"/>
      <c r="V66" s="4"/>
      <c r="W66" s="4"/>
      <c r="X66" s="4"/>
      <c r="Y66" s="4"/>
      <c r="Z66" s="4"/>
      <c r="AA66" s="4"/>
      <c r="AB66" s="4"/>
      <c r="AC66" s="4"/>
      <c r="AD66" s="4"/>
      <c r="AE66" s="4"/>
    </row>
    <row r="67" spans="2:31" x14ac:dyDescent="0.25">
      <c r="B67" s="99" t="s">
        <v>178</v>
      </c>
      <c r="C67" s="99" t="s">
        <v>411</v>
      </c>
      <c r="D67" s="126">
        <v>17643000</v>
      </c>
      <c r="E67" s="127">
        <v>0.81</v>
      </c>
      <c r="O67" s="4"/>
      <c r="P67" s="4"/>
      <c r="Q67" s="4"/>
      <c r="R67" s="4"/>
      <c r="S67" s="4"/>
      <c r="T67" s="4"/>
      <c r="U67" s="4"/>
      <c r="V67" s="4"/>
      <c r="W67" s="4"/>
      <c r="X67" s="4"/>
      <c r="Y67" s="4"/>
      <c r="Z67" s="4"/>
      <c r="AA67" s="4"/>
      <c r="AB67" s="4"/>
      <c r="AC67" s="4"/>
      <c r="AD67" s="4"/>
      <c r="AE67" s="4"/>
    </row>
    <row r="68" spans="2:31" x14ac:dyDescent="0.25">
      <c r="B68" s="99" t="s">
        <v>179</v>
      </c>
      <c r="C68" s="99" t="s">
        <v>412</v>
      </c>
      <c r="D68" s="126">
        <v>102334000</v>
      </c>
      <c r="E68" s="127">
        <v>0.81</v>
      </c>
      <c r="O68" s="4"/>
      <c r="P68" s="4"/>
      <c r="Q68" s="4"/>
      <c r="R68" s="4"/>
      <c r="S68" s="4"/>
      <c r="T68" s="4"/>
      <c r="U68" s="4"/>
      <c r="V68" s="4"/>
      <c r="W68" s="4"/>
      <c r="X68" s="4"/>
      <c r="Y68" s="4"/>
      <c r="Z68" s="4"/>
      <c r="AA68" s="4"/>
      <c r="AB68" s="4"/>
      <c r="AC68" s="4"/>
      <c r="AD68" s="4"/>
      <c r="AE68" s="4"/>
    </row>
    <row r="69" spans="2:31" x14ac:dyDescent="0.25">
      <c r="B69" s="99" t="s">
        <v>180</v>
      </c>
      <c r="C69" s="99" t="s">
        <v>551</v>
      </c>
      <c r="D69" s="126">
        <v>6486000</v>
      </c>
      <c r="E69" s="127">
        <v>0.81</v>
      </c>
      <c r="O69" s="4"/>
      <c r="P69" s="4"/>
      <c r="Q69" s="4"/>
      <c r="R69" s="4"/>
      <c r="S69" s="4"/>
      <c r="T69" s="4"/>
      <c r="U69" s="4"/>
      <c r="V69" s="4"/>
      <c r="W69" s="4"/>
      <c r="X69" s="4"/>
      <c r="Y69" s="4"/>
      <c r="Z69" s="4"/>
      <c r="AA69" s="4"/>
      <c r="AB69" s="4"/>
      <c r="AC69" s="4"/>
      <c r="AD69" s="4"/>
      <c r="AE69" s="4"/>
    </row>
    <row r="70" spans="2:31" x14ac:dyDescent="0.25">
      <c r="B70" s="99" t="s">
        <v>181</v>
      </c>
      <c r="C70" s="99" t="s">
        <v>433</v>
      </c>
      <c r="D70" s="126">
        <v>1403000</v>
      </c>
      <c r="E70" s="127">
        <v>0.81</v>
      </c>
      <c r="O70" s="4"/>
      <c r="P70" s="4"/>
      <c r="Q70" s="4"/>
      <c r="R70" s="4"/>
      <c r="S70" s="4"/>
      <c r="T70" s="4"/>
      <c r="U70" s="4"/>
      <c r="V70" s="4"/>
      <c r="W70" s="4"/>
      <c r="X70" s="4"/>
      <c r="Y70" s="4"/>
      <c r="Z70" s="4"/>
      <c r="AA70" s="4"/>
      <c r="AB70" s="4"/>
      <c r="AC70" s="4"/>
      <c r="AD70" s="4"/>
      <c r="AE70" s="4"/>
    </row>
    <row r="71" spans="2:31" x14ac:dyDescent="0.25">
      <c r="B71" s="99" t="s">
        <v>182</v>
      </c>
      <c r="C71" s="99" t="s">
        <v>414</v>
      </c>
      <c r="D71" s="126">
        <v>6081196</v>
      </c>
      <c r="E71" s="127">
        <v>0.81</v>
      </c>
      <c r="O71" s="155"/>
      <c r="P71" s="155"/>
      <c r="Q71" s="155"/>
      <c r="R71" s="155"/>
      <c r="S71" s="155"/>
      <c r="T71" s="155"/>
      <c r="U71" s="155"/>
      <c r="V71" s="155"/>
      <c r="W71" s="155"/>
      <c r="X71" s="155"/>
      <c r="Y71" s="155"/>
      <c r="Z71" s="155"/>
      <c r="AA71" s="155"/>
      <c r="AB71" s="155"/>
      <c r="AC71" s="155"/>
      <c r="AD71" s="155"/>
      <c r="AE71" s="155"/>
    </row>
    <row r="72" spans="2:31" x14ac:dyDescent="0.25">
      <c r="B72" s="99" t="s">
        <v>105</v>
      </c>
      <c r="C72" s="99" t="s">
        <v>416</v>
      </c>
      <c r="D72" s="126">
        <v>1313000</v>
      </c>
      <c r="E72" s="127">
        <v>0.81</v>
      </c>
      <c r="O72" s="4"/>
      <c r="P72" s="4"/>
      <c r="Q72" s="4"/>
      <c r="R72" s="4"/>
      <c r="S72" s="4"/>
      <c r="T72" s="4"/>
      <c r="U72" s="4"/>
      <c r="V72" s="4"/>
      <c r="W72" s="4"/>
      <c r="X72" s="4"/>
      <c r="Y72" s="4"/>
      <c r="Z72" s="4"/>
      <c r="AA72" s="4"/>
      <c r="AB72" s="4"/>
      <c r="AC72" s="4"/>
      <c r="AD72" s="4"/>
      <c r="AE72" s="4"/>
    </row>
    <row r="73" spans="2:31" x14ac:dyDescent="0.25">
      <c r="B73" s="99" t="s">
        <v>183</v>
      </c>
      <c r="C73" s="99" t="s">
        <v>564</v>
      </c>
      <c r="D73" s="126">
        <v>1160000</v>
      </c>
      <c r="E73" s="127">
        <v>0.81</v>
      </c>
      <c r="O73" s="4"/>
      <c r="P73" s="4"/>
      <c r="Q73" s="4"/>
      <c r="R73" s="4"/>
      <c r="S73" s="4"/>
      <c r="T73" s="4"/>
      <c r="U73" s="4"/>
      <c r="V73" s="4"/>
      <c r="W73" s="4"/>
      <c r="X73" s="4"/>
      <c r="Y73" s="4"/>
      <c r="Z73" s="4"/>
      <c r="AA73" s="4"/>
      <c r="AB73" s="4"/>
      <c r="AC73" s="4"/>
      <c r="AD73" s="4"/>
      <c r="AE73" s="4"/>
    </row>
    <row r="74" spans="2:31" x14ac:dyDescent="0.25">
      <c r="B74" s="99" t="s">
        <v>184</v>
      </c>
      <c r="C74" s="99" t="s">
        <v>417</v>
      </c>
      <c r="D74" s="126">
        <v>114964000</v>
      </c>
      <c r="E74" s="127">
        <v>0.81</v>
      </c>
      <c r="O74" s="4"/>
      <c r="P74" s="4"/>
      <c r="Q74" s="4"/>
      <c r="R74" s="4"/>
      <c r="S74" s="4"/>
      <c r="T74" s="4"/>
      <c r="U74" s="4"/>
      <c r="V74" s="4"/>
      <c r="W74" s="4"/>
      <c r="X74" s="4"/>
      <c r="Y74" s="4"/>
      <c r="Z74" s="4"/>
      <c r="AA74" s="4"/>
      <c r="AB74" s="4"/>
      <c r="AC74" s="4"/>
      <c r="AD74" s="4"/>
      <c r="AE74" s="4"/>
    </row>
    <row r="75" spans="2:31" x14ac:dyDescent="0.25">
      <c r="B75" s="99" t="s">
        <v>310</v>
      </c>
      <c r="C75" s="99" t="s">
        <v>413</v>
      </c>
      <c r="D75" s="126">
        <v>341989000</v>
      </c>
      <c r="E75" s="127">
        <v>0.81</v>
      </c>
      <c r="O75" s="4"/>
      <c r="P75" s="4"/>
      <c r="Q75" s="4"/>
      <c r="R75" s="4"/>
      <c r="S75" s="4"/>
      <c r="T75" s="4"/>
      <c r="U75" s="4"/>
      <c r="V75" s="4"/>
      <c r="W75" s="4"/>
      <c r="X75" s="4"/>
      <c r="Y75" s="4"/>
      <c r="Z75" s="4"/>
      <c r="AA75" s="4"/>
      <c r="AB75" s="4"/>
      <c r="AC75" s="4"/>
      <c r="AD75" s="4"/>
      <c r="AE75" s="4"/>
    </row>
    <row r="76" spans="2:31" x14ac:dyDescent="0.25">
      <c r="B76" s="99" t="s">
        <v>311</v>
      </c>
      <c r="C76" s="99" t="s">
        <v>410</v>
      </c>
      <c r="D76" s="126">
        <v>922779000</v>
      </c>
      <c r="E76" s="127">
        <v>0.81</v>
      </c>
      <c r="O76" s="4"/>
      <c r="P76" s="4"/>
      <c r="Q76" s="4"/>
      <c r="R76" s="4"/>
      <c r="S76" s="4"/>
      <c r="T76" s="4"/>
      <c r="U76" s="4"/>
      <c r="V76" s="4"/>
      <c r="W76" s="4"/>
      <c r="X76" s="4"/>
      <c r="Y76" s="4"/>
      <c r="Z76" s="4"/>
      <c r="AA76" s="4"/>
      <c r="AB76" s="4"/>
      <c r="AC76" s="4"/>
      <c r="AD76" s="4"/>
      <c r="AE76" s="4"/>
    </row>
    <row r="77" spans="2:31" x14ac:dyDescent="0.25">
      <c r="B77" s="99" t="s">
        <v>312</v>
      </c>
      <c r="C77" s="99" t="s">
        <v>409</v>
      </c>
      <c r="D77" s="126">
        <v>420757000</v>
      </c>
      <c r="E77" s="127">
        <v>0.81</v>
      </c>
      <c r="O77" s="4"/>
      <c r="P77" s="4"/>
      <c r="Q77" s="4"/>
      <c r="R77" s="4"/>
      <c r="S77" s="4"/>
      <c r="T77" s="4"/>
      <c r="U77" s="4"/>
      <c r="V77" s="4"/>
      <c r="W77" s="4"/>
      <c r="X77" s="4"/>
      <c r="Y77" s="4"/>
      <c r="Z77" s="4"/>
      <c r="AA77" s="4"/>
      <c r="AB77" s="4"/>
      <c r="AC77" s="4"/>
      <c r="AD77" s="4"/>
      <c r="AE77" s="4"/>
    </row>
    <row r="78" spans="2:31" x14ac:dyDescent="0.25">
      <c r="B78" s="99" t="s">
        <v>341</v>
      </c>
      <c r="C78" s="99" t="s">
        <v>571</v>
      </c>
      <c r="D78" s="126">
        <v>462615000</v>
      </c>
      <c r="E78" s="127">
        <v>0.81</v>
      </c>
      <c r="O78" s="4"/>
      <c r="P78" s="4"/>
      <c r="Q78" s="4"/>
      <c r="R78" s="4"/>
      <c r="S78" s="4"/>
      <c r="T78" s="4"/>
      <c r="U78" s="4"/>
      <c r="V78" s="4"/>
      <c r="W78" s="4"/>
      <c r="X78" s="4"/>
      <c r="Y78" s="4"/>
      <c r="Z78" s="4"/>
      <c r="AA78" s="4"/>
      <c r="AB78" s="4"/>
      <c r="AC78" s="4"/>
      <c r="AD78" s="4"/>
      <c r="AE78" s="4"/>
    </row>
    <row r="79" spans="2:31" x14ac:dyDescent="0.25">
      <c r="B79" s="99" t="s">
        <v>313</v>
      </c>
      <c r="C79" s="99" t="s">
        <v>418</v>
      </c>
      <c r="D79" s="126">
        <v>513719000</v>
      </c>
      <c r="E79" s="127">
        <v>0.81</v>
      </c>
      <c r="O79" s="4"/>
      <c r="P79" s="4"/>
      <c r="Q79" s="4"/>
      <c r="R79" s="4"/>
      <c r="S79" s="4"/>
      <c r="T79" s="4"/>
      <c r="U79" s="4"/>
      <c r="V79" s="4"/>
      <c r="W79" s="4"/>
      <c r="X79" s="4"/>
      <c r="Y79" s="4"/>
      <c r="Z79" s="4"/>
      <c r="AA79" s="4"/>
      <c r="AB79" s="4"/>
      <c r="AC79" s="4"/>
      <c r="AD79" s="4"/>
      <c r="AE79" s="4"/>
    </row>
    <row r="80" spans="2:31" x14ac:dyDescent="0.25">
      <c r="B80" s="99" t="s">
        <v>185</v>
      </c>
      <c r="C80" s="99" t="s">
        <v>423</v>
      </c>
      <c r="D80" s="126">
        <v>49000</v>
      </c>
      <c r="E80" s="127">
        <v>0.81</v>
      </c>
      <c r="O80" s="155"/>
      <c r="P80" s="155"/>
      <c r="Q80" s="155"/>
      <c r="R80" s="155"/>
      <c r="S80" s="155"/>
      <c r="T80" s="155"/>
      <c r="U80" s="155"/>
      <c r="V80" s="155"/>
      <c r="W80" s="155"/>
      <c r="X80" s="155"/>
      <c r="Y80" s="155"/>
      <c r="Z80" s="155"/>
      <c r="AA80" s="155"/>
      <c r="AB80" s="155"/>
      <c r="AC80" s="155"/>
      <c r="AD80" s="155"/>
      <c r="AE80" s="155"/>
    </row>
    <row r="81" spans="2:31" x14ac:dyDescent="0.25">
      <c r="B81" s="99" t="s">
        <v>186</v>
      </c>
      <c r="C81" s="99" t="s">
        <v>421</v>
      </c>
      <c r="D81" s="126">
        <v>896000</v>
      </c>
      <c r="E81" s="127">
        <v>0.81</v>
      </c>
      <c r="O81" s="4"/>
      <c r="P81" s="4"/>
      <c r="Q81" s="4"/>
      <c r="R81" s="4"/>
      <c r="S81" s="4"/>
      <c r="T81" s="4"/>
      <c r="U81" s="4"/>
      <c r="V81" s="4"/>
      <c r="W81" s="4"/>
      <c r="X81" s="4"/>
      <c r="Y81" s="4"/>
      <c r="Z81" s="4"/>
      <c r="AA81" s="4"/>
      <c r="AB81" s="4"/>
      <c r="AC81" s="4"/>
      <c r="AD81" s="4"/>
      <c r="AE81" s="4"/>
    </row>
    <row r="82" spans="2:31" x14ac:dyDescent="0.25">
      <c r="B82" s="99" t="s">
        <v>94</v>
      </c>
      <c r="C82" s="99" t="s">
        <v>420</v>
      </c>
      <c r="D82" s="126">
        <v>5548000</v>
      </c>
      <c r="E82" s="127">
        <v>0.81</v>
      </c>
      <c r="O82" s="4"/>
      <c r="P82" s="4"/>
      <c r="Q82" s="4"/>
      <c r="R82" s="4"/>
      <c r="S82" s="4"/>
      <c r="T82" s="4"/>
      <c r="U82" s="4"/>
      <c r="V82" s="4"/>
      <c r="W82" s="4"/>
      <c r="X82" s="4"/>
      <c r="Y82" s="4"/>
      <c r="Z82" s="4"/>
      <c r="AA82" s="4"/>
      <c r="AB82" s="4"/>
      <c r="AC82" s="4"/>
      <c r="AD82" s="4"/>
      <c r="AE82" s="4"/>
    </row>
    <row r="83" spans="2:31" x14ac:dyDescent="0.25">
      <c r="B83" s="99" t="s">
        <v>314</v>
      </c>
      <c r="C83" s="99" t="s">
        <v>419</v>
      </c>
      <c r="D83" s="126">
        <v>538961000</v>
      </c>
      <c r="E83" s="127">
        <v>0.81</v>
      </c>
      <c r="O83" s="4"/>
      <c r="P83" s="4"/>
      <c r="Q83" s="4"/>
      <c r="R83" s="4"/>
      <c r="S83" s="4"/>
      <c r="T83" s="4"/>
      <c r="U83" s="4"/>
      <c r="V83" s="4"/>
      <c r="W83" s="4"/>
      <c r="X83" s="4"/>
      <c r="Y83" s="4"/>
      <c r="Z83" s="4"/>
      <c r="AA83" s="4"/>
      <c r="AB83" s="4"/>
      <c r="AC83" s="4"/>
      <c r="AD83" s="4"/>
      <c r="AE83" s="4"/>
    </row>
    <row r="84" spans="2:31" x14ac:dyDescent="0.25">
      <c r="B84" s="99" t="s">
        <v>77</v>
      </c>
      <c r="C84" s="99" t="s">
        <v>422</v>
      </c>
      <c r="D84" s="126">
        <v>67443000</v>
      </c>
      <c r="E84" s="127">
        <v>0.81</v>
      </c>
      <c r="O84" s="4"/>
      <c r="P84" s="4"/>
      <c r="Q84" s="4"/>
      <c r="R84" s="4"/>
      <c r="S84" s="4"/>
      <c r="T84" s="4"/>
      <c r="U84" s="4"/>
      <c r="V84" s="4"/>
      <c r="W84" s="4"/>
      <c r="X84" s="4"/>
      <c r="Y84" s="4"/>
      <c r="Z84" s="4"/>
      <c r="AA84" s="4"/>
      <c r="AB84" s="4"/>
      <c r="AC84" s="4"/>
      <c r="AD84" s="4"/>
      <c r="AE84" s="4"/>
    </row>
    <row r="85" spans="2:31" x14ac:dyDescent="0.25">
      <c r="B85" s="99" t="s">
        <v>187</v>
      </c>
      <c r="C85" s="99" t="s">
        <v>539</v>
      </c>
      <c r="D85" s="126">
        <v>281000</v>
      </c>
      <c r="E85" s="127">
        <v>0.81</v>
      </c>
      <c r="O85" s="4"/>
      <c r="P85" s="4"/>
      <c r="Q85" s="4"/>
      <c r="R85" s="4"/>
      <c r="S85" s="4"/>
      <c r="T85" s="4"/>
      <c r="U85" s="4"/>
      <c r="V85" s="4"/>
      <c r="W85" s="4"/>
      <c r="X85" s="4"/>
      <c r="Y85" s="4"/>
      <c r="Z85" s="4"/>
      <c r="AA85" s="4"/>
      <c r="AB85" s="4"/>
      <c r="AC85" s="4"/>
      <c r="AD85" s="4"/>
      <c r="AE85" s="4"/>
    </row>
    <row r="86" spans="2:31" x14ac:dyDescent="0.25">
      <c r="B86" s="99" t="s">
        <v>188</v>
      </c>
      <c r="C86" s="99" t="s">
        <v>425</v>
      </c>
      <c r="D86" s="126">
        <v>2226000</v>
      </c>
      <c r="E86" s="127">
        <v>0.81</v>
      </c>
      <c r="O86" s="4"/>
      <c r="P86" s="4"/>
      <c r="Q86" s="4"/>
      <c r="R86" s="4"/>
      <c r="S86" s="4"/>
      <c r="T86" s="4"/>
      <c r="U86" s="4"/>
      <c r="V86" s="4"/>
      <c r="W86" s="4"/>
      <c r="X86" s="4"/>
      <c r="Y86" s="4"/>
      <c r="Z86" s="4"/>
      <c r="AA86" s="4"/>
      <c r="AB86" s="4"/>
      <c r="AC86" s="4"/>
      <c r="AD86" s="4"/>
      <c r="AE86" s="4"/>
    </row>
    <row r="87" spans="2:31" x14ac:dyDescent="0.25">
      <c r="B87" s="99" t="s">
        <v>189</v>
      </c>
      <c r="C87" s="99" t="s">
        <v>431</v>
      </c>
      <c r="D87" s="126">
        <v>2417000</v>
      </c>
      <c r="E87" s="127">
        <v>0.81</v>
      </c>
      <c r="O87" s="4"/>
      <c r="P87" s="4"/>
      <c r="Q87" s="4"/>
      <c r="R87" s="4"/>
      <c r="S87" s="4"/>
      <c r="T87" s="4"/>
      <c r="U87" s="4"/>
      <c r="V87" s="4"/>
      <c r="W87" s="4"/>
      <c r="X87" s="4"/>
      <c r="Y87" s="4"/>
      <c r="Z87" s="4"/>
      <c r="AA87" s="4"/>
      <c r="AB87" s="4"/>
      <c r="AC87" s="4"/>
      <c r="AD87" s="4"/>
      <c r="AE87" s="4"/>
    </row>
    <row r="88" spans="2:31" x14ac:dyDescent="0.25">
      <c r="B88" s="99" t="s">
        <v>190</v>
      </c>
      <c r="C88" s="99" t="s">
        <v>427</v>
      </c>
      <c r="D88" s="126">
        <v>3711000</v>
      </c>
      <c r="E88" s="127">
        <v>0.81</v>
      </c>
      <c r="O88" s="4"/>
      <c r="P88" s="4"/>
      <c r="Q88" s="4"/>
      <c r="R88" s="4"/>
      <c r="S88" s="4"/>
      <c r="T88" s="4"/>
      <c r="U88" s="4"/>
      <c r="V88" s="4"/>
      <c r="W88" s="4"/>
      <c r="X88" s="4"/>
      <c r="Y88" s="4"/>
      <c r="Z88" s="4"/>
      <c r="AA88" s="4"/>
      <c r="AB88" s="4"/>
      <c r="AC88" s="4"/>
      <c r="AD88" s="4"/>
      <c r="AE88" s="4"/>
    </row>
    <row r="89" spans="2:31" x14ac:dyDescent="0.25">
      <c r="B89" s="99" t="s">
        <v>75</v>
      </c>
      <c r="C89" s="99" t="s">
        <v>400</v>
      </c>
      <c r="D89" s="126">
        <v>82678000</v>
      </c>
      <c r="E89" s="127">
        <v>0.81</v>
      </c>
      <c r="O89" s="4"/>
      <c r="P89" s="4"/>
      <c r="Q89" s="4"/>
      <c r="R89" s="4"/>
      <c r="S89" s="4"/>
      <c r="T89" s="4"/>
      <c r="U89" s="4"/>
      <c r="V89" s="4"/>
      <c r="W89" s="4"/>
      <c r="X89" s="4"/>
      <c r="Y89" s="4"/>
      <c r="Z89" s="4"/>
      <c r="AA89" s="4"/>
      <c r="AB89" s="4"/>
      <c r="AC89" s="4"/>
      <c r="AD89" s="4"/>
      <c r="AE89" s="4"/>
    </row>
    <row r="90" spans="2:31" x14ac:dyDescent="0.25">
      <c r="B90" s="99" t="s">
        <v>191</v>
      </c>
      <c r="C90" s="99" t="s">
        <v>428</v>
      </c>
      <c r="D90" s="126">
        <v>31073000</v>
      </c>
      <c r="E90" s="127">
        <v>0.81</v>
      </c>
      <c r="O90" s="4"/>
      <c r="P90" s="4"/>
      <c r="Q90" s="4"/>
      <c r="R90" s="4"/>
      <c r="S90" s="4"/>
      <c r="T90" s="4"/>
      <c r="U90" s="4"/>
      <c r="V90" s="4"/>
      <c r="W90" s="4"/>
      <c r="X90" s="4"/>
      <c r="Y90" s="4"/>
      <c r="Z90" s="4"/>
      <c r="AA90" s="4"/>
      <c r="AB90" s="4"/>
      <c r="AC90" s="4"/>
      <c r="AD90" s="4"/>
      <c r="AE90" s="4"/>
    </row>
    <row r="91" spans="2:31" x14ac:dyDescent="0.25">
      <c r="B91" s="99" t="s">
        <v>116</v>
      </c>
      <c r="C91" s="99" t="s">
        <v>429</v>
      </c>
      <c r="D91" s="126">
        <v>34000</v>
      </c>
      <c r="E91" s="127">
        <v>0.81</v>
      </c>
      <c r="O91" s="155"/>
      <c r="P91" s="155"/>
      <c r="Q91" s="155"/>
      <c r="R91" s="155"/>
      <c r="S91" s="155"/>
      <c r="T91" s="155"/>
      <c r="U91" s="155"/>
      <c r="V91" s="155"/>
      <c r="W91" s="155"/>
      <c r="X91" s="155"/>
      <c r="Y91" s="155"/>
      <c r="Z91" s="155"/>
      <c r="AA91" s="155"/>
      <c r="AB91" s="155"/>
      <c r="AC91" s="155"/>
      <c r="AD91" s="155"/>
      <c r="AE91" s="155"/>
    </row>
    <row r="92" spans="2:31" x14ac:dyDescent="0.25">
      <c r="B92" s="99" t="s">
        <v>85</v>
      </c>
      <c r="C92" s="99" t="s">
        <v>434</v>
      </c>
      <c r="D92" s="126">
        <v>10665000</v>
      </c>
      <c r="E92" s="127">
        <v>0.81</v>
      </c>
      <c r="O92" s="4"/>
      <c r="P92" s="4"/>
      <c r="Q92" s="4"/>
      <c r="R92" s="4"/>
      <c r="S92" s="4"/>
      <c r="T92" s="4"/>
      <c r="U92" s="4"/>
      <c r="V92" s="4"/>
      <c r="W92" s="4"/>
      <c r="X92" s="4"/>
      <c r="Y92" s="4"/>
      <c r="Z92" s="4"/>
      <c r="AA92" s="4"/>
      <c r="AB92" s="4"/>
      <c r="AC92" s="4"/>
      <c r="AD92" s="4"/>
      <c r="AE92" s="4"/>
    </row>
    <row r="93" spans="2:31" x14ac:dyDescent="0.25">
      <c r="B93" s="99" t="s">
        <v>192</v>
      </c>
      <c r="C93" s="99" t="s">
        <v>436</v>
      </c>
      <c r="D93" s="126">
        <v>57616</v>
      </c>
      <c r="E93" s="127">
        <v>0.81</v>
      </c>
      <c r="O93" s="155"/>
      <c r="P93" s="155"/>
      <c r="Q93" s="155"/>
      <c r="R93" s="155"/>
      <c r="S93" s="155"/>
      <c r="T93" s="155"/>
      <c r="U93" s="155"/>
      <c r="V93" s="155"/>
      <c r="W93" s="155"/>
      <c r="X93" s="155"/>
      <c r="Y93" s="155"/>
      <c r="Z93" s="155"/>
      <c r="AA93" s="155"/>
      <c r="AB93" s="155"/>
      <c r="AC93" s="155"/>
      <c r="AD93" s="155"/>
      <c r="AE93" s="155"/>
    </row>
    <row r="94" spans="2:31" x14ac:dyDescent="0.25">
      <c r="B94" s="99" t="s">
        <v>193</v>
      </c>
      <c r="C94" s="99" t="s">
        <v>435</v>
      </c>
      <c r="D94" s="126">
        <v>113000</v>
      </c>
      <c r="E94" s="127">
        <v>0.81</v>
      </c>
      <c r="O94" s="4"/>
      <c r="P94" s="4"/>
      <c r="Q94" s="4"/>
      <c r="R94" s="4"/>
      <c r="S94" s="4"/>
      <c r="T94" s="4"/>
      <c r="U94" s="4"/>
      <c r="V94" s="4"/>
      <c r="W94" s="4"/>
      <c r="X94" s="4"/>
      <c r="Y94" s="4"/>
      <c r="Z94" s="4"/>
      <c r="AA94" s="4"/>
      <c r="AB94" s="4"/>
      <c r="AC94" s="4"/>
      <c r="AD94" s="4"/>
      <c r="AE94" s="4"/>
    </row>
    <row r="95" spans="2:31" x14ac:dyDescent="0.25">
      <c r="B95" s="99" t="s">
        <v>194</v>
      </c>
      <c r="C95" s="99" t="s">
        <v>438</v>
      </c>
      <c r="D95" s="126">
        <v>169000</v>
      </c>
      <c r="E95" s="127">
        <v>0.81</v>
      </c>
      <c r="O95" s="4"/>
      <c r="P95" s="4"/>
      <c r="Q95" s="4"/>
      <c r="R95" s="4"/>
      <c r="S95" s="4"/>
      <c r="T95" s="4"/>
      <c r="U95" s="4"/>
      <c r="V95" s="4"/>
      <c r="W95" s="4"/>
      <c r="X95" s="4"/>
      <c r="Y95" s="4"/>
      <c r="Z95" s="4"/>
      <c r="AA95" s="4"/>
      <c r="AB95" s="4"/>
      <c r="AC95" s="4"/>
      <c r="AD95" s="4"/>
      <c r="AE95" s="4"/>
    </row>
    <row r="96" spans="2:31" x14ac:dyDescent="0.25">
      <c r="B96" s="99" t="s">
        <v>195</v>
      </c>
      <c r="C96" s="99" t="s">
        <v>437</v>
      </c>
      <c r="D96" s="126">
        <v>17916000</v>
      </c>
      <c r="E96" s="127">
        <v>0.81</v>
      </c>
      <c r="O96" s="4"/>
      <c r="P96" s="4"/>
      <c r="Q96" s="4"/>
      <c r="R96" s="4"/>
      <c r="S96" s="4"/>
      <c r="T96" s="4"/>
      <c r="U96" s="4"/>
      <c r="V96" s="4"/>
      <c r="W96" s="4"/>
      <c r="X96" s="4"/>
      <c r="Y96" s="4"/>
      <c r="Z96" s="4"/>
      <c r="AA96" s="4"/>
      <c r="AB96" s="4"/>
      <c r="AC96" s="4"/>
      <c r="AD96" s="4"/>
      <c r="AE96" s="4"/>
    </row>
    <row r="97" spans="2:31" x14ac:dyDescent="0.25">
      <c r="B97" s="99" t="s">
        <v>196</v>
      </c>
      <c r="C97" s="99" t="s">
        <v>430</v>
      </c>
      <c r="D97" s="126">
        <v>13133000</v>
      </c>
      <c r="E97" s="127">
        <v>0.81</v>
      </c>
      <c r="O97" s="4"/>
      <c r="P97" s="4"/>
      <c r="Q97" s="4"/>
      <c r="R97" s="4"/>
      <c r="S97" s="4"/>
      <c r="T97" s="4"/>
      <c r="U97" s="4"/>
      <c r="V97" s="4"/>
      <c r="W97" s="4"/>
      <c r="X97" s="4"/>
      <c r="Y97" s="4"/>
      <c r="Z97" s="4"/>
      <c r="AA97" s="4"/>
      <c r="AB97" s="4"/>
      <c r="AC97" s="4"/>
      <c r="AD97" s="4"/>
      <c r="AE97" s="4"/>
    </row>
    <row r="98" spans="2:31" x14ac:dyDescent="0.25">
      <c r="B98" s="99" t="s">
        <v>197</v>
      </c>
      <c r="C98" s="99" t="s">
        <v>432</v>
      </c>
      <c r="D98" s="126">
        <v>1968000</v>
      </c>
      <c r="E98" s="127">
        <v>0.81</v>
      </c>
      <c r="O98" s="4"/>
      <c r="P98" s="4"/>
      <c r="Q98" s="4"/>
      <c r="R98" s="4"/>
      <c r="S98" s="4"/>
      <c r="T98" s="4"/>
      <c r="U98" s="4"/>
      <c r="V98" s="4"/>
      <c r="W98" s="4"/>
      <c r="X98" s="4"/>
      <c r="Y98" s="4"/>
      <c r="Z98" s="4"/>
      <c r="AA98" s="4"/>
      <c r="AB98" s="4"/>
      <c r="AC98" s="4"/>
      <c r="AD98" s="4"/>
      <c r="AE98" s="4"/>
    </row>
    <row r="99" spans="2:31" x14ac:dyDescent="0.25">
      <c r="B99" s="99" t="s">
        <v>198</v>
      </c>
      <c r="C99" s="99" t="s">
        <v>439</v>
      </c>
      <c r="D99" s="126">
        <v>787000</v>
      </c>
      <c r="E99" s="127">
        <v>0.81</v>
      </c>
      <c r="O99" s="4"/>
      <c r="P99" s="4"/>
      <c r="Q99" s="4"/>
      <c r="R99" s="4"/>
      <c r="S99" s="4"/>
      <c r="T99" s="4"/>
      <c r="U99" s="4"/>
      <c r="V99" s="4"/>
      <c r="W99" s="4"/>
      <c r="X99" s="4"/>
      <c r="Y99" s="4"/>
      <c r="Z99" s="4"/>
      <c r="AA99" s="4"/>
      <c r="AB99" s="4"/>
      <c r="AC99" s="4"/>
      <c r="AD99" s="4"/>
      <c r="AE99" s="4"/>
    </row>
    <row r="100" spans="2:31" x14ac:dyDescent="0.25">
      <c r="B100" s="99" t="s">
        <v>199</v>
      </c>
      <c r="C100" s="99" t="s">
        <v>445</v>
      </c>
      <c r="D100" s="126">
        <v>11403000</v>
      </c>
      <c r="E100" s="127">
        <v>0.81</v>
      </c>
      <c r="O100" s="4"/>
      <c r="P100" s="4"/>
      <c r="Q100" s="4"/>
      <c r="R100" s="4"/>
      <c r="S100" s="4"/>
      <c r="T100" s="4"/>
      <c r="U100" s="4"/>
      <c r="V100" s="4"/>
      <c r="W100" s="4"/>
      <c r="X100" s="4"/>
      <c r="Y100" s="4"/>
      <c r="Z100" s="4"/>
      <c r="AA100" s="4"/>
      <c r="AB100" s="4"/>
      <c r="AC100" s="4"/>
      <c r="AD100" s="4"/>
      <c r="AE100" s="4"/>
    </row>
    <row r="101" spans="2:31" x14ac:dyDescent="0.25">
      <c r="B101" s="99" t="s">
        <v>315</v>
      </c>
      <c r="C101" s="99" t="s">
        <v>443</v>
      </c>
      <c r="D101" s="126">
        <v>823482000</v>
      </c>
      <c r="E101" s="127">
        <v>0.81</v>
      </c>
      <c r="O101" s="4"/>
      <c r="P101" s="4"/>
      <c r="Q101" s="4"/>
      <c r="R101" s="4"/>
      <c r="S101" s="4"/>
      <c r="T101" s="4"/>
      <c r="U101" s="4"/>
      <c r="V101" s="4"/>
      <c r="W101" s="4"/>
      <c r="X101" s="4"/>
      <c r="Y101" s="4"/>
      <c r="Z101" s="4"/>
      <c r="AA101" s="4"/>
      <c r="AB101" s="4"/>
      <c r="AC101" s="4"/>
      <c r="AD101" s="4"/>
      <c r="AE101" s="4"/>
    </row>
    <row r="102" spans="2:31" x14ac:dyDescent="0.25">
      <c r="B102" s="99" t="s">
        <v>329</v>
      </c>
      <c r="C102" s="99" t="s">
        <v>440</v>
      </c>
      <c r="D102" s="126">
        <v>1219876000</v>
      </c>
      <c r="E102" s="127">
        <v>0.81</v>
      </c>
      <c r="O102" s="4"/>
      <c r="P102" s="4"/>
      <c r="Q102" s="4"/>
      <c r="R102" s="4"/>
      <c r="S102" s="4"/>
      <c r="T102" s="4"/>
      <c r="U102" s="4"/>
      <c r="V102" s="4"/>
      <c r="W102" s="4"/>
      <c r="X102" s="4"/>
      <c r="Y102" s="4"/>
      <c r="Z102" s="4"/>
      <c r="AA102" s="4"/>
      <c r="AB102" s="4"/>
      <c r="AC102" s="4"/>
      <c r="AD102" s="4"/>
      <c r="AE102" s="4"/>
    </row>
    <row r="103" spans="2:31" x14ac:dyDescent="0.25">
      <c r="B103" s="99" t="s">
        <v>200</v>
      </c>
      <c r="C103" s="99" t="s">
        <v>442</v>
      </c>
      <c r="D103" s="126">
        <v>9905000</v>
      </c>
      <c r="E103" s="127">
        <v>0.81</v>
      </c>
      <c r="O103" s="4"/>
      <c r="P103" s="4"/>
      <c r="Q103" s="4"/>
      <c r="R103" s="4"/>
      <c r="S103" s="4"/>
      <c r="T103" s="4"/>
      <c r="U103" s="4"/>
      <c r="V103" s="4"/>
      <c r="W103" s="4"/>
      <c r="X103" s="4"/>
      <c r="Y103" s="4"/>
      <c r="Z103" s="4"/>
      <c r="AA103" s="4"/>
      <c r="AB103" s="4"/>
      <c r="AC103" s="4"/>
      <c r="AD103" s="4"/>
      <c r="AE103" s="4"/>
    </row>
    <row r="104" spans="2:31" x14ac:dyDescent="0.25">
      <c r="B104" s="99" t="s">
        <v>201</v>
      </c>
      <c r="C104" s="99" t="s">
        <v>441</v>
      </c>
      <c r="D104" s="126">
        <v>7564000</v>
      </c>
      <c r="E104" s="127">
        <v>0.81</v>
      </c>
      <c r="O104" s="4"/>
      <c r="P104" s="4"/>
      <c r="Q104" s="4"/>
      <c r="R104" s="4"/>
      <c r="S104" s="4"/>
      <c r="T104" s="4"/>
      <c r="U104" s="4"/>
      <c r="V104" s="4"/>
      <c r="W104" s="4"/>
      <c r="X104" s="4"/>
      <c r="Y104" s="4"/>
      <c r="Z104" s="4"/>
      <c r="AA104" s="4"/>
      <c r="AB104" s="4"/>
      <c r="AC104" s="4"/>
      <c r="AD104" s="4"/>
      <c r="AE104" s="4"/>
    </row>
    <row r="105" spans="2:31" x14ac:dyDescent="0.25">
      <c r="B105" s="99" t="s">
        <v>87</v>
      </c>
      <c r="C105" s="99" t="s">
        <v>446</v>
      </c>
      <c r="D105" s="126">
        <v>9695000</v>
      </c>
      <c r="E105" s="127">
        <v>0.81</v>
      </c>
      <c r="O105" s="4"/>
      <c r="P105" s="4"/>
      <c r="Q105" s="4"/>
      <c r="R105" s="4"/>
      <c r="S105" s="4"/>
      <c r="T105" s="4"/>
      <c r="U105" s="4"/>
      <c r="V105" s="4"/>
      <c r="W105" s="4"/>
      <c r="X105" s="4"/>
      <c r="Y105" s="4"/>
      <c r="Z105" s="4"/>
      <c r="AA105" s="4"/>
      <c r="AB105" s="4"/>
      <c r="AC105" s="4"/>
      <c r="AD105" s="4"/>
      <c r="AE105" s="4"/>
    </row>
    <row r="106" spans="2:31" x14ac:dyDescent="0.25">
      <c r="B106" s="99" t="s">
        <v>109</v>
      </c>
      <c r="C106" s="99" t="s">
        <v>454</v>
      </c>
      <c r="D106" s="126">
        <v>359000</v>
      </c>
      <c r="E106" s="127">
        <v>0.81</v>
      </c>
      <c r="O106" s="4"/>
      <c r="P106" s="4"/>
      <c r="Q106" s="4"/>
      <c r="R106" s="4"/>
      <c r="S106" s="4"/>
      <c r="T106" s="4"/>
      <c r="U106" s="4"/>
      <c r="V106" s="4"/>
      <c r="W106" s="4"/>
      <c r="X106" s="4"/>
      <c r="Y106" s="4"/>
      <c r="Z106" s="4"/>
      <c r="AA106" s="4"/>
      <c r="AB106" s="4"/>
      <c r="AC106" s="4"/>
      <c r="AD106" s="4"/>
      <c r="AE106" s="4"/>
    </row>
    <row r="107" spans="2:31" x14ac:dyDescent="0.25">
      <c r="B107" s="99" t="s">
        <v>202</v>
      </c>
      <c r="C107" s="99" t="s">
        <v>449</v>
      </c>
      <c r="D107" s="126">
        <v>1380004000</v>
      </c>
      <c r="E107" s="127">
        <v>0.81</v>
      </c>
      <c r="O107" s="4"/>
      <c r="P107" s="4"/>
      <c r="Q107" s="4"/>
      <c r="R107" s="4"/>
      <c r="S107" s="4"/>
      <c r="T107" s="4"/>
      <c r="U107" s="4"/>
      <c r="V107" s="4"/>
      <c r="W107" s="4"/>
      <c r="X107" s="4"/>
      <c r="Y107" s="4"/>
      <c r="Z107" s="4"/>
      <c r="AA107" s="4"/>
      <c r="AB107" s="4"/>
      <c r="AC107" s="4"/>
      <c r="AD107" s="4"/>
      <c r="AE107" s="4"/>
    </row>
    <row r="108" spans="2:31" x14ac:dyDescent="0.25">
      <c r="B108" s="99" t="s">
        <v>203</v>
      </c>
      <c r="C108" s="99" t="s">
        <v>447</v>
      </c>
      <c r="D108" s="126">
        <v>273524000</v>
      </c>
      <c r="E108" s="127">
        <v>0.81</v>
      </c>
      <c r="O108" s="4"/>
      <c r="P108" s="4"/>
      <c r="Q108" s="4"/>
      <c r="R108" s="4"/>
      <c r="S108" s="4"/>
      <c r="T108" s="4"/>
      <c r="U108" s="4"/>
      <c r="V108" s="4"/>
      <c r="W108" s="4"/>
      <c r="X108" s="4"/>
      <c r="Y108" s="4"/>
      <c r="Z108" s="4"/>
      <c r="AA108" s="4"/>
      <c r="AB108" s="4"/>
      <c r="AC108" s="4"/>
      <c r="AD108" s="4"/>
      <c r="AE108" s="4"/>
    </row>
    <row r="109" spans="2:31" x14ac:dyDescent="0.25">
      <c r="B109" s="99" t="s">
        <v>204</v>
      </c>
      <c r="C109" s="99" t="s">
        <v>452</v>
      </c>
      <c r="D109" s="126">
        <v>83993000</v>
      </c>
      <c r="E109" s="127">
        <v>0.81</v>
      </c>
      <c r="O109" s="4"/>
      <c r="P109" s="4"/>
      <c r="Q109" s="4"/>
      <c r="R109" s="4"/>
      <c r="S109" s="4"/>
      <c r="T109" s="4"/>
      <c r="U109" s="4"/>
      <c r="V109" s="4"/>
      <c r="W109" s="4"/>
      <c r="X109" s="4"/>
      <c r="Y109" s="4"/>
      <c r="Z109" s="4"/>
      <c r="AA109" s="4"/>
      <c r="AB109" s="4"/>
      <c r="AC109" s="4"/>
      <c r="AD109" s="4"/>
      <c r="AE109" s="4"/>
    </row>
    <row r="110" spans="2:31" x14ac:dyDescent="0.25">
      <c r="B110" s="99" t="s">
        <v>205</v>
      </c>
      <c r="C110" s="99" t="s">
        <v>453</v>
      </c>
      <c r="D110" s="126">
        <v>40222000</v>
      </c>
      <c r="E110" s="127">
        <v>0.81</v>
      </c>
      <c r="O110" s="4"/>
      <c r="P110" s="4"/>
      <c r="Q110" s="4"/>
      <c r="R110" s="4"/>
      <c r="S110" s="4"/>
      <c r="T110" s="4"/>
      <c r="U110" s="4"/>
      <c r="V110" s="4"/>
      <c r="W110" s="4"/>
      <c r="X110" s="4"/>
      <c r="Y110" s="4"/>
      <c r="Z110" s="4"/>
      <c r="AA110" s="4"/>
      <c r="AB110" s="4"/>
      <c r="AC110" s="4"/>
      <c r="AD110" s="4"/>
      <c r="AE110" s="4"/>
    </row>
    <row r="111" spans="2:31" x14ac:dyDescent="0.25">
      <c r="B111" s="99" t="s">
        <v>96</v>
      </c>
      <c r="C111" s="99" t="s">
        <v>451</v>
      </c>
      <c r="D111" s="126">
        <v>4933000</v>
      </c>
      <c r="E111" s="127">
        <v>0.81</v>
      </c>
      <c r="O111" s="4"/>
      <c r="P111" s="4"/>
      <c r="Q111" s="4"/>
      <c r="R111" s="4"/>
      <c r="S111" s="4"/>
      <c r="T111" s="4"/>
      <c r="U111" s="4"/>
      <c r="V111" s="4"/>
      <c r="W111" s="4"/>
      <c r="X111" s="4"/>
      <c r="Y111" s="4"/>
      <c r="Z111" s="4"/>
      <c r="AA111" s="4"/>
      <c r="AB111" s="4"/>
      <c r="AC111" s="4"/>
      <c r="AD111" s="4"/>
      <c r="AE111" s="4"/>
    </row>
    <row r="112" spans="2:31" x14ac:dyDescent="0.25">
      <c r="B112" s="99" t="s">
        <v>111</v>
      </c>
      <c r="C112" s="99" t="s">
        <v>448</v>
      </c>
      <c r="D112" s="126">
        <v>85000</v>
      </c>
      <c r="E112" s="127">
        <v>0.81</v>
      </c>
      <c r="O112" s="155"/>
      <c r="P112" s="155"/>
      <c r="Q112" s="155"/>
      <c r="R112" s="155"/>
      <c r="S112" s="155"/>
      <c r="T112" s="155"/>
      <c r="U112" s="155"/>
      <c r="V112" s="155"/>
      <c r="W112" s="155"/>
      <c r="X112" s="155"/>
      <c r="Y112" s="155"/>
      <c r="Z112" s="155"/>
      <c r="AA112" s="155"/>
      <c r="AB112" s="155"/>
      <c r="AC112" s="155"/>
      <c r="AD112" s="155"/>
      <c r="AE112" s="155"/>
    </row>
    <row r="113" spans="2:31" x14ac:dyDescent="0.25">
      <c r="B113" s="99" t="s">
        <v>206</v>
      </c>
      <c r="C113" s="99" t="s">
        <v>455</v>
      </c>
      <c r="D113" s="126">
        <v>9152000</v>
      </c>
      <c r="E113" s="127">
        <v>0.81</v>
      </c>
      <c r="O113" s="4"/>
      <c r="P113" s="4"/>
      <c r="Q113" s="4"/>
      <c r="R113" s="4"/>
      <c r="S113" s="4"/>
      <c r="T113" s="4"/>
      <c r="U113" s="4"/>
      <c r="V113" s="4"/>
      <c r="W113" s="4"/>
      <c r="X113" s="4"/>
      <c r="Y113" s="4"/>
      <c r="Z113" s="4"/>
      <c r="AA113" s="4"/>
      <c r="AB113" s="4"/>
      <c r="AC113" s="4"/>
      <c r="AD113" s="4"/>
      <c r="AE113" s="4"/>
    </row>
    <row r="114" spans="2:31" x14ac:dyDescent="0.25">
      <c r="B114" s="99" t="s">
        <v>78</v>
      </c>
      <c r="C114" s="99" t="s">
        <v>456</v>
      </c>
      <c r="D114" s="126">
        <v>60250000</v>
      </c>
      <c r="E114" s="127">
        <v>0.81</v>
      </c>
      <c r="O114" s="4"/>
      <c r="P114" s="4"/>
      <c r="Q114" s="4"/>
      <c r="R114" s="4"/>
      <c r="S114" s="4"/>
      <c r="T114" s="4"/>
      <c r="U114" s="4"/>
      <c r="V114" s="4"/>
      <c r="W114" s="4"/>
      <c r="X114" s="4"/>
      <c r="Y114" s="4"/>
      <c r="Z114" s="4"/>
      <c r="AA114" s="4"/>
      <c r="AB114" s="4"/>
      <c r="AC114" s="4"/>
      <c r="AD114" s="4"/>
      <c r="AE114" s="4"/>
    </row>
    <row r="115" spans="2:31" x14ac:dyDescent="0.25">
      <c r="B115" s="99" t="s">
        <v>207</v>
      </c>
      <c r="C115" s="99" t="s">
        <v>457</v>
      </c>
      <c r="D115" s="126">
        <v>2961000</v>
      </c>
      <c r="E115" s="127">
        <v>0.81</v>
      </c>
      <c r="O115" s="4"/>
      <c r="P115" s="4"/>
      <c r="Q115" s="4"/>
      <c r="R115" s="4"/>
      <c r="S115" s="4"/>
      <c r="T115" s="4"/>
      <c r="U115" s="4"/>
      <c r="V115" s="4"/>
      <c r="W115" s="4"/>
      <c r="X115" s="4"/>
      <c r="Y115" s="4"/>
      <c r="Z115" s="4"/>
      <c r="AA115" s="4"/>
      <c r="AB115" s="4"/>
      <c r="AC115" s="4"/>
      <c r="AD115" s="4"/>
      <c r="AE115" s="4"/>
    </row>
    <row r="116" spans="2:31" x14ac:dyDescent="0.25">
      <c r="B116" s="99" t="s">
        <v>208</v>
      </c>
      <c r="C116" s="99" t="s">
        <v>459</v>
      </c>
      <c r="D116" s="126">
        <v>125661000</v>
      </c>
      <c r="E116" s="127">
        <v>0.81</v>
      </c>
      <c r="O116" s="4"/>
      <c r="P116" s="4"/>
      <c r="Q116" s="4"/>
      <c r="R116" s="4"/>
      <c r="S116" s="4"/>
      <c r="T116" s="4"/>
      <c r="U116" s="4"/>
      <c r="V116" s="4"/>
      <c r="W116" s="4"/>
      <c r="X116" s="4"/>
      <c r="Y116" s="4"/>
      <c r="Z116" s="4"/>
      <c r="AA116" s="4"/>
      <c r="AB116" s="4"/>
      <c r="AC116" s="4"/>
      <c r="AD116" s="4"/>
      <c r="AE116" s="4"/>
    </row>
    <row r="117" spans="2:31" x14ac:dyDescent="0.25">
      <c r="B117" s="99" t="s">
        <v>209</v>
      </c>
      <c r="C117" s="99" t="s">
        <v>458</v>
      </c>
      <c r="D117" s="126">
        <v>10203000</v>
      </c>
      <c r="E117" s="127">
        <v>0.81</v>
      </c>
      <c r="O117" s="4"/>
      <c r="P117" s="4"/>
      <c r="Q117" s="4"/>
      <c r="R117" s="4"/>
      <c r="S117" s="4"/>
      <c r="T117" s="4"/>
      <c r="U117" s="4"/>
      <c r="V117" s="4"/>
      <c r="W117" s="4"/>
      <c r="X117" s="4"/>
      <c r="Y117" s="4"/>
      <c r="Z117" s="4"/>
      <c r="AA117" s="4"/>
      <c r="AB117" s="4"/>
      <c r="AC117" s="4"/>
      <c r="AD117" s="4"/>
      <c r="AE117" s="4"/>
    </row>
    <row r="118" spans="2:31" x14ac:dyDescent="0.25">
      <c r="B118" s="99" t="s">
        <v>210</v>
      </c>
      <c r="C118" s="99" t="s">
        <v>460</v>
      </c>
      <c r="D118" s="126">
        <v>18654000</v>
      </c>
      <c r="E118" s="127">
        <v>0.81</v>
      </c>
      <c r="O118" s="4"/>
      <c r="P118" s="4"/>
      <c r="Q118" s="4"/>
      <c r="R118" s="4"/>
      <c r="S118" s="4"/>
      <c r="T118" s="4"/>
      <c r="U118" s="4"/>
      <c r="V118" s="4"/>
      <c r="W118" s="4"/>
      <c r="X118" s="4"/>
      <c r="Y118" s="4"/>
      <c r="Z118" s="4"/>
      <c r="AA118" s="4"/>
      <c r="AB118" s="4"/>
      <c r="AC118" s="4"/>
      <c r="AD118" s="4"/>
      <c r="AE118" s="4"/>
    </row>
    <row r="119" spans="2:31" x14ac:dyDescent="0.25">
      <c r="B119" s="99" t="s">
        <v>211</v>
      </c>
      <c r="C119" s="99" t="s">
        <v>461</v>
      </c>
      <c r="D119" s="126">
        <v>53771000</v>
      </c>
      <c r="E119" s="127">
        <v>0.81</v>
      </c>
      <c r="O119" s="4"/>
      <c r="P119" s="4"/>
      <c r="Q119" s="4"/>
      <c r="R119" s="4"/>
      <c r="S119" s="4"/>
      <c r="T119" s="4"/>
      <c r="U119" s="4"/>
      <c r="V119" s="4"/>
      <c r="W119" s="4"/>
      <c r="X119" s="4"/>
      <c r="Y119" s="4"/>
      <c r="Z119" s="4"/>
      <c r="AA119" s="4"/>
      <c r="AB119" s="4"/>
      <c r="AC119" s="4"/>
      <c r="AD119" s="4"/>
      <c r="AE119" s="4"/>
    </row>
    <row r="120" spans="2:31" x14ac:dyDescent="0.25">
      <c r="B120" s="99" t="s">
        <v>212</v>
      </c>
      <c r="C120" s="99" t="s">
        <v>464</v>
      </c>
      <c r="D120" s="126">
        <v>119000</v>
      </c>
      <c r="E120" s="127">
        <v>0.81</v>
      </c>
      <c r="O120" s="4"/>
      <c r="P120" s="4"/>
      <c r="Q120" s="4"/>
      <c r="R120" s="4"/>
      <c r="S120" s="4"/>
      <c r="T120" s="4"/>
      <c r="U120" s="4"/>
      <c r="V120" s="4"/>
      <c r="W120" s="4"/>
      <c r="X120" s="4"/>
      <c r="Y120" s="4"/>
      <c r="Z120" s="4"/>
      <c r="AA120" s="4"/>
      <c r="AB120" s="4"/>
      <c r="AC120" s="4"/>
      <c r="AD120" s="4"/>
      <c r="AE120" s="4"/>
    </row>
    <row r="121" spans="2:31" x14ac:dyDescent="0.25">
      <c r="B121" s="99" t="s">
        <v>213</v>
      </c>
      <c r="C121" s="99" t="s">
        <v>533</v>
      </c>
      <c r="D121" s="126">
        <v>25779000</v>
      </c>
      <c r="E121" s="127">
        <v>0.81</v>
      </c>
      <c r="O121" s="4"/>
      <c r="P121" s="4"/>
      <c r="Q121" s="4"/>
      <c r="R121" s="4"/>
      <c r="S121" s="4"/>
      <c r="T121" s="4"/>
      <c r="U121" s="4"/>
      <c r="V121" s="4"/>
      <c r="W121" s="4"/>
      <c r="X121" s="4"/>
      <c r="Y121" s="4"/>
      <c r="Z121" s="4"/>
      <c r="AA121" s="4"/>
      <c r="AB121" s="4"/>
      <c r="AC121" s="4"/>
      <c r="AD121" s="4"/>
      <c r="AE121" s="4"/>
    </row>
    <row r="122" spans="2:31" x14ac:dyDescent="0.25">
      <c r="B122" s="99" t="s">
        <v>214</v>
      </c>
      <c r="C122" s="99" t="s">
        <v>466</v>
      </c>
      <c r="D122" s="126">
        <v>51922000</v>
      </c>
      <c r="E122" s="127">
        <v>0.81</v>
      </c>
      <c r="O122" s="4"/>
      <c r="P122" s="4"/>
      <c r="Q122" s="4"/>
      <c r="R122" s="4"/>
      <c r="S122" s="4"/>
      <c r="T122" s="4"/>
      <c r="U122" s="4"/>
      <c r="V122" s="4"/>
      <c r="W122" s="4"/>
      <c r="X122" s="4"/>
      <c r="Y122" s="4"/>
      <c r="Z122" s="4"/>
      <c r="AA122" s="4"/>
      <c r="AB122" s="4"/>
      <c r="AC122" s="4"/>
      <c r="AD122" s="4"/>
      <c r="AE122" s="4"/>
    </row>
    <row r="123" spans="2:31" x14ac:dyDescent="0.25">
      <c r="B123" s="99" t="s">
        <v>215</v>
      </c>
      <c r="C123" s="99" t="s">
        <v>601</v>
      </c>
      <c r="D123" s="126">
        <v>1870000</v>
      </c>
      <c r="E123" s="127">
        <v>0.81</v>
      </c>
      <c r="O123" s="155"/>
      <c r="P123" s="155"/>
      <c r="Q123" s="155"/>
      <c r="R123" s="155"/>
      <c r="S123" s="155"/>
      <c r="T123" s="155"/>
      <c r="U123" s="155"/>
      <c r="V123" s="155"/>
      <c r="W123" s="155"/>
      <c r="X123" s="155"/>
      <c r="Y123" s="155"/>
      <c r="Z123" s="155"/>
      <c r="AA123" s="155"/>
      <c r="AB123" s="155"/>
      <c r="AC123" s="155"/>
      <c r="AD123" s="155"/>
      <c r="AE123" s="155"/>
    </row>
    <row r="124" spans="2:31" x14ac:dyDescent="0.25">
      <c r="B124" s="99" t="s">
        <v>216</v>
      </c>
      <c r="C124" s="99" t="s">
        <v>467</v>
      </c>
      <c r="D124" s="126">
        <v>4271000</v>
      </c>
      <c r="E124" s="127">
        <v>0.81</v>
      </c>
      <c r="O124" s="4"/>
      <c r="P124" s="4"/>
      <c r="Q124" s="4"/>
      <c r="R124" s="4"/>
      <c r="S124" s="4"/>
      <c r="T124" s="4"/>
      <c r="U124" s="4"/>
      <c r="V124" s="4"/>
      <c r="W124" s="4"/>
      <c r="X124" s="4"/>
      <c r="Y124" s="4"/>
      <c r="Z124" s="4"/>
      <c r="AA124" s="4"/>
      <c r="AB124" s="4"/>
      <c r="AC124" s="4"/>
      <c r="AD124" s="4"/>
      <c r="AE124" s="4"/>
    </row>
    <row r="125" spans="2:31" x14ac:dyDescent="0.25">
      <c r="B125" s="99" t="s">
        <v>217</v>
      </c>
      <c r="C125" s="99" t="s">
        <v>462</v>
      </c>
      <c r="D125" s="126">
        <v>6489000</v>
      </c>
      <c r="E125" s="127">
        <v>0.81</v>
      </c>
      <c r="O125" s="4"/>
      <c r="P125" s="4"/>
      <c r="Q125" s="4"/>
      <c r="R125" s="4"/>
      <c r="S125" s="4"/>
      <c r="T125" s="4"/>
      <c r="U125" s="4"/>
      <c r="V125" s="4"/>
      <c r="W125" s="4"/>
      <c r="X125" s="4"/>
      <c r="Y125" s="4"/>
      <c r="Z125" s="4"/>
      <c r="AA125" s="4"/>
      <c r="AB125" s="4"/>
      <c r="AC125" s="4"/>
      <c r="AD125" s="4"/>
      <c r="AE125" s="4"/>
    </row>
    <row r="126" spans="2:31" x14ac:dyDescent="0.25">
      <c r="B126" s="99" t="s">
        <v>218</v>
      </c>
      <c r="C126" s="99" t="s">
        <v>469</v>
      </c>
      <c r="D126" s="126">
        <v>7276000</v>
      </c>
      <c r="E126" s="127">
        <v>0.81</v>
      </c>
      <c r="O126" s="4"/>
      <c r="P126" s="4"/>
      <c r="Q126" s="4"/>
      <c r="R126" s="4"/>
      <c r="S126" s="4"/>
      <c r="T126" s="4"/>
      <c r="U126" s="4"/>
      <c r="V126" s="4"/>
      <c r="W126" s="4"/>
      <c r="X126" s="4"/>
      <c r="Y126" s="4"/>
      <c r="Z126" s="4"/>
      <c r="AA126" s="4"/>
      <c r="AB126" s="4"/>
      <c r="AC126" s="4"/>
      <c r="AD126" s="4"/>
      <c r="AE126" s="4"/>
    </row>
    <row r="127" spans="2:31" x14ac:dyDescent="0.25">
      <c r="B127" s="99" t="s">
        <v>337</v>
      </c>
      <c r="C127" s="99" t="s">
        <v>482</v>
      </c>
      <c r="D127" s="126">
        <v>2307681000</v>
      </c>
      <c r="E127" s="127">
        <v>0.81</v>
      </c>
      <c r="O127" s="4"/>
      <c r="P127" s="4"/>
      <c r="Q127" s="4"/>
      <c r="R127" s="4"/>
      <c r="S127" s="4"/>
      <c r="T127" s="4"/>
      <c r="U127" s="4"/>
      <c r="V127" s="4"/>
      <c r="W127" s="4"/>
      <c r="X127" s="4"/>
      <c r="Y127" s="4"/>
      <c r="Z127" s="4"/>
      <c r="AA127" s="4"/>
      <c r="AB127" s="4"/>
      <c r="AC127" s="4"/>
      <c r="AD127" s="4"/>
      <c r="AE127" s="4"/>
    </row>
    <row r="128" spans="2:31" x14ac:dyDescent="0.25">
      <c r="B128" s="99" t="s">
        <v>316</v>
      </c>
      <c r="C128" s="99" t="s">
        <v>474</v>
      </c>
      <c r="D128" s="126">
        <v>653182000</v>
      </c>
      <c r="E128" s="127">
        <v>0.81</v>
      </c>
      <c r="O128" s="4"/>
      <c r="P128" s="4"/>
      <c r="Q128" s="4"/>
      <c r="R128" s="4"/>
      <c r="S128" s="4"/>
      <c r="T128" s="4"/>
      <c r="U128" s="4"/>
      <c r="V128" s="4"/>
      <c r="W128" s="4"/>
      <c r="X128" s="4"/>
      <c r="Y128" s="4"/>
      <c r="Z128" s="4"/>
      <c r="AA128" s="4"/>
      <c r="AB128" s="4"/>
      <c r="AC128" s="4"/>
      <c r="AD128" s="4"/>
      <c r="AE128" s="4"/>
    </row>
    <row r="129" spans="2:31" x14ac:dyDescent="0.25">
      <c r="B129" s="99" t="s">
        <v>317</v>
      </c>
      <c r="C129" s="99" t="s">
        <v>468</v>
      </c>
      <c r="D129" s="126">
        <v>620352000</v>
      </c>
      <c r="E129" s="127">
        <v>0.81</v>
      </c>
      <c r="O129" s="4"/>
      <c r="P129" s="4"/>
      <c r="Q129" s="4"/>
      <c r="R129" s="4"/>
      <c r="S129" s="4"/>
      <c r="T129" s="4"/>
      <c r="U129" s="4"/>
      <c r="V129" s="4"/>
      <c r="W129" s="4"/>
      <c r="X129" s="4"/>
      <c r="Y129" s="4"/>
      <c r="Z129" s="4"/>
      <c r="AA129" s="4"/>
      <c r="AB129" s="4"/>
      <c r="AC129" s="4"/>
      <c r="AD129" s="4"/>
      <c r="AE129" s="4"/>
    </row>
    <row r="130" spans="2:31" x14ac:dyDescent="0.25">
      <c r="B130" s="99" t="s">
        <v>342</v>
      </c>
      <c r="C130" s="99" t="s">
        <v>576</v>
      </c>
      <c r="D130" s="126">
        <v>637480000</v>
      </c>
      <c r="E130" s="127">
        <v>0.81</v>
      </c>
      <c r="O130" s="4"/>
      <c r="P130" s="4"/>
      <c r="Q130" s="4"/>
      <c r="R130" s="4"/>
      <c r="S130" s="4"/>
      <c r="T130" s="4"/>
      <c r="U130" s="4"/>
      <c r="V130" s="4"/>
      <c r="W130" s="4"/>
      <c r="X130" s="4"/>
      <c r="Y130" s="4"/>
      <c r="Z130" s="4"/>
      <c r="AA130" s="4"/>
      <c r="AB130" s="4"/>
      <c r="AC130" s="4"/>
      <c r="AD130" s="4"/>
      <c r="AE130" s="4"/>
    </row>
    <row r="131" spans="2:31" x14ac:dyDescent="0.25">
      <c r="B131" s="99" t="s">
        <v>104</v>
      </c>
      <c r="C131" s="99" t="s">
        <v>485</v>
      </c>
      <c r="D131" s="126">
        <v>1905000</v>
      </c>
      <c r="E131" s="127">
        <v>0.81</v>
      </c>
      <c r="O131" s="4"/>
      <c r="P131" s="4"/>
      <c r="Q131" s="4"/>
      <c r="R131" s="4"/>
      <c r="S131" s="4"/>
      <c r="T131" s="4"/>
      <c r="U131" s="4"/>
      <c r="V131" s="4"/>
      <c r="W131" s="4"/>
      <c r="X131" s="4"/>
      <c r="Y131" s="4"/>
      <c r="Z131" s="4"/>
      <c r="AA131" s="4"/>
      <c r="AB131" s="4"/>
      <c r="AC131" s="4"/>
      <c r="AD131" s="4"/>
      <c r="AE131" s="4"/>
    </row>
    <row r="132" spans="2:31" x14ac:dyDescent="0.25">
      <c r="B132" s="99" t="s">
        <v>318</v>
      </c>
      <c r="C132" s="99" t="s">
        <v>475</v>
      </c>
      <c r="D132" s="126">
        <v>1057439000</v>
      </c>
      <c r="E132" s="127">
        <v>0.81</v>
      </c>
      <c r="O132" s="4"/>
      <c r="P132" s="4"/>
      <c r="Q132" s="4"/>
      <c r="R132" s="4"/>
      <c r="S132" s="4"/>
      <c r="T132" s="4"/>
      <c r="U132" s="4"/>
      <c r="V132" s="4"/>
      <c r="W132" s="4"/>
      <c r="X132" s="4"/>
      <c r="Y132" s="4"/>
      <c r="Z132" s="4"/>
      <c r="AA132" s="4"/>
      <c r="AB132" s="4"/>
      <c r="AC132" s="4"/>
      <c r="AD132" s="4"/>
      <c r="AE132" s="4"/>
    </row>
    <row r="133" spans="2:31" x14ac:dyDescent="0.25">
      <c r="B133" s="99" t="s">
        <v>219</v>
      </c>
      <c r="C133" s="99" t="s">
        <v>470</v>
      </c>
      <c r="D133" s="126">
        <v>6825000</v>
      </c>
      <c r="E133" s="127">
        <v>0.81</v>
      </c>
      <c r="O133" s="4"/>
      <c r="P133" s="4"/>
      <c r="Q133" s="4"/>
      <c r="R133" s="4"/>
      <c r="S133" s="4"/>
      <c r="T133" s="4"/>
      <c r="U133" s="4"/>
      <c r="V133" s="4"/>
      <c r="W133" s="4"/>
      <c r="X133" s="4"/>
      <c r="Y133" s="4"/>
      <c r="Z133" s="4"/>
      <c r="AA133" s="4"/>
      <c r="AB133" s="4"/>
      <c r="AC133" s="4"/>
      <c r="AD133" s="4"/>
      <c r="AE133" s="4"/>
    </row>
    <row r="134" spans="2:31" x14ac:dyDescent="0.25">
      <c r="B134" s="99" t="s">
        <v>220</v>
      </c>
      <c r="C134" s="99" t="s">
        <v>481</v>
      </c>
      <c r="D134" s="126">
        <v>2142000</v>
      </c>
      <c r="E134" s="127">
        <v>0.81</v>
      </c>
      <c r="O134" s="4"/>
      <c r="P134" s="4"/>
      <c r="Q134" s="4"/>
      <c r="R134" s="4"/>
      <c r="S134" s="4"/>
      <c r="T134" s="4"/>
      <c r="U134" s="4"/>
      <c r="V134" s="4"/>
      <c r="W134" s="4"/>
      <c r="X134" s="4"/>
      <c r="Y134" s="4"/>
      <c r="Z134" s="4"/>
      <c r="AA134" s="4"/>
      <c r="AB134" s="4"/>
      <c r="AC134" s="4"/>
      <c r="AD134" s="4"/>
      <c r="AE134" s="4"/>
    </row>
    <row r="135" spans="2:31" x14ac:dyDescent="0.25">
      <c r="B135" s="99" t="s">
        <v>221</v>
      </c>
      <c r="C135" s="99" t="s">
        <v>471</v>
      </c>
      <c r="D135" s="126">
        <v>5058000</v>
      </c>
      <c r="E135" s="127">
        <v>0.81</v>
      </c>
      <c r="O135" s="4"/>
      <c r="P135" s="4"/>
      <c r="Q135" s="4"/>
      <c r="R135" s="4"/>
      <c r="S135" s="4"/>
      <c r="T135" s="4"/>
      <c r="U135" s="4"/>
      <c r="V135" s="4"/>
      <c r="W135" s="4"/>
      <c r="X135" s="4"/>
      <c r="Y135" s="4"/>
      <c r="Z135" s="4"/>
      <c r="AA135" s="4"/>
      <c r="AB135" s="4"/>
      <c r="AC135" s="4"/>
      <c r="AD135" s="4"/>
      <c r="AE135" s="4"/>
    </row>
    <row r="136" spans="2:31" x14ac:dyDescent="0.25">
      <c r="B136" s="99" t="s">
        <v>222</v>
      </c>
      <c r="C136" s="99" t="s">
        <v>472</v>
      </c>
      <c r="D136" s="126">
        <v>6871000</v>
      </c>
      <c r="E136" s="127">
        <v>0.81</v>
      </c>
      <c r="O136" s="4"/>
      <c r="P136" s="4"/>
      <c r="Q136" s="4"/>
      <c r="R136" s="4"/>
      <c r="S136" s="4"/>
      <c r="T136" s="4"/>
      <c r="U136" s="4"/>
      <c r="V136" s="4"/>
      <c r="W136" s="4"/>
      <c r="X136" s="4"/>
      <c r="Y136" s="4"/>
      <c r="Z136" s="4"/>
      <c r="AA136" s="4"/>
      <c r="AB136" s="4"/>
      <c r="AC136" s="4"/>
      <c r="AD136" s="4"/>
      <c r="AE136" s="4"/>
    </row>
    <row r="137" spans="2:31" x14ac:dyDescent="0.25">
      <c r="B137" s="99" t="s">
        <v>114</v>
      </c>
      <c r="C137" s="99" t="s">
        <v>477</v>
      </c>
      <c r="D137" s="126">
        <v>38000</v>
      </c>
      <c r="E137" s="127">
        <v>0.81</v>
      </c>
      <c r="O137" s="155"/>
      <c r="P137" s="155"/>
      <c r="Q137" s="155"/>
      <c r="R137" s="155"/>
      <c r="S137" s="155"/>
      <c r="T137" s="155"/>
      <c r="U137" s="155"/>
      <c r="V137" s="155"/>
      <c r="W137" s="155"/>
      <c r="X137" s="155"/>
      <c r="Y137" s="155"/>
      <c r="Z137" s="155"/>
      <c r="AA137" s="155"/>
      <c r="AB137" s="155"/>
      <c r="AC137" s="155"/>
      <c r="AD137" s="155"/>
      <c r="AE137" s="155"/>
    </row>
    <row r="138" spans="2:31" x14ac:dyDescent="0.25">
      <c r="B138" s="99" t="s">
        <v>101</v>
      </c>
      <c r="C138" s="99" t="s">
        <v>483</v>
      </c>
      <c r="D138" s="126">
        <v>2767000</v>
      </c>
      <c r="E138" s="127">
        <v>0.81</v>
      </c>
      <c r="O138" s="4"/>
      <c r="P138" s="4"/>
      <c r="Q138" s="4"/>
      <c r="R138" s="4"/>
      <c r="S138" s="4"/>
      <c r="T138" s="4"/>
      <c r="U138" s="4"/>
      <c r="V138" s="4"/>
      <c r="W138" s="4"/>
      <c r="X138" s="4"/>
      <c r="Y138" s="4"/>
      <c r="Z138" s="4"/>
      <c r="AA138" s="4"/>
      <c r="AB138" s="4"/>
      <c r="AC138" s="4"/>
      <c r="AD138" s="4"/>
      <c r="AE138" s="4"/>
    </row>
    <row r="139" spans="2:31" x14ac:dyDescent="0.25">
      <c r="B139" s="99" t="s">
        <v>330</v>
      </c>
      <c r="C139" s="99" t="s">
        <v>480</v>
      </c>
      <c r="D139" s="126">
        <v>6534303000</v>
      </c>
      <c r="E139" s="127">
        <v>0.81</v>
      </c>
      <c r="O139" s="4"/>
      <c r="P139" s="4"/>
      <c r="Q139" s="4"/>
      <c r="R139" s="4"/>
      <c r="S139" s="4"/>
      <c r="T139" s="4"/>
      <c r="U139" s="4"/>
      <c r="V139" s="4"/>
      <c r="W139" s="4"/>
      <c r="X139" s="4"/>
      <c r="Y139" s="4"/>
      <c r="Z139" s="4"/>
      <c r="AA139" s="4"/>
      <c r="AB139" s="4"/>
      <c r="AC139" s="4"/>
      <c r="AD139" s="4"/>
      <c r="AE139" s="4"/>
    </row>
    <row r="140" spans="2:31" x14ac:dyDescent="0.25">
      <c r="B140" s="99" t="s">
        <v>331</v>
      </c>
      <c r="C140" s="99" t="s">
        <v>476</v>
      </c>
      <c r="D140" s="126">
        <v>743236000</v>
      </c>
      <c r="E140" s="127">
        <v>0.81</v>
      </c>
      <c r="O140" s="4"/>
      <c r="P140" s="4"/>
      <c r="Q140" s="4"/>
      <c r="R140" s="4"/>
      <c r="S140" s="4"/>
      <c r="T140" s="4"/>
      <c r="U140" s="4"/>
      <c r="V140" s="4"/>
      <c r="W140" s="4"/>
      <c r="X140" s="4"/>
      <c r="Y140" s="4"/>
      <c r="Z140" s="4"/>
      <c r="AA140" s="4"/>
      <c r="AB140" s="4"/>
      <c r="AC140" s="4"/>
      <c r="AD140" s="4"/>
      <c r="AE140" s="4"/>
    </row>
    <row r="141" spans="2:31" x14ac:dyDescent="0.25">
      <c r="B141" s="99" t="s">
        <v>332</v>
      </c>
      <c r="C141" s="99" t="s">
        <v>479</v>
      </c>
      <c r="D141" s="126">
        <v>3105181000</v>
      </c>
      <c r="E141" s="127">
        <v>0.81</v>
      </c>
      <c r="O141" s="4"/>
      <c r="P141" s="4"/>
      <c r="Q141" s="4"/>
      <c r="R141" s="4"/>
      <c r="S141" s="4"/>
      <c r="T141" s="4"/>
      <c r="U141" s="4"/>
      <c r="V141" s="4"/>
      <c r="W141" s="4"/>
      <c r="X141" s="4"/>
      <c r="Y141" s="4"/>
      <c r="Z141" s="4"/>
      <c r="AA141" s="4"/>
      <c r="AB141" s="4"/>
      <c r="AC141" s="4"/>
      <c r="AD141" s="4"/>
      <c r="AE141" s="4"/>
    </row>
    <row r="142" spans="2:31" x14ac:dyDescent="0.25">
      <c r="B142" s="99" t="s">
        <v>107</v>
      </c>
      <c r="C142" s="99" t="s">
        <v>484</v>
      </c>
      <c r="D142" s="126">
        <v>622000</v>
      </c>
      <c r="E142" s="127">
        <v>0.81</v>
      </c>
      <c r="O142" s="4"/>
      <c r="P142" s="4"/>
      <c r="Q142" s="4"/>
      <c r="R142" s="4"/>
      <c r="S142" s="4"/>
      <c r="T142" s="4"/>
      <c r="U142" s="4"/>
      <c r="V142" s="4"/>
      <c r="W142" s="4"/>
      <c r="X142" s="4"/>
      <c r="Y142" s="4"/>
      <c r="Z142" s="4"/>
      <c r="AA142" s="4"/>
      <c r="AB142" s="4"/>
      <c r="AC142" s="4"/>
      <c r="AD142" s="4"/>
      <c r="AE142" s="4"/>
    </row>
    <row r="143" spans="2:31" x14ac:dyDescent="0.25">
      <c r="B143" s="99" t="s">
        <v>223</v>
      </c>
      <c r="C143" s="99" t="s">
        <v>486</v>
      </c>
      <c r="D143" s="126">
        <v>649000</v>
      </c>
      <c r="E143" s="127">
        <v>0.81</v>
      </c>
      <c r="O143" s="4"/>
      <c r="P143" s="4"/>
      <c r="Q143" s="4"/>
      <c r="R143" s="4"/>
      <c r="S143" s="4"/>
      <c r="T143" s="4"/>
      <c r="U143" s="4"/>
      <c r="V143" s="4"/>
      <c r="W143" s="4"/>
      <c r="X143" s="4"/>
      <c r="Y143" s="4"/>
      <c r="Z143" s="4"/>
      <c r="AA143" s="4"/>
      <c r="AB143" s="4"/>
      <c r="AC143" s="4"/>
      <c r="AD143" s="4"/>
      <c r="AE143" s="4"/>
    </row>
    <row r="144" spans="2:31" x14ac:dyDescent="0.25">
      <c r="B144" s="99" t="s">
        <v>224</v>
      </c>
      <c r="C144" s="99" t="s">
        <v>491</v>
      </c>
      <c r="D144" s="126">
        <v>27691000</v>
      </c>
      <c r="E144" s="127">
        <v>0.81</v>
      </c>
      <c r="O144" s="4"/>
      <c r="P144" s="4"/>
      <c r="Q144" s="4"/>
      <c r="R144" s="4"/>
      <c r="S144" s="4"/>
      <c r="T144" s="4"/>
      <c r="U144" s="4"/>
      <c r="V144" s="4"/>
      <c r="W144" s="4"/>
      <c r="X144" s="4"/>
      <c r="Y144" s="4"/>
      <c r="Z144" s="4"/>
      <c r="AA144" s="4"/>
      <c r="AB144" s="4"/>
      <c r="AC144" s="4"/>
      <c r="AD144" s="4"/>
      <c r="AE144" s="4"/>
    </row>
    <row r="145" spans="2:31" x14ac:dyDescent="0.25">
      <c r="B145" s="99" t="s">
        <v>225</v>
      </c>
      <c r="C145" s="99" t="s">
        <v>508</v>
      </c>
      <c r="D145" s="126">
        <v>19130000</v>
      </c>
      <c r="E145" s="127">
        <v>0.81</v>
      </c>
      <c r="O145" s="4"/>
      <c r="P145" s="4"/>
      <c r="Q145" s="4"/>
      <c r="R145" s="4"/>
      <c r="S145" s="4"/>
      <c r="T145" s="4"/>
      <c r="U145" s="4"/>
      <c r="V145" s="4"/>
      <c r="W145" s="4"/>
      <c r="X145" s="4"/>
      <c r="Y145" s="4"/>
      <c r="Z145" s="4"/>
      <c r="AA145" s="4"/>
      <c r="AB145" s="4"/>
      <c r="AC145" s="4"/>
      <c r="AD145" s="4"/>
      <c r="AE145" s="4"/>
    </row>
    <row r="146" spans="2:31" x14ac:dyDescent="0.25">
      <c r="B146" s="99" t="s">
        <v>226</v>
      </c>
      <c r="C146" s="99" t="s">
        <v>509</v>
      </c>
      <c r="D146" s="126">
        <v>32366000</v>
      </c>
      <c r="E146" s="127">
        <v>0.81</v>
      </c>
      <c r="O146" s="4"/>
      <c r="P146" s="4"/>
      <c r="Q146" s="4"/>
      <c r="R146" s="4"/>
      <c r="S146" s="4"/>
      <c r="T146" s="4"/>
      <c r="U146" s="4"/>
      <c r="V146" s="4"/>
      <c r="W146" s="4"/>
      <c r="X146" s="4"/>
      <c r="Y146" s="4"/>
      <c r="Z146" s="4"/>
      <c r="AA146" s="4"/>
      <c r="AB146" s="4"/>
      <c r="AC146" s="4"/>
      <c r="AD146" s="4"/>
      <c r="AE146" s="4"/>
    </row>
    <row r="147" spans="2:31" x14ac:dyDescent="0.25">
      <c r="B147" s="99" t="s">
        <v>227</v>
      </c>
      <c r="C147" s="99" t="s">
        <v>492</v>
      </c>
      <c r="D147" s="126">
        <v>541000</v>
      </c>
      <c r="E147" s="127">
        <v>0.81</v>
      </c>
      <c r="O147" s="4"/>
      <c r="P147" s="4"/>
      <c r="Q147" s="4"/>
      <c r="R147" s="4"/>
      <c r="S147" s="4"/>
      <c r="T147" s="4"/>
      <c r="U147" s="4"/>
      <c r="V147" s="4"/>
      <c r="W147" s="4"/>
      <c r="X147" s="4"/>
      <c r="Y147" s="4"/>
      <c r="Z147" s="4"/>
      <c r="AA147" s="4"/>
      <c r="AB147" s="4"/>
      <c r="AC147" s="4"/>
      <c r="AD147" s="4"/>
      <c r="AE147" s="4"/>
    </row>
    <row r="148" spans="2:31" x14ac:dyDescent="0.25">
      <c r="B148" s="99" t="s">
        <v>228</v>
      </c>
      <c r="C148" s="99" t="s">
        <v>498</v>
      </c>
      <c r="D148" s="126">
        <v>20251000</v>
      </c>
      <c r="E148" s="127">
        <v>0.81</v>
      </c>
      <c r="O148" s="4"/>
      <c r="P148" s="4"/>
      <c r="Q148" s="4"/>
      <c r="R148" s="4"/>
      <c r="S148" s="4"/>
      <c r="T148" s="4"/>
      <c r="U148" s="4"/>
      <c r="V148" s="4"/>
      <c r="W148" s="4"/>
      <c r="X148" s="4"/>
      <c r="Y148" s="4"/>
      <c r="Z148" s="4"/>
      <c r="AA148" s="4"/>
      <c r="AB148" s="4"/>
      <c r="AC148" s="4"/>
      <c r="AD148" s="4"/>
      <c r="AE148" s="4"/>
    </row>
    <row r="149" spans="2:31" x14ac:dyDescent="0.25">
      <c r="B149" s="99" t="s">
        <v>108</v>
      </c>
      <c r="C149" s="99" t="s">
        <v>499</v>
      </c>
      <c r="D149" s="126">
        <v>486000</v>
      </c>
      <c r="E149" s="127">
        <v>0.81</v>
      </c>
      <c r="O149" s="4"/>
      <c r="P149" s="4"/>
      <c r="Q149" s="4"/>
      <c r="R149" s="4"/>
      <c r="S149" s="4"/>
      <c r="T149" s="4"/>
      <c r="U149" s="4"/>
      <c r="V149" s="4"/>
      <c r="W149" s="4"/>
      <c r="X149" s="4"/>
      <c r="Y149" s="4"/>
      <c r="Z149" s="4"/>
      <c r="AA149" s="4"/>
      <c r="AB149" s="4"/>
      <c r="AC149" s="4"/>
      <c r="AD149" s="4"/>
      <c r="AE149" s="4"/>
    </row>
    <row r="150" spans="2:31" x14ac:dyDescent="0.25">
      <c r="B150" s="99" t="s">
        <v>229</v>
      </c>
      <c r="C150" s="99" t="s">
        <v>495</v>
      </c>
      <c r="D150" s="126">
        <v>59000</v>
      </c>
      <c r="E150" s="127">
        <v>0.81</v>
      </c>
      <c r="O150" s="155"/>
      <c r="P150" s="155"/>
      <c r="Q150" s="155"/>
      <c r="R150" s="155"/>
      <c r="S150" s="155"/>
      <c r="T150" s="155"/>
      <c r="U150" s="155"/>
      <c r="V150" s="155"/>
      <c r="W150" s="155"/>
      <c r="X150" s="155"/>
      <c r="Y150" s="155"/>
      <c r="Z150" s="155"/>
      <c r="AA150" s="155"/>
      <c r="AB150" s="155"/>
      <c r="AC150" s="155"/>
      <c r="AD150" s="155"/>
      <c r="AE150" s="155"/>
    </row>
    <row r="151" spans="2:31" x14ac:dyDescent="0.25">
      <c r="B151" s="99" t="s">
        <v>230</v>
      </c>
      <c r="C151" s="99" t="s">
        <v>506</v>
      </c>
      <c r="D151" s="126">
        <v>4650000</v>
      </c>
      <c r="E151" s="127">
        <v>0.81</v>
      </c>
      <c r="O151" s="4"/>
      <c r="P151" s="4"/>
      <c r="Q151" s="4"/>
      <c r="R151" s="4"/>
      <c r="S151" s="4"/>
      <c r="T151" s="4"/>
      <c r="U151" s="4"/>
      <c r="V151" s="4"/>
      <c r="W151" s="4"/>
      <c r="X151" s="4"/>
      <c r="Y151" s="4"/>
      <c r="Z151" s="4"/>
      <c r="AA151" s="4"/>
      <c r="AB151" s="4"/>
      <c r="AC151" s="4"/>
      <c r="AD151" s="4"/>
      <c r="AE151" s="4"/>
    </row>
    <row r="152" spans="2:31" x14ac:dyDescent="0.25">
      <c r="B152" s="99" t="s">
        <v>231</v>
      </c>
      <c r="C152" s="99" t="s">
        <v>507</v>
      </c>
      <c r="D152" s="126">
        <v>1270000</v>
      </c>
      <c r="E152" s="127">
        <v>0.81</v>
      </c>
      <c r="O152" s="4"/>
      <c r="P152" s="4"/>
      <c r="Q152" s="4"/>
      <c r="R152" s="4"/>
      <c r="S152" s="4"/>
      <c r="T152" s="4"/>
      <c r="U152" s="4"/>
      <c r="V152" s="4"/>
      <c r="W152" s="4"/>
      <c r="X152" s="4"/>
      <c r="Y152" s="4"/>
      <c r="Z152" s="4"/>
      <c r="AA152" s="4"/>
      <c r="AB152" s="4"/>
      <c r="AC152" s="4"/>
      <c r="AD152" s="4"/>
      <c r="AE152" s="4"/>
    </row>
    <row r="153" spans="2:31" x14ac:dyDescent="0.25">
      <c r="B153" s="99" t="s">
        <v>232</v>
      </c>
      <c r="C153" s="99" t="s">
        <v>494</v>
      </c>
      <c r="D153" s="126">
        <v>128933000</v>
      </c>
      <c r="E153" s="127">
        <v>0.81</v>
      </c>
      <c r="O153" s="4"/>
      <c r="P153" s="4"/>
      <c r="Q153" s="4"/>
      <c r="R153" s="4"/>
      <c r="S153" s="4"/>
      <c r="T153" s="4"/>
      <c r="U153" s="4"/>
      <c r="V153" s="4"/>
      <c r="W153" s="4"/>
      <c r="X153" s="4"/>
      <c r="Y153" s="4"/>
      <c r="Z153" s="4"/>
      <c r="AA153" s="4"/>
      <c r="AB153" s="4"/>
      <c r="AC153" s="4"/>
      <c r="AD153" s="4"/>
      <c r="AE153" s="4"/>
    </row>
    <row r="154" spans="2:31" x14ac:dyDescent="0.25">
      <c r="B154" s="99" t="s">
        <v>233</v>
      </c>
      <c r="C154" s="99" t="s">
        <v>424</v>
      </c>
      <c r="D154" s="126">
        <v>115000</v>
      </c>
      <c r="E154" s="127">
        <v>0.81</v>
      </c>
      <c r="O154" s="4"/>
      <c r="P154" s="4"/>
      <c r="Q154" s="4"/>
      <c r="R154" s="4"/>
      <c r="S154" s="4"/>
      <c r="T154" s="4"/>
      <c r="U154" s="4"/>
      <c r="V154" s="4"/>
      <c r="W154" s="4"/>
      <c r="X154" s="4"/>
      <c r="Y154" s="4"/>
      <c r="Z154" s="4"/>
      <c r="AA154" s="4"/>
      <c r="AB154" s="4"/>
      <c r="AC154" s="4"/>
      <c r="AD154" s="4"/>
      <c r="AE154" s="4"/>
    </row>
    <row r="155" spans="2:31" x14ac:dyDescent="0.25">
      <c r="B155" s="99" t="s">
        <v>319</v>
      </c>
      <c r="C155" s="99" t="s">
        <v>493</v>
      </c>
      <c r="D155" s="126">
        <v>464460000</v>
      </c>
      <c r="E155" s="127">
        <v>0.81</v>
      </c>
      <c r="O155" s="4"/>
      <c r="P155" s="4"/>
      <c r="Q155" s="4"/>
      <c r="R155" s="4"/>
      <c r="S155" s="4"/>
      <c r="T155" s="4"/>
      <c r="U155" s="4"/>
      <c r="V155" s="4"/>
      <c r="W155" s="4"/>
      <c r="X155" s="4"/>
      <c r="Y155" s="4"/>
      <c r="Z155" s="4"/>
      <c r="AA155" s="4"/>
      <c r="AB155" s="4"/>
      <c r="AC155" s="4"/>
      <c r="AD155" s="4"/>
      <c r="AE155" s="4"/>
    </row>
    <row r="156" spans="2:31" x14ac:dyDescent="0.25">
      <c r="B156" s="99" t="s">
        <v>320</v>
      </c>
      <c r="C156" s="99" t="s">
        <v>501</v>
      </c>
      <c r="D156" s="126">
        <v>396157000</v>
      </c>
      <c r="E156" s="127">
        <v>0.81</v>
      </c>
      <c r="O156" s="4"/>
      <c r="P156" s="4"/>
      <c r="Q156" s="4"/>
      <c r="R156" s="4"/>
      <c r="S156" s="4"/>
      <c r="T156" s="4"/>
      <c r="U156" s="4"/>
      <c r="V156" s="4"/>
      <c r="W156" s="4"/>
      <c r="X156" s="4"/>
      <c r="Y156" s="4"/>
      <c r="Z156" s="4"/>
      <c r="AA156" s="4"/>
      <c r="AB156" s="4"/>
      <c r="AC156" s="4"/>
      <c r="AD156" s="4"/>
      <c r="AE156" s="4"/>
    </row>
    <row r="157" spans="2:31" x14ac:dyDescent="0.25">
      <c r="B157" s="99" t="s">
        <v>343</v>
      </c>
      <c r="C157" s="99" t="s">
        <v>578</v>
      </c>
      <c r="D157" s="126">
        <v>391344000</v>
      </c>
      <c r="E157" s="127">
        <v>0.81</v>
      </c>
      <c r="O157" s="4"/>
      <c r="P157" s="4"/>
      <c r="Q157" s="4"/>
      <c r="R157" s="4"/>
      <c r="S157" s="4"/>
      <c r="T157" s="4"/>
      <c r="U157" s="4"/>
      <c r="V157" s="4"/>
      <c r="W157" s="4"/>
      <c r="X157" s="4"/>
      <c r="Y157" s="4"/>
      <c r="Z157" s="4"/>
      <c r="AA157" s="4"/>
      <c r="AB157" s="4"/>
      <c r="AC157" s="4"/>
      <c r="AD157" s="4"/>
      <c r="AE157" s="4"/>
    </row>
    <row r="158" spans="2:31" x14ac:dyDescent="0.25">
      <c r="B158" s="99" t="s">
        <v>333</v>
      </c>
      <c r="C158" s="99" t="s">
        <v>496</v>
      </c>
      <c r="D158" s="126">
        <v>5791067000</v>
      </c>
      <c r="E158" s="127">
        <v>0.81</v>
      </c>
      <c r="O158" s="4"/>
      <c r="P158" s="4"/>
      <c r="Q158" s="4"/>
      <c r="R158" s="4"/>
      <c r="S158" s="4"/>
      <c r="T158" s="4"/>
      <c r="U158" s="4"/>
      <c r="V158" s="4"/>
      <c r="W158" s="4"/>
      <c r="X158" s="4"/>
      <c r="Y158" s="4"/>
      <c r="Z158" s="4"/>
      <c r="AA158" s="4"/>
      <c r="AB158" s="4"/>
      <c r="AC158" s="4"/>
      <c r="AD158" s="4"/>
      <c r="AE158" s="4"/>
    </row>
    <row r="159" spans="2:31" x14ac:dyDescent="0.25">
      <c r="B159" s="99" t="s">
        <v>98</v>
      </c>
      <c r="C159" s="99" t="s">
        <v>490</v>
      </c>
      <c r="D159" s="126">
        <v>3525000</v>
      </c>
      <c r="E159" s="127">
        <v>0.81</v>
      </c>
      <c r="O159" s="4"/>
      <c r="P159" s="4"/>
      <c r="Q159" s="4"/>
      <c r="R159" s="4"/>
      <c r="S159" s="4"/>
      <c r="T159" s="4"/>
      <c r="U159" s="4"/>
      <c r="V159" s="4"/>
      <c r="W159" s="4"/>
      <c r="X159" s="4"/>
      <c r="Y159" s="4"/>
      <c r="Z159" s="4"/>
      <c r="AA159" s="4"/>
      <c r="AB159" s="4"/>
      <c r="AC159" s="4"/>
      <c r="AD159" s="4"/>
      <c r="AE159" s="4"/>
    </row>
    <row r="160" spans="2:31" x14ac:dyDescent="0.25">
      <c r="B160" s="99" t="s">
        <v>113</v>
      </c>
      <c r="C160" s="99" t="s">
        <v>489</v>
      </c>
      <c r="D160" s="126">
        <v>39000</v>
      </c>
      <c r="E160" s="127">
        <v>0.81</v>
      </c>
      <c r="O160" s="155"/>
      <c r="P160" s="155"/>
      <c r="Q160" s="155"/>
      <c r="R160" s="155"/>
      <c r="S160" s="155"/>
      <c r="T160" s="155"/>
      <c r="U160" s="155"/>
      <c r="V160" s="155"/>
      <c r="W160" s="155"/>
      <c r="X160" s="155"/>
      <c r="Y160" s="155"/>
      <c r="Z160" s="155"/>
      <c r="AA160" s="155"/>
      <c r="AB160" s="155"/>
      <c r="AC160" s="155"/>
      <c r="AD160" s="155"/>
      <c r="AE160" s="155"/>
    </row>
    <row r="161" spans="2:31" x14ac:dyDescent="0.25">
      <c r="B161" s="99" t="s">
        <v>234</v>
      </c>
      <c r="C161" s="99" t="s">
        <v>503</v>
      </c>
      <c r="D161" s="126">
        <v>3278000</v>
      </c>
      <c r="E161" s="127">
        <v>0.81</v>
      </c>
      <c r="O161" s="4"/>
      <c r="P161" s="4"/>
      <c r="Q161" s="4"/>
      <c r="R161" s="4"/>
      <c r="S161" s="4"/>
      <c r="T161" s="4"/>
      <c r="U161" s="4"/>
      <c r="V161" s="4"/>
      <c r="W161" s="4"/>
      <c r="X161" s="4"/>
      <c r="Y161" s="4"/>
      <c r="Z161" s="4"/>
      <c r="AA161" s="4"/>
      <c r="AB161" s="4"/>
      <c r="AC161" s="4"/>
      <c r="AD161" s="4"/>
      <c r="AE161" s="4"/>
    </row>
    <row r="162" spans="2:31" x14ac:dyDescent="0.25">
      <c r="B162" s="99" t="s">
        <v>106</v>
      </c>
      <c r="C162" s="99" t="s">
        <v>502</v>
      </c>
      <c r="D162" s="126">
        <v>622000</v>
      </c>
      <c r="E162" s="127">
        <v>0.81</v>
      </c>
      <c r="O162" s="4"/>
      <c r="P162" s="4"/>
      <c r="Q162" s="4"/>
      <c r="R162" s="4"/>
      <c r="S162" s="4"/>
      <c r="T162" s="4"/>
      <c r="U162" s="4"/>
      <c r="V162" s="4"/>
      <c r="W162" s="4"/>
      <c r="X162" s="4"/>
      <c r="Y162" s="4"/>
      <c r="Z162" s="4"/>
      <c r="AA162" s="4"/>
      <c r="AB162" s="4"/>
      <c r="AC162" s="4"/>
      <c r="AD162" s="4"/>
      <c r="AE162" s="4"/>
    </row>
    <row r="163" spans="2:31" x14ac:dyDescent="0.25">
      <c r="B163" s="99" t="s">
        <v>235</v>
      </c>
      <c r="C163" s="99" t="s">
        <v>488</v>
      </c>
      <c r="D163" s="126">
        <v>36911000</v>
      </c>
      <c r="E163" s="127">
        <v>0.81</v>
      </c>
      <c r="O163" s="4"/>
      <c r="P163" s="4"/>
      <c r="Q163" s="4"/>
      <c r="R163" s="4"/>
      <c r="S163" s="4"/>
      <c r="T163" s="4"/>
      <c r="U163" s="4"/>
      <c r="V163" s="4"/>
      <c r="W163" s="4"/>
      <c r="X163" s="4"/>
      <c r="Y163" s="4"/>
      <c r="Z163" s="4"/>
      <c r="AA163" s="4"/>
      <c r="AB163" s="4"/>
      <c r="AC163" s="4"/>
      <c r="AD163" s="4"/>
      <c r="AE163" s="4"/>
    </row>
    <row r="164" spans="2:31" x14ac:dyDescent="0.25">
      <c r="B164" s="99" t="s">
        <v>236</v>
      </c>
      <c r="C164" s="99" t="s">
        <v>505</v>
      </c>
      <c r="D164" s="126">
        <v>31255000</v>
      </c>
      <c r="E164" s="127">
        <v>0.81</v>
      </c>
      <c r="O164" s="4"/>
      <c r="P164" s="4"/>
      <c r="Q164" s="4"/>
      <c r="R164" s="4"/>
      <c r="S164" s="4"/>
      <c r="T164" s="4"/>
      <c r="U164" s="4"/>
      <c r="V164" s="4"/>
      <c r="W164" s="4"/>
      <c r="X164" s="4"/>
      <c r="Y164" s="4"/>
      <c r="Z164" s="4"/>
      <c r="AA164" s="4"/>
      <c r="AB164" s="4"/>
      <c r="AC164" s="4"/>
      <c r="AD164" s="4"/>
      <c r="AE164" s="4"/>
    </row>
    <row r="165" spans="2:31" x14ac:dyDescent="0.25">
      <c r="B165" s="99" t="s">
        <v>237</v>
      </c>
      <c r="C165" s="99" t="s">
        <v>500</v>
      </c>
      <c r="D165" s="126">
        <v>54410000</v>
      </c>
      <c r="E165" s="127">
        <v>0.81</v>
      </c>
      <c r="O165" s="4"/>
      <c r="P165" s="4"/>
      <c r="Q165" s="4"/>
      <c r="R165" s="4"/>
      <c r="S165" s="4"/>
      <c r="T165" s="4"/>
      <c r="U165" s="4"/>
      <c r="V165" s="4"/>
      <c r="W165" s="4"/>
      <c r="X165" s="4"/>
      <c r="Y165" s="4"/>
      <c r="Z165" s="4"/>
      <c r="AA165" s="4"/>
      <c r="AB165" s="4"/>
      <c r="AC165" s="4"/>
      <c r="AD165" s="4"/>
      <c r="AE165" s="4"/>
    </row>
    <row r="166" spans="2:31" x14ac:dyDescent="0.25">
      <c r="B166" s="99" t="s">
        <v>238</v>
      </c>
      <c r="C166" s="99" t="s">
        <v>511</v>
      </c>
      <c r="D166" s="126">
        <v>2541000</v>
      </c>
      <c r="E166" s="127">
        <v>0.81</v>
      </c>
      <c r="O166" s="4"/>
      <c r="P166" s="4"/>
      <c r="Q166" s="4"/>
      <c r="R166" s="4"/>
      <c r="S166" s="4"/>
      <c r="T166" s="4"/>
      <c r="U166" s="4"/>
      <c r="V166" s="4"/>
      <c r="W166" s="4"/>
      <c r="X166" s="4"/>
      <c r="Y166" s="4"/>
      <c r="Z166" s="4"/>
      <c r="AA166" s="4"/>
      <c r="AB166" s="4"/>
      <c r="AC166" s="4"/>
      <c r="AD166" s="4"/>
      <c r="AE166" s="4"/>
    </row>
    <row r="167" spans="2:31" x14ac:dyDescent="0.25">
      <c r="B167" s="99" t="s">
        <v>239</v>
      </c>
      <c r="C167" s="99" t="s">
        <v>519</v>
      </c>
      <c r="D167" s="126">
        <v>13000</v>
      </c>
      <c r="E167" s="127">
        <v>0.81</v>
      </c>
      <c r="O167" s="155"/>
      <c r="P167" s="155"/>
      <c r="Q167" s="155"/>
      <c r="R167" s="155"/>
      <c r="S167" s="155"/>
      <c r="T167" s="155"/>
      <c r="U167" s="155"/>
      <c r="V167" s="155"/>
      <c r="W167" s="155"/>
      <c r="X167" s="155"/>
      <c r="Y167" s="155"/>
      <c r="Z167" s="155"/>
      <c r="AA167" s="155"/>
      <c r="AB167" s="155"/>
      <c r="AC167" s="155"/>
      <c r="AD167" s="155"/>
      <c r="AE167" s="155"/>
    </row>
    <row r="168" spans="2:31" x14ac:dyDescent="0.25">
      <c r="B168" s="99" t="s">
        <v>240</v>
      </c>
      <c r="C168" s="99" t="s">
        <v>518</v>
      </c>
      <c r="D168" s="126">
        <v>29137000</v>
      </c>
      <c r="E168" s="127">
        <v>0.81</v>
      </c>
      <c r="O168" s="4"/>
      <c r="P168" s="4"/>
      <c r="Q168" s="4"/>
      <c r="R168" s="4"/>
      <c r="S168" s="4"/>
      <c r="T168" s="4"/>
      <c r="U168" s="4"/>
      <c r="V168" s="4"/>
      <c r="W168" s="4"/>
      <c r="X168" s="4"/>
      <c r="Y168" s="4"/>
      <c r="Z168" s="4"/>
      <c r="AA168" s="4"/>
      <c r="AB168" s="4"/>
      <c r="AC168" s="4"/>
      <c r="AD168" s="4"/>
      <c r="AE168" s="4"/>
    </row>
    <row r="169" spans="2:31" x14ac:dyDescent="0.25">
      <c r="B169" s="99" t="s">
        <v>83</v>
      </c>
      <c r="C169" s="99" t="s">
        <v>516</v>
      </c>
      <c r="D169" s="126">
        <v>17330000</v>
      </c>
      <c r="E169" s="127">
        <v>0.81</v>
      </c>
      <c r="O169" s="4"/>
      <c r="P169" s="4"/>
      <c r="Q169" s="4"/>
      <c r="R169" s="4"/>
      <c r="S169" s="4"/>
      <c r="T169" s="4"/>
      <c r="U169" s="4"/>
      <c r="V169" s="4"/>
      <c r="W169" s="4"/>
      <c r="X169" s="4"/>
      <c r="Y169" s="4"/>
      <c r="Z169" s="4"/>
      <c r="AA169" s="4"/>
      <c r="AB169" s="4"/>
      <c r="AC169" s="4"/>
      <c r="AD169" s="4"/>
      <c r="AE169" s="4"/>
    </row>
    <row r="170" spans="2:31" x14ac:dyDescent="0.25">
      <c r="B170" s="99" t="s">
        <v>241</v>
      </c>
      <c r="C170" s="99" t="s">
        <v>512</v>
      </c>
      <c r="D170" s="126">
        <v>291000</v>
      </c>
      <c r="E170" s="127">
        <v>0.81</v>
      </c>
      <c r="O170" s="4"/>
      <c r="P170" s="4"/>
      <c r="Q170" s="4"/>
      <c r="R170" s="4"/>
      <c r="S170" s="4"/>
      <c r="T170" s="4"/>
      <c r="U170" s="4"/>
      <c r="V170" s="4"/>
      <c r="W170" s="4"/>
      <c r="X170" s="4"/>
      <c r="Y170" s="4"/>
      <c r="Z170" s="4"/>
      <c r="AA170" s="4"/>
      <c r="AB170" s="4"/>
      <c r="AC170" s="4"/>
      <c r="AD170" s="4"/>
      <c r="AE170" s="4"/>
    </row>
    <row r="171" spans="2:31" x14ac:dyDescent="0.25">
      <c r="B171" s="99" t="s">
        <v>242</v>
      </c>
      <c r="C171" s="99" t="s">
        <v>520</v>
      </c>
      <c r="D171" s="126">
        <v>4971000</v>
      </c>
      <c r="E171" s="127">
        <v>0.81</v>
      </c>
      <c r="O171" s="4"/>
      <c r="P171" s="4"/>
      <c r="Q171" s="4"/>
      <c r="R171" s="4"/>
      <c r="S171" s="4"/>
      <c r="T171" s="4"/>
      <c r="U171" s="4"/>
      <c r="V171" s="4"/>
      <c r="W171" s="4"/>
      <c r="X171" s="4"/>
      <c r="Y171" s="4"/>
      <c r="Z171" s="4"/>
      <c r="AA171" s="4"/>
      <c r="AB171" s="4"/>
      <c r="AC171" s="4"/>
      <c r="AD171" s="4"/>
      <c r="AE171" s="4"/>
    </row>
    <row r="172" spans="2:31" x14ac:dyDescent="0.25">
      <c r="B172" s="99" t="s">
        <v>243</v>
      </c>
      <c r="C172" s="99" t="s">
        <v>515</v>
      </c>
      <c r="D172" s="126">
        <v>6625000</v>
      </c>
      <c r="E172" s="127">
        <v>0.81</v>
      </c>
      <c r="O172" s="4"/>
      <c r="P172" s="4"/>
      <c r="Q172" s="4"/>
      <c r="R172" s="4"/>
      <c r="S172" s="4"/>
      <c r="T172" s="4"/>
      <c r="U172" s="4"/>
      <c r="V172" s="4"/>
      <c r="W172" s="4"/>
      <c r="X172" s="4"/>
      <c r="Y172" s="4"/>
      <c r="Z172" s="4"/>
      <c r="AA172" s="4"/>
      <c r="AB172" s="4"/>
      <c r="AC172" s="4"/>
      <c r="AD172" s="4"/>
      <c r="AE172" s="4"/>
    </row>
    <row r="173" spans="2:31" x14ac:dyDescent="0.25">
      <c r="B173" s="99" t="s">
        <v>244</v>
      </c>
      <c r="C173" s="99" t="s">
        <v>513</v>
      </c>
      <c r="D173" s="126">
        <v>24207000</v>
      </c>
      <c r="E173" s="127">
        <v>0.81</v>
      </c>
      <c r="O173" s="4"/>
      <c r="P173" s="4"/>
      <c r="Q173" s="4"/>
      <c r="R173" s="4"/>
      <c r="S173" s="4"/>
      <c r="T173" s="4"/>
      <c r="U173" s="4"/>
      <c r="V173" s="4"/>
      <c r="W173" s="4"/>
      <c r="X173" s="4"/>
      <c r="Y173" s="4"/>
      <c r="Z173" s="4"/>
      <c r="AA173" s="4"/>
      <c r="AB173" s="4"/>
      <c r="AC173" s="4"/>
      <c r="AD173" s="4"/>
      <c r="AE173" s="4"/>
    </row>
    <row r="174" spans="2:31" x14ac:dyDescent="0.25">
      <c r="B174" s="99" t="s">
        <v>245</v>
      </c>
      <c r="C174" s="99" t="s">
        <v>514</v>
      </c>
      <c r="D174" s="126">
        <v>206140000</v>
      </c>
      <c r="E174" s="127">
        <v>0.81</v>
      </c>
      <c r="O174" s="4"/>
      <c r="P174" s="4"/>
      <c r="Q174" s="4"/>
      <c r="R174" s="4"/>
      <c r="S174" s="4"/>
      <c r="T174" s="4"/>
      <c r="U174" s="4"/>
      <c r="V174" s="4"/>
      <c r="W174" s="4"/>
      <c r="X174" s="4"/>
      <c r="Y174" s="4"/>
      <c r="Z174" s="4"/>
      <c r="AA174" s="4"/>
      <c r="AB174" s="4"/>
      <c r="AC174" s="4"/>
      <c r="AD174" s="4"/>
      <c r="AE174" s="4"/>
    </row>
    <row r="175" spans="2:31" x14ac:dyDescent="0.25">
      <c r="B175" s="99" t="s">
        <v>321</v>
      </c>
      <c r="C175" s="99" t="s">
        <v>510</v>
      </c>
      <c r="D175" s="126">
        <v>369599000</v>
      </c>
      <c r="E175" s="127">
        <v>0.81</v>
      </c>
      <c r="O175" s="4"/>
      <c r="P175" s="4"/>
      <c r="Q175" s="4"/>
      <c r="R175" s="4"/>
      <c r="S175" s="4"/>
      <c r="T175" s="4"/>
      <c r="U175" s="4"/>
      <c r="V175" s="4"/>
      <c r="W175" s="4"/>
      <c r="X175" s="4"/>
      <c r="Y175" s="4"/>
      <c r="Z175" s="4"/>
      <c r="AA175" s="4"/>
      <c r="AB175" s="4"/>
      <c r="AC175" s="4"/>
      <c r="AD175" s="4"/>
      <c r="AE175" s="4"/>
    </row>
    <row r="176" spans="2:31" x14ac:dyDescent="0.25">
      <c r="B176" s="99" t="s">
        <v>102</v>
      </c>
      <c r="C176" s="99" t="s">
        <v>497</v>
      </c>
      <c r="D176" s="126">
        <v>2083000</v>
      </c>
      <c r="E176" s="127">
        <v>0.81</v>
      </c>
      <c r="O176" s="4"/>
      <c r="P176" s="4"/>
      <c r="Q176" s="4"/>
      <c r="R176" s="4"/>
      <c r="S176" s="4"/>
      <c r="T176" s="4"/>
      <c r="U176" s="4"/>
      <c r="V176" s="4"/>
      <c r="W176" s="4"/>
      <c r="X176" s="4"/>
      <c r="Y176" s="4"/>
      <c r="Z176" s="4"/>
      <c r="AA176" s="4"/>
      <c r="AB176" s="4"/>
      <c r="AC176" s="4"/>
      <c r="AD176" s="4"/>
      <c r="AE176" s="4"/>
    </row>
    <row r="177" spans="2:31" x14ac:dyDescent="0.25">
      <c r="B177" s="99" t="s">
        <v>246</v>
      </c>
      <c r="C177" s="99" t="s">
        <v>504</v>
      </c>
      <c r="D177" s="126">
        <v>58000</v>
      </c>
      <c r="E177" s="127">
        <v>0.81</v>
      </c>
      <c r="O177" s="155"/>
      <c r="P177" s="155"/>
      <c r="Q177" s="155"/>
      <c r="R177" s="155"/>
      <c r="S177" s="155"/>
      <c r="T177" s="155"/>
      <c r="U177" s="155"/>
      <c r="V177" s="155"/>
      <c r="W177" s="155"/>
      <c r="X177" s="155"/>
      <c r="Y177" s="155"/>
      <c r="Z177" s="155"/>
      <c r="AA177" s="155"/>
      <c r="AB177" s="155"/>
      <c r="AC177" s="155"/>
      <c r="AD177" s="155"/>
      <c r="AE177" s="155"/>
    </row>
    <row r="178" spans="2:31" x14ac:dyDescent="0.25">
      <c r="B178" s="99" t="s">
        <v>95</v>
      </c>
      <c r="C178" s="99" t="s">
        <v>517</v>
      </c>
      <c r="D178" s="126">
        <v>5422000</v>
      </c>
      <c r="E178" s="127">
        <v>0.81</v>
      </c>
      <c r="O178" s="4"/>
      <c r="P178" s="4"/>
      <c r="Q178" s="4"/>
      <c r="R178" s="4"/>
      <c r="S178" s="4"/>
      <c r="T178" s="4"/>
      <c r="U178" s="4"/>
      <c r="V178" s="4"/>
      <c r="W178" s="4"/>
      <c r="X178" s="4"/>
      <c r="Y178" s="4"/>
      <c r="Z178" s="4"/>
      <c r="AA178" s="4"/>
      <c r="AB178" s="4"/>
      <c r="AC178" s="4"/>
      <c r="AD178" s="4"/>
      <c r="AE178" s="4"/>
    </row>
    <row r="179" spans="2:31" x14ac:dyDescent="0.25">
      <c r="B179" s="99" t="s">
        <v>336</v>
      </c>
      <c r="C179" s="99" t="s">
        <v>450</v>
      </c>
      <c r="D179" s="126">
        <v>0</v>
      </c>
      <c r="E179" s="127">
        <v>0.81</v>
      </c>
      <c r="O179" s="155"/>
      <c r="P179" s="155"/>
      <c r="Q179" s="155"/>
      <c r="R179" s="155"/>
      <c r="S179" s="155"/>
      <c r="T179" s="155"/>
      <c r="U179" s="155"/>
      <c r="V179" s="155"/>
      <c r="W179" s="155"/>
      <c r="X179" s="155"/>
      <c r="Y179" s="155"/>
      <c r="Z179" s="155"/>
      <c r="AA179" s="155"/>
      <c r="AB179" s="155"/>
      <c r="AC179" s="155"/>
      <c r="AD179" s="155"/>
      <c r="AE179" s="155"/>
    </row>
    <row r="180" spans="2:31" x14ac:dyDescent="0.25">
      <c r="B180" s="99" t="s">
        <v>322</v>
      </c>
      <c r="C180" s="99" t="s">
        <v>521</v>
      </c>
      <c r="D180" s="126">
        <v>1315534000</v>
      </c>
      <c r="E180" s="127">
        <v>0.81</v>
      </c>
      <c r="O180" s="4"/>
      <c r="P180" s="4"/>
      <c r="Q180" s="4"/>
      <c r="R180" s="4"/>
      <c r="S180" s="4"/>
      <c r="T180" s="4"/>
      <c r="U180" s="4"/>
      <c r="V180" s="4"/>
      <c r="W180" s="4"/>
      <c r="X180" s="4"/>
      <c r="Y180" s="4"/>
      <c r="Z180" s="4"/>
      <c r="AA180" s="4"/>
      <c r="AB180" s="4"/>
      <c r="AC180" s="4"/>
      <c r="AD180" s="4"/>
      <c r="AE180" s="4"/>
    </row>
    <row r="181" spans="2:31" x14ac:dyDescent="0.25">
      <c r="B181" s="99" t="s">
        <v>247</v>
      </c>
      <c r="C181" s="99" t="s">
        <v>522</v>
      </c>
      <c r="D181" s="126">
        <v>5107000</v>
      </c>
      <c r="E181" s="127">
        <v>0.81</v>
      </c>
      <c r="O181" s="4"/>
      <c r="P181" s="4"/>
      <c r="Q181" s="4"/>
      <c r="R181" s="4"/>
      <c r="S181" s="4"/>
      <c r="T181" s="4"/>
      <c r="U181" s="4"/>
      <c r="V181" s="4"/>
      <c r="W181" s="4"/>
      <c r="X181" s="4"/>
      <c r="Y181" s="4"/>
      <c r="Z181" s="4"/>
      <c r="AA181" s="4"/>
      <c r="AB181" s="4"/>
      <c r="AC181" s="4"/>
      <c r="AD181" s="4"/>
      <c r="AE181" s="4"/>
    </row>
    <row r="182" spans="2:31" x14ac:dyDescent="0.25">
      <c r="B182" s="99" t="s">
        <v>323</v>
      </c>
      <c r="C182" s="99" t="s">
        <v>523</v>
      </c>
      <c r="D182" s="126">
        <v>31882000</v>
      </c>
      <c r="E182" s="127">
        <v>0.81</v>
      </c>
      <c r="O182" s="4"/>
      <c r="P182" s="4"/>
      <c r="Q182" s="4"/>
      <c r="R182" s="4"/>
      <c r="S182" s="4"/>
      <c r="T182" s="4"/>
      <c r="U182" s="4"/>
      <c r="V182" s="4"/>
      <c r="W182" s="4"/>
      <c r="X182" s="4"/>
      <c r="Y182" s="4"/>
      <c r="Z182" s="4"/>
      <c r="AA182" s="4"/>
      <c r="AB182" s="4"/>
      <c r="AC182" s="4"/>
      <c r="AD182" s="4"/>
      <c r="AE182" s="4"/>
    </row>
    <row r="183" spans="2:31" x14ac:dyDescent="0.25">
      <c r="B183" s="99" t="s">
        <v>324</v>
      </c>
      <c r="C183" s="99" t="s">
        <v>537</v>
      </c>
      <c r="D183" s="126">
        <v>2530000</v>
      </c>
      <c r="E183" s="127">
        <v>0.81</v>
      </c>
      <c r="O183" s="4"/>
      <c r="P183" s="4"/>
      <c r="Q183" s="4"/>
      <c r="R183" s="4"/>
      <c r="S183" s="4"/>
      <c r="T183" s="4"/>
      <c r="U183" s="4"/>
      <c r="V183" s="4"/>
      <c r="W183" s="4"/>
      <c r="X183" s="4"/>
      <c r="Y183" s="4"/>
      <c r="Z183" s="4"/>
      <c r="AA183" s="4"/>
      <c r="AB183" s="4"/>
      <c r="AC183" s="4"/>
      <c r="AD183" s="4"/>
      <c r="AE183" s="4"/>
    </row>
    <row r="184" spans="2:31" x14ac:dyDescent="0.25">
      <c r="B184" s="99" t="s">
        <v>248</v>
      </c>
      <c r="C184" s="99" t="s">
        <v>524</v>
      </c>
      <c r="D184" s="126">
        <v>220892000</v>
      </c>
      <c r="E184" s="127">
        <v>0.81</v>
      </c>
      <c r="O184" s="4"/>
      <c r="P184" s="4"/>
      <c r="Q184" s="4"/>
      <c r="R184" s="4"/>
      <c r="S184" s="4"/>
      <c r="T184" s="4"/>
      <c r="U184" s="4"/>
      <c r="V184" s="4"/>
      <c r="W184" s="4"/>
      <c r="X184" s="4"/>
      <c r="Y184" s="4"/>
      <c r="Z184" s="4"/>
      <c r="AA184" s="4"/>
      <c r="AB184" s="4"/>
      <c r="AC184" s="4"/>
      <c r="AD184" s="4"/>
      <c r="AE184" s="4"/>
    </row>
    <row r="185" spans="2:31" x14ac:dyDescent="0.25">
      <c r="B185" s="99" t="s">
        <v>249</v>
      </c>
      <c r="C185" s="99" t="s">
        <v>528</v>
      </c>
      <c r="D185" s="126">
        <v>18000</v>
      </c>
      <c r="E185" s="127">
        <v>0.81</v>
      </c>
      <c r="O185" s="155"/>
      <c r="P185" s="155"/>
      <c r="Q185" s="155"/>
      <c r="R185" s="155"/>
      <c r="S185" s="155"/>
      <c r="T185" s="155"/>
      <c r="U185" s="155"/>
      <c r="V185" s="155"/>
      <c r="W185" s="155"/>
      <c r="X185" s="155"/>
      <c r="Y185" s="155"/>
      <c r="Z185" s="155"/>
      <c r="AA185" s="155"/>
      <c r="AB185" s="155"/>
      <c r="AC185" s="155"/>
      <c r="AD185" s="155"/>
      <c r="AE185" s="155"/>
    </row>
    <row r="186" spans="2:31" x14ac:dyDescent="0.25">
      <c r="B186" s="99" t="s">
        <v>250</v>
      </c>
      <c r="C186" s="99" t="s">
        <v>525</v>
      </c>
      <c r="D186" s="126">
        <v>4315000</v>
      </c>
      <c r="E186" s="127">
        <v>0.81</v>
      </c>
      <c r="O186" s="4"/>
      <c r="P186" s="4"/>
      <c r="Q186" s="4"/>
      <c r="R186" s="4"/>
      <c r="S186" s="4"/>
      <c r="T186" s="4"/>
      <c r="U186" s="4"/>
      <c r="V186" s="4"/>
      <c r="W186" s="4"/>
      <c r="X186" s="4"/>
      <c r="Y186" s="4"/>
      <c r="Z186" s="4"/>
      <c r="AA186" s="4"/>
      <c r="AB186" s="4"/>
      <c r="AC186" s="4"/>
      <c r="AD186" s="4"/>
      <c r="AE186" s="4"/>
    </row>
    <row r="187" spans="2:31" x14ac:dyDescent="0.25">
      <c r="B187" s="99" t="s">
        <v>251</v>
      </c>
      <c r="C187" s="99" t="s">
        <v>529</v>
      </c>
      <c r="D187" s="126">
        <v>8947000</v>
      </c>
      <c r="E187" s="127">
        <v>0.81</v>
      </c>
      <c r="O187" s="4"/>
      <c r="P187" s="4"/>
      <c r="Q187" s="4"/>
      <c r="R187" s="4"/>
      <c r="S187" s="4"/>
      <c r="T187" s="4"/>
      <c r="U187" s="4"/>
      <c r="V187" s="4"/>
      <c r="W187" s="4"/>
      <c r="X187" s="4"/>
      <c r="Y187" s="4"/>
      <c r="Z187" s="4"/>
      <c r="AA187" s="4"/>
      <c r="AB187" s="4"/>
      <c r="AC187" s="4"/>
      <c r="AD187" s="4"/>
      <c r="AE187" s="4"/>
    </row>
    <row r="188" spans="2:31" x14ac:dyDescent="0.25">
      <c r="B188" s="99" t="s">
        <v>252</v>
      </c>
      <c r="C188" s="99" t="s">
        <v>535</v>
      </c>
      <c r="D188" s="126">
        <v>7133000</v>
      </c>
      <c r="E188" s="127">
        <v>0.81</v>
      </c>
      <c r="O188" s="4"/>
      <c r="P188" s="4"/>
      <c r="Q188" s="4"/>
      <c r="R188" s="4"/>
      <c r="S188" s="4"/>
      <c r="T188" s="4"/>
      <c r="U188" s="4"/>
      <c r="V188" s="4"/>
      <c r="W188" s="4"/>
      <c r="X188" s="4"/>
      <c r="Y188" s="4"/>
      <c r="Z188" s="4"/>
      <c r="AA188" s="4"/>
      <c r="AB188" s="4"/>
      <c r="AC188" s="4"/>
      <c r="AD188" s="4"/>
      <c r="AE188" s="4"/>
    </row>
    <row r="189" spans="2:31" x14ac:dyDescent="0.25">
      <c r="B189" s="99" t="s">
        <v>253</v>
      </c>
      <c r="C189" s="99" t="s">
        <v>526</v>
      </c>
      <c r="D189" s="126">
        <v>32972000</v>
      </c>
      <c r="E189" s="127">
        <v>0.81</v>
      </c>
      <c r="O189" s="4"/>
      <c r="P189" s="4"/>
      <c r="Q189" s="4"/>
      <c r="R189" s="4"/>
      <c r="S189" s="4"/>
      <c r="T189" s="4"/>
      <c r="U189" s="4"/>
      <c r="V189" s="4"/>
      <c r="W189" s="4"/>
      <c r="X189" s="4"/>
      <c r="Y189" s="4"/>
      <c r="Z189" s="4"/>
      <c r="AA189" s="4"/>
      <c r="AB189" s="4"/>
      <c r="AC189" s="4"/>
      <c r="AD189" s="4"/>
      <c r="AE189" s="4"/>
    </row>
    <row r="190" spans="2:31" x14ac:dyDescent="0.25">
      <c r="B190" s="99" t="s">
        <v>254</v>
      </c>
      <c r="C190" s="99" t="s">
        <v>527</v>
      </c>
      <c r="D190" s="126">
        <v>109581000</v>
      </c>
      <c r="E190" s="127">
        <v>0.81</v>
      </c>
      <c r="O190" s="4"/>
      <c r="P190" s="4"/>
      <c r="Q190" s="4"/>
      <c r="R190" s="4"/>
      <c r="S190" s="4"/>
      <c r="T190" s="4"/>
      <c r="U190" s="4"/>
      <c r="V190" s="4"/>
      <c r="W190" s="4"/>
      <c r="X190" s="4"/>
      <c r="Y190" s="4"/>
      <c r="Z190" s="4"/>
      <c r="AA190" s="4"/>
      <c r="AB190" s="4"/>
      <c r="AC190" s="4"/>
      <c r="AD190" s="4"/>
      <c r="AE190" s="4"/>
    </row>
    <row r="191" spans="2:31" x14ac:dyDescent="0.25">
      <c r="B191" s="99" t="s">
        <v>81</v>
      </c>
      <c r="C191" s="99" t="s">
        <v>530</v>
      </c>
      <c r="D191" s="126">
        <v>37806000</v>
      </c>
      <c r="E191" s="127">
        <v>0.81</v>
      </c>
      <c r="O191" s="4"/>
      <c r="P191" s="4"/>
      <c r="Q191" s="4"/>
      <c r="R191" s="4"/>
      <c r="S191" s="4"/>
      <c r="T191" s="4"/>
      <c r="U191" s="4"/>
      <c r="V191" s="4"/>
      <c r="W191" s="4"/>
      <c r="X191" s="4"/>
      <c r="Y191" s="4"/>
      <c r="Z191" s="4"/>
      <c r="AA191" s="4"/>
      <c r="AB191" s="4"/>
      <c r="AC191" s="4"/>
      <c r="AD191" s="4"/>
      <c r="AE191" s="4"/>
    </row>
    <row r="192" spans="2:31" x14ac:dyDescent="0.25">
      <c r="B192" s="99" t="s">
        <v>0</v>
      </c>
      <c r="C192" s="99" t="s">
        <v>534</v>
      </c>
      <c r="D192" s="126">
        <v>10195000</v>
      </c>
      <c r="E192" s="127">
        <v>0.81</v>
      </c>
      <c r="O192" s="4"/>
      <c r="P192" s="4"/>
      <c r="Q192" s="4"/>
      <c r="R192" s="4"/>
      <c r="S192" s="4"/>
      <c r="T192" s="4"/>
      <c r="U192" s="4"/>
      <c r="V192" s="4"/>
      <c r="W192" s="4"/>
      <c r="X192" s="4"/>
      <c r="Y192" s="4"/>
      <c r="Z192" s="4"/>
      <c r="AA192" s="4"/>
      <c r="AB192" s="4"/>
      <c r="AC192" s="4"/>
      <c r="AD192" s="4"/>
      <c r="AE192" s="4"/>
    </row>
    <row r="193" spans="2:31" x14ac:dyDescent="0.25">
      <c r="B193" s="99" t="s">
        <v>339</v>
      </c>
      <c r="C193" s="99" t="s">
        <v>538</v>
      </c>
      <c r="D193" s="126">
        <v>1116268000</v>
      </c>
      <c r="E193" s="127">
        <v>0.81</v>
      </c>
      <c r="O193" s="4"/>
      <c r="P193" s="4"/>
      <c r="Q193" s="4"/>
      <c r="R193" s="4"/>
      <c r="S193" s="4"/>
      <c r="T193" s="4"/>
      <c r="U193" s="4"/>
      <c r="V193" s="4"/>
      <c r="W193" s="4"/>
      <c r="X193" s="4"/>
      <c r="Y193" s="4"/>
      <c r="Z193" s="4"/>
      <c r="AA193" s="4"/>
      <c r="AB193" s="4"/>
      <c r="AC193" s="4"/>
      <c r="AD193" s="4"/>
      <c r="AE193" s="4"/>
    </row>
    <row r="194" spans="2:31" x14ac:dyDescent="0.25">
      <c r="B194" s="99" t="s">
        <v>338</v>
      </c>
      <c r="C194" s="99" t="s">
        <v>531</v>
      </c>
      <c r="D194" s="126">
        <v>970795000</v>
      </c>
      <c r="E194" s="127">
        <v>0.81</v>
      </c>
      <c r="O194" s="4"/>
      <c r="P194" s="4"/>
      <c r="Q194" s="4"/>
      <c r="R194" s="4"/>
      <c r="S194" s="4"/>
      <c r="T194" s="4"/>
      <c r="U194" s="4"/>
      <c r="V194" s="4"/>
      <c r="W194" s="4"/>
      <c r="X194" s="4"/>
      <c r="Y194" s="4"/>
      <c r="Z194" s="4"/>
      <c r="AA194" s="4"/>
      <c r="AB194" s="4"/>
      <c r="AC194" s="4"/>
      <c r="AD194" s="4"/>
      <c r="AE194" s="4"/>
    </row>
    <row r="195" spans="2:31" x14ac:dyDescent="0.25">
      <c r="B195" s="99" t="s">
        <v>255</v>
      </c>
      <c r="C195" s="99" t="s">
        <v>532</v>
      </c>
      <c r="D195" s="126">
        <v>3184000</v>
      </c>
      <c r="E195" s="127">
        <v>0.81</v>
      </c>
      <c r="O195" s="4"/>
      <c r="P195" s="4"/>
      <c r="Q195" s="4"/>
      <c r="R195" s="4"/>
      <c r="S195" s="4"/>
      <c r="T195" s="4"/>
      <c r="U195" s="4"/>
      <c r="V195" s="4"/>
      <c r="W195" s="4"/>
      <c r="X195" s="4"/>
      <c r="Y195" s="4"/>
      <c r="Z195" s="4"/>
      <c r="AA195" s="4"/>
      <c r="AB195" s="4"/>
      <c r="AC195" s="4"/>
      <c r="AD195" s="4"/>
      <c r="AE195" s="4"/>
    </row>
    <row r="196" spans="2:31" x14ac:dyDescent="0.25">
      <c r="B196" s="99" t="s">
        <v>256</v>
      </c>
      <c r="C196" s="99" t="s">
        <v>540</v>
      </c>
      <c r="D196" s="126">
        <v>2881000</v>
      </c>
      <c r="E196" s="127">
        <v>0.81</v>
      </c>
      <c r="O196" s="4"/>
      <c r="P196" s="4"/>
      <c r="Q196" s="4"/>
      <c r="R196" s="4"/>
      <c r="S196" s="4"/>
      <c r="T196" s="4"/>
      <c r="U196" s="4"/>
      <c r="V196" s="4"/>
      <c r="W196" s="4"/>
      <c r="X196" s="4"/>
      <c r="Y196" s="4"/>
      <c r="Z196" s="4"/>
      <c r="AA196" s="4"/>
      <c r="AB196" s="4"/>
      <c r="AC196" s="4"/>
      <c r="AD196" s="4"/>
      <c r="AE196" s="4"/>
    </row>
    <row r="197" spans="2:31" x14ac:dyDescent="0.25">
      <c r="B197" s="99" t="s">
        <v>82</v>
      </c>
      <c r="C197" s="99" t="s">
        <v>541</v>
      </c>
      <c r="D197" s="126">
        <v>19247000</v>
      </c>
      <c r="E197" s="127">
        <v>0.81</v>
      </c>
      <c r="O197" s="4"/>
      <c r="P197" s="4"/>
      <c r="Q197" s="4"/>
      <c r="R197" s="4"/>
      <c r="S197" s="4"/>
      <c r="T197" s="4"/>
      <c r="U197" s="4"/>
      <c r="V197" s="4"/>
      <c r="W197" s="4"/>
      <c r="X197" s="4"/>
      <c r="Y197" s="4"/>
      <c r="Z197" s="4"/>
      <c r="AA197" s="4"/>
      <c r="AB197" s="4"/>
      <c r="AC197" s="4"/>
      <c r="AD197" s="4"/>
      <c r="AE197" s="4"/>
    </row>
    <row r="198" spans="2:31" x14ac:dyDescent="0.25">
      <c r="B198" s="99" t="s">
        <v>257</v>
      </c>
      <c r="C198" s="99" t="s">
        <v>542</v>
      </c>
      <c r="D198" s="126">
        <v>144222000</v>
      </c>
      <c r="E198" s="127">
        <v>0.81</v>
      </c>
      <c r="O198" s="4"/>
      <c r="P198" s="4"/>
      <c r="Q198" s="4"/>
      <c r="R198" s="4"/>
      <c r="S198" s="4"/>
      <c r="T198" s="4"/>
      <c r="U198" s="4"/>
      <c r="V198" s="4"/>
      <c r="W198" s="4"/>
      <c r="X198" s="4"/>
      <c r="Y198" s="4"/>
      <c r="Z198" s="4"/>
      <c r="AA198" s="4"/>
      <c r="AB198" s="4"/>
      <c r="AC198" s="4"/>
      <c r="AD198" s="4"/>
      <c r="AE198" s="4"/>
    </row>
    <row r="199" spans="2:31" x14ac:dyDescent="0.25">
      <c r="B199" s="99" t="s">
        <v>258</v>
      </c>
      <c r="C199" s="99" t="s">
        <v>543</v>
      </c>
      <c r="D199" s="126">
        <v>12952000</v>
      </c>
      <c r="E199" s="127">
        <v>0.81</v>
      </c>
      <c r="O199" s="4"/>
      <c r="P199" s="4"/>
      <c r="Q199" s="4"/>
      <c r="R199" s="4"/>
      <c r="S199" s="4"/>
      <c r="T199" s="4"/>
      <c r="U199" s="4"/>
      <c r="V199" s="4"/>
      <c r="W199" s="4"/>
      <c r="X199" s="4"/>
      <c r="Y199" s="4"/>
      <c r="Z199" s="4"/>
      <c r="AA199" s="4"/>
      <c r="AB199" s="4"/>
      <c r="AC199" s="4"/>
      <c r="AD199" s="4"/>
      <c r="AE199" s="4"/>
    </row>
    <row r="200" spans="2:31" x14ac:dyDescent="0.25">
      <c r="B200" s="99" t="s">
        <v>259</v>
      </c>
      <c r="C200" s="99" t="s">
        <v>600</v>
      </c>
      <c r="D200" s="126">
        <v>198000</v>
      </c>
      <c r="E200" s="127">
        <v>0.81</v>
      </c>
      <c r="O200" s="4"/>
      <c r="P200" s="4"/>
      <c r="Q200" s="4"/>
      <c r="R200" s="4"/>
      <c r="S200" s="4"/>
      <c r="T200" s="4"/>
      <c r="U200" s="4"/>
      <c r="V200" s="4"/>
      <c r="W200" s="4"/>
      <c r="X200" s="4"/>
      <c r="Y200" s="4"/>
      <c r="Z200" s="4"/>
      <c r="AA200" s="4"/>
      <c r="AB200" s="4"/>
      <c r="AC200" s="4"/>
      <c r="AD200" s="4"/>
      <c r="AE200" s="4"/>
    </row>
    <row r="201" spans="2:31" x14ac:dyDescent="0.25">
      <c r="B201" s="99" t="s">
        <v>115</v>
      </c>
      <c r="C201" s="99" t="s">
        <v>552</v>
      </c>
      <c r="D201" s="126">
        <v>34000</v>
      </c>
      <c r="E201" s="127">
        <v>0.81</v>
      </c>
      <c r="O201" s="155"/>
      <c r="P201" s="155"/>
      <c r="Q201" s="155"/>
      <c r="R201" s="155"/>
      <c r="S201" s="155"/>
      <c r="T201" s="155"/>
      <c r="U201" s="155"/>
      <c r="V201" s="155"/>
      <c r="W201" s="155"/>
      <c r="X201" s="155"/>
      <c r="Y201" s="155"/>
      <c r="Z201" s="155"/>
      <c r="AA201" s="155"/>
      <c r="AB201" s="155"/>
      <c r="AC201" s="155"/>
      <c r="AD201" s="155"/>
      <c r="AE201" s="155"/>
    </row>
    <row r="202" spans="2:31" x14ac:dyDescent="0.25">
      <c r="B202" s="99" t="s">
        <v>260</v>
      </c>
      <c r="C202" s="99" t="s">
        <v>559</v>
      </c>
      <c r="D202" s="126">
        <v>219000</v>
      </c>
      <c r="E202" s="127">
        <v>0.81</v>
      </c>
      <c r="O202" s="4"/>
      <c r="P202" s="4"/>
      <c r="Q202" s="4"/>
      <c r="R202" s="4"/>
      <c r="S202" s="4"/>
      <c r="T202" s="4"/>
      <c r="U202" s="4"/>
      <c r="V202" s="4"/>
      <c r="W202" s="4"/>
      <c r="X202" s="4"/>
      <c r="Y202" s="4"/>
      <c r="Z202" s="4"/>
      <c r="AA202" s="4"/>
      <c r="AB202" s="4"/>
      <c r="AC202" s="4"/>
      <c r="AD202" s="4"/>
      <c r="AE202" s="4"/>
    </row>
    <row r="203" spans="2:31" x14ac:dyDescent="0.25">
      <c r="B203" s="99" t="s">
        <v>261</v>
      </c>
      <c r="C203" s="99" t="s">
        <v>545</v>
      </c>
      <c r="D203" s="126">
        <v>34814000</v>
      </c>
      <c r="E203" s="127">
        <v>0.81</v>
      </c>
      <c r="O203" s="4"/>
      <c r="P203" s="4"/>
      <c r="Q203" s="4"/>
      <c r="R203" s="4"/>
      <c r="S203" s="4"/>
      <c r="T203" s="4"/>
      <c r="U203" s="4"/>
      <c r="V203" s="4"/>
      <c r="W203" s="4"/>
      <c r="X203" s="4"/>
      <c r="Y203" s="4"/>
      <c r="Z203" s="4"/>
      <c r="AA203" s="4"/>
      <c r="AB203" s="4"/>
      <c r="AC203" s="4"/>
      <c r="AD203" s="4"/>
      <c r="AE203" s="4"/>
    </row>
    <row r="204" spans="2:31" x14ac:dyDescent="0.25">
      <c r="B204" s="99" t="s">
        <v>262</v>
      </c>
      <c r="C204" s="99" t="s">
        <v>547</v>
      </c>
      <c r="D204" s="126">
        <v>16744000</v>
      </c>
      <c r="E204" s="127">
        <v>0.81</v>
      </c>
      <c r="O204" s="4"/>
      <c r="P204" s="4"/>
      <c r="Q204" s="4"/>
      <c r="R204" s="4"/>
      <c r="S204" s="4"/>
      <c r="T204" s="4"/>
      <c r="U204" s="4"/>
      <c r="V204" s="4"/>
      <c r="W204" s="4"/>
      <c r="X204" s="4"/>
      <c r="Y204" s="4"/>
      <c r="Z204" s="4"/>
      <c r="AA204" s="4"/>
      <c r="AB204" s="4"/>
      <c r="AC204" s="4"/>
      <c r="AD204" s="4"/>
      <c r="AE204" s="4"/>
    </row>
    <row r="205" spans="2:31" x14ac:dyDescent="0.25">
      <c r="B205" s="99" t="s">
        <v>90</v>
      </c>
      <c r="C205" s="99" t="s">
        <v>554</v>
      </c>
      <c r="D205" s="126">
        <v>6929000</v>
      </c>
      <c r="E205" s="127">
        <v>0.81</v>
      </c>
      <c r="O205" s="4"/>
      <c r="P205" s="4"/>
      <c r="Q205" s="4"/>
      <c r="R205" s="4"/>
      <c r="S205" s="4"/>
      <c r="T205" s="4"/>
      <c r="U205" s="4"/>
      <c r="V205" s="4"/>
      <c r="W205" s="4"/>
      <c r="X205" s="4"/>
      <c r="Y205" s="4"/>
      <c r="Z205" s="4"/>
      <c r="AA205" s="4"/>
      <c r="AB205" s="4"/>
      <c r="AC205" s="4"/>
      <c r="AD205" s="4"/>
      <c r="AE205" s="4"/>
    </row>
    <row r="206" spans="2:31" x14ac:dyDescent="0.25">
      <c r="B206" s="99" t="s">
        <v>263</v>
      </c>
      <c r="C206" s="99" t="s">
        <v>566</v>
      </c>
      <c r="D206" s="126">
        <v>98000</v>
      </c>
      <c r="E206" s="127">
        <v>0.81</v>
      </c>
      <c r="O206" s="4"/>
      <c r="P206" s="4"/>
      <c r="Q206" s="4"/>
      <c r="R206" s="4"/>
      <c r="S206" s="4"/>
      <c r="T206" s="4"/>
      <c r="U206" s="4"/>
      <c r="V206" s="4"/>
      <c r="W206" s="4"/>
      <c r="X206" s="4"/>
      <c r="Y206" s="4"/>
      <c r="Z206" s="4"/>
      <c r="AA206" s="4"/>
      <c r="AB206" s="4"/>
      <c r="AC206" s="4"/>
      <c r="AD206" s="4"/>
      <c r="AE206" s="4"/>
    </row>
    <row r="207" spans="2:31" x14ac:dyDescent="0.25">
      <c r="B207" s="99" t="s">
        <v>264</v>
      </c>
      <c r="C207" s="99" t="s">
        <v>550</v>
      </c>
      <c r="D207" s="126">
        <v>7977000</v>
      </c>
      <c r="E207" s="127">
        <v>0.81</v>
      </c>
      <c r="O207" s="4"/>
      <c r="P207" s="4"/>
      <c r="Q207" s="4"/>
      <c r="R207" s="4"/>
      <c r="S207" s="4"/>
      <c r="T207" s="4"/>
      <c r="U207" s="4"/>
      <c r="V207" s="4"/>
      <c r="W207" s="4"/>
      <c r="X207" s="4"/>
      <c r="Y207" s="4"/>
      <c r="Z207" s="4"/>
      <c r="AA207" s="4"/>
      <c r="AB207" s="4"/>
      <c r="AC207" s="4"/>
      <c r="AD207" s="4"/>
      <c r="AE207" s="4"/>
    </row>
    <row r="208" spans="2:31" x14ac:dyDescent="0.25">
      <c r="B208" s="99" t="s">
        <v>265</v>
      </c>
      <c r="C208" s="99" t="s">
        <v>548</v>
      </c>
      <c r="D208" s="126">
        <v>5772000</v>
      </c>
      <c r="E208" s="127">
        <v>0.81</v>
      </c>
      <c r="O208" s="4"/>
      <c r="P208" s="4"/>
      <c r="Q208" s="4"/>
      <c r="R208" s="4"/>
      <c r="S208" s="4"/>
      <c r="T208" s="4"/>
      <c r="U208" s="4"/>
      <c r="V208" s="4"/>
      <c r="W208" s="4"/>
      <c r="X208" s="4"/>
      <c r="Y208" s="4"/>
      <c r="Z208" s="4"/>
      <c r="AA208" s="4"/>
      <c r="AB208" s="4"/>
      <c r="AC208" s="4"/>
      <c r="AD208" s="4"/>
      <c r="AE208" s="4"/>
    </row>
    <row r="209" spans="2:31" x14ac:dyDescent="0.25">
      <c r="B209" s="99" t="s">
        <v>266</v>
      </c>
      <c r="C209" s="99" t="s">
        <v>565</v>
      </c>
      <c r="D209" s="126">
        <v>43847</v>
      </c>
      <c r="E209" s="127">
        <v>0.81</v>
      </c>
      <c r="O209" s="155"/>
      <c r="P209" s="155"/>
      <c r="Q209" s="155"/>
      <c r="R209" s="155"/>
      <c r="S209" s="155"/>
      <c r="T209" s="155"/>
      <c r="U209" s="155"/>
      <c r="V209" s="155"/>
      <c r="W209" s="155"/>
      <c r="X209" s="155"/>
      <c r="Y209" s="155"/>
      <c r="Z209" s="155"/>
      <c r="AA209" s="155"/>
      <c r="AB209" s="155"/>
      <c r="AC209" s="155"/>
      <c r="AD209" s="155"/>
      <c r="AE209" s="155"/>
    </row>
    <row r="210" spans="2:31" x14ac:dyDescent="0.25">
      <c r="B210" s="99" t="s">
        <v>267</v>
      </c>
      <c r="C210" s="99" t="s">
        <v>561</v>
      </c>
      <c r="D210" s="126">
        <v>5448000</v>
      </c>
      <c r="E210" s="127">
        <v>0.81</v>
      </c>
      <c r="O210" s="4"/>
      <c r="P210" s="4"/>
      <c r="Q210" s="4"/>
      <c r="R210" s="4"/>
      <c r="S210" s="4"/>
      <c r="T210" s="4"/>
      <c r="U210" s="4"/>
      <c r="V210" s="4"/>
      <c r="W210" s="4"/>
      <c r="X210" s="4"/>
      <c r="Y210" s="4"/>
      <c r="Z210" s="4"/>
      <c r="AA210" s="4"/>
      <c r="AB210" s="4"/>
      <c r="AC210" s="4"/>
      <c r="AD210" s="4"/>
      <c r="AE210" s="4"/>
    </row>
    <row r="211" spans="2:31" x14ac:dyDescent="0.25">
      <c r="B211" s="99" t="s">
        <v>103</v>
      </c>
      <c r="C211" s="99" t="s">
        <v>562</v>
      </c>
      <c r="D211" s="126">
        <v>2067000</v>
      </c>
      <c r="E211" s="127">
        <v>0.81</v>
      </c>
      <c r="O211" s="4"/>
      <c r="P211" s="4"/>
      <c r="Q211" s="4"/>
      <c r="R211" s="4"/>
      <c r="S211" s="4"/>
      <c r="T211" s="4"/>
      <c r="U211" s="4"/>
      <c r="V211" s="4"/>
      <c r="W211" s="4"/>
      <c r="X211" s="4"/>
      <c r="Y211" s="4"/>
      <c r="Z211" s="4"/>
      <c r="AA211" s="4"/>
      <c r="AB211" s="4"/>
      <c r="AC211" s="4"/>
      <c r="AD211" s="4"/>
      <c r="AE211" s="4"/>
    </row>
    <row r="212" spans="2:31" x14ac:dyDescent="0.25">
      <c r="B212" s="99" t="s">
        <v>325</v>
      </c>
      <c r="C212" s="99" t="s">
        <v>558</v>
      </c>
      <c r="D212" s="126">
        <v>41855000</v>
      </c>
      <c r="E212" s="127">
        <v>0.81</v>
      </c>
      <c r="O212" s="4"/>
      <c r="P212" s="4"/>
      <c r="Q212" s="4"/>
      <c r="R212" s="4"/>
      <c r="S212" s="4"/>
      <c r="T212" s="4"/>
      <c r="U212" s="4"/>
      <c r="V212" s="4"/>
      <c r="W212" s="4"/>
      <c r="X212" s="4"/>
      <c r="Y212" s="4"/>
      <c r="Z212" s="4"/>
      <c r="AA212" s="4"/>
      <c r="AB212" s="4"/>
      <c r="AC212" s="4"/>
      <c r="AD212" s="4"/>
      <c r="AE212" s="4"/>
    </row>
    <row r="213" spans="2:31" x14ac:dyDescent="0.25">
      <c r="B213" s="99" t="s">
        <v>268</v>
      </c>
      <c r="C213" s="99" t="s">
        <v>549</v>
      </c>
      <c r="D213" s="126">
        <v>687000</v>
      </c>
      <c r="E213" s="127">
        <v>0.81</v>
      </c>
      <c r="O213" s="4"/>
      <c r="P213" s="4"/>
      <c r="Q213" s="4"/>
      <c r="R213" s="4"/>
      <c r="S213" s="4"/>
      <c r="T213" s="4"/>
      <c r="U213" s="4"/>
      <c r="V213" s="4"/>
      <c r="W213" s="4"/>
      <c r="X213" s="4"/>
      <c r="Y213" s="4"/>
      <c r="Z213" s="4"/>
      <c r="AA213" s="4"/>
      <c r="AB213" s="4"/>
      <c r="AC213" s="4"/>
      <c r="AD213" s="4"/>
      <c r="AE213" s="4"/>
    </row>
    <row r="214" spans="2:31" x14ac:dyDescent="0.25">
      <c r="B214" s="99" t="s">
        <v>269</v>
      </c>
      <c r="C214" s="99" t="s">
        <v>553</v>
      </c>
      <c r="D214" s="126">
        <v>15893000</v>
      </c>
      <c r="E214" s="127">
        <v>0.81</v>
      </c>
      <c r="O214" s="4"/>
      <c r="P214" s="4"/>
      <c r="Q214" s="4"/>
      <c r="R214" s="4"/>
      <c r="S214" s="4"/>
      <c r="T214" s="4"/>
      <c r="U214" s="4"/>
      <c r="V214" s="4"/>
      <c r="W214" s="4"/>
      <c r="X214" s="4"/>
      <c r="Y214" s="4"/>
      <c r="Z214" s="4"/>
      <c r="AA214" s="4"/>
      <c r="AB214" s="4"/>
      <c r="AC214" s="4"/>
      <c r="AD214" s="4"/>
      <c r="AE214" s="4"/>
    </row>
    <row r="215" spans="2:31" x14ac:dyDescent="0.25">
      <c r="B215" s="99" t="s">
        <v>270</v>
      </c>
      <c r="C215" s="99" t="s">
        <v>603</v>
      </c>
      <c r="D215" s="126">
        <v>59309000</v>
      </c>
      <c r="E215" s="127">
        <v>0.81</v>
      </c>
      <c r="O215" s="4"/>
      <c r="P215" s="4"/>
      <c r="Q215" s="4"/>
      <c r="R215" s="4"/>
      <c r="S215" s="4"/>
      <c r="T215" s="4"/>
      <c r="U215" s="4"/>
      <c r="V215" s="4"/>
      <c r="W215" s="4"/>
      <c r="X215" s="4"/>
      <c r="Y215" s="4"/>
      <c r="Z215" s="4"/>
      <c r="AA215" s="4"/>
      <c r="AB215" s="4"/>
      <c r="AC215" s="4"/>
      <c r="AD215" s="4"/>
      <c r="AE215" s="4"/>
    </row>
    <row r="216" spans="2:31" x14ac:dyDescent="0.25">
      <c r="B216" s="99" t="s">
        <v>326</v>
      </c>
      <c r="C216" s="99" t="s">
        <v>544</v>
      </c>
      <c r="D216" s="126">
        <v>1856800000</v>
      </c>
      <c r="E216" s="127">
        <v>0.81</v>
      </c>
      <c r="O216" s="4"/>
      <c r="P216" s="4"/>
      <c r="Q216" s="4"/>
      <c r="R216" s="4"/>
      <c r="S216" s="4"/>
      <c r="T216" s="4"/>
      <c r="U216" s="4"/>
      <c r="V216" s="4"/>
      <c r="W216" s="4"/>
      <c r="X216" s="4"/>
      <c r="Y216" s="4"/>
      <c r="Z216" s="4"/>
      <c r="AA216" s="4"/>
      <c r="AB216" s="4"/>
      <c r="AC216" s="4"/>
      <c r="AD216" s="4"/>
      <c r="AE216" s="4"/>
    </row>
    <row r="217" spans="2:31" x14ac:dyDescent="0.25">
      <c r="B217" s="99" t="s">
        <v>344</v>
      </c>
      <c r="C217" s="99" t="s">
        <v>580</v>
      </c>
      <c r="D217" s="126">
        <v>1856800000</v>
      </c>
      <c r="E217" s="127">
        <v>0.81</v>
      </c>
      <c r="O217" s="4"/>
      <c r="P217" s="4"/>
      <c r="Q217" s="4"/>
      <c r="R217" s="4"/>
      <c r="S217" s="4"/>
      <c r="T217" s="4"/>
      <c r="U217" s="4"/>
      <c r="V217" s="4"/>
      <c r="W217" s="4"/>
      <c r="X217" s="4"/>
      <c r="Y217" s="4"/>
      <c r="Z217" s="4"/>
      <c r="AA217" s="4"/>
      <c r="AB217" s="4"/>
      <c r="AC217" s="4"/>
      <c r="AD217" s="4"/>
      <c r="AE217" s="4"/>
    </row>
    <row r="218" spans="2:31" x14ac:dyDescent="0.25">
      <c r="B218" s="99" t="s">
        <v>271</v>
      </c>
      <c r="C218" s="99" t="s">
        <v>556</v>
      </c>
      <c r="D218" s="126">
        <v>11194000</v>
      </c>
      <c r="E218" s="127">
        <v>0.81</v>
      </c>
      <c r="O218" s="4"/>
      <c r="P218" s="4"/>
      <c r="Q218" s="4"/>
      <c r="R218" s="4"/>
      <c r="S218" s="4"/>
      <c r="T218" s="4"/>
      <c r="U218" s="4"/>
      <c r="V218" s="4"/>
      <c r="W218" s="4"/>
      <c r="X218" s="4"/>
      <c r="Y218" s="4"/>
      <c r="Z218" s="4"/>
      <c r="AA218" s="4"/>
      <c r="AB218" s="4"/>
      <c r="AC218" s="4"/>
      <c r="AD218" s="4"/>
      <c r="AE218" s="4"/>
    </row>
    <row r="219" spans="2:31" x14ac:dyDescent="0.25">
      <c r="B219" s="99" t="s">
        <v>79</v>
      </c>
      <c r="C219" s="99" t="s">
        <v>415</v>
      </c>
      <c r="D219" s="126">
        <v>46711000</v>
      </c>
      <c r="E219" s="127">
        <v>0.81</v>
      </c>
      <c r="O219" s="4"/>
      <c r="P219" s="4"/>
      <c r="Q219" s="4"/>
      <c r="R219" s="4"/>
      <c r="S219" s="4"/>
      <c r="T219" s="4"/>
      <c r="U219" s="4"/>
      <c r="V219" s="4"/>
      <c r="W219" s="4"/>
      <c r="X219" s="4"/>
      <c r="Y219" s="4"/>
      <c r="Z219" s="4"/>
      <c r="AA219" s="4"/>
      <c r="AB219" s="4"/>
      <c r="AC219" s="4"/>
      <c r="AD219" s="4"/>
      <c r="AE219" s="4"/>
    </row>
    <row r="220" spans="2:31" x14ac:dyDescent="0.25">
      <c r="B220" s="99" t="s">
        <v>272</v>
      </c>
      <c r="C220" s="99" t="s">
        <v>478</v>
      </c>
      <c r="D220" s="126">
        <v>21837000</v>
      </c>
      <c r="E220" s="127">
        <v>0.81</v>
      </c>
      <c r="O220" s="4"/>
      <c r="P220" s="4"/>
      <c r="Q220" s="4"/>
      <c r="R220" s="4"/>
      <c r="S220" s="4"/>
      <c r="T220" s="4"/>
      <c r="U220" s="4"/>
      <c r="V220" s="4"/>
      <c r="W220" s="4"/>
      <c r="X220" s="4"/>
      <c r="Y220" s="4"/>
      <c r="Z220" s="4"/>
      <c r="AA220" s="4"/>
      <c r="AB220" s="4"/>
      <c r="AC220" s="4"/>
      <c r="AD220" s="4"/>
      <c r="AE220" s="4"/>
    </row>
    <row r="221" spans="2:31" x14ac:dyDescent="0.25">
      <c r="B221" s="99" t="s">
        <v>273</v>
      </c>
      <c r="C221" s="99" t="s">
        <v>465</v>
      </c>
      <c r="D221" s="126">
        <v>53000</v>
      </c>
      <c r="E221" s="127">
        <v>0.81</v>
      </c>
      <c r="O221" s="155"/>
      <c r="P221" s="155"/>
      <c r="Q221" s="155"/>
      <c r="R221" s="155"/>
      <c r="S221" s="155"/>
      <c r="T221" s="155"/>
      <c r="U221" s="155"/>
      <c r="V221" s="155"/>
      <c r="W221" s="155"/>
      <c r="X221" s="155"/>
      <c r="Y221" s="155"/>
      <c r="Z221" s="155"/>
      <c r="AA221" s="155"/>
      <c r="AB221" s="155"/>
      <c r="AC221" s="155"/>
      <c r="AD221" s="155"/>
      <c r="AE221" s="155"/>
    </row>
    <row r="222" spans="2:31" x14ac:dyDescent="0.25">
      <c r="B222" s="99" t="s">
        <v>274</v>
      </c>
      <c r="C222" s="99" t="s">
        <v>473</v>
      </c>
      <c r="D222" s="126">
        <v>184000</v>
      </c>
      <c r="E222" s="127">
        <v>0.81</v>
      </c>
      <c r="O222" s="4"/>
      <c r="P222" s="4"/>
      <c r="Q222" s="4"/>
      <c r="R222" s="4"/>
      <c r="S222" s="4"/>
      <c r="T222" s="4"/>
      <c r="U222" s="4"/>
      <c r="V222" s="4"/>
      <c r="W222" s="4"/>
      <c r="X222" s="4"/>
      <c r="Y222" s="4"/>
      <c r="Z222" s="4"/>
      <c r="AA222" s="4"/>
      <c r="AB222" s="4"/>
      <c r="AC222" s="4"/>
      <c r="AD222" s="4"/>
      <c r="AE222" s="4"/>
    </row>
    <row r="223" spans="2:31" x14ac:dyDescent="0.25">
      <c r="B223" s="99" t="s">
        <v>275</v>
      </c>
      <c r="C223" s="99" t="s">
        <v>487</v>
      </c>
      <c r="D223" s="126">
        <v>32556</v>
      </c>
      <c r="E223" s="127">
        <v>0.81</v>
      </c>
      <c r="O223" s="155"/>
      <c r="P223" s="155"/>
      <c r="Q223" s="155"/>
      <c r="R223" s="155"/>
      <c r="S223" s="155"/>
      <c r="T223" s="155"/>
      <c r="U223" s="155"/>
      <c r="V223" s="155"/>
      <c r="W223" s="155"/>
      <c r="X223" s="155"/>
      <c r="Y223" s="155"/>
      <c r="Z223" s="155"/>
      <c r="AA223" s="155"/>
      <c r="AB223" s="155"/>
      <c r="AC223" s="155"/>
      <c r="AD223" s="155"/>
      <c r="AE223" s="155"/>
    </row>
    <row r="224" spans="2:31" x14ac:dyDescent="0.25">
      <c r="B224" s="99" t="s">
        <v>276</v>
      </c>
      <c r="C224" s="99" t="s">
        <v>593</v>
      </c>
      <c r="D224" s="126">
        <v>111000</v>
      </c>
      <c r="E224" s="127">
        <v>0.81</v>
      </c>
      <c r="O224" s="4"/>
      <c r="P224" s="4"/>
      <c r="Q224" s="4"/>
      <c r="R224" s="4"/>
      <c r="S224" s="4"/>
      <c r="T224" s="4"/>
      <c r="U224" s="4"/>
      <c r="V224" s="4"/>
      <c r="W224" s="4"/>
      <c r="X224" s="4"/>
      <c r="Y224" s="4"/>
      <c r="Z224" s="4"/>
      <c r="AA224" s="4"/>
      <c r="AB224" s="4"/>
      <c r="AC224" s="4"/>
      <c r="AD224" s="4"/>
      <c r="AE224" s="4"/>
    </row>
    <row r="225" spans="2:31" x14ac:dyDescent="0.25">
      <c r="B225" s="99" t="s">
        <v>327</v>
      </c>
      <c r="C225" s="99" t="s">
        <v>557</v>
      </c>
      <c r="D225" s="126">
        <v>1136052000</v>
      </c>
      <c r="E225" s="127">
        <v>0.81</v>
      </c>
      <c r="O225" s="4"/>
      <c r="P225" s="4"/>
      <c r="Q225" s="4"/>
      <c r="R225" s="4"/>
      <c r="S225" s="4"/>
      <c r="T225" s="4"/>
      <c r="U225" s="4"/>
      <c r="V225" s="4"/>
      <c r="W225" s="4"/>
      <c r="X225" s="4"/>
      <c r="Y225" s="4"/>
      <c r="Z225" s="4"/>
      <c r="AA225" s="4"/>
      <c r="AB225" s="4"/>
      <c r="AC225" s="4"/>
      <c r="AD225" s="4"/>
      <c r="AE225" s="4"/>
    </row>
    <row r="226" spans="2:31" x14ac:dyDescent="0.25">
      <c r="B226" s="99" t="s">
        <v>328</v>
      </c>
      <c r="C226" s="99" t="s">
        <v>555</v>
      </c>
      <c r="D226" s="126">
        <v>1135954000</v>
      </c>
      <c r="E226" s="127">
        <v>0.81</v>
      </c>
      <c r="O226" s="4"/>
      <c r="P226" s="4"/>
      <c r="Q226" s="4"/>
      <c r="R226" s="4"/>
      <c r="S226" s="4"/>
      <c r="T226" s="4"/>
      <c r="U226" s="4"/>
      <c r="V226" s="4"/>
      <c r="W226" s="4"/>
      <c r="X226" s="4"/>
      <c r="Y226" s="4"/>
      <c r="Z226" s="4"/>
      <c r="AA226" s="4"/>
      <c r="AB226" s="4"/>
      <c r="AC226" s="4"/>
      <c r="AD226" s="4"/>
      <c r="AE226" s="4"/>
    </row>
    <row r="227" spans="2:31" x14ac:dyDescent="0.25">
      <c r="B227" s="99" t="s">
        <v>345</v>
      </c>
      <c r="C227" s="99" t="s">
        <v>581</v>
      </c>
      <c r="D227" s="126">
        <v>1136052000</v>
      </c>
      <c r="E227" s="127">
        <v>0.81</v>
      </c>
      <c r="O227" s="4"/>
      <c r="P227" s="4"/>
      <c r="Q227" s="4"/>
      <c r="R227" s="4"/>
      <c r="S227" s="4"/>
      <c r="T227" s="4"/>
      <c r="U227" s="4"/>
      <c r="V227" s="4"/>
      <c r="W227" s="4"/>
      <c r="X227" s="4"/>
      <c r="Y227" s="4"/>
      <c r="Z227" s="4"/>
      <c r="AA227" s="4"/>
      <c r="AB227" s="4"/>
      <c r="AC227" s="4"/>
      <c r="AD227" s="4"/>
      <c r="AE227" s="4"/>
    </row>
    <row r="228" spans="2:31" x14ac:dyDescent="0.25">
      <c r="B228" s="99" t="s">
        <v>277</v>
      </c>
      <c r="C228" s="99" t="s">
        <v>546</v>
      </c>
      <c r="D228" s="126">
        <v>43849000</v>
      </c>
      <c r="E228" s="127">
        <v>0.81</v>
      </c>
      <c r="O228" s="4"/>
      <c r="P228" s="4"/>
      <c r="Q228" s="4"/>
      <c r="R228" s="4"/>
      <c r="S228" s="4"/>
      <c r="T228" s="4"/>
      <c r="U228" s="4"/>
      <c r="V228" s="4"/>
      <c r="W228" s="4"/>
      <c r="X228" s="4"/>
      <c r="Y228" s="4"/>
      <c r="Z228" s="4"/>
      <c r="AA228" s="4"/>
      <c r="AB228" s="4"/>
      <c r="AC228" s="4"/>
      <c r="AD228" s="4"/>
      <c r="AE228" s="4"/>
    </row>
    <row r="229" spans="2:31" x14ac:dyDescent="0.25">
      <c r="B229" s="99" t="s">
        <v>278</v>
      </c>
      <c r="C229" s="99" t="s">
        <v>560</v>
      </c>
      <c r="D229" s="126">
        <v>587000</v>
      </c>
      <c r="E229" s="127">
        <v>0.81</v>
      </c>
      <c r="O229" s="4"/>
      <c r="P229" s="4"/>
      <c r="Q229" s="4"/>
      <c r="R229" s="4"/>
      <c r="S229" s="4"/>
      <c r="T229" s="4"/>
      <c r="U229" s="4"/>
      <c r="V229" s="4"/>
      <c r="W229" s="4"/>
      <c r="X229" s="4"/>
      <c r="Y229" s="4"/>
      <c r="Z229" s="4"/>
      <c r="AA229" s="4"/>
      <c r="AB229" s="4"/>
      <c r="AC229" s="4"/>
      <c r="AD229" s="4"/>
      <c r="AE229" s="4"/>
    </row>
    <row r="230" spans="2:31" x14ac:dyDescent="0.25">
      <c r="B230" s="99" t="s">
        <v>86</v>
      </c>
      <c r="C230" s="99" t="s">
        <v>563</v>
      </c>
      <c r="D230" s="126">
        <v>10319000</v>
      </c>
      <c r="E230" s="127">
        <v>0.81</v>
      </c>
      <c r="O230" s="4"/>
      <c r="P230" s="4"/>
      <c r="Q230" s="4"/>
      <c r="R230" s="4"/>
      <c r="S230" s="4"/>
      <c r="T230" s="4"/>
      <c r="U230" s="4"/>
      <c r="V230" s="4"/>
      <c r="W230" s="4"/>
      <c r="X230" s="4"/>
      <c r="Y230" s="4"/>
      <c r="Z230" s="4"/>
      <c r="AA230" s="4"/>
      <c r="AB230" s="4"/>
      <c r="AC230" s="4"/>
      <c r="AD230" s="4"/>
      <c r="AE230" s="4"/>
    </row>
    <row r="231" spans="2:31" x14ac:dyDescent="0.25">
      <c r="B231" s="99" t="s">
        <v>91</v>
      </c>
      <c r="C231" s="99" t="s">
        <v>382</v>
      </c>
      <c r="D231" s="126">
        <v>8641000</v>
      </c>
      <c r="E231" s="127">
        <v>0.81</v>
      </c>
      <c r="O231" s="4"/>
      <c r="P231" s="4"/>
      <c r="Q231" s="4"/>
      <c r="R231" s="4"/>
      <c r="S231" s="4"/>
      <c r="T231" s="4"/>
      <c r="U231" s="4"/>
      <c r="V231" s="4"/>
      <c r="W231" s="4"/>
      <c r="X231" s="4"/>
      <c r="Y231" s="4"/>
      <c r="Z231" s="4"/>
      <c r="AA231" s="4"/>
      <c r="AB231" s="4"/>
      <c r="AC231" s="4"/>
      <c r="AD231" s="4"/>
      <c r="AE231" s="4"/>
    </row>
    <row r="232" spans="2:31" x14ac:dyDescent="0.25">
      <c r="B232" s="99" t="s">
        <v>279</v>
      </c>
      <c r="C232" s="99" t="s">
        <v>567</v>
      </c>
      <c r="D232" s="126">
        <v>17501000</v>
      </c>
      <c r="E232" s="127">
        <v>0.81</v>
      </c>
      <c r="O232" s="4"/>
      <c r="P232" s="4"/>
      <c r="Q232" s="4"/>
      <c r="R232" s="4"/>
      <c r="S232" s="4"/>
      <c r="T232" s="4"/>
      <c r="U232" s="4"/>
      <c r="V232" s="4"/>
      <c r="W232" s="4"/>
      <c r="X232" s="4"/>
      <c r="Y232" s="4"/>
      <c r="Z232" s="4"/>
      <c r="AA232" s="4"/>
      <c r="AB232" s="4"/>
      <c r="AC232" s="4"/>
      <c r="AD232" s="4"/>
      <c r="AE232" s="4"/>
    </row>
    <row r="233" spans="2:31" x14ac:dyDescent="0.25">
      <c r="B233" s="99" t="s">
        <v>280</v>
      </c>
      <c r="C233" s="99" t="s">
        <v>574</v>
      </c>
      <c r="D233" s="126">
        <v>9538000</v>
      </c>
      <c r="E233" s="127">
        <v>0.81</v>
      </c>
      <c r="O233" s="4"/>
      <c r="P233" s="4"/>
      <c r="Q233" s="4"/>
      <c r="R233" s="4"/>
      <c r="S233" s="4"/>
      <c r="T233" s="4"/>
      <c r="U233" s="4"/>
      <c r="V233" s="4"/>
      <c r="W233" s="4"/>
      <c r="X233" s="4"/>
      <c r="Y233" s="4"/>
      <c r="Z233" s="4"/>
      <c r="AA233" s="4"/>
      <c r="AB233" s="4"/>
      <c r="AC233" s="4"/>
      <c r="AD233" s="4"/>
      <c r="AE233" s="4"/>
    </row>
    <row r="234" spans="2:31" x14ac:dyDescent="0.25">
      <c r="B234" s="99" t="s">
        <v>281</v>
      </c>
      <c r="C234" s="99" t="s">
        <v>586</v>
      </c>
      <c r="D234" s="126">
        <v>59734000</v>
      </c>
      <c r="E234" s="127">
        <v>0.81</v>
      </c>
      <c r="O234" s="4"/>
      <c r="P234" s="4"/>
      <c r="Q234" s="4"/>
      <c r="R234" s="4"/>
      <c r="S234" s="4"/>
      <c r="T234" s="4"/>
      <c r="U234" s="4"/>
      <c r="V234" s="4"/>
      <c r="W234" s="4"/>
      <c r="X234" s="4"/>
      <c r="Y234" s="4"/>
      <c r="Z234" s="4"/>
      <c r="AA234" s="4"/>
      <c r="AB234" s="4"/>
      <c r="AC234" s="4"/>
      <c r="AD234" s="4"/>
      <c r="AE234" s="4"/>
    </row>
    <row r="235" spans="2:31" x14ac:dyDescent="0.25">
      <c r="B235" s="99" t="s">
        <v>282</v>
      </c>
      <c r="C235" s="99" t="s">
        <v>573</v>
      </c>
      <c r="D235" s="126">
        <v>69800000</v>
      </c>
      <c r="E235" s="127">
        <v>0.81</v>
      </c>
      <c r="O235" s="4"/>
      <c r="P235" s="4"/>
      <c r="Q235" s="4"/>
      <c r="R235" s="4"/>
      <c r="S235" s="4"/>
      <c r="T235" s="4"/>
      <c r="U235" s="4"/>
      <c r="V235" s="4"/>
      <c r="W235" s="4"/>
      <c r="X235" s="4"/>
      <c r="Y235" s="4"/>
      <c r="Z235" s="4"/>
      <c r="AA235" s="4"/>
      <c r="AB235" s="4"/>
      <c r="AC235" s="4"/>
      <c r="AD235" s="4"/>
      <c r="AE235" s="4"/>
    </row>
    <row r="236" spans="2:31" x14ac:dyDescent="0.25">
      <c r="B236" s="99" t="s">
        <v>283</v>
      </c>
      <c r="C236" s="99" t="s">
        <v>577</v>
      </c>
      <c r="D236" s="126">
        <v>1318000</v>
      </c>
      <c r="E236" s="127">
        <v>0.81</v>
      </c>
      <c r="O236" s="4"/>
      <c r="P236" s="4"/>
      <c r="Q236" s="4"/>
      <c r="R236" s="4"/>
      <c r="S236" s="4"/>
      <c r="T236" s="4"/>
      <c r="U236" s="4"/>
      <c r="V236" s="4"/>
      <c r="W236" s="4"/>
      <c r="X236" s="4"/>
      <c r="Y236" s="4"/>
      <c r="Z236" s="4"/>
      <c r="AA236" s="4"/>
      <c r="AB236" s="4"/>
      <c r="AC236" s="4"/>
      <c r="AD236" s="4"/>
      <c r="AE236" s="4"/>
    </row>
    <row r="237" spans="2:31" x14ac:dyDescent="0.25">
      <c r="B237" s="99" t="s">
        <v>284</v>
      </c>
      <c r="C237" s="99" t="s">
        <v>572</v>
      </c>
      <c r="D237" s="126">
        <v>8279000</v>
      </c>
      <c r="E237" s="127">
        <v>0.81</v>
      </c>
      <c r="O237" s="4"/>
      <c r="P237" s="4"/>
      <c r="Q237" s="4"/>
      <c r="R237" s="4"/>
      <c r="S237" s="4"/>
      <c r="T237" s="4"/>
      <c r="U237" s="4"/>
      <c r="V237" s="4"/>
      <c r="W237" s="4"/>
      <c r="X237" s="4"/>
      <c r="Y237" s="4"/>
      <c r="Z237" s="4"/>
      <c r="AA237" s="4"/>
      <c r="AB237" s="4"/>
      <c r="AC237" s="4"/>
      <c r="AD237" s="4"/>
      <c r="AE237" s="4"/>
    </row>
    <row r="238" spans="2:31" x14ac:dyDescent="0.25">
      <c r="B238" s="99" t="s">
        <v>285</v>
      </c>
      <c r="C238" s="99" t="s">
        <v>579</v>
      </c>
      <c r="D238" s="126">
        <v>106000</v>
      </c>
      <c r="E238" s="127">
        <v>0.81</v>
      </c>
      <c r="O238" s="4"/>
      <c r="P238" s="4"/>
      <c r="Q238" s="4"/>
      <c r="R238" s="4"/>
      <c r="S238" s="4"/>
      <c r="T238" s="4"/>
      <c r="U238" s="4"/>
      <c r="V238" s="4"/>
      <c r="W238" s="4"/>
      <c r="X238" s="4"/>
      <c r="Y238" s="4"/>
      <c r="Z238" s="4"/>
      <c r="AA238" s="4"/>
      <c r="AB238" s="4"/>
      <c r="AC238" s="4"/>
      <c r="AD238" s="4"/>
      <c r="AE238" s="4"/>
    </row>
    <row r="239" spans="2:31" x14ac:dyDescent="0.25">
      <c r="B239" s="99" t="s">
        <v>286</v>
      </c>
      <c r="C239" s="99" t="s">
        <v>582</v>
      </c>
      <c r="D239" s="126">
        <v>1399000</v>
      </c>
      <c r="E239" s="127">
        <v>0.81</v>
      </c>
      <c r="O239" s="4"/>
      <c r="P239" s="4"/>
      <c r="Q239" s="4"/>
      <c r="R239" s="4"/>
      <c r="S239" s="4"/>
      <c r="T239" s="4"/>
      <c r="U239" s="4"/>
      <c r="V239" s="4"/>
      <c r="W239" s="4"/>
      <c r="X239" s="4"/>
      <c r="Y239" s="4"/>
      <c r="Z239" s="4"/>
      <c r="AA239" s="4"/>
      <c r="AB239" s="4"/>
      <c r="AC239" s="4"/>
      <c r="AD239" s="4"/>
      <c r="AE239" s="4"/>
    </row>
    <row r="240" spans="2:31" x14ac:dyDescent="0.25">
      <c r="B240" s="99" t="s">
        <v>287</v>
      </c>
      <c r="C240" s="99" t="s">
        <v>583</v>
      </c>
      <c r="D240" s="126">
        <v>11819000</v>
      </c>
      <c r="E240" s="127">
        <v>0.81</v>
      </c>
      <c r="O240" s="4"/>
      <c r="P240" s="4"/>
      <c r="Q240" s="4"/>
      <c r="R240" s="4"/>
      <c r="S240" s="4"/>
      <c r="T240" s="4"/>
      <c r="U240" s="4"/>
      <c r="V240" s="4"/>
      <c r="W240" s="4"/>
      <c r="X240" s="4"/>
      <c r="Y240" s="4"/>
      <c r="Z240" s="4"/>
      <c r="AA240" s="4"/>
      <c r="AB240" s="4"/>
      <c r="AC240" s="4"/>
      <c r="AD240" s="4"/>
      <c r="AE240" s="4"/>
    </row>
    <row r="241" spans="2:31" x14ac:dyDescent="0.25">
      <c r="B241" s="99" t="s">
        <v>288</v>
      </c>
      <c r="C241" s="99" t="s">
        <v>584</v>
      </c>
      <c r="D241" s="126">
        <v>84339000</v>
      </c>
      <c r="E241" s="127">
        <v>0.81</v>
      </c>
      <c r="O241" s="4"/>
      <c r="P241" s="4"/>
      <c r="Q241" s="4"/>
      <c r="R241" s="4"/>
      <c r="S241" s="4"/>
      <c r="T241" s="4"/>
      <c r="U241" s="4"/>
      <c r="V241" s="4"/>
      <c r="W241" s="4"/>
      <c r="X241" s="4"/>
      <c r="Y241" s="4"/>
      <c r="Z241" s="4"/>
      <c r="AA241" s="4"/>
      <c r="AB241" s="4"/>
      <c r="AC241" s="4"/>
      <c r="AD241" s="4"/>
      <c r="AE241" s="4"/>
    </row>
    <row r="242" spans="2:31" x14ac:dyDescent="0.25">
      <c r="B242" s="99" t="s">
        <v>289</v>
      </c>
      <c r="C242" s="99" t="s">
        <v>575</v>
      </c>
      <c r="D242" s="126">
        <v>6031000</v>
      </c>
      <c r="E242" s="127">
        <v>0.81</v>
      </c>
      <c r="O242" s="4"/>
      <c r="P242" s="4"/>
      <c r="Q242" s="4"/>
      <c r="R242" s="4"/>
      <c r="S242" s="4"/>
      <c r="T242" s="4"/>
      <c r="U242" s="4"/>
      <c r="V242" s="4"/>
      <c r="W242" s="4"/>
      <c r="X242" s="4"/>
      <c r="Y242" s="4"/>
      <c r="Z242" s="4"/>
      <c r="AA242" s="4"/>
      <c r="AB242" s="4"/>
      <c r="AC242" s="4"/>
      <c r="AD242" s="4"/>
      <c r="AE242" s="4"/>
    </row>
    <row r="243" spans="2:31" x14ac:dyDescent="0.25">
      <c r="B243" s="99" t="s">
        <v>290</v>
      </c>
      <c r="C243" s="99" t="s">
        <v>568</v>
      </c>
      <c r="D243" s="126">
        <v>39000</v>
      </c>
      <c r="E243" s="127">
        <v>0.81</v>
      </c>
      <c r="O243" s="155"/>
      <c r="P243" s="155"/>
      <c r="Q243" s="155"/>
      <c r="R243" s="155"/>
      <c r="S243" s="155"/>
      <c r="T243" s="155"/>
      <c r="U243" s="155"/>
      <c r="V243" s="155"/>
      <c r="W243" s="155"/>
      <c r="X243" s="155"/>
      <c r="Y243" s="155"/>
      <c r="Z243" s="155"/>
      <c r="AA243" s="155"/>
      <c r="AB243" s="155"/>
      <c r="AC243" s="155"/>
      <c r="AD243" s="155"/>
      <c r="AE243" s="155"/>
    </row>
    <row r="244" spans="2:31" x14ac:dyDescent="0.25">
      <c r="B244" s="99" t="s">
        <v>291</v>
      </c>
      <c r="C244" s="99" t="s">
        <v>585</v>
      </c>
      <c r="D244" s="126">
        <v>12000</v>
      </c>
      <c r="E244" s="127">
        <v>0.81</v>
      </c>
      <c r="O244" s="155"/>
      <c r="P244" s="155"/>
      <c r="Q244" s="155"/>
      <c r="R244" s="155"/>
      <c r="S244" s="155"/>
      <c r="T244" s="155"/>
      <c r="U244" s="155"/>
      <c r="V244" s="155"/>
      <c r="W244" s="155"/>
      <c r="X244" s="155"/>
      <c r="Y244" s="155"/>
      <c r="Z244" s="155"/>
      <c r="AA244" s="155"/>
      <c r="AB244" s="155"/>
      <c r="AC244" s="155"/>
      <c r="AD244" s="155"/>
      <c r="AE244" s="155"/>
    </row>
    <row r="245" spans="2:31" x14ac:dyDescent="0.25">
      <c r="B245" s="99" t="s">
        <v>292</v>
      </c>
      <c r="C245" s="99" t="s">
        <v>587</v>
      </c>
      <c r="D245" s="126">
        <v>45741000</v>
      </c>
      <c r="E245" s="127">
        <v>0.81</v>
      </c>
      <c r="O245" s="4"/>
      <c r="P245" s="4"/>
      <c r="Q245" s="4"/>
      <c r="R245" s="4"/>
      <c r="S245" s="4"/>
      <c r="T245" s="4"/>
      <c r="U245" s="4"/>
      <c r="V245" s="4"/>
      <c r="W245" s="4"/>
      <c r="X245" s="4"/>
      <c r="Y245" s="4"/>
      <c r="Z245" s="4"/>
      <c r="AA245" s="4"/>
      <c r="AB245" s="4"/>
      <c r="AC245" s="4"/>
      <c r="AD245" s="4"/>
      <c r="AE245" s="4"/>
    </row>
    <row r="246" spans="2:31" x14ac:dyDescent="0.25">
      <c r="B246" s="99" t="s">
        <v>80</v>
      </c>
      <c r="C246" s="99" t="s">
        <v>588</v>
      </c>
      <c r="D246" s="126">
        <v>44158000</v>
      </c>
      <c r="E246" s="127">
        <v>0.81</v>
      </c>
      <c r="O246" s="4"/>
      <c r="P246" s="4"/>
      <c r="Q246" s="4"/>
      <c r="R246" s="4"/>
      <c r="S246" s="4"/>
      <c r="T246" s="4"/>
      <c r="U246" s="4"/>
      <c r="V246" s="4"/>
      <c r="W246" s="4"/>
      <c r="X246" s="4"/>
      <c r="Y246" s="4"/>
      <c r="Z246" s="4"/>
      <c r="AA246" s="4"/>
      <c r="AB246" s="4"/>
      <c r="AC246" s="4"/>
      <c r="AD246" s="4"/>
      <c r="AE246" s="4"/>
    </row>
    <row r="247" spans="2:31" x14ac:dyDescent="0.25">
      <c r="B247" s="99" t="s">
        <v>293</v>
      </c>
      <c r="C247" s="99" t="s">
        <v>353</v>
      </c>
      <c r="D247" s="126">
        <v>9890000</v>
      </c>
      <c r="E247" s="127">
        <v>0.81</v>
      </c>
      <c r="O247" s="4"/>
      <c r="P247" s="4"/>
      <c r="Q247" s="4"/>
      <c r="R247" s="4"/>
      <c r="S247" s="4"/>
      <c r="T247" s="4"/>
      <c r="U247" s="4"/>
      <c r="V247" s="4"/>
      <c r="W247" s="4"/>
      <c r="X247" s="4"/>
      <c r="Y247" s="4"/>
      <c r="Z247" s="4"/>
      <c r="AA247" s="4"/>
      <c r="AB247" s="4"/>
      <c r="AC247" s="4"/>
      <c r="AD247" s="4"/>
      <c r="AE247" s="4"/>
    </row>
    <row r="248" spans="2:31" x14ac:dyDescent="0.25">
      <c r="B248" s="99" t="s">
        <v>76</v>
      </c>
      <c r="C248" s="99" t="s">
        <v>426</v>
      </c>
      <c r="D248" s="126">
        <v>67224000</v>
      </c>
      <c r="E248" s="127">
        <v>0.81</v>
      </c>
      <c r="O248" s="4"/>
      <c r="P248" s="4"/>
      <c r="Q248" s="4"/>
      <c r="R248" s="4"/>
      <c r="S248" s="4"/>
      <c r="T248" s="4"/>
      <c r="U248" s="4"/>
      <c r="V248" s="4"/>
      <c r="W248" s="4"/>
      <c r="X248" s="4"/>
      <c r="Y248" s="4"/>
      <c r="Z248" s="4"/>
      <c r="AA248" s="4"/>
      <c r="AB248" s="4"/>
      <c r="AC248" s="4"/>
      <c r="AD248" s="4"/>
      <c r="AE248" s="4"/>
    </row>
    <row r="249" spans="2:31" x14ac:dyDescent="0.25">
      <c r="B249" s="99" t="s">
        <v>294</v>
      </c>
      <c r="C249" s="99" t="s">
        <v>591</v>
      </c>
      <c r="D249" s="126">
        <v>331915000</v>
      </c>
      <c r="E249" s="127">
        <v>0.81</v>
      </c>
      <c r="O249" s="4"/>
      <c r="P249" s="4"/>
      <c r="Q249" s="4"/>
      <c r="R249" s="4"/>
      <c r="S249" s="4"/>
      <c r="T249" s="4"/>
      <c r="U249" s="4"/>
      <c r="V249" s="4"/>
      <c r="W249" s="4"/>
      <c r="X249" s="4"/>
      <c r="Y249" s="4"/>
      <c r="Z249" s="4"/>
      <c r="AA249" s="4"/>
      <c r="AB249" s="4"/>
      <c r="AC249" s="4"/>
      <c r="AD249" s="4"/>
      <c r="AE249" s="4"/>
    </row>
    <row r="250" spans="2:31" x14ac:dyDescent="0.25">
      <c r="B250" s="99" t="s">
        <v>334</v>
      </c>
      <c r="C250" s="99" t="s">
        <v>589</v>
      </c>
      <c r="D250" s="126">
        <v>2685886000</v>
      </c>
      <c r="E250" s="127">
        <v>0.81</v>
      </c>
      <c r="O250" s="4"/>
      <c r="P250" s="4"/>
      <c r="Q250" s="4"/>
      <c r="R250" s="4"/>
      <c r="S250" s="4"/>
      <c r="T250" s="4"/>
      <c r="U250" s="4"/>
      <c r="V250" s="4"/>
      <c r="W250" s="4"/>
      <c r="X250" s="4"/>
      <c r="Y250" s="4"/>
      <c r="Z250" s="4"/>
      <c r="AA250" s="4"/>
      <c r="AB250" s="4"/>
      <c r="AC250" s="4"/>
      <c r="AD250" s="4"/>
      <c r="AE250" s="4"/>
    </row>
    <row r="251" spans="2:31" x14ac:dyDescent="0.25">
      <c r="B251" s="99" t="s">
        <v>295</v>
      </c>
      <c r="C251" s="99" t="s">
        <v>590</v>
      </c>
      <c r="D251" s="126">
        <v>3474000</v>
      </c>
      <c r="E251" s="127">
        <v>0.81</v>
      </c>
      <c r="O251" s="4"/>
      <c r="P251" s="4"/>
      <c r="Q251" s="4"/>
      <c r="R251" s="4"/>
      <c r="S251" s="4"/>
      <c r="T251" s="4"/>
      <c r="U251" s="4"/>
      <c r="V251" s="4"/>
      <c r="W251" s="4"/>
      <c r="X251" s="4"/>
      <c r="Y251" s="4"/>
      <c r="Z251" s="4"/>
      <c r="AA251" s="4"/>
      <c r="AB251" s="4"/>
      <c r="AC251" s="4"/>
      <c r="AD251" s="4"/>
      <c r="AE251" s="4"/>
    </row>
    <row r="252" spans="2:31" x14ac:dyDescent="0.25">
      <c r="B252" s="99" t="s">
        <v>296</v>
      </c>
      <c r="C252" s="99" t="s">
        <v>592</v>
      </c>
      <c r="D252" s="126">
        <v>33749000</v>
      </c>
      <c r="E252" s="127">
        <v>0.81</v>
      </c>
      <c r="O252" s="4"/>
      <c r="P252" s="4"/>
      <c r="Q252" s="4"/>
      <c r="R252" s="4"/>
      <c r="S252" s="4"/>
      <c r="T252" s="4"/>
      <c r="U252" s="4"/>
      <c r="V252" s="4"/>
      <c r="W252" s="4"/>
      <c r="X252" s="4"/>
      <c r="Y252" s="4"/>
      <c r="Z252" s="4"/>
      <c r="AA252" s="4"/>
      <c r="AB252" s="4"/>
      <c r="AC252" s="4"/>
      <c r="AD252" s="4"/>
      <c r="AE252" s="4"/>
    </row>
    <row r="253" spans="2:31" x14ac:dyDescent="0.25">
      <c r="B253" s="99" t="s">
        <v>297</v>
      </c>
      <c r="C253" s="99" t="s">
        <v>598</v>
      </c>
      <c r="D253" s="126">
        <v>307000</v>
      </c>
      <c r="E253" s="127">
        <v>0.81</v>
      </c>
      <c r="O253" s="4"/>
      <c r="P253" s="4"/>
      <c r="Q253" s="4"/>
      <c r="R253" s="4"/>
      <c r="S253" s="4"/>
      <c r="T253" s="4"/>
      <c r="U253" s="4"/>
      <c r="V253" s="4"/>
      <c r="W253" s="4"/>
      <c r="X253" s="4"/>
      <c r="Y253" s="4"/>
      <c r="Z253" s="4"/>
      <c r="AA253" s="4"/>
      <c r="AB253" s="4"/>
      <c r="AC253" s="4"/>
      <c r="AD253" s="4"/>
      <c r="AE253" s="4"/>
    </row>
    <row r="254" spans="2:31" x14ac:dyDescent="0.25">
      <c r="B254" s="99" t="s">
        <v>298</v>
      </c>
      <c r="C254" s="99" t="s">
        <v>594</v>
      </c>
      <c r="D254" s="126">
        <v>28436000</v>
      </c>
      <c r="E254" s="127">
        <v>0.81</v>
      </c>
      <c r="O254" s="4"/>
      <c r="P254" s="4"/>
      <c r="Q254" s="4"/>
      <c r="R254" s="4"/>
      <c r="S254" s="4"/>
      <c r="T254" s="4"/>
      <c r="U254" s="4"/>
      <c r="V254" s="4"/>
      <c r="W254" s="4"/>
      <c r="X254" s="4"/>
      <c r="Y254" s="4"/>
      <c r="Z254" s="4"/>
      <c r="AA254" s="4"/>
      <c r="AB254" s="4"/>
      <c r="AC254" s="4"/>
      <c r="AD254" s="4"/>
      <c r="AE254" s="4"/>
    </row>
    <row r="255" spans="2:31" x14ac:dyDescent="0.25">
      <c r="B255" s="99" t="s">
        <v>299</v>
      </c>
      <c r="C255" s="99" t="s">
        <v>597</v>
      </c>
      <c r="D255" s="126">
        <v>97339000</v>
      </c>
      <c r="E255" s="127">
        <v>0.81</v>
      </c>
      <c r="O255" s="4"/>
      <c r="P255" s="4"/>
      <c r="Q255" s="4"/>
      <c r="R255" s="4"/>
      <c r="S255" s="4"/>
      <c r="T255" s="4"/>
      <c r="U255" s="4"/>
      <c r="V255" s="4"/>
      <c r="W255" s="4"/>
      <c r="X255" s="4"/>
      <c r="Y255" s="4"/>
      <c r="Z255" s="4"/>
      <c r="AA255" s="4"/>
      <c r="AB255" s="4"/>
      <c r="AC255" s="4"/>
      <c r="AD255" s="4"/>
      <c r="AE255" s="4"/>
    </row>
    <row r="256" spans="2:31" x14ac:dyDescent="0.25">
      <c r="B256" s="99" t="s">
        <v>300</v>
      </c>
      <c r="C256" s="99" t="s">
        <v>596</v>
      </c>
      <c r="D256" s="126">
        <v>107000</v>
      </c>
      <c r="E256" s="127">
        <v>0.81</v>
      </c>
      <c r="O256" s="4"/>
      <c r="P256" s="4"/>
      <c r="Q256" s="4"/>
      <c r="R256" s="4"/>
      <c r="S256" s="4"/>
      <c r="T256" s="4"/>
      <c r="U256" s="4"/>
      <c r="V256" s="4"/>
      <c r="W256" s="4"/>
      <c r="X256" s="4"/>
      <c r="Y256" s="4"/>
      <c r="Z256" s="4"/>
      <c r="AA256" s="4"/>
      <c r="AB256" s="4"/>
      <c r="AC256" s="4"/>
      <c r="AD256" s="4"/>
      <c r="AE256" s="4"/>
    </row>
    <row r="257" spans="2:31" x14ac:dyDescent="0.25">
      <c r="B257" s="99" t="s">
        <v>301</v>
      </c>
      <c r="C257" s="99" t="s">
        <v>536</v>
      </c>
      <c r="D257" s="126">
        <v>4813000</v>
      </c>
      <c r="E257" s="127">
        <v>0.81</v>
      </c>
      <c r="O257" s="4"/>
      <c r="P257" s="4"/>
      <c r="Q257" s="4"/>
      <c r="R257" s="4"/>
      <c r="S257" s="4"/>
      <c r="T257" s="4"/>
      <c r="U257" s="4"/>
      <c r="V257" s="4"/>
      <c r="W257" s="4"/>
      <c r="X257" s="4"/>
      <c r="Y257" s="4"/>
      <c r="Z257" s="4"/>
      <c r="AA257" s="4"/>
      <c r="AB257" s="4"/>
      <c r="AC257" s="4"/>
      <c r="AD257" s="4"/>
      <c r="AE257" s="4"/>
    </row>
    <row r="258" spans="2:31" x14ac:dyDescent="0.25">
      <c r="B258" s="99" t="s">
        <v>74</v>
      </c>
      <c r="C258" s="99" t="s">
        <v>599</v>
      </c>
      <c r="D258" s="126">
        <v>7754179000</v>
      </c>
      <c r="E258" s="127">
        <v>0.81</v>
      </c>
      <c r="O258" s="4"/>
      <c r="P258" s="4"/>
      <c r="Q258" s="4"/>
      <c r="R258" s="4"/>
      <c r="S258" s="4"/>
      <c r="T258" s="4"/>
      <c r="U258" s="4"/>
      <c r="V258" s="4"/>
      <c r="W258" s="4"/>
      <c r="X258" s="4"/>
      <c r="Y258" s="4"/>
      <c r="Z258" s="4"/>
      <c r="AA258" s="4"/>
      <c r="AB258" s="4"/>
      <c r="AC258" s="4"/>
      <c r="AD258" s="4"/>
      <c r="AE258" s="4"/>
    </row>
    <row r="259" spans="2:31" x14ac:dyDescent="0.25">
      <c r="B259" s="99" t="s">
        <v>302</v>
      </c>
      <c r="C259" s="99" t="s">
        <v>602</v>
      </c>
      <c r="D259" s="126">
        <v>29826000</v>
      </c>
      <c r="E259" s="127">
        <v>0.81</v>
      </c>
      <c r="O259" s="4"/>
      <c r="P259" s="4"/>
      <c r="Q259" s="4"/>
      <c r="R259" s="4"/>
      <c r="S259" s="4"/>
      <c r="T259" s="4"/>
      <c r="U259" s="4"/>
      <c r="V259" s="4"/>
      <c r="W259" s="4"/>
      <c r="X259" s="4"/>
      <c r="Y259" s="4"/>
      <c r="Z259" s="4"/>
      <c r="AA259" s="4"/>
      <c r="AB259" s="4"/>
      <c r="AC259" s="4"/>
      <c r="AD259" s="4"/>
      <c r="AE259" s="4"/>
    </row>
    <row r="260" spans="2:31" x14ac:dyDescent="0.25">
      <c r="B260" s="99" t="s">
        <v>303</v>
      </c>
      <c r="C260" s="99" t="s">
        <v>604</v>
      </c>
      <c r="D260" s="126">
        <v>18384000</v>
      </c>
      <c r="E260" s="127">
        <v>0.81</v>
      </c>
      <c r="O260" s="4"/>
      <c r="P260" s="4"/>
      <c r="Q260" s="4"/>
      <c r="R260" s="4"/>
      <c r="S260" s="4"/>
      <c r="T260" s="4"/>
      <c r="U260" s="4"/>
      <c r="V260" s="4"/>
      <c r="W260" s="4"/>
      <c r="X260" s="4"/>
      <c r="Y260" s="4"/>
      <c r="Z260" s="4"/>
      <c r="AA260" s="4"/>
      <c r="AB260" s="4"/>
      <c r="AC260" s="4"/>
      <c r="AD260" s="4"/>
      <c r="AE260" s="4"/>
    </row>
    <row r="261" spans="2:31" x14ac:dyDescent="0.25">
      <c r="B261" s="99" t="s">
        <v>304</v>
      </c>
      <c r="C261" s="99" t="s">
        <v>605</v>
      </c>
      <c r="D261" s="126">
        <v>14863000</v>
      </c>
      <c r="E261" s="127">
        <v>0.81</v>
      </c>
      <c r="O261" s="4"/>
      <c r="P261" s="4"/>
      <c r="Q261" s="4"/>
      <c r="R261" s="4"/>
      <c r="S261" s="4"/>
      <c r="T261" s="4"/>
      <c r="U261" s="4"/>
      <c r="V261" s="4"/>
      <c r="W261" s="4"/>
      <c r="X261" s="4"/>
      <c r="Y261" s="4"/>
      <c r="Z261" s="4"/>
      <c r="AA261" s="4"/>
      <c r="AB261" s="4"/>
      <c r="AC261" s="4"/>
      <c r="AD261" s="4"/>
      <c r="AE261" s="4"/>
    </row>
  </sheetData>
  <sheetProtection algorithmName="SHA-512" hashValue="AvC4gczJCsbOlgk0u/fMjPdkZsUQdHNe1aVI2vhAkqRztFViqCwKkTR/sWf4m/eHe2wjUM2Ts4KNOsQ5VpFUSg==" saltValue="I45KRgCC7H6dA4q21BuJyw==" spinCount="100000" sheet="1" objects="1" scenarios="1"/>
  <pageMargins left="0.7" right="0.7" top="0.75" bottom="0.75" header="0.3" footer="0.3"/>
  <legacyDrawing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401C5-F9CD-40DA-882F-FB384839C077}">
  <sheetPr filterMode="1">
    <tabColor theme="7"/>
  </sheetPr>
  <dimension ref="A1:J7711"/>
  <sheetViews>
    <sheetView workbookViewId="0">
      <selection activeCell="R3764" sqref="R3764"/>
    </sheetView>
  </sheetViews>
  <sheetFormatPr defaultColWidth="9.140625" defaultRowHeight="15" x14ac:dyDescent="0.25"/>
  <cols>
    <col min="1" max="1" width="10.42578125" style="3" bestFit="1" customWidth="1"/>
    <col min="2" max="6" width="9.140625" style="3"/>
    <col min="7" max="7" width="43.42578125" style="3" bestFit="1" customWidth="1"/>
    <col min="8" max="9" width="9.140625" style="3"/>
    <col min="10" max="10" width="12.42578125" style="3" bestFit="1" customWidth="1"/>
    <col min="11" max="16384" width="9.140625" style="3"/>
  </cols>
  <sheetData>
    <row r="1" spans="1:10" x14ac:dyDescent="0.25">
      <c r="A1" s="3" t="s">
        <v>1013</v>
      </c>
      <c r="B1" s="3" t="s">
        <v>1014</v>
      </c>
      <c r="C1" s="3" t="s">
        <v>1015</v>
      </c>
      <c r="D1" s="3" t="s">
        <v>1016</v>
      </c>
      <c r="E1" s="3" t="s">
        <v>1017</v>
      </c>
      <c r="F1" s="3" t="s">
        <v>1018</v>
      </c>
      <c r="G1" s="3" t="s">
        <v>1019</v>
      </c>
      <c r="H1" s="3" t="s">
        <v>1020</v>
      </c>
      <c r="I1" s="3" t="s">
        <v>1021</v>
      </c>
      <c r="J1" s="3" t="s">
        <v>1022</v>
      </c>
    </row>
    <row r="2" spans="1:10" hidden="1" x14ac:dyDescent="0.25">
      <c r="A2" s="187">
        <v>43920</v>
      </c>
      <c r="B2" s="3">
        <v>30</v>
      </c>
      <c r="C2" s="3">
        <v>3</v>
      </c>
      <c r="D2" s="3">
        <v>2020</v>
      </c>
      <c r="E2" s="3">
        <v>8</v>
      </c>
      <c r="F2" s="3">
        <v>1</v>
      </c>
      <c r="G2" s="3" t="s">
        <v>132</v>
      </c>
      <c r="H2" s="3" t="s">
        <v>673</v>
      </c>
      <c r="I2" s="3" t="s">
        <v>348</v>
      </c>
      <c r="J2" s="3">
        <v>37172386</v>
      </c>
    </row>
    <row r="3" spans="1:10" hidden="1" x14ac:dyDescent="0.25">
      <c r="A3" s="187">
        <v>43919</v>
      </c>
      <c r="B3" s="3">
        <v>29</v>
      </c>
      <c r="C3" s="3">
        <v>3</v>
      </c>
      <c r="D3" s="3">
        <v>2020</v>
      </c>
      <c r="E3" s="3">
        <v>15</v>
      </c>
      <c r="F3" s="3">
        <v>1</v>
      </c>
      <c r="G3" s="3" t="s">
        <v>132</v>
      </c>
      <c r="H3" s="3" t="s">
        <v>673</v>
      </c>
      <c r="I3" s="3" t="s">
        <v>348</v>
      </c>
      <c r="J3" s="3">
        <v>37172386</v>
      </c>
    </row>
    <row r="4" spans="1:10" hidden="1" x14ac:dyDescent="0.25">
      <c r="A4" s="187">
        <v>43918</v>
      </c>
      <c r="B4" s="3">
        <v>28</v>
      </c>
      <c r="C4" s="3">
        <v>3</v>
      </c>
      <c r="D4" s="3">
        <v>2020</v>
      </c>
      <c r="E4" s="3">
        <v>16</v>
      </c>
      <c r="F4" s="3">
        <v>1</v>
      </c>
      <c r="G4" s="3" t="s">
        <v>132</v>
      </c>
      <c r="H4" s="3" t="s">
        <v>673</v>
      </c>
      <c r="I4" s="3" t="s">
        <v>348</v>
      </c>
      <c r="J4" s="3">
        <v>37172386</v>
      </c>
    </row>
    <row r="5" spans="1:10" hidden="1" x14ac:dyDescent="0.25">
      <c r="A5" s="187">
        <v>43917</v>
      </c>
      <c r="B5" s="3">
        <v>27</v>
      </c>
      <c r="C5" s="3">
        <v>3</v>
      </c>
      <c r="D5" s="3">
        <v>2020</v>
      </c>
      <c r="E5" s="3">
        <v>0</v>
      </c>
      <c r="F5" s="3">
        <v>0</v>
      </c>
      <c r="G5" s="3" t="s">
        <v>132</v>
      </c>
      <c r="H5" s="3" t="s">
        <v>673</v>
      </c>
      <c r="I5" s="3" t="s">
        <v>348</v>
      </c>
      <c r="J5" s="3">
        <v>37172386</v>
      </c>
    </row>
    <row r="6" spans="1:10" hidden="1" x14ac:dyDescent="0.25">
      <c r="A6" s="187">
        <v>43916</v>
      </c>
      <c r="B6" s="3">
        <v>26</v>
      </c>
      <c r="C6" s="3">
        <v>3</v>
      </c>
      <c r="D6" s="3">
        <v>2020</v>
      </c>
      <c r="E6" s="3">
        <v>33</v>
      </c>
      <c r="F6" s="3">
        <v>0</v>
      </c>
      <c r="G6" s="3" t="s">
        <v>132</v>
      </c>
      <c r="H6" s="3" t="s">
        <v>673</v>
      </c>
      <c r="I6" s="3" t="s">
        <v>348</v>
      </c>
      <c r="J6" s="3">
        <v>37172386</v>
      </c>
    </row>
    <row r="7" spans="1:10" hidden="1" x14ac:dyDescent="0.25">
      <c r="A7" s="187">
        <v>43915</v>
      </c>
      <c r="B7" s="3">
        <v>25</v>
      </c>
      <c r="C7" s="3">
        <v>3</v>
      </c>
      <c r="D7" s="3">
        <v>2020</v>
      </c>
      <c r="E7" s="3">
        <v>2</v>
      </c>
      <c r="F7" s="3">
        <v>0</v>
      </c>
      <c r="G7" s="3" t="s">
        <v>132</v>
      </c>
      <c r="H7" s="3" t="s">
        <v>673</v>
      </c>
      <c r="I7" s="3" t="s">
        <v>348</v>
      </c>
      <c r="J7" s="3">
        <v>37172386</v>
      </c>
    </row>
    <row r="8" spans="1:10" hidden="1" x14ac:dyDescent="0.25">
      <c r="A8" s="187">
        <v>43914</v>
      </c>
      <c r="B8" s="3">
        <v>24</v>
      </c>
      <c r="C8" s="3">
        <v>3</v>
      </c>
      <c r="D8" s="3">
        <v>2020</v>
      </c>
      <c r="E8" s="3">
        <v>6</v>
      </c>
      <c r="F8" s="3">
        <v>1</v>
      </c>
      <c r="G8" s="3" t="s">
        <v>132</v>
      </c>
      <c r="H8" s="3" t="s">
        <v>673</v>
      </c>
      <c r="I8" s="3" t="s">
        <v>348</v>
      </c>
      <c r="J8" s="3">
        <v>37172386</v>
      </c>
    </row>
    <row r="9" spans="1:10" hidden="1" x14ac:dyDescent="0.25">
      <c r="A9" s="187">
        <v>43913</v>
      </c>
      <c r="B9" s="3">
        <v>23</v>
      </c>
      <c r="C9" s="3">
        <v>3</v>
      </c>
      <c r="D9" s="3">
        <v>2020</v>
      </c>
      <c r="E9" s="3">
        <v>10</v>
      </c>
      <c r="F9" s="3">
        <v>0</v>
      </c>
      <c r="G9" s="3" t="s">
        <v>132</v>
      </c>
      <c r="H9" s="3" t="s">
        <v>673</v>
      </c>
      <c r="I9" s="3" t="s">
        <v>348</v>
      </c>
      <c r="J9" s="3">
        <v>37172386</v>
      </c>
    </row>
    <row r="10" spans="1:10" hidden="1" x14ac:dyDescent="0.25">
      <c r="A10" s="187">
        <v>43912</v>
      </c>
      <c r="B10" s="3">
        <v>22</v>
      </c>
      <c r="C10" s="3">
        <v>3</v>
      </c>
      <c r="D10" s="3">
        <v>2020</v>
      </c>
      <c r="E10" s="3">
        <v>0</v>
      </c>
      <c r="F10" s="3">
        <v>0</v>
      </c>
      <c r="G10" s="3" t="s">
        <v>132</v>
      </c>
      <c r="H10" s="3" t="s">
        <v>673</v>
      </c>
      <c r="I10" s="3" t="s">
        <v>348</v>
      </c>
      <c r="J10" s="3">
        <v>37172386</v>
      </c>
    </row>
    <row r="11" spans="1:10" hidden="1" x14ac:dyDescent="0.25">
      <c r="A11" s="187">
        <v>43911</v>
      </c>
      <c r="B11" s="3">
        <v>21</v>
      </c>
      <c r="C11" s="3">
        <v>3</v>
      </c>
      <c r="D11" s="3">
        <v>2020</v>
      </c>
      <c r="E11" s="3">
        <v>2</v>
      </c>
      <c r="F11" s="3">
        <v>0</v>
      </c>
      <c r="G11" s="3" t="s">
        <v>132</v>
      </c>
      <c r="H11" s="3" t="s">
        <v>673</v>
      </c>
      <c r="I11" s="3" t="s">
        <v>348</v>
      </c>
      <c r="J11" s="3">
        <v>37172386</v>
      </c>
    </row>
    <row r="12" spans="1:10" hidden="1" x14ac:dyDescent="0.25">
      <c r="A12" s="187">
        <v>43910</v>
      </c>
      <c r="B12" s="3">
        <v>20</v>
      </c>
      <c r="C12" s="3">
        <v>3</v>
      </c>
      <c r="D12" s="3">
        <v>2020</v>
      </c>
      <c r="E12" s="3">
        <v>0</v>
      </c>
      <c r="F12" s="3">
        <v>0</v>
      </c>
      <c r="G12" s="3" t="s">
        <v>132</v>
      </c>
      <c r="H12" s="3" t="s">
        <v>673</v>
      </c>
      <c r="I12" s="3" t="s">
        <v>348</v>
      </c>
      <c r="J12" s="3">
        <v>37172386</v>
      </c>
    </row>
    <row r="13" spans="1:10" hidden="1" x14ac:dyDescent="0.25">
      <c r="A13" s="187">
        <v>43909</v>
      </c>
      <c r="B13" s="3">
        <v>19</v>
      </c>
      <c r="C13" s="3">
        <v>3</v>
      </c>
      <c r="D13" s="3">
        <v>2020</v>
      </c>
      <c r="E13" s="3">
        <v>0</v>
      </c>
      <c r="F13" s="3">
        <v>0</v>
      </c>
      <c r="G13" s="3" t="s">
        <v>132</v>
      </c>
      <c r="H13" s="3" t="s">
        <v>673</v>
      </c>
      <c r="I13" s="3" t="s">
        <v>348</v>
      </c>
      <c r="J13" s="3">
        <v>37172386</v>
      </c>
    </row>
    <row r="14" spans="1:10" hidden="1" x14ac:dyDescent="0.25">
      <c r="A14" s="187">
        <v>43908</v>
      </c>
      <c r="B14" s="3">
        <v>18</v>
      </c>
      <c r="C14" s="3">
        <v>3</v>
      </c>
      <c r="D14" s="3">
        <v>2020</v>
      </c>
      <c r="E14" s="3">
        <v>1</v>
      </c>
      <c r="F14" s="3">
        <v>0</v>
      </c>
      <c r="G14" s="3" t="s">
        <v>132</v>
      </c>
      <c r="H14" s="3" t="s">
        <v>673</v>
      </c>
      <c r="I14" s="3" t="s">
        <v>348</v>
      </c>
      <c r="J14" s="3">
        <v>37172386</v>
      </c>
    </row>
    <row r="15" spans="1:10" hidden="1" x14ac:dyDescent="0.25">
      <c r="A15" s="187">
        <v>43907</v>
      </c>
      <c r="B15" s="3">
        <v>17</v>
      </c>
      <c r="C15" s="3">
        <v>3</v>
      </c>
      <c r="D15" s="3">
        <v>2020</v>
      </c>
      <c r="E15" s="3">
        <v>5</v>
      </c>
      <c r="F15" s="3">
        <v>0</v>
      </c>
      <c r="G15" s="3" t="s">
        <v>132</v>
      </c>
      <c r="H15" s="3" t="s">
        <v>673</v>
      </c>
      <c r="I15" s="3" t="s">
        <v>348</v>
      </c>
      <c r="J15" s="3">
        <v>37172386</v>
      </c>
    </row>
    <row r="16" spans="1:10" hidden="1" x14ac:dyDescent="0.25">
      <c r="A16" s="187">
        <v>43906</v>
      </c>
      <c r="B16" s="3">
        <v>16</v>
      </c>
      <c r="C16" s="3">
        <v>3</v>
      </c>
      <c r="D16" s="3">
        <v>2020</v>
      </c>
      <c r="E16" s="3">
        <v>6</v>
      </c>
      <c r="F16" s="3">
        <v>0</v>
      </c>
      <c r="G16" s="3" t="s">
        <v>132</v>
      </c>
      <c r="H16" s="3" t="s">
        <v>673</v>
      </c>
      <c r="I16" s="3" t="s">
        <v>348</v>
      </c>
      <c r="J16" s="3">
        <v>37172386</v>
      </c>
    </row>
    <row r="17" spans="1:10" hidden="1" x14ac:dyDescent="0.25">
      <c r="A17" s="187">
        <v>43905</v>
      </c>
      <c r="B17" s="3">
        <v>15</v>
      </c>
      <c r="C17" s="3">
        <v>3</v>
      </c>
      <c r="D17" s="3">
        <v>2020</v>
      </c>
      <c r="E17" s="3">
        <v>3</v>
      </c>
      <c r="F17" s="3">
        <v>0</v>
      </c>
      <c r="G17" s="3" t="s">
        <v>132</v>
      </c>
      <c r="H17" s="3" t="s">
        <v>673</v>
      </c>
      <c r="I17" s="3" t="s">
        <v>348</v>
      </c>
      <c r="J17" s="3">
        <v>37172386</v>
      </c>
    </row>
    <row r="18" spans="1:10" hidden="1" x14ac:dyDescent="0.25">
      <c r="A18" s="187">
        <v>43901</v>
      </c>
      <c r="B18" s="3">
        <v>11</v>
      </c>
      <c r="C18" s="3">
        <v>3</v>
      </c>
      <c r="D18" s="3">
        <v>2020</v>
      </c>
      <c r="E18" s="3">
        <v>3</v>
      </c>
      <c r="F18" s="3">
        <v>0</v>
      </c>
      <c r="G18" s="3" t="s">
        <v>132</v>
      </c>
      <c r="H18" s="3" t="s">
        <v>673</v>
      </c>
      <c r="I18" s="3" t="s">
        <v>348</v>
      </c>
      <c r="J18" s="3">
        <v>37172386</v>
      </c>
    </row>
    <row r="19" spans="1:10" hidden="1" x14ac:dyDescent="0.25">
      <c r="A19" s="187">
        <v>43898</v>
      </c>
      <c r="B19" s="3">
        <v>8</v>
      </c>
      <c r="C19" s="3">
        <v>3</v>
      </c>
      <c r="D19" s="3">
        <v>2020</v>
      </c>
      <c r="E19" s="3">
        <v>3</v>
      </c>
      <c r="F19" s="3">
        <v>0</v>
      </c>
      <c r="G19" s="3" t="s">
        <v>132</v>
      </c>
      <c r="H19" s="3" t="s">
        <v>673</v>
      </c>
      <c r="I19" s="3" t="s">
        <v>348</v>
      </c>
      <c r="J19" s="3">
        <v>37172386</v>
      </c>
    </row>
    <row r="20" spans="1:10" hidden="1" x14ac:dyDescent="0.25">
      <c r="A20" s="187">
        <v>43892</v>
      </c>
      <c r="B20" s="3">
        <v>2</v>
      </c>
      <c r="C20" s="3">
        <v>3</v>
      </c>
      <c r="D20" s="3">
        <v>2020</v>
      </c>
      <c r="E20" s="3">
        <v>0</v>
      </c>
      <c r="F20" s="3">
        <v>0</v>
      </c>
      <c r="G20" s="3" t="s">
        <v>132</v>
      </c>
      <c r="H20" s="3" t="s">
        <v>673</v>
      </c>
      <c r="I20" s="3" t="s">
        <v>348</v>
      </c>
      <c r="J20" s="3">
        <v>37172386</v>
      </c>
    </row>
    <row r="21" spans="1:10" hidden="1" x14ac:dyDescent="0.25">
      <c r="A21" s="187">
        <v>43891</v>
      </c>
      <c r="B21" s="3">
        <v>1</v>
      </c>
      <c r="C21" s="3">
        <v>3</v>
      </c>
      <c r="D21" s="3">
        <v>2020</v>
      </c>
      <c r="E21" s="3">
        <v>0</v>
      </c>
      <c r="F21" s="3">
        <v>0</v>
      </c>
      <c r="G21" s="3" t="s">
        <v>132</v>
      </c>
      <c r="H21" s="3" t="s">
        <v>673</v>
      </c>
      <c r="I21" s="3" t="s">
        <v>348</v>
      </c>
      <c r="J21" s="3">
        <v>37172386</v>
      </c>
    </row>
    <row r="22" spans="1:10" hidden="1" x14ac:dyDescent="0.25">
      <c r="A22" s="187">
        <v>43890</v>
      </c>
      <c r="B22" s="3">
        <v>29</v>
      </c>
      <c r="C22" s="3">
        <v>2</v>
      </c>
      <c r="D22" s="3">
        <v>2020</v>
      </c>
      <c r="E22" s="3">
        <v>0</v>
      </c>
      <c r="F22" s="3">
        <v>0</v>
      </c>
      <c r="G22" s="3" t="s">
        <v>132</v>
      </c>
      <c r="H22" s="3" t="s">
        <v>673</v>
      </c>
      <c r="I22" s="3" t="s">
        <v>348</v>
      </c>
      <c r="J22" s="3">
        <v>37172386</v>
      </c>
    </row>
    <row r="23" spans="1:10" hidden="1" x14ac:dyDescent="0.25">
      <c r="A23" s="187">
        <v>43889</v>
      </c>
      <c r="B23" s="3">
        <v>28</v>
      </c>
      <c r="C23" s="3">
        <v>2</v>
      </c>
      <c r="D23" s="3">
        <v>2020</v>
      </c>
      <c r="E23" s="3">
        <v>0</v>
      </c>
      <c r="F23" s="3">
        <v>0</v>
      </c>
      <c r="G23" s="3" t="s">
        <v>132</v>
      </c>
      <c r="H23" s="3" t="s">
        <v>673</v>
      </c>
      <c r="I23" s="3" t="s">
        <v>348</v>
      </c>
      <c r="J23" s="3">
        <v>37172386</v>
      </c>
    </row>
    <row r="24" spans="1:10" hidden="1" x14ac:dyDescent="0.25">
      <c r="A24" s="187">
        <v>43888</v>
      </c>
      <c r="B24" s="3">
        <v>27</v>
      </c>
      <c r="C24" s="3">
        <v>2</v>
      </c>
      <c r="D24" s="3">
        <v>2020</v>
      </c>
      <c r="E24" s="3">
        <v>0</v>
      </c>
      <c r="F24" s="3">
        <v>0</v>
      </c>
      <c r="G24" s="3" t="s">
        <v>132</v>
      </c>
      <c r="H24" s="3" t="s">
        <v>673</v>
      </c>
      <c r="I24" s="3" t="s">
        <v>348</v>
      </c>
      <c r="J24" s="3">
        <v>37172386</v>
      </c>
    </row>
    <row r="25" spans="1:10" hidden="1" x14ac:dyDescent="0.25">
      <c r="A25" s="187">
        <v>43887</v>
      </c>
      <c r="B25" s="3">
        <v>26</v>
      </c>
      <c r="C25" s="3">
        <v>2</v>
      </c>
      <c r="D25" s="3">
        <v>2020</v>
      </c>
      <c r="E25" s="3">
        <v>0</v>
      </c>
      <c r="F25" s="3">
        <v>0</v>
      </c>
      <c r="G25" s="3" t="s">
        <v>132</v>
      </c>
      <c r="H25" s="3" t="s">
        <v>673</v>
      </c>
      <c r="I25" s="3" t="s">
        <v>348</v>
      </c>
      <c r="J25" s="3">
        <v>37172386</v>
      </c>
    </row>
    <row r="26" spans="1:10" hidden="1" x14ac:dyDescent="0.25">
      <c r="A26" s="187">
        <v>43886</v>
      </c>
      <c r="B26" s="3">
        <v>25</v>
      </c>
      <c r="C26" s="3">
        <v>2</v>
      </c>
      <c r="D26" s="3">
        <v>2020</v>
      </c>
      <c r="E26" s="3">
        <v>1</v>
      </c>
      <c r="F26" s="3">
        <v>0</v>
      </c>
      <c r="G26" s="3" t="s">
        <v>132</v>
      </c>
      <c r="H26" s="3" t="s">
        <v>673</v>
      </c>
      <c r="I26" s="3" t="s">
        <v>348</v>
      </c>
      <c r="J26" s="3">
        <v>37172386</v>
      </c>
    </row>
    <row r="27" spans="1:10" hidden="1" x14ac:dyDescent="0.25">
      <c r="A27" s="187">
        <v>43885</v>
      </c>
      <c r="B27" s="3">
        <v>24</v>
      </c>
      <c r="C27" s="3">
        <v>2</v>
      </c>
      <c r="D27" s="3">
        <v>2020</v>
      </c>
      <c r="E27" s="3">
        <v>0</v>
      </c>
      <c r="F27" s="3">
        <v>0</v>
      </c>
      <c r="G27" s="3" t="s">
        <v>132</v>
      </c>
      <c r="H27" s="3" t="s">
        <v>673</v>
      </c>
      <c r="I27" s="3" t="s">
        <v>348</v>
      </c>
      <c r="J27" s="3">
        <v>37172386</v>
      </c>
    </row>
    <row r="28" spans="1:10" hidden="1" x14ac:dyDescent="0.25">
      <c r="A28" s="187">
        <v>43884</v>
      </c>
      <c r="B28" s="3">
        <v>23</v>
      </c>
      <c r="C28" s="3">
        <v>2</v>
      </c>
      <c r="D28" s="3">
        <v>2020</v>
      </c>
      <c r="E28" s="3">
        <v>0</v>
      </c>
      <c r="F28" s="3">
        <v>0</v>
      </c>
      <c r="G28" s="3" t="s">
        <v>132</v>
      </c>
      <c r="H28" s="3" t="s">
        <v>673</v>
      </c>
      <c r="I28" s="3" t="s">
        <v>348</v>
      </c>
      <c r="J28" s="3">
        <v>37172386</v>
      </c>
    </row>
    <row r="29" spans="1:10" hidden="1" x14ac:dyDescent="0.25">
      <c r="A29" s="187">
        <v>43883</v>
      </c>
      <c r="B29" s="3">
        <v>22</v>
      </c>
      <c r="C29" s="3">
        <v>2</v>
      </c>
      <c r="D29" s="3">
        <v>2020</v>
      </c>
      <c r="E29" s="3">
        <v>0</v>
      </c>
      <c r="F29" s="3">
        <v>0</v>
      </c>
      <c r="G29" s="3" t="s">
        <v>132</v>
      </c>
      <c r="H29" s="3" t="s">
        <v>673</v>
      </c>
      <c r="I29" s="3" t="s">
        <v>348</v>
      </c>
      <c r="J29" s="3">
        <v>37172386</v>
      </c>
    </row>
    <row r="30" spans="1:10" hidden="1" x14ac:dyDescent="0.25">
      <c r="A30" s="187">
        <v>43882</v>
      </c>
      <c r="B30" s="3">
        <v>21</v>
      </c>
      <c r="C30" s="3">
        <v>2</v>
      </c>
      <c r="D30" s="3">
        <v>2020</v>
      </c>
      <c r="E30" s="3">
        <v>0</v>
      </c>
      <c r="F30" s="3">
        <v>0</v>
      </c>
      <c r="G30" s="3" t="s">
        <v>132</v>
      </c>
      <c r="H30" s="3" t="s">
        <v>673</v>
      </c>
      <c r="I30" s="3" t="s">
        <v>348</v>
      </c>
      <c r="J30" s="3">
        <v>37172386</v>
      </c>
    </row>
    <row r="31" spans="1:10" hidden="1" x14ac:dyDescent="0.25">
      <c r="A31" s="187">
        <v>43881</v>
      </c>
      <c r="B31" s="3">
        <v>20</v>
      </c>
      <c r="C31" s="3">
        <v>2</v>
      </c>
      <c r="D31" s="3">
        <v>2020</v>
      </c>
      <c r="E31" s="3">
        <v>0</v>
      </c>
      <c r="F31" s="3">
        <v>0</v>
      </c>
      <c r="G31" s="3" t="s">
        <v>132</v>
      </c>
      <c r="H31" s="3" t="s">
        <v>673</v>
      </c>
      <c r="I31" s="3" t="s">
        <v>348</v>
      </c>
      <c r="J31" s="3">
        <v>37172386</v>
      </c>
    </row>
    <row r="32" spans="1:10" hidden="1" x14ac:dyDescent="0.25">
      <c r="A32" s="187">
        <v>43880</v>
      </c>
      <c r="B32" s="3">
        <v>19</v>
      </c>
      <c r="C32" s="3">
        <v>2</v>
      </c>
      <c r="D32" s="3">
        <v>2020</v>
      </c>
      <c r="E32" s="3">
        <v>0</v>
      </c>
      <c r="F32" s="3">
        <v>0</v>
      </c>
      <c r="G32" s="3" t="s">
        <v>132</v>
      </c>
      <c r="H32" s="3" t="s">
        <v>673</v>
      </c>
      <c r="I32" s="3" t="s">
        <v>348</v>
      </c>
      <c r="J32" s="3">
        <v>37172386</v>
      </c>
    </row>
    <row r="33" spans="1:10" hidden="1" x14ac:dyDescent="0.25">
      <c r="A33" s="187">
        <v>43879</v>
      </c>
      <c r="B33" s="3">
        <v>18</v>
      </c>
      <c r="C33" s="3">
        <v>2</v>
      </c>
      <c r="D33" s="3">
        <v>2020</v>
      </c>
      <c r="E33" s="3">
        <v>0</v>
      </c>
      <c r="F33" s="3">
        <v>0</v>
      </c>
      <c r="G33" s="3" t="s">
        <v>132</v>
      </c>
      <c r="H33" s="3" t="s">
        <v>673</v>
      </c>
      <c r="I33" s="3" t="s">
        <v>348</v>
      </c>
      <c r="J33" s="3">
        <v>37172386</v>
      </c>
    </row>
    <row r="34" spans="1:10" hidden="1" x14ac:dyDescent="0.25">
      <c r="A34" s="187">
        <v>43878</v>
      </c>
      <c r="B34" s="3">
        <v>17</v>
      </c>
      <c r="C34" s="3">
        <v>2</v>
      </c>
      <c r="D34" s="3">
        <v>2020</v>
      </c>
      <c r="E34" s="3">
        <v>0</v>
      </c>
      <c r="F34" s="3">
        <v>0</v>
      </c>
      <c r="G34" s="3" t="s">
        <v>132</v>
      </c>
      <c r="H34" s="3" t="s">
        <v>673</v>
      </c>
      <c r="I34" s="3" t="s">
        <v>348</v>
      </c>
      <c r="J34" s="3">
        <v>37172386</v>
      </c>
    </row>
    <row r="35" spans="1:10" hidden="1" x14ac:dyDescent="0.25">
      <c r="A35" s="187">
        <v>43877</v>
      </c>
      <c r="B35" s="3">
        <v>16</v>
      </c>
      <c r="C35" s="3">
        <v>2</v>
      </c>
      <c r="D35" s="3">
        <v>2020</v>
      </c>
      <c r="E35" s="3">
        <v>0</v>
      </c>
      <c r="F35" s="3">
        <v>0</v>
      </c>
      <c r="G35" s="3" t="s">
        <v>132</v>
      </c>
      <c r="H35" s="3" t="s">
        <v>673</v>
      </c>
      <c r="I35" s="3" t="s">
        <v>348</v>
      </c>
      <c r="J35" s="3">
        <v>37172386</v>
      </c>
    </row>
    <row r="36" spans="1:10" hidden="1" x14ac:dyDescent="0.25">
      <c r="A36" s="187">
        <v>43876</v>
      </c>
      <c r="B36" s="3">
        <v>15</v>
      </c>
      <c r="C36" s="3">
        <v>2</v>
      </c>
      <c r="D36" s="3">
        <v>2020</v>
      </c>
      <c r="E36" s="3">
        <v>0</v>
      </c>
      <c r="F36" s="3">
        <v>0</v>
      </c>
      <c r="G36" s="3" t="s">
        <v>132</v>
      </c>
      <c r="H36" s="3" t="s">
        <v>673</v>
      </c>
      <c r="I36" s="3" t="s">
        <v>348</v>
      </c>
      <c r="J36" s="3">
        <v>37172386</v>
      </c>
    </row>
    <row r="37" spans="1:10" hidden="1" x14ac:dyDescent="0.25">
      <c r="A37" s="187">
        <v>43875</v>
      </c>
      <c r="B37" s="3">
        <v>14</v>
      </c>
      <c r="C37" s="3">
        <v>2</v>
      </c>
      <c r="D37" s="3">
        <v>2020</v>
      </c>
      <c r="E37" s="3">
        <v>0</v>
      </c>
      <c r="F37" s="3">
        <v>0</v>
      </c>
      <c r="G37" s="3" t="s">
        <v>132</v>
      </c>
      <c r="H37" s="3" t="s">
        <v>673</v>
      </c>
      <c r="I37" s="3" t="s">
        <v>348</v>
      </c>
      <c r="J37" s="3">
        <v>37172386</v>
      </c>
    </row>
    <row r="38" spans="1:10" hidden="1" x14ac:dyDescent="0.25">
      <c r="A38" s="187">
        <v>43874</v>
      </c>
      <c r="B38" s="3">
        <v>13</v>
      </c>
      <c r="C38" s="3">
        <v>2</v>
      </c>
      <c r="D38" s="3">
        <v>2020</v>
      </c>
      <c r="E38" s="3">
        <v>0</v>
      </c>
      <c r="F38" s="3">
        <v>0</v>
      </c>
      <c r="G38" s="3" t="s">
        <v>132</v>
      </c>
      <c r="H38" s="3" t="s">
        <v>673</v>
      </c>
      <c r="I38" s="3" t="s">
        <v>348</v>
      </c>
      <c r="J38" s="3">
        <v>37172386</v>
      </c>
    </row>
    <row r="39" spans="1:10" hidden="1" x14ac:dyDescent="0.25">
      <c r="A39" s="187">
        <v>43873</v>
      </c>
      <c r="B39" s="3">
        <v>12</v>
      </c>
      <c r="C39" s="3">
        <v>2</v>
      </c>
      <c r="D39" s="3">
        <v>2020</v>
      </c>
      <c r="E39" s="3">
        <v>0</v>
      </c>
      <c r="F39" s="3">
        <v>0</v>
      </c>
      <c r="G39" s="3" t="s">
        <v>132</v>
      </c>
      <c r="H39" s="3" t="s">
        <v>673</v>
      </c>
      <c r="I39" s="3" t="s">
        <v>348</v>
      </c>
      <c r="J39" s="3">
        <v>37172386</v>
      </c>
    </row>
    <row r="40" spans="1:10" hidden="1" x14ac:dyDescent="0.25">
      <c r="A40" s="187">
        <v>43872</v>
      </c>
      <c r="B40" s="3">
        <v>11</v>
      </c>
      <c r="C40" s="3">
        <v>2</v>
      </c>
      <c r="D40" s="3">
        <v>2020</v>
      </c>
      <c r="E40" s="3">
        <v>0</v>
      </c>
      <c r="F40" s="3">
        <v>0</v>
      </c>
      <c r="G40" s="3" t="s">
        <v>132</v>
      </c>
      <c r="H40" s="3" t="s">
        <v>673</v>
      </c>
      <c r="I40" s="3" t="s">
        <v>348</v>
      </c>
      <c r="J40" s="3">
        <v>37172386</v>
      </c>
    </row>
    <row r="41" spans="1:10" hidden="1" x14ac:dyDescent="0.25">
      <c r="A41" s="187">
        <v>43871</v>
      </c>
      <c r="B41" s="3">
        <v>10</v>
      </c>
      <c r="C41" s="3">
        <v>2</v>
      </c>
      <c r="D41" s="3">
        <v>2020</v>
      </c>
      <c r="E41" s="3">
        <v>0</v>
      </c>
      <c r="F41" s="3">
        <v>0</v>
      </c>
      <c r="G41" s="3" t="s">
        <v>132</v>
      </c>
      <c r="H41" s="3" t="s">
        <v>673</v>
      </c>
      <c r="I41" s="3" t="s">
        <v>348</v>
      </c>
      <c r="J41" s="3">
        <v>37172386</v>
      </c>
    </row>
    <row r="42" spans="1:10" hidden="1" x14ac:dyDescent="0.25">
      <c r="A42" s="187">
        <v>43870</v>
      </c>
      <c r="B42" s="3">
        <v>9</v>
      </c>
      <c r="C42" s="3">
        <v>2</v>
      </c>
      <c r="D42" s="3">
        <v>2020</v>
      </c>
      <c r="E42" s="3">
        <v>0</v>
      </c>
      <c r="F42" s="3">
        <v>0</v>
      </c>
      <c r="G42" s="3" t="s">
        <v>132</v>
      </c>
      <c r="H42" s="3" t="s">
        <v>673</v>
      </c>
      <c r="I42" s="3" t="s">
        <v>348</v>
      </c>
      <c r="J42" s="3">
        <v>37172386</v>
      </c>
    </row>
    <row r="43" spans="1:10" hidden="1" x14ac:dyDescent="0.25">
      <c r="A43" s="187">
        <v>43869</v>
      </c>
      <c r="B43" s="3">
        <v>8</v>
      </c>
      <c r="C43" s="3">
        <v>2</v>
      </c>
      <c r="D43" s="3">
        <v>2020</v>
      </c>
      <c r="E43" s="3">
        <v>0</v>
      </c>
      <c r="F43" s="3">
        <v>0</v>
      </c>
      <c r="G43" s="3" t="s">
        <v>132</v>
      </c>
      <c r="H43" s="3" t="s">
        <v>673</v>
      </c>
      <c r="I43" s="3" t="s">
        <v>348</v>
      </c>
      <c r="J43" s="3">
        <v>37172386</v>
      </c>
    </row>
    <row r="44" spans="1:10" hidden="1" x14ac:dyDescent="0.25">
      <c r="A44" s="187">
        <v>43868</v>
      </c>
      <c r="B44" s="3">
        <v>7</v>
      </c>
      <c r="C44" s="3">
        <v>2</v>
      </c>
      <c r="D44" s="3">
        <v>2020</v>
      </c>
      <c r="E44" s="3">
        <v>0</v>
      </c>
      <c r="F44" s="3">
        <v>0</v>
      </c>
      <c r="G44" s="3" t="s">
        <v>132</v>
      </c>
      <c r="H44" s="3" t="s">
        <v>673</v>
      </c>
      <c r="I44" s="3" t="s">
        <v>348</v>
      </c>
      <c r="J44" s="3">
        <v>37172386</v>
      </c>
    </row>
    <row r="45" spans="1:10" hidden="1" x14ac:dyDescent="0.25">
      <c r="A45" s="187">
        <v>43867</v>
      </c>
      <c r="B45" s="3">
        <v>6</v>
      </c>
      <c r="C45" s="3">
        <v>2</v>
      </c>
      <c r="D45" s="3">
        <v>2020</v>
      </c>
      <c r="E45" s="3">
        <v>0</v>
      </c>
      <c r="F45" s="3">
        <v>0</v>
      </c>
      <c r="G45" s="3" t="s">
        <v>132</v>
      </c>
      <c r="H45" s="3" t="s">
        <v>673</v>
      </c>
      <c r="I45" s="3" t="s">
        <v>348</v>
      </c>
      <c r="J45" s="3">
        <v>37172386</v>
      </c>
    </row>
    <row r="46" spans="1:10" hidden="1" x14ac:dyDescent="0.25">
      <c r="A46" s="187">
        <v>43866</v>
      </c>
      <c r="B46" s="3">
        <v>5</v>
      </c>
      <c r="C46" s="3">
        <v>2</v>
      </c>
      <c r="D46" s="3">
        <v>2020</v>
      </c>
      <c r="E46" s="3">
        <v>0</v>
      </c>
      <c r="F46" s="3">
        <v>0</v>
      </c>
      <c r="G46" s="3" t="s">
        <v>132</v>
      </c>
      <c r="H46" s="3" t="s">
        <v>673</v>
      </c>
      <c r="I46" s="3" t="s">
        <v>348</v>
      </c>
      <c r="J46" s="3">
        <v>37172386</v>
      </c>
    </row>
    <row r="47" spans="1:10" hidden="1" x14ac:dyDescent="0.25">
      <c r="A47" s="187">
        <v>43865</v>
      </c>
      <c r="B47" s="3">
        <v>4</v>
      </c>
      <c r="C47" s="3">
        <v>2</v>
      </c>
      <c r="D47" s="3">
        <v>2020</v>
      </c>
      <c r="E47" s="3">
        <v>0</v>
      </c>
      <c r="F47" s="3">
        <v>0</v>
      </c>
      <c r="G47" s="3" t="s">
        <v>132</v>
      </c>
      <c r="H47" s="3" t="s">
        <v>673</v>
      </c>
      <c r="I47" s="3" t="s">
        <v>348</v>
      </c>
      <c r="J47" s="3">
        <v>37172386</v>
      </c>
    </row>
    <row r="48" spans="1:10" hidden="1" x14ac:dyDescent="0.25">
      <c r="A48" s="187">
        <v>43864</v>
      </c>
      <c r="B48" s="3">
        <v>3</v>
      </c>
      <c r="C48" s="3">
        <v>2</v>
      </c>
      <c r="D48" s="3">
        <v>2020</v>
      </c>
      <c r="E48" s="3">
        <v>0</v>
      </c>
      <c r="F48" s="3">
        <v>0</v>
      </c>
      <c r="G48" s="3" t="s">
        <v>132</v>
      </c>
      <c r="H48" s="3" t="s">
        <v>673</v>
      </c>
      <c r="I48" s="3" t="s">
        <v>348</v>
      </c>
      <c r="J48" s="3">
        <v>37172386</v>
      </c>
    </row>
    <row r="49" spans="1:10" hidden="1" x14ac:dyDescent="0.25">
      <c r="A49" s="187">
        <v>43863</v>
      </c>
      <c r="B49" s="3">
        <v>2</v>
      </c>
      <c r="C49" s="3">
        <v>2</v>
      </c>
      <c r="D49" s="3">
        <v>2020</v>
      </c>
      <c r="E49" s="3">
        <v>0</v>
      </c>
      <c r="F49" s="3">
        <v>0</v>
      </c>
      <c r="G49" s="3" t="s">
        <v>132</v>
      </c>
      <c r="H49" s="3" t="s">
        <v>673</v>
      </c>
      <c r="I49" s="3" t="s">
        <v>348</v>
      </c>
      <c r="J49" s="3">
        <v>37172386</v>
      </c>
    </row>
    <row r="50" spans="1:10" hidden="1" x14ac:dyDescent="0.25">
      <c r="A50" s="187">
        <v>43862</v>
      </c>
      <c r="B50" s="3">
        <v>1</v>
      </c>
      <c r="C50" s="3">
        <v>2</v>
      </c>
      <c r="D50" s="3">
        <v>2020</v>
      </c>
      <c r="E50" s="3">
        <v>0</v>
      </c>
      <c r="F50" s="3">
        <v>0</v>
      </c>
      <c r="G50" s="3" t="s">
        <v>132</v>
      </c>
      <c r="H50" s="3" t="s">
        <v>673</v>
      </c>
      <c r="I50" s="3" t="s">
        <v>348</v>
      </c>
      <c r="J50" s="3">
        <v>37172386</v>
      </c>
    </row>
    <row r="51" spans="1:10" hidden="1" x14ac:dyDescent="0.25">
      <c r="A51" s="187">
        <v>43861</v>
      </c>
      <c r="B51" s="3">
        <v>31</v>
      </c>
      <c r="C51" s="3">
        <v>1</v>
      </c>
      <c r="D51" s="3">
        <v>2020</v>
      </c>
      <c r="E51" s="3">
        <v>0</v>
      </c>
      <c r="F51" s="3">
        <v>0</v>
      </c>
      <c r="G51" s="3" t="s">
        <v>132</v>
      </c>
      <c r="H51" s="3" t="s">
        <v>673</v>
      </c>
      <c r="I51" s="3" t="s">
        <v>348</v>
      </c>
      <c r="J51" s="3">
        <v>37172386</v>
      </c>
    </row>
    <row r="52" spans="1:10" hidden="1" x14ac:dyDescent="0.25">
      <c r="A52" s="187">
        <v>43860</v>
      </c>
      <c r="B52" s="3">
        <v>30</v>
      </c>
      <c r="C52" s="3">
        <v>1</v>
      </c>
      <c r="D52" s="3">
        <v>2020</v>
      </c>
      <c r="E52" s="3">
        <v>0</v>
      </c>
      <c r="F52" s="3">
        <v>0</v>
      </c>
      <c r="G52" s="3" t="s">
        <v>132</v>
      </c>
      <c r="H52" s="3" t="s">
        <v>673</v>
      </c>
      <c r="I52" s="3" t="s">
        <v>348</v>
      </c>
      <c r="J52" s="3">
        <v>37172386</v>
      </c>
    </row>
    <row r="53" spans="1:10" hidden="1" x14ac:dyDescent="0.25">
      <c r="A53" s="187">
        <v>43859</v>
      </c>
      <c r="B53" s="3">
        <v>29</v>
      </c>
      <c r="C53" s="3">
        <v>1</v>
      </c>
      <c r="D53" s="3">
        <v>2020</v>
      </c>
      <c r="E53" s="3">
        <v>0</v>
      </c>
      <c r="F53" s="3">
        <v>0</v>
      </c>
      <c r="G53" s="3" t="s">
        <v>132</v>
      </c>
      <c r="H53" s="3" t="s">
        <v>673</v>
      </c>
      <c r="I53" s="3" t="s">
        <v>348</v>
      </c>
      <c r="J53" s="3">
        <v>37172386</v>
      </c>
    </row>
    <row r="54" spans="1:10" hidden="1" x14ac:dyDescent="0.25">
      <c r="A54" s="187">
        <v>43858</v>
      </c>
      <c r="B54" s="3">
        <v>28</v>
      </c>
      <c r="C54" s="3">
        <v>1</v>
      </c>
      <c r="D54" s="3">
        <v>2020</v>
      </c>
      <c r="E54" s="3">
        <v>0</v>
      </c>
      <c r="F54" s="3">
        <v>0</v>
      </c>
      <c r="G54" s="3" t="s">
        <v>132</v>
      </c>
      <c r="H54" s="3" t="s">
        <v>673</v>
      </c>
      <c r="I54" s="3" t="s">
        <v>348</v>
      </c>
      <c r="J54" s="3">
        <v>37172386</v>
      </c>
    </row>
    <row r="55" spans="1:10" hidden="1" x14ac:dyDescent="0.25">
      <c r="A55" s="187">
        <v>43857</v>
      </c>
      <c r="B55" s="3">
        <v>27</v>
      </c>
      <c r="C55" s="3">
        <v>1</v>
      </c>
      <c r="D55" s="3">
        <v>2020</v>
      </c>
      <c r="E55" s="3">
        <v>0</v>
      </c>
      <c r="F55" s="3">
        <v>0</v>
      </c>
      <c r="G55" s="3" t="s">
        <v>132</v>
      </c>
      <c r="H55" s="3" t="s">
        <v>673</v>
      </c>
      <c r="I55" s="3" t="s">
        <v>348</v>
      </c>
      <c r="J55" s="3">
        <v>37172386</v>
      </c>
    </row>
    <row r="56" spans="1:10" hidden="1" x14ac:dyDescent="0.25">
      <c r="A56" s="187">
        <v>43856</v>
      </c>
      <c r="B56" s="3">
        <v>26</v>
      </c>
      <c r="C56" s="3">
        <v>1</v>
      </c>
      <c r="D56" s="3">
        <v>2020</v>
      </c>
      <c r="E56" s="3">
        <v>0</v>
      </c>
      <c r="F56" s="3">
        <v>0</v>
      </c>
      <c r="G56" s="3" t="s">
        <v>132</v>
      </c>
      <c r="H56" s="3" t="s">
        <v>673</v>
      </c>
      <c r="I56" s="3" t="s">
        <v>348</v>
      </c>
      <c r="J56" s="3">
        <v>37172386</v>
      </c>
    </row>
    <row r="57" spans="1:10" hidden="1" x14ac:dyDescent="0.25">
      <c r="A57" s="187">
        <v>43855</v>
      </c>
      <c r="B57" s="3">
        <v>25</v>
      </c>
      <c r="C57" s="3">
        <v>1</v>
      </c>
      <c r="D57" s="3">
        <v>2020</v>
      </c>
      <c r="E57" s="3">
        <v>0</v>
      </c>
      <c r="F57" s="3">
        <v>0</v>
      </c>
      <c r="G57" s="3" t="s">
        <v>132</v>
      </c>
      <c r="H57" s="3" t="s">
        <v>673</v>
      </c>
      <c r="I57" s="3" t="s">
        <v>348</v>
      </c>
      <c r="J57" s="3">
        <v>37172386</v>
      </c>
    </row>
    <row r="58" spans="1:10" hidden="1" x14ac:dyDescent="0.25">
      <c r="A58" s="187">
        <v>43854</v>
      </c>
      <c r="B58" s="3">
        <v>24</v>
      </c>
      <c r="C58" s="3">
        <v>1</v>
      </c>
      <c r="D58" s="3">
        <v>2020</v>
      </c>
      <c r="E58" s="3">
        <v>0</v>
      </c>
      <c r="F58" s="3">
        <v>0</v>
      </c>
      <c r="G58" s="3" t="s">
        <v>132</v>
      </c>
      <c r="H58" s="3" t="s">
        <v>673</v>
      </c>
      <c r="I58" s="3" t="s">
        <v>348</v>
      </c>
      <c r="J58" s="3">
        <v>37172386</v>
      </c>
    </row>
    <row r="59" spans="1:10" hidden="1" x14ac:dyDescent="0.25">
      <c r="A59" s="187">
        <v>43853</v>
      </c>
      <c r="B59" s="3">
        <v>23</v>
      </c>
      <c r="C59" s="3">
        <v>1</v>
      </c>
      <c r="D59" s="3">
        <v>2020</v>
      </c>
      <c r="E59" s="3">
        <v>0</v>
      </c>
      <c r="F59" s="3">
        <v>0</v>
      </c>
      <c r="G59" s="3" t="s">
        <v>132</v>
      </c>
      <c r="H59" s="3" t="s">
        <v>673</v>
      </c>
      <c r="I59" s="3" t="s">
        <v>348</v>
      </c>
      <c r="J59" s="3">
        <v>37172386</v>
      </c>
    </row>
    <row r="60" spans="1:10" hidden="1" x14ac:dyDescent="0.25">
      <c r="A60" s="187">
        <v>43852</v>
      </c>
      <c r="B60" s="3">
        <v>22</v>
      </c>
      <c r="C60" s="3">
        <v>1</v>
      </c>
      <c r="D60" s="3">
        <v>2020</v>
      </c>
      <c r="E60" s="3">
        <v>0</v>
      </c>
      <c r="F60" s="3">
        <v>0</v>
      </c>
      <c r="G60" s="3" t="s">
        <v>132</v>
      </c>
      <c r="H60" s="3" t="s">
        <v>673</v>
      </c>
      <c r="I60" s="3" t="s">
        <v>348</v>
      </c>
      <c r="J60" s="3">
        <v>37172386</v>
      </c>
    </row>
    <row r="61" spans="1:10" hidden="1" x14ac:dyDescent="0.25">
      <c r="A61" s="187">
        <v>43851</v>
      </c>
      <c r="B61" s="3">
        <v>21</v>
      </c>
      <c r="C61" s="3">
        <v>1</v>
      </c>
      <c r="D61" s="3">
        <v>2020</v>
      </c>
      <c r="E61" s="3">
        <v>0</v>
      </c>
      <c r="F61" s="3">
        <v>0</v>
      </c>
      <c r="G61" s="3" t="s">
        <v>132</v>
      </c>
      <c r="H61" s="3" t="s">
        <v>673</v>
      </c>
      <c r="I61" s="3" t="s">
        <v>348</v>
      </c>
      <c r="J61" s="3">
        <v>37172386</v>
      </c>
    </row>
    <row r="62" spans="1:10" hidden="1" x14ac:dyDescent="0.25">
      <c r="A62" s="187">
        <v>43850</v>
      </c>
      <c r="B62" s="3">
        <v>20</v>
      </c>
      <c r="C62" s="3">
        <v>1</v>
      </c>
      <c r="D62" s="3">
        <v>2020</v>
      </c>
      <c r="E62" s="3">
        <v>0</v>
      </c>
      <c r="F62" s="3">
        <v>0</v>
      </c>
      <c r="G62" s="3" t="s">
        <v>132</v>
      </c>
      <c r="H62" s="3" t="s">
        <v>673</v>
      </c>
      <c r="I62" s="3" t="s">
        <v>348</v>
      </c>
      <c r="J62" s="3">
        <v>37172386</v>
      </c>
    </row>
    <row r="63" spans="1:10" hidden="1" x14ac:dyDescent="0.25">
      <c r="A63" s="187">
        <v>43849</v>
      </c>
      <c r="B63" s="3">
        <v>19</v>
      </c>
      <c r="C63" s="3">
        <v>1</v>
      </c>
      <c r="D63" s="3">
        <v>2020</v>
      </c>
      <c r="E63" s="3">
        <v>0</v>
      </c>
      <c r="F63" s="3">
        <v>0</v>
      </c>
      <c r="G63" s="3" t="s">
        <v>132</v>
      </c>
      <c r="H63" s="3" t="s">
        <v>673</v>
      </c>
      <c r="I63" s="3" t="s">
        <v>348</v>
      </c>
      <c r="J63" s="3">
        <v>37172386</v>
      </c>
    </row>
    <row r="64" spans="1:10" hidden="1" x14ac:dyDescent="0.25">
      <c r="A64" s="187">
        <v>43848</v>
      </c>
      <c r="B64" s="3">
        <v>18</v>
      </c>
      <c r="C64" s="3">
        <v>1</v>
      </c>
      <c r="D64" s="3">
        <v>2020</v>
      </c>
      <c r="E64" s="3">
        <v>0</v>
      </c>
      <c r="F64" s="3">
        <v>0</v>
      </c>
      <c r="G64" s="3" t="s">
        <v>132</v>
      </c>
      <c r="H64" s="3" t="s">
        <v>673</v>
      </c>
      <c r="I64" s="3" t="s">
        <v>348</v>
      </c>
      <c r="J64" s="3">
        <v>37172386</v>
      </c>
    </row>
    <row r="65" spans="1:10" hidden="1" x14ac:dyDescent="0.25">
      <c r="A65" s="187">
        <v>43847</v>
      </c>
      <c r="B65" s="3">
        <v>17</v>
      </c>
      <c r="C65" s="3">
        <v>1</v>
      </c>
      <c r="D65" s="3">
        <v>2020</v>
      </c>
      <c r="E65" s="3">
        <v>0</v>
      </c>
      <c r="F65" s="3">
        <v>0</v>
      </c>
      <c r="G65" s="3" t="s">
        <v>132</v>
      </c>
      <c r="H65" s="3" t="s">
        <v>673</v>
      </c>
      <c r="I65" s="3" t="s">
        <v>348</v>
      </c>
      <c r="J65" s="3">
        <v>37172386</v>
      </c>
    </row>
    <row r="66" spans="1:10" hidden="1" x14ac:dyDescent="0.25">
      <c r="A66" s="187">
        <v>43846</v>
      </c>
      <c r="B66" s="3">
        <v>16</v>
      </c>
      <c r="C66" s="3">
        <v>1</v>
      </c>
      <c r="D66" s="3">
        <v>2020</v>
      </c>
      <c r="E66" s="3">
        <v>0</v>
      </c>
      <c r="F66" s="3">
        <v>0</v>
      </c>
      <c r="G66" s="3" t="s">
        <v>132</v>
      </c>
      <c r="H66" s="3" t="s">
        <v>673</v>
      </c>
      <c r="I66" s="3" t="s">
        <v>348</v>
      </c>
      <c r="J66" s="3">
        <v>37172386</v>
      </c>
    </row>
    <row r="67" spans="1:10" hidden="1" x14ac:dyDescent="0.25">
      <c r="A67" s="187">
        <v>43845</v>
      </c>
      <c r="B67" s="3">
        <v>15</v>
      </c>
      <c r="C67" s="3">
        <v>1</v>
      </c>
      <c r="D67" s="3">
        <v>2020</v>
      </c>
      <c r="E67" s="3">
        <v>0</v>
      </c>
      <c r="F67" s="3">
        <v>0</v>
      </c>
      <c r="G67" s="3" t="s">
        <v>132</v>
      </c>
      <c r="H67" s="3" t="s">
        <v>673</v>
      </c>
      <c r="I67" s="3" t="s">
        <v>348</v>
      </c>
      <c r="J67" s="3">
        <v>37172386</v>
      </c>
    </row>
    <row r="68" spans="1:10" hidden="1" x14ac:dyDescent="0.25">
      <c r="A68" s="187">
        <v>43844</v>
      </c>
      <c r="B68" s="3">
        <v>14</v>
      </c>
      <c r="C68" s="3">
        <v>1</v>
      </c>
      <c r="D68" s="3">
        <v>2020</v>
      </c>
      <c r="E68" s="3">
        <v>0</v>
      </c>
      <c r="F68" s="3">
        <v>0</v>
      </c>
      <c r="G68" s="3" t="s">
        <v>132</v>
      </c>
      <c r="H68" s="3" t="s">
        <v>673</v>
      </c>
      <c r="I68" s="3" t="s">
        <v>348</v>
      </c>
      <c r="J68" s="3">
        <v>37172386</v>
      </c>
    </row>
    <row r="69" spans="1:10" hidden="1" x14ac:dyDescent="0.25">
      <c r="A69" s="187">
        <v>43843</v>
      </c>
      <c r="B69" s="3">
        <v>13</v>
      </c>
      <c r="C69" s="3">
        <v>1</v>
      </c>
      <c r="D69" s="3">
        <v>2020</v>
      </c>
      <c r="E69" s="3">
        <v>0</v>
      </c>
      <c r="F69" s="3">
        <v>0</v>
      </c>
      <c r="G69" s="3" t="s">
        <v>132</v>
      </c>
      <c r="H69" s="3" t="s">
        <v>673</v>
      </c>
      <c r="I69" s="3" t="s">
        <v>348</v>
      </c>
      <c r="J69" s="3">
        <v>37172386</v>
      </c>
    </row>
    <row r="70" spans="1:10" hidden="1" x14ac:dyDescent="0.25">
      <c r="A70" s="187">
        <v>43842</v>
      </c>
      <c r="B70" s="3">
        <v>12</v>
      </c>
      <c r="C70" s="3">
        <v>1</v>
      </c>
      <c r="D70" s="3">
        <v>2020</v>
      </c>
      <c r="E70" s="3">
        <v>0</v>
      </c>
      <c r="F70" s="3">
        <v>0</v>
      </c>
      <c r="G70" s="3" t="s">
        <v>132</v>
      </c>
      <c r="H70" s="3" t="s">
        <v>673</v>
      </c>
      <c r="I70" s="3" t="s">
        <v>348</v>
      </c>
      <c r="J70" s="3">
        <v>37172386</v>
      </c>
    </row>
    <row r="71" spans="1:10" hidden="1" x14ac:dyDescent="0.25">
      <c r="A71" s="187">
        <v>43841</v>
      </c>
      <c r="B71" s="3">
        <v>11</v>
      </c>
      <c r="C71" s="3">
        <v>1</v>
      </c>
      <c r="D71" s="3">
        <v>2020</v>
      </c>
      <c r="E71" s="3">
        <v>0</v>
      </c>
      <c r="F71" s="3">
        <v>0</v>
      </c>
      <c r="G71" s="3" t="s">
        <v>132</v>
      </c>
      <c r="H71" s="3" t="s">
        <v>673</v>
      </c>
      <c r="I71" s="3" t="s">
        <v>348</v>
      </c>
      <c r="J71" s="3">
        <v>37172386</v>
      </c>
    </row>
    <row r="72" spans="1:10" hidden="1" x14ac:dyDescent="0.25">
      <c r="A72" s="187">
        <v>43840</v>
      </c>
      <c r="B72" s="3">
        <v>10</v>
      </c>
      <c r="C72" s="3">
        <v>1</v>
      </c>
      <c r="D72" s="3">
        <v>2020</v>
      </c>
      <c r="E72" s="3">
        <v>0</v>
      </c>
      <c r="F72" s="3">
        <v>0</v>
      </c>
      <c r="G72" s="3" t="s">
        <v>132</v>
      </c>
      <c r="H72" s="3" t="s">
        <v>673</v>
      </c>
      <c r="I72" s="3" t="s">
        <v>348</v>
      </c>
      <c r="J72" s="3">
        <v>37172386</v>
      </c>
    </row>
    <row r="73" spans="1:10" hidden="1" x14ac:dyDescent="0.25">
      <c r="A73" s="187">
        <v>43839</v>
      </c>
      <c r="B73" s="3">
        <v>9</v>
      </c>
      <c r="C73" s="3">
        <v>1</v>
      </c>
      <c r="D73" s="3">
        <v>2020</v>
      </c>
      <c r="E73" s="3">
        <v>0</v>
      </c>
      <c r="F73" s="3">
        <v>0</v>
      </c>
      <c r="G73" s="3" t="s">
        <v>132</v>
      </c>
      <c r="H73" s="3" t="s">
        <v>673</v>
      </c>
      <c r="I73" s="3" t="s">
        <v>348</v>
      </c>
      <c r="J73" s="3">
        <v>37172386</v>
      </c>
    </row>
    <row r="74" spans="1:10" hidden="1" x14ac:dyDescent="0.25">
      <c r="A74" s="187">
        <v>43838</v>
      </c>
      <c r="B74" s="3">
        <v>8</v>
      </c>
      <c r="C74" s="3">
        <v>1</v>
      </c>
      <c r="D74" s="3">
        <v>2020</v>
      </c>
      <c r="E74" s="3">
        <v>0</v>
      </c>
      <c r="F74" s="3">
        <v>0</v>
      </c>
      <c r="G74" s="3" t="s">
        <v>132</v>
      </c>
      <c r="H74" s="3" t="s">
        <v>673</v>
      </c>
      <c r="I74" s="3" t="s">
        <v>348</v>
      </c>
      <c r="J74" s="3">
        <v>37172386</v>
      </c>
    </row>
    <row r="75" spans="1:10" hidden="1" x14ac:dyDescent="0.25">
      <c r="A75" s="187">
        <v>43837</v>
      </c>
      <c r="B75" s="3">
        <v>7</v>
      </c>
      <c r="C75" s="3">
        <v>1</v>
      </c>
      <c r="D75" s="3">
        <v>2020</v>
      </c>
      <c r="E75" s="3">
        <v>0</v>
      </c>
      <c r="F75" s="3">
        <v>0</v>
      </c>
      <c r="G75" s="3" t="s">
        <v>132</v>
      </c>
      <c r="H75" s="3" t="s">
        <v>673</v>
      </c>
      <c r="I75" s="3" t="s">
        <v>348</v>
      </c>
      <c r="J75" s="3">
        <v>37172386</v>
      </c>
    </row>
    <row r="76" spans="1:10" hidden="1" x14ac:dyDescent="0.25">
      <c r="A76" s="187">
        <v>43836</v>
      </c>
      <c r="B76" s="3">
        <v>6</v>
      </c>
      <c r="C76" s="3">
        <v>1</v>
      </c>
      <c r="D76" s="3">
        <v>2020</v>
      </c>
      <c r="E76" s="3">
        <v>0</v>
      </c>
      <c r="F76" s="3">
        <v>0</v>
      </c>
      <c r="G76" s="3" t="s">
        <v>132</v>
      </c>
      <c r="H76" s="3" t="s">
        <v>673</v>
      </c>
      <c r="I76" s="3" t="s">
        <v>348</v>
      </c>
      <c r="J76" s="3">
        <v>37172386</v>
      </c>
    </row>
    <row r="77" spans="1:10" hidden="1" x14ac:dyDescent="0.25">
      <c r="A77" s="187">
        <v>43835</v>
      </c>
      <c r="B77" s="3">
        <v>5</v>
      </c>
      <c r="C77" s="3">
        <v>1</v>
      </c>
      <c r="D77" s="3">
        <v>2020</v>
      </c>
      <c r="E77" s="3">
        <v>0</v>
      </c>
      <c r="F77" s="3">
        <v>0</v>
      </c>
      <c r="G77" s="3" t="s">
        <v>132</v>
      </c>
      <c r="H77" s="3" t="s">
        <v>673</v>
      </c>
      <c r="I77" s="3" t="s">
        <v>348</v>
      </c>
      <c r="J77" s="3">
        <v>37172386</v>
      </c>
    </row>
    <row r="78" spans="1:10" hidden="1" x14ac:dyDescent="0.25">
      <c r="A78" s="187">
        <v>43834</v>
      </c>
      <c r="B78" s="3">
        <v>4</v>
      </c>
      <c r="C78" s="3">
        <v>1</v>
      </c>
      <c r="D78" s="3">
        <v>2020</v>
      </c>
      <c r="E78" s="3">
        <v>0</v>
      </c>
      <c r="F78" s="3">
        <v>0</v>
      </c>
      <c r="G78" s="3" t="s">
        <v>132</v>
      </c>
      <c r="H78" s="3" t="s">
        <v>673</v>
      </c>
      <c r="I78" s="3" t="s">
        <v>348</v>
      </c>
      <c r="J78" s="3">
        <v>37172386</v>
      </c>
    </row>
    <row r="79" spans="1:10" hidden="1" x14ac:dyDescent="0.25">
      <c r="A79" s="187">
        <v>43833</v>
      </c>
      <c r="B79" s="3">
        <v>3</v>
      </c>
      <c r="C79" s="3">
        <v>1</v>
      </c>
      <c r="D79" s="3">
        <v>2020</v>
      </c>
      <c r="E79" s="3">
        <v>0</v>
      </c>
      <c r="F79" s="3">
        <v>0</v>
      </c>
      <c r="G79" s="3" t="s">
        <v>132</v>
      </c>
      <c r="H79" s="3" t="s">
        <v>673</v>
      </c>
      <c r="I79" s="3" t="s">
        <v>348</v>
      </c>
      <c r="J79" s="3">
        <v>37172386</v>
      </c>
    </row>
    <row r="80" spans="1:10" hidden="1" x14ac:dyDescent="0.25">
      <c r="A80" s="187">
        <v>43832</v>
      </c>
      <c r="B80" s="3">
        <v>2</v>
      </c>
      <c r="C80" s="3">
        <v>1</v>
      </c>
      <c r="D80" s="3">
        <v>2020</v>
      </c>
      <c r="E80" s="3">
        <v>0</v>
      </c>
      <c r="F80" s="3">
        <v>0</v>
      </c>
      <c r="G80" s="3" t="s">
        <v>132</v>
      </c>
      <c r="H80" s="3" t="s">
        <v>673</v>
      </c>
      <c r="I80" s="3" t="s">
        <v>348</v>
      </c>
      <c r="J80" s="3">
        <v>37172386</v>
      </c>
    </row>
    <row r="81" spans="1:10" hidden="1" x14ac:dyDescent="0.25">
      <c r="A81" s="187">
        <v>43831</v>
      </c>
      <c r="B81" s="3">
        <v>1</v>
      </c>
      <c r="C81" s="3">
        <v>1</v>
      </c>
      <c r="D81" s="3">
        <v>2020</v>
      </c>
      <c r="E81" s="3">
        <v>0</v>
      </c>
      <c r="F81" s="3">
        <v>0</v>
      </c>
      <c r="G81" s="3" t="s">
        <v>132</v>
      </c>
      <c r="H81" s="3" t="s">
        <v>673</v>
      </c>
      <c r="I81" s="3" t="s">
        <v>348</v>
      </c>
      <c r="J81" s="3">
        <v>37172386</v>
      </c>
    </row>
    <row r="82" spans="1:10" hidden="1" x14ac:dyDescent="0.25">
      <c r="A82" s="187">
        <v>43830</v>
      </c>
      <c r="B82" s="3">
        <v>31</v>
      </c>
      <c r="C82" s="3">
        <v>12</v>
      </c>
      <c r="D82" s="3">
        <v>2019</v>
      </c>
      <c r="E82" s="3">
        <v>0</v>
      </c>
      <c r="F82" s="3">
        <v>0</v>
      </c>
      <c r="G82" s="3" t="s">
        <v>132</v>
      </c>
      <c r="H82" s="3" t="s">
        <v>673</v>
      </c>
      <c r="I82" s="3" t="s">
        <v>348</v>
      </c>
      <c r="J82" s="3">
        <v>37172386</v>
      </c>
    </row>
    <row r="83" spans="1:10" hidden="1" x14ac:dyDescent="0.25">
      <c r="A83" s="187">
        <v>43920</v>
      </c>
      <c r="B83" s="3">
        <v>30</v>
      </c>
      <c r="C83" s="3">
        <v>3</v>
      </c>
      <c r="D83" s="3">
        <v>2020</v>
      </c>
      <c r="E83" s="3">
        <v>3</v>
      </c>
      <c r="F83" s="3">
        <v>2</v>
      </c>
      <c r="G83" s="3" t="s">
        <v>135</v>
      </c>
      <c r="H83" s="3" t="s">
        <v>681</v>
      </c>
      <c r="I83" s="3" t="s">
        <v>349</v>
      </c>
      <c r="J83" s="3">
        <v>30809762</v>
      </c>
    </row>
    <row r="84" spans="1:10" hidden="1" x14ac:dyDescent="0.25">
      <c r="A84" s="187">
        <v>43919</v>
      </c>
      <c r="B84" s="3">
        <v>29</v>
      </c>
      <c r="C84" s="3">
        <v>3</v>
      </c>
      <c r="D84" s="3">
        <v>2020</v>
      </c>
      <c r="E84" s="3">
        <v>0</v>
      </c>
      <c r="F84" s="3">
        <v>0</v>
      </c>
      <c r="G84" s="3" t="s">
        <v>135</v>
      </c>
      <c r="H84" s="3" t="s">
        <v>681</v>
      </c>
      <c r="I84" s="3" t="s">
        <v>349</v>
      </c>
      <c r="J84" s="3">
        <v>30809762</v>
      </c>
    </row>
    <row r="85" spans="1:10" hidden="1" x14ac:dyDescent="0.25">
      <c r="A85" s="187">
        <v>43918</v>
      </c>
      <c r="B85" s="3">
        <v>28</v>
      </c>
      <c r="C85" s="3">
        <v>3</v>
      </c>
      <c r="D85" s="3">
        <v>2020</v>
      </c>
      <c r="E85" s="3">
        <v>1</v>
      </c>
      <c r="F85" s="3">
        <v>0</v>
      </c>
      <c r="G85" s="3" t="s">
        <v>135</v>
      </c>
      <c r="H85" s="3" t="s">
        <v>681</v>
      </c>
      <c r="I85" s="3" t="s">
        <v>349</v>
      </c>
      <c r="J85" s="3">
        <v>30809762</v>
      </c>
    </row>
    <row r="86" spans="1:10" hidden="1" x14ac:dyDescent="0.25">
      <c r="A86" s="187">
        <v>43917</v>
      </c>
      <c r="B86" s="3">
        <v>27</v>
      </c>
      <c r="C86" s="3">
        <v>3</v>
      </c>
      <c r="D86" s="3">
        <v>2020</v>
      </c>
      <c r="E86" s="3">
        <v>1</v>
      </c>
      <c r="F86" s="3">
        <v>0</v>
      </c>
      <c r="G86" s="3" t="s">
        <v>135</v>
      </c>
      <c r="H86" s="3" t="s">
        <v>681</v>
      </c>
      <c r="I86" s="3" t="s">
        <v>349</v>
      </c>
      <c r="J86" s="3">
        <v>30809762</v>
      </c>
    </row>
    <row r="87" spans="1:10" hidden="1" x14ac:dyDescent="0.25">
      <c r="A87" s="187">
        <v>43916</v>
      </c>
      <c r="B87" s="3">
        <v>26</v>
      </c>
      <c r="C87" s="3">
        <v>3</v>
      </c>
      <c r="D87" s="3">
        <v>2020</v>
      </c>
      <c r="E87" s="3">
        <v>0</v>
      </c>
      <c r="F87" s="3">
        <v>0</v>
      </c>
      <c r="G87" s="3" t="s">
        <v>135</v>
      </c>
      <c r="H87" s="3" t="s">
        <v>681</v>
      </c>
      <c r="I87" s="3" t="s">
        <v>349</v>
      </c>
      <c r="J87" s="3">
        <v>30809762</v>
      </c>
    </row>
    <row r="88" spans="1:10" hidden="1" x14ac:dyDescent="0.25">
      <c r="A88" s="187">
        <v>43915</v>
      </c>
      <c r="B88" s="3">
        <v>25</v>
      </c>
      <c r="C88" s="3">
        <v>3</v>
      </c>
      <c r="D88" s="3">
        <v>2020</v>
      </c>
      <c r="E88" s="3">
        <v>0</v>
      </c>
      <c r="F88" s="3">
        <v>0</v>
      </c>
      <c r="G88" s="3" t="s">
        <v>135</v>
      </c>
      <c r="H88" s="3" t="s">
        <v>681</v>
      </c>
      <c r="I88" s="3" t="s">
        <v>349</v>
      </c>
      <c r="J88" s="3">
        <v>30809762</v>
      </c>
    </row>
    <row r="89" spans="1:10" hidden="1" x14ac:dyDescent="0.25">
      <c r="A89" s="187">
        <v>43914</v>
      </c>
      <c r="B89" s="3">
        <v>24</v>
      </c>
      <c r="C89" s="3">
        <v>3</v>
      </c>
      <c r="D89" s="3">
        <v>2020</v>
      </c>
      <c r="E89" s="3">
        <v>0</v>
      </c>
      <c r="F89" s="3">
        <v>0</v>
      </c>
      <c r="G89" s="3" t="s">
        <v>135</v>
      </c>
      <c r="H89" s="3" t="s">
        <v>681</v>
      </c>
      <c r="I89" s="3" t="s">
        <v>349</v>
      </c>
      <c r="J89" s="3">
        <v>30809762</v>
      </c>
    </row>
    <row r="90" spans="1:10" hidden="1" x14ac:dyDescent="0.25">
      <c r="A90" s="187">
        <v>43913</v>
      </c>
      <c r="B90" s="3">
        <v>23</v>
      </c>
      <c r="C90" s="3">
        <v>3</v>
      </c>
      <c r="D90" s="3">
        <v>2020</v>
      </c>
      <c r="E90" s="3">
        <v>0</v>
      </c>
      <c r="F90" s="3">
        <v>0</v>
      </c>
      <c r="G90" s="3" t="s">
        <v>135</v>
      </c>
      <c r="H90" s="3" t="s">
        <v>681</v>
      </c>
      <c r="I90" s="3" t="s">
        <v>349</v>
      </c>
      <c r="J90" s="3">
        <v>30809762</v>
      </c>
    </row>
    <row r="91" spans="1:10" hidden="1" x14ac:dyDescent="0.25">
      <c r="A91" s="187">
        <v>43912</v>
      </c>
      <c r="B91" s="3">
        <v>22</v>
      </c>
      <c r="C91" s="3">
        <v>3</v>
      </c>
      <c r="D91" s="3">
        <v>2020</v>
      </c>
      <c r="E91" s="3">
        <v>2</v>
      </c>
      <c r="F91" s="3">
        <v>0</v>
      </c>
      <c r="G91" s="3" t="s">
        <v>135</v>
      </c>
      <c r="H91" s="3" t="s">
        <v>681</v>
      </c>
      <c r="I91" s="3" t="s">
        <v>349</v>
      </c>
      <c r="J91" s="3">
        <v>30809762</v>
      </c>
    </row>
    <row r="92" spans="1:10" hidden="1" x14ac:dyDescent="0.25">
      <c r="A92" s="187">
        <v>43920</v>
      </c>
      <c r="B92" s="3">
        <v>30</v>
      </c>
      <c r="C92" s="3">
        <v>3</v>
      </c>
      <c r="D92" s="3">
        <v>2020</v>
      </c>
      <c r="E92" s="3">
        <v>15</v>
      </c>
      <c r="F92" s="3">
        <v>0</v>
      </c>
      <c r="G92" s="3" t="s">
        <v>100</v>
      </c>
      <c r="H92" s="3" t="s">
        <v>678</v>
      </c>
      <c r="I92" s="3" t="s">
        <v>350</v>
      </c>
      <c r="J92" s="3">
        <v>2866376</v>
      </c>
    </row>
    <row r="93" spans="1:10" hidden="1" x14ac:dyDescent="0.25">
      <c r="A93" s="187">
        <v>43919</v>
      </c>
      <c r="B93" s="3">
        <v>29</v>
      </c>
      <c r="C93" s="3">
        <v>3</v>
      </c>
      <c r="D93" s="3">
        <v>2020</v>
      </c>
      <c r="E93" s="3">
        <v>11</v>
      </c>
      <c r="F93" s="3">
        <v>1</v>
      </c>
      <c r="G93" s="3" t="s">
        <v>100</v>
      </c>
      <c r="H93" s="3" t="s">
        <v>678</v>
      </c>
      <c r="I93" s="3" t="s">
        <v>350</v>
      </c>
      <c r="J93" s="3">
        <v>2866376</v>
      </c>
    </row>
    <row r="94" spans="1:10" hidden="1" x14ac:dyDescent="0.25">
      <c r="A94" s="187">
        <v>43918</v>
      </c>
      <c r="B94" s="3">
        <v>28</v>
      </c>
      <c r="C94" s="3">
        <v>3</v>
      </c>
      <c r="D94" s="3">
        <v>2020</v>
      </c>
      <c r="E94" s="3">
        <v>12</v>
      </c>
      <c r="F94" s="3">
        <v>3</v>
      </c>
      <c r="G94" s="3" t="s">
        <v>100</v>
      </c>
      <c r="H94" s="3" t="s">
        <v>678</v>
      </c>
      <c r="I94" s="3" t="s">
        <v>350</v>
      </c>
      <c r="J94" s="3">
        <v>2866376</v>
      </c>
    </row>
    <row r="95" spans="1:10" hidden="1" x14ac:dyDescent="0.25">
      <c r="A95" s="187">
        <v>43917</v>
      </c>
      <c r="B95" s="3">
        <v>27</v>
      </c>
      <c r="C95" s="3">
        <v>3</v>
      </c>
      <c r="D95" s="3">
        <v>2020</v>
      </c>
      <c r="E95" s="3">
        <v>28</v>
      </c>
      <c r="F95" s="3">
        <v>1</v>
      </c>
      <c r="G95" s="3" t="s">
        <v>100</v>
      </c>
      <c r="H95" s="3" t="s">
        <v>678</v>
      </c>
      <c r="I95" s="3" t="s">
        <v>350</v>
      </c>
      <c r="J95" s="3">
        <v>2866376</v>
      </c>
    </row>
    <row r="96" spans="1:10" hidden="1" x14ac:dyDescent="0.25">
      <c r="A96" s="187">
        <v>43916</v>
      </c>
      <c r="B96" s="3">
        <v>26</v>
      </c>
      <c r="C96" s="3">
        <v>3</v>
      </c>
      <c r="D96" s="3">
        <v>2020</v>
      </c>
      <c r="E96" s="3">
        <v>23</v>
      </c>
      <c r="F96" s="3">
        <v>0</v>
      </c>
      <c r="G96" s="3" t="s">
        <v>100</v>
      </c>
      <c r="H96" s="3" t="s">
        <v>678</v>
      </c>
      <c r="I96" s="3" t="s">
        <v>350</v>
      </c>
      <c r="J96" s="3">
        <v>2866376</v>
      </c>
    </row>
    <row r="97" spans="1:10" hidden="1" x14ac:dyDescent="0.25">
      <c r="A97" s="187">
        <v>43915</v>
      </c>
      <c r="B97" s="3">
        <v>25</v>
      </c>
      <c r="C97" s="3">
        <v>3</v>
      </c>
      <c r="D97" s="3">
        <v>2020</v>
      </c>
      <c r="E97" s="3">
        <v>23</v>
      </c>
      <c r="F97" s="3">
        <v>1</v>
      </c>
      <c r="G97" s="3" t="s">
        <v>100</v>
      </c>
      <c r="H97" s="3" t="s">
        <v>678</v>
      </c>
      <c r="I97" s="3" t="s">
        <v>350</v>
      </c>
      <c r="J97" s="3">
        <v>2866376</v>
      </c>
    </row>
    <row r="98" spans="1:10" hidden="1" x14ac:dyDescent="0.25">
      <c r="A98" s="187">
        <v>43914</v>
      </c>
      <c r="B98" s="3">
        <v>24</v>
      </c>
      <c r="C98" s="3">
        <v>3</v>
      </c>
      <c r="D98" s="3">
        <v>2020</v>
      </c>
      <c r="E98" s="3">
        <v>11</v>
      </c>
      <c r="F98" s="3">
        <v>2</v>
      </c>
      <c r="G98" s="3" t="s">
        <v>100</v>
      </c>
      <c r="H98" s="3" t="s">
        <v>678</v>
      </c>
      <c r="I98" s="3" t="s">
        <v>350</v>
      </c>
      <c r="J98" s="3">
        <v>2866376</v>
      </c>
    </row>
    <row r="99" spans="1:10" hidden="1" x14ac:dyDescent="0.25">
      <c r="A99" s="187">
        <v>43913</v>
      </c>
      <c r="B99" s="3">
        <v>23</v>
      </c>
      <c r="C99" s="3">
        <v>3</v>
      </c>
      <c r="D99" s="3">
        <v>2020</v>
      </c>
      <c r="E99" s="3">
        <v>13</v>
      </c>
      <c r="F99" s="3">
        <v>0</v>
      </c>
      <c r="G99" s="3" t="s">
        <v>100</v>
      </c>
      <c r="H99" s="3" t="s">
        <v>678</v>
      </c>
      <c r="I99" s="3" t="s">
        <v>350</v>
      </c>
      <c r="J99" s="3">
        <v>2866376</v>
      </c>
    </row>
    <row r="100" spans="1:10" hidden="1" x14ac:dyDescent="0.25">
      <c r="A100" s="187">
        <v>43912</v>
      </c>
      <c r="B100" s="3">
        <v>22</v>
      </c>
      <c r="C100" s="3">
        <v>3</v>
      </c>
      <c r="D100" s="3">
        <v>2020</v>
      </c>
      <c r="E100" s="3">
        <v>6</v>
      </c>
      <c r="F100" s="3">
        <v>0</v>
      </c>
      <c r="G100" s="3" t="s">
        <v>100</v>
      </c>
      <c r="H100" s="3" t="s">
        <v>678</v>
      </c>
      <c r="I100" s="3" t="s">
        <v>350</v>
      </c>
      <c r="J100" s="3">
        <v>2866376</v>
      </c>
    </row>
    <row r="101" spans="1:10" hidden="1" x14ac:dyDescent="0.25">
      <c r="A101" s="187">
        <v>43911</v>
      </c>
      <c r="B101" s="3">
        <v>21</v>
      </c>
      <c r="C101" s="3">
        <v>3</v>
      </c>
      <c r="D101" s="3">
        <v>2020</v>
      </c>
      <c r="E101" s="3">
        <v>0</v>
      </c>
      <c r="F101" s="3">
        <v>0</v>
      </c>
      <c r="G101" s="3" t="s">
        <v>100</v>
      </c>
      <c r="H101" s="3" t="s">
        <v>678</v>
      </c>
      <c r="I101" s="3" t="s">
        <v>350</v>
      </c>
      <c r="J101" s="3">
        <v>2866376</v>
      </c>
    </row>
    <row r="102" spans="1:10" hidden="1" x14ac:dyDescent="0.25">
      <c r="A102" s="187">
        <v>43910</v>
      </c>
      <c r="B102" s="3">
        <v>20</v>
      </c>
      <c r="C102" s="3">
        <v>3</v>
      </c>
      <c r="D102" s="3">
        <v>2020</v>
      </c>
      <c r="E102" s="3">
        <v>11</v>
      </c>
      <c r="F102" s="3">
        <v>0</v>
      </c>
      <c r="G102" s="3" t="s">
        <v>100</v>
      </c>
      <c r="H102" s="3" t="s">
        <v>678</v>
      </c>
      <c r="I102" s="3" t="s">
        <v>350</v>
      </c>
      <c r="J102" s="3">
        <v>2866376</v>
      </c>
    </row>
    <row r="103" spans="1:10" hidden="1" x14ac:dyDescent="0.25">
      <c r="A103" s="187">
        <v>43909</v>
      </c>
      <c r="B103" s="3">
        <v>19</v>
      </c>
      <c r="C103" s="3">
        <v>3</v>
      </c>
      <c r="D103" s="3">
        <v>2020</v>
      </c>
      <c r="E103" s="3">
        <v>4</v>
      </c>
      <c r="F103" s="3">
        <v>1</v>
      </c>
      <c r="G103" s="3" t="s">
        <v>100</v>
      </c>
      <c r="H103" s="3" t="s">
        <v>678</v>
      </c>
      <c r="I103" s="3" t="s">
        <v>350</v>
      </c>
      <c r="J103" s="3">
        <v>2866376</v>
      </c>
    </row>
    <row r="104" spans="1:10" hidden="1" x14ac:dyDescent="0.25">
      <c r="A104" s="187">
        <v>43908</v>
      </c>
      <c r="B104" s="3">
        <v>18</v>
      </c>
      <c r="C104" s="3">
        <v>3</v>
      </c>
      <c r="D104" s="3">
        <v>2020</v>
      </c>
      <c r="E104" s="3">
        <v>4</v>
      </c>
      <c r="F104" s="3">
        <v>0</v>
      </c>
      <c r="G104" s="3" t="s">
        <v>100</v>
      </c>
      <c r="H104" s="3" t="s">
        <v>678</v>
      </c>
      <c r="I104" s="3" t="s">
        <v>350</v>
      </c>
      <c r="J104" s="3">
        <v>2866376</v>
      </c>
    </row>
    <row r="105" spans="1:10" hidden="1" x14ac:dyDescent="0.25">
      <c r="A105" s="187">
        <v>43907</v>
      </c>
      <c r="B105" s="3">
        <v>17</v>
      </c>
      <c r="C105" s="3">
        <v>3</v>
      </c>
      <c r="D105" s="3">
        <v>2020</v>
      </c>
      <c r="E105" s="3">
        <v>9</v>
      </c>
      <c r="F105" s="3">
        <v>0</v>
      </c>
      <c r="G105" s="3" t="s">
        <v>100</v>
      </c>
      <c r="H105" s="3" t="s">
        <v>678</v>
      </c>
      <c r="I105" s="3" t="s">
        <v>350</v>
      </c>
      <c r="J105" s="3">
        <v>2866376</v>
      </c>
    </row>
    <row r="106" spans="1:10" hidden="1" x14ac:dyDescent="0.25">
      <c r="A106" s="187">
        <v>43906</v>
      </c>
      <c r="B106" s="3">
        <v>16</v>
      </c>
      <c r="C106" s="3">
        <v>3</v>
      </c>
      <c r="D106" s="3">
        <v>2020</v>
      </c>
      <c r="E106" s="3">
        <v>4</v>
      </c>
      <c r="F106" s="3">
        <v>0</v>
      </c>
      <c r="G106" s="3" t="s">
        <v>100</v>
      </c>
      <c r="H106" s="3" t="s">
        <v>678</v>
      </c>
      <c r="I106" s="3" t="s">
        <v>350</v>
      </c>
      <c r="J106" s="3">
        <v>2866376</v>
      </c>
    </row>
    <row r="107" spans="1:10" hidden="1" x14ac:dyDescent="0.25">
      <c r="A107" s="187">
        <v>43905</v>
      </c>
      <c r="B107" s="3">
        <v>15</v>
      </c>
      <c r="C107" s="3">
        <v>3</v>
      </c>
      <c r="D107" s="3">
        <v>2020</v>
      </c>
      <c r="E107" s="3">
        <v>5</v>
      </c>
      <c r="F107" s="3">
        <v>0</v>
      </c>
      <c r="G107" s="3" t="s">
        <v>100</v>
      </c>
      <c r="H107" s="3" t="s">
        <v>678</v>
      </c>
      <c r="I107" s="3" t="s">
        <v>350</v>
      </c>
      <c r="J107" s="3">
        <v>2866376</v>
      </c>
    </row>
    <row r="108" spans="1:10" hidden="1" x14ac:dyDescent="0.25">
      <c r="A108" s="187">
        <v>43904</v>
      </c>
      <c r="B108" s="3">
        <v>14</v>
      </c>
      <c r="C108" s="3">
        <v>3</v>
      </c>
      <c r="D108" s="3">
        <v>2020</v>
      </c>
      <c r="E108" s="3">
        <v>10</v>
      </c>
      <c r="F108" s="3">
        <v>0</v>
      </c>
      <c r="G108" s="3" t="s">
        <v>100</v>
      </c>
      <c r="H108" s="3" t="s">
        <v>678</v>
      </c>
      <c r="I108" s="3" t="s">
        <v>350</v>
      </c>
      <c r="J108" s="3">
        <v>2866376</v>
      </c>
    </row>
    <row r="109" spans="1:10" hidden="1" x14ac:dyDescent="0.25">
      <c r="A109" s="187">
        <v>43903</v>
      </c>
      <c r="B109" s="3">
        <v>13</v>
      </c>
      <c r="C109" s="3">
        <v>3</v>
      </c>
      <c r="D109" s="3">
        <v>2020</v>
      </c>
      <c r="E109" s="3">
        <v>12</v>
      </c>
      <c r="F109" s="3">
        <v>0</v>
      </c>
      <c r="G109" s="3" t="s">
        <v>100</v>
      </c>
      <c r="H109" s="3" t="s">
        <v>678</v>
      </c>
      <c r="I109" s="3" t="s">
        <v>350</v>
      </c>
      <c r="J109" s="3">
        <v>2866376</v>
      </c>
    </row>
    <row r="110" spans="1:10" hidden="1" x14ac:dyDescent="0.25">
      <c r="A110" s="187">
        <v>43902</v>
      </c>
      <c r="B110" s="3">
        <v>12</v>
      </c>
      <c r="C110" s="3">
        <v>3</v>
      </c>
      <c r="D110" s="3">
        <v>2020</v>
      </c>
      <c r="E110" s="3">
        <v>1</v>
      </c>
      <c r="F110" s="3">
        <v>1</v>
      </c>
      <c r="G110" s="3" t="s">
        <v>100</v>
      </c>
      <c r="H110" s="3" t="s">
        <v>678</v>
      </c>
      <c r="I110" s="3" t="s">
        <v>350</v>
      </c>
      <c r="J110" s="3">
        <v>2866376</v>
      </c>
    </row>
    <row r="111" spans="1:10" hidden="1" x14ac:dyDescent="0.25">
      <c r="A111" s="187">
        <v>43901</v>
      </c>
      <c r="B111" s="3">
        <v>11</v>
      </c>
      <c r="C111" s="3">
        <v>3</v>
      </c>
      <c r="D111" s="3">
        <v>2020</v>
      </c>
      <c r="E111" s="3">
        <v>4</v>
      </c>
      <c r="F111" s="3">
        <v>0</v>
      </c>
      <c r="G111" s="3" t="s">
        <v>100</v>
      </c>
      <c r="H111" s="3" t="s">
        <v>678</v>
      </c>
      <c r="I111" s="3" t="s">
        <v>350</v>
      </c>
      <c r="J111" s="3">
        <v>2866376</v>
      </c>
    </row>
    <row r="112" spans="1:10" hidden="1" x14ac:dyDescent="0.25">
      <c r="A112" s="187">
        <v>43900</v>
      </c>
      <c r="B112" s="3">
        <v>10</v>
      </c>
      <c r="C112" s="3">
        <v>3</v>
      </c>
      <c r="D112" s="3">
        <v>2020</v>
      </c>
      <c r="E112" s="3">
        <v>4</v>
      </c>
      <c r="F112" s="3">
        <v>0</v>
      </c>
      <c r="G112" s="3" t="s">
        <v>100</v>
      </c>
      <c r="H112" s="3" t="s">
        <v>678</v>
      </c>
      <c r="I112" s="3" t="s">
        <v>350</v>
      </c>
      <c r="J112" s="3">
        <v>2866376</v>
      </c>
    </row>
    <row r="113" spans="1:10" hidden="1" x14ac:dyDescent="0.25">
      <c r="A113" s="187">
        <v>43899</v>
      </c>
      <c r="B113" s="3">
        <v>9</v>
      </c>
      <c r="C113" s="3">
        <v>3</v>
      </c>
      <c r="D113" s="3">
        <v>2020</v>
      </c>
      <c r="E113" s="3">
        <v>2</v>
      </c>
      <c r="F113" s="3">
        <v>0</v>
      </c>
      <c r="G113" s="3" t="s">
        <v>100</v>
      </c>
      <c r="H113" s="3" t="s">
        <v>678</v>
      </c>
      <c r="I113" s="3" t="s">
        <v>350</v>
      </c>
      <c r="J113" s="3">
        <v>2866376</v>
      </c>
    </row>
    <row r="114" spans="1:10" hidden="1" x14ac:dyDescent="0.25">
      <c r="A114" s="187">
        <v>43920</v>
      </c>
      <c r="B114" s="3">
        <v>30</v>
      </c>
      <c r="C114" s="3">
        <v>3</v>
      </c>
      <c r="D114" s="3">
        <v>2020</v>
      </c>
      <c r="E114" s="3">
        <v>26</v>
      </c>
      <c r="F114" s="3">
        <v>2</v>
      </c>
      <c r="G114" s="3" t="s">
        <v>112</v>
      </c>
      <c r="H114" s="3" t="s">
        <v>671</v>
      </c>
      <c r="I114" s="3" t="s">
        <v>351</v>
      </c>
      <c r="J114" s="3">
        <v>77006</v>
      </c>
    </row>
    <row r="115" spans="1:10" hidden="1" x14ac:dyDescent="0.25">
      <c r="A115" s="187">
        <v>43919</v>
      </c>
      <c r="B115" s="3">
        <v>29</v>
      </c>
      <c r="C115" s="3">
        <v>3</v>
      </c>
      <c r="D115" s="3">
        <v>2020</v>
      </c>
      <c r="E115" s="3">
        <v>41</v>
      </c>
      <c r="F115" s="3">
        <v>1</v>
      </c>
      <c r="G115" s="3" t="s">
        <v>112</v>
      </c>
      <c r="H115" s="3" t="s">
        <v>671</v>
      </c>
      <c r="I115" s="3" t="s">
        <v>351</v>
      </c>
      <c r="J115" s="3">
        <v>77006</v>
      </c>
    </row>
    <row r="116" spans="1:10" hidden="1" x14ac:dyDescent="0.25">
      <c r="A116" s="187">
        <v>43918</v>
      </c>
      <c r="B116" s="3">
        <v>28</v>
      </c>
      <c r="C116" s="3">
        <v>3</v>
      </c>
      <c r="D116" s="3">
        <v>2020</v>
      </c>
      <c r="E116" s="3">
        <v>43</v>
      </c>
      <c r="F116" s="3">
        <v>0</v>
      </c>
      <c r="G116" s="3" t="s">
        <v>112</v>
      </c>
      <c r="H116" s="3" t="s">
        <v>671</v>
      </c>
      <c r="I116" s="3" t="s">
        <v>351</v>
      </c>
      <c r="J116" s="3">
        <v>77006</v>
      </c>
    </row>
    <row r="117" spans="1:10" hidden="1" x14ac:dyDescent="0.25">
      <c r="A117" s="187">
        <v>43917</v>
      </c>
      <c r="B117" s="3">
        <v>27</v>
      </c>
      <c r="C117" s="3">
        <v>3</v>
      </c>
      <c r="D117" s="3">
        <v>2020</v>
      </c>
      <c r="E117" s="3">
        <v>36</v>
      </c>
      <c r="F117" s="3">
        <v>3</v>
      </c>
      <c r="G117" s="3" t="s">
        <v>112</v>
      </c>
      <c r="H117" s="3" t="s">
        <v>671</v>
      </c>
      <c r="I117" s="3" t="s">
        <v>351</v>
      </c>
      <c r="J117" s="3">
        <v>77006</v>
      </c>
    </row>
    <row r="118" spans="1:10" hidden="1" x14ac:dyDescent="0.25">
      <c r="A118" s="187">
        <v>43916</v>
      </c>
      <c r="B118" s="3">
        <v>26</v>
      </c>
      <c r="C118" s="3">
        <v>3</v>
      </c>
      <c r="D118" s="3">
        <v>2020</v>
      </c>
      <c r="E118" s="3">
        <v>24</v>
      </c>
      <c r="F118" s="3">
        <v>0</v>
      </c>
      <c r="G118" s="3" t="s">
        <v>112</v>
      </c>
      <c r="H118" s="3" t="s">
        <v>671</v>
      </c>
      <c r="I118" s="3" t="s">
        <v>351</v>
      </c>
      <c r="J118" s="3">
        <v>77006</v>
      </c>
    </row>
    <row r="119" spans="1:10" hidden="1" x14ac:dyDescent="0.25">
      <c r="A119" s="187">
        <v>43915</v>
      </c>
      <c r="B119" s="3">
        <v>25</v>
      </c>
      <c r="C119" s="3">
        <v>3</v>
      </c>
      <c r="D119" s="3">
        <v>2020</v>
      </c>
      <c r="E119" s="3">
        <v>31</v>
      </c>
      <c r="F119" s="3">
        <v>0</v>
      </c>
      <c r="G119" s="3" t="s">
        <v>112</v>
      </c>
      <c r="H119" s="3" t="s">
        <v>671</v>
      </c>
      <c r="I119" s="3" t="s">
        <v>351</v>
      </c>
      <c r="J119" s="3">
        <v>77006</v>
      </c>
    </row>
    <row r="120" spans="1:10" hidden="1" x14ac:dyDescent="0.25">
      <c r="A120" s="187">
        <v>43914</v>
      </c>
      <c r="B120" s="3">
        <v>24</v>
      </c>
      <c r="C120" s="3">
        <v>3</v>
      </c>
      <c r="D120" s="3">
        <v>2020</v>
      </c>
      <c r="E120" s="3">
        <v>20</v>
      </c>
      <c r="F120" s="3">
        <v>0</v>
      </c>
      <c r="G120" s="3" t="s">
        <v>112</v>
      </c>
      <c r="H120" s="3" t="s">
        <v>671</v>
      </c>
      <c r="I120" s="3" t="s">
        <v>351</v>
      </c>
      <c r="J120" s="3">
        <v>77006</v>
      </c>
    </row>
    <row r="121" spans="1:10" hidden="1" x14ac:dyDescent="0.25">
      <c r="A121" s="187">
        <v>43913</v>
      </c>
      <c r="B121" s="3">
        <v>23</v>
      </c>
      <c r="C121" s="3">
        <v>3</v>
      </c>
      <c r="D121" s="3">
        <v>2020</v>
      </c>
      <c r="E121" s="3">
        <v>25</v>
      </c>
      <c r="F121" s="3">
        <v>0</v>
      </c>
      <c r="G121" s="3" t="s">
        <v>112</v>
      </c>
      <c r="H121" s="3" t="s">
        <v>671</v>
      </c>
      <c r="I121" s="3" t="s">
        <v>351</v>
      </c>
      <c r="J121" s="3">
        <v>77006</v>
      </c>
    </row>
    <row r="122" spans="1:10" hidden="1" x14ac:dyDescent="0.25">
      <c r="A122" s="187">
        <v>43912</v>
      </c>
      <c r="B122" s="3">
        <v>22</v>
      </c>
      <c r="C122" s="3">
        <v>3</v>
      </c>
      <c r="D122" s="3">
        <v>2020</v>
      </c>
      <c r="E122" s="3">
        <v>13</v>
      </c>
      <c r="F122" s="3">
        <v>0</v>
      </c>
      <c r="G122" s="3" t="s">
        <v>112</v>
      </c>
      <c r="H122" s="3" t="s">
        <v>671</v>
      </c>
      <c r="I122" s="3" t="s">
        <v>351</v>
      </c>
      <c r="J122" s="3">
        <v>77006</v>
      </c>
    </row>
    <row r="123" spans="1:10" hidden="1" x14ac:dyDescent="0.25">
      <c r="A123" s="187">
        <v>43911</v>
      </c>
      <c r="B123" s="3">
        <v>21</v>
      </c>
      <c r="C123" s="3">
        <v>3</v>
      </c>
      <c r="D123" s="3">
        <v>2020</v>
      </c>
      <c r="E123" s="3">
        <v>0</v>
      </c>
      <c r="F123" s="3">
        <v>0</v>
      </c>
      <c r="G123" s="3" t="s">
        <v>112</v>
      </c>
      <c r="H123" s="3" t="s">
        <v>671</v>
      </c>
      <c r="I123" s="3" t="s">
        <v>351</v>
      </c>
      <c r="J123" s="3">
        <v>77006</v>
      </c>
    </row>
    <row r="124" spans="1:10" hidden="1" x14ac:dyDescent="0.25">
      <c r="A124" s="187">
        <v>43910</v>
      </c>
      <c r="B124" s="3">
        <v>20</v>
      </c>
      <c r="C124" s="3">
        <v>3</v>
      </c>
      <c r="D124" s="3">
        <v>2020</v>
      </c>
      <c r="E124" s="3">
        <v>22</v>
      </c>
      <c r="F124" s="3">
        <v>0</v>
      </c>
      <c r="G124" s="3" t="s">
        <v>112</v>
      </c>
      <c r="H124" s="3" t="s">
        <v>671</v>
      </c>
      <c r="I124" s="3" t="s">
        <v>351</v>
      </c>
      <c r="J124" s="3">
        <v>77006</v>
      </c>
    </row>
    <row r="125" spans="1:10" hidden="1" x14ac:dyDescent="0.25">
      <c r="A125" s="187">
        <v>43909</v>
      </c>
      <c r="B125" s="3">
        <v>19</v>
      </c>
      <c r="C125" s="3">
        <v>3</v>
      </c>
      <c r="D125" s="3">
        <v>2020</v>
      </c>
      <c r="E125" s="3">
        <v>39</v>
      </c>
      <c r="F125" s="3">
        <v>0</v>
      </c>
      <c r="G125" s="3" t="s">
        <v>112</v>
      </c>
      <c r="H125" s="3" t="s">
        <v>671</v>
      </c>
      <c r="I125" s="3" t="s">
        <v>351</v>
      </c>
      <c r="J125" s="3">
        <v>77006</v>
      </c>
    </row>
    <row r="126" spans="1:10" hidden="1" x14ac:dyDescent="0.25">
      <c r="A126" s="187">
        <v>43908</v>
      </c>
      <c r="B126" s="3">
        <v>18</v>
      </c>
      <c r="C126" s="3">
        <v>3</v>
      </c>
      <c r="D126" s="3">
        <v>2020</v>
      </c>
      <c r="E126" s="3">
        <v>0</v>
      </c>
      <c r="F126" s="3">
        <v>0</v>
      </c>
      <c r="G126" s="3" t="s">
        <v>112</v>
      </c>
      <c r="H126" s="3" t="s">
        <v>671</v>
      </c>
      <c r="I126" s="3" t="s">
        <v>351</v>
      </c>
      <c r="J126" s="3">
        <v>77006</v>
      </c>
    </row>
    <row r="127" spans="1:10" hidden="1" x14ac:dyDescent="0.25">
      <c r="A127" s="187">
        <v>43907</v>
      </c>
      <c r="B127" s="3">
        <v>17</v>
      </c>
      <c r="C127" s="3">
        <v>3</v>
      </c>
      <c r="D127" s="3">
        <v>2020</v>
      </c>
      <c r="E127" s="3">
        <v>9</v>
      </c>
      <c r="F127" s="3">
        <v>0</v>
      </c>
      <c r="G127" s="3" t="s">
        <v>112</v>
      </c>
      <c r="H127" s="3" t="s">
        <v>671</v>
      </c>
      <c r="I127" s="3" t="s">
        <v>351</v>
      </c>
      <c r="J127" s="3">
        <v>77006</v>
      </c>
    </row>
    <row r="128" spans="1:10" hidden="1" x14ac:dyDescent="0.25">
      <c r="A128" s="187">
        <v>43906</v>
      </c>
      <c r="B128" s="3">
        <v>16</v>
      </c>
      <c r="C128" s="3">
        <v>3</v>
      </c>
      <c r="D128" s="3">
        <v>2020</v>
      </c>
      <c r="E128" s="3">
        <v>3</v>
      </c>
      <c r="F128" s="3">
        <v>0</v>
      </c>
      <c r="G128" s="3" t="s">
        <v>112</v>
      </c>
      <c r="H128" s="3" t="s">
        <v>671</v>
      </c>
      <c r="I128" s="3" t="s">
        <v>351</v>
      </c>
      <c r="J128" s="3">
        <v>77006</v>
      </c>
    </row>
    <row r="129" spans="1:10" hidden="1" x14ac:dyDescent="0.25">
      <c r="A129" s="187">
        <v>43904</v>
      </c>
      <c r="B129" s="3">
        <v>14</v>
      </c>
      <c r="C129" s="3">
        <v>3</v>
      </c>
      <c r="D129" s="3">
        <v>2020</v>
      </c>
      <c r="E129" s="3">
        <v>1</v>
      </c>
      <c r="F129" s="3">
        <v>0</v>
      </c>
      <c r="G129" s="3" t="s">
        <v>112</v>
      </c>
      <c r="H129" s="3" t="s">
        <v>671</v>
      </c>
      <c r="I129" s="3" t="s">
        <v>351</v>
      </c>
      <c r="J129" s="3">
        <v>77006</v>
      </c>
    </row>
    <row r="130" spans="1:10" hidden="1" x14ac:dyDescent="0.25">
      <c r="A130" s="187">
        <v>43893</v>
      </c>
      <c r="B130" s="3">
        <v>3</v>
      </c>
      <c r="C130" s="3">
        <v>3</v>
      </c>
      <c r="D130" s="3">
        <v>2020</v>
      </c>
      <c r="E130" s="3">
        <v>1</v>
      </c>
      <c r="F130" s="3">
        <v>0</v>
      </c>
      <c r="G130" s="3" t="s">
        <v>112</v>
      </c>
      <c r="H130" s="3" t="s">
        <v>671</v>
      </c>
      <c r="I130" s="3" t="s">
        <v>351</v>
      </c>
      <c r="J130" s="3">
        <v>77006</v>
      </c>
    </row>
    <row r="131" spans="1:10" hidden="1" x14ac:dyDescent="0.25">
      <c r="A131" s="187">
        <v>43920</v>
      </c>
      <c r="B131" s="3">
        <v>30</v>
      </c>
      <c r="C131" s="3">
        <v>3</v>
      </c>
      <c r="D131" s="3">
        <v>2020</v>
      </c>
      <c r="E131" s="3">
        <v>0</v>
      </c>
      <c r="F131" s="3">
        <v>0</v>
      </c>
      <c r="G131" s="3" t="s">
        <v>1023</v>
      </c>
      <c r="H131" s="3" t="s">
        <v>1024</v>
      </c>
      <c r="I131" s="3" t="s">
        <v>357</v>
      </c>
      <c r="J131" s="3">
        <v>96286</v>
      </c>
    </row>
    <row r="132" spans="1:10" hidden="1" x14ac:dyDescent="0.25">
      <c r="A132" s="187">
        <v>43919</v>
      </c>
      <c r="B132" s="3">
        <v>29</v>
      </c>
      <c r="C132" s="3">
        <v>3</v>
      </c>
      <c r="D132" s="3">
        <v>2020</v>
      </c>
      <c r="E132" s="3">
        <v>0</v>
      </c>
      <c r="F132" s="3">
        <v>0</v>
      </c>
      <c r="G132" s="3" t="s">
        <v>1023</v>
      </c>
      <c r="H132" s="3" t="s">
        <v>1024</v>
      </c>
      <c r="I132" s="3" t="s">
        <v>357</v>
      </c>
      <c r="J132" s="3">
        <v>96286</v>
      </c>
    </row>
    <row r="133" spans="1:10" hidden="1" x14ac:dyDescent="0.25">
      <c r="A133" s="187">
        <v>43918</v>
      </c>
      <c r="B133" s="3">
        <v>28</v>
      </c>
      <c r="C133" s="3">
        <v>3</v>
      </c>
      <c r="D133" s="3">
        <v>2020</v>
      </c>
      <c r="E133" s="3">
        <v>0</v>
      </c>
      <c r="F133" s="3">
        <v>0</v>
      </c>
      <c r="G133" s="3" t="s">
        <v>1023</v>
      </c>
      <c r="H133" s="3" t="s">
        <v>1024</v>
      </c>
      <c r="I133" s="3" t="s">
        <v>357</v>
      </c>
      <c r="J133" s="3">
        <v>96286</v>
      </c>
    </row>
    <row r="134" spans="1:10" hidden="1" x14ac:dyDescent="0.25">
      <c r="A134" s="187">
        <v>43917</v>
      </c>
      <c r="B134" s="3">
        <v>27</v>
      </c>
      <c r="C134" s="3">
        <v>3</v>
      </c>
      <c r="D134" s="3">
        <v>2020</v>
      </c>
      <c r="E134" s="3">
        <v>4</v>
      </c>
      <c r="F134" s="3">
        <v>0</v>
      </c>
      <c r="G134" s="3" t="s">
        <v>1023</v>
      </c>
      <c r="H134" s="3" t="s">
        <v>1024</v>
      </c>
      <c r="I134" s="3" t="s">
        <v>357</v>
      </c>
      <c r="J134" s="3">
        <v>96286</v>
      </c>
    </row>
    <row r="135" spans="1:10" hidden="1" x14ac:dyDescent="0.25">
      <c r="A135" s="187">
        <v>43920</v>
      </c>
      <c r="B135" s="3">
        <v>30</v>
      </c>
      <c r="C135" s="3">
        <v>3</v>
      </c>
      <c r="D135" s="3">
        <v>2020</v>
      </c>
      <c r="E135" s="3">
        <v>45</v>
      </c>
      <c r="F135" s="3">
        <v>3</v>
      </c>
      <c r="G135" s="3" t="s">
        <v>133</v>
      </c>
      <c r="H135" s="3" t="s">
        <v>1025</v>
      </c>
      <c r="I135" s="3" t="s">
        <v>405</v>
      </c>
      <c r="J135" s="3">
        <v>42228429</v>
      </c>
    </row>
    <row r="136" spans="1:10" hidden="1" x14ac:dyDescent="0.25">
      <c r="A136" s="187">
        <v>43919</v>
      </c>
      <c r="B136" s="3">
        <v>29</v>
      </c>
      <c r="C136" s="3">
        <v>3</v>
      </c>
      <c r="D136" s="3">
        <v>2020</v>
      </c>
      <c r="E136" s="3">
        <v>104</v>
      </c>
      <c r="F136" s="3">
        <v>5</v>
      </c>
      <c r="G136" s="3" t="s">
        <v>133</v>
      </c>
      <c r="H136" s="3" t="s">
        <v>1025</v>
      </c>
      <c r="I136" s="3" t="s">
        <v>405</v>
      </c>
      <c r="J136" s="3">
        <v>42228429</v>
      </c>
    </row>
    <row r="137" spans="1:10" hidden="1" x14ac:dyDescent="0.25">
      <c r="A137" s="187">
        <v>43918</v>
      </c>
      <c r="B137" s="3">
        <v>28</v>
      </c>
      <c r="C137" s="3">
        <v>3</v>
      </c>
      <c r="D137" s="3">
        <v>2020</v>
      </c>
      <c r="E137" s="3">
        <v>0</v>
      </c>
      <c r="F137" s="3">
        <v>0</v>
      </c>
      <c r="G137" s="3" t="s">
        <v>133</v>
      </c>
      <c r="H137" s="3" t="s">
        <v>1025</v>
      </c>
      <c r="I137" s="3" t="s">
        <v>405</v>
      </c>
      <c r="J137" s="3">
        <v>42228429</v>
      </c>
    </row>
    <row r="138" spans="1:10" hidden="1" x14ac:dyDescent="0.25">
      <c r="A138" s="187">
        <v>43917</v>
      </c>
      <c r="B138" s="3">
        <v>27</v>
      </c>
      <c r="C138" s="3">
        <v>3</v>
      </c>
      <c r="D138" s="3">
        <v>2020</v>
      </c>
      <c r="E138" s="3">
        <v>41</v>
      </c>
      <c r="F138" s="3">
        <v>4</v>
      </c>
      <c r="G138" s="3" t="s">
        <v>133</v>
      </c>
      <c r="H138" s="3" t="s">
        <v>1025</v>
      </c>
      <c r="I138" s="3" t="s">
        <v>405</v>
      </c>
      <c r="J138" s="3">
        <v>42228429</v>
      </c>
    </row>
    <row r="139" spans="1:10" hidden="1" x14ac:dyDescent="0.25">
      <c r="A139" s="187">
        <v>43916</v>
      </c>
      <c r="B139" s="3">
        <v>26</v>
      </c>
      <c r="C139" s="3">
        <v>3</v>
      </c>
      <c r="D139" s="3">
        <v>2020</v>
      </c>
      <c r="E139" s="3">
        <v>33</v>
      </c>
      <c r="F139" s="3">
        <v>0</v>
      </c>
      <c r="G139" s="3" t="s">
        <v>133</v>
      </c>
      <c r="H139" s="3" t="s">
        <v>1025</v>
      </c>
      <c r="I139" s="3" t="s">
        <v>405</v>
      </c>
      <c r="J139" s="3">
        <v>42228429</v>
      </c>
    </row>
    <row r="140" spans="1:10" hidden="1" x14ac:dyDescent="0.25">
      <c r="A140" s="187">
        <v>43915</v>
      </c>
      <c r="B140" s="3">
        <v>25</v>
      </c>
      <c r="C140" s="3">
        <v>3</v>
      </c>
      <c r="D140" s="3">
        <v>2020</v>
      </c>
      <c r="E140" s="3">
        <v>42</v>
      </c>
      <c r="F140" s="3">
        <v>0</v>
      </c>
      <c r="G140" s="3" t="s">
        <v>133</v>
      </c>
      <c r="H140" s="3" t="s">
        <v>1025</v>
      </c>
      <c r="I140" s="3" t="s">
        <v>405</v>
      </c>
      <c r="J140" s="3">
        <v>42228429</v>
      </c>
    </row>
    <row r="141" spans="1:10" hidden="1" x14ac:dyDescent="0.25">
      <c r="A141" s="187">
        <v>43914</v>
      </c>
      <c r="B141" s="3">
        <v>24</v>
      </c>
      <c r="C141" s="3">
        <v>3</v>
      </c>
      <c r="D141" s="3">
        <v>2020</v>
      </c>
      <c r="E141" s="3">
        <v>87</v>
      </c>
      <c r="F141" s="3">
        <v>2</v>
      </c>
      <c r="G141" s="3" t="s">
        <v>133</v>
      </c>
      <c r="H141" s="3" t="s">
        <v>1025</v>
      </c>
      <c r="I141" s="3" t="s">
        <v>405</v>
      </c>
      <c r="J141" s="3">
        <v>42228429</v>
      </c>
    </row>
    <row r="142" spans="1:10" hidden="1" x14ac:dyDescent="0.25">
      <c r="A142" s="187">
        <v>43913</v>
      </c>
      <c r="B142" s="3">
        <v>23</v>
      </c>
      <c r="C142" s="3">
        <v>3</v>
      </c>
      <c r="D142" s="3">
        <v>2020</v>
      </c>
      <c r="E142" s="3">
        <v>8</v>
      </c>
      <c r="F142" s="3">
        <v>5</v>
      </c>
      <c r="G142" s="3" t="s">
        <v>133</v>
      </c>
      <c r="H142" s="3" t="s">
        <v>1025</v>
      </c>
      <c r="I142" s="3" t="s">
        <v>405</v>
      </c>
      <c r="J142" s="3">
        <v>42228429</v>
      </c>
    </row>
    <row r="143" spans="1:10" hidden="1" x14ac:dyDescent="0.25">
      <c r="A143" s="187">
        <v>43912</v>
      </c>
      <c r="B143" s="3">
        <v>22</v>
      </c>
      <c r="C143" s="3">
        <v>3</v>
      </c>
      <c r="D143" s="3">
        <v>2020</v>
      </c>
      <c r="E143" s="3">
        <v>0</v>
      </c>
      <c r="F143" s="3">
        <v>0</v>
      </c>
      <c r="G143" s="3" t="s">
        <v>133</v>
      </c>
      <c r="H143" s="3" t="s">
        <v>1025</v>
      </c>
      <c r="I143" s="3" t="s">
        <v>405</v>
      </c>
      <c r="J143" s="3">
        <v>42228429</v>
      </c>
    </row>
    <row r="144" spans="1:10" hidden="1" x14ac:dyDescent="0.25">
      <c r="A144" s="187">
        <v>43911</v>
      </c>
      <c r="B144" s="3">
        <v>21</v>
      </c>
      <c r="C144" s="3">
        <v>3</v>
      </c>
      <c r="D144" s="3">
        <v>2020</v>
      </c>
      <c r="E144" s="3">
        <v>12</v>
      </c>
      <c r="F144" s="3">
        <v>3</v>
      </c>
      <c r="G144" s="3" t="s">
        <v>133</v>
      </c>
      <c r="H144" s="3" t="s">
        <v>1025</v>
      </c>
      <c r="I144" s="3" t="s">
        <v>405</v>
      </c>
      <c r="J144" s="3">
        <v>42228429</v>
      </c>
    </row>
    <row r="145" spans="1:10" hidden="1" x14ac:dyDescent="0.25">
      <c r="A145" s="187">
        <v>43910</v>
      </c>
      <c r="B145" s="3">
        <v>20</v>
      </c>
      <c r="C145" s="3">
        <v>3</v>
      </c>
      <c r="D145" s="3">
        <v>2020</v>
      </c>
      <c r="E145" s="3">
        <v>9</v>
      </c>
      <c r="F145" s="3">
        <v>1</v>
      </c>
      <c r="G145" s="3" t="s">
        <v>133</v>
      </c>
      <c r="H145" s="3" t="s">
        <v>1025</v>
      </c>
      <c r="I145" s="3" t="s">
        <v>405</v>
      </c>
      <c r="J145" s="3">
        <v>42228429</v>
      </c>
    </row>
    <row r="146" spans="1:10" hidden="1" x14ac:dyDescent="0.25">
      <c r="A146" s="187">
        <v>43909</v>
      </c>
      <c r="B146" s="3">
        <v>19</v>
      </c>
      <c r="C146" s="3">
        <v>3</v>
      </c>
      <c r="D146" s="3">
        <v>2020</v>
      </c>
      <c r="E146" s="3">
        <v>13</v>
      </c>
      <c r="F146" s="3">
        <v>1</v>
      </c>
      <c r="G146" s="3" t="s">
        <v>133</v>
      </c>
      <c r="H146" s="3" t="s">
        <v>1025</v>
      </c>
      <c r="I146" s="3" t="s">
        <v>405</v>
      </c>
      <c r="J146" s="3">
        <v>42228429</v>
      </c>
    </row>
    <row r="147" spans="1:10" hidden="1" x14ac:dyDescent="0.25">
      <c r="A147" s="187">
        <v>43908</v>
      </c>
      <c r="B147" s="3">
        <v>18</v>
      </c>
      <c r="C147" s="3">
        <v>3</v>
      </c>
      <c r="D147" s="3">
        <v>2020</v>
      </c>
      <c r="E147" s="3">
        <v>0</v>
      </c>
      <c r="F147" s="3">
        <v>1</v>
      </c>
      <c r="G147" s="3" t="s">
        <v>133</v>
      </c>
      <c r="H147" s="3" t="s">
        <v>1025</v>
      </c>
      <c r="I147" s="3" t="s">
        <v>405</v>
      </c>
      <c r="J147" s="3">
        <v>42228429</v>
      </c>
    </row>
    <row r="148" spans="1:10" hidden="1" x14ac:dyDescent="0.25">
      <c r="A148" s="187">
        <v>43907</v>
      </c>
      <c r="B148" s="3">
        <v>17</v>
      </c>
      <c r="C148" s="3">
        <v>3</v>
      </c>
      <c r="D148" s="3">
        <v>2020</v>
      </c>
      <c r="E148" s="3">
        <v>12</v>
      </c>
      <c r="F148" s="3">
        <v>0</v>
      </c>
      <c r="G148" s="3" t="s">
        <v>133</v>
      </c>
      <c r="H148" s="3" t="s">
        <v>1025</v>
      </c>
      <c r="I148" s="3" t="s">
        <v>405</v>
      </c>
      <c r="J148" s="3">
        <v>42228429</v>
      </c>
    </row>
    <row r="149" spans="1:10" hidden="1" x14ac:dyDescent="0.25">
      <c r="A149" s="187">
        <v>43906</v>
      </c>
      <c r="B149" s="3">
        <v>16</v>
      </c>
      <c r="C149" s="3">
        <v>3</v>
      </c>
      <c r="D149" s="3">
        <v>2020</v>
      </c>
      <c r="E149" s="3">
        <v>11</v>
      </c>
      <c r="F149" s="3">
        <v>2</v>
      </c>
      <c r="G149" s="3" t="s">
        <v>133</v>
      </c>
      <c r="H149" s="3" t="s">
        <v>1025</v>
      </c>
      <c r="I149" s="3" t="s">
        <v>405</v>
      </c>
      <c r="J149" s="3">
        <v>42228429</v>
      </c>
    </row>
    <row r="150" spans="1:10" hidden="1" x14ac:dyDescent="0.25">
      <c r="A150" s="187">
        <v>43905</v>
      </c>
      <c r="B150" s="3">
        <v>15</v>
      </c>
      <c r="C150" s="3">
        <v>3</v>
      </c>
      <c r="D150" s="3">
        <v>2020</v>
      </c>
      <c r="E150" s="3">
        <v>11</v>
      </c>
      <c r="F150" s="3">
        <v>0</v>
      </c>
      <c r="G150" s="3" t="s">
        <v>133</v>
      </c>
      <c r="H150" s="3" t="s">
        <v>1025</v>
      </c>
      <c r="I150" s="3" t="s">
        <v>405</v>
      </c>
      <c r="J150" s="3">
        <v>42228429</v>
      </c>
    </row>
    <row r="151" spans="1:10" hidden="1" x14ac:dyDescent="0.25">
      <c r="A151" s="187">
        <v>43904</v>
      </c>
      <c r="B151" s="3">
        <v>14</v>
      </c>
      <c r="C151" s="3">
        <v>3</v>
      </c>
      <c r="D151" s="3">
        <v>2020</v>
      </c>
      <c r="E151" s="3">
        <v>2</v>
      </c>
      <c r="F151" s="3">
        <v>1</v>
      </c>
      <c r="G151" s="3" t="s">
        <v>133</v>
      </c>
      <c r="H151" s="3" t="s">
        <v>1025</v>
      </c>
      <c r="I151" s="3" t="s">
        <v>405</v>
      </c>
      <c r="J151" s="3">
        <v>42228429</v>
      </c>
    </row>
    <row r="152" spans="1:10" hidden="1" x14ac:dyDescent="0.25">
      <c r="A152" s="187">
        <v>43903</v>
      </c>
      <c r="B152" s="3">
        <v>13</v>
      </c>
      <c r="C152" s="3">
        <v>3</v>
      </c>
      <c r="D152" s="3">
        <v>2020</v>
      </c>
      <c r="E152" s="3">
        <v>4</v>
      </c>
      <c r="F152" s="3">
        <v>1</v>
      </c>
      <c r="G152" s="3" t="s">
        <v>133</v>
      </c>
      <c r="H152" s="3" t="s">
        <v>1025</v>
      </c>
      <c r="I152" s="3" t="s">
        <v>405</v>
      </c>
      <c r="J152" s="3">
        <v>42228429</v>
      </c>
    </row>
    <row r="153" spans="1:10" hidden="1" x14ac:dyDescent="0.25">
      <c r="A153" s="187">
        <v>43902</v>
      </c>
      <c r="B153" s="3">
        <v>12</v>
      </c>
      <c r="C153" s="3">
        <v>3</v>
      </c>
      <c r="D153" s="3">
        <v>2020</v>
      </c>
      <c r="E153" s="3">
        <v>0</v>
      </c>
      <c r="F153" s="3">
        <v>0</v>
      </c>
      <c r="G153" s="3" t="s">
        <v>133</v>
      </c>
      <c r="H153" s="3" t="s">
        <v>1025</v>
      </c>
      <c r="I153" s="3" t="s">
        <v>405</v>
      </c>
      <c r="J153" s="3">
        <v>42228429</v>
      </c>
    </row>
    <row r="154" spans="1:10" hidden="1" x14ac:dyDescent="0.25">
      <c r="A154" s="187">
        <v>43899</v>
      </c>
      <c r="B154" s="3">
        <v>9</v>
      </c>
      <c r="C154" s="3">
        <v>3</v>
      </c>
      <c r="D154" s="3">
        <v>2020</v>
      </c>
      <c r="E154" s="3">
        <v>3</v>
      </c>
      <c r="F154" s="3">
        <v>0</v>
      </c>
      <c r="G154" s="3" t="s">
        <v>133</v>
      </c>
      <c r="H154" s="3" t="s">
        <v>1025</v>
      </c>
      <c r="I154" s="3" t="s">
        <v>405</v>
      </c>
      <c r="J154" s="3">
        <v>42228429</v>
      </c>
    </row>
    <row r="155" spans="1:10" hidden="1" x14ac:dyDescent="0.25">
      <c r="A155" s="187">
        <v>43896</v>
      </c>
      <c r="B155" s="3">
        <v>6</v>
      </c>
      <c r="C155" s="3">
        <v>3</v>
      </c>
      <c r="D155" s="3">
        <v>2020</v>
      </c>
      <c r="E155" s="3">
        <v>5</v>
      </c>
      <c r="F155" s="3">
        <v>0</v>
      </c>
      <c r="G155" s="3" t="s">
        <v>133</v>
      </c>
      <c r="H155" s="3" t="s">
        <v>1025</v>
      </c>
      <c r="I155" s="3" t="s">
        <v>405</v>
      </c>
      <c r="J155" s="3">
        <v>42228429</v>
      </c>
    </row>
    <row r="156" spans="1:10" hidden="1" x14ac:dyDescent="0.25">
      <c r="A156" s="187">
        <v>43895</v>
      </c>
      <c r="B156" s="3">
        <v>5</v>
      </c>
      <c r="C156" s="3">
        <v>3</v>
      </c>
      <c r="D156" s="3">
        <v>2020</v>
      </c>
      <c r="E156" s="3">
        <v>7</v>
      </c>
      <c r="F156" s="3">
        <v>0</v>
      </c>
      <c r="G156" s="3" t="s">
        <v>133</v>
      </c>
      <c r="H156" s="3" t="s">
        <v>1025</v>
      </c>
      <c r="I156" s="3" t="s">
        <v>405</v>
      </c>
      <c r="J156" s="3">
        <v>42228429</v>
      </c>
    </row>
    <row r="157" spans="1:10" hidden="1" x14ac:dyDescent="0.25">
      <c r="A157" s="187">
        <v>43894</v>
      </c>
      <c r="B157" s="3">
        <v>4</v>
      </c>
      <c r="C157" s="3">
        <v>3</v>
      </c>
      <c r="D157" s="3">
        <v>2020</v>
      </c>
      <c r="E157" s="3">
        <v>2</v>
      </c>
      <c r="F157" s="3">
        <v>0</v>
      </c>
      <c r="G157" s="3" t="s">
        <v>133</v>
      </c>
      <c r="H157" s="3" t="s">
        <v>1025</v>
      </c>
      <c r="I157" s="3" t="s">
        <v>405</v>
      </c>
      <c r="J157" s="3">
        <v>42228429</v>
      </c>
    </row>
    <row r="158" spans="1:10" hidden="1" x14ac:dyDescent="0.25">
      <c r="A158" s="187">
        <v>43892</v>
      </c>
      <c r="B158" s="3">
        <v>2</v>
      </c>
      <c r="C158" s="3">
        <v>3</v>
      </c>
      <c r="D158" s="3">
        <v>2020</v>
      </c>
      <c r="E158" s="3">
        <v>2</v>
      </c>
      <c r="F158" s="3">
        <v>0</v>
      </c>
      <c r="G158" s="3" t="s">
        <v>133</v>
      </c>
      <c r="H158" s="3" t="s">
        <v>1025</v>
      </c>
      <c r="I158" s="3" t="s">
        <v>405</v>
      </c>
      <c r="J158" s="3">
        <v>42228429</v>
      </c>
    </row>
    <row r="159" spans="1:10" hidden="1" x14ac:dyDescent="0.25">
      <c r="A159" s="187">
        <v>43891</v>
      </c>
      <c r="B159" s="3">
        <v>1</v>
      </c>
      <c r="C159" s="3">
        <v>3</v>
      </c>
      <c r="D159" s="3">
        <v>2020</v>
      </c>
      <c r="E159" s="3">
        <v>0</v>
      </c>
      <c r="F159" s="3">
        <v>0</v>
      </c>
      <c r="G159" s="3" t="s">
        <v>133</v>
      </c>
      <c r="H159" s="3" t="s">
        <v>1025</v>
      </c>
      <c r="I159" s="3" t="s">
        <v>405</v>
      </c>
      <c r="J159" s="3">
        <v>42228429</v>
      </c>
    </row>
    <row r="160" spans="1:10" hidden="1" x14ac:dyDescent="0.25">
      <c r="A160" s="187">
        <v>43890</v>
      </c>
      <c r="B160" s="3">
        <v>29</v>
      </c>
      <c r="C160" s="3">
        <v>2</v>
      </c>
      <c r="D160" s="3">
        <v>2020</v>
      </c>
      <c r="E160" s="3">
        <v>0</v>
      </c>
      <c r="F160" s="3">
        <v>0</v>
      </c>
      <c r="G160" s="3" t="s">
        <v>133</v>
      </c>
      <c r="H160" s="3" t="s">
        <v>1025</v>
      </c>
      <c r="I160" s="3" t="s">
        <v>405</v>
      </c>
      <c r="J160" s="3">
        <v>42228429</v>
      </c>
    </row>
    <row r="161" spans="1:10" hidden="1" x14ac:dyDescent="0.25">
      <c r="A161" s="187">
        <v>43889</v>
      </c>
      <c r="B161" s="3">
        <v>28</v>
      </c>
      <c r="C161" s="3">
        <v>2</v>
      </c>
      <c r="D161" s="3">
        <v>2020</v>
      </c>
      <c r="E161" s="3">
        <v>0</v>
      </c>
      <c r="F161" s="3">
        <v>0</v>
      </c>
      <c r="G161" s="3" t="s">
        <v>133</v>
      </c>
      <c r="H161" s="3" t="s">
        <v>1025</v>
      </c>
      <c r="I161" s="3" t="s">
        <v>405</v>
      </c>
      <c r="J161" s="3">
        <v>42228429</v>
      </c>
    </row>
    <row r="162" spans="1:10" hidden="1" x14ac:dyDescent="0.25">
      <c r="A162" s="187">
        <v>43888</v>
      </c>
      <c r="B162" s="3">
        <v>27</v>
      </c>
      <c r="C162" s="3">
        <v>2</v>
      </c>
      <c r="D162" s="3">
        <v>2020</v>
      </c>
      <c r="E162" s="3">
        <v>0</v>
      </c>
      <c r="F162" s="3">
        <v>0</v>
      </c>
      <c r="G162" s="3" t="s">
        <v>133</v>
      </c>
      <c r="H162" s="3" t="s">
        <v>1025</v>
      </c>
      <c r="I162" s="3" t="s">
        <v>405</v>
      </c>
      <c r="J162" s="3">
        <v>42228429</v>
      </c>
    </row>
    <row r="163" spans="1:10" hidden="1" x14ac:dyDescent="0.25">
      <c r="A163" s="187">
        <v>43887</v>
      </c>
      <c r="B163" s="3">
        <v>26</v>
      </c>
      <c r="C163" s="3">
        <v>2</v>
      </c>
      <c r="D163" s="3">
        <v>2020</v>
      </c>
      <c r="E163" s="3">
        <v>1</v>
      </c>
      <c r="F163" s="3">
        <v>0</v>
      </c>
      <c r="G163" s="3" t="s">
        <v>133</v>
      </c>
      <c r="H163" s="3" t="s">
        <v>1025</v>
      </c>
      <c r="I163" s="3" t="s">
        <v>405</v>
      </c>
      <c r="J163" s="3">
        <v>42228429</v>
      </c>
    </row>
    <row r="164" spans="1:10" hidden="1" x14ac:dyDescent="0.25">
      <c r="A164" s="187">
        <v>43886</v>
      </c>
      <c r="B164" s="3">
        <v>25</v>
      </c>
      <c r="C164" s="3">
        <v>2</v>
      </c>
      <c r="D164" s="3">
        <v>2020</v>
      </c>
      <c r="E164" s="3">
        <v>0</v>
      </c>
      <c r="F164" s="3">
        <v>0</v>
      </c>
      <c r="G164" s="3" t="s">
        <v>133</v>
      </c>
      <c r="H164" s="3" t="s">
        <v>1025</v>
      </c>
      <c r="I164" s="3" t="s">
        <v>405</v>
      </c>
      <c r="J164" s="3">
        <v>42228429</v>
      </c>
    </row>
    <row r="165" spans="1:10" hidden="1" x14ac:dyDescent="0.25">
      <c r="A165" s="187">
        <v>43885</v>
      </c>
      <c r="B165" s="3">
        <v>24</v>
      </c>
      <c r="C165" s="3">
        <v>2</v>
      </c>
      <c r="D165" s="3">
        <v>2020</v>
      </c>
      <c r="E165" s="3">
        <v>0</v>
      </c>
      <c r="F165" s="3">
        <v>0</v>
      </c>
      <c r="G165" s="3" t="s">
        <v>133</v>
      </c>
      <c r="H165" s="3" t="s">
        <v>1025</v>
      </c>
      <c r="I165" s="3" t="s">
        <v>405</v>
      </c>
      <c r="J165" s="3">
        <v>42228429</v>
      </c>
    </row>
    <row r="166" spans="1:10" hidden="1" x14ac:dyDescent="0.25">
      <c r="A166" s="187">
        <v>43884</v>
      </c>
      <c r="B166" s="3">
        <v>23</v>
      </c>
      <c r="C166" s="3">
        <v>2</v>
      </c>
      <c r="D166" s="3">
        <v>2020</v>
      </c>
      <c r="E166" s="3">
        <v>0</v>
      </c>
      <c r="F166" s="3">
        <v>0</v>
      </c>
      <c r="G166" s="3" t="s">
        <v>133</v>
      </c>
      <c r="H166" s="3" t="s">
        <v>1025</v>
      </c>
      <c r="I166" s="3" t="s">
        <v>405</v>
      </c>
      <c r="J166" s="3">
        <v>42228429</v>
      </c>
    </row>
    <row r="167" spans="1:10" hidden="1" x14ac:dyDescent="0.25">
      <c r="A167" s="187">
        <v>43883</v>
      </c>
      <c r="B167" s="3">
        <v>22</v>
      </c>
      <c r="C167" s="3">
        <v>2</v>
      </c>
      <c r="D167" s="3">
        <v>2020</v>
      </c>
      <c r="E167" s="3">
        <v>0</v>
      </c>
      <c r="F167" s="3">
        <v>0</v>
      </c>
      <c r="G167" s="3" t="s">
        <v>133</v>
      </c>
      <c r="H167" s="3" t="s">
        <v>1025</v>
      </c>
      <c r="I167" s="3" t="s">
        <v>405</v>
      </c>
      <c r="J167" s="3">
        <v>42228429</v>
      </c>
    </row>
    <row r="168" spans="1:10" hidden="1" x14ac:dyDescent="0.25">
      <c r="A168" s="187">
        <v>43882</v>
      </c>
      <c r="B168" s="3">
        <v>21</v>
      </c>
      <c r="C168" s="3">
        <v>2</v>
      </c>
      <c r="D168" s="3">
        <v>2020</v>
      </c>
      <c r="E168" s="3">
        <v>0</v>
      </c>
      <c r="F168" s="3">
        <v>0</v>
      </c>
      <c r="G168" s="3" t="s">
        <v>133</v>
      </c>
      <c r="H168" s="3" t="s">
        <v>1025</v>
      </c>
      <c r="I168" s="3" t="s">
        <v>405</v>
      </c>
      <c r="J168" s="3">
        <v>42228429</v>
      </c>
    </row>
    <row r="169" spans="1:10" hidden="1" x14ac:dyDescent="0.25">
      <c r="A169" s="187">
        <v>43881</v>
      </c>
      <c r="B169" s="3">
        <v>20</v>
      </c>
      <c r="C169" s="3">
        <v>2</v>
      </c>
      <c r="D169" s="3">
        <v>2020</v>
      </c>
      <c r="E169" s="3">
        <v>0</v>
      </c>
      <c r="F169" s="3">
        <v>0</v>
      </c>
      <c r="G169" s="3" t="s">
        <v>133</v>
      </c>
      <c r="H169" s="3" t="s">
        <v>1025</v>
      </c>
      <c r="I169" s="3" t="s">
        <v>405</v>
      </c>
      <c r="J169" s="3">
        <v>42228429</v>
      </c>
    </row>
    <row r="170" spans="1:10" hidden="1" x14ac:dyDescent="0.25">
      <c r="A170" s="187">
        <v>43880</v>
      </c>
      <c r="B170" s="3">
        <v>19</v>
      </c>
      <c r="C170" s="3">
        <v>2</v>
      </c>
      <c r="D170" s="3">
        <v>2020</v>
      </c>
      <c r="E170" s="3">
        <v>0</v>
      </c>
      <c r="F170" s="3">
        <v>0</v>
      </c>
      <c r="G170" s="3" t="s">
        <v>133</v>
      </c>
      <c r="H170" s="3" t="s">
        <v>1025</v>
      </c>
      <c r="I170" s="3" t="s">
        <v>405</v>
      </c>
      <c r="J170" s="3">
        <v>42228429</v>
      </c>
    </row>
    <row r="171" spans="1:10" hidden="1" x14ac:dyDescent="0.25">
      <c r="A171" s="187">
        <v>43879</v>
      </c>
      <c r="B171" s="3">
        <v>18</v>
      </c>
      <c r="C171" s="3">
        <v>2</v>
      </c>
      <c r="D171" s="3">
        <v>2020</v>
      </c>
      <c r="E171" s="3">
        <v>0</v>
      </c>
      <c r="F171" s="3">
        <v>0</v>
      </c>
      <c r="G171" s="3" t="s">
        <v>133</v>
      </c>
      <c r="H171" s="3" t="s">
        <v>1025</v>
      </c>
      <c r="I171" s="3" t="s">
        <v>405</v>
      </c>
      <c r="J171" s="3">
        <v>42228429</v>
      </c>
    </row>
    <row r="172" spans="1:10" hidden="1" x14ac:dyDescent="0.25">
      <c r="A172" s="187">
        <v>43878</v>
      </c>
      <c r="B172" s="3">
        <v>17</v>
      </c>
      <c r="C172" s="3">
        <v>2</v>
      </c>
      <c r="D172" s="3">
        <v>2020</v>
      </c>
      <c r="E172" s="3">
        <v>0</v>
      </c>
      <c r="F172" s="3">
        <v>0</v>
      </c>
      <c r="G172" s="3" t="s">
        <v>133</v>
      </c>
      <c r="H172" s="3" t="s">
        <v>1025</v>
      </c>
      <c r="I172" s="3" t="s">
        <v>405</v>
      </c>
      <c r="J172" s="3">
        <v>42228429</v>
      </c>
    </row>
    <row r="173" spans="1:10" hidden="1" x14ac:dyDescent="0.25">
      <c r="A173" s="187">
        <v>43877</v>
      </c>
      <c r="B173" s="3">
        <v>16</v>
      </c>
      <c r="C173" s="3">
        <v>2</v>
      </c>
      <c r="D173" s="3">
        <v>2020</v>
      </c>
      <c r="E173" s="3">
        <v>0</v>
      </c>
      <c r="F173" s="3">
        <v>0</v>
      </c>
      <c r="G173" s="3" t="s">
        <v>133</v>
      </c>
      <c r="H173" s="3" t="s">
        <v>1025</v>
      </c>
      <c r="I173" s="3" t="s">
        <v>405</v>
      </c>
      <c r="J173" s="3">
        <v>42228429</v>
      </c>
    </row>
    <row r="174" spans="1:10" hidden="1" x14ac:dyDescent="0.25">
      <c r="A174" s="187">
        <v>43876</v>
      </c>
      <c r="B174" s="3">
        <v>15</v>
      </c>
      <c r="C174" s="3">
        <v>2</v>
      </c>
      <c r="D174" s="3">
        <v>2020</v>
      </c>
      <c r="E174" s="3">
        <v>0</v>
      </c>
      <c r="F174" s="3">
        <v>0</v>
      </c>
      <c r="G174" s="3" t="s">
        <v>133</v>
      </c>
      <c r="H174" s="3" t="s">
        <v>1025</v>
      </c>
      <c r="I174" s="3" t="s">
        <v>405</v>
      </c>
      <c r="J174" s="3">
        <v>42228429</v>
      </c>
    </row>
    <row r="175" spans="1:10" hidden="1" x14ac:dyDescent="0.25">
      <c r="A175" s="187">
        <v>43875</v>
      </c>
      <c r="B175" s="3">
        <v>14</v>
      </c>
      <c r="C175" s="3">
        <v>2</v>
      </c>
      <c r="D175" s="3">
        <v>2020</v>
      </c>
      <c r="E175" s="3">
        <v>0</v>
      </c>
      <c r="F175" s="3">
        <v>0</v>
      </c>
      <c r="G175" s="3" t="s">
        <v>133</v>
      </c>
      <c r="H175" s="3" t="s">
        <v>1025</v>
      </c>
      <c r="I175" s="3" t="s">
        <v>405</v>
      </c>
      <c r="J175" s="3">
        <v>42228429</v>
      </c>
    </row>
    <row r="176" spans="1:10" hidden="1" x14ac:dyDescent="0.25">
      <c r="A176" s="187">
        <v>43874</v>
      </c>
      <c r="B176" s="3">
        <v>13</v>
      </c>
      <c r="C176" s="3">
        <v>2</v>
      </c>
      <c r="D176" s="3">
        <v>2020</v>
      </c>
      <c r="E176" s="3">
        <v>0</v>
      </c>
      <c r="F176" s="3">
        <v>0</v>
      </c>
      <c r="G176" s="3" t="s">
        <v>133</v>
      </c>
      <c r="H176" s="3" t="s">
        <v>1025</v>
      </c>
      <c r="I176" s="3" t="s">
        <v>405</v>
      </c>
      <c r="J176" s="3">
        <v>42228429</v>
      </c>
    </row>
    <row r="177" spans="1:10" hidden="1" x14ac:dyDescent="0.25">
      <c r="A177" s="187">
        <v>43873</v>
      </c>
      <c r="B177" s="3">
        <v>12</v>
      </c>
      <c r="C177" s="3">
        <v>2</v>
      </c>
      <c r="D177" s="3">
        <v>2020</v>
      </c>
      <c r="E177" s="3">
        <v>0</v>
      </c>
      <c r="F177" s="3">
        <v>0</v>
      </c>
      <c r="G177" s="3" t="s">
        <v>133</v>
      </c>
      <c r="H177" s="3" t="s">
        <v>1025</v>
      </c>
      <c r="I177" s="3" t="s">
        <v>405</v>
      </c>
      <c r="J177" s="3">
        <v>42228429</v>
      </c>
    </row>
    <row r="178" spans="1:10" hidden="1" x14ac:dyDescent="0.25">
      <c r="A178" s="187">
        <v>43872</v>
      </c>
      <c r="B178" s="3">
        <v>11</v>
      </c>
      <c r="C178" s="3">
        <v>2</v>
      </c>
      <c r="D178" s="3">
        <v>2020</v>
      </c>
      <c r="E178" s="3">
        <v>0</v>
      </c>
      <c r="F178" s="3">
        <v>0</v>
      </c>
      <c r="G178" s="3" t="s">
        <v>133</v>
      </c>
      <c r="H178" s="3" t="s">
        <v>1025</v>
      </c>
      <c r="I178" s="3" t="s">
        <v>405</v>
      </c>
      <c r="J178" s="3">
        <v>42228429</v>
      </c>
    </row>
    <row r="179" spans="1:10" hidden="1" x14ac:dyDescent="0.25">
      <c r="A179" s="187">
        <v>43871</v>
      </c>
      <c r="B179" s="3">
        <v>10</v>
      </c>
      <c r="C179" s="3">
        <v>2</v>
      </c>
      <c r="D179" s="3">
        <v>2020</v>
      </c>
      <c r="E179" s="3">
        <v>0</v>
      </c>
      <c r="F179" s="3">
        <v>0</v>
      </c>
      <c r="G179" s="3" t="s">
        <v>133</v>
      </c>
      <c r="H179" s="3" t="s">
        <v>1025</v>
      </c>
      <c r="I179" s="3" t="s">
        <v>405</v>
      </c>
      <c r="J179" s="3">
        <v>42228429</v>
      </c>
    </row>
    <row r="180" spans="1:10" hidden="1" x14ac:dyDescent="0.25">
      <c r="A180" s="187">
        <v>43870</v>
      </c>
      <c r="B180" s="3">
        <v>9</v>
      </c>
      <c r="C180" s="3">
        <v>2</v>
      </c>
      <c r="D180" s="3">
        <v>2020</v>
      </c>
      <c r="E180" s="3">
        <v>0</v>
      </c>
      <c r="F180" s="3">
        <v>0</v>
      </c>
      <c r="G180" s="3" t="s">
        <v>133</v>
      </c>
      <c r="H180" s="3" t="s">
        <v>1025</v>
      </c>
      <c r="I180" s="3" t="s">
        <v>405</v>
      </c>
      <c r="J180" s="3">
        <v>42228429</v>
      </c>
    </row>
    <row r="181" spans="1:10" hidden="1" x14ac:dyDescent="0.25">
      <c r="A181" s="187">
        <v>43869</v>
      </c>
      <c r="B181" s="3">
        <v>8</v>
      </c>
      <c r="C181" s="3">
        <v>2</v>
      </c>
      <c r="D181" s="3">
        <v>2020</v>
      </c>
      <c r="E181" s="3">
        <v>0</v>
      </c>
      <c r="F181" s="3">
        <v>0</v>
      </c>
      <c r="G181" s="3" t="s">
        <v>133</v>
      </c>
      <c r="H181" s="3" t="s">
        <v>1025</v>
      </c>
      <c r="I181" s="3" t="s">
        <v>405</v>
      </c>
      <c r="J181" s="3">
        <v>42228429</v>
      </c>
    </row>
    <row r="182" spans="1:10" hidden="1" x14ac:dyDescent="0.25">
      <c r="A182" s="187">
        <v>43868</v>
      </c>
      <c r="B182" s="3">
        <v>7</v>
      </c>
      <c r="C182" s="3">
        <v>2</v>
      </c>
      <c r="D182" s="3">
        <v>2020</v>
      </c>
      <c r="E182" s="3">
        <v>0</v>
      </c>
      <c r="F182" s="3">
        <v>0</v>
      </c>
      <c r="G182" s="3" t="s">
        <v>133</v>
      </c>
      <c r="H182" s="3" t="s">
        <v>1025</v>
      </c>
      <c r="I182" s="3" t="s">
        <v>405</v>
      </c>
      <c r="J182" s="3">
        <v>42228429</v>
      </c>
    </row>
    <row r="183" spans="1:10" hidden="1" x14ac:dyDescent="0.25">
      <c r="A183" s="187">
        <v>43867</v>
      </c>
      <c r="B183" s="3">
        <v>6</v>
      </c>
      <c r="C183" s="3">
        <v>2</v>
      </c>
      <c r="D183" s="3">
        <v>2020</v>
      </c>
      <c r="E183" s="3">
        <v>0</v>
      </c>
      <c r="F183" s="3">
        <v>0</v>
      </c>
      <c r="G183" s="3" t="s">
        <v>133</v>
      </c>
      <c r="H183" s="3" t="s">
        <v>1025</v>
      </c>
      <c r="I183" s="3" t="s">
        <v>405</v>
      </c>
      <c r="J183" s="3">
        <v>42228429</v>
      </c>
    </row>
    <row r="184" spans="1:10" hidden="1" x14ac:dyDescent="0.25">
      <c r="A184" s="187">
        <v>43866</v>
      </c>
      <c r="B184" s="3">
        <v>5</v>
      </c>
      <c r="C184" s="3">
        <v>2</v>
      </c>
      <c r="D184" s="3">
        <v>2020</v>
      </c>
      <c r="E184" s="3">
        <v>0</v>
      </c>
      <c r="F184" s="3">
        <v>0</v>
      </c>
      <c r="G184" s="3" t="s">
        <v>133</v>
      </c>
      <c r="H184" s="3" t="s">
        <v>1025</v>
      </c>
      <c r="I184" s="3" t="s">
        <v>405</v>
      </c>
      <c r="J184" s="3">
        <v>42228429</v>
      </c>
    </row>
    <row r="185" spans="1:10" hidden="1" x14ac:dyDescent="0.25">
      <c r="A185" s="187">
        <v>43865</v>
      </c>
      <c r="B185" s="3">
        <v>4</v>
      </c>
      <c r="C185" s="3">
        <v>2</v>
      </c>
      <c r="D185" s="3">
        <v>2020</v>
      </c>
      <c r="E185" s="3">
        <v>0</v>
      </c>
      <c r="F185" s="3">
        <v>0</v>
      </c>
      <c r="G185" s="3" t="s">
        <v>133</v>
      </c>
      <c r="H185" s="3" t="s">
        <v>1025</v>
      </c>
      <c r="I185" s="3" t="s">
        <v>405</v>
      </c>
      <c r="J185" s="3">
        <v>42228429</v>
      </c>
    </row>
    <row r="186" spans="1:10" hidden="1" x14ac:dyDescent="0.25">
      <c r="A186" s="187">
        <v>43864</v>
      </c>
      <c r="B186" s="3">
        <v>3</v>
      </c>
      <c r="C186" s="3">
        <v>2</v>
      </c>
      <c r="D186" s="3">
        <v>2020</v>
      </c>
      <c r="E186" s="3">
        <v>0</v>
      </c>
      <c r="F186" s="3">
        <v>0</v>
      </c>
      <c r="G186" s="3" t="s">
        <v>133</v>
      </c>
      <c r="H186" s="3" t="s">
        <v>1025</v>
      </c>
      <c r="I186" s="3" t="s">
        <v>405</v>
      </c>
      <c r="J186" s="3">
        <v>42228429</v>
      </c>
    </row>
    <row r="187" spans="1:10" hidden="1" x14ac:dyDescent="0.25">
      <c r="A187" s="187">
        <v>43863</v>
      </c>
      <c r="B187" s="3">
        <v>2</v>
      </c>
      <c r="C187" s="3">
        <v>2</v>
      </c>
      <c r="D187" s="3">
        <v>2020</v>
      </c>
      <c r="E187" s="3">
        <v>0</v>
      </c>
      <c r="F187" s="3">
        <v>0</v>
      </c>
      <c r="G187" s="3" t="s">
        <v>133</v>
      </c>
      <c r="H187" s="3" t="s">
        <v>1025</v>
      </c>
      <c r="I187" s="3" t="s">
        <v>405</v>
      </c>
      <c r="J187" s="3">
        <v>42228429</v>
      </c>
    </row>
    <row r="188" spans="1:10" hidden="1" x14ac:dyDescent="0.25">
      <c r="A188" s="187">
        <v>43862</v>
      </c>
      <c r="B188" s="3">
        <v>1</v>
      </c>
      <c r="C188" s="3">
        <v>2</v>
      </c>
      <c r="D188" s="3">
        <v>2020</v>
      </c>
      <c r="E188" s="3">
        <v>0</v>
      </c>
      <c r="F188" s="3">
        <v>0</v>
      </c>
      <c r="G188" s="3" t="s">
        <v>133</v>
      </c>
      <c r="H188" s="3" t="s">
        <v>1025</v>
      </c>
      <c r="I188" s="3" t="s">
        <v>405</v>
      </c>
      <c r="J188" s="3">
        <v>42228429</v>
      </c>
    </row>
    <row r="189" spans="1:10" hidden="1" x14ac:dyDescent="0.25">
      <c r="A189" s="187">
        <v>43861</v>
      </c>
      <c r="B189" s="3">
        <v>31</v>
      </c>
      <c r="C189" s="3">
        <v>1</v>
      </c>
      <c r="D189" s="3">
        <v>2020</v>
      </c>
      <c r="E189" s="3">
        <v>0</v>
      </c>
      <c r="F189" s="3">
        <v>0</v>
      </c>
      <c r="G189" s="3" t="s">
        <v>133</v>
      </c>
      <c r="H189" s="3" t="s">
        <v>1025</v>
      </c>
      <c r="I189" s="3" t="s">
        <v>405</v>
      </c>
      <c r="J189" s="3">
        <v>42228429</v>
      </c>
    </row>
    <row r="190" spans="1:10" hidden="1" x14ac:dyDescent="0.25">
      <c r="A190" s="187">
        <v>43860</v>
      </c>
      <c r="B190" s="3">
        <v>30</v>
      </c>
      <c r="C190" s="3">
        <v>1</v>
      </c>
      <c r="D190" s="3">
        <v>2020</v>
      </c>
      <c r="E190" s="3">
        <v>0</v>
      </c>
      <c r="F190" s="3">
        <v>0</v>
      </c>
      <c r="G190" s="3" t="s">
        <v>133</v>
      </c>
      <c r="H190" s="3" t="s">
        <v>1025</v>
      </c>
      <c r="I190" s="3" t="s">
        <v>405</v>
      </c>
      <c r="J190" s="3">
        <v>42228429</v>
      </c>
    </row>
    <row r="191" spans="1:10" hidden="1" x14ac:dyDescent="0.25">
      <c r="A191" s="187">
        <v>43859</v>
      </c>
      <c r="B191" s="3">
        <v>29</v>
      </c>
      <c r="C191" s="3">
        <v>1</v>
      </c>
      <c r="D191" s="3">
        <v>2020</v>
      </c>
      <c r="E191" s="3">
        <v>0</v>
      </c>
      <c r="F191" s="3">
        <v>0</v>
      </c>
      <c r="G191" s="3" t="s">
        <v>133</v>
      </c>
      <c r="H191" s="3" t="s">
        <v>1025</v>
      </c>
      <c r="I191" s="3" t="s">
        <v>405</v>
      </c>
      <c r="J191" s="3">
        <v>42228429</v>
      </c>
    </row>
    <row r="192" spans="1:10" hidden="1" x14ac:dyDescent="0.25">
      <c r="A192" s="187">
        <v>43858</v>
      </c>
      <c r="B192" s="3">
        <v>28</v>
      </c>
      <c r="C192" s="3">
        <v>1</v>
      </c>
      <c r="D192" s="3">
        <v>2020</v>
      </c>
      <c r="E192" s="3">
        <v>0</v>
      </c>
      <c r="F192" s="3">
        <v>0</v>
      </c>
      <c r="G192" s="3" t="s">
        <v>133</v>
      </c>
      <c r="H192" s="3" t="s">
        <v>1025</v>
      </c>
      <c r="I192" s="3" t="s">
        <v>405</v>
      </c>
      <c r="J192" s="3">
        <v>42228429</v>
      </c>
    </row>
    <row r="193" spans="1:10" hidden="1" x14ac:dyDescent="0.25">
      <c r="A193" s="187">
        <v>43857</v>
      </c>
      <c r="B193" s="3">
        <v>27</v>
      </c>
      <c r="C193" s="3">
        <v>1</v>
      </c>
      <c r="D193" s="3">
        <v>2020</v>
      </c>
      <c r="E193" s="3">
        <v>0</v>
      </c>
      <c r="F193" s="3">
        <v>0</v>
      </c>
      <c r="G193" s="3" t="s">
        <v>133</v>
      </c>
      <c r="H193" s="3" t="s">
        <v>1025</v>
      </c>
      <c r="I193" s="3" t="s">
        <v>405</v>
      </c>
      <c r="J193" s="3">
        <v>42228429</v>
      </c>
    </row>
    <row r="194" spans="1:10" hidden="1" x14ac:dyDescent="0.25">
      <c r="A194" s="187">
        <v>43856</v>
      </c>
      <c r="B194" s="3">
        <v>26</v>
      </c>
      <c r="C194" s="3">
        <v>1</v>
      </c>
      <c r="D194" s="3">
        <v>2020</v>
      </c>
      <c r="E194" s="3">
        <v>0</v>
      </c>
      <c r="F194" s="3">
        <v>0</v>
      </c>
      <c r="G194" s="3" t="s">
        <v>133</v>
      </c>
      <c r="H194" s="3" t="s">
        <v>1025</v>
      </c>
      <c r="I194" s="3" t="s">
        <v>405</v>
      </c>
      <c r="J194" s="3">
        <v>42228429</v>
      </c>
    </row>
    <row r="195" spans="1:10" hidden="1" x14ac:dyDescent="0.25">
      <c r="A195" s="187">
        <v>43855</v>
      </c>
      <c r="B195" s="3">
        <v>25</v>
      </c>
      <c r="C195" s="3">
        <v>1</v>
      </c>
      <c r="D195" s="3">
        <v>2020</v>
      </c>
      <c r="E195" s="3">
        <v>0</v>
      </c>
      <c r="F195" s="3">
        <v>0</v>
      </c>
      <c r="G195" s="3" t="s">
        <v>133</v>
      </c>
      <c r="H195" s="3" t="s">
        <v>1025</v>
      </c>
      <c r="I195" s="3" t="s">
        <v>405</v>
      </c>
      <c r="J195" s="3">
        <v>42228429</v>
      </c>
    </row>
    <row r="196" spans="1:10" hidden="1" x14ac:dyDescent="0.25">
      <c r="A196" s="187">
        <v>43854</v>
      </c>
      <c r="B196" s="3">
        <v>24</v>
      </c>
      <c r="C196" s="3">
        <v>1</v>
      </c>
      <c r="D196" s="3">
        <v>2020</v>
      </c>
      <c r="E196" s="3">
        <v>0</v>
      </c>
      <c r="F196" s="3">
        <v>0</v>
      </c>
      <c r="G196" s="3" t="s">
        <v>133</v>
      </c>
      <c r="H196" s="3" t="s">
        <v>1025</v>
      </c>
      <c r="I196" s="3" t="s">
        <v>405</v>
      </c>
      <c r="J196" s="3">
        <v>42228429</v>
      </c>
    </row>
    <row r="197" spans="1:10" hidden="1" x14ac:dyDescent="0.25">
      <c r="A197" s="187">
        <v>43853</v>
      </c>
      <c r="B197" s="3">
        <v>23</v>
      </c>
      <c r="C197" s="3">
        <v>1</v>
      </c>
      <c r="D197" s="3">
        <v>2020</v>
      </c>
      <c r="E197" s="3">
        <v>0</v>
      </c>
      <c r="F197" s="3">
        <v>0</v>
      </c>
      <c r="G197" s="3" t="s">
        <v>133</v>
      </c>
      <c r="H197" s="3" t="s">
        <v>1025</v>
      </c>
      <c r="I197" s="3" t="s">
        <v>405</v>
      </c>
      <c r="J197" s="3">
        <v>42228429</v>
      </c>
    </row>
    <row r="198" spans="1:10" hidden="1" x14ac:dyDescent="0.25">
      <c r="A198" s="187">
        <v>43852</v>
      </c>
      <c r="B198" s="3">
        <v>22</v>
      </c>
      <c r="C198" s="3">
        <v>1</v>
      </c>
      <c r="D198" s="3">
        <v>2020</v>
      </c>
      <c r="E198" s="3">
        <v>0</v>
      </c>
      <c r="F198" s="3">
        <v>0</v>
      </c>
      <c r="G198" s="3" t="s">
        <v>133</v>
      </c>
      <c r="H198" s="3" t="s">
        <v>1025</v>
      </c>
      <c r="I198" s="3" t="s">
        <v>405</v>
      </c>
      <c r="J198" s="3">
        <v>42228429</v>
      </c>
    </row>
    <row r="199" spans="1:10" hidden="1" x14ac:dyDescent="0.25">
      <c r="A199" s="187">
        <v>43851</v>
      </c>
      <c r="B199" s="3">
        <v>21</v>
      </c>
      <c r="C199" s="3">
        <v>1</v>
      </c>
      <c r="D199" s="3">
        <v>2020</v>
      </c>
      <c r="E199" s="3">
        <v>0</v>
      </c>
      <c r="F199" s="3">
        <v>0</v>
      </c>
      <c r="G199" s="3" t="s">
        <v>133</v>
      </c>
      <c r="H199" s="3" t="s">
        <v>1025</v>
      </c>
      <c r="I199" s="3" t="s">
        <v>405</v>
      </c>
      <c r="J199" s="3">
        <v>42228429</v>
      </c>
    </row>
    <row r="200" spans="1:10" hidden="1" x14ac:dyDescent="0.25">
      <c r="A200" s="187">
        <v>43850</v>
      </c>
      <c r="B200" s="3">
        <v>20</v>
      </c>
      <c r="C200" s="3">
        <v>1</v>
      </c>
      <c r="D200" s="3">
        <v>2020</v>
      </c>
      <c r="E200" s="3">
        <v>0</v>
      </c>
      <c r="F200" s="3">
        <v>0</v>
      </c>
      <c r="G200" s="3" t="s">
        <v>133</v>
      </c>
      <c r="H200" s="3" t="s">
        <v>1025</v>
      </c>
      <c r="I200" s="3" t="s">
        <v>405</v>
      </c>
      <c r="J200" s="3">
        <v>42228429</v>
      </c>
    </row>
    <row r="201" spans="1:10" hidden="1" x14ac:dyDescent="0.25">
      <c r="A201" s="187">
        <v>43849</v>
      </c>
      <c r="B201" s="3">
        <v>19</v>
      </c>
      <c r="C201" s="3">
        <v>1</v>
      </c>
      <c r="D201" s="3">
        <v>2020</v>
      </c>
      <c r="E201" s="3">
        <v>0</v>
      </c>
      <c r="F201" s="3">
        <v>0</v>
      </c>
      <c r="G201" s="3" t="s">
        <v>133</v>
      </c>
      <c r="H201" s="3" t="s">
        <v>1025</v>
      </c>
      <c r="I201" s="3" t="s">
        <v>405</v>
      </c>
      <c r="J201" s="3">
        <v>42228429</v>
      </c>
    </row>
    <row r="202" spans="1:10" hidden="1" x14ac:dyDescent="0.25">
      <c r="A202" s="187">
        <v>43848</v>
      </c>
      <c r="B202" s="3">
        <v>18</v>
      </c>
      <c r="C202" s="3">
        <v>1</v>
      </c>
      <c r="D202" s="3">
        <v>2020</v>
      </c>
      <c r="E202" s="3">
        <v>0</v>
      </c>
      <c r="F202" s="3">
        <v>0</v>
      </c>
      <c r="G202" s="3" t="s">
        <v>133</v>
      </c>
      <c r="H202" s="3" t="s">
        <v>1025</v>
      </c>
      <c r="I202" s="3" t="s">
        <v>405</v>
      </c>
      <c r="J202" s="3">
        <v>42228429</v>
      </c>
    </row>
    <row r="203" spans="1:10" hidden="1" x14ac:dyDescent="0.25">
      <c r="A203" s="187">
        <v>43847</v>
      </c>
      <c r="B203" s="3">
        <v>17</v>
      </c>
      <c r="C203" s="3">
        <v>1</v>
      </c>
      <c r="D203" s="3">
        <v>2020</v>
      </c>
      <c r="E203" s="3">
        <v>0</v>
      </c>
      <c r="F203" s="3">
        <v>0</v>
      </c>
      <c r="G203" s="3" t="s">
        <v>133</v>
      </c>
      <c r="H203" s="3" t="s">
        <v>1025</v>
      </c>
      <c r="I203" s="3" t="s">
        <v>405</v>
      </c>
      <c r="J203" s="3">
        <v>42228429</v>
      </c>
    </row>
    <row r="204" spans="1:10" hidden="1" x14ac:dyDescent="0.25">
      <c r="A204" s="187">
        <v>43846</v>
      </c>
      <c r="B204" s="3">
        <v>16</v>
      </c>
      <c r="C204" s="3">
        <v>1</v>
      </c>
      <c r="D204" s="3">
        <v>2020</v>
      </c>
      <c r="E204" s="3">
        <v>0</v>
      </c>
      <c r="F204" s="3">
        <v>0</v>
      </c>
      <c r="G204" s="3" t="s">
        <v>133</v>
      </c>
      <c r="H204" s="3" t="s">
        <v>1025</v>
      </c>
      <c r="I204" s="3" t="s">
        <v>405</v>
      </c>
      <c r="J204" s="3">
        <v>42228429</v>
      </c>
    </row>
    <row r="205" spans="1:10" hidden="1" x14ac:dyDescent="0.25">
      <c r="A205" s="187">
        <v>43845</v>
      </c>
      <c r="B205" s="3">
        <v>15</v>
      </c>
      <c r="C205" s="3">
        <v>1</v>
      </c>
      <c r="D205" s="3">
        <v>2020</v>
      </c>
      <c r="E205" s="3">
        <v>0</v>
      </c>
      <c r="F205" s="3">
        <v>0</v>
      </c>
      <c r="G205" s="3" t="s">
        <v>133</v>
      </c>
      <c r="H205" s="3" t="s">
        <v>1025</v>
      </c>
      <c r="I205" s="3" t="s">
        <v>405</v>
      </c>
      <c r="J205" s="3">
        <v>42228429</v>
      </c>
    </row>
    <row r="206" spans="1:10" hidden="1" x14ac:dyDescent="0.25">
      <c r="A206" s="187">
        <v>43844</v>
      </c>
      <c r="B206" s="3">
        <v>14</v>
      </c>
      <c r="C206" s="3">
        <v>1</v>
      </c>
      <c r="D206" s="3">
        <v>2020</v>
      </c>
      <c r="E206" s="3">
        <v>0</v>
      </c>
      <c r="F206" s="3">
        <v>0</v>
      </c>
      <c r="G206" s="3" t="s">
        <v>133</v>
      </c>
      <c r="H206" s="3" t="s">
        <v>1025</v>
      </c>
      <c r="I206" s="3" t="s">
        <v>405</v>
      </c>
      <c r="J206" s="3">
        <v>42228429</v>
      </c>
    </row>
    <row r="207" spans="1:10" hidden="1" x14ac:dyDescent="0.25">
      <c r="A207" s="187">
        <v>43843</v>
      </c>
      <c r="B207" s="3">
        <v>13</v>
      </c>
      <c r="C207" s="3">
        <v>1</v>
      </c>
      <c r="D207" s="3">
        <v>2020</v>
      </c>
      <c r="E207" s="3">
        <v>0</v>
      </c>
      <c r="F207" s="3">
        <v>0</v>
      </c>
      <c r="G207" s="3" t="s">
        <v>133</v>
      </c>
      <c r="H207" s="3" t="s">
        <v>1025</v>
      </c>
      <c r="I207" s="3" t="s">
        <v>405</v>
      </c>
      <c r="J207" s="3">
        <v>42228429</v>
      </c>
    </row>
    <row r="208" spans="1:10" hidden="1" x14ac:dyDescent="0.25">
      <c r="A208" s="187">
        <v>43842</v>
      </c>
      <c r="B208" s="3">
        <v>12</v>
      </c>
      <c r="C208" s="3">
        <v>1</v>
      </c>
      <c r="D208" s="3">
        <v>2020</v>
      </c>
      <c r="E208" s="3">
        <v>0</v>
      </c>
      <c r="F208" s="3">
        <v>0</v>
      </c>
      <c r="G208" s="3" t="s">
        <v>133</v>
      </c>
      <c r="H208" s="3" t="s">
        <v>1025</v>
      </c>
      <c r="I208" s="3" t="s">
        <v>405</v>
      </c>
      <c r="J208" s="3">
        <v>42228429</v>
      </c>
    </row>
    <row r="209" spans="1:10" hidden="1" x14ac:dyDescent="0.25">
      <c r="A209" s="187">
        <v>43841</v>
      </c>
      <c r="B209" s="3">
        <v>11</v>
      </c>
      <c r="C209" s="3">
        <v>1</v>
      </c>
      <c r="D209" s="3">
        <v>2020</v>
      </c>
      <c r="E209" s="3">
        <v>0</v>
      </c>
      <c r="F209" s="3">
        <v>0</v>
      </c>
      <c r="G209" s="3" t="s">
        <v>133</v>
      </c>
      <c r="H209" s="3" t="s">
        <v>1025</v>
      </c>
      <c r="I209" s="3" t="s">
        <v>405</v>
      </c>
      <c r="J209" s="3">
        <v>42228429</v>
      </c>
    </row>
    <row r="210" spans="1:10" hidden="1" x14ac:dyDescent="0.25">
      <c r="A210" s="187">
        <v>43840</v>
      </c>
      <c r="B210" s="3">
        <v>10</v>
      </c>
      <c r="C210" s="3">
        <v>1</v>
      </c>
      <c r="D210" s="3">
        <v>2020</v>
      </c>
      <c r="E210" s="3">
        <v>0</v>
      </c>
      <c r="F210" s="3">
        <v>0</v>
      </c>
      <c r="G210" s="3" t="s">
        <v>133</v>
      </c>
      <c r="H210" s="3" t="s">
        <v>1025</v>
      </c>
      <c r="I210" s="3" t="s">
        <v>405</v>
      </c>
      <c r="J210" s="3">
        <v>42228429</v>
      </c>
    </row>
    <row r="211" spans="1:10" hidden="1" x14ac:dyDescent="0.25">
      <c r="A211" s="187">
        <v>43839</v>
      </c>
      <c r="B211" s="3">
        <v>9</v>
      </c>
      <c r="C211" s="3">
        <v>1</v>
      </c>
      <c r="D211" s="3">
        <v>2020</v>
      </c>
      <c r="E211" s="3">
        <v>0</v>
      </c>
      <c r="F211" s="3">
        <v>0</v>
      </c>
      <c r="G211" s="3" t="s">
        <v>133</v>
      </c>
      <c r="H211" s="3" t="s">
        <v>1025</v>
      </c>
      <c r="I211" s="3" t="s">
        <v>405</v>
      </c>
      <c r="J211" s="3">
        <v>42228429</v>
      </c>
    </row>
    <row r="212" spans="1:10" hidden="1" x14ac:dyDescent="0.25">
      <c r="A212" s="187">
        <v>43838</v>
      </c>
      <c r="B212" s="3">
        <v>8</v>
      </c>
      <c r="C212" s="3">
        <v>1</v>
      </c>
      <c r="D212" s="3">
        <v>2020</v>
      </c>
      <c r="E212" s="3">
        <v>0</v>
      </c>
      <c r="F212" s="3">
        <v>0</v>
      </c>
      <c r="G212" s="3" t="s">
        <v>133</v>
      </c>
      <c r="H212" s="3" t="s">
        <v>1025</v>
      </c>
      <c r="I212" s="3" t="s">
        <v>405</v>
      </c>
      <c r="J212" s="3">
        <v>42228429</v>
      </c>
    </row>
    <row r="213" spans="1:10" hidden="1" x14ac:dyDescent="0.25">
      <c r="A213" s="187">
        <v>43837</v>
      </c>
      <c r="B213" s="3">
        <v>7</v>
      </c>
      <c r="C213" s="3">
        <v>1</v>
      </c>
      <c r="D213" s="3">
        <v>2020</v>
      </c>
      <c r="E213" s="3">
        <v>0</v>
      </c>
      <c r="F213" s="3">
        <v>0</v>
      </c>
      <c r="G213" s="3" t="s">
        <v>133</v>
      </c>
      <c r="H213" s="3" t="s">
        <v>1025</v>
      </c>
      <c r="I213" s="3" t="s">
        <v>405</v>
      </c>
      <c r="J213" s="3">
        <v>42228429</v>
      </c>
    </row>
    <row r="214" spans="1:10" hidden="1" x14ac:dyDescent="0.25">
      <c r="A214" s="187">
        <v>43836</v>
      </c>
      <c r="B214" s="3">
        <v>6</v>
      </c>
      <c r="C214" s="3">
        <v>1</v>
      </c>
      <c r="D214" s="3">
        <v>2020</v>
      </c>
      <c r="E214" s="3">
        <v>0</v>
      </c>
      <c r="F214" s="3">
        <v>0</v>
      </c>
      <c r="G214" s="3" t="s">
        <v>133</v>
      </c>
      <c r="H214" s="3" t="s">
        <v>1025</v>
      </c>
      <c r="I214" s="3" t="s">
        <v>405</v>
      </c>
      <c r="J214" s="3">
        <v>42228429</v>
      </c>
    </row>
    <row r="215" spans="1:10" hidden="1" x14ac:dyDescent="0.25">
      <c r="A215" s="187">
        <v>43835</v>
      </c>
      <c r="B215" s="3">
        <v>5</v>
      </c>
      <c r="C215" s="3">
        <v>1</v>
      </c>
      <c r="D215" s="3">
        <v>2020</v>
      </c>
      <c r="E215" s="3">
        <v>0</v>
      </c>
      <c r="F215" s="3">
        <v>0</v>
      </c>
      <c r="G215" s="3" t="s">
        <v>133</v>
      </c>
      <c r="H215" s="3" t="s">
        <v>1025</v>
      </c>
      <c r="I215" s="3" t="s">
        <v>405</v>
      </c>
      <c r="J215" s="3">
        <v>42228429</v>
      </c>
    </row>
    <row r="216" spans="1:10" hidden="1" x14ac:dyDescent="0.25">
      <c r="A216" s="187">
        <v>43834</v>
      </c>
      <c r="B216" s="3">
        <v>4</v>
      </c>
      <c r="C216" s="3">
        <v>1</v>
      </c>
      <c r="D216" s="3">
        <v>2020</v>
      </c>
      <c r="E216" s="3">
        <v>0</v>
      </c>
      <c r="F216" s="3">
        <v>0</v>
      </c>
      <c r="G216" s="3" t="s">
        <v>133</v>
      </c>
      <c r="H216" s="3" t="s">
        <v>1025</v>
      </c>
      <c r="I216" s="3" t="s">
        <v>405</v>
      </c>
      <c r="J216" s="3">
        <v>42228429</v>
      </c>
    </row>
    <row r="217" spans="1:10" hidden="1" x14ac:dyDescent="0.25">
      <c r="A217" s="187">
        <v>43833</v>
      </c>
      <c r="B217" s="3">
        <v>3</v>
      </c>
      <c r="C217" s="3">
        <v>1</v>
      </c>
      <c r="D217" s="3">
        <v>2020</v>
      </c>
      <c r="E217" s="3">
        <v>0</v>
      </c>
      <c r="F217" s="3">
        <v>0</v>
      </c>
      <c r="G217" s="3" t="s">
        <v>133</v>
      </c>
      <c r="H217" s="3" t="s">
        <v>1025</v>
      </c>
      <c r="I217" s="3" t="s">
        <v>405</v>
      </c>
      <c r="J217" s="3">
        <v>42228429</v>
      </c>
    </row>
    <row r="218" spans="1:10" hidden="1" x14ac:dyDescent="0.25">
      <c r="A218" s="187">
        <v>43832</v>
      </c>
      <c r="B218" s="3">
        <v>2</v>
      </c>
      <c r="C218" s="3">
        <v>1</v>
      </c>
      <c r="D218" s="3">
        <v>2020</v>
      </c>
      <c r="E218" s="3">
        <v>0</v>
      </c>
      <c r="F218" s="3">
        <v>0</v>
      </c>
      <c r="G218" s="3" t="s">
        <v>133</v>
      </c>
      <c r="H218" s="3" t="s">
        <v>1025</v>
      </c>
      <c r="I218" s="3" t="s">
        <v>405</v>
      </c>
      <c r="J218" s="3">
        <v>42228429</v>
      </c>
    </row>
    <row r="219" spans="1:10" hidden="1" x14ac:dyDescent="0.25">
      <c r="A219" s="187">
        <v>43831</v>
      </c>
      <c r="B219" s="3">
        <v>1</v>
      </c>
      <c r="C219" s="3">
        <v>1</v>
      </c>
      <c r="D219" s="3">
        <v>2020</v>
      </c>
      <c r="E219" s="3">
        <v>0</v>
      </c>
      <c r="F219" s="3">
        <v>0</v>
      </c>
      <c r="G219" s="3" t="s">
        <v>133</v>
      </c>
      <c r="H219" s="3" t="s">
        <v>1025</v>
      </c>
      <c r="I219" s="3" t="s">
        <v>405</v>
      </c>
      <c r="J219" s="3">
        <v>42228429</v>
      </c>
    </row>
    <row r="220" spans="1:10" hidden="1" x14ac:dyDescent="0.25">
      <c r="A220" s="187">
        <v>43830</v>
      </c>
      <c r="B220" s="3">
        <v>31</v>
      </c>
      <c r="C220" s="3">
        <v>12</v>
      </c>
      <c r="D220" s="3">
        <v>2019</v>
      </c>
      <c r="E220" s="3">
        <v>0</v>
      </c>
      <c r="F220" s="3">
        <v>0</v>
      </c>
      <c r="G220" s="3" t="s">
        <v>133</v>
      </c>
      <c r="H220" s="3" t="s">
        <v>1025</v>
      </c>
      <c r="I220" s="3" t="s">
        <v>405</v>
      </c>
      <c r="J220" s="3">
        <v>42228429</v>
      </c>
    </row>
    <row r="221" spans="1:10" hidden="1" x14ac:dyDescent="0.25">
      <c r="A221" s="187">
        <v>43920</v>
      </c>
      <c r="B221" s="3">
        <v>30</v>
      </c>
      <c r="C221" s="3">
        <v>3</v>
      </c>
      <c r="D221" s="3">
        <v>2020</v>
      </c>
      <c r="E221" s="3">
        <v>0</v>
      </c>
      <c r="F221" s="3">
        <v>0</v>
      </c>
      <c r="G221" s="3" t="s">
        <v>1026</v>
      </c>
      <c r="H221" s="3" t="s">
        <v>675</v>
      </c>
    </row>
    <row r="222" spans="1:10" hidden="1" x14ac:dyDescent="0.25">
      <c r="A222" s="187">
        <v>43919</v>
      </c>
      <c r="B222" s="3">
        <v>29</v>
      </c>
      <c r="C222" s="3">
        <v>3</v>
      </c>
      <c r="D222" s="3">
        <v>2020</v>
      </c>
      <c r="E222" s="3">
        <v>0</v>
      </c>
      <c r="F222" s="3">
        <v>0</v>
      </c>
      <c r="G222" s="3" t="s">
        <v>1026</v>
      </c>
      <c r="H222" s="3" t="s">
        <v>675</v>
      </c>
    </row>
    <row r="223" spans="1:10" hidden="1" x14ac:dyDescent="0.25">
      <c r="A223" s="187">
        <v>43918</v>
      </c>
      <c r="B223" s="3">
        <v>28</v>
      </c>
      <c r="C223" s="3">
        <v>3</v>
      </c>
      <c r="D223" s="3">
        <v>2020</v>
      </c>
      <c r="E223" s="3">
        <v>0</v>
      </c>
      <c r="F223" s="3">
        <v>0</v>
      </c>
      <c r="G223" s="3" t="s">
        <v>1026</v>
      </c>
      <c r="H223" s="3" t="s">
        <v>675</v>
      </c>
    </row>
    <row r="224" spans="1:10" hidden="1" x14ac:dyDescent="0.25">
      <c r="A224" s="187">
        <v>43917</v>
      </c>
      <c r="B224" s="3">
        <v>27</v>
      </c>
      <c r="C224" s="3">
        <v>3</v>
      </c>
      <c r="D224" s="3">
        <v>2020</v>
      </c>
      <c r="E224" s="3">
        <v>2</v>
      </c>
      <c r="F224" s="3">
        <v>0</v>
      </c>
      <c r="G224" s="3" t="s">
        <v>1026</v>
      </c>
      <c r="H224" s="3" t="s">
        <v>675</v>
      </c>
    </row>
    <row r="225" spans="1:10" hidden="1" x14ac:dyDescent="0.25">
      <c r="A225" s="187">
        <v>43916</v>
      </c>
      <c r="B225" s="3">
        <v>26</v>
      </c>
      <c r="C225" s="3">
        <v>3</v>
      </c>
      <c r="D225" s="3">
        <v>2020</v>
      </c>
      <c r="E225" s="3">
        <v>0</v>
      </c>
      <c r="F225" s="3">
        <v>0</v>
      </c>
      <c r="G225" s="3" t="s">
        <v>1023</v>
      </c>
      <c r="H225" s="3" t="s">
        <v>1024</v>
      </c>
      <c r="I225" s="3" t="s">
        <v>357</v>
      </c>
      <c r="J225" s="3">
        <v>96286</v>
      </c>
    </row>
    <row r="226" spans="1:10" hidden="1" x14ac:dyDescent="0.25">
      <c r="A226" s="187">
        <v>43915</v>
      </c>
      <c r="B226" s="3">
        <v>25</v>
      </c>
      <c r="C226" s="3">
        <v>3</v>
      </c>
      <c r="D226" s="3">
        <v>2020</v>
      </c>
      <c r="E226" s="3">
        <v>2</v>
      </c>
      <c r="F226" s="3">
        <v>0</v>
      </c>
      <c r="G226" s="3" t="s">
        <v>1023</v>
      </c>
      <c r="H226" s="3" t="s">
        <v>1024</v>
      </c>
      <c r="I226" s="3" t="s">
        <v>357</v>
      </c>
      <c r="J226" s="3">
        <v>96286</v>
      </c>
    </row>
    <row r="227" spans="1:10" hidden="1" x14ac:dyDescent="0.25">
      <c r="A227" s="187">
        <v>43914</v>
      </c>
      <c r="B227" s="3">
        <v>24</v>
      </c>
      <c r="C227" s="3">
        <v>3</v>
      </c>
      <c r="D227" s="3">
        <v>2020</v>
      </c>
      <c r="E227" s="3">
        <v>0</v>
      </c>
      <c r="F227" s="3">
        <v>0</v>
      </c>
      <c r="G227" s="3" t="s">
        <v>1023</v>
      </c>
      <c r="H227" s="3" t="s">
        <v>1024</v>
      </c>
      <c r="I227" s="3" t="s">
        <v>357</v>
      </c>
      <c r="J227" s="3">
        <v>96286</v>
      </c>
    </row>
    <row r="228" spans="1:10" hidden="1" x14ac:dyDescent="0.25">
      <c r="A228" s="187">
        <v>43913</v>
      </c>
      <c r="B228" s="3">
        <v>23</v>
      </c>
      <c r="C228" s="3">
        <v>3</v>
      </c>
      <c r="D228" s="3">
        <v>2020</v>
      </c>
      <c r="E228" s="3">
        <v>0</v>
      </c>
      <c r="F228" s="3">
        <v>0</v>
      </c>
      <c r="G228" s="3" t="s">
        <v>1023</v>
      </c>
      <c r="H228" s="3" t="s">
        <v>1024</v>
      </c>
      <c r="I228" s="3" t="s">
        <v>357</v>
      </c>
      <c r="J228" s="3">
        <v>96286</v>
      </c>
    </row>
    <row r="229" spans="1:10" hidden="1" x14ac:dyDescent="0.25">
      <c r="A229" s="187">
        <v>43912</v>
      </c>
      <c r="B229" s="3">
        <v>22</v>
      </c>
      <c r="C229" s="3">
        <v>3</v>
      </c>
      <c r="D229" s="3">
        <v>2020</v>
      </c>
      <c r="E229" s="3">
        <v>0</v>
      </c>
      <c r="F229" s="3">
        <v>0</v>
      </c>
      <c r="G229" s="3" t="s">
        <v>1023</v>
      </c>
      <c r="H229" s="3" t="s">
        <v>1024</v>
      </c>
      <c r="I229" s="3" t="s">
        <v>357</v>
      </c>
      <c r="J229" s="3">
        <v>96286</v>
      </c>
    </row>
    <row r="230" spans="1:10" hidden="1" x14ac:dyDescent="0.25">
      <c r="A230" s="187">
        <v>43911</v>
      </c>
      <c r="B230" s="3">
        <v>21</v>
      </c>
      <c r="C230" s="3">
        <v>3</v>
      </c>
      <c r="D230" s="3">
        <v>2020</v>
      </c>
      <c r="E230" s="3">
        <v>0</v>
      </c>
      <c r="F230" s="3">
        <v>0</v>
      </c>
      <c r="G230" s="3" t="s">
        <v>1023</v>
      </c>
      <c r="H230" s="3" t="s">
        <v>1024</v>
      </c>
      <c r="I230" s="3" t="s">
        <v>357</v>
      </c>
      <c r="J230" s="3">
        <v>96286</v>
      </c>
    </row>
    <row r="231" spans="1:10" hidden="1" x14ac:dyDescent="0.25">
      <c r="A231" s="187">
        <v>43905</v>
      </c>
      <c r="B231" s="3">
        <v>15</v>
      </c>
      <c r="C231" s="3">
        <v>3</v>
      </c>
      <c r="D231" s="3">
        <v>2020</v>
      </c>
      <c r="E231" s="3">
        <v>1</v>
      </c>
      <c r="F231" s="3">
        <v>0</v>
      </c>
      <c r="G231" s="3" t="s">
        <v>1023</v>
      </c>
      <c r="H231" s="3" t="s">
        <v>1024</v>
      </c>
      <c r="I231" s="3" t="s">
        <v>357</v>
      </c>
      <c r="J231" s="3">
        <v>96286</v>
      </c>
    </row>
    <row r="232" spans="1:10" hidden="1" x14ac:dyDescent="0.25">
      <c r="A232" s="187">
        <v>43920</v>
      </c>
      <c r="B232" s="3">
        <v>30</v>
      </c>
      <c r="C232" s="3">
        <v>3</v>
      </c>
      <c r="D232" s="3">
        <v>2020</v>
      </c>
      <c r="E232" s="3">
        <v>75</v>
      </c>
      <c r="F232" s="3">
        <v>1</v>
      </c>
      <c r="G232" s="3" t="s">
        <v>137</v>
      </c>
      <c r="H232" s="3" t="s">
        <v>1027</v>
      </c>
      <c r="I232" s="3" t="s">
        <v>354</v>
      </c>
      <c r="J232" s="3">
        <v>44494502</v>
      </c>
    </row>
    <row r="233" spans="1:10" hidden="1" x14ac:dyDescent="0.25">
      <c r="A233" s="187">
        <v>43919</v>
      </c>
      <c r="B233" s="3">
        <v>29</v>
      </c>
      <c r="C233" s="3">
        <v>3</v>
      </c>
      <c r="D233" s="3">
        <v>2020</v>
      </c>
      <c r="E233" s="3">
        <v>55</v>
      </c>
      <c r="F233" s="3">
        <v>2</v>
      </c>
      <c r="G233" s="3" t="s">
        <v>137</v>
      </c>
      <c r="H233" s="3" t="s">
        <v>1027</v>
      </c>
      <c r="I233" s="3" t="s">
        <v>354</v>
      </c>
      <c r="J233" s="3">
        <v>44494502</v>
      </c>
    </row>
    <row r="234" spans="1:10" hidden="1" x14ac:dyDescent="0.25">
      <c r="A234" s="187">
        <v>43918</v>
      </c>
      <c r="B234" s="3">
        <v>28</v>
      </c>
      <c r="C234" s="3">
        <v>3</v>
      </c>
      <c r="D234" s="3">
        <v>2020</v>
      </c>
      <c r="E234" s="3">
        <v>101</v>
      </c>
      <c r="F234" s="3">
        <v>5</v>
      </c>
      <c r="G234" s="3" t="s">
        <v>137</v>
      </c>
      <c r="H234" s="3" t="s">
        <v>1027</v>
      </c>
      <c r="I234" s="3" t="s">
        <v>354</v>
      </c>
      <c r="J234" s="3">
        <v>44494502</v>
      </c>
    </row>
    <row r="235" spans="1:10" hidden="1" x14ac:dyDescent="0.25">
      <c r="A235" s="187">
        <v>43917</v>
      </c>
      <c r="B235" s="3">
        <v>27</v>
      </c>
      <c r="C235" s="3">
        <v>3</v>
      </c>
      <c r="D235" s="3">
        <v>2020</v>
      </c>
      <c r="E235" s="3">
        <v>87</v>
      </c>
      <c r="F235" s="3">
        <v>4</v>
      </c>
      <c r="G235" s="3" t="s">
        <v>137</v>
      </c>
      <c r="H235" s="3" t="s">
        <v>1027</v>
      </c>
      <c r="I235" s="3" t="s">
        <v>354</v>
      </c>
      <c r="J235" s="3">
        <v>44494502</v>
      </c>
    </row>
    <row r="236" spans="1:10" hidden="1" x14ac:dyDescent="0.25">
      <c r="A236" s="187">
        <v>43916</v>
      </c>
      <c r="B236" s="3">
        <v>26</v>
      </c>
      <c r="C236" s="3">
        <v>3</v>
      </c>
      <c r="D236" s="3">
        <v>2020</v>
      </c>
      <c r="E236" s="3">
        <v>115</v>
      </c>
      <c r="F236" s="3">
        <v>2</v>
      </c>
      <c r="G236" s="3" t="s">
        <v>137</v>
      </c>
      <c r="H236" s="3" t="s">
        <v>1027</v>
      </c>
      <c r="I236" s="3" t="s">
        <v>354</v>
      </c>
      <c r="J236" s="3">
        <v>44494502</v>
      </c>
    </row>
    <row r="237" spans="1:10" hidden="1" x14ac:dyDescent="0.25">
      <c r="A237" s="187">
        <v>43915</v>
      </c>
      <c r="B237" s="3">
        <v>25</v>
      </c>
      <c r="C237" s="3">
        <v>3</v>
      </c>
      <c r="D237" s="3">
        <v>2020</v>
      </c>
      <c r="E237" s="3">
        <v>86</v>
      </c>
      <c r="F237" s="3">
        <v>2</v>
      </c>
      <c r="G237" s="3" t="s">
        <v>137</v>
      </c>
      <c r="H237" s="3" t="s">
        <v>1027</v>
      </c>
      <c r="I237" s="3" t="s">
        <v>354</v>
      </c>
      <c r="J237" s="3">
        <v>44494502</v>
      </c>
    </row>
    <row r="238" spans="1:10" hidden="1" x14ac:dyDescent="0.25">
      <c r="A238" s="187">
        <v>43914</v>
      </c>
      <c r="B238" s="3">
        <v>24</v>
      </c>
      <c r="C238" s="3">
        <v>3</v>
      </c>
      <c r="D238" s="3">
        <v>2020</v>
      </c>
      <c r="E238" s="3">
        <v>35</v>
      </c>
      <c r="F238" s="3">
        <v>0</v>
      </c>
      <c r="G238" s="3" t="s">
        <v>137</v>
      </c>
      <c r="H238" s="3" t="s">
        <v>1027</v>
      </c>
      <c r="I238" s="3" t="s">
        <v>354</v>
      </c>
      <c r="J238" s="3">
        <v>44494502</v>
      </c>
    </row>
    <row r="239" spans="1:10" hidden="1" x14ac:dyDescent="0.25">
      <c r="A239" s="187">
        <v>43913</v>
      </c>
      <c r="B239" s="3">
        <v>23</v>
      </c>
      <c r="C239" s="3">
        <v>3</v>
      </c>
      <c r="D239" s="3">
        <v>2020</v>
      </c>
      <c r="E239" s="3">
        <v>41</v>
      </c>
      <c r="F239" s="3">
        <v>0</v>
      </c>
      <c r="G239" s="3" t="s">
        <v>137</v>
      </c>
      <c r="H239" s="3" t="s">
        <v>1027</v>
      </c>
      <c r="I239" s="3" t="s">
        <v>354</v>
      </c>
      <c r="J239" s="3">
        <v>44494502</v>
      </c>
    </row>
    <row r="240" spans="1:10" hidden="1" x14ac:dyDescent="0.25">
      <c r="A240" s="187">
        <v>43912</v>
      </c>
      <c r="B240" s="3">
        <v>22</v>
      </c>
      <c r="C240" s="3">
        <v>3</v>
      </c>
      <c r="D240" s="3">
        <v>2020</v>
      </c>
      <c r="E240" s="3">
        <v>67</v>
      </c>
      <c r="F240" s="3">
        <v>1</v>
      </c>
      <c r="G240" s="3" t="s">
        <v>137</v>
      </c>
      <c r="H240" s="3" t="s">
        <v>1027</v>
      </c>
      <c r="I240" s="3" t="s">
        <v>354</v>
      </c>
      <c r="J240" s="3">
        <v>44494502</v>
      </c>
    </row>
    <row r="241" spans="1:10" hidden="1" x14ac:dyDescent="0.25">
      <c r="A241" s="187">
        <v>43911</v>
      </c>
      <c r="B241" s="3">
        <v>21</v>
      </c>
      <c r="C241" s="3">
        <v>3</v>
      </c>
      <c r="D241" s="3">
        <v>2020</v>
      </c>
      <c r="E241" s="3">
        <v>30</v>
      </c>
      <c r="F241" s="3">
        <v>0</v>
      </c>
      <c r="G241" s="3" t="s">
        <v>137</v>
      </c>
      <c r="H241" s="3" t="s">
        <v>1027</v>
      </c>
      <c r="I241" s="3" t="s">
        <v>354</v>
      </c>
      <c r="J241" s="3">
        <v>44494502</v>
      </c>
    </row>
    <row r="242" spans="1:10" hidden="1" x14ac:dyDescent="0.25">
      <c r="A242" s="187">
        <v>43910</v>
      </c>
      <c r="B242" s="3">
        <v>20</v>
      </c>
      <c r="C242" s="3">
        <v>3</v>
      </c>
      <c r="D242" s="3">
        <v>2020</v>
      </c>
      <c r="E242" s="3">
        <v>31</v>
      </c>
      <c r="F242" s="3">
        <v>1</v>
      </c>
      <c r="G242" s="3" t="s">
        <v>137</v>
      </c>
      <c r="H242" s="3" t="s">
        <v>1027</v>
      </c>
      <c r="I242" s="3" t="s">
        <v>354</v>
      </c>
      <c r="J242" s="3">
        <v>44494502</v>
      </c>
    </row>
    <row r="243" spans="1:10" hidden="1" x14ac:dyDescent="0.25">
      <c r="A243" s="187">
        <v>43909</v>
      </c>
      <c r="B243" s="3">
        <v>19</v>
      </c>
      <c r="C243" s="3">
        <v>3</v>
      </c>
      <c r="D243" s="3">
        <v>2020</v>
      </c>
      <c r="E243" s="3">
        <v>18</v>
      </c>
      <c r="F243" s="3">
        <v>0</v>
      </c>
      <c r="G243" s="3" t="s">
        <v>137</v>
      </c>
      <c r="H243" s="3" t="s">
        <v>1027</v>
      </c>
      <c r="I243" s="3" t="s">
        <v>354</v>
      </c>
      <c r="J243" s="3">
        <v>44494502</v>
      </c>
    </row>
    <row r="244" spans="1:10" hidden="1" x14ac:dyDescent="0.25">
      <c r="A244" s="187">
        <v>43908</v>
      </c>
      <c r="B244" s="3">
        <v>18</v>
      </c>
      <c r="C244" s="3">
        <v>3</v>
      </c>
      <c r="D244" s="3">
        <v>2020</v>
      </c>
      <c r="E244" s="3">
        <v>14</v>
      </c>
      <c r="F244" s="3">
        <v>0</v>
      </c>
      <c r="G244" s="3" t="s">
        <v>137</v>
      </c>
      <c r="H244" s="3" t="s">
        <v>1027</v>
      </c>
      <c r="I244" s="3" t="s">
        <v>354</v>
      </c>
      <c r="J244" s="3">
        <v>44494502</v>
      </c>
    </row>
    <row r="245" spans="1:10" hidden="1" x14ac:dyDescent="0.25">
      <c r="A245" s="187">
        <v>43907</v>
      </c>
      <c r="B245" s="3">
        <v>17</v>
      </c>
      <c r="C245" s="3">
        <v>3</v>
      </c>
      <c r="D245" s="3">
        <v>2020</v>
      </c>
      <c r="E245" s="3">
        <v>9</v>
      </c>
      <c r="F245" s="3">
        <v>0</v>
      </c>
      <c r="G245" s="3" t="s">
        <v>137</v>
      </c>
      <c r="H245" s="3" t="s">
        <v>1027</v>
      </c>
      <c r="I245" s="3" t="s">
        <v>354</v>
      </c>
      <c r="J245" s="3">
        <v>44494502</v>
      </c>
    </row>
    <row r="246" spans="1:10" hidden="1" x14ac:dyDescent="0.25">
      <c r="A246" s="187">
        <v>43906</v>
      </c>
      <c r="B246" s="3">
        <v>16</v>
      </c>
      <c r="C246" s="3">
        <v>3</v>
      </c>
      <c r="D246" s="3">
        <v>2020</v>
      </c>
      <c r="E246" s="3">
        <v>11</v>
      </c>
      <c r="F246" s="3">
        <v>0</v>
      </c>
      <c r="G246" s="3" t="s">
        <v>137</v>
      </c>
      <c r="H246" s="3" t="s">
        <v>1027</v>
      </c>
      <c r="I246" s="3" t="s">
        <v>354</v>
      </c>
      <c r="J246" s="3">
        <v>44494502</v>
      </c>
    </row>
    <row r="247" spans="1:10" hidden="1" x14ac:dyDescent="0.25">
      <c r="A247" s="187">
        <v>43905</v>
      </c>
      <c r="B247" s="3">
        <v>15</v>
      </c>
      <c r="C247" s="3">
        <v>3</v>
      </c>
      <c r="D247" s="3">
        <v>2020</v>
      </c>
      <c r="E247" s="3">
        <v>11</v>
      </c>
      <c r="F247" s="3">
        <v>0</v>
      </c>
      <c r="G247" s="3" t="s">
        <v>137</v>
      </c>
      <c r="H247" s="3" t="s">
        <v>1027</v>
      </c>
      <c r="I247" s="3" t="s">
        <v>354</v>
      </c>
      <c r="J247" s="3">
        <v>44494502</v>
      </c>
    </row>
    <row r="248" spans="1:10" hidden="1" x14ac:dyDescent="0.25">
      <c r="A248" s="187">
        <v>43904</v>
      </c>
      <c r="B248" s="3">
        <v>14</v>
      </c>
      <c r="C248" s="3">
        <v>3</v>
      </c>
      <c r="D248" s="3">
        <v>2020</v>
      </c>
      <c r="E248" s="3">
        <v>3</v>
      </c>
      <c r="F248" s="3">
        <v>1</v>
      </c>
      <c r="G248" s="3" t="s">
        <v>137</v>
      </c>
      <c r="H248" s="3" t="s">
        <v>1027</v>
      </c>
      <c r="I248" s="3" t="s">
        <v>354</v>
      </c>
      <c r="J248" s="3">
        <v>44494502</v>
      </c>
    </row>
    <row r="249" spans="1:10" hidden="1" x14ac:dyDescent="0.25">
      <c r="A249" s="187">
        <v>43903</v>
      </c>
      <c r="B249" s="3">
        <v>13</v>
      </c>
      <c r="C249" s="3">
        <v>3</v>
      </c>
      <c r="D249" s="3">
        <v>2020</v>
      </c>
      <c r="E249" s="3">
        <v>12</v>
      </c>
      <c r="F249" s="3">
        <v>0</v>
      </c>
      <c r="G249" s="3" t="s">
        <v>137</v>
      </c>
      <c r="H249" s="3" t="s">
        <v>1027</v>
      </c>
      <c r="I249" s="3" t="s">
        <v>354</v>
      </c>
      <c r="J249" s="3">
        <v>44494502</v>
      </c>
    </row>
    <row r="250" spans="1:10" hidden="1" x14ac:dyDescent="0.25">
      <c r="A250" s="187">
        <v>43901</v>
      </c>
      <c r="B250" s="3">
        <v>11</v>
      </c>
      <c r="C250" s="3">
        <v>3</v>
      </c>
      <c r="D250" s="3">
        <v>2020</v>
      </c>
      <c r="E250" s="3">
        <v>7</v>
      </c>
      <c r="F250" s="3">
        <v>0</v>
      </c>
      <c r="G250" s="3" t="s">
        <v>137</v>
      </c>
      <c r="H250" s="3" t="s">
        <v>1027</v>
      </c>
      <c r="I250" s="3" t="s">
        <v>354</v>
      </c>
      <c r="J250" s="3">
        <v>44494502</v>
      </c>
    </row>
    <row r="251" spans="1:10" hidden="1" x14ac:dyDescent="0.25">
      <c r="A251" s="187">
        <v>43899</v>
      </c>
      <c r="B251" s="3">
        <v>9</v>
      </c>
      <c r="C251" s="3">
        <v>3</v>
      </c>
      <c r="D251" s="3">
        <v>2020</v>
      </c>
      <c r="E251" s="3">
        <v>3</v>
      </c>
      <c r="F251" s="3">
        <v>0</v>
      </c>
      <c r="G251" s="3" t="s">
        <v>137</v>
      </c>
      <c r="H251" s="3" t="s">
        <v>1027</v>
      </c>
      <c r="I251" s="3" t="s">
        <v>354</v>
      </c>
      <c r="J251" s="3">
        <v>44494502</v>
      </c>
    </row>
    <row r="252" spans="1:10" hidden="1" x14ac:dyDescent="0.25">
      <c r="A252" s="187">
        <v>43898</v>
      </c>
      <c r="B252" s="3">
        <v>8</v>
      </c>
      <c r="C252" s="3">
        <v>3</v>
      </c>
      <c r="D252" s="3">
        <v>2020</v>
      </c>
      <c r="E252" s="3">
        <v>1</v>
      </c>
      <c r="F252" s="3">
        <v>1</v>
      </c>
      <c r="G252" s="3" t="s">
        <v>137</v>
      </c>
      <c r="H252" s="3" t="s">
        <v>1027</v>
      </c>
      <c r="I252" s="3" t="s">
        <v>354</v>
      </c>
      <c r="J252" s="3">
        <v>44494502</v>
      </c>
    </row>
    <row r="253" spans="1:10" hidden="1" x14ac:dyDescent="0.25">
      <c r="A253" s="187">
        <v>43897</v>
      </c>
      <c r="B253" s="3">
        <v>7</v>
      </c>
      <c r="C253" s="3">
        <v>3</v>
      </c>
      <c r="D253" s="3">
        <v>2020</v>
      </c>
      <c r="E253" s="3">
        <v>6</v>
      </c>
      <c r="F253" s="3">
        <v>0</v>
      </c>
      <c r="G253" s="3" t="s">
        <v>137</v>
      </c>
      <c r="H253" s="3" t="s">
        <v>1027</v>
      </c>
      <c r="I253" s="3" t="s">
        <v>354</v>
      </c>
      <c r="J253" s="3">
        <v>44494502</v>
      </c>
    </row>
    <row r="254" spans="1:10" hidden="1" x14ac:dyDescent="0.25">
      <c r="A254" s="187">
        <v>43896</v>
      </c>
      <c r="B254" s="3">
        <v>6</v>
      </c>
      <c r="C254" s="3">
        <v>3</v>
      </c>
      <c r="D254" s="3">
        <v>2020</v>
      </c>
      <c r="E254" s="3">
        <v>1</v>
      </c>
      <c r="F254" s="3">
        <v>0</v>
      </c>
      <c r="G254" s="3" t="s">
        <v>137</v>
      </c>
      <c r="H254" s="3" t="s">
        <v>1027</v>
      </c>
      <c r="I254" s="3" t="s">
        <v>354</v>
      </c>
      <c r="J254" s="3">
        <v>44494502</v>
      </c>
    </row>
    <row r="255" spans="1:10" hidden="1" x14ac:dyDescent="0.25">
      <c r="A255" s="187">
        <v>43894</v>
      </c>
      <c r="B255" s="3">
        <v>4</v>
      </c>
      <c r="C255" s="3">
        <v>3</v>
      </c>
      <c r="D255" s="3">
        <v>2020</v>
      </c>
      <c r="E255" s="3">
        <v>1</v>
      </c>
      <c r="F255" s="3">
        <v>0</v>
      </c>
      <c r="G255" s="3" t="s">
        <v>137</v>
      </c>
      <c r="H255" s="3" t="s">
        <v>1027</v>
      </c>
      <c r="I255" s="3" t="s">
        <v>354</v>
      </c>
      <c r="J255" s="3">
        <v>44494502</v>
      </c>
    </row>
    <row r="256" spans="1:10" hidden="1" x14ac:dyDescent="0.25">
      <c r="A256" s="187">
        <v>43920</v>
      </c>
      <c r="B256" s="3">
        <v>30</v>
      </c>
      <c r="C256" s="3">
        <v>3</v>
      </c>
      <c r="D256" s="3">
        <v>2020</v>
      </c>
      <c r="E256" s="3">
        <v>0</v>
      </c>
      <c r="F256" s="3">
        <v>0</v>
      </c>
      <c r="G256" s="3" t="s">
        <v>138</v>
      </c>
      <c r="H256" s="3" t="s">
        <v>679</v>
      </c>
      <c r="I256" s="3" t="s">
        <v>355</v>
      </c>
      <c r="J256" s="3">
        <v>2951776</v>
      </c>
    </row>
    <row r="257" spans="1:10" hidden="1" x14ac:dyDescent="0.25">
      <c r="A257" s="187">
        <v>43919</v>
      </c>
      <c r="B257" s="3">
        <v>29</v>
      </c>
      <c r="C257" s="3">
        <v>3</v>
      </c>
      <c r="D257" s="3">
        <v>2020</v>
      </c>
      <c r="E257" s="3">
        <v>52</v>
      </c>
      <c r="F257" s="3">
        <v>2</v>
      </c>
      <c r="G257" s="3" t="s">
        <v>138</v>
      </c>
      <c r="H257" s="3" t="s">
        <v>679</v>
      </c>
      <c r="I257" s="3" t="s">
        <v>355</v>
      </c>
      <c r="J257" s="3">
        <v>2951776</v>
      </c>
    </row>
    <row r="258" spans="1:10" hidden="1" x14ac:dyDescent="0.25">
      <c r="A258" s="187">
        <v>43918</v>
      </c>
      <c r="B258" s="3">
        <v>28</v>
      </c>
      <c r="C258" s="3">
        <v>3</v>
      </c>
      <c r="D258" s="3">
        <v>2020</v>
      </c>
      <c r="E258" s="3">
        <v>43</v>
      </c>
      <c r="F258" s="3">
        <v>0</v>
      </c>
      <c r="G258" s="3" t="s">
        <v>138</v>
      </c>
      <c r="H258" s="3" t="s">
        <v>679</v>
      </c>
      <c r="I258" s="3" t="s">
        <v>355</v>
      </c>
      <c r="J258" s="3">
        <v>2951776</v>
      </c>
    </row>
    <row r="259" spans="1:10" hidden="1" x14ac:dyDescent="0.25">
      <c r="A259" s="187">
        <v>43917</v>
      </c>
      <c r="B259" s="3">
        <v>27</v>
      </c>
      <c r="C259" s="3">
        <v>3</v>
      </c>
      <c r="D259" s="3">
        <v>2020</v>
      </c>
      <c r="E259" s="3">
        <v>39</v>
      </c>
      <c r="F259" s="3">
        <v>1</v>
      </c>
      <c r="G259" s="3" t="s">
        <v>138</v>
      </c>
      <c r="H259" s="3" t="s">
        <v>679</v>
      </c>
      <c r="I259" s="3" t="s">
        <v>355</v>
      </c>
      <c r="J259" s="3">
        <v>2951776</v>
      </c>
    </row>
    <row r="260" spans="1:10" hidden="1" x14ac:dyDescent="0.25">
      <c r="A260" s="187">
        <v>43916</v>
      </c>
      <c r="B260" s="3">
        <v>26</v>
      </c>
      <c r="C260" s="3">
        <v>3</v>
      </c>
      <c r="D260" s="3">
        <v>2020</v>
      </c>
      <c r="E260" s="3">
        <v>25</v>
      </c>
      <c r="F260" s="3">
        <v>0</v>
      </c>
      <c r="G260" s="3" t="s">
        <v>138</v>
      </c>
      <c r="H260" s="3" t="s">
        <v>679</v>
      </c>
      <c r="I260" s="3" t="s">
        <v>355</v>
      </c>
      <c r="J260" s="3">
        <v>2951776</v>
      </c>
    </row>
    <row r="261" spans="1:10" hidden="1" x14ac:dyDescent="0.25">
      <c r="A261" s="187">
        <v>43915</v>
      </c>
      <c r="B261" s="3">
        <v>25</v>
      </c>
      <c r="C261" s="3">
        <v>3</v>
      </c>
      <c r="D261" s="3">
        <v>2020</v>
      </c>
      <c r="E261" s="3">
        <v>71</v>
      </c>
      <c r="F261" s="3">
        <v>0</v>
      </c>
      <c r="G261" s="3" t="s">
        <v>138</v>
      </c>
      <c r="H261" s="3" t="s">
        <v>679</v>
      </c>
      <c r="I261" s="3" t="s">
        <v>355</v>
      </c>
      <c r="J261" s="3">
        <v>2951776</v>
      </c>
    </row>
    <row r="262" spans="1:10" hidden="1" x14ac:dyDescent="0.25">
      <c r="A262" s="187">
        <v>43914</v>
      </c>
      <c r="B262" s="3">
        <v>24</v>
      </c>
      <c r="C262" s="3">
        <v>3</v>
      </c>
      <c r="D262" s="3">
        <v>2020</v>
      </c>
      <c r="E262" s="3">
        <v>4</v>
      </c>
      <c r="F262" s="3">
        <v>0</v>
      </c>
      <c r="G262" s="3" t="s">
        <v>138</v>
      </c>
      <c r="H262" s="3" t="s">
        <v>679</v>
      </c>
      <c r="I262" s="3" t="s">
        <v>355</v>
      </c>
      <c r="J262" s="3">
        <v>2951776</v>
      </c>
    </row>
    <row r="263" spans="1:10" hidden="1" x14ac:dyDescent="0.25">
      <c r="A263" s="187">
        <v>43913</v>
      </c>
      <c r="B263" s="3">
        <v>23</v>
      </c>
      <c r="C263" s="3">
        <v>3</v>
      </c>
      <c r="D263" s="3">
        <v>2020</v>
      </c>
      <c r="E263" s="3">
        <v>30</v>
      </c>
      <c r="F263" s="3">
        <v>0</v>
      </c>
      <c r="G263" s="3" t="s">
        <v>138</v>
      </c>
      <c r="H263" s="3" t="s">
        <v>679</v>
      </c>
      <c r="I263" s="3" t="s">
        <v>355</v>
      </c>
      <c r="J263" s="3">
        <v>2951776</v>
      </c>
    </row>
    <row r="264" spans="1:10" hidden="1" x14ac:dyDescent="0.25">
      <c r="A264" s="187">
        <v>43912</v>
      </c>
      <c r="B264" s="3">
        <v>22</v>
      </c>
      <c r="C264" s="3">
        <v>3</v>
      </c>
      <c r="D264" s="3">
        <v>2020</v>
      </c>
      <c r="E264" s="3">
        <v>24</v>
      </c>
      <c r="F264" s="3">
        <v>0</v>
      </c>
      <c r="G264" s="3" t="s">
        <v>138</v>
      </c>
      <c r="H264" s="3" t="s">
        <v>679</v>
      </c>
      <c r="I264" s="3" t="s">
        <v>355</v>
      </c>
      <c r="J264" s="3">
        <v>2951776</v>
      </c>
    </row>
    <row r="265" spans="1:10" hidden="1" x14ac:dyDescent="0.25">
      <c r="A265" s="187">
        <v>43911</v>
      </c>
      <c r="B265" s="3">
        <v>21</v>
      </c>
      <c r="C265" s="3">
        <v>3</v>
      </c>
      <c r="D265" s="3">
        <v>2020</v>
      </c>
      <c r="E265" s="3">
        <v>14</v>
      </c>
      <c r="F265" s="3">
        <v>0</v>
      </c>
      <c r="G265" s="3" t="s">
        <v>138</v>
      </c>
      <c r="H265" s="3" t="s">
        <v>679</v>
      </c>
      <c r="I265" s="3" t="s">
        <v>355</v>
      </c>
      <c r="J265" s="3">
        <v>2951776</v>
      </c>
    </row>
    <row r="266" spans="1:10" hidden="1" x14ac:dyDescent="0.25">
      <c r="A266" s="187">
        <v>43910</v>
      </c>
      <c r="B266" s="3">
        <v>20</v>
      </c>
      <c r="C266" s="3">
        <v>3</v>
      </c>
      <c r="D266" s="3">
        <v>2020</v>
      </c>
      <c r="E266" s="3">
        <v>7</v>
      </c>
      <c r="F266" s="3">
        <v>0</v>
      </c>
      <c r="G266" s="3" t="s">
        <v>138</v>
      </c>
      <c r="H266" s="3" t="s">
        <v>679</v>
      </c>
      <c r="I266" s="3" t="s">
        <v>355</v>
      </c>
      <c r="J266" s="3">
        <v>2951776</v>
      </c>
    </row>
    <row r="267" spans="1:10" hidden="1" x14ac:dyDescent="0.25">
      <c r="A267" s="187">
        <v>43909</v>
      </c>
      <c r="B267" s="3">
        <v>19</v>
      </c>
      <c r="C267" s="3">
        <v>3</v>
      </c>
      <c r="D267" s="3">
        <v>2020</v>
      </c>
      <c r="E267" s="3">
        <v>37</v>
      </c>
      <c r="F267" s="3">
        <v>0</v>
      </c>
      <c r="G267" s="3" t="s">
        <v>138</v>
      </c>
      <c r="H267" s="3" t="s">
        <v>679</v>
      </c>
      <c r="I267" s="3" t="s">
        <v>355</v>
      </c>
      <c r="J267" s="3">
        <v>2951776</v>
      </c>
    </row>
    <row r="268" spans="1:10" hidden="1" x14ac:dyDescent="0.25">
      <c r="A268" s="187">
        <v>43908</v>
      </c>
      <c r="B268" s="3">
        <v>18</v>
      </c>
      <c r="C268" s="3">
        <v>3</v>
      </c>
      <c r="D268" s="3">
        <v>2020</v>
      </c>
      <c r="E268" s="3">
        <v>26</v>
      </c>
      <c r="F268" s="3">
        <v>0</v>
      </c>
      <c r="G268" s="3" t="s">
        <v>138</v>
      </c>
      <c r="H268" s="3" t="s">
        <v>679</v>
      </c>
      <c r="I268" s="3" t="s">
        <v>355</v>
      </c>
      <c r="J268" s="3">
        <v>2951776</v>
      </c>
    </row>
    <row r="269" spans="1:10" hidden="1" x14ac:dyDescent="0.25">
      <c r="A269" s="187">
        <v>43907</v>
      </c>
      <c r="B269" s="3">
        <v>17</v>
      </c>
      <c r="C269" s="3">
        <v>3</v>
      </c>
      <c r="D269" s="3">
        <v>2020</v>
      </c>
      <c r="E269" s="3">
        <v>22</v>
      </c>
      <c r="F269" s="3">
        <v>0</v>
      </c>
      <c r="G269" s="3" t="s">
        <v>138</v>
      </c>
      <c r="H269" s="3" t="s">
        <v>679</v>
      </c>
      <c r="I269" s="3" t="s">
        <v>355</v>
      </c>
      <c r="J269" s="3">
        <v>2951776</v>
      </c>
    </row>
    <row r="270" spans="1:10" hidden="1" x14ac:dyDescent="0.25">
      <c r="A270" s="187">
        <v>43906</v>
      </c>
      <c r="B270" s="3">
        <v>16</v>
      </c>
      <c r="C270" s="3">
        <v>3</v>
      </c>
      <c r="D270" s="3">
        <v>2020</v>
      </c>
      <c r="E270" s="3">
        <v>10</v>
      </c>
      <c r="F270" s="3">
        <v>0</v>
      </c>
      <c r="G270" s="3" t="s">
        <v>138</v>
      </c>
      <c r="H270" s="3" t="s">
        <v>679</v>
      </c>
      <c r="I270" s="3" t="s">
        <v>355</v>
      </c>
      <c r="J270" s="3">
        <v>2951776</v>
      </c>
    </row>
    <row r="271" spans="1:10" hidden="1" x14ac:dyDescent="0.25">
      <c r="A271" s="187">
        <v>43905</v>
      </c>
      <c r="B271" s="3">
        <v>15</v>
      </c>
      <c r="C271" s="3">
        <v>3</v>
      </c>
      <c r="D271" s="3">
        <v>2020</v>
      </c>
      <c r="E271" s="3">
        <v>7</v>
      </c>
      <c r="F271" s="3">
        <v>0</v>
      </c>
      <c r="G271" s="3" t="s">
        <v>138</v>
      </c>
      <c r="H271" s="3" t="s">
        <v>679</v>
      </c>
      <c r="I271" s="3" t="s">
        <v>355</v>
      </c>
      <c r="J271" s="3">
        <v>2951776</v>
      </c>
    </row>
    <row r="272" spans="1:10" hidden="1" x14ac:dyDescent="0.25">
      <c r="A272" s="187">
        <v>43904</v>
      </c>
      <c r="B272" s="3">
        <v>14</v>
      </c>
      <c r="C272" s="3">
        <v>3</v>
      </c>
      <c r="D272" s="3">
        <v>2020</v>
      </c>
      <c r="E272" s="3">
        <v>7</v>
      </c>
      <c r="F272" s="3">
        <v>0</v>
      </c>
      <c r="G272" s="3" t="s">
        <v>138</v>
      </c>
      <c r="H272" s="3" t="s">
        <v>679</v>
      </c>
      <c r="I272" s="3" t="s">
        <v>355</v>
      </c>
      <c r="J272" s="3">
        <v>2951776</v>
      </c>
    </row>
    <row r="273" spans="1:10" hidden="1" x14ac:dyDescent="0.25">
      <c r="A273" s="187">
        <v>43903</v>
      </c>
      <c r="B273" s="3">
        <v>13</v>
      </c>
      <c r="C273" s="3">
        <v>3</v>
      </c>
      <c r="D273" s="3">
        <v>2020</v>
      </c>
      <c r="E273" s="3">
        <v>2</v>
      </c>
      <c r="F273" s="3">
        <v>0</v>
      </c>
      <c r="G273" s="3" t="s">
        <v>138</v>
      </c>
      <c r="H273" s="3" t="s">
        <v>679</v>
      </c>
      <c r="I273" s="3" t="s">
        <v>355</v>
      </c>
      <c r="J273" s="3">
        <v>2951776</v>
      </c>
    </row>
    <row r="274" spans="1:10" hidden="1" x14ac:dyDescent="0.25">
      <c r="A274" s="187">
        <v>43902</v>
      </c>
      <c r="B274" s="3">
        <v>12</v>
      </c>
      <c r="C274" s="3">
        <v>3</v>
      </c>
      <c r="D274" s="3">
        <v>2020</v>
      </c>
      <c r="E274" s="3">
        <v>3</v>
      </c>
      <c r="F274" s="3">
        <v>0</v>
      </c>
      <c r="G274" s="3" t="s">
        <v>138</v>
      </c>
      <c r="H274" s="3" t="s">
        <v>679</v>
      </c>
      <c r="I274" s="3" t="s">
        <v>355</v>
      </c>
      <c r="J274" s="3">
        <v>2951776</v>
      </c>
    </row>
    <row r="275" spans="1:10" hidden="1" x14ac:dyDescent="0.25">
      <c r="A275" s="187">
        <v>43892</v>
      </c>
      <c r="B275" s="3">
        <v>2</v>
      </c>
      <c r="C275" s="3">
        <v>3</v>
      </c>
      <c r="D275" s="3">
        <v>2020</v>
      </c>
      <c r="E275" s="3">
        <v>0</v>
      </c>
      <c r="F275" s="3">
        <v>0</v>
      </c>
      <c r="G275" s="3" t="s">
        <v>138</v>
      </c>
      <c r="H275" s="3" t="s">
        <v>679</v>
      </c>
      <c r="I275" s="3" t="s">
        <v>355</v>
      </c>
      <c r="J275" s="3">
        <v>2951776</v>
      </c>
    </row>
    <row r="276" spans="1:10" hidden="1" x14ac:dyDescent="0.25">
      <c r="A276" s="187">
        <v>43891</v>
      </c>
      <c r="B276" s="3">
        <v>1</v>
      </c>
      <c r="C276" s="3">
        <v>3</v>
      </c>
      <c r="D276" s="3">
        <v>2020</v>
      </c>
      <c r="E276" s="3">
        <v>1</v>
      </c>
      <c r="F276" s="3">
        <v>0</v>
      </c>
      <c r="G276" s="3" t="s">
        <v>138</v>
      </c>
      <c r="H276" s="3" t="s">
        <v>679</v>
      </c>
      <c r="I276" s="3" t="s">
        <v>355</v>
      </c>
      <c r="J276" s="3">
        <v>2951776</v>
      </c>
    </row>
    <row r="277" spans="1:10" hidden="1" x14ac:dyDescent="0.25">
      <c r="A277" s="187">
        <v>43890</v>
      </c>
      <c r="B277" s="3">
        <v>29</v>
      </c>
      <c r="C277" s="3">
        <v>2</v>
      </c>
      <c r="D277" s="3">
        <v>2020</v>
      </c>
      <c r="E277" s="3">
        <v>0</v>
      </c>
      <c r="F277" s="3">
        <v>0</v>
      </c>
      <c r="G277" s="3" t="s">
        <v>138</v>
      </c>
      <c r="H277" s="3" t="s">
        <v>679</v>
      </c>
      <c r="I277" s="3" t="s">
        <v>355</v>
      </c>
      <c r="J277" s="3">
        <v>2951776</v>
      </c>
    </row>
    <row r="278" spans="1:10" hidden="1" x14ac:dyDescent="0.25">
      <c r="A278" s="187">
        <v>43889</v>
      </c>
      <c r="B278" s="3">
        <v>28</v>
      </c>
      <c r="C278" s="3">
        <v>2</v>
      </c>
      <c r="D278" s="3">
        <v>2020</v>
      </c>
      <c r="E278" s="3">
        <v>0</v>
      </c>
      <c r="F278" s="3">
        <v>0</v>
      </c>
      <c r="G278" s="3" t="s">
        <v>138</v>
      </c>
      <c r="H278" s="3" t="s">
        <v>679</v>
      </c>
      <c r="I278" s="3" t="s">
        <v>355</v>
      </c>
      <c r="J278" s="3">
        <v>2951776</v>
      </c>
    </row>
    <row r="279" spans="1:10" hidden="1" x14ac:dyDescent="0.25">
      <c r="A279" s="187">
        <v>43888</v>
      </c>
      <c r="B279" s="3">
        <v>27</v>
      </c>
      <c r="C279" s="3">
        <v>2</v>
      </c>
      <c r="D279" s="3">
        <v>2020</v>
      </c>
      <c r="E279" s="3">
        <v>0</v>
      </c>
      <c r="F279" s="3">
        <v>0</v>
      </c>
      <c r="G279" s="3" t="s">
        <v>138</v>
      </c>
      <c r="H279" s="3" t="s">
        <v>679</v>
      </c>
      <c r="I279" s="3" t="s">
        <v>355</v>
      </c>
      <c r="J279" s="3">
        <v>2951776</v>
      </c>
    </row>
    <row r="280" spans="1:10" hidden="1" x14ac:dyDescent="0.25">
      <c r="A280" s="187">
        <v>43887</v>
      </c>
      <c r="B280" s="3">
        <v>26</v>
      </c>
      <c r="C280" s="3">
        <v>2</v>
      </c>
      <c r="D280" s="3">
        <v>2020</v>
      </c>
      <c r="E280" s="3">
        <v>0</v>
      </c>
      <c r="F280" s="3">
        <v>0</v>
      </c>
      <c r="G280" s="3" t="s">
        <v>138</v>
      </c>
      <c r="H280" s="3" t="s">
        <v>679</v>
      </c>
      <c r="I280" s="3" t="s">
        <v>355</v>
      </c>
      <c r="J280" s="3">
        <v>2951776</v>
      </c>
    </row>
    <row r="281" spans="1:10" hidden="1" x14ac:dyDescent="0.25">
      <c r="A281" s="187">
        <v>43886</v>
      </c>
      <c r="B281" s="3">
        <v>25</v>
      </c>
      <c r="C281" s="3">
        <v>2</v>
      </c>
      <c r="D281" s="3">
        <v>2020</v>
      </c>
      <c r="E281" s="3">
        <v>0</v>
      </c>
      <c r="F281" s="3">
        <v>0</v>
      </c>
      <c r="G281" s="3" t="s">
        <v>138</v>
      </c>
      <c r="H281" s="3" t="s">
        <v>679</v>
      </c>
      <c r="I281" s="3" t="s">
        <v>355</v>
      </c>
      <c r="J281" s="3">
        <v>2951776</v>
      </c>
    </row>
    <row r="282" spans="1:10" hidden="1" x14ac:dyDescent="0.25">
      <c r="A282" s="187">
        <v>43885</v>
      </c>
      <c r="B282" s="3">
        <v>24</v>
      </c>
      <c r="C282" s="3">
        <v>2</v>
      </c>
      <c r="D282" s="3">
        <v>2020</v>
      </c>
      <c r="E282" s="3">
        <v>0</v>
      </c>
      <c r="F282" s="3">
        <v>0</v>
      </c>
      <c r="G282" s="3" t="s">
        <v>138</v>
      </c>
      <c r="H282" s="3" t="s">
        <v>679</v>
      </c>
      <c r="I282" s="3" t="s">
        <v>355</v>
      </c>
      <c r="J282" s="3">
        <v>2951776</v>
      </c>
    </row>
    <row r="283" spans="1:10" hidden="1" x14ac:dyDescent="0.25">
      <c r="A283" s="187">
        <v>43884</v>
      </c>
      <c r="B283" s="3">
        <v>23</v>
      </c>
      <c r="C283" s="3">
        <v>2</v>
      </c>
      <c r="D283" s="3">
        <v>2020</v>
      </c>
      <c r="E283" s="3">
        <v>0</v>
      </c>
      <c r="F283" s="3">
        <v>0</v>
      </c>
      <c r="G283" s="3" t="s">
        <v>138</v>
      </c>
      <c r="H283" s="3" t="s">
        <v>679</v>
      </c>
      <c r="I283" s="3" t="s">
        <v>355</v>
      </c>
      <c r="J283" s="3">
        <v>2951776</v>
      </c>
    </row>
    <row r="284" spans="1:10" hidden="1" x14ac:dyDescent="0.25">
      <c r="A284" s="187">
        <v>43883</v>
      </c>
      <c r="B284" s="3">
        <v>22</v>
      </c>
      <c r="C284" s="3">
        <v>2</v>
      </c>
      <c r="D284" s="3">
        <v>2020</v>
      </c>
      <c r="E284" s="3">
        <v>0</v>
      </c>
      <c r="F284" s="3">
        <v>0</v>
      </c>
      <c r="G284" s="3" t="s">
        <v>138</v>
      </c>
      <c r="H284" s="3" t="s">
        <v>679</v>
      </c>
      <c r="I284" s="3" t="s">
        <v>355</v>
      </c>
      <c r="J284" s="3">
        <v>2951776</v>
      </c>
    </row>
    <row r="285" spans="1:10" hidden="1" x14ac:dyDescent="0.25">
      <c r="A285" s="187">
        <v>43882</v>
      </c>
      <c r="B285" s="3">
        <v>21</v>
      </c>
      <c r="C285" s="3">
        <v>2</v>
      </c>
      <c r="D285" s="3">
        <v>2020</v>
      </c>
      <c r="E285" s="3">
        <v>0</v>
      </c>
      <c r="F285" s="3">
        <v>0</v>
      </c>
      <c r="G285" s="3" t="s">
        <v>138</v>
      </c>
      <c r="H285" s="3" t="s">
        <v>679</v>
      </c>
      <c r="I285" s="3" t="s">
        <v>355</v>
      </c>
      <c r="J285" s="3">
        <v>2951776</v>
      </c>
    </row>
    <row r="286" spans="1:10" hidden="1" x14ac:dyDescent="0.25">
      <c r="A286" s="187">
        <v>43881</v>
      </c>
      <c r="B286" s="3">
        <v>20</v>
      </c>
      <c r="C286" s="3">
        <v>2</v>
      </c>
      <c r="D286" s="3">
        <v>2020</v>
      </c>
      <c r="E286" s="3">
        <v>0</v>
      </c>
      <c r="F286" s="3">
        <v>0</v>
      </c>
      <c r="G286" s="3" t="s">
        <v>138</v>
      </c>
      <c r="H286" s="3" t="s">
        <v>679</v>
      </c>
      <c r="I286" s="3" t="s">
        <v>355</v>
      </c>
      <c r="J286" s="3">
        <v>2951776</v>
      </c>
    </row>
    <row r="287" spans="1:10" hidden="1" x14ac:dyDescent="0.25">
      <c r="A287" s="187">
        <v>43880</v>
      </c>
      <c r="B287" s="3">
        <v>19</v>
      </c>
      <c r="C287" s="3">
        <v>2</v>
      </c>
      <c r="D287" s="3">
        <v>2020</v>
      </c>
      <c r="E287" s="3">
        <v>0</v>
      </c>
      <c r="F287" s="3">
        <v>0</v>
      </c>
      <c r="G287" s="3" t="s">
        <v>138</v>
      </c>
      <c r="H287" s="3" t="s">
        <v>679</v>
      </c>
      <c r="I287" s="3" t="s">
        <v>355</v>
      </c>
      <c r="J287" s="3">
        <v>2951776</v>
      </c>
    </row>
    <row r="288" spans="1:10" hidden="1" x14ac:dyDescent="0.25">
      <c r="A288" s="187">
        <v>43879</v>
      </c>
      <c r="B288" s="3">
        <v>18</v>
      </c>
      <c r="C288" s="3">
        <v>2</v>
      </c>
      <c r="D288" s="3">
        <v>2020</v>
      </c>
      <c r="E288" s="3">
        <v>0</v>
      </c>
      <c r="F288" s="3">
        <v>0</v>
      </c>
      <c r="G288" s="3" t="s">
        <v>138</v>
      </c>
      <c r="H288" s="3" t="s">
        <v>679</v>
      </c>
      <c r="I288" s="3" t="s">
        <v>355</v>
      </c>
      <c r="J288" s="3">
        <v>2951776</v>
      </c>
    </row>
    <row r="289" spans="1:10" hidden="1" x14ac:dyDescent="0.25">
      <c r="A289" s="187">
        <v>43878</v>
      </c>
      <c r="B289" s="3">
        <v>17</v>
      </c>
      <c r="C289" s="3">
        <v>2</v>
      </c>
      <c r="D289" s="3">
        <v>2020</v>
      </c>
      <c r="E289" s="3">
        <v>0</v>
      </c>
      <c r="F289" s="3">
        <v>0</v>
      </c>
      <c r="G289" s="3" t="s">
        <v>138</v>
      </c>
      <c r="H289" s="3" t="s">
        <v>679</v>
      </c>
      <c r="I289" s="3" t="s">
        <v>355</v>
      </c>
      <c r="J289" s="3">
        <v>2951776</v>
      </c>
    </row>
    <row r="290" spans="1:10" hidden="1" x14ac:dyDescent="0.25">
      <c r="A290" s="187">
        <v>43877</v>
      </c>
      <c r="B290" s="3">
        <v>16</v>
      </c>
      <c r="C290" s="3">
        <v>2</v>
      </c>
      <c r="D290" s="3">
        <v>2020</v>
      </c>
      <c r="E290" s="3">
        <v>0</v>
      </c>
      <c r="F290" s="3">
        <v>0</v>
      </c>
      <c r="G290" s="3" t="s">
        <v>138</v>
      </c>
      <c r="H290" s="3" t="s">
        <v>679</v>
      </c>
      <c r="I290" s="3" t="s">
        <v>355</v>
      </c>
      <c r="J290" s="3">
        <v>2951776</v>
      </c>
    </row>
    <row r="291" spans="1:10" hidden="1" x14ac:dyDescent="0.25">
      <c r="A291" s="187">
        <v>43876</v>
      </c>
      <c r="B291" s="3">
        <v>15</v>
      </c>
      <c r="C291" s="3">
        <v>2</v>
      </c>
      <c r="D291" s="3">
        <v>2020</v>
      </c>
      <c r="E291" s="3">
        <v>0</v>
      </c>
      <c r="F291" s="3">
        <v>0</v>
      </c>
      <c r="G291" s="3" t="s">
        <v>138</v>
      </c>
      <c r="H291" s="3" t="s">
        <v>679</v>
      </c>
      <c r="I291" s="3" t="s">
        <v>355</v>
      </c>
      <c r="J291" s="3">
        <v>2951776</v>
      </c>
    </row>
    <row r="292" spans="1:10" hidden="1" x14ac:dyDescent="0.25">
      <c r="A292" s="187">
        <v>43875</v>
      </c>
      <c r="B292" s="3">
        <v>14</v>
      </c>
      <c r="C292" s="3">
        <v>2</v>
      </c>
      <c r="D292" s="3">
        <v>2020</v>
      </c>
      <c r="E292" s="3">
        <v>0</v>
      </c>
      <c r="F292" s="3">
        <v>0</v>
      </c>
      <c r="G292" s="3" t="s">
        <v>138</v>
      </c>
      <c r="H292" s="3" t="s">
        <v>679</v>
      </c>
      <c r="I292" s="3" t="s">
        <v>355</v>
      </c>
      <c r="J292" s="3">
        <v>2951776</v>
      </c>
    </row>
    <row r="293" spans="1:10" hidden="1" x14ac:dyDescent="0.25">
      <c r="A293" s="187">
        <v>43874</v>
      </c>
      <c r="B293" s="3">
        <v>13</v>
      </c>
      <c r="C293" s="3">
        <v>2</v>
      </c>
      <c r="D293" s="3">
        <v>2020</v>
      </c>
      <c r="E293" s="3">
        <v>0</v>
      </c>
      <c r="F293" s="3">
        <v>0</v>
      </c>
      <c r="G293" s="3" t="s">
        <v>138</v>
      </c>
      <c r="H293" s="3" t="s">
        <v>679</v>
      </c>
      <c r="I293" s="3" t="s">
        <v>355</v>
      </c>
      <c r="J293" s="3">
        <v>2951776</v>
      </c>
    </row>
    <row r="294" spans="1:10" hidden="1" x14ac:dyDescent="0.25">
      <c r="A294" s="187">
        <v>43873</v>
      </c>
      <c r="B294" s="3">
        <v>12</v>
      </c>
      <c r="C294" s="3">
        <v>2</v>
      </c>
      <c r="D294" s="3">
        <v>2020</v>
      </c>
      <c r="E294" s="3">
        <v>0</v>
      </c>
      <c r="F294" s="3">
        <v>0</v>
      </c>
      <c r="G294" s="3" t="s">
        <v>138</v>
      </c>
      <c r="H294" s="3" t="s">
        <v>679</v>
      </c>
      <c r="I294" s="3" t="s">
        <v>355</v>
      </c>
      <c r="J294" s="3">
        <v>2951776</v>
      </c>
    </row>
    <row r="295" spans="1:10" hidden="1" x14ac:dyDescent="0.25">
      <c r="A295" s="187">
        <v>43872</v>
      </c>
      <c r="B295" s="3">
        <v>11</v>
      </c>
      <c r="C295" s="3">
        <v>2</v>
      </c>
      <c r="D295" s="3">
        <v>2020</v>
      </c>
      <c r="E295" s="3">
        <v>0</v>
      </c>
      <c r="F295" s="3">
        <v>0</v>
      </c>
      <c r="G295" s="3" t="s">
        <v>138</v>
      </c>
      <c r="H295" s="3" t="s">
        <v>679</v>
      </c>
      <c r="I295" s="3" t="s">
        <v>355</v>
      </c>
      <c r="J295" s="3">
        <v>2951776</v>
      </c>
    </row>
    <row r="296" spans="1:10" hidden="1" x14ac:dyDescent="0.25">
      <c r="A296" s="187">
        <v>43871</v>
      </c>
      <c r="B296" s="3">
        <v>10</v>
      </c>
      <c r="C296" s="3">
        <v>2</v>
      </c>
      <c r="D296" s="3">
        <v>2020</v>
      </c>
      <c r="E296" s="3">
        <v>0</v>
      </c>
      <c r="F296" s="3">
        <v>0</v>
      </c>
      <c r="G296" s="3" t="s">
        <v>138</v>
      </c>
      <c r="H296" s="3" t="s">
        <v>679</v>
      </c>
      <c r="I296" s="3" t="s">
        <v>355</v>
      </c>
      <c r="J296" s="3">
        <v>2951776</v>
      </c>
    </row>
    <row r="297" spans="1:10" hidden="1" x14ac:dyDescent="0.25">
      <c r="A297" s="187">
        <v>43870</v>
      </c>
      <c r="B297" s="3">
        <v>9</v>
      </c>
      <c r="C297" s="3">
        <v>2</v>
      </c>
      <c r="D297" s="3">
        <v>2020</v>
      </c>
      <c r="E297" s="3">
        <v>0</v>
      </c>
      <c r="F297" s="3">
        <v>0</v>
      </c>
      <c r="G297" s="3" t="s">
        <v>138</v>
      </c>
      <c r="H297" s="3" t="s">
        <v>679</v>
      </c>
      <c r="I297" s="3" t="s">
        <v>355</v>
      </c>
      <c r="J297" s="3">
        <v>2951776</v>
      </c>
    </row>
    <row r="298" spans="1:10" hidden="1" x14ac:dyDescent="0.25">
      <c r="A298" s="187">
        <v>43869</v>
      </c>
      <c r="B298" s="3">
        <v>8</v>
      </c>
      <c r="C298" s="3">
        <v>2</v>
      </c>
      <c r="D298" s="3">
        <v>2020</v>
      </c>
      <c r="E298" s="3">
        <v>0</v>
      </c>
      <c r="F298" s="3">
        <v>0</v>
      </c>
      <c r="G298" s="3" t="s">
        <v>138</v>
      </c>
      <c r="H298" s="3" t="s">
        <v>679</v>
      </c>
      <c r="I298" s="3" t="s">
        <v>355</v>
      </c>
      <c r="J298" s="3">
        <v>2951776</v>
      </c>
    </row>
    <row r="299" spans="1:10" hidden="1" x14ac:dyDescent="0.25">
      <c r="A299" s="187">
        <v>43868</v>
      </c>
      <c r="B299" s="3">
        <v>7</v>
      </c>
      <c r="C299" s="3">
        <v>2</v>
      </c>
      <c r="D299" s="3">
        <v>2020</v>
      </c>
      <c r="E299" s="3">
        <v>0</v>
      </c>
      <c r="F299" s="3">
        <v>0</v>
      </c>
      <c r="G299" s="3" t="s">
        <v>138</v>
      </c>
      <c r="H299" s="3" t="s">
        <v>679</v>
      </c>
      <c r="I299" s="3" t="s">
        <v>355</v>
      </c>
      <c r="J299" s="3">
        <v>2951776</v>
      </c>
    </row>
    <row r="300" spans="1:10" hidden="1" x14ac:dyDescent="0.25">
      <c r="A300" s="187">
        <v>43867</v>
      </c>
      <c r="B300" s="3">
        <v>6</v>
      </c>
      <c r="C300" s="3">
        <v>2</v>
      </c>
      <c r="D300" s="3">
        <v>2020</v>
      </c>
      <c r="E300" s="3">
        <v>0</v>
      </c>
      <c r="F300" s="3">
        <v>0</v>
      </c>
      <c r="G300" s="3" t="s">
        <v>138</v>
      </c>
      <c r="H300" s="3" t="s">
        <v>679</v>
      </c>
      <c r="I300" s="3" t="s">
        <v>355</v>
      </c>
      <c r="J300" s="3">
        <v>2951776</v>
      </c>
    </row>
    <row r="301" spans="1:10" hidden="1" x14ac:dyDescent="0.25">
      <c r="A301" s="187">
        <v>43866</v>
      </c>
      <c r="B301" s="3">
        <v>5</v>
      </c>
      <c r="C301" s="3">
        <v>2</v>
      </c>
      <c r="D301" s="3">
        <v>2020</v>
      </c>
      <c r="E301" s="3">
        <v>0</v>
      </c>
      <c r="F301" s="3">
        <v>0</v>
      </c>
      <c r="G301" s="3" t="s">
        <v>138</v>
      </c>
      <c r="H301" s="3" t="s">
        <v>679</v>
      </c>
      <c r="I301" s="3" t="s">
        <v>355</v>
      </c>
      <c r="J301" s="3">
        <v>2951776</v>
      </c>
    </row>
    <row r="302" spans="1:10" hidden="1" x14ac:dyDescent="0.25">
      <c r="A302" s="187">
        <v>43865</v>
      </c>
      <c r="B302" s="3">
        <v>4</v>
      </c>
      <c r="C302" s="3">
        <v>2</v>
      </c>
      <c r="D302" s="3">
        <v>2020</v>
      </c>
      <c r="E302" s="3">
        <v>0</v>
      </c>
      <c r="F302" s="3">
        <v>0</v>
      </c>
      <c r="G302" s="3" t="s">
        <v>138</v>
      </c>
      <c r="H302" s="3" t="s">
        <v>679</v>
      </c>
      <c r="I302" s="3" t="s">
        <v>355</v>
      </c>
      <c r="J302" s="3">
        <v>2951776</v>
      </c>
    </row>
    <row r="303" spans="1:10" hidden="1" x14ac:dyDescent="0.25">
      <c r="A303" s="187">
        <v>43864</v>
      </c>
      <c r="B303" s="3">
        <v>3</v>
      </c>
      <c r="C303" s="3">
        <v>2</v>
      </c>
      <c r="D303" s="3">
        <v>2020</v>
      </c>
      <c r="E303" s="3">
        <v>0</v>
      </c>
      <c r="F303" s="3">
        <v>0</v>
      </c>
      <c r="G303" s="3" t="s">
        <v>138</v>
      </c>
      <c r="H303" s="3" t="s">
        <v>679</v>
      </c>
      <c r="I303" s="3" t="s">
        <v>355</v>
      </c>
      <c r="J303" s="3">
        <v>2951776</v>
      </c>
    </row>
    <row r="304" spans="1:10" hidden="1" x14ac:dyDescent="0.25">
      <c r="A304" s="187">
        <v>43863</v>
      </c>
      <c r="B304" s="3">
        <v>2</v>
      </c>
      <c r="C304" s="3">
        <v>2</v>
      </c>
      <c r="D304" s="3">
        <v>2020</v>
      </c>
      <c r="E304" s="3">
        <v>0</v>
      </c>
      <c r="F304" s="3">
        <v>0</v>
      </c>
      <c r="G304" s="3" t="s">
        <v>138</v>
      </c>
      <c r="H304" s="3" t="s">
        <v>679</v>
      </c>
      <c r="I304" s="3" t="s">
        <v>355</v>
      </c>
      <c r="J304" s="3">
        <v>2951776</v>
      </c>
    </row>
    <row r="305" spans="1:10" hidden="1" x14ac:dyDescent="0.25">
      <c r="A305" s="187">
        <v>43862</v>
      </c>
      <c r="B305" s="3">
        <v>1</v>
      </c>
      <c r="C305" s="3">
        <v>2</v>
      </c>
      <c r="D305" s="3">
        <v>2020</v>
      </c>
      <c r="E305" s="3">
        <v>0</v>
      </c>
      <c r="F305" s="3">
        <v>0</v>
      </c>
      <c r="G305" s="3" t="s">
        <v>138</v>
      </c>
      <c r="H305" s="3" t="s">
        <v>679</v>
      </c>
      <c r="I305" s="3" t="s">
        <v>355</v>
      </c>
      <c r="J305" s="3">
        <v>2951776</v>
      </c>
    </row>
    <row r="306" spans="1:10" hidden="1" x14ac:dyDescent="0.25">
      <c r="A306" s="187">
        <v>43861</v>
      </c>
      <c r="B306" s="3">
        <v>31</v>
      </c>
      <c r="C306" s="3">
        <v>1</v>
      </c>
      <c r="D306" s="3">
        <v>2020</v>
      </c>
      <c r="E306" s="3">
        <v>0</v>
      </c>
      <c r="F306" s="3">
        <v>0</v>
      </c>
      <c r="G306" s="3" t="s">
        <v>138</v>
      </c>
      <c r="H306" s="3" t="s">
        <v>679</v>
      </c>
      <c r="I306" s="3" t="s">
        <v>355</v>
      </c>
      <c r="J306" s="3">
        <v>2951776</v>
      </c>
    </row>
    <row r="307" spans="1:10" hidden="1" x14ac:dyDescent="0.25">
      <c r="A307" s="187">
        <v>43860</v>
      </c>
      <c r="B307" s="3">
        <v>30</v>
      </c>
      <c r="C307" s="3">
        <v>1</v>
      </c>
      <c r="D307" s="3">
        <v>2020</v>
      </c>
      <c r="E307" s="3">
        <v>0</v>
      </c>
      <c r="F307" s="3">
        <v>0</v>
      </c>
      <c r="G307" s="3" t="s">
        <v>138</v>
      </c>
      <c r="H307" s="3" t="s">
        <v>679</v>
      </c>
      <c r="I307" s="3" t="s">
        <v>355</v>
      </c>
      <c r="J307" s="3">
        <v>2951776</v>
      </c>
    </row>
    <row r="308" spans="1:10" hidden="1" x14ac:dyDescent="0.25">
      <c r="A308" s="187">
        <v>43859</v>
      </c>
      <c r="B308" s="3">
        <v>29</v>
      </c>
      <c r="C308" s="3">
        <v>1</v>
      </c>
      <c r="D308" s="3">
        <v>2020</v>
      </c>
      <c r="E308" s="3">
        <v>0</v>
      </c>
      <c r="F308" s="3">
        <v>0</v>
      </c>
      <c r="G308" s="3" t="s">
        <v>138</v>
      </c>
      <c r="H308" s="3" t="s">
        <v>679</v>
      </c>
      <c r="I308" s="3" t="s">
        <v>355</v>
      </c>
      <c r="J308" s="3">
        <v>2951776</v>
      </c>
    </row>
    <row r="309" spans="1:10" hidden="1" x14ac:dyDescent="0.25">
      <c r="A309" s="187">
        <v>43858</v>
      </c>
      <c r="B309" s="3">
        <v>28</v>
      </c>
      <c r="C309" s="3">
        <v>1</v>
      </c>
      <c r="D309" s="3">
        <v>2020</v>
      </c>
      <c r="E309" s="3">
        <v>0</v>
      </c>
      <c r="F309" s="3">
        <v>0</v>
      </c>
      <c r="G309" s="3" t="s">
        <v>138</v>
      </c>
      <c r="H309" s="3" t="s">
        <v>679</v>
      </c>
      <c r="I309" s="3" t="s">
        <v>355</v>
      </c>
      <c r="J309" s="3">
        <v>2951776</v>
      </c>
    </row>
    <row r="310" spans="1:10" hidden="1" x14ac:dyDescent="0.25">
      <c r="A310" s="187">
        <v>43857</v>
      </c>
      <c r="B310" s="3">
        <v>27</v>
      </c>
      <c r="C310" s="3">
        <v>1</v>
      </c>
      <c r="D310" s="3">
        <v>2020</v>
      </c>
      <c r="E310" s="3">
        <v>0</v>
      </c>
      <c r="F310" s="3">
        <v>0</v>
      </c>
      <c r="G310" s="3" t="s">
        <v>138</v>
      </c>
      <c r="H310" s="3" t="s">
        <v>679</v>
      </c>
      <c r="I310" s="3" t="s">
        <v>355</v>
      </c>
      <c r="J310" s="3">
        <v>2951776</v>
      </c>
    </row>
    <row r="311" spans="1:10" hidden="1" x14ac:dyDescent="0.25">
      <c r="A311" s="187">
        <v>43856</v>
      </c>
      <c r="B311" s="3">
        <v>26</v>
      </c>
      <c r="C311" s="3">
        <v>1</v>
      </c>
      <c r="D311" s="3">
        <v>2020</v>
      </c>
      <c r="E311" s="3">
        <v>0</v>
      </c>
      <c r="F311" s="3">
        <v>0</v>
      </c>
      <c r="G311" s="3" t="s">
        <v>138</v>
      </c>
      <c r="H311" s="3" t="s">
        <v>679</v>
      </c>
      <c r="I311" s="3" t="s">
        <v>355</v>
      </c>
      <c r="J311" s="3">
        <v>2951776</v>
      </c>
    </row>
    <row r="312" spans="1:10" hidden="1" x14ac:dyDescent="0.25">
      <c r="A312" s="187">
        <v>43855</v>
      </c>
      <c r="B312" s="3">
        <v>25</v>
      </c>
      <c r="C312" s="3">
        <v>1</v>
      </c>
      <c r="D312" s="3">
        <v>2020</v>
      </c>
      <c r="E312" s="3">
        <v>0</v>
      </c>
      <c r="F312" s="3">
        <v>0</v>
      </c>
      <c r="G312" s="3" t="s">
        <v>138</v>
      </c>
      <c r="H312" s="3" t="s">
        <v>679</v>
      </c>
      <c r="I312" s="3" t="s">
        <v>355</v>
      </c>
      <c r="J312" s="3">
        <v>2951776</v>
      </c>
    </row>
    <row r="313" spans="1:10" hidden="1" x14ac:dyDescent="0.25">
      <c r="A313" s="187">
        <v>43854</v>
      </c>
      <c r="B313" s="3">
        <v>24</v>
      </c>
      <c r="C313" s="3">
        <v>1</v>
      </c>
      <c r="D313" s="3">
        <v>2020</v>
      </c>
      <c r="E313" s="3">
        <v>0</v>
      </c>
      <c r="F313" s="3">
        <v>0</v>
      </c>
      <c r="G313" s="3" t="s">
        <v>138</v>
      </c>
      <c r="H313" s="3" t="s">
        <v>679</v>
      </c>
      <c r="I313" s="3" t="s">
        <v>355</v>
      </c>
      <c r="J313" s="3">
        <v>2951776</v>
      </c>
    </row>
    <row r="314" spans="1:10" hidden="1" x14ac:dyDescent="0.25">
      <c r="A314" s="187">
        <v>43853</v>
      </c>
      <c r="B314" s="3">
        <v>23</v>
      </c>
      <c r="C314" s="3">
        <v>1</v>
      </c>
      <c r="D314" s="3">
        <v>2020</v>
      </c>
      <c r="E314" s="3">
        <v>0</v>
      </c>
      <c r="F314" s="3">
        <v>0</v>
      </c>
      <c r="G314" s="3" t="s">
        <v>138</v>
      </c>
      <c r="H314" s="3" t="s">
        <v>679</v>
      </c>
      <c r="I314" s="3" t="s">
        <v>355</v>
      </c>
      <c r="J314" s="3">
        <v>2951776</v>
      </c>
    </row>
    <row r="315" spans="1:10" hidden="1" x14ac:dyDescent="0.25">
      <c r="A315" s="187">
        <v>43852</v>
      </c>
      <c r="B315" s="3">
        <v>22</v>
      </c>
      <c r="C315" s="3">
        <v>1</v>
      </c>
      <c r="D315" s="3">
        <v>2020</v>
      </c>
      <c r="E315" s="3">
        <v>0</v>
      </c>
      <c r="F315" s="3">
        <v>0</v>
      </c>
      <c r="G315" s="3" t="s">
        <v>138</v>
      </c>
      <c r="H315" s="3" t="s">
        <v>679</v>
      </c>
      <c r="I315" s="3" t="s">
        <v>355</v>
      </c>
      <c r="J315" s="3">
        <v>2951776</v>
      </c>
    </row>
    <row r="316" spans="1:10" hidden="1" x14ac:dyDescent="0.25">
      <c r="A316" s="187">
        <v>43851</v>
      </c>
      <c r="B316" s="3">
        <v>21</v>
      </c>
      <c r="C316" s="3">
        <v>1</v>
      </c>
      <c r="D316" s="3">
        <v>2020</v>
      </c>
      <c r="E316" s="3">
        <v>0</v>
      </c>
      <c r="F316" s="3">
        <v>0</v>
      </c>
      <c r="G316" s="3" t="s">
        <v>138</v>
      </c>
      <c r="H316" s="3" t="s">
        <v>679</v>
      </c>
      <c r="I316" s="3" t="s">
        <v>355</v>
      </c>
      <c r="J316" s="3">
        <v>2951776</v>
      </c>
    </row>
    <row r="317" spans="1:10" hidden="1" x14ac:dyDescent="0.25">
      <c r="A317" s="187">
        <v>43850</v>
      </c>
      <c r="B317" s="3">
        <v>20</v>
      </c>
      <c r="C317" s="3">
        <v>1</v>
      </c>
      <c r="D317" s="3">
        <v>2020</v>
      </c>
      <c r="E317" s="3">
        <v>0</v>
      </c>
      <c r="F317" s="3">
        <v>0</v>
      </c>
      <c r="G317" s="3" t="s">
        <v>138</v>
      </c>
      <c r="H317" s="3" t="s">
        <v>679</v>
      </c>
      <c r="I317" s="3" t="s">
        <v>355</v>
      </c>
      <c r="J317" s="3">
        <v>2951776</v>
      </c>
    </row>
    <row r="318" spans="1:10" hidden="1" x14ac:dyDescent="0.25">
      <c r="A318" s="187">
        <v>43849</v>
      </c>
      <c r="B318" s="3">
        <v>19</v>
      </c>
      <c r="C318" s="3">
        <v>1</v>
      </c>
      <c r="D318" s="3">
        <v>2020</v>
      </c>
      <c r="E318" s="3">
        <v>0</v>
      </c>
      <c r="F318" s="3">
        <v>0</v>
      </c>
      <c r="G318" s="3" t="s">
        <v>138</v>
      </c>
      <c r="H318" s="3" t="s">
        <v>679</v>
      </c>
      <c r="I318" s="3" t="s">
        <v>355</v>
      </c>
      <c r="J318" s="3">
        <v>2951776</v>
      </c>
    </row>
    <row r="319" spans="1:10" hidden="1" x14ac:dyDescent="0.25">
      <c r="A319" s="187">
        <v>43848</v>
      </c>
      <c r="B319" s="3">
        <v>18</v>
      </c>
      <c r="C319" s="3">
        <v>1</v>
      </c>
      <c r="D319" s="3">
        <v>2020</v>
      </c>
      <c r="E319" s="3">
        <v>0</v>
      </c>
      <c r="F319" s="3">
        <v>0</v>
      </c>
      <c r="G319" s="3" t="s">
        <v>138</v>
      </c>
      <c r="H319" s="3" t="s">
        <v>679</v>
      </c>
      <c r="I319" s="3" t="s">
        <v>355</v>
      </c>
      <c r="J319" s="3">
        <v>2951776</v>
      </c>
    </row>
    <row r="320" spans="1:10" hidden="1" x14ac:dyDescent="0.25">
      <c r="A320" s="187">
        <v>43847</v>
      </c>
      <c r="B320" s="3">
        <v>17</v>
      </c>
      <c r="C320" s="3">
        <v>1</v>
      </c>
      <c r="D320" s="3">
        <v>2020</v>
      </c>
      <c r="E320" s="3">
        <v>0</v>
      </c>
      <c r="F320" s="3">
        <v>0</v>
      </c>
      <c r="G320" s="3" t="s">
        <v>138</v>
      </c>
      <c r="H320" s="3" t="s">
        <v>679</v>
      </c>
      <c r="I320" s="3" t="s">
        <v>355</v>
      </c>
      <c r="J320" s="3">
        <v>2951776</v>
      </c>
    </row>
    <row r="321" spans="1:10" hidden="1" x14ac:dyDescent="0.25">
      <c r="A321" s="187">
        <v>43846</v>
      </c>
      <c r="B321" s="3">
        <v>16</v>
      </c>
      <c r="C321" s="3">
        <v>1</v>
      </c>
      <c r="D321" s="3">
        <v>2020</v>
      </c>
      <c r="E321" s="3">
        <v>0</v>
      </c>
      <c r="F321" s="3">
        <v>0</v>
      </c>
      <c r="G321" s="3" t="s">
        <v>138</v>
      </c>
      <c r="H321" s="3" t="s">
        <v>679</v>
      </c>
      <c r="I321" s="3" t="s">
        <v>355</v>
      </c>
      <c r="J321" s="3">
        <v>2951776</v>
      </c>
    </row>
    <row r="322" spans="1:10" hidden="1" x14ac:dyDescent="0.25">
      <c r="A322" s="187">
        <v>43845</v>
      </c>
      <c r="B322" s="3">
        <v>15</v>
      </c>
      <c r="C322" s="3">
        <v>1</v>
      </c>
      <c r="D322" s="3">
        <v>2020</v>
      </c>
      <c r="E322" s="3">
        <v>0</v>
      </c>
      <c r="F322" s="3">
        <v>0</v>
      </c>
      <c r="G322" s="3" t="s">
        <v>138</v>
      </c>
      <c r="H322" s="3" t="s">
        <v>679</v>
      </c>
      <c r="I322" s="3" t="s">
        <v>355</v>
      </c>
      <c r="J322" s="3">
        <v>2951776</v>
      </c>
    </row>
    <row r="323" spans="1:10" hidden="1" x14ac:dyDescent="0.25">
      <c r="A323" s="187">
        <v>43844</v>
      </c>
      <c r="B323" s="3">
        <v>14</v>
      </c>
      <c r="C323" s="3">
        <v>1</v>
      </c>
      <c r="D323" s="3">
        <v>2020</v>
      </c>
      <c r="E323" s="3">
        <v>0</v>
      </c>
      <c r="F323" s="3">
        <v>0</v>
      </c>
      <c r="G323" s="3" t="s">
        <v>138</v>
      </c>
      <c r="H323" s="3" t="s">
        <v>679</v>
      </c>
      <c r="I323" s="3" t="s">
        <v>355</v>
      </c>
      <c r="J323" s="3">
        <v>2951776</v>
      </c>
    </row>
    <row r="324" spans="1:10" hidden="1" x14ac:dyDescent="0.25">
      <c r="A324" s="187">
        <v>43843</v>
      </c>
      <c r="B324" s="3">
        <v>13</v>
      </c>
      <c r="C324" s="3">
        <v>1</v>
      </c>
      <c r="D324" s="3">
        <v>2020</v>
      </c>
      <c r="E324" s="3">
        <v>0</v>
      </c>
      <c r="F324" s="3">
        <v>0</v>
      </c>
      <c r="G324" s="3" t="s">
        <v>138</v>
      </c>
      <c r="H324" s="3" t="s">
        <v>679</v>
      </c>
      <c r="I324" s="3" t="s">
        <v>355</v>
      </c>
      <c r="J324" s="3">
        <v>2951776</v>
      </c>
    </row>
    <row r="325" spans="1:10" hidden="1" x14ac:dyDescent="0.25">
      <c r="A325" s="187">
        <v>43842</v>
      </c>
      <c r="B325" s="3">
        <v>12</v>
      </c>
      <c r="C325" s="3">
        <v>1</v>
      </c>
      <c r="D325" s="3">
        <v>2020</v>
      </c>
      <c r="E325" s="3">
        <v>0</v>
      </c>
      <c r="F325" s="3">
        <v>0</v>
      </c>
      <c r="G325" s="3" t="s">
        <v>138</v>
      </c>
      <c r="H325" s="3" t="s">
        <v>679</v>
      </c>
      <c r="I325" s="3" t="s">
        <v>355</v>
      </c>
      <c r="J325" s="3">
        <v>2951776</v>
      </c>
    </row>
    <row r="326" spans="1:10" hidden="1" x14ac:dyDescent="0.25">
      <c r="A326" s="187">
        <v>43841</v>
      </c>
      <c r="B326" s="3">
        <v>11</v>
      </c>
      <c r="C326" s="3">
        <v>1</v>
      </c>
      <c r="D326" s="3">
        <v>2020</v>
      </c>
      <c r="E326" s="3">
        <v>0</v>
      </c>
      <c r="F326" s="3">
        <v>0</v>
      </c>
      <c r="G326" s="3" t="s">
        <v>138</v>
      </c>
      <c r="H326" s="3" t="s">
        <v>679</v>
      </c>
      <c r="I326" s="3" t="s">
        <v>355</v>
      </c>
      <c r="J326" s="3">
        <v>2951776</v>
      </c>
    </row>
    <row r="327" spans="1:10" hidden="1" x14ac:dyDescent="0.25">
      <c r="A327" s="187">
        <v>43840</v>
      </c>
      <c r="B327" s="3">
        <v>10</v>
      </c>
      <c r="C327" s="3">
        <v>1</v>
      </c>
      <c r="D327" s="3">
        <v>2020</v>
      </c>
      <c r="E327" s="3">
        <v>0</v>
      </c>
      <c r="F327" s="3">
        <v>0</v>
      </c>
      <c r="G327" s="3" t="s">
        <v>138</v>
      </c>
      <c r="H327" s="3" t="s">
        <v>679</v>
      </c>
      <c r="I327" s="3" t="s">
        <v>355</v>
      </c>
      <c r="J327" s="3">
        <v>2951776</v>
      </c>
    </row>
    <row r="328" spans="1:10" hidden="1" x14ac:dyDescent="0.25">
      <c r="A328" s="187">
        <v>43839</v>
      </c>
      <c r="B328" s="3">
        <v>9</v>
      </c>
      <c r="C328" s="3">
        <v>1</v>
      </c>
      <c r="D328" s="3">
        <v>2020</v>
      </c>
      <c r="E328" s="3">
        <v>0</v>
      </c>
      <c r="F328" s="3">
        <v>0</v>
      </c>
      <c r="G328" s="3" t="s">
        <v>138</v>
      </c>
      <c r="H328" s="3" t="s">
        <v>679</v>
      </c>
      <c r="I328" s="3" t="s">
        <v>355</v>
      </c>
      <c r="J328" s="3">
        <v>2951776</v>
      </c>
    </row>
    <row r="329" spans="1:10" hidden="1" x14ac:dyDescent="0.25">
      <c r="A329" s="187">
        <v>43838</v>
      </c>
      <c r="B329" s="3">
        <v>8</v>
      </c>
      <c r="C329" s="3">
        <v>1</v>
      </c>
      <c r="D329" s="3">
        <v>2020</v>
      </c>
      <c r="E329" s="3">
        <v>0</v>
      </c>
      <c r="F329" s="3">
        <v>0</v>
      </c>
      <c r="G329" s="3" t="s">
        <v>138</v>
      </c>
      <c r="H329" s="3" t="s">
        <v>679</v>
      </c>
      <c r="I329" s="3" t="s">
        <v>355</v>
      </c>
      <c r="J329" s="3">
        <v>2951776</v>
      </c>
    </row>
    <row r="330" spans="1:10" hidden="1" x14ac:dyDescent="0.25">
      <c r="A330" s="187">
        <v>43837</v>
      </c>
      <c r="B330" s="3">
        <v>7</v>
      </c>
      <c r="C330" s="3">
        <v>1</v>
      </c>
      <c r="D330" s="3">
        <v>2020</v>
      </c>
      <c r="E330" s="3">
        <v>0</v>
      </c>
      <c r="F330" s="3">
        <v>0</v>
      </c>
      <c r="G330" s="3" t="s">
        <v>138</v>
      </c>
      <c r="H330" s="3" t="s">
        <v>679</v>
      </c>
      <c r="I330" s="3" t="s">
        <v>355</v>
      </c>
      <c r="J330" s="3">
        <v>2951776</v>
      </c>
    </row>
    <row r="331" spans="1:10" hidden="1" x14ac:dyDescent="0.25">
      <c r="A331" s="187">
        <v>43836</v>
      </c>
      <c r="B331" s="3">
        <v>6</v>
      </c>
      <c r="C331" s="3">
        <v>1</v>
      </c>
      <c r="D331" s="3">
        <v>2020</v>
      </c>
      <c r="E331" s="3">
        <v>0</v>
      </c>
      <c r="F331" s="3">
        <v>0</v>
      </c>
      <c r="G331" s="3" t="s">
        <v>138</v>
      </c>
      <c r="H331" s="3" t="s">
        <v>679</v>
      </c>
      <c r="I331" s="3" t="s">
        <v>355</v>
      </c>
      <c r="J331" s="3">
        <v>2951776</v>
      </c>
    </row>
    <row r="332" spans="1:10" hidden="1" x14ac:dyDescent="0.25">
      <c r="A332" s="187">
        <v>43835</v>
      </c>
      <c r="B332" s="3">
        <v>5</v>
      </c>
      <c r="C332" s="3">
        <v>1</v>
      </c>
      <c r="D332" s="3">
        <v>2020</v>
      </c>
      <c r="E332" s="3">
        <v>0</v>
      </c>
      <c r="F332" s="3">
        <v>0</v>
      </c>
      <c r="G332" s="3" t="s">
        <v>138</v>
      </c>
      <c r="H332" s="3" t="s">
        <v>679</v>
      </c>
      <c r="I332" s="3" t="s">
        <v>355</v>
      </c>
      <c r="J332" s="3">
        <v>2951776</v>
      </c>
    </row>
    <row r="333" spans="1:10" hidden="1" x14ac:dyDescent="0.25">
      <c r="A333" s="187">
        <v>43834</v>
      </c>
      <c r="B333" s="3">
        <v>4</v>
      </c>
      <c r="C333" s="3">
        <v>1</v>
      </c>
      <c r="D333" s="3">
        <v>2020</v>
      </c>
      <c r="E333" s="3">
        <v>0</v>
      </c>
      <c r="F333" s="3">
        <v>0</v>
      </c>
      <c r="G333" s="3" t="s">
        <v>138</v>
      </c>
      <c r="H333" s="3" t="s">
        <v>679</v>
      </c>
      <c r="I333" s="3" t="s">
        <v>355</v>
      </c>
      <c r="J333" s="3">
        <v>2951776</v>
      </c>
    </row>
    <row r="334" spans="1:10" hidden="1" x14ac:dyDescent="0.25">
      <c r="A334" s="187">
        <v>43833</v>
      </c>
      <c r="B334" s="3">
        <v>3</v>
      </c>
      <c r="C334" s="3">
        <v>1</v>
      </c>
      <c r="D334" s="3">
        <v>2020</v>
      </c>
      <c r="E334" s="3">
        <v>0</v>
      </c>
      <c r="F334" s="3">
        <v>0</v>
      </c>
      <c r="G334" s="3" t="s">
        <v>138</v>
      </c>
      <c r="H334" s="3" t="s">
        <v>679</v>
      </c>
      <c r="I334" s="3" t="s">
        <v>355</v>
      </c>
      <c r="J334" s="3">
        <v>2951776</v>
      </c>
    </row>
    <row r="335" spans="1:10" hidden="1" x14ac:dyDescent="0.25">
      <c r="A335" s="187">
        <v>43832</v>
      </c>
      <c r="B335" s="3">
        <v>2</v>
      </c>
      <c r="C335" s="3">
        <v>1</v>
      </c>
      <c r="D335" s="3">
        <v>2020</v>
      </c>
      <c r="E335" s="3">
        <v>0</v>
      </c>
      <c r="F335" s="3">
        <v>0</v>
      </c>
      <c r="G335" s="3" t="s">
        <v>138</v>
      </c>
      <c r="H335" s="3" t="s">
        <v>679</v>
      </c>
      <c r="I335" s="3" t="s">
        <v>355</v>
      </c>
      <c r="J335" s="3">
        <v>2951776</v>
      </c>
    </row>
    <row r="336" spans="1:10" hidden="1" x14ac:dyDescent="0.25">
      <c r="A336" s="187">
        <v>43831</v>
      </c>
      <c r="B336" s="3">
        <v>1</v>
      </c>
      <c r="C336" s="3">
        <v>1</v>
      </c>
      <c r="D336" s="3">
        <v>2020</v>
      </c>
      <c r="E336" s="3">
        <v>0</v>
      </c>
      <c r="F336" s="3">
        <v>0</v>
      </c>
      <c r="G336" s="3" t="s">
        <v>138</v>
      </c>
      <c r="H336" s="3" t="s">
        <v>679</v>
      </c>
      <c r="I336" s="3" t="s">
        <v>355</v>
      </c>
      <c r="J336" s="3">
        <v>2951776</v>
      </c>
    </row>
    <row r="337" spans="1:10" hidden="1" x14ac:dyDescent="0.25">
      <c r="A337" s="187">
        <v>43830</v>
      </c>
      <c r="B337" s="3">
        <v>31</v>
      </c>
      <c r="C337" s="3">
        <v>12</v>
      </c>
      <c r="D337" s="3">
        <v>2019</v>
      </c>
      <c r="E337" s="3">
        <v>0</v>
      </c>
      <c r="F337" s="3">
        <v>0</v>
      </c>
      <c r="G337" s="3" t="s">
        <v>138</v>
      </c>
      <c r="H337" s="3" t="s">
        <v>679</v>
      </c>
      <c r="I337" s="3" t="s">
        <v>355</v>
      </c>
      <c r="J337" s="3">
        <v>2951776</v>
      </c>
    </row>
    <row r="338" spans="1:10" hidden="1" x14ac:dyDescent="0.25">
      <c r="A338" s="187">
        <v>43920</v>
      </c>
      <c r="B338" s="3">
        <v>30</v>
      </c>
      <c r="C338" s="3">
        <v>3</v>
      </c>
      <c r="D338" s="3">
        <v>2020</v>
      </c>
      <c r="E338" s="3">
        <v>22</v>
      </c>
      <c r="F338" s="3">
        <v>0</v>
      </c>
      <c r="G338" s="3" t="s">
        <v>139</v>
      </c>
      <c r="H338" s="3" t="s">
        <v>1028</v>
      </c>
      <c r="I338" s="3" t="s">
        <v>347</v>
      </c>
      <c r="J338" s="3">
        <v>105845</v>
      </c>
    </row>
    <row r="339" spans="1:10" hidden="1" x14ac:dyDescent="0.25">
      <c r="A339" s="187">
        <v>43919</v>
      </c>
      <c r="B339" s="3">
        <v>29</v>
      </c>
      <c r="C339" s="3">
        <v>3</v>
      </c>
      <c r="D339" s="3">
        <v>2020</v>
      </c>
      <c r="E339" s="3">
        <v>0</v>
      </c>
      <c r="F339" s="3">
        <v>0</v>
      </c>
      <c r="G339" s="3" t="s">
        <v>139</v>
      </c>
      <c r="H339" s="3" t="s">
        <v>1028</v>
      </c>
      <c r="I339" s="3" t="s">
        <v>347</v>
      </c>
      <c r="J339" s="3">
        <v>105845</v>
      </c>
    </row>
    <row r="340" spans="1:10" hidden="1" x14ac:dyDescent="0.25">
      <c r="A340" s="187">
        <v>43918</v>
      </c>
      <c r="B340" s="3">
        <v>28</v>
      </c>
      <c r="C340" s="3">
        <v>3</v>
      </c>
      <c r="D340" s="3">
        <v>2020</v>
      </c>
      <c r="E340" s="3">
        <v>0</v>
      </c>
      <c r="F340" s="3">
        <v>0</v>
      </c>
      <c r="G340" s="3" t="s">
        <v>139</v>
      </c>
      <c r="H340" s="3" t="s">
        <v>1028</v>
      </c>
      <c r="I340" s="3" t="s">
        <v>347</v>
      </c>
      <c r="J340" s="3">
        <v>105845</v>
      </c>
    </row>
    <row r="341" spans="1:10" hidden="1" x14ac:dyDescent="0.25">
      <c r="A341" s="187">
        <v>43917</v>
      </c>
      <c r="B341" s="3">
        <v>27</v>
      </c>
      <c r="C341" s="3">
        <v>3</v>
      </c>
      <c r="D341" s="3">
        <v>2020</v>
      </c>
      <c r="E341" s="3">
        <v>9</v>
      </c>
      <c r="F341" s="3">
        <v>0</v>
      </c>
      <c r="G341" s="3" t="s">
        <v>139</v>
      </c>
      <c r="H341" s="3" t="s">
        <v>1028</v>
      </c>
      <c r="I341" s="3" t="s">
        <v>347</v>
      </c>
      <c r="J341" s="3">
        <v>105845</v>
      </c>
    </row>
    <row r="342" spans="1:10" hidden="1" x14ac:dyDescent="0.25">
      <c r="A342" s="187">
        <v>43916</v>
      </c>
      <c r="B342" s="3">
        <v>26</v>
      </c>
      <c r="C342" s="3">
        <v>3</v>
      </c>
      <c r="D342" s="3">
        <v>2020</v>
      </c>
      <c r="E342" s="3">
        <v>2</v>
      </c>
      <c r="F342" s="3">
        <v>0</v>
      </c>
      <c r="G342" s="3" t="s">
        <v>139</v>
      </c>
      <c r="H342" s="3" t="s">
        <v>1028</v>
      </c>
      <c r="I342" s="3" t="s">
        <v>347</v>
      </c>
      <c r="J342" s="3">
        <v>105845</v>
      </c>
    </row>
    <row r="343" spans="1:10" hidden="1" x14ac:dyDescent="0.25">
      <c r="A343" s="187">
        <v>43915</v>
      </c>
      <c r="B343" s="3">
        <v>25</v>
      </c>
      <c r="C343" s="3">
        <v>3</v>
      </c>
      <c r="D343" s="3">
        <v>2020</v>
      </c>
      <c r="E343" s="3">
        <v>5</v>
      </c>
      <c r="F343" s="3">
        <v>0</v>
      </c>
      <c r="G343" s="3" t="s">
        <v>139</v>
      </c>
      <c r="H343" s="3" t="s">
        <v>1028</v>
      </c>
      <c r="I343" s="3" t="s">
        <v>347</v>
      </c>
      <c r="J343" s="3">
        <v>105845</v>
      </c>
    </row>
    <row r="344" spans="1:10" hidden="1" x14ac:dyDescent="0.25">
      <c r="A344" s="187">
        <v>43914</v>
      </c>
      <c r="B344" s="3">
        <v>24</v>
      </c>
      <c r="C344" s="3">
        <v>3</v>
      </c>
      <c r="D344" s="3">
        <v>2020</v>
      </c>
      <c r="E344" s="3">
        <v>8</v>
      </c>
      <c r="F344" s="3">
        <v>0</v>
      </c>
      <c r="G344" s="3" t="s">
        <v>139</v>
      </c>
      <c r="H344" s="3" t="s">
        <v>1028</v>
      </c>
      <c r="I344" s="3" t="s">
        <v>347</v>
      </c>
      <c r="J344" s="3">
        <v>105845</v>
      </c>
    </row>
    <row r="345" spans="1:10" hidden="1" x14ac:dyDescent="0.25">
      <c r="A345" s="187">
        <v>43910</v>
      </c>
      <c r="B345" s="3">
        <v>20</v>
      </c>
      <c r="C345" s="3">
        <v>3</v>
      </c>
      <c r="D345" s="3">
        <v>2020</v>
      </c>
      <c r="E345" s="3">
        <v>2</v>
      </c>
      <c r="F345" s="3">
        <v>0</v>
      </c>
      <c r="G345" s="3" t="s">
        <v>139</v>
      </c>
      <c r="H345" s="3" t="s">
        <v>1028</v>
      </c>
      <c r="I345" s="3" t="s">
        <v>347</v>
      </c>
      <c r="J345" s="3">
        <v>105845</v>
      </c>
    </row>
    <row r="346" spans="1:10" hidden="1" x14ac:dyDescent="0.25">
      <c r="A346" s="187">
        <v>43903</v>
      </c>
      <c r="B346" s="3">
        <v>13</v>
      </c>
      <c r="C346" s="3">
        <v>3</v>
      </c>
      <c r="D346" s="3">
        <v>2020</v>
      </c>
      <c r="E346" s="3">
        <v>2</v>
      </c>
      <c r="F346" s="3">
        <v>0</v>
      </c>
      <c r="G346" s="3" t="s">
        <v>139</v>
      </c>
      <c r="H346" s="3" t="s">
        <v>1028</v>
      </c>
      <c r="I346" s="3" t="s">
        <v>347</v>
      </c>
      <c r="J346" s="3">
        <v>105845</v>
      </c>
    </row>
    <row r="347" spans="1:10" hidden="1" x14ac:dyDescent="0.25">
      <c r="A347" s="187">
        <v>43920</v>
      </c>
      <c r="B347" s="3">
        <v>30</v>
      </c>
      <c r="C347" s="3">
        <v>3</v>
      </c>
      <c r="D347" s="3">
        <v>2020</v>
      </c>
      <c r="E347" s="3">
        <v>284</v>
      </c>
      <c r="F347" s="3">
        <v>2</v>
      </c>
      <c r="G347" s="3" t="s">
        <v>140</v>
      </c>
      <c r="H347" s="3" t="s">
        <v>1029</v>
      </c>
      <c r="I347" s="3" t="s">
        <v>358</v>
      </c>
      <c r="J347" s="3">
        <v>24992369</v>
      </c>
    </row>
    <row r="348" spans="1:10" hidden="1" x14ac:dyDescent="0.25">
      <c r="A348" s="187">
        <v>43919</v>
      </c>
      <c r="B348" s="3">
        <v>29</v>
      </c>
      <c r="C348" s="3">
        <v>3</v>
      </c>
      <c r="D348" s="3">
        <v>2020</v>
      </c>
      <c r="E348" s="3">
        <v>431</v>
      </c>
      <c r="F348" s="3">
        <v>1</v>
      </c>
      <c r="G348" s="3" t="s">
        <v>140</v>
      </c>
      <c r="H348" s="3" t="s">
        <v>1029</v>
      </c>
      <c r="I348" s="3" t="s">
        <v>358</v>
      </c>
      <c r="J348" s="3">
        <v>24992369</v>
      </c>
    </row>
    <row r="349" spans="1:10" hidden="1" x14ac:dyDescent="0.25">
      <c r="A349" s="187">
        <v>43918</v>
      </c>
      <c r="B349" s="3">
        <v>28</v>
      </c>
      <c r="C349" s="3">
        <v>3</v>
      </c>
      <c r="D349" s="3">
        <v>2020</v>
      </c>
      <c r="E349" s="3">
        <v>212</v>
      </c>
      <c r="F349" s="3">
        <v>0</v>
      </c>
      <c r="G349" s="3" t="s">
        <v>140</v>
      </c>
      <c r="H349" s="3" t="s">
        <v>1029</v>
      </c>
      <c r="I349" s="3" t="s">
        <v>358</v>
      </c>
      <c r="J349" s="3">
        <v>24992369</v>
      </c>
    </row>
    <row r="350" spans="1:10" hidden="1" x14ac:dyDescent="0.25">
      <c r="A350" s="187">
        <v>43917</v>
      </c>
      <c r="B350" s="3">
        <v>27</v>
      </c>
      <c r="C350" s="3">
        <v>3</v>
      </c>
      <c r="D350" s="3">
        <v>2020</v>
      </c>
      <c r="E350" s="3">
        <v>367</v>
      </c>
      <c r="F350" s="3">
        <v>2</v>
      </c>
      <c r="G350" s="3" t="s">
        <v>140</v>
      </c>
      <c r="H350" s="3" t="s">
        <v>1029</v>
      </c>
      <c r="I350" s="3" t="s">
        <v>358</v>
      </c>
      <c r="J350" s="3">
        <v>24992369</v>
      </c>
    </row>
    <row r="351" spans="1:10" hidden="1" x14ac:dyDescent="0.25">
      <c r="A351" s="187">
        <v>43916</v>
      </c>
      <c r="B351" s="3">
        <v>26</v>
      </c>
      <c r="C351" s="3">
        <v>3</v>
      </c>
      <c r="D351" s="3">
        <v>2020</v>
      </c>
      <c r="E351" s="3">
        <v>376</v>
      </c>
      <c r="F351" s="3">
        <v>3</v>
      </c>
      <c r="G351" s="3" t="s">
        <v>140</v>
      </c>
      <c r="H351" s="3" t="s">
        <v>1029</v>
      </c>
      <c r="I351" s="3" t="s">
        <v>358</v>
      </c>
      <c r="J351" s="3">
        <v>24992369</v>
      </c>
    </row>
    <row r="352" spans="1:10" hidden="1" x14ac:dyDescent="0.25">
      <c r="A352" s="187">
        <v>43915</v>
      </c>
      <c r="B352" s="3">
        <v>25</v>
      </c>
      <c r="C352" s="3">
        <v>3</v>
      </c>
      <c r="D352" s="3">
        <v>2020</v>
      </c>
      <c r="E352" s="3">
        <v>600</v>
      </c>
      <c r="F352" s="3">
        <v>1</v>
      </c>
      <c r="G352" s="3" t="s">
        <v>140</v>
      </c>
      <c r="H352" s="3" t="s">
        <v>1029</v>
      </c>
      <c r="I352" s="3" t="s">
        <v>358</v>
      </c>
      <c r="J352" s="3">
        <v>24992369</v>
      </c>
    </row>
    <row r="353" spans="1:10" hidden="1" x14ac:dyDescent="0.25">
      <c r="A353" s="187">
        <v>43914</v>
      </c>
      <c r="B353" s="3">
        <v>24</v>
      </c>
      <c r="C353" s="3">
        <v>3</v>
      </c>
      <c r="D353" s="3">
        <v>2020</v>
      </c>
      <c r="E353" s="3">
        <v>114</v>
      </c>
      <c r="F353" s="3">
        <v>0</v>
      </c>
      <c r="G353" s="3" t="s">
        <v>140</v>
      </c>
      <c r="H353" s="3" t="s">
        <v>1029</v>
      </c>
      <c r="I353" s="3" t="s">
        <v>358</v>
      </c>
      <c r="J353" s="3">
        <v>24992369</v>
      </c>
    </row>
    <row r="354" spans="1:10" hidden="1" x14ac:dyDescent="0.25">
      <c r="A354" s="187">
        <v>43913</v>
      </c>
      <c r="B354" s="3">
        <v>23</v>
      </c>
      <c r="C354" s="3">
        <v>3</v>
      </c>
      <c r="D354" s="3">
        <v>2020</v>
      </c>
      <c r="E354" s="3">
        <v>611</v>
      </c>
      <c r="F354" s="3">
        <v>0</v>
      </c>
      <c r="G354" s="3" t="s">
        <v>140</v>
      </c>
      <c r="H354" s="3" t="s">
        <v>1029</v>
      </c>
      <c r="I354" s="3" t="s">
        <v>358</v>
      </c>
      <c r="J354" s="3">
        <v>24992369</v>
      </c>
    </row>
    <row r="355" spans="1:10" hidden="1" x14ac:dyDescent="0.25">
      <c r="A355" s="187">
        <v>43912</v>
      </c>
      <c r="B355" s="3">
        <v>22</v>
      </c>
      <c r="C355" s="3">
        <v>3</v>
      </c>
      <c r="D355" s="3">
        <v>2020</v>
      </c>
      <c r="E355" s="3">
        <v>224</v>
      </c>
      <c r="F355" s="3">
        <v>0</v>
      </c>
      <c r="G355" s="3" t="s">
        <v>140</v>
      </c>
      <c r="H355" s="3" t="s">
        <v>1029</v>
      </c>
      <c r="I355" s="3" t="s">
        <v>358</v>
      </c>
      <c r="J355" s="3">
        <v>24992369</v>
      </c>
    </row>
    <row r="356" spans="1:10" hidden="1" x14ac:dyDescent="0.25">
      <c r="A356" s="187">
        <v>43911</v>
      </c>
      <c r="B356" s="3">
        <v>21</v>
      </c>
      <c r="C356" s="3">
        <v>3</v>
      </c>
      <c r="D356" s="3">
        <v>2020</v>
      </c>
      <c r="E356" s="3">
        <v>165</v>
      </c>
      <c r="F356" s="3">
        <v>1</v>
      </c>
      <c r="G356" s="3" t="s">
        <v>140</v>
      </c>
      <c r="H356" s="3" t="s">
        <v>1029</v>
      </c>
      <c r="I356" s="3" t="s">
        <v>358</v>
      </c>
      <c r="J356" s="3">
        <v>24992369</v>
      </c>
    </row>
    <row r="357" spans="1:10" hidden="1" x14ac:dyDescent="0.25">
      <c r="A357" s="187">
        <v>43910</v>
      </c>
      <c r="B357" s="3">
        <v>20</v>
      </c>
      <c r="C357" s="3">
        <v>3</v>
      </c>
      <c r="D357" s="3">
        <v>2020</v>
      </c>
      <c r="E357" s="3">
        <v>144</v>
      </c>
      <c r="F357" s="3">
        <v>0</v>
      </c>
      <c r="G357" s="3" t="s">
        <v>140</v>
      </c>
      <c r="H357" s="3" t="s">
        <v>1029</v>
      </c>
      <c r="I357" s="3" t="s">
        <v>358</v>
      </c>
      <c r="J357" s="3">
        <v>24992369</v>
      </c>
    </row>
    <row r="358" spans="1:10" hidden="1" x14ac:dyDescent="0.25">
      <c r="A358" s="187">
        <v>43909</v>
      </c>
      <c r="B358" s="3">
        <v>19</v>
      </c>
      <c r="C358" s="3">
        <v>3</v>
      </c>
      <c r="D358" s="3">
        <v>2020</v>
      </c>
      <c r="E358" s="3">
        <v>111</v>
      </c>
      <c r="F358" s="3">
        <v>1</v>
      </c>
      <c r="G358" s="3" t="s">
        <v>140</v>
      </c>
      <c r="H358" s="3" t="s">
        <v>1029</v>
      </c>
      <c r="I358" s="3" t="s">
        <v>358</v>
      </c>
      <c r="J358" s="3">
        <v>24992369</v>
      </c>
    </row>
    <row r="359" spans="1:10" hidden="1" x14ac:dyDescent="0.25">
      <c r="A359" s="187">
        <v>43908</v>
      </c>
      <c r="B359" s="3">
        <v>18</v>
      </c>
      <c r="C359" s="3">
        <v>3</v>
      </c>
      <c r="D359" s="3">
        <v>2020</v>
      </c>
      <c r="E359" s="3">
        <v>79</v>
      </c>
      <c r="F359" s="3">
        <v>0</v>
      </c>
      <c r="G359" s="3" t="s">
        <v>140</v>
      </c>
      <c r="H359" s="3" t="s">
        <v>1029</v>
      </c>
      <c r="I359" s="3" t="s">
        <v>358</v>
      </c>
      <c r="J359" s="3">
        <v>24992369</v>
      </c>
    </row>
    <row r="360" spans="1:10" hidden="1" x14ac:dyDescent="0.25">
      <c r="A360" s="187">
        <v>43907</v>
      </c>
      <c r="B360" s="3">
        <v>17</v>
      </c>
      <c r="C360" s="3">
        <v>3</v>
      </c>
      <c r="D360" s="3">
        <v>2020</v>
      </c>
      <c r="E360" s="3">
        <v>77</v>
      </c>
      <c r="F360" s="3">
        <v>0</v>
      </c>
      <c r="G360" s="3" t="s">
        <v>140</v>
      </c>
      <c r="H360" s="3" t="s">
        <v>1029</v>
      </c>
      <c r="I360" s="3" t="s">
        <v>358</v>
      </c>
      <c r="J360" s="3">
        <v>24992369</v>
      </c>
    </row>
    <row r="361" spans="1:10" hidden="1" x14ac:dyDescent="0.25">
      <c r="A361" s="187">
        <v>43906</v>
      </c>
      <c r="B361" s="3">
        <v>16</v>
      </c>
      <c r="C361" s="3">
        <v>3</v>
      </c>
      <c r="D361" s="3">
        <v>2020</v>
      </c>
      <c r="E361" s="3">
        <v>49</v>
      </c>
      <c r="F361" s="3">
        <v>2</v>
      </c>
      <c r="G361" s="3" t="s">
        <v>140</v>
      </c>
      <c r="H361" s="3" t="s">
        <v>1029</v>
      </c>
      <c r="I361" s="3" t="s">
        <v>358</v>
      </c>
      <c r="J361" s="3">
        <v>24992369</v>
      </c>
    </row>
    <row r="362" spans="1:10" hidden="1" x14ac:dyDescent="0.25">
      <c r="A362" s="187">
        <v>43905</v>
      </c>
      <c r="B362" s="3">
        <v>15</v>
      </c>
      <c r="C362" s="3">
        <v>3</v>
      </c>
      <c r="D362" s="3">
        <v>2020</v>
      </c>
      <c r="E362" s="3">
        <v>52</v>
      </c>
      <c r="F362" s="3">
        <v>0</v>
      </c>
      <c r="G362" s="3" t="s">
        <v>140</v>
      </c>
      <c r="H362" s="3" t="s">
        <v>1029</v>
      </c>
      <c r="I362" s="3" t="s">
        <v>358</v>
      </c>
      <c r="J362" s="3">
        <v>24992369</v>
      </c>
    </row>
    <row r="363" spans="1:10" hidden="1" x14ac:dyDescent="0.25">
      <c r="A363" s="187">
        <v>43904</v>
      </c>
      <c r="B363" s="3">
        <v>14</v>
      </c>
      <c r="C363" s="3">
        <v>3</v>
      </c>
      <c r="D363" s="3">
        <v>2020</v>
      </c>
      <c r="E363" s="3">
        <v>41</v>
      </c>
      <c r="F363" s="3">
        <v>0</v>
      </c>
      <c r="G363" s="3" t="s">
        <v>140</v>
      </c>
      <c r="H363" s="3" t="s">
        <v>1029</v>
      </c>
      <c r="I363" s="3" t="s">
        <v>358</v>
      </c>
      <c r="J363" s="3">
        <v>24992369</v>
      </c>
    </row>
    <row r="364" spans="1:10" hidden="1" x14ac:dyDescent="0.25">
      <c r="A364" s="187">
        <v>43903</v>
      </c>
      <c r="B364" s="3">
        <v>13</v>
      </c>
      <c r="C364" s="3">
        <v>3</v>
      </c>
      <c r="D364" s="3">
        <v>2020</v>
      </c>
      <c r="E364" s="3">
        <v>30</v>
      </c>
      <c r="F364" s="3">
        <v>0</v>
      </c>
      <c r="G364" s="3" t="s">
        <v>140</v>
      </c>
      <c r="H364" s="3" t="s">
        <v>1029</v>
      </c>
      <c r="I364" s="3" t="s">
        <v>358</v>
      </c>
      <c r="J364" s="3">
        <v>24992369</v>
      </c>
    </row>
    <row r="365" spans="1:10" hidden="1" x14ac:dyDescent="0.25">
      <c r="A365" s="187">
        <v>43902</v>
      </c>
      <c r="B365" s="3">
        <v>12</v>
      </c>
      <c r="C365" s="3">
        <v>3</v>
      </c>
      <c r="D365" s="3">
        <v>2020</v>
      </c>
      <c r="E365" s="3">
        <v>14</v>
      </c>
      <c r="F365" s="3">
        <v>0</v>
      </c>
      <c r="G365" s="3" t="s">
        <v>140</v>
      </c>
      <c r="H365" s="3" t="s">
        <v>1029</v>
      </c>
      <c r="I365" s="3" t="s">
        <v>358</v>
      </c>
      <c r="J365" s="3">
        <v>24992369</v>
      </c>
    </row>
    <row r="366" spans="1:10" hidden="1" x14ac:dyDescent="0.25">
      <c r="A366" s="187">
        <v>43901</v>
      </c>
      <c r="B366" s="3">
        <v>11</v>
      </c>
      <c r="C366" s="3">
        <v>3</v>
      </c>
      <c r="D366" s="3">
        <v>2020</v>
      </c>
      <c r="E366" s="3">
        <v>12</v>
      </c>
      <c r="F366" s="3">
        <v>0</v>
      </c>
      <c r="G366" s="3" t="s">
        <v>140</v>
      </c>
      <c r="H366" s="3" t="s">
        <v>1029</v>
      </c>
      <c r="I366" s="3" t="s">
        <v>358</v>
      </c>
      <c r="J366" s="3">
        <v>24992369</v>
      </c>
    </row>
    <row r="367" spans="1:10" hidden="1" x14ac:dyDescent="0.25">
      <c r="A367" s="187">
        <v>43900</v>
      </c>
      <c r="B367" s="3">
        <v>10</v>
      </c>
      <c r="C367" s="3">
        <v>3</v>
      </c>
      <c r="D367" s="3">
        <v>2020</v>
      </c>
      <c r="E367" s="3">
        <v>20</v>
      </c>
      <c r="F367" s="3">
        <v>0</v>
      </c>
      <c r="G367" s="3" t="s">
        <v>140</v>
      </c>
      <c r="H367" s="3" t="s">
        <v>1029</v>
      </c>
      <c r="I367" s="3" t="s">
        <v>358</v>
      </c>
      <c r="J367" s="3">
        <v>24992369</v>
      </c>
    </row>
    <row r="368" spans="1:10" hidden="1" x14ac:dyDescent="0.25">
      <c r="A368" s="187">
        <v>43899</v>
      </c>
      <c r="B368" s="3">
        <v>9</v>
      </c>
      <c r="C368" s="3">
        <v>3</v>
      </c>
      <c r="D368" s="3">
        <v>2020</v>
      </c>
      <c r="E368" s="3">
        <v>6</v>
      </c>
      <c r="F368" s="3">
        <v>0</v>
      </c>
      <c r="G368" s="3" t="s">
        <v>140</v>
      </c>
      <c r="H368" s="3" t="s">
        <v>1029</v>
      </c>
      <c r="I368" s="3" t="s">
        <v>358</v>
      </c>
      <c r="J368" s="3">
        <v>24992369</v>
      </c>
    </row>
    <row r="369" spans="1:10" hidden="1" x14ac:dyDescent="0.25">
      <c r="A369" s="187">
        <v>43898</v>
      </c>
      <c r="B369" s="3">
        <v>8</v>
      </c>
      <c r="C369" s="3">
        <v>3</v>
      </c>
      <c r="D369" s="3">
        <v>2020</v>
      </c>
      <c r="E369" s="3">
        <v>11</v>
      </c>
      <c r="F369" s="3">
        <v>1</v>
      </c>
      <c r="G369" s="3" t="s">
        <v>140</v>
      </c>
      <c r="H369" s="3" t="s">
        <v>1029</v>
      </c>
      <c r="I369" s="3" t="s">
        <v>358</v>
      </c>
      <c r="J369" s="3">
        <v>24992369</v>
      </c>
    </row>
    <row r="370" spans="1:10" hidden="1" x14ac:dyDescent="0.25">
      <c r="A370" s="187">
        <v>43897</v>
      </c>
      <c r="B370" s="3">
        <v>7</v>
      </c>
      <c r="C370" s="3">
        <v>3</v>
      </c>
      <c r="D370" s="3">
        <v>2020</v>
      </c>
      <c r="E370" s="3">
        <v>4</v>
      </c>
      <c r="F370" s="3">
        <v>0</v>
      </c>
      <c r="G370" s="3" t="s">
        <v>140</v>
      </c>
      <c r="H370" s="3" t="s">
        <v>1029</v>
      </c>
      <c r="I370" s="3" t="s">
        <v>358</v>
      </c>
      <c r="J370" s="3">
        <v>24992369</v>
      </c>
    </row>
    <row r="371" spans="1:10" hidden="1" x14ac:dyDescent="0.25">
      <c r="A371" s="187">
        <v>43896</v>
      </c>
      <c r="B371" s="3">
        <v>6</v>
      </c>
      <c r="C371" s="3">
        <v>3</v>
      </c>
      <c r="D371" s="3">
        <v>2020</v>
      </c>
      <c r="E371" s="3">
        <v>7</v>
      </c>
      <c r="F371" s="3">
        <v>0</v>
      </c>
      <c r="G371" s="3" t="s">
        <v>140</v>
      </c>
      <c r="H371" s="3" t="s">
        <v>1029</v>
      </c>
      <c r="I371" s="3" t="s">
        <v>358</v>
      </c>
      <c r="J371" s="3">
        <v>24992369</v>
      </c>
    </row>
    <row r="372" spans="1:10" hidden="1" x14ac:dyDescent="0.25">
      <c r="A372" s="187">
        <v>43895</v>
      </c>
      <c r="B372" s="3">
        <v>5</v>
      </c>
      <c r="C372" s="3">
        <v>3</v>
      </c>
      <c r="D372" s="3">
        <v>2020</v>
      </c>
      <c r="E372" s="3">
        <v>11</v>
      </c>
      <c r="F372" s="3">
        <v>1</v>
      </c>
      <c r="G372" s="3" t="s">
        <v>140</v>
      </c>
      <c r="H372" s="3" t="s">
        <v>1029</v>
      </c>
      <c r="I372" s="3" t="s">
        <v>358</v>
      </c>
      <c r="J372" s="3">
        <v>24992369</v>
      </c>
    </row>
    <row r="373" spans="1:10" hidden="1" x14ac:dyDescent="0.25">
      <c r="A373" s="187">
        <v>43894</v>
      </c>
      <c r="B373" s="3">
        <v>4</v>
      </c>
      <c r="C373" s="3">
        <v>3</v>
      </c>
      <c r="D373" s="3">
        <v>2020</v>
      </c>
      <c r="E373" s="3">
        <v>8</v>
      </c>
      <c r="F373" s="3">
        <v>0</v>
      </c>
      <c r="G373" s="3" t="s">
        <v>140</v>
      </c>
      <c r="H373" s="3" t="s">
        <v>1029</v>
      </c>
      <c r="I373" s="3" t="s">
        <v>358</v>
      </c>
      <c r="J373" s="3">
        <v>24992369</v>
      </c>
    </row>
    <row r="374" spans="1:10" hidden="1" x14ac:dyDescent="0.25">
      <c r="A374" s="187">
        <v>43893</v>
      </c>
      <c r="B374" s="3">
        <v>3</v>
      </c>
      <c r="C374" s="3">
        <v>3</v>
      </c>
      <c r="D374" s="3">
        <v>2020</v>
      </c>
      <c r="E374" s="3">
        <v>4</v>
      </c>
      <c r="F374" s="3">
        <v>0</v>
      </c>
      <c r="G374" s="3" t="s">
        <v>140</v>
      </c>
      <c r="H374" s="3" t="s">
        <v>1029</v>
      </c>
      <c r="I374" s="3" t="s">
        <v>358</v>
      </c>
      <c r="J374" s="3">
        <v>24992369</v>
      </c>
    </row>
    <row r="375" spans="1:10" hidden="1" x14ac:dyDescent="0.25">
      <c r="A375" s="187">
        <v>43892</v>
      </c>
      <c r="B375" s="3">
        <v>2</v>
      </c>
      <c r="C375" s="3">
        <v>3</v>
      </c>
      <c r="D375" s="3">
        <v>2020</v>
      </c>
      <c r="E375" s="3">
        <v>3</v>
      </c>
      <c r="F375" s="3">
        <v>0</v>
      </c>
      <c r="G375" s="3" t="s">
        <v>140</v>
      </c>
      <c r="H375" s="3" t="s">
        <v>1029</v>
      </c>
      <c r="I375" s="3" t="s">
        <v>358</v>
      </c>
      <c r="J375" s="3">
        <v>24992369</v>
      </c>
    </row>
    <row r="376" spans="1:10" hidden="1" x14ac:dyDescent="0.25">
      <c r="A376" s="187">
        <v>43891</v>
      </c>
      <c r="B376" s="3">
        <v>1</v>
      </c>
      <c r="C376" s="3">
        <v>3</v>
      </c>
      <c r="D376" s="3">
        <v>2020</v>
      </c>
      <c r="E376" s="3">
        <v>1</v>
      </c>
      <c r="F376" s="3">
        <v>1</v>
      </c>
      <c r="G376" s="3" t="s">
        <v>140</v>
      </c>
      <c r="H376" s="3" t="s">
        <v>1029</v>
      </c>
      <c r="I376" s="3" t="s">
        <v>358</v>
      </c>
      <c r="J376" s="3">
        <v>24992369</v>
      </c>
    </row>
    <row r="377" spans="1:10" hidden="1" x14ac:dyDescent="0.25">
      <c r="A377" s="187">
        <v>43890</v>
      </c>
      <c r="B377" s="3">
        <v>29</v>
      </c>
      <c r="C377" s="3">
        <v>2</v>
      </c>
      <c r="D377" s="3">
        <v>2020</v>
      </c>
      <c r="E377" s="3">
        <v>2</v>
      </c>
      <c r="F377" s="3">
        <v>0</v>
      </c>
      <c r="G377" s="3" t="s">
        <v>140</v>
      </c>
      <c r="H377" s="3" t="s">
        <v>1029</v>
      </c>
      <c r="I377" s="3" t="s">
        <v>358</v>
      </c>
      <c r="J377" s="3">
        <v>24992369</v>
      </c>
    </row>
    <row r="378" spans="1:10" hidden="1" x14ac:dyDescent="0.25">
      <c r="A378" s="187">
        <v>43889</v>
      </c>
      <c r="B378" s="3">
        <v>28</v>
      </c>
      <c r="C378" s="3">
        <v>2</v>
      </c>
      <c r="D378" s="3">
        <v>2020</v>
      </c>
      <c r="E378" s="3">
        <v>0</v>
      </c>
      <c r="F378" s="3">
        <v>0</v>
      </c>
      <c r="G378" s="3" t="s">
        <v>140</v>
      </c>
      <c r="H378" s="3" t="s">
        <v>1029</v>
      </c>
      <c r="I378" s="3" t="s">
        <v>358</v>
      </c>
      <c r="J378" s="3">
        <v>24992369</v>
      </c>
    </row>
    <row r="379" spans="1:10" hidden="1" x14ac:dyDescent="0.25">
      <c r="A379" s="187">
        <v>43888</v>
      </c>
      <c r="B379" s="3">
        <v>27</v>
      </c>
      <c r="C379" s="3">
        <v>2</v>
      </c>
      <c r="D379" s="3">
        <v>2020</v>
      </c>
      <c r="E379" s="3">
        <v>1</v>
      </c>
      <c r="F379" s="3">
        <v>0</v>
      </c>
      <c r="G379" s="3" t="s">
        <v>140</v>
      </c>
      <c r="H379" s="3" t="s">
        <v>1029</v>
      </c>
      <c r="I379" s="3" t="s">
        <v>358</v>
      </c>
      <c r="J379" s="3">
        <v>24992369</v>
      </c>
    </row>
    <row r="380" spans="1:10" hidden="1" x14ac:dyDescent="0.25">
      <c r="A380" s="187">
        <v>43887</v>
      </c>
      <c r="B380" s="3">
        <v>26</v>
      </c>
      <c r="C380" s="3">
        <v>2</v>
      </c>
      <c r="D380" s="3">
        <v>2020</v>
      </c>
      <c r="E380" s="3">
        <v>0</v>
      </c>
      <c r="F380" s="3">
        <v>0</v>
      </c>
      <c r="G380" s="3" t="s">
        <v>140</v>
      </c>
      <c r="H380" s="3" t="s">
        <v>1029</v>
      </c>
      <c r="I380" s="3" t="s">
        <v>358</v>
      </c>
      <c r="J380" s="3">
        <v>24992369</v>
      </c>
    </row>
    <row r="381" spans="1:10" hidden="1" x14ac:dyDescent="0.25">
      <c r="A381" s="187">
        <v>43886</v>
      </c>
      <c r="B381" s="3">
        <v>25</v>
      </c>
      <c r="C381" s="3">
        <v>2</v>
      </c>
      <c r="D381" s="3">
        <v>2020</v>
      </c>
      <c r="E381" s="3">
        <v>0</v>
      </c>
      <c r="F381" s="3">
        <v>0</v>
      </c>
      <c r="G381" s="3" t="s">
        <v>140</v>
      </c>
      <c r="H381" s="3" t="s">
        <v>1029</v>
      </c>
      <c r="I381" s="3" t="s">
        <v>358</v>
      </c>
      <c r="J381" s="3">
        <v>24992369</v>
      </c>
    </row>
    <row r="382" spans="1:10" hidden="1" x14ac:dyDescent="0.25">
      <c r="A382" s="187">
        <v>43885</v>
      </c>
      <c r="B382" s="3">
        <v>24</v>
      </c>
      <c r="C382" s="3">
        <v>2</v>
      </c>
      <c r="D382" s="3">
        <v>2020</v>
      </c>
      <c r="E382" s="3">
        <v>0</v>
      </c>
      <c r="F382" s="3">
        <v>0</v>
      </c>
      <c r="G382" s="3" t="s">
        <v>140</v>
      </c>
      <c r="H382" s="3" t="s">
        <v>1029</v>
      </c>
      <c r="I382" s="3" t="s">
        <v>358</v>
      </c>
      <c r="J382" s="3">
        <v>24992369</v>
      </c>
    </row>
    <row r="383" spans="1:10" hidden="1" x14ac:dyDescent="0.25">
      <c r="A383" s="187">
        <v>43884</v>
      </c>
      <c r="B383" s="3">
        <v>23</v>
      </c>
      <c r="C383" s="3">
        <v>2</v>
      </c>
      <c r="D383" s="3">
        <v>2020</v>
      </c>
      <c r="E383" s="3">
        <v>1</v>
      </c>
      <c r="F383" s="3">
        <v>0</v>
      </c>
      <c r="G383" s="3" t="s">
        <v>140</v>
      </c>
      <c r="H383" s="3" t="s">
        <v>1029</v>
      </c>
      <c r="I383" s="3" t="s">
        <v>358</v>
      </c>
      <c r="J383" s="3">
        <v>24992369</v>
      </c>
    </row>
    <row r="384" spans="1:10" hidden="1" x14ac:dyDescent="0.25">
      <c r="A384" s="187">
        <v>43883</v>
      </c>
      <c r="B384" s="3">
        <v>22</v>
      </c>
      <c r="C384" s="3">
        <v>2</v>
      </c>
      <c r="D384" s="3">
        <v>2020</v>
      </c>
      <c r="E384" s="3">
        <v>4</v>
      </c>
      <c r="F384" s="3">
        <v>0</v>
      </c>
      <c r="G384" s="3" t="s">
        <v>140</v>
      </c>
      <c r="H384" s="3" t="s">
        <v>1029</v>
      </c>
      <c r="I384" s="3" t="s">
        <v>358</v>
      </c>
      <c r="J384" s="3">
        <v>24992369</v>
      </c>
    </row>
    <row r="385" spans="1:10" hidden="1" x14ac:dyDescent="0.25">
      <c r="A385" s="187">
        <v>43882</v>
      </c>
      <c r="B385" s="3">
        <v>21</v>
      </c>
      <c r="C385" s="3">
        <v>2</v>
      </c>
      <c r="D385" s="3">
        <v>2020</v>
      </c>
      <c r="E385" s="3">
        <v>2</v>
      </c>
      <c r="F385" s="3">
        <v>0</v>
      </c>
      <c r="G385" s="3" t="s">
        <v>140</v>
      </c>
      <c r="H385" s="3" t="s">
        <v>1029</v>
      </c>
      <c r="I385" s="3" t="s">
        <v>358</v>
      </c>
      <c r="J385" s="3">
        <v>24992369</v>
      </c>
    </row>
    <row r="386" spans="1:10" hidden="1" x14ac:dyDescent="0.25">
      <c r="A386" s="187">
        <v>43881</v>
      </c>
      <c r="B386" s="3">
        <v>20</v>
      </c>
      <c r="C386" s="3">
        <v>2</v>
      </c>
      <c r="D386" s="3">
        <v>2020</v>
      </c>
      <c r="E386" s="3">
        <v>0</v>
      </c>
      <c r="F386" s="3">
        <v>0</v>
      </c>
      <c r="G386" s="3" t="s">
        <v>140</v>
      </c>
      <c r="H386" s="3" t="s">
        <v>1029</v>
      </c>
      <c r="I386" s="3" t="s">
        <v>358</v>
      </c>
      <c r="J386" s="3">
        <v>24992369</v>
      </c>
    </row>
    <row r="387" spans="1:10" hidden="1" x14ac:dyDescent="0.25">
      <c r="A387" s="187">
        <v>43880</v>
      </c>
      <c r="B387" s="3">
        <v>19</v>
      </c>
      <c r="C387" s="3">
        <v>2</v>
      </c>
      <c r="D387" s="3">
        <v>2020</v>
      </c>
      <c r="E387" s="3">
        <v>0</v>
      </c>
      <c r="F387" s="3">
        <v>0</v>
      </c>
      <c r="G387" s="3" t="s">
        <v>140</v>
      </c>
      <c r="H387" s="3" t="s">
        <v>1029</v>
      </c>
      <c r="I387" s="3" t="s">
        <v>358</v>
      </c>
      <c r="J387" s="3">
        <v>24992369</v>
      </c>
    </row>
    <row r="388" spans="1:10" hidden="1" x14ac:dyDescent="0.25">
      <c r="A388" s="187">
        <v>43879</v>
      </c>
      <c r="B388" s="3">
        <v>18</v>
      </c>
      <c r="C388" s="3">
        <v>2</v>
      </c>
      <c r="D388" s="3">
        <v>2020</v>
      </c>
      <c r="E388" s="3">
        <v>0</v>
      </c>
      <c r="F388" s="3">
        <v>0</v>
      </c>
      <c r="G388" s="3" t="s">
        <v>140</v>
      </c>
      <c r="H388" s="3" t="s">
        <v>1029</v>
      </c>
      <c r="I388" s="3" t="s">
        <v>358</v>
      </c>
      <c r="J388" s="3">
        <v>24992369</v>
      </c>
    </row>
    <row r="389" spans="1:10" hidden="1" x14ac:dyDescent="0.25">
      <c r="A389" s="187">
        <v>43878</v>
      </c>
      <c r="B389" s="3">
        <v>17</v>
      </c>
      <c r="C389" s="3">
        <v>2</v>
      </c>
      <c r="D389" s="3">
        <v>2020</v>
      </c>
      <c r="E389" s="3">
        <v>0</v>
      </c>
      <c r="F389" s="3">
        <v>0</v>
      </c>
      <c r="G389" s="3" t="s">
        <v>140</v>
      </c>
      <c r="H389" s="3" t="s">
        <v>1029</v>
      </c>
      <c r="I389" s="3" t="s">
        <v>358</v>
      </c>
      <c r="J389" s="3">
        <v>24992369</v>
      </c>
    </row>
    <row r="390" spans="1:10" hidden="1" x14ac:dyDescent="0.25">
      <c r="A390" s="187">
        <v>43877</v>
      </c>
      <c r="B390" s="3">
        <v>16</v>
      </c>
      <c r="C390" s="3">
        <v>2</v>
      </c>
      <c r="D390" s="3">
        <v>2020</v>
      </c>
      <c r="E390" s="3">
        <v>0</v>
      </c>
      <c r="F390" s="3">
        <v>0</v>
      </c>
      <c r="G390" s="3" t="s">
        <v>140</v>
      </c>
      <c r="H390" s="3" t="s">
        <v>1029</v>
      </c>
      <c r="I390" s="3" t="s">
        <v>358</v>
      </c>
      <c r="J390" s="3">
        <v>24992369</v>
      </c>
    </row>
    <row r="391" spans="1:10" hidden="1" x14ac:dyDescent="0.25">
      <c r="A391" s="187">
        <v>43876</v>
      </c>
      <c r="B391" s="3">
        <v>15</v>
      </c>
      <c r="C391" s="3">
        <v>2</v>
      </c>
      <c r="D391" s="3">
        <v>2020</v>
      </c>
      <c r="E391" s="3">
        <v>0</v>
      </c>
      <c r="F391" s="3">
        <v>0</v>
      </c>
      <c r="G391" s="3" t="s">
        <v>140</v>
      </c>
      <c r="H391" s="3" t="s">
        <v>1029</v>
      </c>
      <c r="I391" s="3" t="s">
        <v>358</v>
      </c>
      <c r="J391" s="3">
        <v>24992369</v>
      </c>
    </row>
    <row r="392" spans="1:10" hidden="1" x14ac:dyDescent="0.25">
      <c r="A392" s="187">
        <v>43875</v>
      </c>
      <c r="B392" s="3">
        <v>14</v>
      </c>
      <c r="C392" s="3">
        <v>2</v>
      </c>
      <c r="D392" s="3">
        <v>2020</v>
      </c>
      <c r="E392" s="3">
        <v>1</v>
      </c>
      <c r="F392" s="3">
        <v>0</v>
      </c>
      <c r="G392" s="3" t="s">
        <v>140</v>
      </c>
      <c r="H392" s="3" t="s">
        <v>1029</v>
      </c>
      <c r="I392" s="3" t="s">
        <v>358</v>
      </c>
      <c r="J392" s="3">
        <v>24992369</v>
      </c>
    </row>
    <row r="393" spans="1:10" hidden="1" x14ac:dyDescent="0.25">
      <c r="A393" s="187">
        <v>43874</v>
      </c>
      <c r="B393" s="3">
        <v>13</v>
      </c>
      <c r="C393" s="3">
        <v>2</v>
      </c>
      <c r="D393" s="3">
        <v>2020</v>
      </c>
      <c r="E393" s="3">
        <v>0</v>
      </c>
      <c r="F393" s="3">
        <v>0</v>
      </c>
      <c r="G393" s="3" t="s">
        <v>140</v>
      </c>
      <c r="H393" s="3" t="s">
        <v>1029</v>
      </c>
      <c r="I393" s="3" t="s">
        <v>358</v>
      </c>
      <c r="J393" s="3">
        <v>24992369</v>
      </c>
    </row>
    <row r="394" spans="1:10" hidden="1" x14ac:dyDescent="0.25">
      <c r="A394" s="187">
        <v>43873</v>
      </c>
      <c r="B394" s="3">
        <v>12</v>
      </c>
      <c r="C394" s="3">
        <v>2</v>
      </c>
      <c r="D394" s="3">
        <v>2020</v>
      </c>
      <c r="E394" s="3">
        <v>0</v>
      </c>
      <c r="F394" s="3">
        <v>0</v>
      </c>
      <c r="G394" s="3" t="s">
        <v>140</v>
      </c>
      <c r="H394" s="3" t="s">
        <v>1029</v>
      </c>
      <c r="I394" s="3" t="s">
        <v>358</v>
      </c>
      <c r="J394" s="3">
        <v>24992369</v>
      </c>
    </row>
    <row r="395" spans="1:10" hidden="1" x14ac:dyDescent="0.25">
      <c r="A395" s="187">
        <v>43872</v>
      </c>
      <c r="B395" s="3">
        <v>11</v>
      </c>
      <c r="C395" s="3">
        <v>2</v>
      </c>
      <c r="D395" s="3">
        <v>2020</v>
      </c>
      <c r="E395" s="3">
        <v>0</v>
      </c>
      <c r="F395" s="3">
        <v>0</v>
      </c>
      <c r="G395" s="3" t="s">
        <v>140</v>
      </c>
      <c r="H395" s="3" t="s">
        <v>1029</v>
      </c>
      <c r="I395" s="3" t="s">
        <v>358</v>
      </c>
      <c r="J395" s="3">
        <v>24992369</v>
      </c>
    </row>
    <row r="396" spans="1:10" hidden="1" x14ac:dyDescent="0.25">
      <c r="A396" s="187">
        <v>43871</v>
      </c>
      <c r="B396" s="3">
        <v>10</v>
      </c>
      <c r="C396" s="3">
        <v>2</v>
      </c>
      <c r="D396" s="3">
        <v>2020</v>
      </c>
      <c r="E396" s="3">
        <v>0</v>
      </c>
      <c r="F396" s="3">
        <v>0</v>
      </c>
      <c r="G396" s="3" t="s">
        <v>140</v>
      </c>
      <c r="H396" s="3" t="s">
        <v>1029</v>
      </c>
      <c r="I396" s="3" t="s">
        <v>358</v>
      </c>
      <c r="J396" s="3">
        <v>24992369</v>
      </c>
    </row>
    <row r="397" spans="1:10" hidden="1" x14ac:dyDescent="0.25">
      <c r="A397" s="187">
        <v>43870</v>
      </c>
      <c r="B397" s="3">
        <v>9</v>
      </c>
      <c r="C397" s="3">
        <v>2</v>
      </c>
      <c r="D397" s="3">
        <v>2020</v>
      </c>
      <c r="E397" s="3">
        <v>0</v>
      </c>
      <c r="F397" s="3">
        <v>0</v>
      </c>
      <c r="G397" s="3" t="s">
        <v>140</v>
      </c>
      <c r="H397" s="3" t="s">
        <v>1029</v>
      </c>
      <c r="I397" s="3" t="s">
        <v>358</v>
      </c>
      <c r="J397" s="3">
        <v>24992369</v>
      </c>
    </row>
    <row r="398" spans="1:10" hidden="1" x14ac:dyDescent="0.25">
      <c r="A398" s="187">
        <v>43869</v>
      </c>
      <c r="B398" s="3">
        <v>8</v>
      </c>
      <c r="C398" s="3">
        <v>2</v>
      </c>
      <c r="D398" s="3">
        <v>2020</v>
      </c>
      <c r="E398" s="3">
        <v>0</v>
      </c>
      <c r="F398" s="3">
        <v>0</v>
      </c>
      <c r="G398" s="3" t="s">
        <v>140</v>
      </c>
      <c r="H398" s="3" t="s">
        <v>1029</v>
      </c>
      <c r="I398" s="3" t="s">
        <v>358</v>
      </c>
      <c r="J398" s="3">
        <v>24992369</v>
      </c>
    </row>
    <row r="399" spans="1:10" hidden="1" x14ac:dyDescent="0.25">
      <c r="A399" s="187">
        <v>43868</v>
      </c>
      <c r="B399" s="3">
        <v>7</v>
      </c>
      <c r="C399" s="3">
        <v>2</v>
      </c>
      <c r="D399" s="3">
        <v>2020</v>
      </c>
      <c r="E399" s="3">
        <v>1</v>
      </c>
      <c r="F399" s="3">
        <v>0</v>
      </c>
      <c r="G399" s="3" t="s">
        <v>140</v>
      </c>
      <c r="H399" s="3" t="s">
        <v>1029</v>
      </c>
      <c r="I399" s="3" t="s">
        <v>358</v>
      </c>
      <c r="J399" s="3">
        <v>24992369</v>
      </c>
    </row>
    <row r="400" spans="1:10" hidden="1" x14ac:dyDescent="0.25">
      <c r="A400" s="187">
        <v>43867</v>
      </c>
      <c r="B400" s="3">
        <v>6</v>
      </c>
      <c r="C400" s="3">
        <v>2</v>
      </c>
      <c r="D400" s="3">
        <v>2020</v>
      </c>
      <c r="E400" s="3">
        <v>1</v>
      </c>
      <c r="F400" s="3">
        <v>0</v>
      </c>
      <c r="G400" s="3" t="s">
        <v>140</v>
      </c>
      <c r="H400" s="3" t="s">
        <v>1029</v>
      </c>
      <c r="I400" s="3" t="s">
        <v>358</v>
      </c>
      <c r="J400" s="3">
        <v>24992369</v>
      </c>
    </row>
    <row r="401" spans="1:10" hidden="1" x14ac:dyDescent="0.25">
      <c r="A401" s="187">
        <v>43866</v>
      </c>
      <c r="B401" s="3">
        <v>5</v>
      </c>
      <c r="C401" s="3">
        <v>2</v>
      </c>
      <c r="D401" s="3">
        <v>2020</v>
      </c>
      <c r="E401" s="3">
        <v>1</v>
      </c>
      <c r="F401" s="3">
        <v>0</v>
      </c>
      <c r="G401" s="3" t="s">
        <v>140</v>
      </c>
      <c r="H401" s="3" t="s">
        <v>1029</v>
      </c>
      <c r="I401" s="3" t="s">
        <v>358</v>
      </c>
      <c r="J401" s="3">
        <v>24992369</v>
      </c>
    </row>
    <row r="402" spans="1:10" hidden="1" x14ac:dyDescent="0.25">
      <c r="A402" s="187">
        <v>43865</v>
      </c>
      <c r="B402" s="3">
        <v>4</v>
      </c>
      <c r="C402" s="3">
        <v>2</v>
      </c>
      <c r="D402" s="3">
        <v>2020</v>
      </c>
      <c r="E402" s="3">
        <v>0</v>
      </c>
      <c r="F402" s="3">
        <v>0</v>
      </c>
      <c r="G402" s="3" t="s">
        <v>140</v>
      </c>
      <c r="H402" s="3" t="s">
        <v>1029</v>
      </c>
      <c r="I402" s="3" t="s">
        <v>358</v>
      </c>
      <c r="J402" s="3">
        <v>24992369</v>
      </c>
    </row>
    <row r="403" spans="1:10" hidden="1" x14ac:dyDescent="0.25">
      <c r="A403" s="187">
        <v>43864</v>
      </c>
      <c r="B403" s="3">
        <v>3</v>
      </c>
      <c r="C403" s="3">
        <v>2</v>
      </c>
      <c r="D403" s="3">
        <v>2020</v>
      </c>
      <c r="E403" s="3">
        <v>0</v>
      </c>
      <c r="F403" s="3">
        <v>0</v>
      </c>
      <c r="G403" s="3" t="s">
        <v>140</v>
      </c>
      <c r="H403" s="3" t="s">
        <v>1029</v>
      </c>
      <c r="I403" s="3" t="s">
        <v>358</v>
      </c>
      <c r="J403" s="3">
        <v>24992369</v>
      </c>
    </row>
    <row r="404" spans="1:10" hidden="1" x14ac:dyDescent="0.25">
      <c r="A404" s="187">
        <v>43863</v>
      </c>
      <c r="B404" s="3">
        <v>2</v>
      </c>
      <c r="C404" s="3">
        <v>2</v>
      </c>
      <c r="D404" s="3">
        <v>2020</v>
      </c>
      <c r="E404" s="3">
        <v>2</v>
      </c>
      <c r="F404" s="3">
        <v>0</v>
      </c>
      <c r="G404" s="3" t="s">
        <v>140</v>
      </c>
      <c r="H404" s="3" t="s">
        <v>1029</v>
      </c>
      <c r="I404" s="3" t="s">
        <v>358</v>
      </c>
      <c r="J404" s="3">
        <v>24992369</v>
      </c>
    </row>
    <row r="405" spans="1:10" hidden="1" x14ac:dyDescent="0.25">
      <c r="A405" s="187">
        <v>43862</v>
      </c>
      <c r="B405" s="3">
        <v>1</v>
      </c>
      <c r="C405" s="3">
        <v>2</v>
      </c>
      <c r="D405" s="3">
        <v>2020</v>
      </c>
      <c r="E405" s="3">
        <v>2</v>
      </c>
      <c r="F405" s="3">
        <v>0</v>
      </c>
      <c r="G405" s="3" t="s">
        <v>140</v>
      </c>
      <c r="H405" s="3" t="s">
        <v>1029</v>
      </c>
      <c r="I405" s="3" t="s">
        <v>358</v>
      </c>
      <c r="J405" s="3">
        <v>24992369</v>
      </c>
    </row>
    <row r="406" spans="1:10" hidden="1" x14ac:dyDescent="0.25">
      <c r="A406" s="187">
        <v>43861</v>
      </c>
      <c r="B406" s="3">
        <v>31</v>
      </c>
      <c r="C406" s="3">
        <v>1</v>
      </c>
      <c r="D406" s="3">
        <v>2020</v>
      </c>
      <c r="E406" s="3">
        <v>1</v>
      </c>
      <c r="F406" s="3">
        <v>0</v>
      </c>
      <c r="G406" s="3" t="s">
        <v>140</v>
      </c>
      <c r="H406" s="3" t="s">
        <v>1029</v>
      </c>
      <c r="I406" s="3" t="s">
        <v>358</v>
      </c>
      <c r="J406" s="3">
        <v>24992369</v>
      </c>
    </row>
    <row r="407" spans="1:10" hidden="1" x14ac:dyDescent="0.25">
      <c r="A407" s="187">
        <v>43860</v>
      </c>
      <c r="B407" s="3">
        <v>30</v>
      </c>
      <c r="C407" s="3">
        <v>1</v>
      </c>
      <c r="D407" s="3">
        <v>2020</v>
      </c>
      <c r="E407" s="3">
        <v>2</v>
      </c>
      <c r="F407" s="3">
        <v>0</v>
      </c>
      <c r="G407" s="3" t="s">
        <v>140</v>
      </c>
      <c r="H407" s="3" t="s">
        <v>1029</v>
      </c>
      <c r="I407" s="3" t="s">
        <v>358</v>
      </c>
      <c r="J407" s="3">
        <v>24992369</v>
      </c>
    </row>
    <row r="408" spans="1:10" hidden="1" x14ac:dyDescent="0.25">
      <c r="A408" s="187">
        <v>43859</v>
      </c>
      <c r="B408" s="3">
        <v>29</v>
      </c>
      <c r="C408" s="3">
        <v>1</v>
      </c>
      <c r="D408" s="3">
        <v>2020</v>
      </c>
      <c r="E408" s="3">
        <v>0</v>
      </c>
      <c r="F408" s="3">
        <v>0</v>
      </c>
      <c r="G408" s="3" t="s">
        <v>140</v>
      </c>
      <c r="H408" s="3" t="s">
        <v>1029</v>
      </c>
      <c r="I408" s="3" t="s">
        <v>358</v>
      </c>
      <c r="J408" s="3">
        <v>24992369</v>
      </c>
    </row>
    <row r="409" spans="1:10" hidden="1" x14ac:dyDescent="0.25">
      <c r="A409" s="187">
        <v>43858</v>
      </c>
      <c r="B409" s="3">
        <v>28</v>
      </c>
      <c r="C409" s="3">
        <v>1</v>
      </c>
      <c r="D409" s="3">
        <v>2020</v>
      </c>
      <c r="E409" s="3">
        <v>0</v>
      </c>
      <c r="F409" s="3">
        <v>0</v>
      </c>
      <c r="G409" s="3" t="s">
        <v>140</v>
      </c>
      <c r="H409" s="3" t="s">
        <v>1029</v>
      </c>
      <c r="I409" s="3" t="s">
        <v>358</v>
      </c>
      <c r="J409" s="3">
        <v>24992369</v>
      </c>
    </row>
    <row r="410" spans="1:10" hidden="1" x14ac:dyDescent="0.25">
      <c r="A410" s="187">
        <v>43857</v>
      </c>
      <c r="B410" s="3">
        <v>27</v>
      </c>
      <c r="C410" s="3">
        <v>1</v>
      </c>
      <c r="D410" s="3">
        <v>2020</v>
      </c>
      <c r="E410" s="3">
        <v>0</v>
      </c>
      <c r="F410" s="3">
        <v>0</v>
      </c>
      <c r="G410" s="3" t="s">
        <v>140</v>
      </c>
      <c r="H410" s="3" t="s">
        <v>1029</v>
      </c>
      <c r="I410" s="3" t="s">
        <v>358</v>
      </c>
      <c r="J410" s="3">
        <v>24992369</v>
      </c>
    </row>
    <row r="411" spans="1:10" hidden="1" x14ac:dyDescent="0.25">
      <c r="A411" s="187">
        <v>43856</v>
      </c>
      <c r="B411" s="3">
        <v>26</v>
      </c>
      <c r="C411" s="3">
        <v>1</v>
      </c>
      <c r="D411" s="3">
        <v>2020</v>
      </c>
      <c r="E411" s="3">
        <v>3</v>
      </c>
      <c r="F411" s="3">
        <v>0</v>
      </c>
      <c r="G411" s="3" t="s">
        <v>140</v>
      </c>
      <c r="H411" s="3" t="s">
        <v>1029</v>
      </c>
      <c r="I411" s="3" t="s">
        <v>358</v>
      </c>
      <c r="J411" s="3">
        <v>24992369</v>
      </c>
    </row>
    <row r="412" spans="1:10" hidden="1" x14ac:dyDescent="0.25">
      <c r="A412" s="187">
        <v>43855</v>
      </c>
      <c r="B412" s="3">
        <v>25</v>
      </c>
      <c r="C412" s="3">
        <v>1</v>
      </c>
      <c r="D412" s="3">
        <v>2020</v>
      </c>
      <c r="E412" s="3">
        <v>1</v>
      </c>
      <c r="F412" s="3">
        <v>0</v>
      </c>
      <c r="G412" s="3" t="s">
        <v>140</v>
      </c>
      <c r="H412" s="3" t="s">
        <v>1029</v>
      </c>
      <c r="I412" s="3" t="s">
        <v>358</v>
      </c>
      <c r="J412" s="3">
        <v>24992369</v>
      </c>
    </row>
    <row r="413" spans="1:10" hidden="1" x14ac:dyDescent="0.25">
      <c r="A413" s="187">
        <v>43854</v>
      </c>
      <c r="B413" s="3">
        <v>24</v>
      </c>
      <c r="C413" s="3">
        <v>1</v>
      </c>
      <c r="D413" s="3">
        <v>2020</v>
      </c>
      <c r="E413" s="3">
        <v>0</v>
      </c>
      <c r="F413" s="3">
        <v>0</v>
      </c>
      <c r="G413" s="3" t="s">
        <v>140</v>
      </c>
      <c r="H413" s="3" t="s">
        <v>1029</v>
      </c>
      <c r="I413" s="3" t="s">
        <v>358</v>
      </c>
      <c r="J413" s="3">
        <v>24992369</v>
      </c>
    </row>
    <row r="414" spans="1:10" hidden="1" x14ac:dyDescent="0.25">
      <c r="A414" s="187">
        <v>43853</v>
      </c>
      <c r="B414" s="3">
        <v>23</v>
      </c>
      <c r="C414" s="3">
        <v>1</v>
      </c>
      <c r="D414" s="3">
        <v>2020</v>
      </c>
      <c r="E414" s="3">
        <v>0</v>
      </c>
      <c r="F414" s="3">
        <v>0</v>
      </c>
      <c r="G414" s="3" t="s">
        <v>140</v>
      </c>
      <c r="H414" s="3" t="s">
        <v>1029</v>
      </c>
      <c r="I414" s="3" t="s">
        <v>358</v>
      </c>
      <c r="J414" s="3">
        <v>24992369</v>
      </c>
    </row>
    <row r="415" spans="1:10" hidden="1" x14ac:dyDescent="0.25">
      <c r="A415" s="187">
        <v>43852</v>
      </c>
      <c r="B415" s="3">
        <v>22</v>
      </c>
      <c r="C415" s="3">
        <v>1</v>
      </c>
      <c r="D415" s="3">
        <v>2020</v>
      </c>
      <c r="E415" s="3">
        <v>0</v>
      </c>
      <c r="F415" s="3">
        <v>0</v>
      </c>
      <c r="G415" s="3" t="s">
        <v>140</v>
      </c>
      <c r="H415" s="3" t="s">
        <v>1029</v>
      </c>
      <c r="I415" s="3" t="s">
        <v>358</v>
      </c>
      <c r="J415" s="3">
        <v>24992369</v>
      </c>
    </row>
    <row r="416" spans="1:10" hidden="1" x14ac:dyDescent="0.25">
      <c r="A416" s="187">
        <v>43851</v>
      </c>
      <c r="B416" s="3">
        <v>21</v>
      </c>
      <c r="C416" s="3">
        <v>1</v>
      </c>
      <c r="D416" s="3">
        <v>2020</v>
      </c>
      <c r="E416" s="3">
        <v>0</v>
      </c>
      <c r="F416" s="3">
        <v>0</v>
      </c>
      <c r="G416" s="3" t="s">
        <v>140</v>
      </c>
      <c r="H416" s="3" t="s">
        <v>1029</v>
      </c>
      <c r="I416" s="3" t="s">
        <v>358</v>
      </c>
      <c r="J416" s="3">
        <v>24992369</v>
      </c>
    </row>
    <row r="417" spans="1:10" hidden="1" x14ac:dyDescent="0.25">
      <c r="A417" s="187">
        <v>43850</v>
      </c>
      <c r="B417" s="3">
        <v>20</v>
      </c>
      <c r="C417" s="3">
        <v>1</v>
      </c>
      <c r="D417" s="3">
        <v>2020</v>
      </c>
      <c r="E417" s="3">
        <v>0</v>
      </c>
      <c r="F417" s="3">
        <v>0</v>
      </c>
      <c r="G417" s="3" t="s">
        <v>140</v>
      </c>
      <c r="H417" s="3" t="s">
        <v>1029</v>
      </c>
      <c r="I417" s="3" t="s">
        <v>358</v>
      </c>
      <c r="J417" s="3">
        <v>24992369</v>
      </c>
    </row>
    <row r="418" spans="1:10" hidden="1" x14ac:dyDescent="0.25">
      <c r="A418" s="187">
        <v>43849</v>
      </c>
      <c r="B418" s="3">
        <v>19</v>
      </c>
      <c r="C418" s="3">
        <v>1</v>
      </c>
      <c r="D418" s="3">
        <v>2020</v>
      </c>
      <c r="E418" s="3">
        <v>0</v>
      </c>
      <c r="F418" s="3">
        <v>0</v>
      </c>
      <c r="G418" s="3" t="s">
        <v>140</v>
      </c>
      <c r="H418" s="3" t="s">
        <v>1029</v>
      </c>
      <c r="I418" s="3" t="s">
        <v>358</v>
      </c>
      <c r="J418" s="3">
        <v>24992369</v>
      </c>
    </row>
    <row r="419" spans="1:10" hidden="1" x14ac:dyDescent="0.25">
      <c r="A419" s="187">
        <v>43848</v>
      </c>
      <c r="B419" s="3">
        <v>18</v>
      </c>
      <c r="C419" s="3">
        <v>1</v>
      </c>
      <c r="D419" s="3">
        <v>2020</v>
      </c>
      <c r="E419" s="3">
        <v>0</v>
      </c>
      <c r="F419" s="3">
        <v>0</v>
      </c>
      <c r="G419" s="3" t="s">
        <v>140</v>
      </c>
      <c r="H419" s="3" t="s">
        <v>1029</v>
      </c>
      <c r="I419" s="3" t="s">
        <v>358</v>
      </c>
      <c r="J419" s="3">
        <v>24992369</v>
      </c>
    </row>
    <row r="420" spans="1:10" hidden="1" x14ac:dyDescent="0.25">
      <c r="A420" s="187">
        <v>43847</v>
      </c>
      <c r="B420" s="3">
        <v>17</v>
      </c>
      <c r="C420" s="3">
        <v>1</v>
      </c>
      <c r="D420" s="3">
        <v>2020</v>
      </c>
      <c r="E420" s="3">
        <v>0</v>
      </c>
      <c r="F420" s="3">
        <v>0</v>
      </c>
      <c r="G420" s="3" t="s">
        <v>140</v>
      </c>
      <c r="H420" s="3" t="s">
        <v>1029</v>
      </c>
      <c r="I420" s="3" t="s">
        <v>358</v>
      </c>
      <c r="J420" s="3">
        <v>24992369</v>
      </c>
    </row>
    <row r="421" spans="1:10" hidden="1" x14ac:dyDescent="0.25">
      <c r="A421" s="187">
        <v>43846</v>
      </c>
      <c r="B421" s="3">
        <v>16</v>
      </c>
      <c r="C421" s="3">
        <v>1</v>
      </c>
      <c r="D421" s="3">
        <v>2020</v>
      </c>
      <c r="E421" s="3">
        <v>0</v>
      </c>
      <c r="F421" s="3">
        <v>0</v>
      </c>
      <c r="G421" s="3" t="s">
        <v>140</v>
      </c>
      <c r="H421" s="3" t="s">
        <v>1029</v>
      </c>
      <c r="I421" s="3" t="s">
        <v>358</v>
      </c>
      <c r="J421" s="3">
        <v>24992369</v>
      </c>
    </row>
    <row r="422" spans="1:10" hidden="1" x14ac:dyDescent="0.25">
      <c r="A422" s="187">
        <v>43845</v>
      </c>
      <c r="B422" s="3">
        <v>15</v>
      </c>
      <c r="C422" s="3">
        <v>1</v>
      </c>
      <c r="D422" s="3">
        <v>2020</v>
      </c>
      <c r="E422" s="3">
        <v>0</v>
      </c>
      <c r="F422" s="3">
        <v>0</v>
      </c>
      <c r="G422" s="3" t="s">
        <v>140</v>
      </c>
      <c r="H422" s="3" t="s">
        <v>1029</v>
      </c>
      <c r="I422" s="3" t="s">
        <v>358</v>
      </c>
      <c r="J422" s="3">
        <v>24992369</v>
      </c>
    </row>
    <row r="423" spans="1:10" hidden="1" x14ac:dyDescent="0.25">
      <c r="A423" s="187">
        <v>43844</v>
      </c>
      <c r="B423" s="3">
        <v>14</v>
      </c>
      <c r="C423" s="3">
        <v>1</v>
      </c>
      <c r="D423" s="3">
        <v>2020</v>
      </c>
      <c r="E423" s="3">
        <v>0</v>
      </c>
      <c r="F423" s="3">
        <v>0</v>
      </c>
      <c r="G423" s="3" t="s">
        <v>140</v>
      </c>
      <c r="H423" s="3" t="s">
        <v>1029</v>
      </c>
      <c r="I423" s="3" t="s">
        <v>358</v>
      </c>
      <c r="J423" s="3">
        <v>24992369</v>
      </c>
    </row>
    <row r="424" spans="1:10" hidden="1" x14ac:dyDescent="0.25">
      <c r="A424" s="187">
        <v>43843</v>
      </c>
      <c r="B424" s="3">
        <v>13</v>
      </c>
      <c r="C424" s="3">
        <v>1</v>
      </c>
      <c r="D424" s="3">
        <v>2020</v>
      </c>
      <c r="E424" s="3">
        <v>0</v>
      </c>
      <c r="F424" s="3">
        <v>0</v>
      </c>
      <c r="G424" s="3" t="s">
        <v>140</v>
      </c>
      <c r="H424" s="3" t="s">
        <v>1029</v>
      </c>
      <c r="I424" s="3" t="s">
        <v>358</v>
      </c>
      <c r="J424" s="3">
        <v>24992369</v>
      </c>
    </row>
    <row r="425" spans="1:10" hidden="1" x14ac:dyDescent="0.25">
      <c r="A425" s="187">
        <v>43842</v>
      </c>
      <c r="B425" s="3">
        <v>12</v>
      </c>
      <c r="C425" s="3">
        <v>1</v>
      </c>
      <c r="D425" s="3">
        <v>2020</v>
      </c>
      <c r="E425" s="3">
        <v>0</v>
      </c>
      <c r="F425" s="3">
        <v>0</v>
      </c>
      <c r="G425" s="3" t="s">
        <v>140</v>
      </c>
      <c r="H425" s="3" t="s">
        <v>1029</v>
      </c>
      <c r="I425" s="3" t="s">
        <v>358</v>
      </c>
      <c r="J425" s="3">
        <v>24992369</v>
      </c>
    </row>
    <row r="426" spans="1:10" hidden="1" x14ac:dyDescent="0.25">
      <c r="A426" s="187">
        <v>43841</v>
      </c>
      <c r="B426" s="3">
        <v>11</v>
      </c>
      <c r="C426" s="3">
        <v>1</v>
      </c>
      <c r="D426" s="3">
        <v>2020</v>
      </c>
      <c r="E426" s="3">
        <v>0</v>
      </c>
      <c r="F426" s="3">
        <v>0</v>
      </c>
      <c r="G426" s="3" t="s">
        <v>140</v>
      </c>
      <c r="H426" s="3" t="s">
        <v>1029</v>
      </c>
      <c r="I426" s="3" t="s">
        <v>358</v>
      </c>
      <c r="J426" s="3">
        <v>24992369</v>
      </c>
    </row>
    <row r="427" spans="1:10" hidden="1" x14ac:dyDescent="0.25">
      <c r="A427" s="187">
        <v>43840</v>
      </c>
      <c r="B427" s="3">
        <v>10</v>
      </c>
      <c r="C427" s="3">
        <v>1</v>
      </c>
      <c r="D427" s="3">
        <v>2020</v>
      </c>
      <c r="E427" s="3">
        <v>0</v>
      </c>
      <c r="F427" s="3">
        <v>0</v>
      </c>
      <c r="G427" s="3" t="s">
        <v>140</v>
      </c>
      <c r="H427" s="3" t="s">
        <v>1029</v>
      </c>
      <c r="I427" s="3" t="s">
        <v>358</v>
      </c>
      <c r="J427" s="3">
        <v>24992369</v>
      </c>
    </row>
    <row r="428" spans="1:10" hidden="1" x14ac:dyDescent="0.25">
      <c r="A428" s="187">
        <v>43839</v>
      </c>
      <c r="B428" s="3">
        <v>9</v>
      </c>
      <c r="C428" s="3">
        <v>1</v>
      </c>
      <c r="D428" s="3">
        <v>2020</v>
      </c>
      <c r="E428" s="3">
        <v>0</v>
      </c>
      <c r="F428" s="3">
        <v>0</v>
      </c>
      <c r="G428" s="3" t="s">
        <v>140</v>
      </c>
      <c r="H428" s="3" t="s">
        <v>1029</v>
      </c>
      <c r="I428" s="3" t="s">
        <v>358</v>
      </c>
      <c r="J428" s="3">
        <v>24992369</v>
      </c>
    </row>
    <row r="429" spans="1:10" hidden="1" x14ac:dyDescent="0.25">
      <c r="A429" s="187">
        <v>43838</v>
      </c>
      <c r="B429" s="3">
        <v>8</v>
      </c>
      <c r="C429" s="3">
        <v>1</v>
      </c>
      <c r="D429" s="3">
        <v>2020</v>
      </c>
      <c r="E429" s="3">
        <v>0</v>
      </c>
      <c r="F429" s="3">
        <v>0</v>
      </c>
      <c r="G429" s="3" t="s">
        <v>140</v>
      </c>
      <c r="H429" s="3" t="s">
        <v>1029</v>
      </c>
      <c r="I429" s="3" t="s">
        <v>358</v>
      </c>
      <c r="J429" s="3">
        <v>24992369</v>
      </c>
    </row>
    <row r="430" spans="1:10" hidden="1" x14ac:dyDescent="0.25">
      <c r="A430" s="187">
        <v>43837</v>
      </c>
      <c r="B430" s="3">
        <v>7</v>
      </c>
      <c r="C430" s="3">
        <v>1</v>
      </c>
      <c r="D430" s="3">
        <v>2020</v>
      </c>
      <c r="E430" s="3">
        <v>0</v>
      </c>
      <c r="F430" s="3">
        <v>0</v>
      </c>
      <c r="G430" s="3" t="s">
        <v>140</v>
      </c>
      <c r="H430" s="3" t="s">
        <v>1029</v>
      </c>
      <c r="I430" s="3" t="s">
        <v>358</v>
      </c>
      <c r="J430" s="3">
        <v>24992369</v>
      </c>
    </row>
    <row r="431" spans="1:10" hidden="1" x14ac:dyDescent="0.25">
      <c r="A431" s="187">
        <v>43836</v>
      </c>
      <c r="B431" s="3">
        <v>6</v>
      </c>
      <c r="C431" s="3">
        <v>1</v>
      </c>
      <c r="D431" s="3">
        <v>2020</v>
      </c>
      <c r="E431" s="3">
        <v>0</v>
      </c>
      <c r="F431" s="3">
        <v>0</v>
      </c>
      <c r="G431" s="3" t="s">
        <v>140</v>
      </c>
      <c r="H431" s="3" t="s">
        <v>1029</v>
      </c>
      <c r="I431" s="3" t="s">
        <v>358</v>
      </c>
      <c r="J431" s="3">
        <v>24992369</v>
      </c>
    </row>
    <row r="432" spans="1:10" hidden="1" x14ac:dyDescent="0.25">
      <c r="A432" s="187">
        <v>43835</v>
      </c>
      <c r="B432" s="3">
        <v>5</v>
      </c>
      <c r="C432" s="3">
        <v>1</v>
      </c>
      <c r="D432" s="3">
        <v>2020</v>
      </c>
      <c r="E432" s="3">
        <v>0</v>
      </c>
      <c r="F432" s="3">
        <v>0</v>
      </c>
      <c r="G432" s="3" t="s">
        <v>140</v>
      </c>
      <c r="H432" s="3" t="s">
        <v>1029</v>
      </c>
      <c r="I432" s="3" t="s">
        <v>358</v>
      </c>
      <c r="J432" s="3">
        <v>24992369</v>
      </c>
    </row>
    <row r="433" spans="1:10" hidden="1" x14ac:dyDescent="0.25">
      <c r="A433" s="187">
        <v>43834</v>
      </c>
      <c r="B433" s="3">
        <v>4</v>
      </c>
      <c r="C433" s="3">
        <v>1</v>
      </c>
      <c r="D433" s="3">
        <v>2020</v>
      </c>
      <c r="E433" s="3">
        <v>0</v>
      </c>
      <c r="F433" s="3">
        <v>0</v>
      </c>
      <c r="G433" s="3" t="s">
        <v>140</v>
      </c>
      <c r="H433" s="3" t="s">
        <v>1029</v>
      </c>
      <c r="I433" s="3" t="s">
        <v>358</v>
      </c>
      <c r="J433" s="3">
        <v>24992369</v>
      </c>
    </row>
    <row r="434" spans="1:10" hidden="1" x14ac:dyDescent="0.25">
      <c r="A434" s="187">
        <v>43833</v>
      </c>
      <c r="B434" s="3">
        <v>3</v>
      </c>
      <c r="C434" s="3">
        <v>1</v>
      </c>
      <c r="D434" s="3">
        <v>2020</v>
      </c>
      <c r="E434" s="3">
        <v>0</v>
      </c>
      <c r="F434" s="3">
        <v>0</v>
      </c>
      <c r="G434" s="3" t="s">
        <v>140</v>
      </c>
      <c r="H434" s="3" t="s">
        <v>1029</v>
      </c>
      <c r="I434" s="3" t="s">
        <v>358</v>
      </c>
      <c r="J434" s="3">
        <v>24992369</v>
      </c>
    </row>
    <row r="435" spans="1:10" hidden="1" x14ac:dyDescent="0.25">
      <c r="A435" s="187">
        <v>43832</v>
      </c>
      <c r="B435" s="3">
        <v>2</v>
      </c>
      <c r="C435" s="3">
        <v>1</v>
      </c>
      <c r="D435" s="3">
        <v>2020</v>
      </c>
      <c r="E435" s="3">
        <v>0</v>
      </c>
      <c r="F435" s="3">
        <v>0</v>
      </c>
      <c r="G435" s="3" t="s">
        <v>140</v>
      </c>
      <c r="H435" s="3" t="s">
        <v>1029</v>
      </c>
      <c r="I435" s="3" t="s">
        <v>358</v>
      </c>
      <c r="J435" s="3">
        <v>24992369</v>
      </c>
    </row>
    <row r="436" spans="1:10" hidden="1" x14ac:dyDescent="0.25">
      <c r="A436" s="187">
        <v>43831</v>
      </c>
      <c r="B436" s="3">
        <v>1</v>
      </c>
      <c r="C436" s="3">
        <v>1</v>
      </c>
      <c r="D436" s="3">
        <v>2020</v>
      </c>
      <c r="E436" s="3">
        <v>0</v>
      </c>
      <c r="F436" s="3">
        <v>0</v>
      </c>
      <c r="G436" s="3" t="s">
        <v>140</v>
      </c>
      <c r="H436" s="3" t="s">
        <v>1029</v>
      </c>
      <c r="I436" s="3" t="s">
        <v>358</v>
      </c>
      <c r="J436" s="3">
        <v>24992369</v>
      </c>
    </row>
    <row r="437" spans="1:10" hidden="1" x14ac:dyDescent="0.25">
      <c r="A437" s="187">
        <v>43830</v>
      </c>
      <c r="B437" s="3">
        <v>31</v>
      </c>
      <c r="C437" s="3">
        <v>12</v>
      </c>
      <c r="D437" s="3">
        <v>2019</v>
      </c>
      <c r="E437" s="3">
        <v>0</v>
      </c>
      <c r="F437" s="3">
        <v>0</v>
      </c>
      <c r="G437" s="3" t="s">
        <v>140</v>
      </c>
      <c r="H437" s="3" t="s">
        <v>1029</v>
      </c>
      <c r="I437" s="3" t="s">
        <v>358</v>
      </c>
      <c r="J437" s="3">
        <v>24992369</v>
      </c>
    </row>
    <row r="438" spans="1:10" hidden="1" x14ac:dyDescent="0.25">
      <c r="A438" s="187">
        <v>43920</v>
      </c>
      <c r="B438" s="3">
        <v>30</v>
      </c>
      <c r="C438" s="3">
        <v>3</v>
      </c>
      <c r="D438" s="3">
        <v>2020</v>
      </c>
      <c r="E438" s="3">
        <v>522</v>
      </c>
      <c r="F438" s="3">
        <v>18</v>
      </c>
      <c r="G438" s="3" t="s">
        <v>89</v>
      </c>
      <c r="H438" s="3" t="s">
        <v>1030</v>
      </c>
      <c r="I438" s="3" t="s">
        <v>359</v>
      </c>
      <c r="J438" s="3">
        <v>8847037</v>
      </c>
    </row>
    <row r="439" spans="1:10" hidden="1" x14ac:dyDescent="0.25">
      <c r="A439" s="187">
        <v>43919</v>
      </c>
      <c r="B439" s="3">
        <v>29</v>
      </c>
      <c r="C439" s="3">
        <v>3</v>
      </c>
      <c r="D439" s="3">
        <v>2020</v>
      </c>
      <c r="E439" s="3">
        <v>594</v>
      </c>
      <c r="F439" s="3">
        <v>0</v>
      </c>
      <c r="G439" s="3" t="s">
        <v>89</v>
      </c>
      <c r="H439" s="3" t="s">
        <v>1030</v>
      </c>
      <c r="I439" s="3" t="s">
        <v>359</v>
      </c>
      <c r="J439" s="3">
        <v>8847037</v>
      </c>
    </row>
    <row r="440" spans="1:10" hidden="1" x14ac:dyDescent="0.25">
      <c r="A440" s="187">
        <v>43918</v>
      </c>
      <c r="B440" s="3">
        <v>28</v>
      </c>
      <c r="C440" s="3">
        <v>3</v>
      </c>
      <c r="D440" s="3">
        <v>2020</v>
      </c>
      <c r="E440" s="3">
        <v>668</v>
      </c>
      <c r="F440" s="3">
        <v>16</v>
      </c>
      <c r="G440" s="3" t="s">
        <v>89</v>
      </c>
      <c r="H440" s="3" t="s">
        <v>1030</v>
      </c>
      <c r="I440" s="3" t="s">
        <v>359</v>
      </c>
      <c r="J440" s="3">
        <v>8847037</v>
      </c>
    </row>
    <row r="441" spans="1:10" hidden="1" x14ac:dyDescent="0.25">
      <c r="A441" s="187">
        <v>43917</v>
      </c>
      <c r="B441" s="3">
        <v>27</v>
      </c>
      <c r="C441" s="3">
        <v>3</v>
      </c>
      <c r="D441" s="3">
        <v>2020</v>
      </c>
      <c r="E441" s="3">
        <v>1141</v>
      </c>
      <c r="F441" s="3">
        <v>18</v>
      </c>
      <c r="G441" s="3" t="s">
        <v>89</v>
      </c>
      <c r="H441" s="3" t="s">
        <v>1030</v>
      </c>
      <c r="I441" s="3" t="s">
        <v>359</v>
      </c>
      <c r="J441" s="3">
        <v>8847037</v>
      </c>
    </row>
    <row r="442" spans="1:10" hidden="1" x14ac:dyDescent="0.25">
      <c r="A442" s="187">
        <v>43916</v>
      </c>
      <c r="B442" s="3">
        <v>26</v>
      </c>
      <c r="C442" s="3">
        <v>3</v>
      </c>
      <c r="D442" s="3">
        <v>2020</v>
      </c>
      <c r="E442" s="3">
        <v>606</v>
      </c>
      <c r="F442" s="3">
        <v>4</v>
      </c>
      <c r="G442" s="3" t="s">
        <v>89</v>
      </c>
      <c r="H442" s="3" t="s">
        <v>1030</v>
      </c>
      <c r="I442" s="3" t="s">
        <v>359</v>
      </c>
      <c r="J442" s="3">
        <v>8847037</v>
      </c>
    </row>
    <row r="443" spans="1:10" hidden="1" x14ac:dyDescent="0.25">
      <c r="A443" s="187">
        <v>43915</v>
      </c>
      <c r="B443" s="3">
        <v>25</v>
      </c>
      <c r="C443" s="3">
        <v>3</v>
      </c>
      <c r="D443" s="3">
        <v>2020</v>
      </c>
      <c r="E443" s="3">
        <v>796</v>
      </c>
      <c r="F443" s="3">
        <v>5</v>
      </c>
      <c r="G443" s="3" t="s">
        <v>89</v>
      </c>
      <c r="H443" s="3" t="s">
        <v>1030</v>
      </c>
      <c r="I443" s="3" t="s">
        <v>359</v>
      </c>
      <c r="J443" s="3">
        <v>8847037</v>
      </c>
    </row>
    <row r="444" spans="1:10" hidden="1" x14ac:dyDescent="0.25">
      <c r="A444" s="187">
        <v>43914</v>
      </c>
      <c r="B444" s="3">
        <v>24</v>
      </c>
      <c r="C444" s="3">
        <v>3</v>
      </c>
      <c r="D444" s="3">
        <v>2020</v>
      </c>
      <c r="E444" s="3">
        <v>855</v>
      </c>
      <c r="F444" s="3">
        <v>9</v>
      </c>
      <c r="G444" s="3" t="s">
        <v>89</v>
      </c>
      <c r="H444" s="3" t="s">
        <v>1030</v>
      </c>
      <c r="I444" s="3" t="s">
        <v>359</v>
      </c>
      <c r="J444" s="3">
        <v>8847037</v>
      </c>
    </row>
    <row r="445" spans="1:10" hidden="1" x14ac:dyDescent="0.25">
      <c r="A445" s="187">
        <v>43913</v>
      </c>
      <c r="B445" s="3">
        <v>23</v>
      </c>
      <c r="C445" s="3">
        <v>3</v>
      </c>
      <c r="D445" s="3">
        <v>2020</v>
      </c>
      <c r="E445" s="3">
        <v>607</v>
      </c>
      <c r="F445" s="3">
        <v>8</v>
      </c>
      <c r="G445" s="3" t="s">
        <v>89</v>
      </c>
      <c r="H445" s="3" t="s">
        <v>1030</v>
      </c>
      <c r="I445" s="3" t="s">
        <v>359</v>
      </c>
      <c r="J445" s="3">
        <v>8847037</v>
      </c>
    </row>
    <row r="446" spans="1:10" hidden="1" x14ac:dyDescent="0.25">
      <c r="A446" s="187">
        <v>43912</v>
      </c>
      <c r="B446" s="3">
        <v>22</v>
      </c>
      <c r="C446" s="3">
        <v>3</v>
      </c>
      <c r="D446" s="3">
        <v>2020</v>
      </c>
      <c r="E446" s="3">
        <v>375</v>
      </c>
      <c r="F446" s="3">
        <v>2</v>
      </c>
      <c r="G446" s="3" t="s">
        <v>89</v>
      </c>
      <c r="H446" s="3" t="s">
        <v>1030</v>
      </c>
      <c r="I446" s="3" t="s">
        <v>359</v>
      </c>
      <c r="J446" s="3">
        <v>8847037</v>
      </c>
    </row>
    <row r="447" spans="1:10" hidden="1" x14ac:dyDescent="0.25">
      <c r="A447" s="187">
        <v>43911</v>
      </c>
      <c r="B447" s="3">
        <v>21</v>
      </c>
      <c r="C447" s="3">
        <v>3</v>
      </c>
      <c r="D447" s="3">
        <v>2020</v>
      </c>
      <c r="E447" s="3">
        <v>453</v>
      </c>
      <c r="F447" s="3">
        <v>0</v>
      </c>
      <c r="G447" s="3" t="s">
        <v>89</v>
      </c>
      <c r="H447" s="3" t="s">
        <v>1030</v>
      </c>
      <c r="I447" s="3" t="s">
        <v>359</v>
      </c>
      <c r="J447" s="3">
        <v>8847037</v>
      </c>
    </row>
    <row r="448" spans="1:10" hidden="1" x14ac:dyDescent="0.25">
      <c r="A448" s="187">
        <v>43910</v>
      </c>
      <c r="B448" s="3">
        <v>20</v>
      </c>
      <c r="C448" s="3">
        <v>3</v>
      </c>
      <c r="D448" s="3">
        <v>2020</v>
      </c>
      <c r="E448" s="3">
        <v>550</v>
      </c>
      <c r="F448" s="3">
        <v>2</v>
      </c>
      <c r="G448" s="3" t="s">
        <v>89</v>
      </c>
      <c r="H448" s="3" t="s">
        <v>1030</v>
      </c>
      <c r="I448" s="3" t="s">
        <v>359</v>
      </c>
      <c r="J448" s="3">
        <v>8847037</v>
      </c>
    </row>
    <row r="449" spans="1:10" hidden="1" x14ac:dyDescent="0.25">
      <c r="A449" s="187">
        <v>43909</v>
      </c>
      <c r="B449" s="3">
        <v>19</v>
      </c>
      <c r="C449" s="3">
        <v>3</v>
      </c>
      <c r="D449" s="3">
        <v>2020</v>
      </c>
      <c r="E449" s="3">
        <v>314</v>
      </c>
      <c r="F449" s="3">
        <v>1</v>
      </c>
      <c r="G449" s="3" t="s">
        <v>89</v>
      </c>
      <c r="H449" s="3" t="s">
        <v>1030</v>
      </c>
      <c r="I449" s="3" t="s">
        <v>359</v>
      </c>
      <c r="J449" s="3">
        <v>8847037</v>
      </c>
    </row>
    <row r="450" spans="1:10" hidden="1" x14ac:dyDescent="0.25">
      <c r="A450" s="187">
        <v>43908</v>
      </c>
      <c r="B450" s="3">
        <v>18</v>
      </c>
      <c r="C450" s="3">
        <v>3</v>
      </c>
      <c r="D450" s="3">
        <v>2020</v>
      </c>
      <c r="E450" s="3">
        <v>316</v>
      </c>
      <c r="F450" s="3">
        <v>0</v>
      </c>
      <c r="G450" s="3" t="s">
        <v>89</v>
      </c>
      <c r="H450" s="3" t="s">
        <v>1030</v>
      </c>
      <c r="I450" s="3" t="s">
        <v>359</v>
      </c>
      <c r="J450" s="3">
        <v>8847037</v>
      </c>
    </row>
    <row r="451" spans="1:10" hidden="1" x14ac:dyDescent="0.25">
      <c r="A451" s="187">
        <v>43907</v>
      </c>
      <c r="B451" s="3">
        <v>17</v>
      </c>
      <c r="C451" s="3">
        <v>3</v>
      </c>
      <c r="D451" s="3">
        <v>2020</v>
      </c>
      <c r="E451" s="3">
        <v>156</v>
      </c>
      <c r="F451" s="3">
        <v>2</v>
      </c>
      <c r="G451" s="3" t="s">
        <v>89</v>
      </c>
      <c r="H451" s="3" t="s">
        <v>1030</v>
      </c>
      <c r="I451" s="3" t="s">
        <v>359</v>
      </c>
      <c r="J451" s="3">
        <v>8847037</v>
      </c>
    </row>
    <row r="452" spans="1:10" hidden="1" x14ac:dyDescent="0.25">
      <c r="A452" s="187">
        <v>43906</v>
      </c>
      <c r="B452" s="3">
        <v>16</v>
      </c>
      <c r="C452" s="3">
        <v>3</v>
      </c>
      <c r="D452" s="3">
        <v>2020</v>
      </c>
      <c r="E452" s="3">
        <v>205</v>
      </c>
      <c r="F452" s="3">
        <v>0</v>
      </c>
      <c r="G452" s="3" t="s">
        <v>89</v>
      </c>
      <c r="H452" s="3" t="s">
        <v>1030</v>
      </c>
      <c r="I452" s="3" t="s">
        <v>359</v>
      </c>
      <c r="J452" s="3">
        <v>8847037</v>
      </c>
    </row>
    <row r="453" spans="1:10" hidden="1" x14ac:dyDescent="0.25">
      <c r="A453" s="187">
        <v>43905</v>
      </c>
      <c r="B453" s="3">
        <v>15</v>
      </c>
      <c r="C453" s="3">
        <v>3</v>
      </c>
      <c r="D453" s="3">
        <v>2020</v>
      </c>
      <c r="E453" s="3">
        <v>151</v>
      </c>
      <c r="F453" s="3">
        <v>0</v>
      </c>
      <c r="G453" s="3" t="s">
        <v>89</v>
      </c>
      <c r="H453" s="3" t="s">
        <v>1030</v>
      </c>
      <c r="I453" s="3" t="s">
        <v>359</v>
      </c>
      <c r="J453" s="3">
        <v>8847037</v>
      </c>
    </row>
    <row r="454" spans="1:10" hidden="1" x14ac:dyDescent="0.25">
      <c r="A454" s="187">
        <v>43904</v>
      </c>
      <c r="B454" s="3">
        <v>14</v>
      </c>
      <c r="C454" s="3">
        <v>3</v>
      </c>
      <c r="D454" s="3">
        <v>2020</v>
      </c>
      <c r="E454" s="3">
        <v>143</v>
      </c>
      <c r="F454" s="3">
        <v>0</v>
      </c>
      <c r="G454" s="3" t="s">
        <v>89</v>
      </c>
      <c r="H454" s="3" t="s">
        <v>1030</v>
      </c>
      <c r="I454" s="3" t="s">
        <v>359</v>
      </c>
      <c r="J454" s="3">
        <v>8847037</v>
      </c>
    </row>
    <row r="455" spans="1:10" hidden="1" x14ac:dyDescent="0.25">
      <c r="A455" s="187">
        <v>43903</v>
      </c>
      <c r="B455" s="3">
        <v>13</v>
      </c>
      <c r="C455" s="3">
        <v>3</v>
      </c>
      <c r="D455" s="3">
        <v>2020</v>
      </c>
      <c r="E455" s="3">
        <v>115</v>
      </c>
      <c r="F455" s="3">
        <v>1</v>
      </c>
      <c r="G455" s="3" t="s">
        <v>89</v>
      </c>
      <c r="H455" s="3" t="s">
        <v>1030</v>
      </c>
      <c r="I455" s="3" t="s">
        <v>359</v>
      </c>
      <c r="J455" s="3">
        <v>8847037</v>
      </c>
    </row>
    <row r="456" spans="1:10" hidden="1" x14ac:dyDescent="0.25">
      <c r="A456" s="187">
        <v>43902</v>
      </c>
      <c r="B456" s="3">
        <v>12</v>
      </c>
      <c r="C456" s="3">
        <v>3</v>
      </c>
      <c r="D456" s="3">
        <v>2020</v>
      </c>
      <c r="E456" s="3">
        <v>64</v>
      </c>
      <c r="F456" s="3">
        <v>0</v>
      </c>
      <c r="G456" s="3" t="s">
        <v>89</v>
      </c>
      <c r="H456" s="3" t="s">
        <v>1030</v>
      </c>
      <c r="I456" s="3" t="s">
        <v>359</v>
      </c>
      <c r="J456" s="3">
        <v>8847037</v>
      </c>
    </row>
    <row r="457" spans="1:10" hidden="1" x14ac:dyDescent="0.25">
      <c r="A457" s="187">
        <v>43901</v>
      </c>
      <c r="B457" s="3">
        <v>11</v>
      </c>
      <c r="C457" s="3">
        <v>3</v>
      </c>
      <c r="D457" s="3">
        <v>2020</v>
      </c>
      <c r="E457" s="3">
        <v>51</v>
      </c>
      <c r="F457" s="3">
        <v>0</v>
      </c>
      <c r="G457" s="3" t="s">
        <v>89</v>
      </c>
      <c r="H457" s="3" t="s">
        <v>1030</v>
      </c>
      <c r="I457" s="3" t="s">
        <v>359</v>
      </c>
      <c r="J457" s="3">
        <v>8847037</v>
      </c>
    </row>
    <row r="458" spans="1:10" hidden="1" x14ac:dyDescent="0.25">
      <c r="A458" s="187">
        <v>43900</v>
      </c>
      <c r="B458" s="3">
        <v>10</v>
      </c>
      <c r="C458" s="3">
        <v>3</v>
      </c>
      <c r="D458" s="3">
        <v>2020</v>
      </c>
      <c r="E458" s="3">
        <v>29</v>
      </c>
      <c r="F458" s="3">
        <v>0</v>
      </c>
      <c r="G458" s="3" t="s">
        <v>89</v>
      </c>
      <c r="H458" s="3" t="s">
        <v>1030</v>
      </c>
      <c r="I458" s="3" t="s">
        <v>359</v>
      </c>
      <c r="J458" s="3">
        <v>8847037</v>
      </c>
    </row>
    <row r="459" spans="1:10" hidden="1" x14ac:dyDescent="0.25">
      <c r="A459" s="187">
        <v>43899</v>
      </c>
      <c r="B459" s="3">
        <v>9</v>
      </c>
      <c r="C459" s="3">
        <v>3</v>
      </c>
      <c r="D459" s="3">
        <v>2020</v>
      </c>
      <c r="E459" s="3">
        <v>3</v>
      </c>
      <c r="F459" s="3">
        <v>0</v>
      </c>
      <c r="G459" s="3" t="s">
        <v>89</v>
      </c>
      <c r="H459" s="3" t="s">
        <v>1030</v>
      </c>
      <c r="I459" s="3" t="s">
        <v>359</v>
      </c>
      <c r="J459" s="3">
        <v>8847037</v>
      </c>
    </row>
    <row r="460" spans="1:10" hidden="1" x14ac:dyDescent="0.25">
      <c r="A460" s="187">
        <v>43898</v>
      </c>
      <c r="B460" s="3">
        <v>8</v>
      </c>
      <c r="C460" s="3">
        <v>3</v>
      </c>
      <c r="D460" s="3">
        <v>2020</v>
      </c>
      <c r="E460" s="3">
        <v>25</v>
      </c>
      <c r="F460" s="3">
        <v>0</v>
      </c>
      <c r="G460" s="3" t="s">
        <v>89</v>
      </c>
      <c r="H460" s="3" t="s">
        <v>1030</v>
      </c>
      <c r="I460" s="3" t="s">
        <v>359</v>
      </c>
      <c r="J460" s="3">
        <v>8847037</v>
      </c>
    </row>
    <row r="461" spans="1:10" hidden="1" x14ac:dyDescent="0.25">
      <c r="A461" s="187">
        <v>43897</v>
      </c>
      <c r="B461" s="3">
        <v>7</v>
      </c>
      <c r="C461" s="3">
        <v>3</v>
      </c>
      <c r="D461" s="3">
        <v>2020</v>
      </c>
      <c r="E461" s="3">
        <v>33</v>
      </c>
      <c r="F461" s="3">
        <v>0</v>
      </c>
      <c r="G461" s="3" t="s">
        <v>89</v>
      </c>
      <c r="H461" s="3" t="s">
        <v>1030</v>
      </c>
      <c r="I461" s="3" t="s">
        <v>359</v>
      </c>
      <c r="J461" s="3">
        <v>8847037</v>
      </c>
    </row>
    <row r="462" spans="1:10" hidden="1" x14ac:dyDescent="0.25">
      <c r="A462" s="187">
        <v>43896</v>
      </c>
      <c r="B462" s="3">
        <v>6</v>
      </c>
      <c r="C462" s="3">
        <v>3</v>
      </c>
      <c r="D462" s="3">
        <v>2020</v>
      </c>
      <c r="E462" s="3">
        <v>12</v>
      </c>
      <c r="F462" s="3">
        <v>0</v>
      </c>
      <c r="G462" s="3" t="s">
        <v>89</v>
      </c>
      <c r="H462" s="3" t="s">
        <v>1030</v>
      </c>
      <c r="I462" s="3" t="s">
        <v>359</v>
      </c>
      <c r="J462" s="3">
        <v>8847037</v>
      </c>
    </row>
    <row r="463" spans="1:10" hidden="1" x14ac:dyDescent="0.25">
      <c r="A463" s="187">
        <v>43895</v>
      </c>
      <c r="B463" s="3">
        <v>5</v>
      </c>
      <c r="C463" s="3">
        <v>3</v>
      </c>
      <c r="D463" s="3">
        <v>2020</v>
      </c>
      <c r="E463" s="3">
        <v>5</v>
      </c>
      <c r="F463" s="3">
        <v>0</v>
      </c>
      <c r="G463" s="3" t="s">
        <v>89</v>
      </c>
      <c r="H463" s="3" t="s">
        <v>1030</v>
      </c>
      <c r="I463" s="3" t="s">
        <v>359</v>
      </c>
      <c r="J463" s="3">
        <v>8847037</v>
      </c>
    </row>
    <row r="464" spans="1:10" hidden="1" x14ac:dyDescent="0.25">
      <c r="A464" s="187">
        <v>43894</v>
      </c>
      <c r="B464" s="3">
        <v>4</v>
      </c>
      <c r="C464" s="3">
        <v>3</v>
      </c>
      <c r="D464" s="3">
        <v>2020</v>
      </c>
      <c r="E464" s="3">
        <v>6</v>
      </c>
      <c r="F464" s="3">
        <v>0</v>
      </c>
      <c r="G464" s="3" t="s">
        <v>89</v>
      </c>
      <c r="H464" s="3" t="s">
        <v>1030</v>
      </c>
      <c r="I464" s="3" t="s">
        <v>359</v>
      </c>
      <c r="J464" s="3">
        <v>8847037</v>
      </c>
    </row>
    <row r="465" spans="1:10" hidden="1" x14ac:dyDescent="0.25">
      <c r="A465" s="187">
        <v>43893</v>
      </c>
      <c r="B465" s="3">
        <v>3</v>
      </c>
      <c r="C465" s="3">
        <v>3</v>
      </c>
      <c r="D465" s="3">
        <v>2020</v>
      </c>
      <c r="E465" s="3">
        <v>4</v>
      </c>
      <c r="F465" s="3">
        <v>0</v>
      </c>
      <c r="G465" s="3" t="s">
        <v>89</v>
      </c>
      <c r="H465" s="3" t="s">
        <v>1030</v>
      </c>
      <c r="I465" s="3" t="s">
        <v>359</v>
      </c>
      <c r="J465" s="3">
        <v>8847037</v>
      </c>
    </row>
    <row r="466" spans="1:10" hidden="1" x14ac:dyDescent="0.25">
      <c r="A466" s="187">
        <v>43892</v>
      </c>
      <c r="B466" s="3">
        <v>2</v>
      </c>
      <c r="C466" s="3">
        <v>3</v>
      </c>
      <c r="D466" s="3">
        <v>2020</v>
      </c>
      <c r="E466" s="3">
        <v>4</v>
      </c>
      <c r="F466" s="3">
        <v>0</v>
      </c>
      <c r="G466" s="3" t="s">
        <v>89</v>
      </c>
      <c r="H466" s="3" t="s">
        <v>1030</v>
      </c>
      <c r="I466" s="3" t="s">
        <v>359</v>
      </c>
      <c r="J466" s="3">
        <v>8847037</v>
      </c>
    </row>
    <row r="467" spans="1:10" hidden="1" x14ac:dyDescent="0.25">
      <c r="A467" s="187">
        <v>43891</v>
      </c>
      <c r="B467" s="3">
        <v>1</v>
      </c>
      <c r="C467" s="3">
        <v>3</v>
      </c>
      <c r="D467" s="3">
        <v>2020</v>
      </c>
      <c r="E467" s="3">
        <v>3</v>
      </c>
      <c r="F467" s="3">
        <v>0</v>
      </c>
      <c r="G467" s="3" t="s">
        <v>89</v>
      </c>
      <c r="H467" s="3" t="s">
        <v>1030</v>
      </c>
      <c r="I467" s="3" t="s">
        <v>359</v>
      </c>
      <c r="J467" s="3">
        <v>8847037</v>
      </c>
    </row>
    <row r="468" spans="1:10" hidden="1" x14ac:dyDescent="0.25">
      <c r="A468" s="187">
        <v>43890</v>
      </c>
      <c r="B468" s="3">
        <v>29</v>
      </c>
      <c r="C468" s="3">
        <v>2</v>
      </c>
      <c r="D468" s="3">
        <v>2020</v>
      </c>
      <c r="E468" s="3">
        <v>2</v>
      </c>
      <c r="F468" s="3">
        <v>0</v>
      </c>
      <c r="G468" s="3" t="s">
        <v>89</v>
      </c>
      <c r="H468" s="3" t="s">
        <v>1030</v>
      </c>
      <c r="I468" s="3" t="s">
        <v>359</v>
      </c>
      <c r="J468" s="3">
        <v>8847037</v>
      </c>
    </row>
    <row r="469" spans="1:10" hidden="1" x14ac:dyDescent="0.25">
      <c r="A469" s="187">
        <v>43889</v>
      </c>
      <c r="B469" s="3">
        <v>28</v>
      </c>
      <c r="C469" s="3">
        <v>2</v>
      </c>
      <c r="D469" s="3">
        <v>2020</v>
      </c>
      <c r="E469" s="3">
        <v>3</v>
      </c>
      <c r="F469" s="3">
        <v>0</v>
      </c>
      <c r="G469" s="3" t="s">
        <v>89</v>
      </c>
      <c r="H469" s="3" t="s">
        <v>1030</v>
      </c>
      <c r="I469" s="3" t="s">
        <v>359</v>
      </c>
      <c r="J469" s="3">
        <v>8847037</v>
      </c>
    </row>
    <row r="470" spans="1:10" hidden="1" x14ac:dyDescent="0.25">
      <c r="A470" s="187">
        <v>43888</v>
      </c>
      <c r="B470" s="3">
        <v>27</v>
      </c>
      <c r="C470" s="3">
        <v>2</v>
      </c>
      <c r="D470" s="3">
        <v>2020</v>
      </c>
      <c r="E470" s="3">
        <v>0</v>
      </c>
      <c r="F470" s="3">
        <v>0</v>
      </c>
      <c r="G470" s="3" t="s">
        <v>89</v>
      </c>
      <c r="H470" s="3" t="s">
        <v>1030</v>
      </c>
      <c r="I470" s="3" t="s">
        <v>359</v>
      </c>
      <c r="J470" s="3">
        <v>8847037</v>
      </c>
    </row>
    <row r="471" spans="1:10" hidden="1" x14ac:dyDescent="0.25">
      <c r="A471" s="187">
        <v>43887</v>
      </c>
      <c r="B471" s="3">
        <v>26</v>
      </c>
      <c r="C471" s="3">
        <v>2</v>
      </c>
      <c r="D471" s="3">
        <v>2020</v>
      </c>
      <c r="E471" s="3">
        <v>2</v>
      </c>
      <c r="F471" s="3">
        <v>0</v>
      </c>
      <c r="G471" s="3" t="s">
        <v>89</v>
      </c>
      <c r="H471" s="3" t="s">
        <v>1030</v>
      </c>
      <c r="I471" s="3" t="s">
        <v>359</v>
      </c>
      <c r="J471" s="3">
        <v>8847037</v>
      </c>
    </row>
    <row r="472" spans="1:10" hidden="1" x14ac:dyDescent="0.25">
      <c r="A472" s="187">
        <v>43886</v>
      </c>
      <c r="B472" s="3">
        <v>25</v>
      </c>
      <c r="C472" s="3">
        <v>2</v>
      </c>
      <c r="D472" s="3">
        <v>2020</v>
      </c>
      <c r="E472" s="3">
        <v>0</v>
      </c>
      <c r="F472" s="3">
        <v>0</v>
      </c>
      <c r="G472" s="3" t="s">
        <v>89</v>
      </c>
      <c r="H472" s="3" t="s">
        <v>1030</v>
      </c>
      <c r="I472" s="3" t="s">
        <v>359</v>
      </c>
      <c r="J472" s="3">
        <v>8847037</v>
      </c>
    </row>
    <row r="473" spans="1:10" hidden="1" x14ac:dyDescent="0.25">
      <c r="A473" s="187">
        <v>43885</v>
      </c>
      <c r="B473" s="3">
        <v>24</v>
      </c>
      <c r="C473" s="3">
        <v>2</v>
      </c>
      <c r="D473" s="3">
        <v>2020</v>
      </c>
      <c r="E473" s="3">
        <v>0</v>
      </c>
      <c r="F473" s="3">
        <v>0</v>
      </c>
      <c r="G473" s="3" t="s">
        <v>89</v>
      </c>
      <c r="H473" s="3" t="s">
        <v>1030</v>
      </c>
      <c r="I473" s="3" t="s">
        <v>359</v>
      </c>
      <c r="J473" s="3">
        <v>8847037</v>
      </c>
    </row>
    <row r="474" spans="1:10" hidden="1" x14ac:dyDescent="0.25">
      <c r="A474" s="187">
        <v>43884</v>
      </c>
      <c r="B474" s="3">
        <v>23</v>
      </c>
      <c r="C474" s="3">
        <v>2</v>
      </c>
      <c r="D474" s="3">
        <v>2020</v>
      </c>
      <c r="E474" s="3">
        <v>0</v>
      </c>
      <c r="F474" s="3">
        <v>0</v>
      </c>
      <c r="G474" s="3" t="s">
        <v>89</v>
      </c>
      <c r="H474" s="3" t="s">
        <v>1030</v>
      </c>
      <c r="I474" s="3" t="s">
        <v>359</v>
      </c>
      <c r="J474" s="3">
        <v>8847037</v>
      </c>
    </row>
    <row r="475" spans="1:10" hidden="1" x14ac:dyDescent="0.25">
      <c r="A475" s="187">
        <v>43883</v>
      </c>
      <c r="B475" s="3">
        <v>22</v>
      </c>
      <c r="C475" s="3">
        <v>2</v>
      </c>
      <c r="D475" s="3">
        <v>2020</v>
      </c>
      <c r="E475" s="3">
        <v>0</v>
      </c>
      <c r="F475" s="3">
        <v>0</v>
      </c>
      <c r="G475" s="3" t="s">
        <v>89</v>
      </c>
      <c r="H475" s="3" t="s">
        <v>1030</v>
      </c>
      <c r="I475" s="3" t="s">
        <v>359</v>
      </c>
      <c r="J475" s="3">
        <v>8847037</v>
      </c>
    </row>
    <row r="476" spans="1:10" hidden="1" x14ac:dyDescent="0.25">
      <c r="A476" s="187">
        <v>43882</v>
      </c>
      <c r="B476" s="3">
        <v>21</v>
      </c>
      <c r="C476" s="3">
        <v>2</v>
      </c>
      <c r="D476" s="3">
        <v>2020</v>
      </c>
      <c r="E476" s="3">
        <v>0</v>
      </c>
      <c r="F476" s="3">
        <v>0</v>
      </c>
      <c r="G476" s="3" t="s">
        <v>89</v>
      </c>
      <c r="H476" s="3" t="s">
        <v>1030</v>
      </c>
      <c r="I476" s="3" t="s">
        <v>359</v>
      </c>
      <c r="J476" s="3">
        <v>8847037</v>
      </c>
    </row>
    <row r="477" spans="1:10" hidden="1" x14ac:dyDescent="0.25">
      <c r="A477" s="187">
        <v>43881</v>
      </c>
      <c r="B477" s="3">
        <v>20</v>
      </c>
      <c r="C477" s="3">
        <v>2</v>
      </c>
      <c r="D477" s="3">
        <v>2020</v>
      </c>
      <c r="E477" s="3">
        <v>0</v>
      </c>
      <c r="F477" s="3">
        <v>0</v>
      </c>
      <c r="G477" s="3" t="s">
        <v>89</v>
      </c>
      <c r="H477" s="3" t="s">
        <v>1030</v>
      </c>
      <c r="I477" s="3" t="s">
        <v>359</v>
      </c>
      <c r="J477" s="3">
        <v>8847037</v>
      </c>
    </row>
    <row r="478" spans="1:10" hidden="1" x14ac:dyDescent="0.25">
      <c r="A478" s="187">
        <v>43880</v>
      </c>
      <c r="B478" s="3">
        <v>19</v>
      </c>
      <c r="C478" s="3">
        <v>2</v>
      </c>
      <c r="D478" s="3">
        <v>2020</v>
      </c>
      <c r="E478" s="3">
        <v>0</v>
      </c>
      <c r="F478" s="3">
        <v>0</v>
      </c>
      <c r="G478" s="3" t="s">
        <v>89</v>
      </c>
      <c r="H478" s="3" t="s">
        <v>1030</v>
      </c>
      <c r="I478" s="3" t="s">
        <v>359</v>
      </c>
      <c r="J478" s="3">
        <v>8847037</v>
      </c>
    </row>
    <row r="479" spans="1:10" hidden="1" x14ac:dyDescent="0.25">
      <c r="A479" s="187">
        <v>43879</v>
      </c>
      <c r="B479" s="3">
        <v>18</v>
      </c>
      <c r="C479" s="3">
        <v>2</v>
      </c>
      <c r="D479" s="3">
        <v>2020</v>
      </c>
      <c r="E479" s="3">
        <v>0</v>
      </c>
      <c r="F479" s="3">
        <v>0</v>
      </c>
      <c r="G479" s="3" t="s">
        <v>89</v>
      </c>
      <c r="H479" s="3" t="s">
        <v>1030</v>
      </c>
      <c r="I479" s="3" t="s">
        <v>359</v>
      </c>
      <c r="J479" s="3">
        <v>8847037</v>
      </c>
    </row>
    <row r="480" spans="1:10" hidden="1" x14ac:dyDescent="0.25">
      <c r="A480" s="187">
        <v>43878</v>
      </c>
      <c r="B480" s="3">
        <v>17</v>
      </c>
      <c r="C480" s="3">
        <v>2</v>
      </c>
      <c r="D480" s="3">
        <v>2020</v>
      </c>
      <c r="E480" s="3">
        <v>0</v>
      </c>
      <c r="F480" s="3">
        <v>0</v>
      </c>
      <c r="G480" s="3" t="s">
        <v>89</v>
      </c>
      <c r="H480" s="3" t="s">
        <v>1030</v>
      </c>
      <c r="I480" s="3" t="s">
        <v>359</v>
      </c>
      <c r="J480" s="3">
        <v>8847037</v>
      </c>
    </row>
    <row r="481" spans="1:10" hidden="1" x14ac:dyDescent="0.25">
      <c r="A481" s="187">
        <v>43877</v>
      </c>
      <c r="B481" s="3">
        <v>16</v>
      </c>
      <c r="C481" s="3">
        <v>2</v>
      </c>
      <c r="D481" s="3">
        <v>2020</v>
      </c>
      <c r="E481" s="3">
        <v>0</v>
      </c>
      <c r="F481" s="3">
        <v>0</v>
      </c>
      <c r="G481" s="3" t="s">
        <v>89</v>
      </c>
      <c r="H481" s="3" t="s">
        <v>1030</v>
      </c>
      <c r="I481" s="3" t="s">
        <v>359</v>
      </c>
      <c r="J481" s="3">
        <v>8847037</v>
      </c>
    </row>
    <row r="482" spans="1:10" hidden="1" x14ac:dyDescent="0.25">
      <c r="A482" s="187">
        <v>43876</v>
      </c>
      <c r="B482" s="3">
        <v>15</v>
      </c>
      <c r="C482" s="3">
        <v>2</v>
      </c>
      <c r="D482" s="3">
        <v>2020</v>
      </c>
      <c r="E482" s="3">
        <v>0</v>
      </c>
      <c r="F482" s="3">
        <v>0</v>
      </c>
      <c r="G482" s="3" t="s">
        <v>89</v>
      </c>
      <c r="H482" s="3" t="s">
        <v>1030</v>
      </c>
      <c r="I482" s="3" t="s">
        <v>359</v>
      </c>
      <c r="J482" s="3">
        <v>8847037</v>
      </c>
    </row>
    <row r="483" spans="1:10" hidden="1" x14ac:dyDescent="0.25">
      <c r="A483" s="187">
        <v>43875</v>
      </c>
      <c r="B483" s="3">
        <v>14</v>
      </c>
      <c r="C483" s="3">
        <v>2</v>
      </c>
      <c r="D483" s="3">
        <v>2020</v>
      </c>
      <c r="E483" s="3">
        <v>0</v>
      </c>
      <c r="F483" s="3">
        <v>0</v>
      </c>
      <c r="G483" s="3" t="s">
        <v>89</v>
      </c>
      <c r="H483" s="3" t="s">
        <v>1030</v>
      </c>
      <c r="I483" s="3" t="s">
        <v>359</v>
      </c>
      <c r="J483" s="3">
        <v>8847037</v>
      </c>
    </row>
    <row r="484" spans="1:10" hidden="1" x14ac:dyDescent="0.25">
      <c r="A484" s="187">
        <v>43874</v>
      </c>
      <c r="B484" s="3">
        <v>13</v>
      </c>
      <c r="C484" s="3">
        <v>2</v>
      </c>
      <c r="D484" s="3">
        <v>2020</v>
      </c>
      <c r="E484" s="3">
        <v>0</v>
      </c>
      <c r="F484" s="3">
        <v>0</v>
      </c>
      <c r="G484" s="3" t="s">
        <v>89</v>
      </c>
      <c r="H484" s="3" t="s">
        <v>1030</v>
      </c>
      <c r="I484" s="3" t="s">
        <v>359</v>
      </c>
      <c r="J484" s="3">
        <v>8847037</v>
      </c>
    </row>
    <row r="485" spans="1:10" hidden="1" x14ac:dyDescent="0.25">
      <c r="A485" s="187">
        <v>43873</v>
      </c>
      <c r="B485" s="3">
        <v>12</v>
      </c>
      <c r="C485" s="3">
        <v>2</v>
      </c>
      <c r="D485" s="3">
        <v>2020</v>
      </c>
      <c r="E485" s="3">
        <v>0</v>
      </c>
      <c r="F485" s="3">
        <v>0</v>
      </c>
      <c r="G485" s="3" t="s">
        <v>89</v>
      </c>
      <c r="H485" s="3" t="s">
        <v>1030</v>
      </c>
      <c r="I485" s="3" t="s">
        <v>359</v>
      </c>
      <c r="J485" s="3">
        <v>8847037</v>
      </c>
    </row>
    <row r="486" spans="1:10" hidden="1" x14ac:dyDescent="0.25">
      <c r="A486" s="187">
        <v>43872</v>
      </c>
      <c r="B486" s="3">
        <v>11</v>
      </c>
      <c r="C486" s="3">
        <v>2</v>
      </c>
      <c r="D486" s="3">
        <v>2020</v>
      </c>
      <c r="E486" s="3">
        <v>0</v>
      </c>
      <c r="F486" s="3">
        <v>0</v>
      </c>
      <c r="G486" s="3" t="s">
        <v>89</v>
      </c>
      <c r="H486" s="3" t="s">
        <v>1030</v>
      </c>
      <c r="I486" s="3" t="s">
        <v>359</v>
      </c>
      <c r="J486" s="3">
        <v>8847037</v>
      </c>
    </row>
    <row r="487" spans="1:10" hidden="1" x14ac:dyDescent="0.25">
      <c r="A487" s="187">
        <v>43871</v>
      </c>
      <c r="B487" s="3">
        <v>10</v>
      </c>
      <c r="C487" s="3">
        <v>2</v>
      </c>
      <c r="D487" s="3">
        <v>2020</v>
      </c>
      <c r="E487" s="3">
        <v>0</v>
      </c>
      <c r="F487" s="3">
        <v>0</v>
      </c>
      <c r="G487" s="3" t="s">
        <v>89</v>
      </c>
      <c r="H487" s="3" t="s">
        <v>1030</v>
      </c>
      <c r="I487" s="3" t="s">
        <v>359</v>
      </c>
      <c r="J487" s="3">
        <v>8847037</v>
      </c>
    </row>
    <row r="488" spans="1:10" hidden="1" x14ac:dyDescent="0.25">
      <c r="A488" s="187">
        <v>43870</v>
      </c>
      <c r="B488" s="3">
        <v>9</v>
      </c>
      <c r="C488" s="3">
        <v>2</v>
      </c>
      <c r="D488" s="3">
        <v>2020</v>
      </c>
      <c r="E488" s="3">
        <v>0</v>
      </c>
      <c r="F488" s="3">
        <v>0</v>
      </c>
      <c r="G488" s="3" t="s">
        <v>89</v>
      </c>
      <c r="H488" s="3" t="s">
        <v>1030</v>
      </c>
      <c r="I488" s="3" t="s">
        <v>359</v>
      </c>
      <c r="J488" s="3">
        <v>8847037</v>
      </c>
    </row>
    <row r="489" spans="1:10" hidden="1" x14ac:dyDescent="0.25">
      <c r="A489" s="187">
        <v>43869</v>
      </c>
      <c r="B489" s="3">
        <v>8</v>
      </c>
      <c r="C489" s="3">
        <v>2</v>
      </c>
      <c r="D489" s="3">
        <v>2020</v>
      </c>
      <c r="E489" s="3">
        <v>0</v>
      </c>
      <c r="F489" s="3">
        <v>0</v>
      </c>
      <c r="G489" s="3" t="s">
        <v>89</v>
      </c>
      <c r="H489" s="3" t="s">
        <v>1030</v>
      </c>
      <c r="I489" s="3" t="s">
        <v>359</v>
      </c>
      <c r="J489" s="3">
        <v>8847037</v>
      </c>
    </row>
    <row r="490" spans="1:10" hidden="1" x14ac:dyDescent="0.25">
      <c r="A490" s="187">
        <v>43868</v>
      </c>
      <c r="B490" s="3">
        <v>7</v>
      </c>
      <c r="C490" s="3">
        <v>2</v>
      </c>
      <c r="D490" s="3">
        <v>2020</v>
      </c>
      <c r="E490" s="3">
        <v>0</v>
      </c>
      <c r="F490" s="3">
        <v>0</v>
      </c>
      <c r="G490" s="3" t="s">
        <v>89</v>
      </c>
      <c r="H490" s="3" t="s">
        <v>1030</v>
      </c>
      <c r="I490" s="3" t="s">
        <v>359</v>
      </c>
      <c r="J490" s="3">
        <v>8847037</v>
      </c>
    </row>
    <row r="491" spans="1:10" hidden="1" x14ac:dyDescent="0.25">
      <c r="A491" s="187">
        <v>43867</v>
      </c>
      <c r="B491" s="3">
        <v>6</v>
      </c>
      <c r="C491" s="3">
        <v>2</v>
      </c>
      <c r="D491" s="3">
        <v>2020</v>
      </c>
      <c r="E491" s="3">
        <v>0</v>
      </c>
      <c r="F491" s="3">
        <v>0</v>
      </c>
      <c r="G491" s="3" t="s">
        <v>89</v>
      </c>
      <c r="H491" s="3" t="s">
        <v>1030</v>
      </c>
      <c r="I491" s="3" t="s">
        <v>359</v>
      </c>
      <c r="J491" s="3">
        <v>8847037</v>
      </c>
    </row>
    <row r="492" spans="1:10" hidden="1" x14ac:dyDescent="0.25">
      <c r="A492" s="187">
        <v>43866</v>
      </c>
      <c r="B492" s="3">
        <v>5</v>
      </c>
      <c r="C492" s="3">
        <v>2</v>
      </c>
      <c r="D492" s="3">
        <v>2020</v>
      </c>
      <c r="E492" s="3">
        <v>0</v>
      </c>
      <c r="F492" s="3">
        <v>0</v>
      </c>
      <c r="G492" s="3" t="s">
        <v>89</v>
      </c>
      <c r="H492" s="3" t="s">
        <v>1030</v>
      </c>
      <c r="I492" s="3" t="s">
        <v>359</v>
      </c>
      <c r="J492" s="3">
        <v>8847037</v>
      </c>
    </row>
    <row r="493" spans="1:10" hidden="1" x14ac:dyDescent="0.25">
      <c r="A493" s="187">
        <v>43865</v>
      </c>
      <c r="B493" s="3">
        <v>4</v>
      </c>
      <c r="C493" s="3">
        <v>2</v>
      </c>
      <c r="D493" s="3">
        <v>2020</v>
      </c>
      <c r="E493" s="3">
        <v>0</v>
      </c>
      <c r="F493" s="3">
        <v>0</v>
      </c>
      <c r="G493" s="3" t="s">
        <v>89</v>
      </c>
      <c r="H493" s="3" t="s">
        <v>1030</v>
      </c>
      <c r="I493" s="3" t="s">
        <v>359</v>
      </c>
      <c r="J493" s="3">
        <v>8847037</v>
      </c>
    </row>
    <row r="494" spans="1:10" hidden="1" x14ac:dyDescent="0.25">
      <c r="A494" s="187">
        <v>43864</v>
      </c>
      <c r="B494" s="3">
        <v>3</v>
      </c>
      <c r="C494" s="3">
        <v>2</v>
      </c>
      <c r="D494" s="3">
        <v>2020</v>
      </c>
      <c r="E494" s="3">
        <v>0</v>
      </c>
      <c r="F494" s="3">
        <v>0</v>
      </c>
      <c r="G494" s="3" t="s">
        <v>89</v>
      </c>
      <c r="H494" s="3" t="s">
        <v>1030</v>
      </c>
      <c r="I494" s="3" t="s">
        <v>359</v>
      </c>
      <c r="J494" s="3">
        <v>8847037</v>
      </c>
    </row>
    <row r="495" spans="1:10" hidden="1" x14ac:dyDescent="0.25">
      <c r="A495" s="187">
        <v>43863</v>
      </c>
      <c r="B495" s="3">
        <v>2</v>
      </c>
      <c r="C495" s="3">
        <v>2</v>
      </c>
      <c r="D495" s="3">
        <v>2020</v>
      </c>
      <c r="E495" s="3">
        <v>0</v>
      </c>
      <c r="F495" s="3">
        <v>0</v>
      </c>
      <c r="G495" s="3" t="s">
        <v>89</v>
      </c>
      <c r="H495" s="3" t="s">
        <v>1030</v>
      </c>
      <c r="I495" s="3" t="s">
        <v>359</v>
      </c>
      <c r="J495" s="3">
        <v>8847037</v>
      </c>
    </row>
    <row r="496" spans="1:10" hidden="1" x14ac:dyDescent="0.25">
      <c r="A496" s="187">
        <v>43862</v>
      </c>
      <c r="B496" s="3">
        <v>1</v>
      </c>
      <c r="C496" s="3">
        <v>2</v>
      </c>
      <c r="D496" s="3">
        <v>2020</v>
      </c>
      <c r="E496" s="3">
        <v>0</v>
      </c>
      <c r="F496" s="3">
        <v>0</v>
      </c>
      <c r="G496" s="3" t="s">
        <v>89</v>
      </c>
      <c r="H496" s="3" t="s">
        <v>1030</v>
      </c>
      <c r="I496" s="3" t="s">
        <v>359</v>
      </c>
      <c r="J496" s="3">
        <v>8847037</v>
      </c>
    </row>
    <row r="497" spans="1:10" hidden="1" x14ac:dyDescent="0.25">
      <c r="A497" s="187">
        <v>43861</v>
      </c>
      <c r="B497" s="3">
        <v>31</v>
      </c>
      <c r="C497" s="3">
        <v>1</v>
      </c>
      <c r="D497" s="3">
        <v>2020</v>
      </c>
      <c r="E497" s="3">
        <v>0</v>
      </c>
      <c r="F497" s="3">
        <v>0</v>
      </c>
      <c r="G497" s="3" t="s">
        <v>89</v>
      </c>
      <c r="H497" s="3" t="s">
        <v>1030</v>
      </c>
      <c r="I497" s="3" t="s">
        <v>359</v>
      </c>
      <c r="J497" s="3">
        <v>8847037</v>
      </c>
    </row>
    <row r="498" spans="1:10" hidden="1" x14ac:dyDescent="0.25">
      <c r="A498" s="187">
        <v>43860</v>
      </c>
      <c r="B498" s="3">
        <v>30</v>
      </c>
      <c r="C498" s="3">
        <v>1</v>
      </c>
      <c r="D498" s="3">
        <v>2020</v>
      </c>
      <c r="E498" s="3">
        <v>0</v>
      </c>
      <c r="F498" s="3">
        <v>0</v>
      </c>
      <c r="G498" s="3" t="s">
        <v>89</v>
      </c>
      <c r="H498" s="3" t="s">
        <v>1030</v>
      </c>
      <c r="I498" s="3" t="s">
        <v>359</v>
      </c>
      <c r="J498" s="3">
        <v>8847037</v>
      </c>
    </row>
    <row r="499" spans="1:10" hidden="1" x14ac:dyDescent="0.25">
      <c r="A499" s="187">
        <v>43859</v>
      </c>
      <c r="B499" s="3">
        <v>29</v>
      </c>
      <c r="C499" s="3">
        <v>1</v>
      </c>
      <c r="D499" s="3">
        <v>2020</v>
      </c>
      <c r="E499" s="3">
        <v>0</v>
      </c>
      <c r="F499" s="3">
        <v>0</v>
      </c>
      <c r="G499" s="3" t="s">
        <v>89</v>
      </c>
      <c r="H499" s="3" t="s">
        <v>1030</v>
      </c>
      <c r="I499" s="3" t="s">
        <v>359</v>
      </c>
      <c r="J499" s="3">
        <v>8847037</v>
      </c>
    </row>
    <row r="500" spans="1:10" hidden="1" x14ac:dyDescent="0.25">
      <c r="A500" s="187">
        <v>43858</v>
      </c>
      <c r="B500" s="3">
        <v>28</v>
      </c>
      <c r="C500" s="3">
        <v>1</v>
      </c>
      <c r="D500" s="3">
        <v>2020</v>
      </c>
      <c r="E500" s="3">
        <v>0</v>
      </c>
      <c r="F500" s="3">
        <v>0</v>
      </c>
      <c r="G500" s="3" t="s">
        <v>89</v>
      </c>
      <c r="H500" s="3" t="s">
        <v>1030</v>
      </c>
      <c r="I500" s="3" t="s">
        <v>359</v>
      </c>
      <c r="J500" s="3">
        <v>8847037</v>
      </c>
    </row>
    <row r="501" spans="1:10" hidden="1" x14ac:dyDescent="0.25">
      <c r="A501" s="187">
        <v>43857</v>
      </c>
      <c r="B501" s="3">
        <v>27</v>
      </c>
      <c r="C501" s="3">
        <v>1</v>
      </c>
      <c r="D501" s="3">
        <v>2020</v>
      </c>
      <c r="E501" s="3">
        <v>0</v>
      </c>
      <c r="F501" s="3">
        <v>0</v>
      </c>
      <c r="G501" s="3" t="s">
        <v>89</v>
      </c>
      <c r="H501" s="3" t="s">
        <v>1030</v>
      </c>
      <c r="I501" s="3" t="s">
        <v>359</v>
      </c>
      <c r="J501" s="3">
        <v>8847037</v>
      </c>
    </row>
    <row r="502" spans="1:10" hidden="1" x14ac:dyDescent="0.25">
      <c r="A502" s="187">
        <v>43856</v>
      </c>
      <c r="B502" s="3">
        <v>26</v>
      </c>
      <c r="C502" s="3">
        <v>1</v>
      </c>
      <c r="D502" s="3">
        <v>2020</v>
      </c>
      <c r="E502" s="3">
        <v>0</v>
      </c>
      <c r="F502" s="3">
        <v>0</v>
      </c>
      <c r="G502" s="3" t="s">
        <v>89</v>
      </c>
      <c r="H502" s="3" t="s">
        <v>1030</v>
      </c>
      <c r="I502" s="3" t="s">
        <v>359</v>
      </c>
      <c r="J502" s="3">
        <v>8847037</v>
      </c>
    </row>
    <row r="503" spans="1:10" hidden="1" x14ac:dyDescent="0.25">
      <c r="A503" s="187">
        <v>43855</v>
      </c>
      <c r="B503" s="3">
        <v>25</v>
      </c>
      <c r="C503" s="3">
        <v>1</v>
      </c>
      <c r="D503" s="3">
        <v>2020</v>
      </c>
      <c r="E503" s="3">
        <v>0</v>
      </c>
      <c r="F503" s="3">
        <v>0</v>
      </c>
      <c r="G503" s="3" t="s">
        <v>89</v>
      </c>
      <c r="H503" s="3" t="s">
        <v>1030</v>
      </c>
      <c r="I503" s="3" t="s">
        <v>359</v>
      </c>
      <c r="J503" s="3">
        <v>8847037</v>
      </c>
    </row>
    <row r="504" spans="1:10" hidden="1" x14ac:dyDescent="0.25">
      <c r="A504" s="187">
        <v>43854</v>
      </c>
      <c r="B504" s="3">
        <v>24</v>
      </c>
      <c r="C504" s="3">
        <v>1</v>
      </c>
      <c r="D504" s="3">
        <v>2020</v>
      </c>
      <c r="E504" s="3">
        <v>0</v>
      </c>
      <c r="F504" s="3">
        <v>0</v>
      </c>
      <c r="G504" s="3" t="s">
        <v>89</v>
      </c>
      <c r="H504" s="3" t="s">
        <v>1030</v>
      </c>
      <c r="I504" s="3" t="s">
        <v>359</v>
      </c>
      <c r="J504" s="3">
        <v>8847037</v>
      </c>
    </row>
    <row r="505" spans="1:10" hidden="1" x14ac:dyDescent="0.25">
      <c r="A505" s="187">
        <v>43853</v>
      </c>
      <c r="B505" s="3">
        <v>23</v>
      </c>
      <c r="C505" s="3">
        <v>1</v>
      </c>
      <c r="D505" s="3">
        <v>2020</v>
      </c>
      <c r="E505" s="3">
        <v>0</v>
      </c>
      <c r="F505" s="3">
        <v>0</v>
      </c>
      <c r="G505" s="3" t="s">
        <v>89</v>
      </c>
      <c r="H505" s="3" t="s">
        <v>1030</v>
      </c>
      <c r="I505" s="3" t="s">
        <v>359</v>
      </c>
      <c r="J505" s="3">
        <v>8847037</v>
      </c>
    </row>
    <row r="506" spans="1:10" hidden="1" x14ac:dyDescent="0.25">
      <c r="A506" s="187">
        <v>43852</v>
      </c>
      <c r="B506" s="3">
        <v>22</v>
      </c>
      <c r="C506" s="3">
        <v>1</v>
      </c>
      <c r="D506" s="3">
        <v>2020</v>
      </c>
      <c r="E506" s="3">
        <v>0</v>
      </c>
      <c r="F506" s="3">
        <v>0</v>
      </c>
      <c r="G506" s="3" t="s">
        <v>89</v>
      </c>
      <c r="H506" s="3" t="s">
        <v>1030</v>
      </c>
      <c r="I506" s="3" t="s">
        <v>359</v>
      </c>
      <c r="J506" s="3">
        <v>8847037</v>
      </c>
    </row>
    <row r="507" spans="1:10" hidden="1" x14ac:dyDescent="0.25">
      <c r="A507" s="187">
        <v>43851</v>
      </c>
      <c r="B507" s="3">
        <v>21</v>
      </c>
      <c r="C507" s="3">
        <v>1</v>
      </c>
      <c r="D507" s="3">
        <v>2020</v>
      </c>
      <c r="E507" s="3">
        <v>0</v>
      </c>
      <c r="F507" s="3">
        <v>0</v>
      </c>
      <c r="G507" s="3" t="s">
        <v>89</v>
      </c>
      <c r="H507" s="3" t="s">
        <v>1030</v>
      </c>
      <c r="I507" s="3" t="s">
        <v>359</v>
      </c>
      <c r="J507" s="3">
        <v>8847037</v>
      </c>
    </row>
    <row r="508" spans="1:10" hidden="1" x14ac:dyDescent="0.25">
      <c r="A508" s="187">
        <v>43850</v>
      </c>
      <c r="B508" s="3">
        <v>20</v>
      </c>
      <c r="C508" s="3">
        <v>1</v>
      </c>
      <c r="D508" s="3">
        <v>2020</v>
      </c>
      <c r="E508" s="3">
        <v>0</v>
      </c>
      <c r="F508" s="3">
        <v>0</v>
      </c>
      <c r="G508" s="3" t="s">
        <v>89</v>
      </c>
      <c r="H508" s="3" t="s">
        <v>1030</v>
      </c>
      <c r="I508" s="3" t="s">
        <v>359</v>
      </c>
      <c r="J508" s="3">
        <v>8847037</v>
      </c>
    </row>
    <row r="509" spans="1:10" hidden="1" x14ac:dyDescent="0.25">
      <c r="A509" s="187">
        <v>43849</v>
      </c>
      <c r="B509" s="3">
        <v>19</v>
      </c>
      <c r="C509" s="3">
        <v>1</v>
      </c>
      <c r="D509" s="3">
        <v>2020</v>
      </c>
      <c r="E509" s="3">
        <v>0</v>
      </c>
      <c r="F509" s="3">
        <v>0</v>
      </c>
      <c r="G509" s="3" t="s">
        <v>89</v>
      </c>
      <c r="H509" s="3" t="s">
        <v>1030</v>
      </c>
      <c r="I509" s="3" t="s">
        <v>359</v>
      </c>
      <c r="J509" s="3">
        <v>8847037</v>
      </c>
    </row>
    <row r="510" spans="1:10" hidden="1" x14ac:dyDescent="0.25">
      <c r="A510" s="187">
        <v>43848</v>
      </c>
      <c r="B510" s="3">
        <v>18</v>
      </c>
      <c r="C510" s="3">
        <v>1</v>
      </c>
      <c r="D510" s="3">
        <v>2020</v>
      </c>
      <c r="E510" s="3">
        <v>0</v>
      </c>
      <c r="F510" s="3">
        <v>0</v>
      </c>
      <c r="G510" s="3" t="s">
        <v>89</v>
      </c>
      <c r="H510" s="3" t="s">
        <v>1030</v>
      </c>
      <c r="I510" s="3" t="s">
        <v>359</v>
      </c>
      <c r="J510" s="3">
        <v>8847037</v>
      </c>
    </row>
    <row r="511" spans="1:10" hidden="1" x14ac:dyDescent="0.25">
      <c r="A511" s="187">
        <v>43847</v>
      </c>
      <c r="B511" s="3">
        <v>17</v>
      </c>
      <c r="C511" s="3">
        <v>1</v>
      </c>
      <c r="D511" s="3">
        <v>2020</v>
      </c>
      <c r="E511" s="3">
        <v>0</v>
      </c>
      <c r="F511" s="3">
        <v>0</v>
      </c>
      <c r="G511" s="3" t="s">
        <v>89</v>
      </c>
      <c r="H511" s="3" t="s">
        <v>1030</v>
      </c>
      <c r="I511" s="3" t="s">
        <v>359</v>
      </c>
      <c r="J511" s="3">
        <v>8847037</v>
      </c>
    </row>
    <row r="512" spans="1:10" hidden="1" x14ac:dyDescent="0.25">
      <c r="A512" s="187">
        <v>43846</v>
      </c>
      <c r="B512" s="3">
        <v>16</v>
      </c>
      <c r="C512" s="3">
        <v>1</v>
      </c>
      <c r="D512" s="3">
        <v>2020</v>
      </c>
      <c r="E512" s="3">
        <v>0</v>
      </c>
      <c r="F512" s="3">
        <v>0</v>
      </c>
      <c r="G512" s="3" t="s">
        <v>89</v>
      </c>
      <c r="H512" s="3" t="s">
        <v>1030</v>
      </c>
      <c r="I512" s="3" t="s">
        <v>359</v>
      </c>
      <c r="J512" s="3">
        <v>8847037</v>
      </c>
    </row>
    <row r="513" spans="1:10" hidden="1" x14ac:dyDescent="0.25">
      <c r="A513" s="187">
        <v>43845</v>
      </c>
      <c r="B513" s="3">
        <v>15</v>
      </c>
      <c r="C513" s="3">
        <v>1</v>
      </c>
      <c r="D513" s="3">
        <v>2020</v>
      </c>
      <c r="E513" s="3">
        <v>0</v>
      </c>
      <c r="F513" s="3">
        <v>0</v>
      </c>
      <c r="G513" s="3" t="s">
        <v>89</v>
      </c>
      <c r="H513" s="3" t="s">
        <v>1030</v>
      </c>
      <c r="I513" s="3" t="s">
        <v>359</v>
      </c>
      <c r="J513" s="3">
        <v>8847037</v>
      </c>
    </row>
    <row r="514" spans="1:10" hidden="1" x14ac:dyDescent="0.25">
      <c r="A514" s="187">
        <v>43844</v>
      </c>
      <c r="B514" s="3">
        <v>14</v>
      </c>
      <c r="C514" s="3">
        <v>1</v>
      </c>
      <c r="D514" s="3">
        <v>2020</v>
      </c>
      <c r="E514" s="3">
        <v>0</v>
      </c>
      <c r="F514" s="3">
        <v>0</v>
      </c>
      <c r="G514" s="3" t="s">
        <v>89</v>
      </c>
      <c r="H514" s="3" t="s">
        <v>1030</v>
      </c>
      <c r="I514" s="3" t="s">
        <v>359</v>
      </c>
      <c r="J514" s="3">
        <v>8847037</v>
      </c>
    </row>
    <row r="515" spans="1:10" hidden="1" x14ac:dyDescent="0.25">
      <c r="A515" s="187">
        <v>43843</v>
      </c>
      <c r="B515" s="3">
        <v>13</v>
      </c>
      <c r="C515" s="3">
        <v>1</v>
      </c>
      <c r="D515" s="3">
        <v>2020</v>
      </c>
      <c r="E515" s="3">
        <v>0</v>
      </c>
      <c r="F515" s="3">
        <v>0</v>
      </c>
      <c r="G515" s="3" t="s">
        <v>89</v>
      </c>
      <c r="H515" s="3" t="s">
        <v>1030</v>
      </c>
      <c r="I515" s="3" t="s">
        <v>359</v>
      </c>
      <c r="J515" s="3">
        <v>8847037</v>
      </c>
    </row>
    <row r="516" spans="1:10" hidden="1" x14ac:dyDescent="0.25">
      <c r="A516" s="187">
        <v>43842</v>
      </c>
      <c r="B516" s="3">
        <v>12</v>
      </c>
      <c r="C516" s="3">
        <v>1</v>
      </c>
      <c r="D516" s="3">
        <v>2020</v>
      </c>
      <c r="E516" s="3">
        <v>0</v>
      </c>
      <c r="F516" s="3">
        <v>0</v>
      </c>
      <c r="G516" s="3" t="s">
        <v>89</v>
      </c>
      <c r="H516" s="3" t="s">
        <v>1030</v>
      </c>
      <c r="I516" s="3" t="s">
        <v>359</v>
      </c>
      <c r="J516" s="3">
        <v>8847037</v>
      </c>
    </row>
    <row r="517" spans="1:10" hidden="1" x14ac:dyDescent="0.25">
      <c r="A517" s="187">
        <v>43841</v>
      </c>
      <c r="B517" s="3">
        <v>11</v>
      </c>
      <c r="C517" s="3">
        <v>1</v>
      </c>
      <c r="D517" s="3">
        <v>2020</v>
      </c>
      <c r="E517" s="3">
        <v>0</v>
      </c>
      <c r="F517" s="3">
        <v>0</v>
      </c>
      <c r="G517" s="3" t="s">
        <v>89</v>
      </c>
      <c r="H517" s="3" t="s">
        <v>1030</v>
      </c>
      <c r="I517" s="3" t="s">
        <v>359</v>
      </c>
      <c r="J517" s="3">
        <v>8847037</v>
      </c>
    </row>
    <row r="518" spans="1:10" hidden="1" x14ac:dyDescent="0.25">
      <c r="A518" s="187">
        <v>43840</v>
      </c>
      <c r="B518" s="3">
        <v>10</v>
      </c>
      <c r="C518" s="3">
        <v>1</v>
      </c>
      <c r="D518" s="3">
        <v>2020</v>
      </c>
      <c r="E518" s="3">
        <v>0</v>
      </c>
      <c r="F518" s="3">
        <v>0</v>
      </c>
      <c r="G518" s="3" t="s">
        <v>89</v>
      </c>
      <c r="H518" s="3" t="s">
        <v>1030</v>
      </c>
      <c r="I518" s="3" t="s">
        <v>359</v>
      </c>
      <c r="J518" s="3">
        <v>8847037</v>
      </c>
    </row>
    <row r="519" spans="1:10" hidden="1" x14ac:dyDescent="0.25">
      <c r="A519" s="187">
        <v>43839</v>
      </c>
      <c r="B519" s="3">
        <v>9</v>
      </c>
      <c r="C519" s="3">
        <v>1</v>
      </c>
      <c r="D519" s="3">
        <v>2020</v>
      </c>
      <c r="E519" s="3">
        <v>0</v>
      </c>
      <c r="F519" s="3">
        <v>0</v>
      </c>
      <c r="G519" s="3" t="s">
        <v>89</v>
      </c>
      <c r="H519" s="3" t="s">
        <v>1030</v>
      </c>
      <c r="I519" s="3" t="s">
        <v>359</v>
      </c>
      <c r="J519" s="3">
        <v>8847037</v>
      </c>
    </row>
    <row r="520" spans="1:10" hidden="1" x14ac:dyDescent="0.25">
      <c r="A520" s="187">
        <v>43838</v>
      </c>
      <c r="B520" s="3">
        <v>8</v>
      </c>
      <c r="C520" s="3">
        <v>1</v>
      </c>
      <c r="D520" s="3">
        <v>2020</v>
      </c>
      <c r="E520" s="3">
        <v>0</v>
      </c>
      <c r="F520" s="3">
        <v>0</v>
      </c>
      <c r="G520" s="3" t="s">
        <v>89</v>
      </c>
      <c r="H520" s="3" t="s">
        <v>1030</v>
      </c>
      <c r="I520" s="3" t="s">
        <v>359</v>
      </c>
      <c r="J520" s="3">
        <v>8847037</v>
      </c>
    </row>
    <row r="521" spans="1:10" hidden="1" x14ac:dyDescent="0.25">
      <c r="A521" s="187">
        <v>43837</v>
      </c>
      <c r="B521" s="3">
        <v>7</v>
      </c>
      <c r="C521" s="3">
        <v>1</v>
      </c>
      <c r="D521" s="3">
        <v>2020</v>
      </c>
      <c r="E521" s="3">
        <v>0</v>
      </c>
      <c r="F521" s="3">
        <v>0</v>
      </c>
      <c r="G521" s="3" t="s">
        <v>89</v>
      </c>
      <c r="H521" s="3" t="s">
        <v>1030</v>
      </c>
      <c r="I521" s="3" t="s">
        <v>359</v>
      </c>
      <c r="J521" s="3">
        <v>8847037</v>
      </c>
    </row>
    <row r="522" spans="1:10" hidden="1" x14ac:dyDescent="0.25">
      <c r="A522" s="187">
        <v>43836</v>
      </c>
      <c r="B522" s="3">
        <v>6</v>
      </c>
      <c r="C522" s="3">
        <v>1</v>
      </c>
      <c r="D522" s="3">
        <v>2020</v>
      </c>
      <c r="E522" s="3">
        <v>0</v>
      </c>
      <c r="F522" s="3">
        <v>0</v>
      </c>
      <c r="G522" s="3" t="s">
        <v>89</v>
      </c>
      <c r="H522" s="3" t="s">
        <v>1030</v>
      </c>
      <c r="I522" s="3" t="s">
        <v>359</v>
      </c>
      <c r="J522" s="3">
        <v>8847037</v>
      </c>
    </row>
    <row r="523" spans="1:10" hidden="1" x14ac:dyDescent="0.25">
      <c r="A523" s="187">
        <v>43835</v>
      </c>
      <c r="B523" s="3">
        <v>5</v>
      </c>
      <c r="C523" s="3">
        <v>1</v>
      </c>
      <c r="D523" s="3">
        <v>2020</v>
      </c>
      <c r="E523" s="3">
        <v>0</v>
      </c>
      <c r="F523" s="3">
        <v>0</v>
      </c>
      <c r="G523" s="3" t="s">
        <v>89</v>
      </c>
      <c r="H523" s="3" t="s">
        <v>1030</v>
      </c>
      <c r="I523" s="3" t="s">
        <v>359</v>
      </c>
      <c r="J523" s="3">
        <v>8847037</v>
      </c>
    </row>
    <row r="524" spans="1:10" hidden="1" x14ac:dyDescent="0.25">
      <c r="A524" s="187">
        <v>43834</v>
      </c>
      <c r="B524" s="3">
        <v>4</v>
      </c>
      <c r="C524" s="3">
        <v>1</v>
      </c>
      <c r="D524" s="3">
        <v>2020</v>
      </c>
      <c r="E524" s="3">
        <v>0</v>
      </c>
      <c r="F524" s="3">
        <v>0</v>
      </c>
      <c r="G524" s="3" t="s">
        <v>89</v>
      </c>
      <c r="H524" s="3" t="s">
        <v>1030</v>
      </c>
      <c r="I524" s="3" t="s">
        <v>359</v>
      </c>
      <c r="J524" s="3">
        <v>8847037</v>
      </c>
    </row>
    <row r="525" spans="1:10" hidden="1" x14ac:dyDescent="0.25">
      <c r="A525" s="187">
        <v>43833</v>
      </c>
      <c r="B525" s="3">
        <v>3</v>
      </c>
      <c r="C525" s="3">
        <v>1</v>
      </c>
      <c r="D525" s="3">
        <v>2020</v>
      </c>
      <c r="E525" s="3">
        <v>0</v>
      </c>
      <c r="F525" s="3">
        <v>0</v>
      </c>
      <c r="G525" s="3" t="s">
        <v>89</v>
      </c>
      <c r="H525" s="3" t="s">
        <v>1030</v>
      </c>
      <c r="I525" s="3" t="s">
        <v>359</v>
      </c>
      <c r="J525" s="3">
        <v>8847037</v>
      </c>
    </row>
    <row r="526" spans="1:10" hidden="1" x14ac:dyDescent="0.25">
      <c r="A526" s="187">
        <v>43832</v>
      </c>
      <c r="B526" s="3">
        <v>2</v>
      </c>
      <c r="C526" s="3">
        <v>1</v>
      </c>
      <c r="D526" s="3">
        <v>2020</v>
      </c>
      <c r="E526" s="3">
        <v>0</v>
      </c>
      <c r="F526" s="3">
        <v>0</v>
      </c>
      <c r="G526" s="3" t="s">
        <v>89</v>
      </c>
      <c r="H526" s="3" t="s">
        <v>1030</v>
      </c>
      <c r="I526" s="3" t="s">
        <v>359</v>
      </c>
      <c r="J526" s="3">
        <v>8847037</v>
      </c>
    </row>
    <row r="527" spans="1:10" hidden="1" x14ac:dyDescent="0.25">
      <c r="A527" s="187">
        <v>43831</v>
      </c>
      <c r="B527" s="3">
        <v>1</v>
      </c>
      <c r="C527" s="3">
        <v>1</v>
      </c>
      <c r="D527" s="3">
        <v>2020</v>
      </c>
      <c r="E527" s="3">
        <v>0</v>
      </c>
      <c r="F527" s="3">
        <v>0</v>
      </c>
      <c r="G527" s="3" t="s">
        <v>89</v>
      </c>
      <c r="H527" s="3" t="s">
        <v>1030</v>
      </c>
      <c r="I527" s="3" t="s">
        <v>359</v>
      </c>
      <c r="J527" s="3">
        <v>8847037</v>
      </c>
    </row>
    <row r="528" spans="1:10" hidden="1" x14ac:dyDescent="0.25">
      <c r="A528" s="187">
        <v>43830</v>
      </c>
      <c r="B528" s="3">
        <v>31</v>
      </c>
      <c r="C528" s="3">
        <v>12</v>
      </c>
      <c r="D528" s="3">
        <v>2019</v>
      </c>
      <c r="E528" s="3">
        <v>0</v>
      </c>
      <c r="F528" s="3">
        <v>0</v>
      </c>
      <c r="G528" s="3" t="s">
        <v>89</v>
      </c>
      <c r="H528" s="3" t="s">
        <v>1030</v>
      </c>
      <c r="I528" s="3" t="s">
        <v>359</v>
      </c>
      <c r="J528" s="3">
        <v>8847037</v>
      </c>
    </row>
    <row r="529" spans="1:10" hidden="1" x14ac:dyDescent="0.25">
      <c r="A529" s="187">
        <v>43920</v>
      </c>
      <c r="B529" s="3">
        <v>30</v>
      </c>
      <c r="C529" s="3">
        <v>3</v>
      </c>
      <c r="D529" s="3">
        <v>2020</v>
      </c>
      <c r="E529" s="3">
        <v>27</v>
      </c>
      <c r="F529" s="3">
        <v>0</v>
      </c>
      <c r="G529" s="3" t="s">
        <v>141</v>
      </c>
      <c r="H529" s="3" t="s">
        <v>1031</v>
      </c>
      <c r="I529" s="3" t="s">
        <v>360</v>
      </c>
      <c r="J529" s="3">
        <v>9942334</v>
      </c>
    </row>
    <row r="530" spans="1:10" hidden="1" x14ac:dyDescent="0.25">
      <c r="A530" s="187">
        <v>43919</v>
      </c>
      <c r="B530" s="3">
        <v>29</v>
      </c>
      <c r="C530" s="3">
        <v>3</v>
      </c>
      <c r="D530" s="3">
        <v>2020</v>
      </c>
      <c r="E530" s="3">
        <v>17</v>
      </c>
      <c r="F530" s="3">
        <v>1</v>
      </c>
      <c r="G530" s="3" t="s">
        <v>141</v>
      </c>
      <c r="H530" s="3" t="s">
        <v>1031</v>
      </c>
      <c r="I530" s="3" t="s">
        <v>360</v>
      </c>
      <c r="J530" s="3">
        <v>9942334</v>
      </c>
    </row>
    <row r="531" spans="1:10" hidden="1" x14ac:dyDescent="0.25">
      <c r="A531" s="187">
        <v>43918</v>
      </c>
      <c r="B531" s="3">
        <v>28</v>
      </c>
      <c r="C531" s="3">
        <v>3</v>
      </c>
      <c r="D531" s="3">
        <v>2020</v>
      </c>
      <c r="E531" s="3">
        <v>43</v>
      </c>
      <c r="F531" s="3">
        <v>0</v>
      </c>
      <c r="G531" s="3" t="s">
        <v>141</v>
      </c>
      <c r="H531" s="3" t="s">
        <v>1031</v>
      </c>
      <c r="I531" s="3" t="s">
        <v>360</v>
      </c>
      <c r="J531" s="3">
        <v>9942334</v>
      </c>
    </row>
    <row r="532" spans="1:10" hidden="1" x14ac:dyDescent="0.25">
      <c r="A532" s="187">
        <v>43917</v>
      </c>
      <c r="B532" s="3">
        <v>27</v>
      </c>
      <c r="C532" s="3">
        <v>3</v>
      </c>
      <c r="D532" s="3">
        <v>2020</v>
      </c>
      <c r="E532" s="3">
        <v>29</v>
      </c>
      <c r="F532" s="3">
        <v>1</v>
      </c>
      <c r="G532" s="3" t="s">
        <v>141</v>
      </c>
      <c r="H532" s="3" t="s">
        <v>1031</v>
      </c>
      <c r="I532" s="3" t="s">
        <v>360</v>
      </c>
      <c r="J532" s="3">
        <v>9942334</v>
      </c>
    </row>
    <row r="533" spans="1:10" hidden="1" x14ac:dyDescent="0.25">
      <c r="A533" s="187">
        <v>43916</v>
      </c>
      <c r="B533" s="3">
        <v>26</v>
      </c>
      <c r="C533" s="3">
        <v>3</v>
      </c>
      <c r="D533" s="3">
        <v>2020</v>
      </c>
      <c r="E533" s="3">
        <v>6</v>
      </c>
      <c r="F533" s="3">
        <v>1</v>
      </c>
      <c r="G533" s="3" t="s">
        <v>141</v>
      </c>
      <c r="H533" s="3" t="s">
        <v>1031</v>
      </c>
      <c r="I533" s="3" t="s">
        <v>360</v>
      </c>
      <c r="J533" s="3">
        <v>9942334</v>
      </c>
    </row>
    <row r="534" spans="1:10" hidden="1" x14ac:dyDescent="0.25">
      <c r="A534" s="187">
        <v>43915</v>
      </c>
      <c r="B534" s="3">
        <v>25</v>
      </c>
      <c r="C534" s="3">
        <v>3</v>
      </c>
      <c r="D534" s="3">
        <v>2020</v>
      </c>
      <c r="E534" s="3">
        <v>15</v>
      </c>
      <c r="F534" s="3">
        <v>0</v>
      </c>
      <c r="G534" s="3" t="s">
        <v>141</v>
      </c>
      <c r="H534" s="3" t="s">
        <v>1031</v>
      </c>
      <c r="I534" s="3" t="s">
        <v>360</v>
      </c>
      <c r="J534" s="3">
        <v>9942334</v>
      </c>
    </row>
    <row r="535" spans="1:10" hidden="1" x14ac:dyDescent="0.25">
      <c r="A535" s="187">
        <v>43914</v>
      </c>
      <c r="B535" s="3">
        <v>24</v>
      </c>
      <c r="C535" s="3">
        <v>3</v>
      </c>
      <c r="D535" s="3">
        <v>2020</v>
      </c>
      <c r="E535" s="3">
        <v>7</v>
      </c>
      <c r="F535" s="3">
        <v>0</v>
      </c>
      <c r="G535" s="3" t="s">
        <v>141</v>
      </c>
      <c r="H535" s="3" t="s">
        <v>1031</v>
      </c>
      <c r="I535" s="3" t="s">
        <v>360</v>
      </c>
      <c r="J535" s="3">
        <v>9942334</v>
      </c>
    </row>
    <row r="536" spans="1:10" hidden="1" x14ac:dyDescent="0.25">
      <c r="A536" s="187">
        <v>43913</v>
      </c>
      <c r="B536" s="3">
        <v>23</v>
      </c>
      <c r="C536" s="3">
        <v>3</v>
      </c>
      <c r="D536" s="3">
        <v>2020</v>
      </c>
      <c r="E536" s="3">
        <v>12</v>
      </c>
      <c r="F536" s="3">
        <v>0</v>
      </c>
      <c r="G536" s="3" t="s">
        <v>141</v>
      </c>
      <c r="H536" s="3" t="s">
        <v>1031</v>
      </c>
      <c r="I536" s="3" t="s">
        <v>360</v>
      </c>
      <c r="J536" s="3">
        <v>9942334</v>
      </c>
    </row>
    <row r="537" spans="1:10" hidden="1" x14ac:dyDescent="0.25">
      <c r="A537" s="187">
        <v>43912</v>
      </c>
      <c r="B537" s="3">
        <v>22</v>
      </c>
      <c r="C537" s="3">
        <v>3</v>
      </c>
      <c r="D537" s="3">
        <v>2020</v>
      </c>
      <c r="E537" s="3">
        <v>9</v>
      </c>
      <c r="F537" s="3">
        <v>0</v>
      </c>
      <c r="G537" s="3" t="s">
        <v>141</v>
      </c>
      <c r="H537" s="3" t="s">
        <v>1031</v>
      </c>
      <c r="I537" s="3" t="s">
        <v>360</v>
      </c>
      <c r="J537" s="3">
        <v>9942334</v>
      </c>
    </row>
    <row r="538" spans="1:10" hidden="1" x14ac:dyDescent="0.25">
      <c r="A538" s="187">
        <v>43911</v>
      </c>
      <c r="B538" s="3">
        <v>21</v>
      </c>
      <c r="C538" s="3">
        <v>3</v>
      </c>
      <c r="D538" s="3">
        <v>2020</v>
      </c>
      <c r="E538" s="3">
        <v>0</v>
      </c>
      <c r="F538" s="3">
        <v>1</v>
      </c>
      <c r="G538" s="3" t="s">
        <v>141</v>
      </c>
      <c r="H538" s="3" t="s">
        <v>1031</v>
      </c>
      <c r="I538" s="3" t="s">
        <v>360</v>
      </c>
      <c r="J538" s="3">
        <v>9942334</v>
      </c>
    </row>
    <row r="539" spans="1:10" hidden="1" x14ac:dyDescent="0.25">
      <c r="A539" s="187">
        <v>43910</v>
      </c>
      <c r="B539" s="3">
        <v>20</v>
      </c>
      <c r="C539" s="3">
        <v>3</v>
      </c>
      <c r="D539" s="3">
        <v>2020</v>
      </c>
      <c r="E539" s="3">
        <v>10</v>
      </c>
      <c r="F539" s="3">
        <v>0</v>
      </c>
      <c r="G539" s="3" t="s">
        <v>141</v>
      </c>
      <c r="H539" s="3" t="s">
        <v>1031</v>
      </c>
      <c r="I539" s="3" t="s">
        <v>360</v>
      </c>
      <c r="J539" s="3">
        <v>9942334</v>
      </c>
    </row>
    <row r="540" spans="1:10" hidden="1" x14ac:dyDescent="0.25">
      <c r="A540" s="187">
        <v>43909</v>
      </c>
      <c r="B540" s="3">
        <v>19</v>
      </c>
      <c r="C540" s="3">
        <v>3</v>
      </c>
      <c r="D540" s="3">
        <v>2020</v>
      </c>
      <c r="E540" s="3">
        <v>6</v>
      </c>
      <c r="F540" s="3">
        <v>0</v>
      </c>
      <c r="G540" s="3" t="s">
        <v>141</v>
      </c>
      <c r="H540" s="3" t="s">
        <v>1031</v>
      </c>
      <c r="I540" s="3" t="s">
        <v>360</v>
      </c>
      <c r="J540" s="3">
        <v>9942334</v>
      </c>
    </row>
    <row r="541" spans="1:10" hidden="1" x14ac:dyDescent="0.25">
      <c r="A541" s="187">
        <v>43908</v>
      </c>
      <c r="B541" s="3">
        <v>18</v>
      </c>
      <c r="C541" s="3">
        <v>3</v>
      </c>
      <c r="D541" s="3">
        <v>2020</v>
      </c>
      <c r="E541" s="3">
        <v>9</v>
      </c>
      <c r="F541" s="3">
        <v>0</v>
      </c>
      <c r="G541" s="3" t="s">
        <v>141</v>
      </c>
      <c r="H541" s="3" t="s">
        <v>1031</v>
      </c>
      <c r="I541" s="3" t="s">
        <v>360</v>
      </c>
      <c r="J541" s="3">
        <v>9942334</v>
      </c>
    </row>
    <row r="542" spans="1:10" hidden="1" x14ac:dyDescent="0.25">
      <c r="A542" s="187">
        <v>43907</v>
      </c>
      <c r="B542" s="3">
        <v>17</v>
      </c>
      <c r="C542" s="3">
        <v>3</v>
      </c>
      <c r="D542" s="3">
        <v>2020</v>
      </c>
      <c r="E542" s="3">
        <v>0</v>
      </c>
      <c r="F542" s="3">
        <v>0</v>
      </c>
      <c r="G542" s="3" t="s">
        <v>141</v>
      </c>
      <c r="H542" s="3" t="s">
        <v>1031</v>
      </c>
      <c r="I542" s="3" t="s">
        <v>360</v>
      </c>
      <c r="J542" s="3">
        <v>9942334</v>
      </c>
    </row>
    <row r="543" spans="1:10" hidden="1" x14ac:dyDescent="0.25">
      <c r="A543" s="187">
        <v>43906</v>
      </c>
      <c r="B543" s="3">
        <v>16</v>
      </c>
      <c r="C543" s="3">
        <v>3</v>
      </c>
      <c r="D543" s="3">
        <v>2020</v>
      </c>
      <c r="E543" s="3">
        <v>0</v>
      </c>
      <c r="F543" s="3">
        <v>0</v>
      </c>
      <c r="G543" s="3" t="s">
        <v>141</v>
      </c>
      <c r="H543" s="3" t="s">
        <v>1031</v>
      </c>
      <c r="I543" s="3" t="s">
        <v>360</v>
      </c>
      <c r="J543" s="3">
        <v>9942334</v>
      </c>
    </row>
    <row r="544" spans="1:10" hidden="1" x14ac:dyDescent="0.25">
      <c r="A544" s="187">
        <v>43905</v>
      </c>
      <c r="B544" s="3">
        <v>15</v>
      </c>
      <c r="C544" s="3">
        <v>3</v>
      </c>
      <c r="D544" s="3">
        <v>2020</v>
      </c>
      <c r="E544" s="3">
        <v>6</v>
      </c>
      <c r="F544" s="3">
        <v>0</v>
      </c>
      <c r="G544" s="3" t="s">
        <v>141</v>
      </c>
      <c r="H544" s="3" t="s">
        <v>1031</v>
      </c>
      <c r="I544" s="3" t="s">
        <v>360</v>
      </c>
      <c r="J544" s="3">
        <v>9942334</v>
      </c>
    </row>
    <row r="545" spans="1:10" hidden="1" x14ac:dyDescent="0.25">
      <c r="A545" s="187">
        <v>43903</v>
      </c>
      <c r="B545" s="3">
        <v>13</v>
      </c>
      <c r="C545" s="3">
        <v>3</v>
      </c>
      <c r="D545" s="3">
        <v>2020</v>
      </c>
      <c r="E545" s="3">
        <v>0</v>
      </c>
      <c r="F545" s="3">
        <v>0</v>
      </c>
      <c r="G545" s="3" t="s">
        <v>141</v>
      </c>
      <c r="H545" s="3" t="s">
        <v>1031</v>
      </c>
      <c r="I545" s="3" t="s">
        <v>360</v>
      </c>
      <c r="J545" s="3">
        <v>9942334</v>
      </c>
    </row>
    <row r="546" spans="1:10" hidden="1" x14ac:dyDescent="0.25">
      <c r="A546" s="187">
        <v>43902</v>
      </c>
      <c r="B546" s="3">
        <v>12</v>
      </c>
      <c r="C546" s="3">
        <v>3</v>
      </c>
      <c r="D546" s="3">
        <v>2020</v>
      </c>
      <c r="E546" s="3">
        <v>2</v>
      </c>
      <c r="F546" s="3">
        <v>0</v>
      </c>
      <c r="G546" s="3" t="s">
        <v>141</v>
      </c>
      <c r="H546" s="3" t="s">
        <v>1031</v>
      </c>
      <c r="I546" s="3" t="s">
        <v>360</v>
      </c>
      <c r="J546" s="3">
        <v>9942334</v>
      </c>
    </row>
    <row r="547" spans="1:10" hidden="1" x14ac:dyDescent="0.25">
      <c r="A547" s="187">
        <v>43901</v>
      </c>
      <c r="B547" s="3">
        <v>11</v>
      </c>
      <c r="C547" s="3">
        <v>3</v>
      </c>
      <c r="D547" s="3">
        <v>2020</v>
      </c>
      <c r="E547" s="3">
        <v>2</v>
      </c>
      <c r="F547" s="3">
        <v>0</v>
      </c>
      <c r="G547" s="3" t="s">
        <v>141</v>
      </c>
      <c r="H547" s="3" t="s">
        <v>1031</v>
      </c>
      <c r="I547" s="3" t="s">
        <v>360</v>
      </c>
      <c r="J547" s="3">
        <v>9942334</v>
      </c>
    </row>
    <row r="548" spans="1:10" hidden="1" x14ac:dyDescent="0.25">
      <c r="A548" s="187">
        <v>43897</v>
      </c>
      <c r="B548" s="3">
        <v>7</v>
      </c>
      <c r="C548" s="3">
        <v>3</v>
      </c>
      <c r="D548" s="3">
        <v>2020</v>
      </c>
      <c r="E548" s="3">
        <v>3</v>
      </c>
      <c r="F548" s="3">
        <v>0</v>
      </c>
      <c r="G548" s="3" t="s">
        <v>141</v>
      </c>
      <c r="H548" s="3" t="s">
        <v>1031</v>
      </c>
      <c r="I548" s="3" t="s">
        <v>360</v>
      </c>
      <c r="J548" s="3">
        <v>9942334</v>
      </c>
    </row>
    <row r="549" spans="1:10" hidden="1" x14ac:dyDescent="0.25">
      <c r="A549" s="187">
        <v>43896</v>
      </c>
      <c r="B549" s="3">
        <v>6</v>
      </c>
      <c r="C549" s="3">
        <v>3</v>
      </c>
      <c r="D549" s="3">
        <v>2020</v>
      </c>
      <c r="E549" s="3">
        <v>3</v>
      </c>
      <c r="F549" s="3">
        <v>0</v>
      </c>
      <c r="G549" s="3" t="s">
        <v>141</v>
      </c>
      <c r="H549" s="3" t="s">
        <v>1031</v>
      </c>
      <c r="I549" s="3" t="s">
        <v>360</v>
      </c>
      <c r="J549" s="3">
        <v>9942334</v>
      </c>
    </row>
    <row r="550" spans="1:10" hidden="1" x14ac:dyDescent="0.25">
      <c r="A550" s="187">
        <v>43892</v>
      </c>
      <c r="B550" s="3">
        <v>2</v>
      </c>
      <c r="C550" s="3">
        <v>3</v>
      </c>
      <c r="D550" s="3">
        <v>2020</v>
      </c>
      <c r="E550" s="3">
        <v>2</v>
      </c>
      <c r="F550" s="3">
        <v>0</v>
      </c>
      <c r="G550" s="3" t="s">
        <v>141</v>
      </c>
      <c r="H550" s="3" t="s">
        <v>1031</v>
      </c>
      <c r="I550" s="3" t="s">
        <v>360</v>
      </c>
      <c r="J550" s="3">
        <v>9942334</v>
      </c>
    </row>
    <row r="551" spans="1:10" hidden="1" x14ac:dyDescent="0.25">
      <c r="A551" s="187">
        <v>43891</v>
      </c>
      <c r="B551" s="3">
        <v>1</v>
      </c>
      <c r="C551" s="3">
        <v>3</v>
      </c>
      <c r="D551" s="3">
        <v>2020</v>
      </c>
      <c r="E551" s="3">
        <v>0</v>
      </c>
      <c r="F551" s="3">
        <v>0</v>
      </c>
      <c r="G551" s="3" t="s">
        <v>141</v>
      </c>
      <c r="H551" s="3" t="s">
        <v>1031</v>
      </c>
      <c r="I551" s="3" t="s">
        <v>360</v>
      </c>
      <c r="J551" s="3">
        <v>9942334</v>
      </c>
    </row>
    <row r="552" spans="1:10" hidden="1" x14ac:dyDescent="0.25">
      <c r="A552" s="187">
        <v>43890</v>
      </c>
      <c r="B552" s="3">
        <v>29</v>
      </c>
      <c r="C552" s="3">
        <v>2</v>
      </c>
      <c r="D552" s="3">
        <v>2020</v>
      </c>
      <c r="E552" s="3">
        <v>1</v>
      </c>
      <c r="F552" s="3">
        <v>0</v>
      </c>
      <c r="G552" s="3" t="s">
        <v>141</v>
      </c>
      <c r="H552" s="3" t="s">
        <v>1031</v>
      </c>
      <c r="I552" s="3" t="s">
        <v>360</v>
      </c>
      <c r="J552" s="3">
        <v>9942334</v>
      </c>
    </row>
    <row r="553" spans="1:10" hidden="1" x14ac:dyDescent="0.25">
      <c r="A553" s="187">
        <v>43889</v>
      </c>
      <c r="B553" s="3">
        <v>28</v>
      </c>
      <c r="C553" s="3">
        <v>2</v>
      </c>
      <c r="D553" s="3">
        <v>2020</v>
      </c>
      <c r="E553" s="3">
        <v>0</v>
      </c>
      <c r="F553" s="3">
        <v>0</v>
      </c>
      <c r="G553" s="3" t="s">
        <v>141</v>
      </c>
      <c r="H553" s="3" t="s">
        <v>1031</v>
      </c>
      <c r="I553" s="3" t="s">
        <v>360</v>
      </c>
      <c r="J553" s="3">
        <v>9942334</v>
      </c>
    </row>
    <row r="554" spans="1:10" hidden="1" x14ac:dyDescent="0.25">
      <c r="A554" s="187">
        <v>43888</v>
      </c>
      <c r="B554" s="3">
        <v>27</v>
      </c>
      <c r="C554" s="3">
        <v>2</v>
      </c>
      <c r="D554" s="3">
        <v>2020</v>
      </c>
      <c r="E554" s="3">
        <v>0</v>
      </c>
      <c r="F554" s="3">
        <v>0</v>
      </c>
      <c r="G554" s="3" t="s">
        <v>141</v>
      </c>
      <c r="H554" s="3" t="s">
        <v>1031</v>
      </c>
      <c r="I554" s="3" t="s">
        <v>360</v>
      </c>
      <c r="J554" s="3">
        <v>9942334</v>
      </c>
    </row>
    <row r="555" spans="1:10" hidden="1" x14ac:dyDescent="0.25">
      <c r="A555" s="187">
        <v>43887</v>
      </c>
      <c r="B555" s="3">
        <v>26</v>
      </c>
      <c r="C555" s="3">
        <v>2</v>
      </c>
      <c r="D555" s="3">
        <v>2020</v>
      </c>
      <c r="E555" s="3">
        <v>0</v>
      </c>
      <c r="F555" s="3">
        <v>0</v>
      </c>
      <c r="G555" s="3" t="s">
        <v>141</v>
      </c>
      <c r="H555" s="3" t="s">
        <v>1031</v>
      </c>
      <c r="I555" s="3" t="s">
        <v>360</v>
      </c>
      <c r="J555" s="3">
        <v>9942334</v>
      </c>
    </row>
    <row r="556" spans="1:10" hidden="1" x14ac:dyDescent="0.25">
      <c r="A556" s="187">
        <v>43886</v>
      </c>
      <c r="B556" s="3">
        <v>25</v>
      </c>
      <c r="C556" s="3">
        <v>2</v>
      </c>
      <c r="D556" s="3">
        <v>2020</v>
      </c>
      <c r="E556" s="3">
        <v>0</v>
      </c>
      <c r="F556" s="3">
        <v>0</v>
      </c>
      <c r="G556" s="3" t="s">
        <v>141</v>
      </c>
      <c r="H556" s="3" t="s">
        <v>1031</v>
      </c>
      <c r="I556" s="3" t="s">
        <v>360</v>
      </c>
      <c r="J556" s="3">
        <v>9942334</v>
      </c>
    </row>
    <row r="557" spans="1:10" hidden="1" x14ac:dyDescent="0.25">
      <c r="A557" s="187">
        <v>43885</v>
      </c>
      <c r="B557" s="3">
        <v>24</v>
      </c>
      <c r="C557" s="3">
        <v>2</v>
      </c>
      <c r="D557" s="3">
        <v>2020</v>
      </c>
      <c r="E557" s="3">
        <v>0</v>
      </c>
      <c r="F557" s="3">
        <v>0</v>
      </c>
      <c r="G557" s="3" t="s">
        <v>141</v>
      </c>
      <c r="H557" s="3" t="s">
        <v>1031</v>
      </c>
      <c r="I557" s="3" t="s">
        <v>360</v>
      </c>
      <c r="J557" s="3">
        <v>9942334</v>
      </c>
    </row>
    <row r="558" spans="1:10" hidden="1" x14ac:dyDescent="0.25">
      <c r="A558" s="187">
        <v>43884</v>
      </c>
      <c r="B558" s="3">
        <v>23</v>
      </c>
      <c r="C558" s="3">
        <v>2</v>
      </c>
      <c r="D558" s="3">
        <v>2020</v>
      </c>
      <c r="E558" s="3">
        <v>0</v>
      </c>
      <c r="F558" s="3">
        <v>0</v>
      </c>
      <c r="G558" s="3" t="s">
        <v>141</v>
      </c>
      <c r="H558" s="3" t="s">
        <v>1031</v>
      </c>
      <c r="I558" s="3" t="s">
        <v>360</v>
      </c>
      <c r="J558" s="3">
        <v>9942334</v>
      </c>
    </row>
    <row r="559" spans="1:10" hidden="1" x14ac:dyDescent="0.25">
      <c r="A559" s="187">
        <v>43883</v>
      </c>
      <c r="B559" s="3">
        <v>22</v>
      </c>
      <c r="C559" s="3">
        <v>2</v>
      </c>
      <c r="D559" s="3">
        <v>2020</v>
      </c>
      <c r="E559" s="3">
        <v>0</v>
      </c>
      <c r="F559" s="3">
        <v>0</v>
      </c>
      <c r="G559" s="3" t="s">
        <v>141</v>
      </c>
      <c r="H559" s="3" t="s">
        <v>1031</v>
      </c>
      <c r="I559" s="3" t="s">
        <v>360</v>
      </c>
      <c r="J559" s="3">
        <v>9942334</v>
      </c>
    </row>
    <row r="560" spans="1:10" hidden="1" x14ac:dyDescent="0.25">
      <c r="A560" s="187">
        <v>43882</v>
      </c>
      <c r="B560" s="3">
        <v>21</v>
      </c>
      <c r="C560" s="3">
        <v>2</v>
      </c>
      <c r="D560" s="3">
        <v>2020</v>
      </c>
      <c r="E560" s="3">
        <v>0</v>
      </c>
      <c r="F560" s="3">
        <v>0</v>
      </c>
      <c r="G560" s="3" t="s">
        <v>141</v>
      </c>
      <c r="H560" s="3" t="s">
        <v>1031</v>
      </c>
      <c r="I560" s="3" t="s">
        <v>360</v>
      </c>
      <c r="J560" s="3">
        <v>9942334</v>
      </c>
    </row>
    <row r="561" spans="1:10" hidden="1" x14ac:dyDescent="0.25">
      <c r="A561" s="187">
        <v>43881</v>
      </c>
      <c r="B561" s="3">
        <v>20</v>
      </c>
      <c r="C561" s="3">
        <v>2</v>
      </c>
      <c r="D561" s="3">
        <v>2020</v>
      </c>
      <c r="E561" s="3">
        <v>0</v>
      </c>
      <c r="F561" s="3">
        <v>0</v>
      </c>
      <c r="G561" s="3" t="s">
        <v>141</v>
      </c>
      <c r="H561" s="3" t="s">
        <v>1031</v>
      </c>
      <c r="I561" s="3" t="s">
        <v>360</v>
      </c>
      <c r="J561" s="3">
        <v>9942334</v>
      </c>
    </row>
    <row r="562" spans="1:10" hidden="1" x14ac:dyDescent="0.25">
      <c r="A562" s="187">
        <v>43880</v>
      </c>
      <c r="B562" s="3">
        <v>19</v>
      </c>
      <c r="C562" s="3">
        <v>2</v>
      </c>
      <c r="D562" s="3">
        <v>2020</v>
      </c>
      <c r="E562" s="3">
        <v>0</v>
      </c>
      <c r="F562" s="3">
        <v>0</v>
      </c>
      <c r="G562" s="3" t="s">
        <v>141</v>
      </c>
      <c r="H562" s="3" t="s">
        <v>1031</v>
      </c>
      <c r="I562" s="3" t="s">
        <v>360</v>
      </c>
      <c r="J562" s="3">
        <v>9942334</v>
      </c>
    </row>
    <row r="563" spans="1:10" hidden="1" x14ac:dyDescent="0.25">
      <c r="A563" s="187">
        <v>43879</v>
      </c>
      <c r="B563" s="3">
        <v>18</v>
      </c>
      <c r="C563" s="3">
        <v>2</v>
      </c>
      <c r="D563" s="3">
        <v>2020</v>
      </c>
      <c r="E563" s="3">
        <v>0</v>
      </c>
      <c r="F563" s="3">
        <v>0</v>
      </c>
      <c r="G563" s="3" t="s">
        <v>141</v>
      </c>
      <c r="H563" s="3" t="s">
        <v>1031</v>
      </c>
      <c r="I563" s="3" t="s">
        <v>360</v>
      </c>
      <c r="J563" s="3">
        <v>9942334</v>
      </c>
    </row>
    <row r="564" spans="1:10" hidden="1" x14ac:dyDescent="0.25">
      <c r="A564" s="187">
        <v>43878</v>
      </c>
      <c r="B564" s="3">
        <v>17</v>
      </c>
      <c r="C564" s="3">
        <v>2</v>
      </c>
      <c r="D564" s="3">
        <v>2020</v>
      </c>
      <c r="E564" s="3">
        <v>0</v>
      </c>
      <c r="F564" s="3">
        <v>0</v>
      </c>
      <c r="G564" s="3" t="s">
        <v>141</v>
      </c>
      <c r="H564" s="3" t="s">
        <v>1031</v>
      </c>
      <c r="I564" s="3" t="s">
        <v>360</v>
      </c>
      <c r="J564" s="3">
        <v>9942334</v>
      </c>
    </row>
    <row r="565" spans="1:10" hidden="1" x14ac:dyDescent="0.25">
      <c r="A565" s="187">
        <v>43877</v>
      </c>
      <c r="B565" s="3">
        <v>16</v>
      </c>
      <c r="C565" s="3">
        <v>2</v>
      </c>
      <c r="D565" s="3">
        <v>2020</v>
      </c>
      <c r="E565" s="3">
        <v>0</v>
      </c>
      <c r="F565" s="3">
        <v>0</v>
      </c>
      <c r="G565" s="3" t="s">
        <v>141</v>
      </c>
      <c r="H565" s="3" t="s">
        <v>1031</v>
      </c>
      <c r="I565" s="3" t="s">
        <v>360</v>
      </c>
      <c r="J565" s="3">
        <v>9942334</v>
      </c>
    </row>
    <row r="566" spans="1:10" hidden="1" x14ac:dyDescent="0.25">
      <c r="A566" s="187">
        <v>43876</v>
      </c>
      <c r="B566" s="3">
        <v>15</v>
      </c>
      <c r="C566" s="3">
        <v>2</v>
      </c>
      <c r="D566" s="3">
        <v>2020</v>
      </c>
      <c r="E566" s="3">
        <v>0</v>
      </c>
      <c r="F566" s="3">
        <v>0</v>
      </c>
      <c r="G566" s="3" t="s">
        <v>141</v>
      </c>
      <c r="H566" s="3" t="s">
        <v>1031</v>
      </c>
      <c r="I566" s="3" t="s">
        <v>360</v>
      </c>
      <c r="J566" s="3">
        <v>9942334</v>
      </c>
    </row>
    <row r="567" spans="1:10" hidden="1" x14ac:dyDescent="0.25">
      <c r="A567" s="187">
        <v>43875</v>
      </c>
      <c r="B567" s="3">
        <v>14</v>
      </c>
      <c r="C567" s="3">
        <v>2</v>
      </c>
      <c r="D567" s="3">
        <v>2020</v>
      </c>
      <c r="E567" s="3">
        <v>0</v>
      </c>
      <c r="F567" s="3">
        <v>0</v>
      </c>
      <c r="G567" s="3" t="s">
        <v>141</v>
      </c>
      <c r="H567" s="3" t="s">
        <v>1031</v>
      </c>
      <c r="I567" s="3" t="s">
        <v>360</v>
      </c>
      <c r="J567" s="3">
        <v>9942334</v>
      </c>
    </row>
    <row r="568" spans="1:10" hidden="1" x14ac:dyDescent="0.25">
      <c r="A568" s="187">
        <v>43874</v>
      </c>
      <c r="B568" s="3">
        <v>13</v>
      </c>
      <c r="C568" s="3">
        <v>2</v>
      </c>
      <c r="D568" s="3">
        <v>2020</v>
      </c>
      <c r="E568" s="3">
        <v>0</v>
      </c>
      <c r="F568" s="3">
        <v>0</v>
      </c>
      <c r="G568" s="3" t="s">
        <v>141</v>
      </c>
      <c r="H568" s="3" t="s">
        <v>1031</v>
      </c>
      <c r="I568" s="3" t="s">
        <v>360</v>
      </c>
      <c r="J568" s="3">
        <v>9942334</v>
      </c>
    </row>
    <row r="569" spans="1:10" hidden="1" x14ac:dyDescent="0.25">
      <c r="A569" s="187">
        <v>43873</v>
      </c>
      <c r="B569" s="3">
        <v>12</v>
      </c>
      <c r="C569" s="3">
        <v>2</v>
      </c>
      <c r="D569" s="3">
        <v>2020</v>
      </c>
      <c r="E569" s="3">
        <v>0</v>
      </c>
      <c r="F569" s="3">
        <v>0</v>
      </c>
      <c r="G569" s="3" t="s">
        <v>141</v>
      </c>
      <c r="H569" s="3" t="s">
        <v>1031</v>
      </c>
      <c r="I569" s="3" t="s">
        <v>360</v>
      </c>
      <c r="J569" s="3">
        <v>9942334</v>
      </c>
    </row>
    <row r="570" spans="1:10" hidden="1" x14ac:dyDescent="0.25">
      <c r="A570" s="187">
        <v>43872</v>
      </c>
      <c r="B570" s="3">
        <v>11</v>
      </c>
      <c r="C570" s="3">
        <v>2</v>
      </c>
      <c r="D570" s="3">
        <v>2020</v>
      </c>
      <c r="E570" s="3">
        <v>0</v>
      </c>
      <c r="F570" s="3">
        <v>0</v>
      </c>
      <c r="G570" s="3" t="s">
        <v>141</v>
      </c>
      <c r="H570" s="3" t="s">
        <v>1031</v>
      </c>
      <c r="I570" s="3" t="s">
        <v>360</v>
      </c>
      <c r="J570" s="3">
        <v>9942334</v>
      </c>
    </row>
    <row r="571" spans="1:10" hidden="1" x14ac:dyDescent="0.25">
      <c r="A571" s="187">
        <v>43871</v>
      </c>
      <c r="B571" s="3">
        <v>10</v>
      </c>
      <c r="C571" s="3">
        <v>2</v>
      </c>
      <c r="D571" s="3">
        <v>2020</v>
      </c>
      <c r="E571" s="3">
        <v>0</v>
      </c>
      <c r="F571" s="3">
        <v>0</v>
      </c>
      <c r="G571" s="3" t="s">
        <v>141</v>
      </c>
      <c r="H571" s="3" t="s">
        <v>1031</v>
      </c>
      <c r="I571" s="3" t="s">
        <v>360</v>
      </c>
      <c r="J571" s="3">
        <v>9942334</v>
      </c>
    </row>
    <row r="572" spans="1:10" hidden="1" x14ac:dyDescent="0.25">
      <c r="A572" s="187">
        <v>43870</v>
      </c>
      <c r="B572" s="3">
        <v>9</v>
      </c>
      <c r="C572" s="3">
        <v>2</v>
      </c>
      <c r="D572" s="3">
        <v>2020</v>
      </c>
      <c r="E572" s="3">
        <v>0</v>
      </c>
      <c r="F572" s="3">
        <v>0</v>
      </c>
      <c r="G572" s="3" t="s">
        <v>141</v>
      </c>
      <c r="H572" s="3" t="s">
        <v>1031</v>
      </c>
      <c r="I572" s="3" t="s">
        <v>360</v>
      </c>
      <c r="J572" s="3">
        <v>9942334</v>
      </c>
    </row>
    <row r="573" spans="1:10" hidden="1" x14ac:dyDescent="0.25">
      <c r="A573" s="187">
        <v>43869</v>
      </c>
      <c r="B573" s="3">
        <v>8</v>
      </c>
      <c r="C573" s="3">
        <v>2</v>
      </c>
      <c r="D573" s="3">
        <v>2020</v>
      </c>
      <c r="E573" s="3">
        <v>0</v>
      </c>
      <c r="F573" s="3">
        <v>0</v>
      </c>
      <c r="G573" s="3" t="s">
        <v>141</v>
      </c>
      <c r="H573" s="3" t="s">
        <v>1031</v>
      </c>
      <c r="I573" s="3" t="s">
        <v>360</v>
      </c>
      <c r="J573" s="3">
        <v>9942334</v>
      </c>
    </row>
    <row r="574" spans="1:10" hidden="1" x14ac:dyDescent="0.25">
      <c r="A574" s="187">
        <v>43868</v>
      </c>
      <c r="B574" s="3">
        <v>7</v>
      </c>
      <c r="C574" s="3">
        <v>2</v>
      </c>
      <c r="D574" s="3">
        <v>2020</v>
      </c>
      <c r="E574" s="3">
        <v>0</v>
      </c>
      <c r="F574" s="3">
        <v>0</v>
      </c>
      <c r="G574" s="3" t="s">
        <v>141</v>
      </c>
      <c r="H574" s="3" t="s">
        <v>1031</v>
      </c>
      <c r="I574" s="3" t="s">
        <v>360</v>
      </c>
      <c r="J574" s="3">
        <v>9942334</v>
      </c>
    </row>
    <row r="575" spans="1:10" hidden="1" x14ac:dyDescent="0.25">
      <c r="A575" s="187">
        <v>43867</v>
      </c>
      <c r="B575" s="3">
        <v>6</v>
      </c>
      <c r="C575" s="3">
        <v>2</v>
      </c>
      <c r="D575" s="3">
        <v>2020</v>
      </c>
      <c r="E575" s="3">
        <v>0</v>
      </c>
      <c r="F575" s="3">
        <v>0</v>
      </c>
      <c r="G575" s="3" t="s">
        <v>141</v>
      </c>
      <c r="H575" s="3" t="s">
        <v>1031</v>
      </c>
      <c r="I575" s="3" t="s">
        <v>360</v>
      </c>
      <c r="J575" s="3">
        <v>9942334</v>
      </c>
    </row>
    <row r="576" spans="1:10" hidden="1" x14ac:dyDescent="0.25">
      <c r="A576" s="187">
        <v>43866</v>
      </c>
      <c r="B576" s="3">
        <v>5</v>
      </c>
      <c r="C576" s="3">
        <v>2</v>
      </c>
      <c r="D576" s="3">
        <v>2020</v>
      </c>
      <c r="E576" s="3">
        <v>0</v>
      </c>
      <c r="F576" s="3">
        <v>0</v>
      </c>
      <c r="G576" s="3" t="s">
        <v>141</v>
      </c>
      <c r="H576" s="3" t="s">
        <v>1031</v>
      </c>
      <c r="I576" s="3" t="s">
        <v>360</v>
      </c>
      <c r="J576" s="3">
        <v>9942334</v>
      </c>
    </row>
    <row r="577" spans="1:10" hidden="1" x14ac:dyDescent="0.25">
      <c r="A577" s="187">
        <v>43865</v>
      </c>
      <c r="B577" s="3">
        <v>4</v>
      </c>
      <c r="C577" s="3">
        <v>2</v>
      </c>
      <c r="D577" s="3">
        <v>2020</v>
      </c>
      <c r="E577" s="3">
        <v>0</v>
      </c>
      <c r="F577" s="3">
        <v>0</v>
      </c>
      <c r="G577" s="3" t="s">
        <v>141</v>
      </c>
      <c r="H577" s="3" t="s">
        <v>1031</v>
      </c>
      <c r="I577" s="3" t="s">
        <v>360</v>
      </c>
      <c r="J577" s="3">
        <v>9942334</v>
      </c>
    </row>
    <row r="578" spans="1:10" hidden="1" x14ac:dyDescent="0.25">
      <c r="A578" s="187">
        <v>43864</v>
      </c>
      <c r="B578" s="3">
        <v>3</v>
      </c>
      <c r="C578" s="3">
        <v>2</v>
      </c>
      <c r="D578" s="3">
        <v>2020</v>
      </c>
      <c r="E578" s="3">
        <v>0</v>
      </c>
      <c r="F578" s="3">
        <v>0</v>
      </c>
      <c r="G578" s="3" t="s">
        <v>141</v>
      </c>
      <c r="H578" s="3" t="s">
        <v>1031</v>
      </c>
      <c r="I578" s="3" t="s">
        <v>360</v>
      </c>
      <c r="J578" s="3">
        <v>9942334</v>
      </c>
    </row>
    <row r="579" spans="1:10" hidden="1" x14ac:dyDescent="0.25">
      <c r="A579" s="187">
        <v>43863</v>
      </c>
      <c r="B579" s="3">
        <v>2</v>
      </c>
      <c r="C579" s="3">
        <v>2</v>
      </c>
      <c r="D579" s="3">
        <v>2020</v>
      </c>
      <c r="E579" s="3">
        <v>0</v>
      </c>
      <c r="F579" s="3">
        <v>0</v>
      </c>
      <c r="G579" s="3" t="s">
        <v>141</v>
      </c>
      <c r="H579" s="3" t="s">
        <v>1031</v>
      </c>
      <c r="I579" s="3" t="s">
        <v>360</v>
      </c>
      <c r="J579" s="3">
        <v>9942334</v>
      </c>
    </row>
    <row r="580" spans="1:10" hidden="1" x14ac:dyDescent="0.25">
      <c r="A580" s="187">
        <v>43862</v>
      </c>
      <c r="B580" s="3">
        <v>1</v>
      </c>
      <c r="C580" s="3">
        <v>2</v>
      </c>
      <c r="D580" s="3">
        <v>2020</v>
      </c>
      <c r="E580" s="3">
        <v>0</v>
      </c>
      <c r="F580" s="3">
        <v>0</v>
      </c>
      <c r="G580" s="3" t="s">
        <v>141</v>
      </c>
      <c r="H580" s="3" t="s">
        <v>1031</v>
      </c>
      <c r="I580" s="3" t="s">
        <v>360</v>
      </c>
      <c r="J580" s="3">
        <v>9942334</v>
      </c>
    </row>
    <row r="581" spans="1:10" hidden="1" x14ac:dyDescent="0.25">
      <c r="A581" s="187">
        <v>43861</v>
      </c>
      <c r="B581" s="3">
        <v>31</v>
      </c>
      <c r="C581" s="3">
        <v>1</v>
      </c>
      <c r="D581" s="3">
        <v>2020</v>
      </c>
      <c r="E581" s="3">
        <v>0</v>
      </c>
      <c r="F581" s="3">
        <v>0</v>
      </c>
      <c r="G581" s="3" t="s">
        <v>141</v>
      </c>
      <c r="H581" s="3" t="s">
        <v>1031</v>
      </c>
      <c r="I581" s="3" t="s">
        <v>360</v>
      </c>
      <c r="J581" s="3">
        <v>9942334</v>
      </c>
    </row>
    <row r="582" spans="1:10" hidden="1" x14ac:dyDescent="0.25">
      <c r="A582" s="187">
        <v>43860</v>
      </c>
      <c r="B582" s="3">
        <v>30</v>
      </c>
      <c r="C582" s="3">
        <v>1</v>
      </c>
      <c r="D582" s="3">
        <v>2020</v>
      </c>
      <c r="E582" s="3">
        <v>0</v>
      </c>
      <c r="F582" s="3">
        <v>0</v>
      </c>
      <c r="G582" s="3" t="s">
        <v>141</v>
      </c>
      <c r="H582" s="3" t="s">
        <v>1031</v>
      </c>
      <c r="I582" s="3" t="s">
        <v>360</v>
      </c>
      <c r="J582" s="3">
        <v>9942334</v>
      </c>
    </row>
    <row r="583" spans="1:10" hidden="1" x14ac:dyDescent="0.25">
      <c r="A583" s="187">
        <v>43859</v>
      </c>
      <c r="B583" s="3">
        <v>29</v>
      </c>
      <c r="C583" s="3">
        <v>1</v>
      </c>
      <c r="D583" s="3">
        <v>2020</v>
      </c>
      <c r="E583" s="3">
        <v>0</v>
      </c>
      <c r="F583" s="3">
        <v>0</v>
      </c>
      <c r="G583" s="3" t="s">
        <v>141</v>
      </c>
      <c r="H583" s="3" t="s">
        <v>1031</v>
      </c>
      <c r="I583" s="3" t="s">
        <v>360</v>
      </c>
      <c r="J583" s="3">
        <v>9942334</v>
      </c>
    </row>
    <row r="584" spans="1:10" hidden="1" x14ac:dyDescent="0.25">
      <c r="A584" s="187">
        <v>43858</v>
      </c>
      <c r="B584" s="3">
        <v>28</v>
      </c>
      <c r="C584" s="3">
        <v>1</v>
      </c>
      <c r="D584" s="3">
        <v>2020</v>
      </c>
      <c r="E584" s="3">
        <v>0</v>
      </c>
      <c r="F584" s="3">
        <v>0</v>
      </c>
      <c r="G584" s="3" t="s">
        <v>141</v>
      </c>
      <c r="H584" s="3" t="s">
        <v>1031</v>
      </c>
      <c r="I584" s="3" t="s">
        <v>360</v>
      </c>
      <c r="J584" s="3">
        <v>9942334</v>
      </c>
    </row>
    <row r="585" spans="1:10" hidden="1" x14ac:dyDescent="0.25">
      <c r="A585" s="187">
        <v>43857</v>
      </c>
      <c r="B585" s="3">
        <v>27</v>
      </c>
      <c r="C585" s="3">
        <v>1</v>
      </c>
      <c r="D585" s="3">
        <v>2020</v>
      </c>
      <c r="E585" s="3">
        <v>0</v>
      </c>
      <c r="F585" s="3">
        <v>0</v>
      </c>
      <c r="G585" s="3" t="s">
        <v>141</v>
      </c>
      <c r="H585" s="3" t="s">
        <v>1031</v>
      </c>
      <c r="I585" s="3" t="s">
        <v>360</v>
      </c>
      <c r="J585" s="3">
        <v>9942334</v>
      </c>
    </row>
    <row r="586" spans="1:10" hidden="1" x14ac:dyDescent="0.25">
      <c r="A586" s="187">
        <v>43856</v>
      </c>
      <c r="B586" s="3">
        <v>26</v>
      </c>
      <c r="C586" s="3">
        <v>1</v>
      </c>
      <c r="D586" s="3">
        <v>2020</v>
      </c>
      <c r="E586" s="3">
        <v>0</v>
      </c>
      <c r="F586" s="3">
        <v>0</v>
      </c>
      <c r="G586" s="3" t="s">
        <v>141</v>
      </c>
      <c r="H586" s="3" t="s">
        <v>1031</v>
      </c>
      <c r="I586" s="3" t="s">
        <v>360</v>
      </c>
      <c r="J586" s="3">
        <v>9942334</v>
      </c>
    </row>
    <row r="587" spans="1:10" hidden="1" x14ac:dyDescent="0.25">
      <c r="A587" s="187">
        <v>43855</v>
      </c>
      <c r="B587" s="3">
        <v>25</v>
      </c>
      <c r="C587" s="3">
        <v>1</v>
      </c>
      <c r="D587" s="3">
        <v>2020</v>
      </c>
      <c r="E587" s="3">
        <v>0</v>
      </c>
      <c r="F587" s="3">
        <v>0</v>
      </c>
      <c r="G587" s="3" t="s">
        <v>141</v>
      </c>
      <c r="H587" s="3" t="s">
        <v>1031</v>
      </c>
      <c r="I587" s="3" t="s">
        <v>360</v>
      </c>
      <c r="J587" s="3">
        <v>9942334</v>
      </c>
    </row>
    <row r="588" spans="1:10" hidden="1" x14ac:dyDescent="0.25">
      <c r="A588" s="187">
        <v>43854</v>
      </c>
      <c r="B588" s="3">
        <v>24</v>
      </c>
      <c r="C588" s="3">
        <v>1</v>
      </c>
      <c r="D588" s="3">
        <v>2020</v>
      </c>
      <c r="E588" s="3">
        <v>0</v>
      </c>
      <c r="F588" s="3">
        <v>0</v>
      </c>
      <c r="G588" s="3" t="s">
        <v>141</v>
      </c>
      <c r="H588" s="3" t="s">
        <v>1031</v>
      </c>
      <c r="I588" s="3" t="s">
        <v>360</v>
      </c>
      <c r="J588" s="3">
        <v>9942334</v>
      </c>
    </row>
    <row r="589" spans="1:10" hidden="1" x14ac:dyDescent="0.25">
      <c r="A589" s="187">
        <v>43853</v>
      </c>
      <c r="B589" s="3">
        <v>23</v>
      </c>
      <c r="C589" s="3">
        <v>1</v>
      </c>
      <c r="D589" s="3">
        <v>2020</v>
      </c>
      <c r="E589" s="3">
        <v>0</v>
      </c>
      <c r="F589" s="3">
        <v>0</v>
      </c>
      <c r="G589" s="3" t="s">
        <v>141</v>
      </c>
      <c r="H589" s="3" t="s">
        <v>1031</v>
      </c>
      <c r="I589" s="3" t="s">
        <v>360</v>
      </c>
      <c r="J589" s="3">
        <v>9942334</v>
      </c>
    </row>
    <row r="590" spans="1:10" hidden="1" x14ac:dyDescent="0.25">
      <c r="A590" s="187">
        <v>43852</v>
      </c>
      <c r="B590" s="3">
        <v>22</v>
      </c>
      <c r="C590" s="3">
        <v>1</v>
      </c>
      <c r="D590" s="3">
        <v>2020</v>
      </c>
      <c r="E590" s="3">
        <v>0</v>
      </c>
      <c r="F590" s="3">
        <v>0</v>
      </c>
      <c r="G590" s="3" t="s">
        <v>141</v>
      </c>
      <c r="H590" s="3" t="s">
        <v>1031</v>
      </c>
      <c r="I590" s="3" t="s">
        <v>360</v>
      </c>
      <c r="J590" s="3">
        <v>9942334</v>
      </c>
    </row>
    <row r="591" spans="1:10" hidden="1" x14ac:dyDescent="0.25">
      <c r="A591" s="187">
        <v>43851</v>
      </c>
      <c r="B591" s="3">
        <v>21</v>
      </c>
      <c r="C591" s="3">
        <v>1</v>
      </c>
      <c r="D591" s="3">
        <v>2020</v>
      </c>
      <c r="E591" s="3">
        <v>0</v>
      </c>
      <c r="F591" s="3">
        <v>0</v>
      </c>
      <c r="G591" s="3" t="s">
        <v>141</v>
      </c>
      <c r="H591" s="3" t="s">
        <v>1031</v>
      </c>
      <c r="I591" s="3" t="s">
        <v>360</v>
      </c>
      <c r="J591" s="3">
        <v>9942334</v>
      </c>
    </row>
    <row r="592" spans="1:10" hidden="1" x14ac:dyDescent="0.25">
      <c r="A592" s="187">
        <v>43850</v>
      </c>
      <c r="B592" s="3">
        <v>20</v>
      </c>
      <c r="C592" s="3">
        <v>1</v>
      </c>
      <c r="D592" s="3">
        <v>2020</v>
      </c>
      <c r="E592" s="3">
        <v>0</v>
      </c>
      <c r="F592" s="3">
        <v>0</v>
      </c>
      <c r="G592" s="3" t="s">
        <v>141</v>
      </c>
      <c r="H592" s="3" t="s">
        <v>1031</v>
      </c>
      <c r="I592" s="3" t="s">
        <v>360</v>
      </c>
      <c r="J592" s="3">
        <v>9942334</v>
      </c>
    </row>
    <row r="593" spans="1:10" hidden="1" x14ac:dyDescent="0.25">
      <c r="A593" s="187">
        <v>43849</v>
      </c>
      <c r="B593" s="3">
        <v>19</v>
      </c>
      <c r="C593" s="3">
        <v>1</v>
      </c>
      <c r="D593" s="3">
        <v>2020</v>
      </c>
      <c r="E593" s="3">
        <v>0</v>
      </c>
      <c r="F593" s="3">
        <v>0</v>
      </c>
      <c r="G593" s="3" t="s">
        <v>141</v>
      </c>
      <c r="H593" s="3" t="s">
        <v>1031</v>
      </c>
      <c r="I593" s="3" t="s">
        <v>360</v>
      </c>
      <c r="J593" s="3">
        <v>9942334</v>
      </c>
    </row>
    <row r="594" spans="1:10" hidden="1" x14ac:dyDescent="0.25">
      <c r="A594" s="187">
        <v>43848</v>
      </c>
      <c r="B594" s="3">
        <v>18</v>
      </c>
      <c r="C594" s="3">
        <v>1</v>
      </c>
      <c r="D594" s="3">
        <v>2020</v>
      </c>
      <c r="E594" s="3">
        <v>0</v>
      </c>
      <c r="F594" s="3">
        <v>0</v>
      </c>
      <c r="G594" s="3" t="s">
        <v>141</v>
      </c>
      <c r="H594" s="3" t="s">
        <v>1031</v>
      </c>
      <c r="I594" s="3" t="s">
        <v>360</v>
      </c>
      <c r="J594" s="3">
        <v>9942334</v>
      </c>
    </row>
    <row r="595" spans="1:10" hidden="1" x14ac:dyDescent="0.25">
      <c r="A595" s="187">
        <v>43847</v>
      </c>
      <c r="B595" s="3">
        <v>17</v>
      </c>
      <c r="C595" s="3">
        <v>1</v>
      </c>
      <c r="D595" s="3">
        <v>2020</v>
      </c>
      <c r="E595" s="3">
        <v>0</v>
      </c>
      <c r="F595" s="3">
        <v>0</v>
      </c>
      <c r="G595" s="3" t="s">
        <v>141</v>
      </c>
      <c r="H595" s="3" t="s">
        <v>1031</v>
      </c>
      <c r="I595" s="3" t="s">
        <v>360</v>
      </c>
      <c r="J595" s="3">
        <v>9942334</v>
      </c>
    </row>
    <row r="596" spans="1:10" hidden="1" x14ac:dyDescent="0.25">
      <c r="A596" s="187">
        <v>43846</v>
      </c>
      <c r="B596" s="3">
        <v>16</v>
      </c>
      <c r="C596" s="3">
        <v>1</v>
      </c>
      <c r="D596" s="3">
        <v>2020</v>
      </c>
      <c r="E596" s="3">
        <v>0</v>
      </c>
      <c r="F596" s="3">
        <v>0</v>
      </c>
      <c r="G596" s="3" t="s">
        <v>141</v>
      </c>
      <c r="H596" s="3" t="s">
        <v>1031</v>
      </c>
      <c r="I596" s="3" t="s">
        <v>360</v>
      </c>
      <c r="J596" s="3">
        <v>9942334</v>
      </c>
    </row>
    <row r="597" spans="1:10" hidden="1" x14ac:dyDescent="0.25">
      <c r="A597" s="187">
        <v>43845</v>
      </c>
      <c r="B597" s="3">
        <v>15</v>
      </c>
      <c r="C597" s="3">
        <v>1</v>
      </c>
      <c r="D597" s="3">
        <v>2020</v>
      </c>
      <c r="E597" s="3">
        <v>0</v>
      </c>
      <c r="F597" s="3">
        <v>0</v>
      </c>
      <c r="G597" s="3" t="s">
        <v>141</v>
      </c>
      <c r="H597" s="3" t="s">
        <v>1031</v>
      </c>
      <c r="I597" s="3" t="s">
        <v>360</v>
      </c>
      <c r="J597" s="3">
        <v>9942334</v>
      </c>
    </row>
    <row r="598" spans="1:10" hidden="1" x14ac:dyDescent="0.25">
      <c r="A598" s="187">
        <v>43844</v>
      </c>
      <c r="B598" s="3">
        <v>14</v>
      </c>
      <c r="C598" s="3">
        <v>1</v>
      </c>
      <c r="D598" s="3">
        <v>2020</v>
      </c>
      <c r="E598" s="3">
        <v>0</v>
      </c>
      <c r="F598" s="3">
        <v>0</v>
      </c>
      <c r="G598" s="3" t="s">
        <v>141</v>
      </c>
      <c r="H598" s="3" t="s">
        <v>1031</v>
      </c>
      <c r="I598" s="3" t="s">
        <v>360</v>
      </c>
      <c r="J598" s="3">
        <v>9942334</v>
      </c>
    </row>
    <row r="599" spans="1:10" hidden="1" x14ac:dyDescent="0.25">
      <c r="A599" s="187">
        <v>43843</v>
      </c>
      <c r="B599" s="3">
        <v>13</v>
      </c>
      <c r="C599" s="3">
        <v>1</v>
      </c>
      <c r="D599" s="3">
        <v>2020</v>
      </c>
      <c r="E599" s="3">
        <v>0</v>
      </c>
      <c r="F599" s="3">
        <v>0</v>
      </c>
      <c r="G599" s="3" t="s">
        <v>141</v>
      </c>
      <c r="H599" s="3" t="s">
        <v>1031</v>
      </c>
      <c r="I599" s="3" t="s">
        <v>360</v>
      </c>
      <c r="J599" s="3">
        <v>9942334</v>
      </c>
    </row>
    <row r="600" spans="1:10" hidden="1" x14ac:dyDescent="0.25">
      <c r="A600" s="187">
        <v>43842</v>
      </c>
      <c r="B600" s="3">
        <v>12</v>
      </c>
      <c r="C600" s="3">
        <v>1</v>
      </c>
      <c r="D600" s="3">
        <v>2020</v>
      </c>
      <c r="E600" s="3">
        <v>0</v>
      </c>
      <c r="F600" s="3">
        <v>0</v>
      </c>
      <c r="G600" s="3" t="s">
        <v>141</v>
      </c>
      <c r="H600" s="3" t="s">
        <v>1031</v>
      </c>
      <c r="I600" s="3" t="s">
        <v>360</v>
      </c>
      <c r="J600" s="3">
        <v>9942334</v>
      </c>
    </row>
    <row r="601" spans="1:10" hidden="1" x14ac:dyDescent="0.25">
      <c r="A601" s="187">
        <v>43841</v>
      </c>
      <c r="B601" s="3">
        <v>11</v>
      </c>
      <c r="C601" s="3">
        <v>1</v>
      </c>
      <c r="D601" s="3">
        <v>2020</v>
      </c>
      <c r="E601" s="3">
        <v>0</v>
      </c>
      <c r="F601" s="3">
        <v>0</v>
      </c>
      <c r="G601" s="3" t="s">
        <v>141</v>
      </c>
      <c r="H601" s="3" t="s">
        <v>1031</v>
      </c>
      <c r="I601" s="3" t="s">
        <v>360</v>
      </c>
      <c r="J601" s="3">
        <v>9942334</v>
      </c>
    </row>
    <row r="602" spans="1:10" hidden="1" x14ac:dyDescent="0.25">
      <c r="A602" s="187">
        <v>43840</v>
      </c>
      <c r="B602" s="3">
        <v>10</v>
      </c>
      <c r="C602" s="3">
        <v>1</v>
      </c>
      <c r="D602" s="3">
        <v>2020</v>
      </c>
      <c r="E602" s="3">
        <v>0</v>
      </c>
      <c r="F602" s="3">
        <v>0</v>
      </c>
      <c r="G602" s="3" t="s">
        <v>141</v>
      </c>
      <c r="H602" s="3" t="s">
        <v>1031</v>
      </c>
      <c r="I602" s="3" t="s">
        <v>360</v>
      </c>
      <c r="J602" s="3">
        <v>9942334</v>
      </c>
    </row>
    <row r="603" spans="1:10" hidden="1" x14ac:dyDescent="0.25">
      <c r="A603" s="187">
        <v>43839</v>
      </c>
      <c r="B603" s="3">
        <v>9</v>
      </c>
      <c r="C603" s="3">
        <v>1</v>
      </c>
      <c r="D603" s="3">
        <v>2020</v>
      </c>
      <c r="E603" s="3">
        <v>0</v>
      </c>
      <c r="F603" s="3">
        <v>0</v>
      </c>
      <c r="G603" s="3" t="s">
        <v>141</v>
      </c>
      <c r="H603" s="3" t="s">
        <v>1031</v>
      </c>
      <c r="I603" s="3" t="s">
        <v>360</v>
      </c>
      <c r="J603" s="3">
        <v>9942334</v>
      </c>
    </row>
    <row r="604" spans="1:10" hidden="1" x14ac:dyDescent="0.25">
      <c r="A604" s="187">
        <v>43838</v>
      </c>
      <c r="B604" s="3">
        <v>8</v>
      </c>
      <c r="C604" s="3">
        <v>1</v>
      </c>
      <c r="D604" s="3">
        <v>2020</v>
      </c>
      <c r="E604" s="3">
        <v>0</v>
      </c>
      <c r="F604" s="3">
        <v>0</v>
      </c>
      <c r="G604" s="3" t="s">
        <v>141</v>
      </c>
      <c r="H604" s="3" t="s">
        <v>1031</v>
      </c>
      <c r="I604" s="3" t="s">
        <v>360</v>
      </c>
      <c r="J604" s="3">
        <v>9942334</v>
      </c>
    </row>
    <row r="605" spans="1:10" hidden="1" x14ac:dyDescent="0.25">
      <c r="A605" s="187">
        <v>43837</v>
      </c>
      <c r="B605" s="3">
        <v>7</v>
      </c>
      <c r="C605" s="3">
        <v>1</v>
      </c>
      <c r="D605" s="3">
        <v>2020</v>
      </c>
      <c r="E605" s="3">
        <v>0</v>
      </c>
      <c r="F605" s="3">
        <v>0</v>
      </c>
      <c r="G605" s="3" t="s">
        <v>141</v>
      </c>
      <c r="H605" s="3" t="s">
        <v>1031</v>
      </c>
      <c r="I605" s="3" t="s">
        <v>360</v>
      </c>
      <c r="J605" s="3">
        <v>9942334</v>
      </c>
    </row>
    <row r="606" spans="1:10" hidden="1" x14ac:dyDescent="0.25">
      <c r="A606" s="187">
        <v>43836</v>
      </c>
      <c r="B606" s="3">
        <v>6</v>
      </c>
      <c r="C606" s="3">
        <v>1</v>
      </c>
      <c r="D606" s="3">
        <v>2020</v>
      </c>
      <c r="E606" s="3">
        <v>0</v>
      </c>
      <c r="F606" s="3">
        <v>0</v>
      </c>
      <c r="G606" s="3" t="s">
        <v>141</v>
      </c>
      <c r="H606" s="3" t="s">
        <v>1031</v>
      </c>
      <c r="I606" s="3" t="s">
        <v>360</v>
      </c>
      <c r="J606" s="3">
        <v>9942334</v>
      </c>
    </row>
    <row r="607" spans="1:10" hidden="1" x14ac:dyDescent="0.25">
      <c r="A607" s="187">
        <v>43835</v>
      </c>
      <c r="B607" s="3">
        <v>5</v>
      </c>
      <c r="C607" s="3">
        <v>1</v>
      </c>
      <c r="D607" s="3">
        <v>2020</v>
      </c>
      <c r="E607" s="3">
        <v>0</v>
      </c>
      <c r="F607" s="3">
        <v>0</v>
      </c>
      <c r="G607" s="3" t="s">
        <v>141</v>
      </c>
      <c r="H607" s="3" t="s">
        <v>1031</v>
      </c>
      <c r="I607" s="3" t="s">
        <v>360</v>
      </c>
      <c r="J607" s="3">
        <v>9942334</v>
      </c>
    </row>
    <row r="608" spans="1:10" hidden="1" x14ac:dyDescent="0.25">
      <c r="A608" s="187">
        <v>43834</v>
      </c>
      <c r="B608" s="3">
        <v>4</v>
      </c>
      <c r="C608" s="3">
        <v>1</v>
      </c>
      <c r="D608" s="3">
        <v>2020</v>
      </c>
      <c r="E608" s="3">
        <v>0</v>
      </c>
      <c r="F608" s="3">
        <v>0</v>
      </c>
      <c r="G608" s="3" t="s">
        <v>141</v>
      </c>
      <c r="H608" s="3" t="s">
        <v>1031</v>
      </c>
      <c r="I608" s="3" t="s">
        <v>360</v>
      </c>
      <c r="J608" s="3">
        <v>9942334</v>
      </c>
    </row>
    <row r="609" spans="1:10" hidden="1" x14ac:dyDescent="0.25">
      <c r="A609" s="187">
        <v>43833</v>
      </c>
      <c r="B609" s="3">
        <v>3</v>
      </c>
      <c r="C609" s="3">
        <v>1</v>
      </c>
      <c r="D609" s="3">
        <v>2020</v>
      </c>
      <c r="E609" s="3">
        <v>0</v>
      </c>
      <c r="F609" s="3">
        <v>0</v>
      </c>
      <c r="G609" s="3" t="s">
        <v>141</v>
      </c>
      <c r="H609" s="3" t="s">
        <v>1031</v>
      </c>
      <c r="I609" s="3" t="s">
        <v>360</v>
      </c>
      <c r="J609" s="3">
        <v>9942334</v>
      </c>
    </row>
    <row r="610" spans="1:10" hidden="1" x14ac:dyDescent="0.25">
      <c r="A610" s="187">
        <v>43832</v>
      </c>
      <c r="B610" s="3">
        <v>2</v>
      </c>
      <c r="C610" s="3">
        <v>1</v>
      </c>
      <c r="D610" s="3">
        <v>2020</v>
      </c>
      <c r="E610" s="3">
        <v>0</v>
      </c>
      <c r="F610" s="3">
        <v>0</v>
      </c>
      <c r="G610" s="3" t="s">
        <v>141</v>
      </c>
      <c r="H610" s="3" t="s">
        <v>1031</v>
      </c>
      <c r="I610" s="3" t="s">
        <v>360</v>
      </c>
      <c r="J610" s="3">
        <v>9942334</v>
      </c>
    </row>
    <row r="611" spans="1:10" hidden="1" x14ac:dyDescent="0.25">
      <c r="A611" s="187">
        <v>43831</v>
      </c>
      <c r="B611" s="3">
        <v>1</v>
      </c>
      <c r="C611" s="3">
        <v>1</v>
      </c>
      <c r="D611" s="3">
        <v>2020</v>
      </c>
      <c r="E611" s="3">
        <v>0</v>
      </c>
      <c r="F611" s="3">
        <v>0</v>
      </c>
      <c r="G611" s="3" t="s">
        <v>141</v>
      </c>
      <c r="H611" s="3" t="s">
        <v>1031</v>
      </c>
      <c r="I611" s="3" t="s">
        <v>360</v>
      </c>
      <c r="J611" s="3">
        <v>9942334</v>
      </c>
    </row>
    <row r="612" spans="1:10" hidden="1" x14ac:dyDescent="0.25">
      <c r="A612" s="187">
        <v>43830</v>
      </c>
      <c r="B612" s="3">
        <v>31</v>
      </c>
      <c r="C612" s="3">
        <v>12</v>
      </c>
      <c r="D612" s="3">
        <v>2019</v>
      </c>
      <c r="E612" s="3">
        <v>0</v>
      </c>
      <c r="F612" s="3">
        <v>0</v>
      </c>
      <c r="G612" s="3" t="s">
        <v>141</v>
      </c>
      <c r="H612" s="3" t="s">
        <v>1031</v>
      </c>
      <c r="I612" s="3" t="s">
        <v>360</v>
      </c>
      <c r="J612" s="3">
        <v>9942334</v>
      </c>
    </row>
    <row r="613" spans="1:10" hidden="1" x14ac:dyDescent="0.25">
      <c r="A613" s="187">
        <v>43920</v>
      </c>
      <c r="B613" s="3">
        <v>30</v>
      </c>
      <c r="C613" s="3">
        <v>3</v>
      </c>
      <c r="D613" s="3">
        <v>2020</v>
      </c>
      <c r="E613" s="3">
        <v>3</v>
      </c>
      <c r="F613" s="3">
        <v>0</v>
      </c>
      <c r="G613" s="3" t="s">
        <v>1032</v>
      </c>
      <c r="H613" s="3" t="s">
        <v>1033</v>
      </c>
      <c r="I613" s="3" t="s">
        <v>368</v>
      </c>
      <c r="J613" s="3">
        <v>385640</v>
      </c>
    </row>
    <row r="614" spans="1:10" hidden="1" x14ac:dyDescent="0.25">
      <c r="A614" s="187">
        <v>43919</v>
      </c>
      <c r="B614" s="3">
        <v>29</v>
      </c>
      <c r="C614" s="3">
        <v>3</v>
      </c>
      <c r="D614" s="3">
        <v>2020</v>
      </c>
      <c r="E614" s="3">
        <v>2</v>
      </c>
      <c r="F614" s="3">
        <v>0</v>
      </c>
      <c r="G614" s="3" t="s">
        <v>1032</v>
      </c>
      <c r="H614" s="3" t="s">
        <v>1033</v>
      </c>
      <c r="I614" s="3" t="s">
        <v>368</v>
      </c>
      <c r="J614" s="3">
        <v>385640</v>
      </c>
    </row>
    <row r="615" spans="1:10" hidden="1" x14ac:dyDescent="0.25">
      <c r="A615" s="187">
        <v>43918</v>
      </c>
      <c r="B615" s="3">
        <v>28</v>
      </c>
      <c r="C615" s="3">
        <v>3</v>
      </c>
      <c r="D615" s="3">
        <v>2020</v>
      </c>
      <c r="E615" s="3">
        <v>0</v>
      </c>
      <c r="F615" s="3">
        <v>0</v>
      </c>
      <c r="G615" s="3" t="s">
        <v>1032</v>
      </c>
      <c r="H615" s="3" t="s">
        <v>1033</v>
      </c>
      <c r="I615" s="3" t="s">
        <v>368</v>
      </c>
      <c r="J615" s="3">
        <v>385640</v>
      </c>
    </row>
    <row r="616" spans="1:10" hidden="1" x14ac:dyDescent="0.25">
      <c r="A616" s="187">
        <v>43917</v>
      </c>
      <c r="B616" s="3">
        <v>27</v>
      </c>
      <c r="C616" s="3">
        <v>3</v>
      </c>
      <c r="D616" s="3">
        <v>2020</v>
      </c>
      <c r="E616" s="3">
        <v>4</v>
      </c>
      <c r="F616" s="3">
        <v>0</v>
      </c>
      <c r="G616" s="3" t="s">
        <v>1032</v>
      </c>
      <c r="H616" s="3" t="s">
        <v>1033</v>
      </c>
      <c r="I616" s="3" t="s">
        <v>368</v>
      </c>
      <c r="J616" s="3">
        <v>385640</v>
      </c>
    </row>
    <row r="617" spans="1:10" hidden="1" x14ac:dyDescent="0.25">
      <c r="A617" s="187">
        <v>43916</v>
      </c>
      <c r="B617" s="3">
        <v>26</v>
      </c>
      <c r="C617" s="3">
        <v>3</v>
      </c>
      <c r="D617" s="3">
        <v>2020</v>
      </c>
      <c r="E617" s="3">
        <v>1</v>
      </c>
      <c r="F617" s="3">
        <v>0</v>
      </c>
      <c r="G617" s="3" t="s">
        <v>1032</v>
      </c>
      <c r="H617" s="3" t="s">
        <v>1033</v>
      </c>
      <c r="I617" s="3" t="s">
        <v>368</v>
      </c>
      <c r="J617" s="3">
        <v>385640</v>
      </c>
    </row>
    <row r="618" spans="1:10" hidden="1" x14ac:dyDescent="0.25">
      <c r="A618" s="187">
        <v>43915</v>
      </c>
      <c r="B618" s="3">
        <v>25</v>
      </c>
      <c r="C618" s="3">
        <v>3</v>
      </c>
      <c r="D618" s="3">
        <v>2020</v>
      </c>
      <c r="E618" s="3">
        <v>0</v>
      </c>
      <c r="F618" s="3">
        <v>0</v>
      </c>
      <c r="G618" s="3" t="s">
        <v>1032</v>
      </c>
      <c r="H618" s="3" t="s">
        <v>1033</v>
      </c>
      <c r="I618" s="3" t="s">
        <v>368</v>
      </c>
      <c r="J618" s="3">
        <v>385640</v>
      </c>
    </row>
    <row r="619" spans="1:10" hidden="1" x14ac:dyDescent="0.25">
      <c r="A619" s="187">
        <v>43914</v>
      </c>
      <c r="B619" s="3">
        <v>24</v>
      </c>
      <c r="C619" s="3">
        <v>3</v>
      </c>
      <c r="D619" s="3">
        <v>2020</v>
      </c>
      <c r="E619" s="3">
        <v>0</v>
      </c>
      <c r="F619" s="3">
        <v>0</v>
      </c>
      <c r="G619" s="3" t="s">
        <v>1032</v>
      </c>
      <c r="H619" s="3" t="s">
        <v>1033</v>
      </c>
      <c r="I619" s="3" t="s">
        <v>368</v>
      </c>
      <c r="J619" s="3">
        <v>385640</v>
      </c>
    </row>
    <row r="620" spans="1:10" hidden="1" x14ac:dyDescent="0.25">
      <c r="A620" s="187">
        <v>43913</v>
      </c>
      <c r="B620" s="3">
        <v>23</v>
      </c>
      <c r="C620" s="3">
        <v>3</v>
      </c>
      <c r="D620" s="3">
        <v>2020</v>
      </c>
      <c r="E620" s="3">
        <v>0</v>
      </c>
      <c r="F620" s="3">
        <v>0</v>
      </c>
      <c r="G620" s="3" t="s">
        <v>1032</v>
      </c>
      <c r="H620" s="3" t="s">
        <v>1033</v>
      </c>
      <c r="I620" s="3" t="s">
        <v>368</v>
      </c>
      <c r="J620" s="3">
        <v>385640</v>
      </c>
    </row>
    <row r="621" spans="1:10" hidden="1" x14ac:dyDescent="0.25">
      <c r="A621" s="187">
        <v>43912</v>
      </c>
      <c r="B621" s="3">
        <v>22</v>
      </c>
      <c r="C621" s="3">
        <v>3</v>
      </c>
      <c r="D621" s="3">
        <v>2020</v>
      </c>
      <c r="E621" s="3">
        <v>0</v>
      </c>
      <c r="F621" s="3">
        <v>0</v>
      </c>
      <c r="G621" s="3" t="s">
        <v>1032</v>
      </c>
      <c r="H621" s="3" t="s">
        <v>1033</v>
      </c>
      <c r="I621" s="3" t="s">
        <v>368</v>
      </c>
      <c r="J621" s="3">
        <v>385640</v>
      </c>
    </row>
    <row r="622" spans="1:10" hidden="1" x14ac:dyDescent="0.25">
      <c r="A622" s="187">
        <v>43911</v>
      </c>
      <c r="B622" s="3">
        <v>21</v>
      </c>
      <c r="C622" s="3">
        <v>3</v>
      </c>
      <c r="D622" s="3">
        <v>2020</v>
      </c>
      <c r="E622" s="3">
        <v>1</v>
      </c>
      <c r="F622" s="3">
        <v>0</v>
      </c>
      <c r="G622" s="3" t="s">
        <v>1032</v>
      </c>
      <c r="H622" s="3" t="s">
        <v>1033</v>
      </c>
      <c r="I622" s="3" t="s">
        <v>368</v>
      </c>
      <c r="J622" s="3">
        <v>385640</v>
      </c>
    </row>
    <row r="623" spans="1:10" hidden="1" x14ac:dyDescent="0.25">
      <c r="A623" s="187">
        <v>43910</v>
      </c>
      <c r="B623" s="3">
        <v>20</v>
      </c>
      <c r="C623" s="3">
        <v>3</v>
      </c>
      <c r="D623" s="3">
        <v>2020</v>
      </c>
      <c r="E623" s="3">
        <v>2</v>
      </c>
      <c r="F623" s="3">
        <v>0</v>
      </c>
      <c r="G623" s="3" t="s">
        <v>1032</v>
      </c>
      <c r="H623" s="3" t="s">
        <v>1033</v>
      </c>
      <c r="I623" s="3" t="s">
        <v>368</v>
      </c>
      <c r="J623" s="3">
        <v>385640</v>
      </c>
    </row>
    <row r="624" spans="1:10" hidden="1" x14ac:dyDescent="0.25">
      <c r="A624" s="187">
        <v>43907</v>
      </c>
      <c r="B624" s="3">
        <v>17</v>
      </c>
      <c r="C624" s="3">
        <v>3</v>
      </c>
      <c r="D624" s="3">
        <v>2020</v>
      </c>
      <c r="E624" s="3">
        <v>0</v>
      </c>
      <c r="F624" s="3">
        <v>0</v>
      </c>
      <c r="G624" s="3" t="s">
        <v>1032</v>
      </c>
      <c r="H624" s="3" t="s">
        <v>1033</v>
      </c>
      <c r="I624" s="3" t="s">
        <v>368</v>
      </c>
      <c r="J624" s="3">
        <v>385640</v>
      </c>
    </row>
    <row r="625" spans="1:10" hidden="1" x14ac:dyDescent="0.25">
      <c r="A625" s="187">
        <v>43906</v>
      </c>
      <c r="B625" s="3">
        <v>16</v>
      </c>
      <c r="C625" s="3">
        <v>3</v>
      </c>
      <c r="D625" s="3">
        <v>2020</v>
      </c>
      <c r="E625" s="3">
        <v>1</v>
      </c>
      <c r="F625" s="3">
        <v>0</v>
      </c>
      <c r="G625" s="3" t="s">
        <v>1032</v>
      </c>
      <c r="H625" s="3" t="s">
        <v>1033</v>
      </c>
      <c r="I625" s="3" t="s">
        <v>368</v>
      </c>
      <c r="J625" s="3">
        <v>385640</v>
      </c>
    </row>
    <row r="626" spans="1:10" hidden="1" x14ac:dyDescent="0.25">
      <c r="A626" s="187">
        <v>43920</v>
      </c>
      <c r="B626" s="3">
        <v>30</v>
      </c>
      <c r="C626" s="3">
        <v>3</v>
      </c>
      <c r="D626" s="3">
        <v>2020</v>
      </c>
      <c r="E626" s="3">
        <v>27</v>
      </c>
      <c r="F626" s="3">
        <v>0</v>
      </c>
      <c r="G626" s="3" t="s">
        <v>143</v>
      </c>
      <c r="H626" s="3" t="s">
        <v>1034</v>
      </c>
      <c r="I626" s="3" t="s">
        <v>367</v>
      </c>
      <c r="J626" s="3">
        <v>1569439</v>
      </c>
    </row>
    <row r="627" spans="1:10" hidden="1" x14ac:dyDescent="0.25">
      <c r="A627" s="187">
        <v>43919</v>
      </c>
      <c r="B627" s="3">
        <v>29</v>
      </c>
      <c r="C627" s="3">
        <v>3</v>
      </c>
      <c r="D627" s="3">
        <v>2020</v>
      </c>
      <c r="E627" s="3">
        <v>7</v>
      </c>
      <c r="F627" s="3">
        <v>0</v>
      </c>
      <c r="G627" s="3" t="s">
        <v>143</v>
      </c>
      <c r="H627" s="3" t="s">
        <v>1034</v>
      </c>
      <c r="I627" s="3" t="s">
        <v>367</v>
      </c>
      <c r="J627" s="3">
        <v>1569439</v>
      </c>
    </row>
    <row r="628" spans="1:10" hidden="1" x14ac:dyDescent="0.25">
      <c r="A628" s="187">
        <v>43918</v>
      </c>
      <c r="B628" s="3">
        <v>28</v>
      </c>
      <c r="C628" s="3">
        <v>3</v>
      </c>
      <c r="D628" s="3">
        <v>2020</v>
      </c>
      <c r="E628" s="3">
        <v>8</v>
      </c>
      <c r="F628" s="3">
        <v>0</v>
      </c>
      <c r="G628" s="3" t="s">
        <v>143</v>
      </c>
      <c r="H628" s="3" t="s">
        <v>1034</v>
      </c>
      <c r="I628" s="3" t="s">
        <v>367</v>
      </c>
      <c r="J628" s="3">
        <v>1569439</v>
      </c>
    </row>
    <row r="629" spans="1:10" hidden="1" x14ac:dyDescent="0.25">
      <c r="A629" s="187">
        <v>43917</v>
      </c>
      <c r="B629" s="3">
        <v>27</v>
      </c>
      <c r="C629" s="3">
        <v>3</v>
      </c>
      <c r="D629" s="3">
        <v>2020</v>
      </c>
      <c r="E629" s="3">
        <v>39</v>
      </c>
      <c r="F629" s="3">
        <v>1</v>
      </c>
      <c r="G629" s="3" t="s">
        <v>143</v>
      </c>
      <c r="H629" s="3" t="s">
        <v>1034</v>
      </c>
      <c r="I629" s="3" t="s">
        <v>367</v>
      </c>
      <c r="J629" s="3">
        <v>1569439</v>
      </c>
    </row>
    <row r="630" spans="1:10" hidden="1" x14ac:dyDescent="0.25">
      <c r="A630" s="187">
        <v>43916</v>
      </c>
      <c r="B630" s="3">
        <v>26</v>
      </c>
      <c r="C630" s="3">
        <v>3</v>
      </c>
      <c r="D630" s="3">
        <v>2020</v>
      </c>
      <c r="E630" s="3">
        <v>29</v>
      </c>
      <c r="F630" s="3">
        <v>0</v>
      </c>
      <c r="G630" s="3" t="s">
        <v>143</v>
      </c>
      <c r="H630" s="3" t="s">
        <v>1034</v>
      </c>
      <c r="I630" s="3" t="s">
        <v>367</v>
      </c>
      <c r="J630" s="3">
        <v>1569439</v>
      </c>
    </row>
    <row r="631" spans="1:10" hidden="1" x14ac:dyDescent="0.25">
      <c r="A631" s="187">
        <v>43915</v>
      </c>
      <c r="B631" s="3">
        <v>25</v>
      </c>
      <c r="C631" s="3">
        <v>3</v>
      </c>
      <c r="D631" s="3">
        <v>2020</v>
      </c>
      <c r="E631" s="3">
        <v>51</v>
      </c>
      <c r="F631" s="3">
        <v>1</v>
      </c>
      <c r="G631" s="3" t="s">
        <v>143</v>
      </c>
      <c r="H631" s="3" t="s">
        <v>1034</v>
      </c>
      <c r="I631" s="3" t="s">
        <v>367</v>
      </c>
      <c r="J631" s="3">
        <v>1569439</v>
      </c>
    </row>
    <row r="632" spans="1:10" hidden="1" x14ac:dyDescent="0.25">
      <c r="A632" s="187">
        <v>43914</v>
      </c>
      <c r="B632" s="3">
        <v>24</v>
      </c>
      <c r="C632" s="3">
        <v>3</v>
      </c>
      <c r="D632" s="3">
        <v>2020</v>
      </c>
      <c r="E632" s="3">
        <v>5</v>
      </c>
      <c r="F632" s="3">
        <v>0</v>
      </c>
      <c r="G632" s="3" t="s">
        <v>143</v>
      </c>
      <c r="H632" s="3" t="s">
        <v>1034</v>
      </c>
      <c r="I632" s="3" t="s">
        <v>367</v>
      </c>
      <c r="J632" s="3">
        <v>1569439</v>
      </c>
    </row>
    <row r="633" spans="1:10" hidden="1" x14ac:dyDescent="0.25">
      <c r="A633" s="187">
        <v>43913</v>
      </c>
      <c r="B633" s="3">
        <v>23</v>
      </c>
      <c r="C633" s="3">
        <v>3</v>
      </c>
      <c r="D633" s="3">
        <v>2020</v>
      </c>
      <c r="E633" s="3">
        <v>28</v>
      </c>
      <c r="F633" s="3">
        <v>1</v>
      </c>
      <c r="G633" s="3" t="s">
        <v>143</v>
      </c>
      <c r="H633" s="3" t="s">
        <v>1034</v>
      </c>
      <c r="I633" s="3" t="s">
        <v>367</v>
      </c>
      <c r="J633" s="3">
        <v>1569439</v>
      </c>
    </row>
    <row r="634" spans="1:10" hidden="1" x14ac:dyDescent="0.25">
      <c r="A634" s="187">
        <v>43912</v>
      </c>
      <c r="B634" s="3">
        <v>22</v>
      </c>
      <c r="C634" s="3">
        <v>3</v>
      </c>
      <c r="D634" s="3">
        <v>2020</v>
      </c>
      <c r="E634" s="3">
        <v>21</v>
      </c>
      <c r="F634" s="3">
        <v>0</v>
      </c>
      <c r="G634" s="3" t="s">
        <v>143</v>
      </c>
      <c r="H634" s="3" t="s">
        <v>1034</v>
      </c>
      <c r="I634" s="3" t="s">
        <v>367</v>
      </c>
      <c r="J634" s="3">
        <v>1569439</v>
      </c>
    </row>
    <row r="635" spans="1:10" hidden="1" x14ac:dyDescent="0.25">
      <c r="A635" s="187">
        <v>43911</v>
      </c>
      <c r="B635" s="3">
        <v>21</v>
      </c>
      <c r="C635" s="3">
        <v>3</v>
      </c>
      <c r="D635" s="3">
        <v>2020</v>
      </c>
      <c r="E635" s="3">
        <v>16</v>
      </c>
      <c r="F635" s="3">
        <v>0</v>
      </c>
      <c r="G635" s="3" t="s">
        <v>143</v>
      </c>
      <c r="H635" s="3" t="s">
        <v>1034</v>
      </c>
      <c r="I635" s="3" t="s">
        <v>367</v>
      </c>
      <c r="J635" s="3">
        <v>1569439</v>
      </c>
    </row>
    <row r="636" spans="1:10" hidden="1" x14ac:dyDescent="0.25">
      <c r="A636" s="187">
        <v>43910</v>
      </c>
      <c r="B636" s="3">
        <v>20</v>
      </c>
      <c r="C636" s="3">
        <v>3</v>
      </c>
      <c r="D636" s="3">
        <v>2020</v>
      </c>
      <c r="E636" s="3">
        <v>13</v>
      </c>
      <c r="F636" s="3">
        <v>0</v>
      </c>
      <c r="G636" s="3" t="s">
        <v>143</v>
      </c>
      <c r="H636" s="3" t="s">
        <v>1034</v>
      </c>
      <c r="I636" s="3" t="s">
        <v>367</v>
      </c>
      <c r="J636" s="3">
        <v>1569439</v>
      </c>
    </row>
    <row r="637" spans="1:10" hidden="1" x14ac:dyDescent="0.25">
      <c r="A637" s="187">
        <v>43909</v>
      </c>
      <c r="B637" s="3">
        <v>19</v>
      </c>
      <c r="C637" s="3">
        <v>3</v>
      </c>
      <c r="D637" s="3">
        <v>2020</v>
      </c>
      <c r="E637" s="3">
        <v>19</v>
      </c>
      <c r="F637" s="3">
        <v>0</v>
      </c>
      <c r="G637" s="3" t="s">
        <v>143</v>
      </c>
      <c r="H637" s="3" t="s">
        <v>1034</v>
      </c>
      <c r="I637" s="3" t="s">
        <v>367</v>
      </c>
      <c r="J637" s="3">
        <v>1569439</v>
      </c>
    </row>
    <row r="638" spans="1:10" hidden="1" x14ac:dyDescent="0.25">
      <c r="A638" s="187">
        <v>43908</v>
      </c>
      <c r="B638" s="3">
        <v>18</v>
      </c>
      <c r="C638" s="3">
        <v>3</v>
      </c>
      <c r="D638" s="3">
        <v>2020</v>
      </c>
      <c r="E638" s="3">
        <v>16</v>
      </c>
      <c r="F638" s="3">
        <v>0</v>
      </c>
      <c r="G638" s="3" t="s">
        <v>143</v>
      </c>
      <c r="H638" s="3" t="s">
        <v>1034</v>
      </c>
      <c r="I638" s="3" t="s">
        <v>367</v>
      </c>
      <c r="J638" s="3">
        <v>1569439</v>
      </c>
    </row>
    <row r="639" spans="1:10" hidden="1" x14ac:dyDescent="0.25">
      <c r="A639" s="187">
        <v>43907</v>
      </c>
      <c r="B639" s="3">
        <v>17</v>
      </c>
      <c r="C639" s="3">
        <v>3</v>
      </c>
      <c r="D639" s="3">
        <v>2020</v>
      </c>
      <c r="E639" s="3">
        <v>7</v>
      </c>
      <c r="F639" s="3">
        <v>1</v>
      </c>
      <c r="G639" s="3" t="s">
        <v>143</v>
      </c>
      <c r="H639" s="3" t="s">
        <v>1034</v>
      </c>
      <c r="I639" s="3" t="s">
        <v>367</v>
      </c>
      <c r="J639" s="3">
        <v>1569439</v>
      </c>
    </row>
    <row r="640" spans="1:10" hidden="1" x14ac:dyDescent="0.25">
      <c r="A640" s="187">
        <v>43906</v>
      </c>
      <c r="B640" s="3">
        <v>16</v>
      </c>
      <c r="C640" s="3">
        <v>3</v>
      </c>
      <c r="D640" s="3">
        <v>2020</v>
      </c>
      <c r="E640" s="3">
        <v>3</v>
      </c>
      <c r="F640" s="3">
        <v>0</v>
      </c>
      <c r="G640" s="3" t="s">
        <v>143</v>
      </c>
      <c r="H640" s="3" t="s">
        <v>1034</v>
      </c>
      <c r="I640" s="3" t="s">
        <v>367</v>
      </c>
      <c r="J640" s="3">
        <v>1569439</v>
      </c>
    </row>
    <row r="641" spans="1:10" hidden="1" x14ac:dyDescent="0.25">
      <c r="A641" s="187">
        <v>43905</v>
      </c>
      <c r="B641" s="3">
        <v>15</v>
      </c>
      <c r="C641" s="3">
        <v>3</v>
      </c>
      <c r="D641" s="3">
        <v>2020</v>
      </c>
      <c r="E641" s="3">
        <v>1</v>
      </c>
      <c r="F641" s="3">
        <v>0</v>
      </c>
      <c r="G641" s="3" t="s">
        <v>143</v>
      </c>
      <c r="H641" s="3" t="s">
        <v>1034</v>
      </c>
      <c r="I641" s="3" t="s">
        <v>367</v>
      </c>
      <c r="J641" s="3">
        <v>1569439</v>
      </c>
    </row>
    <row r="642" spans="1:10" hidden="1" x14ac:dyDescent="0.25">
      <c r="A642" s="187">
        <v>43904</v>
      </c>
      <c r="B642" s="3">
        <v>14</v>
      </c>
      <c r="C642" s="3">
        <v>3</v>
      </c>
      <c r="D642" s="3">
        <v>2020</v>
      </c>
      <c r="E642" s="3">
        <v>48</v>
      </c>
      <c r="F642" s="3">
        <v>0</v>
      </c>
      <c r="G642" s="3" t="s">
        <v>143</v>
      </c>
      <c r="H642" s="3" t="s">
        <v>1034</v>
      </c>
      <c r="I642" s="3" t="s">
        <v>367</v>
      </c>
      <c r="J642" s="3">
        <v>1569439</v>
      </c>
    </row>
    <row r="643" spans="1:10" hidden="1" x14ac:dyDescent="0.25">
      <c r="A643" s="187">
        <v>43903</v>
      </c>
      <c r="B643" s="3">
        <v>13</v>
      </c>
      <c r="C643" s="3">
        <v>3</v>
      </c>
      <c r="D643" s="3">
        <v>2020</v>
      </c>
      <c r="E643" s="3">
        <v>0</v>
      </c>
      <c r="F643" s="3">
        <v>0</v>
      </c>
      <c r="G643" s="3" t="s">
        <v>143</v>
      </c>
      <c r="H643" s="3" t="s">
        <v>1034</v>
      </c>
      <c r="I643" s="3" t="s">
        <v>367</v>
      </c>
      <c r="J643" s="3">
        <v>1569439</v>
      </c>
    </row>
    <row r="644" spans="1:10" hidden="1" x14ac:dyDescent="0.25">
      <c r="A644" s="187">
        <v>43902</v>
      </c>
      <c r="B644" s="3">
        <v>12</v>
      </c>
      <c r="C644" s="3">
        <v>3</v>
      </c>
      <c r="D644" s="3">
        <v>2020</v>
      </c>
      <c r="E644" s="3">
        <v>52</v>
      </c>
      <c r="F644" s="3">
        <v>0</v>
      </c>
      <c r="G644" s="3" t="s">
        <v>143</v>
      </c>
      <c r="H644" s="3" t="s">
        <v>1034</v>
      </c>
      <c r="I644" s="3" t="s">
        <v>367</v>
      </c>
      <c r="J644" s="3">
        <v>1569439</v>
      </c>
    </row>
    <row r="645" spans="1:10" hidden="1" x14ac:dyDescent="0.25">
      <c r="A645" s="187">
        <v>43901</v>
      </c>
      <c r="B645" s="3">
        <v>11</v>
      </c>
      <c r="C645" s="3">
        <v>3</v>
      </c>
      <c r="D645" s="3">
        <v>2020</v>
      </c>
      <c r="E645" s="3">
        <v>1</v>
      </c>
      <c r="F645" s="3">
        <v>0</v>
      </c>
      <c r="G645" s="3" t="s">
        <v>143</v>
      </c>
      <c r="H645" s="3" t="s">
        <v>1034</v>
      </c>
      <c r="I645" s="3" t="s">
        <v>367</v>
      </c>
      <c r="J645" s="3">
        <v>1569439</v>
      </c>
    </row>
    <row r="646" spans="1:10" hidden="1" x14ac:dyDescent="0.25">
      <c r="A646" s="187">
        <v>43900</v>
      </c>
      <c r="B646" s="3">
        <v>10</v>
      </c>
      <c r="C646" s="3">
        <v>3</v>
      </c>
      <c r="D646" s="3">
        <v>2020</v>
      </c>
      <c r="E646" s="3">
        <v>30</v>
      </c>
      <c r="F646" s="3">
        <v>0</v>
      </c>
      <c r="G646" s="3" t="s">
        <v>143</v>
      </c>
      <c r="H646" s="3" t="s">
        <v>1034</v>
      </c>
      <c r="I646" s="3" t="s">
        <v>367</v>
      </c>
      <c r="J646" s="3">
        <v>1569439</v>
      </c>
    </row>
    <row r="647" spans="1:10" hidden="1" x14ac:dyDescent="0.25">
      <c r="A647" s="187">
        <v>43899</v>
      </c>
      <c r="B647" s="3">
        <v>9</v>
      </c>
      <c r="C647" s="3">
        <v>3</v>
      </c>
      <c r="D647" s="3">
        <v>2020</v>
      </c>
      <c r="E647" s="3">
        <v>16</v>
      </c>
      <c r="F647" s="3">
        <v>0</v>
      </c>
      <c r="G647" s="3" t="s">
        <v>143</v>
      </c>
      <c r="H647" s="3" t="s">
        <v>1034</v>
      </c>
      <c r="I647" s="3" t="s">
        <v>367</v>
      </c>
      <c r="J647" s="3">
        <v>1569439</v>
      </c>
    </row>
    <row r="648" spans="1:10" hidden="1" x14ac:dyDescent="0.25">
      <c r="A648" s="187">
        <v>43898</v>
      </c>
      <c r="B648" s="3">
        <v>8</v>
      </c>
      <c r="C648" s="3">
        <v>3</v>
      </c>
      <c r="D648" s="3">
        <v>2020</v>
      </c>
      <c r="E648" s="3">
        <v>7</v>
      </c>
      <c r="F648" s="3">
        <v>0</v>
      </c>
      <c r="G648" s="3" t="s">
        <v>143</v>
      </c>
      <c r="H648" s="3" t="s">
        <v>1034</v>
      </c>
      <c r="I648" s="3" t="s">
        <v>367</v>
      </c>
      <c r="J648" s="3">
        <v>1569439</v>
      </c>
    </row>
    <row r="649" spans="1:10" hidden="1" x14ac:dyDescent="0.25">
      <c r="A649" s="187">
        <v>43897</v>
      </c>
      <c r="B649" s="3">
        <v>7</v>
      </c>
      <c r="C649" s="3">
        <v>3</v>
      </c>
      <c r="D649" s="3">
        <v>2020</v>
      </c>
      <c r="E649" s="3">
        <v>4</v>
      </c>
      <c r="F649" s="3">
        <v>0</v>
      </c>
      <c r="G649" s="3" t="s">
        <v>143</v>
      </c>
      <c r="H649" s="3" t="s">
        <v>1034</v>
      </c>
      <c r="I649" s="3" t="s">
        <v>367</v>
      </c>
      <c r="J649" s="3">
        <v>1569439</v>
      </c>
    </row>
    <row r="650" spans="1:10" hidden="1" x14ac:dyDescent="0.25">
      <c r="A650" s="187">
        <v>43896</v>
      </c>
      <c r="B650" s="3">
        <v>6</v>
      </c>
      <c r="C650" s="3">
        <v>3</v>
      </c>
      <c r="D650" s="3">
        <v>2020</v>
      </c>
      <c r="E650" s="3">
        <v>0</v>
      </c>
      <c r="F650" s="3">
        <v>0</v>
      </c>
      <c r="G650" s="3" t="s">
        <v>143</v>
      </c>
      <c r="H650" s="3" t="s">
        <v>1034</v>
      </c>
      <c r="I650" s="3" t="s">
        <v>367</v>
      </c>
      <c r="J650" s="3">
        <v>1569439</v>
      </c>
    </row>
    <row r="651" spans="1:10" hidden="1" x14ac:dyDescent="0.25">
      <c r="A651" s="187">
        <v>43895</v>
      </c>
      <c r="B651" s="3">
        <v>5</v>
      </c>
      <c r="C651" s="3">
        <v>3</v>
      </c>
      <c r="D651" s="3">
        <v>2020</v>
      </c>
      <c r="E651" s="3">
        <v>3</v>
      </c>
      <c r="F651" s="3">
        <v>0</v>
      </c>
      <c r="G651" s="3" t="s">
        <v>143</v>
      </c>
      <c r="H651" s="3" t="s">
        <v>1034</v>
      </c>
      <c r="I651" s="3" t="s">
        <v>367</v>
      </c>
      <c r="J651" s="3">
        <v>1569439</v>
      </c>
    </row>
    <row r="652" spans="1:10" hidden="1" x14ac:dyDescent="0.25">
      <c r="A652" s="187">
        <v>43894</v>
      </c>
      <c r="B652" s="3">
        <v>4</v>
      </c>
      <c r="C652" s="3">
        <v>3</v>
      </c>
      <c r="D652" s="3">
        <v>2020</v>
      </c>
      <c r="E652" s="3">
        <v>2</v>
      </c>
      <c r="F652" s="3">
        <v>0</v>
      </c>
      <c r="G652" s="3" t="s">
        <v>143</v>
      </c>
      <c r="H652" s="3" t="s">
        <v>1034</v>
      </c>
      <c r="I652" s="3" t="s">
        <v>367</v>
      </c>
      <c r="J652" s="3">
        <v>1569439</v>
      </c>
    </row>
    <row r="653" spans="1:10" hidden="1" x14ac:dyDescent="0.25">
      <c r="A653" s="187">
        <v>43892</v>
      </c>
      <c r="B653" s="3">
        <v>2</v>
      </c>
      <c r="C653" s="3">
        <v>3</v>
      </c>
      <c r="D653" s="3">
        <v>2020</v>
      </c>
      <c r="E653" s="3">
        <v>6</v>
      </c>
      <c r="F653" s="3">
        <v>0</v>
      </c>
      <c r="G653" s="3" t="s">
        <v>143</v>
      </c>
      <c r="H653" s="3" t="s">
        <v>1034</v>
      </c>
      <c r="I653" s="3" t="s">
        <v>367</v>
      </c>
      <c r="J653" s="3">
        <v>1569439</v>
      </c>
    </row>
    <row r="654" spans="1:10" hidden="1" x14ac:dyDescent="0.25">
      <c r="A654" s="187">
        <v>43891</v>
      </c>
      <c r="B654" s="3">
        <v>1</v>
      </c>
      <c r="C654" s="3">
        <v>3</v>
      </c>
      <c r="D654" s="3">
        <v>2020</v>
      </c>
      <c r="E654" s="3">
        <v>3</v>
      </c>
      <c r="F654" s="3">
        <v>0</v>
      </c>
      <c r="G654" s="3" t="s">
        <v>143</v>
      </c>
      <c r="H654" s="3" t="s">
        <v>1034</v>
      </c>
      <c r="I654" s="3" t="s">
        <v>367</v>
      </c>
      <c r="J654" s="3">
        <v>1569439</v>
      </c>
    </row>
    <row r="655" spans="1:10" hidden="1" x14ac:dyDescent="0.25">
      <c r="A655" s="187">
        <v>43890</v>
      </c>
      <c r="B655" s="3">
        <v>29</v>
      </c>
      <c r="C655" s="3">
        <v>2</v>
      </c>
      <c r="D655" s="3">
        <v>2020</v>
      </c>
      <c r="E655" s="3">
        <v>5</v>
      </c>
      <c r="F655" s="3">
        <v>0</v>
      </c>
      <c r="G655" s="3" t="s">
        <v>143</v>
      </c>
      <c r="H655" s="3" t="s">
        <v>1034</v>
      </c>
      <c r="I655" s="3" t="s">
        <v>367</v>
      </c>
      <c r="J655" s="3">
        <v>1569439</v>
      </c>
    </row>
    <row r="656" spans="1:10" hidden="1" x14ac:dyDescent="0.25">
      <c r="A656" s="187">
        <v>43889</v>
      </c>
      <c r="B656" s="3">
        <v>28</v>
      </c>
      <c r="C656" s="3">
        <v>2</v>
      </c>
      <c r="D656" s="3">
        <v>2020</v>
      </c>
      <c r="E656" s="3">
        <v>0</v>
      </c>
      <c r="F656" s="3">
        <v>0</v>
      </c>
      <c r="G656" s="3" t="s">
        <v>143</v>
      </c>
      <c r="H656" s="3" t="s">
        <v>1034</v>
      </c>
      <c r="I656" s="3" t="s">
        <v>367</v>
      </c>
      <c r="J656" s="3">
        <v>1569439</v>
      </c>
    </row>
    <row r="657" spans="1:10" hidden="1" x14ac:dyDescent="0.25">
      <c r="A657" s="187">
        <v>43888</v>
      </c>
      <c r="B657" s="3">
        <v>27</v>
      </c>
      <c r="C657" s="3">
        <v>2</v>
      </c>
      <c r="D657" s="3">
        <v>2020</v>
      </c>
      <c r="E657" s="3">
        <v>10</v>
      </c>
      <c r="F657" s="3">
        <v>0</v>
      </c>
      <c r="G657" s="3" t="s">
        <v>143</v>
      </c>
      <c r="H657" s="3" t="s">
        <v>1034</v>
      </c>
      <c r="I657" s="3" t="s">
        <v>367</v>
      </c>
      <c r="J657" s="3">
        <v>1569439</v>
      </c>
    </row>
    <row r="658" spans="1:10" hidden="1" x14ac:dyDescent="0.25">
      <c r="A658" s="187">
        <v>43887</v>
      </c>
      <c r="B658" s="3">
        <v>26</v>
      </c>
      <c r="C658" s="3">
        <v>2</v>
      </c>
      <c r="D658" s="3">
        <v>2020</v>
      </c>
      <c r="E658" s="3">
        <v>21</v>
      </c>
      <c r="F658" s="3">
        <v>0</v>
      </c>
      <c r="G658" s="3" t="s">
        <v>143</v>
      </c>
      <c r="H658" s="3" t="s">
        <v>1034</v>
      </c>
      <c r="I658" s="3" t="s">
        <v>367</v>
      </c>
      <c r="J658" s="3">
        <v>1569439</v>
      </c>
    </row>
    <row r="659" spans="1:10" hidden="1" x14ac:dyDescent="0.25">
      <c r="A659" s="187">
        <v>43886</v>
      </c>
      <c r="B659" s="3">
        <v>25</v>
      </c>
      <c r="C659" s="3">
        <v>2</v>
      </c>
      <c r="D659" s="3">
        <v>2020</v>
      </c>
      <c r="E659" s="3">
        <v>1</v>
      </c>
      <c r="F659" s="3">
        <v>0</v>
      </c>
      <c r="G659" s="3" t="s">
        <v>143</v>
      </c>
      <c r="H659" s="3" t="s">
        <v>1034</v>
      </c>
      <c r="I659" s="3" t="s">
        <v>367</v>
      </c>
      <c r="J659" s="3">
        <v>1569439</v>
      </c>
    </row>
    <row r="660" spans="1:10" hidden="1" x14ac:dyDescent="0.25">
      <c r="A660" s="187">
        <v>43885</v>
      </c>
      <c r="B660" s="3">
        <v>24</v>
      </c>
      <c r="C660" s="3">
        <v>2</v>
      </c>
      <c r="D660" s="3">
        <v>2020</v>
      </c>
      <c r="E660" s="3">
        <v>1</v>
      </c>
      <c r="F660" s="3">
        <v>0</v>
      </c>
      <c r="G660" s="3" t="s">
        <v>143</v>
      </c>
      <c r="H660" s="3" t="s">
        <v>1034</v>
      </c>
      <c r="I660" s="3" t="s">
        <v>367</v>
      </c>
      <c r="J660" s="3">
        <v>1569439</v>
      </c>
    </row>
    <row r="661" spans="1:10" hidden="1" x14ac:dyDescent="0.25">
      <c r="A661" s="187">
        <v>43884</v>
      </c>
      <c r="B661" s="3">
        <v>23</v>
      </c>
      <c r="C661" s="3">
        <v>2</v>
      </c>
      <c r="D661" s="3">
        <v>2020</v>
      </c>
      <c r="E661" s="3">
        <v>0</v>
      </c>
      <c r="F661" s="3">
        <v>0</v>
      </c>
      <c r="G661" s="3" t="s">
        <v>143</v>
      </c>
      <c r="H661" s="3" t="s">
        <v>1034</v>
      </c>
      <c r="I661" s="3" t="s">
        <v>367</v>
      </c>
      <c r="J661" s="3">
        <v>1569439</v>
      </c>
    </row>
    <row r="662" spans="1:10" hidden="1" x14ac:dyDescent="0.25">
      <c r="A662" s="187">
        <v>43883</v>
      </c>
      <c r="B662" s="3">
        <v>22</v>
      </c>
      <c r="C662" s="3">
        <v>2</v>
      </c>
      <c r="D662" s="3">
        <v>2020</v>
      </c>
      <c r="E662" s="3">
        <v>0</v>
      </c>
      <c r="F662" s="3">
        <v>0</v>
      </c>
      <c r="G662" s="3" t="s">
        <v>143</v>
      </c>
      <c r="H662" s="3" t="s">
        <v>1034</v>
      </c>
      <c r="I662" s="3" t="s">
        <v>367</v>
      </c>
      <c r="J662" s="3">
        <v>1569439</v>
      </c>
    </row>
    <row r="663" spans="1:10" hidden="1" x14ac:dyDescent="0.25">
      <c r="A663" s="187">
        <v>43882</v>
      </c>
      <c r="B663" s="3">
        <v>21</v>
      </c>
      <c r="C663" s="3">
        <v>2</v>
      </c>
      <c r="D663" s="3">
        <v>2020</v>
      </c>
      <c r="E663" s="3">
        <v>0</v>
      </c>
      <c r="F663" s="3">
        <v>0</v>
      </c>
      <c r="G663" s="3" t="s">
        <v>143</v>
      </c>
      <c r="H663" s="3" t="s">
        <v>1034</v>
      </c>
      <c r="I663" s="3" t="s">
        <v>367</v>
      </c>
      <c r="J663" s="3">
        <v>1569439</v>
      </c>
    </row>
    <row r="664" spans="1:10" hidden="1" x14ac:dyDescent="0.25">
      <c r="A664" s="187">
        <v>43881</v>
      </c>
      <c r="B664" s="3">
        <v>20</v>
      </c>
      <c r="C664" s="3">
        <v>2</v>
      </c>
      <c r="D664" s="3">
        <v>2020</v>
      </c>
      <c r="E664" s="3">
        <v>0</v>
      </c>
      <c r="F664" s="3">
        <v>0</v>
      </c>
      <c r="G664" s="3" t="s">
        <v>143</v>
      </c>
      <c r="H664" s="3" t="s">
        <v>1034</v>
      </c>
      <c r="I664" s="3" t="s">
        <v>367</v>
      </c>
      <c r="J664" s="3">
        <v>1569439</v>
      </c>
    </row>
    <row r="665" spans="1:10" hidden="1" x14ac:dyDescent="0.25">
      <c r="A665" s="187">
        <v>43880</v>
      </c>
      <c r="B665" s="3">
        <v>19</v>
      </c>
      <c r="C665" s="3">
        <v>2</v>
      </c>
      <c r="D665" s="3">
        <v>2020</v>
      </c>
      <c r="E665" s="3">
        <v>0</v>
      </c>
      <c r="F665" s="3">
        <v>0</v>
      </c>
      <c r="G665" s="3" t="s">
        <v>143</v>
      </c>
      <c r="H665" s="3" t="s">
        <v>1034</v>
      </c>
      <c r="I665" s="3" t="s">
        <v>367</v>
      </c>
      <c r="J665" s="3">
        <v>1569439</v>
      </c>
    </row>
    <row r="666" spans="1:10" hidden="1" x14ac:dyDescent="0.25">
      <c r="A666" s="187">
        <v>43879</v>
      </c>
      <c r="B666" s="3">
        <v>18</v>
      </c>
      <c r="C666" s="3">
        <v>2</v>
      </c>
      <c r="D666" s="3">
        <v>2020</v>
      </c>
      <c r="E666" s="3">
        <v>0</v>
      </c>
      <c r="F666" s="3">
        <v>0</v>
      </c>
      <c r="G666" s="3" t="s">
        <v>143</v>
      </c>
      <c r="H666" s="3" t="s">
        <v>1034</v>
      </c>
      <c r="I666" s="3" t="s">
        <v>367</v>
      </c>
      <c r="J666" s="3">
        <v>1569439</v>
      </c>
    </row>
    <row r="667" spans="1:10" hidden="1" x14ac:dyDescent="0.25">
      <c r="A667" s="187">
        <v>43878</v>
      </c>
      <c r="B667" s="3">
        <v>17</v>
      </c>
      <c r="C667" s="3">
        <v>2</v>
      </c>
      <c r="D667" s="3">
        <v>2020</v>
      </c>
      <c r="E667" s="3">
        <v>0</v>
      </c>
      <c r="F667" s="3">
        <v>0</v>
      </c>
      <c r="G667" s="3" t="s">
        <v>143</v>
      </c>
      <c r="H667" s="3" t="s">
        <v>1034</v>
      </c>
      <c r="I667" s="3" t="s">
        <v>367</v>
      </c>
      <c r="J667" s="3">
        <v>1569439</v>
      </c>
    </row>
    <row r="668" spans="1:10" hidden="1" x14ac:dyDescent="0.25">
      <c r="A668" s="187">
        <v>43877</v>
      </c>
      <c r="B668" s="3">
        <v>16</v>
      </c>
      <c r="C668" s="3">
        <v>2</v>
      </c>
      <c r="D668" s="3">
        <v>2020</v>
      </c>
      <c r="E668" s="3">
        <v>0</v>
      </c>
      <c r="F668" s="3">
        <v>0</v>
      </c>
      <c r="G668" s="3" t="s">
        <v>143</v>
      </c>
      <c r="H668" s="3" t="s">
        <v>1034</v>
      </c>
      <c r="I668" s="3" t="s">
        <v>367</v>
      </c>
      <c r="J668" s="3">
        <v>1569439</v>
      </c>
    </row>
    <row r="669" spans="1:10" hidden="1" x14ac:dyDescent="0.25">
      <c r="A669" s="187">
        <v>43876</v>
      </c>
      <c r="B669" s="3">
        <v>15</v>
      </c>
      <c r="C669" s="3">
        <v>2</v>
      </c>
      <c r="D669" s="3">
        <v>2020</v>
      </c>
      <c r="E669" s="3">
        <v>0</v>
      </c>
      <c r="F669" s="3">
        <v>0</v>
      </c>
      <c r="G669" s="3" t="s">
        <v>143</v>
      </c>
      <c r="H669" s="3" t="s">
        <v>1034</v>
      </c>
      <c r="I669" s="3" t="s">
        <v>367</v>
      </c>
      <c r="J669" s="3">
        <v>1569439</v>
      </c>
    </row>
    <row r="670" spans="1:10" hidden="1" x14ac:dyDescent="0.25">
      <c r="A670" s="187">
        <v>43875</v>
      </c>
      <c r="B670" s="3">
        <v>14</v>
      </c>
      <c r="C670" s="3">
        <v>2</v>
      </c>
      <c r="D670" s="3">
        <v>2020</v>
      </c>
      <c r="E670" s="3">
        <v>0</v>
      </c>
      <c r="F670" s="3">
        <v>0</v>
      </c>
      <c r="G670" s="3" t="s">
        <v>143</v>
      </c>
      <c r="H670" s="3" t="s">
        <v>1034</v>
      </c>
      <c r="I670" s="3" t="s">
        <v>367</v>
      </c>
      <c r="J670" s="3">
        <v>1569439</v>
      </c>
    </row>
    <row r="671" spans="1:10" hidden="1" x14ac:dyDescent="0.25">
      <c r="A671" s="187">
        <v>43874</v>
      </c>
      <c r="B671" s="3">
        <v>13</v>
      </c>
      <c r="C671" s="3">
        <v>2</v>
      </c>
      <c r="D671" s="3">
        <v>2020</v>
      </c>
      <c r="E671" s="3">
        <v>0</v>
      </c>
      <c r="F671" s="3">
        <v>0</v>
      </c>
      <c r="G671" s="3" t="s">
        <v>143</v>
      </c>
      <c r="H671" s="3" t="s">
        <v>1034</v>
      </c>
      <c r="I671" s="3" t="s">
        <v>367</v>
      </c>
      <c r="J671" s="3">
        <v>1569439</v>
      </c>
    </row>
    <row r="672" spans="1:10" hidden="1" x14ac:dyDescent="0.25">
      <c r="A672" s="187">
        <v>43873</v>
      </c>
      <c r="B672" s="3">
        <v>12</v>
      </c>
      <c r="C672" s="3">
        <v>2</v>
      </c>
      <c r="D672" s="3">
        <v>2020</v>
      </c>
      <c r="E672" s="3">
        <v>0</v>
      </c>
      <c r="F672" s="3">
        <v>0</v>
      </c>
      <c r="G672" s="3" t="s">
        <v>143</v>
      </c>
      <c r="H672" s="3" t="s">
        <v>1034</v>
      </c>
      <c r="I672" s="3" t="s">
        <v>367</v>
      </c>
      <c r="J672" s="3">
        <v>1569439</v>
      </c>
    </row>
    <row r="673" spans="1:10" hidden="1" x14ac:dyDescent="0.25">
      <c r="A673" s="187">
        <v>43872</v>
      </c>
      <c r="B673" s="3">
        <v>11</v>
      </c>
      <c r="C673" s="3">
        <v>2</v>
      </c>
      <c r="D673" s="3">
        <v>2020</v>
      </c>
      <c r="E673" s="3">
        <v>0</v>
      </c>
      <c r="F673" s="3">
        <v>0</v>
      </c>
      <c r="G673" s="3" t="s">
        <v>143</v>
      </c>
      <c r="H673" s="3" t="s">
        <v>1034</v>
      </c>
      <c r="I673" s="3" t="s">
        <v>367</v>
      </c>
      <c r="J673" s="3">
        <v>1569439</v>
      </c>
    </row>
    <row r="674" spans="1:10" hidden="1" x14ac:dyDescent="0.25">
      <c r="A674" s="187">
        <v>43871</v>
      </c>
      <c r="B674" s="3">
        <v>10</v>
      </c>
      <c r="C674" s="3">
        <v>2</v>
      </c>
      <c r="D674" s="3">
        <v>2020</v>
      </c>
      <c r="E674" s="3">
        <v>0</v>
      </c>
      <c r="F674" s="3">
        <v>0</v>
      </c>
      <c r="G674" s="3" t="s">
        <v>143</v>
      </c>
      <c r="H674" s="3" t="s">
        <v>1034</v>
      </c>
      <c r="I674" s="3" t="s">
        <v>367</v>
      </c>
      <c r="J674" s="3">
        <v>1569439</v>
      </c>
    </row>
    <row r="675" spans="1:10" hidden="1" x14ac:dyDescent="0.25">
      <c r="A675" s="187">
        <v>43870</v>
      </c>
      <c r="B675" s="3">
        <v>9</v>
      </c>
      <c r="C675" s="3">
        <v>2</v>
      </c>
      <c r="D675" s="3">
        <v>2020</v>
      </c>
      <c r="E675" s="3">
        <v>0</v>
      </c>
      <c r="F675" s="3">
        <v>0</v>
      </c>
      <c r="G675" s="3" t="s">
        <v>143</v>
      </c>
      <c r="H675" s="3" t="s">
        <v>1034</v>
      </c>
      <c r="I675" s="3" t="s">
        <v>367</v>
      </c>
      <c r="J675" s="3">
        <v>1569439</v>
      </c>
    </row>
    <row r="676" spans="1:10" hidden="1" x14ac:dyDescent="0.25">
      <c r="A676" s="187">
        <v>43869</v>
      </c>
      <c r="B676" s="3">
        <v>8</v>
      </c>
      <c r="C676" s="3">
        <v>2</v>
      </c>
      <c r="D676" s="3">
        <v>2020</v>
      </c>
      <c r="E676" s="3">
        <v>0</v>
      </c>
      <c r="F676" s="3">
        <v>0</v>
      </c>
      <c r="G676" s="3" t="s">
        <v>143</v>
      </c>
      <c r="H676" s="3" t="s">
        <v>1034</v>
      </c>
      <c r="I676" s="3" t="s">
        <v>367</v>
      </c>
      <c r="J676" s="3">
        <v>1569439</v>
      </c>
    </row>
    <row r="677" spans="1:10" hidden="1" x14ac:dyDescent="0.25">
      <c r="A677" s="187">
        <v>43868</v>
      </c>
      <c r="B677" s="3">
        <v>7</v>
      </c>
      <c r="C677" s="3">
        <v>2</v>
      </c>
      <c r="D677" s="3">
        <v>2020</v>
      </c>
      <c r="E677" s="3">
        <v>0</v>
      </c>
      <c r="F677" s="3">
        <v>0</v>
      </c>
      <c r="G677" s="3" t="s">
        <v>143</v>
      </c>
      <c r="H677" s="3" t="s">
        <v>1034</v>
      </c>
      <c r="I677" s="3" t="s">
        <v>367</v>
      </c>
      <c r="J677" s="3">
        <v>1569439</v>
      </c>
    </row>
    <row r="678" spans="1:10" hidden="1" x14ac:dyDescent="0.25">
      <c r="A678" s="187">
        <v>43867</v>
      </c>
      <c r="B678" s="3">
        <v>6</v>
      </c>
      <c r="C678" s="3">
        <v>2</v>
      </c>
      <c r="D678" s="3">
        <v>2020</v>
      </c>
      <c r="E678" s="3">
        <v>0</v>
      </c>
      <c r="F678" s="3">
        <v>0</v>
      </c>
      <c r="G678" s="3" t="s">
        <v>143</v>
      </c>
      <c r="H678" s="3" t="s">
        <v>1034</v>
      </c>
      <c r="I678" s="3" t="s">
        <v>367</v>
      </c>
      <c r="J678" s="3">
        <v>1569439</v>
      </c>
    </row>
    <row r="679" spans="1:10" hidden="1" x14ac:dyDescent="0.25">
      <c r="A679" s="187">
        <v>43866</v>
      </c>
      <c r="B679" s="3">
        <v>5</v>
      </c>
      <c r="C679" s="3">
        <v>2</v>
      </c>
      <c r="D679" s="3">
        <v>2020</v>
      </c>
      <c r="E679" s="3">
        <v>0</v>
      </c>
      <c r="F679" s="3">
        <v>0</v>
      </c>
      <c r="G679" s="3" t="s">
        <v>143</v>
      </c>
      <c r="H679" s="3" t="s">
        <v>1034</v>
      </c>
      <c r="I679" s="3" t="s">
        <v>367</v>
      </c>
      <c r="J679" s="3">
        <v>1569439</v>
      </c>
    </row>
    <row r="680" spans="1:10" hidden="1" x14ac:dyDescent="0.25">
      <c r="A680" s="187">
        <v>43865</v>
      </c>
      <c r="B680" s="3">
        <v>4</v>
      </c>
      <c r="C680" s="3">
        <v>2</v>
      </c>
      <c r="D680" s="3">
        <v>2020</v>
      </c>
      <c r="E680" s="3">
        <v>0</v>
      </c>
      <c r="F680" s="3">
        <v>0</v>
      </c>
      <c r="G680" s="3" t="s">
        <v>143</v>
      </c>
      <c r="H680" s="3" t="s">
        <v>1034</v>
      </c>
      <c r="I680" s="3" t="s">
        <v>367</v>
      </c>
      <c r="J680" s="3">
        <v>1569439</v>
      </c>
    </row>
    <row r="681" spans="1:10" hidden="1" x14ac:dyDescent="0.25">
      <c r="A681" s="187">
        <v>43864</v>
      </c>
      <c r="B681" s="3">
        <v>3</v>
      </c>
      <c r="C681" s="3">
        <v>2</v>
      </c>
      <c r="D681" s="3">
        <v>2020</v>
      </c>
      <c r="E681" s="3">
        <v>0</v>
      </c>
      <c r="F681" s="3">
        <v>0</v>
      </c>
      <c r="G681" s="3" t="s">
        <v>143</v>
      </c>
      <c r="H681" s="3" t="s">
        <v>1034</v>
      </c>
      <c r="I681" s="3" t="s">
        <v>367</v>
      </c>
      <c r="J681" s="3">
        <v>1569439</v>
      </c>
    </row>
    <row r="682" spans="1:10" hidden="1" x14ac:dyDescent="0.25">
      <c r="A682" s="187">
        <v>43863</v>
      </c>
      <c r="B682" s="3">
        <v>2</v>
      </c>
      <c r="C682" s="3">
        <v>2</v>
      </c>
      <c r="D682" s="3">
        <v>2020</v>
      </c>
      <c r="E682" s="3">
        <v>0</v>
      </c>
      <c r="F682" s="3">
        <v>0</v>
      </c>
      <c r="G682" s="3" t="s">
        <v>143</v>
      </c>
      <c r="H682" s="3" t="s">
        <v>1034</v>
      </c>
      <c r="I682" s="3" t="s">
        <v>367</v>
      </c>
      <c r="J682" s="3">
        <v>1569439</v>
      </c>
    </row>
    <row r="683" spans="1:10" hidden="1" x14ac:dyDescent="0.25">
      <c r="A683" s="187">
        <v>43862</v>
      </c>
      <c r="B683" s="3">
        <v>1</v>
      </c>
      <c r="C683" s="3">
        <v>2</v>
      </c>
      <c r="D683" s="3">
        <v>2020</v>
      </c>
      <c r="E683" s="3">
        <v>0</v>
      </c>
      <c r="F683" s="3">
        <v>0</v>
      </c>
      <c r="G683" s="3" t="s">
        <v>143</v>
      </c>
      <c r="H683" s="3" t="s">
        <v>1034</v>
      </c>
      <c r="I683" s="3" t="s">
        <v>367</v>
      </c>
      <c r="J683" s="3">
        <v>1569439</v>
      </c>
    </row>
    <row r="684" spans="1:10" hidden="1" x14ac:dyDescent="0.25">
      <c r="A684" s="187">
        <v>43861</v>
      </c>
      <c r="B684" s="3">
        <v>31</v>
      </c>
      <c r="C684" s="3">
        <v>1</v>
      </c>
      <c r="D684" s="3">
        <v>2020</v>
      </c>
      <c r="E684" s="3">
        <v>0</v>
      </c>
      <c r="F684" s="3">
        <v>0</v>
      </c>
      <c r="G684" s="3" t="s">
        <v>143</v>
      </c>
      <c r="H684" s="3" t="s">
        <v>1034</v>
      </c>
      <c r="I684" s="3" t="s">
        <v>367</v>
      </c>
      <c r="J684" s="3">
        <v>1569439</v>
      </c>
    </row>
    <row r="685" spans="1:10" hidden="1" x14ac:dyDescent="0.25">
      <c r="A685" s="187">
        <v>43860</v>
      </c>
      <c r="B685" s="3">
        <v>30</v>
      </c>
      <c r="C685" s="3">
        <v>1</v>
      </c>
      <c r="D685" s="3">
        <v>2020</v>
      </c>
      <c r="E685" s="3">
        <v>0</v>
      </c>
      <c r="F685" s="3">
        <v>0</v>
      </c>
      <c r="G685" s="3" t="s">
        <v>143</v>
      </c>
      <c r="H685" s="3" t="s">
        <v>1034</v>
      </c>
      <c r="I685" s="3" t="s">
        <v>367</v>
      </c>
      <c r="J685" s="3">
        <v>1569439</v>
      </c>
    </row>
    <row r="686" spans="1:10" hidden="1" x14ac:dyDescent="0.25">
      <c r="A686" s="187">
        <v>43859</v>
      </c>
      <c r="B686" s="3">
        <v>29</v>
      </c>
      <c r="C686" s="3">
        <v>1</v>
      </c>
      <c r="D686" s="3">
        <v>2020</v>
      </c>
      <c r="E686" s="3">
        <v>0</v>
      </c>
      <c r="F686" s="3">
        <v>0</v>
      </c>
      <c r="G686" s="3" t="s">
        <v>143</v>
      </c>
      <c r="H686" s="3" t="s">
        <v>1034</v>
      </c>
      <c r="I686" s="3" t="s">
        <v>367</v>
      </c>
      <c r="J686" s="3">
        <v>1569439</v>
      </c>
    </row>
    <row r="687" spans="1:10" hidden="1" x14ac:dyDescent="0.25">
      <c r="A687" s="187">
        <v>43858</v>
      </c>
      <c r="B687" s="3">
        <v>28</v>
      </c>
      <c r="C687" s="3">
        <v>1</v>
      </c>
      <c r="D687" s="3">
        <v>2020</v>
      </c>
      <c r="E687" s="3">
        <v>0</v>
      </c>
      <c r="F687" s="3">
        <v>0</v>
      </c>
      <c r="G687" s="3" t="s">
        <v>143</v>
      </c>
      <c r="H687" s="3" t="s">
        <v>1034</v>
      </c>
      <c r="I687" s="3" t="s">
        <v>367</v>
      </c>
      <c r="J687" s="3">
        <v>1569439</v>
      </c>
    </row>
    <row r="688" spans="1:10" hidden="1" x14ac:dyDescent="0.25">
      <c r="A688" s="187">
        <v>43857</v>
      </c>
      <c r="B688" s="3">
        <v>27</v>
      </c>
      <c r="C688" s="3">
        <v>1</v>
      </c>
      <c r="D688" s="3">
        <v>2020</v>
      </c>
      <c r="E688" s="3">
        <v>0</v>
      </c>
      <c r="F688" s="3">
        <v>0</v>
      </c>
      <c r="G688" s="3" t="s">
        <v>143</v>
      </c>
      <c r="H688" s="3" t="s">
        <v>1034</v>
      </c>
      <c r="I688" s="3" t="s">
        <v>367</v>
      </c>
      <c r="J688" s="3">
        <v>1569439</v>
      </c>
    </row>
    <row r="689" spans="1:10" hidden="1" x14ac:dyDescent="0.25">
      <c r="A689" s="187">
        <v>43856</v>
      </c>
      <c r="B689" s="3">
        <v>26</v>
      </c>
      <c r="C689" s="3">
        <v>1</v>
      </c>
      <c r="D689" s="3">
        <v>2020</v>
      </c>
      <c r="E689" s="3">
        <v>0</v>
      </c>
      <c r="F689" s="3">
        <v>0</v>
      </c>
      <c r="G689" s="3" t="s">
        <v>143</v>
      </c>
      <c r="H689" s="3" t="s">
        <v>1034</v>
      </c>
      <c r="I689" s="3" t="s">
        <v>367</v>
      </c>
      <c r="J689" s="3">
        <v>1569439</v>
      </c>
    </row>
    <row r="690" spans="1:10" hidden="1" x14ac:dyDescent="0.25">
      <c r="A690" s="187">
        <v>43855</v>
      </c>
      <c r="B690" s="3">
        <v>25</v>
      </c>
      <c r="C690" s="3">
        <v>1</v>
      </c>
      <c r="D690" s="3">
        <v>2020</v>
      </c>
      <c r="E690" s="3">
        <v>0</v>
      </c>
      <c r="F690" s="3">
        <v>0</v>
      </c>
      <c r="G690" s="3" t="s">
        <v>143</v>
      </c>
      <c r="H690" s="3" t="s">
        <v>1034</v>
      </c>
      <c r="I690" s="3" t="s">
        <v>367</v>
      </c>
      <c r="J690" s="3">
        <v>1569439</v>
      </c>
    </row>
    <row r="691" spans="1:10" hidden="1" x14ac:dyDescent="0.25">
      <c r="A691" s="187">
        <v>43854</v>
      </c>
      <c r="B691" s="3">
        <v>24</v>
      </c>
      <c r="C691" s="3">
        <v>1</v>
      </c>
      <c r="D691" s="3">
        <v>2020</v>
      </c>
      <c r="E691" s="3">
        <v>0</v>
      </c>
      <c r="F691" s="3">
        <v>0</v>
      </c>
      <c r="G691" s="3" t="s">
        <v>143</v>
      </c>
      <c r="H691" s="3" t="s">
        <v>1034</v>
      </c>
      <c r="I691" s="3" t="s">
        <v>367</v>
      </c>
      <c r="J691" s="3">
        <v>1569439</v>
      </c>
    </row>
    <row r="692" spans="1:10" hidden="1" x14ac:dyDescent="0.25">
      <c r="A692" s="187">
        <v>43853</v>
      </c>
      <c r="B692" s="3">
        <v>23</v>
      </c>
      <c r="C692" s="3">
        <v>1</v>
      </c>
      <c r="D692" s="3">
        <v>2020</v>
      </c>
      <c r="E692" s="3">
        <v>0</v>
      </c>
      <c r="F692" s="3">
        <v>0</v>
      </c>
      <c r="G692" s="3" t="s">
        <v>143</v>
      </c>
      <c r="H692" s="3" t="s">
        <v>1034</v>
      </c>
      <c r="I692" s="3" t="s">
        <v>367</v>
      </c>
      <c r="J692" s="3">
        <v>1569439</v>
      </c>
    </row>
    <row r="693" spans="1:10" hidden="1" x14ac:dyDescent="0.25">
      <c r="A693" s="187">
        <v>43852</v>
      </c>
      <c r="B693" s="3">
        <v>22</v>
      </c>
      <c r="C693" s="3">
        <v>1</v>
      </c>
      <c r="D693" s="3">
        <v>2020</v>
      </c>
      <c r="E693" s="3">
        <v>0</v>
      </c>
      <c r="F693" s="3">
        <v>0</v>
      </c>
      <c r="G693" s="3" t="s">
        <v>143</v>
      </c>
      <c r="H693" s="3" t="s">
        <v>1034</v>
      </c>
      <c r="I693" s="3" t="s">
        <v>367</v>
      </c>
      <c r="J693" s="3">
        <v>1569439</v>
      </c>
    </row>
    <row r="694" spans="1:10" hidden="1" x14ac:dyDescent="0.25">
      <c r="A694" s="187">
        <v>43851</v>
      </c>
      <c r="B694" s="3">
        <v>21</v>
      </c>
      <c r="C694" s="3">
        <v>1</v>
      </c>
      <c r="D694" s="3">
        <v>2020</v>
      </c>
      <c r="E694" s="3">
        <v>0</v>
      </c>
      <c r="F694" s="3">
        <v>0</v>
      </c>
      <c r="G694" s="3" t="s">
        <v>143</v>
      </c>
      <c r="H694" s="3" t="s">
        <v>1034</v>
      </c>
      <c r="I694" s="3" t="s">
        <v>367</v>
      </c>
      <c r="J694" s="3">
        <v>1569439</v>
      </c>
    </row>
    <row r="695" spans="1:10" hidden="1" x14ac:dyDescent="0.25">
      <c r="A695" s="187">
        <v>43850</v>
      </c>
      <c r="B695" s="3">
        <v>20</v>
      </c>
      <c r="C695" s="3">
        <v>1</v>
      </c>
      <c r="D695" s="3">
        <v>2020</v>
      </c>
      <c r="E695" s="3">
        <v>0</v>
      </c>
      <c r="F695" s="3">
        <v>0</v>
      </c>
      <c r="G695" s="3" t="s">
        <v>143</v>
      </c>
      <c r="H695" s="3" t="s">
        <v>1034</v>
      </c>
      <c r="I695" s="3" t="s">
        <v>367</v>
      </c>
      <c r="J695" s="3">
        <v>1569439</v>
      </c>
    </row>
    <row r="696" spans="1:10" hidden="1" x14ac:dyDescent="0.25">
      <c r="A696" s="187">
        <v>43849</v>
      </c>
      <c r="B696" s="3">
        <v>19</v>
      </c>
      <c r="C696" s="3">
        <v>1</v>
      </c>
      <c r="D696" s="3">
        <v>2020</v>
      </c>
      <c r="E696" s="3">
        <v>0</v>
      </c>
      <c r="F696" s="3">
        <v>0</v>
      </c>
      <c r="G696" s="3" t="s">
        <v>143</v>
      </c>
      <c r="H696" s="3" t="s">
        <v>1034</v>
      </c>
      <c r="I696" s="3" t="s">
        <v>367</v>
      </c>
      <c r="J696" s="3">
        <v>1569439</v>
      </c>
    </row>
    <row r="697" spans="1:10" hidden="1" x14ac:dyDescent="0.25">
      <c r="A697" s="187">
        <v>43848</v>
      </c>
      <c r="B697" s="3">
        <v>18</v>
      </c>
      <c r="C697" s="3">
        <v>1</v>
      </c>
      <c r="D697" s="3">
        <v>2020</v>
      </c>
      <c r="E697" s="3">
        <v>0</v>
      </c>
      <c r="F697" s="3">
        <v>0</v>
      </c>
      <c r="G697" s="3" t="s">
        <v>143</v>
      </c>
      <c r="H697" s="3" t="s">
        <v>1034</v>
      </c>
      <c r="I697" s="3" t="s">
        <v>367</v>
      </c>
      <c r="J697" s="3">
        <v>1569439</v>
      </c>
    </row>
    <row r="698" spans="1:10" hidden="1" x14ac:dyDescent="0.25">
      <c r="A698" s="187">
        <v>43847</v>
      </c>
      <c r="B698" s="3">
        <v>17</v>
      </c>
      <c r="C698" s="3">
        <v>1</v>
      </c>
      <c r="D698" s="3">
        <v>2020</v>
      </c>
      <c r="E698" s="3">
        <v>0</v>
      </c>
      <c r="F698" s="3">
        <v>0</v>
      </c>
      <c r="G698" s="3" t="s">
        <v>143</v>
      </c>
      <c r="H698" s="3" t="s">
        <v>1034</v>
      </c>
      <c r="I698" s="3" t="s">
        <v>367</v>
      </c>
      <c r="J698" s="3">
        <v>1569439</v>
      </c>
    </row>
    <row r="699" spans="1:10" hidden="1" x14ac:dyDescent="0.25">
      <c r="A699" s="187">
        <v>43846</v>
      </c>
      <c r="B699" s="3">
        <v>16</v>
      </c>
      <c r="C699" s="3">
        <v>1</v>
      </c>
      <c r="D699" s="3">
        <v>2020</v>
      </c>
      <c r="E699" s="3">
        <v>0</v>
      </c>
      <c r="F699" s="3">
        <v>0</v>
      </c>
      <c r="G699" s="3" t="s">
        <v>143</v>
      </c>
      <c r="H699" s="3" t="s">
        <v>1034</v>
      </c>
      <c r="I699" s="3" t="s">
        <v>367</v>
      </c>
      <c r="J699" s="3">
        <v>1569439</v>
      </c>
    </row>
    <row r="700" spans="1:10" hidden="1" x14ac:dyDescent="0.25">
      <c r="A700" s="187">
        <v>43845</v>
      </c>
      <c r="B700" s="3">
        <v>15</v>
      </c>
      <c r="C700" s="3">
        <v>1</v>
      </c>
      <c r="D700" s="3">
        <v>2020</v>
      </c>
      <c r="E700" s="3">
        <v>0</v>
      </c>
      <c r="F700" s="3">
        <v>0</v>
      </c>
      <c r="G700" s="3" t="s">
        <v>143</v>
      </c>
      <c r="H700" s="3" t="s">
        <v>1034</v>
      </c>
      <c r="I700" s="3" t="s">
        <v>367</v>
      </c>
      <c r="J700" s="3">
        <v>1569439</v>
      </c>
    </row>
    <row r="701" spans="1:10" hidden="1" x14ac:dyDescent="0.25">
      <c r="A701" s="187">
        <v>43844</v>
      </c>
      <c r="B701" s="3">
        <v>14</v>
      </c>
      <c r="C701" s="3">
        <v>1</v>
      </c>
      <c r="D701" s="3">
        <v>2020</v>
      </c>
      <c r="E701" s="3">
        <v>0</v>
      </c>
      <c r="F701" s="3">
        <v>0</v>
      </c>
      <c r="G701" s="3" t="s">
        <v>143</v>
      </c>
      <c r="H701" s="3" t="s">
        <v>1034</v>
      </c>
      <c r="I701" s="3" t="s">
        <v>367</v>
      </c>
      <c r="J701" s="3">
        <v>1569439</v>
      </c>
    </row>
    <row r="702" spans="1:10" hidden="1" x14ac:dyDescent="0.25">
      <c r="A702" s="187">
        <v>43843</v>
      </c>
      <c r="B702" s="3">
        <v>13</v>
      </c>
      <c r="C702" s="3">
        <v>1</v>
      </c>
      <c r="D702" s="3">
        <v>2020</v>
      </c>
      <c r="E702" s="3">
        <v>0</v>
      </c>
      <c r="F702" s="3">
        <v>0</v>
      </c>
      <c r="G702" s="3" t="s">
        <v>143</v>
      </c>
      <c r="H702" s="3" t="s">
        <v>1034</v>
      </c>
      <c r="I702" s="3" t="s">
        <v>367</v>
      </c>
      <c r="J702" s="3">
        <v>1569439</v>
      </c>
    </row>
    <row r="703" spans="1:10" hidden="1" x14ac:dyDescent="0.25">
      <c r="A703" s="187">
        <v>43842</v>
      </c>
      <c r="B703" s="3">
        <v>12</v>
      </c>
      <c r="C703" s="3">
        <v>1</v>
      </c>
      <c r="D703" s="3">
        <v>2020</v>
      </c>
      <c r="E703" s="3">
        <v>0</v>
      </c>
      <c r="F703" s="3">
        <v>0</v>
      </c>
      <c r="G703" s="3" t="s">
        <v>143</v>
      </c>
      <c r="H703" s="3" t="s">
        <v>1034</v>
      </c>
      <c r="I703" s="3" t="s">
        <v>367</v>
      </c>
      <c r="J703" s="3">
        <v>1569439</v>
      </c>
    </row>
    <row r="704" spans="1:10" hidden="1" x14ac:dyDescent="0.25">
      <c r="A704" s="187">
        <v>43841</v>
      </c>
      <c r="B704" s="3">
        <v>11</v>
      </c>
      <c r="C704" s="3">
        <v>1</v>
      </c>
      <c r="D704" s="3">
        <v>2020</v>
      </c>
      <c r="E704" s="3">
        <v>0</v>
      </c>
      <c r="F704" s="3">
        <v>0</v>
      </c>
      <c r="G704" s="3" t="s">
        <v>143</v>
      </c>
      <c r="H704" s="3" t="s">
        <v>1034</v>
      </c>
      <c r="I704" s="3" t="s">
        <v>367</v>
      </c>
      <c r="J704" s="3">
        <v>1569439</v>
      </c>
    </row>
    <row r="705" spans="1:10" hidden="1" x14ac:dyDescent="0.25">
      <c r="A705" s="187">
        <v>43840</v>
      </c>
      <c r="B705" s="3">
        <v>10</v>
      </c>
      <c r="C705" s="3">
        <v>1</v>
      </c>
      <c r="D705" s="3">
        <v>2020</v>
      </c>
      <c r="E705" s="3">
        <v>0</v>
      </c>
      <c r="F705" s="3">
        <v>0</v>
      </c>
      <c r="G705" s="3" t="s">
        <v>143</v>
      </c>
      <c r="H705" s="3" t="s">
        <v>1034</v>
      </c>
      <c r="I705" s="3" t="s">
        <v>367</v>
      </c>
      <c r="J705" s="3">
        <v>1569439</v>
      </c>
    </row>
    <row r="706" spans="1:10" hidden="1" x14ac:dyDescent="0.25">
      <c r="A706" s="187">
        <v>43839</v>
      </c>
      <c r="B706" s="3">
        <v>9</v>
      </c>
      <c r="C706" s="3">
        <v>1</v>
      </c>
      <c r="D706" s="3">
        <v>2020</v>
      </c>
      <c r="E706" s="3">
        <v>0</v>
      </c>
      <c r="F706" s="3">
        <v>0</v>
      </c>
      <c r="G706" s="3" t="s">
        <v>143</v>
      </c>
      <c r="H706" s="3" t="s">
        <v>1034</v>
      </c>
      <c r="I706" s="3" t="s">
        <v>367</v>
      </c>
      <c r="J706" s="3">
        <v>1569439</v>
      </c>
    </row>
    <row r="707" spans="1:10" hidden="1" x14ac:dyDescent="0.25">
      <c r="A707" s="187">
        <v>43838</v>
      </c>
      <c r="B707" s="3">
        <v>8</v>
      </c>
      <c r="C707" s="3">
        <v>1</v>
      </c>
      <c r="D707" s="3">
        <v>2020</v>
      </c>
      <c r="E707" s="3">
        <v>0</v>
      </c>
      <c r="F707" s="3">
        <v>0</v>
      </c>
      <c r="G707" s="3" t="s">
        <v>143</v>
      </c>
      <c r="H707" s="3" t="s">
        <v>1034</v>
      </c>
      <c r="I707" s="3" t="s">
        <v>367</v>
      </c>
      <c r="J707" s="3">
        <v>1569439</v>
      </c>
    </row>
    <row r="708" spans="1:10" hidden="1" x14ac:dyDescent="0.25">
      <c r="A708" s="187">
        <v>43837</v>
      </c>
      <c r="B708" s="3">
        <v>7</v>
      </c>
      <c r="C708" s="3">
        <v>1</v>
      </c>
      <c r="D708" s="3">
        <v>2020</v>
      </c>
      <c r="E708" s="3">
        <v>0</v>
      </c>
      <c r="F708" s="3">
        <v>0</v>
      </c>
      <c r="G708" s="3" t="s">
        <v>143</v>
      </c>
      <c r="H708" s="3" t="s">
        <v>1034</v>
      </c>
      <c r="I708" s="3" t="s">
        <v>367</v>
      </c>
      <c r="J708" s="3">
        <v>1569439</v>
      </c>
    </row>
    <row r="709" spans="1:10" hidden="1" x14ac:dyDescent="0.25">
      <c r="A709" s="187">
        <v>43836</v>
      </c>
      <c r="B709" s="3">
        <v>6</v>
      </c>
      <c r="C709" s="3">
        <v>1</v>
      </c>
      <c r="D709" s="3">
        <v>2020</v>
      </c>
      <c r="E709" s="3">
        <v>0</v>
      </c>
      <c r="F709" s="3">
        <v>0</v>
      </c>
      <c r="G709" s="3" t="s">
        <v>143</v>
      </c>
      <c r="H709" s="3" t="s">
        <v>1034</v>
      </c>
      <c r="I709" s="3" t="s">
        <v>367</v>
      </c>
      <c r="J709" s="3">
        <v>1569439</v>
      </c>
    </row>
    <row r="710" spans="1:10" hidden="1" x14ac:dyDescent="0.25">
      <c r="A710" s="187">
        <v>43835</v>
      </c>
      <c r="B710" s="3">
        <v>5</v>
      </c>
      <c r="C710" s="3">
        <v>1</v>
      </c>
      <c r="D710" s="3">
        <v>2020</v>
      </c>
      <c r="E710" s="3">
        <v>0</v>
      </c>
      <c r="F710" s="3">
        <v>0</v>
      </c>
      <c r="G710" s="3" t="s">
        <v>143</v>
      </c>
      <c r="H710" s="3" t="s">
        <v>1034</v>
      </c>
      <c r="I710" s="3" t="s">
        <v>367</v>
      </c>
      <c r="J710" s="3">
        <v>1569439</v>
      </c>
    </row>
    <row r="711" spans="1:10" hidden="1" x14ac:dyDescent="0.25">
      <c r="A711" s="187">
        <v>43834</v>
      </c>
      <c r="B711" s="3">
        <v>4</v>
      </c>
      <c r="C711" s="3">
        <v>1</v>
      </c>
      <c r="D711" s="3">
        <v>2020</v>
      </c>
      <c r="E711" s="3">
        <v>0</v>
      </c>
      <c r="F711" s="3">
        <v>0</v>
      </c>
      <c r="G711" s="3" t="s">
        <v>143</v>
      </c>
      <c r="H711" s="3" t="s">
        <v>1034</v>
      </c>
      <c r="I711" s="3" t="s">
        <v>367</v>
      </c>
      <c r="J711" s="3">
        <v>1569439</v>
      </c>
    </row>
    <row r="712" spans="1:10" hidden="1" x14ac:dyDescent="0.25">
      <c r="A712" s="187">
        <v>43833</v>
      </c>
      <c r="B712" s="3">
        <v>3</v>
      </c>
      <c r="C712" s="3">
        <v>1</v>
      </c>
      <c r="D712" s="3">
        <v>2020</v>
      </c>
      <c r="E712" s="3">
        <v>0</v>
      </c>
      <c r="F712" s="3">
        <v>0</v>
      </c>
      <c r="G712" s="3" t="s">
        <v>143</v>
      </c>
      <c r="H712" s="3" t="s">
        <v>1034</v>
      </c>
      <c r="I712" s="3" t="s">
        <v>367</v>
      </c>
      <c r="J712" s="3">
        <v>1569439</v>
      </c>
    </row>
    <row r="713" spans="1:10" hidden="1" x14ac:dyDescent="0.25">
      <c r="A713" s="187">
        <v>43832</v>
      </c>
      <c r="B713" s="3">
        <v>2</v>
      </c>
      <c r="C713" s="3">
        <v>1</v>
      </c>
      <c r="D713" s="3">
        <v>2020</v>
      </c>
      <c r="E713" s="3">
        <v>0</v>
      </c>
      <c r="F713" s="3">
        <v>0</v>
      </c>
      <c r="G713" s="3" t="s">
        <v>143</v>
      </c>
      <c r="H713" s="3" t="s">
        <v>1034</v>
      </c>
      <c r="I713" s="3" t="s">
        <v>367</v>
      </c>
      <c r="J713" s="3">
        <v>1569439</v>
      </c>
    </row>
    <row r="714" spans="1:10" hidden="1" x14ac:dyDescent="0.25">
      <c r="A714" s="187">
        <v>43831</v>
      </c>
      <c r="B714" s="3">
        <v>1</v>
      </c>
      <c r="C714" s="3">
        <v>1</v>
      </c>
      <c r="D714" s="3">
        <v>2020</v>
      </c>
      <c r="E714" s="3">
        <v>0</v>
      </c>
      <c r="F714" s="3">
        <v>0</v>
      </c>
      <c r="G714" s="3" t="s">
        <v>143</v>
      </c>
      <c r="H714" s="3" t="s">
        <v>1034</v>
      </c>
      <c r="I714" s="3" t="s">
        <v>367</v>
      </c>
      <c r="J714" s="3">
        <v>1569439</v>
      </c>
    </row>
    <row r="715" spans="1:10" hidden="1" x14ac:dyDescent="0.25">
      <c r="A715" s="187">
        <v>43830</v>
      </c>
      <c r="B715" s="3">
        <v>31</v>
      </c>
      <c r="C715" s="3">
        <v>12</v>
      </c>
      <c r="D715" s="3">
        <v>2019</v>
      </c>
      <c r="E715" s="3">
        <v>0</v>
      </c>
      <c r="F715" s="3">
        <v>0</v>
      </c>
      <c r="G715" s="3" t="s">
        <v>143</v>
      </c>
      <c r="H715" s="3" t="s">
        <v>1034</v>
      </c>
      <c r="I715" s="3" t="s">
        <v>367</v>
      </c>
      <c r="J715" s="3">
        <v>1569439</v>
      </c>
    </row>
    <row r="716" spans="1:10" hidden="1" x14ac:dyDescent="0.25">
      <c r="A716" s="187">
        <v>43920</v>
      </c>
      <c r="B716" s="3">
        <v>30</v>
      </c>
      <c r="C716" s="3">
        <v>3</v>
      </c>
      <c r="D716" s="3">
        <v>2020</v>
      </c>
      <c r="E716" s="3">
        <v>1</v>
      </c>
      <c r="F716" s="3">
        <v>0</v>
      </c>
      <c r="G716" s="3" t="s">
        <v>144</v>
      </c>
      <c r="H716" s="3" t="s">
        <v>1035</v>
      </c>
      <c r="I716" s="3" t="s">
        <v>365</v>
      </c>
      <c r="J716" s="3">
        <v>161356039</v>
      </c>
    </row>
    <row r="717" spans="1:10" hidden="1" x14ac:dyDescent="0.25">
      <c r="A717" s="187">
        <v>43919</v>
      </c>
      <c r="B717" s="3">
        <v>29</v>
      </c>
      <c r="C717" s="3">
        <v>3</v>
      </c>
      <c r="D717" s="3">
        <v>2020</v>
      </c>
      <c r="E717" s="3">
        <v>0</v>
      </c>
      <c r="F717" s="3">
        <v>0</v>
      </c>
      <c r="G717" s="3" t="s">
        <v>144</v>
      </c>
      <c r="H717" s="3" t="s">
        <v>1035</v>
      </c>
      <c r="I717" s="3" t="s">
        <v>365</v>
      </c>
      <c r="J717" s="3">
        <v>161356039</v>
      </c>
    </row>
    <row r="718" spans="1:10" hidden="1" x14ac:dyDescent="0.25">
      <c r="A718" s="187">
        <v>43918</v>
      </c>
      <c r="B718" s="3">
        <v>28</v>
      </c>
      <c r="C718" s="3">
        <v>3</v>
      </c>
      <c r="D718" s="3">
        <v>2020</v>
      </c>
      <c r="E718" s="3">
        <v>0</v>
      </c>
      <c r="F718" s="3">
        <v>0</v>
      </c>
      <c r="G718" s="3" t="s">
        <v>144</v>
      </c>
      <c r="H718" s="3" t="s">
        <v>1035</v>
      </c>
      <c r="I718" s="3" t="s">
        <v>365</v>
      </c>
      <c r="J718" s="3">
        <v>161356039</v>
      </c>
    </row>
    <row r="719" spans="1:10" hidden="1" x14ac:dyDescent="0.25">
      <c r="A719" s="187">
        <v>43917</v>
      </c>
      <c r="B719" s="3">
        <v>27</v>
      </c>
      <c r="C719" s="3">
        <v>3</v>
      </c>
      <c r="D719" s="3">
        <v>2020</v>
      </c>
      <c r="E719" s="3">
        <v>9</v>
      </c>
      <c r="F719" s="3">
        <v>0</v>
      </c>
      <c r="G719" s="3" t="s">
        <v>144</v>
      </c>
      <c r="H719" s="3" t="s">
        <v>1035</v>
      </c>
      <c r="I719" s="3" t="s">
        <v>365</v>
      </c>
      <c r="J719" s="3">
        <v>161356039</v>
      </c>
    </row>
    <row r="720" spans="1:10" hidden="1" x14ac:dyDescent="0.25">
      <c r="A720" s="187">
        <v>43916</v>
      </c>
      <c r="B720" s="3">
        <v>26</v>
      </c>
      <c r="C720" s="3">
        <v>3</v>
      </c>
      <c r="D720" s="3">
        <v>2020</v>
      </c>
      <c r="E720" s="3">
        <v>0</v>
      </c>
      <c r="F720" s="3">
        <v>1</v>
      </c>
      <c r="G720" s="3" t="s">
        <v>144</v>
      </c>
      <c r="H720" s="3" t="s">
        <v>1035</v>
      </c>
      <c r="I720" s="3" t="s">
        <v>365</v>
      </c>
      <c r="J720" s="3">
        <v>161356039</v>
      </c>
    </row>
    <row r="721" spans="1:10" hidden="1" x14ac:dyDescent="0.25">
      <c r="A721" s="187">
        <v>43915</v>
      </c>
      <c r="B721" s="3">
        <v>25</v>
      </c>
      <c r="C721" s="3">
        <v>3</v>
      </c>
      <c r="D721" s="3">
        <v>2020</v>
      </c>
      <c r="E721" s="3">
        <v>6</v>
      </c>
      <c r="F721" s="3">
        <v>1</v>
      </c>
      <c r="G721" s="3" t="s">
        <v>144</v>
      </c>
      <c r="H721" s="3" t="s">
        <v>1035</v>
      </c>
      <c r="I721" s="3" t="s">
        <v>365</v>
      </c>
      <c r="J721" s="3">
        <v>161356039</v>
      </c>
    </row>
    <row r="722" spans="1:10" hidden="1" x14ac:dyDescent="0.25">
      <c r="A722" s="187">
        <v>43914</v>
      </c>
      <c r="B722" s="3">
        <v>24</v>
      </c>
      <c r="C722" s="3">
        <v>3</v>
      </c>
      <c r="D722" s="3">
        <v>2020</v>
      </c>
      <c r="E722" s="3">
        <v>6</v>
      </c>
      <c r="F722" s="3">
        <v>0</v>
      </c>
      <c r="G722" s="3" t="s">
        <v>144</v>
      </c>
      <c r="H722" s="3" t="s">
        <v>1035</v>
      </c>
      <c r="I722" s="3" t="s">
        <v>365</v>
      </c>
      <c r="J722" s="3">
        <v>161356039</v>
      </c>
    </row>
    <row r="723" spans="1:10" hidden="1" x14ac:dyDescent="0.25">
      <c r="A723" s="187">
        <v>43913</v>
      </c>
      <c r="B723" s="3">
        <v>23</v>
      </c>
      <c r="C723" s="3">
        <v>3</v>
      </c>
      <c r="D723" s="3">
        <v>2020</v>
      </c>
      <c r="E723" s="3">
        <v>3</v>
      </c>
      <c r="F723" s="3">
        <v>1</v>
      </c>
      <c r="G723" s="3" t="s">
        <v>144</v>
      </c>
      <c r="H723" s="3" t="s">
        <v>1035</v>
      </c>
      <c r="I723" s="3" t="s">
        <v>365</v>
      </c>
      <c r="J723" s="3">
        <v>161356039</v>
      </c>
    </row>
    <row r="724" spans="1:10" hidden="1" x14ac:dyDescent="0.25">
      <c r="A724" s="187">
        <v>43912</v>
      </c>
      <c r="B724" s="3">
        <v>22</v>
      </c>
      <c r="C724" s="3">
        <v>3</v>
      </c>
      <c r="D724" s="3">
        <v>2020</v>
      </c>
      <c r="E724" s="3">
        <v>7</v>
      </c>
      <c r="F724" s="3">
        <v>2</v>
      </c>
      <c r="G724" s="3" t="s">
        <v>144</v>
      </c>
      <c r="H724" s="3" t="s">
        <v>1035</v>
      </c>
      <c r="I724" s="3" t="s">
        <v>365</v>
      </c>
      <c r="J724" s="3">
        <v>161356039</v>
      </c>
    </row>
    <row r="725" spans="1:10" hidden="1" x14ac:dyDescent="0.25">
      <c r="A725" s="187">
        <v>43911</v>
      </c>
      <c r="B725" s="3">
        <v>21</v>
      </c>
      <c r="C725" s="3">
        <v>3</v>
      </c>
      <c r="D725" s="3">
        <v>2020</v>
      </c>
      <c r="E725" s="3">
        <v>7</v>
      </c>
      <c r="F725" s="3">
        <v>0</v>
      </c>
      <c r="G725" s="3" t="s">
        <v>144</v>
      </c>
      <c r="H725" s="3" t="s">
        <v>1035</v>
      </c>
      <c r="I725" s="3" t="s">
        <v>365</v>
      </c>
      <c r="J725" s="3">
        <v>161356039</v>
      </c>
    </row>
    <row r="726" spans="1:10" hidden="1" x14ac:dyDescent="0.25">
      <c r="A726" s="187">
        <v>43910</v>
      </c>
      <c r="B726" s="3">
        <v>20</v>
      </c>
      <c r="C726" s="3">
        <v>3</v>
      </c>
      <c r="D726" s="3">
        <v>2020</v>
      </c>
      <c r="E726" s="3">
        <v>0</v>
      </c>
      <c r="F726" s="3">
        <v>0</v>
      </c>
      <c r="G726" s="3" t="s">
        <v>144</v>
      </c>
      <c r="H726" s="3" t="s">
        <v>1035</v>
      </c>
      <c r="I726" s="3" t="s">
        <v>365</v>
      </c>
      <c r="J726" s="3">
        <v>161356039</v>
      </c>
    </row>
    <row r="727" spans="1:10" hidden="1" x14ac:dyDescent="0.25">
      <c r="A727" s="187">
        <v>43909</v>
      </c>
      <c r="B727" s="3">
        <v>19</v>
      </c>
      <c r="C727" s="3">
        <v>3</v>
      </c>
      <c r="D727" s="3">
        <v>2020</v>
      </c>
      <c r="E727" s="3">
        <v>2</v>
      </c>
      <c r="F727" s="3">
        <v>0</v>
      </c>
      <c r="G727" s="3" t="s">
        <v>144</v>
      </c>
      <c r="H727" s="3" t="s">
        <v>1035</v>
      </c>
      <c r="I727" s="3" t="s">
        <v>365</v>
      </c>
      <c r="J727" s="3">
        <v>161356039</v>
      </c>
    </row>
    <row r="728" spans="1:10" hidden="1" x14ac:dyDescent="0.25">
      <c r="A728" s="187">
        <v>43908</v>
      </c>
      <c r="B728" s="3">
        <v>18</v>
      </c>
      <c r="C728" s="3">
        <v>3</v>
      </c>
      <c r="D728" s="3">
        <v>2020</v>
      </c>
      <c r="E728" s="3">
        <v>3</v>
      </c>
      <c r="F728" s="3">
        <v>0</v>
      </c>
      <c r="G728" s="3" t="s">
        <v>144</v>
      </c>
      <c r="H728" s="3" t="s">
        <v>1035</v>
      </c>
      <c r="I728" s="3" t="s">
        <v>365</v>
      </c>
      <c r="J728" s="3">
        <v>161356039</v>
      </c>
    </row>
    <row r="729" spans="1:10" hidden="1" x14ac:dyDescent="0.25">
      <c r="A729" s="187">
        <v>43907</v>
      </c>
      <c r="B729" s="3">
        <v>17</v>
      </c>
      <c r="C729" s="3">
        <v>3</v>
      </c>
      <c r="D729" s="3">
        <v>2020</v>
      </c>
      <c r="E729" s="3">
        <v>2</v>
      </c>
      <c r="F729" s="3">
        <v>0</v>
      </c>
      <c r="G729" s="3" t="s">
        <v>144</v>
      </c>
      <c r="H729" s="3" t="s">
        <v>1035</v>
      </c>
      <c r="I729" s="3" t="s">
        <v>365</v>
      </c>
      <c r="J729" s="3">
        <v>161356039</v>
      </c>
    </row>
    <row r="730" spans="1:10" hidden="1" x14ac:dyDescent="0.25">
      <c r="A730" s="187">
        <v>43905</v>
      </c>
      <c r="B730" s="3">
        <v>15</v>
      </c>
      <c r="C730" s="3">
        <v>3</v>
      </c>
      <c r="D730" s="3">
        <v>2020</v>
      </c>
      <c r="E730" s="3">
        <v>0</v>
      </c>
      <c r="F730" s="3">
        <v>0</v>
      </c>
      <c r="G730" s="3" t="s">
        <v>144</v>
      </c>
      <c r="H730" s="3" t="s">
        <v>1035</v>
      </c>
      <c r="I730" s="3" t="s">
        <v>365</v>
      </c>
      <c r="J730" s="3">
        <v>161356039</v>
      </c>
    </row>
    <row r="731" spans="1:10" hidden="1" x14ac:dyDescent="0.25">
      <c r="A731" s="187">
        <v>43899</v>
      </c>
      <c r="B731" s="3">
        <v>9</v>
      </c>
      <c r="C731" s="3">
        <v>3</v>
      </c>
      <c r="D731" s="3">
        <v>2020</v>
      </c>
      <c r="E731" s="3">
        <v>3</v>
      </c>
      <c r="F731" s="3">
        <v>0</v>
      </c>
      <c r="G731" s="3" t="s">
        <v>144</v>
      </c>
      <c r="H731" s="3" t="s">
        <v>1035</v>
      </c>
      <c r="I731" s="3" t="s">
        <v>365</v>
      </c>
      <c r="J731" s="3">
        <v>161356039</v>
      </c>
    </row>
    <row r="732" spans="1:10" hidden="1" x14ac:dyDescent="0.25">
      <c r="A732" s="187">
        <v>43920</v>
      </c>
      <c r="B732" s="3">
        <v>30</v>
      </c>
      <c r="C732" s="3">
        <v>3</v>
      </c>
      <c r="D732" s="3">
        <v>2020</v>
      </c>
      <c r="E732" s="3">
        <v>7</v>
      </c>
      <c r="F732" s="3">
        <v>0</v>
      </c>
      <c r="G732" s="3" t="s">
        <v>145</v>
      </c>
      <c r="H732" s="3" t="s">
        <v>1036</v>
      </c>
      <c r="I732" s="3" t="s">
        <v>375</v>
      </c>
      <c r="J732" s="3">
        <v>286641</v>
      </c>
    </row>
    <row r="733" spans="1:10" hidden="1" x14ac:dyDescent="0.25">
      <c r="A733" s="187">
        <v>43919</v>
      </c>
      <c r="B733" s="3">
        <v>29</v>
      </c>
      <c r="C733" s="3">
        <v>3</v>
      </c>
      <c r="D733" s="3">
        <v>2020</v>
      </c>
      <c r="E733" s="3">
        <v>2</v>
      </c>
      <c r="F733" s="3">
        <v>0</v>
      </c>
      <c r="G733" s="3" t="s">
        <v>145</v>
      </c>
      <c r="H733" s="3" t="s">
        <v>1036</v>
      </c>
      <c r="I733" s="3" t="s">
        <v>375</v>
      </c>
      <c r="J733" s="3">
        <v>286641</v>
      </c>
    </row>
    <row r="734" spans="1:10" hidden="1" x14ac:dyDescent="0.25">
      <c r="A734" s="187">
        <v>43918</v>
      </c>
      <c r="B734" s="3">
        <v>28</v>
      </c>
      <c r="C734" s="3">
        <v>3</v>
      </c>
      <c r="D734" s="3">
        <v>2020</v>
      </c>
      <c r="E734" s="3">
        <v>0</v>
      </c>
      <c r="F734" s="3">
        <v>0</v>
      </c>
      <c r="G734" s="3" t="s">
        <v>145</v>
      </c>
      <c r="H734" s="3" t="s">
        <v>1036</v>
      </c>
      <c r="I734" s="3" t="s">
        <v>375</v>
      </c>
      <c r="J734" s="3">
        <v>286641</v>
      </c>
    </row>
    <row r="735" spans="1:10" hidden="1" x14ac:dyDescent="0.25">
      <c r="A735" s="187">
        <v>43917</v>
      </c>
      <c r="B735" s="3">
        <v>27</v>
      </c>
      <c r="C735" s="3">
        <v>3</v>
      </c>
      <c r="D735" s="3">
        <v>2020</v>
      </c>
      <c r="E735" s="3">
        <v>6</v>
      </c>
      <c r="F735" s="3">
        <v>0</v>
      </c>
      <c r="G735" s="3" t="s">
        <v>145</v>
      </c>
      <c r="H735" s="3" t="s">
        <v>1036</v>
      </c>
      <c r="I735" s="3" t="s">
        <v>375</v>
      </c>
      <c r="J735" s="3">
        <v>286641</v>
      </c>
    </row>
    <row r="736" spans="1:10" hidden="1" x14ac:dyDescent="0.25">
      <c r="A736" s="187">
        <v>43916</v>
      </c>
      <c r="B736" s="3">
        <v>26</v>
      </c>
      <c r="C736" s="3">
        <v>3</v>
      </c>
      <c r="D736" s="3">
        <v>2020</v>
      </c>
      <c r="E736" s="3">
        <v>0</v>
      </c>
      <c r="F736" s="3">
        <v>0</v>
      </c>
      <c r="G736" s="3" t="s">
        <v>145</v>
      </c>
      <c r="H736" s="3" t="s">
        <v>1036</v>
      </c>
      <c r="I736" s="3" t="s">
        <v>375</v>
      </c>
      <c r="J736" s="3">
        <v>286641</v>
      </c>
    </row>
    <row r="737" spans="1:10" hidden="1" x14ac:dyDescent="0.25">
      <c r="A737" s="187">
        <v>43915</v>
      </c>
      <c r="B737" s="3">
        <v>25</v>
      </c>
      <c r="C737" s="3">
        <v>3</v>
      </c>
      <c r="D737" s="3">
        <v>2020</v>
      </c>
      <c r="E737" s="3">
        <v>1</v>
      </c>
      <c r="F737" s="3">
        <v>0</v>
      </c>
      <c r="G737" s="3" t="s">
        <v>145</v>
      </c>
      <c r="H737" s="3" t="s">
        <v>1036</v>
      </c>
      <c r="I737" s="3" t="s">
        <v>375</v>
      </c>
      <c r="J737" s="3">
        <v>286641</v>
      </c>
    </row>
    <row r="738" spans="1:10" hidden="1" x14ac:dyDescent="0.25">
      <c r="A738" s="187">
        <v>43914</v>
      </c>
      <c r="B738" s="3">
        <v>24</v>
      </c>
      <c r="C738" s="3">
        <v>3</v>
      </c>
      <c r="D738" s="3">
        <v>2020</v>
      </c>
      <c r="E738" s="3">
        <v>0</v>
      </c>
      <c r="F738" s="3">
        <v>0</v>
      </c>
      <c r="G738" s="3" t="s">
        <v>145</v>
      </c>
      <c r="H738" s="3" t="s">
        <v>1036</v>
      </c>
      <c r="I738" s="3" t="s">
        <v>375</v>
      </c>
      <c r="J738" s="3">
        <v>286641</v>
      </c>
    </row>
    <row r="739" spans="1:10" hidden="1" x14ac:dyDescent="0.25">
      <c r="A739" s="187">
        <v>43913</v>
      </c>
      <c r="B739" s="3">
        <v>23</v>
      </c>
      <c r="C739" s="3">
        <v>3</v>
      </c>
      <c r="D739" s="3">
        <v>2020</v>
      </c>
      <c r="E739" s="3">
        <v>3</v>
      </c>
      <c r="F739" s="3">
        <v>0</v>
      </c>
      <c r="G739" s="3" t="s">
        <v>145</v>
      </c>
      <c r="H739" s="3" t="s">
        <v>1036</v>
      </c>
      <c r="I739" s="3" t="s">
        <v>375</v>
      </c>
      <c r="J739" s="3">
        <v>286641</v>
      </c>
    </row>
    <row r="740" spans="1:10" hidden="1" x14ac:dyDescent="0.25">
      <c r="A740" s="187">
        <v>43912</v>
      </c>
      <c r="B740" s="3">
        <v>22</v>
      </c>
      <c r="C740" s="3">
        <v>3</v>
      </c>
      <c r="D740" s="3">
        <v>2020</v>
      </c>
      <c r="E740" s="3">
        <v>8</v>
      </c>
      <c r="F740" s="3">
        <v>0</v>
      </c>
      <c r="G740" s="3" t="s">
        <v>145</v>
      </c>
      <c r="H740" s="3" t="s">
        <v>1036</v>
      </c>
      <c r="I740" s="3" t="s">
        <v>375</v>
      </c>
      <c r="J740" s="3">
        <v>286641</v>
      </c>
    </row>
    <row r="741" spans="1:10" hidden="1" x14ac:dyDescent="0.25">
      <c r="A741" s="187">
        <v>43911</v>
      </c>
      <c r="B741" s="3">
        <v>21</v>
      </c>
      <c r="C741" s="3">
        <v>3</v>
      </c>
      <c r="D741" s="3">
        <v>2020</v>
      </c>
      <c r="E741" s="3">
        <v>4</v>
      </c>
      <c r="F741" s="3">
        <v>0</v>
      </c>
      <c r="G741" s="3" t="s">
        <v>145</v>
      </c>
      <c r="H741" s="3" t="s">
        <v>1036</v>
      </c>
      <c r="I741" s="3" t="s">
        <v>375</v>
      </c>
      <c r="J741" s="3">
        <v>286641</v>
      </c>
    </row>
    <row r="742" spans="1:10" hidden="1" x14ac:dyDescent="0.25">
      <c r="A742" s="187">
        <v>43910</v>
      </c>
      <c r="B742" s="3">
        <v>20</v>
      </c>
      <c r="C742" s="3">
        <v>3</v>
      </c>
      <c r="D742" s="3">
        <v>2020</v>
      </c>
      <c r="E742" s="3">
        <v>1</v>
      </c>
      <c r="F742" s="3">
        <v>0</v>
      </c>
      <c r="G742" s="3" t="s">
        <v>145</v>
      </c>
      <c r="H742" s="3" t="s">
        <v>1036</v>
      </c>
      <c r="I742" s="3" t="s">
        <v>375</v>
      </c>
      <c r="J742" s="3">
        <v>286641</v>
      </c>
    </row>
    <row r="743" spans="1:10" hidden="1" x14ac:dyDescent="0.25">
      <c r="A743" s="187">
        <v>43909</v>
      </c>
      <c r="B743" s="3">
        <v>19</v>
      </c>
      <c r="C743" s="3">
        <v>3</v>
      </c>
      <c r="D743" s="3">
        <v>2020</v>
      </c>
      <c r="E743" s="3">
        <v>0</v>
      </c>
      <c r="F743" s="3">
        <v>0</v>
      </c>
      <c r="G743" s="3" t="s">
        <v>145</v>
      </c>
      <c r="H743" s="3" t="s">
        <v>1036</v>
      </c>
      <c r="I743" s="3" t="s">
        <v>375</v>
      </c>
      <c r="J743" s="3">
        <v>286641</v>
      </c>
    </row>
    <row r="744" spans="1:10" hidden="1" x14ac:dyDescent="0.25">
      <c r="A744" s="187">
        <v>43908</v>
      </c>
      <c r="B744" s="3">
        <v>18</v>
      </c>
      <c r="C744" s="3">
        <v>3</v>
      </c>
      <c r="D744" s="3">
        <v>2020</v>
      </c>
      <c r="E744" s="3">
        <v>1</v>
      </c>
      <c r="F744" s="3">
        <v>0</v>
      </c>
      <c r="G744" s="3" t="s">
        <v>145</v>
      </c>
      <c r="H744" s="3" t="s">
        <v>1036</v>
      </c>
      <c r="I744" s="3" t="s">
        <v>375</v>
      </c>
      <c r="J744" s="3">
        <v>286641</v>
      </c>
    </row>
    <row r="745" spans="1:10" hidden="1" x14ac:dyDescent="0.25">
      <c r="A745" s="187">
        <v>43920</v>
      </c>
      <c r="B745" s="3">
        <v>30</v>
      </c>
      <c r="C745" s="3">
        <v>3</v>
      </c>
      <c r="D745" s="3">
        <v>2020</v>
      </c>
      <c r="E745" s="3">
        <v>0</v>
      </c>
      <c r="F745" s="3">
        <v>0</v>
      </c>
      <c r="G745" s="3" t="s">
        <v>88</v>
      </c>
      <c r="H745" s="3" t="s">
        <v>1037</v>
      </c>
      <c r="I745" s="3" t="s">
        <v>370</v>
      </c>
      <c r="J745" s="3">
        <v>9485386</v>
      </c>
    </row>
    <row r="746" spans="1:10" hidden="1" x14ac:dyDescent="0.25">
      <c r="A746" s="187">
        <v>43919</v>
      </c>
      <c r="B746" s="3">
        <v>29</v>
      </c>
      <c r="C746" s="3">
        <v>3</v>
      </c>
      <c r="D746" s="3">
        <v>2020</v>
      </c>
      <c r="E746" s="3">
        <v>0</v>
      </c>
      <c r="F746" s="3">
        <v>0</v>
      </c>
      <c r="G746" s="3" t="s">
        <v>88</v>
      </c>
      <c r="H746" s="3" t="s">
        <v>1037</v>
      </c>
      <c r="I746" s="3" t="s">
        <v>370</v>
      </c>
      <c r="J746" s="3">
        <v>9485386</v>
      </c>
    </row>
    <row r="747" spans="1:10" hidden="1" x14ac:dyDescent="0.25">
      <c r="A747" s="187">
        <v>43918</v>
      </c>
      <c r="B747" s="3">
        <v>28</v>
      </c>
      <c r="C747" s="3">
        <v>3</v>
      </c>
      <c r="D747" s="3">
        <v>2020</v>
      </c>
      <c r="E747" s="3">
        <v>8</v>
      </c>
      <c r="F747" s="3">
        <v>0</v>
      </c>
      <c r="G747" s="3" t="s">
        <v>88</v>
      </c>
      <c r="H747" s="3" t="s">
        <v>1037</v>
      </c>
      <c r="I747" s="3" t="s">
        <v>370</v>
      </c>
      <c r="J747" s="3">
        <v>9485386</v>
      </c>
    </row>
    <row r="748" spans="1:10" hidden="1" x14ac:dyDescent="0.25">
      <c r="A748" s="187">
        <v>43917</v>
      </c>
      <c r="B748" s="3">
        <v>27</v>
      </c>
      <c r="C748" s="3">
        <v>3</v>
      </c>
      <c r="D748" s="3">
        <v>2020</v>
      </c>
      <c r="E748" s="3">
        <v>0</v>
      </c>
      <c r="F748" s="3">
        <v>0</v>
      </c>
      <c r="G748" s="3" t="s">
        <v>88</v>
      </c>
      <c r="H748" s="3" t="s">
        <v>1037</v>
      </c>
      <c r="I748" s="3" t="s">
        <v>370</v>
      </c>
      <c r="J748" s="3">
        <v>9485386</v>
      </c>
    </row>
    <row r="749" spans="1:10" hidden="1" x14ac:dyDescent="0.25">
      <c r="A749" s="187">
        <v>43916</v>
      </c>
      <c r="B749" s="3">
        <v>26</v>
      </c>
      <c r="C749" s="3">
        <v>3</v>
      </c>
      <c r="D749" s="3">
        <v>2020</v>
      </c>
      <c r="E749" s="3">
        <v>5</v>
      </c>
      <c r="F749" s="3">
        <v>0</v>
      </c>
      <c r="G749" s="3" t="s">
        <v>88</v>
      </c>
      <c r="H749" s="3" t="s">
        <v>1037</v>
      </c>
      <c r="I749" s="3" t="s">
        <v>370</v>
      </c>
      <c r="J749" s="3">
        <v>9485386</v>
      </c>
    </row>
    <row r="750" spans="1:10" hidden="1" x14ac:dyDescent="0.25">
      <c r="A750" s="187">
        <v>43915</v>
      </c>
      <c r="B750" s="3">
        <v>25</v>
      </c>
      <c r="C750" s="3">
        <v>3</v>
      </c>
      <c r="D750" s="3">
        <v>2020</v>
      </c>
      <c r="E750" s="3">
        <v>0</v>
      </c>
      <c r="F750" s="3">
        <v>0</v>
      </c>
      <c r="G750" s="3" t="s">
        <v>88</v>
      </c>
      <c r="H750" s="3" t="s">
        <v>1037</v>
      </c>
      <c r="I750" s="3" t="s">
        <v>370</v>
      </c>
      <c r="J750" s="3">
        <v>9485386</v>
      </c>
    </row>
    <row r="751" spans="1:10" hidden="1" x14ac:dyDescent="0.25">
      <c r="A751" s="187">
        <v>43914</v>
      </c>
      <c r="B751" s="3">
        <v>24</v>
      </c>
      <c r="C751" s="3">
        <v>3</v>
      </c>
      <c r="D751" s="3">
        <v>2020</v>
      </c>
      <c r="E751" s="3">
        <v>5</v>
      </c>
      <c r="F751" s="3">
        <v>0</v>
      </c>
      <c r="G751" s="3" t="s">
        <v>88</v>
      </c>
      <c r="H751" s="3" t="s">
        <v>1037</v>
      </c>
      <c r="I751" s="3" t="s">
        <v>370</v>
      </c>
      <c r="J751" s="3">
        <v>9485386</v>
      </c>
    </row>
    <row r="752" spans="1:10" hidden="1" x14ac:dyDescent="0.25">
      <c r="A752" s="187">
        <v>43913</v>
      </c>
      <c r="B752" s="3">
        <v>23</v>
      </c>
      <c r="C752" s="3">
        <v>3</v>
      </c>
      <c r="D752" s="3">
        <v>2020</v>
      </c>
      <c r="E752" s="3">
        <v>0</v>
      </c>
      <c r="F752" s="3">
        <v>0</v>
      </c>
      <c r="G752" s="3" t="s">
        <v>88</v>
      </c>
      <c r="H752" s="3" t="s">
        <v>1037</v>
      </c>
      <c r="I752" s="3" t="s">
        <v>370</v>
      </c>
      <c r="J752" s="3">
        <v>9485386</v>
      </c>
    </row>
    <row r="753" spans="1:10" hidden="1" x14ac:dyDescent="0.25">
      <c r="A753" s="187">
        <v>43912</v>
      </c>
      <c r="B753" s="3">
        <v>22</v>
      </c>
      <c r="C753" s="3">
        <v>3</v>
      </c>
      <c r="D753" s="3">
        <v>2020</v>
      </c>
      <c r="E753" s="3">
        <v>19</v>
      </c>
      <c r="F753" s="3">
        <v>0</v>
      </c>
      <c r="G753" s="3" t="s">
        <v>88</v>
      </c>
      <c r="H753" s="3" t="s">
        <v>1037</v>
      </c>
      <c r="I753" s="3" t="s">
        <v>370</v>
      </c>
      <c r="J753" s="3">
        <v>9485386</v>
      </c>
    </row>
    <row r="754" spans="1:10" hidden="1" x14ac:dyDescent="0.25">
      <c r="A754" s="187">
        <v>43911</v>
      </c>
      <c r="B754" s="3">
        <v>21</v>
      </c>
      <c r="C754" s="3">
        <v>3</v>
      </c>
      <c r="D754" s="3">
        <v>2020</v>
      </c>
      <c r="E754" s="3">
        <v>0</v>
      </c>
      <c r="F754" s="3">
        <v>0</v>
      </c>
      <c r="G754" s="3" t="s">
        <v>88</v>
      </c>
      <c r="H754" s="3" t="s">
        <v>1037</v>
      </c>
      <c r="I754" s="3" t="s">
        <v>370</v>
      </c>
      <c r="J754" s="3">
        <v>9485386</v>
      </c>
    </row>
    <row r="755" spans="1:10" hidden="1" x14ac:dyDescent="0.25">
      <c r="A755" s="187">
        <v>43910</v>
      </c>
      <c r="B755" s="3">
        <v>20</v>
      </c>
      <c r="C755" s="3">
        <v>3</v>
      </c>
      <c r="D755" s="3">
        <v>2020</v>
      </c>
      <c r="E755" s="3">
        <v>11</v>
      </c>
      <c r="F755" s="3">
        <v>0</v>
      </c>
      <c r="G755" s="3" t="s">
        <v>88</v>
      </c>
      <c r="H755" s="3" t="s">
        <v>1037</v>
      </c>
      <c r="I755" s="3" t="s">
        <v>370</v>
      </c>
      <c r="J755" s="3">
        <v>9485386</v>
      </c>
    </row>
    <row r="756" spans="1:10" hidden="1" x14ac:dyDescent="0.25">
      <c r="A756" s="187">
        <v>43909</v>
      </c>
      <c r="B756" s="3">
        <v>19</v>
      </c>
      <c r="C756" s="3">
        <v>3</v>
      </c>
      <c r="D756" s="3">
        <v>2020</v>
      </c>
      <c r="E756" s="3">
        <v>10</v>
      </c>
      <c r="F756" s="3">
        <v>0</v>
      </c>
      <c r="G756" s="3" t="s">
        <v>88</v>
      </c>
      <c r="H756" s="3" t="s">
        <v>1037</v>
      </c>
      <c r="I756" s="3" t="s">
        <v>370</v>
      </c>
      <c r="J756" s="3">
        <v>9485386</v>
      </c>
    </row>
    <row r="757" spans="1:10" hidden="1" x14ac:dyDescent="0.25">
      <c r="A757" s="187">
        <v>43908</v>
      </c>
      <c r="B757" s="3">
        <v>18</v>
      </c>
      <c r="C757" s="3">
        <v>3</v>
      </c>
      <c r="D757" s="3">
        <v>2020</v>
      </c>
      <c r="E757" s="3">
        <v>0</v>
      </c>
      <c r="F757" s="3">
        <v>0</v>
      </c>
      <c r="G757" s="3" t="s">
        <v>88</v>
      </c>
      <c r="H757" s="3" t="s">
        <v>1037</v>
      </c>
      <c r="I757" s="3" t="s">
        <v>370</v>
      </c>
      <c r="J757" s="3">
        <v>9485386</v>
      </c>
    </row>
    <row r="758" spans="1:10" hidden="1" x14ac:dyDescent="0.25">
      <c r="A758" s="187">
        <v>43907</v>
      </c>
      <c r="B758" s="3">
        <v>17</v>
      </c>
      <c r="C758" s="3">
        <v>3</v>
      </c>
      <c r="D758" s="3">
        <v>2020</v>
      </c>
      <c r="E758" s="3">
        <v>9</v>
      </c>
      <c r="F758" s="3">
        <v>0</v>
      </c>
      <c r="G758" s="3" t="s">
        <v>88</v>
      </c>
      <c r="H758" s="3" t="s">
        <v>1037</v>
      </c>
      <c r="I758" s="3" t="s">
        <v>370</v>
      </c>
      <c r="J758" s="3">
        <v>9485386</v>
      </c>
    </row>
    <row r="759" spans="1:10" hidden="1" x14ac:dyDescent="0.25">
      <c r="A759" s="187">
        <v>43906</v>
      </c>
      <c r="B759" s="3">
        <v>16</v>
      </c>
      <c r="C759" s="3">
        <v>3</v>
      </c>
      <c r="D759" s="3">
        <v>2020</v>
      </c>
      <c r="E759" s="3">
        <v>6</v>
      </c>
      <c r="F759" s="3">
        <v>0</v>
      </c>
      <c r="G759" s="3" t="s">
        <v>88</v>
      </c>
      <c r="H759" s="3" t="s">
        <v>1037</v>
      </c>
      <c r="I759" s="3" t="s">
        <v>370</v>
      </c>
      <c r="J759" s="3">
        <v>9485386</v>
      </c>
    </row>
    <row r="760" spans="1:10" hidden="1" x14ac:dyDescent="0.25">
      <c r="A760" s="187">
        <v>43903</v>
      </c>
      <c r="B760" s="3">
        <v>13</v>
      </c>
      <c r="C760" s="3">
        <v>3</v>
      </c>
      <c r="D760" s="3">
        <v>2020</v>
      </c>
      <c r="E760" s="3">
        <v>9</v>
      </c>
      <c r="F760" s="3">
        <v>0</v>
      </c>
      <c r="G760" s="3" t="s">
        <v>88</v>
      </c>
      <c r="H760" s="3" t="s">
        <v>1037</v>
      </c>
      <c r="I760" s="3" t="s">
        <v>370</v>
      </c>
      <c r="J760" s="3">
        <v>9485386</v>
      </c>
    </row>
    <row r="761" spans="1:10" hidden="1" x14ac:dyDescent="0.25">
      <c r="A761" s="187">
        <v>43902</v>
      </c>
      <c r="B761" s="3">
        <v>12</v>
      </c>
      <c r="C761" s="3">
        <v>3</v>
      </c>
      <c r="D761" s="3">
        <v>2020</v>
      </c>
      <c r="E761" s="3">
        <v>3</v>
      </c>
      <c r="F761" s="3">
        <v>0</v>
      </c>
      <c r="G761" s="3" t="s">
        <v>88</v>
      </c>
      <c r="H761" s="3" t="s">
        <v>1037</v>
      </c>
      <c r="I761" s="3" t="s">
        <v>370</v>
      </c>
      <c r="J761" s="3">
        <v>9485386</v>
      </c>
    </row>
    <row r="762" spans="1:10" hidden="1" x14ac:dyDescent="0.25">
      <c r="A762" s="187">
        <v>43901</v>
      </c>
      <c r="B762" s="3">
        <v>11</v>
      </c>
      <c r="C762" s="3">
        <v>3</v>
      </c>
      <c r="D762" s="3">
        <v>2020</v>
      </c>
      <c r="E762" s="3">
        <v>3</v>
      </c>
      <c r="F762" s="3">
        <v>0</v>
      </c>
      <c r="G762" s="3" t="s">
        <v>88</v>
      </c>
      <c r="H762" s="3" t="s">
        <v>1037</v>
      </c>
      <c r="I762" s="3" t="s">
        <v>370</v>
      </c>
      <c r="J762" s="3">
        <v>9485386</v>
      </c>
    </row>
    <row r="763" spans="1:10" hidden="1" x14ac:dyDescent="0.25">
      <c r="A763" s="187">
        <v>43895</v>
      </c>
      <c r="B763" s="3">
        <v>5</v>
      </c>
      <c r="C763" s="3">
        <v>3</v>
      </c>
      <c r="D763" s="3">
        <v>2020</v>
      </c>
      <c r="E763" s="3">
        <v>2</v>
      </c>
      <c r="F763" s="3">
        <v>0</v>
      </c>
      <c r="G763" s="3" t="s">
        <v>88</v>
      </c>
      <c r="H763" s="3" t="s">
        <v>1037</v>
      </c>
      <c r="I763" s="3" t="s">
        <v>370</v>
      </c>
      <c r="J763" s="3">
        <v>9485386</v>
      </c>
    </row>
    <row r="764" spans="1:10" hidden="1" x14ac:dyDescent="0.25">
      <c r="A764" s="187">
        <v>43894</v>
      </c>
      <c r="B764" s="3">
        <v>4</v>
      </c>
      <c r="C764" s="3">
        <v>3</v>
      </c>
      <c r="D764" s="3">
        <v>2020</v>
      </c>
      <c r="E764" s="3">
        <v>3</v>
      </c>
      <c r="F764" s="3">
        <v>0</v>
      </c>
      <c r="G764" s="3" t="s">
        <v>88</v>
      </c>
      <c r="H764" s="3" t="s">
        <v>1037</v>
      </c>
      <c r="I764" s="3" t="s">
        <v>370</v>
      </c>
      <c r="J764" s="3">
        <v>9485386</v>
      </c>
    </row>
    <row r="765" spans="1:10" hidden="1" x14ac:dyDescent="0.25">
      <c r="A765" s="187">
        <v>43892</v>
      </c>
      <c r="B765" s="3">
        <v>2</v>
      </c>
      <c r="C765" s="3">
        <v>3</v>
      </c>
      <c r="D765" s="3">
        <v>2020</v>
      </c>
      <c r="E765" s="3">
        <v>0</v>
      </c>
      <c r="F765" s="3">
        <v>0</v>
      </c>
      <c r="G765" s="3" t="s">
        <v>88</v>
      </c>
      <c r="H765" s="3" t="s">
        <v>1037</v>
      </c>
      <c r="I765" s="3" t="s">
        <v>370</v>
      </c>
      <c r="J765" s="3">
        <v>9485386</v>
      </c>
    </row>
    <row r="766" spans="1:10" hidden="1" x14ac:dyDescent="0.25">
      <c r="A766" s="187">
        <v>43891</v>
      </c>
      <c r="B766" s="3">
        <v>1</v>
      </c>
      <c r="C766" s="3">
        <v>3</v>
      </c>
      <c r="D766" s="3">
        <v>2020</v>
      </c>
      <c r="E766" s="3">
        <v>0</v>
      </c>
      <c r="F766" s="3">
        <v>0</v>
      </c>
      <c r="G766" s="3" t="s">
        <v>88</v>
      </c>
      <c r="H766" s="3" t="s">
        <v>1037</v>
      </c>
      <c r="I766" s="3" t="s">
        <v>370</v>
      </c>
      <c r="J766" s="3">
        <v>9485386</v>
      </c>
    </row>
    <row r="767" spans="1:10" hidden="1" x14ac:dyDescent="0.25">
      <c r="A767" s="187">
        <v>43890</v>
      </c>
      <c r="B767" s="3">
        <v>29</v>
      </c>
      <c r="C767" s="3">
        <v>2</v>
      </c>
      <c r="D767" s="3">
        <v>2020</v>
      </c>
      <c r="E767" s="3">
        <v>0</v>
      </c>
      <c r="F767" s="3">
        <v>0</v>
      </c>
      <c r="G767" s="3" t="s">
        <v>88</v>
      </c>
      <c r="H767" s="3" t="s">
        <v>1037</v>
      </c>
      <c r="I767" s="3" t="s">
        <v>370</v>
      </c>
      <c r="J767" s="3">
        <v>9485386</v>
      </c>
    </row>
    <row r="768" spans="1:10" hidden="1" x14ac:dyDescent="0.25">
      <c r="A768" s="187">
        <v>43889</v>
      </c>
      <c r="B768" s="3">
        <v>28</v>
      </c>
      <c r="C768" s="3">
        <v>2</v>
      </c>
      <c r="D768" s="3">
        <v>2020</v>
      </c>
      <c r="E768" s="3">
        <v>1</v>
      </c>
      <c r="F768" s="3">
        <v>0</v>
      </c>
      <c r="G768" s="3" t="s">
        <v>88</v>
      </c>
      <c r="H768" s="3" t="s">
        <v>1037</v>
      </c>
      <c r="I768" s="3" t="s">
        <v>370</v>
      </c>
      <c r="J768" s="3">
        <v>9485386</v>
      </c>
    </row>
    <row r="769" spans="1:10" hidden="1" x14ac:dyDescent="0.25">
      <c r="A769" s="187">
        <v>43888</v>
      </c>
      <c r="B769" s="3">
        <v>27</v>
      </c>
      <c r="C769" s="3">
        <v>2</v>
      </c>
      <c r="D769" s="3">
        <v>2020</v>
      </c>
      <c r="E769" s="3">
        <v>0</v>
      </c>
      <c r="F769" s="3">
        <v>0</v>
      </c>
      <c r="G769" s="3" t="s">
        <v>88</v>
      </c>
      <c r="H769" s="3" t="s">
        <v>1037</v>
      </c>
      <c r="I769" s="3" t="s">
        <v>370</v>
      </c>
      <c r="J769" s="3">
        <v>9485386</v>
      </c>
    </row>
    <row r="770" spans="1:10" hidden="1" x14ac:dyDescent="0.25">
      <c r="A770" s="187">
        <v>43887</v>
      </c>
      <c r="B770" s="3">
        <v>26</v>
      </c>
      <c r="C770" s="3">
        <v>2</v>
      </c>
      <c r="D770" s="3">
        <v>2020</v>
      </c>
      <c r="E770" s="3">
        <v>0</v>
      </c>
      <c r="F770" s="3">
        <v>0</v>
      </c>
      <c r="G770" s="3" t="s">
        <v>88</v>
      </c>
      <c r="H770" s="3" t="s">
        <v>1037</v>
      </c>
      <c r="I770" s="3" t="s">
        <v>370</v>
      </c>
      <c r="J770" s="3">
        <v>9485386</v>
      </c>
    </row>
    <row r="771" spans="1:10" hidden="1" x14ac:dyDescent="0.25">
      <c r="A771" s="187">
        <v>43886</v>
      </c>
      <c r="B771" s="3">
        <v>25</v>
      </c>
      <c r="C771" s="3">
        <v>2</v>
      </c>
      <c r="D771" s="3">
        <v>2020</v>
      </c>
      <c r="E771" s="3">
        <v>0</v>
      </c>
      <c r="F771" s="3">
        <v>0</v>
      </c>
      <c r="G771" s="3" t="s">
        <v>88</v>
      </c>
      <c r="H771" s="3" t="s">
        <v>1037</v>
      </c>
      <c r="I771" s="3" t="s">
        <v>370</v>
      </c>
      <c r="J771" s="3">
        <v>9485386</v>
      </c>
    </row>
    <row r="772" spans="1:10" hidden="1" x14ac:dyDescent="0.25">
      <c r="A772" s="187">
        <v>43885</v>
      </c>
      <c r="B772" s="3">
        <v>24</v>
      </c>
      <c r="C772" s="3">
        <v>2</v>
      </c>
      <c r="D772" s="3">
        <v>2020</v>
      </c>
      <c r="E772" s="3">
        <v>0</v>
      </c>
      <c r="F772" s="3">
        <v>0</v>
      </c>
      <c r="G772" s="3" t="s">
        <v>88</v>
      </c>
      <c r="H772" s="3" t="s">
        <v>1037</v>
      </c>
      <c r="I772" s="3" t="s">
        <v>370</v>
      </c>
      <c r="J772" s="3">
        <v>9485386</v>
      </c>
    </row>
    <row r="773" spans="1:10" hidden="1" x14ac:dyDescent="0.25">
      <c r="A773" s="187">
        <v>43884</v>
      </c>
      <c r="B773" s="3">
        <v>23</v>
      </c>
      <c r="C773" s="3">
        <v>2</v>
      </c>
      <c r="D773" s="3">
        <v>2020</v>
      </c>
      <c r="E773" s="3">
        <v>0</v>
      </c>
      <c r="F773" s="3">
        <v>0</v>
      </c>
      <c r="G773" s="3" t="s">
        <v>88</v>
      </c>
      <c r="H773" s="3" t="s">
        <v>1037</v>
      </c>
      <c r="I773" s="3" t="s">
        <v>370</v>
      </c>
      <c r="J773" s="3">
        <v>9485386</v>
      </c>
    </row>
    <row r="774" spans="1:10" hidden="1" x14ac:dyDescent="0.25">
      <c r="A774" s="187">
        <v>43883</v>
      </c>
      <c r="B774" s="3">
        <v>22</v>
      </c>
      <c r="C774" s="3">
        <v>2</v>
      </c>
      <c r="D774" s="3">
        <v>2020</v>
      </c>
      <c r="E774" s="3">
        <v>0</v>
      </c>
      <c r="F774" s="3">
        <v>0</v>
      </c>
      <c r="G774" s="3" t="s">
        <v>88</v>
      </c>
      <c r="H774" s="3" t="s">
        <v>1037</v>
      </c>
      <c r="I774" s="3" t="s">
        <v>370</v>
      </c>
      <c r="J774" s="3">
        <v>9485386</v>
      </c>
    </row>
    <row r="775" spans="1:10" hidden="1" x14ac:dyDescent="0.25">
      <c r="A775" s="187">
        <v>43882</v>
      </c>
      <c r="B775" s="3">
        <v>21</v>
      </c>
      <c r="C775" s="3">
        <v>2</v>
      </c>
      <c r="D775" s="3">
        <v>2020</v>
      </c>
      <c r="E775" s="3">
        <v>0</v>
      </c>
      <c r="F775" s="3">
        <v>0</v>
      </c>
      <c r="G775" s="3" t="s">
        <v>88</v>
      </c>
      <c r="H775" s="3" t="s">
        <v>1037</v>
      </c>
      <c r="I775" s="3" t="s">
        <v>370</v>
      </c>
      <c r="J775" s="3">
        <v>9485386</v>
      </c>
    </row>
    <row r="776" spans="1:10" hidden="1" x14ac:dyDescent="0.25">
      <c r="A776" s="187">
        <v>43881</v>
      </c>
      <c r="B776" s="3">
        <v>20</v>
      </c>
      <c r="C776" s="3">
        <v>2</v>
      </c>
      <c r="D776" s="3">
        <v>2020</v>
      </c>
      <c r="E776" s="3">
        <v>0</v>
      </c>
      <c r="F776" s="3">
        <v>0</v>
      </c>
      <c r="G776" s="3" t="s">
        <v>88</v>
      </c>
      <c r="H776" s="3" t="s">
        <v>1037</v>
      </c>
      <c r="I776" s="3" t="s">
        <v>370</v>
      </c>
      <c r="J776" s="3">
        <v>9485386</v>
      </c>
    </row>
    <row r="777" spans="1:10" hidden="1" x14ac:dyDescent="0.25">
      <c r="A777" s="187">
        <v>43880</v>
      </c>
      <c r="B777" s="3">
        <v>19</v>
      </c>
      <c r="C777" s="3">
        <v>2</v>
      </c>
      <c r="D777" s="3">
        <v>2020</v>
      </c>
      <c r="E777" s="3">
        <v>0</v>
      </c>
      <c r="F777" s="3">
        <v>0</v>
      </c>
      <c r="G777" s="3" t="s">
        <v>88</v>
      </c>
      <c r="H777" s="3" t="s">
        <v>1037</v>
      </c>
      <c r="I777" s="3" t="s">
        <v>370</v>
      </c>
      <c r="J777" s="3">
        <v>9485386</v>
      </c>
    </row>
    <row r="778" spans="1:10" hidden="1" x14ac:dyDescent="0.25">
      <c r="A778" s="187">
        <v>43879</v>
      </c>
      <c r="B778" s="3">
        <v>18</v>
      </c>
      <c r="C778" s="3">
        <v>2</v>
      </c>
      <c r="D778" s="3">
        <v>2020</v>
      </c>
      <c r="E778" s="3">
        <v>0</v>
      </c>
      <c r="F778" s="3">
        <v>0</v>
      </c>
      <c r="G778" s="3" t="s">
        <v>88</v>
      </c>
      <c r="H778" s="3" t="s">
        <v>1037</v>
      </c>
      <c r="I778" s="3" t="s">
        <v>370</v>
      </c>
      <c r="J778" s="3">
        <v>9485386</v>
      </c>
    </row>
    <row r="779" spans="1:10" hidden="1" x14ac:dyDescent="0.25">
      <c r="A779" s="187">
        <v>43878</v>
      </c>
      <c r="B779" s="3">
        <v>17</v>
      </c>
      <c r="C779" s="3">
        <v>2</v>
      </c>
      <c r="D779" s="3">
        <v>2020</v>
      </c>
      <c r="E779" s="3">
        <v>0</v>
      </c>
      <c r="F779" s="3">
        <v>0</v>
      </c>
      <c r="G779" s="3" t="s">
        <v>88</v>
      </c>
      <c r="H779" s="3" t="s">
        <v>1037</v>
      </c>
      <c r="I779" s="3" t="s">
        <v>370</v>
      </c>
      <c r="J779" s="3">
        <v>9485386</v>
      </c>
    </row>
    <row r="780" spans="1:10" hidden="1" x14ac:dyDescent="0.25">
      <c r="A780" s="187">
        <v>43877</v>
      </c>
      <c r="B780" s="3">
        <v>16</v>
      </c>
      <c r="C780" s="3">
        <v>2</v>
      </c>
      <c r="D780" s="3">
        <v>2020</v>
      </c>
      <c r="E780" s="3">
        <v>0</v>
      </c>
      <c r="F780" s="3">
        <v>0</v>
      </c>
      <c r="G780" s="3" t="s">
        <v>88</v>
      </c>
      <c r="H780" s="3" t="s">
        <v>1037</v>
      </c>
      <c r="I780" s="3" t="s">
        <v>370</v>
      </c>
      <c r="J780" s="3">
        <v>9485386</v>
      </c>
    </row>
    <row r="781" spans="1:10" hidden="1" x14ac:dyDescent="0.25">
      <c r="A781" s="187">
        <v>43876</v>
      </c>
      <c r="B781" s="3">
        <v>15</v>
      </c>
      <c r="C781" s="3">
        <v>2</v>
      </c>
      <c r="D781" s="3">
        <v>2020</v>
      </c>
      <c r="E781" s="3">
        <v>0</v>
      </c>
      <c r="F781" s="3">
        <v>0</v>
      </c>
      <c r="G781" s="3" t="s">
        <v>88</v>
      </c>
      <c r="H781" s="3" t="s">
        <v>1037</v>
      </c>
      <c r="I781" s="3" t="s">
        <v>370</v>
      </c>
      <c r="J781" s="3">
        <v>9485386</v>
      </c>
    </row>
    <row r="782" spans="1:10" hidden="1" x14ac:dyDescent="0.25">
      <c r="A782" s="187">
        <v>43875</v>
      </c>
      <c r="B782" s="3">
        <v>14</v>
      </c>
      <c r="C782" s="3">
        <v>2</v>
      </c>
      <c r="D782" s="3">
        <v>2020</v>
      </c>
      <c r="E782" s="3">
        <v>0</v>
      </c>
      <c r="F782" s="3">
        <v>0</v>
      </c>
      <c r="G782" s="3" t="s">
        <v>88</v>
      </c>
      <c r="H782" s="3" t="s">
        <v>1037</v>
      </c>
      <c r="I782" s="3" t="s">
        <v>370</v>
      </c>
      <c r="J782" s="3">
        <v>9485386</v>
      </c>
    </row>
    <row r="783" spans="1:10" hidden="1" x14ac:dyDescent="0.25">
      <c r="A783" s="187">
        <v>43874</v>
      </c>
      <c r="B783" s="3">
        <v>13</v>
      </c>
      <c r="C783" s="3">
        <v>2</v>
      </c>
      <c r="D783" s="3">
        <v>2020</v>
      </c>
      <c r="E783" s="3">
        <v>0</v>
      </c>
      <c r="F783" s="3">
        <v>0</v>
      </c>
      <c r="G783" s="3" t="s">
        <v>88</v>
      </c>
      <c r="H783" s="3" t="s">
        <v>1037</v>
      </c>
      <c r="I783" s="3" t="s">
        <v>370</v>
      </c>
      <c r="J783" s="3">
        <v>9485386</v>
      </c>
    </row>
    <row r="784" spans="1:10" hidden="1" x14ac:dyDescent="0.25">
      <c r="A784" s="187">
        <v>43873</v>
      </c>
      <c r="B784" s="3">
        <v>12</v>
      </c>
      <c r="C784" s="3">
        <v>2</v>
      </c>
      <c r="D784" s="3">
        <v>2020</v>
      </c>
      <c r="E784" s="3">
        <v>0</v>
      </c>
      <c r="F784" s="3">
        <v>0</v>
      </c>
      <c r="G784" s="3" t="s">
        <v>88</v>
      </c>
      <c r="H784" s="3" t="s">
        <v>1037</v>
      </c>
      <c r="I784" s="3" t="s">
        <v>370</v>
      </c>
      <c r="J784" s="3">
        <v>9485386</v>
      </c>
    </row>
    <row r="785" spans="1:10" hidden="1" x14ac:dyDescent="0.25">
      <c r="A785" s="187">
        <v>43872</v>
      </c>
      <c r="B785" s="3">
        <v>11</v>
      </c>
      <c r="C785" s="3">
        <v>2</v>
      </c>
      <c r="D785" s="3">
        <v>2020</v>
      </c>
      <c r="E785" s="3">
        <v>0</v>
      </c>
      <c r="F785" s="3">
        <v>0</v>
      </c>
      <c r="G785" s="3" t="s">
        <v>88</v>
      </c>
      <c r="H785" s="3" t="s">
        <v>1037</v>
      </c>
      <c r="I785" s="3" t="s">
        <v>370</v>
      </c>
      <c r="J785" s="3">
        <v>9485386</v>
      </c>
    </row>
    <row r="786" spans="1:10" hidden="1" x14ac:dyDescent="0.25">
      <c r="A786" s="187">
        <v>43871</v>
      </c>
      <c r="B786" s="3">
        <v>10</v>
      </c>
      <c r="C786" s="3">
        <v>2</v>
      </c>
      <c r="D786" s="3">
        <v>2020</v>
      </c>
      <c r="E786" s="3">
        <v>0</v>
      </c>
      <c r="F786" s="3">
        <v>0</v>
      </c>
      <c r="G786" s="3" t="s">
        <v>88</v>
      </c>
      <c r="H786" s="3" t="s">
        <v>1037</v>
      </c>
      <c r="I786" s="3" t="s">
        <v>370</v>
      </c>
      <c r="J786" s="3">
        <v>9485386</v>
      </c>
    </row>
    <row r="787" spans="1:10" hidden="1" x14ac:dyDescent="0.25">
      <c r="A787" s="187">
        <v>43870</v>
      </c>
      <c r="B787" s="3">
        <v>9</v>
      </c>
      <c r="C787" s="3">
        <v>2</v>
      </c>
      <c r="D787" s="3">
        <v>2020</v>
      </c>
      <c r="E787" s="3">
        <v>0</v>
      </c>
      <c r="F787" s="3">
        <v>0</v>
      </c>
      <c r="G787" s="3" t="s">
        <v>88</v>
      </c>
      <c r="H787" s="3" t="s">
        <v>1037</v>
      </c>
      <c r="I787" s="3" t="s">
        <v>370</v>
      </c>
      <c r="J787" s="3">
        <v>9485386</v>
      </c>
    </row>
    <row r="788" spans="1:10" hidden="1" x14ac:dyDescent="0.25">
      <c r="A788" s="187">
        <v>43869</v>
      </c>
      <c r="B788" s="3">
        <v>8</v>
      </c>
      <c r="C788" s="3">
        <v>2</v>
      </c>
      <c r="D788" s="3">
        <v>2020</v>
      </c>
      <c r="E788" s="3">
        <v>0</v>
      </c>
      <c r="F788" s="3">
        <v>0</v>
      </c>
      <c r="G788" s="3" t="s">
        <v>88</v>
      </c>
      <c r="H788" s="3" t="s">
        <v>1037</v>
      </c>
      <c r="I788" s="3" t="s">
        <v>370</v>
      </c>
      <c r="J788" s="3">
        <v>9485386</v>
      </c>
    </row>
    <row r="789" spans="1:10" hidden="1" x14ac:dyDescent="0.25">
      <c r="A789" s="187">
        <v>43868</v>
      </c>
      <c r="B789" s="3">
        <v>7</v>
      </c>
      <c r="C789" s="3">
        <v>2</v>
      </c>
      <c r="D789" s="3">
        <v>2020</v>
      </c>
      <c r="E789" s="3">
        <v>0</v>
      </c>
      <c r="F789" s="3">
        <v>0</v>
      </c>
      <c r="G789" s="3" t="s">
        <v>88</v>
      </c>
      <c r="H789" s="3" t="s">
        <v>1037</v>
      </c>
      <c r="I789" s="3" t="s">
        <v>370</v>
      </c>
      <c r="J789" s="3">
        <v>9485386</v>
      </c>
    </row>
    <row r="790" spans="1:10" hidden="1" x14ac:dyDescent="0.25">
      <c r="A790" s="187">
        <v>43867</v>
      </c>
      <c r="B790" s="3">
        <v>6</v>
      </c>
      <c r="C790" s="3">
        <v>2</v>
      </c>
      <c r="D790" s="3">
        <v>2020</v>
      </c>
      <c r="E790" s="3">
        <v>0</v>
      </c>
      <c r="F790" s="3">
        <v>0</v>
      </c>
      <c r="G790" s="3" t="s">
        <v>88</v>
      </c>
      <c r="H790" s="3" t="s">
        <v>1037</v>
      </c>
      <c r="I790" s="3" t="s">
        <v>370</v>
      </c>
      <c r="J790" s="3">
        <v>9485386</v>
      </c>
    </row>
    <row r="791" spans="1:10" hidden="1" x14ac:dyDescent="0.25">
      <c r="A791" s="187">
        <v>43866</v>
      </c>
      <c r="B791" s="3">
        <v>5</v>
      </c>
      <c r="C791" s="3">
        <v>2</v>
      </c>
      <c r="D791" s="3">
        <v>2020</v>
      </c>
      <c r="E791" s="3">
        <v>0</v>
      </c>
      <c r="F791" s="3">
        <v>0</v>
      </c>
      <c r="G791" s="3" t="s">
        <v>88</v>
      </c>
      <c r="H791" s="3" t="s">
        <v>1037</v>
      </c>
      <c r="I791" s="3" t="s">
        <v>370</v>
      </c>
      <c r="J791" s="3">
        <v>9485386</v>
      </c>
    </row>
    <row r="792" spans="1:10" hidden="1" x14ac:dyDescent="0.25">
      <c r="A792" s="187">
        <v>43865</v>
      </c>
      <c r="B792" s="3">
        <v>4</v>
      </c>
      <c r="C792" s="3">
        <v>2</v>
      </c>
      <c r="D792" s="3">
        <v>2020</v>
      </c>
      <c r="E792" s="3">
        <v>0</v>
      </c>
      <c r="F792" s="3">
        <v>0</v>
      </c>
      <c r="G792" s="3" t="s">
        <v>88</v>
      </c>
      <c r="H792" s="3" t="s">
        <v>1037</v>
      </c>
      <c r="I792" s="3" t="s">
        <v>370</v>
      </c>
      <c r="J792" s="3">
        <v>9485386</v>
      </c>
    </row>
    <row r="793" spans="1:10" hidden="1" x14ac:dyDescent="0.25">
      <c r="A793" s="187">
        <v>43864</v>
      </c>
      <c r="B793" s="3">
        <v>3</v>
      </c>
      <c r="C793" s="3">
        <v>2</v>
      </c>
      <c r="D793" s="3">
        <v>2020</v>
      </c>
      <c r="E793" s="3">
        <v>0</v>
      </c>
      <c r="F793" s="3">
        <v>0</v>
      </c>
      <c r="G793" s="3" t="s">
        <v>88</v>
      </c>
      <c r="H793" s="3" t="s">
        <v>1037</v>
      </c>
      <c r="I793" s="3" t="s">
        <v>370</v>
      </c>
      <c r="J793" s="3">
        <v>9485386</v>
      </c>
    </row>
    <row r="794" spans="1:10" hidden="1" x14ac:dyDescent="0.25">
      <c r="A794" s="187">
        <v>43863</v>
      </c>
      <c r="B794" s="3">
        <v>2</v>
      </c>
      <c r="C794" s="3">
        <v>2</v>
      </c>
      <c r="D794" s="3">
        <v>2020</v>
      </c>
      <c r="E794" s="3">
        <v>0</v>
      </c>
      <c r="F794" s="3">
        <v>0</v>
      </c>
      <c r="G794" s="3" t="s">
        <v>88</v>
      </c>
      <c r="H794" s="3" t="s">
        <v>1037</v>
      </c>
      <c r="I794" s="3" t="s">
        <v>370</v>
      </c>
      <c r="J794" s="3">
        <v>9485386</v>
      </c>
    </row>
    <row r="795" spans="1:10" hidden="1" x14ac:dyDescent="0.25">
      <c r="A795" s="187">
        <v>43862</v>
      </c>
      <c r="B795" s="3">
        <v>1</v>
      </c>
      <c r="C795" s="3">
        <v>2</v>
      </c>
      <c r="D795" s="3">
        <v>2020</v>
      </c>
      <c r="E795" s="3">
        <v>0</v>
      </c>
      <c r="F795" s="3">
        <v>0</v>
      </c>
      <c r="G795" s="3" t="s">
        <v>88</v>
      </c>
      <c r="H795" s="3" t="s">
        <v>1037</v>
      </c>
      <c r="I795" s="3" t="s">
        <v>370</v>
      </c>
      <c r="J795" s="3">
        <v>9485386</v>
      </c>
    </row>
    <row r="796" spans="1:10" hidden="1" x14ac:dyDescent="0.25">
      <c r="A796" s="187">
        <v>43861</v>
      </c>
      <c r="B796" s="3">
        <v>31</v>
      </c>
      <c r="C796" s="3">
        <v>1</v>
      </c>
      <c r="D796" s="3">
        <v>2020</v>
      </c>
      <c r="E796" s="3">
        <v>0</v>
      </c>
      <c r="F796" s="3">
        <v>0</v>
      </c>
      <c r="G796" s="3" t="s">
        <v>88</v>
      </c>
      <c r="H796" s="3" t="s">
        <v>1037</v>
      </c>
      <c r="I796" s="3" t="s">
        <v>370</v>
      </c>
      <c r="J796" s="3">
        <v>9485386</v>
      </c>
    </row>
    <row r="797" spans="1:10" hidden="1" x14ac:dyDescent="0.25">
      <c r="A797" s="187">
        <v>43860</v>
      </c>
      <c r="B797" s="3">
        <v>30</v>
      </c>
      <c r="C797" s="3">
        <v>1</v>
      </c>
      <c r="D797" s="3">
        <v>2020</v>
      </c>
      <c r="E797" s="3">
        <v>0</v>
      </c>
      <c r="F797" s="3">
        <v>0</v>
      </c>
      <c r="G797" s="3" t="s">
        <v>88</v>
      </c>
      <c r="H797" s="3" t="s">
        <v>1037</v>
      </c>
      <c r="I797" s="3" t="s">
        <v>370</v>
      </c>
      <c r="J797" s="3">
        <v>9485386</v>
      </c>
    </row>
    <row r="798" spans="1:10" hidden="1" x14ac:dyDescent="0.25">
      <c r="A798" s="187">
        <v>43859</v>
      </c>
      <c r="B798" s="3">
        <v>29</v>
      </c>
      <c r="C798" s="3">
        <v>1</v>
      </c>
      <c r="D798" s="3">
        <v>2020</v>
      </c>
      <c r="E798" s="3">
        <v>0</v>
      </c>
      <c r="F798" s="3">
        <v>0</v>
      </c>
      <c r="G798" s="3" t="s">
        <v>88</v>
      </c>
      <c r="H798" s="3" t="s">
        <v>1037</v>
      </c>
      <c r="I798" s="3" t="s">
        <v>370</v>
      </c>
      <c r="J798" s="3">
        <v>9485386</v>
      </c>
    </row>
    <row r="799" spans="1:10" hidden="1" x14ac:dyDescent="0.25">
      <c r="A799" s="187">
        <v>43858</v>
      </c>
      <c r="B799" s="3">
        <v>28</v>
      </c>
      <c r="C799" s="3">
        <v>1</v>
      </c>
      <c r="D799" s="3">
        <v>2020</v>
      </c>
      <c r="E799" s="3">
        <v>0</v>
      </c>
      <c r="F799" s="3">
        <v>0</v>
      </c>
      <c r="G799" s="3" t="s">
        <v>88</v>
      </c>
      <c r="H799" s="3" t="s">
        <v>1037</v>
      </c>
      <c r="I799" s="3" t="s">
        <v>370</v>
      </c>
      <c r="J799" s="3">
        <v>9485386</v>
      </c>
    </row>
    <row r="800" spans="1:10" hidden="1" x14ac:dyDescent="0.25">
      <c r="A800" s="187">
        <v>43857</v>
      </c>
      <c r="B800" s="3">
        <v>27</v>
      </c>
      <c r="C800" s="3">
        <v>1</v>
      </c>
      <c r="D800" s="3">
        <v>2020</v>
      </c>
      <c r="E800" s="3">
        <v>0</v>
      </c>
      <c r="F800" s="3">
        <v>0</v>
      </c>
      <c r="G800" s="3" t="s">
        <v>88</v>
      </c>
      <c r="H800" s="3" t="s">
        <v>1037</v>
      </c>
      <c r="I800" s="3" t="s">
        <v>370</v>
      </c>
      <c r="J800" s="3">
        <v>9485386</v>
      </c>
    </row>
    <row r="801" spans="1:10" hidden="1" x14ac:dyDescent="0.25">
      <c r="A801" s="187">
        <v>43856</v>
      </c>
      <c r="B801" s="3">
        <v>26</v>
      </c>
      <c r="C801" s="3">
        <v>1</v>
      </c>
      <c r="D801" s="3">
        <v>2020</v>
      </c>
      <c r="E801" s="3">
        <v>0</v>
      </c>
      <c r="F801" s="3">
        <v>0</v>
      </c>
      <c r="G801" s="3" t="s">
        <v>88</v>
      </c>
      <c r="H801" s="3" t="s">
        <v>1037</v>
      </c>
      <c r="I801" s="3" t="s">
        <v>370</v>
      </c>
      <c r="J801" s="3">
        <v>9485386</v>
      </c>
    </row>
    <row r="802" spans="1:10" hidden="1" x14ac:dyDescent="0.25">
      <c r="A802" s="187">
        <v>43855</v>
      </c>
      <c r="B802" s="3">
        <v>25</v>
      </c>
      <c r="C802" s="3">
        <v>1</v>
      </c>
      <c r="D802" s="3">
        <v>2020</v>
      </c>
      <c r="E802" s="3">
        <v>0</v>
      </c>
      <c r="F802" s="3">
        <v>0</v>
      </c>
      <c r="G802" s="3" t="s">
        <v>88</v>
      </c>
      <c r="H802" s="3" t="s">
        <v>1037</v>
      </c>
      <c r="I802" s="3" t="s">
        <v>370</v>
      </c>
      <c r="J802" s="3">
        <v>9485386</v>
      </c>
    </row>
    <row r="803" spans="1:10" hidden="1" x14ac:dyDescent="0.25">
      <c r="A803" s="187">
        <v>43854</v>
      </c>
      <c r="B803" s="3">
        <v>24</v>
      </c>
      <c r="C803" s="3">
        <v>1</v>
      </c>
      <c r="D803" s="3">
        <v>2020</v>
      </c>
      <c r="E803" s="3">
        <v>0</v>
      </c>
      <c r="F803" s="3">
        <v>0</v>
      </c>
      <c r="G803" s="3" t="s">
        <v>88</v>
      </c>
      <c r="H803" s="3" t="s">
        <v>1037</v>
      </c>
      <c r="I803" s="3" t="s">
        <v>370</v>
      </c>
      <c r="J803" s="3">
        <v>9485386</v>
      </c>
    </row>
    <row r="804" spans="1:10" hidden="1" x14ac:dyDescent="0.25">
      <c r="A804" s="187">
        <v>43853</v>
      </c>
      <c r="B804" s="3">
        <v>23</v>
      </c>
      <c r="C804" s="3">
        <v>1</v>
      </c>
      <c r="D804" s="3">
        <v>2020</v>
      </c>
      <c r="E804" s="3">
        <v>0</v>
      </c>
      <c r="F804" s="3">
        <v>0</v>
      </c>
      <c r="G804" s="3" t="s">
        <v>88</v>
      </c>
      <c r="H804" s="3" t="s">
        <v>1037</v>
      </c>
      <c r="I804" s="3" t="s">
        <v>370</v>
      </c>
      <c r="J804" s="3">
        <v>9485386</v>
      </c>
    </row>
    <row r="805" spans="1:10" hidden="1" x14ac:dyDescent="0.25">
      <c r="A805" s="187">
        <v>43852</v>
      </c>
      <c r="B805" s="3">
        <v>22</v>
      </c>
      <c r="C805" s="3">
        <v>1</v>
      </c>
      <c r="D805" s="3">
        <v>2020</v>
      </c>
      <c r="E805" s="3">
        <v>0</v>
      </c>
      <c r="F805" s="3">
        <v>0</v>
      </c>
      <c r="G805" s="3" t="s">
        <v>88</v>
      </c>
      <c r="H805" s="3" t="s">
        <v>1037</v>
      </c>
      <c r="I805" s="3" t="s">
        <v>370</v>
      </c>
      <c r="J805" s="3">
        <v>9485386</v>
      </c>
    </row>
    <row r="806" spans="1:10" hidden="1" x14ac:dyDescent="0.25">
      <c r="A806" s="187">
        <v>43851</v>
      </c>
      <c r="B806" s="3">
        <v>21</v>
      </c>
      <c r="C806" s="3">
        <v>1</v>
      </c>
      <c r="D806" s="3">
        <v>2020</v>
      </c>
      <c r="E806" s="3">
        <v>0</v>
      </c>
      <c r="F806" s="3">
        <v>0</v>
      </c>
      <c r="G806" s="3" t="s">
        <v>88</v>
      </c>
      <c r="H806" s="3" t="s">
        <v>1037</v>
      </c>
      <c r="I806" s="3" t="s">
        <v>370</v>
      </c>
      <c r="J806" s="3">
        <v>9485386</v>
      </c>
    </row>
    <row r="807" spans="1:10" hidden="1" x14ac:dyDescent="0.25">
      <c r="A807" s="187">
        <v>43850</v>
      </c>
      <c r="B807" s="3">
        <v>20</v>
      </c>
      <c r="C807" s="3">
        <v>1</v>
      </c>
      <c r="D807" s="3">
        <v>2020</v>
      </c>
      <c r="E807" s="3">
        <v>0</v>
      </c>
      <c r="F807" s="3">
        <v>0</v>
      </c>
      <c r="G807" s="3" t="s">
        <v>88</v>
      </c>
      <c r="H807" s="3" t="s">
        <v>1037</v>
      </c>
      <c r="I807" s="3" t="s">
        <v>370</v>
      </c>
      <c r="J807" s="3">
        <v>9485386</v>
      </c>
    </row>
    <row r="808" spans="1:10" hidden="1" x14ac:dyDescent="0.25">
      <c r="A808" s="187">
        <v>43849</v>
      </c>
      <c r="B808" s="3">
        <v>19</v>
      </c>
      <c r="C808" s="3">
        <v>1</v>
      </c>
      <c r="D808" s="3">
        <v>2020</v>
      </c>
      <c r="E808" s="3">
        <v>0</v>
      </c>
      <c r="F808" s="3">
        <v>0</v>
      </c>
      <c r="G808" s="3" t="s">
        <v>88</v>
      </c>
      <c r="H808" s="3" t="s">
        <v>1037</v>
      </c>
      <c r="I808" s="3" t="s">
        <v>370</v>
      </c>
      <c r="J808" s="3">
        <v>9485386</v>
      </c>
    </row>
    <row r="809" spans="1:10" hidden="1" x14ac:dyDescent="0.25">
      <c r="A809" s="187">
        <v>43848</v>
      </c>
      <c r="B809" s="3">
        <v>18</v>
      </c>
      <c r="C809" s="3">
        <v>1</v>
      </c>
      <c r="D809" s="3">
        <v>2020</v>
      </c>
      <c r="E809" s="3">
        <v>0</v>
      </c>
      <c r="F809" s="3">
        <v>0</v>
      </c>
      <c r="G809" s="3" t="s">
        <v>88</v>
      </c>
      <c r="H809" s="3" t="s">
        <v>1037</v>
      </c>
      <c r="I809" s="3" t="s">
        <v>370</v>
      </c>
      <c r="J809" s="3">
        <v>9485386</v>
      </c>
    </row>
    <row r="810" spans="1:10" hidden="1" x14ac:dyDescent="0.25">
      <c r="A810" s="187">
        <v>43847</v>
      </c>
      <c r="B810" s="3">
        <v>17</v>
      </c>
      <c r="C810" s="3">
        <v>1</v>
      </c>
      <c r="D810" s="3">
        <v>2020</v>
      </c>
      <c r="E810" s="3">
        <v>0</v>
      </c>
      <c r="F810" s="3">
        <v>0</v>
      </c>
      <c r="G810" s="3" t="s">
        <v>88</v>
      </c>
      <c r="H810" s="3" t="s">
        <v>1037</v>
      </c>
      <c r="I810" s="3" t="s">
        <v>370</v>
      </c>
      <c r="J810" s="3">
        <v>9485386</v>
      </c>
    </row>
    <row r="811" spans="1:10" hidden="1" x14ac:dyDescent="0.25">
      <c r="A811" s="187">
        <v>43846</v>
      </c>
      <c r="B811" s="3">
        <v>16</v>
      </c>
      <c r="C811" s="3">
        <v>1</v>
      </c>
      <c r="D811" s="3">
        <v>2020</v>
      </c>
      <c r="E811" s="3">
        <v>0</v>
      </c>
      <c r="F811" s="3">
        <v>0</v>
      </c>
      <c r="G811" s="3" t="s">
        <v>88</v>
      </c>
      <c r="H811" s="3" t="s">
        <v>1037</v>
      </c>
      <c r="I811" s="3" t="s">
        <v>370</v>
      </c>
      <c r="J811" s="3">
        <v>9485386</v>
      </c>
    </row>
    <row r="812" spans="1:10" hidden="1" x14ac:dyDescent="0.25">
      <c r="A812" s="187">
        <v>43845</v>
      </c>
      <c r="B812" s="3">
        <v>15</v>
      </c>
      <c r="C812" s="3">
        <v>1</v>
      </c>
      <c r="D812" s="3">
        <v>2020</v>
      </c>
      <c r="E812" s="3">
        <v>0</v>
      </c>
      <c r="F812" s="3">
        <v>0</v>
      </c>
      <c r="G812" s="3" t="s">
        <v>88</v>
      </c>
      <c r="H812" s="3" t="s">
        <v>1037</v>
      </c>
      <c r="I812" s="3" t="s">
        <v>370</v>
      </c>
      <c r="J812" s="3">
        <v>9485386</v>
      </c>
    </row>
    <row r="813" spans="1:10" hidden="1" x14ac:dyDescent="0.25">
      <c r="A813" s="187">
        <v>43844</v>
      </c>
      <c r="B813" s="3">
        <v>14</v>
      </c>
      <c r="C813" s="3">
        <v>1</v>
      </c>
      <c r="D813" s="3">
        <v>2020</v>
      </c>
      <c r="E813" s="3">
        <v>0</v>
      </c>
      <c r="F813" s="3">
        <v>0</v>
      </c>
      <c r="G813" s="3" t="s">
        <v>88</v>
      </c>
      <c r="H813" s="3" t="s">
        <v>1037</v>
      </c>
      <c r="I813" s="3" t="s">
        <v>370</v>
      </c>
      <c r="J813" s="3">
        <v>9485386</v>
      </c>
    </row>
    <row r="814" spans="1:10" hidden="1" x14ac:dyDescent="0.25">
      <c r="A814" s="187">
        <v>43843</v>
      </c>
      <c r="B814" s="3">
        <v>13</v>
      </c>
      <c r="C814" s="3">
        <v>1</v>
      </c>
      <c r="D814" s="3">
        <v>2020</v>
      </c>
      <c r="E814" s="3">
        <v>0</v>
      </c>
      <c r="F814" s="3">
        <v>0</v>
      </c>
      <c r="G814" s="3" t="s">
        <v>88</v>
      </c>
      <c r="H814" s="3" t="s">
        <v>1037</v>
      </c>
      <c r="I814" s="3" t="s">
        <v>370</v>
      </c>
      <c r="J814" s="3">
        <v>9485386</v>
      </c>
    </row>
    <row r="815" spans="1:10" hidden="1" x14ac:dyDescent="0.25">
      <c r="A815" s="187">
        <v>43842</v>
      </c>
      <c r="B815" s="3">
        <v>12</v>
      </c>
      <c r="C815" s="3">
        <v>1</v>
      </c>
      <c r="D815" s="3">
        <v>2020</v>
      </c>
      <c r="E815" s="3">
        <v>0</v>
      </c>
      <c r="F815" s="3">
        <v>0</v>
      </c>
      <c r="G815" s="3" t="s">
        <v>88</v>
      </c>
      <c r="H815" s="3" t="s">
        <v>1037</v>
      </c>
      <c r="I815" s="3" t="s">
        <v>370</v>
      </c>
      <c r="J815" s="3">
        <v>9485386</v>
      </c>
    </row>
    <row r="816" spans="1:10" hidden="1" x14ac:dyDescent="0.25">
      <c r="A816" s="187">
        <v>43841</v>
      </c>
      <c r="B816" s="3">
        <v>11</v>
      </c>
      <c r="C816" s="3">
        <v>1</v>
      </c>
      <c r="D816" s="3">
        <v>2020</v>
      </c>
      <c r="E816" s="3">
        <v>0</v>
      </c>
      <c r="F816" s="3">
        <v>0</v>
      </c>
      <c r="G816" s="3" t="s">
        <v>88</v>
      </c>
      <c r="H816" s="3" t="s">
        <v>1037</v>
      </c>
      <c r="I816" s="3" t="s">
        <v>370</v>
      </c>
      <c r="J816" s="3">
        <v>9485386</v>
      </c>
    </row>
    <row r="817" spans="1:10" hidden="1" x14ac:dyDescent="0.25">
      <c r="A817" s="187">
        <v>43840</v>
      </c>
      <c r="B817" s="3">
        <v>10</v>
      </c>
      <c r="C817" s="3">
        <v>1</v>
      </c>
      <c r="D817" s="3">
        <v>2020</v>
      </c>
      <c r="E817" s="3">
        <v>0</v>
      </c>
      <c r="F817" s="3">
        <v>0</v>
      </c>
      <c r="G817" s="3" t="s">
        <v>88</v>
      </c>
      <c r="H817" s="3" t="s">
        <v>1037</v>
      </c>
      <c r="I817" s="3" t="s">
        <v>370</v>
      </c>
      <c r="J817" s="3">
        <v>9485386</v>
      </c>
    </row>
    <row r="818" spans="1:10" hidden="1" x14ac:dyDescent="0.25">
      <c r="A818" s="187">
        <v>43839</v>
      </c>
      <c r="B818" s="3">
        <v>9</v>
      </c>
      <c r="C818" s="3">
        <v>1</v>
      </c>
      <c r="D818" s="3">
        <v>2020</v>
      </c>
      <c r="E818" s="3">
        <v>0</v>
      </c>
      <c r="F818" s="3">
        <v>0</v>
      </c>
      <c r="G818" s="3" t="s">
        <v>88</v>
      </c>
      <c r="H818" s="3" t="s">
        <v>1037</v>
      </c>
      <c r="I818" s="3" t="s">
        <v>370</v>
      </c>
      <c r="J818" s="3">
        <v>9485386</v>
      </c>
    </row>
    <row r="819" spans="1:10" hidden="1" x14ac:dyDescent="0.25">
      <c r="A819" s="187">
        <v>43838</v>
      </c>
      <c r="B819" s="3">
        <v>8</v>
      </c>
      <c r="C819" s="3">
        <v>1</v>
      </c>
      <c r="D819" s="3">
        <v>2020</v>
      </c>
      <c r="E819" s="3">
        <v>0</v>
      </c>
      <c r="F819" s="3">
        <v>0</v>
      </c>
      <c r="G819" s="3" t="s">
        <v>88</v>
      </c>
      <c r="H819" s="3" t="s">
        <v>1037</v>
      </c>
      <c r="I819" s="3" t="s">
        <v>370</v>
      </c>
      <c r="J819" s="3">
        <v>9485386</v>
      </c>
    </row>
    <row r="820" spans="1:10" hidden="1" x14ac:dyDescent="0.25">
      <c r="A820" s="187">
        <v>43837</v>
      </c>
      <c r="B820" s="3">
        <v>7</v>
      </c>
      <c r="C820" s="3">
        <v>1</v>
      </c>
      <c r="D820" s="3">
        <v>2020</v>
      </c>
      <c r="E820" s="3">
        <v>0</v>
      </c>
      <c r="F820" s="3">
        <v>0</v>
      </c>
      <c r="G820" s="3" t="s">
        <v>88</v>
      </c>
      <c r="H820" s="3" t="s">
        <v>1037</v>
      </c>
      <c r="I820" s="3" t="s">
        <v>370</v>
      </c>
      <c r="J820" s="3">
        <v>9485386</v>
      </c>
    </row>
    <row r="821" spans="1:10" hidden="1" x14ac:dyDescent="0.25">
      <c r="A821" s="187">
        <v>43836</v>
      </c>
      <c r="B821" s="3">
        <v>6</v>
      </c>
      <c r="C821" s="3">
        <v>1</v>
      </c>
      <c r="D821" s="3">
        <v>2020</v>
      </c>
      <c r="E821" s="3">
        <v>0</v>
      </c>
      <c r="F821" s="3">
        <v>0</v>
      </c>
      <c r="G821" s="3" t="s">
        <v>88</v>
      </c>
      <c r="H821" s="3" t="s">
        <v>1037</v>
      </c>
      <c r="I821" s="3" t="s">
        <v>370</v>
      </c>
      <c r="J821" s="3">
        <v>9485386</v>
      </c>
    </row>
    <row r="822" spans="1:10" hidden="1" x14ac:dyDescent="0.25">
      <c r="A822" s="187">
        <v>43835</v>
      </c>
      <c r="B822" s="3">
        <v>5</v>
      </c>
      <c r="C822" s="3">
        <v>1</v>
      </c>
      <c r="D822" s="3">
        <v>2020</v>
      </c>
      <c r="E822" s="3">
        <v>0</v>
      </c>
      <c r="F822" s="3">
        <v>0</v>
      </c>
      <c r="G822" s="3" t="s">
        <v>88</v>
      </c>
      <c r="H822" s="3" t="s">
        <v>1037</v>
      </c>
      <c r="I822" s="3" t="s">
        <v>370</v>
      </c>
      <c r="J822" s="3">
        <v>9485386</v>
      </c>
    </row>
    <row r="823" spans="1:10" hidden="1" x14ac:dyDescent="0.25">
      <c r="A823" s="187">
        <v>43834</v>
      </c>
      <c r="B823" s="3">
        <v>4</v>
      </c>
      <c r="C823" s="3">
        <v>1</v>
      </c>
      <c r="D823" s="3">
        <v>2020</v>
      </c>
      <c r="E823" s="3">
        <v>0</v>
      </c>
      <c r="F823" s="3">
        <v>0</v>
      </c>
      <c r="G823" s="3" t="s">
        <v>88</v>
      </c>
      <c r="H823" s="3" t="s">
        <v>1037</v>
      </c>
      <c r="I823" s="3" t="s">
        <v>370</v>
      </c>
      <c r="J823" s="3">
        <v>9485386</v>
      </c>
    </row>
    <row r="824" spans="1:10" hidden="1" x14ac:dyDescent="0.25">
      <c r="A824" s="187">
        <v>43833</v>
      </c>
      <c r="B824" s="3">
        <v>3</v>
      </c>
      <c r="C824" s="3">
        <v>1</v>
      </c>
      <c r="D824" s="3">
        <v>2020</v>
      </c>
      <c r="E824" s="3">
        <v>0</v>
      </c>
      <c r="F824" s="3">
        <v>0</v>
      </c>
      <c r="G824" s="3" t="s">
        <v>88</v>
      </c>
      <c r="H824" s="3" t="s">
        <v>1037</v>
      </c>
      <c r="I824" s="3" t="s">
        <v>370</v>
      </c>
      <c r="J824" s="3">
        <v>9485386</v>
      </c>
    </row>
    <row r="825" spans="1:10" hidden="1" x14ac:dyDescent="0.25">
      <c r="A825" s="187">
        <v>43832</v>
      </c>
      <c r="B825" s="3">
        <v>2</v>
      </c>
      <c r="C825" s="3">
        <v>1</v>
      </c>
      <c r="D825" s="3">
        <v>2020</v>
      </c>
      <c r="E825" s="3">
        <v>0</v>
      </c>
      <c r="F825" s="3">
        <v>0</v>
      </c>
      <c r="G825" s="3" t="s">
        <v>88</v>
      </c>
      <c r="H825" s="3" t="s">
        <v>1037</v>
      </c>
      <c r="I825" s="3" t="s">
        <v>370</v>
      </c>
      <c r="J825" s="3">
        <v>9485386</v>
      </c>
    </row>
    <row r="826" spans="1:10" hidden="1" x14ac:dyDescent="0.25">
      <c r="A826" s="187">
        <v>43831</v>
      </c>
      <c r="B826" s="3">
        <v>1</v>
      </c>
      <c r="C826" s="3">
        <v>1</v>
      </c>
      <c r="D826" s="3">
        <v>2020</v>
      </c>
      <c r="E826" s="3">
        <v>0</v>
      </c>
      <c r="F826" s="3">
        <v>0</v>
      </c>
      <c r="G826" s="3" t="s">
        <v>88</v>
      </c>
      <c r="H826" s="3" t="s">
        <v>1037</v>
      </c>
      <c r="I826" s="3" t="s">
        <v>370</v>
      </c>
      <c r="J826" s="3">
        <v>9485386</v>
      </c>
    </row>
    <row r="827" spans="1:10" hidden="1" x14ac:dyDescent="0.25">
      <c r="A827" s="187">
        <v>43830</v>
      </c>
      <c r="B827" s="3">
        <v>31</v>
      </c>
      <c r="C827" s="3">
        <v>12</v>
      </c>
      <c r="D827" s="3">
        <v>2019</v>
      </c>
      <c r="E827" s="3">
        <v>0</v>
      </c>
      <c r="F827" s="3">
        <v>0</v>
      </c>
      <c r="G827" s="3" t="s">
        <v>88</v>
      </c>
      <c r="H827" s="3" t="s">
        <v>1037</v>
      </c>
      <c r="I827" s="3" t="s">
        <v>370</v>
      </c>
      <c r="J827" s="3">
        <v>9485386</v>
      </c>
    </row>
    <row r="828" spans="1:10" hidden="1" x14ac:dyDescent="0.25">
      <c r="A828" s="187">
        <v>43920</v>
      </c>
      <c r="B828" s="3">
        <v>30</v>
      </c>
      <c r="C828" s="3">
        <v>3</v>
      </c>
      <c r="D828" s="3">
        <v>2020</v>
      </c>
      <c r="E828" s="3">
        <v>1702</v>
      </c>
      <c r="F828" s="3">
        <v>78</v>
      </c>
      <c r="G828" s="3" t="s">
        <v>84</v>
      </c>
      <c r="H828" s="3" t="s">
        <v>1038</v>
      </c>
      <c r="I828" s="3" t="s">
        <v>362</v>
      </c>
      <c r="J828" s="3">
        <v>11422068</v>
      </c>
    </row>
    <row r="829" spans="1:10" hidden="1" x14ac:dyDescent="0.25">
      <c r="A829" s="187">
        <v>43919</v>
      </c>
      <c r="B829" s="3">
        <v>29</v>
      </c>
      <c r="C829" s="3">
        <v>3</v>
      </c>
      <c r="D829" s="3">
        <v>2020</v>
      </c>
      <c r="E829" s="3">
        <v>1850</v>
      </c>
      <c r="F829" s="3">
        <v>64</v>
      </c>
      <c r="G829" s="3" t="s">
        <v>84</v>
      </c>
      <c r="H829" s="3" t="s">
        <v>1038</v>
      </c>
      <c r="I829" s="3" t="s">
        <v>362</v>
      </c>
      <c r="J829" s="3">
        <v>11422068</v>
      </c>
    </row>
    <row r="830" spans="1:10" hidden="1" x14ac:dyDescent="0.25">
      <c r="A830" s="187">
        <v>43918</v>
      </c>
      <c r="B830" s="3">
        <v>28</v>
      </c>
      <c r="C830" s="3">
        <v>3</v>
      </c>
      <c r="D830" s="3">
        <v>2020</v>
      </c>
      <c r="E830" s="3">
        <v>1049</v>
      </c>
      <c r="F830" s="3">
        <v>69</v>
      </c>
      <c r="G830" s="3" t="s">
        <v>84</v>
      </c>
      <c r="H830" s="3" t="s">
        <v>1038</v>
      </c>
      <c r="I830" s="3" t="s">
        <v>362</v>
      </c>
      <c r="J830" s="3">
        <v>11422068</v>
      </c>
    </row>
    <row r="831" spans="1:10" hidden="1" x14ac:dyDescent="0.25">
      <c r="A831" s="187">
        <v>43917</v>
      </c>
      <c r="B831" s="3">
        <v>27</v>
      </c>
      <c r="C831" s="3">
        <v>3</v>
      </c>
      <c r="D831" s="3">
        <v>2020</v>
      </c>
      <c r="E831" s="3">
        <v>1298</v>
      </c>
      <c r="F831" s="3">
        <v>42</v>
      </c>
      <c r="G831" s="3" t="s">
        <v>84</v>
      </c>
      <c r="H831" s="3" t="s">
        <v>1038</v>
      </c>
      <c r="I831" s="3" t="s">
        <v>362</v>
      </c>
      <c r="J831" s="3">
        <v>11422068</v>
      </c>
    </row>
    <row r="832" spans="1:10" hidden="1" x14ac:dyDescent="0.25">
      <c r="A832" s="187">
        <v>43916</v>
      </c>
      <c r="B832" s="3">
        <v>26</v>
      </c>
      <c r="C832" s="3">
        <v>3</v>
      </c>
      <c r="D832" s="3">
        <v>2020</v>
      </c>
      <c r="E832" s="3">
        <v>668</v>
      </c>
      <c r="F832" s="3">
        <v>56</v>
      </c>
      <c r="G832" s="3" t="s">
        <v>84</v>
      </c>
      <c r="H832" s="3" t="s">
        <v>1038</v>
      </c>
      <c r="I832" s="3" t="s">
        <v>362</v>
      </c>
      <c r="J832" s="3">
        <v>11422068</v>
      </c>
    </row>
    <row r="833" spans="1:10" hidden="1" x14ac:dyDescent="0.25">
      <c r="A833" s="187">
        <v>43915</v>
      </c>
      <c r="B833" s="3">
        <v>25</v>
      </c>
      <c r="C833" s="3">
        <v>3</v>
      </c>
      <c r="D833" s="3">
        <v>2020</v>
      </c>
      <c r="E833" s="3">
        <v>526</v>
      </c>
      <c r="F833" s="3">
        <v>34</v>
      </c>
      <c r="G833" s="3" t="s">
        <v>84</v>
      </c>
      <c r="H833" s="3" t="s">
        <v>1038</v>
      </c>
      <c r="I833" s="3" t="s">
        <v>362</v>
      </c>
      <c r="J833" s="3">
        <v>11422068</v>
      </c>
    </row>
    <row r="834" spans="1:10" hidden="1" x14ac:dyDescent="0.25">
      <c r="A834" s="187">
        <v>43914</v>
      </c>
      <c r="B834" s="3">
        <v>24</v>
      </c>
      <c r="C834" s="3">
        <v>3</v>
      </c>
      <c r="D834" s="3">
        <v>2020</v>
      </c>
      <c r="E834" s="3">
        <v>342</v>
      </c>
      <c r="F834" s="3">
        <v>13</v>
      </c>
      <c r="G834" s="3" t="s">
        <v>84</v>
      </c>
      <c r="H834" s="3" t="s">
        <v>1038</v>
      </c>
      <c r="I834" s="3" t="s">
        <v>362</v>
      </c>
      <c r="J834" s="3">
        <v>11422068</v>
      </c>
    </row>
    <row r="835" spans="1:10" hidden="1" x14ac:dyDescent="0.25">
      <c r="A835" s="187">
        <v>43913</v>
      </c>
      <c r="B835" s="3">
        <v>23</v>
      </c>
      <c r="C835" s="3">
        <v>3</v>
      </c>
      <c r="D835" s="3">
        <v>2020</v>
      </c>
      <c r="E835" s="3">
        <v>586</v>
      </c>
      <c r="F835" s="3">
        <v>8</v>
      </c>
      <c r="G835" s="3" t="s">
        <v>84</v>
      </c>
      <c r="H835" s="3" t="s">
        <v>1038</v>
      </c>
      <c r="I835" s="3" t="s">
        <v>362</v>
      </c>
      <c r="J835" s="3">
        <v>11422068</v>
      </c>
    </row>
    <row r="836" spans="1:10" hidden="1" x14ac:dyDescent="0.25">
      <c r="A836" s="187">
        <v>43912</v>
      </c>
      <c r="B836" s="3">
        <v>22</v>
      </c>
      <c r="C836" s="3">
        <v>3</v>
      </c>
      <c r="D836" s="3">
        <v>2020</v>
      </c>
      <c r="E836" s="3">
        <v>558</v>
      </c>
      <c r="F836" s="3">
        <v>30</v>
      </c>
      <c r="G836" s="3" t="s">
        <v>84</v>
      </c>
      <c r="H836" s="3" t="s">
        <v>1038</v>
      </c>
      <c r="I836" s="3" t="s">
        <v>362</v>
      </c>
      <c r="J836" s="3">
        <v>11422068</v>
      </c>
    </row>
    <row r="837" spans="1:10" hidden="1" x14ac:dyDescent="0.25">
      <c r="A837" s="187">
        <v>43911</v>
      </c>
      <c r="B837" s="3">
        <v>21</v>
      </c>
      <c r="C837" s="3">
        <v>3</v>
      </c>
      <c r="D837" s="3">
        <v>2020</v>
      </c>
      <c r="E837" s="3">
        <v>462</v>
      </c>
      <c r="F837" s="3">
        <v>16</v>
      </c>
      <c r="G837" s="3" t="s">
        <v>84</v>
      </c>
      <c r="H837" s="3" t="s">
        <v>1038</v>
      </c>
      <c r="I837" s="3" t="s">
        <v>362</v>
      </c>
      <c r="J837" s="3">
        <v>11422068</v>
      </c>
    </row>
    <row r="838" spans="1:10" hidden="1" x14ac:dyDescent="0.25">
      <c r="A838" s="187">
        <v>43910</v>
      </c>
      <c r="B838" s="3">
        <v>20</v>
      </c>
      <c r="C838" s="3">
        <v>3</v>
      </c>
      <c r="D838" s="3">
        <v>2020</v>
      </c>
      <c r="E838" s="3">
        <v>309</v>
      </c>
      <c r="F838" s="3">
        <v>7</v>
      </c>
      <c r="G838" s="3" t="s">
        <v>84</v>
      </c>
      <c r="H838" s="3" t="s">
        <v>1038</v>
      </c>
      <c r="I838" s="3" t="s">
        <v>362</v>
      </c>
      <c r="J838" s="3">
        <v>11422068</v>
      </c>
    </row>
    <row r="839" spans="1:10" hidden="1" x14ac:dyDescent="0.25">
      <c r="A839" s="187">
        <v>43909</v>
      </c>
      <c r="B839" s="3">
        <v>19</v>
      </c>
      <c r="C839" s="3">
        <v>3</v>
      </c>
      <c r="D839" s="3">
        <v>2020</v>
      </c>
      <c r="E839" s="3">
        <v>243</v>
      </c>
      <c r="F839" s="3">
        <v>9</v>
      </c>
      <c r="G839" s="3" t="s">
        <v>84</v>
      </c>
      <c r="H839" s="3" t="s">
        <v>1038</v>
      </c>
      <c r="I839" s="3" t="s">
        <v>362</v>
      </c>
      <c r="J839" s="3">
        <v>11422068</v>
      </c>
    </row>
    <row r="840" spans="1:10" hidden="1" x14ac:dyDescent="0.25">
      <c r="A840" s="187">
        <v>43908</v>
      </c>
      <c r="B840" s="3">
        <v>18</v>
      </c>
      <c r="C840" s="3">
        <v>3</v>
      </c>
      <c r="D840" s="3">
        <v>2020</v>
      </c>
      <c r="E840" s="3">
        <v>158</v>
      </c>
      <c r="F840" s="3">
        <v>0</v>
      </c>
      <c r="G840" s="3" t="s">
        <v>84</v>
      </c>
      <c r="H840" s="3" t="s">
        <v>1038</v>
      </c>
      <c r="I840" s="3" t="s">
        <v>362</v>
      </c>
      <c r="J840" s="3">
        <v>11422068</v>
      </c>
    </row>
    <row r="841" spans="1:10" hidden="1" x14ac:dyDescent="0.25">
      <c r="A841" s="187">
        <v>43907</v>
      </c>
      <c r="B841" s="3">
        <v>17</v>
      </c>
      <c r="C841" s="3">
        <v>3</v>
      </c>
      <c r="D841" s="3">
        <v>2020</v>
      </c>
      <c r="E841" s="3">
        <v>199</v>
      </c>
      <c r="F841" s="3">
        <v>1</v>
      </c>
      <c r="G841" s="3" t="s">
        <v>84</v>
      </c>
      <c r="H841" s="3" t="s">
        <v>1038</v>
      </c>
      <c r="I841" s="3" t="s">
        <v>362</v>
      </c>
      <c r="J841" s="3">
        <v>11422068</v>
      </c>
    </row>
    <row r="842" spans="1:10" hidden="1" x14ac:dyDescent="0.25">
      <c r="A842" s="187">
        <v>43906</v>
      </c>
      <c r="B842" s="3">
        <v>16</v>
      </c>
      <c r="C842" s="3">
        <v>3</v>
      </c>
      <c r="D842" s="3">
        <v>2020</v>
      </c>
      <c r="E842" s="3">
        <v>197</v>
      </c>
      <c r="F842" s="3">
        <v>0</v>
      </c>
      <c r="G842" s="3" t="s">
        <v>84</v>
      </c>
      <c r="H842" s="3" t="s">
        <v>1038</v>
      </c>
      <c r="I842" s="3" t="s">
        <v>362</v>
      </c>
      <c r="J842" s="3">
        <v>11422068</v>
      </c>
    </row>
    <row r="843" spans="1:10" hidden="1" x14ac:dyDescent="0.25">
      <c r="A843" s="187">
        <v>43905</v>
      </c>
      <c r="B843" s="3">
        <v>15</v>
      </c>
      <c r="C843" s="3">
        <v>3</v>
      </c>
      <c r="D843" s="3">
        <v>2020</v>
      </c>
      <c r="E843" s="3">
        <v>130</v>
      </c>
      <c r="F843" s="3">
        <v>1</v>
      </c>
      <c r="G843" s="3" t="s">
        <v>84</v>
      </c>
      <c r="H843" s="3" t="s">
        <v>1038</v>
      </c>
      <c r="I843" s="3" t="s">
        <v>362</v>
      </c>
      <c r="J843" s="3">
        <v>11422068</v>
      </c>
    </row>
    <row r="844" spans="1:10" hidden="1" x14ac:dyDescent="0.25">
      <c r="A844" s="187">
        <v>43904</v>
      </c>
      <c r="B844" s="3">
        <v>14</v>
      </c>
      <c r="C844" s="3">
        <v>3</v>
      </c>
      <c r="D844" s="3">
        <v>2020</v>
      </c>
      <c r="E844" s="3">
        <v>160</v>
      </c>
      <c r="F844" s="3">
        <v>0</v>
      </c>
      <c r="G844" s="3" t="s">
        <v>84</v>
      </c>
      <c r="H844" s="3" t="s">
        <v>1038</v>
      </c>
      <c r="I844" s="3" t="s">
        <v>362</v>
      </c>
      <c r="J844" s="3">
        <v>11422068</v>
      </c>
    </row>
    <row r="845" spans="1:10" hidden="1" x14ac:dyDescent="0.25">
      <c r="A845" s="187">
        <v>43903</v>
      </c>
      <c r="B845" s="3">
        <v>13</v>
      </c>
      <c r="C845" s="3">
        <v>3</v>
      </c>
      <c r="D845" s="3">
        <v>2020</v>
      </c>
      <c r="E845" s="3">
        <v>85</v>
      </c>
      <c r="F845" s="3">
        <v>0</v>
      </c>
      <c r="G845" s="3" t="s">
        <v>84</v>
      </c>
      <c r="H845" s="3" t="s">
        <v>1038</v>
      </c>
      <c r="I845" s="3" t="s">
        <v>362</v>
      </c>
      <c r="J845" s="3">
        <v>11422068</v>
      </c>
    </row>
    <row r="846" spans="1:10" hidden="1" x14ac:dyDescent="0.25">
      <c r="A846" s="187">
        <v>43902</v>
      </c>
      <c r="B846" s="3">
        <v>12</v>
      </c>
      <c r="C846" s="3">
        <v>3</v>
      </c>
      <c r="D846" s="3">
        <v>2020</v>
      </c>
      <c r="E846" s="3">
        <v>47</v>
      </c>
      <c r="F846" s="3">
        <v>3</v>
      </c>
      <c r="G846" s="3" t="s">
        <v>84</v>
      </c>
      <c r="H846" s="3" t="s">
        <v>1038</v>
      </c>
      <c r="I846" s="3" t="s">
        <v>362</v>
      </c>
      <c r="J846" s="3">
        <v>11422068</v>
      </c>
    </row>
    <row r="847" spans="1:10" hidden="1" x14ac:dyDescent="0.25">
      <c r="A847" s="187">
        <v>43901</v>
      </c>
      <c r="B847" s="3">
        <v>11</v>
      </c>
      <c r="C847" s="3">
        <v>3</v>
      </c>
      <c r="D847" s="3">
        <v>2020</v>
      </c>
      <c r="E847" s="3">
        <v>28</v>
      </c>
      <c r="F847" s="3">
        <v>0</v>
      </c>
      <c r="G847" s="3" t="s">
        <v>84</v>
      </c>
      <c r="H847" s="3" t="s">
        <v>1038</v>
      </c>
      <c r="I847" s="3" t="s">
        <v>362</v>
      </c>
      <c r="J847" s="3">
        <v>11422068</v>
      </c>
    </row>
    <row r="848" spans="1:10" hidden="1" x14ac:dyDescent="0.25">
      <c r="A848" s="187">
        <v>43900</v>
      </c>
      <c r="B848" s="3">
        <v>10</v>
      </c>
      <c r="C848" s="3">
        <v>3</v>
      </c>
      <c r="D848" s="3">
        <v>2020</v>
      </c>
      <c r="E848" s="3">
        <v>39</v>
      </c>
      <c r="F848" s="3">
        <v>0</v>
      </c>
      <c r="G848" s="3" t="s">
        <v>84</v>
      </c>
      <c r="H848" s="3" t="s">
        <v>1038</v>
      </c>
      <c r="I848" s="3" t="s">
        <v>362</v>
      </c>
      <c r="J848" s="3">
        <v>11422068</v>
      </c>
    </row>
    <row r="849" spans="1:10" hidden="1" x14ac:dyDescent="0.25">
      <c r="A849" s="187">
        <v>43899</v>
      </c>
      <c r="B849" s="3">
        <v>9</v>
      </c>
      <c r="C849" s="3">
        <v>3</v>
      </c>
      <c r="D849" s="3">
        <v>2020</v>
      </c>
      <c r="E849" s="3">
        <v>31</v>
      </c>
      <c r="F849" s="3">
        <v>0</v>
      </c>
      <c r="G849" s="3" t="s">
        <v>84</v>
      </c>
      <c r="H849" s="3" t="s">
        <v>1038</v>
      </c>
      <c r="I849" s="3" t="s">
        <v>362</v>
      </c>
      <c r="J849" s="3">
        <v>11422068</v>
      </c>
    </row>
    <row r="850" spans="1:10" hidden="1" x14ac:dyDescent="0.25">
      <c r="A850" s="187">
        <v>43898</v>
      </c>
      <c r="B850" s="3">
        <v>8</v>
      </c>
      <c r="C850" s="3">
        <v>3</v>
      </c>
      <c r="D850" s="3">
        <v>2020</v>
      </c>
      <c r="E850" s="3">
        <v>60</v>
      </c>
      <c r="F850" s="3">
        <v>0</v>
      </c>
      <c r="G850" s="3" t="s">
        <v>84</v>
      </c>
      <c r="H850" s="3" t="s">
        <v>1038</v>
      </c>
      <c r="I850" s="3" t="s">
        <v>362</v>
      </c>
      <c r="J850" s="3">
        <v>11422068</v>
      </c>
    </row>
    <row r="851" spans="1:10" hidden="1" x14ac:dyDescent="0.25">
      <c r="A851" s="187">
        <v>43897</v>
      </c>
      <c r="B851" s="3">
        <v>7</v>
      </c>
      <c r="C851" s="3">
        <v>3</v>
      </c>
      <c r="D851" s="3">
        <v>2020</v>
      </c>
      <c r="E851" s="3">
        <v>59</v>
      </c>
      <c r="F851" s="3">
        <v>0</v>
      </c>
      <c r="G851" s="3" t="s">
        <v>84</v>
      </c>
      <c r="H851" s="3" t="s">
        <v>1038</v>
      </c>
      <c r="I851" s="3" t="s">
        <v>362</v>
      </c>
      <c r="J851" s="3">
        <v>11422068</v>
      </c>
    </row>
    <row r="852" spans="1:10" hidden="1" x14ac:dyDescent="0.25">
      <c r="A852" s="187">
        <v>43896</v>
      </c>
      <c r="B852" s="3">
        <v>6</v>
      </c>
      <c r="C852" s="3">
        <v>3</v>
      </c>
      <c r="D852" s="3">
        <v>2020</v>
      </c>
      <c r="E852" s="3">
        <v>27</v>
      </c>
      <c r="F852" s="3">
        <v>0</v>
      </c>
      <c r="G852" s="3" t="s">
        <v>84</v>
      </c>
      <c r="H852" s="3" t="s">
        <v>1038</v>
      </c>
      <c r="I852" s="3" t="s">
        <v>362</v>
      </c>
      <c r="J852" s="3">
        <v>11422068</v>
      </c>
    </row>
    <row r="853" spans="1:10" hidden="1" x14ac:dyDescent="0.25">
      <c r="A853" s="187">
        <v>43895</v>
      </c>
      <c r="B853" s="3">
        <v>5</v>
      </c>
      <c r="C853" s="3">
        <v>3</v>
      </c>
      <c r="D853" s="3">
        <v>2020</v>
      </c>
      <c r="E853" s="3">
        <v>10</v>
      </c>
      <c r="F853" s="3">
        <v>0</v>
      </c>
      <c r="G853" s="3" t="s">
        <v>84</v>
      </c>
      <c r="H853" s="3" t="s">
        <v>1038</v>
      </c>
      <c r="I853" s="3" t="s">
        <v>362</v>
      </c>
      <c r="J853" s="3">
        <v>11422068</v>
      </c>
    </row>
    <row r="854" spans="1:10" hidden="1" x14ac:dyDescent="0.25">
      <c r="A854" s="187">
        <v>43894</v>
      </c>
      <c r="B854" s="3">
        <v>4</v>
      </c>
      <c r="C854" s="3">
        <v>3</v>
      </c>
      <c r="D854" s="3">
        <v>2020</v>
      </c>
      <c r="E854" s="3">
        <v>5</v>
      </c>
      <c r="F854" s="3">
        <v>0</v>
      </c>
      <c r="G854" s="3" t="s">
        <v>84</v>
      </c>
      <c r="H854" s="3" t="s">
        <v>1038</v>
      </c>
      <c r="I854" s="3" t="s">
        <v>362</v>
      </c>
      <c r="J854" s="3">
        <v>11422068</v>
      </c>
    </row>
    <row r="855" spans="1:10" hidden="1" x14ac:dyDescent="0.25">
      <c r="A855" s="187">
        <v>43893</v>
      </c>
      <c r="B855" s="3">
        <v>3</v>
      </c>
      <c r="C855" s="3">
        <v>3</v>
      </c>
      <c r="D855" s="3">
        <v>2020</v>
      </c>
      <c r="E855" s="3">
        <v>6</v>
      </c>
      <c r="F855" s="3">
        <v>0</v>
      </c>
      <c r="G855" s="3" t="s">
        <v>84</v>
      </c>
      <c r="H855" s="3" t="s">
        <v>1038</v>
      </c>
      <c r="I855" s="3" t="s">
        <v>362</v>
      </c>
      <c r="J855" s="3">
        <v>11422068</v>
      </c>
    </row>
    <row r="856" spans="1:10" hidden="1" x14ac:dyDescent="0.25">
      <c r="A856" s="187">
        <v>43892</v>
      </c>
      <c r="B856" s="3">
        <v>2</v>
      </c>
      <c r="C856" s="3">
        <v>3</v>
      </c>
      <c r="D856" s="3">
        <v>2020</v>
      </c>
      <c r="E856" s="3">
        <v>1</v>
      </c>
      <c r="F856" s="3">
        <v>0</v>
      </c>
      <c r="G856" s="3" t="s">
        <v>84</v>
      </c>
      <c r="H856" s="3" t="s">
        <v>1038</v>
      </c>
      <c r="I856" s="3" t="s">
        <v>362</v>
      </c>
      <c r="J856" s="3">
        <v>11422068</v>
      </c>
    </row>
    <row r="857" spans="1:10" hidden="1" x14ac:dyDescent="0.25">
      <c r="A857" s="187">
        <v>43891</v>
      </c>
      <c r="B857" s="3">
        <v>1</v>
      </c>
      <c r="C857" s="3">
        <v>3</v>
      </c>
      <c r="D857" s="3">
        <v>2020</v>
      </c>
      <c r="E857" s="3">
        <v>0</v>
      </c>
      <c r="F857" s="3">
        <v>0</v>
      </c>
      <c r="G857" s="3" t="s">
        <v>84</v>
      </c>
      <c r="H857" s="3" t="s">
        <v>1038</v>
      </c>
      <c r="I857" s="3" t="s">
        <v>362</v>
      </c>
      <c r="J857" s="3">
        <v>11422068</v>
      </c>
    </row>
    <row r="858" spans="1:10" hidden="1" x14ac:dyDescent="0.25">
      <c r="A858" s="187">
        <v>43890</v>
      </c>
      <c r="B858" s="3">
        <v>29</v>
      </c>
      <c r="C858" s="3">
        <v>2</v>
      </c>
      <c r="D858" s="3">
        <v>2020</v>
      </c>
      <c r="E858" s="3">
        <v>0</v>
      </c>
      <c r="F858" s="3">
        <v>0</v>
      </c>
      <c r="G858" s="3" t="s">
        <v>84</v>
      </c>
      <c r="H858" s="3" t="s">
        <v>1038</v>
      </c>
      <c r="I858" s="3" t="s">
        <v>362</v>
      </c>
      <c r="J858" s="3">
        <v>11422068</v>
      </c>
    </row>
    <row r="859" spans="1:10" hidden="1" x14ac:dyDescent="0.25">
      <c r="A859" s="187">
        <v>43889</v>
      </c>
      <c r="B859" s="3">
        <v>28</v>
      </c>
      <c r="C859" s="3">
        <v>2</v>
      </c>
      <c r="D859" s="3">
        <v>2020</v>
      </c>
      <c r="E859" s="3">
        <v>0</v>
      </c>
      <c r="F859" s="3">
        <v>0</v>
      </c>
      <c r="G859" s="3" t="s">
        <v>84</v>
      </c>
      <c r="H859" s="3" t="s">
        <v>1038</v>
      </c>
      <c r="I859" s="3" t="s">
        <v>362</v>
      </c>
      <c r="J859" s="3">
        <v>11422068</v>
      </c>
    </row>
    <row r="860" spans="1:10" hidden="1" x14ac:dyDescent="0.25">
      <c r="A860" s="187">
        <v>43888</v>
      </c>
      <c r="B860" s="3">
        <v>27</v>
      </c>
      <c r="C860" s="3">
        <v>2</v>
      </c>
      <c r="D860" s="3">
        <v>2020</v>
      </c>
      <c r="E860" s="3">
        <v>0</v>
      </c>
      <c r="F860" s="3">
        <v>0</v>
      </c>
      <c r="G860" s="3" t="s">
        <v>84</v>
      </c>
      <c r="H860" s="3" t="s">
        <v>1038</v>
      </c>
      <c r="I860" s="3" t="s">
        <v>362</v>
      </c>
      <c r="J860" s="3">
        <v>11422068</v>
      </c>
    </row>
    <row r="861" spans="1:10" hidden="1" x14ac:dyDescent="0.25">
      <c r="A861" s="187">
        <v>43887</v>
      </c>
      <c r="B861" s="3">
        <v>26</v>
      </c>
      <c r="C861" s="3">
        <v>2</v>
      </c>
      <c r="D861" s="3">
        <v>2020</v>
      </c>
      <c r="E861" s="3">
        <v>0</v>
      </c>
      <c r="F861" s="3">
        <v>0</v>
      </c>
      <c r="G861" s="3" t="s">
        <v>84</v>
      </c>
      <c r="H861" s="3" t="s">
        <v>1038</v>
      </c>
      <c r="I861" s="3" t="s">
        <v>362</v>
      </c>
      <c r="J861" s="3">
        <v>11422068</v>
      </c>
    </row>
    <row r="862" spans="1:10" hidden="1" x14ac:dyDescent="0.25">
      <c r="A862" s="187">
        <v>43886</v>
      </c>
      <c r="B862" s="3">
        <v>25</v>
      </c>
      <c r="C862" s="3">
        <v>2</v>
      </c>
      <c r="D862" s="3">
        <v>2020</v>
      </c>
      <c r="E862" s="3">
        <v>0</v>
      </c>
      <c r="F862" s="3">
        <v>0</v>
      </c>
      <c r="G862" s="3" t="s">
        <v>84</v>
      </c>
      <c r="H862" s="3" t="s">
        <v>1038</v>
      </c>
      <c r="I862" s="3" t="s">
        <v>362</v>
      </c>
      <c r="J862" s="3">
        <v>11422068</v>
      </c>
    </row>
    <row r="863" spans="1:10" hidden="1" x14ac:dyDescent="0.25">
      <c r="A863" s="187">
        <v>43885</v>
      </c>
      <c r="B863" s="3">
        <v>24</v>
      </c>
      <c r="C863" s="3">
        <v>2</v>
      </c>
      <c r="D863" s="3">
        <v>2020</v>
      </c>
      <c r="E863" s="3">
        <v>0</v>
      </c>
      <c r="F863" s="3">
        <v>0</v>
      </c>
      <c r="G863" s="3" t="s">
        <v>84</v>
      </c>
      <c r="H863" s="3" t="s">
        <v>1038</v>
      </c>
      <c r="I863" s="3" t="s">
        <v>362</v>
      </c>
      <c r="J863" s="3">
        <v>11422068</v>
      </c>
    </row>
    <row r="864" spans="1:10" hidden="1" x14ac:dyDescent="0.25">
      <c r="A864" s="187">
        <v>43884</v>
      </c>
      <c r="B864" s="3">
        <v>23</v>
      </c>
      <c r="C864" s="3">
        <v>2</v>
      </c>
      <c r="D864" s="3">
        <v>2020</v>
      </c>
      <c r="E864" s="3">
        <v>0</v>
      </c>
      <c r="F864" s="3">
        <v>0</v>
      </c>
      <c r="G864" s="3" t="s">
        <v>84</v>
      </c>
      <c r="H864" s="3" t="s">
        <v>1038</v>
      </c>
      <c r="I864" s="3" t="s">
        <v>362</v>
      </c>
      <c r="J864" s="3">
        <v>11422068</v>
      </c>
    </row>
    <row r="865" spans="1:10" hidden="1" x14ac:dyDescent="0.25">
      <c r="A865" s="187">
        <v>43883</v>
      </c>
      <c r="B865" s="3">
        <v>22</v>
      </c>
      <c r="C865" s="3">
        <v>2</v>
      </c>
      <c r="D865" s="3">
        <v>2020</v>
      </c>
      <c r="E865" s="3">
        <v>0</v>
      </c>
      <c r="F865" s="3">
        <v>0</v>
      </c>
      <c r="G865" s="3" t="s">
        <v>84</v>
      </c>
      <c r="H865" s="3" t="s">
        <v>1038</v>
      </c>
      <c r="I865" s="3" t="s">
        <v>362</v>
      </c>
      <c r="J865" s="3">
        <v>11422068</v>
      </c>
    </row>
    <row r="866" spans="1:10" hidden="1" x14ac:dyDescent="0.25">
      <c r="A866" s="187">
        <v>43882</v>
      </c>
      <c r="B866" s="3">
        <v>21</v>
      </c>
      <c r="C866" s="3">
        <v>2</v>
      </c>
      <c r="D866" s="3">
        <v>2020</v>
      </c>
      <c r="E866" s="3">
        <v>0</v>
      </c>
      <c r="F866" s="3">
        <v>0</v>
      </c>
      <c r="G866" s="3" t="s">
        <v>84</v>
      </c>
      <c r="H866" s="3" t="s">
        <v>1038</v>
      </c>
      <c r="I866" s="3" t="s">
        <v>362</v>
      </c>
      <c r="J866" s="3">
        <v>11422068</v>
      </c>
    </row>
    <row r="867" spans="1:10" hidden="1" x14ac:dyDescent="0.25">
      <c r="A867" s="187">
        <v>43881</v>
      </c>
      <c r="B867" s="3">
        <v>20</v>
      </c>
      <c r="C867" s="3">
        <v>2</v>
      </c>
      <c r="D867" s="3">
        <v>2020</v>
      </c>
      <c r="E867" s="3">
        <v>0</v>
      </c>
      <c r="F867" s="3">
        <v>0</v>
      </c>
      <c r="G867" s="3" t="s">
        <v>84</v>
      </c>
      <c r="H867" s="3" t="s">
        <v>1038</v>
      </c>
      <c r="I867" s="3" t="s">
        <v>362</v>
      </c>
      <c r="J867" s="3">
        <v>11422068</v>
      </c>
    </row>
    <row r="868" spans="1:10" hidden="1" x14ac:dyDescent="0.25">
      <c r="A868" s="187">
        <v>43880</v>
      </c>
      <c r="B868" s="3">
        <v>19</v>
      </c>
      <c r="C868" s="3">
        <v>2</v>
      </c>
      <c r="D868" s="3">
        <v>2020</v>
      </c>
      <c r="E868" s="3">
        <v>0</v>
      </c>
      <c r="F868" s="3">
        <v>0</v>
      </c>
      <c r="G868" s="3" t="s">
        <v>84</v>
      </c>
      <c r="H868" s="3" t="s">
        <v>1038</v>
      </c>
      <c r="I868" s="3" t="s">
        <v>362</v>
      </c>
      <c r="J868" s="3">
        <v>11422068</v>
      </c>
    </row>
    <row r="869" spans="1:10" hidden="1" x14ac:dyDescent="0.25">
      <c r="A869" s="187">
        <v>43879</v>
      </c>
      <c r="B869" s="3">
        <v>18</v>
      </c>
      <c r="C869" s="3">
        <v>2</v>
      </c>
      <c r="D869" s="3">
        <v>2020</v>
      </c>
      <c r="E869" s="3">
        <v>0</v>
      </c>
      <c r="F869" s="3">
        <v>0</v>
      </c>
      <c r="G869" s="3" t="s">
        <v>84</v>
      </c>
      <c r="H869" s="3" t="s">
        <v>1038</v>
      </c>
      <c r="I869" s="3" t="s">
        <v>362</v>
      </c>
      <c r="J869" s="3">
        <v>11422068</v>
      </c>
    </row>
    <row r="870" spans="1:10" hidden="1" x14ac:dyDescent="0.25">
      <c r="A870" s="187">
        <v>43878</v>
      </c>
      <c r="B870" s="3">
        <v>17</v>
      </c>
      <c r="C870" s="3">
        <v>2</v>
      </c>
      <c r="D870" s="3">
        <v>2020</v>
      </c>
      <c r="E870" s="3">
        <v>0</v>
      </c>
      <c r="F870" s="3">
        <v>0</v>
      </c>
      <c r="G870" s="3" t="s">
        <v>84</v>
      </c>
      <c r="H870" s="3" t="s">
        <v>1038</v>
      </c>
      <c r="I870" s="3" t="s">
        <v>362</v>
      </c>
      <c r="J870" s="3">
        <v>11422068</v>
      </c>
    </row>
    <row r="871" spans="1:10" hidden="1" x14ac:dyDescent="0.25">
      <c r="A871" s="187">
        <v>43877</v>
      </c>
      <c r="B871" s="3">
        <v>16</v>
      </c>
      <c r="C871" s="3">
        <v>2</v>
      </c>
      <c r="D871" s="3">
        <v>2020</v>
      </c>
      <c r="E871" s="3">
        <v>0</v>
      </c>
      <c r="F871" s="3">
        <v>0</v>
      </c>
      <c r="G871" s="3" t="s">
        <v>84</v>
      </c>
      <c r="H871" s="3" t="s">
        <v>1038</v>
      </c>
      <c r="I871" s="3" t="s">
        <v>362</v>
      </c>
      <c r="J871" s="3">
        <v>11422068</v>
      </c>
    </row>
    <row r="872" spans="1:10" hidden="1" x14ac:dyDescent="0.25">
      <c r="A872" s="187">
        <v>43876</v>
      </c>
      <c r="B872" s="3">
        <v>15</v>
      </c>
      <c r="C872" s="3">
        <v>2</v>
      </c>
      <c r="D872" s="3">
        <v>2020</v>
      </c>
      <c r="E872" s="3">
        <v>0</v>
      </c>
      <c r="F872" s="3">
        <v>0</v>
      </c>
      <c r="G872" s="3" t="s">
        <v>84</v>
      </c>
      <c r="H872" s="3" t="s">
        <v>1038</v>
      </c>
      <c r="I872" s="3" t="s">
        <v>362</v>
      </c>
      <c r="J872" s="3">
        <v>11422068</v>
      </c>
    </row>
    <row r="873" spans="1:10" hidden="1" x14ac:dyDescent="0.25">
      <c r="A873" s="187">
        <v>43875</v>
      </c>
      <c r="B873" s="3">
        <v>14</v>
      </c>
      <c r="C873" s="3">
        <v>2</v>
      </c>
      <c r="D873" s="3">
        <v>2020</v>
      </c>
      <c r="E873" s="3">
        <v>0</v>
      </c>
      <c r="F873" s="3">
        <v>0</v>
      </c>
      <c r="G873" s="3" t="s">
        <v>84</v>
      </c>
      <c r="H873" s="3" t="s">
        <v>1038</v>
      </c>
      <c r="I873" s="3" t="s">
        <v>362</v>
      </c>
      <c r="J873" s="3">
        <v>11422068</v>
      </c>
    </row>
    <row r="874" spans="1:10" hidden="1" x14ac:dyDescent="0.25">
      <c r="A874" s="187">
        <v>43874</v>
      </c>
      <c r="B874" s="3">
        <v>13</v>
      </c>
      <c r="C874" s="3">
        <v>2</v>
      </c>
      <c r="D874" s="3">
        <v>2020</v>
      </c>
      <c r="E874" s="3">
        <v>0</v>
      </c>
      <c r="F874" s="3">
        <v>0</v>
      </c>
      <c r="G874" s="3" t="s">
        <v>84</v>
      </c>
      <c r="H874" s="3" t="s">
        <v>1038</v>
      </c>
      <c r="I874" s="3" t="s">
        <v>362</v>
      </c>
      <c r="J874" s="3">
        <v>11422068</v>
      </c>
    </row>
    <row r="875" spans="1:10" hidden="1" x14ac:dyDescent="0.25">
      <c r="A875" s="187">
        <v>43873</v>
      </c>
      <c r="B875" s="3">
        <v>12</v>
      </c>
      <c r="C875" s="3">
        <v>2</v>
      </c>
      <c r="D875" s="3">
        <v>2020</v>
      </c>
      <c r="E875" s="3">
        <v>0</v>
      </c>
      <c r="F875" s="3">
        <v>0</v>
      </c>
      <c r="G875" s="3" t="s">
        <v>84</v>
      </c>
      <c r="H875" s="3" t="s">
        <v>1038</v>
      </c>
      <c r="I875" s="3" t="s">
        <v>362</v>
      </c>
      <c r="J875" s="3">
        <v>11422068</v>
      </c>
    </row>
    <row r="876" spans="1:10" hidden="1" x14ac:dyDescent="0.25">
      <c r="A876" s="187">
        <v>43872</v>
      </c>
      <c r="B876" s="3">
        <v>11</v>
      </c>
      <c r="C876" s="3">
        <v>2</v>
      </c>
      <c r="D876" s="3">
        <v>2020</v>
      </c>
      <c r="E876" s="3">
        <v>0</v>
      </c>
      <c r="F876" s="3">
        <v>0</v>
      </c>
      <c r="G876" s="3" t="s">
        <v>84</v>
      </c>
      <c r="H876" s="3" t="s">
        <v>1038</v>
      </c>
      <c r="I876" s="3" t="s">
        <v>362</v>
      </c>
      <c r="J876" s="3">
        <v>11422068</v>
      </c>
    </row>
    <row r="877" spans="1:10" hidden="1" x14ac:dyDescent="0.25">
      <c r="A877" s="187">
        <v>43871</v>
      </c>
      <c r="B877" s="3">
        <v>10</v>
      </c>
      <c r="C877" s="3">
        <v>2</v>
      </c>
      <c r="D877" s="3">
        <v>2020</v>
      </c>
      <c r="E877" s="3">
        <v>0</v>
      </c>
      <c r="F877" s="3">
        <v>0</v>
      </c>
      <c r="G877" s="3" t="s">
        <v>84</v>
      </c>
      <c r="H877" s="3" t="s">
        <v>1038</v>
      </c>
      <c r="I877" s="3" t="s">
        <v>362</v>
      </c>
      <c r="J877" s="3">
        <v>11422068</v>
      </c>
    </row>
    <row r="878" spans="1:10" hidden="1" x14ac:dyDescent="0.25">
      <c r="A878" s="187">
        <v>43870</v>
      </c>
      <c r="B878" s="3">
        <v>9</v>
      </c>
      <c r="C878" s="3">
        <v>2</v>
      </c>
      <c r="D878" s="3">
        <v>2020</v>
      </c>
      <c r="E878" s="3">
        <v>0</v>
      </c>
      <c r="F878" s="3">
        <v>0</v>
      </c>
      <c r="G878" s="3" t="s">
        <v>84</v>
      </c>
      <c r="H878" s="3" t="s">
        <v>1038</v>
      </c>
      <c r="I878" s="3" t="s">
        <v>362</v>
      </c>
      <c r="J878" s="3">
        <v>11422068</v>
      </c>
    </row>
    <row r="879" spans="1:10" hidden="1" x14ac:dyDescent="0.25">
      <c r="A879" s="187">
        <v>43869</v>
      </c>
      <c r="B879" s="3">
        <v>8</v>
      </c>
      <c r="C879" s="3">
        <v>2</v>
      </c>
      <c r="D879" s="3">
        <v>2020</v>
      </c>
      <c r="E879" s="3">
        <v>0</v>
      </c>
      <c r="F879" s="3">
        <v>0</v>
      </c>
      <c r="G879" s="3" t="s">
        <v>84</v>
      </c>
      <c r="H879" s="3" t="s">
        <v>1038</v>
      </c>
      <c r="I879" s="3" t="s">
        <v>362</v>
      </c>
      <c r="J879" s="3">
        <v>11422068</v>
      </c>
    </row>
    <row r="880" spans="1:10" hidden="1" x14ac:dyDescent="0.25">
      <c r="A880" s="187">
        <v>43868</v>
      </c>
      <c r="B880" s="3">
        <v>7</v>
      </c>
      <c r="C880" s="3">
        <v>2</v>
      </c>
      <c r="D880" s="3">
        <v>2020</v>
      </c>
      <c r="E880" s="3">
        <v>0</v>
      </c>
      <c r="F880" s="3">
        <v>0</v>
      </c>
      <c r="G880" s="3" t="s">
        <v>84</v>
      </c>
      <c r="H880" s="3" t="s">
        <v>1038</v>
      </c>
      <c r="I880" s="3" t="s">
        <v>362</v>
      </c>
      <c r="J880" s="3">
        <v>11422068</v>
      </c>
    </row>
    <row r="881" spans="1:10" hidden="1" x14ac:dyDescent="0.25">
      <c r="A881" s="187">
        <v>43867</v>
      </c>
      <c r="B881" s="3">
        <v>6</v>
      </c>
      <c r="C881" s="3">
        <v>2</v>
      </c>
      <c r="D881" s="3">
        <v>2020</v>
      </c>
      <c r="E881" s="3">
        <v>0</v>
      </c>
      <c r="F881" s="3">
        <v>0</v>
      </c>
      <c r="G881" s="3" t="s">
        <v>84</v>
      </c>
      <c r="H881" s="3" t="s">
        <v>1038</v>
      </c>
      <c r="I881" s="3" t="s">
        <v>362</v>
      </c>
      <c r="J881" s="3">
        <v>11422068</v>
      </c>
    </row>
    <row r="882" spans="1:10" hidden="1" x14ac:dyDescent="0.25">
      <c r="A882" s="187">
        <v>43866</v>
      </c>
      <c r="B882" s="3">
        <v>5</v>
      </c>
      <c r="C882" s="3">
        <v>2</v>
      </c>
      <c r="D882" s="3">
        <v>2020</v>
      </c>
      <c r="E882" s="3">
        <v>0</v>
      </c>
      <c r="F882" s="3">
        <v>0</v>
      </c>
      <c r="G882" s="3" t="s">
        <v>84</v>
      </c>
      <c r="H882" s="3" t="s">
        <v>1038</v>
      </c>
      <c r="I882" s="3" t="s">
        <v>362</v>
      </c>
      <c r="J882" s="3">
        <v>11422068</v>
      </c>
    </row>
    <row r="883" spans="1:10" hidden="1" x14ac:dyDescent="0.25">
      <c r="A883" s="187">
        <v>43865</v>
      </c>
      <c r="B883" s="3">
        <v>4</v>
      </c>
      <c r="C883" s="3">
        <v>2</v>
      </c>
      <c r="D883" s="3">
        <v>2020</v>
      </c>
      <c r="E883" s="3">
        <v>1</v>
      </c>
      <c r="F883" s="3">
        <v>0</v>
      </c>
      <c r="G883" s="3" t="s">
        <v>84</v>
      </c>
      <c r="H883" s="3" t="s">
        <v>1038</v>
      </c>
      <c r="I883" s="3" t="s">
        <v>362</v>
      </c>
      <c r="J883" s="3">
        <v>11422068</v>
      </c>
    </row>
    <row r="884" spans="1:10" hidden="1" x14ac:dyDescent="0.25">
      <c r="A884" s="187">
        <v>43864</v>
      </c>
      <c r="B884" s="3">
        <v>3</v>
      </c>
      <c r="C884" s="3">
        <v>2</v>
      </c>
      <c r="D884" s="3">
        <v>2020</v>
      </c>
      <c r="E884" s="3">
        <v>0</v>
      </c>
      <c r="F884" s="3">
        <v>0</v>
      </c>
      <c r="G884" s="3" t="s">
        <v>84</v>
      </c>
      <c r="H884" s="3" t="s">
        <v>1038</v>
      </c>
      <c r="I884" s="3" t="s">
        <v>362</v>
      </c>
      <c r="J884" s="3">
        <v>11422068</v>
      </c>
    </row>
    <row r="885" spans="1:10" hidden="1" x14ac:dyDescent="0.25">
      <c r="A885" s="187">
        <v>43863</v>
      </c>
      <c r="B885" s="3">
        <v>2</v>
      </c>
      <c r="C885" s="3">
        <v>2</v>
      </c>
      <c r="D885" s="3">
        <v>2020</v>
      </c>
      <c r="E885" s="3">
        <v>0</v>
      </c>
      <c r="F885" s="3">
        <v>0</v>
      </c>
      <c r="G885" s="3" t="s">
        <v>84</v>
      </c>
      <c r="H885" s="3" t="s">
        <v>1038</v>
      </c>
      <c r="I885" s="3" t="s">
        <v>362</v>
      </c>
      <c r="J885" s="3">
        <v>11422068</v>
      </c>
    </row>
    <row r="886" spans="1:10" hidden="1" x14ac:dyDescent="0.25">
      <c r="A886" s="187">
        <v>43862</v>
      </c>
      <c r="B886" s="3">
        <v>1</v>
      </c>
      <c r="C886" s="3">
        <v>2</v>
      </c>
      <c r="D886" s="3">
        <v>2020</v>
      </c>
      <c r="E886" s="3">
        <v>0</v>
      </c>
      <c r="F886" s="3">
        <v>0</v>
      </c>
      <c r="G886" s="3" t="s">
        <v>84</v>
      </c>
      <c r="H886" s="3" t="s">
        <v>1038</v>
      </c>
      <c r="I886" s="3" t="s">
        <v>362</v>
      </c>
      <c r="J886" s="3">
        <v>11422068</v>
      </c>
    </row>
    <row r="887" spans="1:10" hidden="1" x14ac:dyDescent="0.25">
      <c r="A887" s="187">
        <v>43861</v>
      </c>
      <c r="B887" s="3">
        <v>31</v>
      </c>
      <c r="C887" s="3">
        <v>1</v>
      </c>
      <c r="D887" s="3">
        <v>2020</v>
      </c>
      <c r="E887" s="3">
        <v>0</v>
      </c>
      <c r="F887" s="3">
        <v>0</v>
      </c>
      <c r="G887" s="3" t="s">
        <v>84</v>
      </c>
      <c r="H887" s="3" t="s">
        <v>1038</v>
      </c>
      <c r="I887" s="3" t="s">
        <v>362</v>
      </c>
      <c r="J887" s="3">
        <v>11422068</v>
      </c>
    </row>
    <row r="888" spans="1:10" hidden="1" x14ac:dyDescent="0.25">
      <c r="A888" s="187">
        <v>43860</v>
      </c>
      <c r="B888" s="3">
        <v>30</v>
      </c>
      <c r="C888" s="3">
        <v>1</v>
      </c>
      <c r="D888" s="3">
        <v>2020</v>
      </c>
      <c r="E888" s="3">
        <v>0</v>
      </c>
      <c r="F888" s="3">
        <v>0</v>
      </c>
      <c r="G888" s="3" t="s">
        <v>84</v>
      </c>
      <c r="H888" s="3" t="s">
        <v>1038</v>
      </c>
      <c r="I888" s="3" t="s">
        <v>362</v>
      </c>
      <c r="J888" s="3">
        <v>11422068</v>
      </c>
    </row>
    <row r="889" spans="1:10" hidden="1" x14ac:dyDescent="0.25">
      <c r="A889" s="187">
        <v>43859</v>
      </c>
      <c r="B889" s="3">
        <v>29</v>
      </c>
      <c r="C889" s="3">
        <v>1</v>
      </c>
      <c r="D889" s="3">
        <v>2020</v>
      </c>
      <c r="E889" s="3">
        <v>0</v>
      </c>
      <c r="F889" s="3">
        <v>0</v>
      </c>
      <c r="G889" s="3" t="s">
        <v>84</v>
      </c>
      <c r="H889" s="3" t="s">
        <v>1038</v>
      </c>
      <c r="I889" s="3" t="s">
        <v>362</v>
      </c>
      <c r="J889" s="3">
        <v>11422068</v>
      </c>
    </row>
    <row r="890" spans="1:10" hidden="1" x14ac:dyDescent="0.25">
      <c r="A890" s="187">
        <v>43858</v>
      </c>
      <c r="B890" s="3">
        <v>28</v>
      </c>
      <c r="C890" s="3">
        <v>1</v>
      </c>
      <c r="D890" s="3">
        <v>2020</v>
      </c>
      <c r="E890" s="3">
        <v>0</v>
      </c>
      <c r="F890" s="3">
        <v>0</v>
      </c>
      <c r="G890" s="3" t="s">
        <v>84</v>
      </c>
      <c r="H890" s="3" t="s">
        <v>1038</v>
      </c>
      <c r="I890" s="3" t="s">
        <v>362</v>
      </c>
      <c r="J890" s="3">
        <v>11422068</v>
      </c>
    </row>
    <row r="891" spans="1:10" hidden="1" x14ac:dyDescent="0.25">
      <c r="A891" s="187">
        <v>43857</v>
      </c>
      <c r="B891" s="3">
        <v>27</v>
      </c>
      <c r="C891" s="3">
        <v>1</v>
      </c>
      <c r="D891" s="3">
        <v>2020</v>
      </c>
      <c r="E891" s="3">
        <v>0</v>
      </c>
      <c r="F891" s="3">
        <v>0</v>
      </c>
      <c r="G891" s="3" t="s">
        <v>84</v>
      </c>
      <c r="H891" s="3" t="s">
        <v>1038</v>
      </c>
      <c r="I891" s="3" t="s">
        <v>362</v>
      </c>
      <c r="J891" s="3">
        <v>11422068</v>
      </c>
    </row>
    <row r="892" spans="1:10" hidden="1" x14ac:dyDescent="0.25">
      <c r="A892" s="187">
        <v>43856</v>
      </c>
      <c r="B892" s="3">
        <v>26</v>
      </c>
      <c r="C892" s="3">
        <v>1</v>
      </c>
      <c r="D892" s="3">
        <v>2020</v>
      </c>
      <c r="E892" s="3">
        <v>0</v>
      </c>
      <c r="F892" s="3">
        <v>0</v>
      </c>
      <c r="G892" s="3" t="s">
        <v>84</v>
      </c>
      <c r="H892" s="3" t="s">
        <v>1038</v>
      </c>
      <c r="I892" s="3" t="s">
        <v>362</v>
      </c>
      <c r="J892" s="3">
        <v>11422068</v>
      </c>
    </row>
    <row r="893" spans="1:10" hidden="1" x14ac:dyDescent="0.25">
      <c r="A893" s="187">
        <v>43855</v>
      </c>
      <c r="B893" s="3">
        <v>25</v>
      </c>
      <c r="C893" s="3">
        <v>1</v>
      </c>
      <c r="D893" s="3">
        <v>2020</v>
      </c>
      <c r="E893" s="3">
        <v>0</v>
      </c>
      <c r="F893" s="3">
        <v>0</v>
      </c>
      <c r="G893" s="3" t="s">
        <v>84</v>
      </c>
      <c r="H893" s="3" t="s">
        <v>1038</v>
      </c>
      <c r="I893" s="3" t="s">
        <v>362</v>
      </c>
      <c r="J893" s="3">
        <v>11422068</v>
      </c>
    </row>
    <row r="894" spans="1:10" hidden="1" x14ac:dyDescent="0.25">
      <c r="A894" s="187">
        <v>43854</v>
      </c>
      <c r="B894" s="3">
        <v>24</v>
      </c>
      <c r="C894" s="3">
        <v>1</v>
      </c>
      <c r="D894" s="3">
        <v>2020</v>
      </c>
      <c r="E894" s="3">
        <v>0</v>
      </c>
      <c r="F894" s="3">
        <v>0</v>
      </c>
      <c r="G894" s="3" t="s">
        <v>84</v>
      </c>
      <c r="H894" s="3" t="s">
        <v>1038</v>
      </c>
      <c r="I894" s="3" t="s">
        <v>362</v>
      </c>
      <c r="J894" s="3">
        <v>11422068</v>
      </c>
    </row>
    <row r="895" spans="1:10" hidden="1" x14ac:dyDescent="0.25">
      <c r="A895" s="187">
        <v>43853</v>
      </c>
      <c r="B895" s="3">
        <v>23</v>
      </c>
      <c r="C895" s="3">
        <v>1</v>
      </c>
      <c r="D895" s="3">
        <v>2020</v>
      </c>
      <c r="E895" s="3">
        <v>0</v>
      </c>
      <c r="F895" s="3">
        <v>0</v>
      </c>
      <c r="G895" s="3" t="s">
        <v>84</v>
      </c>
      <c r="H895" s="3" t="s">
        <v>1038</v>
      </c>
      <c r="I895" s="3" t="s">
        <v>362</v>
      </c>
      <c r="J895" s="3">
        <v>11422068</v>
      </c>
    </row>
    <row r="896" spans="1:10" hidden="1" x14ac:dyDescent="0.25">
      <c r="A896" s="187">
        <v>43852</v>
      </c>
      <c r="B896" s="3">
        <v>22</v>
      </c>
      <c r="C896" s="3">
        <v>1</v>
      </c>
      <c r="D896" s="3">
        <v>2020</v>
      </c>
      <c r="E896" s="3">
        <v>0</v>
      </c>
      <c r="F896" s="3">
        <v>0</v>
      </c>
      <c r="G896" s="3" t="s">
        <v>84</v>
      </c>
      <c r="H896" s="3" t="s">
        <v>1038</v>
      </c>
      <c r="I896" s="3" t="s">
        <v>362</v>
      </c>
      <c r="J896" s="3">
        <v>11422068</v>
      </c>
    </row>
    <row r="897" spans="1:10" hidden="1" x14ac:dyDescent="0.25">
      <c r="A897" s="187">
        <v>43851</v>
      </c>
      <c r="B897" s="3">
        <v>21</v>
      </c>
      <c r="C897" s="3">
        <v>1</v>
      </c>
      <c r="D897" s="3">
        <v>2020</v>
      </c>
      <c r="E897" s="3">
        <v>0</v>
      </c>
      <c r="F897" s="3">
        <v>0</v>
      </c>
      <c r="G897" s="3" t="s">
        <v>84</v>
      </c>
      <c r="H897" s="3" t="s">
        <v>1038</v>
      </c>
      <c r="I897" s="3" t="s">
        <v>362</v>
      </c>
      <c r="J897" s="3">
        <v>11422068</v>
      </c>
    </row>
    <row r="898" spans="1:10" hidden="1" x14ac:dyDescent="0.25">
      <c r="A898" s="187">
        <v>43850</v>
      </c>
      <c r="B898" s="3">
        <v>20</v>
      </c>
      <c r="C898" s="3">
        <v>1</v>
      </c>
      <c r="D898" s="3">
        <v>2020</v>
      </c>
      <c r="E898" s="3">
        <v>0</v>
      </c>
      <c r="F898" s="3">
        <v>0</v>
      </c>
      <c r="G898" s="3" t="s">
        <v>84</v>
      </c>
      <c r="H898" s="3" t="s">
        <v>1038</v>
      </c>
      <c r="I898" s="3" t="s">
        <v>362</v>
      </c>
      <c r="J898" s="3">
        <v>11422068</v>
      </c>
    </row>
    <row r="899" spans="1:10" hidden="1" x14ac:dyDescent="0.25">
      <c r="A899" s="187">
        <v>43849</v>
      </c>
      <c r="B899" s="3">
        <v>19</v>
      </c>
      <c r="C899" s="3">
        <v>1</v>
      </c>
      <c r="D899" s="3">
        <v>2020</v>
      </c>
      <c r="E899" s="3">
        <v>0</v>
      </c>
      <c r="F899" s="3">
        <v>0</v>
      </c>
      <c r="G899" s="3" t="s">
        <v>84</v>
      </c>
      <c r="H899" s="3" t="s">
        <v>1038</v>
      </c>
      <c r="I899" s="3" t="s">
        <v>362</v>
      </c>
      <c r="J899" s="3">
        <v>11422068</v>
      </c>
    </row>
    <row r="900" spans="1:10" hidden="1" x14ac:dyDescent="0.25">
      <c r="A900" s="187">
        <v>43848</v>
      </c>
      <c r="B900" s="3">
        <v>18</v>
      </c>
      <c r="C900" s="3">
        <v>1</v>
      </c>
      <c r="D900" s="3">
        <v>2020</v>
      </c>
      <c r="E900" s="3">
        <v>0</v>
      </c>
      <c r="F900" s="3">
        <v>0</v>
      </c>
      <c r="G900" s="3" t="s">
        <v>84</v>
      </c>
      <c r="H900" s="3" t="s">
        <v>1038</v>
      </c>
      <c r="I900" s="3" t="s">
        <v>362</v>
      </c>
      <c r="J900" s="3">
        <v>11422068</v>
      </c>
    </row>
    <row r="901" spans="1:10" hidden="1" x14ac:dyDescent="0.25">
      <c r="A901" s="187">
        <v>43847</v>
      </c>
      <c r="B901" s="3">
        <v>17</v>
      </c>
      <c r="C901" s="3">
        <v>1</v>
      </c>
      <c r="D901" s="3">
        <v>2020</v>
      </c>
      <c r="E901" s="3">
        <v>0</v>
      </c>
      <c r="F901" s="3">
        <v>0</v>
      </c>
      <c r="G901" s="3" t="s">
        <v>84</v>
      </c>
      <c r="H901" s="3" t="s">
        <v>1038</v>
      </c>
      <c r="I901" s="3" t="s">
        <v>362</v>
      </c>
      <c r="J901" s="3">
        <v>11422068</v>
      </c>
    </row>
    <row r="902" spans="1:10" hidden="1" x14ac:dyDescent="0.25">
      <c r="A902" s="187">
        <v>43846</v>
      </c>
      <c r="B902" s="3">
        <v>16</v>
      </c>
      <c r="C902" s="3">
        <v>1</v>
      </c>
      <c r="D902" s="3">
        <v>2020</v>
      </c>
      <c r="E902" s="3">
        <v>0</v>
      </c>
      <c r="F902" s="3">
        <v>0</v>
      </c>
      <c r="G902" s="3" t="s">
        <v>84</v>
      </c>
      <c r="H902" s="3" t="s">
        <v>1038</v>
      </c>
      <c r="I902" s="3" t="s">
        <v>362</v>
      </c>
      <c r="J902" s="3">
        <v>11422068</v>
      </c>
    </row>
    <row r="903" spans="1:10" hidden="1" x14ac:dyDescent="0.25">
      <c r="A903" s="187">
        <v>43845</v>
      </c>
      <c r="B903" s="3">
        <v>15</v>
      </c>
      <c r="C903" s="3">
        <v>1</v>
      </c>
      <c r="D903" s="3">
        <v>2020</v>
      </c>
      <c r="E903" s="3">
        <v>0</v>
      </c>
      <c r="F903" s="3">
        <v>0</v>
      </c>
      <c r="G903" s="3" t="s">
        <v>84</v>
      </c>
      <c r="H903" s="3" t="s">
        <v>1038</v>
      </c>
      <c r="I903" s="3" t="s">
        <v>362</v>
      </c>
      <c r="J903" s="3">
        <v>11422068</v>
      </c>
    </row>
    <row r="904" spans="1:10" hidden="1" x14ac:dyDescent="0.25">
      <c r="A904" s="187">
        <v>43844</v>
      </c>
      <c r="B904" s="3">
        <v>14</v>
      </c>
      <c r="C904" s="3">
        <v>1</v>
      </c>
      <c r="D904" s="3">
        <v>2020</v>
      </c>
      <c r="E904" s="3">
        <v>0</v>
      </c>
      <c r="F904" s="3">
        <v>0</v>
      </c>
      <c r="G904" s="3" t="s">
        <v>84</v>
      </c>
      <c r="H904" s="3" t="s">
        <v>1038</v>
      </c>
      <c r="I904" s="3" t="s">
        <v>362</v>
      </c>
      <c r="J904" s="3">
        <v>11422068</v>
      </c>
    </row>
    <row r="905" spans="1:10" hidden="1" x14ac:dyDescent="0.25">
      <c r="A905" s="187">
        <v>43843</v>
      </c>
      <c r="B905" s="3">
        <v>13</v>
      </c>
      <c r="C905" s="3">
        <v>1</v>
      </c>
      <c r="D905" s="3">
        <v>2020</v>
      </c>
      <c r="E905" s="3">
        <v>0</v>
      </c>
      <c r="F905" s="3">
        <v>0</v>
      </c>
      <c r="G905" s="3" t="s">
        <v>84</v>
      </c>
      <c r="H905" s="3" t="s">
        <v>1038</v>
      </c>
      <c r="I905" s="3" t="s">
        <v>362</v>
      </c>
      <c r="J905" s="3">
        <v>11422068</v>
      </c>
    </row>
    <row r="906" spans="1:10" hidden="1" x14ac:dyDescent="0.25">
      <c r="A906" s="187">
        <v>43842</v>
      </c>
      <c r="B906" s="3">
        <v>12</v>
      </c>
      <c r="C906" s="3">
        <v>1</v>
      </c>
      <c r="D906" s="3">
        <v>2020</v>
      </c>
      <c r="E906" s="3">
        <v>0</v>
      </c>
      <c r="F906" s="3">
        <v>0</v>
      </c>
      <c r="G906" s="3" t="s">
        <v>84</v>
      </c>
      <c r="H906" s="3" t="s">
        <v>1038</v>
      </c>
      <c r="I906" s="3" t="s">
        <v>362</v>
      </c>
      <c r="J906" s="3">
        <v>11422068</v>
      </c>
    </row>
    <row r="907" spans="1:10" hidden="1" x14ac:dyDescent="0.25">
      <c r="A907" s="187">
        <v>43841</v>
      </c>
      <c r="B907" s="3">
        <v>11</v>
      </c>
      <c r="C907" s="3">
        <v>1</v>
      </c>
      <c r="D907" s="3">
        <v>2020</v>
      </c>
      <c r="E907" s="3">
        <v>0</v>
      </c>
      <c r="F907" s="3">
        <v>0</v>
      </c>
      <c r="G907" s="3" t="s">
        <v>84</v>
      </c>
      <c r="H907" s="3" t="s">
        <v>1038</v>
      </c>
      <c r="I907" s="3" t="s">
        <v>362</v>
      </c>
      <c r="J907" s="3">
        <v>11422068</v>
      </c>
    </row>
    <row r="908" spans="1:10" hidden="1" x14ac:dyDescent="0.25">
      <c r="A908" s="187">
        <v>43840</v>
      </c>
      <c r="B908" s="3">
        <v>10</v>
      </c>
      <c r="C908" s="3">
        <v>1</v>
      </c>
      <c r="D908" s="3">
        <v>2020</v>
      </c>
      <c r="E908" s="3">
        <v>0</v>
      </c>
      <c r="F908" s="3">
        <v>0</v>
      </c>
      <c r="G908" s="3" t="s">
        <v>84</v>
      </c>
      <c r="H908" s="3" t="s">
        <v>1038</v>
      </c>
      <c r="I908" s="3" t="s">
        <v>362</v>
      </c>
      <c r="J908" s="3">
        <v>11422068</v>
      </c>
    </row>
    <row r="909" spans="1:10" hidden="1" x14ac:dyDescent="0.25">
      <c r="A909" s="187">
        <v>43839</v>
      </c>
      <c r="B909" s="3">
        <v>9</v>
      </c>
      <c r="C909" s="3">
        <v>1</v>
      </c>
      <c r="D909" s="3">
        <v>2020</v>
      </c>
      <c r="E909" s="3">
        <v>0</v>
      </c>
      <c r="F909" s="3">
        <v>0</v>
      </c>
      <c r="G909" s="3" t="s">
        <v>84</v>
      </c>
      <c r="H909" s="3" t="s">
        <v>1038</v>
      </c>
      <c r="I909" s="3" t="s">
        <v>362</v>
      </c>
      <c r="J909" s="3">
        <v>11422068</v>
      </c>
    </row>
    <row r="910" spans="1:10" hidden="1" x14ac:dyDescent="0.25">
      <c r="A910" s="187">
        <v>43838</v>
      </c>
      <c r="B910" s="3">
        <v>8</v>
      </c>
      <c r="C910" s="3">
        <v>1</v>
      </c>
      <c r="D910" s="3">
        <v>2020</v>
      </c>
      <c r="E910" s="3">
        <v>0</v>
      </c>
      <c r="F910" s="3">
        <v>0</v>
      </c>
      <c r="G910" s="3" t="s">
        <v>84</v>
      </c>
      <c r="H910" s="3" t="s">
        <v>1038</v>
      </c>
      <c r="I910" s="3" t="s">
        <v>362</v>
      </c>
      <c r="J910" s="3">
        <v>11422068</v>
      </c>
    </row>
    <row r="911" spans="1:10" hidden="1" x14ac:dyDescent="0.25">
      <c r="A911" s="187">
        <v>43837</v>
      </c>
      <c r="B911" s="3">
        <v>7</v>
      </c>
      <c r="C911" s="3">
        <v>1</v>
      </c>
      <c r="D911" s="3">
        <v>2020</v>
      </c>
      <c r="E911" s="3">
        <v>0</v>
      </c>
      <c r="F911" s="3">
        <v>0</v>
      </c>
      <c r="G911" s="3" t="s">
        <v>84</v>
      </c>
      <c r="H911" s="3" t="s">
        <v>1038</v>
      </c>
      <c r="I911" s="3" t="s">
        <v>362</v>
      </c>
      <c r="J911" s="3">
        <v>11422068</v>
      </c>
    </row>
    <row r="912" spans="1:10" hidden="1" x14ac:dyDescent="0.25">
      <c r="A912" s="187">
        <v>43836</v>
      </c>
      <c r="B912" s="3">
        <v>6</v>
      </c>
      <c r="C912" s="3">
        <v>1</v>
      </c>
      <c r="D912" s="3">
        <v>2020</v>
      </c>
      <c r="E912" s="3">
        <v>0</v>
      </c>
      <c r="F912" s="3">
        <v>0</v>
      </c>
      <c r="G912" s="3" t="s">
        <v>84</v>
      </c>
      <c r="H912" s="3" t="s">
        <v>1038</v>
      </c>
      <c r="I912" s="3" t="s">
        <v>362</v>
      </c>
      <c r="J912" s="3">
        <v>11422068</v>
      </c>
    </row>
    <row r="913" spans="1:10" hidden="1" x14ac:dyDescent="0.25">
      <c r="A913" s="187">
        <v>43835</v>
      </c>
      <c r="B913" s="3">
        <v>5</v>
      </c>
      <c r="C913" s="3">
        <v>1</v>
      </c>
      <c r="D913" s="3">
        <v>2020</v>
      </c>
      <c r="E913" s="3">
        <v>0</v>
      </c>
      <c r="F913" s="3">
        <v>0</v>
      </c>
      <c r="G913" s="3" t="s">
        <v>84</v>
      </c>
      <c r="H913" s="3" t="s">
        <v>1038</v>
      </c>
      <c r="I913" s="3" t="s">
        <v>362</v>
      </c>
      <c r="J913" s="3">
        <v>11422068</v>
      </c>
    </row>
    <row r="914" spans="1:10" hidden="1" x14ac:dyDescent="0.25">
      <c r="A914" s="187">
        <v>43834</v>
      </c>
      <c r="B914" s="3">
        <v>4</v>
      </c>
      <c r="C914" s="3">
        <v>1</v>
      </c>
      <c r="D914" s="3">
        <v>2020</v>
      </c>
      <c r="E914" s="3">
        <v>0</v>
      </c>
      <c r="F914" s="3">
        <v>0</v>
      </c>
      <c r="G914" s="3" t="s">
        <v>84</v>
      </c>
      <c r="H914" s="3" t="s">
        <v>1038</v>
      </c>
      <c r="I914" s="3" t="s">
        <v>362</v>
      </c>
      <c r="J914" s="3">
        <v>11422068</v>
      </c>
    </row>
    <row r="915" spans="1:10" hidden="1" x14ac:dyDescent="0.25">
      <c r="A915" s="187">
        <v>43833</v>
      </c>
      <c r="B915" s="3">
        <v>3</v>
      </c>
      <c r="C915" s="3">
        <v>1</v>
      </c>
      <c r="D915" s="3">
        <v>2020</v>
      </c>
      <c r="E915" s="3">
        <v>0</v>
      </c>
      <c r="F915" s="3">
        <v>0</v>
      </c>
      <c r="G915" s="3" t="s">
        <v>84</v>
      </c>
      <c r="H915" s="3" t="s">
        <v>1038</v>
      </c>
      <c r="I915" s="3" t="s">
        <v>362</v>
      </c>
      <c r="J915" s="3">
        <v>11422068</v>
      </c>
    </row>
    <row r="916" spans="1:10" hidden="1" x14ac:dyDescent="0.25">
      <c r="A916" s="187">
        <v>43832</v>
      </c>
      <c r="B916" s="3">
        <v>2</v>
      </c>
      <c r="C916" s="3">
        <v>1</v>
      </c>
      <c r="D916" s="3">
        <v>2020</v>
      </c>
      <c r="E916" s="3">
        <v>0</v>
      </c>
      <c r="F916" s="3">
        <v>0</v>
      </c>
      <c r="G916" s="3" t="s">
        <v>84</v>
      </c>
      <c r="H916" s="3" t="s">
        <v>1038</v>
      </c>
      <c r="I916" s="3" t="s">
        <v>362</v>
      </c>
      <c r="J916" s="3">
        <v>11422068</v>
      </c>
    </row>
    <row r="917" spans="1:10" hidden="1" x14ac:dyDescent="0.25">
      <c r="A917" s="187">
        <v>43831</v>
      </c>
      <c r="B917" s="3">
        <v>1</v>
      </c>
      <c r="C917" s="3">
        <v>1</v>
      </c>
      <c r="D917" s="3">
        <v>2020</v>
      </c>
      <c r="E917" s="3">
        <v>0</v>
      </c>
      <c r="F917" s="3">
        <v>0</v>
      </c>
      <c r="G917" s="3" t="s">
        <v>84</v>
      </c>
      <c r="H917" s="3" t="s">
        <v>1038</v>
      </c>
      <c r="I917" s="3" t="s">
        <v>362</v>
      </c>
      <c r="J917" s="3">
        <v>11422068</v>
      </c>
    </row>
    <row r="918" spans="1:10" hidden="1" x14ac:dyDescent="0.25">
      <c r="A918" s="187">
        <v>43830</v>
      </c>
      <c r="B918" s="3">
        <v>31</v>
      </c>
      <c r="C918" s="3">
        <v>12</v>
      </c>
      <c r="D918" s="3">
        <v>2019</v>
      </c>
      <c r="E918" s="3">
        <v>0</v>
      </c>
      <c r="F918" s="3">
        <v>0</v>
      </c>
      <c r="G918" s="3" t="s">
        <v>84</v>
      </c>
      <c r="H918" s="3" t="s">
        <v>1038</v>
      </c>
      <c r="I918" s="3" t="s">
        <v>362</v>
      </c>
      <c r="J918" s="3">
        <v>11422068</v>
      </c>
    </row>
    <row r="919" spans="1:10" hidden="1" x14ac:dyDescent="0.25">
      <c r="A919" s="187">
        <v>43920</v>
      </c>
      <c r="B919" s="3">
        <v>30</v>
      </c>
      <c r="C919" s="3">
        <v>3</v>
      </c>
      <c r="D919" s="3">
        <v>2020</v>
      </c>
      <c r="E919" s="3">
        <v>0</v>
      </c>
      <c r="F919" s="3">
        <v>0</v>
      </c>
      <c r="G919" s="3" t="s">
        <v>146</v>
      </c>
      <c r="H919" s="3" t="s">
        <v>1039</v>
      </c>
      <c r="I919" s="3" t="s">
        <v>371</v>
      </c>
      <c r="J919" s="3">
        <v>383071</v>
      </c>
    </row>
    <row r="920" spans="1:10" hidden="1" x14ac:dyDescent="0.25">
      <c r="A920" s="187">
        <v>43919</v>
      </c>
      <c r="B920" s="3">
        <v>29</v>
      </c>
      <c r="C920" s="3">
        <v>3</v>
      </c>
      <c r="D920" s="3">
        <v>2020</v>
      </c>
      <c r="E920" s="3">
        <v>0</v>
      </c>
      <c r="F920" s="3">
        <v>0</v>
      </c>
      <c r="G920" s="3" t="s">
        <v>146</v>
      </c>
      <c r="H920" s="3" t="s">
        <v>1039</v>
      </c>
      <c r="I920" s="3" t="s">
        <v>371</v>
      </c>
      <c r="J920" s="3">
        <v>383071</v>
      </c>
    </row>
    <row r="921" spans="1:10" hidden="1" x14ac:dyDescent="0.25">
      <c r="A921" s="187">
        <v>43918</v>
      </c>
      <c r="B921" s="3">
        <v>28</v>
      </c>
      <c r="C921" s="3">
        <v>3</v>
      </c>
      <c r="D921" s="3">
        <v>2020</v>
      </c>
      <c r="E921" s="3">
        <v>0</v>
      </c>
      <c r="F921" s="3">
        <v>0</v>
      </c>
      <c r="G921" s="3" t="s">
        <v>146</v>
      </c>
      <c r="H921" s="3" t="s">
        <v>1039</v>
      </c>
      <c r="I921" s="3" t="s">
        <v>371</v>
      </c>
      <c r="J921" s="3">
        <v>383071</v>
      </c>
    </row>
    <row r="922" spans="1:10" hidden="1" x14ac:dyDescent="0.25">
      <c r="A922" s="187">
        <v>43917</v>
      </c>
      <c r="B922" s="3">
        <v>27</v>
      </c>
      <c r="C922" s="3">
        <v>3</v>
      </c>
      <c r="D922" s="3">
        <v>2020</v>
      </c>
      <c r="E922" s="3">
        <v>0</v>
      </c>
      <c r="F922" s="3">
        <v>0</v>
      </c>
      <c r="G922" s="3" t="s">
        <v>146</v>
      </c>
      <c r="H922" s="3" t="s">
        <v>1039</v>
      </c>
      <c r="I922" s="3" t="s">
        <v>371</v>
      </c>
      <c r="J922" s="3">
        <v>383071</v>
      </c>
    </row>
    <row r="923" spans="1:10" hidden="1" x14ac:dyDescent="0.25">
      <c r="A923" s="187">
        <v>43916</v>
      </c>
      <c r="B923" s="3">
        <v>26</v>
      </c>
      <c r="C923" s="3">
        <v>3</v>
      </c>
      <c r="D923" s="3">
        <v>2020</v>
      </c>
      <c r="E923" s="3">
        <v>1</v>
      </c>
      <c r="F923" s="3">
        <v>0</v>
      </c>
      <c r="G923" s="3" t="s">
        <v>146</v>
      </c>
      <c r="H923" s="3" t="s">
        <v>1039</v>
      </c>
      <c r="I923" s="3" t="s">
        <v>371</v>
      </c>
      <c r="J923" s="3">
        <v>383071</v>
      </c>
    </row>
    <row r="924" spans="1:10" hidden="1" x14ac:dyDescent="0.25">
      <c r="A924" s="187">
        <v>43915</v>
      </c>
      <c r="B924" s="3">
        <v>25</v>
      </c>
      <c r="C924" s="3">
        <v>3</v>
      </c>
      <c r="D924" s="3">
        <v>2020</v>
      </c>
      <c r="E924" s="3">
        <v>0</v>
      </c>
      <c r="F924" s="3">
        <v>0</v>
      </c>
      <c r="G924" s="3" t="s">
        <v>146</v>
      </c>
      <c r="H924" s="3" t="s">
        <v>1039</v>
      </c>
      <c r="I924" s="3" t="s">
        <v>371</v>
      </c>
      <c r="J924" s="3">
        <v>383071</v>
      </c>
    </row>
    <row r="925" spans="1:10" hidden="1" x14ac:dyDescent="0.25">
      <c r="A925" s="187">
        <v>43914</v>
      </c>
      <c r="B925" s="3">
        <v>24</v>
      </c>
      <c r="C925" s="3">
        <v>3</v>
      </c>
      <c r="D925" s="3">
        <v>2020</v>
      </c>
      <c r="E925" s="3">
        <v>1</v>
      </c>
      <c r="F925" s="3">
        <v>0</v>
      </c>
      <c r="G925" s="3" t="s">
        <v>146</v>
      </c>
      <c r="H925" s="3" t="s">
        <v>1039</v>
      </c>
      <c r="I925" s="3" t="s">
        <v>371</v>
      </c>
      <c r="J925" s="3">
        <v>383071</v>
      </c>
    </row>
    <row r="926" spans="1:10" hidden="1" x14ac:dyDescent="0.25">
      <c r="A926" s="187">
        <v>43920</v>
      </c>
      <c r="B926" s="3">
        <v>30</v>
      </c>
      <c r="C926" s="3">
        <v>3</v>
      </c>
      <c r="D926" s="3">
        <v>2020</v>
      </c>
      <c r="E926" s="3">
        <v>0</v>
      </c>
      <c r="F926" s="3">
        <v>0</v>
      </c>
      <c r="G926" s="3" t="s">
        <v>147</v>
      </c>
      <c r="H926" s="3" t="s">
        <v>1040</v>
      </c>
      <c r="I926" s="3" t="s">
        <v>363</v>
      </c>
      <c r="J926" s="3">
        <v>11485048</v>
      </c>
    </row>
    <row r="927" spans="1:10" hidden="1" x14ac:dyDescent="0.25">
      <c r="A927" s="187">
        <v>43919</v>
      </c>
      <c r="B927" s="3">
        <v>29</v>
      </c>
      <c r="C927" s="3">
        <v>3</v>
      </c>
      <c r="D927" s="3">
        <v>2020</v>
      </c>
      <c r="E927" s="3">
        <v>0</v>
      </c>
      <c r="F927" s="3">
        <v>0</v>
      </c>
      <c r="G927" s="3" t="s">
        <v>147</v>
      </c>
      <c r="H927" s="3" t="s">
        <v>1040</v>
      </c>
      <c r="I927" s="3" t="s">
        <v>363</v>
      </c>
      <c r="J927" s="3">
        <v>11485048</v>
      </c>
    </row>
    <row r="928" spans="1:10" hidden="1" x14ac:dyDescent="0.25">
      <c r="A928" s="187">
        <v>43918</v>
      </c>
      <c r="B928" s="3">
        <v>28</v>
      </c>
      <c r="C928" s="3">
        <v>3</v>
      </c>
      <c r="D928" s="3">
        <v>2020</v>
      </c>
      <c r="E928" s="3">
        <v>0</v>
      </c>
      <c r="F928" s="3">
        <v>0</v>
      </c>
      <c r="G928" s="3" t="s">
        <v>147</v>
      </c>
      <c r="H928" s="3" t="s">
        <v>1040</v>
      </c>
      <c r="I928" s="3" t="s">
        <v>363</v>
      </c>
      <c r="J928" s="3">
        <v>11485048</v>
      </c>
    </row>
    <row r="929" spans="1:10" hidden="1" x14ac:dyDescent="0.25">
      <c r="A929" s="187">
        <v>43917</v>
      </c>
      <c r="B929" s="3">
        <v>27</v>
      </c>
      <c r="C929" s="3">
        <v>3</v>
      </c>
      <c r="D929" s="3">
        <v>2020</v>
      </c>
      <c r="E929" s="3">
        <v>1</v>
      </c>
      <c r="F929" s="3">
        <v>0</v>
      </c>
      <c r="G929" s="3" t="s">
        <v>147</v>
      </c>
      <c r="H929" s="3" t="s">
        <v>1040</v>
      </c>
      <c r="I929" s="3" t="s">
        <v>363</v>
      </c>
      <c r="J929" s="3">
        <v>11485048</v>
      </c>
    </row>
    <row r="930" spans="1:10" hidden="1" x14ac:dyDescent="0.25">
      <c r="A930" s="187">
        <v>43916</v>
      </c>
      <c r="B930" s="3">
        <v>26</v>
      </c>
      <c r="C930" s="3">
        <v>3</v>
      </c>
      <c r="D930" s="3">
        <v>2020</v>
      </c>
      <c r="E930" s="3">
        <v>0</v>
      </c>
      <c r="F930" s="3">
        <v>0</v>
      </c>
      <c r="G930" s="3" t="s">
        <v>147</v>
      </c>
      <c r="H930" s="3" t="s">
        <v>1040</v>
      </c>
      <c r="I930" s="3" t="s">
        <v>363</v>
      </c>
      <c r="J930" s="3">
        <v>11485048</v>
      </c>
    </row>
    <row r="931" spans="1:10" hidden="1" x14ac:dyDescent="0.25">
      <c r="A931" s="187">
        <v>43915</v>
      </c>
      <c r="B931" s="3">
        <v>25</v>
      </c>
      <c r="C931" s="3">
        <v>3</v>
      </c>
      <c r="D931" s="3">
        <v>2020</v>
      </c>
      <c r="E931" s="3">
        <v>0</v>
      </c>
      <c r="F931" s="3">
        <v>0</v>
      </c>
      <c r="G931" s="3" t="s">
        <v>147</v>
      </c>
      <c r="H931" s="3" t="s">
        <v>1040</v>
      </c>
      <c r="I931" s="3" t="s">
        <v>363</v>
      </c>
      <c r="J931" s="3">
        <v>11485048</v>
      </c>
    </row>
    <row r="932" spans="1:10" hidden="1" x14ac:dyDescent="0.25">
      <c r="A932" s="187">
        <v>43914</v>
      </c>
      <c r="B932" s="3">
        <v>24</v>
      </c>
      <c r="C932" s="3">
        <v>3</v>
      </c>
      <c r="D932" s="3">
        <v>2020</v>
      </c>
      <c r="E932" s="3">
        <v>3</v>
      </c>
      <c r="F932" s="3">
        <v>0</v>
      </c>
      <c r="G932" s="3" t="s">
        <v>147</v>
      </c>
      <c r="H932" s="3" t="s">
        <v>1040</v>
      </c>
      <c r="I932" s="3" t="s">
        <v>363</v>
      </c>
      <c r="J932" s="3">
        <v>11485048</v>
      </c>
    </row>
    <row r="933" spans="1:10" hidden="1" x14ac:dyDescent="0.25">
      <c r="A933" s="187">
        <v>43913</v>
      </c>
      <c r="B933" s="3">
        <v>23</v>
      </c>
      <c r="C933" s="3">
        <v>3</v>
      </c>
      <c r="D933" s="3">
        <v>2020</v>
      </c>
      <c r="E933" s="3">
        <v>0</v>
      </c>
      <c r="F933" s="3">
        <v>0</v>
      </c>
      <c r="G933" s="3" t="s">
        <v>147</v>
      </c>
      <c r="H933" s="3" t="s">
        <v>1040</v>
      </c>
      <c r="I933" s="3" t="s">
        <v>363</v>
      </c>
      <c r="J933" s="3">
        <v>11485048</v>
      </c>
    </row>
    <row r="934" spans="1:10" hidden="1" x14ac:dyDescent="0.25">
      <c r="A934" s="187">
        <v>43912</v>
      </c>
      <c r="B934" s="3">
        <v>22</v>
      </c>
      <c r="C934" s="3">
        <v>3</v>
      </c>
      <c r="D934" s="3">
        <v>2020</v>
      </c>
      <c r="E934" s="3">
        <v>0</v>
      </c>
      <c r="F934" s="3">
        <v>0</v>
      </c>
      <c r="G934" s="3" t="s">
        <v>147</v>
      </c>
      <c r="H934" s="3" t="s">
        <v>1040</v>
      </c>
      <c r="I934" s="3" t="s">
        <v>363</v>
      </c>
      <c r="J934" s="3">
        <v>11485048</v>
      </c>
    </row>
    <row r="935" spans="1:10" hidden="1" x14ac:dyDescent="0.25">
      <c r="A935" s="187">
        <v>43911</v>
      </c>
      <c r="B935" s="3">
        <v>21</v>
      </c>
      <c r="C935" s="3">
        <v>3</v>
      </c>
      <c r="D935" s="3">
        <v>2020</v>
      </c>
      <c r="E935" s="3">
        <v>0</v>
      </c>
      <c r="F935" s="3">
        <v>0</v>
      </c>
      <c r="G935" s="3" t="s">
        <v>147</v>
      </c>
      <c r="H935" s="3" t="s">
        <v>1040</v>
      </c>
      <c r="I935" s="3" t="s">
        <v>363</v>
      </c>
      <c r="J935" s="3">
        <v>11485048</v>
      </c>
    </row>
    <row r="936" spans="1:10" hidden="1" x14ac:dyDescent="0.25">
      <c r="A936" s="187">
        <v>43910</v>
      </c>
      <c r="B936" s="3">
        <v>20</v>
      </c>
      <c r="C936" s="3">
        <v>3</v>
      </c>
      <c r="D936" s="3">
        <v>2020</v>
      </c>
      <c r="E936" s="3">
        <v>1</v>
      </c>
      <c r="F936" s="3">
        <v>0</v>
      </c>
      <c r="G936" s="3" t="s">
        <v>147</v>
      </c>
      <c r="H936" s="3" t="s">
        <v>1040</v>
      </c>
      <c r="I936" s="3" t="s">
        <v>363</v>
      </c>
      <c r="J936" s="3">
        <v>11485048</v>
      </c>
    </row>
    <row r="937" spans="1:10" hidden="1" x14ac:dyDescent="0.25">
      <c r="A937" s="187">
        <v>43909</v>
      </c>
      <c r="B937" s="3">
        <v>19</v>
      </c>
      <c r="C937" s="3">
        <v>3</v>
      </c>
      <c r="D937" s="3">
        <v>2020</v>
      </c>
      <c r="E937" s="3">
        <v>0</v>
      </c>
      <c r="F937" s="3">
        <v>0</v>
      </c>
      <c r="G937" s="3" t="s">
        <v>147</v>
      </c>
      <c r="H937" s="3" t="s">
        <v>1040</v>
      </c>
      <c r="I937" s="3" t="s">
        <v>363</v>
      </c>
      <c r="J937" s="3">
        <v>11485048</v>
      </c>
    </row>
    <row r="938" spans="1:10" hidden="1" x14ac:dyDescent="0.25">
      <c r="A938" s="187">
        <v>43908</v>
      </c>
      <c r="B938" s="3">
        <v>18</v>
      </c>
      <c r="C938" s="3">
        <v>3</v>
      </c>
      <c r="D938" s="3">
        <v>2020</v>
      </c>
      <c r="E938" s="3">
        <v>0</v>
      </c>
      <c r="F938" s="3">
        <v>0</v>
      </c>
      <c r="G938" s="3" t="s">
        <v>147</v>
      </c>
      <c r="H938" s="3" t="s">
        <v>1040</v>
      </c>
      <c r="I938" s="3" t="s">
        <v>363</v>
      </c>
      <c r="J938" s="3">
        <v>11485048</v>
      </c>
    </row>
    <row r="939" spans="1:10" hidden="1" x14ac:dyDescent="0.25">
      <c r="A939" s="187">
        <v>43907</v>
      </c>
      <c r="B939" s="3">
        <v>17</v>
      </c>
      <c r="C939" s="3">
        <v>3</v>
      </c>
      <c r="D939" s="3">
        <v>2020</v>
      </c>
      <c r="E939" s="3">
        <v>1</v>
      </c>
      <c r="F939" s="3">
        <v>0</v>
      </c>
      <c r="G939" s="3" t="s">
        <v>147</v>
      </c>
      <c r="H939" s="3" t="s">
        <v>1040</v>
      </c>
      <c r="I939" s="3" t="s">
        <v>363</v>
      </c>
      <c r="J939" s="3">
        <v>11485048</v>
      </c>
    </row>
    <row r="940" spans="1:10" hidden="1" x14ac:dyDescent="0.25">
      <c r="A940" s="187">
        <v>43920</v>
      </c>
      <c r="B940" s="3">
        <v>30</v>
      </c>
      <c r="C940" s="3">
        <v>3</v>
      </c>
      <c r="D940" s="3">
        <v>2020</v>
      </c>
      <c r="E940" s="3">
        <v>0</v>
      </c>
      <c r="F940" s="3">
        <v>0</v>
      </c>
      <c r="G940" s="3" t="s">
        <v>148</v>
      </c>
      <c r="H940" s="3" t="s">
        <v>1041</v>
      </c>
      <c r="I940" s="3" t="s">
        <v>372</v>
      </c>
      <c r="J940" s="3">
        <v>63968</v>
      </c>
    </row>
    <row r="941" spans="1:10" hidden="1" x14ac:dyDescent="0.25">
      <c r="A941" s="187">
        <v>43919</v>
      </c>
      <c r="B941" s="3">
        <v>29</v>
      </c>
      <c r="C941" s="3">
        <v>3</v>
      </c>
      <c r="D941" s="3">
        <v>2020</v>
      </c>
      <c r="E941" s="3">
        <v>5</v>
      </c>
      <c r="F941" s="3">
        <v>0</v>
      </c>
      <c r="G941" s="3" t="s">
        <v>148</v>
      </c>
      <c r="H941" s="3" t="s">
        <v>1041</v>
      </c>
      <c r="I941" s="3" t="s">
        <v>372</v>
      </c>
      <c r="J941" s="3">
        <v>63968</v>
      </c>
    </row>
    <row r="942" spans="1:10" hidden="1" x14ac:dyDescent="0.25">
      <c r="A942" s="187">
        <v>43918</v>
      </c>
      <c r="B942" s="3">
        <v>28</v>
      </c>
      <c r="C942" s="3">
        <v>3</v>
      </c>
      <c r="D942" s="3">
        <v>2020</v>
      </c>
      <c r="E942" s="3">
        <v>2</v>
      </c>
      <c r="F942" s="3">
        <v>0</v>
      </c>
      <c r="G942" s="3" t="s">
        <v>148</v>
      </c>
      <c r="H942" s="3" t="s">
        <v>1041</v>
      </c>
      <c r="I942" s="3" t="s">
        <v>372</v>
      </c>
      <c r="J942" s="3">
        <v>63968</v>
      </c>
    </row>
    <row r="943" spans="1:10" hidden="1" x14ac:dyDescent="0.25">
      <c r="A943" s="187">
        <v>43917</v>
      </c>
      <c r="B943" s="3">
        <v>27</v>
      </c>
      <c r="C943" s="3">
        <v>3</v>
      </c>
      <c r="D943" s="3">
        <v>2020</v>
      </c>
      <c r="E943" s="3">
        <v>9</v>
      </c>
      <c r="F943" s="3">
        <v>0</v>
      </c>
      <c r="G943" s="3" t="s">
        <v>148</v>
      </c>
      <c r="H943" s="3" t="s">
        <v>1041</v>
      </c>
      <c r="I943" s="3" t="s">
        <v>372</v>
      </c>
      <c r="J943" s="3">
        <v>63968</v>
      </c>
    </row>
    <row r="944" spans="1:10" hidden="1" x14ac:dyDescent="0.25">
      <c r="A944" s="187">
        <v>43916</v>
      </c>
      <c r="B944" s="3">
        <v>26</v>
      </c>
      <c r="C944" s="3">
        <v>3</v>
      </c>
      <c r="D944" s="3">
        <v>2020</v>
      </c>
      <c r="E944" s="3">
        <v>0</v>
      </c>
      <c r="F944" s="3">
        <v>0</v>
      </c>
      <c r="G944" s="3" t="s">
        <v>148</v>
      </c>
      <c r="H944" s="3" t="s">
        <v>1041</v>
      </c>
      <c r="I944" s="3" t="s">
        <v>372</v>
      </c>
      <c r="J944" s="3">
        <v>63968</v>
      </c>
    </row>
    <row r="945" spans="1:10" hidden="1" x14ac:dyDescent="0.25">
      <c r="A945" s="187">
        <v>43915</v>
      </c>
      <c r="B945" s="3">
        <v>25</v>
      </c>
      <c r="C945" s="3">
        <v>3</v>
      </c>
      <c r="D945" s="3">
        <v>2020</v>
      </c>
      <c r="E945" s="3">
        <v>0</v>
      </c>
      <c r="F945" s="3">
        <v>0</v>
      </c>
      <c r="G945" s="3" t="s">
        <v>148</v>
      </c>
      <c r="H945" s="3" t="s">
        <v>1041</v>
      </c>
      <c r="I945" s="3" t="s">
        <v>372</v>
      </c>
      <c r="J945" s="3">
        <v>63968</v>
      </c>
    </row>
    <row r="946" spans="1:10" hidden="1" x14ac:dyDescent="0.25">
      <c r="A946" s="187">
        <v>43914</v>
      </c>
      <c r="B946" s="3">
        <v>24</v>
      </c>
      <c r="C946" s="3">
        <v>3</v>
      </c>
      <c r="D946" s="3">
        <v>2020</v>
      </c>
      <c r="E946" s="3">
        <v>0</v>
      </c>
      <c r="F946" s="3">
        <v>0</v>
      </c>
      <c r="G946" s="3" t="s">
        <v>148</v>
      </c>
      <c r="H946" s="3" t="s">
        <v>1041</v>
      </c>
      <c r="I946" s="3" t="s">
        <v>372</v>
      </c>
      <c r="J946" s="3">
        <v>63968</v>
      </c>
    </row>
    <row r="947" spans="1:10" hidden="1" x14ac:dyDescent="0.25">
      <c r="A947" s="187">
        <v>43913</v>
      </c>
      <c r="B947" s="3">
        <v>23</v>
      </c>
      <c r="C947" s="3">
        <v>3</v>
      </c>
      <c r="D947" s="3">
        <v>2020</v>
      </c>
      <c r="E947" s="3">
        <v>4</v>
      </c>
      <c r="F947" s="3">
        <v>0</v>
      </c>
      <c r="G947" s="3" t="s">
        <v>148</v>
      </c>
      <c r="H947" s="3" t="s">
        <v>1041</v>
      </c>
      <c r="I947" s="3" t="s">
        <v>372</v>
      </c>
      <c r="J947" s="3">
        <v>63968</v>
      </c>
    </row>
    <row r="948" spans="1:10" hidden="1" x14ac:dyDescent="0.25">
      <c r="A948" s="187">
        <v>43912</v>
      </c>
      <c r="B948" s="3">
        <v>22</v>
      </c>
      <c r="C948" s="3">
        <v>3</v>
      </c>
      <c r="D948" s="3">
        <v>2020</v>
      </c>
      <c r="E948" s="3">
        <v>0</v>
      </c>
      <c r="F948" s="3">
        <v>0</v>
      </c>
      <c r="G948" s="3" t="s">
        <v>148</v>
      </c>
      <c r="H948" s="3" t="s">
        <v>1041</v>
      </c>
      <c r="I948" s="3" t="s">
        <v>372</v>
      </c>
      <c r="J948" s="3">
        <v>63968</v>
      </c>
    </row>
    <row r="949" spans="1:10" hidden="1" x14ac:dyDescent="0.25">
      <c r="A949" s="187">
        <v>43911</v>
      </c>
      <c r="B949" s="3">
        <v>21</v>
      </c>
      <c r="C949" s="3">
        <v>3</v>
      </c>
      <c r="D949" s="3">
        <v>2020</v>
      </c>
      <c r="E949" s="3">
        <v>0</v>
      </c>
      <c r="F949" s="3">
        <v>0</v>
      </c>
      <c r="G949" s="3" t="s">
        <v>148</v>
      </c>
      <c r="H949" s="3" t="s">
        <v>1041</v>
      </c>
      <c r="I949" s="3" t="s">
        <v>372</v>
      </c>
      <c r="J949" s="3">
        <v>63968</v>
      </c>
    </row>
    <row r="950" spans="1:10" hidden="1" x14ac:dyDescent="0.25">
      <c r="A950" s="187">
        <v>43910</v>
      </c>
      <c r="B950" s="3">
        <v>20</v>
      </c>
      <c r="C950" s="3">
        <v>3</v>
      </c>
      <c r="D950" s="3">
        <v>2020</v>
      </c>
      <c r="E950" s="3">
        <v>2</v>
      </c>
      <c r="F950" s="3">
        <v>0</v>
      </c>
      <c r="G950" s="3" t="s">
        <v>148</v>
      </c>
      <c r="H950" s="3" t="s">
        <v>1041</v>
      </c>
      <c r="I950" s="3" t="s">
        <v>372</v>
      </c>
      <c r="J950" s="3">
        <v>63968</v>
      </c>
    </row>
    <row r="951" spans="1:10" hidden="1" x14ac:dyDescent="0.25">
      <c r="A951" s="187">
        <v>43920</v>
      </c>
      <c r="B951" s="3">
        <v>30</v>
      </c>
      <c r="C951" s="3">
        <v>3</v>
      </c>
      <c r="D951" s="3">
        <v>2020</v>
      </c>
      <c r="E951" s="3">
        <v>0</v>
      </c>
      <c r="F951" s="3">
        <v>0</v>
      </c>
      <c r="G951" s="3" t="s">
        <v>149</v>
      </c>
      <c r="H951" s="3" t="s">
        <v>1042</v>
      </c>
      <c r="I951" s="3" t="s">
        <v>377</v>
      </c>
      <c r="J951" s="3">
        <v>754394</v>
      </c>
    </row>
    <row r="952" spans="1:10" hidden="1" x14ac:dyDescent="0.25">
      <c r="A952" s="187">
        <v>43919</v>
      </c>
      <c r="B952" s="3">
        <v>29</v>
      </c>
      <c r="C952" s="3">
        <v>3</v>
      </c>
      <c r="D952" s="3">
        <v>2020</v>
      </c>
      <c r="E952" s="3">
        <v>1</v>
      </c>
      <c r="F952" s="3">
        <v>0</v>
      </c>
      <c r="G952" s="3" t="s">
        <v>149</v>
      </c>
      <c r="H952" s="3" t="s">
        <v>1042</v>
      </c>
      <c r="I952" s="3" t="s">
        <v>377</v>
      </c>
      <c r="J952" s="3">
        <v>754394</v>
      </c>
    </row>
    <row r="953" spans="1:10" hidden="1" x14ac:dyDescent="0.25">
      <c r="A953" s="187">
        <v>43918</v>
      </c>
      <c r="B953" s="3">
        <v>28</v>
      </c>
      <c r="C953" s="3">
        <v>3</v>
      </c>
      <c r="D953" s="3">
        <v>2020</v>
      </c>
      <c r="E953" s="3">
        <v>0</v>
      </c>
      <c r="F953" s="3">
        <v>0</v>
      </c>
      <c r="G953" s="3" t="s">
        <v>149</v>
      </c>
      <c r="H953" s="3" t="s">
        <v>1042</v>
      </c>
      <c r="I953" s="3" t="s">
        <v>377</v>
      </c>
      <c r="J953" s="3">
        <v>754394</v>
      </c>
    </row>
    <row r="954" spans="1:10" hidden="1" x14ac:dyDescent="0.25">
      <c r="A954" s="187">
        <v>43917</v>
      </c>
      <c r="B954" s="3">
        <v>27</v>
      </c>
      <c r="C954" s="3">
        <v>3</v>
      </c>
      <c r="D954" s="3">
        <v>2020</v>
      </c>
      <c r="E954" s="3">
        <v>0</v>
      </c>
      <c r="F954" s="3">
        <v>0</v>
      </c>
      <c r="G954" s="3" t="s">
        <v>149</v>
      </c>
      <c r="H954" s="3" t="s">
        <v>1042</v>
      </c>
      <c r="I954" s="3" t="s">
        <v>377</v>
      </c>
      <c r="J954" s="3">
        <v>754394</v>
      </c>
    </row>
    <row r="955" spans="1:10" hidden="1" x14ac:dyDescent="0.25">
      <c r="A955" s="187">
        <v>43916</v>
      </c>
      <c r="B955" s="3">
        <v>26</v>
      </c>
      <c r="C955" s="3">
        <v>3</v>
      </c>
      <c r="D955" s="3">
        <v>2020</v>
      </c>
      <c r="E955" s="3">
        <v>1</v>
      </c>
      <c r="F955" s="3">
        <v>0</v>
      </c>
      <c r="G955" s="3" t="s">
        <v>149</v>
      </c>
      <c r="H955" s="3" t="s">
        <v>1042</v>
      </c>
      <c r="I955" s="3" t="s">
        <v>377</v>
      </c>
      <c r="J955" s="3">
        <v>754394</v>
      </c>
    </row>
    <row r="956" spans="1:10" hidden="1" x14ac:dyDescent="0.25">
      <c r="A956" s="187">
        <v>43915</v>
      </c>
      <c r="B956" s="3">
        <v>25</v>
      </c>
      <c r="C956" s="3">
        <v>3</v>
      </c>
      <c r="D956" s="3">
        <v>2020</v>
      </c>
      <c r="E956" s="3">
        <v>0</v>
      </c>
      <c r="F956" s="3">
        <v>0</v>
      </c>
      <c r="G956" s="3" t="s">
        <v>149</v>
      </c>
      <c r="H956" s="3" t="s">
        <v>1042</v>
      </c>
      <c r="I956" s="3" t="s">
        <v>377</v>
      </c>
      <c r="J956" s="3">
        <v>754394</v>
      </c>
    </row>
    <row r="957" spans="1:10" hidden="1" x14ac:dyDescent="0.25">
      <c r="A957" s="187">
        <v>43914</v>
      </c>
      <c r="B957" s="3">
        <v>24</v>
      </c>
      <c r="C957" s="3">
        <v>3</v>
      </c>
      <c r="D957" s="3">
        <v>2020</v>
      </c>
      <c r="E957" s="3">
        <v>0</v>
      </c>
      <c r="F957" s="3">
        <v>0</v>
      </c>
      <c r="G957" s="3" t="s">
        <v>149</v>
      </c>
      <c r="H957" s="3" t="s">
        <v>1042</v>
      </c>
      <c r="I957" s="3" t="s">
        <v>377</v>
      </c>
      <c r="J957" s="3">
        <v>754394</v>
      </c>
    </row>
    <row r="958" spans="1:10" hidden="1" x14ac:dyDescent="0.25">
      <c r="A958" s="187">
        <v>43913</v>
      </c>
      <c r="B958" s="3">
        <v>23</v>
      </c>
      <c r="C958" s="3">
        <v>3</v>
      </c>
      <c r="D958" s="3">
        <v>2020</v>
      </c>
      <c r="E958" s="3">
        <v>0</v>
      </c>
      <c r="F958" s="3">
        <v>0</v>
      </c>
      <c r="G958" s="3" t="s">
        <v>149</v>
      </c>
      <c r="H958" s="3" t="s">
        <v>1042</v>
      </c>
      <c r="I958" s="3" t="s">
        <v>377</v>
      </c>
      <c r="J958" s="3">
        <v>754394</v>
      </c>
    </row>
    <row r="959" spans="1:10" hidden="1" x14ac:dyDescent="0.25">
      <c r="A959" s="187">
        <v>43912</v>
      </c>
      <c r="B959" s="3">
        <v>22</v>
      </c>
      <c r="C959" s="3">
        <v>3</v>
      </c>
      <c r="D959" s="3">
        <v>2020</v>
      </c>
      <c r="E959" s="3">
        <v>0</v>
      </c>
      <c r="F959" s="3">
        <v>0</v>
      </c>
      <c r="G959" s="3" t="s">
        <v>149</v>
      </c>
      <c r="H959" s="3" t="s">
        <v>1042</v>
      </c>
      <c r="I959" s="3" t="s">
        <v>377</v>
      </c>
      <c r="J959" s="3">
        <v>754394</v>
      </c>
    </row>
    <row r="960" spans="1:10" hidden="1" x14ac:dyDescent="0.25">
      <c r="A960" s="187">
        <v>43911</v>
      </c>
      <c r="B960" s="3">
        <v>21</v>
      </c>
      <c r="C960" s="3">
        <v>3</v>
      </c>
      <c r="D960" s="3">
        <v>2020</v>
      </c>
      <c r="E960" s="3">
        <v>1</v>
      </c>
      <c r="F960" s="3">
        <v>0</v>
      </c>
      <c r="G960" s="3" t="s">
        <v>149</v>
      </c>
      <c r="H960" s="3" t="s">
        <v>1042</v>
      </c>
      <c r="I960" s="3" t="s">
        <v>377</v>
      </c>
      <c r="J960" s="3">
        <v>754394</v>
      </c>
    </row>
    <row r="961" spans="1:10" hidden="1" x14ac:dyDescent="0.25">
      <c r="A961" s="187">
        <v>43910</v>
      </c>
      <c r="B961" s="3">
        <v>20</v>
      </c>
      <c r="C961" s="3">
        <v>3</v>
      </c>
      <c r="D961" s="3">
        <v>2020</v>
      </c>
      <c r="E961" s="3">
        <v>0</v>
      </c>
      <c r="F961" s="3">
        <v>0</v>
      </c>
      <c r="G961" s="3" t="s">
        <v>149</v>
      </c>
      <c r="H961" s="3" t="s">
        <v>1042</v>
      </c>
      <c r="I961" s="3" t="s">
        <v>377</v>
      </c>
      <c r="J961" s="3">
        <v>754394</v>
      </c>
    </row>
    <row r="962" spans="1:10" hidden="1" x14ac:dyDescent="0.25">
      <c r="A962" s="187">
        <v>43909</v>
      </c>
      <c r="B962" s="3">
        <v>19</v>
      </c>
      <c r="C962" s="3">
        <v>3</v>
      </c>
      <c r="D962" s="3">
        <v>2020</v>
      </c>
      <c r="E962" s="3">
        <v>0</v>
      </c>
      <c r="F962" s="3">
        <v>0</v>
      </c>
      <c r="G962" s="3" t="s">
        <v>149</v>
      </c>
      <c r="H962" s="3" t="s">
        <v>1042</v>
      </c>
      <c r="I962" s="3" t="s">
        <v>377</v>
      </c>
      <c r="J962" s="3">
        <v>754394</v>
      </c>
    </row>
    <row r="963" spans="1:10" hidden="1" x14ac:dyDescent="0.25">
      <c r="A963" s="187">
        <v>43908</v>
      </c>
      <c r="B963" s="3">
        <v>18</v>
      </c>
      <c r="C963" s="3">
        <v>3</v>
      </c>
      <c r="D963" s="3">
        <v>2020</v>
      </c>
      <c r="E963" s="3">
        <v>0</v>
      </c>
      <c r="F963" s="3">
        <v>0</v>
      </c>
      <c r="G963" s="3" t="s">
        <v>149</v>
      </c>
      <c r="H963" s="3" t="s">
        <v>1042</v>
      </c>
      <c r="I963" s="3" t="s">
        <v>377</v>
      </c>
      <c r="J963" s="3">
        <v>754394</v>
      </c>
    </row>
    <row r="964" spans="1:10" hidden="1" x14ac:dyDescent="0.25">
      <c r="A964" s="187">
        <v>43907</v>
      </c>
      <c r="B964" s="3">
        <v>17</v>
      </c>
      <c r="C964" s="3">
        <v>3</v>
      </c>
      <c r="D964" s="3">
        <v>2020</v>
      </c>
      <c r="E964" s="3">
        <v>0</v>
      </c>
      <c r="F964" s="3">
        <v>0</v>
      </c>
      <c r="G964" s="3" t="s">
        <v>149</v>
      </c>
      <c r="H964" s="3" t="s">
        <v>1042</v>
      </c>
      <c r="I964" s="3" t="s">
        <v>377</v>
      </c>
      <c r="J964" s="3">
        <v>754394</v>
      </c>
    </row>
    <row r="965" spans="1:10" hidden="1" x14ac:dyDescent="0.25">
      <c r="A965" s="187">
        <v>43905</v>
      </c>
      <c r="B965" s="3">
        <v>15</v>
      </c>
      <c r="C965" s="3">
        <v>3</v>
      </c>
      <c r="D965" s="3">
        <v>2020</v>
      </c>
      <c r="E965" s="3">
        <v>0</v>
      </c>
      <c r="F965" s="3">
        <v>0</v>
      </c>
      <c r="G965" s="3" t="s">
        <v>149</v>
      </c>
      <c r="H965" s="3" t="s">
        <v>1042</v>
      </c>
      <c r="I965" s="3" t="s">
        <v>377</v>
      </c>
      <c r="J965" s="3">
        <v>754394</v>
      </c>
    </row>
    <row r="966" spans="1:10" hidden="1" x14ac:dyDescent="0.25">
      <c r="A966" s="187">
        <v>43903</v>
      </c>
      <c r="B966" s="3">
        <v>13</v>
      </c>
      <c r="C966" s="3">
        <v>3</v>
      </c>
      <c r="D966" s="3">
        <v>2020</v>
      </c>
      <c r="E966" s="3">
        <v>0</v>
      </c>
      <c r="F966" s="3">
        <v>0</v>
      </c>
      <c r="G966" s="3" t="s">
        <v>149</v>
      </c>
      <c r="H966" s="3" t="s">
        <v>1042</v>
      </c>
      <c r="I966" s="3" t="s">
        <v>377</v>
      </c>
      <c r="J966" s="3">
        <v>754394</v>
      </c>
    </row>
    <row r="967" spans="1:10" hidden="1" x14ac:dyDescent="0.25">
      <c r="A967" s="187">
        <v>43896</v>
      </c>
      <c r="B967" s="3">
        <v>6</v>
      </c>
      <c r="C967" s="3">
        <v>3</v>
      </c>
      <c r="D967" s="3">
        <v>2020</v>
      </c>
      <c r="E967" s="3">
        <v>1</v>
      </c>
      <c r="F967" s="3">
        <v>0</v>
      </c>
      <c r="G967" s="3" t="s">
        <v>149</v>
      </c>
      <c r="H967" s="3" t="s">
        <v>1042</v>
      </c>
      <c r="I967" s="3" t="s">
        <v>377</v>
      </c>
      <c r="J967" s="3">
        <v>754394</v>
      </c>
    </row>
    <row r="968" spans="1:10" hidden="1" x14ac:dyDescent="0.25">
      <c r="A968" s="187">
        <v>43920</v>
      </c>
      <c r="B968" s="3">
        <v>30</v>
      </c>
      <c r="C968" s="3">
        <v>3</v>
      </c>
      <c r="D968" s="3">
        <v>2020</v>
      </c>
      <c r="E968" s="3">
        <v>15</v>
      </c>
      <c r="F968" s="3">
        <v>3</v>
      </c>
      <c r="G968" s="3" t="s">
        <v>150</v>
      </c>
      <c r="H968" s="3" t="s">
        <v>1043</v>
      </c>
      <c r="I968" s="3" t="s">
        <v>373</v>
      </c>
      <c r="J968" s="3">
        <v>11353142</v>
      </c>
    </row>
    <row r="969" spans="1:10" hidden="1" x14ac:dyDescent="0.25">
      <c r="A969" s="187">
        <v>43919</v>
      </c>
      <c r="B969" s="3">
        <v>29</v>
      </c>
      <c r="C969" s="3">
        <v>3</v>
      </c>
      <c r="D969" s="3">
        <v>2020</v>
      </c>
      <c r="E969" s="3">
        <v>7</v>
      </c>
      <c r="F969" s="3">
        <v>0</v>
      </c>
      <c r="G969" s="3" t="s">
        <v>150</v>
      </c>
      <c r="H969" s="3" t="s">
        <v>1043</v>
      </c>
      <c r="I969" s="3" t="s">
        <v>373</v>
      </c>
      <c r="J969" s="3">
        <v>11353142</v>
      </c>
    </row>
    <row r="970" spans="1:10" hidden="1" x14ac:dyDescent="0.25">
      <c r="A970" s="187">
        <v>43918</v>
      </c>
      <c r="B970" s="3">
        <v>28</v>
      </c>
      <c r="C970" s="3">
        <v>3</v>
      </c>
      <c r="D970" s="3">
        <v>2020</v>
      </c>
      <c r="E970" s="3">
        <v>13</v>
      </c>
      <c r="F970" s="3">
        <v>0</v>
      </c>
      <c r="G970" s="3" t="s">
        <v>150</v>
      </c>
      <c r="H970" s="3" t="s">
        <v>1043</v>
      </c>
      <c r="I970" s="3" t="s">
        <v>373</v>
      </c>
      <c r="J970" s="3">
        <v>11353142</v>
      </c>
    </row>
    <row r="971" spans="1:10" hidden="1" x14ac:dyDescent="0.25">
      <c r="A971" s="187">
        <v>43917</v>
      </c>
      <c r="B971" s="3">
        <v>27</v>
      </c>
      <c r="C971" s="3">
        <v>3</v>
      </c>
      <c r="D971" s="3">
        <v>2020</v>
      </c>
      <c r="E971" s="3">
        <v>22</v>
      </c>
      <c r="F971" s="3">
        <v>0</v>
      </c>
      <c r="G971" s="3" t="s">
        <v>150</v>
      </c>
      <c r="H971" s="3" t="s">
        <v>1043</v>
      </c>
      <c r="I971" s="3" t="s">
        <v>373</v>
      </c>
      <c r="J971" s="3">
        <v>11353142</v>
      </c>
    </row>
    <row r="972" spans="1:10" hidden="1" x14ac:dyDescent="0.25">
      <c r="A972" s="187">
        <v>43916</v>
      </c>
      <c r="B972" s="3">
        <v>26</v>
      </c>
      <c r="C972" s="3">
        <v>3</v>
      </c>
      <c r="D972" s="3">
        <v>2020</v>
      </c>
      <c r="E972" s="3">
        <v>7</v>
      </c>
      <c r="F972" s="3">
        <v>0</v>
      </c>
      <c r="G972" s="3" t="s">
        <v>150</v>
      </c>
      <c r="H972" s="3" t="s">
        <v>1043</v>
      </c>
      <c r="I972" s="3" t="s">
        <v>373</v>
      </c>
      <c r="J972" s="3">
        <v>11353142</v>
      </c>
    </row>
    <row r="973" spans="1:10" hidden="1" x14ac:dyDescent="0.25">
      <c r="A973" s="187">
        <v>43915</v>
      </c>
      <c r="B973" s="3">
        <v>25</v>
      </c>
      <c r="C973" s="3">
        <v>3</v>
      </c>
      <c r="D973" s="3">
        <v>2020</v>
      </c>
      <c r="E973" s="3">
        <v>4</v>
      </c>
      <c r="F973" s="3">
        <v>0</v>
      </c>
      <c r="G973" s="3" t="s">
        <v>150</v>
      </c>
      <c r="H973" s="3" t="s">
        <v>1043</v>
      </c>
      <c r="I973" s="3" t="s">
        <v>373</v>
      </c>
      <c r="J973" s="3">
        <v>11353142</v>
      </c>
    </row>
    <row r="974" spans="1:10" hidden="1" x14ac:dyDescent="0.25">
      <c r="A974" s="187">
        <v>43914</v>
      </c>
      <c r="B974" s="3">
        <v>24</v>
      </c>
      <c r="C974" s="3">
        <v>3</v>
      </c>
      <c r="D974" s="3">
        <v>2020</v>
      </c>
      <c r="E974" s="3">
        <v>1</v>
      </c>
      <c r="F974" s="3">
        <v>0</v>
      </c>
      <c r="G974" s="3" t="s">
        <v>150</v>
      </c>
      <c r="H974" s="3" t="s">
        <v>1043</v>
      </c>
      <c r="I974" s="3" t="s">
        <v>373</v>
      </c>
      <c r="J974" s="3">
        <v>11353142</v>
      </c>
    </row>
    <row r="975" spans="1:10" hidden="1" x14ac:dyDescent="0.25">
      <c r="A975" s="187">
        <v>43913</v>
      </c>
      <c r="B975" s="3">
        <v>23</v>
      </c>
      <c r="C975" s="3">
        <v>3</v>
      </c>
      <c r="D975" s="3">
        <v>2020</v>
      </c>
      <c r="E975" s="3">
        <v>7</v>
      </c>
      <c r="F975" s="3">
        <v>0</v>
      </c>
      <c r="G975" s="3" t="s">
        <v>150</v>
      </c>
      <c r="H975" s="3" t="s">
        <v>1043</v>
      </c>
      <c r="I975" s="3" t="s">
        <v>373</v>
      </c>
      <c r="J975" s="3">
        <v>11353142</v>
      </c>
    </row>
    <row r="976" spans="1:10" hidden="1" x14ac:dyDescent="0.25">
      <c r="A976" s="187">
        <v>43912</v>
      </c>
      <c r="B976" s="3">
        <v>22</v>
      </c>
      <c r="C976" s="3">
        <v>3</v>
      </c>
      <c r="D976" s="3">
        <v>2020</v>
      </c>
      <c r="E976" s="3">
        <v>1</v>
      </c>
      <c r="F976" s="3">
        <v>0</v>
      </c>
      <c r="G976" s="3" t="s">
        <v>150</v>
      </c>
      <c r="H976" s="3" t="s">
        <v>1043</v>
      </c>
      <c r="I976" s="3" t="s">
        <v>373</v>
      </c>
      <c r="J976" s="3">
        <v>11353142</v>
      </c>
    </row>
    <row r="977" spans="1:10" hidden="1" x14ac:dyDescent="0.25">
      <c r="A977" s="187">
        <v>43911</v>
      </c>
      <c r="B977" s="3">
        <v>21</v>
      </c>
      <c r="C977" s="3">
        <v>3</v>
      </c>
      <c r="D977" s="3">
        <v>2020</v>
      </c>
      <c r="E977" s="3">
        <v>4</v>
      </c>
      <c r="F977" s="3">
        <v>0</v>
      </c>
      <c r="G977" s="3" t="s">
        <v>150</v>
      </c>
      <c r="H977" s="3" t="s">
        <v>1043</v>
      </c>
      <c r="I977" s="3" t="s">
        <v>373</v>
      </c>
      <c r="J977" s="3">
        <v>11353142</v>
      </c>
    </row>
    <row r="978" spans="1:10" hidden="1" x14ac:dyDescent="0.25">
      <c r="A978" s="187">
        <v>43910</v>
      </c>
      <c r="B978" s="3">
        <v>20</v>
      </c>
      <c r="C978" s="3">
        <v>3</v>
      </c>
      <c r="D978" s="3">
        <v>2020</v>
      </c>
      <c r="E978" s="3">
        <v>3</v>
      </c>
      <c r="F978" s="3">
        <v>0</v>
      </c>
      <c r="G978" s="3" t="s">
        <v>150</v>
      </c>
      <c r="H978" s="3" t="s">
        <v>1043</v>
      </c>
      <c r="I978" s="3" t="s">
        <v>373</v>
      </c>
      <c r="J978" s="3">
        <v>11353142</v>
      </c>
    </row>
    <row r="979" spans="1:10" hidden="1" x14ac:dyDescent="0.25">
      <c r="A979" s="187">
        <v>43909</v>
      </c>
      <c r="B979" s="3">
        <v>19</v>
      </c>
      <c r="C979" s="3">
        <v>3</v>
      </c>
      <c r="D979" s="3">
        <v>2020</v>
      </c>
      <c r="E979" s="3">
        <v>0</v>
      </c>
      <c r="F979" s="3">
        <v>0</v>
      </c>
      <c r="G979" s="3" t="s">
        <v>150</v>
      </c>
      <c r="H979" s="3" t="s">
        <v>1043</v>
      </c>
      <c r="I979" s="3" t="s">
        <v>373</v>
      </c>
      <c r="J979" s="3">
        <v>11353142</v>
      </c>
    </row>
    <row r="980" spans="1:10" hidden="1" x14ac:dyDescent="0.25">
      <c r="A980" s="187">
        <v>43908</v>
      </c>
      <c r="B980" s="3">
        <v>18</v>
      </c>
      <c r="C980" s="3">
        <v>3</v>
      </c>
      <c r="D980" s="3">
        <v>2020</v>
      </c>
      <c r="E980" s="3">
        <v>1</v>
      </c>
      <c r="F980" s="3">
        <v>0</v>
      </c>
      <c r="G980" s="3" t="s">
        <v>150</v>
      </c>
      <c r="H980" s="3" t="s">
        <v>1043</v>
      </c>
      <c r="I980" s="3" t="s">
        <v>373</v>
      </c>
      <c r="J980" s="3">
        <v>11353142</v>
      </c>
    </row>
    <row r="981" spans="1:10" hidden="1" x14ac:dyDescent="0.25">
      <c r="A981" s="187">
        <v>43907</v>
      </c>
      <c r="B981" s="3">
        <v>17</v>
      </c>
      <c r="C981" s="3">
        <v>3</v>
      </c>
      <c r="D981" s="3">
        <v>2020</v>
      </c>
      <c r="E981" s="3">
        <v>1</v>
      </c>
      <c r="F981" s="3">
        <v>0</v>
      </c>
      <c r="G981" s="3" t="s">
        <v>150</v>
      </c>
      <c r="H981" s="3" t="s">
        <v>1043</v>
      </c>
      <c r="I981" s="3" t="s">
        <v>373</v>
      </c>
      <c r="J981" s="3">
        <v>11353142</v>
      </c>
    </row>
    <row r="982" spans="1:10" hidden="1" x14ac:dyDescent="0.25">
      <c r="A982" s="187">
        <v>43905</v>
      </c>
      <c r="B982" s="3">
        <v>15</v>
      </c>
      <c r="C982" s="3">
        <v>3</v>
      </c>
      <c r="D982" s="3">
        <v>2020</v>
      </c>
      <c r="E982" s="3">
        <v>0</v>
      </c>
      <c r="F982" s="3">
        <v>0</v>
      </c>
      <c r="G982" s="3" t="s">
        <v>150</v>
      </c>
      <c r="H982" s="3" t="s">
        <v>1043</v>
      </c>
      <c r="I982" s="3" t="s">
        <v>373</v>
      </c>
      <c r="J982" s="3">
        <v>11353142</v>
      </c>
    </row>
    <row r="983" spans="1:10" hidden="1" x14ac:dyDescent="0.25">
      <c r="A983" s="187">
        <v>43904</v>
      </c>
      <c r="B983" s="3">
        <v>14</v>
      </c>
      <c r="C983" s="3">
        <v>3</v>
      </c>
      <c r="D983" s="3">
        <v>2020</v>
      </c>
      <c r="E983" s="3">
        <v>7</v>
      </c>
      <c r="F983" s="3">
        <v>0</v>
      </c>
      <c r="G983" s="3" t="s">
        <v>150</v>
      </c>
      <c r="H983" s="3" t="s">
        <v>1043</v>
      </c>
      <c r="I983" s="3" t="s">
        <v>373</v>
      </c>
      <c r="J983" s="3">
        <v>11353142</v>
      </c>
    </row>
    <row r="984" spans="1:10" hidden="1" x14ac:dyDescent="0.25">
      <c r="A984" s="187">
        <v>43903</v>
      </c>
      <c r="B984" s="3">
        <v>13</v>
      </c>
      <c r="C984" s="3">
        <v>3</v>
      </c>
      <c r="D984" s="3">
        <v>2020</v>
      </c>
      <c r="E984" s="3">
        <v>1</v>
      </c>
      <c r="F984" s="3">
        <v>0</v>
      </c>
      <c r="G984" s="3" t="s">
        <v>150</v>
      </c>
      <c r="H984" s="3" t="s">
        <v>1043</v>
      </c>
      <c r="I984" s="3" t="s">
        <v>373</v>
      </c>
      <c r="J984" s="3">
        <v>11353142</v>
      </c>
    </row>
    <row r="985" spans="1:10" hidden="1" x14ac:dyDescent="0.25">
      <c r="A985" s="187">
        <v>43902</v>
      </c>
      <c r="B985" s="3">
        <v>12</v>
      </c>
      <c r="C985" s="3">
        <v>3</v>
      </c>
      <c r="D985" s="3">
        <v>2020</v>
      </c>
      <c r="E985" s="3">
        <v>2</v>
      </c>
      <c r="F985" s="3">
        <v>0</v>
      </c>
      <c r="G985" s="3" t="s">
        <v>150</v>
      </c>
      <c r="H985" s="3" t="s">
        <v>1043</v>
      </c>
      <c r="I985" s="3" t="s">
        <v>373</v>
      </c>
      <c r="J985" s="3">
        <v>11353142</v>
      </c>
    </row>
    <row r="986" spans="1:10" hidden="1" x14ac:dyDescent="0.25">
      <c r="A986" s="187">
        <v>43920</v>
      </c>
      <c r="B986" s="3">
        <v>30</v>
      </c>
      <c r="C986" s="3">
        <v>3</v>
      </c>
      <c r="D986" s="3">
        <v>2020</v>
      </c>
      <c r="E986" s="3">
        <v>66</v>
      </c>
      <c r="F986" s="3">
        <v>1</v>
      </c>
      <c r="G986" s="3" t="s">
        <v>1044</v>
      </c>
      <c r="H986" s="3" t="s">
        <v>1045</v>
      </c>
      <c r="I986" s="3" t="s">
        <v>369</v>
      </c>
      <c r="J986" s="3">
        <v>3323929</v>
      </c>
    </row>
    <row r="987" spans="1:10" hidden="1" x14ac:dyDescent="0.25">
      <c r="A987" s="187">
        <v>43919</v>
      </c>
      <c r="B987" s="3">
        <v>29</v>
      </c>
      <c r="C987" s="3">
        <v>3</v>
      </c>
      <c r="D987" s="3">
        <v>2020</v>
      </c>
      <c r="E987" s="3">
        <v>28</v>
      </c>
      <c r="F987" s="3">
        <v>2</v>
      </c>
      <c r="G987" s="3" t="s">
        <v>1044</v>
      </c>
      <c r="H987" s="3" t="s">
        <v>1045</v>
      </c>
      <c r="I987" s="3" t="s">
        <v>369</v>
      </c>
      <c r="J987" s="3">
        <v>3323929</v>
      </c>
    </row>
    <row r="988" spans="1:10" hidden="1" x14ac:dyDescent="0.25">
      <c r="A988" s="187">
        <v>43918</v>
      </c>
      <c r="B988" s="3">
        <v>28</v>
      </c>
      <c r="C988" s="3">
        <v>3</v>
      </c>
      <c r="D988" s="3">
        <v>2020</v>
      </c>
      <c r="E988" s="3">
        <v>48</v>
      </c>
      <c r="F988" s="3">
        <v>0</v>
      </c>
      <c r="G988" s="3" t="s">
        <v>1044</v>
      </c>
      <c r="H988" s="3" t="s">
        <v>1045</v>
      </c>
      <c r="I988" s="3" t="s">
        <v>369</v>
      </c>
      <c r="J988" s="3">
        <v>3323929</v>
      </c>
    </row>
    <row r="989" spans="1:10" hidden="1" x14ac:dyDescent="0.25">
      <c r="A989" s="187">
        <v>43917</v>
      </c>
      <c r="B989" s="3">
        <v>27</v>
      </c>
      <c r="C989" s="3">
        <v>3</v>
      </c>
      <c r="D989" s="3">
        <v>2020</v>
      </c>
      <c r="E989" s="3">
        <v>0</v>
      </c>
      <c r="F989" s="3">
        <v>0</v>
      </c>
      <c r="G989" s="3" t="s">
        <v>1044</v>
      </c>
      <c r="H989" s="3" t="s">
        <v>1045</v>
      </c>
      <c r="I989" s="3" t="s">
        <v>369</v>
      </c>
      <c r="J989" s="3">
        <v>3323929</v>
      </c>
    </row>
    <row r="990" spans="1:10" hidden="1" x14ac:dyDescent="0.25">
      <c r="A990" s="187">
        <v>43916</v>
      </c>
      <c r="B990" s="3">
        <v>26</v>
      </c>
      <c r="C990" s="3">
        <v>3</v>
      </c>
      <c r="D990" s="3">
        <v>2020</v>
      </c>
      <c r="E990" s="3">
        <v>19</v>
      </c>
      <c r="F990" s="3">
        <v>1</v>
      </c>
      <c r="G990" s="3" t="s">
        <v>1044</v>
      </c>
      <c r="H990" s="3" t="s">
        <v>1045</v>
      </c>
      <c r="I990" s="3" t="s">
        <v>369</v>
      </c>
      <c r="J990" s="3">
        <v>3323929</v>
      </c>
    </row>
    <row r="991" spans="1:10" hidden="1" x14ac:dyDescent="0.25">
      <c r="A991" s="187">
        <v>43915</v>
      </c>
      <c r="B991" s="3">
        <v>25</v>
      </c>
      <c r="C991" s="3">
        <v>3</v>
      </c>
      <c r="D991" s="3">
        <v>2020</v>
      </c>
      <c r="E991" s="3">
        <v>33</v>
      </c>
      <c r="F991" s="3">
        <v>1</v>
      </c>
      <c r="G991" s="3" t="s">
        <v>1044</v>
      </c>
      <c r="H991" s="3" t="s">
        <v>1045</v>
      </c>
      <c r="I991" s="3" t="s">
        <v>369</v>
      </c>
      <c r="J991" s="3">
        <v>3323929</v>
      </c>
    </row>
    <row r="992" spans="1:10" hidden="1" x14ac:dyDescent="0.25">
      <c r="A992" s="187">
        <v>43914</v>
      </c>
      <c r="B992" s="3">
        <v>24</v>
      </c>
      <c r="C992" s="3">
        <v>3</v>
      </c>
      <c r="D992" s="3">
        <v>2020</v>
      </c>
      <c r="E992" s="3">
        <v>4</v>
      </c>
      <c r="F992" s="3">
        <v>0</v>
      </c>
      <c r="G992" s="3" t="s">
        <v>1044</v>
      </c>
      <c r="H992" s="3" t="s">
        <v>1045</v>
      </c>
      <c r="I992" s="3" t="s">
        <v>369</v>
      </c>
      <c r="J992" s="3">
        <v>3323929</v>
      </c>
    </row>
    <row r="993" spans="1:10" hidden="1" x14ac:dyDescent="0.25">
      <c r="A993" s="187">
        <v>43913</v>
      </c>
      <c r="B993" s="3">
        <v>23</v>
      </c>
      <c r="C993" s="3">
        <v>3</v>
      </c>
      <c r="D993" s="3">
        <v>2020</v>
      </c>
      <c r="E993" s="3">
        <v>33</v>
      </c>
      <c r="F993" s="3">
        <v>0</v>
      </c>
      <c r="G993" s="3" t="s">
        <v>1044</v>
      </c>
      <c r="H993" s="3" t="s">
        <v>1045</v>
      </c>
      <c r="I993" s="3" t="s">
        <v>369</v>
      </c>
      <c r="J993" s="3">
        <v>3323929</v>
      </c>
    </row>
    <row r="994" spans="1:10" hidden="1" x14ac:dyDescent="0.25">
      <c r="A994" s="187">
        <v>43912</v>
      </c>
      <c r="B994" s="3">
        <v>22</v>
      </c>
      <c r="C994" s="3">
        <v>3</v>
      </c>
      <c r="D994" s="3">
        <v>2020</v>
      </c>
      <c r="E994" s="3">
        <v>48</v>
      </c>
      <c r="F994" s="3">
        <v>1</v>
      </c>
      <c r="G994" s="3" t="s">
        <v>1044</v>
      </c>
      <c r="H994" s="3" t="s">
        <v>1045</v>
      </c>
      <c r="I994" s="3" t="s">
        <v>369</v>
      </c>
      <c r="J994" s="3">
        <v>3323929</v>
      </c>
    </row>
    <row r="995" spans="1:10" hidden="1" x14ac:dyDescent="0.25">
      <c r="A995" s="187">
        <v>43911</v>
      </c>
      <c r="B995" s="3">
        <v>21</v>
      </c>
      <c r="C995" s="3">
        <v>3</v>
      </c>
      <c r="D995" s="3">
        <v>2020</v>
      </c>
      <c r="E995" s="3">
        <v>0</v>
      </c>
      <c r="F995" s="3">
        <v>0</v>
      </c>
      <c r="G995" s="3" t="s">
        <v>1044</v>
      </c>
      <c r="H995" s="3" t="s">
        <v>1045</v>
      </c>
      <c r="I995" s="3" t="s">
        <v>369</v>
      </c>
      <c r="J995" s="3">
        <v>3323929</v>
      </c>
    </row>
    <row r="996" spans="1:10" hidden="1" x14ac:dyDescent="0.25">
      <c r="A996" s="187">
        <v>43910</v>
      </c>
      <c r="B996" s="3">
        <v>20</v>
      </c>
      <c r="C996" s="3">
        <v>3</v>
      </c>
      <c r="D996" s="3">
        <v>2020</v>
      </c>
      <c r="E996" s="3">
        <v>8</v>
      </c>
      <c r="F996" s="3">
        <v>0</v>
      </c>
      <c r="G996" s="3" t="s">
        <v>1044</v>
      </c>
      <c r="H996" s="3" t="s">
        <v>1045</v>
      </c>
      <c r="I996" s="3" t="s">
        <v>369</v>
      </c>
      <c r="J996" s="3">
        <v>3323929</v>
      </c>
    </row>
    <row r="997" spans="1:10" hidden="1" x14ac:dyDescent="0.25">
      <c r="A997" s="187">
        <v>43909</v>
      </c>
      <c r="B997" s="3">
        <v>19</v>
      </c>
      <c r="C997" s="3">
        <v>3</v>
      </c>
      <c r="D997" s="3">
        <v>2020</v>
      </c>
      <c r="E997" s="3">
        <v>15</v>
      </c>
      <c r="F997" s="3">
        <v>0</v>
      </c>
      <c r="G997" s="3" t="s">
        <v>1044</v>
      </c>
      <c r="H997" s="3" t="s">
        <v>1045</v>
      </c>
      <c r="I997" s="3" t="s">
        <v>369</v>
      </c>
      <c r="J997" s="3">
        <v>3323929</v>
      </c>
    </row>
    <row r="998" spans="1:10" hidden="1" x14ac:dyDescent="0.25">
      <c r="A998" s="187">
        <v>43908</v>
      </c>
      <c r="B998" s="3">
        <v>18</v>
      </c>
      <c r="C998" s="3">
        <v>3</v>
      </c>
      <c r="D998" s="3">
        <v>2020</v>
      </c>
      <c r="E998" s="3">
        <v>0</v>
      </c>
      <c r="F998" s="3">
        <v>0</v>
      </c>
      <c r="G998" s="3" t="s">
        <v>1044</v>
      </c>
      <c r="H998" s="3" t="s">
        <v>1045</v>
      </c>
      <c r="I998" s="3" t="s">
        <v>369</v>
      </c>
      <c r="J998" s="3">
        <v>3323929</v>
      </c>
    </row>
    <row r="999" spans="1:10" hidden="1" x14ac:dyDescent="0.25">
      <c r="A999" s="187">
        <v>43907</v>
      </c>
      <c r="B999" s="3">
        <v>17</v>
      </c>
      <c r="C999" s="3">
        <v>3</v>
      </c>
      <c r="D999" s="3">
        <v>2020</v>
      </c>
      <c r="E999" s="3">
        <v>3</v>
      </c>
      <c r="F999" s="3">
        <v>0</v>
      </c>
      <c r="G999" s="3" t="s">
        <v>1044</v>
      </c>
      <c r="H999" s="3" t="s">
        <v>1045</v>
      </c>
      <c r="I999" s="3" t="s">
        <v>369</v>
      </c>
      <c r="J999" s="3">
        <v>3323929</v>
      </c>
    </row>
    <row r="1000" spans="1:10" hidden="1" x14ac:dyDescent="0.25">
      <c r="A1000" s="187">
        <v>43906</v>
      </c>
      <c r="B1000" s="3">
        <v>16</v>
      </c>
      <c r="C1000" s="3">
        <v>3</v>
      </c>
      <c r="D1000" s="3">
        <v>2020</v>
      </c>
      <c r="E1000" s="3">
        <v>15</v>
      </c>
      <c r="F1000" s="3">
        <v>0</v>
      </c>
      <c r="G1000" s="3" t="s">
        <v>1044</v>
      </c>
      <c r="H1000" s="3" t="s">
        <v>1045</v>
      </c>
      <c r="I1000" s="3" t="s">
        <v>369</v>
      </c>
      <c r="J1000" s="3">
        <v>3323929</v>
      </c>
    </row>
    <row r="1001" spans="1:10" hidden="1" x14ac:dyDescent="0.25">
      <c r="A1001" s="187">
        <v>43903</v>
      </c>
      <c r="B1001" s="3">
        <v>13</v>
      </c>
      <c r="C1001" s="3">
        <v>3</v>
      </c>
      <c r="D1001" s="3">
        <v>2020</v>
      </c>
      <c r="E1001" s="3">
        <v>0</v>
      </c>
      <c r="F1001" s="3">
        <v>0</v>
      </c>
      <c r="G1001" s="3" t="s">
        <v>1044</v>
      </c>
      <c r="H1001" s="3" t="s">
        <v>1045</v>
      </c>
      <c r="I1001" s="3" t="s">
        <v>369</v>
      </c>
      <c r="J1001" s="3">
        <v>3323929</v>
      </c>
    </row>
    <row r="1002" spans="1:10" hidden="1" x14ac:dyDescent="0.25">
      <c r="A1002" s="187">
        <v>43902</v>
      </c>
      <c r="B1002" s="3">
        <v>12</v>
      </c>
      <c r="C1002" s="3">
        <v>3</v>
      </c>
      <c r="D1002" s="3">
        <v>2020</v>
      </c>
      <c r="E1002" s="3">
        <v>1</v>
      </c>
      <c r="F1002" s="3">
        <v>0</v>
      </c>
      <c r="G1002" s="3" t="s">
        <v>1044</v>
      </c>
      <c r="H1002" s="3" t="s">
        <v>1045</v>
      </c>
      <c r="I1002" s="3" t="s">
        <v>369</v>
      </c>
      <c r="J1002" s="3">
        <v>3323929</v>
      </c>
    </row>
    <row r="1003" spans="1:10" hidden="1" x14ac:dyDescent="0.25">
      <c r="A1003" s="187">
        <v>43896</v>
      </c>
      <c r="B1003" s="3">
        <v>6</v>
      </c>
      <c r="C1003" s="3">
        <v>3</v>
      </c>
      <c r="D1003" s="3">
        <v>2020</v>
      </c>
      <c r="E1003" s="3">
        <v>2</v>
      </c>
      <c r="F1003" s="3">
        <v>0</v>
      </c>
      <c r="G1003" s="3" t="s">
        <v>1044</v>
      </c>
      <c r="H1003" s="3" t="s">
        <v>1045</v>
      </c>
      <c r="I1003" s="3" t="s">
        <v>369</v>
      </c>
      <c r="J1003" s="3">
        <v>3323929</v>
      </c>
    </row>
    <row r="1004" spans="1:10" hidden="1" x14ac:dyDescent="0.25">
      <c r="A1004" s="187">
        <v>43920</v>
      </c>
      <c r="B1004" s="3">
        <v>30</v>
      </c>
      <c r="C1004" s="3">
        <v>3</v>
      </c>
      <c r="D1004" s="3">
        <v>2020</v>
      </c>
      <c r="E1004" s="3">
        <v>352</v>
      </c>
      <c r="F1004" s="3">
        <v>22</v>
      </c>
      <c r="G1004" s="3" t="s">
        <v>152</v>
      </c>
      <c r="H1004" s="3" t="s">
        <v>1046</v>
      </c>
      <c r="I1004" s="3" t="s">
        <v>374</v>
      </c>
      <c r="J1004" s="3">
        <v>209469333</v>
      </c>
    </row>
    <row r="1005" spans="1:10" hidden="1" x14ac:dyDescent="0.25">
      <c r="A1005" s="187">
        <v>43919</v>
      </c>
      <c r="B1005" s="3">
        <v>29</v>
      </c>
      <c r="C1005" s="3">
        <v>3</v>
      </c>
      <c r="D1005" s="3">
        <v>2020</v>
      </c>
      <c r="E1005" s="3">
        <v>487</v>
      </c>
      <c r="F1005" s="3">
        <v>22</v>
      </c>
      <c r="G1005" s="3" t="s">
        <v>152</v>
      </c>
      <c r="H1005" s="3" t="s">
        <v>1046</v>
      </c>
      <c r="I1005" s="3" t="s">
        <v>374</v>
      </c>
      <c r="J1005" s="3">
        <v>209469333</v>
      </c>
    </row>
    <row r="1006" spans="1:10" hidden="1" x14ac:dyDescent="0.25">
      <c r="A1006" s="187">
        <v>43918</v>
      </c>
      <c r="B1006" s="3">
        <v>28</v>
      </c>
      <c r="C1006" s="3">
        <v>3</v>
      </c>
      <c r="D1006" s="3">
        <v>2020</v>
      </c>
      <c r="E1006" s="3">
        <v>502</v>
      </c>
      <c r="F1006" s="3">
        <v>15</v>
      </c>
      <c r="G1006" s="3" t="s">
        <v>152</v>
      </c>
      <c r="H1006" s="3" t="s">
        <v>1046</v>
      </c>
      <c r="I1006" s="3" t="s">
        <v>374</v>
      </c>
      <c r="J1006" s="3">
        <v>209469333</v>
      </c>
    </row>
    <row r="1007" spans="1:10" hidden="1" x14ac:dyDescent="0.25">
      <c r="A1007" s="187">
        <v>43917</v>
      </c>
      <c r="B1007" s="3">
        <v>27</v>
      </c>
      <c r="C1007" s="3">
        <v>3</v>
      </c>
      <c r="D1007" s="3">
        <v>2020</v>
      </c>
      <c r="E1007" s="3">
        <v>482</v>
      </c>
      <c r="F1007" s="3">
        <v>20</v>
      </c>
      <c r="G1007" s="3" t="s">
        <v>152</v>
      </c>
      <c r="H1007" s="3" t="s">
        <v>1046</v>
      </c>
      <c r="I1007" s="3" t="s">
        <v>374</v>
      </c>
      <c r="J1007" s="3">
        <v>209469333</v>
      </c>
    </row>
    <row r="1008" spans="1:10" hidden="1" x14ac:dyDescent="0.25">
      <c r="A1008" s="187">
        <v>43916</v>
      </c>
      <c r="B1008" s="3">
        <v>26</v>
      </c>
      <c r="C1008" s="3">
        <v>3</v>
      </c>
      <c r="D1008" s="3">
        <v>2020</v>
      </c>
      <c r="E1008" s="3">
        <v>232</v>
      </c>
      <c r="F1008" s="3">
        <v>11</v>
      </c>
      <c r="G1008" s="3" t="s">
        <v>152</v>
      </c>
      <c r="H1008" s="3" t="s">
        <v>1046</v>
      </c>
      <c r="I1008" s="3" t="s">
        <v>374</v>
      </c>
      <c r="J1008" s="3">
        <v>209469333</v>
      </c>
    </row>
    <row r="1009" spans="1:10" hidden="1" x14ac:dyDescent="0.25">
      <c r="A1009" s="187">
        <v>43915</v>
      </c>
      <c r="B1009" s="3">
        <v>25</v>
      </c>
      <c r="C1009" s="3">
        <v>3</v>
      </c>
      <c r="D1009" s="3">
        <v>2020</v>
      </c>
      <c r="E1009" s="3">
        <v>310</v>
      </c>
      <c r="F1009" s="3">
        <v>12</v>
      </c>
      <c r="G1009" s="3" t="s">
        <v>152</v>
      </c>
      <c r="H1009" s="3" t="s">
        <v>1046</v>
      </c>
      <c r="I1009" s="3" t="s">
        <v>374</v>
      </c>
      <c r="J1009" s="3">
        <v>209469333</v>
      </c>
    </row>
    <row r="1010" spans="1:10" hidden="1" x14ac:dyDescent="0.25">
      <c r="A1010" s="187">
        <v>43914</v>
      </c>
      <c r="B1010" s="3">
        <v>24</v>
      </c>
      <c r="C1010" s="3">
        <v>3</v>
      </c>
      <c r="D1010" s="3">
        <v>2020</v>
      </c>
      <c r="E1010" s="3">
        <v>345</v>
      </c>
      <c r="F1010" s="3">
        <v>9</v>
      </c>
      <c r="G1010" s="3" t="s">
        <v>152</v>
      </c>
      <c r="H1010" s="3" t="s">
        <v>1046</v>
      </c>
      <c r="I1010" s="3" t="s">
        <v>374</v>
      </c>
      <c r="J1010" s="3">
        <v>209469333</v>
      </c>
    </row>
    <row r="1011" spans="1:10" hidden="1" x14ac:dyDescent="0.25">
      <c r="A1011" s="187">
        <v>43913</v>
      </c>
      <c r="B1011" s="3">
        <v>23</v>
      </c>
      <c r="C1011" s="3">
        <v>3</v>
      </c>
      <c r="D1011" s="3">
        <v>2020</v>
      </c>
      <c r="E1011" s="3">
        <v>418</v>
      </c>
      <c r="F1011" s="3">
        <v>7</v>
      </c>
      <c r="G1011" s="3" t="s">
        <v>152</v>
      </c>
      <c r="H1011" s="3" t="s">
        <v>1046</v>
      </c>
      <c r="I1011" s="3" t="s">
        <v>374</v>
      </c>
      <c r="J1011" s="3">
        <v>209469333</v>
      </c>
    </row>
    <row r="1012" spans="1:10" hidden="1" x14ac:dyDescent="0.25">
      <c r="A1012" s="187">
        <v>43912</v>
      </c>
      <c r="B1012" s="3">
        <v>22</v>
      </c>
      <c r="C1012" s="3">
        <v>3</v>
      </c>
      <c r="D1012" s="3">
        <v>2020</v>
      </c>
      <c r="E1012" s="3">
        <v>224</v>
      </c>
      <c r="F1012" s="3">
        <v>7</v>
      </c>
      <c r="G1012" s="3" t="s">
        <v>152</v>
      </c>
      <c r="H1012" s="3" t="s">
        <v>1046</v>
      </c>
      <c r="I1012" s="3" t="s">
        <v>374</v>
      </c>
      <c r="J1012" s="3">
        <v>209469333</v>
      </c>
    </row>
    <row r="1013" spans="1:10" hidden="1" x14ac:dyDescent="0.25">
      <c r="A1013" s="187">
        <v>43911</v>
      </c>
      <c r="B1013" s="3">
        <v>21</v>
      </c>
      <c r="C1013" s="3">
        <v>3</v>
      </c>
      <c r="D1013" s="3">
        <v>2020</v>
      </c>
      <c r="E1013" s="3">
        <v>283</v>
      </c>
      <c r="F1013" s="3">
        <v>5</v>
      </c>
      <c r="G1013" s="3" t="s">
        <v>152</v>
      </c>
      <c r="H1013" s="3" t="s">
        <v>1046</v>
      </c>
      <c r="I1013" s="3" t="s">
        <v>374</v>
      </c>
      <c r="J1013" s="3">
        <v>209469333</v>
      </c>
    </row>
    <row r="1014" spans="1:10" hidden="1" x14ac:dyDescent="0.25">
      <c r="A1014" s="187">
        <v>43910</v>
      </c>
      <c r="B1014" s="3">
        <v>20</v>
      </c>
      <c r="C1014" s="3">
        <v>3</v>
      </c>
      <c r="D1014" s="3">
        <v>2020</v>
      </c>
      <c r="E1014" s="3">
        <v>193</v>
      </c>
      <c r="F1014" s="3">
        <v>2</v>
      </c>
      <c r="G1014" s="3" t="s">
        <v>152</v>
      </c>
      <c r="H1014" s="3" t="s">
        <v>1046</v>
      </c>
      <c r="I1014" s="3" t="s">
        <v>374</v>
      </c>
      <c r="J1014" s="3">
        <v>209469333</v>
      </c>
    </row>
    <row r="1015" spans="1:10" hidden="1" x14ac:dyDescent="0.25">
      <c r="A1015" s="187">
        <v>43909</v>
      </c>
      <c r="B1015" s="3">
        <v>19</v>
      </c>
      <c r="C1015" s="3">
        <v>3</v>
      </c>
      <c r="D1015" s="3">
        <v>2020</v>
      </c>
      <c r="E1015" s="3">
        <v>137</v>
      </c>
      <c r="F1015" s="3">
        <v>3</v>
      </c>
      <c r="G1015" s="3" t="s">
        <v>152</v>
      </c>
      <c r="H1015" s="3" t="s">
        <v>1046</v>
      </c>
      <c r="I1015" s="3" t="s">
        <v>374</v>
      </c>
      <c r="J1015" s="3">
        <v>209469333</v>
      </c>
    </row>
    <row r="1016" spans="1:10" hidden="1" x14ac:dyDescent="0.25">
      <c r="A1016" s="187">
        <v>43908</v>
      </c>
      <c r="B1016" s="3">
        <v>18</v>
      </c>
      <c r="C1016" s="3">
        <v>3</v>
      </c>
      <c r="D1016" s="3">
        <v>2020</v>
      </c>
      <c r="E1016" s="3">
        <v>57</v>
      </c>
      <c r="F1016" s="3">
        <v>1</v>
      </c>
      <c r="G1016" s="3" t="s">
        <v>152</v>
      </c>
      <c r="H1016" s="3" t="s">
        <v>1046</v>
      </c>
      <c r="I1016" s="3" t="s">
        <v>374</v>
      </c>
      <c r="J1016" s="3">
        <v>209469333</v>
      </c>
    </row>
    <row r="1017" spans="1:10" hidden="1" x14ac:dyDescent="0.25">
      <c r="A1017" s="187">
        <v>43907</v>
      </c>
      <c r="B1017" s="3">
        <v>17</v>
      </c>
      <c r="C1017" s="3">
        <v>3</v>
      </c>
      <c r="D1017" s="3">
        <v>2020</v>
      </c>
      <c r="E1017" s="3">
        <v>34</v>
      </c>
      <c r="F1017" s="3">
        <v>0</v>
      </c>
      <c r="G1017" s="3" t="s">
        <v>152</v>
      </c>
      <c r="H1017" s="3" t="s">
        <v>1046</v>
      </c>
      <c r="I1017" s="3" t="s">
        <v>374</v>
      </c>
      <c r="J1017" s="3">
        <v>209469333</v>
      </c>
    </row>
    <row r="1018" spans="1:10" hidden="1" x14ac:dyDescent="0.25">
      <c r="A1018" s="187">
        <v>43906</v>
      </c>
      <c r="B1018" s="3">
        <v>16</v>
      </c>
      <c r="C1018" s="3">
        <v>3</v>
      </c>
      <c r="D1018" s="3">
        <v>2020</v>
      </c>
      <c r="E1018" s="3">
        <v>79</v>
      </c>
      <c r="F1018" s="3">
        <v>0</v>
      </c>
      <c r="G1018" s="3" t="s">
        <v>152</v>
      </c>
      <c r="H1018" s="3" t="s">
        <v>1046</v>
      </c>
      <c r="I1018" s="3" t="s">
        <v>374</v>
      </c>
      <c r="J1018" s="3">
        <v>209469333</v>
      </c>
    </row>
    <row r="1019" spans="1:10" hidden="1" x14ac:dyDescent="0.25">
      <c r="A1019" s="187">
        <v>43905</v>
      </c>
      <c r="B1019" s="3">
        <v>15</v>
      </c>
      <c r="C1019" s="3">
        <v>3</v>
      </c>
      <c r="D1019" s="3">
        <v>2020</v>
      </c>
      <c r="E1019" s="3">
        <v>23</v>
      </c>
      <c r="F1019" s="3">
        <v>0</v>
      </c>
      <c r="G1019" s="3" t="s">
        <v>152</v>
      </c>
      <c r="H1019" s="3" t="s">
        <v>1046</v>
      </c>
      <c r="I1019" s="3" t="s">
        <v>374</v>
      </c>
      <c r="J1019" s="3">
        <v>209469333</v>
      </c>
    </row>
    <row r="1020" spans="1:10" hidden="1" x14ac:dyDescent="0.25">
      <c r="A1020" s="187">
        <v>43904</v>
      </c>
      <c r="B1020" s="3">
        <v>14</v>
      </c>
      <c r="C1020" s="3">
        <v>3</v>
      </c>
      <c r="D1020" s="3">
        <v>2020</v>
      </c>
      <c r="E1020" s="3">
        <v>21</v>
      </c>
      <c r="F1020" s="3">
        <v>0</v>
      </c>
      <c r="G1020" s="3" t="s">
        <v>152</v>
      </c>
      <c r="H1020" s="3" t="s">
        <v>1046</v>
      </c>
      <c r="I1020" s="3" t="s">
        <v>374</v>
      </c>
      <c r="J1020" s="3">
        <v>209469333</v>
      </c>
    </row>
    <row r="1021" spans="1:10" hidden="1" x14ac:dyDescent="0.25">
      <c r="A1021" s="187">
        <v>43903</v>
      </c>
      <c r="B1021" s="3">
        <v>13</v>
      </c>
      <c r="C1021" s="3">
        <v>3</v>
      </c>
      <c r="D1021" s="3">
        <v>2020</v>
      </c>
      <c r="E1021" s="3">
        <v>25</v>
      </c>
      <c r="F1021" s="3">
        <v>0</v>
      </c>
      <c r="G1021" s="3" t="s">
        <v>152</v>
      </c>
      <c r="H1021" s="3" t="s">
        <v>1046</v>
      </c>
      <c r="I1021" s="3" t="s">
        <v>374</v>
      </c>
      <c r="J1021" s="3">
        <v>209469333</v>
      </c>
    </row>
    <row r="1022" spans="1:10" hidden="1" x14ac:dyDescent="0.25">
      <c r="A1022" s="187">
        <v>43902</v>
      </c>
      <c r="B1022" s="3">
        <v>12</v>
      </c>
      <c r="C1022" s="3">
        <v>3</v>
      </c>
      <c r="D1022" s="3">
        <v>2020</v>
      </c>
      <c r="E1022" s="3">
        <v>18</v>
      </c>
      <c r="F1022" s="3">
        <v>0</v>
      </c>
      <c r="G1022" s="3" t="s">
        <v>152</v>
      </c>
      <c r="H1022" s="3" t="s">
        <v>1046</v>
      </c>
      <c r="I1022" s="3" t="s">
        <v>374</v>
      </c>
      <c r="J1022" s="3">
        <v>209469333</v>
      </c>
    </row>
    <row r="1023" spans="1:10" hidden="1" x14ac:dyDescent="0.25">
      <c r="A1023" s="187">
        <v>43901</v>
      </c>
      <c r="B1023" s="3">
        <v>11</v>
      </c>
      <c r="C1023" s="3">
        <v>3</v>
      </c>
      <c r="D1023" s="3">
        <v>2020</v>
      </c>
      <c r="E1023" s="3">
        <v>9</v>
      </c>
      <c r="F1023" s="3">
        <v>0</v>
      </c>
      <c r="G1023" s="3" t="s">
        <v>152</v>
      </c>
      <c r="H1023" s="3" t="s">
        <v>1046</v>
      </c>
      <c r="I1023" s="3" t="s">
        <v>374</v>
      </c>
      <c r="J1023" s="3">
        <v>209469333</v>
      </c>
    </row>
    <row r="1024" spans="1:10" hidden="1" x14ac:dyDescent="0.25">
      <c r="A1024" s="187">
        <v>43899</v>
      </c>
      <c r="B1024" s="3">
        <v>9</v>
      </c>
      <c r="C1024" s="3">
        <v>3</v>
      </c>
      <c r="D1024" s="3">
        <v>2020</v>
      </c>
      <c r="E1024" s="3">
        <v>12</v>
      </c>
      <c r="F1024" s="3">
        <v>0</v>
      </c>
      <c r="G1024" s="3" t="s">
        <v>152</v>
      </c>
      <c r="H1024" s="3" t="s">
        <v>1046</v>
      </c>
      <c r="I1024" s="3" t="s">
        <v>374</v>
      </c>
      <c r="J1024" s="3">
        <v>209469333</v>
      </c>
    </row>
    <row r="1025" spans="1:10" hidden="1" x14ac:dyDescent="0.25">
      <c r="A1025" s="187">
        <v>43898</v>
      </c>
      <c r="B1025" s="3">
        <v>8</v>
      </c>
      <c r="C1025" s="3">
        <v>3</v>
      </c>
      <c r="D1025" s="3">
        <v>2020</v>
      </c>
      <c r="E1025" s="3">
        <v>0</v>
      </c>
      <c r="F1025" s="3">
        <v>0</v>
      </c>
      <c r="G1025" s="3" t="s">
        <v>152</v>
      </c>
      <c r="H1025" s="3" t="s">
        <v>1046</v>
      </c>
      <c r="I1025" s="3" t="s">
        <v>374</v>
      </c>
      <c r="J1025" s="3">
        <v>209469333</v>
      </c>
    </row>
    <row r="1026" spans="1:10" hidden="1" x14ac:dyDescent="0.25">
      <c r="A1026" s="187">
        <v>43897</v>
      </c>
      <c r="B1026" s="3">
        <v>7</v>
      </c>
      <c r="C1026" s="3">
        <v>3</v>
      </c>
      <c r="D1026" s="3">
        <v>2020</v>
      </c>
      <c r="E1026" s="3">
        <v>5</v>
      </c>
      <c r="F1026" s="3">
        <v>0</v>
      </c>
      <c r="G1026" s="3" t="s">
        <v>152</v>
      </c>
      <c r="H1026" s="3" t="s">
        <v>1046</v>
      </c>
      <c r="I1026" s="3" t="s">
        <v>374</v>
      </c>
      <c r="J1026" s="3">
        <v>209469333</v>
      </c>
    </row>
    <row r="1027" spans="1:10" hidden="1" x14ac:dyDescent="0.25">
      <c r="A1027" s="187">
        <v>43896</v>
      </c>
      <c r="B1027" s="3">
        <v>6</v>
      </c>
      <c r="C1027" s="3">
        <v>3</v>
      </c>
      <c r="D1027" s="3">
        <v>2020</v>
      </c>
      <c r="E1027" s="3">
        <v>5</v>
      </c>
      <c r="F1027" s="3">
        <v>0</v>
      </c>
      <c r="G1027" s="3" t="s">
        <v>152</v>
      </c>
      <c r="H1027" s="3" t="s">
        <v>1046</v>
      </c>
      <c r="I1027" s="3" t="s">
        <v>374</v>
      </c>
      <c r="J1027" s="3">
        <v>209469333</v>
      </c>
    </row>
    <row r="1028" spans="1:10" hidden="1" x14ac:dyDescent="0.25">
      <c r="A1028" s="187">
        <v>43895</v>
      </c>
      <c r="B1028" s="3">
        <v>5</v>
      </c>
      <c r="C1028" s="3">
        <v>3</v>
      </c>
      <c r="D1028" s="3">
        <v>2020</v>
      </c>
      <c r="E1028" s="3">
        <v>1</v>
      </c>
      <c r="F1028" s="3">
        <v>0</v>
      </c>
      <c r="G1028" s="3" t="s">
        <v>152</v>
      </c>
      <c r="H1028" s="3" t="s">
        <v>1046</v>
      </c>
      <c r="I1028" s="3" t="s">
        <v>374</v>
      </c>
      <c r="J1028" s="3">
        <v>209469333</v>
      </c>
    </row>
    <row r="1029" spans="1:10" hidden="1" x14ac:dyDescent="0.25">
      <c r="A1029" s="187">
        <v>43892</v>
      </c>
      <c r="B1029" s="3">
        <v>2</v>
      </c>
      <c r="C1029" s="3">
        <v>3</v>
      </c>
      <c r="D1029" s="3">
        <v>2020</v>
      </c>
      <c r="E1029" s="3">
        <v>0</v>
      </c>
      <c r="F1029" s="3">
        <v>0</v>
      </c>
      <c r="G1029" s="3" t="s">
        <v>152</v>
      </c>
      <c r="H1029" s="3" t="s">
        <v>1046</v>
      </c>
      <c r="I1029" s="3" t="s">
        <v>374</v>
      </c>
      <c r="J1029" s="3">
        <v>209469333</v>
      </c>
    </row>
    <row r="1030" spans="1:10" hidden="1" x14ac:dyDescent="0.25">
      <c r="A1030" s="187">
        <v>43891</v>
      </c>
      <c r="B1030" s="3">
        <v>1</v>
      </c>
      <c r="C1030" s="3">
        <v>3</v>
      </c>
      <c r="D1030" s="3">
        <v>2020</v>
      </c>
      <c r="E1030" s="3">
        <v>1</v>
      </c>
      <c r="F1030" s="3">
        <v>0</v>
      </c>
      <c r="G1030" s="3" t="s">
        <v>152</v>
      </c>
      <c r="H1030" s="3" t="s">
        <v>1046</v>
      </c>
      <c r="I1030" s="3" t="s">
        <v>374</v>
      </c>
      <c r="J1030" s="3">
        <v>209469333</v>
      </c>
    </row>
    <row r="1031" spans="1:10" hidden="1" x14ac:dyDescent="0.25">
      <c r="A1031" s="187">
        <v>43890</v>
      </c>
      <c r="B1031" s="3">
        <v>29</v>
      </c>
      <c r="C1031" s="3">
        <v>2</v>
      </c>
      <c r="D1031" s="3">
        <v>2020</v>
      </c>
      <c r="E1031" s="3">
        <v>0</v>
      </c>
      <c r="F1031" s="3">
        <v>0</v>
      </c>
      <c r="G1031" s="3" t="s">
        <v>152</v>
      </c>
      <c r="H1031" s="3" t="s">
        <v>1046</v>
      </c>
      <c r="I1031" s="3" t="s">
        <v>374</v>
      </c>
      <c r="J1031" s="3">
        <v>209469333</v>
      </c>
    </row>
    <row r="1032" spans="1:10" hidden="1" x14ac:dyDescent="0.25">
      <c r="A1032" s="187">
        <v>43889</v>
      </c>
      <c r="B1032" s="3">
        <v>28</v>
      </c>
      <c r="C1032" s="3">
        <v>2</v>
      </c>
      <c r="D1032" s="3">
        <v>2020</v>
      </c>
      <c r="E1032" s="3">
        <v>0</v>
      </c>
      <c r="F1032" s="3">
        <v>0</v>
      </c>
      <c r="G1032" s="3" t="s">
        <v>152</v>
      </c>
      <c r="H1032" s="3" t="s">
        <v>1046</v>
      </c>
      <c r="I1032" s="3" t="s">
        <v>374</v>
      </c>
      <c r="J1032" s="3">
        <v>209469333</v>
      </c>
    </row>
    <row r="1033" spans="1:10" hidden="1" x14ac:dyDescent="0.25">
      <c r="A1033" s="187">
        <v>43888</v>
      </c>
      <c r="B1033" s="3">
        <v>27</v>
      </c>
      <c r="C1033" s="3">
        <v>2</v>
      </c>
      <c r="D1033" s="3">
        <v>2020</v>
      </c>
      <c r="E1033" s="3">
        <v>0</v>
      </c>
      <c r="F1033" s="3">
        <v>0</v>
      </c>
      <c r="G1033" s="3" t="s">
        <v>152</v>
      </c>
      <c r="H1033" s="3" t="s">
        <v>1046</v>
      </c>
      <c r="I1033" s="3" t="s">
        <v>374</v>
      </c>
      <c r="J1033" s="3">
        <v>209469333</v>
      </c>
    </row>
    <row r="1034" spans="1:10" hidden="1" x14ac:dyDescent="0.25">
      <c r="A1034" s="187">
        <v>43887</v>
      </c>
      <c r="B1034" s="3">
        <v>26</v>
      </c>
      <c r="C1034" s="3">
        <v>2</v>
      </c>
      <c r="D1034" s="3">
        <v>2020</v>
      </c>
      <c r="E1034" s="3">
        <v>1</v>
      </c>
      <c r="F1034" s="3">
        <v>0</v>
      </c>
      <c r="G1034" s="3" t="s">
        <v>152</v>
      </c>
      <c r="H1034" s="3" t="s">
        <v>1046</v>
      </c>
      <c r="I1034" s="3" t="s">
        <v>374</v>
      </c>
      <c r="J1034" s="3">
        <v>209469333</v>
      </c>
    </row>
    <row r="1035" spans="1:10" hidden="1" x14ac:dyDescent="0.25">
      <c r="A1035" s="187">
        <v>43886</v>
      </c>
      <c r="B1035" s="3">
        <v>25</v>
      </c>
      <c r="C1035" s="3">
        <v>2</v>
      </c>
      <c r="D1035" s="3">
        <v>2020</v>
      </c>
      <c r="E1035" s="3">
        <v>0</v>
      </c>
      <c r="F1035" s="3">
        <v>0</v>
      </c>
      <c r="G1035" s="3" t="s">
        <v>152</v>
      </c>
      <c r="H1035" s="3" t="s">
        <v>1046</v>
      </c>
      <c r="I1035" s="3" t="s">
        <v>374</v>
      </c>
      <c r="J1035" s="3">
        <v>209469333</v>
      </c>
    </row>
    <row r="1036" spans="1:10" hidden="1" x14ac:dyDescent="0.25">
      <c r="A1036" s="187">
        <v>43885</v>
      </c>
      <c r="B1036" s="3">
        <v>24</v>
      </c>
      <c r="C1036" s="3">
        <v>2</v>
      </c>
      <c r="D1036" s="3">
        <v>2020</v>
      </c>
      <c r="E1036" s="3">
        <v>0</v>
      </c>
      <c r="F1036" s="3">
        <v>0</v>
      </c>
      <c r="G1036" s="3" t="s">
        <v>152</v>
      </c>
      <c r="H1036" s="3" t="s">
        <v>1046</v>
      </c>
      <c r="I1036" s="3" t="s">
        <v>374</v>
      </c>
      <c r="J1036" s="3">
        <v>209469333</v>
      </c>
    </row>
    <row r="1037" spans="1:10" hidden="1" x14ac:dyDescent="0.25">
      <c r="A1037" s="187">
        <v>43884</v>
      </c>
      <c r="B1037" s="3">
        <v>23</v>
      </c>
      <c r="C1037" s="3">
        <v>2</v>
      </c>
      <c r="D1037" s="3">
        <v>2020</v>
      </c>
      <c r="E1037" s="3">
        <v>0</v>
      </c>
      <c r="F1037" s="3">
        <v>0</v>
      </c>
      <c r="G1037" s="3" t="s">
        <v>152</v>
      </c>
      <c r="H1037" s="3" t="s">
        <v>1046</v>
      </c>
      <c r="I1037" s="3" t="s">
        <v>374</v>
      </c>
      <c r="J1037" s="3">
        <v>209469333</v>
      </c>
    </row>
    <row r="1038" spans="1:10" hidden="1" x14ac:dyDescent="0.25">
      <c r="A1038" s="187">
        <v>43883</v>
      </c>
      <c r="B1038" s="3">
        <v>22</v>
      </c>
      <c r="C1038" s="3">
        <v>2</v>
      </c>
      <c r="D1038" s="3">
        <v>2020</v>
      </c>
      <c r="E1038" s="3">
        <v>0</v>
      </c>
      <c r="F1038" s="3">
        <v>0</v>
      </c>
      <c r="G1038" s="3" t="s">
        <v>152</v>
      </c>
      <c r="H1038" s="3" t="s">
        <v>1046</v>
      </c>
      <c r="I1038" s="3" t="s">
        <v>374</v>
      </c>
      <c r="J1038" s="3">
        <v>209469333</v>
      </c>
    </row>
    <row r="1039" spans="1:10" hidden="1" x14ac:dyDescent="0.25">
      <c r="A1039" s="187">
        <v>43882</v>
      </c>
      <c r="B1039" s="3">
        <v>21</v>
      </c>
      <c r="C1039" s="3">
        <v>2</v>
      </c>
      <c r="D1039" s="3">
        <v>2020</v>
      </c>
      <c r="E1039" s="3">
        <v>0</v>
      </c>
      <c r="F1039" s="3">
        <v>0</v>
      </c>
      <c r="G1039" s="3" t="s">
        <v>152</v>
      </c>
      <c r="H1039" s="3" t="s">
        <v>1046</v>
      </c>
      <c r="I1039" s="3" t="s">
        <v>374</v>
      </c>
      <c r="J1039" s="3">
        <v>209469333</v>
      </c>
    </row>
    <row r="1040" spans="1:10" hidden="1" x14ac:dyDescent="0.25">
      <c r="A1040" s="187">
        <v>43881</v>
      </c>
      <c r="B1040" s="3">
        <v>20</v>
      </c>
      <c r="C1040" s="3">
        <v>2</v>
      </c>
      <c r="D1040" s="3">
        <v>2020</v>
      </c>
      <c r="E1040" s="3">
        <v>0</v>
      </c>
      <c r="F1040" s="3">
        <v>0</v>
      </c>
      <c r="G1040" s="3" t="s">
        <v>152</v>
      </c>
      <c r="H1040" s="3" t="s">
        <v>1046</v>
      </c>
      <c r="I1040" s="3" t="s">
        <v>374</v>
      </c>
      <c r="J1040" s="3">
        <v>209469333</v>
      </c>
    </row>
    <row r="1041" spans="1:10" hidden="1" x14ac:dyDescent="0.25">
      <c r="A1041" s="187">
        <v>43880</v>
      </c>
      <c r="B1041" s="3">
        <v>19</v>
      </c>
      <c r="C1041" s="3">
        <v>2</v>
      </c>
      <c r="D1041" s="3">
        <v>2020</v>
      </c>
      <c r="E1041" s="3">
        <v>0</v>
      </c>
      <c r="F1041" s="3">
        <v>0</v>
      </c>
      <c r="G1041" s="3" t="s">
        <v>152</v>
      </c>
      <c r="H1041" s="3" t="s">
        <v>1046</v>
      </c>
      <c r="I1041" s="3" t="s">
        <v>374</v>
      </c>
      <c r="J1041" s="3">
        <v>209469333</v>
      </c>
    </row>
    <row r="1042" spans="1:10" hidden="1" x14ac:dyDescent="0.25">
      <c r="A1042" s="187">
        <v>43879</v>
      </c>
      <c r="B1042" s="3">
        <v>18</v>
      </c>
      <c r="C1042" s="3">
        <v>2</v>
      </c>
      <c r="D1042" s="3">
        <v>2020</v>
      </c>
      <c r="E1042" s="3">
        <v>0</v>
      </c>
      <c r="F1042" s="3">
        <v>0</v>
      </c>
      <c r="G1042" s="3" t="s">
        <v>152</v>
      </c>
      <c r="H1042" s="3" t="s">
        <v>1046</v>
      </c>
      <c r="I1042" s="3" t="s">
        <v>374</v>
      </c>
      <c r="J1042" s="3">
        <v>209469333</v>
      </c>
    </row>
    <row r="1043" spans="1:10" hidden="1" x14ac:dyDescent="0.25">
      <c r="A1043" s="187">
        <v>43878</v>
      </c>
      <c r="B1043" s="3">
        <v>17</v>
      </c>
      <c r="C1043" s="3">
        <v>2</v>
      </c>
      <c r="D1043" s="3">
        <v>2020</v>
      </c>
      <c r="E1043" s="3">
        <v>0</v>
      </c>
      <c r="F1043" s="3">
        <v>0</v>
      </c>
      <c r="G1043" s="3" t="s">
        <v>152</v>
      </c>
      <c r="H1043" s="3" t="s">
        <v>1046</v>
      </c>
      <c r="I1043" s="3" t="s">
        <v>374</v>
      </c>
      <c r="J1043" s="3">
        <v>209469333</v>
      </c>
    </row>
    <row r="1044" spans="1:10" hidden="1" x14ac:dyDescent="0.25">
      <c r="A1044" s="187">
        <v>43877</v>
      </c>
      <c r="B1044" s="3">
        <v>16</v>
      </c>
      <c r="C1044" s="3">
        <v>2</v>
      </c>
      <c r="D1044" s="3">
        <v>2020</v>
      </c>
      <c r="E1044" s="3">
        <v>0</v>
      </c>
      <c r="F1044" s="3">
        <v>0</v>
      </c>
      <c r="G1044" s="3" t="s">
        <v>152</v>
      </c>
      <c r="H1044" s="3" t="s">
        <v>1046</v>
      </c>
      <c r="I1044" s="3" t="s">
        <v>374</v>
      </c>
      <c r="J1044" s="3">
        <v>209469333</v>
      </c>
    </row>
    <row r="1045" spans="1:10" hidden="1" x14ac:dyDescent="0.25">
      <c r="A1045" s="187">
        <v>43876</v>
      </c>
      <c r="B1045" s="3">
        <v>15</v>
      </c>
      <c r="C1045" s="3">
        <v>2</v>
      </c>
      <c r="D1045" s="3">
        <v>2020</v>
      </c>
      <c r="E1045" s="3">
        <v>0</v>
      </c>
      <c r="F1045" s="3">
        <v>0</v>
      </c>
      <c r="G1045" s="3" t="s">
        <v>152</v>
      </c>
      <c r="H1045" s="3" t="s">
        <v>1046</v>
      </c>
      <c r="I1045" s="3" t="s">
        <v>374</v>
      </c>
      <c r="J1045" s="3">
        <v>209469333</v>
      </c>
    </row>
    <row r="1046" spans="1:10" hidden="1" x14ac:dyDescent="0.25">
      <c r="A1046" s="187">
        <v>43875</v>
      </c>
      <c r="B1046" s="3">
        <v>14</v>
      </c>
      <c r="C1046" s="3">
        <v>2</v>
      </c>
      <c r="D1046" s="3">
        <v>2020</v>
      </c>
      <c r="E1046" s="3">
        <v>0</v>
      </c>
      <c r="F1046" s="3">
        <v>0</v>
      </c>
      <c r="G1046" s="3" t="s">
        <v>152</v>
      </c>
      <c r="H1046" s="3" t="s">
        <v>1046</v>
      </c>
      <c r="I1046" s="3" t="s">
        <v>374</v>
      </c>
      <c r="J1046" s="3">
        <v>209469333</v>
      </c>
    </row>
    <row r="1047" spans="1:10" hidden="1" x14ac:dyDescent="0.25">
      <c r="A1047" s="187">
        <v>43874</v>
      </c>
      <c r="B1047" s="3">
        <v>13</v>
      </c>
      <c r="C1047" s="3">
        <v>2</v>
      </c>
      <c r="D1047" s="3">
        <v>2020</v>
      </c>
      <c r="E1047" s="3">
        <v>0</v>
      </c>
      <c r="F1047" s="3">
        <v>0</v>
      </c>
      <c r="G1047" s="3" t="s">
        <v>152</v>
      </c>
      <c r="H1047" s="3" t="s">
        <v>1046</v>
      </c>
      <c r="I1047" s="3" t="s">
        <v>374</v>
      </c>
      <c r="J1047" s="3">
        <v>209469333</v>
      </c>
    </row>
    <row r="1048" spans="1:10" hidden="1" x14ac:dyDescent="0.25">
      <c r="A1048" s="187">
        <v>43873</v>
      </c>
      <c r="B1048" s="3">
        <v>12</v>
      </c>
      <c r="C1048" s="3">
        <v>2</v>
      </c>
      <c r="D1048" s="3">
        <v>2020</v>
      </c>
      <c r="E1048" s="3">
        <v>0</v>
      </c>
      <c r="F1048" s="3">
        <v>0</v>
      </c>
      <c r="G1048" s="3" t="s">
        <v>152</v>
      </c>
      <c r="H1048" s="3" t="s">
        <v>1046</v>
      </c>
      <c r="I1048" s="3" t="s">
        <v>374</v>
      </c>
      <c r="J1048" s="3">
        <v>209469333</v>
      </c>
    </row>
    <row r="1049" spans="1:10" hidden="1" x14ac:dyDescent="0.25">
      <c r="A1049" s="187">
        <v>43872</v>
      </c>
      <c r="B1049" s="3">
        <v>11</v>
      </c>
      <c r="C1049" s="3">
        <v>2</v>
      </c>
      <c r="D1049" s="3">
        <v>2020</v>
      </c>
      <c r="E1049" s="3">
        <v>0</v>
      </c>
      <c r="F1049" s="3">
        <v>0</v>
      </c>
      <c r="G1049" s="3" t="s">
        <v>152</v>
      </c>
      <c r="H1049" s="3" t="s">
        <v>1046</v>
      </c>
      <c r="I1049" s="3" t="s">
        <v>374</v>
      </c>
      <c r="J1049" s="3">
        <v>209469333</v>
      </c>
    </row>
    <row r="1050" spans="1:10" hidden="1" x14ac:dyDescent="0.25">
      <c r="A1050" s="187">
        <v>43871</v>
      </c>
      <c r="B1050" s="3">
        <v>10</v>
      </c>
      <c r="C1050" s="3">
        <v>2</v>
      </c>
      <c r="D1050" s="3">
        <v>2020</v>
      </c>
      <c r="E1050" s="3">
        <v>0</v>
      </c>
      <c r="F1050" s="3">
        <v>0</v>
      </c>
      <c r="G1050" s="3" t="s">
        <v>152</v>
      </c>
      <c r="H1050" s="3" t="s">
        <v>1046</v>
      </c>
      <c r="I1050" s="3" t="s">
        <v>374</v>
      </c>
      <c r="J1050" s="3">
        <v>209469333</v>
      </c>
    </row>
    <row r="1051" spans="1:10" hidden="1" x14ac:dyDescent="0.25">
      <c r="A1051" s="187">
        <v>43870</v>
      </c>
      <c r="B1051" s="3">
        <v>9</v>
      </c>
      <c r="C1051" s="3">
        <v>2</v>
      </c>
      <c r="D1051" s="3">
        <v>2020</v>
      </c>
      <c r="E1051" s="3">
        <v>0</v>
      </c>
      <c r="F1051" s="3">
        <v>0</v>
      </c>
      <c r="G1051" s="3" t="s">
        <v>152</v>
      </c>
      <c r="H1051" s="3" t="s">
        <v>1046</v>
      </c>
      <c r="I1051" s="3" t="s">
        <v>374</v>
      </c>
      <c r="J1051" s="3">
        <v>209469333</v>
      </c>
    </row>
    <row r="1052" spans="1:10" hidden="1" x14ac:dyDescent="0.25">
      <c r="A1052" s="187">
        <v>43869</v>
      </c>
      <c r="B1052" s="3">
        <v>8</v>
      </c>
      <c r="C1052" s="3">
        <v>2</v>
      </c>
      <c r="D1052" s="3">
        <v>2020</v>
      </c>
      <c r="E1052" s="3">
        <v>0</v>
      </c>
      <c r="F1052" s="3">
        <v>0</v>
      </c>
      <c r="G1052" s="3" t="s">
        <v>152</v>
      </c>
      <c r="H1052" s="3" t="s">
        <v>1046</v>
      </c>
      <c r="I1052" s="3" t="s">
        <v>374</v>
      </c>
      <c r="J1052" s="3">
        <v>209469333</v>
      </c>
    </row>
    <row r="1053" spans="1:10" hidden="1" x14ac:dyDescent="0.25">
      <c r="A1053" s="187">
        <v>43868</v>
      </c>
      <c r="B1053" s="3">
        <v>7</v>
      </c>
      <c r="C1053" s="3">
        <v>2</v>
      </c>
      <c r="D1053" s="3">
        <v>2020</v>
      </c>
      <c r="E1053" s="3">
        <v>0</v>
      </c>
      <c r="F1053" s="3">
        <v>0</v>
      </c>
      <c r="G1053" s="3" t="s">
        <v>152</v>
      </c>
      <c r="H1053" s="3" t="s">
        <v>1046</v>
      </c>
      <c r="I1053" s="3" t="s">
        <v>374</v>
      </c>
      <c r="J1053" s="3">
        <v>209469333</v>
      </c>
    </row>
    <row r="1054" spans="1:10" hidden="1" x14ac:dyDescent="0.25">
      <c r="A1054" s="187">
        <v>43867</v>
      </c>
      <c r="B1054" s="3">
        <v>6</v>
      </c>
      <c r="C1054" s="3">
        <v>2</v>
      </c>
      <c r="D1054" s="3">
        <v>2020</v>
      </c>
      <c r="E1054" s="3">
        <v>0</v>
      </c>
      <c r="F1054" s="3">
        <v>0</v>
      </c>
      <c r="G1054" s="3" t="s">
        <v>152</v>
      </c>
      <c r="H1054" s="3" t="s">
        <v>1046</v>
      </c>
      <c r="I1054" s="3" t="s">
        <v>374</v>
      </c>
      <c r="J1054" s="3">
        <v>209469333</v>
      </c>
    </row>
    <row r="1055" spans="1:10" hidden="1" x14ac:dyDescent="0.25">
      <c r="A1055" s="187">
        <v>43866</v>
      </c>
      <c r="B1055" s="3">
        <v>5</v>
      </c>
      <c r="C1055" s="3">
        <v>2</v>
      </c>
      <c r="D1055" s="3">
        <v>2020</v>
      </c>
      <c r="E1055" s="3">
        <v>0</v>
      </c>
      <c r="F1055" s="3">
        <v>0</v>
      </c>
      <c r="G1055" s="3" t="s">
        <v>152</v>
      </c>
      <c r="H1055" s="3" t="s">
        <v>1046</v>
      </c>
      <c r="I1055" s="3" t="s">
        <v>374</v>
      </c>
      <c r="J1055" s="3">
        <v>209469333</v>
      </c>
    </row>
    <row r="1056" spans="1:10" hidden="1" x14ac:dyDescent="0.25">
      <c r="A1056" s="187">
        <v>43865</v>
      </c>
      <c r="B1056" s="3">
        <v>4</v>
      </c>
      <c r="C1056" s="3">
        <v>2</v>
      </c>
      <c r="D1056" s="3">
        <v>2020</v>
      </c>
      <c r="E1056" s="3">
        <v>0</v>
      </c>
      <c r="F1056" s="3">
        <v>0</v>
      </c>
      <c r="G1056" s="3" t="s">
        <v>152</v>
      </c>
      <c r="H1056" s="3" t="s">
        <v>1046</v>
      </c>
      <c r="I1056" s="3" t="s">
        <v>374</v>
      </c>
      <c r="J1056" s="3">
        <v>209469333</v>
      </c>
    </row>
    <row r="1057" spans="1:10" hidden="1" x14ac:dyDescent="0.25">
      <c r="A1057" s="187">
        <v>43864</v>
      </c>
      <c r="B1057" s="3">
        <v>3</v>
      </c>
      <c r="C1057" s="3">
        <v>2</v>
      </c>
      <c r="D1057" s="3">
        <v>2020</v>
      </c>
      <c r="E1057" s="3">
        <v>0</v>
      </c>
      <c r="F1057" s="3">
        <v>0</v>
      </c>
      <c r="G1057" s="3" t="s">
        <v>152</v>
      </c>
      <c r="H1057" s="3" t="s">
        <v>1046</v>
      </c>
      <c r="I1057" s="3" t="s">
        <v>374</v>
      </c>
      <c r="J1057" s="3">
        <v>209469333</v>
      </c>
    </row>
    <row r="1058" spans="1:10" hidden="1" x14ac:dyDescent="0.25">
      <c r="A1058" s="187">
        <v>43863</v>
      </c>
      <c r="B1058" s="3">
        <v>2</v>
      </c>
      <c r="C1058" s="3">
        <v>2</v>
      </c>
      <c r="D1058" s="3">
        <v>2020</v>
      </c>
      <c r="E1058" s="3">
        <v>0</v>
      </c>
      <c r="F1058" s="3">
        <v>0</v>
      </c>
      <c r="G1058" s="3" t="s">
        <v>152</v>
      </c>
      <c r="H1058" s="3" t="s">
        <v>1046</v>
      </c>
      <c r="I1058" s="3" t="s">
        <v>374</v>
      </c>
      <c r="J1058" s="3">
        <v>209469333</v>
      </c>
    </row>
    <row r="1059" spans="1:10" hidden="1" x14ac:dyDescent="0.25">
      <c r="A1059" s="187">
        <v>43862</v>
      </c>
      <c r="B1059" s="3">
        <v>1</v>
      </c>
      <c r="C1059" s="3">
        <v>2</v>
      </c>
      <c r="D1059" s="3">
        <v>2020</v>
      </c>
      <c r="E1059" s="3">
        <v>0</v>
      </c>
      <c r="F1059" s="3">
        <v>0</v>
      </c>
      <c r="G1059" s="3" t="s">
        <v>152</v>
      </c>
      <c r="H1059" s="3" t="s">
        <v>1046</v>
      </c>
      <c r="I1059" s="3" t="s">
        <v>374</v>
      </c>
      <c r="J1059" s="3">
        <v>209469333</v>
      </c>
    </row>
    <row r="1060" spans="1:10" hidden="1" x14ac:dyDescent="0.25">
      <c r="A1060" s="187">
        <v>43861</v>
      </c>
      <c r="B1060" s="3">
        <v>31</v>
      </c>
      <c r="C1060" s="3">
        <v>1</v>
      </c>
      <c r="D1060" s="3">
        <v>2020</v>
      </c>
      <c r="E1060" s="3">
        <v>0</v>
      </c>
      <c r="F1060" s="3">
        <v>0</v>
      </c>
      <c r="G1060" s="3" t="s">
        <v>152</v>
      </c>
      <c r="H1060" s="3" t="s">
        <v>1046</v>
      </c>
      <c r="I1060" s="3" t="s">
        <v>374</v>
      </c>
      <c r="J1060" s="3">
        <v>209469333</v>
      </c>
    </row>
    <row r="1061" spans="1:10" hidden="1" x14ac:dyDescent="0.25">
      <c r="A1061" s="187">
        <v>43860</v>
      </c>
      <c r="B1061" s="3">
        <v>30</v>
      </c>
      <c r="C1061" s="3">
        <v>1</v>
      </c>
      <c r="D1061" s="3">
        <v>2020</v>
      </c>
      <c r="E1061" s="3">
        <v>0</v>
      </c>
      <c r="F1061" s="3">
        <v>0</v>
      </c>
      <c r="G1061" s="3" t="s">
        <v>152</v>
      </c>
      <c r="H1061" s="3" t="s">
        <v>1046</v>
      </c>
      <c r="I1061" s="3" t="s">
        <v>374</v>
      </c>
      <c r="J1061" s="3">
        <v>209469333</v>
      </c>
    </row>
    <row r="1062" spans="1:10" hidden="1" x14ac:dyDescent="0.25">
      <c r="A1062" s="187">
        <v>43859</v>
      </c>
      <c r="B1062" s="3">
        <v>29</v>
      </c>
      <c r="C1062" s="3">
        <v>1</v>
      </c>
      <c r="D1062" s="3">
        <v>2020</v>
      </c>
      <c r="E1062" s="3">
        <v>0</v>
      </c>
      <c r="F1062" s="3">
        <v>0</v>
      </c>
      <c r="G1062" s="3" t="s">
        <v>152</v>
      </c>
      <c r="H1062" s="3" t="s">
        <v>1046</v>
      </c>
      <c r="I1062" s="3" t="s">
        <v>374</v>
      </c>
      <c r="J1062" s="3">
        <v>209469333</v>
      </c>
    </row>
    <row r="1063" spans="1:10" hidden="1" x14ac:dyDescent="0.25">
      <c r="A1063" s="187">
        <v>43858</v>
      </c>
      <c r="B1063" s="3">
        <v>28</v>
      </c>
      <c r="C1063" s="3">
        <v>1</v>
      </c>
      <c r="D1063" s="3">
        <v>2020</v>
      </c>
      <c r="E1063" s="3">
        <v>0</v>
      </c>
      <c r="F1063" s="3">
        <v>0</v>
      </c>
      <c r="G1063" s="3" t="s">
        <v>152</v>
      </c>
      <c r="H1063" s="3" t="s">
        <v>1046</v>
      </c>
      <c r="I1063" s="3" t="s">
        <v>374</v>
      </c>
      <c r="J1063" s="3">
        <v>209469333</v>
      </c>
    </row>
    <row r="1064" spans="1:10" hidden="1" x14ac:dyDescent="0.25">
      <c r="A1064" s="187">
        <v>43857</v>
      </c>
      <c r="B1064" s="3">
        <v>27</v>
      </c>
      <c r="C1064" s="3">
        <v>1</v>
      </c>
      <c r="D1064" s="3">
        <v>2020</v>
      </c>
      <c r="E1064" s="3">
        <v>0</v>
      </c>
      <c r="F1064" s="3">
        <v>0</v>
      </c>
      <c r="G1064" s="3" t="s">
        <v>152</v>
      </c>
      <c r="H1064" s="3" t="s">
        <v>1046</v>
      </c>
      <c r="I1064" s="3" t="s">
        <v>374</v>
      </c>
      <c r="J1064" s="3">
        <v>209469333</v>
      </c>
    </row>
    <row r="1065" spans="1:10" hidden="1" x14ac:dyDescent="0.25">
      <c r="A1065" s="187">
        <v>43856</v>
      </c>
      <c r="B1065" s="3">
        <v>26</v>
      </c>
      <c r="C1065" s="3">
        <v>1</v>
      </c>
      <c r="D1065" s="3">
        <v>2020</v>
      </c>
      <c r="E1065" s="3">
        <v>0</v>
      </c>
      <c r="F1065" s="3">
        <v>0</v>
      </c>
      <c r="G1065" s="3" t="s">
        <v>152</v>
      </c>
      <c r="H1065" s="3" t="s">
        <v>1046</v>
      </c>
      <c r="I1065" s="3" t="s">
        <v>374</v>
      </c>
      <c r="J1065" s="3">
        <v>209469333</v>
      </c>
    </row>
    <row r="1066" spans="1:10" hidden="1" x14ac:dyDescent="0.25">
      <c r="A1066" s="187">
        <v>43855</v>
      </c>
      <c r="B1066" s="3">
        <v>25</v>
      </c>
      <c r="C1066" s="3">
        <v>1</v>
      </c>
      <c r="D1066" s="3">
        <v>2020</v>
      </c>
      <c r="E1066" s="3">
        <v>0</v>
      </c>
      <c r="F1066" s="3">
        <v>0</v>
      </c>
      <c r="G1066" s="3" t="s">
        <v>152</v>
      </c>
      <c r="H1066" s="3" t="s">
        <v>1046</v>
      </c>
      <c r="I1066" s="3" t="s">
        <v>374</v>
      </c>
      <c r="J1066" s="3">
        <v>209469333</v>
      </c>
    </row>
    <row r="1067" spans="1:10" hidden="1" x14ac:dyDescent="0.25">
      <c r="A1067" s="187">
        <v>43854</v>
      </c>
      <c r="B1067" s="3">
        <v>24</v>
      </c>
      <c r="C1067" s="3">
        <v>1</v>
      </c>
      <c r="D1067" s="3">
        <v>2020</v>
      </c>
      <c r="E1067" s="3">
        <v>0</v>
      </c>
      <c r="F1067" s="3">
        <v>0</v>
      </c>
      <c r="G1067" s="3" t="s">
        <v>152</v>
      </c>
      <c r="H1067" s="3" t="s">
        <v>1046</v>
      </c>
      <c r="I1067" s="3" t="s">
        <v>374</v>
      </c>
      <c r="J1067" s="3">
        <v>209469333</v>
      </c>
    </row>
    <row r="1068" spans="1:10" hidden="1" x14ac:dyDescent="0.25">
      <c r="A1068" s="187">
        <v>43853</v>
      </c>
      <c r="B1068" s="3">
        <v>23</v>
      </c>
      <c r="C1068" s="3">
        <v>1</v>
      </c>
      <c r="D1068" s="3">
        <v>2020</v>
      </c>
      <c r="E1068" s="3">
        <v>0</v>
      </c>
      <c r="F1068" s="3">
        <v>0</v>
      </c>
      <c r="G1068" s="3" t="s">
        <v>152</v>
      </c>
      <c r="H1068" s="3" t="s">
        <v>1046</v>
      </c>
      <c r="I1068" s="3" t="s">
        <v>374</v>
      </c>
      <c r="J1068" s="3">
        <v>209469333</v>
      </c>
    </row>
    <row r="1069" spans="1:10" hidden="1" x14ac:dyDescent="0.25">
      <c r="A1069" s="187">
        <v>43852</v>
      </c>
      <c r="B1069" s="3">
        <v>22</v>
      </c>
      <c r="C1069" s="3">
        <v>1</v>
      </c>
      <c r="D1069" s="3">
        <v>2020</v>
      </c>
      <c r="E1069" s="3">
        <v>0</v>
      </c>
      <c r="F1069" s="3">
        <v>0</v>
      </c>
      <c r="G1069" s="3" t="s">
        <v>152</v>
      </c>
      <c r="H1069" s="3" t="s">
        <v>1046</v>
      </c>
      <c r="I1069" s="3" t="s">
        <v>374</v>
      </c>
      <c r="J1069" s="3">
        <v>209469333</v>
      </c>
    </row>
    <row r="1070" spans="1:10" hidden="1" x14ac:dyDescent="0.25">
      <c r="A1070" s="187">
        <v>43851</v>
      </c>
      <c r="B1070" s="3">
        <v>21</v>
      </c>
      <c r="C1070" s="3">
        <v>1</v>
      </c>
      <c r="D1070" s="3">
        <v>2020</v>
      </c>
      <c r="E1070" s="3">
        <v>0</v>
      </c>
      <c r="F1070" s="3">
        <v>0</v>
      </c>
      <c r="G1070" s="3" t="s">
        <v>152</v>
      </c>
      <c r="H1070" s="3" t="s">
        <v>1046</v>
      </c>
      <c r="I1070" s="3" t="s">
        <v>374</v>
      </c>
      <c r="J1070" s="3">
        <v>209469333</v>
      </c>
    </row>
    <row r="1071" spans="1:10" hidden="1" x14ac:dyDescent="0.25">
      <c r="A1071" s="187">
        <v>43850</v>
      </c>
      <c r="B1071" s="3">
        <v>20</v>
      </c>
      <c r="C1071" s="3">
        <v>1</v>
      </c>
      <c r="D1071" s="3">
        <v>2020</v>
      </c>
      <c r="E1071" s="3">
        <v>0</v>
      </c>
      <c r="F1071" s="3">
        <v>0</v>
      </c>
      <c r="G1071" s="3" t="s">
        <v>152</v>
      </c>
      <c r="H1071" s="3" t="s">
        <v>1046</v>
      </c>
      <c r="I1071" s="3" t="s">
        <v>374</v>
      </c>
      <c r="J1071" s="3">
        <v>209469333</v>
      </c>
    </row>
    <row r="1072" spans="1:10" hidden="1" x14ac:dyDescent="0.25">
      <c r="A1072" s="187">
        <v>43849</v>
      </c>
      <c r="B1072" s="3">
        <v>19</v>
      </c>
      <c r="C1072" s="3">
        <v>1</v>
      </c>
      <c r="D1072" s="3">
        <v>2020</v>
      </c>
      <c r="E1072" s="3">
        <v>0</v>
      </c>
      <c r="F1072" s="3">
        <v>0</v>
      </c>
      <c r="G1072" s="3" t="s">
        <v>152</v>
      </c>
      <c r="H1072" s="3" t="s">
        <v>1046</v>
      </c>
      <c r="I1072" s="3" t="s">
        <v>374</v>
      </c>
      <c r="J1072" s="3">
        <v>209469333</v>
      </c>
    </row>
    <row r="1073" spans="1:10" hidden="1" x14ac:dyDescent="0.25">
      <c r="A1073" s="187">
        <v>43848</v>
      </c>
      <c r="B1073" s="3">
        <v>18</v>
      </c>
      <c r="C1073" s="3">
        <v>1</v>
      </c>
      <c r="D1073" s="3">
        <v>2020</v>
      </c>
      <c r="E1073" s="3">
        <v>0</v>
      </c>
      <c r="F1073" s="3">
        <v>0</v>
      </c>
      <c r="G1073" s="3" t="s">
        <v>152</v>
      </c>
      <c r="H1073" s="3" t="s">
        <v>1046</v>
      </c>
      <c r="I1073" s="3" t="s">
        <v>374</v>
      </c>
      <c r="J1073" s="3">
        <v>209469333</v>
      </c>
    </row>
    <row r="1074" spans="1:10" hidden="1" x14ac:dyDescent="0.25">
      <c r="A1074" s="187">
        <v>43847</v>
      </c>
      <c r="B1074" s="3">
        <v>17</v>
      </c>
      <c r="C1074" s="3">
        <v>1</v>
      </c>
      <c r="D1074" s="3">
        <v>2020</v>
      </c>
      <c r="E1074" s="3">
        <v>0</v>
      </c>
      <c r="F1074" s="3">
        <v>0</v>
      </c>
      <c r="G1074" s="3" t="s">
        <v>152</v>
      </c>
      <c r="H1074" s="3" t="s">
        <v>1046</v>
      </c>
      <c r="I1074" s="3" t="s">
        <v>374</v>
      </c>
      <c r="J1074" s="3">
        <v>209469333</v>
      </c>
    </row>
    <row r="1075" spans="1:10" hidden="1" x14ac:dyDescent="0.25">
      <c r="A1075" s="187">
        <v>43846</v>
      </c>
      <c r="B1075" s="3">
        <v>16</v>
      </c>
      <c r="C1075" s="3">
        <v>1</v>
      </c>
      <c r="D1075" s="3">
        <v>2020</v>
      </c>
      <c r="E1075" s="3">
        <v>0</v>
      </c>
      <c r="F1075" s="3">
        <v>0</v>
      </c>
      <c r="G1075" s="3" t="s">
        <v>152</v>
      </c>
      <c r="H1075" s="3" t="s">
        <v>1046</v>
      </c>
      <c r="I1075" s="3" t="s">
        <v>374</v>
      </c>
      <c r="J1075" s="3">
        <v>209469333</v>
      </c>
    </row>
    <row r="1076" spans="1:10" hidden="1" x14ac:dyDescent="0.25">
      <c r="A1076" s="187">
        <v>43845</v>
      </c>
      <c r="B1076" s="3">
        <v>15</v>
      </c>
      <c r="C1076" s="3">
        <v>1</v>
      </c>
      <c r="D1076" s="3">
        <v>2020</v>
      </c>
      <c r="E1076" s="3">
        <v>0</v>
      </c>
      <c r="F1076" s="3">
        <v>0</v>
      </c>
      <c r="G1076" s="3" t="s">
        <v>152</v>
      </c>
      <c r="H1076" s="3" t="s">
        <v>1046</v>
      </c>
      <c r="I1076" s="3" t="s">
        <v>374</v>
      </c>
      <c r="J1076" s="3">
        <v>209469333</v>
      </c>
    </row>
    <row r="1077" spans="1:10" hidden="1" x14ac:dyDescent="0.25">
      <c r="A1077" s="187">
        <v>43844</v>
      </c>
      <c r="B1077" s="3">
        <v>14</v>
      </c>
      <c r="C1077" s="3">
        <v>1</v>
      </c>
      <c r="D1077" s="3">
        <v>2020</v>
      </c>
      <c r="E1077" s="3">
        <v>0</v>
      </c>
      <c r="F1077" s="3">
        <v>0</v>
      </c>
      <c r="G1077" s="3" t="s">
        <v>152</v>
      </c>
      <c r="H1077" s="3" t="s">
        <v>1046</v>
      </c>
      <c r="I1077" s="3" t="s">
        <v>374</v>
      </c>
      <c r="J1077" s="3">
        <v>209469333</v>
      </c>
    </row>
    <row r="1078" spans="1:10" hidden="1" x14ac:dyDescent="0.25">
      <c r="A1078" s="187">
        <v>43843</v>
      </c>
      <c r="B1078" s="3">
        <v>13</v>
      </c>
      <c r="C1078" s="3">
        <v>1</v>
      </c>
      <c r="D1078" s="3">
        <v>2020</v>
      </c>
      <c r="E1078" s="3">
        <v>0</v>
      </c>
      <c r="F1078" s="3">
        <v>0</v>
      </c>
      <c r="G1078" s="3" t="s">
        <v>152</v>
      </c>
      <c r="H1078" s="3" t="s">
        <v>1046</v>
      </c>
      <c r="I1078" s="3" t="s">
        <v>374</v>
      </c>
      <c r="J1078" s="3">
        <v>209469333</v>
      </c>
    </row>
    <row r="1079" spans="1:10" hidden="1" x14ac:dyDescent="0.25">
      <c r="A1079" s="187">
        <v>43842</v>
      </c>
      <c r="B1079" s="3">
        <v>12</v>
      </c>
      <c r="C1079" s="3">
        <v>1</v>
      </c>
      <c r="D1079" s="3">
        <v>2020</v>
      </c>
      <c r="E1079" s="3">
        <v>0</v>
      </c>
      <c r="F1079" s="3">
        <v>0</v>
      </c>
      <c r="G1079" s="3" t="s">
        <v>152</v>
      </c>
      <c r="H1079" s="3" t="s">
        <v>1046</v>
      </c>
      <c r="I1079" s="3" t="s">
        <v>374</v>
      </c>
      <c r="J1079" s="3">
        <v>209469333</v>
      </c>
    </row>
    <row r="1080" spans="1:10" hidden="1" x14ac:dyDescent="0.25">
      <c r="A1080" s="187">
        <v>43841</v>
      </c>
      <c r="B1080" s="3">
        <v>11</v>
      </c>
      <c r="C1080" s="3">
        <v>1</v>
      </c>
      <c r="D1080" s="3">
        <v>2020</v>
      </c>
      <c r="E1080" s="3">
        <v>0</v>
      </c>
      <c r="F1080" s="3">
        <v>0</v>
      </c>
      <c r="G1080" s="3" t="s">
        <v>152</v>
      </c>
      <c r="H1080" s="3" t="s">
        <v>1046</v>
      </c>
      <c r="I1080" s="3" t="s">
        <v>374</v>
      </c>
      <c r="J1080" s="3">
        <v>209469333</v>
      </c>
    </row>
    <row r="1081" spans="1:10" hidden="1" x14ac:dyDescent="0.25">
      <c r="A1081" s="187">
        <v>43840</v>
      </c>
      <c r="B1081" s="3">
        <v>10</v>
      </c>
      <c r="C1081" s="3">
        <v>1</v>
      </c>
      <c r="D1081" s="3">
        <v>2020</v>
      </c>
      <c r="E1081" s="3">
        <v>0</v>
      </c>
      <c r="F1081" s="3">
        <v>0</v>
      </c>
      <c r="G1081" s="3" t="s">
        <v>152</v>
      </c>
      <c r="H1081" s="3" t="s">
        <v>1046</v>
      </c>
      <c r="I1081" s="3" t="s">
        <v>374</v>
      </c>
      <c r="J1081" s="3">
        <v>209469333</v>
      </c>
    </row>
    <row r="1082" spans="1:10" hidden="1" x14ac:dyDescent="0.25">
      <c r="A1082" s="187">
        <v>43839</v>
      </c>
      <c r="B1082" s="3">
        <v>9</v>
      </c>
      <c r="C1082" s="3">
        <v>1</v>
      </c>
      <c r="D1082" s="3">
        <v>2020</v>
      </c>
      <c r="E1082" s="3">
        <v>0</v>
      </c>
      <c r="F1082" s="3">
        <v>0</v>
      </c>
      <c r="G1082" s="3" t="s">
        <v>152</v>
      </c>
      <c r="H1082" s="3" t="s">
        <v>1046</v>
      </c>
      <c r="I1082" s="3" t="s">
        <v>374</v>
      </c>
      <c r="J1082" s="3">
        <v>209469333</v>
      </c>
    </row>
    <row r="1083" spans="1:10" hidden="1" x14ac:dyDescent="0.25">
      <c r="A1083" s="187">
        <v>43838</v>
      </c>
      <c r="B1083" s="3">
        <v>8</v>
      </c>
      <c r="C1083" s="3">
        <v>1</v>
      </c>
      <c r="D1083" s="3">
        <v>2020</v>
      </c>
      <c r="E1083" s="3">
        <v>0</v>
      </c>
      <c r="F1083" s="3">
        <v>0</v>
      </c>
      <c r="G1083" s="3" t="s">
        <v>152</v>
      </c>
      <c r="H1083" s="3" t="s">
        <v>1046</v>
      </c>
      <c r="I1083" s="3" t="s">
        <v>374</v>
      </c>
      <c r="J1083" s="3">
        <v>209469333</v>
      </c>
    </row>
    <row r="1084" spans="1:10" hidden="1" x14ac:dyDescent="0.25">
      <c r="A1084" s="187">
        <v>43837</v>
      </c>
      <c r="B1084" s="3">
        <v>7</v>
      </c>
      <c r="C1084" s="3">
        <v>1</v>
      </c>
      <c r="D1084" s="3">
        <v>2020</v>
      </c>
      <c r="E1084" s="3">
        <v>0</v>
      </c>
      <c r="F1084" s="3">
        <v>0</v>
      </c>
      <c r="G1084" s="3" t="s">
        <v>152</v>
      </c>
      <c r="H1084" s="3" t="s">
        <v>1046</v>
      </c>
      <c r="I1084" s="3" t="s">
        <v>374</v>
      </c>
      <c r="J1084" s="3">
        <v>209469333</v>
      </c>
    </row>
    <row r="1085" spans="1:10" hidden="1" x14ac:dyDescent="0.25">
      <c r="A1085" s="187">
        <v>43836</v>
      </c>
      <c r="B1085" s="3">
        <v>6</v>
      </c>
      <c r="C1085" s="3">
        <v>1</v>
      </c>
      <c r="D1085" s="3">
        <v>2020</v>
      </c>
      <c r="E1085" s="3">
        <v>0</v>
      </c>
      <c r="F1085" s="3">
        <v>0</v>
      </c>
      <c r="G1085" s="3" t="s">
        <v>152</v>
      </c>
      <c r="H1085" s="3" t="s">
        <v>1046</v>
      </c>
      <c r="I1085" s="3" t="s">
        <v>374</v>
      </c>
      <c r="J1085" s="3">
        <v>209469333</v>
      </c>
    </row>
    <row r="1086" spans="1:10" hidden="1" x14ac:dyDescent="0.25">
      <c r="A1086" s="187">
        <v>43835</v>
      </c>
      <c r="B1086" s="3">
        <v>5</v>
      </c>
      <c r="C1086" s="3">
        <v>1</v>
      </c>
      <c r="D1086" s="3">
        <v>2020</v>
      </c>
      <c r="E1086" s="3">
        <v>0</v>
      </c>
      <c r="F1086" s="3">
        <v>0</v>
      </c>
      <c r="G1086" s="3" t="s">
        <v>152</v>
      </c>
      <c r="H1086" s="3" t="s">
        <v>1046</v>
      </c>
      <c r="I1086" s="3" t="s">
        <v>374</v>
      </c>
      <c r="J1086" s="3">
        <v>209469333</v>
      </c>
    </row>
    <row r="1087" spans="1:10" hidden="1" x14ac:dyDescent="0.25">
      <c r="A1087" s="187">
        <v>43834</v>
      </c>
      <c r="B1087" s="3">
        <v>4</v>
      </c>
      <c r="C1087" s="3">
        <v>1</v>
      </c>
      <c r="D1087" s="3">
        <v>2020</v>
      </c>
      <c r="E1087" s="3">
        <v>0</v>
      </c>
      <c r="F1087" s="3">
        <v>0</v>
      </c>
      <c r="G1087" s="3" t="s">
        <v>152</v>
      </c>
      <c r="H1087" s="3" t="s">
        <v>1046</v>
      </c>
      <c r="I1087" s="3" t="s">
        <v>374</v>
      </c>
      <c r="J1087" s="3">
        <v>209469333</v>
      </c>
    </row>
    <row r="1088" spans="1:10" hidden="1" x14ac:dyDescent="0.25">
      <c r="A1088" s="187">
        <v>43833</v>
      </c>
      <c r="B1088" s="3">
        <v>3</v>
      </c>
      <c r="C1088" s="3">
        <v>1</v>
      </c>
      <c r="D1088" s="3">
        <v>2020</v>
      </c>
      <c r="E1088" s="3">
        <v>0</v>
      </c>
      <c r="F1088" s="3">
        <v>0</v>
      </c>
      <c r="G1088" s="3" t="s">
        <v>152</v>
      </c>
      <c r="H1088" s="3" t="s">
        <v>1046</v>
      </c>
      <c r="I1088" s="3" t="s">
        <v>374</v>
      </c>
      <c r="J1088" s="3">
        <v>209469333</v>
      </c>
    </row>
    <row r="1089" spans="1:10" hidden="1" x14ac:dyDescent="0.25">
      <c r="A1089" s="187">
        <v>43832</v>
      </c>
      <c r="B1089" s="3">
        <v>2</v>
      </c>
      <c r="C1089" s="3">
        <v>1</v>
      </c>
      <c r="D1089" s="3">
        <v>2020</v>
      </c>
      <c r="E1089" s="3">
        <v>0</v>
      </c>
      <c r="F1089" s="3">
        <v>0</v>
      </c>
      <c r="G1089" s="3" t="s">
        <v>152</v>
      </c>
      <c r="H1089" s="3" t="s">
        <v>1046</v>
      </c>
      <c r="I1089" s="3" t="s">
        <v>374</v>
      </c>
      <c r="J1089" s="3">
        <v>209469333</v>
      </c>
    </row>
    <row r="1090" spans="1:10" hidden="1" x14ac:dyDescent="0.25">
      <c r="A1090" s="187">
        <v>43831</v>
      </c>
      <c r="B1090" s="3">
        <v>1</v>
      </c>
      <c r="C1090" s="3">
        <v>1</v>
      </c>
      <c r="D1090" s="3">
        <v>2020</v>
      </c>
      <c r="E1090" s="3">
        <v>0</v>
      </c>
      <c r="F1090" s="3">
        <v>0</v>
      </c>
      <c r="G1090" s="3" t="s">
        <v>152</v>
      </c>
      <c r="H1090" s="3" t="s">
        <v>1046</v>
      </c>
      <c r="I1090" s="3" t="s">
        <v>374</v>
      </c>
      <c r="J1090" s="3">
        <v>209469333</v>
      </c>
    </row>
    <row r="1091" spans="1:10" hidden="1" x14ac:dyDescent="0.25">
      <c r="A1091" s="187">
        <v>43830</v>
      </c>
      <c r="B1091" s="3">
        <v>31</v>
      </c>
      <c r="C1091" s="3">
        <v>12</v>
      </c>
      <c r="D1091" s="3">
        <v>2019</v>
      </c>
      <c r="E1091" s="3">
        <v>0</v>
      </c>
      <c r="F1091" s="3">
        <v>0</v>
      </c>
      <c r="G1091" s="3" t="s">
        <v>152</v>
      </c>
      <c r="H1091" s="3" t="s">
        <v>1046</v>
      </c>
      <c r="I1091" s="3" t="s">
        <v>374</v>
      </c>
      <c r="J1091" s="3">
        <v>209469333</v>
      </c>
    </row>
    <row r="1092" spans="1:10" hidden="1" x14ac:dyDescent="0.25">
      <c r="A1092" s="187">
        <v>43920</v>
      </c>
      <c r="B1092" s="3">
        <v>30</v>
      </c>
      <c r="C1092" s="3">
        <v>3</v>
      </c>
      <c r="D1092" s="3">
        <v>2020</v>
      </c>
      <c r="E1092" s="3">
        <v>0</v>
      </c>
      <c r="F1092" s="3">
        <v>0</v>
      </c>
      <c r="G1092" s="3" t="s">
        <v>1047</v>
      </c>
      <c r="H1092" s="3" t="s">
        <v>1048</v>
      </c>
      <c r="I1092" s="3" t="s">
        <v>595</v>
      </c>
      <c r="J1092" s="3">
        <v>29802</v>
      </c>
    </row>
    <row r="1093" spans="1:10" hidden="1" x14ac:dyDescent="0.25">
      <c r="A1093" s="187">
        <v>43919</v>
      </c>
      <c r="B1093" s="3">
        <v>29</v>
      </c>
      <c r="C1093" s="3">
        <v>3</v>
      </c>
      <c r="D1093" s="3">
        <v>2020</v>
      </c>
      <c r="E1093" s="3">
        <v>0</v>
      </c>
      <c r="F1093" s="3">
        <v>0</v>
      </c>
      <c r="G1093" s="3" t="s">
        <v>1047</v>
      </c>
      <c r="H1093" s="3" t="s">
        <v>1048</v>
      </c>
      <c r="I1093" s="3" t="s">
        <v>595</v>
      </c>
      <c r="J1093" s="3">
        <v>29802</v>
      </c>
    </row>
    <row r="1094" spans="1:10" hidden="1" x14ac:dyDescent="0.25">
      <c r="A1094" s="187">
        <v>43918</v>
      </c>
      <c r="B1094" s="3">
        <v>28</v>
      </c>
      <c r="C1094" s="3">
        <v>3</v>
      </c>
      <c r="D1094" s="3">
        <v>2020</v>
      </c>
      <c r="E1094" s="3">
        <v>0</v>
      </c>
      <c r="F1094" s="3">
        <v>0</v>
      </c>
      <c r="G1094" s="3" t="s">
        <v>1047</v>
      </c>
      <c r="H1094" s="3" t="s">
        <v>1048</v>
      </c>
      <c r="I1094" s="3" t="s">
        <v>595</v>
      </c>
      <c r="J1094" s="3">
        <v>29802</v>
      </c>
    </row>
    <row r="1095" spans="1:10" hidden="1" x14ac:dyDescent="0.25">
      <c r="A1095" s="187">
        <v>43917</v>
      </c>
      <c r="B1095" s="3">
        <v>27</v>
      </c>
      <c r="C1095" s="3">
        <v>3</v>
      </c>
      <c r="D1095" s="3">
        <v>2020</v>
      </c>
      <c r="E1095" s="3">
        <v>2</v>
      </c>
      <c r="F1095" s="3">
        <v>0</v>
      </c>
      <c r="G1095" s="3" t="s">
        <v>1047</v>
      </c>
      <c r="H1095" s="3" t="s">
        <v>1048</v>
      </c>
      <c r="I1095" s="3" t="s">
        <v>595</v>
      </c>
      <c r="J1095" s="3">
        <v>29802</v>
      </c>
    </row>
    <row r="1096" spans="1:10" hidden="1" x14ac:dyDescent="0.25">
      <c r="A1096" s="187">
        <v>43920</v>
      </c>
      <c r="B1096" s="3">
        <v>30</v>
      </c>
      <c r="C1096" s="3">
        <v>3</v>
      </c>
      <c r="D1096" s="3">
        <v>2020</v>
      </c>
      <c r="E1096" s="3">
        <v>6</v>
      </c>
      <c r="F1096" s="3">
        <v>0</v>
      </c>
      <c r="G1096" s="3" t="s">
        <v>1049</v>
      </c>
      <c r="H1096" s="3" t="s">
        <v>1050</v>
      </c>
      <c r="I1096" s="3" t="s">
        <v>376</v>
      </c>
      <c r="J1096" s="3">
        <v>428962</v>
      </c>
    </row>
    <row r="1097" spans="1:10" hidden="1" x14ac:dyDescent="0.25">
      <c r="A1097" s="187">
        <v>43919</v>
      </c>
      <c r="B1097" s="3">
        <v>29</v>
      </c>
      <c r="C1097" s="3">
        <v>3</v>
      </c>
      <c r="D1097" s="3">
        <v>2020</v>
      </c>
      <c r="E1097" s="3">
        <v>5</v>
      </c>
      <c r="F1097" s="3">
        <v>1</v>
      </c>
      <c r="G1097" s="3" t="s">
        <v>1049</v>
      </c>
      <c r="H1097" s="3" t="s">
        <v>1050</v>
      </c>
      <c r="I1097" s="3" t="s">
        <v>376</v>
      </c>
      <c r="J1097" s="3">
        <v>428962</v>
      </c>
    </row>
    <row r="1098" spans="1:10" hidden="1" x14ac:dyDescent="0.25">
      <c r="A1098" s="187">
        <v>43918</v>
      </c>
      <c r="B1098" s="3">
        <v>28</v>
      </c>
      <c r="C1098" s="3">
        <v>3</v>
      </c>
      <c r="D1098" s="3">
        <v>2020</v>
      </c>
      <c r="E1098" s="3">
        <v>1</v>
      </c>
      <c r="F1098" s="3">
        <v>0</v>
      </c>
      <c r="G1098" s="3" t="s">
        <v>1049</v>
      </c>
      <c r="H1098" s="3" t="s">
        <v>1050</v>
      </c>
      <c r="I1098" s="3" t="s">
        <v>376</v>
      </c>
      <c r="J1098" s="3">
        <v>428962</v>
      </c>
    </row>
    <row r="1099" spans="1:10" hidden="1" x14ac:dyDescent="0.25">
      <c r="A1099" s="187">
        <v>43917</v>
      </c>
      <c r="B1099" s="3">
        <v>27</v>
      </c>
      <c r="C1099" s="3">
        <v>3</v>
      </c>
      <c r="D1099" s="3">
        <v>2020</v>
      </c>
      <c r="E1099" s="3">
        <v>7</v>
      </c>
      <c r="F1099" s="3">
        <v>0</v>
      </c>
      <c r="G1099" s="3" t="s">
        <v>1049</v>
      </c>
      <c r="H1099" s="3" t="s">
        <v>1050</v>
      </c>
      <c r="I1099" s="3" t="s">
        <v>376</v>
      </c>
      <c r="J1099" s="3">
        <v>428962</v>
      </c>
    </row>
    <row r="1100" spans="1:10" hidden="1" x14ac:dyDescent="0.25">
      <c r="A1100" s="187">
        <v>43916</v>
      </c>
      <c r="B1100" s="3">
        <v>26</v>
      </c>
      <c r="C1100" s="3">
        <v>3</v>
      </c>
      <c r="D1100" s="3">
        <v>2020</v>
      </c>
      <c r="E1100" s="3">
        <v>3</v>
      </c>
      <c r="F1100" s="3">
        <v>0</v>
      </c>
      <c r="G1100" s="3" t="s">
        <v>1049</v>
      </c>
      <c r="H1100" s="3" t="s">
        <v>1050</v>
      </c>
      <c r="I1100" s="3" t="s">
        <v>376</v>
      </c>
      <c r="J1100" s="3">
        <v>428962</v>
      </c>
    </row>
    <row r="1101" spans="1:10" hidden="1" x14ac:dyDescent="0.25">
      <c r="A1101" s="187">
        <v>43915</v>
      </c>
      <c r="B1101" s="3">
        <v>25</v>
      </c>
      <c r="C1101" s="3">
        <v>3</v>
      </c>
      <c r="D1101" s="3">
        <v>2020</v>
      </c>
      <c r="E1101" s="3">
        <v>13</v>
      </c>
      <c r="F1101" s="3">
        <v>0</v>
      </c>
      <c r="G1101" s="3" t="s">
        <v>1049</v>
      </c>
      <c r="H1101" s="3" t="s">
        <v>1050</v>
      </c>
      <c r="I1101" s="3" t="s">
        <v>376</v>
      </c>
      <c r="J1101" s="3">
        <v>428962</v>
      </c>
    </row>
    <row r="1102" spans="1:10" hidden="1" x14ac:dyDescent="0.25">
      <c r="A1102" s="187">
        <v>43914</v>
      </c>
      <c r="B1102" s="3">
        <v>24</v>
      </c>
      <c r="C1102" s="3">
        <v>3</v>
      </c>
      <c r="D1102" s="3">
        <v>2020</v>
      </c>
      <c r="E1102" s="3">
        <v>3</v>
      </c>
      <c r="F1102" s="3">
        <v>0</v>
      </c>
      <c r="G1102" s="3" t="s">
        <v>1049</v>
      </c>
      <c r="H1102" s="3" t="s">
        <v>1050</v>
      </c>
      <c r="I1102" s="3" t="s">
        <v>376</v>
      </c>
      <c r="J1102" s="3">
        <v>428962</v>
      </c>
    </row>
    <row r="1103" spans="1:10" hidden="1" x14ac:dyDescent="0.25">
      <c r="A1103" s="187">
        <v>43913</v>
      </c>
      <c r="B1103" s="3">
        <v>23</v>
      </c>
      <c r="C1103" s="3">
        <v>3</v>
      </c>
      <c r="D1103" s="3">
        <v>2020</v>
      </c>
      <c r="E1103" s="3">
        <v>5</v>
      </c>
      <c r="F1103" s="3">
        <v>0</v>
      </c>
      <c r="G1103" s="3" t="s">
        <v>1049</v>
      </c>
      <c r="H1103" s="3" t="s">
        <v>1050</v>
      </c>
      <c r="I1103" s="3" t="s">
        <v>376</v>
      </c>
      <c r="J1103" s="3">
        <v>428962</v>
      </c>
    </row>
    <row r="1104" spans="1:10" hidden="1" x14ac:dyDescent="0.25">
      <c r="A1104" s="187">
        <v>43912</v>
      </c>
      <c r="B1104" s="3">
        <v>22</v>
      </c>
      <c r="C1104" s="3">
        <v>3</v>
      </c>
      <c r="D1104" s="3">
        <v>2020</v>
      </c>
      <c r="E1104" s="3">
        <v>5</v>
      </c>
      <c r="F1104" s="3">
        <v>0</v>
      </c>
      <c r="G1104" s="3" t="s">
        <v>1049</v>
      </c>
      <c r="H1104" s="3" t="s">
        <v>1050</v>
      </c>
      <c r="I1104" s="3" t="s">
        <v>376</v>
      </c>
      <c r="J1104" s="3">
        <v>428962</v>
      </c>
    </row>
    <row r="1105" spans="1:10" hidden="1" x14ac:dyDescent="0.25">
      <c r="A1105" s="187">
        <v>43911</v>
      </c>
      <c r="B1105" s="3">
        <v>21</v>
      </c>
      <c r="C1105" s="3">
        <v>3</v>
      </c>
      <c r="D1105" s="3">
        <v>2020</v>
      </c>
      <c r="E1105" s="3">
        <v>5</v>
      </c>
      <c r="F1105" s="3">
        <v>0</v>
      </c>
      <c r="G1105" s="3" t="s">
        <v>1049</v>
      </c>
      <c r="H1105" s="3" t="s">
        <v>1050</v>
      </c>
      <c r="I1105" s="3" t="s">
        <v>376</v>
      </c>
      <c r="J1105" s="3">
        <v>428962</v>
      </c>
    </row>
    <row r="1106" spans="1:10" hidden="1" x14ac:dyDescent="0.25">
      <c r="A1106" s="187">
        <v>43910</v>
      </c>
      <c r="B1106" s="3">
        <v>20</v>
      </c>
      <c r="C1106" s="3">
        <v>3</v>
      </c>
      <c r="D1106" s="3">
        <v>2020</v>
      </c>
      <c r="E1106" s="3">
        <v>5</v>
      </c>
      <c r="F1106" s="3">
        <v>0</v>
      </c>
      <c r="G1106" s="3" t="s">
        <v>1049</v>
      </c>
      <c r="H1106" s="3" t="s">
        <v>1050</v>
      </c>
      <c r="I1106" s="3" t="s">
        <v>376</v>
      </c>
      <c r="J1106" s="3">
        <v>428962</v>
      </c>
    </row>
    <row r="1107" spans="1:10" hidden="1" x14ac:dyDescent="0.25">
      <c r="A1107" s="187">
        <v>43909</v>
      </c>
      <c r="B1107" s="3">
        <v>19</v>
      </c>
      <c r="C1107" s="3">
        <v>3</v>
      </c>
      <c r="D1107" s="3">
        <v>2020</v>
      </c>
      <c r="E1107" s="3">
        <v>12</v>
      </c>
      <c r="F1107" s="3">
        <v>0</v>
      </c>
      <c r="G1107" s="3" t="s">
        <v>1049</v>
      </c>
      <c r="H1107" s="3" t="s">
        <v>1050</v>
      </c>
      <c r="I1107" s="3" t="s">
        <v>376</v>
      </c>
      <c r="J1107" s="3">
        <v>428962</v>
      </c>
    </row>
    <row r="1108" spans="1:10" hidden="1" x14ac:dyDescent="0.25">
      <c r="A1108" s="187">
        <v>43908</v>
      </c>
      <c r="B1108" s="3">
        <v>18</v>
      </c>
      <c r="C1108" s="3">
        <v>3</v>
      </c>
      <c r="D1108" s="3">
        <v>2020</v>
      </c>
      <c r="E1108" s="3">
        <v>2</v>
      </c>
      <c r="F1108" s="3">
        <v>0</v>
      </c>
      <c r="G1108" s="3" t="s">
        <v>1049</v>
      </c>
      <c r="H1108" s="3" t="s">
        <v>1050</v>
      </c>
      <c r="I1108" s="3" t="s">
        <v>376</v>
      </c>
      <c r="J1108" s="3">
        <v>428962</v>
      </c>
    </row>
    <row r="1109" spans="1:10" hidden="1" x14ac:dyDescent="0.25">
      <c r="A1109" s="187">
        <v>43907</v>
      </c>
      <c r="B1109" s="3">
        <v>17</v>
      </c>
      <c r="C1109" s="3">
        <v>3</v>
      </c>
      <c r="D1109" s="3">
        <v>2020</v>
      </c>
      <c r="E1109" s="3">
        <v>4</v>
      </c>
      <c r="F1109" s="3">
        <v>0</v>
      </c>
      <c r="G1109" s="3" t="s">
        <v>1049</v>
      </c>
      <c r="H1109" s="3" t="s">
        <v>1050</v>
      </c>
      <c r="I1109" s="3" t="s">
        <v>376</v>
      </c>
      <c r="J1109" s="3">
        <v>428962</v>
      </c>
    </row>
    <row r="1110" spans="1:10" hidden="1" x14ac:dyDescent="0.25">
      <c r="A1110" s="187">
        <v>43906</v>
      </c>
      <c r="B1110" s="3">
        <v>16</v>
      </c>
      <c r="C1110" s="3">
        <v>3</v>
      </c>
      <c r="D1110" s="3">
        <v>2020</v>
      </c>
      <c r="E1110" s="3">
        <v>10</v>
      </c>
      <c r="F1110" s="3">
        <v>0</v>
      </c>
      <c r="G1110" s="3" t="s">
        <v>1049</v>
      </c>
      <c r="H1110" s="3" t="s">
        <v>1050</v>
      </c>
      <c r="I1110" s="3" t="s">
        <v>376</v>
      </c>
      <c r="J1110" s="3">
        <v>428962</v>
      </c>
    </row>
    <row r="1111" spans="1:10" hidden="1" x14ac:dyDescent="0.25">
      <c r="A1111" s="187">
        <v>43905</v>
      </c>
      <c r="B1111" s="3">
        <v>15</v>
      </c>
      <c r="C1111" s="3">
        <v>3</v>
      </c>
      <c r="D1111" s="3">
        <v>2020</v>
      </c>
      <c r="E1111" s="3">
        <v>3</v>
      </c>
      <c r="F1111" s="3">
        <v>0</v>
      </c>
      <c r="G1111" s="3" t="s">
        <v>1049</v>
      </c>
      <c r="H1111" s="3" t="s">
        <v>1050</v>
      </c>
      <c r="I1111" s="3" t="s">
        <v>376</v>
      </c>
      <c r="J1111" s="3">
        <v>428962</v>
      </c>
    </row>
    <row r="1112" spans="1:10" hidden="1" x14ac:dyDescent="0.25">
      <c r="A1112" s="187">
        <v>43904</v>
      </c>
      <c r="B1112" s="3">
        <v>14</v>
      </c>
      <c r="C1112" s="3">
        <v>3</v>
      </c>
      <c r="D1112" s="3">
        <v>2020</v>
      </c>
      <c r="E1112" s="3">
        <v>12</v>
      </c>
      <c r="F1112" s="3">
        <v>0</v>
      </c>
      <c r="G1112" s="3" t="s">
        <v>1049</v>
      </c>
      <c r="H1112" s="3" t="s">
        <v>1050</v>
      </c>
      <c r="I1112" s="3" t="s">
        <v>376</v>
      </c>
      <c r="J1112" s="3">
        <v>428962</v>
      </c>
    </row>
    <row r="1113" spans="1:10" hidden="1" x14ac:dyDescent="0.25">
      <c r="A1113" s="187">
        <v>43903</v>
      </c>
      <c r="B1113" s="3">
        <v>13</v>
      </c>
      <c r="C1113" s="3">
        <v>3</v>
      </c>
      <c r="D1113" s="3">
        <v>2020</v>
      </c>
      <c r="E1113" s="3">
        <v>14</v>
      </c>
      <c r="F1113" s="3">
        <v>0</v>
      </c>
      <c r="G1113" s="3" t="s">
        <v>1049</v>
      </c>
      <c r="H1113" s="3" t="s">
        <v>1050</v>
      </c>
      <c r="I1113" s="3" t="s">
        <v>376</v>
      </c>
      <c r="J1113" s="3">
        <v>428962</v>
      </c>
    </row>
    <row r="1114" spans="1:10" hidden="1" x14ac:dyDescent="0.25">
      <c r="A1114" s="187">
        <v>43902</v>
      </c>
      <c r="B1114" s="3">
        <v>12</v>
      </c>
      <c r="C1114" s="3">
        <v>3</v>
      </c>
      <c r="D1114" s="3">
        <v>2020</v>
      </c>
      <c r="E1114" s="3">
        <v>10</v>
      </c>
      <c r="F1114" s="3">
        <v>0</v>
      </c>
      <c r="G1114" s="3" t="s">
        <v>1049</v>
      </c>
      <c r="H1114" s="3" t="s">
        <v>1050</v>
      </c>
      <c r="I1114" s="3" t="s">
        <v>376</v>
      </c>
      <c r="J1114" s="3">
        <v>428962</v>
      </c>
    </row>
    <row r="1115" spans="1:10" hidden="1" x14ac:dyDescent="0.25">
      <c r="A1115" s="187">
        <v>43900</v>
      </c>
      <c r="B1115" s="3">
        <v>10</v>
      </c>
      <c r="C1115" s="3">
        <v>3</v>
      </c>
      <c r="D1115" s="3">
        <v>2020</v>
      </c>
      <c r="E1115" s="3">
        <v>1</v>
      </c>
      <c r="F1115" s="3">
        <v>0</v>
      </c>
      <c r="G1115" s="3" t="s">
        <v>1049</v>
      </c>
      <c r="H1115" s="3" t="s">
        <v>1050</v>
      </c>
      <c r="I1115" s="3" t="s">
        <v>376</v>
      </c>
      <c r="J1115" s="3">
        <v>428962</v>
      </c>
    </row>
    <row r="1116" spans="1:10" hidden="1" x14ac:dyDescent="0.25">
      <c r="A1116" s="187">
        <v>43920</v>
      </c>
      <c r="B1116" s="3">
        <v>30</v>
      </c>
      <c r="C1116" s="3">
        <v>3</v>
      </c>
      <c r="D1116" s="3">
        <v>2020</v>
      </c>
      <c r="E1116" s="3">
        <v>15</v>
      </c>
      <c r="F1116" s="3">
        <v>1</v>
      </c>
      <c r="G1116" s="3" t="s">
        <v>92</v>
      </c>
      <c r="H1116" s="3" t="s">
        <v>1051</v>
      </c>
      <c r="I1116" s="3" t="s">
        <v>366</v>
      </c>
      <c r="J1116" s="3">
        <v>7024216</v>
      </c>
    </row>
    <row r="1117" spans="1:10" hidden="1" x14ac:dyDescent="0.25">
      <c r="A1117" s="187">
        <v>43919</v>
      </c>
      <c r="B1117" s="3">
        <v>29</v>
      </c>
      <c r="C1117" s="3">
        <v>3</v>
      </c>
      <c r="D1117" s="3">
        <v>2020</v>
      </c>
      <c r="E1117" s="3">
        <v>38</v>
      </c>
      <c r="F1117" s="3">
        <v>4</v>
      </c>
      <c r="G1117" s="3" t="s">
        <v>92</v>
      </c>
      <c r="H1117" s="3" t="s">
        <v>1051</v>
      </c>
      <c r="I1117" s="3" t="s">
        <v>366</v>
      </c>
      <c r="J1117" s="3">
        <v>7024216</v>
      </c>
    </row>
    <row r="1118" spans="1:10" hidden="1" x14ac:dyDescent="0.25">
      <c r="A1118" s="187">
        <v>43918</v>
      </c>
      <c r="B1118" s="3">
        <v>28</v>
      </c>
      <c r="C1118" s="3">
        <v>3</v>
      </c>
      <c r="D1118" s="3">
        <v>2020</v>
      </c>
      <c r="E1118" s="3">
        <v>29</v>
      </c>
      <c r="F1118" s="3">
        <v>0</v>
      </c>
      <c r="G1118" s="3" t="s">
        <v>92</v>
      </c>
      <c r="H1118" s="3" t="s">
        <v>1051</v>
      </c>
      <c r="I1118" s="3" t="s">
        <v>366</v>
      </c>
      <c r="J1118" s="3">
        <v>7024216</v>
      </c>
    </row>
    <row r="1119" spans="1:10" hidden="1" x14ac:dyDescent="0.25">
      <c r="A1119" s="187">
        <v>43917</v>
      </c>
      <c r="B1119" s="3">
        <v>27</v>
      </c>
      <c r="C1119" s="3">
        <v>3</v>
      </c>
      <c r="D1119" s="3">
        <v>2020</v>
      </c>
      <c r="E1119" s="3">
        <v>22</v>
      </c>
      <c r="F1119" s="3">
        <v>0</v>
      </c>
      <c r="G1119" s="3" t="s">
        <v>92</v>
      </c>
      <c r="H1119" s="3" t="s">
        <v>1051</v>
      </c>
      <c r="I1119" s="3" t="s">
        <v>366</v>
      </c>
      <c r="J1119" s="3">
        <v>7024216</v>
      </c>
    </row>
    <row r="1120" spans="1:10" hidden="1" x14ac:dyDescent="0.25">
      <c r="A1120" s="187">
        <v>43916</v>
      </c>
      <c r="B1120" s="3">
        <v>26</v>
      </c>
      <c r="C1120" s="3">
        <v>3</v>
      </c>
      <c r="D1120" s="3">
        <v>2020</v>
      </c>
      <c r="E1120" s="3">
        <v>22</v>
      </c>
      <c r="F1120" s="3">
        <v>0</v>
      </c>
      <c r="G1120" s="3" t="s">
        <v>92</v>
      </c>
      <c r="H1120" s="3" t="s">
        <v>1051</v>
      </c>
      <c r="I1120" s="3" t="s">
        <v>366</v>
      </c>
      <c r="J1120" s="3">
        <v>7024216</v>
      </c>
    </row>
    <row r="1121" spans="1:10" hidden="1" x14ac:dyDescent="0.25">
      <c r="A1121" s="187">
        <v>43915</v>
      </c>
      <c r="B1121" s="3">
        <v>25</v>
      </c>
      <c r="C1121" s="3">
        <v>3</v>
      </c>
      <c r="D1121" s="3">
        <v>2020</v>
      </c>
      <c r="E1121" s="3">
        <v>19</v>
      </c>
      <c r="F1121" s="3">
        <v>0</v>
      </c>
      <c r="G1121" s="3" t="s">
        <v>92</v>
      </c>
      <c r="H1121" s="3" t="s">
        <v>1051</v>
      </c>
      <c r="I1121" s="3" t="s">
        <v>366</v>
      </c>
      <c r="J1121" s="3">
        <v>7024216</v>
      </c>
    </row>
    <row r="1122" spans="1:10" hidden="1" x14ac:dyDescent="0.25">
      <c r="A1122" s="187">
        <v>43914</v>
      </c>
      <c r="B1122" s="3">
        <v>24</v>
      </c>
      <c r="C1122" s="3">
        <v>3</v>
      </c>
      <c r="D1122" s="3">
        <v>2020</v>
      </c>
      <c r="E1122" s="3">
        <v>16</v>
      </c>
      <c r="F1122" s="3">
        <v>0</v>
      </c>
      <c r="G1122" s="3" t="s">
        <v>92</v>
      </c>
      <c r="H1122" s="3" t="s">
        <v>1051</v>
      </c>
      <c r="I1122" s="3" t="s">
        <v>366</v>
      </c>
      <c r="J1122" s="3">
        <v>7024216</v>
      </c>
    </row>
    <row r="1123" spans="1:10" hidden="1" x14ac:dyDescent="0.25">
      <c r="A1123" s="187">
        <v>43913</v>
      </c>
      <c r="B1123" s="3">
        <v>23</v>
      </c>
      <c r="C1123" s="3">
        <v>3</v>
      </c>
      <c r="D1123" s="3">
        <v>2020</v>
      </c>
      <c r="E1123" s="3">
        <v>22</v>
      </c>
      <c r="F1123" s="3">
        <v>0</v>
      </c>
      <c r="G1123" s="3" t="s">
        <v>92</v>
      </c>
      <c r="H1123" s="3" t="s">
        <v>1051</v>
      </c>
      <c r="I1123" s="3" t="s">
        <v>366</v>
      </c>
      <c r="J1123" s="3">
        <v>7024216</v>
      </c>
    </row>
    <row r="1124" spans="1:10" hidden="1" x14ac:dyDescent="0.25">
      <c r="A1124" s="187">
        <v>43912</v>
      </c>
      <c r="B1124" s="3">
        <v>22</v>
      </c>
      <c r="C1124" s="3">
        <v>3</v>
      </c>
      <c r="D1124" s="3">
        <v>2020</v>
      </c>
      <c r="E1124" s="3">
        <v>36</v>
      </c>
      <c r="F1124" s="3">
        <v>0</v>
      </c>
      <c r="G1124" s="3" t="s">
        <v>92</v>
      </c>
      <c r="H1124" s="3" t="s">
        <v>1051</v>
      </c>
      <c r="I1124" s="3" t="s">
        <v>366</v>
      </c>
      <c r="J1124" s="3">
        <v>7024216</v>
      </c>
    </row>
    <row r="1125" spans="1:10" hidden="1" x14ac:dyDescent="0.25">
      <c r="A1125" s="187">
        <v>43911</v>
      </c>
      <c r="B1125" s="3">
        <v>21</v>
      </c>
      <c r="C1125" s="3">
        <v>3</v>
      </c>
      <c r="D1125" s="3">
        <v>2020</v>
      </c>
      <c r="E1125" s="3">
        <v>22</v>
      </c>
      <c r="F1125" s="3">
        <v>0</v>
      </c>
      <c r="G1125" s="3" t="s">
        <v>92</v>
      </c>
      <c r="H1125" s="3" t="s">
        <v>1051</v>
      </c>
      <c r="I1125" s="3" t="s">
        <v>366</v>
      </c>
      <c r="J1125" s="3">
        <v>7024216</v>
      </c>
    </row>
    <row r="1126" spans="1:10" hidden="1" x14ac:dyDescent="0.25">
      <c r="A1126" s="187">
        <v>43910</v>
      </c>
      <c r="B1126" s="3">
        <v>20</v>
      </c>
      <c r="C1126" s="3">
        <v>3</v>
      </c>
      <c r="D1126" s="3">
        <v>2020</v>
      </c>
      <c r="E1126" s="3">
        <v>13</v>
      </c>
      <c r="F1126" s="3">
        <v>1</v>
      </c>
      <c r="G1126" s="3" t="s">
        <v>92</v>
      </c>
      <c r="H1126" s="3" t="s">
        <v>1051</v>
      </c>
      <c r="I1126" s="3" t="s">
        <v>366</v>
      </c>
      <c r="J1126" s="3">
        <v>7024216</v>
      </c>
    </row>
    <row r="1127" spans="1:10" hidden="1" x14ac:dyDescent="0.25">
      <c r="A1127" s="187">
        <v>43909</v>
      </c>
      <c r="B1127" s="3">
        <v>19</v>
      </c>
      <c r="C1127" s="3">
        <v>3</v>
      </c>
      <c r="D1127" s="3">
        <v>2020</v>
      </c>
      <c r="E1127" s="3">
        <v>11</v>
      </c>
      <c r="F1127" s="3">
        <v>0</v>
      </c>
      <c r="G1127" s="3" t="s">
        <v>92</v>
      </c>
      <c r="H1127" s="3" t="s">
        <v>1051</v>
      </c>
      <c r="I1127" s="3" t="s">
        <v>366</v>
      </c>
      <c r="J1127" s="3">
        <v>7024216</v>
      </c>
    </row>
    <row r="1128" spans="1:10" hidden="1" x14ac:dyDescent="0.25">
      <c r="A1128" s="187">
        <v>43908</v>
      </c>
      <c r="B1128" s="3">
        <v>18</v>
      </c>
      <c r="C1128" s="3">
        <v>3</v>
      </c>
      <c r="D1128" s="3">
        <v>2020</v>
      </c>
      <c r="E1128" s="3">
        <v>19</v>
      </c>
      <c r="F1128" s="3">
        <v>0</v>
      </c>
      <c r="G1128" s="3" t="s">
        <v>92</v>
      </c>
      <c r="H1128" s="3" t="s">
        <v>1051</v>
      </c>
      <c r="I1128" s="3" t="s">
        <v>366</v>
      </c>
      <c r="J1128" s="3">
        <v>7024216</v>
      </c>
    </row>
    <row r="1129" spans="1:10" hidden="1" x14ac:dyDescent="0.25">
      <c r="A1129" s="187">
        <v>43907</v>
      </c>
      <c r="B1129" s="3">
        <v>17</v>
      </c>
      <c r="C1129" s="3">
        <v>3</v>
      </c>
      <c r="D1129" s="3">
        <v>2020</v>
      </c>
      <c r="E1129" s="3">
        <v>11</v>
      </c>
      <c r="F1129" s="3">
        <v>0</v>
      </c>
      <c r="G1129" s="3" t="s">
        <v>92</v>
      </c>
      <c r="H1129" s="3" t="s">
        <v>1051</v>
      </c>
      <c r="I1129" s="3" t="s">
        <v>366</v>
      </c>
      <c r="J1129" s="3">
        <v>7024216</v>
      </c>
    </row>
    <row r="1130" spans="1:10" hidden="1" x14ac:dyDescent="0.25">
      <c r="A1130" s="187">
        <v>43906</v>
      </c>
      <c r="B1130" s="3">
        <v>16</v>
      </c>
      <c r="C1130" s="3">
        <v>3</v>
      </c>
      <c r="D1130" s="3">
        <v>2020</v>
      </c>
      <c r="E1130" s="3">
        <v>10</v>
      </c>
      <c r="F1130" s="3">
        <v>0</v>
      </c>
      <c r="G1130" s="3" t="s">
        <v>92</v>
      </c>
      <c r="H1130" s="3" t="s">
        <v>1051</v>
      </c>
      <c r="I1130" s="3" t="s">
        <v>366</v>
      </c>
      <c r="J1130" s="3">
        <v>7024216</v>
      </c>
    </row>
    <row r="1131" spans="1:10" hidden="1" x14ac:dyDescent="0.25">
      <c r="A1131" s="187">
        <v>43905</v>
      </c>
      <c r="B1131" s="3">
        <v>15</v>
      </c>
      <c r="C1131" s="3">
        <v>3</v>
      </c>
      <c r="D1131" s="3">
        <v>2020</v>
      </c>
      <c r="E1131" s="3">
        <v>10</v>
      </c>
      <c r="F1131" s="3">
        <v>1</v>
      </c>
      <c r="G1131" s="3" t="s">
        <v>92</v>
      </c>
      <c r="H1131" s="3" t="s">
        <v>1051</v>
      </c>
      <c r="I1131" s="3" t="s">
        <v>366</v>
      </c>
      <c r="J1131" s="3">
        <v>7024216</v>
      </c>
    </row>
    <row r="1132" spans="1:10" hidden="1" x14ac:dyDescent="0.25">
      <c r="A1132" s="187">
        <v>43904</v>
      </c>
      <c r="B1132" s="3">
        <v>14</v>
      </c>
      <c r="C1132" s="3">
        <v>3</v>
      </c>
      <c r="D1132" s="3">
        <v>2020</v>
      </c>
      <c r="E1132" s="3">
        <v>8</v>
      </c>
      <c r="F1132" s="3">
        <v>0</v>
      </c>
      <c r="G1132" s="3" t="s">
        <v>92</v>
      </c>
      <c r="H1132" s="3" t="s">
        <v>1051</v>
      </c>
      <c r="I1132" s="3" t="s">
        <v>366</v>
      </c>
      <c r="J1132" s="3">
        <v>7024216</v>
      </c>
    </row>
    <row r="1133" spans="1:10" hidden="1" x14ac:dyDescent="0.25">
      <c r="A1133" s="187">
        <v>43903</v>
      </c>
      <c r="B1133" s="3">
        <v>13</v>
      </c>
      <c r="C1133" s="3">
        <v>3</v>
      </c>
      <c r="D1133" s="3">
        <v>2020</v>
      </c>
      <c r="E1133" s="3">
        <v>16</v>
      </c>
      <c r="F1133" s="3">
        <v>0</v>
      </c>
      <c r="G1133" s="3" t="s">
        <v>92</v>
      </c>
      <c r="H1133" s="3" t="s">
        <v>1051</v>
      </c>
      <c r="I1133" s="3" t="s">
        <v>366</v>
      </c>
      <c r="J1133" s="3">
        <v>7024216</v>
      </c>
    </row>
    <row r="1134" spans="1:10" hidden="1" x14ac:dyDescent="0.25">
      <c r="A1134" s="187">
        <v>43902</v>
      </c>
      <c r="B1134" s="3">
        <v>12</v>
      </c>
      <c r="C1134" s="3">
        <v>3</v>
      </c>
      <c r="D1134" s="3">
        <v>2020</v>
      </c>
      <c r="E1134" s="3">
        <v>3</v>
      </c>
      <c r="F1134" s="3">
        <v>1</v>
      </c>
      <c r="G1134" s="3" t="s">
        <v>92</v>
      </c>
      <c r="H1134" s="3" t="s">
        <v>1051</v>
      </c>
      <c r="I1134" s="3" t="s">
        <v>366</v>
      </c>
      <c r="J1134" s="3">
        <v>7024216</v>
      </c>
    </row>
    <row r="1135" spans="1:10" hidden="1" x14ac:dyDescent="0.25">
      <c r="A1135" s="187">
        <v>43899</v>
      </c>
      <c r="B1135" s="3">
        <v>9</v>
      </c>
      <c r="C1135" s="3">
        <v>3</v>
      </c>
      <c r="D1135" s="3">
        <v>2020</v>
      </c>
      <c r="E1135" s="3">
        <v>2</v>
      </c>
      <c r="F1135" s="3">
        <v>0</v>
      </c>
      <c r="G1135" s="3" t="s">
        <v>92</v>
      </c>
      <c r="H1135" s="3" t="s">
        <v>1051</v>
      </c>
      <c r="I1135" s="3" t="s">
        <v>366</v>
      </c>
      <c r="J1135" s="3">
        <v>7024216</v>
      </c>
    </row>
    <row r="1136" spans="1:10" hidden="1" x14ac:dyDescent="0.25">
      <c r="A1136" s="187">
        <v>43898</v>
      </c>
      <c r="B1136" s="3">
        <v>8</v>
      </c>
      <c r="C1136" s="3">
        <v>3</v>
      </c>
      <c r="D1136" s="3">
        <v>2020</v>
      </c>
      <c r="E1136" s="3">
        <v>2</v>
      </c>
      <c r="F1136" s="3">
        <v>0</v>
      </c>
      <c r="G1136" s="3" t="s">
        <v>92</v>
      </c>
      <c r="H1136" s="3" t="s">
        <v>1051</v>
      </c>
      <c r="I1136" s="3" t="s">
        <v>366</v>
      </c>
      <c r="J1136" s="3">
        <v>7024216</v>
      </c>
    </row>
    <row r="1137" spans="1:10" hidden="1" x14ac:dyDescent="0.25">
      <c r="A1137" s="187">
        <v>43920</v>
      </c>
      <c r="B1137" s="3">
        <v>30</v>
      </c>
      <c r="C1137" s="3">
        <v>3</v>
      </c>
      <c r="D1137" s="3">
        <v>2020</v>
      </c>
      <c r="E1137" s="3">
        <v>0</v>
      </c>
      <c r="F1137" s="3">
        <v>0</v>
      </c>
      <c r="G1137" s="3" t="s">
        <v>1052</v>
      </c>
      <c r="H1137" s="3" t="s">
        <v>1053</v>
      </c>
      <c r="I1137" s="3" t="s">
        <v>364</v>
      </c>
      <c r="J1137" s="3">
        <v>19751535</v>
      </c>
    </row>
    <row r="1138" spans="1:10" hidden="1" x14ac:dyDescent="0.25">
      <c r="A1138" s="187">
        <v>43919</v>
      </c>
      <c r="B1138" s="3">
        <v>29</v>
      </c>
      <c r="C1138" s="3">
        <v>3</v>
      </c>
      <c r="D1138" s="3">
        <v>2020</v>
      </c>
      <c r="E1138" s="3">
        <v>34</v>
      </c>
      <c r="F1138" s="3">
        <v>6</v>
      </c>
      <c r="G1138" s="3" t="s">
        <v>1052</v>
      </c>
      <c r="H1138" s="3" t="s">
        <v>1053</v>
      </c>
      <c r="I1138" s="3" t="s">
        <v>364</v>
      </c>
      <c r="J1138" s="3">
        <v>19751535</v>
      </c>
    </row>
    <row r="1139" spans="1:10" hidden="1" x14ac:dyDescent="0.25">
      <c r="A1139" s="187">
        <v>43918</v>
      </c>
      <c r="B1139" s="3">
        <v>28</v>
      </c>
      <c r="C1139" s="3">
        <v>3</v>
      </c>
      <c r="D1139" s="3">
        <v>2020</v>
      </c>
      <c r="E1139" s="3">
        <v>0</v>
      </c>
      <c r="F1139" s="3">
        <v>0</v>
      </c>
      <c r="G1139" s="3" t="s">
        <v>1052</v>
      </c>
      <c r="H1139" s="3" t="s">
        <v>1053</v>
      </c>
      <c r="I1139" s="3" t="s">
        <v>364</v>
      </c>
      <c r="J1139" s="3">
        <v>19751535</v>
      </c>
    </row>
    <row r="1140" spans="1:10" hidden="1" x14ac:dyDescent="0.25">
      <c r="A1140" s="187">
        <v>43917</v>
      </c>
      <c r="B1140" s="3">
        <v>27</v>
      </c>
      <c r="C1140" s="3">
        <v>3</v>
      </c>
      <c r="D1140" s="3">
        <v>2020</v>
      </c>
      <c r="E1140" s="3">
        <v>32</v>
      </c>
      <c r="F1140" s="3">
        <v>0</v>
      </c>
      <c r="G1140" s="3" t="s">
        <v>1052</v>
      </c>
      <c r="H1140" s="3" t="s">
        <v>1053</v>
      </c>
      <c r="I1140" s="3" t="s">
        <v>364</v>
      </c>
      <c r="J1140" s="3">
        <v>19751535</v>
      </c>
    </row>
    <row r="1141" spans="1:10" hidden="1" x14ac:dyDescent="0.25">
      <c r="A1141" s="187">
        <v>43916</v>
      </c>
      <c r="B1141" s="3">
        <v>26</v>
      </c>
      <c r="C1141" s="3">
        <v>3</v>
      </c>
      <c r="D1141" s="3">
        <v>2020</v>
      </c>
      <c r="E1141" s="3">
        <v>15</v>
      </c>
      <c r="F1141" s="3">
        <v>0</v>
      </c>
      <c r="G1141" s="3" t="s">
        <v>1052</v>
      </c>
      <c r="H1141" s="3" t="s">
        <v>1053</v>
      </c>
      <c r="I1141" s="3" t="s">
        <v>364</v>
      </c>
      <c r="J1141" s="3">
        <v>19751535</v>
      </c>
    </row>
    <row r="1142" spans="1:10" hidden="1" x14ac:dyDescent="0.25">
      <c r="A1142" s="187">
        <v>43915</v>
      </c>
      <c r="B1142" s="3">
        <v>25</v>
      </c>
      <c r="C1142" s="3">
        <v>3</v>
      </c>
      <c r="D1142" s="3">
        <v>2020</v>
      </c>
      <c r="E1142" s="3">
        <v>24</v>
      </c>
      <c r="F1142" s="3">
        <v>0</v>
      </c>
      <c r="G1142" s="3" t="s">
        <v>1052</v>
      </c>
      <c r="H1142" s="3" t="s">
        <v>1053</v>
      </c>
      <c r="I1142" s="3" t="s">
        <v>364</v>
      </c>
      <c r="J1142" s="3">
        <v>19751535</v>
      </c>
    </row>
    <row r="1143" spans="1:10" hidden="1" x14ac:dyDescent="0.25">
      <c r="A1143" s="187">
        <v>43914</v>
      </c>
      <c r="B1143" s="3">
        <v>24</v>
      </c>
      <c r="C1143" s="3">
        <v>3</v>
      </c>
      <c r="D1143" s="3">
        <v>2020</v>
      </c>
      <c r="E1143" s="3">
        <v>11</v>
      </c>
      <c r="F1143" s="3">
        <v>0</v>
      </c>
      <c r="G1143" s="3" t="s">
        <v>1052</v>
      </c>
      <c r="H1143" s="3" t="s">
        <v>1053</v>
      </c>
      <c r="I1143" s="3" t="s">
        <v>364</v>
      </c>
      <c r="J1143" s="3">
        <v>19751535</v>
      </c>
    </row>
    <row r="1144" spans="1:10" hidden="1" x14ac:dyDescent="0.25">
      <c r="A1144" s="187">
        <v>43913</v>
      </c>
      <c r="B1144" s="3">
        <v>23</v>
      </c>
      <c r="C1144" s="3">
        <v>3</v>
      </c>
      <c r="D1144" s="3">
        <v>2020</v>
      </c>
      <c r="E1144" s="3">
        <v>0</v>
      </c>
      <c r="F1144" s="3">
        <v>0</v>
      </c>
      <c r="G1144" s="3" t="s">
        <v>1052</v>
      </c>
      <c r="H1144" s="3" t="s">
        <v>1053</v>
      </c>
      <c r="I1144" s="3" t="s">
        <v>364</v>
      </c>
      <c r="J1144" s="3">
        <v>19751535</v>
      </c>
    </row>
    <row r="1145" spans="1:10" hidden="1" x14ac:dyDescent="0.25">
      <c r="A1145" s="187">
        <v>43912</v>
      </c>
      <c r="B1145" s="3">
        <v>22</v>
      </c>
      <c r="C1145" s="3">
        <v>3</v>
      </c>
      <c r="D1145" s="3">
        <v>2020</v>
      </c>
      <c r="E1145" s="3">
        <v>24</v>
      </c>
      <c r="F1145" s="3">
        <v>2</v>
      </c>
      <c r="G1145" s="3" t="s">
        <v>1052</v>
      </c>
      <c r="H1145" s="3" t="s">
        <v>1053</v>
      </c>
      <c r="I1145" s="3" t="s">
        <v>364</v>
      </c>
      <c r="J1145" s="3">
        <v>19751535</v>
      </c>
    </row>
    <row r="1146" spans="1:10" hidden="1" x14ac:dyDescent="0.25">
      <c r="A1146" s="187">
        <v>43911</v>
      </c>
      <c r="B1146" s="3">
        <v>21</v>
      </c>
      <c r="C1146" s="3">
        <v>3</v>
      </c>
      <c r="D1146" s="3">
        <v>2020</v>
      </c>
      <c r="E1146" s="3">
        <v>7</v>
      </c>
      <c r="F1146" s="3">
        <v>0</v>
      </c>
      <c r="G1146" s="3" t="s">
        <v>1052</v>
      </c>
      <c r="H1146" s="3" t="s">
        <v>1053</v>
      </c>
      <c r="I1146" s="3" t="s">
        <v>364</v>
      </c>
      <c r="J1146" s="3">
        <v>19751535</v>
      </c>
    </row>
    <row r="1147" spans="1:10" hidden="1" x14ac:dyDescent="0.25">
      <c r="A1147" s="187">
        <v>43910</v>
      </c>
      <c r="B1147" s="3">
        <v>20</v>
      </c>
      <c r="C1147" s="3">
        <v>3</v>
      </c>
      <c r="D1147" s="3">
        <v>2020</v>
      </c>
      <c r="E1147" s="3">
        <v>7</v>
      </c>
      <c r="F1147" s="3">
        <v>0</v>
      </c>
      <c r="G1147" s="3" t="s">
        <v>1052</v>
      </c>
      <c r="H1147" s="3" t="s">
        <v>1053</v>
      </c>
      <c r="I1147" s="3" t="s">
        <v>364</v>
      </c>
      <c r="J1147" s="3">
        <v>19751535</v>
      </c>
    </row>
    <row r="1148" spans="1:10" hidden="1" x14ac:dyDescent="0.25">
      <c r="A1148" s="187">
        <v>43909</v>
      </c>
      <c r="B1148" s="3">
        <v>19</v>
      </c>
      <c r="C1148" s="3">
        <v>3</v>
      </c>
      <c r="D1148" s="3">
        <v>2020</v>
      </c>
      <c r="E1148" s="3">
        <v>6</v>
      </c>
      <c r="F1148" s="3">
        <v>1</v>
      </c>
      <c r="G1148" s="3" t="s">
        <v>1052</v>
      </c>
      <c r="H1148" s="3" t="s">
        <v>1053</v>
      </c>
      <c r="I1148" s="3" t="s">
        <v>364</v>
      </c>
      <c r="J1148" s="3">
        <v>19751535</v>
      </c>
    </row>
    <row r="1149" spans="1:10" hidden="1" x14ac:dyDescent="0.25">
      <c r="A1149" s="187">
        <v>43908</v>
      </c>
      <c r="B1149" s="3">
        <v>18</v>
      </c>
      <c r="C1149" s="3">
        <v>3</v>
      </c>
      <c r="D1149" s="3">
        <v>2020</v>
      </c>
      <c r="E1149" s="3">
        <v>0</v>
      </c>
      <c r="F1149" s="3">
        <v>0</v>
      </c>
      <c r="G1149" s="3" t="s">
        <v>1052</v>
      </c>
      <c r="H1149" s="3" t="s">
        <v>1053</v>
      </c>
      <c r="I1149" s="3" t="s">
        <v>364</v>
      </c>
      <c r="J1149" s="3">
        <v>19751535</v>
      </c>
    </row>
    <row r="1150" spans="1:10" hidden="1" x14ac:dyDescent="0.25">
      <c r="A1150" s="187">
        <v>43907</v>
      </c>
      <c r="B1150" s="3">
        <v>17</v>
      </c>
      <c r="C1150" s="3">
        <v>3</v>
      </c>
      <c r="D1150" s="3">
        <v>2020</v>
      </c>
      <c r="E1150" s="3">
        <v>17</v>
      </c>
      <c r="F1150" s="3">
        <v>0</v>
      </c>
      <c r="G1150" s="3" t="s">
        <v>1052</v>
      </c>
      <c r="H1150" s="3" t="s">
        <v>1053</v>
      </c>
      <c r="I1150" s="3" t="s">
        <v>364</v>
      </c>
      <c r="J1150" s="3">
        <v>19751535</v>
      </c>
    </row>
    <row r="1151" spans="1:10" hidden="1" x14ac:dyDescent="0.25">
      <c r="A1151" s="187">
        <v>43906</v>
      </c>
      <c r="B1151" s="3">
        <v>16</v>
      </c>
      <c r="C1151" s="3">
        <v>3</v>
      </c>
      <c r="D1151" s="3">
        <v>2020</v>
      </c>
      <c r="E1151" s="3">
        <v>0</v>
      </c>
      <c r="F1151" s="3">
        <v>0</v>
      </c>
      <c r="G1151" s="3" t="s">
        <v>1052</v>
      </c>
      <c r="H1151" s="3" t="s">
        <v>1053</v>
      </c>
      <c r="I1151" s="3" t="s">
        <v>364</v>
      </c>
      <c r="J1151" s="3">
        <v>19751535</v>
      </c>
    </row>
    <row r="1152" spans="1:10" hidden="1" x14ac:dyDescent="0.25">
      <c r="A1152" s="187">
        <v>43905</v>
      </c>
      <c r="B1152" s="3">
        <v>15</v>
      </c>
      <c r="C1152" s="3">
        <v>3</v>
      </c>
      <c r="D1152" s="3">
        <v>2020</v>
      </c>
      <c r="E1152" s="3">
        <v>1</v>
      </c>
      <c r="F1152" s="3">
        <v>0</v>
      </c>
      <c r="G1152" s="3" t="s">
        <v>1052</v>
      </c>
      <c r="H1152" s="3" t="s">
        <v>1053</v>
      </c>
      <c r="I1152" s="3" t="s">
        <v>364</v>
      </c>
      <c r="J1152" s="3">
        <v>19751535</v>
      </c>
    </row>
    <row r="1153" spans="1:10" hidden="1" x14ac:dyDescent="0.25">
      <c r="A1153" s="187">
        <v>43902</v>
      </c>
      <c r="B1153" s="3">
        <v>12</v>
      </c>
      <c r="C1153" s="3">
        <v>3</v>
      </c>
      <c r="D1153" s="3">
        <v>2020</v>
      </c>
      <c r="E1153" s="3">
        <v>0</v>
      </c>
      <c r="F1153" s="3">
        <v>0</v>
      </c>
      <c r="G1153" s="3" t="s">
        <v>1052</v>
      </c>
      <c r="H1153" s="3" t="s">
        <v>1053</v>
      </c>
      <c r="I1153" s="3" t="s">
        <v>364</v>
      </c>
      <c r="J1153" s="3">
        <v>19751535</v>
      </c>
    </row>
    <row r="1154" spans="1:10" hidden="1" x14ac:dyDescent="0.25">
      <c r="A1154" s="187">
        <v>43901</v>
      </c>
      <c r="B1154" s="3">
        <v>11</v>
      </c>
      <c r="C1154" s="3">
        <v>3</v>
      </c>
      <c r="D1154" s="3">
        <v>2020</v>
      </c>
      <c r="E1154" s="3">
        <v>2</v>
      </c>
      <c r="F1154" s="3">
        <v>0</v>
      </c>
      <c r="G1154" s="3" t="s">
        <v>1052</v>
      </c>
      <c r="H1154" s="3" t="s">
        <v>1053</v>
      </c>
      <c r="I1154" s="3" t="s">
        <v>364</v>
      </c>
      <c r="J1154" s="3">
        <v>19751535</v>
      </c>
    </row>
    <row r="1155" spans="1:10" hidden="1" x14ac:dyDescent="0.25">
      <c r="A1155" s="187">
        <v>43920</v>
      </c>
      <c r="B1155" s="3">
        <v>30</v>
      </c>
      <c r="C1155" s="3">
        <v>3</v>
      </c>
      <c r="D1155" s="3">
        <v>2020</v>
      </c>
      <c r="E1155" s="3">
        <v>4</v>
      </c>
      <c r="F1155" s="3">
        <v>0</v>
      </c>
      <c r="G1155" s="3" t="s">
        <v>158</v>
      </c>
      <c r="H1155" s="3" t="s">
        <v>1054</v>
      </c>
      <c r="I1155" s="3" t="s">
        <v>463</v>
      </c>
      <c r="J1155" s="3">
        <v>16249798</v>
      </c>
    </row>
    <row r="1156" spans="1:10" hidden="1" x14ac:dyDescent="0.25">
      <c r="A1156" s="187">
        <v>43919</v>
      </c>
      <c r="B1156" s="3">
        <v>29</v>
      </c>
      <c r="C1156" s="3">
        <v>3</v>
      </c>
      <c r="D1156" s="3">
        <v>2020</v>
      </c>
      <c r="E1156" s="3">
        <v>1</v>
      </c>
      <c r="F1156" s="3">
        <v>0</v>
      </c>
      <c r="G1156" s="3" t="s">
        <v>158</v>
      </c>
      <c r="H1156" s="3" t="s">
        <v>1054</v>
      </c>
      <c r="I1156" s="3" t="s">
        <v>463</v>
      </c>
      <c r="J1156" s="3">
        <v>16249798</v>
      </c>
    </row>
    <row r="1157" spans="1:10" hidden="1" x14ac:dyDescent="0.25">
      <c r="A1157" s="187">
        <v>43918</v>
      </c>
      <c r="B1157" s="3">
        <v>28</v>
      </c>
      <c r="C1157" s="3">
        <v>3</v>
      </c>
      <c r="D1157" s="3">
        <v>2020</v>
      </c>
      <c r="E1157" s="3">
        <v>4</v>
      </c>
      <c r="F1157" s="3">
        <v>0</v>
      </c>
      <c r="G1157" s="3" t="s">
        <v>158</v>
      </c>
      <c r="H1157" s="3" t="s">
        <v>1054</v>
      </c>
      <c r="I1157" s="3" t="s">
        <v>463</v>
      </c>
      <c r="J1157" s="3">
        <v>16249798</v>
      </c>
    </row>
    <row r="1158" spans="1:10" hidden="1" x14ac:dyDescent="0.25">
      <c r="A1158" s="187">
        <v>43917</v>
      </c>
      <c r="B1158" s="3">
        <v>27</v>
      </c>
      <c r="C1158" s="3">
        <v>3</v>
      </c>
      <c r="D1158" s="3">
        <v>2020</v>
      </c>
      <c r="E1158" s="3">
        <v>2</v>
      </c>
      <c r="F1158" s="3">
        <v>0</v>
      </c>
      <c r="G1158" s="3" t="s">
        <v>158</v>
      </c>
      <c r="H1158" s="3" t="s">
        <v>1054</v>
      </c>
      <c r="I1158" s="3" t="s">
        <v>463</v>
      </c>
      <c r="J1158" s="3">
        <v>16249798</v>
      </c>
    </row>
    <row r="1159" spans="1:10" hidden="1" x14ac:dyDescent="0.25">
      <c r="A1159" s="187">
        <v>43916</v>
      </c>
      <c r="B1159" s="3">
        <v>26</v>
      </c>
      <c r="C1159" s="3">
        <v>3</v>
      </c>
      <c r="D1159" s="3">
        <v>2020</v>
      </c>
      <c r="E1159" s="3">
        <v>5</v>
      </c>
      <c r="F1159" s="3">
        <v>0</v>
      </c>
      <c r="G1159" s="3" t="s">
        <v>158</v>
      </c>
      <c r="H1159" s="3" t="s">
        <v>1054</v>
      </c>
      <c r="I1159" s="3" t="s">
        <v>463</v>
      </c>
      <c r="J1159" s="3">
        <v>16249798</v>
      </c>
    </row>
    <row r="1160" spans="1:10" hidden="1" x14ac:dyDescent="0.25">
      <c r="A1160" s="187">
        <v>43915</v>
      </c>
      <c r="B1160" s="3">
        <v>25</v>
      </c>
      <c r="C1160" s="3">
        <v>3</v>
      </c>
      <c r="D1160" s="3">
        <v>2020</v>
      </c>
      <c r="E1160" s="3">
        <v>4</v>
      </c>
      <c r="F1160" s="3">
        <v>0</v>
      </c>
      <c r="G1160" s="3" t="s">
        <v>158</v>
      </c>
      <c r="H1160" s="3" t="s">
        <v>1054</v>
      </c>
      <c r="I1160" s="3" t="s">
        <v>463</v>
      </c>
      <c r="J1160" s="3">
        <v>16249798</v>
      </c>
    </row>
    <row r="1161" spans="1:10" hidden="1" x14ac:dyDescent="0.25">
      <c r="A1161" s="187">
        <v>43914</v>
      </c>
      <c r="B1161" s="3">
        <v>24</v>
      </c>
      <c r="C1161" s="3">
        <v>3</v>
      </c>
      <c r="D1161" s="3">
        <v>2020</v>
      </c>
      <c r="E1161" s="3">
        <v>1</v>
      </c>
      <c r="F1161" s="3">
        <v>0</v>
      </c>
      <c r="G1161" s="3" t="s">
        <v>158</v>
      </c>
      <c r="H1161" s="3" t="s">
        <v>1054</v>
      </c>
      <c r="I1161" s="3" t="s">
        <v>463</v>
      </c>
      <c r="J1161" s="3">
        <v>16249798</v>
      </c>
    </row>
    <row r="1162" spans="1:10" hidden="1" x14ac:dyDescent="0.25">
      <c r="A1162" s="187">
        <v>43913</v>
      </c>
      <c r="B1162" s="3">
        <v>23</v>
      </c>
      <c r="C1162" s="3">
        <v>3</v>
      </c>
      <c r="D1162" s="3">
        <v>2020</v>
      </c>
      <c r="E1162" s="3">
        <v>35</v>
      </c>
      <c r="F1162" s="3">
        <v>0</v>
      </c>
      <c r="G1162" s="3" t="s">
        <v>158</v>
      </c>
      <c r="H1162" s="3" t="s">
        <v>1054</v>
      </c>
      <c r="I1162" s="3" t="s">
        <v>463</v>
      </c>
      <c r="J1162" s="3">
        <v>16249798</v>
      </c>
    </row>
    <row r="1163" spans="1:10" hidden="1" x14ac:dyDescent="0.25">
      <c r="A1163" s="187">
        <v>43912</v>
      </c>
      <c r="B1163" s="3">
        <v>22</v>
      </c>
      <c r="C1163" s="3">
        <v>3</v>
      </c>
      <c r="D1163" s="3">
        <v>2020</v>
      </c>
      <c r="E1163" s="3">
        <v>4</v>
      </c>
      <c r="F1163" s="3">
        <v>0</v>
      </c>
      <c r="G1163" s="3" t="s">
        <v>158</v>
      </c>
      <c r="H1163" s="3" t="s">
        <v>1054</v>
      </c>
      <c r="I1163" s="3" t="s">
        <v>463</v>
      </c>
      <c r="J1163" s="3">
        <v>16249798</v>
      </c>
    </row>
    <row r="1164" spans="1:10" hidden="1" x14ac:dyDescent="0.25">
      <c r="A1164" s="187">
        <v>43911</v>
      </c>
      <c r="B1164" s="3">
        <v>21</v>
      </c>
      <c r="C1164" s="3">
        <v>3</v>
      </c>
      <c r="D1164" s="3">
        <v>2020</v>
      </c>
      <c r="E1164" s="3">
        <v>23</v>
      </c>
      <c r="F1164" s="3">
        <v>0</v>
      </c>
      <c r="G1164" s="3" t="s">
        <v>158</v>
      </c>
      <c r="H1164" s="3" t="s">
        <v>1054</v>
      </c>
      <c r="I1164" s="3" t="s">
        <v>463</v>
      </c>
      <c r="J1164" s="3">
        <v>16249798</v>
      </c>
    </row>
    <row r="1165" spans="1:10" hidden="1" x14ac:dyDescent="0.25">
      <c r="A1165" s="187">
        <v>43910</v>
      </c>
      <c r="B1165" s="3">
        <v>20</v>
      </c>
      <c r="C1165" s="3">
        <v>3</v>
      </c>
      <c r="D1165" s="3">
        <v>2020</v>
      </c>
      <c r="E1165" s="3">
        <v>0</v>
      </c>
      <c r="F1165" s="3">
        <v>0</v>
      </c>
      <c r="G1165" s="3" t="s">
        <v>158</v>
      </c>
      <c r="H1165" s="3" t="s">
        <v>1054</v>
      </c>
      <c r="I1165" s="3" t="s">
        <v>463</v>
      </c>
      <c r="J1165" s="3">
        <v>16249798</v>
      </c>
    </row>
    <row r="1166" spans="1:10" hidden="1" x14ac:dyDescent="0.25">
      <c r="A1166" s="187">
        <v>43909</v>
      </c>
      <c r="B1166" s="3">
        <v>19</v>
      </c>
      <c r="C1166" s="3">
        <v>3</v>
      </c>
      <c r="D1166" s="3">
        <v>2020</v>
      </c>
      <c r="E1166" s="3">
        <v>0</v>
      </c>
      <c r="F1166" s="3">
        <v>0</v>
      </c>
      <c r="G1166" s="3" t="s">
        <v>158</v>
      </c>
      <c r="H1166" s="3" t="s">
        <v>1054</v>
      </c>
      <c r="I1166" s="3" t="s">
        <v>463</v>
      </c>
      <c r="J1166" s="3">
        <v>16249798</v>
      </c>
    </row>
    <row r="1167" spans="1:10" hidden="1" x14ac:dyDescent="0.25">
      <c r="A1167" s="187">
        <v>43908</v>
      </c>
      <c r="B1167" s="3">
        <v>18</v>
      </c>
      <c r="C1167" s="3">
        <v>3</v>
      </c>
      <c r="D1167" s="3">
        <v>2020</v>
      </c>
      <c r="E1167" s="3">
        <v>0</v>
      </c>
      <c r="F1167" s="3">
        <v>0</v>
      </c>
      <c r="G1167" s="3" t="s">
        <v>158</v>
      </c>
      <c r="H1167" s="3" t="s">
        <v>1054</v>
      </c>
      <c r="I1167" s="3" t="s">
        <v>463</v>
      </c>
      <c r="J1167" s="3">
        <v>16249798</v>
      </c>
    </row>
    <row r="1168" spans="1:10" hidden="1" x14ac:dyDescent="0.25">
      <c r="A1168" s="187">
        <v>43907</v>
      </c>
      <c r="B1168" s="3">
        <v>17</v>
      </c>
      <c r="C1168" s="3">
        <v>3</v>
      </c>
      <c r="D1168" s="3">
        <v>2020</v>
      </c>
      <c r="E1168" s="3">
        <v>12</v>
      </c>
      <c r="F1168" s="3">
        <v>0</v>
      </c>
      <c r="G1168" s="3" t="s">
        <v>158</v>
      </c>
      <c r="H1168" s="3" t="s">
        <v>1054</v>
      </c>
      <c r="I1168" s="3" t="s">
        <v>463</v>
      </c>
      <c r="J1168" s="3">
        <v>16249798</v>
      </c>
    </row>
    <row r="1169" spans="1:10" hidden="1" x14ac:dyDescent="0.25">
      <c r="A1169" s="187">
        <v>43906</v>
      </c>
      <c r="B1169" s="3">
        <v>16</v>
      </c>
      <c r="C1169" s="3">
        <v>3</v>
      </c>
      <c r="D1169" s="3">
        <v>2020</v>
      </c>
      <c r="E1169" s="3">
        <v>5</v>
      </c>
      <c r="F1169" s="3">
        <v>0</v>
      </c>
      <c r="G1169" s="3" t="s">
        <v>158</v>
      </c>
      <c r="H1169" s="3" t="s">
        <v>1054</v>
      </c>
      <c r="I1169" s="3" t="s">
        <v>463</v>
      </c>
      <c r="J1169" s="3">
        <v>16249798</v>
      </c>
    </row>
    <row r="1170" spans="1:10" hidden="1" x14ac:dyDescent="0.25">
      <c r="A1170" s="187">
        <v>43905</v>
      </c>
      <c r="B1170" s="3">
        <v>15</v>
      </c>
      <c r="C1170" s="3">
        <v>3</v>
      </c>
      <c r="D1170" s="3">
        <v>2020</v>
      </c>
      <c r="E1170" s="3">
        <v>2</v>
      </c>
      <c r="F1170" s="3">
        <v>0</v>
      </c>
      <c r="G1170" s="3" t="s">
        <v>158</v>
      </c>
      <c r="H1170" s="3" t="s">
        <v>1054</v>
      </c>
      <c r="I1170" s="3" t="s">
        <v>463</v>
      </c>
      <c r="J1170" s="3">
        <v>16249798</v>
      </c>
    </row>
    <row r="1171" spans="1:10" hidden="1" x14ac:dyDescent="0.25">
      <c r="A1171" s="187">
        <v>43903</v>
      </c>
      <c r="B1171" s="3">
        <v>13</v>
      </c>
      <c r="C1171" s="3">
        <v>3</v>
      </c>
      <c r="D1171" s="3">
        <v>2020</v>
      </c>
      <c r="E1171" s="3">
        <v>2</v>
      </c>
      <c r="F1171" s="3">
        <v>0</v>
      </c>
      <c r="G1171" s="3" t="s">
        <v>158</v>
      </c>
      <c r="H1171" s="3" t="s">
        <v>1054</v>
      </c>
      <c r="I1171" s="3" t="s">
        <v>463</v>
      </c>
      <c r="J1171" s="3">
        <v>16249798</v>
      </c>
    </row>
    <row r="1172" spans="1:10" hidden="1" x14ac:dyDescent="0.25">
      <c r="A1172" s="187">
        <v>43902</v>
      </c>
      <c r="B1172" s="3">
        <v>12</v>
      </c>
      <c r="C1172" s="3">
        <v>3</v>
      </c>
      <c r="D1172" s="3">
        <v>2020</v>
      </c>
      <c r="E1172" s="3">
        <v>1</v>
      </c>
      <c r="F1172" s="3">
        <v>0</v>
      </c>
      <c r="G1172" s="3" t="s">
        <v>158</v>
      </c>
      <c r="H1172" s="3" t="s">
        <v>1054</v>
      </c>
      <c r="I1172" s="3" t="s">
        <v>463</v>
      </c>
      <c r="J1172" s="3">
        <v>16249798</v>
      </c>
    </row>
    <row r="1173" spans="1:10" hidden="1" x14ac:dyDescent="0.25">
      <c r="A1173" s="187">
        <v>43898</v>
      </c>
      <c r="B1173" s="3">
        <v>8</v>
      </c>
      <c r="C1173" s="3">
        <v>3</v>
      </c>
      <c r="D1173" s="3">
        <v>2020</v>
      </c>
      <c r="E1173" s="3">
        <v>1</v>
      </c>
      <c r="F1173" s="3">
        <v>0</v>
      </c>
      <c r="G1173" s="3" t="s">
        <v>158</v>
      </c>
      <c r="H1173" s="3" t="s">
        <v>1054</v>
      </c>
      <c r="I1173" s="3" t="s">
        <v>463</v>
      </c>
      <c r="J1173" s="3">
        <v>16249798</v>
      </c>
    </row>
    <row r="1174" spans="1:10" hidden="1" x14ac:dyDescent="0.25">
      <c r="A1174" s="187">
        <v>43892</v>
      </c>
      <c r="B1174" s="3">
        <v>2</v>
      </c>
      <c r="C1174" s="3">
        <v>3</v>
      </c>
      <c r="D1174" s="3">
        <v>2020</v>
      </c>
      <c r="E1174" s="3">
        <v>0</v>
      </c>
      <c r="F1174" s="3">
        <v>0</v>
      </c>
      <c r="G1174" s="3" t="s">
        <v>158</v>
      </c>
      <c r="H1174" s="3" t="s">
        <v>1054</v>
      </c>
      <c r="I1174" s="3" t="s">
        <v>463</v>
      </c>
      <c r="J1174" s="3">
        <v>16249798</v>
      </c>
    </row>
    <row r="1175" spans="1:10" hidden="1" x14ac:dyDescent="0.25">
      <c r="A1175" s="187">
        <v>43891</v>
      </c>
      <c r="B1175" s="3">
        <v>1</v>
      </c>
      <c r="C1175" s="3">
        <v>3</v>
      </c>
      <c r="D1175" s="3">
        <v>2020</v>
      </c>
      <c r="E1175" s="3">
        <v>0</v>
      </c>
      <c r="F1175" s="3">
        <v>0</v>
      </c>
      <c r="G1175" s="3" t="s">
        <v>158</v>
      </c>
      <c r="H1175" s="3" t="s">
        <v>1054</v>
      </c>
      <c r="I1175" s="3" t="s">
        <v>463</v>
      </c>
      <c r="J1175" s="3">
        <v>16249798</v>
      </c>
    </row>
    <row r="1176" spans="1:10" hidden="1" x14ac:dyDescent="0.25">
      <c r="A1176" s="187">
        <v>43890</v>
      </c>
      <c r="B1176" s="3">
        <v>29</v>
      </c>
      <c r="C1176" s="3">
        <v>2</v>
      </c>
      <c r="D1176" s="3">
        <v>2020</v>
      </c>
      <c r="E1176" s="3">
        <v>0</v>
      </c>
      <c r="F1176" s="3">
        <v>0</v>
      </c>
      <c r="G1176" s="3" t="s">
        <v>158</v>
      </c>
      <c r="H1176" s="3" t="s">
        <v>1054</v>
      </c>
      <c r="I1176" s="3" t="s">
        <v>463</v>
      </c>
      <c r="J1176" s="3">
        <v>16249798</v>
      </c>
    </row>
    <row r="1177" spans="1:10" hidden="1" x14ac:dyDescent="0.25">
      <c r="A1177" s="187">
        <v>43889</v>
      </c>
      <c r="B1177" s="3">
        <v>28</v>
      </c>
      <c r="C1177" s="3">
        <v>2</v>
      </c>
      <c r="D1177" s="3">
        <v>2020</v>
      </c>
      <c r="E1177" s="3">
        <v>0</v>
      </c>
      <c r="F1177" s="3">
        <v>0</v>
      </c>
      <c r="G1177" s="3" t="s">
        <v>158</v>
      </c>
      <c r="H1177" s="3" t="s">
        <v>1054</v>
      </c>
      <c r="I1177" s="3" t="s">
        <v>463</v>
      </c>
      <c r="J1177" s="3">
        <v>16249798</v>
      </c>
    </row>
    <row r="1178" spans="1:10" hidden="1" x14ac:dyDescent="0.25">
      <c r="A1178" s="187">
        <v>43888</v>
      </c>
      <c r="B1178" s="3">
        <v>27</v>
      </c>
      <c r="C1178" s="3">
        <v>2</v>
      </c>
      <c r="D1178" s="3">
        <v>2020</v>
      </c>
      <c r="E1178" s="3">
        <v>0</v>
      </c>
      <c r="F1178" s="3">
        <v>0</v>
      </c>
      <c r="G1178" s="3" t="s">
        <v>158</v>
      </c>
      <c r="H1178" s="3" t="s">
        <v>1054</v>
      </c>
      <c r="I1178" s="3" t="s">
        <v>463</v>
      </c>
      <c r="J1178" s="3">
        <v>16249798</v>
      </c>
    </row>
    <row r="1179" spans="1:10" hidden="1" x14ac:dyDescent="0.25">
      <c r="A1179" s="187">
        <v>43887</v>
      </c>
      <c r="B1179" s="3">
        <v>26</v>
      </c>
      <c r="C1179" s="3">
        <v>2</v>
      </c>
      <c r="D1179" s="3">
        <v>2020</v>
      </c>
      <c r="E1179" s="3">
        <v>0</v>
      </c>
      <c r="F1179" s="3">
        <v>0</v>
      </c>
      <c r="G1179" s="3" t="s">
        <v>158</v>
      </c>
      <c r="H1179" s="3" t="s">
        <v>1054</v>
      </c>
      <c r="I1179" s="3" t="s">
        <v>463</v>
      </c>
      <c r="J1179" s="3">
        <v>16249798</v>
      </c>
    </row>
    <row r="1180" spans="1:10" hidden="1" x14ac:dyDescent="0.25">
      <c r="A1180" s="187">
        <v>43886</v>
      </c>
      <c r="B1180" s="3">
        <v>25</v>
      </c>
      <c r="C1180" s="3">
        <v>2</v>
      </c>
      <c r="D1180" s="3">
        <v>2020</v>
      </c>
      <c r="E1180" s="3">
        <v>0</v>
      </c>
      <c r="F1180" s="3">
        <v>0</v>
      </c>
      <c r="G1180" s="3" t="s">
        <v>158</v>
      </c>
      <c r="H1180" s="3" t="s">
        <v>1054</v>
      </c>
      <c r="I1180" s="3" t="s">
        <v>463</v>
      </c>
      <c r="J1180" s="3">
        <v>16249798</v>
      </c>
    </row>
    <row r="1181" spans="1:10" hidden="1" x14ac:dyDescent="0.25">
      <c r="A1181" s="187">
        <v>43885</v>
      </c>
      <c r="B1181" s="3">
        <v>24</v>
      </c>
      <c r="C1181" s="3">
        <v>2</v>
      </c>
      <c r="D1181" s="3">
        <v>2020</v>
      </c>
      <c r="E1181" s="3">
        <v>0</v>
      </c>
      <c r="F1181" s="3">
        <v>0</v>
      </c>
      <c r="G1181" s="3" t="s">
        <v>158</v>
      </c>
      <c r="H1181" s="3" t="s">
        <v>1054</v>
      </c>
      <c r="I1181" s="3" t="s">
        <v>463</v>
      </c>
      <c r="J1181" s="3">
        <v>16249798</v>
      </c>
    </row>
    <row r="1182" spans="1:10" hidden="1" x14ac:dyDescent="0.25">
      <c r="A1182" s="187">
        <v>43884</v>
      </c>
      <c r="B1182" s="3">
        <v>23</v>
      </c>
      <c r="C1182" s="3">
        <v>2</v>
      </c>
      <c r="D1182" s="3">
        <v>2020</v>
      </c>
      <c r="E1182" s="3">
        <v>0</v>
      </c>
      <c r="F1182" s="3">
        <v>0</v>
      </c>
      <c r="G1182" s="3" t="s">
        <v>158</v>
      </c>
      <c r="H1182" s="3" t="s">
        <v>1054</v>
      </c>
      <c r="I1182" s="3" t="s">
        <v>463</v>
      </c>
      <c r="J1182" s="3">
        <v>16249798</v>
      </c>
    </row>
    <row r="1183" spans="1:10" hidden="1" x14ac:dyDescent="0.25">
      <c r="A1183" s="187">
        <v>43883</v>
      </c>
      <c r="B1183" s="3">
        <v>22</v>
      </c>
      <c r="C1183" s="3">
        <v>2</v>
      </c>
      <c r="D1183" s="3">
        <v>2020</v>
      </c>
      <c r="E1183" s="3">
        <v>0</v>
      </c>
      <c r="F1183" s="3">
        <v>0</v>
      </c>
      <c r="G1183" s="3" t="s">
        <v>158</v>
      </c>
      <c r="H1183" s="3" t="s">
        <v>1054</v>
      </c>
      <c r="I1183" s="3" t="s">
        <v>463</v>
      </c>
      <c r="J1183" s="3">
        <v>16249798</v>
      </c>
    </row>
    <row r="1184" spans="1:10" hidden="1" x14ac:dyDescent="0.25">
      <c r="A1184" s="187">
        <v>43882</v>
      </c>
      <c r="B1184" s="3">
        <v>21</v>
      </c>
      <c r="C1184" s="3">
        <v>2</v>
      </c>
      <c r="D1184" s="3">
        <v>2020</v>
      </c>
      <c r="E1184" s="3">
        <v>0</v>
      </c>
      <c r="F1184" s="3">
        <v>0</v>
      </c>
      <c r="G1184" s="3" t="s">
        <v>158</v>
      </c>
      <c r="H1184" s="3" t="s">
        <v>1054</v>
      </c>
      <c r="I1184" s="3" t="s">
        <v>463</v>
      </c>
      <c r="J1184" s="3">
        <v>16249798</v>
      </c>
    </row>
    <row r="1185" spans="1:10" hidden="1" x14ac:dyDescent="0.25">
      <c r="A1185" s="187">
        <v>43881</v>
      </c>
      <c r="B1185" s="3">
        <v>20</v>
      </c>
      <c r="C1185" s="3">
        <v>2</v>
      </c>
      <c r="D1185" s="3">
        <v>2020</v>
      </c>
      <c r="E1185" s="3">
        <v>0</v>
      </c>
      <c r="F1185" s="3">
        <v>0</v>
      </c>
      <c r="G1185" s="3" t="s">
        <v>158</v>
      </c>
      <c r="H1185" s="3" t="s">
        <v>1054</v>
      </c>
      <c r="I1185" s="3" t="s">
        <v>463</v>
      </c>
      <c r="J1185" s="3">
        <v>16249798</v>
      </c>
    </row>
    <row r="1186" spans="1:10" hidden="1" x14ac:dyDescent="0.25">
      <c r="A1186" s="187">
        <v>43880</v>
      </c>
      <c r="B1186" s="3">
        <v>19</v>
      </c>
      <c r="C1186" s="3">
        <v>2</v>
      </c>
      <c r="D1186" s="3">
        <v>2020</v>
      </c>
      <c r="E1186" s="3">
        <v>0</v>
      </c>
      <c r="F1186" s="3">
        <v>0</v>
      </c>
      <c r="G1186" s="3" t="s">
        <v>158</v>
      </c>
      <c r="H1186" s="3" t="s">
        <v>1054</v>
      </c>
      <c r="I1186" s="3" t="s">
        <v>463</v>
      </c>
      <c r="J1186" s="3">
        <v>16249798</v>
      </c>
    </row>
    <row r="1187" spans="1:10" hidden="1" x14ac:dyDescent="0.25">
      <c r="A1187" s="187">
        <v>43879</v>
      </c>
      <c r="B1187" s="3">
        <v>18</v>
      </c>
      <c r="C1187" s="3">
        <v>2</v>
      </c>
      <c r="D1187" s="3">
        <v>2020</v>
      </c>
      <c r="E1187" s="3">
        <v>0</v>
      </c>
      <c r="F1187" s="3">
        <v>0</v>
      </c>
      <c r="G1187" s="3" t="s">
        <v>158</v>
      </c>
      <c r="H1187" s="3" t="s">
        <v>1054</v>
      </c>
      <c r="I1187" s="3" t="s">
        <v>463</v>
      </c>
      <c r="J1187" s="3">
        <v>16249798</v>
      </c>
    </row>
    <row r="1188" spans="1:10" hidden="1" x14ac:dyDescent="0.25">
      <c r="A1188" s="187">
        <v>43878</v>
      </c>
      <c r="B1188" s="3">
        <v>17</v>
      </c>
      <c r="C1188" s="3">
        <v>2</v>
      </c>
      <c r="D1188" s="3">
        <v>2020</v>
      </c>
      <c r="E1188" s="3">
        <v>0</v>
      </c>
      <c r="F1188" s="3">
        <v>0</v>
      </c>
      <c r="G1188" s="3" t="s">
        <v>158</v>
      </c>
      <c r="H1188" s="3" t="s">
        <v>1054</v>
      </c>
      <c r="I1188" s="3" t="s">
        <v>463</v>
      </c>
      <c r="J1188" s="3">
        <v>16249798</v>
      </c>
    </row>
    <row r="1189" spans="1:10" hidden="1" x14ac:dyDescent="0.25">
      <c r="A1189" s="187">
        <v>43877</v>
      </c>
      <c r="B1189" s="3">
        <v>16</v>
      </c>
      <c r="C1189" s="3">
        <v>2</v>
      </c>
      <c r="D1189" s="3">
        <v>2020</v>
      </c>
      <c r="E1189" s="3">
        <v>0</v>
      </c>
      <c r="F1189" s="3">
        <v>0</v>
      </c>
      <c r="G1189" s="3" t="s">
        <v>158</v>
      </c>
      <c r="H1189" s="3" t="s">
        <v>1054</v>
      </c>
      <c r="I1189" s="3" t="s">
        <v>463</v>
      </c>
      <c r="J1189" s="3">
        <v>16249798</v>
      </c>
    </row>
    <row r="1190" spans="1:10" hidden="1" x14ac:dyDescent="0.25">
      <c r="A1190" s="187">
        <v>43876</v>
      </c>
      <c r="B1190" s="3">
        <v>15</v>
      </c>
      <c r="C1190" s="3">
        <v>2</v>
      </c>
      <c r="D1190" s="3">
        <v>2020</v>
      </c>
      <c r="E1190" s="3">
        <v>0</v>
      </c>
      <c r="F1190" s="3">
        <v>0</v>
      </c>
      <c r="G1190" s="3" t="s">
        <v>158</v>
      </c>
      <c r="H1190" s="3" t="s">
        <v>1054</v>
      </c>
      <c r="I1190" s="3" t="s">
        <v>463</v>
      </c>
      <c r="J1190" s="3">
        <v>16249798</v>
      </c>
    </row>
    <row r="1191" spans="1:10" hidden="1" x14ac:dyDescent="0.25">
      <c r="A1191" s="187">
        <v>43875</v>
      </c>
      <c r="B1191" s="3">
        <v>14</v>
      </c>
      <c r="C1191" s="3">
        <v>2</v>
      </c>
      <c r="D1191" s="3">
        <v>2020</v>
      </c>
      <c r="E1191" s="3">
        <v>0</v>
      </c>
      <c r="F1191" s="3">
        <v>0</v>
      </c>
      <c r="G1191" s="3" t="s">
        <v>158</v>
      </c>
      <c r="H1191" s="3" t="s">
        <v>1054</v>
      </c>
      <c r="I1191" s="3" t="s">
        <v>463</v>
      </c>
      <c r="J1191" s="3">
        <v>16249798</v>
      </c>
    </row>
    <row r="1192" spans="1:10" hidden="1" x14ac:dyDescent="0.25">
      <c r="A1192" s="187">
        <v>43874</v>
      </c>
      <c r="B1192" s="3">
        <v>13</v>
      </c>
      <c r="C1192" s="3">
        <v>2</v>
      </c>
      <c r="D1192" s="3">
        <v>2020</v>
      </c>
      <c r="E1192" s="3">
        <v>0</v>
      </c>
      <c r="F1192" s="3">
        <v>0</v>
      </c>
      <c r="G1192" s="3" t="s">
        <v>158</v>
      </c>
      <c r="H1192" s="3" t="s">
        <v>1054</v>
      </c>
      <c r="I1192" s="3" t="s">
        <v>463</v>
      </c>
      <c r="J1192" s="3">
        <v>16249798</v>
      </c>
    </row>
    <row r="1193" spans="1:10" hidden="1" x14ac:dyDescent="0.25">
      <c r="A1193" s="187">
        <v>43873</v>
      </c>
      <c r="B1193" s="3">
        <v>12</v>
      </c>
      <c r="C1193" s="3">
        <v>2</v>
      </c>
      <c r="D1193" s="3">
        <v>2020</v>
      </c>
      <c r="E1193" s="3">
        <v>0</v>
      </c>
      <c r="F1193" s="3">
        <v>0</v>
      </c>
      <c r="G1193" s="3" t="s">
        <v>158</v>
      </c>
      <c r="H1193" s="3" t="s">
        <v>1054</v>
      </c>
      <c r="I1193" s="3" t="s">
        <v>463</v>
      </c>
      <c r="J1193" s="3">
        <v>16249798</v>
      </c>
    </row>
    <row r="1194" spans="1:10" hidden="1" x14ac:dyDescent="0.25">
      <c r="A1194" s="187">
        <v>43872</v>
      </c>
      <c r="B1194" s="3">
        <v>11</v>
      </c>
      <c r="C1194" s="3">
        <v>2</v>
      </c>
      <c r="D1194" s="3">
        <v>2020</v>
      </c>
      <c r="E1194" s="3">
        <v>0</v>
      </c>
      <c r="F1194" s="3">
        <v>0</v>
      </c>
      <c r="G1194" s="3" t="s">
        <v>158</v>
      </c>
      <c r="H1194" s="3" t="s">
        <v>1054</v>
      </c>
      <c r="I1194" s="3" t="s">
        <v>463</v>
      </c>
      <c r="J1194" s="3">
        <v>16249798</v>
      </c>
    </row>
    <row r="1195" spans="1:10" hidden="1" x14ac:dyDescent="0.25">
      <c r="A1195" s="187">
        <v>43871</v>
      </c>
      <c r="B1195" s="3">
        <v>10</v>
      </c>
      <c r="C1195" s="3">
        <v>2</v>
      </c>
      <c r="D1195" s="3">
        <v>2020</v>
      </c>
      <c r="E1195" s="3">
        <v>0</v>
      </c>
      <c r="F1195" s="3">
        <v>0</v>
      </c>
      <c r="G1195" s="3" t="s">
        <v>158</v>
      </c>
      <c r="H1195" s="3" t="s">
        <v>1054</v>
      </c>
      <c r="I1195" s="3" t="s">
        <v>463</v>
      </c>
      <c r="J1195" s="3">
        <v>16249798</v>
      </c>
    </row>
    <row r="1196" spans="1:10" hidden="1" x14ac:dyDescent="0.25">
      <c r="A1196" s="187">
        <v>43870</v>
      </c>
      <c r="B1196" s="3">
        <v>9</v>
      </c>
      <c r="C1196" s="3">
        <v>2</v>
      </c>
      <c r="D1196" s="3">
        <v>2020</v>
      </c>
      <c r="E1196" s="3">
        <v>0</v>
      </c>
      <c r="F1196" s="3">
        <v>0</v>
      </c>
      <c r="G1196" s="3" t="s">
        <v>158</v>
      </c>
      <c r="H1196" s="3" t="s">
        <v>1054</v>
      </c>
      <c r="I1196" s="3" t="s">
        <v>463</v>
      </c>
      <c r="J1196" s="3">
        <v>16249798</v>
      </c>
    </row>
    <row r="1197" spans="1:10" hidden="1" x14ac:dyDescent="0.25">
      <c r="A1197" s="187">
        <v>43869</v>
      </c>
      <c r="B1197" s="3">
        <v>8</v>
      </c>
      <c r="C1197" s="3">
        <v>2</v>
      </c>
      <c r="D1197" s="3">
        <v>2020</v>
      </c>
      <c r="E1197" s="3">
        <v>0</v>
      </c>
      <c r="F1197" s="3">
        <v>0</v>
      </c>
      <c r="G1197" s="3" t="s">
        <v>158</v>
      </c>
      <c r="H1197" s="3" t="s">
        <v>1054</v>
      </c>
      <c r="I1197" s="3" t="s">
        <v>463</v>
      </c>
      <c r="J1197" s="3">
        <v>16249798</v>
      </c>
    </row>
    <row r="1198" spans="1:10" hidden="1" x14ac:dyDescent="0.25">
      <c r="A1198" s="187">
        <v>43868</v>
      </c>
      <c r="B1198" s="3">
        <v>7</v>
      </c>
      <c r="C1198" s="3">
        <v>2</v>
      </c>
      <c r="D1198" s="3">
        <v>2020</v>
      </c>
      <c r="E1198" s="3">
        <v>0</v>
      </c>
      <c r="F1198" s="3">
        <v>0</v>
      </c>
      <c r="G1198" s="3" t="s">
        <v>158</v>
      </c>
      <c r="H1198" s="3" t="s">
        <v>1054</v>
      </c>
      <c r="I1198" s="3" t="s">
        <v>463</v>
      </c>
      <c r="J1198" s="3">
        <v>16249798</v>
      </c>
    </row>
    <row r="1199" spans="1:10" hidden="1" x14ac:dyDescent="0.25">
      <c r="A1199" s="187">
        <v>43867</v>
      </c>
      <c r="B1199" s="3">
        <v>6</v>
      </c>
      <c r="C1199" s="3">
        <v>2</v>
      </c>
      <c r="D1199" s="3">
        <v>2020</v>
      </c>
      <c r="E1199" s="3">
        <v>0</v>
      </c>
      <c r="F1199" s="3">
        <v>0</v>
      </c>
      <c r="G1199" s="3" t="s">
        <v>158</v>
      </c>
      <c r="H1199" s="3" t="s">
        <v>1054</v>
      </c>
      <c r="I1199" s="3" t="s">
        <v>463</v>
      </c>
      <c r="J1199" s="3">
        <v>16249798</v>
      </c>
    </row>
    <row r="1200" spans="1:10" hidden="1" x14ac:dyDescent="0.25">
      <c r="A1200" s="187">
        <v>43866</v>
      </c>
      <c r="B1200" s="3">
        <v>5</v>
      </c>
      <c r="C1200" s="3">
        <v>2</v>
      </c>
      <c r="D1200" s="3">
        <v>2020</v>
      </c>
      <c r="E1200" s="3">
        <v>0</v>
      </c>
      <c r="F1200" s="3">
        <v>0</v>
      </c>
      <c r="G1200" s="3" t="s">
        <v>158</v>
      </c>
      <c r="H1200" s="3" t="s">
        <v>1054</v>
      </c>
      <c r="I1200" s="3" t="s">
        <v>463</v>
      </c>
      <c r="J1200" s="3">
        <v>16249798</v>
      </c>
    </row>
    <row r="1201" spans="1:10" hidden="1" x14ac:dyDescent="0.25">
      <c r="A1201" s="187">
        <v>43865</v>
      </c>
      <c r="B1201" s="3">
        <v>4</v>
      </c>
      <c r="C1201" s="3">
        <v>2</v>
      </c>
      <c r="D1201" s="3">
        <v>2020</v>
      </c>
      <c r="E1201" s="3">
        <v>0</v>
      </c>
      <c r="F1201" s="3">
        <v>0</v>
      </c>
      <c r="G1201" s="3" t="s">
        <v>158</v>
      </c>
      <c r="H1201" s="3" t="s">
        <v>1054</v>
      </c>
      <c r="I1201" s="3" t="s">
        <v>463</v>
      </c>
      <c r="J1201" s="3">
        <v>16249798</v>
      </c>
    </row>
    <row r="1202" spans="1:10" hidden="1" x14ac:dyDescent="0.25">
      <c r="A1202" s="187">
        <v>43864</v>
      </c>
      <c r="B1202" s="3">
        <v>3</v>
      </c>
      <c r="C1202" s="3">
        <v>2</v>
      </c>
      <c r="D1202" s="3">
        <v>2020</v>
      </c>
      <c r="E1202" s="3">
        <v>0</v>
      </c>
      <c r="F1202" s="3">
        <v>0</v>
      </c>
      <c r="G1202" s="3" t="s">
        <v>158</v>
      </c>
      <c r="H1202" s="3" t="s">
        <v>1054</v>
      </c>
      <c r="I1202" s="3" t="s">
        <v>463</v>
      </c>
      <c r="J1202" s="3">
        <v>16249798</v>
      </c>
    </row>
    <row r="1203" spans="1:10" hidden="1" x14ac:dyDescent="0.25">
      <c r="A1203" s="187">
        <v>43863</v>
      </c>
      <c r="B1203" s="3">
        <v>2</v>
      </c>
      <c r="C1203" s="3">
        <v>2</v>
      </c>
      <c r="D1203" s="3">
        <v>2020</v>
      </c>
      <c r="E1203" s="3">
        <v>0</v>
      </c>
      <c r="F1203" s="3">
        <v>0</v>
      </c>
      <c r="G1203" s="3" t="s">
        <v>158</v>
      </c>
      <c r="H1203" s="3" t="s">
        <v>1054</v>
      </c>
      <c r="I1203" s="3" t="s">
        <v>463</v>
      </c>
      <c r="J1203" s="3">
        <v>16249798</v>
      </c>
    </row>
    <row r="1204" spans="1:10" hidden="1" x14ac:dyDescent="0.25">
      <c r="A1204" s="187">
        <v>43862</v>
      </c>
      <c r="B1204" s="3">
        <v>1</v>
      </c>
      <c r="C1204" s="3">
        <v>2</v>
      </c>
      <c r="D1204" s="3">
        <v>2020</v>
      </c>
      <c r="E1204" s="3">
        <v>0</v>
      </c>
      <c r="F1204" s="3">
        <v>0</v>
      </c>
      <c r="G1204" s="3" t="s">
        <v>158</v>
      </c>
      <c r="H1204" s="3" t="s">
        <v>1054</v>
      </c>
      <c r="I1204" s="3" t="s">
        <v>463</v>
      </c>
      <c r="J1204" s="3">
        <v>16249798</v>
      </c>
    </row>
    <row r="1205" spans="1:10" hidden="1" x14ac:dyDescent="0.25">
      <c r="A1205" s="187">
        <v>43861</v>
      </c>
      <c r="B1205" s="3">
        <v>31</v>
      </c>
      <c r="C1205" s="3">
        <v>1</v>
      </c>
      <c r="D1205" s="3">
        <v>2020</v>
      </c>
      <c r="E1205" s="3">
        <v>0</v>
      </c>
      <c r="F1205" s="3">
        <v>0</v>
      </c>
      <c r="G1205" s="3" t="s">
        <v>158</v>
      </c>
      <c r="H1205" s="3" t="s">
        <v>1054</v>
      </c>
      <c r="I1205" s="3" t="s">
        <v>463</v>
      </c>
      <c r="J1205" s="3">
        <v>16249798</v>
      </c>
    </row>
    <row r="1206" spans="1:10" hidden="1" x14ac:dyDescent="0.25">
      <c r="A1206" s="187">
        <v>43860</v>
      </c>
      <c r="B1206" s="3">
        <v>30</v>
      </c>
      <c r="C1206" s="3">
        <v>1</v>
      </c>
      <c r="D1206" s="3">
        <v>2020</v>
      </c>
      <c r="E1206" s="3">
        <v>0</v>
      </c>
      <c r="F1206" s="3">
        <v>0</v>
      </c>
      <c r="G1206" s="3" t="s">
        <v>158</v>
      </c>
      <c r="H1206" s="3" t="s">
        <v>1054</v>
      </c>
      <c r="I1206" s="3" t="s">
        <v>463</v>
      </c>
      <c r="J1206" s="3">
        <v>16249798</v>
      </c>
    </row>
    <row r="1207" spans="1:10" hidden="1" x14ac:dyDescent="0.25">
      <c r="A1207" s="187">
        <v>43859</v>
      </c>
      <c r="B1207" s="3">
        <v>29</v>
      </c>
      <c r="C1207" s="3">
        <v>1</v>
      </c>
      <c r="D1207" s="3">
        <v>2020</v>
      </c>
      <c r="E1207" s="3">
        <v>0</v>
      </c>
      <c r="F1207" s="3">
        <v>0</v>
      </c>
      <c r="G1207" s="3" t="s">
        <v>158</v>
      </c>
      <c r="H1207" s="3" t="s">
        <v>1054</v>
      </c>
      <c r="I1207" s="3" t="s">
        <v>463</v>
      </c>
      <c r="J1207" s="3">
        <v>16249798</v>
      </c>
    </row>
    <row r="1208" spans="1:10" hidden="1" x14ac:dyDescent="0.25">
      <c r="A1208" s="187">
        <v>43858</v>
      </c>
      <c r="B1208" s="3">
        <v>28</v>
      </c>
      <c r="C1208" s="3">
        <v>1</v>
      </c>
      <c r="D1208" s="3">
        <v>2020</v>
      </c>
      <c r="E1208" s="3">
        <v>1</v>
      </c>
      <c r="F1208" s="3">
        <v>0</v>
      </c>
      <c r="G1208" s="3" t="s">
        <v>158</v>
      </c>
      <c r="H1208" s="3" t="s">
        <v>1054</v>
      </c>
      <c r="I1208" s="3" t="s">
        <v>463</v>
      </c>
      <c r="J1208" s="3">
        <v>16249798</v>
      </c>
    </row>
    <row r="1209" spans="1:10" hidden="1" x14ac:dyDescent="0.25">
      <c r="A1209" s="187">
        <v>43857</v>
      </c>
      <c r="B1209" s="3">
        <v>27</v>
      </c>
      <c r="C1209" s="3">
        <v>1</v>
      </c>
      <c r="D1209" s="3">
        <v>2020</v>
      </c>
      <c r="E1209" s="3">
        <v>0</v>
      </c>
      <c r="F1209" s="3">
        <v>0</v>
      </c>
      <c r="G1209" s="3" t="s">
        <v>158</v>
      </c>
      <c r="H1209" s="3" t="s">
        <v>1054</v>
      </c>
      <c r="I1209" s="3" t="s">
        <v>463</v>
      </c>
      <c r="J1209" s="3">
        <v>16249798</v>
      </c>
    </row>
    <row r="1210" spans="1:10" hidden="1" x14ac:dyDescent="0.25">
      <c r="A1210" s="187">
        <v>43856</v>
      </c>
      <c r="B1210" s="3">
        <v>26</v>
      </c>
      <c r="C1210" s="3">
        <v>1</v>
      </c>
      <c r="D1210" s="3">
        <v>2020</v>
      </c>
      <c r="E1210" s="3">
        <v>0</v>
      </c>
      <c r="F1210" s="3">
        <v>0</v>
      </c>
      <c r="G1210" s="3" t="s">
        <v>158</v>
      </c>
      <c r="H1210" s="3" t="s">
        <v>1054</v>
      </c>
      <c r="I1210" s="3" t="s">
        <v>463</v>
      </c>
      <c r="J1210" s="3">
        <v>16249798</v>
      </c>
    </row>
    <row r="1211" spans="1:10" hidden="1" x14ac:dyDescent="0.25">
      <c r="A1211" s="187">
        <v>43855</v>
      </c>
      <c r="B1211" s="3">
        <v>25</v>
      </c>
      <c r="C1211" s="3">
        <v>1</v>
      </c>
      <c r="D1211" s="3">
        <v>2020</v>
      </c>
      <c r="E1211" s="3">
        <v>0</v>
      </c>
      <c r="F1211" s="3">
        <v>0</v>
      </c>
      <c r="G1211" s="3" t="s">
        <v>158</v>
      </c>
      <c r="H1211" s="3" t="s">
        <v>1054</v>
      </c>
      <c r="I1211" s="3" t="s">
        <v>463</v>
      </c>
      <c r="J1211" s="3">
        <v>16249798</v>
      </c>
    </row>
    <row r="1212" spans="1:10" hidden="1" x14ac:dyDescent="0.25">
      <c r="A1212" s="187">
        <v>43854</v>
      </c>
      <c r="B1212" s="3">
        <v>24</v>
      </c>
      <c r="C1212" s="3">
        <v>1</v>
      </c>
      <c r="D1212" s="3">
        <v>2020</v>
      </c>
      <c r="E1212" s="3">
        <v>0</v>
      </c>
      <c r="F1212" s="3">
        <v>0</v>
      </c>
      <c r="G1212" s="3" t="s">
        <v>158</v>
      </c>
      <c r="H1212" s="3" t="s">
        <v>1054</v>
      </c>
      <c r="I1212" s="3" t="s">
        <v>463</v>
      </c>
      <c r="J1212" s="3">
        <v>16249798</v>
      </c>
    </row>
    <row r="1213" spans="1:10" hidden="1" x14ac:dyDescent="0.25">
      <c r="A1213" s="187">
        <v>43853</v>
      </c>
      <c r="B1213" s="3">
        <v>23</v>
      </c>
      <c r="C1213" s="3">
        <v>1</v>
      </c>
      <c r="D1213" s="3">
        <v>2020</v>
      </c>
      <c r="E1213" s="3">
        <v>0</v>
      </c>
      <c r="F1213" s="3">
        <v>0</v>
      </c>
      <c r="G1213" s="3" t="s">
        <v>158</v>
      </c>
      <c r="H1213" s="3" t="s">
        <v>1054</v>
      </c>
      <c r="I1213" s="3" t="s">
        <v>463</v>
      </c>
      <c r="J1213" s="3">
        <v>16249798</v>
      </c>
    </row>
    <row r="1214" spans="1:10" hidden="1" x14ac:dyDescent="0.25">
      <c r="A1214" s="187">
        <v>43852</v>
      </c>
      <c r="B1214" s="3">
        <v>22</v>
      </c>
      <c r="C1214" s="3">
        <v>1</v>
      </c>
      <c r="D1214" s="3">
        <v>2020</v>
      </c>
      <c r="E1214" s="3">
        <v>0</v>
      </c>
      <c r="F1214" s="3">
        <v>0</v>
      </c>
      <c r="G1214" s="3" t="s">
        <v>158</v>
      </c>
      <c r="H1214" s="3" t="s">
        <v>1054</v>
      </c>
      <c r="I1214" s="3" t="s">
        <v>463</v>
      </c>
      <c r="J1214" s="3">
        <v>16249798</v>
      </c>
    </row>
    <row r="1215" spans="1:10" hidden="1" x14ac:dyDescent="0.25">
      <c r="A1215" s="187">
        <v>43851</v>
      </c>
      <c r="B1215" s="3">
        <v>21</v>
      </c>
      <c r="C1215" s="3">
        <v>1</v>
      </c>
      <c r="D1215" s="3">
        <v>2020</v>
      </c>
      <c r="E1215" s="3">
        <v>0</v>
      </c>
      <c r="F1215" s="3">
        <v>0</v>
      </c>
      <c r="G1215" s="3" t="s">
        <v>158</v>
      </c>
      <c r="H1215" s="3" t="s">
        <v>1054</v>
      </c>
      <c r="I1215" s="3" t="s">
        <v>463</v>
      </c>
      <c r="J1215" s="3">
        <v>16249798</v>
      </c>
    </row>
    <row r="1216" spans="1:10" hidden="1" x14ac:dyDescent="0.25">
      <c r="A1216" s="187">
        <v>43850</v>
      </c>
      <c r="B1216" s="3">
        <v>20</v>
      </c>
      <c r="C1216" s="3">
        <v>1</v>
      </c>
      <c r="D1216" s="3">
        <v>2020</v>
      </c>
      <c r="E1216" s="3">
        <v>0</v>
      </c>
      <c r="F1216" s="3">
        <v>0</v>
      </c>
      <c r="G1216" s="3" t="s">
        <v>158</v>
      </c>
      <c r="H1216" s="3" t="s">
        <v>1054</v>
      </c>
      <c r="I1216" s="3" t="s">
        <v>463</v>
      </c>
      <c r="J1216" s="3">
        <v>16249798</v>
      </c>
    </row>
    <row r="1217" spans="1:10" hidden="1" x14ac:dyDescent="0.25">
      <c r="A1217" s="187">
        <v>43849</v>
      </c>
      <c r="B1217" s="3">
        <v>19</v>
      </c>
      <c r="C1217" s="3">
        <v>1</v>
      </c>
      <c r="D1217" s="3">
        <v>2020</v>
      </c>
      <c r="E1217" s="3">
        <v>0</v>
      </c>
      <c r="F1217" s="3">
        <v>0</v>
      </c>
      <c r="G1217" s="3" t="s">
        <v>158</v>
      </c>
      <c r="H1217" s="3" t="s">
        <v>1054</v>
      </c>
      <c r="I1217" s="3" t="s">
        <v>463</v>
      </c>
      <c r="J1217" s="3">
        <v>16249798</v>
      </c>
    </row>
    <row r="1218" spans="1:10" hidden="1" x14ac:dyDescent="0.25">
      <c r="A1218" s="187">
        <v>43848</v>
      </c>
      <c r="B1218" s="3">
        <v>18</v>
      </c>
      <c r="C1218" s="3">
        <v>1</v>
      </c>
      <c r="D1218" s="3">
        <v>2020</v>
      </c>
      <c r="E1218" s="3">
        <v>0</v>
      </c>
      <c r="F1218" s="3">
        <v>0</v>
      </c>
      <c r="G1218" s="3" t="s">
        <v>158</v>
      </c>
      <c r="H1218" s="3" t="s">
        <v>1054</v>
      </c>
      <c r="I1218" s="3" t="s">
        <v>463</v>
      </c>
      <c r="J1218" s="3">
        <v>16249798</v>
      </c>
    </row>
    <row r="1219" spans="1:10" hidden="1" x14ac:dyDescent="0.25">
      <c r="A1219" s="187">
        <v>43847</v>
      </c>
      <c r="B1219" s="3">
        <v>17</v>
      </c>
      <c r="C1219" s="3">
        <v>1</v>
      </c>
      <c r="D1219" s="3">
        <v>2020</v>
      </c>
      <c r="E1219" s="3">
        <v>0</v>
      </c>
      <c r="F1219" s="3">
        <v>0</v>
      </c>
      <c r="G1219" s="3" t="s">
        <v>158</v>
      </c>
      <c r="H1219" s="3" t="s">
        <v>1054</v>
      </c>
      <c r="I1219" s="3" t="s">
        <v>463</v>
      </c>
      <c r="J1219" s="3">
        <v>16249798</v>
      </c>
    </row>
    <row r="1220" spans="1:10" hidden="1" x14ac:dyDescent="0.25">
      <c r="A1220" s="187">
        <v>43846</v>
      </c>
      <c r="B1220" s="3">
        <v>16</v>
      </c>
      <c r="C1220" s="3">
        <v>1</v>
      </c>
      <c r="D1220" s="3">
        <v>2020</v>
      </c>
      <c r="E1220" s="3">
        <v>0</v>
      </c>
      <c r="F1220" s="3">
        <v>0</v>
      </c>
      <c r="G1220" s="3" t="s">
        <v>158</v>
      </c>
      <c r="H1220" s="3" t="s">
        <v>1054</v>
      </c>
      <c r="I1220" s="3" t="s">
        <v>463</v>
      </c>
      <c r="J1220" s="3">
        <v>16249798</v>
      </c>
    </row>
    <row r="1221" spans="1:10" hidden="1" x14ac:dyDescent="0.25">
      <c r="A1221" s="187">
        <v>43845</v>
      </c>
      <c r="B1221" s="3">
        <v>15</v>
      </c>
      <c r="C1221" s="3">
        <v>1</v>
      </c>
      <c r="D1221" s="3">
        <v>2020</v>
      </c>
      <c r="E1221" s="3">
        <v>0</v>
      </c>
      <c r="F1221" s="3">
        <v>0</v>
      </c>
      <c r="G1221" s="3" t="s">
        <v>158</v>
      </c>
      <c r="H1221" s="3" t="s">
        <v>1054</v>
      </c>
      <c r="I1221" s="3" t="s">
        <v>463</v>
      </c>
      <c r="J1221" s="3">
        <v>16249798</v>
      </c>
    </row>
    <row r="1222" spans="1:10" hidden="1" x14ac:dyDescent="0.25">
      <c r="A1222" s="187">
        <v>43844</v>
      </c>
      <c r="B1222" s="3">
        <v>14</v>
      </c>
      <c r="C1222" s="3">
        <v>1</v>
      </c>
      <c r="D1222" s="3">
        <v>2020</v>
      </c>
      <c r="E1222" s="3">
        <v>0</v>
      </c>
      <c r="F1222" s="3">
        <v>0</v>
      </c>
      <c r="G1222" s="3" t="s">
        <v>158</v>
      </c>
      <c r="H1222" s="3" t="s">
        <v>1054</v>
      </c>
      <c r="I1222" s="3" t="s">
        <v>463</v>
      </c>
      <c r="J1222" s="3">
        <v>16249798</v>
      </c>
    </row>
    <row r="1223" spans="1:10" hidden="1" x14ac:dyDescent="0.25">
      <c r="A1223" s="187">
        <v>43843</v>
      </c>
      <c r="B1223" s="3">
        <v>13</v>
      </c>
      <c r="C1223" s="3">
        <v>1</v>
      </c>
      <c r="D1223" s="3">
        <v>2020</v>
      </c>
      <c r="E1223" s="3">
        <v>0</v>
      </c>
      <c r="F1223" s="3">
        <v>0</v>
      </c>
      <c r="G1223" s="3" t="s">
        <v>158</v>
      </c>
      <c r="H1223" s="3" t="s">
        <v>1054</v>
      </c>
      <c r="I1223" s="3" t="s">
        <v>463</v>
      </c>
      <c r="J1223" s="3">
        <v>16249798</v>
      </c>
    </row>
    <row r="1224" spans="1:10" hidden="1" x14ac:dyDescent="0.25">
      <c r="A1224" s="187">
        <v>43842</v>
      </c>
      <c r="B1224" s="3">
        <v>12</v>
      </c>
      <c r="C1224" s="3">
        <v>1</v>
      </c>
      <c r="D1224" s="3">
        <v>2020</v>
      </c>
      <c r="E1224" s="3">
        <v>0</v>
      </c>
      <c r="F1224" s="3">
        <v>0</v>
      </c>
      <c r="G1224" s="3" t="s">
        <v>158</v>
      </c>
      <c r="H1224" s="3" t="s">
        <v>1054</v>
      </c>
      <c r="I1224" s="3" t="s">
        <v>463</v>
      </c>
      <c r="J1224" s="3">
        <v>16249798</v>
      </c>
    </row>
    <row r="1225" spans="1:10" hidden="1" x14ac:dyDescent="0.25">
      <c r="A1225" s="187">
        <v>43841</v>
      </c>
      <c r="B1225" s="3">
        <v>11</v>
      </c>
      <c r="C1225" s="3">
        <v>1</v>
      </c>
      <c r="D1225" s="3">
        <v>2020</v>
      </c>
      <c r="E1225" s="3">
        <v>0</v>
      </c>
      <c r="F1225" s="3">
        <v>0</v>
      </c>
      <c r="G1225" s="3" t="s">
        <v>158</v>
      </c>
      <c r="H1225" s="3" t="s">
        <v>1054</v>
      </c>
      <c r="I1225" s="3" t="s">
        <v>463</v>
      </c>
      <c r="J1225" s="3">
        <v>16249798</v>
      </c>
    </row>
    <row r="1226" spans="1:10" hidden="1" x14ac:dyDescent="0.25">
      <c r="A1226" s="187">
        <v>43840</v>
      </c>
      <c r="B1226" s="3">
        <v>10</v>
      </c>
      <c r="C1226" s="3">
        <v>1</v>
      </c>
      <c r="D1226" s="3">
        <v>2020</v>
      </c>
      <c r="E1226" s="3">
        <v>0</v>
      </c>
      <c r="F1226" s="3">
        <v>0</v>
      </c>
      <c r="G1226" s="3" t="s">
        <v>158</v>
      </c>
      <c r="H1226" s="3" t="s">
        <v>1054</v>
      </c>
      <c r="I1226" s="3" t="s">
        <v>463</v>
      </c>
      <c r="J1226" s="3">
        <v>16249798</v>
      </c>
    </row>
    <row r="1227" spans="1:10" hidden="1" x14ac:dyDescent="0.25">
      <c r="A1227" s="187">
        <v>43839</v>
      </c>
      <c r="B1227" s="3">
        <v>9</v>
      </c>
      <c r="C1227" s="3">
        <v>1</v>
      </c>
      <c r="D1227" s="3">
        <v>2020</v>
      </c>
      <c r="E1227" s="3">
        <v>0</v>
      </c>
      <c r="F1227" s="3">
        <v>0</v>
      </c>
      <c r="G1227" s="3" t="s">
        <v>158</v>
      </c>
      <c r="H1227" s="3" t="s">
        <v>1054</v>
      </c>
      <c r="I1227" s="3" t="s">
        <v>463</v>
      </c>
      <c r="J1227" s="3">
        <v>16249798</v>
      </c>
    </row>
    <row r="1228" spans="1:10" hidden="1" x14ac:dyDescent="0.25">
      <c r="A1228" s="187">
        <v>43838</v>
      </c>
      <c r="B1228" s="3">
        <v>8</v>
      </c>
      <c r="C1228" s="3">
        <v>1</v>
      </c>
      <c r="D1228" s="3">
        <v>2020</v>
      </c>
      <c r="E1228" s="3">
        <v>0</v>
      </c>
      <c r="F1228" s="3">
        <v>0</v>
      </c>
      <c r="G1228" s="3" t="s">
        <v>158</v>
      </c>
      <c r="H1228" s="3" t="s">
        <v>1054</v>
      </c>
      <c r="I1228" s="3" t="s">
        <v>463</v>
      </c>
      <c r="J1228" s="3">
        <v>16249798</v>
      </c>
    </row>
    <row r="1229" spans="1:10" hidden="1" x14ac:dyDescent="0.25">
      <c r="A1229" s="187">
        <v>43837</v>
      </c>
      <c r="B1229" s="3">
        <v>7</v>
      </c>
      <c r="C1229" s="3">
        <v>1</v>
      </c>
      <c r="D1229" s="3">
        <v>2020</v>
      </c>
      <c r="E1229" s="3">
        <v>0</v>
      </c>
      <c r="F1229" s="3">
        <v>0</v>
      </c>
      <c r="G1229" s="3" t="s">
        <v>158</v>
      </c>
      <c r="H1229" s="3" t="s">
        <v>1054</v>
      </c>
      <c r="I1229" s="3" t="s">
        <v>463</v>
      </c>
      <c r="J1229" s="3">
        <v>16249798</v>
      </c>
    </row>
    <row r="1230" spans="1:10" hidden="1" x14ac:dyDescent="0.25">
      <c r="A1230" s="187">
        <v>43836</v>
      </c>
      <c r="B1230" s="3">
        <v>6</v>
      </c>
      <c r="C1230" s="3">
        <v>1</v>
      </c>
      <c r="D1230" s="3">
        <v>2020</v>
      </c>
      <c r="E1230" s="3">
        <v>0</v>
      </c>
      <c r="F1230" s="3">
        <v>0</v>
      </c>
      <c r="G1230" s="3" t="s">
        <v>158</v>
      </c>
      <c r="H1230" s="3" t="s">
        <v>1054</v>
      </c>
      <c r="I1230" s="3" t="s">
        <v>463</v>
      </c>
      <c r="J1230" s="3">
        <v>16249798</v>
      </c>
    </row>
    <row r="1231" spans="1:10" hidden="1" x14ac:dyDescent="0.25">
      <c r="A1231" s="187">
        <v>43835</v>
      </c>
      <c r="B1231" s="3">
        <v>5</v>
      </c>
      <c r="C1231" s="3">
        <v>1</v>
      </c>
      <c r="D1231" s="3">
        <v>2020</v>
      </c>
      <c r="E1231" s="3">
        <v>0</v>
      </c>
      <c r="F1231" s="3">
        <v>0</v>
      </c>
      <c r="G1231" s="3" t="s">
        <v>158</v>
      </c>
      <c r="H1231" s="3" t="s">
        <v>1054</v>
      </c>
      <c r="I1231" s="3" t="s">
        <v>463</v>
      </c>
      <c r="J1231" s="3">
        <v>16249798</v>
      </c>
    </row>
    <row r="1232" spans="1:10" hidden="1" x14ac:dyDescent="0.25">
      <c r="A1232" s="187">
        <v>43834</v>
      </c>
      <c r="B1232" s="3">
        <v>4</v>
      </c>
      <c r="C1232" s="3">
        <v>1</v>
      </c>
      <c r="D1232" s="3">
        <v>2020</v>
      </c>
      <c r="E1232" s="3">
        <v>0</v>
      </c>
      <c r="F1232" s="3">
        <v>0</v>
      </c>
      <c r="G1232" s="3" t="s">
        <v>158</v>
      </c>
      <c r="H1232" s="3" t="s">
        <v>1054</v>
      </c>
      <c r="I1232" s="3" t="s">
        <v>463</v>
      </c>
      <c r="J1232" s="3">
        <v>16249798</v>
      </c>
    </row>
    <row r="1233" spans="1:10" hidden="1" x14ac:dyDescent="0.25">
      <c r="A1233" s="187">
        <v>43833</v>
      </c>
      <c r="B1233" s="3">
        <v>3</v>
      </c>
      <c r="C1233" s="3">
        <v>1</v>
      </c>
      <c r="D1233" s="3">
        <v>2020</v>
      </c>
      <c r="E1233" s="3">
        <v>0</v>
      </c>
      <c r="F1233" s="3">
        <v>0</v>
      </c>
      <c r="G1233" s="3" t="s">
        <v>158</v>
      </c>
      <c r="H1233" s="3" t="s">
        <v>1054</v>
      </c>
      <c r="I1233" s="3" t="s">
        <v>463</v>
      </c>
      <c r="J1233" s="3">
        <v>16249798</v>
      </c>
    </row>
    <row r="1234" spans="1:10" hidden="1" x14ac:dyDescent="0.25">
      <c r="A1234" s="187">
        <v>43832</v>
      </c>
      <c r="B1234" s="3">
        <v>2</v>
      </c>
      <c r="C1234" s="3">
        <v>1</v>
      </c>
      <c r="D1234" s="3">
        <v>2020</v>
      </c>
      <c r="E1234" s="3">
        <v>0</v>
      </c>
      <c r="F1234" s="3">
        <v>0</v>
      </c>
      <c r="G1234" s="3" t="s">
        <v>158</v>
      </c>
      <c r="H1234" s="3" t="s">
        <v>1054</v>
      </c>
      <c r="I1234" s="3" t="s">
        <v>463</v>
      </c>
      <c r="J1234" s="3">
        <v>16249798</v>
      </c>
    </row>
    <row r="1235" spans="1:10" hidden="1" x14ac:dyDescent="0.25">
      <c r="A1235" s="187">
        <v>43831</v>
      </c>
      <c r="B1235" s="3">
        <v>1</v>
      </c>
      <c r="C1235" s="3">
        <v>1</v>
      </c>
      <c r="D1235" s="3">
        <v>2020</v>
      </c>
      <c r="E1235" s="3">
        <v>0</v>
      </c>
      <c r="F1235" s="3">
        <v>0</v>
      </c>
      <c r="G1235" s="3" t="s">
        <v>158</v>
      </c>
      <c r="H1235" s="3" t="s">
        <v>1054</v>
      </c>
      <c r="I1235" s="3" t="s">
        <v>463</v>
      </c>
      <c r="J1235" s="3">
        <v>16249798</v>
      </c>
    </row>
    <row r="1236" spans="1:10" hidden="1" x14ac:dyDescent="0.25">
      <c r="A1236" s="187">
        <v>43830</v>
      </c>
      <c r="B1236" s="3">
        <v>31</v>
      </c>
      <c r="C1236" s="3">
        <v>12</v>
      </c>
      <c r="D1236" s="3">
        <v>2019</v>
      </c>
      <c r="E1236" s="3">
        <v>0</v>
      </c>
      <c r="F1236" s="3">
        <v>0</v>
      </c>
      <c r="G1236" s="3" t="s">
        <v>158</v>
      </c>
      <c r="H1236" s="3" t="s">
        <v>1054</v>
      </c>
      <c r="I1236" s="3" t="s">
        <v>463</v>
      </c>
      <c r="J1236" s="3">
        <v>16249798</v>
      </c>
    </row>
    <row r="1237" spans="1:10" hidden="1" x14ac:dyDescent="0.25">
      <c r="A1237" s="187">
        <v>43920</v>
      </c>
      <c r="B1237" s="3">
        <v>30</v>
      </c>
      <c r="C1237" s="3">
        <v>3</v>
      </c>
      <c r="D1237" s="3">
        <v>2020</v>
      </c>
      <c r="E1237" s="3">
        <v>0</v>
      </c>
      <c r="F1237" s="3">
        <v>0</v>
      </c>
      <c r="G1237" s="3" t="s">
        <v>159</v>
      </c>
      <c r="H1237" s="3" t="s">
        <v>1055</v>
      </c>
      <c r="I1237" s="3" t="s">
        <v>387</v>
      </c>
      <c r="J1237" s="3">
        <v>25216237</v>
      </c>
    </row>
    <row r="1238" spans="1:10" hidden="1" x14ac:dyDescent="0.25">
      <c r="A1238" s="187">
        <v>43919</v>
      </c>
      <c r="B1238" s="3">
        <v>29</v>
      </c>
      <c r="C1238" s="3">
        <v>3</v>
      </c>
      <c r="D1238" s="3">
        <v>2020</v>
      </c>
      <c r="E1238" s="3">
        <v>11</v>
      </c>
      <c r="F1238" s="3">
        <v>1</v>
      </c>
      <c r="G1238" s="3" t="s">
        <v>159</v>
      </c>
      <c r="H1238" s="3" t="s">
        <v>1055</v>
      </c>
      <c r="I1238" s="3" t="s">
        <v>387</v>
      </c>
      <c r="J1238" s="3">
        <v>25216237</v>
      </c>
    </row>
    <row r="1239" spans="1:10" hidden="1" x14ac:dyDescent="0.25">
      <c r="A1239" s="187">
        <v>43918</v>
      </c>
      <c r="B1239" s="3">
        <v>28</v>
      </c>
      <c r="C1239" s="3">
        <v>3</v>
      </c>
      <c r="D1239" s="3">
        <v>2020</v>
      </c>
      <c r="E1239" s="3">
        <v>0</v>
      </c>
      <c r="F1239" s="3">
        <v>0</v>
      </c>
      <c r="G1239" s="3" t="s">
        <v>159</v>
      </c>
      <c r="H1239" s="3" t="s">
        <v>1055</v>
      </c>
      <c r="I1239" s="3" t="s">
        <v>387</v>
      </c>
      <c r="J1239" s="3">
        <v>25216237</v>
      </c>
    </row>
    <row r="1240" spans="1:10" hidden="1" x14ac:dyDescent="0.25">
      <c r="A1240" s="187">
        <v>43917</v>
      </c>
      <c r="B1240" s="3">
        <v>27</v>
      </c>
      <c r="C1240" s="3">
        <v>3</v>
      </c>
      <c r="D1240" s="3">
        <v>2020</v>
      </c>
      <c r="E1240" s="3">
        <v>16</v>
      </c>
      <c r="F1240" s="3">
        <v>0</v>
      </c>
      <c r="G1240" s="3" t="s">
        <v>159</v>
      </c>
      <c r="H1240" s="3" t="s">
        <v>1055</v>
      </c>
      <c r="I1240" s="3" t="s">
        <v>387</v>
      </c>
      <c r="J1240" s="3">
        <v>25216237</v>
      </c>
    </row>
    <row r="1241" spans="1:10" hidden="1" x14ac:dyDescent="0.25">
      <c r="A1241" s="187">
        <v>43916</v>
      </c>
      <c r="B1241" s="3">
        <v>26</v>
      </c>
      <c r="C1241" s="3">
        <v>3</v>
      </c>
      <c r="D1241" s="3">
        <v>2020</v>
      </c>
      <c r="E1241" s="3">
        <v>0</v>
      </c>
      <c r="F1241" s="3">
        <v>0</v>
      </c>
      <c r="G1241" s="3" t="s">
        <v>159</v>
      </c>
      <c r="H1241" s="3" t="s">
        <v>1055</v>
      </c>
      <c r="I1241" s="3" t="s">
        <v>387</v>
      </c>
      <c r="J1241" s="3">
        <v>25216237</v>
      </c>
    </row>
    <row r="1242" spans="1:10" hidden="1" x14ac:dyDescent="0.25">
      <c r="A1242" s="187">
        <v>43915</v>
      </c>
      <c r="B1242" s="3">
        <v>25</v>
      </c>
      <c r="C1242" s="3">
        <v>3</v>
      </c>
      <c r="D1242" s="3">
        <v>2020</v>
      </c>
      <c r="E1242" s="3">
        <v>16</v>
      </c>
      <c r="F1242" s="3">
        <v>1</v>
      </c>
      <c r="G1242" s="3" t="s">
        <v>159</v>
      </c>
      <c r="H1242" s="3" t="s">
        <v>1055</v>
      </c>
      <c r="I1242" s="3" t="s">
        <v>387</v>
      </c>
      <c r="J1242" s="3">
        <v>25216237</v>
      </c>
    </row>
    <row r="1243" spans="1:10" hidden="1" x14ac:dyDescent="0.25">
      <c r="A1243" s="187">
        <v>43914</v>
      </c>
      <c r="B1243" s="3">
        <v>24</v>
      </c>
      <c r="C1243" s="3">
        <v>3</v>
      </c>
      <c r="D1243" s="3">
        <v>2020</v>
      </c>
      <c r="E1243" s="3">
        <v>29</v>
      </c>
      <c r="F1243" s="3">
        <v>0</v>
      </c>
      <c r="G1243" s="3" t="s">
        <v>159</v>
      </c>
      <c r="H1243" s="3" t="s">
        <v>1055</v>
      </c>
      <c r="I1243" s="3" t="s">
        <v>387</v>
      </c>
      <c r="J1243" s="3">
        <v>25216237</v>
      </c>
    </row>
    <row r="1244" spans="1:10" hidden="1" x14ac:dyDescent="0.25">
      <c r="A1244" s="187">
        <v>43913</v>
      </c>
      <c r="B1244" s="3">
        <v>23</v>
      </c>
      <c r="C1244" s="3">
        <v>3</v>
      </c>
      <c r="D1244" s="3">
        <v>2020</v>
      </c>
      <c r="E1244" s="3">
        <v>0</v>
      </c>
      <c r="F1244" s="3">
        <v>0</v>
      </c>
      <c r="G1244" s="3" t="s">
        <v>159</v>
      </c>
      <c r="H1244" s="3" t="s">
        <v>1055</v>
      </c>
      <c r="I1244" s="3" t="s">
        <v>387</v>
      </c>
      <c r="J1244" s="3">
        <v>25216237</v>
      </c>
    </row>
    <row r="1245" spans="1:10" hidden="1" x14ac:dyDescent="0.25">
      <c r="A1245" s="187">
        <v>43912</v>
      </c>
      <c r="B1245" s="3">
        <v>22</v>
      </c>
      <c r="C1245" s="3">
        <v>3</v>
      </c>
      <c r="D1245" s="3">
        <v>2020</v>
      </c>
      <c r="E1245" s="3">
        <v>0</v>
      </c>
      <c r="F1245" s="3">
        <v>0</v>
      </c>
      <c r="G1245" s="3" t="s">
        <v>159</v>
      </c>
      <c r="H1245" s="3" t="s">
        <v>1055</v>
      </c>
      <c r="I1245" s="3" t="s">
        <v>387</v>
      </c>
      <c r="J1245" s="3">
        <v>25216237</v>
      </c>
    </row>
    <row r="1246" spans="1:10" hidden="1" x14ac:dyDescent="0.25">
      <c r="A1246" s="187">
        <v>43911</v>
      </c>
      <c r="B1246" s="3">
        <v>21</v>
      </c>
      <c r="C1246" s="3">
        <v>3</v>
      </c>
      <c r="D1246" s="3">
        <v>2020</v>
      </c>
      <c r="E1246" s="3">
        <v>13</v>
      </c>
      <c r="F1246" s="3">
        <v>0</v>
      </c>
      <c r="G1246" s="3" t="s">
        <v>159</v>
      </c>
      <c r="H1246" s="3" t="s">
        <v>1055</v>
      </c>
      <c r="I1246" s="3" t="s">
        <v>387</v>
      </c>
      <c r="J1246" s="3">
        <v>25216237</v>
      </c>
    </row>
    <row r="1247" spans="1:10" hidden="1" x14ac:dyDescent="0.25">
      <c r="A1247" s="187">
        <v>43910</v>
      </c>
      <c r="B1247" s="3">
        <v>20</v>
      </c>
      <c r="C1247" s="3">
        <v>3</v>
      </c>
      <c r="D1247" s="3">
        <v>2020</v>
      </c>
      <c r="E1247" s="3">
        <v>4</v>
      </c>
      <c r="F1247" s="3">
        <v>0</v>
      </c>
      <c r="G1247" s="3" t="s">
        <v>159</v>
      </c>
      <c r="H1247" s="3" t="s">
        <v>1055</v>
      </c>
      <c r="I1247" s="3" t="s">
        <v>387</v>
      </c>
      <c r="J1247" s="3">
        <v>25216237</v>
      </c>
    </row>
    <row r="1248" spans="1:10" hidden="1" x14ac:dyDescent="0.25">
      <c r="A1248" s="187">
        <v>43909</v>
      </c>
      <c r="B1248" s="3">
        <v>19</v>
      </c>
      <c r="C1248" s="3">
        <v>3</v>
      </c>
      <c r="D1248" s="3">
        <v>2020</v>
      </c>
      <c r="E1248" s="3">
        <v>0</v>
      </c>
      <c r="F1248" s="3">
        <v>0</v>
      </c>
      <c r="G1248" s="3" t="s">
        <v>159</v>
      </c>
      <c r="H1248" s="3" t="s">
        <v>1055</v>
      </c>
      <c r="I1248" s="3" t="s">
        <v>387</v>
      </c>
      <c r="J1248" s="3">
        <v>25216237</v>
      </c>
    </row>
    <row r="1249" spans="1:10" hidden="1" x14ac:dyDescent="0.25">
      <c r="A1249" s="187">
        <v>43908</v>
      </c>
      <c r="B1249" s="3">
        <v>18</v>
      </c>
      <c r="C1249" s="3">
        <v>3</v>
      </c>
      <c r="D1249" s="3">
        <v>2020</v>
      </c>
      <c r="E1249" s="3">
        <v>6</v>
      </c>
      <c r="F1249" s="3">
        <v>0</v>
      </c>
      <c r="G1249" s="3" t="s">
        <v>159</v>
      </c>
      <c r="H1249" s="3" t="s">
        <v>1055</v>
      </c>
      <c r="I1249" s="3" t="s">
        <v>387</v>
      </c>
      <c r="J1249" s="3">
        <v>25216237</v>
      </c>
    </row>
    <row r="1250" spans="1:10" hidden="1" x14ac:dyDescent="0.25">
      <c r="A1250" s="187">
        <v>43907</v>
      </c>
      <c r="B1250" s="3">
        <v>17</v>
      </c>
      <c r="C1250" s="3">
        <v>3</v>
      </c>
      <c r="D1250" s="3">
        <v>2020</v>
      </c>
      <c r="E1250" s="3">
        <v>0</v>
      </c>
      <c r="F1250" s="3">
        <v>0</v>
      </c>
      <c r="G1250" s="3" t="s">
        <v>159</v>
      </c>
      <c r="H1250" s="3" t="s">
        <v>1055</v>
      </c>
      <c r="I1250" s="3" t="s">
        <v>387</v>
      </c>
      <c r="J1250" s="3">
        <v>25216237</v>
      </c>
    </row>
    <row r="1251" spans="1:10" hidden="1" x14ac:dyDescent="0.25">
      <c r="A1251" s="187">
        <v>43906</v>
      </c>
      <c r="B1251" s="3">
        <v>16</v>
      </c>
      <c r="C1251" s="3">
        <v>3</v>
      </c>
      <c r="D1251" s="3">
        <v>2020</v>
      </c>
      <c r="E1251" s="3">
        <v>1</v>
      </c>
      <c r="F1251" s="3">
        <v>0</v>
      </c>
      <c r="G1251" s="3" t="s">
        <v>159</v>
      </c>
      <c r="H1251" s="3" t="s">
        <v>1055</v>
      </c>
      <c r="I1251" s="3" t="s">
        <v>387</v>
      </c>
      <c r="J1251" s="3">
        <v>25216237</v>
      </c>
    </row>
    <row r="1252" spans="1:10" hidden="1" x14ac:dyDescent="0.25">
      <c r="A1252" s="187">
        <v>43905</v>
      </c>
      <c r="B1252" s="3">
        <v>15</v>
      </c>
      <c r="C1252" s="3">
        <v>3</v>
      </c>
      <c r="D1252" s="3">
        <v>2020</v>
      </c>
      <c r="E1252" s="3">
        <v>1</v>
      </c>
      <c r="F1252" s="3">
        <v>0</v>
      </c>
      <c r="G1252" s="3" t="s">
        <v>159</v>
      </c>
      <c r="H1252" s="3" t="s">
        <v>1055</v>
      </c>
      <c r="I1252" s="3" t="s">
        <v>387</v>
      </c>
      <c r="J1252" s="3">
        <v>25216237</v>
      </c>
    </row>
    <row r="1253" spans="1:10" hidden="1" x14ac:dyDescent="0.25">
      <c r="A1253" s="187">
        <v>43899</v>
      </c>
      <c r="B1253" s="3">
        <v>9</v>
      </c>
      <c r="C1253" s="3">
        <v>3</v>
      </c>
      <c r="D1253" s="3">
        <v>2020</v>
      </c>
      <c r="E1253" s="3">
        <v>1</v>
      </c>
      <c r="F1253" s="3">
        <v>0</v>
      </c>
      <c r="G1253" s="3" t="s">
        <v>159</v>
      </c>
      <c r="H1253" s="3" t="s">
        <v>1055</v>
      </c>
      <c r="I1253" s="3" t="s">
        <v>387</v>
      </c>
      <c r="J1253" s="3">
        <v>25216237</v>
      </c>
    </row>
    <row r="1254" spans="1:10" hidden="1" x14ac:dyDescent="0.25">
      <c r="A1254" s="187">
        <v>43897</v>
      </c>
      <c r="B1254" s="3">
        <v>7</v>
      </c>
      <c r="C1254" s="3">
        <v>3</v>
      </c>
      <c r="D1254" s="3">
        <v>2020</v>
      </c>
      <c r="E1254" s="3">
        <v>1</v>
      </c>
      <c r="F1254" s="3">
        <v>0</v>
      </c>
      <c r="G1254" s="3" t="s">
        <v>159</v>
      </c>
      <c r="H1254" s="3" t="s">
        <v>1055</v>
      </c>
      <c r="I1254" s="3" t="s">
        <v>387</v>
      </c>
      <c r="J1254" s="3">
        <v>25216237</v>
      </c>
    </row>
    <row r="1255" spans="1:10" hidden="1" x14ac:dyDescent="0.25">
      <c r="A1255" s="187">
        <v>43920</v>
      </c>
      <c r="B1255" s="3">
        <v>30</v>
      </c>
      <c r="C1255" s="3">
        <v>3</v>
      </c>
      <c r="D1255" s="3">
        <v>2020</v>
      </c>
      <c r="E1255" s="3">
        <v>869</v>
      </c>
      <c r="F1255" s="3">
        <v>1</v>
      </c>
      <c r="G1255" s="3" t="s">
        <v>160</v>
      </c>
      <c r="H1255" s="3" t="s">
        <v>1056</v>
      </c>
      <c r="I1255" s="3" t="s">
        <v>380</v>
      </c>
      <c r="J1255" s="3">
        <v>37058856</v>
      </c>
    </row>
    <row r="1256" spans="1:10" hidden="1" x14ac:dyDescent="0.25">
      <c r="A1256" s="187">
        <v>43919</v>
      </c>
      <c r="B1256" s="3">
        <v>29</v>
      </c>
      <c r="C1256" s="3">
        <v>3</v>
      </c>
      <c r="D1256" s="3">
        <v>2020</v>
      </c>
      <c r="E1256" s="3">
        <v>697</v>
      </c>
      <c r="F1256" s="3">
        <v>7</v>
      </c>
      <c r="G1256" s="3" t="s">
        <v>160</v>
      </c>
      <c r="H1256" s="3" t="s">
        <v>1056</v>
      </c>
      <c r="I1256" s="3" t="s">
        <v>380</v>
      </c>
      <c r="J1256" s="3">
        <v>37058856</v>
      </c>
    </row>
    <row r="1257" spans="1:10" hidden="1" x14ac:dyDescent="0.25">
      <c r="A1257" s="187">
        <v>43918</v>
      </c>
      <c r="B1257" s="3">
        <v>28</v>
      </c>
      <c r="C1257" s="3">
        <v>3</v>
      </c>
      <c r="D1257" s="3">
        <v>2020</v>
      </c>
      <c r="E1257" s="3">
        <v>671</v>
      </c>
      <c r="F1257" s="3">
        <v>14</v>
      </c>
      <c r="G1257" s="3" t="s">
        <v>160</v>
      </c>
      <c r="H1257" s="3" t="s">
        <v>1056</v>
      </c>
      <c r="I1257" s="3" t="s">
        <v>380</v>
      </c>
      <c r="J1257" s="3">
        <v>37058856</v>
      </c>
    </row>
    <row r="1258" spans="1:10" hidden="1" x14ac:dyDescent="0.25">
      <c r="A1258" s="187">
        <v>43917</v>
      </c>
      <c r="B1258" s="3">
        <v>27</v>
      </c>
      <c r="C1258" s="3">
        <v>3</v>
      </c>
      <c r="D1258" s="3">
        <v>2020</v>
      </c>
      <c r="E1258" s="3">
        <v>633</v>
      </c>
      <c r="F1258" s="3">
        <v>4</v>
      </c>
      <c r="G1258" s="3" t="s">
        <v>160</v>
      </c>
      <c r="H1258" s="3" t="s">
        <v>1056</v>
      </c>
      <c r="I1258" s="3" t="s">
        <v>380</v>
      </c>
      <c r="J1258" s="3">
        <v>37058856</v>
      </c>
    </row>
    <row r="1259" spans="1:10" hidden="1" x14ac:dyDescent="0.25">
      <c r="A1259" s="187">
        <v>43916</v>
      </c>
      <c r="B1259" s="3">
        <v>26</v>
      </c>
      <c r="C1259" s="3">
        <v>3</v>
      </c>
      <c r="D1259" s="3">
        <v>2020</v>
      </c>
      <c r="E1259" s="3">
        <v>1426</v>
      </c>
      <c r="F1259" s="3">
        <v>8</v>
      </c>
      <c r="G1259" s="3" t="s">
        <v>160</v>
      </c>
      <c r="H1259" s="3" t="s">
        <v>1056</v>
      </c>
      <c r="I1259" s="3" t="s">
        <v>380</v>
      </c>
      <c r="J1259" s="3">
        <v>37058856</v>
      </c>
    </row>
    <row r="1260" spans="1:10" hidden="1" x14ac:dyDescent="0.25">
      <c r="A1260" s="187">
        <v>43915</v>
      </c>
      <c r="B1260" s="3">
        <v>25</v>
      </c>
      <c r="C1260" s="3">
        <v>3</v>
      </c>
      <c r="D1260" s="3">
        <v>2020</v>
      </c>
      <c r="E1260" s="3">
        <v>313</v>
      </c>
      <c r="F1260" s="3">
        <v>3</v>
      </c>
      <c r="G1260" s="3" t="s">
        <v>160</v>
      </c>
      <c r="H1260" s="3" t="s">
        <v>1056</v>
      </c>
      <c r="I1260" s="3" t="s">
        <v>380</v>
      </c>
      <c r="J1260" s="3">
        <v>37058856</v>
      </c>
    </row>
    <row r="1261" spans="1:10" hidden="1" x14ac:dyDescent="0.25">
      <c r="A1261" s="187">
        <v>43914</v>
      </c>
      <c r="B1261" s="3">
        <v>24</v>
      </c>
      <c r="C1261" s="3">
        <v>3</v>
      </c>
      <c r="D1261" s="3">
        <v>2020</v>
      </c>
      <c r="E1261" s="3">
        <v>216</v>
      </c>
      <c r="F1261" s="3">
        <v>6</v>
      </c>
      <c r="G1261" s="3" t="s">
        <v>160</v>
      </c>
      <c r="H1261" s="3" t="s">
        <v>1056</v>
      </c>
      <c r="I1261" s="3" t="s">
        <v>380</v>
      </c>
      <c r="J1261" s="3">
        <v>37058856</v>
      </c>
    </row>
    <row r="1262" spans="1:10" hidden="1" x14ac:dyDescent="0.25">
      <c r="A1262" s="187">
        <v>43913</v>
      </c>
      <c r="B1262" s="3">
        <v>23</v>
      </c>
      <c r="C1262" s="3">
        <v>3</v>
      </c>
      <c r="D1262" s="3">
        <v>2020</v>
      </c>
      <c r="E1262" s="3">
        <v>199</v>
      </c>
      <c r="F1262" s="3">
        <v>5</v>
      </c>
      <c r="G1262" s="3" t="s">
        <v>160</v>
      </c>
      <c r="H1262" s="3" t="s">
        <v>1056</v>
      </c>
      <c r="I1262" s="3" t="s">
        <v>380</v>
      </c>
      <c r="J1262" s="3">
        <v>37058856</v>
      </c>
    </row>
    <row r="1263" spans="1:10" hidden="1" x14ac:dyDescent="0.25">
      <c r="A1263" s="187">
        <v>43912</v>
      </c>
      <c r="B1263" s="3">
        <v>22</v>
      </c>
      <c r="C1263" s="3">
        <v>3</v>
      </c>
      <c r="D1263" s="3">
        <v>2020</v>
      </c>
      <c r="E1263" s="3">
        <v>260</v>
      </c>
      <c r="F1263" s="3">
        <v>1</v>
      </c>
      <c r="G1263" s="3" t="s">
        <v>160</v>
      </c>
      <c r="H1263" s="3" t="s">
        <v>1056</v>
      </c>
      <c r="I1263" s="3" t="s">
        <v>380</v>
      </c>
      <c r="J1263" s="3">
        <v>37058856</v>
      </c>
    </row>
    <row r="1264" spans="1:10" hidden="1" x14ac:dyDescent="0.25">
      <c r="A1264" s="187">
        <v>43911</v>
      </c>
      <c r="B1264" s="3">
        <v>21</v>
      </c>
      <c r="C1264" s="3">
        <v>3</v>
      </c>
      <c r="D1264" s="3">
        <v>2020</v>
      </c>
      <c r="E1264" s="3">
        <v>125</v>
      </c>
      <c r="F1264" s="3">
        <v>2</v>
      </c>
      <c r="G1264" s="3" t="s">
        <v>160</v>
      </c>
      <c r="H1264" s="3" t="s">
        <v>1056</v>
      </c>
      <c r="I1264" s="3" t="s">
        <v>380</v>
      </c>
      <c r="J1264" s="3">
        <v>37058856</v>
      </c>
    </row>
    <row r="1265" spans="1:10" hidden="1" x14ac:dyDescent="0.25">
      <c r="A1265" s="187">
        <v>43910</v>
      </c>
      <c r="B1265" s="3">
        <v>20</v>
      </c>
      <c r="C1265" s="3">
        <v>3</v>
      </c>
      <c r="D1265" s="3">
        <v>2020</v>
      </c>
      <c r="E1265" s="3">
        <v>156</v>
      </c>
      <c r="F1265" s="3">
        <v>1</v>
      </c>
      <c r="G1265" s="3" t="s">
        <v>160</v>
      </c>
      <c r="H1265" s="3" t="s">
        <v>1056</v>
      </c>
      <c r="I1265" s="3" t="s">
        <v>380</v>
      </c>
      <c r="J1265" s="3">
        <v>37058856</v>
      </c>
    </row>
    <row r="1266" spans="1:10" hidden="1" x14ac:dyDescent="0.25">
      <c r="A1266" s="187">
        <v>43909</v>
      </c>
      <c r="B1266" s="3">
        <v>19</v>
      </c>
      <c r="C1266" s="3">
        <v>3</v>
      </c>
      <c r="D1266" s="3">
        <v>2020</v>
      </c>
      <c r="E1266" s="3">
        <v>121</v>
      </c>
      <c r="F1266" s="3">
        <v>1</v>
      </c>
      <c r="G1266" s="3" t="s">
        <v>160</v>
      </c>
      <c r="H1266" s="3" t="s">
        <v>1056</v>
      </c>
      <c r="I1266" s="3" t="s">
        <v>380</v>
      </c>
      <c r="J1266" s="3">
        <v>37058856</v>
      </c>
    </row>
    <row r="1267" spans="1:10" hidden="1" x14ac:dyDescent="0.25">
      <c r="A1267" s="187">
        <v>43908</v>
      </c>
      <c r="B1267" s="3">
        <v>18</v>
      </c>
      <c r="C1267" s="3">
        <v>3</v>
      </c>
      <c r="D1267" s="3">
        <v>2020</v>
      </c>
      <c r="E1267" s="3">
        <v>145</v>
      </c>
      <c r="F1267" s="3">
        <v>4</v>
      </c>
      <c r="G1267" s="3" t="s">
        <v>160</v>
      </c>
      <c r="H1267" s="3" t="s">
        <v>1056</v>
      </c>
      <c r="I1267" s="3" t="s">
        <v>380</v>
      </c>
      <c r="J1267" s="3">
        <v>37058856</v>
      </c>
    </row>
    <row r="1268" spans="1:10" hidden="1" x14ac:dyDescent="0.25">
      <c r="A1268" s="187">
        <v>43907</v>
      </c>
      <c r="B1268" s="3">
        <v>17</v>
      </c>
      <c r="C1268" s="3">
        <v>3</v>
      </c>
      <c r="D1268" s="3">
        <v>2020</v>
      </c>
      <c r="E1268" s="3">
        <v>120</v>
      </c>
      <c r="F1268" s="3">
        <v>3</v>
      </c>
      <c r="G1268" s="3" t="s">
        <v>160</v>
      </c>
      <c r="H1268" s="3" t="s">
        <v>1056</v>
      </c>
      <c r="I1268" s="3" t="s">
        <v>380</v>
      </c>
      <c r="J1268" s="3">
        <v>37058856</v>
      </c>
    </row>
    <row r="1269" spans="1:10" hidden="1" x14ac:dyDescent="0.25">
      <c r="A1269" s="187">
        <v>43906</v>
      </c>
      <c r="B1269" s="3">
        <v>16</v>
      </c>
      <c r="C1269" s="3">
        <v>3</v>
      </c>
      <c r="D1269" s="3">
        <v>2020</v>
      </c>
      <c r="E1269" s="3">
        <v>60</v>
      </c>
      <c r="F1269" s="3">
        <v>0</v>
      </c>
      <c r="G1269" s="3" t="s">
        <v>160</v>
      </c>
      <c r="H1269" s="3" t="s">
        <v>1056</v>
      </c>
      <c r="I1269" s="3" t="s">
        <v>380</v>
      </c>
      <c r="J1269" s="3">
        <v>37058856</v>
      </c>
    </row>
    <row r="1270" spans="1:10" hidden="1" x14ac:dyDescent="0.25">
      <c r="A1270" s="187">
        <v>43905</v>
      </c>
      <c r="B1270" s="3">
        <v>15</v>
      </c>
      <c r="C1270" s="3">
        <v>3</v>
      </c>
      <c r="D1270" s="3">
        <v>2020</v>
      </c>
      <c r="E1270" s="3">
        <v>68</v>
      </c>
      <c r="F1270" s="3">
        <v>0</v>
      </c>
      <c r="G1270" s="3" t="s">
        <v>160</v>
      </c>
      <c r="H1270" s="3" t="s">
        <v>1056</v>
      </c>
      <c r="I1270" s="3" t="s">
        <v>380</v>
      </c>
      <c r="J1270" s="3">
        <v>37058856</v>
      </c>
    </row>
    <row r="1271" spans="1:10" hidden="1" x14ac:dyDescent="0.25">
      <c r="A1271" s="187">
        <v>43904</v>
      </c>
      <c r="B1271" s="3">
        <v>14</v>
      </c>
      <c r="C1271" s="3">
        <v>3</v>
      </c>
      <c r="D1271" s="3">
        <v>2020</v>
      </c>
      <c r="E1271" s="3">
        <v>38</v>
      </c>
      <c r="F1271" s="3">
        <v>0</v>
      </c>
      <c r="G1271" s="3" t="s">
        <v>160</v>
      </c>
      <c r="H1271" s="3" t="s">
        <v>1056</v>
      </c>
      <c r="I1271" s="3" t="s">
        <v>380</v>
      </c>
      <c r="J1271" s="3">
        <v>37058856</v>
      </c>
    </row>
    <row r="1272" spans="1:10" hidden="1" x14ac:dyDescent="0.25">
      <c r="A1272" s="187">
        <v>43903</v>
      </c>
      <c r="B1272" s="3">
        <v>13</v>
      </c>
      <c r="C1272" s="3">
        <v>3</v>
      </c>
      <c r="D1272" s="3">
        <v>2020</v>
      </c>
      <c r="E1272" s="3">
        <v>35</v>
      </c>
      <c r="F1272" s="3">
        <v>0</v>
      </c>
      <c r="G1272" s="3" t="s">
        <v>160</v>
      </c>
      <c r="H1272" s="3" t="s">
        <v>1056</v>
      </c>
      <c r="I1272" s="3" t="s">
        <v>380</v>
      </c>
      <c r="J1272" s="3">
        <v>37058856</v>
      </c>
    </row>
    <row r="1273" spans="1:10" hidden="1" x14ac:dyDescent="0.25">
      <c r="A1273" s="187">
        <v>43902</v>
      </c>
      <c r="B1273" s="3">
        <v>12</v>
      </c>
      <c r="C1273" s="3">
        <v>3</v>
      </c>
      <c r="D1273" s="3">
        <v>2020</v>
      </c>
      <c r="E1273" s="3">
        <v>10</v>
      </c>
      <c r="F1273" s="3">
        <v>0</v>
      </c>
      <c r="G1273" s="3" t="s">
        <v>160</v>
      </c>
      <c r="H1273" s="3" t="s">
        <v>1056</v>
      </c>
      <c r="I1273" s="3" t="s">
        <v>380</v>
      </c>
      <c r="J1273" s="3">
        <v>37058856</v>
      </c>
    </row>
    <row r="1274" spans="1:10" hidden="1" x14ac:dyDescent="0.25">
      <c r="A1274" s="187">
        <v>43901</v>
      </c>
      <c r="B1274" s="3">
        <v>11</v>
      </c>
      <c r="C1274" s="3">
        <v>3</v>
      </c>
      <c r="D1274" s="3">
        <v>2020</v>
      </c>
      <c r="E1274" s="3">
        <v>16</v>
      </c>
      <c r="F1274" s="3">
        <v>0</v>
      </c>
      <c r="G1274" s="3" t="s">
        <v>160</v>
      </c>
      <c r="H1274" s="3" t="s">
        <v>1056</v>
      </c>
      <c r="I1274" s="3" t="s">
        <v>380</v>
      </c>
      <c r="J1274" s="3">
        <v>37058856</v>
      </c>
    </row>
    <row r="1275" spans="1:10" hidden="1" x14ac:dyDescent="0.25">
      <c r="A1275" s="187">
        <v>43900</v>
      </c>
      <c r="B1275" s="3">
        <v>10</v>
      </c>
      <c r="C1275" s="3">
        <v>3</v>
      </c>
      <c r="D1275" s="3">
        <v>2020</v>
      </c>
      <c r="E1275" s="3">
        <v>15</v>
      </c>
      <c r="F1275" s="3">
        <v>1</v>
      </c>
      <c r="G1275" s="3" t="s">
        <v>160</v>
      </c>
      <c r="H1275" s="3" t="s">
        <v>1056</v>
      </c>
      <c r="I1275" s="3" t="s">
        <v>380</v>
      </c>
      <c r="J1275" s="3">
        <v>37058856</v>
      </c>
    </row>
    <row r="1276" spans="1:10" hidden="1" x14ac:dyDescent="0.25">
      <c r="A1276" s="187">
        <v>43899</v>
      </c>
      <c r="B1276" s="3">
        <v>9</v>
      </c>
      <c r="C1276" s="3">
        <v>3</v>
      </c>
      <c r="D1276" s="3">
        <v>2020</v>
      </c>
      <c r="E1276" s="3">
        <v>5</v>
      </c>
      <c r="F1276" s="3">
        <v>0</v>
      </c>
      <c r="G1276" s="3" t="s">
        <v>160</v>
      </c>
      <c r="H1276" s="3" t="s">
        <v>1056</v>
      </c>
      <c r="I1276" s="3" t="s">
        <v>380</v>
      </c>
      <c r="J1276" s="3">
        <v>37058856</v>
      </c>
    </row>
    <row r="1277" spans="1:10" hidden="1" x14ac:dyDescent="0.25">
      <c r="A1277" s="187">
        <v>43898</v>
      </c>
      <c r="B1277" s="3">
        <v>8</v>
      </c>
      <c r="C1277" s="3">
        <v>3</v>
      </c>
      <c r="D1277" s="3">
        <v>2020</v>
      </c>
      <c r="E1277" s="3">
        <v>6</v>
      </c>
      <c r="F1277" s="3">
        <v>0</v>
      </c>
      <c r="G1277" s="3" t="s">
        <v>160</v>
      </c>
      <c r="H1277" s="3" t="s">
        <v>1056</v>
      </c>
      <c r="I1277" s="3" t="s">
        <v>380</v>
      </c>
      <c r="J1277" s="3">
        <v>37058856</v>
      </c>
    </row>
    <row r="1278" spans="1:10" hidden="1" x14ac:dyDescent="0.25">
      <c r="A1278" s="187">
        <v>43897</v>
      </c>
      <c r="B1278" s="3">
        <v>7</v>
      </c>
      <c r="C1278" s="3">
        <v>3</v>
      </c>
      <c r="D1278" s="3">
        <v>2020</v>
      </c>
      <c r="E1278" s="3">
        <v>6</v>
      </c>
      <c r="F1278" s="3">
        <v>0</v>
      </c>
      <c r="G1278" s="3" t="s">
        <v>160</v>
      </c>
      <c r="H1278" s="3" t="s">
        <v>1056</v>
      </c>
      <c r="I1278" s="3" t="s">
        <v>380</v>
      </c>
      <c r="J1278" s="3">
        <v>37058856</v>
      </c>
    </row>
    <row r="1279" spans="1:10" hidden="1" x14ac:dyDescent="0.25">
      <c r="A1279" s="187">
        <v>43896</v>
      </c>
      <c r="B1279" s="3">
        <v>6</v>
      </c>
      <c r="C1279" s="3">
        <v>3</v>
      </c>
      <c r="D1279" s="3">
        <v>2020</v>
      </c>
      <c r="E1279" s="3">
        <v>12</v>
      </c>
      <c r="F1279" s="3">
        <v>0</v>
      </c>
      <c r="G1279" s="3" t="s">
        <v>160</v>
      </c>
      <c r="H1279" s="3" t="s">
        <v>1056</v>
      </c>
      <c r="I1279" s="3" t="s">
        <v>380</v>
      </c>
      <c r="J1279" s="3">
        <v>37058856</v>
      </c>
    </row>
    <row r="1280" spans="1:10" hidden="1" x14ac:dyDescent="0.25">
      <c r="A1280" s="187">
        <v>43895</v>
      </c>
      <c r="B1280" s="3">
        <v>5</v>
      </c>
      <c r="C1280" s="3">
        <v>3</v>
      </c>
      <c r="D1280" s="3">
        <v>2020</v>
      </c>
      <c r="E1280" s="3">
        <v>3</v>
      </c>
      <c r="F1280" s="3">
        <v>0</v>
      </c>
      <c r="G1280" s="3" t="s">
        <v>160</v>
      </c>
      <c r="H1280" s="3" t="s">
        <v>1056</v>
      </c>
      <c r="I1280" s="3" t="s">
        <v>380</v>
      </c>
      <c r="J1280" s="3">
        <v>37058856</v>
      </c>
    </row>
    <row r="1281" spans="1:10" hidden="1" x14ac:dyDescent="0.25">
      <c r="A1281" s="187">
        <v>43894</v>
      </c>
      <c r="B1281" s="3">
        <v>4</v>
      </c>
      <c r="C1281" s="3">
        <v>3</v>
      </c>
      <c r="D1281" s="3">
        <v>2020</v>
      </c>
      <c r="E1281" s="3">
        <v>3</v>
      </c>
      <c r="F1281" s="3">
        <v>0</v>
      </c>
      <c r="G1281" s="3" t="s">
        <v>160</v>
      </c>
      <c r="H1281" s="3" t="s">
        <v>1056</v>
      </c>
      <c r="I1281" s="3" t="s">
        <v>380</v>
      </c>
      <c r="J1281" s="3">
        <v>37058856</v>
      </c>
    </row>
    <row r="1282" spans="1:10" hidden="1" x14ac:dyDescent="0.25">
      <c r="A1282" s="187">
        <v>43893</v>
      </c>
      <c r="B1282" s="3">
        <v>3</v>
      </c>
      <c r="C1282" s="3">
        <v>3</v>
      </c>
      <c r="D1282" s="3">
        <v>2020</v>
      </c>
      <c r="E1282" s="3">
        <v>3</v>
      </c>
      <c r="F1282" s="3">
        <v>0</v>
      </c>
      <c r="G1282" s="3" t="s">
        <v>160</v>
      </c>
      <c r="H1282" s="3" t="s">
        <v>1056</v>
      </c>
      <c r="I1282" s="3" t="s">
        <v>380</v>
      </c>
      <c r="J1282" s="3">
        <v>37058856</v>
      </c>
    </row>
    <row r="1283" spans="1:10" hidden="1" x14ac:dyDescent="0.25">
      <c r="A1283" s="187">
        <v>43892</v>
      </c>
      <c r="B1283" s="3">
        <v>2</v>
      </c>
      <c r="C1283" s="3">
        <v>3</v>
      </c>
      <c r="D1283" s="3">
        <v>2020</v>
      </c>
      <c r="E1283" s="3">
        <v>4</v>
      </c>
      <c r="F1283" s="3">
        <v>0</v>
      </c>
      <c r="G1283" s="3" t="s">
        <v>160</v>
      </c>
      <c r="H1283" s="3" t="s">
        <v>1056</v>
      </c>
      <c r="I1283" s="3" t="s">
        <v>380</v>
      </c>
      <c r="J1283" s="3">
        <v>37058856</v>
      </c>
    </row>
    <row r="1284" spans="1:10" hidden="1" x14ac:dyDescent="0.25">
      <c r="A1284" s="187">
        <v>43891</v>
      </c>
      <c r="B1284" s="3">
        <v>1</v>
      </c>
      <c r="C1284" s="3">
        <v>3</v>
      </c>
      <c r="D1284" s="3">
        <v>2020</v>
      </c>
      <c r="E1284" s="3">
        <v>4</v>
      </c>
      <c r="F1284" s="3">
        <v>0</v>
      </c>
      <c r="G1284" s="3" t="s">
        <v>160</v>
      </c>
      <c r="H1284" s="3" t="s">
        <v>1056</v>
      </c>
      <c r="I1284" s="3" t="s">
        <v>380</v>
      </c>
      <c r="J1284" s="3">
        <v>37058856</v>
      </c>
    </row>
    <row r="1285" spans="1:10" hidden="1" x14ac:dyDescent="0.25">
      <c r="A1285" s="187">
        <v>43890</v>
      </c>
      <c r="B1285" s="3">
        <v>29</v>
      </c>
      <c r="C1285" s="3">
        <v>2</v>
      </c>
      <c r="D1285" s="3">
        <v>2020</v>
      </c>
      <c r="E1285" s="3">
        <v>2</v>
      </c>
      <c r="F1285" s="3">
        <v>0</v>
      </c>
      <c r="G1285" s="3" t="s">
        <v>160</v>
      </c>
      <c r="H1285" s="3" t="s">
        <v>1056</v>
      </c>
      <c r="I1285" s="3" t="s">
        <v>380</v>
      </c>
      <c r="J1285" s="3">
        <v>37058856</v>
      </c>
    </row>
    <row r="1286" spans="1:10" hidden="1" x14ac:dyDescent="0.25">
      <c r="A1286" s="187">
        <v>43889</v>
      </c>
      <c r="B1286" s="3">
        <v>28</v>
      </c>
      <c r="C1286" s="3">
        <v>2</v>
      </c>
      <c r="D1286" s="3">
        <v>2020</v>
      </c>
      <c r="E1286" s="3">
        <v>2</v>
      </c>
      <c r="F1286" s="3">
        <v>0</v>
      </c>
      <c r="G1286" s="3" t="s">
        <v>160</v>
      </c>
      <c r="H1286" s="3" t="s">
        <v>1056</v>
      </c>
      <c r="I1286" s="3" t="s">
        <v>380</v>
      </c>
      <c r="J1286" s="3">
        <v>37058856</v>
      </c>
    </row>
    <row r="1287" spans="1:10" hidden="1" x14ac:dyDescent="0.25">
      <c r="A1287" s="187">
        <v>43888</v>
      </c>
      <c r="B1287" s="3">
        <v>27</v>
      </c>
      <c r="C1287" s="3">
        <v>2</v>
      </c>
      <c r="D1287" s="3">
        <v>2020</v>
      </c>
      <c r="E1287" s="3">
        <v>1</v>
      </c>
      <c r="F1287" s="3">
        <v>0</v>
      </c>
      <c r="G1287" s="3" t="s">
        <v>160</v>
      </c>
      <c r="H1287" s="3" t="s">
        <v>1056</v>
      </c>
      <c r="I1287" s="3" t="s">
        <v>380</v>
      </c>
      <c r="J1287" s="3">
        <v>37058856</v>
      </c>
    </row>
    <row r="1288" spans="1:10" hidden="1" x14ac:dyDescent="0.25">
      <c r="A1288" s="187">
        <v>43887</v>
      </c>
      <c r="B1288" s="3">
        <v>26</v>
      </c>
      <c r="C1288" s="3">
        <v>2</v>
      </c>
      <c r="D1288" s="3">
        <v>2020</v>
      </c>
      <c r="E1288" s="3">
        <v>0</v>
      </c>
      <c r="F1288" s="3">
        <v>0</v>
      </c>
      <c r="G1288" s="3" t="s">
        <v>160</v>
      </c>
      <c r="H1288" s="3" t="s">
        <v>1056</v>
      </c>
      <c r="I1288" s="3" t="s">
        <v>380</v>
      </c>
      <c r="J1288" s="3">
        <v>37058856</v>
      </c>
    </row>
    <row r="1289" spans="1:10" hidden="1" x14ac:dyDescent="0.25">
      <c r="A1289" s="187">
        <v>43886</v>
      </c>
      <c r="B1289" s="3">
        <v>25</v>
      </c>
      <c r="C1289" s="3">
        <v>2</v>
      </c>
      <c r="D1289" s="3">
        <v>2020</v>
      </c>
      <c r="E1289" s="3">
        <v>2</v>
      </c>
      <c r="F1289" s="3">
        <v>0</v>
      </c>
      <c r="G1289" s="3" t="s">
        <v>160</v>
      </c>
      <c r="H1289" s="3" t="s">
        <v>1056</v>
      </c>
      <c r="I1289" s="3" t="s">
        <v>380</v>
      </c>
      <c r="J1289" s="3">
        <v>37058856</v>
      </c>
    </row>
    <row r="1290" spans="1:10" hidden="1" x14ac:dyDescent="0.25">
      <c r="A1290" s="187">
        <v>43885</v>
      </c>
      <c r="B1290" s="3">
        <v>24</v>
      </c>
      <c r="C1290" s="3">
        <v>2</v>
      </c>
      <c r="D1290" s="3">
        <v>2020</v>
      </c>
      <c r="E1290" s="3">
        <v>0</v>
      </c>
      <c r="F1290" s="3">
        <v>0</v>
      </c>
      <c r="G1290" s="3" t="s">
        <v>160</v>
      </c>
      <c r="H1290" s="3" t="s">
        <v>1056</v>
      </c>
      <c r="I1290" s="3" t="s">
        <v>380</v>
      </c>
      <c r="J1290" s="3">
        <v>37058856</v>
      </c>
    </row>
    <row r="1291" spans="1:10" hidden="1" x14ac:dyDescent="0.25">
      <c r="A1291" s="187">
        <v>43884</v>
      </c>
      <c r="B1291" s="3">
        <v>23</v>
      </c>
      <c r="C1291" s="3">
        <v>2</v>
      </c>
      <c r="D1291" s="3">
        <v>2020</v>
      </c>
      <c r="E1291" s="3">
        <v>0</v>
      </c>
      <c r="F1291" s="3">
        <v>0</v>
      </c>
      <c r="G1291" s="3" t="s">
        <v>160</v>
      </c>
      <c r="H1291" s="3" t="s">
        <v>1056</v>
      </c>
      <c r="I1291" s="3" t="s">
        <v>380</v>
      </c>
      <c r="J1291" s="3">
        <v>37058856</v>
      </c>
    </row>
    <row r="1292" spans="1:10" hidden="1" x14ac:dyDescent="0.25">
      <c r="A1292" s="187">
        <v>43883</v>
      </c>
      <c r="B1292" s="3">
        <v>22</v>
      </c>
      <c r="C1292" s="3">
        <v>2</v>
      </c>
      <c r="D1292" s="3">
        <v>2020</v>
      </c>
      <c r="E1292" s="3">
        <v>0</v>
      </c>
      <c r="F1292" s="3">
        <v>0</v>
      </c>
      <c r="G1292" s="3" t="s">
        <v>160</v>
      </c>
      <c r="H1292" s="3" t="s">
        <v>1056</v>
      </c>
      <c r="I1292" s="3" t="s">
        <v>380</v>
      </c>
      <c r="J1292" s="3">
        <v>37058856</v>
      </c>
    </row>
    <row r="1293" spans="1:10" hidden="1" x14ac:dyDescent="0.25">
      <c r="A1293" s="187">
        <v>43882</v>
      </c>
      <c r="B1293" s="3">
        <v>21</v>
      </c>
      <c r="C1293" s="3">
        <v>2</v>
      </c>
      <c r="D1293" s="3">
        <v>2020</v>
      </c>
      <c r="E1293" s="3">
        <v>1</v>
      </c>
      <c r="F1293" s="3">
        <v>0</v>
      </c>
      <c r="G1293" s="3" t="s">
        <v>160</v>
      </c>
      <c r="H1293" s="3" t="s">
        <v>1056</v>
      </c>
      <c r="I1293" s="3" t="s">
        <v>380</v>
      </c>
      <c r="J1293" s="3">
        <v>37058856</v>
      </c>
    </row>
    <row r="1294" spans="1:10" hidden="1" x14ac:dyDescent="0.25">
      <c r="A1294" s="187">
        <v>43881</v>
      </c>
      <c r="B1294" s="3">
        <v>20</v>
      </c>
      <c r="C1294" s="3">
        <v>2</v>
      </c>
      <c r="D1294" s="3">
        <v>2020</v>
      </c>
      <c r="E1294" s="3">
        <v>0</v>
      </c>
      <c r="F1294" s="3">
        <v>0</v>
      </c>
      <c r="G1294" s="3" t="s">
        <v>160</v>
      </c>
      <c r="H1294" s="3" t="s">
        <v>1056</v>
      </c>
      <c r="I1294" s="3" t="s">
        <v>380</v>
      </c>
      <c r="J1294" s="3">
        <v>37058856</v>
      </c>
    </row>
    <row r="1295" spans="1:10" hidden="1" x14ac:dyDescent="0.25">
      <c r="A1295" s="187">
        <v>43880</v>
      </c>
      <c r="B1295" s="3">
        <v>19</v>
      </c>
      <c r="C1295" s="3">
        <v>2</v>
      </c>
      <c r="D1295" s="3">
        <v>2020</v>
      </c>
      <c r="E1295" s="3">
        <v>0</v>
      </c>
      <c r="F1295" s="3">
        <v>0</v>
      </c>
      <c r="G1295" s="3" t="s">
        <v>160</v>
      </c>
      <c r="H1295" s="3" t="s">
        <v>1056</v>
      </c>
      <c r="I1295" s="3" t="s">
        <v>380</v>
      </c>
      <c r="J1295" s="3">
        <v>37058856</v>
      </c>
    </row>
    <row r="1296" spans="1:10" hidden="1" x14ac:dyDescent="0.25">
      <c r="A1296" s="187">
        <v>43879</v>
      </c>
      <c r="B1296" s="3">
        <v>18</v>
      </c>
      <c r="C1296" s="3">
        <v>2</v>
      </c>
      <c r="D1296" s="3">
        <v>2020</v>
      </c>
      <c r="E1296" s="3">
        <v>0</v>
      </c>
      <c r="F1296" s="3">
        <v>0</v>
      </c>
      <c r="G1296" s="3" t="s">
        <v>160</v>
      </c>
      <c r="H1296" s="3" t="s">
        <v>1056</v>
      </c>
      <c r="I1296" s="3" t="s">
        <v>380</v>
      </c>
      <c r="J1296" s="3">
        <v>37058856</v>
      </c>
    </row>
    <row r="1297" spans="1:10" hidden="1" x14ac:dyDescent="0.25">
      <c r="A1297" s="187">
        <v>43878</v>
      </c>
      <c r="B1297" s="3">
        <v>17</v>
      </c>
      <c r="C1297" s="3">
        <v>2</v>
      </c>
      <c r="D1297" s="3">
        <v>2020</v>
      </c>
      <c r="E1297" s="3">
        <v>0</v>
      </c>
      <c r="F1297" s="3">
        <v>0</v>
      </c>
      <c r="G1297" s="3" t="s">
        <v>160</v>
      </c>
      <c r="H1297" s="3" t="s">
        <v>1056</v>
      </c>
      <c r="I1297" s="3" t="s">
        <v>380</v>
      </c>
      <c r="J1297" s="3">
        <v>37058856</v>
      </c>
    </row>
    <row r="1298" spans="1:10" hidden="1" x14ac:dyDescent="0.25">
      <c r="A1298" s="187">
        <v>43877</v>
      </c>
      <c r="B1298" s="3">
        <v>16</v>
      </c>
      <c r="C1298" s="3">
        <v>2</v>
      </c>
      <c r="D1298" s="3">
        <v>2020</v>
      </c>
      <c r="E1298" s="3">
        <v>0</v>
      </c>
      <c r="F1298" s="3">
        <v>0</v>
      </c>
      <c r="G1298" s="3" t="s">
        <v>160</v>
      </c>
      <c r="H1298" s="3" t="s">
        <v>1056</v>
      </c>
      <c r="I1298" s="3" t="s">
        <v>380</v>
      </c>
      <c r="J1298" s="3">
        <v>37058856</v>
      </c>
    </row>
    <row r="1299" spans="1:10" hidden="1" x14ac:dyDescent="0.25">
      <c r="A1299" s="187">
        <v>43876</v>
      </c>
      <c r="B1299" s="3">
        <v>15</v>
      </c>
      <c r="C1299" s="3">
        <v>2</v>
      </c>
      <c r="D1299" s="3">
        <v>2020</v>
      </c>
      <c r="E1299" s="3">
        <v>1</v>
      </c>
      <c r="F1299" s="3">
        <v>0</v>
      </c>
      <c r="G1299" s="3" t="s">
        <v>160</v>
      </c>
      <c r="H1299" s="3" t="s">
        <v>1056</v>
      </c>
      <c r="I1299" s="3" t="s">
        <v>380</v>
      </c>
      <c r="J1299" s="3">
        <v>37058856</v>
      </c>
    </row>
    <row r="1300" spans="1:10" hidden="1" x14ac:dyDescent="0.25">
      <c r="A1300" s="187">
        <v>43875</v>
      </c>
      <c r="B1300" s="3">
        <v>14</v>
      </c>
      <c r="C1300" s="3">
        <v>2</v>
      </c>
      <c r="D1300" s="3">
        <v>2020</v>
      </c>
      <c r="E1300" s="3">
        <v>0</v>
      </c>
      <c r="F1300" s="3">
        <v>0</v>
      </c>
      <c r="G1300" s="3" t="s">
        <v>160</v>
      </c>
      <c r="H1300" s="3" t="s">
        <v>1056</v>
      </c>
      <c r="I1300" s="3" t="s">
        <v>380</v>
      </c>
      <c r="J1300" s="3">
        <v>37058856</v>
      </c>
    </row>
    <row r="1301" spans="1:10" hidden="1" x14ac:dyDescent="0.25">
      <c r="A1301" s="187">
        <v>43874</v>
      </c>
      <c r="B1301" s="3">
        <v>13</v>
      </c>
      <c r="C1301" s="3">
        <v>2</v>
      </c>
      <c r="D1301" s="3">
        <v>2020</v>
      </c>
      <c r="E1301" s="3">
        <v>0</v>
      </c>
      <c r="F1301" s="3">
        <v>0</v>
      </c>
      <c r="G1301" s="3" t="s">
        <v>160</v>
      </c>
      <c r="H1301" s="3" t="s">
        <v>1056</v>
      </c>
      <c r="I1301" s="3" t="s">
        <v>380</v>
      </c>
      <c r="J1301" s="3">
        <v>37058856</v>
      </c>
    </row>
    <row r="1302" spans="1:10" hidden="1" x14ac:dyDescent="0.25">
      <c r="A1302" s="187">
        <v>43873</v>
      </c>
      <c r="B1302" s="3">
        <v>12</v>
      </c>
      <c r="C1302" s="3">
        <v>2</v>
      </c>
      <c r="D1302" s="3">
        <v>2020</v>
      </c>
      <c r="E1302" s="3">
        <v>0</v>
      </c>
      <c r="F1302" s="3">
        <v>0</v>
      </c>
      <c r="G1302" s="3" t="s">
        <v>160</v>
      </c>
      <c r="H1302" s="3" t="s">
        <v>1056</v>
      </c>
      <c r="I1302" s="3" t="s">
        <v>380</v>
      </c>
      <c r="J1302" s="3">
        <v>37058856</v>
      </c>
    </row>
    <row r="1303" spans="1:10" hidden="1" x14ac:dyDescent="0.25">
      <c r="A1303" s="187">
        <v>43872</v>
      </c>
      <c r="B1303" s="3">
        <v>11</v>
      </c>
      <c r="C1303" s="3">
        <v>2</v>
      </c>
      <c r="D1303" s="3">
        <v>2020</v>
      </c>
      <c r="E1303" s="3">
        <v>0</v>
      </c>
      <c r="F1303" s="3">
        <v>0</v>
      </c>
      <c r="G1303" s="3" t="s">
        <v>160</v>
      </c>
      <c r="H1303" s="3" t="s">
        <v>1056</v>
      </c>
      <c r="I1303" s="3" t="s">
        <v>380</v>
      </c>
      <c r="J1303" s="3">
        <v>37058856</v>
      </c>
    </row>
    <row r="1304" spans="1:10" hidden="1" x14ac:dyDescent="0.25">
      <c r="A1304" s="187">
        <v>43871</v>
      </c>
      <c r="B1304" s="3">
        <v>10</v>
      </c>
      <c r="C1304" s="3">
        <v>2</v>
      </c>
      <c r="D1304" s="3">
        <v>2020</v>
      </c>
      <c r="E1304" s="3">
        <v>0</v>
      </c>
      <c r="F1304" s="3">
        <v>0</v>
      </c>
      <c r="G1304" s="3" t="s">
        <v>160</v>
      </c>
      <c r="H1304" s="3" t="s">
        <v>1056</v>
      </c>
      <c r="I1304" s="3" t="s">
        <v>380</v>
      </c>
      <c r="J1304" s="3">
        <v>37058856</v>
      </c>
    </row>
    <row r="1305" spans="1:10" hidden="1" x14ac:dyDescent="0.25">
      <c r="A1305" s="187">
        <v>43870</v>
      </c>
      <c r="B1305" s="3">
        <v>9</v>
      </c>
      <c r="C1305" s="3">
        <v>2</v>
      </c>
      <c r="D1305" s="3">
        <v>2020</v>
      </c>
      <c r="E1305" s="3">
        <v>0</v>
      </c>
      <c r="F1305" s="3">
        <v>0</v>
      </c>
      <c r="G1305" s="3" t="s">
        <v>160</v>
      </c>
      <c r="H1305" s="3" t="s">
        <v>1056</v>
      </c>
      <c r="I1305" s="3" t="s">
        <v>380</v>
      </c>
      <c r="J1305" s="3">
        <v>37058856</v>
      </c>
    </row>
    <row r="1306" spans="1:10" hidden="1" x14ac:dyDescent="0.25">
      <c r="A1306" s="187">
        <v>43869</v>
      </c>
      <c r="B1306" s="3">
        <v>8</v>
      </c>
      <c r="C1306" s="3">
        <v>2</v>
      </c>
      <c r="D1306" s="3">
        <v>2020</v>
      </c>
      <c r="E1306" s="3">
        <v>0</v>
      </c>
      <c r="F1306" s="3">
        <v>0</v>
      </c>
      <c r="G1306" s="3" t="s">
        <v>160</v>
      </c>
      <c r="H1306" s="3" t="s">
        <v>1056</v>
      </c>
      <c r="I1306" s="3" t="s">
        <v>380</v>
      </c>
      <c r="J1306" s="3">
        <v>37058856</v>
      </c>
    </row>
    <row r="1307" spans="1:10" hidden="1" x14ac:dyDescent="0.25">
      <c r="A1307" s="187">
        <v>43868</v>
      </c>
      <c r="B1307" s="3">
        <v>7</v>
      </c>
      <c r="C1307" s="3">
        <v>2</v>
      </c>
      <c r="D1307" s="3">
        <v>2020</v>
      </c>
      <c r="E1307" s="3">
        <v>2</v>
      </c>
      <c r="F1307" s="3">
        <v>0</v>
      </c>
      <c r="G1307" s="3" t="s">
        <v>160</v>
      </c>
      <c r="H1307" s="3" t="s">
        <v>1056</v>
      </c>
      <c r="I1307" s="3" t="s">
        <v>380</v>
      </c>
      <c r="J1307" s="3">
        <v>37058856</v>
      </c>
    </row>
    <row r="1308" spans="1:10" hidden="1" x14ac:dyDescent="0.25">
      <c r="A1308" s="187">
        <v>43867</v>
      </c>
      <c r="B1308" s="3">
        <v>6</v>
      </c>
      <c r="C1308" s="3">
        <v>2</v>
      </c>
      <c r="D1308" s="3">
        <v>2020</v>
      </c>
      <c r="E1308" s="3">
        <v>0</v>
      </c>
      <c r="F1308" s="3">
        <v>0</v>
      </c>
      <c r="G1308" s="3" t="s">
        <v>160</v>
      </c>
      <c r="H1308" s="3" t="s">
        <v>1056</v>
      </c>
      <c r="I1308" s="3" t="s">
        <v>380</v>
      </c>
      <c r="J1308" s="3">
        <v>37058856</v>
      </c>
    </row>
    <row r="1309" spans="1:10" hidden="1" x14ac:dyDescent="0.25">
      <c r="A1309" s="187">
        <v>43866</v>
      </c>
      <c r="B1309" s="3">
        <v>5</v>
      </c>
      <c r="C1309" s="3">
        <v>2</v>
      </c>
      <c r="D1309" s="3">
        <v>2020</v>
      </c>
      <c r="E1309" s="3">
        <v>1</v>
      </c>
      <c r="F1309" s="3">
        <v>0</v>
      </c>
      <c r="G1309" s="3" t="s">
        <v>160</v>
      </c>
      <c r="H1309" s="3" t="s">
        <v>1056</v>
      </c>
      <c r="I1309" s="3" t="s">
        <v>380</v>
      </c>
      <c r="J1309" s="3">
        <v>37058856</v>
      </c>
    </row>
    <row r="1310" spans="1:10" hidden="1" x14ac:dyDescent="0.25">
      <c r="A1310" s="187">
        <v>43865</v>
      </c>
      <c r="B1310" s="3">
        <v>4</v>
      </c>
      <c r="C1310" s="3">
        <v>2</v>
      </c>
      <c r="D1310" s="3">
        <v>2020</v>
      </c>
      <c r="E1310" s="3">
        <v>0</v>
      </c>
      <c r="F1310" s="3">
        <v>0</v>
      </c>
      <c r="G1310" s="3" t="s">
        <v>160</v>
      </c>
      <c r="H1310" s="3" t="s">
        <v>1056</v>
      </c>
      <c r="I1310" s="3" t="s">
        <v>380</v>
      </c>
      <c r="J1310" s="3">
        <v>37058856</v>
      </c>
    </row>
    <row r="1311" spans="1:10" hidden="1" x14ac:dyDescent="0.25">
      <c r="A1311" s="187">
        <v>43864</v>
      </c>
      <c r="B1311" s="3">
        <v>3</v>
      </c>
      <c r="C1311" s="3">
        <v>2</v>
      </c>
      <c r="D1311" s="3">
        <v>2020</v>
      </c>
      <c r="E1311" s="3">
        <v>0</v>
      </c>
      <c r="F1311" s="3">
        <v>0</v>
      </c>
      <c r="G1311" s="3" t="s">
        <v>160</v>
      </c>
      <c r="H1311" s="3" t="s">
        <v>1056</v>
      </c>
      <c r="I1311" s="3" t="s">
        <v>380</v>
      </c>
      <c r="J1311" s="3">
        <v>37058856</v>
      </c>
    </row>
    <row r="1312" spans="1:10" hidden="1" x14ac:dyDescent="0.25">
      <c r="A1312" s="187">
        <v>43863</v>
      </c>
      <c r="B1312" s="3">
        <v>2</v>
      </c>
      <c r="C1312" s="3">
        <v>2</v>
      </c>
      <c r="D1312" s="3">
        <v>2020</v>
      </c>
      <c r="E1312" s="3">
        <v>0</v>
      </c>
      <c r="F1312" s="3">
        <v>0</v>
      </c>
      <c r="G1312" s="3" t="s">
        <v>160</v>
      </c>
      <c r="H1312" s="3" t="s">
        <v>1056</v>
      </c>
      <c r="I1312" s="3" t="s">
        <v>380</v>
      </c>
      <c r="J1312" s="3">
        <v>37058856</v>
      </c>
    </row>
    <row r="1313" spans="1:10" hidden="1" x14ac:dyDescent="0.25">
      <c r="A1313" s="187">
        <v>43862</v>
      </c>
      <c r="B1313" s="3">
        <v>1</v>
      </c>
      <c r="C1313" s="3">
        <v>2</v>
      </c>
      <c r="D1313" s="3">
        <v>2020</v>
      </c>
      <c r="E1313" s="3">
        <v>1</v>
      </c>
      <c r="F1313" s="3">
        <v>0</v>
      </c>
      <c r="G1313" s="3" t="s">
        <v>160</v>
      </c>
      <c r="H1313" s="3" t="s">
        <v>1056</v>
      </c>
      <c r="I1313" s="3" t="s">
        <v>380</v>
      </c>
      <c r="J1313" s="3">
        <v>37058856</v>
      </c>
    </row>
    <row r="1314" spans="1:10" hidden="1" x14ac:dyDescent="0.25">
      <c r="A1314" s="187">
        <v>43861</v>
      </c>
      <c r="B1314" s="3">
        <v>31</v>
      </c>
      <c r="C1314" s="3">
        <v>1</v>
      </c>
      <c r="D1314" s="3">
        <v>2020</v>
      </c>
      <c r="E1314" s="3">
        <v>0</v>
      </c>
      <c r="F1314" s="3">
        <v>0</v>
      </c>
      <c r="G1314" s="3" t="s">
        <v>160</v>
      </c>
      <c r="H1314" s="3" t="s">
        <v>1056</v>
      </c>
      <c r="I1314" s="3" t="s">
        <v>380</v>
      </c>
      <c r="J1314" s="3">
        <v>37058856</v>
      </c>
    </row>
    <row r="1315" spans="1:10" hidden="1" x14ac:dyDescent="0.25">
      <c r="A1315" s="187">
        <v>43860</v>
      </c>
      <c r="B1315" s="3">
        <v>30</v>
      </c>
      <c r="C1315" s="3">
        <v>1</v>
      </c>
      <c r="D1315" s="3">
        <v>2020</v>
      </c>
      <c r="E1315" s="3">
        <v>0</v>
      </c>
      <c r="F1315" s="3">
        <v>0</v>
      </c>
      <c r="G1315" s="3" t="s">
        <v>160</v>
      </c>
      <c r="H1315" s="3" t="s">
        <v>1056</v>
      </c>
      <c r="I1315" s="3" t="s">
        <v>380</v>
      </c>
      <c r="J1315" s="3">
        <v>37058856</v>
      </c>
    </row>
    <row r="1316" spans="1:10" hidden="1" x14ac:dyDescent="0.25">
      <c r="A1316" s="187">
        <v>43859</v>
      </c>
      <c r="B1316" s="3">
        <v>29</v>
      </c>
      <c r="C1316" s="3">
        <v>1</v>
      </c>
      <c r="D1316" s="3">
        <v>2020</v>
      </c>
      <c r="E1316" s="3">
        <v>1</v>
      </c>
      <c r="F1316" s="3">
        <v>0</v>
      </c>
      <c r="G1316" s="3" t="s">
        <v>160</v>
      </c>
      <c r="H1316" s="3" t="s">
        <v>1056</v>
      </c>
      <c r="I1316" s="3" t="s">
        <v>380</v>
      </c>
      <c r="J1316" s="3">
        <v>37058856</v>
      </c>
    </row>
    <row r="1317" spans="1:10" hidden="1" x14ac:dyDescent="0.25">
      <c r="A1317" s="187">
        <v>43858</v>
      </c>
      <c r="B1317" s="3">
        <v>28</v>
      </c>
      <c r="C1317" s="3">
        <v>1</v>
      </c>
      <c r="D1317" s="3">
        <v>2020</v>
      </c>
      <c r="E1317" s="3">
        <v>1</v>
      </c>
      <c r="F1317" s="3">
        <v>0</v>
      </c>
      <c r="G1317" s="3" t="s">
        <v>160</v>
      </c>
      <c r="H1317" s="3" t="s">
        <v>1056</v>
      </c>
      <c r="I1317" s="3" t="s">
        <v>380</v>
      </c>
      <c r="J1317" s="3">
        <v>37058856</v>
      </c>
    </row>
    <row r="1318" spans="1:10" hidden="1" x14ac:dyDescent="0.25">
      <c r="A1318" s="187">
        <v>43857</v>
      </c>
      <c r="B1318" s="3">
        <v>27</v>
      </c>
      <c r="C1318" s="3">
        <v>1</v>
      </c>
      <c r="D1318" s="3">
        <v>2020</v>
      </c>
      <c r="E1318" s="3">
        <v>0</v>
      </c>
      <c r="F1318" s="3">
        <v>0</v>
      </c>
      <c r="G1318" s="3" t="s">
        <v>160</v>
      </c>
      <c r="H1318" s="3" t="s">
        <v>1056</v>
      </c>
      <c r="I1318" s="3" t="s">
        <v>380</v>
      </c>
      <c r="J1318" s="3">
        <v>37058856</v>
      </c>
    </row>
    <row r="1319" spans="1:10" hidden="1" x14ac:dyDescent="0.25">
      <c r="A1319" s="187">
        <v>43856</v>
      </c>
      <c r="B1319" s="3">
        <v>26</v>
      </c>
      <c r="C1319" s="3">
        <v>1</v>
      </c>
      <c r="D1319" s="3">
        <v>2020</v>
      </c>
      <c r="E1319" s="3">
        <v>1</v>
      </c>
      <c r="F1319" s="3">
        <v>0</v>
      </c>
      <c r="G1319" s="3" t="s">
        <v>160</v>
      </c>
      <c r="H1319" s="3" t="s">
        <v>1056</v>
      </c>
      <c r="I1319" s="3" t="s">
        <v>380</v>
      </c>
      <c r="J1319" s="3">
        <v>37058856</v>
      </c>
    </row>
    <row r="1320" spans="1:10" hidden="1" x14ac:dyDescent="0.25">
      <c r="A1320" s="187">
        <v>43855</v>
      </c>
      <c r="B1320" s="3">
        <v>25</v>
      </c>
      <c r="C1320" s="3">
        <v>1</v>
      </c>
      <c r="D1320" s="3">
        <v>2020</v>
      </c>
      <c r="E1320" s="3">
        <v>0</v>
      </c>
      <c r="F1320" s="3">
        <v>0</v>
      </c>
      <c r="G1320" s="3" t="s">
        <v>160</v>
      </c>
      <c r="H1320" s="3" t="s">
        <v>1056</v>
      </c>
      <c r="I1320" s="3" t="s">
        <v>380</v>
      </c>
      <c r="J1320" s="3">
        <v>37058856</v>
      </c>
    </row>
    <row r="1321" spans="1:10" hidden="1" x14ac:dyDescent="0.25">
      <c r="A1321" s="187">
        <v>43854</v>
      </c>
      <c r="B1321" s="3">
        <v>24</v>
      </c>
      <c r="C1321" s="3">
        <v>1</v>
      </c>
      <c r="D1321" s="3">
        <v>2020</v>
      </c>
      <c r="E1321" s="3">
        <v>0</v>
      </c>
      <c r="F1321" s="3">
        <v>0</v>
      </c>
      <c r="G1321" s="3" t="s">
        <v>160</v>
      </c>
      <c r="H1321" s="3" t="s">
        <v>1056</v>
      </c>
      <c r="I1321" s="3" t="s">
        <v>380</v>
      </c>
      <c r="J1321" s="3">
        <v>37058856</v>
      </c>
    </row>
    <row r="1322" spans="1:10" hidden="1" x14ac:dyDescent="0.25">
      <c r="A1322" s="187">
        <v>43853</v>
      </c>
      <c r="B1322" s="3">
        <v>23</v>
      </c>
      <c r="C1322" s="3">
        <v>1</v>
      </c>
      <c r="D1322" s="3">
        <v>2020</v>
      </c>
      <c r="E1322" s="3">
        <v>0</v>
      </c>
      <c r="F1322" s="3">
        <v>0</v>
      </c>
      <c r="G1322" s="3" t="s">
        <v>160</v>
      </c>
      <c r="H1322" s="3" t="s">
        <v>1056</v>
      </c>
      <c r="I1322" s="3" t="s">
        <v>380</v>
      </c>
      <c r="J1322" s="3">
        <v>37058856</v>
      </c>
    </row>
    <row r="1323" spans="1:10" hidden="1" x14ac:dyDescent="0.25">
      <c r="A1323" s="187">
        <v>43852</v>
      </c>
      <c r="B1323" s="3">
        <v>22</v>
      </c>
      <c r="C1323" s="3">
        <v>1</v>
      </c>
      <c r="D1323" s="3">
        <v>2020</v>
      </c>
      <c r="E1323" s="3">
        <v>0</v>
      </c>
      <c r="F1323" s="3">
        <v>0</v>
      </c>
      <c r="G1323" s="3" t="s">
        <v>160</v>
      </c>
      <c r="H1323" s="3" t="s">
        <v>1056</v>
      </c>
      <c r="I1323" s="3" t="s">
        <v>380</v>
      </c>
      <c r="J1323" s="3">
        <v>37058856</v>
      </c>
    </row>
    <row r="1324" spans="1:10" hidden="1" x14ac:dyDescent="0.25">
      <c r="A1324" s="187">
        <v>43851</v>
      </c>
      <c r="B1324" s="3">
        <v>21</v>
      </c>
      <c r="C1324" s="3">
        <v>1</v>
      </c>
      <c r="D1324" s="3">
        <v>2020</v>
      </c>
      <c r="E1324" s="3">
        <v>0</v>
      </c>
      <c r="F1324" s="3">
        <v>0</v>
      </c>
      <c r="G1324" s="3" t="s">
        <v>160</v>
      </c>
      <c r="H1324" s="3" t="s">
        <v>1056</v>
      </c>
      <c r="I1324" s="3" t="s">
        <v>380</v>
      </c>
      <c r="J1324" s="3">
        <v>37058856</v>
      </c>
    </row>
    <row r="1325" spans="1:10" hidden="1" x14ac:dyDescent="0.25">
      <c r="A1325" s="187">
        <v>43850</v>
      </c>
      <c r="B1325" s="3">
        <v>20</v>
      </c>
      <c r="C1325" s="3">
        <v>1</v>
      </c>
      <c r="D1325" s="3">
        <v>2020</v>
      </c>
      <c r="E1325" s="3">
        <v>0</v>
      </c>
      <c r="F1325" s="3">
        <v>0</v>
      </c>
      <c r="G1325" s="3" t="s">
        <v>160</v>
      </c>
      <c r="H1325" s="3" t="s">
        <v>1056</v>
      </c>
      <c r="I1325" s="3" t="s">
        <v>380</v>
      </c>
      <c r="J1325" s="3">
        <v>37058856</v>
      </c>
    </row>
    <row r="1326" spans="1:10" hidden="1" x14ac:dyDescent="0.25">
      <c r="A1326" s="187">
        <v>43849</v>
      </c>
      <c r="B1326" s="3">
        <v>19</v>
      </c>
      <c r="C1326" s="3">
        <v>1</v>
      </c>
      <c r="D1326" s="3">
        <v>2020</v>
      </c>
      <c r="E1326" s="3">
        <v>0</v>
      </c>
      <c r="F1326" s="3">
        <v>0</v>
      </c>
      <c r="G1326" s="3" t="s">
        <v>160</v>
      </c>
      <c r="H1326" s="3" t="s">
        <v>1056</v>
      </c>
      <c r="I1326" s="3" t="s">
        <v>380</v>
      </c>
      <c r="J1326" s="3">
        <v>37058856</v>
      </c>
    </row>
    <row r="1327" spans="1:10" hidden="1" x14ac:dyDescent="0.25">
      <c r="A1327" s="187">
        <v>43848</v>
      </c>
      <c r="B1327" s="3">
        <v>18</v>
      </c>
      <c r="C1327" s="3">
        <v>1</v>
      </c>
      <c r="D1327" s="3">
        <v>2020</v>
      </c>
      <c r="E1327" s="3">
        <v>0</v>
      </c>
      <c r="F1327" s="3">
        <v>0</v>
      </c>
      <c r="G1327" s="3" t="s">
        <v>160</v>
      </c>
      <c r="H1327" s="3" t="s">
        <v>1056</v>
      </c>
      <c r="I1327" s="3" t="s">
        <v>380</v>
      </c>
      <c r="J1327" s="3">
        <v>37058856</v>
      </c>
    </row>
    <row r="1328" spans="1:10" hidden="1" x14ac:dyDescent="0.25">
      <c r="A1328" s="187">
        <v>43847</v>
      </c>
      <c r="B1328" s="3">
        <v>17</v>
      </c>
      <c r="C1328" s="3">
        <v>1</v>
      </c>
      <c r="D1328" s="3">
        <v>2020</v>
      </c>
      <c r="E1328" s="3">
        <v>0</v>
      </c>
      <c r="F1328" s="3">
        <v>0</v>
      </c>
      <c r="G1328" s="3" t="s">
        <v>160</v>
      </c>
      <c r="H1328" s="3" t="s">
        <v>1056</v>
      </c>
      <c r="I1328" s="3" t="s">
        <v>380</v>
      </c>
      <c r="J1328" s="3">
        <v>37058856</v>
      </c>
    </row>
    <row r="1329" spans="1:10" hidden="1" x14ac:dyDescent="0.25">
      <c r="A1329" s="187">
        <v>43846</v>
      </c>
      <c r="B1329" s="3">
        <v>16</v>
      </c>
      <c r="C1329" s="3">
        <v>1</v>
      </c>
      <c r="D1329" s="3">
        <v>2020</v>
      </c>
      <c r="E1329" s="3">
        <v>0</v>
      </c>
      <c r="F1329" s="3">
        <v>0</v>
      </c>
      <c r="G1329" s="3" t="s">
        <v>160</v>
      </c>
      <c r="H1329" s="3" t="s">
        <v>1056</v>
      </c>
      <c r="I1329" s="3" t="s">
        <v>380</v>
      </c>
      <c r="J1329" s="3">
        <v>37058856</v>
      </c>
    </row>
    <row r="1330" spans="1:10" hidden="1" x14ac:dyDescent="0.25">
      <c r="A1330" s="187">
        <v>43845</v>
      </c>
      <c r="B1330" s="3">
        <v>15</v>
      </c>
      <c r="C1330" s="3">
        <v>1</v>
      </c>
      <c r="D1330" s="3">
        <v>2020</v>
      </c>
      <c r="E1330" s="3">
        <v>0</v>
      </c>
      <c r="F1330" s="3">
        <v>0</v>
      </c>
      <c r="G1330" s="3" t="s">
        <v>160</v>
      </c>
      <c r="H1330" s="3" t="s">
        <v>1056</v>
      </c>
      <c r="I1330" s="3" t="s">
        <v>380</v>
      </c>
      <c r="J1330" s="3">
        <v>37058856</v>
      </c>
    </row>
    <row r="1331" spans="1:10" hidden="1" x14ac:dyDescent="0.25">
      <c r="A1331" s="187">
        <v>43844</v>
      </c>
      <c r="B1331" s="3">
        <v>14</v>
      </c>
      <c r="C1331" s="3">
        <v>1</v>
      </c>
      <c r="D1331" s="3">
        <v>2020</v>
      </c>
      <c r="E1331" s="3">
        <v>0</v>
      </c>
      <c r="F1331" s="3">
        <v>0</v>
      </c>
      <c r="G1331" s="3" t="s">
        <v>160</v>
      </c>
      <c r="H1331" s="3" t="s">
        <v>1056</v>
      </c>
      <c r="I1331" s="3" t="s">
        <v>380</v>
      </c>
      <c r="J1331" s="3">
        <v>37058856</v>
      </c>
    </row>
    <row r="1332" spans="1:10" hidden="1" x14ac:dyDescent="0.25">
      <c r="A1332" s="187">
        <v>43843</v>
      </c>
      <c r="B1332" s="3">
        <v>13</v>
      </c>
      <c r="C1332" s="3">
        <v>1</v>
      </c>
      <c r="D1332" s="3">
        <v>2020</v>
      </c>
      <c r="E1332" s="3">
        <v>0</v>
      </c>
      <c r="F1332" s="3">
        <v>0</v>
      </c>
      <c r="G1332" s="3" t="s">
        <v>160</v>
      </c>
      <c r="H1332" s="3" t="s">
        <v>1056</v>
      </c>
      <c r="I1332" s="3" t="s">
        <v>380</v>
      </c>
      <c r="J1332" s="3">
        <v>37058856</v>
      </c>
    </row>
    <row r="1333" spans="1:10" hidden="1" x14ac:dyDescent="0.25">
      <c r="A1333" s="187">
        <v>43842</v>
      </c>
      <c r="B1333" s="3">
        <v>12</v>
      </c>
      <c r="C1333" s="3">
        <v>1</v>
      </c>
      <c r="D1333" s="3">
        <v>2020</v>
      </c>
      <c r="E1333" s="3">
        <v>0</v>
      </c>
      <c r="F1333" s="3">
        <v>0</v>
      </c>
      <c r="G1333" s="3" t="s">
        <v>160</v>
      </c>
      <c r="H1333" s="3" t="s">
        <v>1056</v>
      </c>
      <c r="I1333" s="3" t="s">
        <v>380</v>
      </c>
      <c r="J1333" s="3">
        <v>37058856</v>
      </c>
    </row>
    <row r="1334" spans="1:10" hidden="1" x14ac:dyDescent="0.25">
      <c r="A1334" s="187">
        <v>43841</v>
      </c>
      <c r="B1334" s="3">
        <v>11</v>
      </c>
      <c r="C1334" s="3">
        <v>1</v>
      </c>
      <c r="D1334" s="3">
        <v>2020</v>
      </c>
      <c r="E1334" s="3">
        <v>0</v>
      </c>
      <c r="F1334" s="3">
        <v>0</v>
      </c>
      <c r="G1334" s="3" t="s">
        <v>160</v>
      </c>
      <c r="H1334" s="3" t="s">
        <v>1056</v>
      </c>
      <c r="I1334" s="3" t="s">
        <v>380</v>
      </c>
      <c r="J1334" s="3">
        <v>37058856</v>
      </c>
    </row>
    <row r="1335" spans="1:10" hidden="1" x14ac:dyDescent="0.25">
      <c r="A1335" s="187">
        <v>43840</v>
      </c>
      <c r="B1335" s="3">
        <v>10</v>
      </c>
      <c r="C1335" s="3">
        <v>1</v>
      </c>
      <c r="D1335" s="3">
        <v>2020</v>
      </c>
      <c r="E1335" s="3">
        <v>0</v>
      </c>
      <c r="F1335" s="3">
        <v>0</v>
      </c>
      <c r="G1335" s="3" t="s">
        <v>160</v>
      </c>
      <c r="H1335" s="3" t="s">
        <v>1056</v>
      </c>
      <c r="I1335" s="3" t="s">
        <v>380</v>
      </c>
      <c r="J1335" s="3">
        <v>37058856</v>
      </c>
    </row>
    <row r="1336" spans="1:10" hidden="1" x14ac:dyDescent="0.25">
      <c r="A1336" s="187">
        <v>43839</v>
      </c>
      <c r="B1336" s="3">
        <v>9</v>
      </c>
      <c r="C1336" s="3">
        <v>1</v>
      </c>
      <c r="D1336" s="3">
        <v>2020</v>
      </c>
      <c r="E1336" s="3">
        <v>0</v>
      </c>
      <c r="F1336" s="3">
        <v>0</v>
      </c>
      <c r="G1336" s="3" t="s">
        <v>160</v>
      </c>
      <c r="H1336" s="3" t="s">
        <v>1056</v>
      </c>
      <c r="I1336" s="3" t="s">
        <v>380</v>
      </c>
      <c r="J1336" s="3">
        <v>37058856</v>
      </c>
    </row>
    <row r="1337" spans="1:10" hidden="1" x14ac:dyDescent="0.25">
      <c r="A1337" s="187">
        <v>43838</v>
      </c>
      <c r="B1337" s="3">
        <v>8</v>
      </c>
      <c r="C1337" s="3">
        <v>1</v>
      </c>
      <c r="D1337" s="3">
        <v>2020</v>
      </c>
      <c r="E1337" s="3">
        <v>0</v>
      </c>
      <c r="F1337" s="3">
        <v>0</v>
      </c>
      <c r="G1337" s="3" t="s">
        <v>160</v>
      </c>
      <c r="H1337" s="3" t="s">
        <v>1056</v>
      </c>
      <c r="I1337" s="3" t="s">
        <v>380</v>
      </c>
      <c r="J1337" s="3">
        <v>37058856</v>
      </c>
    </row>
    <row r="1338" spans="1:10" hidden="1" x14ac:dyDescent="0.25">
      <c r="A1338" s="187">
        <v>43837</v>
      </c>
      <c r="B1338" s="3">
        <v>7</v>
      </c>
      <c r="C1338" s="3">
        <v>1</v>
      </c>
      <c r="D1338" s="3">
        <v>2020</v>
      </c>
      <c r="E1338" s="3">
        <v>0</v>
      </c>
      <c r="F1338" s="3">
        <v>0</v>
      </c>
      <c r="G1338" s="3" t="s">
        <v>160</v>
      </c>
      <c r="H1338" s="3" t="s">
        <v>1056</v>
      </c>
      <c r="I1338" s="3" t="s">
        <v>380</v>
      </c>
      <c r="J1338" s="3">
        <v>37058856</v>
      </c>
    </row>
    <row r="1339" spans="1:10" hidden="1" x14ac:dyDescent="0.25">
      <c r="A1339" s="187">
        <v>43836</v>
      </c>
      <c r="B1339" s="3">
        <v>6</v>
      </c>
      <c r="C1339" s="3">
        <v>1</v>
      </c>
      <c r="D1339" s="3">
        <v>2020</v>
      </c>
      <c r="E1339" s="3">
        <v>0</v>
      </c>
      <c r="F1339" s="3">
        <v>0</v>
      </c>
      <c r="G1339" s="3" t="s">
        <v>160</v>
      </c>
      <c r="H1339" s="3" t="s">
        <v>1056</v>
      </c>
      <c r="I1339" s="3" t="s">
        <v>380</v>
      </c>
      <c r="J1339" s="3">
        <v>37058856</v>
      </c>
    </row>
    <row r="1340" spans="1:10" hidden="1" x14ac:dyDescent="0.25">
      <c r="A1340" s="187">
        <v>43835</v>
      </c>
      <c r="B1340" s="3">
        <v>5</v>
      </c>
      <c r="C1340" s="3">
        <v>1</v>
      </c>
      <c r="D1340" s="3">
        <v>2020</v>
      </c>
      <c r="E1340" s="3">
        <v>0</v>
      </c>
      <c r="F1340" s="3">
        <v>0</v>
      </c>
      <c r="G1340" s="3" t="s">
        <v>160</v>
      </c>
      <c r="H1340" s="3" t="s">
        <v>1056</v>
      </c>
      <c r="I1340" s="3" t="s">
        <v>380</v>
      </c>
      <c r="J1340" s="3">
        <v>37058856</v>
      </c>
    </row>
    <row r="1341" spans="1:10" hidden="1" x14ac:dyDescent="0.25">
      <c r="A1341" s="187">
        <v>43834</v>
      </c>
      <c r="B1341" s="3">
        <v>4</v>
      </c>
      <c r="C1341" s="3">
        <v>1</v>
      </c>
      <c r="D1341" s="3">
        <v>2020</v>
      </c>
      <c r="E1341" s="3">
        <v>0</v>
      </c>
      <c r="F1341" s="3">
        <v>0</v>
      </c>
      <c r="G1341" s="3" t="s">
        <v>160</v>
      </c>
      <c r="H1341" s="3" t="s">
        <v>1056</v>
      </c>
      <c r="I1341" s="3" t="s">
        <v>380</v>
      </c>
      <c r="J1341" s="3">
        <v>37058856</v>
      </c>
    </row>
    <row r="1342" spans="1:10" hidden="1" x14ac:dyDescent="0.25">
      <c r="A1342" s="187">
        <v>43833</v>
      </c>
      <c r="B1342" s="3">
        <v>3</v>
      </c>
      <c r="C1342" s="3">
        <v>1</v>
      </c>
      <c r="D1342" s="3">
        <v>2020</v>
      </c>
      <c r="E1342" s="3">
        <v>0</v>
      </c>
      <c r="F1342" s="3">
        <v>0</v>
      </c>
      <c r="G1342" s="3" t="s">
        <v>160</v>
      </c>
      <c r="H1342" s="3" t="s">
        <v>1056</v>
      </c>
      <c r="I1342" s="3" t="s">
        <v>380</v>
      </c>
      <c r="J1342" s="3">
        <v>37058856</v>
      </c>
    </row>
    <row r="1343" spans="1:10" hidden="1" x14ac:dyDescent="0.25">
      <c r="A1343" s="187">
        <v>43832</v>
      </c>
      <c r="B1343" s="3">
        <v>2</v>
      </c>
      <c r="C1343" s="3">
        <v>1</v>
      </c>
      <c r="D1343" s="3">
        <v>2020</v>
      </c>
      <c r="E1343" s="3">
        <v>0</v>
      </c>
      <c r="F1343" s="3">
        <v>0</v>
      </c>
      <c r="G1343" s="3" t="s">
        <v>160</v>
      </c>
      <c r="H1343" s="3" t="s">
        <v>1056</v>
      </c>
      <c r="I1343" s="3" t="s">
        <v>380</v>
      </c>
      <c r="J1343" s="3">
        <v>37058856</v>
      </c>
    </row>
    <row r="1344" spans="1:10" hidden="1" x14ac:dyDescent="0.25">
      <c r="A1344" s="187">
        <v>43831</v>
      </c>
      <c r="B1344" s="3">
        <v>1</v>
      </c>
      <c r="C1344" s="3">
        <v>1</v>
      </c>
      <c r="D1344" s="3">
        <v>2020</v>
      </c>
      <c r="E1344" s="3">
        <v>0</v>
      </c>
      <c r="F1344" s="3">
        <v>0</v>
      </c>
      <c r="G1344" s="3" t="s">
        <v>160</v>
      </c>
      <c r="H1344" s="3" t="s">
        <v>1056</v>
      </c>
      <c r="I1344" s="3" t="s">
        <v>380</v>
      </c>
      <c r="J1344" s="3">
        <v>37058856</v>
      </c>
    </row>
    <row r="1345" spans="1:10" hidden="1" x14ac:dyDescent="0.25">
      <c r="A1345" s="187">
        <v>43830</v>
      </c>
      <c r="B1345" s="3">
        <v>31</v>
      </c>
      <c r="C1345" s="3">
        <v>12</v>
      </c>
      <c r="D1345" s="3">
        <v>2019</v>
      </c>
      <c r="E1345" s="3">
        <v>0</v>
      </c>
      <c r="F1345" s="3">
        <v>0</v>
      </c>
      <c r="G1345" s="3" t="s">
        <v>160</v>
      </c>
      <c r="H1345" s="3" t="s">
        <v>1056</v>
      </c>
      <c r="I1345" s="3" t="s">
        <v>380</v>
      </c>
      <c r="J1345" s="3">
        <v>37058856</v>
      </c>
    </row>
    <row r="1346" spans="1:10" hidden="1" x14ac:dyDescent="0.25">
      <c r="A1346" s="187">
        <v>43920</v>
      </c>
      <c r="B1346" s="3">
        <v>30</v>
      </c>
      <c r="C1346" s="3">
        <v>3</v>
      </c>
      <c r="D1346" s="3">
        <v>2020</v>
      </c>
      <c r="E1346" s="3">
        <v>0</v>
      </c>
      <c r="F1346" s="3">
        <v>0</v>
      </c>
      <c r="G1346" s="3" t="s">
        <v>1057</v>
      </c>
      <c r="H1346" s="3" t="s">
        <v>1058</v>
      </c>
      <c r="I1346" s="3" t="s">
        <v>392</v>
      </c>
      <c r="J1346" s="3">
        <v>543767</v>
      </c>
    </row>
    <row r="1347" spans="1:10" hidden="1" x14ac:dyDescent="0.25">
      <c r="A1347" s="187">
        <v>43919</v>
      </c>
      <c r="B1347" s="3">
        <v>29</v>
      </c>
      <c r="C1347" s="3">
        <v>3</v>
      </c>
      <c r="D1347" s="3">
        <v>2020</v>
      </c>
      <c r="E1347" s="3">
        <v>1</v>
      </c>
      <c r="F1347" s="3">
        <v>0</v>
      </c>
      <c r="G1347" s="3" t="s">
        <v>1057</v>
      </c>
      <c r="H1347" s="3" t="s">
        <v>1058</v>
      </c>
      <c r="I1347" s="3" t="s">
        <v>392</v>
      </c>
      <c r="J1347" s="3">
        <v>543767</v>
      </c>
    </row>
    <row r="1348" spans="1:10" hidden="1" x14ac:dyDescent="0.25">
      <c r="A1348" s="187">
        <v>43918</v>
      </c>
      <c r="B1348" s="3">
        <v>28</v>
      </c>
      <c r="C1348" s="3">
        <v>3</v>
      </c>
      <c r="D1348" s="3">
        <v>2020</v>
      </c>
      <c r="E1348" s="3">
        <v>0</v>
      </c>
      <c r="F1348" s="3">
        <v>0</v>
      </c>
      <c r="G1348" s="3" t="s">
        <v>1057</v>
      </c>
      <c r="H1348" s="3" t="s">
        <v>1058</v>
      </c>
      <c r="I1348" s="3" t="s">
        <v>392</v>
      </c>
      <c r="J1348" s="3">
        <v>543767</v>
      </c>
    </row>
    <row r="1349" spans="1:10" hidden="1" x14ac:dyDescent="0.25">
      <c r="A1349" s="187">
        <v>43917</v>
      </c>
      <c r="B1349" s="3">
        <v>27</v>
      </c>
      <c r="C1349" s="3">
        <v>3</v>
      </c>
      <c r="D1349" s="3">
        <v>2020</v>
      </c>
      <c r="E1349" s="3">
        <v>1</v>
      </c>
      <c r="F1349" s="3">
        <v>0</v>
      </c>
      <c r="G1349" s="3" t="s">
        <v>1057</v>
      </c>
      <c r="H1349" s="3" t="s">
        <v>1058</v>
      </c>
      <c r="I1349" s="3" t="s">
        <v>392</v>
      </c>
      <c r="J1349" s="3">
        <v>543767</v>
      </c>
    </row>
    <row r="1350" spans="1:10" hidden="1" x14ac:dyDescent="0.25">
      <c r="A1350" s="187">
        <v>43916</v>
      </c>
      <c r="B1350" s="3">
        <v>26</v>
      </c>
      <c r="C1350" s="3">
        <v>3</v>
      </c>
      <c r="D1350" s="3">
        <v>2020</v>
      </c>
      <c r="E1350" s="3">
        <v>1</v>
      </c>
      <c r="F1350" s="3">
        <v>0</v>
      </c>
      <c r="G1350" s="3" t="s">
        <v>1057</v>
      </c>
      <c r="H1350" s="3" t="s">
        <v>1058</v>
      </c>
      <c r="I1350" s="3" t="s">
        <v>392</v>
      </c>
      <c r="J1350" s="3">
        <v>543767</v>
      </c>
    </row>
    <row r="1351" spans="1:10" hidden="1" x14ac:dyDescent="0.25">
      <c r="A1351" s="187">
        <v>43915</v>
      </c>
      <c r="B1351" s="3">
        <v>25</v>
      </c>
      <c r="C1351" s="3">
        <v>3</v>
      </c>
      <c r="D1351" s="3">
        <v>2020</v>
      </c>
      <c r="E1351" s="3">
        <v>0</v>
      </c>
      <c r="F1351" s="3">
        <v>1</v>
      </c>
      <c r="G1351" s="3" t="s">
        <v>1057</v>
      </c>
      <c r="H1351" s="3" t="s">
        <v>1058</v>
      </c>
      <c r="I1351" s="3" t="s">
        <v>392</v>
      </c>
      <c r="J1351" s="3">
        <v>543767</v>
      </c>
    </row>
    <row r="1352" spans="1:10" hidden="1" x14ac:dyDescent="0.25">
      <c r="A1352" s="187">
        <v>43914</v>
      </c>
      <c r="B1352" s="3">
        <v>24</v>
      </c>
      <c r="C1352" s="3">
        <v>3</v>
      </c>
      <c r="D1352" s="3">
        <v>2020</v>
      </c>
      <c r="E1352" s="3">
        <v>0</v>
      </c>
      <c r="F1352" s="3">
        <v>0</v>
      </c>
      <c r="G1352" s="3" t="s">
        <v>1057</v>
      </c>
      <c r="H1352" s="3" t="s">
        <v>1058</v>
      </c>
      <c r="I1352" s="3" t="s">
        <v>392</v>
      </c>
      <c r="J1352" s="3">
        <v>543767</v>
      </c>
    </row>
    <row r="1353" spans="1:10" hidden="1" x14ac:dyDescent="0.25">
      <c r="A1353" s="187">
        <v>43913</v>
      </c>
      <c r="B1353" s="3">
        <v>23</v>
      </c>
      <c r="C1353" s="3">
        <v>3</v>
      </c>
      <c r="D1353" s="3">
        <v>2020</v>
      </c>
      <c r="E1353" s="3">
        <v>0</v>
      </c>
      <c r="F1353" s="3">
        <v>0</v>
      </c>
      <c r="G1353" s="3" t="s">
        <v>1057</v>
      </c>
      <c r="H1353" s="3" t="s">
        <v>1058</v>
      </c>
      <c r="I1353" s="3" t="s">
        <v>392</v>
      </c>
      <c r="J1353" s="3">
        <v>543767</v>
      </c>
    </row>
    <row r="1354" spans="1:10" hidden="1" x14ac:dyDescent="0.25">
      <c r="A1354" s="187">
        <v>43912</v>
      </c>
      <c r="B1354" s="3">
        <v>22</v>
      </c>
      <c r="C1354" s="3">
        <v>3</v>
      </c>
      <c r="D1354" s="3">
        <v>2020</v>
      </c>
      <c r="E1354" s="3">
        <v>1</v>
      </c>
      <c r="F1354" s="3">
        <v>0</v>
      </c>
      <c r="G1354" s="3" t="s">
        <v>1057</v>
      </c>
      <c r="H1354" s="3" t="s">
        <v>1058</v>
      </c>
      <c r="I1354" s="3" t="s">
        <v>392</v>
      </c>
      <c r="J1354" s="3">
        <v>543767</v>
      </c>
    </row>
    <row r="1355" spans="1:10" hidden="1" x14ac:dyDescent="0.25">
      <c r="A1355" s="187">
        <v>43911</v>
      </c>
      <c r="B1355" s="3">
        <v>21</v>
      </c>
      <c r="C1355" s="3">
        <v>3</v>
      </c>
      <c r="D1355" s="3">
        <v>2020</v>
      </c>
      <c r="E1355" s="3">
        <v>2</v>
      </c>
      <c r="F1355" s="3">
        <v>0</v>
      </c>
      <c r="G1355" s="3" t="s">
        <v>1057</v>
      </c>
      <c r="H1355" s="3" t="s">
        <v>1058</v>
      </c>
      <c r="I1355" s="3" t="s">
        <v>392</v>
      </c>
      <c r="J1355" s="3">
        <v>543767</v>
      </c>
    </row>
    <row r="1356" spans="1:10" hidden="1" x14ac:dyDescent="0.25">
      <c r="A1356" s="187">
        <v>43900</v>
      </c>
      <c r="B1356" s="3">
        <v>10</v>
      </c>
      <c r="C1356" s="3">
        <v>3</v>
      </c>
      <c r="D1356" s="3">
        <v>2020</v>
      </c>
      <c r="E1356" s="3">
        <v>-9</v>
      </c>
      <c r="F1356" s="3">
        <v>1</v>
      </c>
      <c r="G1356" s="3" t="s">
        <v>1059</v>
      </c>
      <c r="H1356" s="3" t="s">
        <v>1060</v>
      </c>
      <c r="I1356" s="3" t="s">
        <v>1061</v>
      </c>
      <c r="J1356" s="3">
        <v>3000</v>
      </c>
    </row>
    <row r="1357" spans="1:10" hidden="1" x14ac:dyDescent="0.25">
      <c r="A1357" s="187">
        <v>43892</v>
      </c>
      <c r="B1357" s="3">
        <v>2</v>
      </c>
      <c r="C1357" s="3">
        <v>3</v>
      </c>
      <c r="D1357" s="3">
        <v>2020</v>
      </c>
      <c r="E1357" s="3">
        <v>0</v>
      </c>
      <c r="F1357" s="3">
        <v>0</v>
      </c>
      <c r="G1357" s="3" t="s">
        <v>1059</v>
      </c>
      <c r="H1357" s="3" t="s">
        <v>1060</v>
      </c>
      <c r="I1357" s="3" t="s">
        <v>1061</v>
      </c>
      <c r="J1357" s="3">
        <v>3000</v>
      </c>
    </row>
    <row r="1358" spans="1:10" hidden="1" x14ac:dyDescent="0.25">
      <c r="A1358" s="187">
        <v>43891</v>
      </c>
      <c r="B1358" s="3">
        <v>1</v>
      </c>
      <c r="C1358" s="3">
        <v>3</v>
      </c>
      <c r="D1358" s="3">
        <v>2020</v>
      </c>
      <c r="E1358" s="3">
        <v>0</v>
      </c>
      <c r="F1358" s="3">
        <v>0</v>
      </c>
      <c r="G1358" s="3" t="s">
        <v>1059</v>
      </c>
      <c r="H1358" s="3" t="s">
        <v>1060</v>
      </c>
      <c r="I1358" s="3" t="s">
        <v>1061</v>
      </c>
      <c r="J1358" s="3">
        <v>3000</v>
      </c>
    </row>
    <row r="1359" spans="1:10" hidden="1" x14ac:dyDescent="0.25">
      <c r="A1359" s="187">
        <v>43890</v>
      </c>
      <c r="B1359" s="3">
        <v>29</v>
      </c>
      <c r="C1359" s="3">
        <v>2</v>
      </c>
      <c r="D1359" s="3">
        <v>2020</v>
      </c>
      <c r="E1359" s="3">
        <v>0</v>
      </c>
      <c r="F1359" s="3">
        <v>2</v>
      </c>
      <c r="G1359" s="3" t="s">
        <v>1059</v>
      </c>
      <c r="H1359" s="3" t="s">
        <v>1060</v>
      </c>
      <c r="I1359" s="3" t="s">
        <v>1061</v>
      </c>
      <c r="J1359" s="3">
        <v>3000</v>
      </c>
    </row>
    <row r="1360" spans="1:10" hidden="1" x14ac:dyDescent="0.25">
      <c r="A1360" s="187">
        <v>43889</v>
      </c>
      <c r="B1360" s="3">
        <v>28</v>
      </c>
      <c r="C1360" s="3">
        <v>2</v>
      </c>
      <c r="D1360" s="3">
        <v>2020</v>
      </c>
      <c r="E1360" s="3">
        <v>0</v>
      </c>
      <c r="F1360" s="3">
        <v>0</v>
      </c>
      <c r="G1360" s="3" t="s">
        <v>1059</v>
      </c>
      <c r="H1360" s="3" t="s">
        <v>1060</v>
      </c>
      <c r="I1360" s="3" t="s">
        <v>1061</v>
      </c>
      <c r="J1360" s="3">
        <v>3000</v>
      </c>
    </row>
    <row r="1361" spans="1:10" hidden="1" x14ac:dyDescent="0.25">
      <c r="A1361" s="187">
        <v>43888</v>
      </c>
      <c r="B1361" s="3">
        <v>27</v>
      </c>
      <c r="C1361" s="3">
        <v>2</v>
      </c>
      <c r="D1361" s="3">
        <v>2020</v>
      </c>
      <c r="E1361" s="3">
        <v>14</v>
      </c>
      <c r="F1361" s="3">
        <v>0</v>
      </c>
      <c r="G1361" s="3" t="s">
        <v>1059</v>
      </c>
      <c r="H1361" s="3" t="s">
        <v>1060</v>
      </c>
      <c r="I1361" s="3" t="s">
        <v>1061</v>
      </c>
      <c r="J1361" s="3">
        <v>3000</v>
      </c>
    </row>
    <row r="1362" spans="1:10" hidden="1" x14ac:dyDescent="0.25">
      <c r="A1362" s="187">
        <v>43887</v>
      </c>
      <c r="B1362" s="3">
        <v>26</v>
      </c>
      <c r="C1362" s="3">
        <v>2</v>
      </c>
      <c r="D1362" s="3">
        <v>2020</v>
      </c>
      <c r="E1362" s="3">
        <v>0</v>
      </c>
      <c r="F1362" s="3">
        <v>1</v>
      </c>
      <c r="G1362" s="3" t="s">
        <v>1059</v>
      </c>
      <c r="H1362" s="3" t="s">
        <v>1060</v>
      </c>
      <c r="I1362" s="3" t="s">
        <v>1061</v>
      </c>
      <c r="J1362" s="3">
        <v>3000</v>
      </c>
    </row>
    <row r="1363" spans="1:10" hidden="1" x14ac:dyDescent="0.25">
      <c r="A1363" s="187">
        <v>43886</v>
      </c>
      <c r="B1363" s="3">
        <v>25</v>
      </c>
      <c r="C1363" s="3">
        <v>2</v>
      </c>
      <c r="D1363" s="3">
        <v>2020</v>
      </c>
      <c r="E1363" s="3">
        <v>0</v>
      </c>
      <c r="F1363" s="3">
        <v>0</v>
      </c>
      <c r="G1363" s="3" t="s">
        <v>1059</v>
      </c>
      <c r="H1363" s="3" t="s">
        <v>1060</v>
      </c>
      <c r="I1363" s="3" t="s">
        <v>1061</v>
      </c>
      <c r="J1363" s="3">
        <v>3000</v>
      </c>
    </row>
    <row r="1364" spans="1:10" hidden="1" x14ac:dyDescent="0.25">
      <c r="A1364" s="187">
        <v>43885</v>
      </c>
      <c r="B1364" s="3">
        <v>24</v>
      </c>
      <c r="C1364" s="3">
        <v>2</v>
      </c>
      <c r="D1364" s="3">
        <v>2020</v>
      </c>
      <c r="E1364" s="3">
        <v>57</v>
      </c>
      <c r="F1364" s="3">
        <v>1</v>
      </c>
      <c r="G1364" s="3" t="s">
        <v>1059</v>
      </c>
      <c r="H1364" s="3" t="s">
        <v>1060</v>
      </c>
      <c r="I1364" s="3" t="s">
        <v>1061</v>
      </c>
      <c r="J1364" s="3">
        <v>3000</v>
      </c>
    </row>
    <row r="1365" spans="1:10" hidden="1" x14ac:dyDescent="0.25">
      <c r="A1365" s="187">
        <v>43884</v>
      </c>
      <c r="B1365" s="3">
        <v>23</v>
      </c>
      <c r="C1365" s="3">
        <v>2</v>
      </c>
      <c r="D1365" s="3">
        <v>2020</v>
      </c>
      <c r="E1365" s="3">
        <v>0</v>
      </c>
      <c r="F1365" s="3">
        <v>0</v>
      </c>
      <c r="G1365" s="3" t="s">
        <v>1059</v>
      </c>
      <c r="H1365" s="3" t="s">
        <v>1060</v>
      </c>
      <c r="I1365" s="3" t="s">
        <v>1061</v>
      </c>
      <c r="J1365" s="3">
        <v>3000</v>
      </c>
    </row>
    <row r="1366" spans="1:10" hidden="1" x14ac:dyDescent="0.25">
      <c r="A1366" s="187">
        <v>43883</v>
      </c>
      <c r="B1366" s="3">
        <v>22</v>
      </c>
      <c r="C1366" s="3">
        <v>2</v>
      </c>
      <c r="D1366" s="3">
        <v>2020</v>
      </c>
      <c r="E1366" s="3">
        <v>0</v>
      </c>
      <c r="F1366" s="3">
        <v>0</v>
      </c>
      <c r="G1366" s="3" t="s">
        <v>1059</v>
      </c>
      <c r="H1366" s="3" t="s">
        <v>1060</v>
      </c>
      <c r="I1366" s="3" t="s">
        <v>1061</v>
      </c>
      <c r="J1366" s="3">
        <v>3000</v>
      </c>
    </row>
    <row r="1367" spans="1:10" hidden="1" x14ac:dyDescent="0.25">
      <c r="A1367" s="187">
        <v>43882</v>
      </c>
      <c r="B1367" s="3">
        <v>21</v>
      </c>
      <c r="C1367" s="3">
        <v>2</v>
      </c>
      <c r="D1367" s="3">
        <v>2020</v>
      </c>
      <c r="E1367" s="3">
        <v>13</v>
      </c>
      <c r="F1367" s="3">
        <v>0</v>
      </c>
      <c r="G1367" s="3" t="s">
        <v>1059</v>
      </c>
      <c r="H1367" s="3" t="s">
        <v>1060</v>
      </c>
      <c r="I1367" s="3" t="s">
        <v>1061</v>
      </c>
      <c r="J1367" s="3">
        <v>3000</v>
      </c>
    </row>
    <row r="1368" spans="1:10" hidden="1" x14ac:dyDescent="0.25">
      <c r="A1368" s="187">
        <v>43881</v>
      </c>
      <c r="B1368" s="3">
        <v>20</v>
      </c>
      <c r="C1368" s="3">
        <v>2</v>
      </c>
      <c r="D1368" s="3">
        <v>2020</v>
      </c>
      <c r="E1368" s="3">
        <v>79</v>
      </c>
      <c r="F1368" s="3">
        <v>2</v>
      </c>
      <c r="G1368" s="3" t="s">
        <v>1059</v>
      </c>
      <c r="H1368" s="3" t="s">
        <v>1060</v>
      </c>
      <c r="I1368" s="3" t="s">
        <v>1061</v>
      </c>
      <c r="J1368" s="3">
        <v>3000</v>
      </c>
    </row>
    <row r="1369" spans="1:10" hidden="1" x14ac:dyDescent="0.25">
      <c r="A1369" s="187">
        <v>43880</v>
      </c>
      <c r="B1369" s="3">
        <v>19</v>
      </c>
      <c r="C1369" s="3">
        <v>2</v>
      </c>
      <c r="D1369" s="3">
        <v>2020</v>
      </c>
      <c r="E1369" s="3">
        <v>88</v>
      </c>
      <c r="F1369" s="3">
        <v>0</v>
      </c>
      <c r="G1369" s="3" t="s">
        <v>1059</v>
      </c>
      <c r="H1369" s="3" t="s">
        <v>1060</v>
      </c>
      <c r="I1369" s="3" t="s">
        <v>1061</v>
      </c>
      <c r="J1369" s="3">
        <v>3000</v>
      </c>
    </row>
    <row r="1370" spans="1:10" hidden="1" x14ac:dyDescent="0.25">
      <c r="A1370" s="187">
        <v>43879</v>
      </c>
      <c r="B1370" s="3">
        <v>18</v>
      </c>
      <c r="C1370" s="3">
        <v>2</v>
      </c>
      <c r="D1370" s="3">
        <v>2020</v>
      </c>
      <c r="E1370" s="3">
        <v>99</v>
      </c>
      <c r="F1370" s="3">
        <v>0</v>
      </c>
      <c r="G1370" s="3" t="s">
        <v>1059</v>
      </c>
      <c r="H1370" s="3" t="s">
        <v>1060</v>
      </c>
      <c r="I1370" s="3" t="s">
        <v>1061</v>
      </c>
      <c r="J1370" s="3">
        <v>3000</v>
      </c>
    </row>
    <row r="1371" spans="1:10" hidden="1" x14ac:dyDescent="0.25">
      <c r="A1371" s="187">
        <v>43878</v>
      </c>
      <c r="B1371" s="3">
        <v>17</v>
      </c>
      <c r="C1371" s="3">
        <v>2</v>
      </c>
      <c r="D1371" s="3">
        <v>2020</v>
      </c>
      <c r="E1371" s="3">
        <v>0</v>
      </c>
      <c r="F1371" s="3">
        <v>0</v>
      </c>
      <c r="G1371" s="3" t="s">
        <v>1059</v>
      </c>
      <c r="H1371" s="3" t="s">
        <v>1060</v>
      </c>
      <c r="I1371" s="3" t="s">
        <v>1061</v>
      </c>
      <c r="J1371" s="3">
        <v>3000</v>
      </c>
    </row>
    <row r="1372" spans="1:10" hidden="1" x14ac:dyDescent="0.25">
      <c r="A1372" s="187">
        <v>43877</v>
      </c>
      <c r="B1372" s="3">
        <v>16</v>
      </c>
      <c r="C1372" s="3">
        <v>2</v>
      </c>
      <c r="D1372" s="3">
        <v>2020</v>
      </c>
      <c r="E1372" s="3">
        <v>134</v>
      </c>
      <c r="F1372" s="3">
        <v>0</v>
      </c>
      <c r="G1372" s="3" t="s">
        <v>1059</v>
      </c>
      <c r="H1372" s="3" t="s">
        <v>1060</v>
      </c>
      <c r="I1372" s="3" t="s">
        <v>1061</v>
      </c>
      <c r="J1372" s="3">
        <v>3000</v>
      </c>
    </row>
    <row r="1373" spans="1:10" hidden="1" x14ac:dyDescent="0.25">
      <c r="A1373" s="187">
        <v>43876</v>
      </c>
      <c r="B1373" s="3">
        <v>15</v>
      </c>
      <c r="C1373" s="3">
        <v>2</v>
      </c>
      <c r="D1373" s="3">
        <v>2020</v>
      </c>
      <c r="E1373" s="3">
        <v>0</v>
      </c>
      <c r="F1373" s="3">
        <v>0</v>
      </c>
      <c r="G1373" s="3" t="s">
        <v>1059</v>
      </c>
      <c r="H1373" s="3" t="s">
        <v>1060</v>
      </c>
      <c r="I1373" s="3" t="s">
        <v>1061</v>
      </c>
      <c r="J1373" s="3">
        <v>3000</v>
      </c>
    </row>
    <row r="1374" spans="1:10" hidden="1" x14ac:dyDescent="0.25">
      <c r="A1374" s="187">
        <v>43875</v>
      </c>
      <c r="B1374" s="3">
        <v>14</v>
      </c>
      <c r="C1374" s="3">
        <v>2</v>
      </c>
      <c r="D1374" s="3">
        <v>2020</v>
      </c>
      <c r="E1374" s="3">
        <v>47</v>
      </c>
      <c r="F1374" s="3">
        <v>0</v>
      </c>
      <c r="G1374" s="3" t="s">
        <v>1059</v>
      </c>
      <c r="H1374" s="3" t="s">
        <v>1060</v>
      </c>
      <c r="I1374" s="3" t="s">
        <v>1061</v>
      </c>
      <c r="J1374" s="3">
        <v>3000</v>
      </c>
    </row>
    <row r="1375" spans="1:10" hidden="1" x14ac:dyDescent="0.25">
      <c r="A1375" s="187">
        <v>43874</v>
      </c>
      <c r="B1375" s="3">
        <v>13</v>
      </c>
      <c r="C1375" s="3">
        <v>2</v>
      </c>
      <c r="D1375" s="3">
        <v>2020</v>
      </c>
      <c r="E1375" s="3">
        <v>0</v>
      </c>
      <c r="F1375" s="3">
        <v>0</v>
      </c>
      <c r="G1375" s="3" t="s">
        <v>1059</v>
      </c>
      <c r="H1375" s="3" t="s">
        <v>1060</v>
      </c>
      <c r="I1375" s="3" t="s">
        <v>1061</v>
      </c>
      <c r="J1375" s="3">
        <v>3000</v>
      </c>
    </row>
    <row r="1376" spans="1:10" hidden="1" x14ac:dyDescent="0.25">
      <c r="A1376" s="187">
        <v>43873</v>
      </c>
      <c r="B1376" s="3">
        <v>12</v>
      </c>
      <c r="C1376" s="3">
        <v>2</v>
      </c>
      <c r="D1376" s="3">
        <v>2020</v>
      </c>
      <c r="E1376" s="3">
        <v>39</v>
      </c>
      <c r="F1376" s="3">
        <v>0</v>
      </c>
      <c r="G1376" s="3" t="s">
        <v>1059</v>
      </c>
      <c r="H1376" s="3" t="s">
        <v>1060</v>
      </c>
      <c r="I1376" s="3" t="s">
        <v>1061</v>
      </c>
      <c r="J1376" s="3">
        <v>3000</v>
      </c>
    </row>
    <row r="1377" spans="1:10" hidden="1" x14ac:dyDescent="0.25">
      <c r="A1377" s="187">
        <v>43872</v>
      </c>
      <c r="B1377" s="3">
        <v>11</v>
      </c>
      <c r="C1377" s="3">
        <v>2</v>
      </c>
      <c r="D1377" s="3">
        <v>2020</v>
      </c>
      <c r="E1377" s="3">
        <v>65</v>
      </c>
      <c r="F1377" s="3">
        <v>0</v>
      </c>
      <c r="G1377" s="3" t="s">
        <v>1059</v>
      </c>
      <c r="H1377" s="3" t="s">
        <v>1060</v>
      </c>
      <c r="I1377" s="3" t="s">
        <v>1061</v>
      </c>
      <c r="J1377" s="3">
        <v>3000</v>
      </c>
    </row>
    <row r="1378" spans="1:10" hidden="1" x14ac:dyDescent="0.25">
      <c r="A1378" s="187">
        <v>43871</v>
      </c>
      <c r="B1378" s="3">
        <v>10</v>
      </c>
      <c r="C1378" s="3">
        <v>2</v>
      </c>
      <c r="D1378" s="3">
        <v>2020</v>
      </c>
      <c r="E1378" s="3">
        <v>6</v>
      </c>
      <c r="F1378" s="3">
        <v>0</v>
      </c>
      <c r="G1378" s="3" t="s">
        <v>1059</v>
      </c>
      <c r="H1378" s="3" t="s">
        <v>1060</v>
      </c>
      <c r="I1378" s="3" t="s">
        <v>1061</v>
      </c>
      <c r="J1378" s="3">
        <v>3000</v>
      </c>
    </row>
    <row r="1379" spans="1:10" hidden="1" x14ac:dyDescent="0.25">
      <c r="A1379" s="187">
        <v>43870</v>
      </c>
      <c r="B1379" s="3">
        <v>9</v>
      </c>
      <c r="C1379" s="3">
        <v>2</v>
      </c>
      <c r="D1379" s="3">
        <v>2020</v>
      </c>
      <c r="E1379" s="3">
        <v>0</v>
      </c>
      <c r="F1379" s="3">
        <v>0</v>
      </c>
      <c r="G1379" s="3" t="s">
        <v>1059</v>
      </c>
      <c r="H1379" s="3" t="s">
        <v>1060</v>
      </c>
      <c r="I1379" s="3" t="s">
        <v>1061</v>
      </c>
      <c r="J1379" s="3">
        <v>3000</v>
      </c>
    </row>
    <row r="1380" spans="1:10" hidden="1" x14ac:dyDescent="0.25">
      <c r="A1380" s="187">
        <v>43869</v>
      </c>
      <c r="B1380" s="3">
        <v>8</v>
      </c>
      <c r="C1380" s="3">
        <v>2</v>
      </c>
      <c r="D1380" s="3">
        <v>2020</v>
      </c>
      <c r="E1380" s="3">
        <v>3</v>
      </c>
      <c r="F1380" s="3">
        <v>0</v>
      </c>
      <c r="G1380" s="3" t="s">
        <v>1059</v>
      </c>
      <c r="H1380" s="3" t="s">
        <v>1060</v>
      </c>
      <c r="I1380" s="3" t="s">
        <v>1061</v>
      </c>
      <c r="J1380" s="3">
        <v>3000</v>
      </c>
    </row>
    <row r="1381" spans="1:10" hidden="1" x14ac:dyDescent="0.25">
      <c r="A1381" s="187">
        <v>43868</v>
      </c>
      <c r="B1381" s="3">
        <v>7</v>
      </c>
      <c r="C1381" s="3">
        <v>2</v>
      </c>
      <c r="D1381" s="3">
        <v>2020</v>
      </c>
      <c r="E1381" s="3">
        <v>41</v>
      </c>
      <c r="F1381" s="3">
        <v>0</v>
      </c>
      <c r="G1381" s="3" t="s">
        <v>1059</v>
      </c>
      <c r="H1381" s="3" t="s">
        <v>1060</v>
      </c>
      <c r="I1381" s="3" t="s">
        <v>1061</v>
      </c>
      <c r="J1381" s="3">
        <v>3000</v>
      </c>
    </row>
    <row r="1382" spans="1:10" hidden="1" x14ac:dyDescent="0.25">
      <c r="A1382" s="187">
        <v>43867</v>
      </c>
      <c r="B1382" s="3">
        <v>6</v>
      </c>
      <c r="C1382" s="3">
        <v>2</v>
      </c>
      <c r="D1382" s="3">
        <v>2020</v>
      </c>
      <c r="E1382" s="3">
        <v>10</v>
      </c>
      <c r="F1382" s="3">
        <v>0</v>
      </c>
      <c r="G1382" s="3" t="s">
        <v>1059</v>
      </c>
      <c r="H1382" s="3" t="s">
        <v>1060</v>
      </c>
      <c r="I1382" s="3" t="s">
        <v>1061</v>
      </c>
      <c r="J1382" s="3">
        <v>3000</v>
      </c>
    </row>
    <row r="1383" spans="1:10" hidden="1" x14ac:dyDescent="0.25">
      <c r="A1383" s="187">
        <v>43866</v>
      </c>
      <c r="B1383" s="3">
        <v>5</v>
      </c>
      <c r="C1383" s="3">
        <v>2</v>
      </c>
      <c r="D1383" s="3">
        <v>2020</v>
      </c>
      <c r="E1383" s="3">
        <v>10</v>
      </c>
      <c r="F1383" s="3">
        <v>0</v>
      </c>
      <c r="G1383" s="3" t="s">
        <v>1059</v>
      </c>
      <c r="H1383" s="3" t="s">
        <v>1060</v>
      </c>
      <c r="I1383" s="3" t="s">
        <v>1061</v>
      </c>
      <c r="J1383" s="3">
        <v>3000</v>
      </c>
    </row>
    <row r="1384" spans="1:10" hidden="1" x14ac:dyDescent="0.25">
      <c r="A1384" s="187">
        <v>43865</v>
      </c>
      <c r="B1384" s="3">
        <v>4</v>
      </c>
      <c r="C1384" s="3">
        <v>2</v>
      </c>
      <c r="D1384" s="3">
        <v>2020</v>
      </c>
      <c r="E1384" s="3">
        <v>0</v>
      </c>
      <c r="F1384" s="3">
        <v>0</v>
      </c>
      <c r="G1384" s="3" t="s">
        <v>1059</v>
      </c>
      <c r="H1384" s="3" t="s">
        <v>1060</v>
      </c>
      <c r="I1384" s="3" t="s">
        <v>1061</v>
      </c>
      <c r="J1384" s="3">
        <v>3000</v>
      </c>
    </row>
    <row r="1385" spans="1:10" hidden="1" x14ac:dyDescent="0.25">
      <c r="A1385" s="187">
        <v>43864</v>
      </c>
      <c r="B1385" s="3">
        <v>3</v>
      </c>
      <c r="C1385" s="3">
        <v>2</v>
      </c>
      <c r="D1385" s="3">
        <v>2020</v>
      </c>
      <c r="E1385" s="3">
        <v>0</v>
      </c>
      <c r="F1385" s="3">
        <v>0</v>
      </c>
      <c r="G1385" s="3" t="s">
        <v>1059</v>
      </c>
      <c r="H1385" s="3" t="s">
        <v>1060</v>
      </c>
      <c r="I1385" s="3" t="s">
        <v>1061</v>
      </c>
      <c r="J1385" s="3">
        <v>3000</v>
      </c>
    </row>
    <row r="1386" spans="1:10" hidden="1" x14ac:dyDescent="0.25">
      <c r="A1386" s="187">
        <v>43863</v>
      </c>
      <c r="B1386" s="3">
        <v>2</v>
      </c>
      <c r="C1386" s="3">
        <v>2</v>
      </c>
      <c r="D1386" s="3">
        <v>2020</v>
      </c>
      <c r="E1386" s="3">
        <v>0</v>
      </c>
      <c r="F1386" s="3">
        <v>0</v>
      </c>
      <c r="G1386" s="3" t="s">
        <v>1059</v>
      </c>
      <c r="H1386" s="3" t="s">
        <v>1060</v>
      </c>
      <c r="I1386" s="3" t="s">
        <v>1061</v>
      </c>
      <c r="J1386" s="3">
        <v>3000</v>
      </c>
    </row>
    <row r="1387" spans="1:10" hidden="1" x14ac:dyDescent="0.25">
      <c r="A1387" s="187">
        <v>43862</v>
      </c>
      <c r="B1387" s="3">
        <v>1</v>
      </c>
      <c r="C1387" s="3">
        <v>2</v>
      </c>
      <c r="D1387" s="3">
        <v>2020</v>
      </c>
      <c r="E1387" s="3">
        <v>0</v>
      </c>
      <c r="F1387" s="3">
        <v>0</v>
      </c>
      <c r="G1387" s="3" t="s">
        <v>1059</v>
      </c>
      <c r="H1387" s="3" t="s">
        <v>1060</v>
      </c>
      <c r="I1387" s="3" t="s">
        <v>1061</v>
      </c>
      <c r="J1387" s="3">
        <v>3000</v>
      </c>
    </row>
    <row r="1388" spans="1:10" hidden="1" x14ac:dyDescent="0.25">
      <c r="A1388" s="187">
        <v>43861</v>
      </c>
      <c r="B1388" s="3">
        <v>31</v>
      </c>
      <c r="C1388" s="3">
        <v>1</v>
      </c>
      <c r="D1388" s="3">
        <v>2020</v>
      </c>
      <c r="E1388" s="3">
        <v>0</v>
      </c>
      <c r="F1388" s="3">
        <v>0</v>
      </c>
      <c r="G1388" s="3" t="s">
        <v>1059</v>
      </c>
      <c r="H1388" s="3" t="s">
        <v>1060</v>
      </c>
      <c r="I1388" s="3" t="s">
        <v>1061</v>
      </c>
      <c r="J1388" s="3">
        <v>3000</v>
      </c>
    </row>
    <row r="1389" spans="1:10" hidden="1" x14ac:dyDescent="0.25">
      <c r="A1389" s="187">
        <v>43860</v>
      </c>
      <c r="B1389" s="3">
        <v>30</v>
      </c>
      <c r="C1389" s="3">
        <v>1</v>
      </c>
      <c r="D1389" s="3">
        <v>2020</v>
      </c>
      <c r="E1389" s="3">
        <v>0</v>
      </c>
      <c r="F1389" s="3">
        <v>0</v>
      </c>
      <c r="G1389" s="3" t="s">
        <v>1059</v>
      </c>
      <c r="H1389" s="3" t="s">
        <v>1060</v>
      </c>
      <c r="I1389" s="3" t="s">
        <v>1061</v>
      </c>
      <c r="J1389" s="3">
        <v>3000</v>
      </c>
    </row>
    <row r="1390" spans="1:10" hidden="1" x14ac:dyDescent="0.25">
      <c r="A1390" s="187">
        <v>43859</v>
      </c>
      <c r="B1390" s="3">
        <v>29</v>
      </c>
      <c r="C1390" s="3">
        <v>1</v>
      </c>
      <c r="D1390" s="3">
        <v>2020</v>
      </c>
      <c r="E1390" s="3">
        <v>0</v>
      </c>
      <c r="F1390" s="3">
        <v>0</v>
      </c>
      <c r="G1390" s="3" t="s">
        <v>1059</v>
      </c>
      <c r="H1390" s="3" t="s">
        <v>1060</v>
      </c>
      <c r="I1390" s="3" t="s">
        <v>1061</v>
      </c>
      <c r="J1390" s="3">
        <v>3000</v>
      </c>
    </row>
    <row r="1391" spans="1:10" hidden="1" x14ac:dyDescent="0.25">
      <c r="A1391" s="187">
        <v>43858</v>
      </c>
      <c r="B1391" s="3">
        <v>28</v>
      </c>
      <c r="C1391" s="3">
        <v>1</v>
      </c>
      <c r="D1391" s="3">
        <v>2020</v>
      </c>
      <c r="E1391" s="3">
        <v>0</v>
      </c>
      <c r="F1391" s="3">
        <v>0</v>
      </c>
      <c r="G1391" s="3" t="s">
        <v>1059</v>
      </c>
      <c r="H1391" s="3" t="s">
        <v>1060</v>
      </c>
      <c r="I1391" s="3" t="s">
        <v>1061</v>
      </c>
      <c r="J1391" s="3">
        <v>3000</v>
      </c>
    </row>
    <row r="1392" spans="1:10" hidden="1" x14ac:dyDescent="0.25">
      <c r="A1392" s="187">
        <v>43857</v>
      </c>
      <c r="B1392" s="3">
        <v>27</v>
      </c>
      <c r="C1392" s="3">
        <v>1</v>
      </c>
      <c r="D1392" s="3">
        <v>2020</v>
      </c>
      <c r="E1392" s="3">
        <v>0</v>
      </c>
      <c r="F1392" s="3">
        <v>0</v>
      </c>
      <c r="G1392" s="3" t="s">
        <v>1059</v>
      </c>
      <c r="H1392" s="3" t="s">
        <v>1060</v>
      </c>
      <c r="I1392" s="3" t="s">
        <v>1061</v>
      </c>
      <c r="J1392" s="3">
        <v>3000</v>
      </c>
    </row>
    <row r="1393" spans="1:10" hidden="1" x14ac:dyDescent="0.25">
      <c r="A1393" s="187">
        <v>43856</v>
      </c>
      <c r="B1393" s="3">
        <v>26</v>
      </c>
      <c r="C1393" s="3">
        <v>1</v>
      </c>
      <c r="D1393" s="3">
        <v>2020</v>
      </c>
      <c r="E1393" s="3">
        <v>0</v>
      </c>
      <c r="F1393" s="3">
        <v>0</v>
      </c>
      <c r="G1393" s="3" t="s">
        <v>1059</v>
      </c>
      <c r="H1393" s="3" t="s">
        <v>1060</v>
      </c>
      <c r="I1393" s="3" t="s">
        <v>1061</v>
      </c>
      <c r="J1393" s="3">
        <v>3000</v>
      </c>
    </row>
    <row r="1394" spans="1:10" hidden="1" x14ac:dyDescent="0.25">
      <c r="A1394" s="187">
        <v>43855</v>
      </c>
      <c r="B1394" s="3">
        <v>25</v>
      </c>
      <c r="C1394" s="3">
        <v>1</v>
      </c>
      <c r="D1394" s="3">
        <v>2020</v>
      </c>
      <c r="E1394" s="3">
        <v>0</v>
      </c>
      <c r="F1394" s="3">
        <v>0</v>
      </c>
      <c r="G1394" s="3" t="s">
        <v>1059</v>
      </c>
      <c r="H1394" s="3" t="s">
        <v>1060</v>
      </c>
      <c r="I1394" s="3" t="s">
        <v>1061</v>
      </c>
      <c r="J1394" s="3">
        <v>3000</v>
      </c>
    </row>
    <row r="1395" spans="1:10" hidden="1" x14ac:dyDescent="0.25">
      <c r="A1395" s="187">
        <v>43854</v>
      </c>
      <c r="B1395" s="3">
        <v>24</v>
      </c>
      <c r="C1395" s="3">
        <v>1</v>
      </c>
      <c r="D1395" s="3">
        <v>2020</v>
      </c>
      <c r="E1395" s="3">
        <v>0</v>
      </c>
      <c r="F1395" s="3">
        <v>0</v>
      </c>
      <c r="G1395" s="3" t="s">
        <v>1059</v>
      </c>
      <c r="H1395" s="3" t="s">
        <v>1060</v>
      </c>
      <c r="I1395" s="3" t="s">
        <v>1061</v>
      </c>
      <c r="J1395" s="3">
        <v>3000</v>
      </c>
    </row>
    <row r="1396" spans="1:10" hidden="1" x14ac:dyDescent="0.25">
      <c r="A1396" s="187">
        <v>43853</v>
      </c>
      <c r="B1396" s="3">
        <v>23</v>
      </c>
      <c r="C1396" s="3">
        <v>1</v>
      </c>
      <c r="D1396" s="3">
        <v>2020</v>
      </c>
      <c r="E1396" s="3">
        <v>0</v>
      </c>
      <c r="F1396" s="3">
        <v>0</v>
      </c>
      <c r="G1396" s="3" t="s">
        <v>1059</v>
      </c>
      <c r="H1396" s="3" t="s">
        <v>1060</v>
      </c>
      <c r="I1396" s="3" t="s">
        <v>1061</v>
      </c>
      <c r="J1396" s="3">
        <v>3000</v>
      </c>
    </row>
    <row r="1397" spans="1:10" hidden="1" x14ac:dyDescent="0.25">
      <c r="A1397" s="187">
        <v>43852</v>
      </c>
      <c r="B1397" s="3">
        <v>22</v>
      </c>
      <c r="C1397" s="3">
        <v>1</v>
      </c>
      <c r="D1397" s="3">
        <v>2020</v>
      </c>
      <c r="E1397" s="3">
        <v>0</v>
      </c>
      <c r="F1397" s="3">
        <v>0</v>
      </c>
      <c r="G1397" s="3" t="s">
        <v>1059</v>
      </c>
      <c r="H1397" s="3" t="s">
        <v>1060</v>
      </c>
      <c r="I1397" s="3" t="s">
        <v>1061</v>
      </c>
      <c r="J1397" s="3">
        <v>3000</v>
      </c>
    </row>
    <row r="1398" spans="1:10" hidden="1" x14ac:dyDescent="0.25">
      <c r="A1398" s="187">
        <v>43851</v>
      </c>
      <c r="B1398" s="3">
        <v>21</v>
      </c>
      <c r="C1398" s="3">
        <v>1</v>
      </c>
      <c r="D1398" s="3">
        <v>2020</v>
      </c>
      <c r="E1398" s="3">
        <v>0</v>
      </c>
      <c r="F1398" s="3">
        <v>0</v>
      </c>
      <c r="G1398" s="3" t="s">
        <v>1059</v>
      </c>
      <c r="H1398" s="3" t="s">
        <v>1060</v>
      </c>
      <c r="I1398" s="3" t="s">
        <v>1061</v>
      </c>
      <c r="J1398" s="3">
        <v>3000</v>
      </c>
    </row>
    <row r="1399" spans="1:10" hidden="1" x14ac:dyDescent="0.25">
      <c r="A1399" s="187">
        <v>43850</v>
      </c>
      <c r="B1399" s="3">
        <v>20</v>
      </c>
      <c r="C1399" s="3">
        <v>1</v>
      </c>
      <c r="D1399" s="3">
        <v>2020</v>
      </c>
      <c r="E1399" s="3">
        <v>0</v>
      </c>
      <c r="F1399" s="3">
        <v>0</v>
      </c>
      <c r="G1399" s="3" t="s">
        <v>1059</v>
      </c>
      <c r="H1399" s="3" t="s">
        <v>1060</v>
      </c>
      <c r="I1399" s="3" t="s">
        <v>1061</v>
      </c>
      <c r="J1399" s="3">
        <v>3000</v>
      </c>
    </row>
    <row r="1400" spans="1:10" hidden="1" x14ac:dyDescent="0.25">
      <c r="A1400" s="187">
        <v>43849</v>
      </c>
      <c r="B1400" s="3">
        <v>19</v>
      </c>
      <c r="C1400" s="3">
        <v>1</v>
      </c>
      <c r="D1400" s="3">
        <v>2020</v>
      </c>
      <c r="E1400" s="3">
        <v>0</v>
      </c>
      <c r="F1400" s="3">
        <v>0</v>
      </c>
      <c r="G1400" s="3" t="s">
        <v>1059</v>
      </c>
      <c r="H1400" s="3" t="s">
        <v>1060</v>
      </c>
      <c r="I1400" s="3" t="s">
        <v>1061</v>
      </c>
      <c r="J1400" s="3">
        <v>3000</v>
      </c>
    </row>
    <row r="1401" spans="1:10" hidden="1" x14ac:dyDescent="0.25">
      <c r="A1401" s="187">
        <v>43848</v>
      </c>
      <c r="B1401" s="3">
        <v>18</v>
      </c>
      <c r="C1401" s="3">
        <v>1</v>
      </c>
      <c r="D1401" s="3">
        <v>2020</v>
      </c>
      <c r="E1401" s="3">
        <v>0</v>
      </c>
      <c r="F1401" s="3">
        <v>0</v>
      </c>
      <c r="G1401" s="3" t="s">
        <v>1059</v>
      </c>
      <c r="H1401" s="3" t="s">
        <v>1060</v>
      </c>
      <c r="I1401" s="3" t="s">
        <v>1061</v>
      </c>
      <c r="J1401" s="3">
        <v>3000</v>
      </c>
    </row>
    <row r="1402" spans="1:10" hidden="1" x14ac:dyDescent="0.25">
      <c r="A1402" s="187">
        <v>43847</v>
      </c>
      <c r="B1402" s="3">
        <v>17</v>
      </c>
      <c r="C1402" s="3">
        <v>1</v>
      </c>
      <c r="D1402" s="3">
        <v>2020</v>
      </c>
      <c r="E1402" s="3">
        <v>0</v>
      </c>
      <c r="F1402" s="3">
        <v>0</v>
      </c>
      <c r="G1402" s="3" t="s">
        <v>1059</v>
      </c>
      <c r="H1402" s="3" t="s">
        <v>1060</v>
      </c>
      <c r="I1402" s="3" t="s">
        <v>1061</v>
      </c>
      <c r="J1402" s="3">
        <v>3000</v>
      </c>
    </row>
    <row r="1403" spans="1:10" hidden="1" x14ac:dyDescent="0.25">
      <c r="A1403" s="187">
        <v>43846</v>
      </c>
      <c r="B1403" s="3">
        <v>16</v>
      </c>
      <c r="C1403" s="3">
        <v>1</v>
      </c>
      <c r="D1403" s="3">
        <v>2020</v>
      </c>
      <c r="E1403" s="3">
        <v>0</v>
      </c>
      <c r="F1403" s="3">
        <v>0</v>
      </c>
      <c r="G1403" s="3" t="s">
        <v>1059</v>
      </c>
      <c r="H1403" s="3" t="s">
        <v>1060</v>
      </c>
      <c r="I1403" s="3" t="s">
        <v>1061</v>
      </c>
      <c r="J1403" s="3">
        <v>3000</v>
      </c>
    </row>
    <row r="1404" spans="1:10" hidden="1" x14ac:dyDescent="0.25">
      <c r="A1404" s="187">
        <v>43845</v>
      </c>
      <c r="B1404" s="3">
        <v>15</v>
      </c>
      <c r="C1404" s="3">
        <v>1</v>
      </c>
      <c r="D1404" s="3">
        <v>2020</v>
      </c>
      <c r="E1404" s="3">
        <v>0</v>
      </c>
      <c r="F1404" s="3">
        <v>0</v>
      </c>
      <c r="G1404" s="3" t="s">
        <v>1059</v>
      </c>
      <c r="H1404" s="3" t="s">
        <v>1060</v>
      </c>
      <c r="I1404" s="3" t="s">
        <v>1061</v>
      </c>
      <c r="J1404" s="3">
        <v>3000</v>
      </c>
    </row>
    <row r="1405" spans="1:10" hidden="1" x14ac:dyDescent="0.25">
      <c r="A1405" s="187">
        <v>43844</v>
      </c>
      <c r="B1405" s="3">
        <v>14</v>
      </c>
      <c r="C1405" s="3">
        <v>1</v>
      </c>
      <c r="D1405" s="3">
        <v>2020</v>
      </c>
      <c r="E1405" s="3">
        <v>0</v>
      </c>
      <c r="F1405" s="3">
        <v>0</v>
      </c>
      <c r="G1405" s="3" t="s">
        <v>1059</v>
      </c>
      <c r="H1405" s="3" t="s">
        <v>1060</v>
      </c>
      <c r="I1405" s="3" t="s">
        <v>1061</v>
      </c>
      <c r="J1405" s="3">
        <v>3000</v>
      </c>
    </row>
    <row r="1406" spans="1:10" hidden="1" x14ac:dyDescent="0.25">
      <c r="A1406" s="187">
        <v>43843</v>
      </c>
      <c r="B1406" s="3">
        <v>13</v>
      </c>
      <c r="C1406" s="3">
        <v>1</v>
      </c>
      <c r="D1406" s="3">
        <v>2020</v>
      </c>
      <c r="E1406" s="3">
        <v>0</v>
      </c>
      <c r="F1406" s="3">
        <v>0</v>
      </c>
      <c r="G1406" s="3" t="s">
        <v>1059</v>
      </c>
      <c r="H1406" s="3" t="s">
        <v>1060</v>
      </c>
      <c r="I1406" s="3" t="s">
        <v>1061</v>
      </c>
      <c r="J1406" s="3">
        <v>3000</v>
      </c>
    </row>
    <row r="1407" spans="1:10" hidden="1" x14ac:dyDescent="0.25">
      <c r="A1407" s="187">
        <v>43842</v>
      </c>
      <c r="B1407" s="3">
        <v>12</v>
      </c>
      <c r="C1407" s="3">
        <v>1</v>
      </c>
      <c r="D1407" s="3">
        <v>2020</v>
      </c>
      <c r="E1407" s="3">
        <v>0</v>
      </c>
      <c r="F1407" s="3">
        <v>0</v>
      </c>
      <c r="G1407" s="3" t="s">
        <v>1059</v>
      </c>
      <c r="H1407" s="3" t="s">
        <v>1060</v>
      </c>
      <c r="I1407" s="3" t="s">
        <v>1061</v>
      </c>
      <c r="J1407" s="3">
        <v>3000</v>
      </c>
    </row>
    <row r="1408" spans="1:10" hidden="1" x14ac:dyDescent="0.25">
      <c r="A1408" s="187">
        <v>43841</v>
      </c>
      <c r="B1408" s="3">
        <v>11</v>
      </c>
      <c r="C1408" s="3">
        <v>1</v>
      </c>
      <c r="D1408" s="3">
        <v>2020</v>
      </c>
      <c r="E1408" s="3">
        <v>0</v>
      </c>
      <c r="F1408" s="3">
        <v>0</v>
      </c>
      <c r="G1408" s="3" t="s">
        <v>1059</v>
      </c>
      <c r="H1408" s="3" t="s">
        <v>1060</v>
      </c>
      <c r="I1408" s="3" t="s">
        <v>1061</v>
      </c>
      <c r="J1408" s="3">
        <v>3000</v>
      </c>
    </row>
    <row r="1409" spans="1:10" hidden="1" x14ac:dyDescent="0.25">
      <c r="A1409" s="187">
        <v>43840</v>
      </c>
      <c r="B1409" s="3">
        <v>10</v>
      </c>
      <c r="C1409" s="3">
        <v>1</v>
      </c>
      <c r="D1409" s="3">
        <v>2020</v>
      </c>
      <c r="E1409" s="3">
        <v>0</v>
      </c>
      <c r="F1409" s="3">
        <v>0</v>
      </c>
      <c r="G1409" s="3" t="s">
        <v>1059</v>
      </c>
      <c r="H1409" s="3" t="s">
        <v>1060</v>
      </c>
      <c r="I1409" s="3" t="s">
        <v>1061</v>
      </c>
      <c r="J1409" s="3">
        <v>3000</v>
      </c>
    </row>
    <row r="1410" spans="1:10" hidden="1" x14ac:dyDescent="0.25">
      <c r="A1410" s="187">
        <v>43839</v>
      </c>
      <c r="B1410" s="3">
        <v>9</v>
      </c>
      <c r="C1410" s="3">
        <v>1</v>
      </c>
      <c r="D1410" s="3">
        <v>2020</v>
      </c>
      <c r="E1410" s="3">
        <v>0</v>
      </c>
      <c r="F1410" s="3">
        <v>0</v>
      </c>
      <c r="G1410" s="3" t="s">
        <v>1059</v>
      </c>
      <c r="H1410" s="3" t="s">
        <v>1060</v>
      </c>
      <c r="I1410" s="3" t="s">
        <v>1061</v>
      </c>
      <c r="J1410" s="3">
        <v>3000</v>
      </c>
    </row>
    <row r="1411" spans="1:10" hidden="1" x14ac:dyDescent="0.25">
      <c r="A1411" s="187">
        <v>43838</v>
      </c>
      <c r="B1411" s="3">
        <v>8</v>
      </c>
      <c r="C1411" s="3">
        <v>1</v>
      </c>
      <c r="D1411" s="3">
        <v>2020</v>
      </c>
      <c r="E1411" s="3">
        <v>0</v>
      </c>
      <c r="F1411" s="3">
        <v>0</v>
      </c>
      <c r="G1411" s="3" t="s">
        <v>1059</v>
      </c>
      <c r="H1411" s="3" t="s">
        <v>1060</v>
      </c>
      <c r="I1411" s="3" t="s">
        <v>1061</v>
      </c>
      <c r="J1411" s="3">
        <v>3000</v>
      </c>
    </row>
    <row r="1412" spans="1:10" hidden="1" x14ac:dyDescent="0.25">
      <c r="A1412" s="187">
        <v>43837</v>
      </c>
      <c r="B1412" s="3">
        <v>7</v>
      </c>
      <c r="C1412" s="3">
        <v>1</v>
      </c>
      <c r="D1412" s="3">
        <v>2020</v>
      </c>
      <c r="E1412" s="3">
        <v>0</v>
      </c>
      <c r="F1412" s="3">
        <v>0</v>
      </c>
      <c r="G1412" s="3" t="s">
        <v>1059</v>
      </c>
      <c r="H1412" s="3" t="s">
        <v>1060</v>
      </c>
      <c r="I1412" s="3" t="s">
        <v>1061</v>
      </c>
      <c r="J1412" s="3">
        <v>3000</v>
      </c>
    </row>
    <row r="1413" spans="1:10" hidden="1" x14ac:dyDescent="0.25">
      <c r="A1413" s="187">
        <v>43836</v>
      </c>
      <c r="B1413" s="3">
        <v>6</v>
      </c>
      <c r="C1413" s="3">
        <v>1</v>
      </c>
      <c r="D1413" s="3">
        <v>2020</v>
      </c>
      <c r="E1413" s="3">
        <v>0</v>
      </c>
      <c r="F1413" s="3">
        <v>0</v>
      </c>
      <c r="G1413" s="3" t="s">
        <v>1059</v>
      </c>
      <c r="H1413" s="3" t="s">
        <v>1060</v>
      </c>
      <c r="I1413" s="3" t="s">
        <v>1061</v>
      </c>
      <c r="J1413" s="3">
        <v>3000</v>
      </c>
    </row>
    <row r="1414" spans="1:10" hidden="1" x14ac:dyDescent="0.25">
      <c r="A1414" s="187">
        <v>43835</v>
      </c>
      <c r="B1414" s="3">
        <v>5</v>
      </c>
      <c r="C1414" s="3">
        <v>1</v>
      </c>
      <c r="D1414" s="3">
        <v>2020</v>
      </c>
      <c r="E1414" s="3">
        <v>0</v>
      </c>
      <c r="F1414" s="3">
        <v>0</v>
      </c>
      <c r="G1414" s="3" t="s">
        <v>1059</v>
      </c>
      <c r="H1414" s="3" t="s">
        <v>1060</v>
      </c>
      <c r="I1414" s="3" t="s">
        <v>1061</v>
      </c>
      <c r="J1414" s="3">
        <v>3000</v>
      </c>
    </row>
    <row r="1415" spans="1:10" hidden="1" x14ac:dyDescent="0.25">
      <c r="A1415" s="187">
        <v>43834</v>
      </c>
      <c r="B1415" s="3">
        <v>4</v>
      </c>
      <c r="C1415" s="3">
        <v>1</v>
      </c>
      <c r="D1415" s="3">
        <v>2020</v>
      </c>
      <c r="E1415" s="3">
        <v>0</v>
      </c>
      <c r="F1415" s="3">
        <v>0</v>
      </c>
      <c r="G1415" s="3" t="s">
        <v>1059</v>
      </c>
      <c r="H1415" s="3" t="s">
        <v>1060</v>
      </c>
      <c r="I1415" s="3" t="s">
        <v>1061</v>
      </c>
      <c r="J1415" s="3">
        <v>3000</v>
      </c>
    </row>
    <row r="1416" spans="1:10" hidden="1" x14ac:dyDescent="0.25">
      <c r="A1416" s="187">
        <v>43833</v>
      </c>
      <c r="B1416" s="3">
        <v>3</v>
      </c>
      <c r="C1416" s="3">
        <v>1</v>
      </c>
      <c r="D1416" s="3">
        <v>2020</v>
      </c>
      <c r="E1416" s="3">
        <v>0</v>
      </c>
      <c r="F1416" s="3">
        <v>0</v>
      </c>
      <c r="G1416" s="3" t="s">
        <v>1059</v>
      </c>
      <c r="H1416" s="3" t="s">
        <v>1060</v>
      </c>
      <c r="I1416" s="3" t="s">
        <v>1061</v>
      </c>
      <c r="J1416" s="3">
        <v>3000</v>
      </c>
    </row>
    <row r="1417" spans="1:10" hidden="1" x14ac:dyDescent="0.25">
      <c r="A1417" s="187">
        <v>43832</v>
      </c>
      <c r="B1417" s="3">
        <v>2</v>
      </c>
      <c r="C1417" s="3">
        <v>1</v>
      </c>
      <c r="D1417" s="3">
        <v>2020</v>
      </c>
      <c r="E1417" s="3">
        <v>0</v>
      </c>
      <c r="F1417" s="3">
        <v>0</v>
      </c>
      <c r="G1417" s="3" t="s">
        <v>1059</v>
      </c>
      <c r="H1417" s="3" t="s">
        <v>1060</v>
      </c>
      <c r="I1417" s="3" t="s">
        <v>1061</v>
      </c>
      <c r="J1417" s="3">
        <v>3000</v>
      </c>
    </row>
    <row r="1418" spans="1:10" hidden="1" x14ac:dyDescent="0.25">
      <c r="A1418" s="187">
        <v>43831</v>
      </c>
      <c r="B1418" s="3">
        <v>1</v>
      </c>
      <c r="C1418" s="3">
        <v>1</v>
      </c>
      <c r="D1418" s="3">
        <v>2020</v>
      </c>
      <c r="E1418" s="3">
        <v>0</v>
      </c>
      <c r="F1418" s="3">
        <v>0</v>
      </c>
      <c r="G1418" s="3" t="s">
        <v>1059</v>
      </c>
      <c r="H1418" s="3" t="s">
        <v>1060</v>
      </c>
      <c r="I1418" s="3" t="s">
        <v>1061</v>
      </c>
      <c r="J1418" s="3">
        <v>3000</v>
      </c>
    </row>
    <row r="1419" spans="1:10" hidden="1" x14ac:dyDescent="0.25">
      <c r="A1419" s="187">
        <v>43830</v>
      </c>
      <c r="B1419" s="3">
        <v>31</v>
      </c>
      <c r="C1419" s="3">
        <v>12</v>
      </c>
      <c r="D1419" s="3">
        <v>2019</v>
      </c>
      <c r="E1419" s="3">
        <v>0</v>
      </c>
      <c r="F1419" s="3">
        <v>0</v>
      </c>
      <c r="G1419" s="3" t="s">
        <v>1059</v>
      </c>
      <c r="H1419" s="3" t="s">
        <v>1060</v>
      </c>
      <c r="I1419" s="3" t="s">
        <v>1061</v>
      </c>
      <c r="J1419" s="3">
        <v>3000</v>
      </c>
    </row>
    <row r="1420" spans="1:10" hidden="1" x14ac:dyDescent="0.25">
      <c r="A1420" s="187">
        <v>43920</v>
      </c>
      <c r="B1420" s="3">
        <v>30</v>
      </c>
      <c r="C1420" s="3">
        <v>3</v>
      </c>
      <c r="D1420" s="3">
        <v>2020</v>
      </c>
      <c r="E1420" s="3">
        <v>0</v>
      </c>
      <c r="F1420" s="3">
        <v>0</v>
      </c>
      <c r="G1420" s="3" t="s">
        <v>1062</v>
      </c>
      <c r="H1420" s="3" t="s">
        <v>1063</v>
      </c>
      <c r="I1420" s="3" t="s">
        <v>397</v>
      </c>
      <c r="J1420" s="3">
        <v>64174</v>
      </c>
    </row>
    <row r="1421" spans="1:10" hidden="1" x14ac:dyDescent="0.25">
      <c r="A1421" s="187">
        <v>43919</v>
      </c>
      <c r="B1421" s="3">
        <v>29</v>
      </c>
      <c r="C1421" s="3">
        <v>3</v>
      </c>
      <c r="D1421" s="3">
        <v>2020</v>
      </c>
      <c r="E1421" s="3">
        <v>0</v>
      </c>
      <c r="F1421" s="3">
        <v>0</v>
      </c>
      <c r="G1421" s="3" t="s">
        <v>1062</v>
      </c>
      <c r="H1421" s="3" t="s">
        <v>1063</v>
      </c>
      <c r="I1421" s="3" t="s">
        <v>397</v>
      </c>
      <c r="J1421" s="3">
        <v>64174</v>
      </c>
    </row>
    <row r="1422" spans="1:10" hidden="1" x14ac:dyDescent="0.25">
      <c r="A1422" s="187">
        <v>43918</v>
      </c>
      <c r="B1422" s="3">
        <v>28</v>
      </c>
      <c r="C1422" s="3">
        <v>3</v>
      </c>
      <c r="D1422" s="3">
        <v>2020</v>
      </c>
      <c r="E1422" s="3">
        <v>2</v>
      </c>
      <c r="F1422" s="3">
        <v>0</v>
      </c>
      <c r="G1422" s="3" t="s">
        <v>1062</v>
      </c>
      <c r="H1422" s="3" t="s">
        <v>1063</v>
      </c>
      <c r="I1422" s="3" t="s">
        <v>397</v>
      </c>
      <c r="J1422" s="3">
        <v>64174</v>
      </c>
    </row>
    <row r="1423" spans="1:10" hidden="1" x14ac:dyDescent="0.25">
      <c r="A1423" s="187">
        <v>43917</v>
      </c>
      <c r="B1423" s="3">
        <v>27</v>
      </c>
      <c r="C1423" s="3">
        <v>3</v>
      </c>
      <c r="D1423" s="3">
        <v>2020</v>
      </c>
      <c r="E1423" s="3">
        <v>3</v>
      </c>
      <c r="F1423" s="3">
        <v>0</v>
      </c>
      <c r="G1423" s="3" t="s">
        <v>1062</v>
      </c>
      <c r="H1423" s="3" t="s">
        <v>1063</v>
      </c>
      <c r="I1423" s="3" t="s">
        <v>397</v>
      </c>
      <c r="J1423" s="3">
        <v>64174</v>
      </c>
    </row>
    <row r="1424" spans="1:10" hidden="1" x14ac:dyDescent="0.25">
      <c r="A1424" s="187">
        <v>43916</v>
      </c>
      <c r="B1424" s="3">
        <v>26</v>
      </c>
      <c r="C1424" s="3">
        <v>3</v>
      </c>
      <c r="D1424" s="3">
        <v>2020</v>
      </c>
      <c r="E1424" s="3">
        <v>0</v>
      </c>
      <c r="F1424" s="3">
        <v>0</v>
      </c>
      <c r="G1424" s="3" t="s">
        <v>1062</v>
      </c>
      <c r="H1424" s="3" t="s">
        <v>1063</v>
      </c>
      <c r="I1424" s="3" t="s">
        <v>397</v>
      </c>
      <c r="J1424" s="3">
        <v>64174</v>
      </c>
    </row>
    <row r="1425" spans="1:10" hidden="1" x14ac:dyDescent="0.25">
      <c r="A1425" s="187">
        <v>43915</v>
      </c>
      <c r="B1425" s="3">
        <v>25</v>
      </c>
      <c r="C1425" s="3">
        <v>3</v>
      </c>
      <c r="D1425" s="3">
        <v>2020</v>
      </c>
      <c r="E1425" s="3">
        <v>0</v>
      </c>
      <c r="F1425" s="3">
        <v>0</v>
      </c>
      <c r="G1425" s="3" t="s">
        <v>1062</v>
      </c>
      <c r="H1425" s="3" t="s">
        <v>1063</v>
      </c>
      <c r="I1425" s="3" t="s">
        <v>397</v>
      </c>
      <c r="J1425" s="3">
        <v>64174</v>
      </c>
    </row>
    <row r="1426" spans="1:10" hidden="1" x14ac:dyDescent="0.25">
      <c r="A1426" s="187">
        <v>43914</v>
      </c>
      <c r="B1426" s="3">
        <v>24</v>
      </c>
      <c r="C1426" s="3">
        <v>3</v>
      </c>
      <c r="D1426" s="3">
        <v>2020</v>
      </c>
      <c r="E1426" s="3">
        <v>0</v>
      </c>
      <c r="F1426" s="3">
        <v>0</v>
      </c>
      <c r="G1426" s="3" t="s">
        <v>1062</v>
      </c>
      <c r="H1426" s="3" t="s">
        <v>1063</v>
      </c>
      <c r="I1426" s="3" t="s">
        <v>397</v>
      </c>
      <c r="J1426" s="3">
        <v>64174</v>
      </c>
    </row>
    <row r="1427" spans="1:10" hidden="1" x14ac:dyDescent="0.25">
      <c r="A1427" s="187">
        <v>43913</v>
      </c>
      <c r="B1427" s="3">
        <v>23</v>
      </c>
      <c r="C1427" s="3">
        <v>3</v>
      </c>
      <c r="D1427" s="3">
        <v>2020</v>
      </c>
      <c r="E1427" s="3">
        <v>0</v>
      </c>
      <c r="F1427" s="3">
        <v>0</v>
      </c>
      <c r="G1427" s="3" t="s">
        <v>1062</v>
      </c>
      <c r="H1427" s="3" t="s">
        <v>1063</v>
      </c>
      <c r="I1427" s="3" t="s">
        <v>397</v>
      </c>
      <c r="J1427" s="3">
        <v>64174</v>
      </c>
    </row>
    <row r="1428" spans="1:10" hidden="1" x14ac:dyDescent="0.25">
      <c r="A1428" s="187">
        <v>43912</v>
      </c>
      <c r="B1428" s="3">
        <v>22</v>
      </c>
      <c r="C1428" s="3">
        <v>3</v>
      </c>
      <c r="D1428" s="3">
        <v>2020</v>
      </c>
      <c r="E1428" s="3">
        <v>0</v>
      </c>
      <c r="F1428" s="3">
        <v>0</v>
      </c>
      <c r="G1428" s="3" t="s">
        <v>1062</v>
      </c>
      <c r="H1428" s="3" t="s">
        <v>1063</v>
      </c>
      <c r="I1428" s="3" t="s">
        <v>397</v>
      </c>
      <c r="J1428" s="3">
        <v>64174</v>
      </c>
    </row>
    <row r="1429" spans="1:10" hidden="1" x14ac:dyDescent="0.25">
      <c r="A1429" s="187">
        <v>43911</v>
      </c>
      <c r="B1429" s="3">
        <v>21</v>
      </c>
      <c r="C1429" s="3">
        <v>3</v>
      </c>
      <c r="D1429" s="3">
        <v>2020</v>
      </c>
      <c r="E1429" s="3">
        <v>2</v>
      </c>
      <c r="F1429" s="3">
        <v>1</v>
      </c>
      <c r="G1429" s="3" t="s">
        <v>1062</v>
      </c>
      <c r="H1429" s="3" t="s">
        <v>1063</v>
      </c>
      <c r="I1429" s="3" t="s">
        <v>397</v>
      </c>
      <c r="J1429" s="3">
        <v>64174</v>
      </c>
    </row>
    <row r="1430" spans="1:10" hidden="1" x14ac:dyDescent="0.25">
      <c r="A1430" s="187">
        <v>43910</v>
      </c>
      <c r="B1430" s="3">
        <v>20</v>
      </c>
      <c r="C1430" s="3">
        <v>3</v>
      </c>
      <c r="D1430" s="3">
        <v>2020</v>
      </c>
      <c r="E1430" s="3">
        <v>1</v>
      </c>
      <c r="F1430" s="3">
        <v>0</v>
      </c>
      <c r="G1430" s="3" t="s">
        <v>1062</v>
      </c>
      <c r="H1430" s="3" t="s">
        <v>1063</v>
      </c>
      <c r="I1430" s="3" t="s">
        <v>397</v>
      </c>
      <c r="J1430" s="3">
        <v>64174</v>
      </c>
    </row>
    <row r="1431" spans="1:10" hidden="1" x14ac:dyDescent="0.25">
      <c r="A1431" s="187">
        <v>43920</v>
      </c>
      <c r="B1431" s="3">
        <v>30</v>
      </c>
      <c r="C1431" s="3">
        <v>3</v>
      </c>
      <c r="D1431" s="3">
        <v>2020</v>
      </c>
      <c r="E1431" s="3">
        <v>0</v>
      </c>
      <c r="F1431" s="3">
        <v>0</v>
      </c>
      <c r="G1431" s="3" t="s">
        <v>1064</v>
      </c>
      <c r="H1431" s="3" t="s">
        <v>1065</v>
      </c>
      <c r="I1431" s="3" t="s">
        <v>379</v>
      </c>
      <c r="J1431" s="3">
        <v>4666377</v>
      </c>
    </row>
    <row r="1432" spans="1:10" hidden="1" x14ac:dyDescent="0.25">
      <c r="A1432" s="187">
        <v>43919</v>
      </c>
      <c r="B1432" s="3">
        <v>29</v>
      </c>
      <c r="C1432" s="3">
        <v>3</v>
      </c>
      <c r="D1432" s="3">
        <v>2020</v>
      </c>
      <c r="E1432" s="3">
        <v>1</v>
      </c>
      <c r="F1432" s="3">
        <v>0</v>
      </c>
      <c r="G1432" s="3" t="s">
        <v>1064</v>
      </c>
      <c r="H1432" s="3" t="s">
        <v>1065</v>
      </c>
      <c r="I1432" s="3" t="s">
        <v>379</v>
      </c>
      <c r="J1432" s="3">
        <v>4666377</v>
      </c>
    </row>
    <row r="1433" spans="1:10" hidden="1" x14ac:dyDescent="0.25">
      <c r="A1433" s="187">
        <v>43918</v>
      </c>
      <c r="B1433" s="3">
        <v>28</v>
      </c>
      <c r="C1433" s="3">
        <v>3</v>
      </c>
      <c r="D1433" s="3">
        <v>2020</v>
      </c>
      <c r="E1433" s="3">
        <v>0</v>
      </c>
      <c r="F1433" s="3">
        <v>0</v>
      </c>
      <c r="G1433" s="3" t="s">
        <v>1064</v>
      </c>
      <c r="H1433" s="3" t="s">
        <v>1065</v>
      </c>
      <c r="I1433" s="3" t="s">
        <v>379</v>
      </c>
      <c r="J1433" s="3">
        <v>4666377</v>
      </c>
    </row>
    <row r="1434" spans="1:10" hidden="1" x14ac:dyDescent="0.25">
      <c r="A1434" s="187">
        <v>43917</v>
      </c>
      <c r="B1434" s="3">
        <v>27</v>
      </c>
      <c r="C1434" s="3">
        <v>3</v>
      </c>
      <c r="D1434" s="3">
        <v>2020</v>
      </c>
      <c r="E1434" s="3">
        <v>1</v>
      </c>
      <c r="F1434" s="3">
        <v>0</v>
      </c>
      <c r="G1434" s="3" t="s">
        <v>1064</v>
      </c>
      <c r="H1434" s="3" t="s">
        <v>1065</v>
      </c>
      <c r="I1434" s="3" t="s">
        <v>379</v>
      </c>
      <c r="J1434" s="3">
        <v>4666377</v>
      </c>
    </row>
    <row r="1435" spans="1:10" hidden="1" x14ac:dyDescent="0.25">
      <c r="A1435" s="187">
        <v>43916</v>
      </c>
      <c r="B1435" s="3">
        <v>26</v>
      </c>
      <c r="C1435" s="3">
        <v>3</v>
      </c>
      <c r="D1435" s="3">
        <v>2020</v>
      </c>
      <c r="E1435" s="3">
        <v>0</v>
      </c>
      <c r="F1435" s="3">
        <v>0</v>
      </c>
      <c r="G1435" s="3" t="s">
        <v>1064</v>
      </c>
      <c r="H1435" s="3" t="s">
        <v>1065</v>
      </c>
      <c r="I1435" s="3" t="s">
        <v>379</v>
      </c>
      <c r="J1435" s="3">
        <v>4666377</v>
      </c>
    </row>
    <row r="1436" spans="1:10" hidden="1" x14ac:dyDescent="0.25">
      <c r="A1436" s="187">
        <v>43915</v>
      </c>
      <c r="B1436" s="3">
        <v>25</v>
      </c>
      <c r="C1436" s="3">
        <v>3</v>
      </c>
      <c r="D1436" s="3">
        <v>2020</v>
      </c>
      <c r="E1436" s="3">
        <v>0</v>
      </c>
      <c r="F1436" s="3">
        <v>0</v>
      </c>
      <c r="G1436" s="3" t="s">
        <v>1064</v>
      </c>
      <c r="H1436" s="3" t="s">
        <v>1065</v>
      </c>
      <c r="I1436" s="3" t="s">
        <v>379</v>
      </c>
      <c r="J1436" s="3">
        <v>4666377</v>
      </c>
    </row>
    <row r="1437" spans="1:10" hidden="1" x14ac:dyDescent="0.25">
      <c r="A1437" s="187">
        <v>43914</v>
      </c>
      <c r="B1437" s="3">
        <v>24</v>
      </c>
      <c r="C1437" s="3">
        <v>3</v>
      </c>
      <c r="D1437" s="3">
        <v>2020</v>
      </c>
      <c r="E1437" s="3">
        <v>0</v>
      </c>
      <c r="F1437" s="3">
        <v>0</v>
      </c>
      <c r="G1437" s="3" t="s">
        <v>1064</v>
      </c>
      <c r="H1437" s="3" t="s">
        <v>1065</v>
      </c>
      <c r="I1437" s="3" t="s">
        <v>379</v>
      </c>
      <c r="J1437" s="3">
        <v>4666377</v>
      </c>
    </row>
    <row r="1438" spans="1:10" hidden="1" x14ac:dyDescent="0.25">
      <c r="A1438" s="187">
        <v>43913</v>
      </c>
      <c r="B1438" s="3">
        <v>23</v>
      </c>
      <c r="C1438" s="3">
        <v>3</v>
      </c>
      <c r="D1438" s="3">
        <v>2020</v>
      </c>
      <c r="E1438" s="3">
        <v>1</v>
      </c>
      <c r="F1438" s="3">
        <v>0</v>
      </c>
      <c r="G1438" s="3" t="s">
        <v>1064</v>
      </c>
      <c r="H1438" s="3" t="s">
        <v>1065</v>
      </c>
      <c r="I1438" s="3" t="s">
        <v>379</v>
      </c>
      <c r="J1438" s="3">
        <v>4666377</v>
      </c>
    </row>
    <row r="1439" spans="1:10" hidden="1" x14ac:dyDescent="0.25">
      <c r="A1439" s="187">
        <v>43912</v>
      </c>
      <c r="B1439" s="3">
        <v>22</v>
      </c>
      <c r="C1439" s="3">
        <v>3</v>
      </c>
      <c r="D1439" s="3">
        <v>2020</v>
      </c>
      <c r="E1439" s="3">
        <v>2</v>
      </c>
      <c r="F1439" s="3">
        <v>0</v>
      </c>
      <c r="G1439" s="3" t="s">
        <v>1064</v>
      </c>
      <c r="H1439" s="3" t="s">
        <v>1065</v>
      </c>
      <c r="I1439" s="3" t="s">
        <v>379</v>
      </c>
      <c r="J1439" s="3">
        <v>4666377</v>
      </c>
    </row>
    <row r="1440" spans="1:10" hidden="1" x14ac:dyDescent="0.25">
      <c r="A1440" s="187">
        <v>43911</v>
      </c>
      <c r="B1440" s="3">
        <v>21</v>
      </c>
      <c r="C1440" s="3">
        <v>3</v>
      </c>
      <c r="D1440" s="3">
        <v>2020</v>
      </c>
      <c r="E1440" s="3">
        <v>0</v>
      </c>
      <c r="F1440" s="3">
        <v>0</v>
      </c>
      <c r="G1440" s="3" t="s">
        <v>1064</v>
      </c>
      <c r="H1440" s="3" t="s">
        <v>1065</v>
      </c>
      <c r="I1440" s="3" t="s">
        <v>379</v>
      </c>
      <c r="J1440" s="3">
        <v>4666377</v>
      </c>
    </row>
    <row r="1441" spans="1:10" hidden="1" x14ac:dyDescent="0.25">
      <c r="A1441" s="187">
        <v>43910</v>
      </c>
      <c r="B1441" s="3">
        <v>20</v>
      </c>
      <c r="C1441" s="3">
        <v>3</v>
      </c>
      <c r="D1441" s="3">
        <v>2020</v>
      </c>
      <c r="E1441" s="3">
        <v>0</v>
      </c>
      <c r="F1441" s="3">
        <v>0</v>
      </c>
      <c r="G1441" s="3" t="s">
        <v>1064</v>
      </c>
      <c r="H1441" s="3" t="s">
        <v>1065</v>
      </c>
      <c r="I1441" s="3" t="s">
        <v>379</v>
      </c>
      <c r="J1441" s="3">
        <v>4666377</v>
      </c>
    </row>
    <row r="1442" spans="1:10" hidden="1" x14ac:dyDescent="0.25">
      <c r="A1442" s="187">
        <v>43909</v>
      </c>
      <c r="B1442" s="3">
        <v>19</v>
      </c>
      <c r="C1442" s="3">
        <v>3</v>
      </c>
      <c r="D1442" s="3">
        <v>2020</v>
      </c>
      <c r="E1442" s="3">
        <v>0</v>
      </c>
      <c r="F1442" s="3">
        <v>0</v>
      </c>
      <c r="G1442" s="3" t="s">
        <v>1064</v>
      </c>
      <c r="H1442" s="3" t="s">
        <v>1065</v>
      </c>
      <c r="I1442" s="3" t="s">
        <v>379</v>
      </c>
      <c r="J1442" s="3">
        <v>4666377</v>
      </c>
    </row>
    <row r="1443" spans="1:10" hidden="1" x14ac:dyDescent="0.25">
      <c r="A1443" s="187">
        <v>43908</v>
      </c>
      <c r="B1443" s="3">
        <v>18</v>
      </c>
      <c r="C1443" s="3">
        <v>3</v>
      </c>
      <c r="D1443" s="3">
        <v>2020</v>
      </c>
      <c r="E1443" s="3">
        <v>0</v>
      </c>
      <c r="F1443" s="3">
        <v>0</v>
      </c>
      <c r="G1443" s="3" t="s">
        <v>1064</v>
      </c>
      <c r="H1443" s="3" t="s">
        <v>1065</v>
      </c>
      <c r="I1443" s="3" t="s">
        <v>379</v>
      </c>
      <c r="J1443" s="3">
        <v>4666377</v>
      </c>
    </row>
    <row r="1444" spans="1:10" hidden="1" x14ac:dyDescent="0.25">
      <c r="A1444" s="187">
        <v>43907</v>
      </c>
      <c r="B1444" s="3">
        <v>17</v>
      </c>
      <c r="C1444" s="3">
        <v>3</v>
      </c>
      <c r="D1444" s="3">
        <v>2020</v>
      </c>
      <c r="E1444" s="3">
        <v>0</v>
      </c>
      <c r="F1444" s="3">
        <v>0</v>
      </c>
      <c r="G1444" s="3" t="s">
        <v>1064</v>
      </c>
      <c r="H1444" s="3" t="s">
        <v>1065</v>
      </c>
      <c r="I1444" s="3" t="s">
        <v>379</v>
      </c>
      <c r="J1444" s="3">
        <v>4666377</v>
      </c>
    </row>
    <row r="1445" spans="1:10" hidden="1" x14ac:dyDescent="0.25">
      <c r="A1445" s="187">
        <v>43906</v>
      </c>
      <c r="B1445" s="3">
        <v>16</v>
      </c>
      <c r="C1445" s="3">
        <v>3</v>
      </c>
      <c r="D1445" s="3">
        <v>2020</v>
      </c>
      <c r="E1445" s="3">
        <v>1</v>
      </c>
      <c r="F1445" s="3">
        <v>0</v>
      </c>
      <c r="G1445" s="3" t="s">
        <v>1064</v>
      </c>
      <c r="H1445" s="3" t="s">
        <v>1065</v>
      </c>
      <c r="I1445" s="3" t="s">
        <v>379</v>
      </c>
      <c r="J1445" s="3">
        <v>4666377</v>
      </c>
    </row>
    <row r="1446" spans="1:10" hidden="1" x14ac:dyDescent="0.25">
      <c r="A1446" s="187">
        <v>43920</v>
      </c>
      <c r="B1446" s="3">
        <v>30</v>
      </c>
      <c r="C1446" s="3">
        <v>3</v>
      </c>
      <c r="D1446" s="3">
        <v>2020</v>
      </c>
      <c r="E1446" s="3">
        <v>0</v>
      </c>
      <c r="F1446" s="3">
        <v>0</v>
      </c>
      <c r="G1446" s="3" t="s">
        <v>163</v>
      </c>
      <c r="H1446" s="3" t="s">
        <v>1066</v>
      </c>
      <c r="I1446" s="3" t="s">
        <v>569</v>
      </c>
      <c r="J1446" s="3">
        <v>15477751</v>
      </c>
    </row>
    <row r="1447" spans="1:10" hidden="1" x14ac:dyDescent="0.25">
      <c r="A1447" s="187">
        <v>43919</v>
      </c>
      <c r="B1447" s="3">
        <v>29</v>
      </c>
      <c r="C1447" s="3">
        <v>3</v>
      </c>
      <c r="D1447" s="3">
        <v>2020</v>
      </c>
      <c r="E1447" s="3">
        <v>0</v>
      </c>
      <c r="F1447" s="3">
        <v>0</v>
      </c>
      <c r="G1447" s="3" t="s">
        <v>163</v>
      </c>
      <c r="H1447" s="3" t="s">
        <v>1066</v>
      </c>
      <c r="I1447" s="3" t="s">
        <v>569</v>
      </c>
      <c r="J1447" s="3">
        <v>15477751</v>
      </c>
    </row>
    <row r="1448" spans="1:10" hidden="1" x14ac:dyDescent="0.25">
      <c r="A1448" s="187">
        <v>43918</v>
      </c>
      <c r="B1448" s="3">
        <v>28</v>
      </c>
      <c r="C1448" s="3">
        <v>3</v>
      </c>
      <c r="D1448" s="3">
        <v>2020</v>
      </c>
      <c r="E1448" s="3">
        <v>0</v>
      </c>
      <c r="F1448" s="3">
        <v>0</v>
      </c>
      <c r="G1448" s="3" t="s">
        <v>163</v>
      </c>
      <c r="H1448" s="3" t="s">
        <v>1066</v>
      </c>
      <c r="I1448" s="3" t="s">
        <v>569</v>
      </c>
      <c r="J1448" s="3">
        <v>15477751</v>
      </c>
    </row>
    <row r="1449" spans="1:10" hidden="1" x14ac:dyDescent="0.25">
      <c r="A1449" s="187">
        <v>43917</v>
      </c>
      <c r="B1449" s="3">
        <v>27</v>
      </c>
      <c r="C1449" s="3">
        <v>3</v>
      </c>
      <c r="D1449" s="3">
        <v>2020</v>
      </c>
      <c r="E1449" s="3">
        <v>2</v>
      </c>
      <c r="F1449" s="3">
        <v>0</v>
      </c>
      <c r="G1449" s="3" t="s">
        <v>163</v>
      </c>
      <c r="H1449" s="3" t="s">
        <v>1066</v>
      </c>
      <c r="I1449" s="3" t="s">
        <v>569</v>
      </c>
      <c r="J1449" s="3">
        <v>15477751</v>
      </c>
    </row>
    <row r="1450" spans="1:10" hidden="1" x14ac:dyDescent="0.25">
      <c r="A1450" s="187">
        <v>43916</v>
      </c>
      <c r="B1450" s="3">
        <v>26</v>
      </c>
      <c r="C1450" s="3">
        <v>3</v>
      </c>
      <c r="D1450" s="3">
        <v>2020</v>
      </c>
      <c r="E1450" s="3">
        <v>0</v>
      </c>
      <c r="F1450" s="3">
        <v>0</v>
      </c>
      <c r="G1450" s="3" t="s">
        <v>163</v>
      </c>
      <c r="H1450" s="3" t="s">
        <v>1066</v>
      </c>
      <c r="I1450" s="3" t="s">
        <v>569</v>
      </c>
      <c r="J1450" s="3">
        <v>15477751</v>
      </c>
    </row>
    <row r="1451" spans="1:10" hidden="1" x14ac:dyDescent="0.25">
      <c r="A1451" s="187">
        <v>43915</v>
      </c>
      <c r="B1451" s="3">
        <v>25</v>
      </c>
      <c r="C1451" s="3">
        <v>3</v>
      </c>
      <c r="D1451" s="3">
        <v>2020</v>
      </c>
      <c r="E1451" s="3">
        <v>1</v>
      </c>
      <c r="F1451" s="3">
        <v>0</v>
      </c>
      <c r="G1451" s="3" t="s">
        <v>163</v>
      </c>
      <c r="H1451" s="3" t="s">
        <v>1066</v>
      </c>
      <c r="I1451" s="3" t="s">
        <v>569</v>
      </c>
      <c r="J1451" s="3">
        <v>15477751</v>
      </c>
    </row>
    <row r="1452" spans="1:10" hidden="1" x14ac:dyDescent="0.25">
      <c r="A1452" s="187">
        <v>43914</v>
      </c>
      <c r="B1452" s="3">
        <v>24</v>
      </c>
      <c r="C1452" s="3">
        <v>3</v>
      </c>
      <c r="D1452" s="3">
        <v>2020</v>
      </c>
      <c r="E1452" s="3">
        <v>0</v>
      </c>
      <c r="F1452" s="3">
        <v>0</v>
      </c>
      <c r="G1452" s="3" t="s">
        <v>163</v>
      </c>
      <c r="H1452" s="3" t="s">
        <v>1066</v>
      </c>
      <c r="I1452" s="3" t="s">
        <v>569</v>
      </c>
      <c r="J1452" s="3">
        <v>15477751</v>
      </c>
    </row>
    <row r="1453" spans="1:10" hidden="1" x14ac:dyDescent="0.25">
      <c r="A1453" s="187">
        <v>43913</v>
      </c>
      <c r="B1453" s="3">
        <v>23</v>
      </c>
      <c r="C1453" s="3">
        <v>3</v>
      </c>
      <c r="D1453" s="3">
        <v>2020</v>
      </c>
      <c r="E1453" s="3">
        <v>0</v>
      </c>
      <c r="F1453" s="3">
        <v>0</v>
      </c>
      <c r="G1453" s="3" t="s">
        <v>163</v>
      </c>
      <c r="H1453" s="3" t="s">
        <v>1066</v>
      </c>
      <c r="I1453" s="3" t="s">
        <v>569</v>
      </c>
      <c r="J1453" s="3">
        <v>15477751</v>
      </c>
    </row>
    <row r="1454" spans="1:10" hidden="1" x14ac:dyDescent="0.25">
      <c r="A1454" s="187">
        <v>43912</v>
      </c>
      <c r="B1454" s="3">
        <v>22</v>
      </c>
      <c r="C1454" s="3">
        <v>3</v>
      </c>
      <c r="D1454" s="3">
        <v>2020</v>
      </c>
      <c r="E1454" s="3">
        <v>1</v>
      </c>
      <c r="F1454" s="3">
        <v>0</v>
      </c>
      <c r="G1454" s="3" t="s">
        <v>163</v>
      </c>
      <c r="H1454" s="3" t="s">
        <v>1066</v>
      </c>
      <c r="I1454" s="3" t="s">
        <v>569</v>
      </c>
      <c r="J1454" s="3">
        <v>15477751</v>
      </c>
    </row>
    <row r="1455" spans="1:10" hidden="1" x14ac:dyDescent="0.25">
      <c r="A1455" s="187">
        <v>43911</v>
      </c>
      <c r="B1455" s="3">
        <v>21</v>
      </c>
      <c r="C1455" s="3">
        <v>3</v>
      </c>
      <c r="D1455" s="3">
        <v>2020</v>
      </c>
      <c r="E1455" s="3">
        <v>0</v>
      </c>
      <c r="F1455" s="3">
        <v>0</v>
      </c>
      <c r="G1455" s="3" t="s">
        <v>163</v>
      </c>
      <c r="H1455" s="3" t="s">
        <v>1066</v>
      </c>
      <c r="I1455" s="3" t="s">
        <v>569</v>
      </c>
      <c r="J1455" s="3">
        <v>15477751</v>
      </c>
    </row>
    <row r="1456" spans="1:10" hidden="1" x14ac:dyDescent="0.25">
      <c r="A1456" s="187">
        <v>43910</v>
      </c>
      <c r="B1456" s="3">
        <v>20</v>
      </c>
      <c r="C1456" s="3">
        <v>3</v>
      </c>
      <c r="D1456" s="3">
        <v>2020</v>
      </c>
      <c r="E1456" s="3">
        <v>1</v>
      </c>
      <c r="F1456" s="3">
        <v>0</v>
      </c>
      <c r="G1456" s="3" t="s">
        <v>163</v>
      </c>
      <c r="H1456" s="3" t="s">
        <v>1066</v>
      </c>
      <c r="I1456" s="3" t="s">
        <v>569</v>
      </c>
      <c r="J1456" s="3">
        <v>15477751</v>
      </c>
    </row>
    <row r="1457" spans="1:10" hidden="1" x14ac:dyDescent="0.25">
      <c r="A1457" s="187">
        <v>43920</v>
      </c>
      <c r="B1457" s="3">
        <v>30</v>
      </c>
      <c r="C1457" s="3">
        <v>3</v>
      </c>
      <c r="D1457" s="3">
        <v>2020</v>
      </c>
      <c r="E1457" s="3">
        <v>230</v>
      </c>
      <c r="F1457" s="3">
        <v>1</v>
      </c>
      <c r="G1457" s="3" t="s">
        <v>164</v>
      </c>
      <c r="H1457" s="3" t="s">
        <v>1067</v>
      </c>
      <c r="I1457" s="3" t="s">
        <v>384</v>
      </c>
      <c r="J1457" s="3">
        <v>18729160</v>
      </c>
    </row>
    <row r="1458" spans="1:10" hidden="1" x14ac:dyDescent="0.25">
      <c r="A1458" s="187">
        <v>43919</v>
      </c>
      <c r="B1458" s="3">
        <v>29</v>
      </c>
      <c r="C1458" s="3">
        <v>3</v>
      </c>
      <c r="D1458" s="3">
        <v>2020</v>
      </c>
      <c r="E1458" s="3">
        <v>299</v>
      </c>
      <c r="F1458" s="3">
        <v>1</v>
      </c>
      <c r="G1458" s="3" t="s">
        <v>164</v>
      </c>
      <c r="H1458" s="3" t="s">
        <v>1067</v>
      </c>
      <c r="I1458" s="3" t="s">
        <v>384</v>
      </c>
      <c r="J1458" s="3">
        <v>18729160</v>
      </c>
    </row>
    <row r="1459" spans="1:10" hidden="1" x14ac:dyDescent="0.25">
      <c r="A1459" s="187">
        <v>43918</v>
      </c>
      <c r="B1459" s="3">
        <v>28</v>
      </c>
      <c r="C1459" s="3">
        <v>3</v>
      </c>
      <c r="D1459" s="3">
        <v>2020</v>
      </c>
      <c r="E1459" s="3">
        <v>304</v>
      </c>
      <c r="F1459" s="3">
        <v>1</v>
      </c>
      <c r="G1459" s="3" t="s">
        <v>164</v>
      </c>
      <c r="H1459" s="3" t="s">
        <v>1067</v>
      </c>
      <c r="I1459" s="3" t="s">
        <v>384</v>
      </c>
      <c r="J1459" s="3">
        <v>18729160</v>
      </c>
    </row>
    <row r="1460" spans="1:10" hidden="1" x14ac:dyDescent="0.25">
      <c r="A1460" s="187">
        <v>43917</v>
      </c>
      <c r="B1460" s="3">
        <v>27</v>
      </c>
      <c r="C1460" s="3">
        <v>3</v>
      </c>
      <c r="D1460" s="3">
        <v>2020</v>
      </c>
      <c r="E1460" s="3">
        <v>164</v>
      </c>
      <c r="F1460" s="3">
        <v>1</v>
      </c>
      <c r="G1460" s="3" t="s">
        <v>164</v>
      </c>
      <c r="H1460" s="3" t="s">
        <v>1067</v>
      </c>
      <c r="I1460" s="3" t="s">
        <v>384</v>
      </c>
      <c r="J1460" s="3">
        <v>18729160</v>
      </c>
    </row>
    <row r="1461" spans="1:10" hidden="1" x14ac:dyDescent="0.25">
      <c r="A1461" s="187">
        <v>43916</v>
      </c>
      <c r="B1461" s="3">
        <v>26</v>
      </c>
      <c r="C1461" s="3">
        <v>3</v>
      </c>
      <c r="D1461" s="3">
        <v>2020</v>
      </c>
      <c r="E1461" s="3">
        <v>220</v>
      </c>
      <c r="F1461" s="3">
        <v>1</v>
      </c>
      <c r="G1461" s="3" t="s">
        <v>164</v>
      </c>
      <c r="H1461" s="3" t="s">
        <v>1067</v>
      </c>
      <c r="I1461" s="3" t="s">
        <v>384</v>
      </c>
      <c r="J1461" s="3">
        <v>18729160</v>
      </c>
    </row>
    <row r="1462" spans="1:10" hidden="1" x14ac:dyDescent="0.25">
      <c r="A1462" s="187">
        <v>43915</v>
      </c>
      <c r="B1462" s="3">
        <v>25</v>
      </c>
      <c r="C1462" s="3">
        <v>3</v>
      </c>
      <c r="D1462" s="3">
        <v>2020</v>
      </c>
      <c r="E1462" s="3">
        <v>176</v>
      </c>
      <c r="F1462" s="3">
        <v>0</v>
      </c>
      <c r="G1462" s="3" t="s">
        <v>164</v>
      </c>
      <c r="H1462" s="3" t="s">
        <v>1067</v>
      </c>
      <c r="I1462" s="3" t="s">
        <v>384</v>
      </c>
      <c r="J1462" s="3">
        <v>18729160</v>
      </c>
    </row>
    <row r="1463" spans="1:10" hidden="1" x14ac:dyDescent="0.25">
      <c r="A1463" s="187">
        <v>43914</v>
      </c>
      <c r="B1463" s="3">
        <v>24</v>
      </c>
      <c r="C1463" s="3">
        <v>3</v>
      </c>
      <c r="D1463" s="3">
        <v>2020</v>
      </c>
      <c r="E1463" s="3">
        <v>114</v>
      </c>
      <c r="F1463" s="3">
        <v>1</v>
      </c>
      <c r="G1463" s="3" t="s">
        <v>164</v>
      </c>
      <c r="H1463" s="3" t="s">
        <v>1067</v>
      </c>
      <c r="I1463" s="3" t="s">
        <v>384</v>
      </c>
      <c r="J1463" s="3">
        <v>18729160</v>
      </c>
    </row>
    <row r="1464" spans="1:10" hidden="1" x14ac:dyDescent="0.25">
      <c r="A1464" s="187">
        <v>43913</v>
      </c>
      <c r="B1464" s="3">
        <v>23</v>
      </c>
      <c r="C1464" s="3">
        <v>3</v>
      </c>
      <c r="D1464" s="3">
        <v>2020</v>
      </c>
      <c r="E1464" s="3">
        <v>95</v>
      </c>
      <c r="F1464" s="3">
        <v>1</v>
      </c>
      <c r="G1464" s="3" t="s">
        <v>164</v>
      </c>
      <c r="H1464" s="3" t="s">
        <v>1067</v>
      </c>
      <c r="I1464" s="3" t="s">
        <v>384</v>
      </c>
      <c r="J1464" s="3">
        <v>18729160</v>
      </c>
    </row>
    <row r="1465" spans="1:10" hidden="1" x14ac:dyDescent="0.25">
      <c r="A1465" s="187">
        <v>43912</v>
      </c>
      <c r="B1465" s="3">
        <v>22</v>
      </c>
      <c r="C1465" s="3">
        <v>3</v>
      </c>
      <c r="D1465" s="3">
        <v>2020</v>
      </c>
      <c r="E1465" s="3">
        <v>103</v>
      </c>
      <c r="F1465" s="3">
        <v>0</v>
      </c>
      <c r="G1465" s="3" t="s">
        <v>164</v>
      </c>
      <c r="H1465" s="3" t="s">
        <v>1067</v>
      </c>
      <c r="I1465" s="3" t="s">
        <v>384</v>
      </c>
      <c r="J1465" s="3">
        <v>18729160</v>
      </c>
    </row>
    <row r="1466" spans="1:10" hidden="1" x14ac:dyDescent="0.25">
      <c r="A1466" s="187">
        <v>43911</v>
      </c>
      <c r="B1466" s="3">
        <v>21</v>
      </c>
      <c r="C1466" s="3">
        <v>3</v>
      </c>
      <c r="D1466" s="3">
        <v>2020</v>
      </c>
      <c r="E1466" s="3">
        <v>92</v>
      </c>
      <c r="F1466" s="3">
        <v>0</v>
      </c>
      <c r="G1466" s="3" t="s">
        <v>164</v>
      </c>
      <c r="H1466" s="3" t="s">
        <v>1067</v>
      </c>
      <c r="I1466" s="3" t="s">
        <v>384</v>
      </c>
      <c r="J1466" s="3">
        <v>18729160</v>
      </c>
    </row>
    <row r="1467" spans="1:10" hidden="1" x14ac:dyDescent="0.25">
      <c r="A1467" s="187">
        <v>43910</v>
      </c>
      <c r="B1467" s="3">
        <v>20</v>
      </c>
      <c r="C1467" s="3">
        <v>3</v>
      </c>
      <c r="D1467" s="3">
        <v>2020</v>
      </c>
      <c r="E1467" s="3">
        <v>104</v>
      </c>
      <c r="F1467" s="3">
        <v>0</v>
      </c>
      <c r="G1467" s="3" t="s">
        <v>164</v>
      </c>
      <c r="H1467" s="3" t="s">
        <v>1067</v>
      </c>
      <c r="I1467" s="3" t="s">
        <v>384</v>
      </c>
      <c r="J1467" s="3">
        <v>18729160</v>
      </c>
    </row>
    <row r="1468" spans="1:10" hidden="1" x14ac:dyDescent="0.25">
      <c r="A1468" s="187">
        <v>43909</v>
      </c>
      <c r="B1468" s="3">
        <v>19</v>
      </c>
      <c r="C1468" s="3">
        <v>3</v>
      </c>
      <c r="D1468" s="3">
        <v>2020</v>
      </c>
      <c r="E1468" s="3">
        <v>37</v>
      </c>
      <c r="F1468" s="3">
        <v>0</v>
      </c>
      <c r="G1468" s="3" t="s">
        <v>164</v>
      </c>
      <c r="H1468" s="3" t="s">
        <v>1067</v>
      </c>
      <c r="I1468" s="3" t="s">
        <v>384</v>
      </c>
      <c r="J1468" s="3">
        <v>18729160</v>
      </c>
    </row>
    <row r="1469" spans="1:10" hidden="1" x14ac:dyDescent="0.25">
      <c r="A1469" s="187">
        <v>43908</v>
      </c>
      <c r="B1469" s="3">
        <v>18</v>
      </c>
      <c r="C1469" s="3">
        <v>3</v>
      </c>
      <c r="D1469" s="3">
        <v>2020</v>
      </c>
      <c r="E1469" s="3">
        <v>45</v>
      </c>
      <c r="F1469" s="3">
        <v>0</v>
      </c>
      <c r="G1469" s="3" t="s">
        <v>164</v>
      </c>
      <c r="H1469" s="3" t="s">
        <v>1067</v>
      </c>
      <c r="I1469" s="3" t="s">
        <v>384</v>
      </c>
      <c r="J1469" s="3">
        <v>18729160</v>
      </c>
    </row>
    <row r="1470" spans="1:10" hidden="1" x14ac:dyDescent="0.25">
      <c r="A1470" s="187">
        <v>43907</v>
      </c>
      <c r="B1470" s="3">
        <v>17</v>
      </c>
      <c r="C1470" s="3">
        <v>3</v>
      </c>
      <c r="D1470" s="3">
        <v>2020</v>
      </c>
      <c r="E1470" s="3">
        <v>81</v>
      </c>
      <c r="F1470" s="3">
        <v>0</v>
      </c>
      <c r="G1470" s="3" t="s">
        <v>164</v>
      </c>
      <c r="H1470" s="3" t="s">
        <v>1067</v>
      </c>
      <c r="I1470" s="3" t="s">
        <v>384</v>
      </c>
      <c r="J1470" s="3">
        <v>18729160</v>
      </c>
    </row>
    <row r="1471" spans="1:10" hidden="1" x14ac:dyDescent="0.25">
      <c r="A1471" s="187">
        <v>43906</v>
      </c>
      <c r="B1471" s="3">
        <v>16</v>
      </c>
      <c r="C1471" s="3">
        <v>3</v>
      </c>
      <c r="D1471" s="3">
        <v>2020</v>
      </c>
      <c r="E1471" s="3">
        <v>14</v>
      </c>
      <c r="F1471" s="3">
        <v>0</v>
      </c>
      <c r="G1471" s="3" t="s">
        <v>164</v>
      </c>
      <c r="H1471" s="3" t="s">
        <v>1067</v>
      </c>
      <c r="I1471" s="3" t="s">
        <v>384</v>
      </c>
      <c r="J1471" s="3">
        <v>18729160</v>
      </c>
    </row>
    <row r="1472" spans="1:10" hidden="1" x14ac:dyDescent="0.25">
      <c r="A1472" s="187">
        <v>43905</v>
      </c>
      <c r="B1472" s="3">
        <v>15</v>
      </c>
      <c r="C1472" s="3">
        <v>3</v>
      </c>
      <c r="D1472" s="3">
        <v>2020</v>
      </c>
      <c r="E1472" s="3">
        <v>18</v>
      </c>
      <c r="F1472" s="3">
        <v>0</v>
      </c>
      <c r="G1472" s="3" t="s">
        <v>164</v>
      </c>
      <c r="H1472" s="3" t="s">
        <v>1067</v>
      </c>
      <c r="I1472" s="3" t="s">
        <v>384</v>
      </c>
      <c r="J1472" s="3">
        <v>18729160</v>
      </c>
    </row>
    <row r="1473" spans="1:10" hidden="1" x14ac:dyDescent="0.25">
      <c r="A1473" s="187">
        <v>43904</v>
      </c>
      <c r="B1473" s="3">
        <v>14</v>
      </c>
      <c r="C1473" s="3">
        <v>3</v>
      </c>
      <c r="D1473" s="3">
        <v>2020</v>
      </c>
      <c r="E1473" s="3">
        <v>10</v>
      </c>
      <c r="F1473" s="3">
        <v>0</v>
      </c>
      <c r="G1473" s="3" t="s">
        <v>164</v>
      </c>
      <c r="H1473" s="3" t="s">
        <v>1067</v>
      </c>
      <c r="I1473" s="3" t="s">
        <v>384</v>
      </c>
      <c r="J1473" s="3">
        <v>18729160</v>
      </c>
    </row>
    <row r="1474" spans="1:10" hidden="1" x14ac:dyDescent="0.25">
      <c r="A1474" s="187">
        <v>43903</v>
      </c>
      <c r="B1474" s="3">
        <v>13</v>
      </c>
      <c r="C1474" s="3">
        <v>3</v>
      </c>
      <c r="D1474" s="3">
        <v>2020</v>
      </c>
      <c r="E1474" s="3">
        <v>10</v>
      </c>
      <c r="F1474" s="3">
        <v>0</v>
      </c>
      <c r="G1474" s="3" t="s">
        <v>164</v>
      </c>
      <c r="H1474" s="3" t="s">
        <v>1067</v>
      </c>
      <c r="I1474" s="3" t="s">
        <v>384</v>
      </c>
      <c r="J1474" s="3">
        <v>18729160</v>
      </c>
    </row>
    <row r="1475" spans="1:10" hidden="1" x14ac:dyDescent="0.25">
      <c r="A1475" s="187">
        <v>43902</v>
      </c>
      <c r="B1475" s="3">
        <v>12</v>
      </c>
      <c r="C1475" s="3">
        <v>3</v>
      </c>
      <c r="D1475" s="3">
        <v>2020</v>
      </c>
      <c r="E1475" s="3">
        <v>6</v>
      </c>
      <c r="F1475" s="3">
        <v>0</v>
      </c>
      <c r="G1475" s="3" t="s">
        <v>164</v>
      </c>
      <c r="H1475" s="3" t="s">
        <v>1067</v>
      </c>
      <c r="I1475" s="3" t="s">
        <v>384</v>
      </c>
      <c r="J1475" s="3">
        <v>18729160</v>
      </c>
    </row>
    <row r="1476" spans="1:10" hidden="1" x14ac:dyDescent="0.25">
      <c r="A1476" s="187">
        <v>43901</v>
      </c>
      <c r="B1476" s="3">
        <v>11</v>
      </c>
      <c r="C1476" s="3">
        <v>3</v>
      </c>
      <c r="D1476" s="3">
        <v>2020</v>
      </c>
      <c r="E1476" s="3">
        <v>4</v>
      </c>
      <c r="F1476" s="3">
        <v>0</v>
      </c>
      <c r="G1476" s="3" t="s">
        <v>164</v>
      </c>
      <c r="H1476" s="3" t="s">
        <v>1067</v>
      </c>
      <c r="I1476" s="3" t="s">
        <v>384</v>
      </c>
      <c r="J1476" s="3">
        <v>18729160</v>
      </c>
    </row>
    <row r="1477" spans="1:10" hidden="1" x14ac:dyDescent="0.25">
      <c r="A1477" s="187">
        <v>43900</v>
      </c>
      <c r="B1477" s="3">
        <v>10</v>
      </c>
      <c r="C1477" s="3">
        <v>3</v>
      </c>
      <c r="D1477" s="3">
        <v>2020</v>
      </c>
      <c r="E1477" s="3">
        <v>3</v>
      </c>
      <c r="F1477" s="3">
        <v>0</v>
      </c>
      <c r="G1477" s="3" t="s">
        <v>164</v>
      </c>
      <c r="H1477" s="3" t="s">
        <v>1067</v>
      </c>
      <c r="I1477" s="3" t="s">
        <v>384</v>
      </c>
      <c r="J1477" s="3">
        <v>18729160</v>
      </c>
    </row>
    <row r="1478" spans="1:10" hidden="1" x14ac:dyDescent="0.25">
      <c r="A1478" s="187">
        <v>43899</v>
      </c>
      <c r="B1478" s="3">
        <v>9</v>
      </c>
      <c r="C1478" s="3">
        <v>3</v>
      </c>
      <c r="D1478" s="3">
        <v>2020</v>
      </c>
      <c r="E1478" s="3">
        <v>5</v>
      </c>
      <c r="F1478" s="3">
        <v>0</v>
      </c>
      <c r="G1478" s="3" t="s">
        <v>164</v>
      </c>
      <c r="H1478" s="3" t="s">
        <v>1067</v>
      </c>
      <c r="I1478" s="3" t="s">
        <v>384</v>
      </c>
      <c r="J1478" s="3">
        <v>18729160</v>
      </c>
    </row>
    <row r="1479" spans="1:10" hidden="1" x14ac:dyDescent="0.25">
      <c r="A1479" s="187">
        <v>43897</v>
      </c>
      <c r="B1479" s="3">
        <v>7</v>
      </c>
      <c r="C1479" s="3">
        <v>3</v>
      </c>
      <c r="D1479" s="3">
        <v>2020</v>
      </c>
      <c r="E1479" s="3">
        <v>1</v>
      </c>
      <c r="F1479" s="3">
        <v>0</v>
      </c>
      <c r="G1479" s="3" t="s">
        <v>164</v>
      </c>
      <c r="H1479" s="3" t="s">
        <v>1067</v>
      </c>
      <c r="I1479" s="3" t="s">
        <v>384</v>
      </c>
      <c r="J1479" s="3">
        <v>18729160</v>
      </c>
    </row>
    <row r="1480" spans="1:10" hidden="1" x14ac:dyDescent="0.25">
      <c r="A1480" s="187">
        <v>43896</v>
      </c>
      <c r="B1480" s="3">
        <v>6</v>
      </c>
      <c r="C1480" s="3">
        <v>3</v>
      </c>
      <c r="D1480" s="3">
        <v>2020</v>
      </c>
      <c r="E1480" s="3">
        <v>1</v>
      </c>
      <c r="F1480" s="3">
        <v>0</v>
      </c>
      <c r="G1480" s="3" t="s">
        <v>164</v>
      </c>
      <c r="H1480" s="3" t="s">
        <v>1067</v>
      </c>
      <c r="I1480" s="3" t="s">
        <v>384</v>
      </c>
      <c r="J1480" s="3">
        <v>18729160</v>
      </c>
    </row>
    <row r="1481" spans="1:10" hidden="1" x14ac:dyDescent="0.25">
      <c r="A1481" s="187">
        <v>43895</v>
      </c>
      <c r="B1481" s="3">
        <v>5</v>
      </c>
      <c r="C1481" s="3">
        <v>3</v>
      </c>
      <c r="D1481" s="3">
        <v>2020</v>
      </c>
      <c r="E1481" s="3">
        <v>2</v>
      </c>
      <c r="F1481" s="3">
        <v>0</v>
      </c>
      <c r="G1481" s="3" t="s">
        <v>164</v>
      </c>
      <c r="H1481" s="3" t="s">
        <v>1067</v>
      </c>
      <c r="I1481" s="3" t="s">
        <v>384</v>
      </c>
      <c r="J1481" s="3">
        <v>18729160</v>
      </c>
    </row>
    <row r="1482" spans="1:10" hidden="1" x14ac:dyDescent="0.25">
      <c r="A1482" s="187">
        <v>43894</v>
      </c>
      <c r="B1482" s="3">
        <v>4</v>
      </c>
      <c r="C1482" s="3">
        <v>3</v>
      </c>
      <c r="D1482" s="3">
        <v>2020</v>
      </c>
      <c r="E1482" s="3">
        <v>1</v>
      </c>
      <c r="F1482" s="3">
        <v>0</v>
      </c>
      <c r="G1482" s="3" t="s">
        <v>164</v>
      </c>
      <c r="H1482" s="3" t="s">
        <v>1067</v>
      </c>
      <c r="I1482" s="3" t="s">
        <v>384</v>
      </c>
      <c r="J1482" s="3">
        <v>18729160</v>
      </c>
    </row>
    <row r="1483" spans="1:10" hidden="1" x14ac:dyDescent="0.25">
      <c r="A1483" s="187">
        <v>43920</v>
      </c>
      <c r="B1483" s="3">
        <v>30</v>
      </c>
      <c r="C1483" s="3">
        <v>3</v>
      </c>
      <c r="D1483" s="3">
        <v>2020</v>
      </c>
      <c r="E1483" s="3">
        <v>121</v>
      </c>
      <c r="F1483" s="3">
        <v>5</v>
      </c>
      <c r="G1483" s="3" t="s">
        <v>165</v>
      </c>
      <c r="H1483" s="3" t="s">
        <v>1068</v>
      </c>
      <c r="I1483" s="3" t="s">
        <v>385</v>
      </c>
      <c r="J1483" s="3">
        <v>1392730000</v>
      </c>
    </row>
    <row r="1484" spans="1:10" hidden="1" x14ac:dyDescent="0.25">
      <c r="A1484" s="187">
        <v>43919</v>
      </c>
      <c r="B1484" s="3">
        <v>29</v>
      </c>
      <c r="C1484" s="3">
        <v>3</v>
      </c>
      <c r="D1484" s="3">
        <v>2020</v>
      </c>
      <c r="E1484" s="3">
        <v>129</v>
      </c>
      <c r="F1484" s="3">
        <v>5</v>
      </c>
      <c r="G1484" s="3" t="s">
        <v>165</v>
      </c>
      <c r="H1484" s="3" t="s">
        <v>1068</v>
      </c>
      <c r="I1484" s="3" t="s">
        <v>385</v>
      </c>
      <c r="J1484" s="3">
        <v>1392730000</v>
      </c>
    </row>
    <row r="1485" spans="1:10" hidden="1" x14ac:dyDescent="0.25">
      <c r="A1485" s="187">
        <v>43918</v>
      </c>
      <c r="B1485" s="3">
        <v>28</v>
      </c>
      <c r="C1485" s="3">
        <v>3</v>
      </c>
      <c r="D1485" s="3">
        <v>2020</v>
      </c>
      <c r="E1485" s="3">
        <v>134</v>
      </c>
      <c r="F1485" s="3">
        <v>3</v>
      </c>
      <c r="G1485" s="3" t="s">
        <v>165</v>
      </c>
      <c r="H1485" s="3" t="s">
        <v>1068</v>
      </c>
      <c r="I1485" s="3" t="s">
        <v>385</v>
      </c>
      <c r="J1485" s="3">
        <v>1392730000</v>
      </c>
    </row>
    <row r="1486" spans="1:10" hidden="1" x14ac:dyDescent="0.25">
      <c r="A1486" s="187">
        <v>43917</v>
      </c>
      <c r="B1486" s="3">
        <v>27</v>
      </c>
      <c r="C1486" s="3">
        <v>3</v>
      </c>
      <c r="D1486" s="3">
        <v>2020</v>
      </c>
      <c r="E1486" s="3">
        <v>111</v>
      </c>
      <c r="F1486" s="3">
        <v>5</v>
      </c>
      <c r="G1486" s="3" t="s">
        <v>165</v>
      </c>
      <c r="H1486" s="3" t="s">
        <v>1068</v>
      </c>
      <c r="I1486" s="3" t="s">
        <v>385</v>
      </c>
      <c r="J1486" s="3">
        <v>1392730000</v>
      </c>
    </row>
    <row r="1487" spans="1:10" hidden="1" x14ac:dyDescent="0.25">
      <c r="A1487" s="187">
        <v>43916</v>
      </c>
      <c r="B1487" s="3">
        <v>26</v>
      </c>
      <c r="C1487" s="3">
        <v>3</v>
      </c>
      <c r="D1487" s="3">
        <v>2020</v>
      </c>
      <c r="E1487" s="3">
        <v>121</v>
      </c>
      <c r="F1487" s="3">
        <v>6</v>
      </c>
      <c r="G1487" s="3" t="s">
        <v>165</v>
      </c>
      <c r="H1487" s="3" t="s">
        <v>1068</v>
      </c>
      <c r="I1487" s="3" t="s">
        <v>385</v>
      </c>
      <c r="J1487" s="3">
        <v>1392730000</v>
      </c>
    </row>
    <row r="1488" spans="1:10" hidden="1" x14ac:dyDescent="0.25">
      <c r="A1488" s="187">
        <v>43915</v>
      </c>
      <c r="B1488" s="3">
        <v>25</v>
      </c>
      <c r="C1488" s="3">
        <v>3</v>
      </c>
      <c r="D1488" s="3">
        <v>2020</v>
      </c>
      <c r="E1488" s="3">
        <v>99</v>
      </c>
      <c r="F1488" s="3">
        <v>4</v>
      </c>
      <c r="G1488" s="3" t="s">
        <v>165</v>
      </c>
      <c r="H1488" s="3" t="s">
        <v>1068</v>
      </c>
      <c r="I1488" s="3" t="s">
        <v>385</v>
      </c>
      <c r="J1488" s="3">
        <v>1392730000</v>
      </c>
    </row>
    <row r="1489" spans="1:10" hidden="1" x14ac:dyDescent="0.25">
      <c r="A1489" s="187">
        <v>43914</v>
      </c>
      <c r="B1489" s="3">
        <v>24</v>
      </c>
      <c r="C1489" s="3">
        <v>3</v>
      </c>
      <c r="D1489" s="3">
        <v>2020</v>
      </c>
      <c r="E1489" s="3">
        <v>99</v>
      </c>
      <c r="F1489" s="3">
        <v>7</v>
      </c>
      <c r="G1489" s="3" t="s">
        <v>165</v>
      </c>
      <c r="H1489" s="3" t="s">
        <v>1068</v>
      </c>
      <c r="I1489" s="3" t="s">
        <v>385</v>
      </c>
      <c r="J1489" s="3">
        <v>1392730000</v>
      </c>
    </row>
    <row r="1490" spans="1:10" hidden="1" x14ac:dyDescent="0.25">
      <c r="A1490" s="187">
        <v>43913</v>
      </c>
      <c r="B1490" s="3">
        <v>23</v>
      </c>
      <c r="C1490" s="3">
        <v>3</v>
      </c>
      <c r="D1490" s="3">
        <v>2020</v>
      </c>
      <c r="E1490" s="3">
        <v>150</v>
      </c>
      <c r="F1490" s="3">
        <v>9</v>
      </c>
      <c r="G1490" s="3" t="s">
        <v>165</v>
      </c>
      <c r="H1490" s="3" t="s">
        <v>1068</v>
      </c>
      <c r="I1490" s="3" t="s">
        <v>385</v>
      </c>
      <c r="J1490" s="3">
        <v>1392730000</v>
      </c>
    </row>
    <row r="1491" spans="1:10" hidden="1" x14ac:dyDescent="0.25">
      <c r="A1491" s="187">
        <v>43912</v>
      </c>
      <c r="B1491" s="3">
        <v>22</v>
      </c>
      <c r="C1491" s="3">
        <v>3</v>
      </c>
      <c r="D1491" s="3">
        <v>2020</v>
      </c>
      <c r="E1491" s="3">
        <v>83</v>
      </c>
      <c r="F1491" s="3">
        <v>6</v>
      </c>
      <c r="G1491" s="3" t="s">
        <v>165</v>
      </c>
      <c r="H1491" s="3" t="s">
        <v>1068</v>
      </c>
      <c r="I1491" s="3" t="s">
        <v>385</v>
      </c>
      <c r="J1491" s="3">
        <v>1392730000</v>
      </c>
    </row>
    <row r="1492" spans="1:10" hidden="1" x14ac:dyDescent="0.25">
      <c r="A1492" s="187">
        <v>43911</v>
      </c>
      <c r="B1492" s="3">
        <v>21</v>
      </c>
      <c r="C1492" s="3">
        <v>3</v>
      </c>
      <c r="D1492" s="3">
        <v>2020</v>
      </c>
      <c r="E1492" s="3">
        <v>79</v>
      </c>
      <c r="F1492" s="3">
        <v>7</v>
      </c>
      <c r="G1492" s="3" t="s">
        <v>165</v>
      </c>
      <c r="H1492" s="3" t="s">
        <v>1068</v>
      </c>
      <c r="I1492" s="3" t="s">
        <v>385</v>
      </c>
      <c r="J1492" s="3">
        <v>1392730000</v>
      </c>
    </row>
    <row r="1493" spans="1:10" hidden="1" x14ac:dyDescent="0.25">
      <c r="A1493" s="187">
        <v>43910</v>
      </c>
      <c r="B1493" s="3">
        <v>20</v>
      </c>
      <c r="C1493" s="3">
        <v>3</v>
      </c>
      <c r="D1493" s="3">
        <v>2020</v>
      </c>
      <c r="E1493" s="3">
        <v>99</v>
      </c>
      <c r="F1493" s="3">
        <v>4</v>
      </c>
      <c r="G1493" s="3" t="s">
        <v>165</v>
      </c>
      <c r="H1493" s="3" t="s">
        <v>1068</v>
      </c>
      <c r="I1493" s="3" t="s">
        <v>385</v>
      </c>
      <c r="J1493" s="3">
        <v>1392730000</v>
      </c>
    </row>
    <row r="1494" spans="1:10" hidden="1" x14ac:dyDescent="0.25">
      <c r="A1494" s="187">
        <v>43909</v>
      </c>
      <c r="B1494" s="3">
        <v>19</v>
      </c>
      <c r="C1494" s="3">
        <v>3</v>
      </c>
      <c r="D1494" s="3">
        <v>2020</v>
      </c>
      <c r="E1494" s="3">
        <v>75</v>
      </c>
      <c r="F1494" s="3">
        <v>8</v>
      </c>
      <c r="G1494" s="3" t="s">
        <v>165</v>
      </c>
      <c r="H1494" s="3" t="s">
        <v>1068</v>
      </c>
      <c r="I1494" s="3" t="s">
        <v>385</v>
      </c>
      <c r="J1494" s="3">
        <v>1392730000</v>
      </c>
    </row>
    <row r="1495" spans="1:10" hidden="1" x14ac:dyDescent="0.25">
      <c r="A1495" s="187">
        <v>43908</v>
      </c>
      <c r="B1495" s="3">
        <v>18</v>
      </c>
      <c r="C1495" s="3">
        <v>3</v>
      </c>
      <c r="D1495" s="3">
        <v>2020</v>
      </c>
      <c r="E1495" s="3">
        <v>33</v>
      </c>
      <c r="F1495" s="3">
        <v>16</v>
      </c>
      <c r="G1495" s="3" t="s">
        <v>165</v>
      </c>
      <c r="H1495" s="3" t="s">
        <v>1068</v>
      </c>
      <c r="I1495" s="3" t="s">
        <v>385</v>
      </c>
      <c r="J1495" s="3">
        <v>1392730000</v>
      </c>
    </row>
    <row r="1496" spans="1:10" hidden="1" x14ac:dyDescent="0.25">
      <c r="A1496" s="187">
        <v>43907</v>
      </c>
      <c r="B1496" s="3">
        <v>17</v>
      </c>
      <c r="C1496" s="3">
        <v>3</v>
      </c>
      <c r="D1496" s="3">
        <v>2020</v>
      </c>
      <c r="E1496" s="3">
        <v>110</v>
      </c>
      <c r="F1496" s="3">
        <v>9</v>
      </c>
      <c r="G1496" s="3" t="s">
        <v>165</v>
      </c>
      <c r="H1496" s="3" t="s">
        <v>1068</v>
      </c>
      <c r="I1496" s="3" t="s">
        <v>385</v>
      </c>
      <c r="J1496" s="3">
        <v>1392730000</v>
      </c>
    </row>
    <row r="1497" spans="1:10" hidden="1" x14ac:dyDescent="0.25">
      <c r="A1497" s="187">
        <v>43906</v>
      </c>
      <c r="B1497" s="3">
        <v>16</v>
      </c>
      <c r="C1497" s="3">
        <v>3</v>
      </c>
      <c r="D1497" s="3">
        <v>2020</v>
      </c>
      <c r="E1497" s="3">
        <v>25</v>
      </c>
      <c r="F1497" s="3">
        <v>14</v>
      </c>
      <c r="G1497" s="3" t="s">
        <v>165</v>
      </c>
      <c r="H1497" s="3" t="s">
        <v>1068</v>
      </c>
      <c r="I1497" s="3" t="s">
        <v>385</v>
      </c>
      <c r="J1497" s="3">
        <v>1392730000</v>
      </c>
    </row>
    <row r="1498" spans="1:10" hidden="1" x14ac:dyDescent="0.25">
      <c r="A1498" s="187">
        <v>43905</v>
      </c>
      <c r="B1498" s="3">
        <v>15</v>
      </c>
      <c r="C1498" s="3">
        <v>3</v>
      </c>
      <c r="D1498" s="3">
        <v>2020</v>
      </c>
      <c r="E1498" s="3">
        <v>22</v>
      </c>
      <c r="F1498" s="3">
        <v>9</v>
      </c>
      <c r="G1498" s="3" t="s">
        <v>165</v>
      </c>
      <c r="H1498" s="3" t="s">
        <v>1068</v>
      </c>
      <c r="I1498" s="3" t="s">
        <v>385</v>
      </c>
      <c r="J1498" s="3">
        <v>1392730000</v>
      </c>
    </row>
    <row r="1499" spans="1:10" hidden="1" x14ac:dyDescent="0.25">
      <c r="A1499" s="187">
        <v>43904</v>
      </c>
      <c r="B1499" s="3">
        <v>14</v>
      </c>
      <c r="C1499" s="3">
        <v>3</v>
      </c>
      <c r="D1499" s="3">
        <v>2020</v>
      </c>
      <c r="E1499" s="3">
        <v>19</v>
      </c>
      <c r="F1499" s="3">
        <v>15</v>
      </c>
      <c r="G1499" s="3" t="s">
        <v>165</v>
      </c>
      <c r="H1499" s="3" t="s">
        <v>1068</v>
      </c>
      <c r="I1499" s="3" t="s">
        <v>385</v>
      </c>
      <c r="J1499" s="3">
        <v>1392730000</v>
      </c>
    </row>
    <row r="1500" spans="1:10" hidden="1" x14ac:dyDescent="0.25">
      <c r="A1500" s="187">
        <v>43903</v>
      </c>
      <c r="B1500" s="3">
        <v>13</v>
      </c>
      <c r="C1500" s="3">
        <v>3</v>
      </c>
      <c r="D1500" s="3">
        <v>2020</v>
      </c>
      <c r="E1500" s="3">
        <v>22</v>
      </c>
      <c r="F1500" s="3">
        <v>7</v>
      </c>
      <c r="G1500" s="3" t="s">
        <v>165</v>
      </c>
      <c r="H1500" s="3" t="s">
        <v>1068</v>
      </c>
      <c r="I1500" s="3" t="s">
        <v>385</v>
      </c>
      <c r="J1500" s="3">
        <v>1392730000</v>
      </c>
    </row>
    <row r="1501" spans="1:10" hidden="1" x14ac:dyDescent="0.25">
      <c r="A1501" s="187">
        <v>43902</v>
      </c>
      <c r="B1501" s="3">
        <v>12</v>
      </c>
      <c r="C1501" s="3">
        <v>3</v>
      </c>
      <c r="D1501" s="3">
        <v>2020</v>
      </c>
      <c r="E1501" s="3">
        <v>24</v>
      </c>
      <c r="F1501" s="3">
        <v>11</v>
      </c>
      <c r="G1501" s="3" t="s">
        <v>165</v>
      </c>
      <c r="H1501" s="3" t="s">
        <v>1068</v>
      </c>
      <c r="I1501" s="3" t="s">
        <v>385</v>
      </c>
      <c r="J1501" s="3">
        <v>1392730000</v>
      </c>
    </row>
    <row r="1502" spans="1:10" hidden="1" x14ac:dyDescent="0.25">
      <c r="A1502" s="187">
        <v>43901</v>
      </c>
      <c r="B1502" s="3">
        <v>11</v>
      </c>
      <c r="C1502" s="3">
        <v>3</v>
      </c>
      <c r="D1502" s="3">
        <v>2020</v>
      </c>
      <c r="E1502" s="3">
        <v>29</v>
      </c>
      <c r="F1502" s="3">
        <v>22</v>
      </c>
      <c r="G1502" s="3" t="s">
        <v>165</v>
      </c>
      <c r="H1502" s="3" t="s">
        <v>1068</v>
      </c>
      <c r="I1502" s="3" t="s">
        <v>385</v>
      </c>
      <c r="J1502" s="3">
        <v>1392730000</v>
      </c>
    </row>
    <row r="1503" spans="1:10" hidden="1" x14ac:dyDescent="0.25">
      <c r="A1503" s="187">
        <v>43900</v>
      </c>
      <c r="B1503" s="3">
        <v>10</v>
      </c>
      <c r="C1503" s="3">
        <v>3</v>
      </c>
      <c r="D1503" s="3">
        <v>2020</v>
      </c>
      <c r="E1503" s="3">
        <v>20</v>
      </c>
      <c r="F1503" s="3">
        <v>17</v>
      </c>
      <c r="G1503" s="3" t="s">
        <v>165</v>
      </c>
      <c r="H1503" s="3" t="s">
        <v>1068</v>
      </c>
      <c r="I1503" s="3" t="s">
        <v>385</v>
      </c>
      <c r="J1503" s="3">
        <v>1392730000</v>
      </c>
    </row>
    <row r="1504" spans="1:10" hidden="1" x14ac:dyDescent="0.25">
      <c r="A1504" s="187">
        <v>43899</v>
      </c>
      <c r="B1504" s="3">
        <v>9</v>
      </c>
      <c r="C1504" s="3">
        <v>3</v>
      </c>
      <c r="D1504" s="3">
        <v>2020</v>
      </c>
      <c r="E1504" s="3">
        <v>45</v>
      </c>
      <c r="F1504" s="3">
        <v>23</v>
      </c>
      <c r="G1504" s="3" t="s">
        <v>165</v>
      </c>
      <c r="H1504" s="3" t="s">
        <v>1068</v>
      </c>
      <c r="I1504" s="3" t="s">
        <v>385</v>
      </c>
      <c r="J1504" s="3">
        <v>1392730000</v>
      </c>
    </row>
    <row r="1505" spans="1:10" hidden="1" x14ac:dyDescent="0.25">
      <c r="A1505" s="187">
        <v>43898</v>
      </c>
      <c r="B1505" s="3">
        <v>8</v>
      </c>
      <c r="C1505" s="3">
        <v>3</v>
      </c>
      <c r="D1505" s="3">
        <v>2020</v>
      </c>
      <c r="E1505" s="3">
        <v>46</v>
      </c>
      <c r="F1505" s="3">
        <v>27</v>
      </c>
      <c r="G1505" s="3" t="s">
        <v>165</v>
      </c>
      <c r="H1505" s="3" t="s">
        <v>1068</v>
      </c>
      <c r="I1505" s="3" t="s">
        <v>385</v>
      </c>
      <c r="J1505" s="3">
        <v>1392730000</v>
      </c>
    </row>
    <row r="1506" spans="1:10" hidden="1" x14ac:dyDescent="0.25">
      <c r="A1506" s="187">
        <v>43897</v>
      </c>
      <c r="B1506" s="3">
        <v>7</v>
      </c>
      <c r="C1506" s="3">
        <v>3</v>
      </c>
      <c r="D1506" s="3">
        <v>2020</v>
      </c>
      <c r="E1506" s="3">
        <v>101</v>
      </c>
      <c r="F1506" s="3">
        <v>28</v>
      </c>
      <c r="G1506" s="3" t="s">
        <v>165</v>
      </c>
      <c r="H1506" s="3" t="s">
        <v>1068</v>
      </c>
      <c r="I1506" s="3" t="s">
        <v>385</v>
      </c>
      <c r="J1506" s="3">
        <v>1392730000</v>
      </c>
    </row>
    <row r="1507" spans="1:10" hidden="1" x14ac:dyDescent="0.25">
      <c r="A1507" s="187">
        <v>43896</v>
      </c>
      <c r="B1507" s="3">
        <v>6</v>
      </c>
      <c r="C1507" s="3">
        <v>3</v>
      </c>
      <c r="D1507" s="3">
        <v>2020</v>
      </c>
      <c r="E1507" s="3">
        <v>170</v>
      </c>
      <c r="F1507" s="3">
        <v>30</v>
      </c>
      <c r="G1507" s="3" t="s">
        <v>165</v>
      </c>
      <c r="H1507" s="3" t="s">
        <v>1068</v>
      </c>
      <c r="I1507" s="3" t="s">
        <v>385</v>
      </c>
      <c r="J1507" s="3">
        <v>1392730000</v>
      </c>
    </row>
    <row r="1508" spans="1:10" hidden="1" x14ac:dyDescent="0.25">
      <c r="A1508" s="187">
        <v>43895</v>
      </c>
      <c r="B1508" s="3">
        <v>5</v>
      </c>
      <c r="C1508" s="3">
        <v>3</v>
      </c>
      <c r="D1508" s="3">
        <v>2020</v>
      </c>
      <c r="E1508" s="3">
        <v>117</v>
      </c>
      <c r="F1508" s="3">
        <v>31</v>
      </c>
      <c r="G1508" s="3" t="s">
        <v>165</v>
      </c>
      <c r="H1508" s="3" t="s">
        <v>1068</v>
      </c>
      <c r="I1508" s="3" t="s">
        <v>385</v>
      </c>
      <c r="J1508" s="3">
        <v>1392730000</v>
      </c>
    </row>
    <row r="1509" spans="1:10" hidden="1" x14ac:dyDescent="0.25">
      <c r="A1509" s="187">
        <v>43894</v>
      </c>
      <c r="B1509" s="3">
        <v>4</v>
      </c>
      <c r="C1509" s="3">
        <v>3</v>
      </c>
      <c r="D1509" s="3">
        <v>2020</v>
      </c>
      <c r="E1509" s="3">
        <v>119</v>
      </c>
      <c r="F1509" s="3">
        <v>37</v>
      </c>
      <c r="G1509" s="3" t="s">
        <v>165</v>
      </c>
      <c r="H1509" s="3" t="s">
        <v>1068</v>
      </c>
      <c r="I1509" s="3" t="s">
        <v>385</v>
      </c>
      <c r="J1509" s="3">
        <v>1392730000</v>
      </c>
    </row>
    <row r="1510" spans="1:10" hidden="1" x14ac:dyDescent="0.25">
      <c r="A1510" s="187">
        <v>43893</v>
      </c>
      <c r="B1510" s="3">
        <v>3</v>
      </c>
      <c r="C1510" s="3">
        <v>3</v>
      </c>
      <c r="D1510" s="3">
        <v>2020</v>
      </c>
      <c r="E1510" s="3">
        <v>127</v>
      </c>
      <c r="F1510" s="3">
        <v>32</v>
      </c>
      <c r="G1510" s="3" t="s">
        <v>165</v>
      </c>
      <c r="H1510" s="3" t="s">
        <v>1068</v>
      </c>
      <c r="I1510" s="3" t="s">
        <v>385</v>
      </c>
      <c r="J1510" s="3">
        <v>1392730000</v>
      </c>
    </row>
    <row r="1511" spans="1:10" hidden="1" x14ac:dyDescent="0.25">
      <c r="A1511" s="187">
        <v>43892</v>
      </c>
      <c r="B1511" s="3">
        <v>2</v>
      </c>
      <c r="C1511" s="3">
        <v>3</v>
      </c>
      <c r="D1511" s="3">
        <v>2020</v>
      </c>
      <c r="E1511" s="3">
        <v>205</v>
      </c>
      <c r="F1511" s="3">
        <v>42</v>
      </c>
      <c r="G1511" s="3" t="s">
        <v>165</v>
      </c>
      <c r="H1511" s="3" t="s">
        <v>1068</v>
      </c>
      <c r="I1511" s="3" t="s">
        <v>385</v>
      </c>
      <c r="J1511" s="3">
        <v>1392730000</v>
      </c>
    </row>
    <row r="1512" spans="1:10" hidden="1" x14ac:dyDescent="0.25">
      <c r="A1512" s="187">
        <v>43891</v>
      </c>
      <c r="B1512" s="3">
        <v>1</v>
      </c>
      <c r="C1512" s="3">
        <v>3</v>
      </c>
      <c r="D1512" s="3">
        <v>2020</v>
      </c>
      <c r="E1512" s="3">
        <v>574</v>
      </c>
      <c r="F1512" s="3">
        <v>35</v>
      </c>
      <c r="G1512" s="3" t="s">
        <v>165</v>
      </c>
      <c r="H1512" s="3" t="s">
        <v>1068</v>
      </c>
      <c r="I1512" s="3" t="s">
        <v>385</v>
      </c>
      <c r="J1512" s="3">
        <v>1392730000</v>
      </c>
    </row>
    <row r="1513" spans="1:10" hidden="1" x14ac:dyDescent="0.25">
      <c r="A1513" s="187">
        <v>43890</v>
      </c>
      <c r="B1513" s="3">
        <v>29</v>
      </c>
      <c r="C1513" s="3">
        <v>2</v>
      </c>
      <c r="D1513" s="3">
        <v>2020</v>
      </c>
      <c r="E1513" s="3">
        <v>428</v>
      </c>
      <c r="F1513" s="3">
        <v>47</v>
      </c>
      <c r="G1513" s="3" t="s">
        <v>165</v>
      </c>
      <c r="H1513" s="3" t="s">
        <v>1068</v>
      </c>
      <c r="I1513" s="3" t="s">
        <v>385</v>
      </c>
      <c r="J1513" s="3">
        <v>1392730000</v>
      </c>
    </row>
    <row r="1514" spans="1:10" hidden="1" x14ac:dyDescent="0.25">
      <c r="A1514" s="187">
        <v>43889</v>
      </c>
      <c r="B1514" s="3">
        <v>28</v>
      </c>
      <c r="C1514" s="3">
        <v>2</v>
      </c>
      <c r="D1514" s="3">
        <v>2020</v>
      </c>
      <c r="E1514" s="3">
        <v>329</v>
      </c>
      <c r="F1514" s="3">
        <v>44</v>
      </c>
      <c r="G1514" s="3" t="s">
        <v>165</v>
      </c>
      <c r="H1514" s="3" t="s">
        <v>1068</v>
      </c>
      <c r="I1514" s="3" t="s">
        <v>385</v>
      </c>
      <c r="J1514" s="3">
        <v>1392730000</v>
      </c>
    </row>
    <row r="1515" spans="1:10" hidden="1" x14ac:dyDescent="0.25">
      <c r="A1515" s="187">
        <v>43888</v>
      </c>
      <c r="B1515" s="3">
        <v>27</v>
      </c>
      <c r="C1515" s="3">
        <v>2</v>
      </c>
      <c r="D1515" s="3">
        <v>2020</v>
      </c>
      <c r="E1515" s="3">
        <v>439</v>
      </c>
      <c r="F1515" s="3">
        <v>29</v>
      </c>
      <c r="G1515" s="3" t="s">
        <v>165</v>
      </c>
      <c r="H1515" s="3" t="s">
        <v>1068</v>
      </c>
      <c r="I1515" s="3" t="s">
        <v>385</v>
      </c>
      <c r="J1515" s="3">
        <v>1392730000</v>
      </c>
    </row>
    <row r="1516" spans="1:10" hidden="1" x14ac:dyDescent="0.25">
      <c r="A1516" s="187">
        <v>43887</v>
      </c>
      <c r="B1516" s="3">
        <v>26</v>
      </c>
      <c r="C1516" s="3">
        <v>2</v>
      </c>
      <c r="D1516" s="3">
        <v>2020</v>
      </c>
      <c r="E1516" s="3">
        <v>410</v>
      </c>
      <c r="F1516" s="3">
        <v>52</v>
      </c>
      <c r="G1516" s="3" t="s">
        <v>165</v>
      </c>
      <c r="H1516" s="3" t="s">
        <v>1068</v>
      </c>
      <c r="I1516" s="3" t="s">
        <v>385</v>
      </c>
      <c r="J1516" s="3">
        <v>1392730000</v>
      </c>
    </row>
    <row r="1517" spans="1:10" hidden="1" x14ac:dyDescent="0.25">
      <c r="A1517" s="187">
        <v>43886</v>
      </c>
      <c r="B1517" s="3">
        <v>25</v>
      </c>
      <c r="C1517" s="3">
        <v>2</v>
      </c>
      <c r="D1517" s="3">
        <v>2020</v>
      </c>
      <c r="E1517" s="3">
        <v>515</v>
      </c>
      <c r="F1517" s="3">
        <v>70</v>
      </c>
      <c r="G1517" s="3" t="s">
        <v>165</v>
      </c>
      <c r="H1517" s="3" t="s">
        <v>1068</v>
      </c>
      <c r="I1517" s="3" t="s">
        <v>385</v>
      </c>
      <c r="J1517" s="3">
        <v>1392730000</v>
      </c>
    </row>
    <row r="1518" spans="1:10" hidden="1" x14ac:dyDescent="0.25">
      <c r="A1518" s="187">
        <v>43885</v>
      </c>
      <c r="B1518" s="3">
        <v>24</v>
      </c>
      <c r="C1518" s="3">
        <v>2</v>
      </c>
      <c r="D1518" s="3">
        <v>2020</v>
      </c>
      <c r="E1518" s="3">
        <v>218</v>
      </c>
      <c r="F1518" s="3">
        <v>150</v>
      </c>
      <c r="G1518" s="3" t="s">
        <v>165</v>
      </c>
      <c r="H1518" s="3" t="s">
        <v>1068</v>
      </c>
      <c r="I1518" s="3" t="s">
        <v>385</v>
      </c>
      <c r="J1518" s="3">
        <v>1392730000</v>
      </c>
    </row>
    <row r="1519" spans="1:10" hidden="1" x14ac:dyDescent="0.25">
      <c r="A1519" s="187">
        <v>43884</v>
      </c>
      <c r="B1519" s="3">
        <v>23</v>
      </c>
      <c r="C1519" s="3">
        <v>2</v>
      </c>
      <c r="D1519" s="3">
        <v>2020</v>
      </c>
      <c r="E1519" s="3">
        <v>647</v>
      </c>
      <c r="F1519" s="3">
        <v>98</v>
      </c>
      <c r="G1519" s="3" t="s">
        <v>165</v>
      </c>
      <c r="H1519" s="3" t="s">
        <v>1068</v>
      </c>
      <c r="I1519" s="3" t="s">
        <v>385</v>
      </c>
      <c r="J1519" s="3">
        <v>1392730000</v>
      </c>
    </row>
    <row r="1520" spans="1:10" hidden="1" x14ac:dyDescent="0.25">
      <c r="A1520" s="187">
        <v>43883</v>
      </c>
      <c r="B1520" s="3">
        <v>22</v>
      </c>
      <c r="C1520" s="3">
        <v>2</v>
      </c>
      <c r="D1520" s="3">
        <v>2020</v>
      </c>
      <c r="E1520" s="3">
        <v>826</v>
      </c>
      <c r="F1520" s="3">
        <v>109</v>
      </c>
      <c r="G1520" s="3" t="s">
        <v>165</v>
      </c>
      <c r="H1520" s="3" t="s">
        <v>1068</v>
      </c>
      <c r="I1520" s="3" t="s">
        <v>385</v>
      </c>
      <c r="J1520" s="3">
        <v>1392730000</v>
      </c>
    </row>
    <row r="1521" spans="1:10" hidden="1" x14ac:dyDescent="0.25">
      <c r="A1521" s="187">
        <v>43882</v>
      </c>
      <c r="B1521" s="3">
        <v>21</v>
      </c>
      <c r="C1521" s="3">
        <v>2</v>
      </c>
      <c r="D1521" s="3">
        <v>2020</v>
      </c>
      <c r="E1521" s="3">
        <v>891</v>
      </c>
      <c r="F1521" s="3">
        <v>118</v>
      </c>
      <c r="G1521" s="3" t="s">
        <v>165</v>
      </c>
      <c r="H1521" s="3" t="s">
        <v>1068</v>
      </c>
      <c r="I1521" s="3" t="s">
        <v>385</v>
      </c>
      <c r="J1521" s="3">
        <v>1392730000</v>
      </c>
    </row>
    <row r="1522" spans="1:10" hidden="1" x14ac:dyDescent="0.25">
      <c r="A1522" s="187">
        <v>43881</v>
      </c>
      <c r="B1522" s="3">
        <v>20</v>
      </c>
      <c r="C1522" s="3">
        <v>2</v>
      </c>
      <c r="D1522" s="3">
        <v>2020</v>
      </c>
      <c r="E1522" s="3">
        <v>394</v>
      </c>
      <c r="F1522" s="3">
        <v>112</v>
      </c>
      <c r="G1522" s="3" t="s">
        <v>165</v>
      </c>
      <c r="H1522" s="3" t="s">
        <v>1068</v>
      </c>
      <c r="I1522" s="3" t="s">
        <v>385</v>
      </c>
      <c r="J1522" s="3">
        <v>1392730000</v>
      </c>
    </row>
    <row r="1523" spans="1:10" hidden="1" x14ac:dyDescent="0.25">
      <c r="A1523" s="187">
        <v>43880</v>
      </c>
      <c r="B1523" s="3">
        <v>19</v>
      </c>
      <c r="C1523" s="3">
        <v>2</v>
      </c>
      <c r="D1523" s="3">
        <v>2020</v>
      </c>
      <c r="E1523" s="3">
        <v>1750</v>
      </c>
      <c r="F1523" s="3">
        <v>139</v>
      </c>
      <c r="G1523" s="3" t="s">
        <v>165</v>
      </c>
      <c r="H1523" s="3" t="s">
        <v>1068</v>
      </c>
      <c r="I1523" s="3" t="s">
        <v>385</v>
      </c>
      <c r="J1523" s="3">
        <v>1392730000</v>
      </c>
    </row>
    <row r="1524" spans="1:10" hidden="1" x14ac:dyDescent="0.25">
      <c r="A1524" s="187">
        <v>43879</v>
      </c>
      <c r="B1524" s="3">
        <v>18</v>
      </c>
      <c r="C1524" s="3">
        <v>2</v>
      </c>
      <c r="D1524" s="3">
        <v>2020</v>
      </c>
      <c r="E1524" s="3">
        <v>1890</v>
      </c>
      <c r="F1524" s="3">
        <v>98</v>
      </c>
      <c r="G1524" s="3" t="s">
        <v>165</v>
      </c>
      <c r="H1524" s="3" t="s">
        <v>1068</v>
      </c>
      <c r="I1524" s="3" t="s">
        <v>385</v>
      </c>
      <c r="J1524" s="3">
        <v>1392730000</v>
      </c>
    </row>
    <row r="1525" spans="1:10" hidden="1" x14ac:dyDescent="0.25">
      <c r="A1525" s="187">
        <v>43878</v>
      </c>
      <c r="B1525" s="3">
        <v>17</v>
      </c>
      <c r="C1525" s="3">
        <v>2</v>
      </c>
      <c r="D1525" s="3">
        <v>2020</v>
      </c>
      <c r="E1525" s="3">
        <v>2052</v>
      </c>
      <c r="F1525" s="3">
        <v>105</v>
      </c>
      <c r="G1525" s="3" t="s">
        <v>165</v>
      </c>
      <c r="H1525" s="3" t="s">
        <v>1068</v>
      </c>
      <c r="I1525" s="3" t="s">
        <v>385</v>
      </c>
      <c r="J1525" s="3">
        <v>1392730000</v>
      </c>
    </row>
    <row r="1526" spans="1:10" hidden="1" x14ac:dyDescent="0.25">
      <c r="A1526" s="187">
        <v>43877</v>
      </c>
      <c r="B1526" s="3">
        <v>16</v>
      </c>
      <c r="C1526" s="3">
        <v>2</v>
      </c>
      <c r="D1526" s="3">
        <v>2020</v>
      </c>
      <c r="E1526" s="3">
        <v>2007</v>
      </c>
      <c r="F1526" s="3">
        <v>142</v>
      </c>
      <c r="G1526" s="3" t="s">
        <v>165</v>
      </c>
      <c r="H1526" s="3" t="s">
        <v>1068</v>
      </c>
      <c r="I1526" s="3" t="s">
        <v>385</v>
      </c>
      <c r="J1526" s="3">
        <v>1392730000</v>
      </c>
    </row>
    <row r="1527" spans="1:10" hidden="1" x14ac:dyDescent="0.25">
      <c r="A1527" s="187">
        <v>43876</v>
      </c>
      <c r="B1527" s="3">
        <v>15</v>
      </c>
      <c r="C1527" s="3">
        <v>2</v>
      </c>
      <c r="D1527" s="3">
        <v>2020</v>
      </c>
      <c r="E1527" s="3">
        <v>2538</v>
      </c>
      <c r="F1527" s="3">
        <v>143</v>
      </c>
      <c r="G1527" s="3" t="s">
        <v>165</v>
      </c>
      <c r="H1527" s="3" t="s">
        <v>1068</v>
      </c>
      <c r="I1527" s="3" t="s">
        <v>385</v>
      </c>
      <c r="J1527" s="3">
        <v>1392730000</v>
      </c>
    </row>
    <row r="1528" spans="1:10" hidden="1" x14ac:dyDescent="0.25">
      <c r="A1528" s="187">
        <v>43875</v>
      </c>
      <c r="B1528" s="3">
        <v>14</v>
      </c>
      <c r="C1528" s="3">
        <v>2</v>
      </c>
      <c r="D1528" s="3">
        <v>2020</v>
      </c>
      <c r="E1528" s="3">
        <v>4156</v>
      </c>
      <c r="F1528" s="3">
        <v>13</v>
      </c>
      <c r="G1528" s="3" t="s">
        <v>165</v>
      </c>
      <c r="H1528" s="3" t="s">
        <v>1068</v>
      </c>
      <c r="I1528" s="3" t="s">
        <v>385</v>
      </c>
      <c r="J1528" s="3">
        <v>1392730000</v>
      </c>
    </row>
    <row r="1529" spans="1:10" hidden="1" x14ac:dyDescent="0.25">
      <c r="A1529" s="187">
        <v>43874</v>
      </c>
      <c r="B1529" s="3">
        <v>13</v>
      </c>
      <c r="C1529" s="3">
        <v>2</v>
      </c>
      <c r="D1529" s="3">
        <v>2020</v>
      </c>
      <c r="E1529" s="3">
        <v>15141</v>
      </c>
      <c r="F1529" s="3">
        <v>254</v>
      </c>
      <c r="G1529" s="3" t="s">
        <v>165</v>
      </c>
      <c r="H1529" s="3" t="s">
        <v>1068</v>
      </c>
      <c r="I1529" s="3" t="s">
        <v>385</v>
      </c>
      <c r="J1529" s="3">
        <v>1392730000</v>
      </c>
    </row>
    <row r="1530" spans="1:10" hidden="1" x14ac:dyDescent="0.25">
      <c r="A1530" s="187">
        <v>43873</v>
      </c>
      <c r="B1530" s="3">
        <v>12</v>
      </c>
      <c r="C1530" s="3">
        <v>2</v>
      </c>
      <c r="D1530" s="3">
        <v>2020</v>
      </c>
      <c r="E1530" s="3">
        <v>2028</v>
      </c>
      <c r="F1530" s="3">
        <v>97</v>
      </c>
      <c r="G1530" s="3" t="s">
        <v>165</v>
      </c>
      <c r="H1530" s="3" t="s">
        <v>1068</v>
      </c>
      <c r="I1530" s="3" t="s">
        <v>385</v>
      </c>
      <c r="J1530" s="3">
        <v>1392730000</v>
      </c>
    </row>
    <row r="1531" spans="1:10" hidden="1" x14ac:dyDescent="0.25">
      <c r="A1531" s="187">
        <v>43872</v>
      </c>
      <c r="B1531" s="3">
        <v>11</v>
      </c>
      <c r="C1531" s="3">
        <v>2</v>
      </c>
      <c r="D1531" s="3">
        <v>2020</v>
      </c>
      <c r="E1531" s="3">
        <v>2490</v>
      </c>
      <c r="F1531" s="3">
        <v>108</v>
      </c>
      <c r="G1531" s="3" t="s">
        <v>165</v>
      </c>
      <c r="H1531" s="3" t="s">
        <v>1068</v>
      </c>
      <c r="I1531" s="3" t="s">
        <v>385</v>
      </c>
      <c r="J1531" s="3">
        <v>1392730000</v>
      </c>
    </row>
    <row r="1532" spans="1:10" hidden="1" x14ac:dyDescent="0.25">
      <c r="A1532" s="187">
        <v>43871</v>
      </c>
      <c r="B1532" s="3">
        <v>10</v>
      </c>
      <c r="C1532" s="3">
        <v>2</v>
      </c>
      <c r="D1532" s="3">
        <v>2020</v>
      </c>
      <c r="E1532" s="3">
        <v>2974</v>
      </c>
      <c r="F1532" s="3">
        <v>97</v>
      </c>
      <c r="G1532" s="3" t="s">
        <v>165</v>
      </c>
      <c r="H1532" s="3" t="s">
        <v>1068</v>
      </c>
      <c r="I1532" s="3" t="s">
        <v>385</v>
      </c>
      <c r="J1532" s="3">
        <v>1392730000</v>
      </c>
    </row>
    <row r="1533" spans="1:10" hidden="1" x14ac:dyDescent="0.25">
      <c r="A1533" s="187">
        <v>43870</v>
      </c>
      <c r="B1533" s="3">
        <v>9</v>
      </c>
      <c r="C1533" s="3">
        <v>2</v>
      </c>
      <c r="D1533" s="3">
        <v>2020</v>
      </c>
      <c r="E1533" s="3">
        <v>2607</v>
      </c>
      <c r="F1533" s="3">
        <v>89</v>
      </c>
      <c r="G1533" s="3" t="s">
        <v>165</v>
      </c>
      <c r="H1533" s="3" t="s">
        <v>1068</v>
      </c>
      <c r="I1533" s="3" t="s">
        <v>385</v>
      </c>
      <c r="J1533" s="3">
        <v>1392730000</v>
      </c>
    </row>
    <row r="1534" spans="1:10" hidden="1" x14ac:dyDescent="0.25">
      <c r="A1534" s="187">
        <v>43869</v>
      </c>
      <c r="B1534" s="3">
        <v>8</v>
      </c>
      <c r="C1534" s="3">
        <v>2</v>
      </c>
      <c r="D1534" s="3">
        <v>2020</v>
      </c>
      <c r="E1534" s="3">
        <v>3418</v>
      </c>
      <c r="F1534" s="3">
        <v>86</v>
      </c>
      <c r="G1534" s="3" t="s">
        <v>165</v>
      </c>
      <c r="H1534" s="3" t="s">
        <v>1068</v>
      </c>
      <c r="I1534" s="3" t="s">
        <v>385</v>
      </c>
      <c r="J1534" s="3">
        <v>1392730000</v>
      </c>
    </row>
    <row r="1535" spans="1:10" hidden="1" x14ac:dyDescent="0.25">
      <c r="A1535" s="187">
        <v>43868</v>
      </c>
      <c r="B1535" s="3">
        <v>7</v>
      </c>
      <c r="C1535" s="3">
        <v>2</v>
      </c>
      <c r="D1535" s="3">
        <v>2020</v>
      </c>
      <c r="E1535" s="3">
        <v>3160</v>
      </c>
      <c r="F1535" s="3">
        <v>73</v>
      </c>
      <c r="G1535" s="3" t="s">
        <v>165</v>
      </c>
      <c r="H1535" s="3" t="s">
        <v>1068</v>
      </c>
      <c r="I1535" s="3" t="s">
        <v>385</v>
      </c>
      <c r="J1535" s="3">
        <v>1392730000</v>
      </c>
    </row>
    <row r="1536" spans="1:10" hidden="1" x14ac:dyDescent="0.25">
      <c r="A1536" s="187">
        <v>43867</v>
      </c>
      <c r="B1536" s="3">
        <v>6</v>
      </c>
      <c r="C1536" s="3">
        <v>2</v>
      </c>
      <c r="D1536" s="3">
        <v>2020</v>
      </c>
      <c r="E1536" s="3">
        <v>3727</v>
      </c>
      <c r="F1536" s="3">
        <v>72</v>
      </c>
      <c r="G1536" s="3" t="s">
        <v>165</v>
      </c>
      <c r="H1536" s="3" t="s">
        <v>1068</v>
      </c>
      <c r="I1536" s="3" t="s">
        <v>385</v>
      </c>
      <c r="J1536" s="3">
        <v>1392730000</v>
      </c>
    </row>
    <row r="1537" spans="1:10" hidden="1" x14ac:dyDescent="0.25">
      <c r="A1537" s="187">
        <v>43866</v>
      </c>
      <c r="B1537" s="3">
        <v>5</v>
      </c>
      <c r="C1537" s="3">
        <v>2</v>
      </c>
      <c r="D1537" s="3">
        <v>2020</v>
      </c>
      <c r="E1537" s="3">
        <v>3872</v>
      </c>
      <c r="F1537" s="3">
        <v>66</v>
      </c>
      <c r="G1537" s="3" t="s">
        <v>165</v>
      </c>
      <c r="H1537" s="3" t="s">
        <v>1068</v>
      </c>
      <c r="I1537" s="3" t="s">
        <v>385</v>
      </c>
      <c r="J1537" s="3">
        <v>1392730000</v>
      </c>
    </row>
    <row r="1538" spans="1:10" hidden="1" x14ac:dyDescent="0.25">
      <c r="A1538" s="187">
        <v>43865</v>
      </c>
      <c r="B1538" s="3">
        <v>4</v>
      </c>
      <c r="C1538" s="3">
        <v>2</v>
      </c>
      <c r="D1538" s="3">
        <v>2020</v>
      </c>
      <c r="E1538" s="3">
        <v>3237</v>
      </c>
      <c r="F1538" s="3">
        <v>65</v>
      </c>
      <c r="G1538" s="3" t="s">
        <v>165</v>
      </c>
      <c r="H1538" s="3" t="s">
        <v>1068</v>
      </c>
      <c r="I1538" s="3" t="s">
        <v>385</v>
      </c>
      <c r="J1538" s="3">
        <v>1392730000</v>
      </c>
    </row>
    <row r="1539" spans="1:10" hidden="1" x14ac:dyDescent="0.25">
      <c r="A1539" s="187">
        <v>43864</v>
      </c>
      <c r="B1539" s="3">
        <v>3</v>
      </c>
      <c r="C1539" s="3">
        <v>2</v>
      </c>
      <c r="D1539" s="3">
        <v>2020</v>
      </c>
      <c r="E1539" s="3">
        <v>2812</v>
      </c>
      <c r="F1539" s="3">
        <v>57</v>
      </c>
      <c r="G1539" s="3" t="s">
        <v>165</v>
      </c>
      <c r="H1539" s="3" t="s">
        <v>1068</v>
      </c>
      <c r="I1539" s="3" t="s">
        <v>385</v>
      </c>
      <c r="J1539" s="3">
        <v>1392730000</v>
      </c>
    </row>
    <row r="1540" spans="1:10" hidden="1" x14ac:dyDescent="0.25">
      <c r="A1540" s="187">
        <v>43863</v>
      </c>
      <c r="B1540" s="3">
        <v>2</v>
      </c>
      <c r="C1540" s="3">
        <v>2</v>
      </c>
      <c r="D1540" s="3">
        <v>2020</v>
      </c>
      <c r="E1540" s="3">
        <v>2590</v>
      </c>
      <c r="F1540" s="3">
        <v>45</v>
      </c>
      <c r="G1540" s="3" t="s">
        <v>165</v>
      </c>
      <c r="H1540" s="3" t="s">
        <v>1068</v>
      </c>
      <c r="I1540" s="3" t="s">
        <v>385</v>
      </c>
      <c r="J1540" s="3">
        <v>1392730000</v>
      </c>
    </row>
    <row r="1541" spans="1:10" hidden="1" x14ac:dyDescent="0.25">
      <c r="A1541" s="187">
        <v>43862</v>
      </c>
      <c r="B1541" s="3">
        <v>1</v>
      </c>
      <c r="C1541" s="3">
        <v>2</v>
      </c>
      <c r="D1541" s="3">
        <v>2020</v>
      </c>
      <c r="E1541" s="3">
        <v>2095</v>
      </c>
      <c r="F1541" s="3">
        <v>46</v>
      </c>
      <c r="G1541" s="3" t="s">
        <v>165</v>
      </c>
      <c r="H1541" s="3" t="s">
        <v>1068</v>
      </c>
      <c r="I1541" s="3" t="s">
        <v>385</v>
      </c>
      <c r="J1541" s="3">
        <v>1392730000</v>
      </c>
    </row>
    <row r="1542" spans="1:10" hidden="1" x14ac:dyDescent="0.25">
      <c r="A1542" s="187">
        <v>43861</v>
      </c>
      <c r="B1542" s="3">
        <v>31</v>
      </c>
      <c r="C1542" s="3">
        <v>1</v>
      </c>
      <c r="D1542" s="3">
        <v>2020</v>
      </c>
      <c r="E1542" s="3">
        <v>1980</v>
      </c>
      <c r="F1542" s="3">
        <v>43</v>
      </c>
      <c r="G1542" s="3" t="s">
        <v>165</v>
      </c>
      <c r="H1542" s="3" t="s">
        <v>1068</v>
      </c>
      <c r="I1542" s="3" t="s">
        <v>385</v>
      </c>
      <c r="J1542" s="3">
        <v>1392730000</v>
      </c>
    </row>
    <row r="1543" spans="1:10" hidden="1" x14ac:dyDescent="0.25">
      <c r="A1543" s="187">
        <v>43860</v>
      </c>
      <c r="B1543" s="3">
        <v>30</v>
      </c>
      <c r="C1543" s="3">
        <v>1</v>
      </c>
      <c r="D1543" s="3">
        <v>2020</v>
      </c>
      <c r="E1543" s="3">
        <v>1740</v>
      </c>
      <c r="F1543" s="3">
        <v>38</v>
      </c>
      <c r="G1543" s="3" t="s">
        <v>165</v>
      </c>
      <c r="H1543" s="3" t="s">
        <v>1068</v>
      </c>
      <c r="I1543" s="3" t="s">
        <v>385</v>
      </c>
      <c r="J1543" s="3">
        <v>1392730000</v>
      </c>
    </row>
    <row r="1544" spans="1:10" hidden="1" x14ac:dyDescent="0.25">
      <c r="A1544" s="187">
        <v>43859</v>
      </c>
      <c r="B1544" s="3">
        <v>29</v>
      </c>
      <c r="C1544" s="3">
        <v>1</v>
      </c>
      <c r="D1544" s="3">
        <v>2020</v>
      </c>
      <c r="E1544" s="3">
        <v>1466</v>
      </c>
      <c r="F1544" s="3">
        <v>26</v>
      </c>
      <c r="G1544" s="3" t="s">
        <v>165</v>
      </c>
      <c r="H1544" s="3" t="s">
        <v>1068</v>
      </c>
      <c r="I1544" s="3" t="s">
        <v>385</v>
      </c>
      <c r="J1544" s="3">
        <v>1392730000</v>
      </c>
    </row>
    <row r="1545" spans="1:10" hidden="1" x14ac:dyDescent="0.25">
      <c r="A1545" s="187">
        <v>43858</v>
      </c>
      <c r="B1545" s="3">
        <v>28</v>
      </c>
      <c r="C1545" s="3">
        <v>1</v>
      </c>
      <c r="D1545" s="3">
        <v>2020</v>
      </c>
      <c r="E1545" s="3">
        <v>1753</v>
      </c>
      <c r="F1545" s="3">
        <v>25</v>
      </c>
      <c r="G1545" s="3" t="s">
        <v>165</v>
      </c>
      <c r="H1545" s="3" t="s">
        <v>1068</v>
      </c>
      <c r="I1545" s="3" t="s">
        <v>385</v>
      </c>
      <c r="J1545" s="3">
        <v>1392730000</v>
      </c>
    </row>
    <row r="1546" spans="1:10" hidden="1" x14ac:dyDescent="0.25">
      <c r="A1546" s="187">
        <v>43857</v>
      </c>
      <c r="B1546" s="3">
        <v>27</v>
      </c>
      <c r="C1546" s="3">
        <v>1</v>
      </c>
      <c r="D1546" s="3">
        <v>2020</v>
      </c>
      <c r="E1546" s="3">
        <v>787</v>
      </c>
      <c r="F1546" s="3">
        <v>25</v>
      </c>
      <c r="G1546" s="3" t="s">
        <v>165</v>
      </c>
      <c r="H1546" s="3" t="s">
        <v>1068</v>
      </c>
      <c r="I1546" s="3" t="s">
        <v>385</v>
      </c>
      <c r="J1546" s="3">
        <v>1392730000</v>
      </c>
    </row>
    <row r="1547" spans="1:10" hidden="1" x14ac:dyDescent="0.25">
      <c r="A1547" s="187">
        <v>43856</v>
      </c>
      <c r="B1547" s="3">
        <v>26</v>
      </c>
      <c r="C1547" s="3">
        <v>1</v>
      </c>
      <c r="D1547" s="3">
        <v>2020</v>
      </c>
      <c r="E1547" s="3">
        <v>665</v>
      </c>
      <c r="F1547" s="3">
        <v>15</v>
      </c>
      <c r="G1547" s="3" t="s">
        <v>165</v>
      </c>
      <c r="H1547" s="3" t="s">
        <v>1068</v>
      </c>
      <c r="I1547" s="3" t="s">
        <v>385</v>
      </c>
      <c r="J1547" s="3">
        <v>1392730000</v>
      </c>
    </row>
    <row r="1548" spans="1:10" hidden="1" x14ac:dyDescent="0.25">
      <c r="A1548" s="187">
        <v>43855</v>
      </c>
      <c r="B1548" s="3">
        <v>25</v>
      </c>
      <c r="C1548" s="3">
        <v>1</v>
      </c>
      <c r="D1548" s="3">
        <v>2020</v>
      </c>
      <c r="E1548" s="3">
        <v>441</v>
      </c>
      <c r="F1548" s="3">
        <v>15</v>
      </c>
      <c r="G1548" s="3" t="s">
        <v>165</v>
      </c>
      <c r="H1548" s="3" t="s">
        <v>1068</v>
      </c>
      <c r="I1548" s="3" t="s">
        <v>385</v>
      </c>
      <c r="J1548" s="3">
        <v>1392730000</v>
      </c>
    </row>
    <row r="1549" spans="1:10" hidden="1" x14ac:dyDescent="0.25">
      <c r="A1549" s="187">
        <v>43854</v>
      </c>
      <c r="B1549" s="3">
        <v>24</v>
      </c>
      <c r="C1549" s="3">
        <v>1</v>
      </c>
      <c r="D1549" s="3">
        <v>2020</v>
      </c>
      <c r="E1549" s="3">
        <v>259</v>
      </c>
      <c r="F1549" s="3">
        <v>9</v>
      </c>
      <c r="G1549" s="3" t="s">
        <v>165</v>
      </c>
      <c r="H1549" s="3" t="s">
        <v>1068</v>
      </c>
      <c r="I1549" s="3" t="s">
        <v>385</v>
      </c>
      <c r="J1549" s="3">
        <v>1392730000</v>
      </c>
    </row>
    <row r="1550" spans="1:10" hidden="1" x14ac:dyDescent="0.25">
      <c r="A1550" s="187">
        <v>43853</v>
      </c>
      <c r="B1550" s="3">
        <v>23</v>
      </c>
      <c r="C1550" s="3">
        <v>1</v>
      </c>
      <c r="D1550" s="3">
        <v>2020</v>
      </c>
      <c r="E1550" s="3">
        <v>97</v>
      </c>
      <c r="F1550" s="3">
        <v>0</v>
      </c>
      <c r="G1550" s="3" t="s">
        <v>165</v>
      </c>
      <c r="H1550" s="3" t="s">
        <v>1068</v>
      </c>
      <c r="I1550" s="3" t="s">
        <v>385</v>
      </c>
      <c r="J1550" s="3">
        <v>1392730000</v>
      </c>
    </row>
    <row r="1551" spans="1:10" hidden="1" x14ac:dyDescent="0.25">
      <c r="A1551" s="187">
        <v>43852</v>
      </c>
      <c r="B1551" s="3">
        <v>22</v>
      </c>
      <c r="C1551" s="3">
        <v>1</v>
      </c>
      <c r="D1551" s="3">
        <v>2020</v>
      </c>
      <c r="E1551" s="3">
        <v>140</v>
      </c>
      <c r="F1551" s="3">
        <v>11</v>
      </c>
      <c r="G1551" s="3" t="s">
        <v>165</v>
      </c>
      <c r="H1551" s="3" t="s">
        <v>1068</v>
      </c>
      <c r="I1551" s="3" t="s">
        <v>385</v>
      </c>
      <c r="J1551" s="3">
        <v>1392730000</v>
      </c>
    </row>
    <row r="1552" spans="1:10" hidden="1" x14ac:dyDescent="0.25">
      <c r="A1552" s="187">
        <v>43851</v>
      </c>
      <c r="B1552" s="3">
        <v>21</v>
      </c>
      <c r="C1552" s="3">
        <v>1</v>
      </c>
      <c r="D1552" s="3">
        <v>2020</v>
      </c>
      <c r="E1552" s="3">
        <v>151</v>
      </c>
      <c r="F1552" s="3">
        <v>3</v>
      </c>
      <c r="G1552" s="3" t="s">
        <v>165</v>
      </c>
      <c r="H1552" s="3" t="s">
        <v>1068</v>
      </c>
      <c r="I1552" s="3" t="s">
        <v>385</v>
      </c>
      <c r="J1552" s="3">
        <v>1392730000</v>
      </c>
    </row>
    <row r="1553" spans="1:10" hidden="1" x14ac:dyDescent="0.25">
      <c r="A1553" s="187">
        <v>43850</v>
      </c>
      <c r="B1553" s="3">
        <v>20</v>
      </c>
      <c r="C1553" s="3">
        <v>1</v>
      </c>
      <c r="D1553" s="3">
        <v>2020</v>
      </c>
      <c r="E1553" s="3">
        <v>19</v>
      </c>
      <c r="F1553" s="3">
        <v>0</v>
      </c>
      <c r="G1553" s="3" t="s">
        <v>165</v>
      </c>
      <c r="H1553" s="3" t="s">
        <v>1068</v>
      </c>
      <c r="I1553" s="3" t="s">
        <v>385</v>
      </c>
      <c r="J1553" s="3">
        <v>1392730000</v>
      </c>
    </row>
    <row r="1554" spans="1:10" hidden="1" x14ac:dyDescent="0.25">
      <c r="A1554" s="187">
        <v>43849</v>
      </c>
      <c r="B1554" s="3">
        <v>19</v>
      </c>
      <c r="C1554" s="3">
        <v>1</v>
      </c>
      <c r="D1554" s="3">
        <v>2020</v>
      </c>
      <c r="E1554" s="3">
        <v>136</v>
      </c>
      <c r="F1554" s="3">
        <v>1</v>
      </c>
      <c r="G1554" s="3" t="s">
        <v>165</v>
      </c>
      <c r="H1554" s="3" t="s">
        <v>1068</v>
      </c>
      <c r="I1554" s="3" t="s">
        <v>385</v>
      </c>
      <c r="J1554" s="3">
        <v>1392730000</v>
      </c>
    </row>
    <row r="1555" spans="1:10" hidden="1" x14ac:dyDescent="0.25">
      <c r="A1555" s="187">
        <v>43848</v>
      </c>
      <c r="B1555" s="3">
        <v>18</v>
      </c>
      <c r="C1555" s="3">
        <v>1</v>
      </c>
      <c r="D1555" s="3">
        <v>2020</v>
      </c>
      <c r="E1555" s="3">
        <v>17</v>
      </c>
      <c r="F1555" s="3">
        <v>0</v>
      </c>
      <c r="G1555" s="3" t="s">
        <v>165</v>
      </c>
      <c r="H1555" s="3" t="s">
        <v>1068</v>
      </c>
      <c r="I1555" s="3" t="s">
        <v>385</v>
      </c>
      <c r="J1555" s="3">
        <v>1392730000</v>
      </c>
    </row>
    <row r="1556" spans="1:10" hidden="1" x14ac:dyDescent="0.25">
      <c r="A1556" s="187">
        <v>43847</v>
      </c>
      <c r="B1556" s="3">
        <v>17</v>
      </c>
      <c r="C1556" s="3">
        <v>1</v>
      </c>
      <c r="D1556" s="3">
        <v>2020</v>
      </c>
      <c r="E1556" s="3">
        <v>4</v>
      </c>
      <c r="F1556" s="3">
        <v>0</v>
      </c>
      <c r="G1556" s="3" t="s">
        <v>165</v>
      </c>
      <c r="H1556" s="3" t="s">
        <v>1068</v>
      </c>
      <c r="I1556" s="3" t="s">
        <v>385</v>
      </c>
      <c r="J1556" s="3">
        <v>1392730000</v>
      </c>
    </row>
    <row r="1557" spans="1:10" hidden="1" x14ac:dyDescent="0.25">
      <c r="A1557" s="187">
        <v>43846</v>
      </c>
      <c r="B1557" s="3">
        <v>16</v>
      </c>
      <c r="C1557" s="3">
        <v>1</v>
      </c>
      <c r="D1557" s="3">
        <v>2020</v>
      </c>
      <c r="E1557" s="3">
        <v>0</v>
      </c>
      <c r="F1557" s="3">
        <v>0</v>
      </c>
      <c r="G1557" s="3" t="s">
        <v>165</v>
      </c>
      <c r="H1557" s="3" t="s">
        <v>1068</v>
      </c>
      <c r="I1557" s="3" t="s">
        <v>385</v>
      </c>
      <c r="J1557" s="3">
        <v>1392730000</v>
      </c>
    </row>
    <row r="1558" spans="1:10" hidden="1" x14ac:dyDescent="0.25">
      <c r="A1558" s="187">
        <v>43845</v>
      </c>
      <c r="B1558" s="3">
        <v>15</v>
      </c>
      <c r="C1558" s="3">
        <v>1</v>
      </c>
      <c r="D1558" s="3">
        <v>2020</v>
      </c>
      <c r="E1558" s="3">
        <v>0</v>
      </c>
      <c r="F1558" s="3">
        <v>1</v>
      </c>
      <c r="G1558" s="3" t="s">
        <v>165</v>
      </c>
      <c r="H1558" s="3" t="s">
        <v>1068</v>
      </c>
      <c r="I1558" s="3" t="s">
        <v>385</v>
      </c>
      <c r="J1558" s="3">
        <v>1392730000</v>
      </c>
    </row>
    <row r="1559" spans="1:10" hidden="1" x14ac:dyDescent="0.25">
      <c r="A1559" s="187">
        <v>43844</v>
      </c>
      <c r="B1559" s="3">
        <v>14</v>
      </c>
      <c r="C1559" s="3">
        <v>1</v>
      </c>
      <c r="D1559" s="3">
        <v>2020</v>
      </c>
      <c r="E1559" s="3">
        <v>0</v>
      </c>
      <c r="F1559" s="3">
        <v>0</v>
      </c>
      <c r="G1559" s="3" t="s">
        <v>165</v>
      </c>
      <c r="H1559" s="3" t="s">
        <v>1068</v>
      </c>
      <c r="I1559" s="3" t="s">
        <v>385</v>
      </c>
      <c r="J1559" s="3">
        <v>1392730000</v>
      </c>
    </row>
    <row r="1560" spans="1:10" hidden="1" x14ac:dyDescent="0.25">
      <c r="A1560" s="187">
        <v>43843</v>
      </c>
      <c r="B1560" s="3">
        <v>13</v>
      </c>
      <c r="C1560" s="3">
        <v>1</v>
      </c>
      <c r="D1560" s="3">
        <v>2020</v>
      </c>
      <c r="E1560" s="3">
        <v>0</v>
      </c>
      <c r="F1560" s="3">
        <v>0</v>
      </c>
      <c r="G1560" s="3" t="s">
        <v>165</v>
      </c>
      <c r="H1560" s="3" t="s">
        <v>1068</v>
      </c>
      <c r="I1560" s="3" t="s">
        <v>385</v>
      </c>
      <c r="J1560" s="3">
        <v>1392730000</v>
      </c>
    </row>
    <row r="1561" spans="1:10" hidden="1" x14ac:dyDescent="0.25">
      <c r="A1561" s="187">
        <v>43842</v>
      </c>
      <c r="B1561" s="3">
        <v>12</v>
      </c>
      <c r="C1561" s="3">
        <v>1</v>
      </c>
      <c r="D1561" s="3">
        <v>2020</v>
      </c>
      <c r="E1561" s="3">
        <v>0</v>
      </c>
      <c r="F1561" s="3">
        <v>0</v>
      </c>
      <c r="G1561" s="3" t="s">
        <v>165</v>
      </c>
      <c r="H1561" s="3" t="s">
        <v>1068</v>
      </c>
      <c r="I1561" s="3" t="s">
        <v>385</v>
      </c>
      <c r="J1561" s="3">
        <v>1392730000</v>
      </c>
    </row>
    <row r="1562" spans="1:10" hidden="1" x14ac:dyDescent="0.25">
      <c r="A1562" s="187">
        <v>43841</v>
      </c>
      <c r="B1562" s="3">
        <v>11</v>
      </c>
      <c r="C1562" s="3">
        <v>1</v>
      </c>
      <c r="D1562" s="3">
        <v>2020</v>
      </c>
      <c r="E1562" s="3">
        <v>0</v>
      </c>
      <c r="F1562" s="3">
        <v>1</v>
      </c>
      <c r="G1562" s="3" t="s">
        <v>165</v>
      </c>
      <c r="H1562" s="3" t="s">
        <v>1068</v>
      </c>
      <c r="I1562" s="3" t="s">
        <v>385</v>
      </c>
      <c r="J1562" s="3">
        <v>1392730000</v>
      </c>
    </row>
    <row r="1563" spans="1:10" hidden="1" x14ac:dyDescent="0.25">
      <c r="A1563" s="187">
        <v>43840</v>
      </c>
      <c r="B1563" s="3">
        <v>10</v>
      </c>
      <c r="C1563" s="3">
        <v>1</v>
      </c>
      <c r="D1563" s="3">
        <v>2020</v>
      </c>
      <c r="E1563" s="3">
        <v>0</v>
      </c>
      <c r="F1563" s="3">
        <v>0</v>
      </c>
      <c r="G1563" s="3" t="s">
        <v>165</v>
      </c>
      <c r="H1563" s="3" t="s">
        <v>1068</v>
      </c>
      <c r="I1563" s="3" t="s">
        <v>385</v>
      </c>
      <c r="J1563" s="3">
        <v>1392730000</v>
      </c>
    </row>
    <row r="1564" spans="1:10" hidden="1" x14ac:dyDescent="0.25">
      <c r="A1564" s="187">
        <v>43839</v>
      </c>
      <c r="B1564" s="3">
        <v>9</v>
      </c>
      <c r="C1564" s="3">
        <v>1</v>
      </c>
      <c r="D1564" s="3">
        <v>2020</v>
      </c>
      <c r="E1564" s="3">
        <v>0</v>
      </c>
      <c r="F1564" s="3">
        <v>0</v>
      </c>
      <c r="G1564" s="3" t="s">
        <v>165</v>
      </c>
      <c r="H1564" s="3" t="s">
        <v>1068</v>
      </c>
      <c r="I1564" s="3" t="s">
        <v>385</v>
      </c>
      <c r="J1564" s="3">
        <v>1392730000</v>
      </c>
    </row>
    <row r="1565" spans="1:10" hidden="1" x14ac:dyDescent="0.25">
      <c r="A1565" s="187">
        <v>43838</v>
      </c>
      <c r="B1565" s="3">
        <v>8</v>
      </c>
      <c r="C1565" s="3">
        <v>1</v>
      </c>
      <c r="D1565" s="3">
        <v>2020</v>
      </c>
      <c r="E1565" s="3">
        <v>0</v>
      </c>
      <c r="F1565" s="3">
        <v>0</v>
      </c>
      <c r="G1565" s="3" t="s">
        <v>165</v>
      </c>
      <c r="H1565" s="3" t="s">
        <v>1068</v>
      </c>
      <c r="I1565" s="3" t="s">
        <v>385</v>
      </c>
      <c r="J1565" s="3">
        <v>1392730000</v>
      </c>
    </row>
    <row r="1566" spans="1:10" hidden="1" x14ac:dyDescent="0.25">
      <c r="A1566" s="187">
        <v>43837</v>
      </c>
      <c r="B1566" s="3">
        <v>7</v>
      </c>
      <c r="C1566" s="3">
        <v>1</v>
      </c>
      <c r="D1566" s="3">
        <v>2020</v>
      </c>
      <c r="E1566" s="3">
        <v>0</v>
      </c>
      <c r="F1566" s="3">
        <v>0</v>
      </c>
      <c r="G1566" s="3" t="s">
        <v>165</v>
      </c>
      <c r="H1566" s="3" t="s">
        <v>1068</v>
      </c>
      <c r="I1566" s="3" t="s">
        <v>385</v>
      </c>
      <c r="J1566" s="3">
        <v>1392730000</v>
      </c>
    </row>
    <row r="1567" spans="1:10" hidden="1" x14ac:dyDescent="0.25">
      <c r="A1567" s="187">
        <v>43836</v>
      </c>
      <c r="B1567" s="3">
        <v>6</v>
      </c>
      <c r="C1567" s="3">
        <v>1</v>
      </c>
      <c r="D1567" s="3">
        <v>2020</v>
      </c>
      <c r="E1567" s="3">
        <v>0</v>
      </c>
      <c r="F1567" s="3">
        <v>0</v>
      </c>
      <c r="G1567" s="3" t="s">
        <v>165</v>
      </c>
      <c r="H1567" s="3" t="s">
        <v>1068</v>
      </c>
      <c r="I1567" s="3" t="s">
        <v>385</v>
      </c>
      <c r="J1567" s="3">
        <v>1392730000</v>
      </c>
    </row>
    <row r="1568" spans="1:10" hidden="1" x14ac:dyDescent="0.25">
      <c r="A1568" s="187">
        <v>43835</v>
      </c>
      <c r="B1568" s="3">
        <v>5</v>
      </c>
      <c r="C1568" s="3">
        <v>1</v>
      </c>
      <c r="D1568" s="3">
        <v>2020</v>
      </c>
      <c r="E1568" s="3">
        <v>15</v>
      </c>
      <c r="F1568" s="3">
        <v>0</v>
      </c>
      <c r="G1568" s="3" t="s">
        <v>165</v>
      </c>
      <c r="H1568" s="3" t="s">
        <v>1068</v>
      </c>
      <c r="I1568" s="3" t="s">
        <v>385</v>
      </c>
      <c r="J1568" s="3">
        <v>1392730000</v>
      </c>
    </row>
    <row r="1569" spans="1:10" hidden="1" x14ac:dyDescent="0.25">
      <c r="A1569" s="187">
        <v>43834</v>
      </c>
      <c r="B1569" s="3">
        <v>4</v>
      </c>
      <c r="C1569" s="3">
        <v>1</v>
      </c>
      <c r="D1569" s="3">
        <v>2020</v>
      </c>
      <c r="E1569" s="3">
        <v>0</v>
      </c>
      <c r="F1569" s="3">
        <v>0</v>
      </c>
      <c r="G1569" s="3" t="s">
        <v>165</v>
      </c>
      <c r="H1569" s="3" t="s">
        <v>1068</v>
      </c>
      <c r="I1569" s="3" t="s">
        <v>385</v>
      </c>
      <c r="J1569" s="3">
        <v>1392730000</v>
      </c>
    </row>
    <row r="1570" spans="1:10" hidden="1" x14ac:dyDescent="0.25">
      <c r="A1570" s="187">
        <v>43833</v>
      </c>
      <c r="B1570" s="3">
        <v>3</v>
      </c>
      <c r="C1570" s="3">
        <v>1</v>
      </c>
      <c r="D1570" s="3">
        <v>2020</v>
      </c>
      <c r="E1570" s="3">
        <v>17</v>
      </c>
      <c r="F1570" s="3">
        <v>0</v>
      </c>
      <c r="G1570" s="3" t="s">
        <v>165</v>
      </c>
      <c r="H1570" s="3" t="s">
        <v>1068</v>
      </c>
      <c r="I1570" s="3" t="s">
        <v>385</v>
      </c>
      <c r="J1570" s="3">
        <v>1392730000</v>
      </c>
    </row>
    <row r="1571" spans="1:10" hidden="1" x14ac:dyDescent="0.25">
      <c r="A1571" s="187">
        <v>43832</v>
      </c>
      <c r="B1571" s="3">
        <v>2</v>
      </c>
      <c r="C1571" s="3">
        <v>1</v>
      </c>
      <c r="D1571" s="3">
        <v>2020</v>
      </c>
      <c r="E1571" s="3">
        <v>0</v>
      </c>
      <c r="F1571" s="3">
        <v>0</v>
      </c>
      <c r="G1571" s="3" t="s">
        <v>165</v>
      </c>
      <c r="H1571" s="3" t="s">
        <v>1068</v>
      </c>
      <c r="I1571" s="3" t="s">
        <v>385</v>
      </c>
      <c r="J1571" s="3">
        <v>1392730000</v>
      </c>
    </row>
    <row r="1572" spans="1:10" hidden="1" x14ac:dyDescent="0.25">
      <c r="A1572" s="187">
        <v>43831</v>
      </c>
      <c r="B1572" s="3">
        <v>1</v>
      </c>
      <c r="C1572" s="3">
        <v>1</v>
      </c>
      <c r="D1572" s="3">
        <v>2020</v>
      </c>
      <c r="E1572" s="3">
        <v>0</v>
      </c>
      <c r="F1572" s="3">
        <v>0</v>
      </c>
      <c r="G1572" s="3" t="s">
        <v>165</v>
      </c>
      <c r="H1572" s="3" t="s">
        <v>1068</v>
      </c>
      <c r="I1572" s="3" t="s">
        <v>385</v>
      </c>
      <c r="J1572" s="3">
        <v>1392730000</v>
      </c>
    </row>
    <row r="1573" spans="1:10" hidden="1" x14ac:dyDescent="0.25">
      <c r="A1573" s="187">
        <v>43830</v>
      </c>
      <c r="B1573" s="3">
        <v>31</v>
      </c>
      <c r="C1573" s="3">
        <v>12</v>
      </c>
      <c r="D1573" s="3">
        <v>2019</v>
      </c>
      <c r="E1573" s="3">
        <v>27</v>
      </c>
      <c r="F1573" s="3">
        <v>0</v>
      </c>
      <c r="G1573" s="3" t="s">
        <v>165</v>
      </c>
      <c r="H1573" s="3" t="s">
        <v>1068</v>
      </c>
      <c r="I1573" s="3" t="s">
        <v>385</v>
      </c>
      <c r="J1573" s="3">
        <v>1392730000</v>
      </c>
    </row>
    <row r="1574" spans="1:10" hidden="1" x14ac:dyDescent="0.25">
      <c r="A1574" s="187">
        <v>43920</v>
      </c>
      <c r="B1574" s="3">
        <v>30</v>
      </c>
      <c r="C1574" s="3">
        <v>3</v>
      </c>
      <c r="D1574" s="3">
        <v>2020</v>
      </c>
      <c r="E1574" s="3">
        <v>94</v>
      </c>
      <c r="F1574" s="3">
        <v>4</v>
      </c>
      <c r="G1574" s="3" t="s">
        <v>166</v>
      </c>
      <c r="H1574" s="3" t="s">
        <v>1069</v>
      </c>
      <c r="I1574" s="3" t="s">
        <v>390</v>
      </c>
      <c r="J1574" s="3">
        <v>49648685</v>
      </c>
    </row>
    <row r="1575" spans="1:10" hidden="1" x14ac:dyDescent="0.25">
      <c r="A1575" s="187">
        <v>43919</v>
      </c>
      <c r="B1575" s="3">
        <v>29</v>
      </c>
      <c r="C1575" s="3">
        <v>3</v>
      </c>
      <c r="D1575" s="3">
        <v>2020</v>
      </c>
      <c r="E1575" s="3">
        <v>69</v>
      </c>
      <c r="F1575" s="3">
        <v>0</v>
      </c>
      <c r="G1575" s="3" t="s">
        <v>166</v>
      </c>
      <c r="H1575" s="3" t="s">
        <v>1069</v>
      </c>
      <c r="I1575" s="3" t="s">
        <v>390</v>
      </c>
      <c r="J1575" s="3">
        <v>49648685</v>
      </c>
    </row>
    <row r="1576" spans="1:10" hidden="1" x14ac:dyDescent="0.25">
      <c r="A1576" s="187">
        <v>43918</v>
      </c>
      <c r="B1576" s="3">
        <v>28</v>
      </c>
      <c r="C1576" s="3">
        <v>3</v>
      </c>
      <c r="D1576" s="3">
        <v>2020</v>
      </c>
      <c r="E1576" s="3">
        <v>48</v>
      </c>
      <c r="F1576" s="3">
        <v>0</v>
      </c>
      <c r="G1576" s="3" t="s">
        <v>166</v>
      </c>
      <c r="H1576" s="3" t="s">
        <v>1069</v>
      </c>
      <c r="I1576" s="3" t="s">
        <v>390</v>
      </c>
      <c r="J1576" s="3">
        <v>49648685</v>
      </c>
    </row>
    <row r="1577" spans="1:10" hidden="1" x14ac:dyDescent="0.25">
      <c r="A1577" s="187">
        <v>43917</v>
      </c>
      <c r="B1577" s="3">
        <v>27</v>
      </c>
      <c r="C1577" s="3">
        <v>3</v>
      </c>
      <c r="D1577" s="3">
        <v>2020</v>
      </c>
      <c r="E1577" s="3">
        <v>21</v>
      </c>
      <c r="F1577" s="3">
        <v>2</v>
      </c>
      <c r="G1577" s="3" t="s">
        <v>166</v>
      </c>
      <c r="H1577" s="3" t="s">
        <v>1069</v>
      </c>
      <c r="I1577" s="3" t="s">
        <v>390</v>
      </c>
      <c r="J1577" s="3">
        <v>49648685</v>
      </c>
    </row>
    <row r="1578" spans="1:10" hidden="1" x14ac:dyDescent="0.25">
      <c r="A1578" s="187">
        <v>43916</v>
      </c>
      <c r="B1578" s="3">
        <v>26</v>
      </c>
      <c r="C1578" s="3">
        <v>3</v>
      </c>
      <c r="D1578" s="3">
        <v>2020</v>
      </c>
      <c r="E1578" s="3">
        <v>92</v>
      </c>
      <c r="F1578" s="3">
        <v>1</v>
      </c>
      <c r="G1578" s="3" t="s">
        <v>166</v>
      </c>
      <c r="H1578" s="3" t="s">
        <v>1069</v>
      </c>
      <c r="I1578" s="3" t="s">
        <v>390</v>
      </c>
      <c r="J1578" s="3">
        <v>49648685</v>
      </c>
    </row>
    <row r="1579" spans="1:10" hidden="1" x14ac:dyDescent="0.25">
      <c r="A1579" s="187">
        <v>43915</v>
      </c>
      <c r="B1579" s="3">
        <v>25</v>
      </c>
      <c r="C1579" s="3">
        <v>3</v>
      </c>
      <c r="D1579" s="3">
        <v>2020</v>
      </c>
      <c r="E1579" s="3">
        <v>72</v>
      </c>
      <c r="F1579" s="3">
        <v>0</v>
      </c>
      <c r="G1579" s="3" t="s">
        <v>166</v>
      </c>
      <c r="H1579" s="3" t="s">
        <v>1069</v>
      </c>
      <c r="I1579" s="3" t="s">
        <v>390</v>
      </c>
      <c r="J1579" s="3">
        <v>49648685</v>
      </c>
    </row>
    <row r="1580" spans="1:10" hidden="1" x14ac:dyDescent="0.25">
      <c r="A1580" s="187">
        <v>43914</v>
      </c>
      <c r="B1580" s="3">
        <v>24</v>
      </c>
      <c r="C1580" s="3">
        <v>3</v>
      </c>
      <c r="D1580" s="3">
        <v>2020</v>
      </c>
      <c r="E1580" s="3">
        <v>71</v>
      </c>
      <c r="F1580" s="3">
        <v>1</v>
      </c>
      <c r="G1580" s="3" t="s">
        <v>166</v>
      </c>
      <c r="H1580" s="3" t="s">
        <v>1069</v>
      </c>
      <c r="I1580" s="3" t="s">
        <v>390</v>
      </c>
      <c r="J1580" s="3">
        <v>49648685</v>
      </c>
    </row>
    <row r="1581" spans="1:10" hidden="1" x14ac:dyDescent="0.25">
      <c r="A1581" s="187">
        <v>43913</v>
      </c>
      <c r="B1581" s="3">
        <v>23</v>
      </c>
      <c r="C1581" s="3">
        <v>3</v>
      </c>
      <c r="D1581" s="3">
        <v>2020</v>
      </c>
      <c r="E1581" s="3">
        <v>25</v>
      </c>
      <c r="F1581" s="3">
        <v>1</v>
      </c>
      <c r="G1581" s="3" t="s">
        <v>166</v>
      </c>
      <c r="H1581" s="3" t="s">
        <v>1069</v>
      </c>
      <c r="I1581" s="3" t="s">
        <v>390</v>
      </c>
      <c r="J1581" s="3">
        <v>49648685</v>
      </c>
    </row>
    <row r="1582" spans="1:10" hidden="1" x14ac:dyDescent="0.25">
      <c r="A1582" s="187">
        <v>43912</v>
      </c>
      <c r="B1582" s="3">
        <v>22</v>
      </c>
      <c r="C1582" s="3">
        <v>3</v>
      </c>
      <c r="D1582" s="3">
        <v>2020</v>
      </c>
      <c r="E1582" s="3">
        <v>52</v>
      </c>
      <c r="F1582" s="3">
        <v>1</v>
      </c>
      <c r="G1582" s="3" t="s">
        <v>166</v>
      </c>
      <c r="H1582" s="3" t="s">
        <v>1069</v>
      </c>
      <c r="I1582" s="3" t="s">
        <v>390</v>
      </c>
      <c r="J1582" s="3">
        <v>49648685</v>
      </c>
    </row>
    <row r="1583" spans="1:10" hidden="1" x14ac:dyDescent="0.25">
      <c r="A1583" s="187">
        <v>43911</v>
      </c>
      <c r="B1583" s="3">
        <v>21</v>
      </c>
      <c r="C1583" s="3">
        <v>3</v>
      </c>
      <c r="D1583" s="3">
        <v>2020</v>
      </c>
      <c r="E1583" s="3">
        <v>30</v>
      </c>
      <c r="F1583" s="3">
        <v>0</v>
      </c>
      <c r="G1583" s="3" t="s">
        <v>166</v>
      </c>
      <c r="H1583" s="3" t="s">
        <v>1069</v>
      </c>
      <c r="I1583" s="3" t="s">
        <v>390</v>
      </c>
      <c r="J1583" s="3">
        <v>49648685</v>
      </c>
    </row>
    <row r="1584" spans="1:10" hidden="1" x14ac:dyDescent="0.25">
      <c r="A1584" s="187">
        <v>43910</v>
      </c>
      <c r="B1584" s="3">
        <v>20</v>
      </c>
      <c r="C1584" s="3">
        <v>3</v>
      </c>
      <c r="D1584" s="3">
        <v>2020</v>
      </c>
      <c r="E1584" s="3">
        <v>26</v>
      </c>
      <c r="F1584" s="3">
        <v>0</v>
      </c>
      <c r="G1584" s="3" t="s">
        <v>166</v>
      </c>
      <c r="H1584" s="3" t="s">
        <v>1069</v>
      </c>
      <c r="I1584" s="3" t="s">
        <v>390</v>
      </c>
      <c r="J1584" s="3">
        <v>49648685</v>
      </c>
    </row>
    <row r="1585" spans="1:10" hidden="1" x14ac:dyDescent="0.25">
      <c r="A1585" s="187">
        <v>43909</v>
      </c>
      <c r="B1585" s="3">
        <v>19</v>
      </c>
      <c r="C1585" s="3">
        <v>3</v>
      </c>
      <c r="D1585" s="3">
        <v>2020</v>
      </c>
      <c r="E1585" s="3">
        <v>37</v>
      </c>
      <c r="F1585" s="3">
        <v>0</v>
      </c>
      <c r="G1585" s="3" t="s">
        <v>166</v>
      </c>
      <c r="H1585" s="3" t="s">
        <v>1069</v>
      </c>
      <c r="I1585" s="3" t="s">
        <v>390</v>
      </c>
      <c r="J1585" s="3">
        <v>49648685</v>
      </c>
    </row>
    <row r="1586" spans="1:10" hidden="1" x14ac:dyDescent="0.25">
      <c r="A1586" s="187">
        <v>43908</v>
      </c>
      <c r="B1586" s="3">
        <v>18</v>
      </c>
      <c r="C1586" s="3">
        <v>3</v>
      </c>
      <c r="D1586" s="3">
        <v>2020</v>
      </c>
      <c r="E1586" s="3">
        <v>8</v>
      </c>
      <c r="F1586" s="3">
        <v>0</v>
      </c>
      <c r="G1586" s="3" t="s">
        <v>166</v>
      </c>
      <c r="H1586" s="3" t="s">
        <v>1069</v>
      </c>
      <c r="I1586" s="3" t="s">
        <v>390</v>
      </c>
      <c r="J1586" s="3">
        <v>49648685</v>
      </c>
    </row>
    <row r="1587" spans="1:10" hidden="1" x14ac:dyDescent="0.25">
      <c r="A1587" s="187">
        <v>43907</v>
      </c>
      <c r="B1587" s="3">
        <v>17</v>
      </c>
      <c r="C1587" s="3">
        <v>3</v>
      </c>
      <c r="D1587" s="3">
        <v>2020</v>
      </c>
      <c r="E1587" s="3">
        <v>12</v>
      </c>
      <c r="F1587" s="3">
        <v>0</v>
      </c>
      <c r="G1587" s="3" t="s">
        <v>166</v>
      </c>
      <c r="H1587" s="3" t="s">
        <v>1069</v>
      </c>
      <c r="I1587" s="3" t="s">
        <v>390</v>
      </c>
      <c r="J1587" s="3">
        <v>49648685</v>
      </c>
    </row>
    <row r="1588" spans="1:10" hidden="1" x14ac:dyDescent="0.25">
      <c r="A1588" s="187">
        <v>43906</v>
      </c>
      <c r="B1588" s="3">
        <v>16</v>
      </c>
      <c r="C1588" s="3">
        <v>3</v>
      </c>
      <c r="D1588" s="3">
        <v>2020</v>
      </c>
      <c r="E1588" s="3">
        <v>11</v>
      </c>
      <c r="F1588" s="3">
        <v>0</v>
      </c>
      <c r="G1588" s="3" t="s">
        <v>166</v>
      </c>
      <c r="H1588" s="3" t="s">
        <v>1069</v>
      </c>
      <c r="I1588" s="3" t="s">
        <v>390</v>
      </c>
      <c r="J1588" s="3">
        <v>49648685</v>
      </c>
    </row>
    <row r="1589" spans="1:10" hidden="1" x14ac:dyDescent="0.25">
      <c r="A1589" s="187">
        <v>43905</v>
      </c>
      <c r="B1589" s="3">
        <v>15</v>
      </c>
      <c r="C1589" s="3">
        <v>3</v>
      </c>
      <c r="D1589" s="3">
        <v>2020</v>
      </c>
      <c r="E1589" s="3">
        <v>18</v>
      </c>
      <c r="F1589" s="3">
        <v>0</v>
      </c>
      <c r="G1589" s="3" t="s">
        <v>166</v>
      </c>
      <c r="H1589" s="3" t="s">
        <v>1069</v>
      </c>
      <c r="I1589" s="3" t="s">
        <v>390</v>
      </c>
      <c r="J1589" s="3">
        <v>49648685</v>
      </c>
    </row>
    <row r="1590" spans="1:10" hidden="1" x14ac:dyDescent="0.25">
      <c r="A1590" s="187">
        <v>43904</v>
      </c>
      <c r="B1590" s="3">
        <v>14</v>
      </c>
      <c r="C1590" s="3">
        <v>3</v>
      </c>
      <c r="D1590" s="3">
        <v>2020</v>
      </c>
      <c r="E1590" s="3">
        <v>7</v>
      </c>
      <c r="F1590" s="3">
        <v>0</v>
      </c>
      <c r="G1590" s="3" t="s">
        <v>166</v>
      </c>
      <c r="H1590" s="3" t="s">
        <v>1069</v>
      </c>
      <c r="I1590" s="3" t="s">
        <v>390</v>
      </c>
      <c r="J1590" s="3">
        <v>49648685</v>
      </c>
    </row>
    <row r="1591" spans="1:10" hidden="1" x14ac:dyDescent="0.25">
      <c r="A1591" s="187">
        <v>43902</v>
      </c>
      <c r="B1591" s="3">
        <v>12</v>
      </c>
      <c r="C1591" s="3">
        <v>3</v>
      </c>
      <c r="D1591" s="3">
        <v>2020</v>
      </c>
      <c r="E1591" s="3">
        <v>6</v>
      </c>
      <c r="F1591" s="3">
        <v>0</v>
      </c>
      <c r="G1591" s="3" t="s">
        <v>166</v>
      </c>
      <c r="H1591" s="3" t="s">
        <v>1069</v>
      </c>
      <c r="I1591" s="3" t="s">
        <v>390</v>
      </c>
      <c r="J1591" s="3">
        <v>49648685</v>
      </c>
    </row>
    <row r="1592" spans="1:10" hidden="1" x14ac:dyDescent="0.25">
      <c r="A1592" s="187">
        <v>43900</v>
      </c>
      <c r="B1592" s="3">
        <v>10</v>
      </c>
      <c r="C1592" s="3">
        <v>3</v>
      </c>
      <c r="D1592" s="3">
        <v>2020</v>
      </c>
      <c r="E1592" s="3">
        <v>2</v>
      </c>
      <c r="F1592" s="3">
        <v>0</v>
      </c>
      <c r="G1592" s="3" t="s">
        <v>166</v>
      </c>
      <c r="H1592" s="3" t="s">
        <v>1069</v>
      </c>
      <c r="I1592" s="3" t="s">
        <v>390</v>
      </c>
      <c r="J1592" s="3">
        <v>49648685</v>
      </c>
    </row>
    <row r="1593" spans="1:10" hidden="1" x14ac:dyDescent="0.25">
      <c r="A1593" s="187">
        <v>43897</v>
      </c>
      <c r="B1593" s="3">
        <v>7</v>
      </c>
      <c r="C1593" s="3">
        <v>3</v>
      </c>
      <c r="D1593" s="3">
        <v>2020</v>
      </c>
      <c r="E1593" s="3">
        <v>1</v>
      </c>
      <c r="F1593" s="3">
        <v>0</v>
      </c>
      <c r="G1593" s="3" t="s">
        <v>166</v>
      </c>
      <c r="H1593" s="3" t="s">
        <v>1069</v>
      </c>
      <c r="I1593" s="3" t="s">
        <v>390</v>
      </c>
      <c r="J1593" s="3">
        <v>49648685</v>
      </c>
    </row>
    <row r="1594" spans="1:10" hidden="1" x14ac:dyDescent="0.25">
      <c r="A1594" s="187">
        <v>43920</v>
      </c>
      <c r="B1594" s="3">
        <v>30</v>
      </c>
      <c r="C1594" s="3">
        <v>3</v>
      </c>
      <c r="D1594" s="3">
        <v>2020</v>
      </c>
      <c r="E1594" s="3">
        <v>0</v>
      </c>
      <c r="F1594" s="3">
        <v>0</v>
      </c>
      <c r="G1594" s="3" t="s">
        <v>1070</v>
      </c>
      <c r="H1594" s="3" t="s">
        <v>1071</v>
      </c>
      <c r="I1594" s="3" t="s">
        <v>389</v>
      </c>
      <c r="J1594" s="3">
        <v>5244363</v>
      </c>
    </row>
    <row r="1595" spans="1:10" hidden="1" x14ac:dyDescent="0.25">
      <c r="A1595" s="187">
        <v>43919</v>
      </c>
      <c r="B1595" s="3">
        <v>29</v>
      </c>
      <c r="C1595" s="3">
        <v>3</v>
      </c>
      <c r="D1595" s="3">
        <v>2020</v>
      </c>
      <c r="E1595" s="3">
        <v>15</v>
      </c>
      <c r="F1595" s="3">
        <v>0</v>
      </c>
      <c r="G1595" s="3" t="s">
        <v>1070</v>
      </c>
      <c r="H1595" s="3" t="s">
        <v>1071</v>
      </c>
      <c r="I1595" s="3" t="s">
        <v>389</v>
      </c>
      <c r="J1595" s="3">
        <v>5244363</v>
      </c>
    </row>
    <row r="1596" spans="1:10" hidden="1" x14ac:dyDescent="0.25">
      <c r="A1596" s="187">
        <v>43918</v>
      </c>
      <c r="B1596" s="3">
        <v>28</v>
      </c>
      <c r="C1596" s="3">
        <v>3</v>
      </c>
      <c r="D1596" s="3">
        <v>2020</v>
      </c>
      <c r="E1596" s="3">
        <v>0</v>
      </c>
      <c r="F1596" s="3">
        <v>0</v>
      </c>
      <c r="G1596" s="3" t="s">
        <v>1070</v>
      </c>
      <c r="H1596" s="3" t="s">
        <v>1071</v>
      </c>
      <c r="I1596" s="3" t="s">
        <v>389</v>
      </c>
      <c r="J1596" s="3">
        <v>5244363</v>
      </c>
    </row>
    <row r="1597" spans="1:10" hidden="1" x14ac:dyDescent="0.25">
      <c r="A1597" s="187">
        <v>43917</v>
      </c>
      <c r="B1597" s="3">
        <v>27</v>
      </c>
      <c r="C1597" s="3">
        <v>3</v>
      </c>
      <c r="D1597" s="3">
        <v>2020</v>
      </c>
      <c r="E1597" s="3">
        <v>0</v>
      </c>
      <c r="F1597" s="3">
        <v>0</v>
      </c>
      <c r="G1597" s="3" t="s">
        <v>1070</v>
      </c>
      <c r="H1597" s="3" t="s">
        <v>1071</v>
      </c>
      <c r="I1597" s="3" t="s">
        <v>389</v>
      </c>
      <c r="J1597" s="3">
        <v>5244363</v>
      </c>
    </row>
    <row r="1598" spans="1:10" hidden="1" x14ac:dyDescent="0.25">
      <c r="A1598" s="187">
        <v>43916</v>
      </c>
      <c r="B1598" s="3">
        <v>26</v>
      </c>
      <c r="C1598" s="3">
        <v>3</v>
      </c>
      <c r="D1598" s="3">
        <v>2020</v>
      </c>
      <c r="E1598" s="3">
        <v>0</v>
      </c>
      <c r="F1598" s="3">
        <v>0</v>
      </c>
      <c r="G1598" s="3" t="s">
        <v>1070</v>
      </c>
      <c r="H1598" s="3" t="s">
        <v>1071</v>
      </c>
      <c r="I1598" s="3" t="s">
        <v>389</v>
      </c>
      <c r="J1598" s="3">
        <v>5244363</v>
      </c>
    </row>
    <row r="1599" spans="1:10" hidden="1" x14ac:dyDescent="0.25">
      <c r="A1599" s="187">
        <v>43915</v>
      </c>
      <c r="B1599" s="3">
        <v>25</v>
      </c>
      <c r="C1599" s="3">
        <v>3</v>
      </c>
      <c r="D1599" s="3">
        <v>2020</v>
      </c>
      <c r="E1599" s="3">
        <v>0</v>
      </c>
      <c r="F1599" s="3">
        <v>0</v>
      </c>
      <c r="G1599" s="3" t="s">
        <v>1070</v>
      </c>
      <c r="H1599" s="3" t="s">
        <v>1071</v>
      </c>
      <c r="I1599" s="3" t="s">
        <v>389</v>
      </c>
      <c r="J1599" s="3">
        <v>5244363</v>
      </c>
    </row>
    <row r="1600" spans="1:10" hidden="1" x14ac:dyDescent="0.25">
      <c r="A1600" s="187">
        <v>43914</v>
      </c>
      <c r="B1600" s="3">
        <v>24</v>
      </c>
      <c r="C1600" s="3">
        <v>3</v>
      </c>
      <c r="D1600" s="3">
        <v>2020</v>
      </c>
      <c r="E1600" s="3">
        <v>0</v>
      </c>
      <c r="F1600" s="3">
        <v>0</v>
      </c>
      <c r="G1600" s="3" t="s">
        <v>1070</v>
      </c>
      <c r="H1600" s="3" t="s">
        <v>1071</v>
      </c>
      <c r="I1600" s="3" t="s">
        <v>389</v>
      </c>
      <c r="J1600" s="3">
        <v>5244363</v>
      </c>
    </row>
    <row r="1601" spans="1:10" hidden="1" x14ac:dyDescent="0.25">
      <c r="A1601" s="187">
        <v>43913</v>
      </c>
      <c r="B1601" s="3">
        <v>23</v>
      </c>
      <c r="C1601" s="3">
        <v>3</v>
      </c>
      <c r="D1601" s="3">
        <v>2020</v>
      </c>
      <c r="E1601" s="3">
        <v>0</v>
      </c>
      <c r="F1601" s="3">
        <v>0</v>
      </c>
      <c r="G1601" s="3" t="s">
        <v>1070</v>
      </c>
      <c r="H1601" s="3" t="s">
        <v>1071</v>
      </c>
      <c r="I1601" s="3" t="s">
        <v>389</v>
      </c>
      <c r="J1601" s="3">
        <v>5244363</v>
      </c>
    </row>
    <row r="1602" spans="1:10" hidden="1" x14ac:dyDescent="0.25">
      <c r="A1602" s="187">
        <v>43912</v>
      </c>
      <c r="B1602" s="3">
        <v>22</v>
      </c>
      <c r="C1602" s="3">
        <v>3</v>
      </c>
      <c r="D1602" s="3">
        <v>2020</v>
      </c>
      <c r="E1602" s="3">
        <v>1</v>
      </c>
      <c r="F1602" s="3">
        <v>0</v>
      </c>
      <c r="G1602" s="3" t="s">
        <v>1070</v>
      </c>
      <c r="H1602" s="3" t="s">
        <v>1071</v>
      </c>
      <c r="I1602" s="3" t="s">
        <v>389</v>
      </c>
      <c r="J1602" s="3">
        <v>5244363</v>
      </c>
    </row>
    <row r="1603" spans="1:10" hidden="1" x14ac:dyDescent="0.25">
      <c r="A1603" s="187">
        <v>43911</v>
      </c>
      <c r="B1603" s="3">
        <v>21</v>
      </c>
      <c r="C1603" s="3">
        <v>3</v>
      </c>
      <c r="D1603" s="3">
        <v>2020</v>
      </c>
      <c r="E1603" s="3">
        <v>0</v>
      </c>
      <c r="F1603" s="3">
        <v>0</v>
      </c>
      <c r="G1603" s="3" t="s">
        <v>1070</v>
      </c>
      <c r="H1603" s="3" t="s">
        <v>1071</v>
      </c>
      <c r="I1603" s="3" t="s">
        <v>389</v>
      </c>
      <c r="J1603" s="3">
        <v>5244363</v>
      </c>
    </row>
    <row r="1604" spans="1:10" hidden="1" x14ac:dyDescent="0.25">
      <c r="A1604" s="187">
        <v>43910</v>
      </c>
      <c r="B1604" s="3">
        <v>20</v>
      </c>
      <c r="C1604" s="3">
        <v>3</v>
      </c>
      <c r="D1604" s="3">
        <v>2020</v>
      </c>
      <c r="E1604" s="3">
        <v>0</v>
      </c>
      <c r="F1604" s="3">
        <v>0</v>
      </c>
      <c r="G1604" s="3" t="s">
        <v>1070</v>
      </c>
      <c r="H1604" s="3" t="s">
        <v>1071</v>
      </c>
      <c r="I1604" s="3" t="s">
        <v>389</v>
      </c>
      <c r="J1604" s="3">
        <v>5244363</v>
      </c>
    </row>
    <row r="1605" spans="1:10" hidden="1" x14ac:dyDescent="0.25">
      <c r="A1605" s="187">
        <v>43909</v>
      </c>
      <c r="B1605" s="3">
        <v>19</v>
      </c>
      <c r="C1605" s="3">
        <v>3</v>
      </c>
      <c r="D1605" s="3">
        <v>2020</v>
      </c>
      <c r="E1605" s="3">
        <v>2</v>
      </c>
      <c r="F1605" s="3">
        <v>0</v>
      </c>
      <c r="G1605" s="3" t="s">
        <v>1070</v>
      </c>
      <c r="H1605" s="3" t="s">
        <v>1071</v>
      </c>
      <c r="I1605" s="3" t="s">
        <v>389</v>
      </c>
      <c r="J1605" s="3">
        <v>5244363</v>
      </c>
    </row>
    <row r="1606" spans="1:10" hidden="1" x14ac:dyDescent="0.25">
      <c r="A1606" s="187">
        <v>43908</v>
      </c>
      <c r="B1606" s="3">
        <v>18</v>
      </c>
      <c r="C1606" s="3">
        <v>3</v>
      </c>
      <c r="D1606" s="3">
        <v>2020</v>
      </c>
      <c r="E1606" s="3">
        <v>0</v>
      </c>
      <c r="F1606" s="3">
        <v>0</v>
      </c>
      <c r="G1606" s="3" t="s">
        <v>1070</v>
      </c>
      <c r="H1606" s="3" t="s">
        <v>1071</v>
      </c>
      <c r="I1606" s="3" t="s">
        <v>389</v>
      </c>
      <c r="J1606" s="3">
        <v>5244363</v>
      </c>
    </row>
    <row r="1607" spans="1:10" hidden="1" x14ac:dyDescent="0.25">
      <c r="A1607" s="187">
        <v>43907</v>
      </c>
      <c r="B1607" s="3">
        <v>17</v>
      </c>
      <c r="C1607" s="3">
        <v>3</v>
      </c>
      <c r="D1607" s="3">
        <v>2020</v>
      </c>
      <c r="E1607" s="3">
        <v>0</v>
      </c>
      <c r="F1607" s="3">
        <v>0</v>
      </c>
      <c r="G1607" s="3" t="s">
        <v>1070</v>
      </c>
      <c r="H1607" s="3" t="s">
        <v>1071</v>
      </c>
      <c r="I1607" s="3" t="s">
        <v>389</v>
      </c>
      <c r="J1607" s="3">
        <v>5244363</v>
      </c>
    </row>
    <row r="1608" spans="1:10" hidden="1" x14ac:dyDescent="0.25">
      <c r="A1608" s="187">
        <v>43906</v>
      </c>
      <c r="B1608" s="3">
        <v>16</v>
      </c>
      <c r="C1608" s="3">
        <v>3</v>
      </c>
      <c r="D1608" s="3">
        <v>2020</v>
      </c>
      <c r="E1608" s="3">
        <v>1</v>
      </c>
      <c r="F1608" s="3">
        <v>0</v>
      </c>
      <c r="G1608" s="3" t="s">
        <v>1070</v>
      </c>
      <c r="H1608" s="3" t="s">
        <v>1071</v>
      </c>
      <c r="I1608" s="3" t="s">
        <v>389</v>
      </c>
      <c r="J1608" s="3">
        <v>5244363</v>
      </c>
    </row>
    <row r="1609" spans="1:10" hidden="1" x14ac:dyDescent="0.25">
      <c r="A1609" s="187">
        <v>43920</v>
      </c>
      <c r="B1609" s="3">
        <v>30</v>
      </c>
      <c r="C1609" s="3">
        <v>3</v>
      </c>
      <c r="D1609" s="3">
        <v>2020</v>
      </c>
      <c r="E1609" s="3">
        <v>19</v>
      </c>
      <c r="F1609" s="3">
        <v>0</v>
      </c>
      <c r="G1609" s="3" t="s">
        <v>1072</v>
      </c>
      <c r="H1609" s="3" t="s">
        <v>1073</v>
      </c>
      <c r="I1609" s="3" t="s">
        <v>393</v>
      </c>
      <c r="J1609" s="3">
        <v>4999441</v>
      </c>
    </row>
    <row r="1610" spans="1:10" hidden="1" x14ac:dyDescent="0.25">
      <c r="A1610" s="187">
        <v>43919</v>
      </c>
      <c r="B1610" s="3">
        <v>29</v>
      </c>
      <c r="C1610" s="3">
        <v>3</v>
      </c>
      <c r="D1610" s="3">
        <v>2020</v>
      </c>
      <c r="E1610" s="3">
        <v>32</v>
      </c>
      <c r="F1610" s="3">
        <v>0</v>
      </c>
      <c r="G1610" s="3" t="s">
        <v>1072</v>
      </c>
      <c r="H1610" s="3" t="s">
        <v>1073</v>
      </c>
      <c r="I1610" s="3" t="s">
        <v>393</v>
      </c>
      <c r="J1610" s="3">
        <v>4999441</v>
      </c>
    </row>
    <row r="1611" spans="1:10" hidden="1" x14ac:dyDescent="0.25">
      <c r="A1611" s="187">
        <v>43918</v>
      </c>
      <c r="B1611" s="3">
        <v>28</v>
      </c>
      <c r="C1611" s="3">
        <v>3</v>
      </c>
      <c r="D1611" s="3">
        <v>2020</v>
      </c>
      <c r="E1611" s="3">
        <v>32</v>
      </c>
      <c r="F1611" s="3">
        <v>0</v>
      </c>
      <c r="G1611" s="3" t="s">
        <v>1072</v>
      </c>
      <c r="H1611" s="3" t="s">
        <v>1073</v>
      </c>
      <c r="I1611" s="3" t="s">
        <v>393</v>
      </c>
      <c r="J1611" s="3">
        <v>4999441</v>
      </c>
    </row>
    <row r="1612" spans="1:10" hidden="1" x14ac:dyDescent="0.25">
      <c r="A1612" s="187">
        <v>43917</v>
      </c>
      <c r="B1612" s="3">
        <v>27</v>
      </c>
      <c r="C1612" s="3">
        <v>3</v>
      </c>
      <c r="D1612" s="3">
        <v>2020</v>
      </c>
      <c r="E1612" s="3">
        <v>30</v>
      </c>
      <c r="F1612" s="3">
        <v>0</v>
      </c>
      <c r="G1612" s="3" t="s">
        <v>1072</v>
      </c>
      <c r="H1612" s="3" t="s">
        <v>1073</v>
      </c>
      <c r="I1612" s="3" t="s">
        <v>393</v>
      </c>
      <c r="J1612" s="3">
        <v>4999441</v>
      </c>
    </row>
    <row r="1613" spans="1:10" hidden="1" x14ac:dyDescent="0.25">
      <c r="A1613" s="187">
        <v>43916</v>
      </c>
      <c r="B1613" s="3">
        <v>26</v>
      </c>
      <c r="C1613" s="3">
        <v>3</v>
      </c>
      <c r="D1613" s="3">
        <v>2020</v>
      </c>
      <c r="E1613" s="3">
        <v>24</v>
      </c>
      <c r="F1613" s="3">
        <v>0</v>
      </c>
      <c r="G1613" s="3" t="s">
        <v>1072</v>
      </c>
      <c r="H1613" s="3" t="s">
        <v>1073</v>
      </c>
      <c r="I1613" s="3" t="s">
        <v>393</v>
      </c>
      <c r="J1613" s="3">
        <v>4999441</v>
      </c>
    </row>
    <row r="1614" spans="1:10" hidden="1" x14ac:dyDescent="0.25">
      <c r="A1614" s="187">
        <v>43915</v>
      </c>
      <c r="B1614" s="3">
        <v>25</v>
      </c>
      <c r="C1614" s="3">
        <v>3</v>
      </c>
      <c r="D1614" s="3">
        <v>2020</v>
      </c>
      <c r="E1614" s="3">
        <v>19</v>
      </c>
      <c r="F1614" s="3">
        <v>0</v>
      </c>
      <c r="G1614" s="3" t="s">
        <v>1072</v>
      </c>
      <c r="H1614" s="3" t="s">
        <v>1073</v>
      </c>
      <c r="I1614" s="3" t="s">
        <v>393</v>
      </c>
      <c r="J1614" s="3">
        <v>4999441</v>
      </c>
    </row>
    <row r="1615" spans="1:10" hidden="1" x14ac:dyDescent="0.25">
      <c r="A1615" s="187">
        <v>43914</v>
      </c>
      <c r="B1615" s="3">
        <v>24</v>
      </c>
      <c r="C1615" s="3">
        <v>3</v>
      </c>
      <c r="D1615" s="3">
        <v>2020</v>
      </c>
      <c r="E1615" s="3">
        <v>24</v>
      </c>
      <c r="F1615" s="3">
        <v>0</v>
      </c>
      <c r="G1615" s="3" t="s">
        <v>1072</v>
      </c>
      <c r="H1615" s="3" t="s">
        <v>1073</v>
      </c>
      <c r="I1615" s="3" t="s">
        <v>393</v>
      </c>
      <c r="J1615" s="3">
        <v>4999441</v>
      </c>
    </row>
    <row r="1616" spans="1:10" hidden="1" x14ac:dyDescent="0.25">
      <c r="A1616" s="187">
        <v>43913</v>
      </c>
      <c r="B1616" s="3">
        <v>23</v>
      </c>
      <c r="C1616" s="3">
        <v>3</v>
      </c>
      <c r="D1616" s="3">
        <v>2020</v>
      </c>
      <c r="E1616" s="3">
        <v>17</v>
      </c>
      <c r="F1616" s="3">
        <v>0</v>
      </c>
      <c r="G1616" s="3" t="s">
        <v>1072</v>
      </c>
      <c r="H1616" s="3" t="s">
        <v>1073</v>
      </c>
      <c r="I1616" s="3" t="s">
        <v>393</v>
      </c>
      <c r="J1616" s="3">
        <v>4999441</v>
      </c>
    </row>
    <row r="1617" spans="1:10" hidden="1" x14ac:dyDescent="0.25">
      <c r="A1617" s="187">
        <v>43912</v>
      </c>
      <c r="B1617" s="3">
        <v>22</v>
      </c>
      <c r="C1617" s="3">
        <v>3</v>
      </c>
      <c r="D1617" s="3">
        <v>2020</v>
      </c>
      <c r="E1617" s="3">
        <v>4</v>
      </c>
      <c r="F1617" s="3">
        <v>0</v>
      </c>
      <c r="G1617" s="3" t="s">
        <v>1072</v>
      </c>
      <c r="H1617" s="3" t="s">
        <v>1073</v>
      </c>
      <c r="I1617" s="3" t="s">
        <v>393</v>
      </c>
      <c r="J1617" s="3">
        <v>4999441</v>
      </c>
    </row>
    <row r="1618" spans="1:10" hidden="1" x14ac:dyDescent="0.25">
      <c r="A1618" s="187">
        <v>43911</v>
      </c>
      <c r="B1618" s="3">
        <v>21</v>
      </c>
      <c r="C1618" s="3">
        <v>3</v>
      </c>
      <c r="D1618" s="3">
        <v>2020</v>
      </c>
      <c r="E1618" s="3">
        <v>26</v>
      </c>
      <c r="F1618" s="3">
        <v>1</v>
      </c>
      <c r="G1618" s="3" t="s">
        <v>1072</v>
      </c>
      <c r="H1618" s="3" t="s">
        <v>1073</v>
      </c>
      <c r="I1618" s="3" t="s">
        <v>393</v>
      </c>
      <c r="J1618" s="3">
        <v>4999441</v>
      </c>
    </row>
    <row r="1619" spans="1:10" hidden="1" x14ac:dyDescent="0.25">
      <c r="A1619" s="187">
        <v>43910</v>
      </c>
      <c r="B1619" s="3">
        <v>20</v>
      </c>
      <c r="C1619" s="3">
        <v>3</v>
      </c>
      <c r="D1619" s="3">
        <v>2020</v>
      </c>
      <c r="E1619" s="3">
        <v>18</v>
      </c>
      <c r="F1619" s="3">
        <v>0</v>
      </c>
      <c r="G1619" s="3" t="s">
        <v>1072</v>
      </c>
      <c r="H1619" s="3" t="s">
        <v>1073</v>
      </c>
      <c r="I1619" s="3" t="s">
        <v>393</v>
      </c>
      <c r="J1619" s="3">
        <v>4999441</v>
      </c>
    </row>
    <row r="1620" spans="1:10" hidden="1" x14ac:dyDescent="0.25">
      <c r="A1620" s="187">
        <v>43909</v>
      </c>
      <c r="B1620" s="3">
        <v>19</v>
      </c>
      <c r="C1620" s="3">
        <v>3</v>
      </c>
      <c r="D1620" s="3">
        <v>2020</v>
      </c>
      <c r="E1620" s="3">
        <v>19</v>
      </c>
      <c r="F1620" s="3">
        <v>1</v>
      </c>
      <c r="G1620" s="3" t="s">
        <v>1072</v>
      </c>
      <c r="H1620" s="3" t="s">
        <v>1073</v>
      </c>
      <c r="I1620" s="3" t="s">
        <v>393</v>
      </c>
      <c r="J1620" s="3">
        <v>4999441</v>
      </c>
    </row>
    <row r="1621" spans="1:10" hidden="1" x14ac:dyDescent="0.25">
      <c r="A1621" s="187">
        <v>43908</v>
      </c>
      <c r="B1621" s="3">
        <v>18</v>
      </c>
      <c r="C1621" s="3">
        <v>3</v>
      </c>
      <c r="D1621" s="3">
        <v>2020</v>
      </c>
      <c r="E1621" s="3">
        <v>9</v>
      </c>
      <c r="F1621" s="3">
        <v>0</v>
      </c>
      <c r="G1621" s="3" t="s">
        <v>1072</v>
      </c>
      <c r="H1621" s="3" t="s">
        <v>1073</v>
      </c>
      <c r="I1621" s="3" t="s">
        <v>393</v>
      </c>
      <c r="J1621" s="3">
        <v>4999441</v>
      </c>
    </row>
    <row r="1622" spans="1:10" hidden="1" x14ac:dyDescent="0.25">
      <c r="A1622" s="187">
        <v>43907</v>
      </c>
      <c r="B1622" s="3">
        <v>17</v>
      </c>
      <c r="C1622" s="3">
        <v>3</v>
      </c>
      <c r="D1622" s="3">
        <v>2020</v>
      </c>
      <c r="E1622" s="3">
        <v>6</v>
      </c>
      <c r="F1622" s="3">
        <v>0</v>
      </c>
      <c r="G1622" s="3" t="s">
        <v>1072</v>
      </c>
      <c r="H1622" s="3" t="s">
        <v>1073</v>
      </c>
      <c r="I1622" s="3" t="s">
        <v>393</v>
      </c>
      <c r="J1622" s="3">
        <v>4999441</v>
      </c>
    </row>
    <row r="1623" spans="1:10" hidden="1" x14ac:dyDescent="0.25">
      <c r="A1623" s="187">
        <v>43906</v>
      </c>
      <c r="B1623" s="3">
        <v>16</v>
      </c>
      <c r="C1623" s="3">
        <v>3</v>
      </c>
      <c r="D1623" s="3">
        <v>2020</v>
      </c>
      <c r="E1623" s="3">
        <v>8</v>
      </c>
      <c r="F1623" s="3">
        <v>0</v>
      </c>
      <c r="G1623" s="3" t="s">
        <v>1072</v>
      </c>
      <c r="H1623" s="3" t="s">
        <v>1073</v>
      </c>
      <c r="I1623" s="3" t="s">
        <v>393</v>
      </c>
      <c r="J1623" s="3">
        <v>4999441</v>
      </c>
    </row>
    <row r="1624" spans="1:10" hidden="1" x14ac:dyDescent="0.25">
      <c r="A1624" s="187">
        <v>43905</v>
      </c>
      <c r="B1624" s="3">
        <v>15</v>
      </c>
      <c r="C1624" s="3">
        <v>3</v>
      </c>
      <c r="D1624" s="3">
        <v>2020</v>
      </c>
      <c r="E1624" s="3">
        <v>1</v>
      </c>
      <c r="F1624" s="3">
        <v>0</v>
      </c>
      <c r="G1624" s="3" t="s">
        <v>1072</v>
      </c>
      <c r="H1624" s="3" t="s">
        <v>1073</v>
      </c>
      <c r="I1624" s="3" t="s">
        <v>393</v>
      </c>
      <c r="J1624" s="3">
        <v>4999441</v>
      </c>
    </row>
    <row r="1625" spans="1:10" hidden="1" x14ac:dyDescent="0.25">
      <c r="A1625" s="187">
        <v>43904</v>
      </c>
      <c r="B1625" s="3">
        <v>14</v>
      </c>
      <c r="C1625" s="3">
        <v>3</v>
      </c>
      <c r="D1625" s="3">
        <v>2020</v>
      </c>
      <c r="E1625" s="3">
        <v>3</v>
      </c>
      <c r="F1625" s="3">
        <v>0</v>
      </c>
      <c r="G1625" s="3" t="s">
        <v>1072</v>
      </c>
      <c r="H1625" s="3" t="s">
        <v>1073</v>
      </c>
      <c r="I1625" s="3" t="s">
        <v>393</v>
      </c>
      <c r="J1625" s="3">
        <v>4999441</v>
      </c>
    </row>
    <row r="1626" spans="1:10" hidden="1" x14ac:dyDescent="0.25">
      <c r="A1626" s="187">
        <v>43903</v>
      </c>
      <c r="B1626" s="3">
        <v>13</v>
      </c>
      <c r="C1626" s="3">
        <v>3</v>
      </c>
      <c r="D1626" s="3">
        <v>2020</v>
      </c>
      <c r="E1626" s="3">
        <v>1</v>
      </c>
      <c r="F1626" s="3">
        <v>0</v>
      </c>
      <c r="G1626" s="3" t="s">
        <v>1072</v>
      </c>
      <c r="H1626" s="3" t="s">
        <v>1073</v>
      </c>
      <c r="I1626" s="3" t="s">
        <v>393</v>
      </c>
      <c r="J1626" s="3">
        <v>4999441</v>
      </c>
    </row>
    <row r="1627" spans="1:10" hidden="1" x14ac:dyDescent="0.25">
      <c r="A1627" s="187">
        <v>43902</v>
      </c>
      <c r="B1627" s="3">
        <v>12</v>
      </c>
      <c r="C1627" s="3">
        <v>3</v>
      </c>
      <c r="D1627" s="3">
        <v>2020</v>
      </c>
      <c r="E1627" s="3">
        <v>9</v>
      </c>
      <c r="F1627" s="3">
        <v>0</v>
      </c>
      <c r="G1627" s="3" t="s">
        <v>1072</v>
      </c>
      <c r="H1627" s="3" t="s">
        <v>1073</v>
      </c>
      <c r="I1627" s="3" t="s">
        <v>393</v>
      </c>
      <c r="J1627" s="3">
        <v>4999441</v>
      </c>
    </row>
    <row r="1628" spans="1:10" hidden="1" x14ac:dyDescent="0.25">
      <c r="A1628" s="187">
        <v>43901</v>
      </c>
      <c r="B1628" s="3">
        <v>11</v>
      </c>
      <c r="C1628" s="3">
        <v>3</v>
      </c>
      <c r="D1628" s="3">
        <v>2020</v>
      </c>
      <c r="E1628" s="3">
        <v>4</v>
      </c>
      <c r="F1628" s="3">
        <v>0</v>
      </c>
      <c r="G1628" s="3" t="s">
        <v>1072</v>
      </c>
      <c r="H1628" s="3" t="s">
        <v>1073</v>
      </c>
      <c r="I1628" s="3" t="s">
        <v>393</v>
      </c>
      <c r="J1628" s="3">
        <v>4999441</v>
      </c>
    </row>
    <row r="1629" spans="1:10" hidden="1" x14ac:dyDescent="0.25">
      <c r="A1629" s="187">
        <v>43900</v>
      </c>
      <c r="B1629" s="3">
        <v>10</v>
      </c>
      <c r="C1629" s="3">
        <v>3</v>
      </c>
      <c r="D1629" s="3">
        <v>2020</v>
      </c>
      <c r="E1629" s="3">
        <v>4</v>
      </c>
      <c r="F1629" s="3">
        <v>0</v>
      </c>
      <c r="G1629" s="3" t="s">
        <v>1072</v>
      </c>
      <c r="H1629" s="3" t="s">
        <v>1073</v>
      </c>
      <c r="I1629" s="3" t="s">
        <v>393</v>
      </c>
      <c r="J1629" s="3">
        <v>4999441</v>
      </c>
    </row>
    <row r="1630" spans="1:10" hidden="1" x14ac:dyDescent="0.25">
      <c r="A1630" s="187">
        <v>43899</v>
      </c>
      <c r="B1630" s="3">
        <v>9</v>
      </c>
      <c r="C1630" s="3">
        <v>3</v>
      </c>
      <c r="D1630" s="3">
        <v>2020</v>
      </c>
      <c r="E1630" s="3">
        <v>4</v>
      </c>
      <c r="F1630" s="3">
        <v>0</v>
      </c>
      <c r="G1630" s="3" t="s">
        <v>1072</v>
      </c>
      <c r="H1630" s="3" t="s">
        <v>1073</v>
      </c>
      <c r="I1630" s="3" t="s">
        <v>393</v>
      </c>
      <c r="J1630" s="3">
        <v>4999441</v>
      </c>
    </row>
    <row r="1631" spans="1:10" hidden="1" x14ac:dyDescent="0.25">
      <c r="A1631" s="187">
        <v>43897</v>
      </c>
      <c r="B1631" s="3">
        <v>7</v>
      </c>
      <c r="C1631" s="3">
        <v>3</v>
      </c>
      <c r="D1631" s="3">
        <v>2020</v>
      </c>
      <c r="E1631" s="3">
        <v>1</v>
      </c>
      <c r="F1631" s="3">
        <v>0</v>
      </c>
      <c r="G1631" s="3" t="s">
        <v>1072</v>
      </c>
      <c r="H1631" s="3" t="s">
        <v>1073</v>
      </c>
      <c r="I1631" s="3" t="s">
        <v>393</v>
      </c>
      <c r="J1631" s="3">
        <v>4999441</v>
      </c>
    </row>
    <row r="1632" spans="1:10" hidden="1" x14ac:dyDescent="0.25">
      <c r="A1632" s="187">
        <v>43920</v>
      </c>
      <c r="B1632" s="3">
        <v>30</v>
      </c>
      <c r="C1632" s="3">
        <v>3</v>
      </c>
      <c r="D1632" s="3">
        <v>2020</v>
      </c>
      <c r="E1632" s="3">
        <v>25</v>
      </c>
      <c r="F1632" s="3">
        <v>1</v>
      </c>
      <c r="G1632" s="3" t="s">
        <v>1074</v>
      </c>
      <c r="H1632" s="3" t="s">
        <v>1075</v>
      </c>
      <c r="I1632" s="3" t="s">
        <v>386</v>
      </c>
      <c r="J1632" s="3">
        <v>25069229</v>
      </c>
    </row>
    <row r="1633" spans="1:10" hidden="1" x14ac:dyDescent="0.25">
      <c r="A1633" s="187">
        <v>43919</v>
      </c>
      <c r="B1633" s="3">
        <v>29</v>
      </c>
      <c r="C1633" s="3">
        <v>3</v>
      </c>
      <c r="D1633" s="3">
        <v>2020</v>
      </c>
      <c r="E1633" s="3">
        <v>39</v>
      </c>
      <c r="F1633" s="3">
        <v>0</v>
      </c>
      <c r="G1633" s="3" t="s">
        <v>1074</v>
      </c>
      <c r="H1633" s="3" t="s">
        <v>1075</v>
      </c>
      <c r="I1633" s="3" t="s">
        <v>386</v>
      </c>
      <c r="J1633" s="3">
        <v>25069229</v>
      </c>
    </row>
    <row r="1634" spans="1:10" hidden="1" x14ac:dyDescent="0.25">
      <c r="A1634" s="187">
        <v>43918</v>
      </c>
      <c r="B1634" s="3">
        <v>28</v>
      </c>
      <c r="C1634" s="3">
        <v>3</v>
      </c>
      <c r="D1634" s="3">
        <v>2020</v>
      </c>
      <c r="E1634" s="3">
        <v>5</v>
      </c>
      <c r="F1634" s="3">
        <v>0</v>
      </c>
      <c r="G1634" s="3" t="s">
        <v>1074</v>
      </c>
      <c r="H1634" s="3" t="s">
        <v>1075</v>
      </c>
      <c r="I1634" s="3" t="s">
        <v>386</v>
      </c>
      <c r="J1634" s="3">
        <v>25069229</v>
      </c>
    </row>
    <row r="1635" spans="1:10" hidden="1" x14ac:dyDescent="0.25">
      <c r="A1635" s="187">
        <v>43917</v>
      </c>
      <c r="B1635" s="3">
        <v>27</v>
      </c>
      <c r="C1635" s="3">
        <v>3</v>
      </c>
      <c r="D1635" s="3">
        <v>2020</v>
      </c>
      <c r="E1635" s="3">
        <v>16</v>
      </c>
      <c r="F1635" s="3">
        <v>0</v>
      </c>
      <c r="G1635" s="3" t="s">
        <v>1074</v>
      </c>
      <c r="H1635" s="3" t="s">
        <v>1075</v>
      </c>
      <c r="I1635" s="3" t="s">
        <v>386</v>
      </c>
      <c r="J1635" s="3">
        <v>25069229</v>
      </c>
    </row>
    <row r="1636" spans="1:10" hidden="1" x14ac:dyDescent="0.25">
      <c r="A1636" s="187">
        <v>43916</v>
      </c>
      <c r="B1636" s="3">
        <v>26</v>
      </c>
      <c r="C1636" s="3">
        <v>3</v>
      </c>
      <c r="D1636" s="3">
        <v>2020</v>
      </c>
      <c r="E1636" s="3">
        <v>7</v>
      </c>
      <c r="F1636" s="3">
        <v>0</v>
      </c>
      <c r="G1636" s="3" t="s">
        <v>1074</v>
      </c>
      <c r="H1636" s="3" t="s">
        <v>1075</v>
      </c>
      <c r="I1636" s="3" t="s">
        <v>386</v>
      </c>
      <c r="J1636" s="3">
        <v>25069229</v>
      </c>
    </row>
    <row r="1637" spans="1:10" hidden="1" x14ac:dyDescent="0.25">
      <c r="A1637" s="187">
        <v>43915</v>
      </c>
      <c r="B1637" s="3">
        <v>25</v>
      </c>
      <c r="C1637" s="3">
        <v>3</v>
      </c>
      <c r="D1637" s="3">
        <v>2020</v>
      </c>
      <c r="E1637" s="3">
        <v>48</v>
      </c>
      <c r="F1637" s="3">
        <v>0</v>
      </c>
      <c r="G1637" s="3" t="s">
        <v>1074</v>
      </c>
      <c r="H1637" s="3" t="s">
        <v>1075</v>
      </c>
      <c r="I1637" s="3" t="s">
        <v>386</v>
      </c>
      <c r="J1637" s="3">
        <v>25069229</v>
      </c>
    </row>
    <row r="1638" spans="1:10" hidden="1" x14ac:dyDescent="0.25">
      <c r="A1638" s="187">
        <v>43914</v>
      </c>
      <c r="B1638" s="3">
        <v>24</v>
      </c>
      <c r="C1638" s="3">
        <v>3</v>
      </c>
      <c r="D1638" s="3">
        <v>2020</v>
      </c>
      <c r="E1638" s="3">
        <v>0</v>
      </c>
      <c r="F1638" s="3">
        <v>0</v>
      </c>
      <c r="G1638" s="3" t="s">
        <v>1074</v>
      </c>
      <c r="H1638" s="3" t="s">
        <v>1075</v>
      </c>
      <c r="I1638" s="3" t="s">
        <v>386</v>
      </c>
      <c r="J1638" s="3">
        <v>25069229</v>
      </c>
    </row>
    <row r="1639" spans="1:10" hidden="1" x14ac:dyDescent="0.25">
      <c r="A1639" s="187">
        <v>43913</v>
      </c>
      <c r="B1639" s="3">
        <v>23</v>
      </c>
      <c r="C1639" s="3">
        <v>3</v>
      </c>
      <c r="D1639" s="3">
        <v>2020</v>
      </c>
      <c r="E1639" s="3">
        <v>8</v>
      </c>
      <c r="F1639" s="3">
        <v>0</v>
      </c>
      <c r="G1639" s="3" t="s">
        <v>1074</v>
      </c>
      <c r="H1639" s="3" t="s">
        <v>1075</v>
      </c>
      <c r="I1639" s="3" t="s">
        <v>386</v>
      </c>
      <c r="J1639" s="3">
        <v>25069229</v>
      </c>
    </row>
    <row r="1640" spans="1:10" hidden="1" x14ac:dyDescent="0.25">
      <c r="A1640" s="187">
        <v>43912</v>
      </c>
      <c r="B1640" s="3">
        <v>22</v>
      </c>
      <c r="C1640" s="3">
        <v>3</v>
      </c>
      <c r="D1640" s="3">
        <v>2020</v>
      </c>
      <c r="E1640" s="3">
        <v>3</v>
      </c>
      <c r="F1640" s="3">
        <v>0</v>
      </c>
      <c r="G1640" s="3" t="s">
        <v>1074</v>
      </c>
      <c r="H1640" s="3" t="s">
        <v>1075</v>
      </c>
      <c r="I1640" s="3" t="s">
        <v>386</v>
      </c>
      <c r="J1640" s="3">
        <v>25069229</v>
      </c>
    </row>
    <row r="1641" spans="1:10" hidden="1" x14ac:dyDescent="0.25">
      <c r="A1641" s="187">
        <v>43911</v>
      </c>
      <c r="B1641" s="3">
        <v>21</v>
      </c>
      <c r="C1641" s="3">
        <v>3</v>
      </c>
      <c r="D1641" s="3">
        <v>2020</v>
      </c>
      <c r="E1641" s="3">
        <v>5</v>
      </c>
      <c r="F1641" s="3">
        <v>0</v>
      </c>
      <c r="G1641" s="3" t="s">
        <v>1074</v>
      </c>
      <c r="H1641" s="3" t="s">
        <v>1075</v>
      </c>
      <c r="I1641" s="3" t="s">
        <v>386</v>
      </c>
      <c r="J1641" s="3">
        <v>25069229</v>
      </c>
    </row>
    <row r="1642" spans="1:10" hidden="1" x14ac:dyDescent="0.25">
      <c r="A1642" s="187">
        <v>43910</v>
      </c>
      <c r="B1642" s="3">
        <v>20</v>
      </c>
      <c r="C1642" s="3">
        <v>3</v>
      </c>
      <c r="D1642" s="3">
        <v>2020</v>
      </c>
      <c r="E1642" s="3">
        <v>3</v>
      </c>
      <c r="F1642" s="3">
        <v>0</v>
      </c>
      <c r="G1642" s="3" t="s">
        <v>1074</v>
      </c>
      <c r="H1642" s="3" t="s">
        <v>1075</v>
      </c>
      <c r="I1642" s="3" t="s">
        <v>386</v>
      </c>
      <c r="J1642" s="3">
        <v>25069229</v>
      </c>
    </row>
    <row r="1643" spans="1:10" hidden="1" x14ac:dyDescent="0.25">
      <c r="A1643" s="187">
        <v>43909</v>
      </c>
      <c r="B1643" s="3">
        <v>19</v>
      </c>
      <c r="C1643" s="3">
        <v>3</v>
      </c>
      <c r="D1643" s="3">
        <v>2020</v>
      </c>
      <c r="E1643" s="3">
        <v>1</v>
      </c>
      <c r="F1643" s="3">
        <v>0</v>
      </c>
      <c r="G1643" s="3" t="s">
        <v>1074</v>
      </c>
      <c r="H1643" s="3" t="s">
        <v>1075</v>
      </c>
      <c r="I1643" s="3" t="s">
        <v>386</v>
      </c>
      <c r="J1643" s="3">
        <v>25069229</v>
      </c>
    </row>
    <row r="1644" spans="1:10" hidden="1" x14ac:dyDescent="0.25">
      <c r="A1644" s="187">
        <v>43908</v>
      </c>
      <c r="B1644" s="3">
        <v>18</v>
      </c>
      <c r="C1644" s="3">
        <v>3</v>
      </c>
      <c r="D1644" s="3">
        <v>2020</v>
      </c>
      <c r="E1644" s="3">
        <v>0</v>
      </c>
      <c r="F1644" s="3">
        <v>0</v>
      </c>
      <c r="G1644" s="3" t="s">
        <v>1074</v>
      </c>
      <c r="H1644" s="3" t="s">
        <v>1075</v>
      </c>
      <c r="I1644" s="3" t="s">
        <v>386</v>
      </c>
      <c r="J1644" s="3">
        <v>25069229</v>
      </c>
    </row>
    <row r="1645" spans="1:10" hidden="1" x14ac:dyDescent="0.25">
      <c r="A1645" s="187">
        <v>43907</v>
      </c>
      <c r="B1645" s="3">
        <v>17</v>
      </c>
      <c r="C1645" s="3">
        <v>3</v>
      </c>
      <c r="D1645" s="3">
        <v>2020</v>
      </c>
      <c r="E1645" s="3">
        <v>1</v>
      </c>
      <c r="F1645" s="3">
        <v>0</v>
      </c>
      <c r="G1645" s="3" t="s">
        <v>1074</v>
      </c>
      <c r="H1645" s="3" t="s">
        <v>1075</v>
      </c>
      <c r="I1645" s="3" t="s">
        <v>386</v>
      </c>
      <c r="J1645" s="3">
        <v>25069229</v>
      </c>
    </row>
    <row r="1646" spans="1:10" hidden="1" x14ac:dyDescent="0.25">
      <c r="A1646" s="187">
        <v>43906</v>
      </c>
      <c r="B1646" s="3">
        <v>16</v>
      </c>
      <c r="C1646" s="3">
        <v>3</v>
      </c>
      <c r="D1646" s="3">
        <v>2020</v>
      </c>
      <c r="E1646" s="3">
        <v>0</v>
      </c>
      <c r="F1646" s="3">
        <v>0</v>
      </c>
      <c r="G1646" s="3" t="s">
        <v>1074</v>
      </c>
      <c r="H1646" s="3" t="s">
        <v>1075</v>
      </c>
      <c r="I1646" s="3" t="s">
        <v>386</v>
      </c>
      <c r="J1646" s="3">
        <v>25069229</v>
      </c>
    </row>
    <row r="1647" spans="1:10" hidden="1" x14ac:dyDescent="0.25">
      <c r="A1647" s="187">
        <v>43905</v>
      </c>
      <c r="B1647" s="3">
        <v>15</v>
      </c>
      <c r="C1647" s="3">
        <v>3</v>
      </c>
      <c r="D1647" s="3">
        <v>2020</v>
      </c>
      <c r="E1647" s="3">
        <v>3</v>
      </c>
      <c r="F1647" s="3">
        <v>0</v>
      </c>
      <c r="G1647" s="3" t="s">
        <v>1074</v>
      </c>
      <c r="H1647" s="3" t="s">
        <v>1075</v>
      </c>
      <c r="I1647" s="3" t="s">
        <v>386</v>
      </c>
      <c r="J1647" s="3">
        <v>25069229</v>
      </c>
    </row>
    <row r="1648" spans="1:10" hidden="1" x14ac:dyDescent="0.25">
      <c r="A1648" s="187">
        <v>43902</v>
      </c>
      <c r="B1648" s="3">
        <v>12</v>
      </c>
      <c r="C1648" s="3">
        <v>3</v>
      </c>
      <c r="D1648" s="3">
        <v>2020</v>
      </c>
      <c r="E1648" s="3">
        <v>1</v>
      </c>
      <c r="F1648" s="3">
        <v>0</v>
      </c>
      <c r="G1648" s="3" t="s">
        <v>1074</v>
      </c>
      <c r="H1648" s="3" t="s">
        <v>1075</v>
      </c>
      <c r="I1648" s="3" t="s">
        <v>386</v>
      </c>
      <c r="J1648" s="3">
        <v>25069229</v>
      </c>
    </row>
    <row r="1649" spans="1:10" hidden="1" x14ac:dyDescent="0.25">
      <c r="A1649" s="187">
        <v>43920</v>
      </c>
      <c r="B1649" s="3">
        <v>30</v>
      </c>
      <c r="C1649" s="3">
        <v>3</v>
      </c>
      <c r="D1649" s="3">
        <v>2020</v>
      </c>
      <c r="E1649" s="3">
        <v>56</v>
      </c>
      <c r="F1649" s="3">
        <v>1</v>
      </c>
      <c r="G1649" s="3" t="s">
        <v>97</v>
      </c>
      <c r="H1649" s="3" t="s">
        <v>1076</v>
      </c>
      <c r="I1649" s="3" t="s">
        <v>444</v>
      </c>
      <c r="J1649" s="3">
        <v>4089400</v>
      </c>
    </row>
    <row r="1650" spans="1:10" hidden="1" x14ac:dyDescent="0.25">
      <c r="A1650" s="187">
        <v>43919</v>
      </c>
      <c r="B1650" s="3">
        <v>29</v>
      </c>
      <c r="C1650" s="3">
        <v>3</v>
      </c>
      <c r="D1650" s="3">
        <v>2020</v>
      </c>
      <c r="E1650" s="3">
        <v>71</v>
      </c>
      <c r="F1650" s="3">
        <v>2</v>
      </c>
      <c r="G1650" s="3" t="s">
        <v>97</v>
      </c>
      <c r="H1650" s="3" t="s">
        <v>1076</v>
      </c>
      <c r="I1650" s="3" t="s">
        <v>444</v>
      </c>
      <c r="J1650" s="3">
        <v>4089400</v>
      </c>
    </row>
    <row r="1651" spans="1:10" hidden="1" x14ac:dyDescent="0.25">
      <c r="A1651" s="187">
        <v>43918</v>
      </c>
      <c r="B1651" s="3">
        <v>28</v>
      </c>
      <c r="C1651" s="3">
        <v>3</v>
      </c>
      <c r="D1651" s="3">
        <v>2020</v>
      </c>
      <c r="E1651" s="3">
        <v>91</v>
      </c>
      <c r="F1651" s="3">
        <v>1</v>
      </c>
      <c r="G1651" s="3" t="s">
        <v>97</v>
      </c>
      <c r="H1651" s="3" t="s">
        <v>1076</v>
      </c>
      <c r="I1651" s="3" t="s">
        <v>444</v>
      </c>
      <c r="J1651" s="3">
        <v>4089400</v>
      </c>
    </row>
    <row r="1652" spans="1:10" hidden="1" x14ac:dyDescent="0.25">
      <c r="A1652" s="187">
        <v>43917</v>
      </c>
      <c r="B1652" s="3">
        <v>27</v>
      </c>
      <c r="C1652" s="3">
        <v>3</v>
      </c>
      <c r="D1652" s="3">
        <v>2020</v>
      </c>
      <c r="E1652" s="3">
        <v>77</v>
      </c>
      <c r="F1652" s="3">
        <v>1</v>
      </c>
      <c r="G1652" s="3" t="s">
        <v>97</v>
      </c>
      <c r="H1652" s="3" t="s">
        <v>1076</v>
      </c>
      <c r="I1652" s="3" t="s">
        <v>444</v>
      </c>
      <c r="J1652" s="3">
        <v>4089400</v>
      </c>
    </row>
    <row r="1653" spans="1:10" hidden="1" x14ac:dyDescent="0.25">
      <c r="A1653" s="187">
        <v>43916</v>
      </c>
      <c r="B1653" s="3">
        <v>26</v>
      </c>
      <c r="C1653" s="3">
        <v>3</v>
      </c>
      <c r="D1653" s="3">
        <v>2020</v>
      </c>
      <c r="E1653" s="3">
        <v>36</v>
      </c>
      <c r="F1653" s="3">
        <v>0</v>
      </c>
      <c r="G1653" s="3" t="s">
        <v>97</v>
      </c>
      <c r="H1653" s="3" t="s">
        <v>1076</v>
      </c>
      <c r="I1653" s="3" t="s">
        <v>444</v>
      </c>
      <c r="J1653" s="3">
        <v>4089400</v>
      </c>
    </row>
    <row r="1654" spans="1:10" hidden="1" x14ac:dyDescent="0.25">
      <c r="A1654" s="187">
        <v>43915</v>
      </c>
      <c r="B1654" s="3">
        <v>25</v>
      </c>
      <c r="C1654" s="3">
        <v>3</v>
      </c>
      <c r="D1654" s="3">
        <v>2020</v>
      </c>
      <c r="E1654" s="3">
        <v>76</v>
      </c>
      <c r="F1654" s="3">
        <v>1</v>
      </c>
      <c r="G1654" s="3" t="s">
        <v>97</v>
      </c>
      <c r="H1654" s="3" t="s">
        <v>1076</v>
      </c>
      <c r="I1654" s="3" t="s">
        <v>444</v>
      </c>
      <c r="J1654" s="3">
        <v>4089400</v>
      </c>
    </row>
    <row r="1655" spans="1:10" hidden="1" x14ac:dyDescent="0.25">
      <c r="A1655" s="187">
        <v>43914</v>
      </c>
      <c r="B1655" s="3">
        <v>24</v>
      </c>
      <c r="C1655" s="3">
        <v>3</v>
      </c>
      <c r="D1655" s="3">
        <v>2020</v>
      </c>
      <c r="E1655" s="3">
        <v>71</v>
      </c>
      <c r="F1655" s="3">
        <v>0</v>
      </c>
      <c r="G1655" s="3" t="s">
        <v>97</v>
      </c>
      <c r="H1655" s="3" t="s">
        <v>1076</v>
      </c>
      <c r="I1655" s="3" t="s">
        <v>444</v>
      </c>
      <c r="J1655" s="3">
        <v>4089400</v>
      </c>
    </row>
    <row r="1656" spans="1:10" hidden="1" x14ac:dyDescent="0.25">
      <c r="A1656" s="187">
        <v>43913</v>
      </c>
      <c r="B1656" s="3">
        <v>23</v>
      </c>
      <c r="C1656" s="3">
        <v>3</v>
      </c>
      <c r="D1656" s="3">
        <v>2020</v>
      </c>
      <c r="E1656" s="3">
        <v>29</v>
      </c>
      <c r="F1656" s="3">
        <v>0</v>
      </c>
      <c r="G1656" s="3" t="s">
        <v>97</v>
      </c>
      <c r="H1656" s="3" t="s">
        <v>1076</v>
      </c>
      <c r="I1656" s="3" t="s">
        <v>444</v>
      </c>
      <c r="J1656" s="3">
        <v>4089400</v>
      </c>
    </row>
    <row r="1657" spans="1:10" hidden="1" x14ac:dyDescent="0.25">
      <c r="A1657" s="187">
        <v>43912</v>
      </c>
      <c r="B1657" s="3">
        <v>22</v>
      </c>
      <c r="C1657" s="3">
        <v>3</v>
      </c>
      <c r="D1657" s="3">
        <v>2020</v>
      </c>
      <c r="E1657" s="3">
        <v>80</v>
      </c>
      <c r="F1657" s="3">
        <v>0</v>
      </c>
      <c r="G1657" s="3" t="s">
        <v>97</v>
      </c>
      <c r="H1657" s="3" t="s">
        <v>1076</v>
      </c>
      <c r="I1657" s="3" t="s">
        <v>444</v>
      </c>
      <c r="J1657" s="3">
        <v>4089400</v>
      </c>
    </row>
    <row r="1658" spans="1:10" hidden="1" x14ac:dyDescent="0.25">
      <c r="A1658" s="187">
        <v>43911</v>
      </c>
      <c r="B1658" s="3">
        <v>21</v>
      </c>
      <c r="C1658" s="3">
        <v>3</v>
      </c>
      <c r="D1658" s="3">
        <v>2020</v>
      </c>
      <c r="E1658" s="3">
        <v>22</v>
      </c>
      <c r="F1658" s="3">
        <v>0</v>
      </c>
      <c r="G1658" s="3" t="s">
        <v>97</v>
      </c>
      <c r="H1658" s="3" t="s">
        <v>1076</v>
      </c>
      <c r="I1658" s="3" t="s">
        <v>444</v>
      </c>
      <c r="J1658" s="3">
        <v>4089400</v>
      </c>
    </row>
    <row r="1659" spans="1:10" hidden="1" x14ac:dyDescent="0.25">
      <c r="A1659" s="187">
        <v>43910</v>
      </c>
      <c r="B1659" s="3">
        <v>20</v>
      </c>
      <c r="C1659" s="3">
        <v>3</v>
      </c>
      <c r="D1659" s="3">
        <v>2020</v>
      </c>
      <c r="E1659" s="3">
        <v>23</v>
      </c>
      <c r="F1659" s="3">
        <v>0</v>
      </c>
      <c r="G1659" s="3" t="s">
        <v>97</v>
      </c>
      <c r="H1659" s="3" t="s">
        <v>1076</v>
      </c>
      <c r="I1659" s="3" t="s">
        <v>444</v>
      </c>
      <c r="J1659" s="3">
        <v>4089400</v>
      </c>
    </row>
    <row r="1660" spans="1:10" hidden="1" x14ac:dyDescent="0.25">
      <c r="A1660" s="187">
        <v>43909</v>
      </c>
      <c r="B1660" s="3">
        <v>19</v>
      </c>
      <c r="C1660" s="3">
        <v>3</v>
      </c>
      <c r="D1660" s="3">
        <v>2020</v>
      </c>
      <c r="E1660" s="3">
        <v>12</v>
      </c>
      <c r="F1660" s="3">
        <v>0</v>
      </c>
      <c r="G1660" s="3" t="s">
        <v>97</v>
      </c>
      <c r="H1660" s="3" t="s">
        <v>1076</v>
      </c>
      <c r="I1660" s="3" t="s">
        <v>444</v>
      </c>
      <c r="J1660" s="3">
        <v>4089400</v>
      </c>
    </row>
    <row r="1661" spans="1:10" hidden="1" x14ac:dyDescent="0.25">
      <c r="A1661" s="187">
        <v>43908</v>
      </c>
      <c r="B1661" s="3">
        <v>18</v>
      </c>
      <c r="C1661" s="3">
        <v>3</v>
      </c>
      <c r="D1661" s="3">
        <v>2020</v>
      </c>
      <c r="E1661" s="3">
        <v>13</v>
      </c>
      <c r="F1661" s="3">
        <v>0</v>
      </c>
      <c r="G1661" s="3" t="s">
        <v>97</v>
      </c>
      <c r="H1661" s="3" t="s">
        <v>1076</v>
      </c>
      <c r="I1661" s="3" t="s">
        <v>444</v>
      </c>
      <c r="J1661" s="3">
        <v>4089400</v>
      </c>
    </row>
    <row r="1662" spans="1:10" hidden="1" x14ac:dyDescent="0.25">
      <c r="A1662" s="187">
        <v>43907</v>
      </c>
      <c r="B1662" s="3">
        <v>17</v>
      </c>
      <c r="C1662" s="3">
        <v>3</v>
      </c>
      <c r="D1662" s="3">
        <v>2020</v>
      </c>
      <c r="E1662" s="3">
        <v>8</v>
      </c>
      <c r="F1662" s="3">
        <v>0</v>
      </c>
      <c r="G1662" s="3" t="s">
        <v>97</v>
      </c>
      <c r="H1662" s="3" t="s">
        <v>1076</v>
      </c>
      <c r="I1662" s="3" t="s">
        <v>444</v>
      </c>
      <c r="J1662" s="3">
        <v>4089400</v>
      </c>
    </row>
    <row r="1663" spans="1:10" hidden="1" x14ac:dyDescent="0.25">
      <c r="A1663" s="187">
        <v>43906</v>
      </c>
      <c r="B1663" s="3">
        <v>16</v>
      </c>
      <c r="C1663" s="3">
        <v>3</v>
      </c>
      <c r="D1663" s="3">
        <v>2020</v>
      </c>
      <c r="E1663" s="3">
        <v>11</v>
      </c>
      <c r="F1663" s="3">
        <v>0</v>
      </c>
      <c r="G1663" s="3" t="s">
        <v>97</v>
      </c>
      <c r="H1663" s="3" t="s">
        <v>1076</v>
      </c>
      <c r="I1663" s="3" t="s">
        <v>444</v>
      </c>
      <c r="J1663" s="3">
        <v>4089400</v>
      </c>
    </row>
    <row r="1664" spans="1:10" hidden="1" x14ac:dyDescent="0.25">
      <c r="A1664" s="187">
        <v>43905</v>
      </c>
      <c r="B1664" s="3">
        <v>15</v>
      </c>
      <c r="C1664" s="3">
        <v>3</v>
      </c>
      <c r="D1664" s="3">
        <v>2020</v>
      </c>
      <c r="E1664" s="3">
        <v>6</v>
      </c>
      <c r="F1664" s="3">
        <v>0</v>
      </c>
      <c r="G1664" s="3" t="s">
        <v>97</v>
      </c>
      <c r="H1664" s="3" t="s">
        <v>1076</v>
      </c>
      <c r="I1664" s="3" t="s">
        <v>444</v>
      </c>
      <c r="J1664" s="3">
        <v>4089400</v>
      </c>
    </row>
    <row r="1665" spans="1:10" hidden="1" x14ac:dyDescent="0.25">
      <c r="A1665" s="187">
        <v>43904</v>
      </c>
      <c r="B1665" s="3">
        <v>14</v>
      </c>
      <c r="C1665" s="3">
        <v>3</v>
      </c>
      <c r="D1665" s="3">
        <v>2020</v>
      </c>
      <c r="E1665" s="3">
        <v>6</v>
      </c>
      <c r="F1665" s="3">
        <v>0</v>
      </c>
      <c r="G1665" s="3" t="s">
        <v>97</v>
      </c>
      <c r="H1665" s="3" t="s">
        <v>1076</v>
      </c>
      <c r="I1665" s="3" t="s">
        <v>444</v>
      </c>
      <c r="J1665" s="3">
        <v>4089400</v>
      </c>
    </row>
    <row r="1666" spans="1:10" hidden="1" x14ac:dyDescent="0.25">
      <c r="A1666" s="187">
        <v>43903</v>
      </c>
      <c r="B1666" s="3">
        <v>13</v>
      </c>
      <c r="C1666" s="3">
        <v>3</v>
      </c>
      <c r="D1666" s="3">
        <v>2020</v>
      </c>
      <c r="E1666" s="3">
        <v>9</v>
      </c>
      <c r="F1666" s="3">
        <v>0</v>
      </c>
      <c r="G1666" s="3" t="s">
        <v>97</v>
      </c>
      <c r="H1666" s="3" t="s">
        <v>1076</v>
      </c>
      <c r="I1666" s="3" t="s">
        <v>444</v>
      </c>
      <c r="J1666" s="3">
        <v>4089400</v>
      </c>
    </row>
    <row r="1667" spans="1:10" hidden="1" x14ac:dyDescent="0.25">
      <c r="A1667" s="187">
        <v>43902</v>
      </c>
      <c r="B1667" s="3">
        <v>12</v>
      </c>
      <c r="C1667" s="3">
        <v>3</v>
      </c>
      <c r="D1667" s="3">
        <v>2020</v>
      </c>
      <c r="E1667" s="3">
        <v>3</v>
      </c>
      <c r="F1667" s="3">
        <v>0</v>
      </c>
      <c r="G1667" s="3" t="s">
        <v>97</v>
      </c>
      <c r="H1667" s="3" t="s">
        <v>1076</v>
      </c>
      <c r="I1667" s="3" t="s">
        <v>444</v>
      </c>
      <c r="J1667" s="3">
        <v>4089400</v>
      </c>
    </row>
    <row r="1668" spans="1:10" hidden="1" x14ac:dyDescent="0.25">
      <c r="A1668" s="187">
        <v>43901</v>
      </c>
      <c r="B1668" s="3">
        <v>11</v>
      </c>
      <c r="C1668" s="3">
        <v>3</v>
      </c>
      <c r="D1668" s="3">
        <v>2020</v>
      </c>
      <c r="E1668" s="3">
        <v>1</v>
      </c>
      <c r="F1668" s="3">
        <v>0</v>
      </c>
      <c r="G1668" s="3" t="s">
        <v>97</v>
      </c>
      <c r="H1668" s="3" t="s">
        <v>1076</v>
      </c>
      <c r="I1668" s="3" t="s">
        <v>444</v>
      </c>
      <c r="J1668" s="3">
        <v>4089400</v>
      </c>
    </row>
    <row r="1669" spans="1:10" hidden="1" x14ac:dyDescent="0.25">
      <c r="A1669" s="187">
        <v>43898</v>
      </c>
      <c r="B1669" s="3">
        <v>8</v>
      </c>
      <c r="C1669" s="3">
        <v>3</v>
      </c>
      <c r="D1669" s="3">
        <v>2020</v>
      </c>
      <c r="E1669" s="3">
        <v>1</v>
      </c>
      <c r="F1669" s="3">
        <v>0</v>
      </c>
      <c r="G1669" s="3" t="s">
        <v>97</v>
      </c>
      <c r="H1669" s="3" t="s">
        <v>1076</v>
      </c>
      <c r="I1669" s="3" t="s">
        <v>444</v>
      </c>
      <c r="J1669" s="3">
        <v>4089400</v>
      </c>
    </row>
    <row r="1670" spans="1:10" hidden="1" x14ac:dyDescent="0.25">
      <c r="A1670" s="187">
        <v>43897</v>
      </c>
      <c r="B1670" s="3">
        <v>7</v>
      </c>
      <c r="C1670" s="3">
        <v>3</v>
      </c>
      <c r="D1670" s="3">
        <v>2020</v>
      </c>
      <c r="E1670" s="3">
        <v>1</v>
      </c>
      <c r="F1670" s="3">
        <v>0</v>
      </c>
      <c r="G1670" s="3" t="s">
        <v>97</v>
      </c>
      <c r="H1670" s="3" t="s">
        <v>1076</v>
      </c>
      <c r="I1670" s="3" t="s">
        <v>444</v>
      </c>
      <c r="J1670" s="3">
        <v>4089400</v>
      </c>
    </row>
    <row r="1671" spans="1:10" hidden="1" x14ac:dyDescent="0.25">
      <c r="A1671" s="187">
        <v>43896</v>
      </c>
      <c r="B1671" s="3">
        <v>6</v>
      </c>
      <c r="C1671" s="3">
        <v>3</v>
      </c>
      <c r="D1671" s="3">
        <v>2020</v>
      </c>
      <c r="E1671" s="3">
        <v>1</v>
      </c>
      <c r="F1671" s="3">
        <v>0</v>
      </c>
      <c r="G1671" s="3" t="s">
        <v>97</v>
      </c>
      <c r="H1671" s="3" t="s">
        <v>1076</v>
      </c>
      <c r="I1671" s="3" t="s">
        <v>444</v>
      </c>
      <c r="J1671" s="3">
        <v>4089400</v>
      </c>
    </row>
    <row r="1672" spans="1:10" hidden="1" x14ac:dyDescent="0.25">
      <c r="A1672" s="187">
        <v>43894</v>
      </c>
      <c r="B1672" s="3">
        <v>4</v>
      </c>
      <c r="C1672" s="3">
        <v>3</v>
      </c>
      <c r="D1672" s="3">
        <v>2020</v>
      </c>
      <c r="E1672" s="3">
        <v>1</v>
      </c>
      <c r="F1672" s="3">
        <v>0</v>
      </c>
      <c r="G1672" s="3" t="s">
        <v>97</v>
      </c>
      <c r="H1672" s="3" t="s">
        <v>1076</v>
      </c>
      <c r="I1672" s="3" t="s">
        <v>444</v>
      </c>
      <c r="J1672" s="3">
        <v>4089400</v>
      </c>
    </row>
    <row r="1673" spans="1:10" hidden="1" x14ac:dyDescent="0.25">
      <c r="A1673" s="187">
        <v>43893</v>
      </c>
      <c r="B1673" s="3">
        <v>3</v>
      </c>
      <c r="C1673" s="3">
        <v>3</v>
      </c>
      <c r="D1673" s="3">
        <v>2020</v>
      </c>
      <c r="E1673" s="3">
        <v>1</v>
      </c>
      <c r="F1673" s="3">
        <v>0</v>
      </c>
      <c r="G1673" s="3" t="s">
        <v>97</v>
      </c>
      <c r="H1673" s="3" t="s">
        <v>1076</v>
      </c>
      <c r="I1673" s="3" t="s">
        <v>444</v>
      </c>
      <c r="J1673" s="3">
        <v>4089400</v>
      </c>
    </row>
    <row r="1674" spans="1:10" hidden="1" x14ac:dyDescent="0.25">
      <c r="A1674" s="187">
        <v>43892</v>
      </c>
      <c r="B1674" s="3">
        <v>2</v>
      </c>
      <c r="C1674" s="3">
        <v>3</v>
      </c>
      <c r="D1674" s="3">
        <v>2020</v>
      </c>
      <c r="E1674" s="3">
        <v>2</v>
      </c>
      <c r="F1674" s="3">
        <v>0</v>
      </c>
      <c r="G1674" s="3" t="s">
        <v>97</v>
      </c>
      <c r="H1674" s="3" t="s">
        <v>1076</v>
      </c>
      <c r="I1674" s="3" t="s">
        <v>444</v>
      </c>
      <c r="J1674" s="3">
        <v>4089400</v>
      </c>
    </row>
    <row r="1675" spans="1:10" hidden="1" x14ac:dyDescent="0.25">
      <c r="A1675" s="187">
        <v>43891</v>
      </c>
      <c r="B1675" s="3">
        <v>1</v>
      </c>
      <c r="C1675" s="3">
        <v>3</v>
      </c>
      <c r="D1675" s="3">
        <v>2020</v>
      </c>
      <c r="E1675" s="3">
        <v>0</v>
      </c>
      <c r="F1675" s="3">
        <v>0</v>
      </c>
      <c r="G1675" s="3" t="s">
        <v>97</v>
      </c>
      <c r="H1675" s="3" t="s">
        <v>1076</v>
      </c>
      <c r="I1675" s="3" t="s">
        <v>444</v>
      </c>
      <c r="J1675" s="3">
        <v>4089400</v>
      </c>
    </row>
    <row r="1676" spans="1:10" hidden="1" x14ac:dyDescent="0.25">
      <c r="A1676" s="187">
        <v>43890</v>
      </c>
      <c r="B1676" s="3">
        <v>29</v>
      </c>
      <c r="C1676" s="3">
        <v>2</v>
      </c>
      <c r="D1676" s="3">
        <v>2020</v>
      </c>
      <c r="E1676" s="3">
        <v>2</v>
      </c>
      <c r="F1676" s="3">
        <v>0</v>
      </c>
      <c r="G1676" s="3" t="s">
        <v>97</v>
      </c>
      <c r="H1676" s="3" t="s">
        <v>1076</v>
      </c>
      <c r="I1676" s="3" t="s">
        <v>444</v>
      </c>
      <c r="J1676" s="3">
        <v>4089400</v>
      </c>
    </row>
    <row r="1677" spans="1:10" hidden="1" x14ac:dyDescent="0.25">
      <c r="A1677" s="187">
        <v>43889</v>
      </c>
      <c r="B1677" s="3">
        <v>28</v>
      </c>
      <c r="C1677" s="3">
        <v>2</v>
      </c>
      <c r="D1677" s="3">
        <v>2020</v>
      </c>
      <c r="E1677" s="3">
        <v>1</v>
      </c>
      <c r="F1677" s="3">
        <v>0</v>
      </c>
      <c r="G1677" s="3" t="s">
        <v>97</v>
      </c>
      <c r="H1677" s="3" t="s">
        <v>1076</v>
      </c>
      <c r="I1677" s="3" t="s">
        <v>444</v>
      </c>
      <c r="J1677" s="3">
        <v>4089400</v>
      </c>
    </row>
    <row r="1678" spans="1:10" hidden="1" x14ac:dyDescent="0.25">
      <c r="A1678" s="187">
        <v>43888</v>
      </c>
      <c r="B1678" s="3">
        <v>27</v>
      </c>
      <c r="C1678" s="3">
        <v>2</v>
      </c>
      <c r="D1678" s="3">
        <v>2020</v>
      </c>
      <c r="E1678" s="3">
        <v>1</v>
      </c>
      <c r="F1678" s="3">
        <v>0</v>
      </c>
      <c r="G1678" s="3" t="s">
        <v>97</v>
      </c>
      <c r="H1678" s="3" t="s">
        <v>1076</v>
      </c>
      <c r="I1678" s="3" t="s">
        <v>444</v>
      </c>
      <c r="J1678" s="3">
        <v>4089400</v>
      </c>
    </row>
    <row r="1679" spans="1:10" hidden="1" x14ac:dyDescent="0.25">
      <c r="A1679" s="187">
        <v>43887</v>
      </c>
      <c r="B1679" s="3">
        <v>26</v>
      </c>
      <c r="C1679" s="3">
        <v>2</v>
      </c>
      <c r="D1679" s="3">
        <v>2020</v>
      </c>
      <c r="E1679" s="3">
        <v>1</v>
      </c>
      <c r="F1679" s="3">
        <v>0</v>
      </c>
      <c r="G1679" s="3" t="s">
        <v>97</v>
      </c>
      <c r="H1679" s="3" t="s">
        <v>1076</v>
      </c>
      <c r="I1679" s="3" t="s">
        <v>444</v>
      </c>
      <c r="J1679" s="3">
        <v>4089400</v>
      </c>
    </row>
    <row r="1680" spans="1:10" hidden="1" x14ac:dyDescent="0.25">
      <c r="A1680" s="187">
        <v>43886</v>
      </c>
      <c r="B1680" s="3">
        <v>25</v>
      </c>
      <c r="C1680" s="3">
        <v>2</v>
      </c>
      <c r="D1680" s="3">
        <v>2020</v>
      </c>
      <c r="E1680" s="3">
        <v>0</v>
      </c>
      <c r="F1680" s="3">
        <v>0</v>
      </c>
      <c r="G1680" s="3" t="s">
        <v>97</v>
      </c>
      <c r="H1680" s="3" t="s">
        <v>1076</v>
      </c>
      <c r="I1680" s="3" t="s">
        <v>444</v>
      </c>
      <c r="J1680" s="3">
        <v>4089400</v>
      </c>
    </row>
    <row r="1681" spans="1:10" hidden="1" x14ac:dyDescent="0.25">
      <c r="A1681" s="187">
        <v>43885</v>
      </c>
      <c r="B1681" s="3">
        <v>24</v>
      </c>
      <c r="C1681" s="3">
        <v>2</v>
      </c>
      <c r="D1681" s="3">
        <v>2020</v>
      </c>
      <c r="E1681" s="3">
        <v>0</v>
      </c>
      <c r="F1681" s="3">
        <v>0</v>
      </c>
      <c r="G1681" s="3" t="s">
        <v>97</v>
      </c>
      <c r="H1681" s="3" t="s">
        <v>1076</v>
      </c>
      <c r="I1681" s="3" t="s">
        <v>444</v>
      </c>
      <c r="J1681" s="3">
        <v>4089400</v>
      </c>
    </row>
    <row r="1682" spans="1:10" hidden="1" x14ac:dyDescent="0.25">
      <c r="A1682" s="187">
        <v>43884</v>
      </c>
      <c r="B1682" s="3">
        <v>23</v>
      </c>
      <c r="C1682" s="3">
        <v>2</v>
      </c>
      <c r="D1682" s="3">
        <v>2020</v>
      </c>
      <c r="E1682" s="3">
        <v>0</v>
      </c>
      <c r="F1682" s="3">
        <v>0</v>
      </c>
      <c r="G1682" s="3" t="s">
        <v>97</v>
      </c>
      <c r="H1682" s="3" t="s">
        <v>1076</v>
      </c>
      <c r="I1682" s="3" t="s">
        <v>444</v>
      </c>
      <c r="J1682" s="3">
        <v>4089400</v>
      </c>
    </row>
    <row r="1683" spans="1:10" hidden="1" x14ac:dyDescent="0.25">
      <c r="A1683" s="187">
        <v>43883</v>
      </c>
      <c r="B1683" s="3">
        <v>22</v>
      </c>
      <c r="C1683" s="3">
        <v>2</v>
      </c>
      <c r="D1683" s="3">
        <v>2020</v>
      </c>
      <c r="E1683" s="3">
        <v>0</v>
      </c>
      <c r="F1683" s="3">
        <v>0</v>
      </c>
      <c r="G1683" s="3" t="s">
        <v>97</v>
      </c>
      <c r="H1683" s="3" t="s">
        <v>1076</v>
      </c>
      <c r="I1683" s="3" t="s">
        <v>444</v>
      </c>
      <c r="J1683" s="3">
        <v>4089400</v>
      </c>
    </row>
    <row r="1684" spans="1:10" hidden="1" x14ac:dyDescent="0.25">
      <c r="A1684" s="187">
        <v>43882</v>
      </c>
      <c r="B1684" s="3">
        <v>21</v>
      </c>
      <c r="C1684" s="3">
        <v>2</v>
      </c>
      <c r="D1684" s="3">
        <v>2020</v>
      </c>
      <c r="E1684" s="3">
        <v>0</v>
      </c>
      <c r="F1684" s="3">
        <v>0</v>
      </c>
      <c r="G1684" s="3" t="s">
        <v>97</v>
      </c>
      <c r="H1684" s="3" t="s">
        <v>1076</v>
      </c>
      <c r="I1684" s="3" t="s">
        <v>444</v>
      </c>
      <c r="J1684" s="3">
        <v>4089400</v>
      </c>
    </row>
    <row r="1685" spans="1:10" hidden="1" x14ac:dyDescent="0.25">
      <c r="A1685" s="187">
        <v>43881</v>
      </c>
      <c r="B1685" s="3">
        <v>20</v>
      </c>
      <c r="C1685" s="3">
        <v>2</v>
      </c>
      <c r="D1685" s="3">
        <v>2020</v>
      </c>
      <c r="E1685" s="3">
        <v>0</v>
      </c>
      <c r="F1685" s="3">
        <v>0</v>
      </c>
      <c r="G1685" s="3" t="s">
        <v>97</v>
      </c>
      <c r="H1685" s="3" t="s">
        <v>1076</v>
      </c>
      <c r="I1685" s="3" t="s">
        <v>444</v>
      </c>
      <c r="J1685" s="3">
        <v>4089400</v>
      </c>
    </row>
    <row r="1686" spans="1:10" hidden="1" x14ac:dyDescent="0.25">
      <c r="A1686" s="187">
        <v>43880</v>
      </c>
      <c r="B1686" s="3">
        <v>19</v>
      </c>
      <c r="C1686" s="3">
        <v>2</v>
      </c>
      <c r="D1686" s="3">
        <v>2020</v>
      </c>
      <c r="E1686" s="3">
        <v>0</v>
      </c>
      <c r="F1686" s="3">
        <v>0</v>
      </c>
      <c r="G1686" s="3" t="s">
        <v>97</v>
      </c>
      <c r="H1686" s="3" t="s">
        <v>1076</v>
      </c>
      <c r="I1686" s="3" t="s">
        <v>444</v>
      </c>
      <c r="J1686" s="3">
        <v>4089400</v>
      </c>
    </row>
    <row r="1687" spans="1:10" hidden="1" x14ac:dyDescent="0.25">
      <c r="A1687" s="187">
        <v>43879</v>
      </c>
      <c r="B1687" s="3">
        <v>18</v>
      </c>
      <c r="C1687" s="3">
        <v>2</v>
      </c>
      <c r="D1687" s="3">
        <v>2020</v>
      </c>
      <c r="E1687" s="3">
        <v>0</v>
      </c>
      <c r="F1687" s="3">
        <v>0</v>
      </c>
      <c r="G1687" s="3" t="s">
        <v>97</v>
      </c>
      <c r="H1687" s="3" t="s">
        <v>1076</v>
      </c>
      <c r="I1687" s="3" t="s">
        <v>444</v>
      </c>
      <c r="J1687" s="3">
        <v>4089400</v>
      </c>
    </row>
    <row r="1688" spans="1:10" hidden="1" x14ac:dyDescent="0.25">
      <c r="A1688" s="187">
        <v>43878</v>
      </c>
      <c r="B1688" s="3">
        <v>17</v>
      </c>
      <c r="C1688" s="3">
        <v>2</v>
      </c>
      <c r="D1688" s="3">
        <v>2020</v>
      </c>
      <c r="E1688" s="3">
        <v>0</v>
      </c>
      <c r="F1688" s="3">
        <v>0</v>
      </c>
      <c r="G1688" s="3" t="s">
        <v>97</v>
      </c>
      <c r="H1688" s="3" t="s">
        <v>1076</v>
      </c>
      <c r="I1688" s="3" t="s">
        <v>444</v>
      </c>
      <c r="J1688" s="3">
        <v>4089400</v>
      </c>
    </row>
    <row r="1689" spans="1:10" hidden="1" x14ac:dyDescent="0.25">
      <c r="A1689" s="187">
        <v>43877</v>
      </c>
      <c r="B1689" s="3">
        <v>16</v>
      </c>
      <c r="C1689" s="3">
        <v>2</v>
      </c>
      <c r="D1689" s="3">
        <v>2020</v>
      </c>
      <c r="E1689" s="3">
        <v>0</v>
      </c>
      <c r="F1689" s="3">
        <v>0</v>
      </c>
      <c r="G1689" s="3" t="s">
        <v>97</v>
      </c>
      <c r="H1689" s="3" t="s">
        <v>1076</v>
      </c>
      <c r="I1689" s="3" t="s">
        <v>444</v>
      </c>
      <c r="J1689" s="3">
        <v>4089400</v>
      </c>
    </row>
    <row r="1690" spans="1:10" hidden="1" x14ac:dyDescent="0.25">
      <c r="A1690" s="187">
        <v>43876</v>
      </c>
      <c r="B1690" s="3">
        <v>15</v>
      </c>
      <c r="C1690" s="3">
        <v>2</v>
      </c>
      <c r="D1690" s="3">
        <v>2020</v>
      </c>
      <c r="E1690" s="3">
        <v>0</v>
      </c>
      <c r="F1690" s="3">
        <v>0</v>
      </c>
      <c r="G1690" s="3" t="s">
        <v>97</v>
      </c>
      <c r="H1690" s="3" t="s">
        <v>1076</v>
      </c>
      <c r="I1690" s="3" t="s">
        <v>444</v>
      </c>
      <c r="J1690" s="3">
        <v>4089400</v>
      </c>
    </row>
    <row r="1691" spans="1:10" hidden="1" x14ac:dyDescent="0.25">
      <c r="A1691" s="187">
        <v>43875</v>
      </c>
      <c r="B1691" s="3">
        <v>14</v>
      </c>
      <c r="C1691" s="3">
        <v>2</v>
      </c>
      <c r="D1691" s="3">
        <v>2020</v>
      </c>
      <c r="E1691" s="3">
        <v>0</v>
      </c>
      <c r="F1691" s="3">
        <v>0</v>
      </c>
      <c r="G1691" s="3" t="s">
        <v>97</v>
      </c>
      <c r="H1691" s="3" t="s">
        <v>1076</v>
      </c>
      <c r="I1691" s="3" t="s">
        <v>444</v>
      </c>
      <c r="J1691" s="3">
        <v>4089400</v>
      </c>
    </row>
    <row r="1692" spans="1:10" hidden="1" x14ac:dyDescent="0.25">
      <c r="A1692" s="187">
        <v>43874</v>
      </c>
      <c r="B1692" s="3">
        <v>13</v>
      </c>
      <c r="C1692" s="3">
        <v>2</v>
      </c>
      <c r="D1692" s="3">
        <v>2020</v>
      </c>
      <c r="E1692" s="3">
        <v>0</v>
      </c>
      <c r="F1692" s="3">
        <v>0</v>
      </c>
      <c r="G1692" s="3" t="s">
        <v>97</v>
      </c>
      <c r="H1692" s="3" t="s">
        <v>1076</v>
      </c>
      <c r="I1692" s="3" t="s">
        <v>444</v>
      </c>
      <c r="J1692" s="3">
        <v>4089400</v>
      </c>
    </row>
    <row r="1693" spans="1:10" hidden="1" x14ac:dyDescent="0.25">
      <c r="A1693" s="187">
        <v>43873</v>
      </c>
      <c r="B1693" s="3">
        <v>12</v>
      </c>
      <c r="C1693" s="3">
        <v>2</v>
      </c>
      <c r="D1693" s="3">
        <v>2020</v>
      </c>
      <c r="E1693" s="3">
        <v>0</v>
      </c>
      <c r="F1693" s="3">
        <v>0</v>
      </c>
      <c r="G1693" s="3" t="s">
        <v>97</v>
      </c>
      <c r="H1693" s="3" t="s">
        <v>1076</v>
      </c>
      <c r="I1693" s="3" t="s">
        <v>444</v>
      </c>
      <c r="J1693" s="3">
        <v>4089400</v>
      </c>
    </row>
    <row r="1694" spans="1:10" hidden="1" x14ac:dyDescent="0.25">
      <c r="A1694" s="187">
        <v>43872</v>
      </c>
      <c r="B1694" s="3">
        <v>11</v>
      </c>
      <c r="C1694" s="3">
        <v>2</v>
      </c>
      <c r="D1694" s="3">
        <v>2020</v>
      </c>
      <c r="E1694" s="3">
        <v>0</v>
      </c>
      <c r="F1694" s="3">
        <v>0</v>
      </c>
      <c r="G1694" s="3" t="s">
        <v>97</v>
      </c>
      <c r="H1694" s="3" t="s">
        <v>1076</v>
      </c>
      <c r="I1694" s="3" t="s">
        <v>444</v>
      </c>
      <c r="J1694" s="3">
        <v>4089400</v>
      </c>
    </row>
    <row r="1695" spans="1:10" hidden="1" x14ac:dyDescent="0.25">
      <c r="A1695" s="187">
        <v>43871</v>
      </c>
      <c r="B1695" s="3">
        <v>10</v>
      </c>
      <c r="C1695" s="3">
        <v>2</v>
      </c>
      <c r="D1695" s="3">
        <v>2020</v>
      </c>
      <c r="E1695" s="3">
        <v>0</v>
      </c>
      <c r="F1695" s="3">
        <v>0</v>
      </c>
      <c r="G1695" s="3" t="s">
        <v>97</v>
      </c>
      <c r="H1695" s="3" t="s">
        <v>1076</v>
      </c>
      <c r="I1695" s="3" t="s">
        <v>444</v>
      </c>
      <c r="J1695" s="3">
        <v>4089400</v>
      </c>
    </row>
    <row r="1696" spans="1:10" hidden="1" x14ac:dyDescent="0.25">
      <c r="A1696" s="187">
        <v>43870</v>
      </c>
      <c r="B1696" s="3">
        <v>9</v>
      </c>
      <c r="C1696" s="3">
        <v>2</v>
      </c>
      <c r="D1696" s="3">
        <v>2020</v>
      </c>
      <c r="E1696" s="3">
        <v>0</v>
      </c>
      <c r="F1696" s="3">
        <v>0</v>
      </c>
      <c r="G1696" s="3" t="s">
        <v>97</v>
      </c>
      <c r="H1696" s="3" t="s">
        <v>1076</v>
      </c>
      <c r="I1696" s="3" t="s">
        <v>444</v>
      </c>
      <c r="J1696" s="3">
        <v>4089400</v>
      </c>
    </row>
    <row r="1697" spans="1:10" hidden="1" x14ac:dyDescent="0.25">
      <c r="A1697" s="187">
        <v>43869</v>
      </c>
      <c r="B1697" s="3">
        <v>8</v>
      </c>
      <c r="C1697" s="3">
        <v>2</v>
      </c>
      <c r="D1697" s="3">
        <v>2020</v>
      </c>
      <c r="E1697" s="3">
        <v>0</v>
      </c>
      <c r="F1697" s="3">
        <v>0</v>
      </c>
      <c r="G1697" s="3" t="s">
        <v>97</v>
      </c>
      <c r="H1697" s="3" t="s">
        <v>1076</v>
      </c>
      <c r="I1697" s="3" t="s">
        <v>444</v>
      </c>
      <c r="J1697" s="3">
        <v>4089400</v>
      </c>
    </row>
    <row r="1698" spans="1:10" hidden="1" x14ac:dyDescent="0.25">
      <c r="A1698" s="187">
        <v>43868</v>
      </c>
      <c r="B1698" s="3">
        <v>7</v>
      </c>
      <c r="C1698" s="3">
        <v>2</v>
      </c>
      <c r="D1698" s="3">
        <v>2020</v>
      </c>
      <c r="E1698" s="3">
        <v>0</v>
      </c>
      <c r="F1698" s="3">
        <v>0</v>
      </c>
      <c r="G1698" s="3" t="s">
        <v>97</v>
      </c>
      <c r="H1698" s="3" t="s">
        <v>1076</v>
      </c>
      <c r="I1698" s="3" t="s">
        <v>444</v>
      </c>
      <c r="J1698" s="3">
        <v>4089400</v>
      </c>
    </row>
    <row r="1699" spans="1:10" hidden="1" x14ac:dyDescent="0.25">
      <c r="A1699" s="187">
        <v>43867</v>
      </c>
      <c r="B1699" s="3">
        <v>6</v>
      </c>
      <c r="C1699" s="3">
        <v>2</v>
      </c>
      <c r="D1699" s="3">
        <v>2020</v>
      </c>
      <c r="E1699" s="3">
        <v>0</v>
      </c>
      <c r="F1699" s="3">
        <v>0</v>
      </c>
      <c r="G1699" s="3" t="s">
        <v>97</v>
      </c>
      <c r="H1699" s="3" t="s">
        <v>1076</v>
      </c>
      <c r="I1699" s="3" t="s">
        <v>444</v>
      </c>
      <c r="J1699" s="3">
        <v>4089400</v>
      </c>
    </row>
    <row r="1700" spans="1:10" hidden="1" x14ac:dyDescent="0.25">
      <c r="A1700" s="187">
        <v>43866</v>
      </c>
      <c r="B1700" s="3">
        <v>5</v>
      </c>
      <c r="C1700" s="3">
        <v>2</v>
      </c>
      <c r="D1700" s="3">
        <v>2020</v>
      </c>
      <c r="E1700" s="3">
        <v>0</v>
      </c>
      <c r="F1700" s="3">
        <v>0</v>
      </c>
      <c r="G1700" s="3" t="s">
        <v>97</v>
      </c>
      <c r="H1700" s="3" t="s">
        <v>1076</v>
      </c>
      <c r="I1700" s="3" t="s">
        <v>444</v>
      </c>
      <c r="J1700" s="3">
        <v>4089400</v>
      </c>
    </row>
    <row r="1701" spans="1:10" hidden="1" x14ac:dyDescent="0.25">
      <c r="A1701" s="187">
        <v>43865</v>
      </c>
      <c r="B1701" s="3">
        <v>4</v>
      </c>
      <c r="C1701" s="3">
        <v>2</v>
      </c>
      <c r="D1701" s="3">
        <v>2020</v>
      </c>
      <c r="E1701" s="3">
        <v>0</v>
      </c>
      <c r="F1701" s="3">
        <v>0</v>
      </c>
      <c r="G1701" s="3" t="s">
        <v>97</v>
      </c>
      <c r="H1701" s="3" t="s">
        <v>1076</v>
      </c>
      <c r="I1701" s="3" t="s">
        <v>444</v>
      </c>
      <c r="J1701" s="3">
        <v>4089400</v>
      </c>
    </row>
    <row r="1702" spans="1:10" hidden="1" x14ac:dyDescent="0.25">
      <c r="A1702" s="187">
        <v>43864</v>
      </c>
      <c r="B1702" s="3">
        <v>3</v>
      </c>
      <c r="C1702" s="3">
        <v>2</v>
      </c>
      <c r="D1702" s="3">
        <v>2020</v>
      </c>
      <c r="E1702" s="3">
        <v>0</v>
      </c>
      <c r="F1702" s="3">
        <v>0</v>
      </c>
      <c r="G1702" s="3" t="s">
        <v>97</v>
      </c>
      <c r="H1702" s="3" t="s">
        <v>1076</v>
      </c>
      <c r="I1702" s="3" t="s">
        <v>444</v>
      </c>
      <c r="J1702" s="3">
        <v>4089400</v>
      </c>
    </row>
    <row r="1703" spans="1:10" hidden="1" x14ac:dyDescent="0.25">
      <c r="A1703" s="187">
        <v>43863</v>
      </c>
      <c r="B1703" s="3">
        <v>2</v>
      </c>
      <c r="C1703" s="3">
        <v>2</v>
      </c>
      <c r="D1703" s="3">
        <v>2020</v>
      </c>
      <c r="E1703" s="3">
        <v>0</v>
      </c>
      <c r="F1703" s="3">
        <v>0</v>
      </c>
      <c r="G1703" s="3" t="s">
        <v>97</v>
      </c>
      <c r="H1703" s="3" t="s">
        <v>1076</v>
      </c>
      <c r="I1703" s="3" t="s">
        <v>444</v>
      </c>
      <c r="J1703" s="3">
        <v>4089400</v>
      </c>
    </row>
    <row r="1704" spans="1:10" hidden="1" x14ac:dyDescent="0.25">
      <c r="A1704" s="187">
        <v>43862</v>
      </c>
      <c r="B1704" s="3">
        <v>1</v>
      </c>
      <c r="C1704" s="3">
        <v>2</v>
      </c>
      <c r="D1704" s="3">
        <v>2020</v>
      </c>
      <c r="E1704" s="3">
        <v>0</v>
      </c>
      <c r="F1704" s="3">
        <v>0</v>
      </c>
      <c r="G1704" s="3" t="s">
        <v>97</v>
      </c>
      <c r="H1704" s="3" t="s">
        <v>1076</v>
      </c>
      <c r="I1704" s="3" t="s">
        <v>444</v>
      </c>
      <c r="J1704" s="3">
        <v>4089400</v>
      </c>
    </row>
    <row r="1705" spans="1:10" hidden="1" x14ac:dyDescent="0.25">
      <c r="A1705" s="187">
        <v>43861</v>
      </c>
      <c r="B1705" s="3">
        <v>31</v>
      </c>
      <c r="C1705" s="3">
        <v>1</v>
      </c>
      <c r="D1705" s="3">
        <v>2020</v>
      </c>
      <c r="E1705" s="3">
        <v>0</v>
      </c>
      <c r="F1705" s="3">
        <v>0</v>
      </c>
      <c r="G1705" s="3" t="s">
        <v>97</v>
      </c>
      <c r="H1705" s="3" t="s">
        <v>1076</v>
      </c>
      <c r="I1705" s="3" t="s">
        <v>444</v>
      </c>
      <c r="J1705" s="3">
        <v>4089400</v>
      </c>
    </row>
    <row r="1706" spans="1:10" hidden="1" x14ac:dyDescent="0.25">
      <c r="A1706" s="187">
        <v>43860</v>
      </c>
      <c r="B1706" s="3">
        <v>30</v>
      </c>
      <c r="C1706" s="3">
        <v>1</v>
      </c>
      <c r="D1706" s="3">
        <v>2020</v>
      </c>
      <c r="E1706" s="3">
        <v>0</v>
      </c>
      <c r="F1706" s="3">
        <v>0</v>
      </c>
      <c r="G1706" s="3" t="s">
        <v>97</v>
      </c>
      <c r="H1706" s="3" t="s">
        <v>1076</v>
      </c>
      <c r="I1706" s="3" t="s">
        <v>444</v>
      </c>
      <c r="J1706" s="3">
        <v>4089400</v>
      </c>
    </row>
    <row r="1707" spans="1:10" hidden="1" x14ac:dyDescent="0.25">
      <c r="A1707" s="187">
        <v>43859</v>
      </c>
      <c r="B1707" s="3">
        <v>29</v>
      </c>
      <c r="C1707" s="3">
        <v>1</v>
      </c>
      <c r="D1707" s="3">
        <v>2020</v>
      </c>
      <c r="E1707" s="3">
        <v>0</v>
      </c>
      <c r="F1707" s="3">
        <v>0</v>
      </c>
      <c r="G1707" s="3" t="s">
        <v>97</v>
      </c>
      <c r="H1707" s="3" t="s">
        <v>1076</v>
      </c>
      <c r="I1707" s="3" t="s">
        <v>444</v>
      </c>
      <c r="J1707" s="3">
        <v>4089400</v>
      </c>
    </row>
    <row r="1708" spans="1:10" hidden="1" x14ac:dyDescent="0.25">
      <c r="A1708" s="187">
        <v>43858</v>
      </c>
      <c r="B1708" s="3">
        <v>28</v>
      </c>
      <c r="C1708" s="3">
        <v>1</v>
      </c>
      <c r="D1708" s="3">
        <v>2020</v>
      </c>
      <c r="E1708" s="3">
        <v>0</v>
      </c>
      <c r="F1708" s="3">
        <v>0</v>
      </c>
      <c r="G1708" s="3" t="s">
        <v>97</v>
      </c>
      <c r="H1708" s="3" t="s">
        <v>1076</v>
      </c>
      <c r="I1708" s="3" t="s">
        <v>444</v>
      </c>
      <c r="J1708" s="3">
        <v>4089400</v>
      </c>
    </row>
    <row r="1709" spans="1:10" hidden="1" x14ac:dyDescent="0.25">
      <c r="A1709" s="187">
        <v>43857</v>
      </c>
      <c r="B1709" s="3">
        <v>27</v>
      </c>
      <c r="C1709" s="3">
        <v>1</v>
      </c>
      <c r="D1709" s="3">
        <v>2020</v>
      </c>
      <c r="E1709" s="3">
        <v>0</v>
      </c>
      <c r="F1709" s="3">
        <v>0</v>
      </c>
      <c r="G1709" s="3" t="s">
        <v>97</v>
      </c>
      <c r="H1709" s="3" t="s">
        <v>1076</v>
      </c>
      <c r="I1709" s="3" t="s">
        <v>444</v>
      </c>
      <c r="J1709" s="3">
        <v>4089400</v>
      </c>
    </row>
    <row r="1710" spans="1:10" hidden="1" x14ac:dyDescent="0.25">
      <c r="A1710" s="187">
        <v>43856</v>
      </c>
      <c r="B1710" s="3">
        <v>26</v>
      </c>
      <c r="C1710" s="3">
        <v>1</v>
      </c>
      <c r="D1710" s="3">
        <v>2020</v>
      </c>
      <c r="E1710" s="3">
        <v>0</v>
      </c>
      <c r="F1710" s="3">
        <v>0</v>
      </c>
      <c r="G1710" s="3" t="s">
        <v>97</v>
      </c>
      <c r="H1710" s="3" t="s">
        <v>1076</v>
      </c>
      <c r="I1710" s="3" t="s">
        <v>444</v>
      </c>
      <c r="J1710" s="3">
        <v>4089400</v>
      </c>
    </row>
    <row r="1711" spans="1:10" hidden="1" x14ac:dyDescent="0.25">
      <c r="A1711" s="187">
        <v>43855</v>
      </c>
      <c r="B1711" s="3">
        <v>25</v>
      </c>
      <c r="C1711" s="3">
        <v>1</v>
      </c>
      <c r="D1711" s="3">
        <v>2020</v>
      </c>
      <c r="E1711" s="3">
        <v>0</v>
      </c>
      <c r="F1711" s="3">
        <v>0</v>
      </c>
      <c r="G1711" s="3" t="s">
        <v>97</v>
      </c>
      <c r="H1711" s="3" t="s">
        <v>1076</v>
      </c>
      <c r="I1711" s="3" t="s">
        <v>444</v>
      </c>
      <c r="J1711" s="3">
        <v>4089400</v>
      </c>
    </row>
    <row r="1712" spans="1:10" hidden="1" x14ac:dyDescent="0.25">
      <c r="A1712" s="187">
        <v>43854</v>
      </c>
      <c r="B1712" s="3">
        <v>24</v>
      </c>
      <c r="C1712" s="3">
        <v>1</v>
      </c>
      <c r="D1712" s="3">
        <v>2020</v>
      </c>
      <c r="E1712" s="3">
        <v>0</v>
      </c>
      <c r="F1712" s="3">
        <v>0</v>
      </c>
      <c r="G1712" s="3" t="s">
        <v>97</v>
      </c>
      <c r="H1712" s="3" t="s">
        <v>1076</v>
      </c>
      <c r="I1712" s="3" t="s">
        <v>444</v>
      </c>
      <c r="J1712" s="3">
        <v>4089400</v>
      </c>
    </row>
    <row r="1713" spans="1:10" hidden="1" x14ac:dyDescent="0.25">
      <c r="A1713" s="187">
        <v>43853</v>
      </c>
      <c r="B1713" s="3">
        <v>23</v>
      </c>
      <c r="C1713" s="3">
        <v>1</v>
      </c>
      <c r="D1713" s="3">
        <v>2020</v>
      </c>
      <c r="E1713" s="3">
        <v>0</v>
      </c>
      <c r="F1713" s="3">
        <v>0</v>
      </c>
      <c r="G1713" s="3" t="s">
        <v>97</v>
      </c>
      <c r="H1713" s="3" t="s">
        <v>1076</v>
      </c>
      <c r="I1713" s="3" t="s">
        <v>444</v>
      </c>
      <c r="J1713" s="3">
        <v>4089400</v>
      </c>
    </row>
    <row r="1714" spans="1:10" hidden="1" x14ac:dyDescent="0.25">
      <c r="A1714" s="187">
        <v>43852</v>
      </c>
      <c r="B1714" s="3">
        <v>22</v>
      </c>
      <c r="C1714" s="3">
        <v>1</v>
      </c>
      <c r="D1714" s="3">
        <v>2020</v>
      </c>
      <c r="E1714" s="3">
        <v>0</v>
      </c>
      <c r="F1714" s="3">
        <v>0</v>
      </c>
      <c r="G1714" s="3" t="s">
        <v>97</v>
      </c>
      <c r="H1714" s="3" t="s">
        <v>1076</v>
      </c>
      <c r="I1714" s="3" t="s">
        <v>444</v>
      </c>
      <c r="J1714" s="3">
        <v>4089400</v>
      </c>
    </row>
    <row r="1715" spans="1:10" hidden="1" x14ac:dyDescent="0.25">
      <c r="A1715" s="187">
        <v>43851</v>
      </c>
      <c r="B1715" s="3">
        <v>21</v>
      </c>
      <c r="C1715" s="3">
        <v>1</v>
      </c>
      <c r="D1715" s="3">
        <v>2020</v>
      </c>
      <c r="E1715" s="3">
        <v>0</v>
      </c>
      <c r="F1715" s="3">
        <v>0</v>
      </c>
      <c r="G1715" s="3" t="s">
        <v>97</v>
      </c>
      <c r="H1715" s="3" t="s">
        <v>1076</v>
      </c>
      <c r="I1715" s="3" t="s">
        <v>444</v>
      </c>
      <c r="J1715" s="3">
        <v>4089400</v>
      </c>
    </row>
    <row r="1716" spans="1:10" hidden="1" x14ac:dyDescent="0.25">
      <c r="A1716" s="187">
        <v>43850</v>
      </c>
      <c r="B1716" s="3">
        <v>20</v>
      </c>
      <c r="C1716" s="3">
        <v>1</v>
      </c>
      <c r="D1716" s="3">
        <v>2020</v>
      </c>
      <c r="E1716" s="3">
        <v>0</v>
      </c>
      <c r="F1716" s="3">
        <v>0</v>
      </c>
      <c r="G1716" s="3" t="s">
        <v>97</v>
      </c>
      <c r="H1716" s="3" t="s">
        <v>1076</v>
      </c>
      <c r="I1716" s="3" t="s">
        <v>444</v>
      </c>
      <c r="J1716" s="3">
        <v>4089400</v>
      </c>
    </row>
    <row r="1717" spans="1:10" hidden="1" x14ac:dyDescent="0.25">
      <c r="A1717" s="187">
        <v>43849</v>
      </c>
      <c r="B1717" s="3">
        <v>19</v>
      </c>
      <c r="C1717" s="3">
        <v>1</v>
      </c>
      <c r="D1717" s="3">
        <v>2020</v>
      </c>
      <c r="E1717" s="3">
        <v>0</v>
      </c>
      <c r="F1717" s="3">
        <v>0</v>
      </c>
      <c r="G1717" s="3" t="s">
        <v>97</v>
      </c>
      <c r="H1717" s="3" t="s">
        <v>1076</v>
      </c>
      <c r="I1717" s="3" t="s">
        <v>444</v>
      </c>
      <c r="J1717" s="3">
        <v>4089400</v>
      </c>
    </row>
    <row r="1718" spans="1:10" hidden="1" x14ac:dyDescent="0.25">
      <c r="A1718" s="187">
        <v>43848</v>
      </c>
      <c r="B1718" s="3">
        <v>18</v>
      </c>
      <c r="C1718" s="3">
        <v>1</v>
      </c>
      <c r="D1718" s="3">
        <v>2020</v>
      </c>
      <c r="E1718" s="3">
        <v>0</v>
      </c>
      <c r="F1718" s="3">
        <v>0</v>
      </c>
      <c r="G1718" s="3" t="s">
        <v>97</v>
      </c>
      <c r="H1718" s="3" t="s">
        <v>1076</v>
      </c>
      <c r="I1718" s="3" t="s">
        <v>444</v>
      </c>
      <c r="J1718" s="3">
        <v>4089400</v>
      </c>
    </row>
    <row r="1719" spans="1:10" hidden="1" x14ac:dyDescent="0.25">
      <c r="A1719" s="187">
        <v>43847</v>
      </c>
      <c r="B1719" s="3">
        <v>17</v>
      </c>
      <c r="C1719" s="3">
        <v>1</v>
      </c>
      <c r="D1719" s="3">
        <v>2020</v>
      </c>
      <c r="E1719" s="3">
        <v>0</v>
      </c>
      <c r="F1719" s="3">
        <v>0</v>
      </c>
      <c r="G1719" s="3" t="s">
        <v>97</v>
      </c>
      <c r="H1719" s="3" t="s">
        <v>1076</v>
      </c>
      <c r="I1719" s="3" t="s">
        <v>444</v>
      </c>
      <c r="J1719" s="3">
        <v>4089400</v>
      </c>
    </row>
    <row r="1720" spans="1:10" hidden="1" x14ac:dyDescent="0.25">
      <c r="A1720" s="187">
        <v>43846</v>
      </c>
      <c r="B1720" s="3">
        <v>16</v>
      </c>
      <c r="C1720" s="3">
        <v>1</v>
      </c>
      <c r="D1720" s="3">
        <v>2020</v>
      </c>
      <c r="E1720" s="3">
        <v>0</v>
      </c>
      <c r="F1720" s="3">
        <v>0</v>
      </c>
      <c r="G1720" s="3" t="s">
        <v>97</v>
      </c>
      <c r="H1720" s="3" t="s">
        <v>1076</v>
      </c>
      <c r="I1720" s="3" t="s">
        <v>444</v>
      </c>
      <c r="J1720" s="3">
        <v>4089400</v>
      </c>
    </row>
    <row r="1721" spans="1:10" hidden="1" x14ac:dyDescent="0.25">
      <c r="A1721" s="187">
        <v>43845</v>
      </c>
      <c r="B1721" s="3">
        <v>15</v>
      </c>
      <c r="C1721" s="3">
        <v>1</v>
      </c>
      <c r="D1721" s="3">
        <v>2020</v>
      </c>
      <c r="E1721" s="3">
        <v>0</v>
      </c>
      <c r="F1721" s="3">
        <v>0</v>
      </c>
      <c r="G1721" s="3" t="s">
        <v>97</v>
      </c>
      <c r="H1721" s="3" t="s">
        <v>1076</v>
      </c>
      <c r="I1721" s="3" t="s">
        <v>444</v>
      </c>
      <c r="J1721" s="3">
        <v>4089400</v>
      </c>
    </row>
    <row r="1722" spans="1:10" hidden="1" x14ac:dyDescent="0.25">
      <c r="A1722" s="187">
        <v>43844</v>
      </c>
      <c r="B1722" s="3">
        <v>14</v>
      </c>
      <c r="C1722" s="3">
        <v>1</v>
      </c>
      <c r="D1722" s="3">
        <v>2020</v>
      </c>
      <c r="E1722" s="3">
        <v>0</v>
      </c>
      <c r="F1722" s="3">
        <v>0</v>
      </c>
      <c r="G1722" s="3" t="s">
        <v>97</v>
      </c>
      <c r="H1722" s="3" t="s">
        <v>1076</v>
      </c>
      <c r="I1722" s="3" t="s">
        <v>444</v>
      </c>
      <c r="J1722" s="3">
        <v>4089400</v>
      </c>
    </row>
    <row r="1723" spans="1:10" hidden="1" x14ac:dyDescent="0.25">
      <c r="A1723" s="187">
        <v>43843</v>
      </c>
      <c r="B1723" s="3">
        <v>13</v>
      </c>
      <c r="C1723" s="3">
        <v>1</v>
      </c>
      <c r="D1723" s="3">
        <v>2020</v>
      </c>
      <c r="E1723" s="3">
        <v>0</v>
      </c>
      <c r="F1723" s="3">
        <v>0</v>
      </c>
      <c r="G1723" s="3" t="s">
        <v>97</v>
      </c>
      <c r="H1723" s="3" t="s">
        <v>1076</v>
      </c>
      <c r="I1723" s="3" t="s">
        <v>444</v>
      </c>
      <c r="J1723" s="3">
        <v>4089400</v>
      </c>
    </row>
    <row r="1724" spans="1:10" hidden="1" x14ac:dyDescent="0.25">
      <c r="A1724" s="187">
        <v>43842</v>
      </c>
      <c r="B1724" s="3">
        <v>12</v>
      </c>
      <c r="C1724" s="3">
        <v>1</v>
      </c>
      <c r="D1724" s="3">
        <v>2020</v>
      </c>
      <c r="E1724" s="3">
        <v>0</v>
      </c>
      <c r="F1724" s="3">
        <v>0</v>
      </c>
      <c r="G1724" s="3" t="s">
        <v>97</v>
      </c>
      <c r="H1724" s="3" t="s">
        <v>1076</v>
      </c>
      <c r="I1724" s="3" t="s">
        <v>444</v>
      </c>
      <c r="J1724" s="3">
        <v>4089400</v>
      </c>
    </row>
    <row r="1725" spans="1:10" hidden="1" x14ac:dyDescent="0.25">
      <c r="A1725" s="187">
        <v>43841</v>
      </c>
      <c r="B1725" s="3">
        <v>11</v>
      </c>
      <c r="C1725" s="3">
        <v>1</v>
      </c>
      <c r="D1725" s="3">
        <v>2020</v>
      </c>
      <c r="E1725" s="3">
        <v>0</v>
      </c>
      <c r="F1725" s="3">
        <v>0</v>
      </c>
      <c r="G1725" s="3" t="s">
        <v>97</v>
      </c>
      <c r="H1725" s="3" t="s">
        <v>1076</v>
      </c>
      <c r="I1725" s="3" t="s">
        <v>444</v>
      </c>
      <c r="J1725" s="3">
        <v>4089400</v>
      </c>
    </row>
    <row r="1726" spans="1:10" hidden="1" x14ac:dyDescent="0.25">
      <c r="A1726" s="187">
        <v>43840</v>
      </c>
      <c r="B1726" s="3">
        <v>10</v>
      </c>
      <c r="C1726" s="3">
        <v>1</v>
      </c>
      <c r="D1726" s="3">
        <v>2020</v>
      </c>
      <c r="E1726" s="3">
        <v>0</v>
      </c>
      <c r="F1726" s="3">
        <v>0</v>
      </c>
      <c r="G1726" s="3" t="s">
        <v>97</v>
      </c>
      <c r="H1726" s="3" t="s">
        <v>1076</v>
      </c>
      <c r="I1726" s="3" t="s">
        <v>444</v>
      </c>
      <c r="J1726" s="3">
        <v>4089400</v>
      </c>
    </row>
    <row r="1727" spans="1:10" hidden="1" x14ac:dyDescent="0.25">
      <c r="A1727" s="187">
        <v>43839</v>
      </c>
      <c r="B1727" s="3">
        <v>9</v>
      </c>
      <c r="C1727" s="3">
        <v>1</v>
      </c>
      <c r="D1727" s="3">
        <v>2020</v>
      </c>
      <c r="E1727" s="3">
        <v>0</v>
      </c>
      <c r="F1727" s="3">
        <v>0</v>
      </c>
      <c r="G1727" s="3" t="s">
        <v>97</v>
      </c>
      <c r="H1727" s="3" t="s">
        <v>1076</v>
      </c>
      <c r="I1727" s="3" t="s">
        <v>444</v>
      </c>
      <c r="J1727" s="3">
        <v>4089400</v>
      </c>
    </row>
    <row r="1728" spans="1:10" hidden="1" x14ac:dyDescent="0.25">
      <c r="A1728" s="187">
        <v>43838</v>
      </c>
      <c r="B1728" s="3">
        <v>8</v>
      </c>
      <c r="C1728" s="3">
        <v>1</v>
      </c>
      <c r="D1728" s="3">
        <v>2020</v>
      </c>
      <c r="E1728" s="3">
        <v>0</v>
      </c>
      <c r="F1728" s="3">
        <v>0</v>
      </c>
      <c r="G1728" s="3" t="s">
        <v>97</v>
      </c>
      <c r="H1728" s="3" t="s">
        <v>1076</v>
      </c>
      <c r="I1728" s="3" t="s">
        <v>444</v>
      </c>
      <c r="J1728" s="3">
        <v>4089400</v>
      </c>
    </row>
    <row r="1729" spans="1:10" hidden="1" x14ac:dyDescent="0.25">
      <c r="A1729" s="187">
        <v>43837</v>
      </c>
      <c r="B1729" s="3">
        <v>7</v>
      </c>
      <c r="C1729" s="3">
        <v>1</v>
      </c>
      <c r="D1729" s="3">
        <v>2020</v>
      </c>
      <c r="E1729" s="3">
        <v>0</v>
      </c>
      <c r="F1729" s="3">
        <v>0</v>
      </c>
      <c r="G1729" s="3" t="s">
        <v>97</v>
      </c>
      <c r="H1729" s="3" t="s">
        <v>1076</v>
      </c>
      <c r="I1729" s="3" t="s">
        <v>444</v>
      </c>
      <c r="J1729" s="3">
        <v>4089400</v>
      </c>
    </row>
    <row r="1730" spans="1:10" hidden="1" x14ac:dyDescent="0.25">
      <c r="A1730" s="187">
        <v>43836</v>
      </c>
      <c r="B1730" s="3">
        <v>6</v>
      </c>
      <c r="C1730" s="3">
        <v>1</v>
      </c>
      <c r="D1730" s="3">
        <v>2020</v>
      </c>
      <c r="E1730" s="3">
        <v>0</v>
      </c>
      <c r="F1730" s="3">
        <v>0</v>
      </c>
      <c r="G1730" s="3" t="s">
        <v>97</v>
      </c>
      <c r="H1730" s="3" t="s">
        <v>1076</v>
      </c>
      <c r="I1730" s="3" t="s">
        <v>444</v>
      </c>
      <c r="J1730" s="3">
        <v>4089400</v>
      </c>
    </row>
    <row r="1731" spans="1:10" hidden="1" x14ac:dyDescent="0.25">
      <c r="A1731" s="187">
        <v>43835</v>
      </c>
      <c r="B1731" s="3">
        <v>5</v>
      </c>
      <c r="C1731" s="3">
        <v>1</v>
      </c>
      <c r="D1731" s="3">
        <v>2020</v>
      </c>
      <c r="E1731" s="3">
        <v>0</v>
      </c>
      <c r="F1731" s="3">
        <v>0</v>
      </c>
      <c r="G1731" s="3" t="s">
        <v>97</v>
      </c>
      <c r="H1731" s="3" t="s">
        <v>1076</v>
      </c>
      <c r="I1731" s="3" t="s">
        <v>444</v>
      </c>
      <c r="J1731" s="3">
        <v>4089400</v>
      </c>
    </row>
    <row r="1732" spans="1:10" hidden="1" x14ac:dyDescent="0.25">
      <c r="A1732" s="187">
        <v>43834</v>
      </c>
      <c r="B1732" s="3">
        <v>4</v>
      </c>
      <c r="C1732" s="3">
        <v>1</v>
      </c>
      <c r="D1732" s="3">
        <v>2020</v>
      </c>
      <c r="E1732" s="3">
        <v>0</v>
      </c>
      <c r="F1732" s="3">
        <v>0</v>
      </c>
      <c r="G1732" s="3" t="s">
        <v>97</v>
      </c>
      <c r="H1732" s="3" t="s">
        <v>1076</v>
      </c>
      <c r="I1732" s="3" t="s">
        <v>444</v>
      </c>
      <c r="J1732" s="3">
        <v>4089400</v>
      </c>
    </row>
    <row r="1733" spans="1:10" hidden="1" x14ac:dyDescent="0.25">
      <c r="A1733" s="187">
        <v>43833</v>
      </c>
      <c r="B1733" s="3">
        <v>3</v>
      </c>
      <c r="C1733" s="3">
        <v>1</v>
      </c>
      <c r="D1733" s="3">
        <v>2020</v>
      </c>
      <c r="E1733" s="3">
        <v>0</v>
      </c>
      <c r="F1733" s="3">
        <v>0</v>
      </c>
      <c r="G1733" s="3" t="s">
        <v>97</v>
      </c>
      <c r="H1733" s="3" t="s">
        <v>1076</v>
      </c>
      <c r="I1733" s="3" t="s">
        <v>444</v>
      </c>
      <c r="J1733" s="3">
        <v>4089400</v>
      </c>
    </row>
    <row r="1734" spans="1:10" hidden="1" x14ac:dyDescent="0.25">
      <c r="A1734" s="187">
        <v>43832</v>
      </c>
      <c r="B1734" s="3">
        <v>2</v>
      </c>
      <c r="C1734" s="3">
        <v>1</v>
      </c>
      <c r="D1734" s="3">
        <v>2020</v>
      </c>
      <c r="E1734" s="3">
        <v>0</v>
      </c>
      <c r="F1734" s="3">
        <v>0</v>
      </c>
      <c r="G1734" s="3" t="s">
        <v>97</v>
      </c>
      <c r="H1734" s="3" t="s">
        <v>1076</v>
      </c>
      <c r="I1734" s="3" t="s">
        <v>444</v>
      </c>
      <c r="J1734" s="3">
        <v>4089400</v>
      </c>
    </row>
    <row r="1735" spans="1:10" hidden="1" x14ac:dyDescent="0.25">
      <c r="A1735" s="187">
        <v>43831</v>
      </c>
      <c r="B1735" s="3">
        <v>1</v>
      </c>
      <c r="C1735" s="3">
        <v>1</v>
      </c>
      <c r="D1735" s="3">
        <v>2020</v>
      </c>
      <c r="E1735" s="3">
        <v>0</v>
      </c>
      <c r="F1735" s="3">
        <v>0</v>
      </c>
      <c r="G1735" s="3" t="s">
        <v>97</v>
      </c>
      <c r="H1735" s="3" t="s">
        <v>1076</v>
      </c>
      <c r="I1735" s="3" t="s">
        <v>444</v>
      </c>
      <c r="J1735" s="3">
        <v>4089400</v>
      </c>
    </row>
    <row r="1736" spans="1:10" hidden="1" x14ac:dyDescent="0.25">
      <c r="A1736" s="187">
        <v>43830</v>
      </c>
      <c r="B1736" s="3">
        <v>31</v>
      </c>
      <c r="C1736" s="3">
        <v>12</v>
      </c>
      <c r="D1736" s="3">
        <v>2019</v>
      </c>
      <c r="E1736" s="3">
        <v>0</v>
      </c>
      <c r="F1736" s="3">
        <v>0</v>
      </c>
      <c r="G1736" s="3" t="s">
        <v>97</v>
      </c>
      <c r="H1736" s="3" t="s">
        <v>1076</v>
      </c>
      <c r="I1736" s="3" t="s">
        <v>444</v>
      </c>
      <c r="J1736" s="3">
        <v>4089400</v>
      </c>
    </row>
    <row r="1737" spans="1:10" hidden="1" x14ac:dyDescent="0.25">
      <c r="A1737" s="187">
        <v>43920</v>
      </c>
      <c r="B1737" s="3">
        <v>30</v>
      </c>
      <c r="C1737" s="3">
        <v>3</v>
      </c>
      <c r="D1737" s="3">
        <v>2020</v>
      </c>
      <c r="E1737" s="3">
        <v>20</v>
      </c>
      <c r="F1737" s="3">
        <v>0</v>
      </c>
      <c r="G1737" s="3" t="s">
        <v>1</v>
      </c>
      <c r="H1737" s="3" t="s">
        <v>1077</v>
      </c>
      <c r="I1737" s="3" t="s">
        <v>395</v>
      </c>
      <c r="J1737" s="3">
        <v>11338138</v>
      </c>
    </row>
    <row r="1738" spans="1:10" hidden="1" x14ac:dyDescent="0.25">
      <c r="A1738" s="187">
        <v>43919</v>
      </c>
      <c r="B1738" s="3">
        <v>29</v>
      </c>
      <c r="C1738" s="3">
        <v>3</v>
      </c>
      <c r="D1738" s="3">
        <v>2020</v>
      </c>
      <c r="E1738" s="3">
        <v>39</v>
      </c>
      <c r="F1738" s="3">
        <v>1</v>
      </c>
      <c r="G1738" s="3" t="s">
        <v>1</v>
      </c>
      <c r="H1738" s="3" t="s">
        <v>1077</v>
      </c>
      <c r="I1738" s="3" t="s">
        <v>395</v>
      </c>
      <c r="J1738" s="3">
        <v>11338138</v>
      </c>
    </row>
    <row r="1739" spans="1:10" hidden="1" x14ac:dyDescent="0.25">
      <c r="A1739" s="187">
        <v>43918</v>
      </c>
      <c r="B1739" s="3">
        <v>28</v>
      </c>
      <c r="C1739" s="3">
        <v>3</v>
      </c>
      <c r="D1739" s="3">
        <v>2020</v>
      </c>
      <c r="E1739" s="3">
        <v>13</v>
      </c>
      <c r="F1739" s="3">
        <v>0</v>
      </c>
      <c r="G1739" s="3" t="s">
        <v>1</v>
      </c>
      <c r="H1739" s="3" t="s">
        <v>1077</v>
      </c>
      <c r="I1739" s="3" t="s">
        <v>395</v>
      </c>
      <c r="J1739" s="3">
        <v>11338138</v>
      </c>
    </row>
    <row r="1740" spans="1:10" hidden="1" x14ac:dyDescent="0.25">
      <c r="A1740" s="187">
        <v>43917</v>
      </c>
      <c r="B1740" s="3">
        <v>27</v>
      </c>
      <c r="C1740" s="3">
        <v>3</v>
      </c>
      <c r="D1740" s="3">
        <v>2020</v>
      </c>
      <c r="E1740" s="3">
        <v>10</v>
      </c>
      <c r="F1740" s="3">
        <v>1</v>
      </c>
      <c r="G1740" s="3" t="s">
        <v>1</v>
      </c>
      <c r="H1740" s="3" t="s">
        <v>1077</v>
      </c>
      <c r="I1740" s="3" t="s">
        <v>395</v>
      </c>
      <c r="J1740" s="3">
        <v>11338138</v>
      </c>
    </row>
    <row r="1741" spans="1:10" hidden="1" x14ac:dyDescent="0.25">
      <c r="A1741" s="187">
        <v>43916</v>
      </c>
      <c r="B1741" s="3">
        <v>26</v>
      </c>
      <c r="C1741" s="3">
        <v>3</v>
      </c>
      <c r="D1741" s="3">
        <v>2020</v>
      </c>
      <c r="E1741" s="3">
        <v>9</v>
      </c>
      <c r="F1741" s="3">
        <v>0</v>
      </c>
      <c r="G1741" s="3" t="s">
        <v>1</v>
      </c>
      <c r="H1741" s="3" t="s">
        <v>1077</v>
      </c>
      <c r="I1741" s="3" t="s">
        <v>395</v>
      </c>
      <c r="J1741" s="3">
        <v>11338138</v>
      </c>
    </row>
    <row r="1742" spans="1:10" hidden="1" x14ac:dyDescent="0.25">
      <c r="A1742" s="187">
        <v>43915</v>
      </c>
      <c r="B1742" s="3">
        <v>25</v>
      </c>
      <c r="C1742" s="3">
        <v>3</v>
      </c>
      <c r="D1742" s="3">
        <v>2020</v>
      </c>
      <c r="E1742" s="3">
        <v>8</v>
      </c>
      <c r="F1742" s="3">
        <v>0</v>
      </c>
      <c r="G1742" s="3" t="s">
        <v>1</v>
      </c>
      <c r="H1742" s="3" t="s">
        <v>1077</v>
      </c>
      <c r="I1742" s="3" t="s">
        <v>395</v>
      </c>
      <c r="J1742" s="3">
        <v>11338138</v>
      </c>
    </row>
    <row r="1743" spans="1:10" hidden="1" x14ac:dyDescent="0.25">
      <c r="A1743" s="187">
        <v>43914</v>
      </c>
      <c r="B1743" s="3">
        <v>24</v>
      </c>
      <c r="C1743" s="3">
        <v>3</v>
      </c>
      <c r="D1743" s="3">
        <v>2020</v>
      </c>
      <c r="E1743" s="3">
        <v>5</v>
      </c>
      <c r="F1743" s="3">
        <v>0</v>
      </c>
      <c r="G1743" s="3" t="s">
        <v>1</v>
      </c>
      <c r="H1743" s="3" t="s">
        <v>1077</v>
      </c>
      <c r="I1743" s="3" t="s">
        <v>395</v>
      </c>
      <c r="J1743" s="3">
        <v>11338138</v>
      </c>
    </row>
    <row r="1744" spans="1:10" hidden="1" x14ac:dyDescent="0.25">
      <c r="A1744" s="187">
        <v>43913</v>
      </c>
      <c r="B1744" s="3">
        <v>23</v>
      </c>
      <c r="C1744" s="3">
        <v>3</v>
      </c>
      <c r="D1744" s="3">
        <v>2020</v>
      </c>
      <c r="E1744" s="3">
        <v>10</v>
      </c>
      <c r="F1744" s="3">
        <v>0</v>
      </c>
      <c r="G1744" s="3" t="s">
        <v>1</v>
      </c>
      <c r="H1744" s="3" t="s">
        <v>1077</v>
      </c>
      <c r="I1744" s="3" t="s">
        <v>395</v>
      </c>
      <c r="J1744" s="3">
        <v>11338138</v>
      </c>
    </row>
    <row r="1745" spans="1:10" hidden="1" x14ac:dyDescent="0.25">
      <c r="A1745" s="187">
        <v>43912</v>
      </c>
      <c r="B1745" s="3">
        <v>22</v>
      </c>
      <c r="C1745" s="3">
        <v>3</v>
      </c>
      <c r="D1745" s="3">
        <v>2020</v>
      </c>
      <c r="E1745" s="3">
        <v>4</v>
      </c>
      <c r="F1745" s="3">
        <v>0</v>
      </c>
      <c r="G1745" s="3" t="s">
        <v>1</v>
      </c>
      <c r="H1745" s="3" t="s">
        <v>1077</v>
      </c>
      <c r="I1745" s="3" t="s">
        <v>395</v>
      </c>
      <c r="J1745" s="3">
        <v>11338138</v>
      </c>
    </row>
    <row r="1746" spans="1:10" hidden="1" x14ac:dyDescent="0.25">
      <c r="A1746" s="187">
        <v>43911</v>
      </c>
      <c r="B1746" s="3">
        <v>21</v>
      </c>
      <c r="C1746" s="3">
        <v>3</v>
      </c>
      <c r="D1746" s="3">
        <v>2020</v>
      </c>
      <c r="E1746" s="3">
        <v>5</v>
      </c>
      <c r="F1746" s="3">
        <v>0</v>
      </c>
      <c r="G1746" s="3" t="s">
        <v>1</v>
      </c>
      <c r="H1746" s="3" t="s">
        <v>1077</v>
      </c>
      <c r="I1746" s="3" t="s">
        <v>395</v>
      </c>
      <c r="J1746" s="3">
        <v>11338138</v>
      </c>
    </row>
    <row r="1747" spans="1:10" hidden="1" x14ac:dyDescent="0.25">
      <c r="A1747" s="187">
        <v>43910</v>
      </c>
      <c r="B1747" s="3">
        <v>20</v>
      </c>
      <c r="C1747" s="3">
        <v>3</v>
      </c>
      <c r="D1747" s="3">
        <v>2020</v>
      </c>
      <c r="E1747" s="3">
        <v>5</v>
      </c>
      <c r="F1747" s="3">
        <v>0</v>
      </c>
      <c r="G1747" s="3" t="s">
        <v>1</v>
      </c>
      <c r="H1747" s="3" t="s">
        <v>1077</v>
      </c>
      <c r="I1747" s="3" t="s">
        <v>395</v>
      </c>
      <c r="J1747" s="3">
        <v>11338138</v>
      </c>
    </row>
    <row r="1748" spans="1:10" hidden="1" x14ac:dyDescent="0.25">
      <c r="A1748" s="187">
        <v>43909</v>
      </c>
      <c r="B1748" s="3">
        <v>19</v>
      </c>
      <c r="C1748" s="3">
        <v>3</v>
      </c>
      <c r="D1748" s="3">
        <v>2020</v>
      </c>
      <c r="E1748" s="3">
        <v>4</v>
      </c>
      <c r="F1748" s="3">
        <v>1</v>
      </c>
      <c r="G1748" s="3" t="s">
        <v>1</v>
      </c>
      <c r="H1748" s="3" t="s">
        <v>1077</v>
      </c>
      <c r="I1748" s="3" t="s">
        <v>395</v>
      </c>
      <c r="J1748" s="3">
        <v>11338138</v>
      </c>
    </row>
    <row r="1749" spans="1:10" hidden="1" x14ac:dyDescent="0.25">
      <c r="A1749" s="187">
        <v>43908</v>
      </c>
      <c r="B1749" s="3">
        <v>18</v>
      </c>
      <c r="C1749" s="3">
        <v>3</v>
      </c>
      <c r="D1749" s="3">
        <v>2020</v>
      </c>
      <c r="E1749" s="3">
        <v>3</v>
      </c>
      <c r="F1749" s="3">
        <v>0</v>
      </c>
      <c r="G1749" s="3" t="s">
        <v>1</v>
      </c>
      <c r="H1749" s="3" t="s">
        <v>1077</v>
      </c>
      <c r="I1749" s="3" t="s">
        <v>395</v>
      </c>
      <c r="J1749" s="3">
        <v>11338138</v>
      </c>
    </row>
    <row r="1750" spans="1:10" hidden="1" x14ac:dyDescent="0.25">
      <c r="A1750" s="187">
        <v>43905</v>
      </c>
      <c r="B1750" s="3">
        <v>15</v>
      </c>
      <c r="C1750" s="3">
        <v>3</v>
      </c>
      <c r="D1750" s="3">
        <v>2020</v>
      </c>
      <c r="E1750" s="3">
        <v>0</v>
      </c>
      <c r="F1750" s="3">
        <v>0</v>
      </c>
      <c r="G1750" s="3" t="s">
        <v>1</v>
      </c>
      <c r="H1750" s="3" t="s">
        <v>1077</v>
      </c>
      <c r="I1750" s="3" t="s">
        <v>395</v>
      </c>
      <c r="J1750" s="3">
        <v>11338138</v>
      </c>
    </row>
    <row r="1751" spans="1:10" hidden="1" x14ac:dyDescent="0.25">
      <c r="A1751" s="187">
        <v>43904</v>
      </c>
      <c r="B1751" s="3">
        <v>14</v>
      </c>
      <c r="C1751" s="3">
        <v>3</v>
      </c>
      <c r="D1751" s="3">
        <v>2020</v>
      </c>
      <c r="E1751" s="3">
        <v>1</v>
      </c>
      <c r="F1751" s="3">
        <v>0</v>
      </c>
      <c r="G1751" s="3" t="s">
        <v>1</v>
      </c>
      <c r="H1751" s="3" t="s">
        <v>1077</v>
      </c>
      <c r="I1751" s="3" t="s">
        <v>395</v>
      </c>
      <c r="J1751" s="3">
        <v>11338138</v>
      </c>
    </row>
    <row r="1752" spans="1:10" hidden="1" x14ac:dyDescent="0.25">
      <c r="A1752" s="187">
        <v>43902</v>
      </c>
      <c r="B1752" s="3">
        <v>12</v>
      </c>
      <c r="C1752" s="3">
        <v>3</v>
      </c>
      <c r="D1752" s="3">
        <v>2020</v>
      </c>
      <c r="E1752" s="3">
        <v>3</v>
      </c>
      <c r="F1752" s="3">
        <v>0</v>
      </c>
      <c r="G1752" s="3" t="s">
        <v>1</v>
      </c>
      <c r="H1752" s="3" t="s">
        <v>1077</v>
      </c>
      <c r="I1752" s="3" t="s">
        <v>395</v>
      </c>
      <c r="J1752" s="3">
        <v>11338138</v>
      </c>
    </row>
    <row r="1753" spans="1:10" hidden="1" x14ac:dyDescent="0.25">
      <c r="A1753" s="187">
        <v>43920</v>
      </c>
      <c r="B1753" s="3">
        <v>30</v>
      </c>
      <c r="C1753" s="3">
        <v>3</v>
      </c>
      <c r="D1753" s="3">
        <v>2020</v>
      </c>
      <c r="E1753" s="3">
        <v>1</v>
      </c>
      <c r="F1753" s="3">
        <v>0</v>
      </c>
      <c r="G1753" s="3" t="s">
        <v>172</v>
      </c>
      <c r="H1753" s="3" t="s">
        <v>1078</v>
      </c>
      <c r="I1753" s="3" t="s">
        <v>396</v>
      </c>
      <c r="J1753" s="3">
        <v>159849</v>
      </c>
    </row>
    <row r="1754" spans="1:10" hidden="1" x14ac:dyDescent="0.25">
      <c r="A1754" s="187">
        <v>43919</v>
      </c>
      <c r="B1754" s="3">
        <v>29</v>
      </c>
      <c r="C1754" s="3">
        <v>3</v>
      </c>
      <c r="D1754" s="3">
        <v>2020</v>
      </c>
      <c r="E1754" s="3">
        <v>0</v>
      </c>
      <c r="F1754" s="3">
        <v>0</v>
      </c>
      <c r="G1754" s="3" t="s">
        <v>172</v>
      </c>
      <c r="H1754" s="3" t="s">
        <v>1078</v>
      </c>
      <c r="I1754" s="3" t="s">
        <v>396</v>
      </c>
      <c r="J1754" s="3">
        <v>159849</v>
      </c>
    </row>
    <row r="1755" spans="1:10" hidden="1" x14ac:dyDescent="0.25">
      <c r="A1755" s="187">
        <v>43918</v>
      </c>
      <c r="B1755" s="3">
        <v>28</v>
      </c>
      <c r="C1755" s="3">
        <v>3</v>
      </c>
      <c r="D1755" s="3">
        <v>2020</v>
      </c>
      <c r="E1755" s="3">
        <v>1</v>
      </c>
      <c r="F1755" s="3">
        <v>0</v>
      </c>
      <c r="G1755" s="3" t="s">
        <v>172</v>
      </c>
      <c r="H1755" s="3" t="s">
        <v>1078</v>
      </c>
      <c r="I1755" s="3" t="s">
        <v>396</v>
      </c>
      <c r="J1755" s="3">
        <v>159849</v>
      </c>
    </row>
    <row r="1756" spans="1:10" hidden="1" x14ac:dyDescent="0.25">
      <c r="A1756" s="187">
        <v>43917</v>
      </c>
      <c r="B1756" s="3">
        <v>27</v>
      </c>
      <c r="C1756" s="3">
        <v>3</v>
      </c>
      <c r="D1756" s="3">
        <v>2020</v>
      </c>
      <c r="E1756" s="3">
        <v>1</v>
      </c>
      <c r="F1756" s="3">
        <v>0</v>
      </c>
      <c r="G1756" s="3" t="s">
        <v>172</v>
      </c>
      <c r="H1756" s="3" t="s">
        <v>1078</v>
      </c>
      <c r="I1756" s="3" t="s">
        <v>396</v>
      </c>
      <c r="J1756" s="3">
        <v>159849</v>
      </c>
    </row>
    <row r="1757" spans="1:10" hidden="1" x14ac:dyDescent="0.25">
      <c r="A1757" s="187">
        <v>43916</v>
      </c>
      <c r="B1757" s="3">
        <v>26</v>
      </c>
      <c r="C1757" s="3">
        <v>3</v>
      </c>
      <c r="D1757" s="3">
        <v>2020</v>
      </c>
      <c r="E1757" s="3">
        <v>0</v>
      </c>
      <c r="F1757" s="3">
        <v>1</v>
      </c>
      <c r="G1757" s="3" t="s">
        <v>172</v>
      </c>
      <c r="H1757" s="3" t="s">
        <v>1078</v>
      </c>
      <c r="I1757" s="3" t="s">
        <v>396</v>
      </c>
      <c r="J1757" s="3">
        <v>159849</v>
      </c>
    </row>
    <row r="1758" spans="1:10" hidden="1" x14ac:dyDescent="0.25">
      <c r="A1758" s="187">
        <v>43914</v>
      </c>
      <c r="B1758" s="3">
        <v>24</v>
      </c>
      <c r="C1758" s="3">
        <v>3</v>
      </c>
      <c r="D1758" s="3">
        <v>2020</v>
      </c>
      <c r="E1758" s="3">
        <v>3</v>
      </c>
      <c r="F1758" s="3">
        <v>0</v>
      </c>
      <c r="G1758" s="3" t="s">
        <v>172</v>
      </c>
      <c r="H1758" s="3" t="s">
        <v>1078</v>
      </c>
      <c r="I1758" s="3" t="s">
        <v>396</v>
      </c>
      <c r="J1758" s="3">
        <v>159849</v>
      </c>
    </row>
    <row r="1759" spans="1:10" hidden="1" x14ac:dyDescent="0.25">
      <c r="A1759" s="187">
        <v>43910</v>
      </c>
      <c r="B1759" s="3">
        <v>20</v>
      </c>
      <c r="C1759" s="3">
        <v>3</v>
      </c>
      <c r="D1759" s="3">
        <v>2020</v>
      </c>
      <c r="E1759" s="3">
        <v>2</v>
      </c>
      <c r="F1759" s="3">
        <v>0</v>
      </c>
      <c r="G1759" s="3" t="s">
        <v>172</v>
      </c>
      <c r="H1759" s="3" t="s">
        <v>1078</v>
      </c>
      <c r="I1759" s="3" t="s">
        <v>396</v>
      </c>
      <c r="J1759" s="3">
        <v>159849</v>
      </c>
    </row>
    <row r="1760" spans="1:10" hidden="1" x14ac:dyDescent="0.25">
      <c r="A1760" s="187">
        <v>43903</v>
      </c>
      <c r="B1760" s="3">
        <v>13</v>
      </c>
      <c r="C1760" s="3">
        <v>3</v>
      </c>
      <c r="D1760" s="3">
        <v>2020</v>
      </c>
      <c r="E1760" s="3">
        <v>1</v>
      </c>
      <c r="F1760" s="3">
        <v>0</v>
      </c>
      <c r="G1760" s="3" t="s">
        <v>172</v>
      </c>
      <c r="H1760" s="3" t="s">
        <v>1078</v>
      </c>
      <c r="I1760" s="3" t="s">
        <v>396</v>
      </c>
      <c r="J1760" s="3">
        <v>159849</v>
      </c>
    </row>
    <row r="1761" spans="1:10" hidden="1" x14ac:dyDescent="0.25">
      <c r="A1761" s="187">
        <v>43920</v>
      </c>
      <c r="B1761" s="3">
        <v>30</v>
      </c>
      <c r="C1761" s="3">
        <v>3</v>
      </c>
      <c r="D1761" s="3">
        <v>2020</v>
      </c>
      <c r="E1761" s="3">
        <v>35</v>
      </c>
      <c r="F1761" s="3">
        <v>1</v>
      </c>
      <c r="G1761" s="3" t="s">
        <v>173</v>
      </c>
      <c r="H1761" s="3" t="s">
        <v>1079</v>
      </c>
      <c r="I1761" s="3" t="s">
        <v>398</v>
      </c>
      <c r="J1761" s="3">
        <v>1189265</v>
      </c>
    </row>
    <row r="1762" spans="1:10" hidden="1" x14ac:dyDescent="0.25">
      <c r="A1762" s="187">
        <v>43919</v>
      </c>
      <c r="B1762" s="3">
        <v>29</v>
      </c>
      <c r="C1762" s="3">
        <v>3</v>
      </c>
      <c r="D1762" s="3">
        <v>2020</v>
      </c>
      <c r="E1762" s="3">
        <v>17</v>
      </c>
      <c r="F1762" s="3">
        <v>0</v>
      </c>
      <c r="G1762" s="3" t="s">
        <v>173</v>
      </c>
      <c r="H1762" s="3" t="s">
        <v>1079</v>
      </c>
      <c r="I1762" s="3" t="s">
        <v>398</v>
      </c>
      <c r="J1762" s="3">
        <v>1189265</v>
      </c>
    </row>
    <row r="1763" spans="1:10" hidden="1" x14ac:dyDescent="0.25">
      <c r="A1763" s="187">
        <v>43918</v>
      </c>
      <c r="B1763" s="3">
        <v>28</v>
      </c>
      <c r="C1763" s="3">
        <v>3</v>
      </c>
      <c r="D1763" s="3">
        <v>2020</v>
      </c>
      <c r="E1763" s="3">
        <v>16</v>
      </c>
      <c r="F1763" s="3">
        <v>2</v>
      </c>
      <c r="G1763" s="3" t="s">
        <v>173</v>
      </c>
      <c r="H1763" s="3" t="s">
        <v>1079</v>
      </c>
      <c r="I1763" s="3" t="s">
        <v>398</v>
      </c>
      <c r="J1763" s="3">
        <v>1189265</v>
      </c>
    </row>
    <row r="1764" spans="1:10" hidden="1" x14ac:dyDescent="0.25">
      <c r="A1764" s="187">
        <v>43917</v>
      </c>
      <c r="B1764" s="3">
        <v>27</v>
      </c>
      <c r="C1764" s="3">
        <v>3</v>
      </c>
      <c r="D1764" s="3">
        <v>2020</v>
      </c>
      <c r="E1764" s="3">
        <v>14</v>
      </c>
      <c r="F1764" s="3">
        <v>0</v>
      </c>
      <c r="G1764" s="3" t="s">
        <v>173</v>
      </c>
      <c r="H1764" s="3" t="s">
        <v>1079</v>
      </c>
      <c r="I1764" s="3" t="s">
        <v>398</v>
      </c>
      <c r="J1764" s="3">
        <v>1189265</v>
      </c>
    </row>
    <row r="1765" spans="1:10" hidden="1" x14ac:dyDescent="0.25">
      <c r="A1765" s="187">
        <v>43916</v>
      </c>
      <c r="B1765" s="3">
        <v>26</v>
      </c>
      <c r="C1765" s="3">
        <v>3</v>
      </c>
      <c r="D1765" s="3">
        <v>2020</v>
      </c>
      <c r="E1765" s="3">
        <v>8</v>
      </c>
      <c r="F1765" s="3">
        <v>0</v>
      </c>
      <c r="G1765" s="3" t="s">
        <v>173</v>
      </c>
      <c r="H1765" s="3" t="s">
        <v>1079</v>
      </c>
      <c r="I1765" s="3" t="s">
        <v>398</v>
      </c>
      <c r="J1765" s="3">
        <v>1189265</v>
      </c>
    </row>
    <row r="1766" spans="1:10" hidden="1" x14ac:dyDescent="0.25">
      <c r="A1766" s="187">
        <v>43915</v>
      </c>
      <c r="B1766" s="3">
        <v>25</v>
      </c>
      <c r="C1766" s="3">
        <v>3</v>
      </c>
      <c r="D1766" s="3">
        <v>2020</v>
      </c>
      <c r="E1766" s="3">
        <v>8</v>
      </c>
      <c r="F1766" s="3">
        <v>3</v>
      </c>
      <c r="G1766" s="3" t="s">
        <v>173</v>
      </c>
      <c r="H1766" s="3" t="s">
        <v>1079</v>
      </c>
      <c r="I1766" s="3" t="s">
        <v>398</v>
      </c>
      <c r="J1766" s="3">
        <v>1189265</v>
      </c>
    </row>
    <row r="1767" spans="1:10" hidden="1" x14ac:dyDescent="0.25">
      <c r="A1767" s="187">
        <v>43914</v>
      </c>
      <c r="B1767" s="3">
        <v>24</v>
      </c>
      <c r="C1767" s="3">
        <v>3</v>
      </c>
      <c r="D1767" s="3">
        <v>2020</v>
      </c>
      <c r="E1767" s="3">
        <v>21</v>
      </c>
      <c r="F1767" s="3">
        <v>0</v>
      </c>
      <c r="G1767" s="3" t="s">
        <v>173</v>
      </c>
      <c r="H1767" s="3" t="s">
        <v>1079</v>
      </c>
      <c r="I1767" s="3" t="s">
        <v>398</v>
      </c>
      <c r="J1767" s="3">
        <v>1189265</v>
      </c>
    </row>
    <row r="1768" spans="1:10" hidden="1" x14ac:dyDescent="0.25">
      <c r="A1768" s="187">
        <v>43913</v>
      </c>
      <c r="B1768" s="3">
        <v>23</v>
      </c>
      <c r="C1768" s="3">
        <v>3</v>
      </c>
      <c r="D1768" s="3">
        <v>2020</v>
      </c>
      <c r="E1768" s="3">
        <v>11</v>
      </c>
      <c r="F1768" s="3">
        <v>0</v>
      </c>
      <c r="G1768" s="3" t="s">
        <v>173</v>
      </c>
      <c r="H1768" s="3" t="s">
        <v>1079</v>
      </c>
      <c r="I1768" s="3" t="s">
        <v>398</v>
      </c>
      <c r="J1768" s="3">
        <v>1189265</v>
      </c>
    </row>
    <row r="1769" spans="1:10" hidden="1" x14ac:dyDescent="0.25">
      <c r="A1769" s="187">
        <v>43912</v>
      </c>
      <c r="B1769" s="3">
        <v>22</v>
      </c>
      <c r="C1769" s="3">
        <v>3</v>
      </c>
      <c r="D1769" s="3">
        <v>2020</v>
      </c>
      <c r="E1769" s="3">
        <v>17</v>
      </c>
      <c r="F1769" s="3">
        <v>0</v>
      </c>
      <c r="G1769" s="3" t="s">
        <v>173</v>
      </c>
      <c r="H1769" s="3" t="s">
        <v>1079</v>
      </c>
      <c r="I1769" s="3" t="s">
        <v>398</v>
      </c>
      <c r="J1769" s="3">
        <v>1189265</v>
      </c>
    </row>
    <row r="1770" spans="1:10" hidden="1" x14ac:dyDescent="0.25">
      <c r="A1770" s="187">
        <v>43911</v>
      </c>
      <c r="B1770" s="3">
        <v>21</v>
      </c>
      <c r="C1770" s="3">
        <v>3</v>
      </c>
      <c r="D1770" s="3">
        <v>2020</v>
      </c>
      <c r="E1770" s="3">
        <v>9</v>
      </c>
      <c r="F1770" s="3">
        <v>0</v>
      </c>
      <c r="G1770" s="3" t="s">
        <v>173</v>
      </c>
      <c r="H1770" s="3" t="s">
        <v>1079</v>
      </c>
      <c r="I1770" s="3" t="s">
        <v>398</v>
      </c>
      <c r="J1770" s="3">
        <v>1189265</v>
      </c>
    </row>
    <row r="1771" spans="1:10" hidden="1" x14ac:dyDescent="0.25">
      <c r="A1771" s="187">
        <v>43910</v>
      </c>
      <c r="B1771" s="3">
        <v>20</v>
      </c>
      <c r="C1771" s="3">
        <v>3</v>
      </c>
      <c r="D1771" s="3">
        <v>2020</v>
      </c>
      <c r="E1771" s="3">
        <v>0</v>
      </c>
      <c r="F1771" s="3">
        <v>0</v>
      </c>
      <c r="G1771" s="3" t="s">
        <v>173</v>
      </c>
      <c r="H1771" s="3" t="s">
        <v>1079</v>
      </c>
      <c r="I1771" s="3" t="s">
        <v>398</v>
      </c>
      <c r="J1771" s="3">
        <v>1189265</v>
      </c>
    </row>
    <row r="1772" spans="1:10" hidden="1" x14ac:dyDescent="0.25">
      <c r="A1772" s="187">
        <v>43909</v>
      </c>
      <c r="B1772" s="3">
        <v>19</v>
      </c>
      <c r="C1772" s="3">
        <v>3</v>
      </c>
      <c r="D1772" s="3">
        <v>2020</v>
      </c>
      <c r="E1772" s="3">
        <v>18</v>
      </c>
      <c r="F1772" s="3">
        <v>0</v>
      </c>
      <c r="G1772" s="3" t="s">
        <v>173</v>
      </c>
      <c r="H1772" s="3" t="s">
        <v>1079</v>
      </c>
      <c r="I1772" s="3" t="s">
        <v>398</v>
      </c>
      <c r="J1772" s="3">
        <v>1189265</v>
      </c>
    </row>
    <row r="1773" spans="1:10" hidden="1" x14ac:dyDescent="0.25">
      <c r="A1773" s="187">
        <v>43908</v>
      </c>
      <c r="B1773" s="3">
        <v>18</v>
      </c>
      <c r="C1773" s="3">
        <v>3</v>
      </c>
      <c r="D1773" s="3">
        <v>2020</v>
      </c>
      <c r="E1773" s="3">
        <v>0</v>
      </c>
      <c r="F1773" s="3">
        <v>0</v>
      </c>
      <c r="G1773" s="3" t="s">
        <v>173</v>
      </c>
      <c r="H1773" s="3" t="s">
        <v>1079</v>
      </c>
      <c r="I1773" s="3" t="s">
        <v>398</v>
      </c>
      <c r="J1773" s="3">
        <v>1189265</v>
      </c>
    </row>
    <row r="1774" spans="1:10" hidden="1" x14ac:dyDescent="0.25">
      <c r="A1774" s="187">
        <v>43907</v>
      </c>
      <c r="B1774" s="3">
        <v>17</v>
      </c>
      <c r="C1774" s="3">
        <v>3</v>
      </c>
      <c r="D1774" s="3">
        <v>2020</v>
      </c>
      <c r="E1774" s="3">
        <v>10</v>
      </c>
      <c r="F1774" s="3">
        <v>0</v>
      </c>
      <c r="G1774" s="3" t="s">
        <v>173</v>
      </c>
      <c r="H1774" s="3" t="s">
        <v>1079</v>
      </c>
      <c r="I1774" s="3" t="s">
        <v>398</v>
      </c>
      <c r="J1774" s="3">
        <v>1189265</v>
      </c>
    </row>
    <row r="1775" spans="1:10" hidden="1" x14ac:dyDescent="0.25">
      <c r="A1775" s="187">
        <v>43906</v>
      </c>
      <c r="B1775" s="3">
        <v>16</v>
      </c>
      <c r="C1775" s="3">
        <v>3</v>
      </c>
      <c r="D1775" s="3">
        <v>2020</v>
      </c>
      <c r="E1775" s="3">
        <v>9</v>
      </c>
      <c r="F1775" s="3">
        <v>0</v>
      </c>
      <c r="G1775" s="3" t="s">
        <v>173</v>
      </c>
      <c r="H1775" s="3" t="s">
        <v>1079</v>
      </c>
      <c r="I1775" s="3" t="s">
        <v>398</v>
      </c>
      <c r="J1775" s="3">
        <v>1189265</v>
      </c>
    </row>
    <row r="1776" spans="1:10" hidden="1" x14ac:dyDescent="0.25">
      <c r="A1776" s="187">
        <v>43905</v>
      </c>
      <c r="B1776" s="3">
        <v>15</v>
      </c>
      <c r="C1776" s="3">
        <v>3</v>
      </c>
      <c r="D1776" s="3">
        <v>2020</v>
      </c>
      <c r="E1776" s="3">
        <v>7</v>
      </c>
      <c r="F1776" s="3">
        <v>0</v>
      </c>
      <c r="G1776" s="3" t="s">
        <v>173</v>
      </c>
      <c r="H1776" s="3" t="s">
        <v>1079</v>
      </c>
      <c r="I1776" s="3" t="s">
        <v>398</v>
      </c>
      <c r="J1776" s="3">
        <v>1189265</v>
      </c>
    </row>
    <row r="1777" spans="1:10" hidden="1" x14ac:dyDescent="0.25">
      <c r="A1777" s="187">
        <v>43904</v>
      </c>
      <c r="B1777" s="3">
        <v>14</v>
      </c>
      <c r="C1777" s="3">
        <v>3</v>
      </c>
      <c r="D1777" s="3">
        <v>2020</v>
      </c>
      <c r="E1777" s="3">
        <v>8</v>
      </c>
      <c r="F1777" s="3">
        <v>0</v>
      </c>
      <c r="G1777" s="3" t="s">
        <v>173</v>
      </c>
      <c r="H1777" s="3" t="s">
        <v>1079</v>
      </c>
      <c r="I1777" s="3" t="s">
        <v>398</v>
      </c>
      <c r="J1777" s="3">
        <v>1189265</v>
      </c>
    </row>
    <row r="1778" spans="1:10" hidden="1" x14ac:dyDescent="0.25">
      <c r="A1778" s="187">
        <v>43902</v>
      </c>
      <c r="B1778" s="3">
        <v>12</v>
      </c>
      <c r="C1778" s="3">
        <v>3</v>
      </c>
      <c r="D1778" s="3">
        <v>2020</v>
      </c>
      <c r="E1778" s="3">
        <v>4</v>
      </c>
      <c r="F1778" s="3">
        <v>0</v>
      </c>
      <c r="G1778" s="3" t="s">
        <v>173</v>
      </c>
      <c r="H1778" s="3" t="s">
        <v>1079</v>
      </c>
      <c r="I1778" s="3" t="s">
        <v>398</v>
      </c>
      <c r="J1778" s="3">
        <v>1189265</v>
      </c>
    </row>
    <row r="1779" spans="1:10" hidden="1" x14ac:dyDescent="0.25">
      <c r="A1779" s="187">
        <v>43900</v>
      </c>
      <c r="B1779" s="3">
        <v>10</v>
      </c>
      <c r="C1779" s="3">
        <v>3</v>
      </c>
      <c r="D1779" s="3">
        <v>2020</v>
      </c>
      <c r="E1779" s="3">
        <v>2</v>
      </c>
      <c r="F1779" s="3">
        <v>0</v>
      </c>
      <c r="G1779" s="3" t="s">
        <v>173</v>
      </c>
      <c r="H1779" s="3" t="s">
        <v>1079</v>
      </c>
      <c r="I1779" s="3" t="s">
        <v>398</v>
      </c>
      <c r="J1779" s="3">
        <v>1189265</v>
      </c>
    </row>
    <row r="1780" spans="1:10" hidden="1" x14ac:dyDescent="0.25">
      <c r="A1780" s="187">
        <v>43920</v>
      </c>
      <c r="B1780" s="3">
        <v>30</v>
      </c>
      <c r="C1780" s="3">
        <v>3</v>
      </c>
      <c r="D1780" s="3">
        <v>2020</v>
      </c>
      <c r="E1780" s="3">
        <v>166</v>
      </c>
      <c r="F1780" s="3">
        <v>5</v>
      </c>
      <c r="G1780" s="3" t="s">
        <v>1080</v>
      </c>
      <c r="H1780" s="3" t="s">
        <v>1081</v>
      </c>
      <c r="I1780" s="3" t="s">
        <v>399</v>
      </c>
      <c r="J1780" s="3">
        <v>10625695</v>
      </c>
    </row>
    <row r="1781" spans="1:10" hidden="1" x14ac:dyDescent="0.25">
      <c r="A1781" s="187">
        <v>43919</v>
      </c>
      <c r="B1781" s="3">
        <v>29</v>
      </c>
      <c r="C1781" s="3">
        <v>3</v>
      </c>
      <c r="D1781" s="3">
        <v>2020</v>
      </c>
      <c r="E1781" s="3">
        <v>384</v>
      </c>
      <c r="F1781" s="3">
        <v>2</v>
      </c>
      <c r="G1781" s="3" t="s">
        <v>1080</v>
      </c>
      <c r="H1781" s="3" t="s">
        <v>1081</v>
      </c>
      <c r="I1781" s="3" t="s">
        <v>399</v>
      </c>
      <c r="J1781" s="3">
        <v>10625695</v>
      </c>
    </row>
    <row r="1782" spans="1:10" hidden="1" x14ac:dyDescent="0.25">
      <c r="A1782" s="187">
        <v>43918</v>
      </c>
      <c r="B1782" s="3">
        <v>28</v>
      </c>
      <c r="C1782" s="3">
        <v>3</v>
      </c>
      <c r="D1782" s="3">
        <v>2020</v>
      </c>
      <c r="E1782" s="3">
        <v>217</v>
      </c>
      <c r="F1782" s="3">
        <v>0</v>
      </c>
      <c r="G1782" s="3" t="s">
        <v>1080</v>
      </c>
      <c r="H1782" s="3" t="s">
        <v>1081</v>
      </c>
      <c r="I1782" s="3" t="s">
        <v>399</v>
      </c>
      <c r="J1782" s="3">
        <v>10625695</v>
      </c>
    </row>
    <row r="1783" spans="1:10" hidden="1" x14ac:dyDescent="0.25">
      <c r="A1783" s="187">
        <v>43917</v>
      </c>
      <c r="B1783" s="3">
        <v>27</v>
      </c>
      <c r="C1783" s="3">
        <v>3</v>
      </c>
      <c r="D1783" s="3">
        <v>2020</v>
      </c>
      <c r="E1783" s="3">
        <v>408</v>
      </c>
      <c r="F1783" s="3">
        <v>3</v>
      </c>
      <c r="G1783" s="3" t="s">
        <v>1080</v>
      </c>
      <c r="H1783" s="3" t="s">
        <v>1081</v>
      </c>
      <c r="I1783" s="3" t="s">
        <v>399</v>
      </c>
      <c r="J1783" s="3">
        <v>10625695</v>
      </c>
    </row>
    <row r="1784" spans="1:10" hidden="1" x14ac:dyDescent="0.25">
      <c r="A1784" s="187">
        <v>43916</v>
      </c>
      <c r="B1784" s="3">
        <v>26</v>
      </c>
      <c r="C1784" s="3">
        <v>3</v>
      </c>
      <c r="D1784" s="3">
        <v>2020</v>
      </c>
      <c r="E1784" s="3">
        <v>260</v>
      </c>
      <c r="F1784" s="3">
        <v>3</v>
      </c>
      <c r="G1784" s="3" t="s">
        <v>1080</v>
      </c>
      <c r="H1784" s="3" t="s">
        <v>1081</v>
      </c>
      <c r="I1784" s="3" t="s">
        <v>399</v>
      </c>
      <c r="J1784" s="3">
        <v>10625695</v>
      </c>
    </row>
    <row r="1785" spans="1:10" hidden="1" x14ac:dyDescent="0.25">
      <c r="A1785" s="187">
        <v>43915</v>
      </c>
      <c r="B1785" s="3">
        <v>25</v>
      </c>
      <c r="C1785" s="3">
        <v>3</v>
      </c>
      <c r="D1785" s="3">
        <v>2020</v>
      </c>
      <c r="E1785" s="3">
        <v>158</v>
      </c>
      <c r="F1785" s="3">
        <v>2</v>
      </c>
      <c r="G1785" s="3" t="s">
        <v>1080</v>
      </c>
      <c r="H1785" s="3" t="s">
        <v>1081</v>
      </c>
      <c r="I1785" s="3" t="s">
        <v>399</v>
      </c>
      <c r="J1785" s="3">
        <v>10625695</v>
      </c>
    </row>
    <row r="1786" spans="1:10" hidden="1" x14ac:dyDescent="0.25">
      <c r="A1786" s="187">
        <v>43914</v>
      </c>
      <c r="B1786" s="3">
        <v>24</v>
      </c>
      <c r="C1786" s="3">
        <v>3</v>
      </c>
      <c r="D1786" s="3">
        <v>2020</v>
      </c>
      <c r="E1786" s="3">
        <v>71</v>
      </c>
      <c r="F1786" s="3">
        <v>0</v>
      </c>
      <c r="G1786" s="3" t="s">
        <v>1080</v>
      </c>
      <c r="H1786" s="3" t="s">
        <v>1081</v>
      </c>
      <c r="I1786" s="3" t="s">
        <v>399</v>
      </c>
      <c r="J1786" s="3">
        <v>10625695</v>
      </c>
    </row>
    <row r="1787" spans="1:10" hidden="1" x14ac:dyDescent="0.25">
      <c r="A1787" s="187">
        <v>43913</v>
      </c>
      <c r="B1787" s="3">
        <v>23</v>
      </c>
      <c r="C1787" s="3">
        <v>3</v>
      </c>
      <c r="D1787" s="3">
        <v>2020</v>
      </c>
      <c r="E1787" s="3">
        <v>170</v>
      </c>
      <c r="F1787" s="3">
        <v>1</v>
      </c>
      <c r="G1787" s="3" t="s">
        <v>1080</v>
      </c>
      <c r="H1787" s="3" t="s">
        <v>1081</v>
      </c>
      <c r="I1787" s="3" t="s">
        <v>399</v>
      </c>
      <c r="J1787" s="3">
        <v>10625695</v>
      </c>
    </row>
    <row r="1788" spans="1:10" hidden="1" x14ac:dyDescent="0.25">
      <c r="A1788" s="187">
        <v>43912</v>
      </c>
      <c r="B1788" s="3">
        <v>22</v>
      </c>
      <c r="C1788" s="3">
        <v>3</v>
      </c>
      <c r="D1788" s="3">
        <v>2020</v>
      </c>
      <c r="E1788" s="3">
        <v>91</v>
      </c>
      <c r="F1788" s="3">
        <v>0</v>
      </c>
      <c r="G1788" s="3" t="s">
        <v>1080</v>
      </c>
      <c r="H1788" s="3" t="s">
        <v>1081</v>
      </c>
      <c r="I1788" s="3" t="s">
        <v>399</v>
      </c>
      <c r="J1788" s="3">
        <v>10625695</v>
      </c>
    </row>
    <row r="1789" spans="1:10" hidden="1" x14ac:dyDescent="0.25">
      <c r="A1789" s="187">
        <v>43911</v>
      </c>
      <c r="B1789" s="3">
        <v>21</v>
      </c>
      <c r="C1789" s="3">
        <v>3</v>
      </c>
      <c r="D1789" s="3">
        <v>2020</v>
      </c>
      <c r="E1789" s="3">
        <v>210</v>
      </c>
      <c r="F1789" s="3">
        <v>0</v>
      </c>
      <c r="G1789" s="3" t="s">
        <v>1080</v>
      </c>
      <c r="H1789" s="3" t="s">
        <v>1081</v>
      </c>
      <c r="I1789" s="3" t="s">
        <v>399</v>
      </c>
      <c r="J1789" s="3">
        <v>10625695</v>
      </c>
    </row>
    <row r="1790" spans="1:10" hidden="1" x14ac:dyDescent="0.25">
      <c r="A1790" s="187">
        <v>43910</v>
      </c>
      <c r="B1790" s="3">
        <v>20</v>
      </c>
      <c r="C1790" s="3">
        <v>3</v>
      </c>
      <c r="D1790" s="3">
        <v>2020</v>
      </c>
      <c r="E1790" s="3">
        <v>172</v>
      </c>
      <c r="F1790" s="3">
        <v>0</v>
      </c>
      <c r="G1790" s="3" t="s">
        <v>1080</v>
      </c>
      <c r="H1790" s="3" t="s">
        <v>1081</v>
      </c>
      <c r="I1790" s="3" t="s">
        <v>399</v>
      </c>
      <c r="J1790" s="3">
        <v>10625695</v>
      </c>
    </row>
    <row r="1791" spans="1:10" hidden="1" x14ac:dyDescent="0.25">
      <c r="A1791" s="187">
        <v>43909</v>
      </c>
      <c r="B1791" s="3">
        <v>19</v>
      </c>
      <c r="C1791" s="3">
        <v>3</v>
      </c>
      <c r="D1791" s="3">
        <v>2020</v>
      </c>
      <c r="E1791" s="3">
        <v>88</v>
      </c>
      <c r="F1791" s="3">
        <v>0</v>
      </c>
      <c r="G1791" s="3" t="s">
        <v>1080</v>
      </c>
      <c r="H1791" s="3" t="s">
        <v>1081</v>
      </c>
      <c r="I1791" s="3" t="s">
        <v>399</v>
      </c>
      <c r="J1791" s="3">
        <v>10625695</v>
      </c>
    </row>
    <row r="1792" spans="1:10" hidden="1" x14ac:dyDescent="0.25">
      <c r="A1792" s="187">
        <v>43908</v>
      </c>
      <c r="B1792" s="3">
        <v>18</v>
      </c>
      <c r="C1792" s="3">
        <v>3</v>
      </c>
      <c r="D1792" s="3">
        <v>2020</v>
      </c>
      <c r="E1792" s="3">
        <v>90</v>
      </c>
      <c r="F1792" s="3">
        <v>0</v>
      </c>
      <c r="G1792" s="3" t="s">
        <v>1080</v>
      </c>
      <c r="H1792" s="3" t="s">
        <v>1081</v>
      </c>
      <c r="I1792" s="3" t="s">
        <v>399</v>
      </c>
      <c r="J1792" s="3">
        <v>10625695</v>
      </c>
    </row>
    <row r="1793" spans="1:10" hidden="1" x14ac:dyDescent="0.25">
      <c r="A1793" s="187">
        <v>43907</v>
      </c>
      <c r="B1793" s="3">
        <v>17</v>
      </c>
      <c r="C1793" s="3">
        <v>3</v>
      </c>
      <c r="D1793" s="3">
        <v>2020</v>
      </c>
      <c r="E1793" s="3">
        <v>46</v>
      </c>
      <c r="F1793" s="3">
        <v>0</v>
      </c>
      <c r="G1793" s="3" t="s">
        <v>1080</v>
      </c>
      <c r="H1793" s="3" t="s">
        <v>1081</v>
      </c>
      <c r="I1793" s="3" t="s">
        <v>399</v>
      </c>
      <c r="J1793" s="3">
        <v>10625695</v>
      </c>
    </row>
    <row r="1794" spans="1:10" hidden="1" x14ac:dyDescent="0.25">
      <c r="A1794" s="187">
        <v>43906</v>
      </c>
      <c r="B1794" s="3">
        <v>16</v>
      </c>
      <c r="C1794" s="3">
        <v>3</v>
      </c>
      <c r="D1794" s="3">
        <v>2020</v>
      </c>
      <c r="E1794" s="3">
        <v>84</v>
      </c>
      <c r="F1794" s="3">
        <v>0</v>
      </c>
      <c r="G1794" s="3" t="s">
        <v>1080</v>
      </c>
      <c r="H1794" s="3" t="s">
        <v>1081</v>
      </c>
      <c r="I1794" s="3" t="s">
        <v>399</v>
      </c>
      <c r="J1794" s="3">
        <v>10625695</v>
      </c>
    </row>
    <row r="1795" spans="1:10" hidden="1" x14ac:dyDescent="0.25">
      <c r="A1795" s="187">
        <v>43905</v>
      </c>
      <c r="B1795" s="3">
        <v>15</v>
      </c>
      <c r="C1795" s="3">
        <v>3</v>
      </c>
      <c r="D1795" s="3">
        <v>2020</v>
      </c>
      <c r="E1795" s="3">
        <v>64</v>
      </c>
      <c r="F1795" s="3">
        <v>0</v>
      </c>
      <c r="G1795" s="3" t="s">
        <v>1080</v>
      </c>
      <c r="H1795" s="3" t="s">
        <v>1081</v>
      </c>
      <c r="I1795" s="3" t="s">
        <v>399</v>
      </c>
      <c r="J1795" s="3">
        <v>10625695</v>
      </c>
    </row>
    <row r="1796" spans="1:10" hidden="1" x14ac:dyDescent="0.25">
      <c r="A1796" s="187">
        <v>43904</v>
      </c>
      <c r="B1796" s="3">
        <v>14</v>
      </c>
      <c r="C1796" s="3">
        <v>3</v>
      </c>
      <c r="D1796" s="3">
        <v>2020</v>
      </c>
      <c r="E1796" s="3">
        <v>34</v>
      </c>
      <c r="F1796" s="3">
        <v>0</v>
      </c>
      <c r="G1796" s="3" t="s">
        <v>1080</v>
      </c>
      <c r="H1796" s="3" t="s">
        <v>1081</v>
      </c>
      <c r="I1796" s="3" t="s">
        <v>399</v>
      </c>
      <c r="J1796" s="3">
        <v>10625695</v>
      </c>
    </row>
    <row r="1797" spans="1:10" hidden="1" x14ac:dyDescent="0.25">
      <c r="A1797" s="187">
        <v>43903</v>
      </c>
      <c r="B1797" s="3">
        <v>13</v>
      </c>
      <c r="C1797" s="3">
        <v>3</v>
      </c>
      <c r="D1797" s="3">
        <v>2020</v>
      </c>
      <c r="E1797" s="3">
        <v>22</v>
      </c>
      <c r="F1797" s="3">
        <v>0</v>
      </c>
      <c r="G1797" s="3" t="s">
        <v>1080</v>
      </c>
      <c r="H1797" s="3" t="s">
        <v>1081</v>
      </c>
      <c r="I1797" s="3" t="s">
        <v>399</v>
      </c>
      <c r="J1797" s="3">
        <v>10625695</v>
      </c>
    </row>
    <row r="1798" spans="1:10" hidden="1" x14ac:dyDescent="0.25">
      <c r="A1798" s="187">
        <v>43902</v>
      </c>
      <c r="B1798" s="3">
        <v>12</v>
      </c>
      <c r="C1798" s="3">
        <v>3</v>
      </c>
      <c r="D1798" s="3">
        <v>2020</v>
      </c>
      <c r="E1798" s="3">
        <v>31</v>
      </c>
      <c r="F1798" s="3">
        <v>0</v>
      </c>
      <c r="G1798" s="3" t="s">
        <v>1080</v>
      </c>
      <c r="H1798" s="3" t="s">
        <v>1081</v>
      </c>
      <c r="I1798" s="3" t="s">
        <v>399</v>
      </c>
      <c r="J1798" s="3">
        <v>10625695</v>
      </c>
    </row>
    <row r="1799" spans="1:10" hidden="1" x14ac:dyDescent="0.25">
      <c r="A1799" s="187">
        <v>43901</v>
      </c>
      <c r="B1799" s="3">
        <v>11</v>
      </c>
      <c r="C1799" s="3">
        <v>3</v>
      </c>
      <c r="D1799" s="3">
        <v>2020</v>
      </c>
      <c r="E1799" s="3">
        <v>23</v>
      </c>
      <c r="F1799" s="3">
        <v>0</v>
      </c>
      <c r="G1799" s="3" t="s">
        <v>1080</v>
      </c>
      <c r="H1799" s="3" t="s">
        <v>1081</v>
      </c>
      <c r="I1799" s="3" t="s">
        <v>399</v>
      </c>
      <c r="J1799" s="3">
        <v>10625695</v>
      </c>
    </row>
    <row r="1800" spans="1:10" hidden="1" x14ac:dyDescent="0.25">
      <c r="A1800" s="187">
        <v>43900</v>
      </c>
      <c r="B1800" s="3">
        <v>10</v>
      </c>
      <c r="C1800" s="3">
        <v>3</v>
      </c>
      <c r="D1800" s="3">
        <v>2020</v>
      </c>
      <c r="E1800" s="3">
        <v>8</v>
      </c>
      <c r="F1800" s="3">
        <v>0</v>
      </c>
      <c r="G1800" s="3" t="s">
        <v>1080</v>
      </c>
      <c r="H1800" s="3" t="s">
        <v>1081</v>
      </c>
      <c r="I1800" s="3" t="s">
        <v>399</v>
      </c>
      <c r="J1800" s="3">
        <v>10625695</v>
      </c>
    </row>
    <row r="1801" spans="1:10" hidden="1" x14ac:dyDescent="0.25">
      <c r="A1801" s="187">
        <v>43899</v>
      </c>
      <c r="B1801" s="3">
        <v>9</v>
      </c>
      <c r="C1801" s="3">
        <v>3</v>
      </c>
      <c r="D1801" s="3">
        <v>2020</v>
      </c>
      <c r="E1801" s="3">
        <v>6</v>
      </c>
      <c r="F1801" s="3">
        <v>0</v>
      </c>
      <c r="G1801" s="3" t="s">
        <v>1080</v>
      </c>
      <c r="H1801" s="3" t="s">
        <v>1081</v>
      </c>
      <c r="I1801" s="3" t="s">
        <v>399</v>
      </c>
      <c r="J1801" s="3">
        <v>10625695</v>
      </c>
    </row>
    <row r="1802" spans="1:10" hidden="1" x14ac:dyDescent="0.25">
      <c r="A1802" s="187">
        <v>43898</v>
      </c>
      <c r="B1802" s="3">
        <v>8</v>
      </c>
      <c r="C1802" s="3">
        <v>3</v>
      </c>
      <c r="D1802" s="3">
        <v>2020</v>
      </c>
      <c r="E1802" s="3">
        <v>7</v>
      </c>
      <c r="F1802" s="3">
        <v>0</v>
      </c>
      <c r="G1802" s="3" t="s">
        <v>1080</v>
      </c>
      <c r="H1802" s="3" t="s">
        <v>1081</v>
      </c>
      <c r="I1802" s="3" t="s">
        <v>399</v>
      </c>
      <c r="J1802" s="3">
        <v>10625695</v>
      </c>
    </row>
    <row r="1803" spans="1:10" hidden="1" x14ac:dyDescent="0.25">
      <c r="A1803" s="187">
        <v>43897</v>
      </c>
      <c r="B1803" s="3">
        <v>7</v>
      </c>
      <c r="C1803" s="3">
        <v>3</v>
      </c>
      <c r="D1803" s="3">
        <v>2020</v>
      </c>
      <c r="E1803" s="3">
        <v>7</v>
      </c>
      <c r="F1803" s="3">
        <v>0</v>
      </c>
      <c r="G1803" s="3" t="s">
        <v>1080</v>
      </c>
      <c r="H1803" s="3" t="s">
        <v>1081</v>
      </c>
      <c r="I1803" s="3" t="s">
        <v>399</v>
      </c>
      <c r="J1803" s="3">
        <v>10625695</v>
      </c>
    </row>
    <row r="1804" spans="1:10" hidden="1" x14ac:dyDescent="0.25">
      <c r="A1804" s="187">
        <v>43896</v>
      </c>
      <c r="B1804" s="3">
        <v>6</v>
      </c>
      <c r="C1804" s="3">
        <v>3</v>
      </c>
      <c r="D1804" s="3">
        <v>2020</v>
      </c>
      <c r="E1804" s="3">
        <v>4</v>
      </c>
      <c r="F1804" s="3">
        <v>0</v>
      </c>
      <c r="G1804" s="3" t="s">
        <v>1080</v>
      </c>
      <c r="H1804" s="3" t="s">
        <v>1081</v>
      </c>
      <c r="I1804" s="3" t="s">
        <v>399</v>
      </c>
      <c r="J1804" s="3">
        <v>10625695</v>
      </c>
    </row>
    <row r="1805" spans="1:10" hidden="1" x14ac:dyDescent="0.25">
      <c r="A1805" s="187">
        <v>43895</v>
      </c>
      <c r="B1805" s="3">
        <v>5</v>
      </c>
      <c r="C1805" s="3">
        <v>3</v>
      </c>
      <c r="D1805" s="3">
        <v>2020</v>
      </c>
      <c r="E1805" s="3">
        <v>3</v>
      </c>
      <c r="F1805" s="3">
        <v>0</v>
      </c>
      <c r="G1805" s="3" t="s">
        <v>1080</v>
      </c>
      <c r="H1805" s="3" t="s">
        <v>1081</v>
      </c>
      <c r="I1805" s="3" t="s">
        <v>399</v>
      </c>
      <c r="J1805" s="3">
        <v>10625695</v>
      </c>
    </row>
    <row r="1806" spans="1:10" hidden="1" x14ac:dyDescent="0.25">
      <c r="A1806" s="187">
        <v>43894</v>
      </c>
      <c r="B1806" s="3">
        <v>4</v>
      </c>
      <c r="C1806" s="3">
        <v>3</v>
      </c>
      <c r="D1806" s="3">
        <v>2020</v>
      </c>
      <c r="E1806" s="3">
        <v>0</v>
      </c>
      <c r="F1806" s="3">
        <v>0</v>
      </c>
      <c r="G1806" s="3" t="s">
        <v>1080</v>
      </c>
      <c r="H1806" s="3" t="s">
        <v>1081</v>
      </c>
      <c r="I1806" s="3" t="s">
        <v>399</v>
      </c>
      <c r="J1806" s="3">
        <v>10625695</v>
      </c>
    </row>
    <row r="1807" spans="1:10" hidden="1" x14ac:dyDescent="0.25">
      <c r="A1807" s="187">
        <v>43893</v>
      </c>
      <c r="B1807" s="3">
        <v>3</v>
      </c>
      <c r="C1807" s="3">
        <v>3</v>
      </c>
      <c r="D1807" s="3">
        <v>2020</v>
      </c>
      <c r="E1807" s="3">
        <v>2</v>
      </c>
      <c r="F1807" s="3">
        <v>0</v>
      </c>
      <c r="G1807" s="3" t="s">
        <v>1080</v>
      </c>
      <c r="H1807" s="3" t="s">
        <v>1081</v>
      </c>
      <c r="I1807" s="3" t="s">
        <v>399</v>
      </c>
      <c r="J1807" s="3">
        <v>10625695</v>
      </c>
    </row>
    <row r="1808" spans="1:10" hidden="1" x14ac:dyDescent="0.25">
      <c r="A1808" s="187">
        <v>43892</v>
      </c>
      <c r="B1808" s="3">
        <v>2</v>
      </c>
      <c r="C1808" s="3">
        <v>3</v>
      </c>
      <c r="D1808" s="3">
        <v>2020</v>
      </c>
      <c r="E1808" s="3">
        <v>3</v>
      </c>
      <c r="F1808" s="3">
        <v>0</v>
      </c>
      <c r="G1808" s="3" t="s">
        <v>1080</v>
      </c>
      <c r="H1808" s="3" t="s">
        <v>1081</v>
      </c>
      <c r="I1808" s="3" t="s">
        <v>399</v>
      </c>
      <c r="J1808" s="3">
        <v>10625695</v>
      </c>
    </row>
    <row r="1809" spans="1:10" hidden="1" x14ac:dyDescent="0.25">
      <c r="A1809" s="187">
        <v>43891</v>
      </c>
      <c r="B1809" s="3">
        <v>1</v>
      </c>
      <c r="C1809" s="3">
        <v>3</v>
      </c>
      <c r="D1809" s="3">
        <v>2020</v>
      </c>
      <c r="E1809" s="3">
        <v>0</v>
      </c>
      <c r="F1809" s="3">
        <v>0</v>
      </c>
      <c r="G1809" s="3" t="s">
        <v>1080</v>
      </c>
      <c r="H1809" s="3" t="s">
        <v>1081</v>
      </c>
      <c r="I1809" s="3" t="s">
        <v>399</v>
      </c>
      <c r="J1809" s="3">
        <v>10625695</v>
      </c>
    </row>
    <row r="1810" spans="1:10" hidden="1" x14ac:dyDescent="0.25">
      <c r="A1810" s="187">
        <v>43890</v>
      </c>
      <c r="B1810" s="3">
        <v>29</v>
      </c>
      <c r="C1810" s="3">
        <v>2</v>
      </c>
      <c r="D1810" s="3">
        <v>2020</v>
      </c>
      <c r="E1810" s="3">
        <v>0</v>
      </c>
      <c r="F1810" s="3">
        <v>0</v>
      </c>
      <c r="G1810" s="3" t="s">
        <v>1080</v>
      </c>
      <c r="H1810" s="3" t="s">
        <v>1081</v>
      </c>
      <c r="I1810" s="3" t="s">
        <v>399</v>
      </c>
      <c r="J1810" s="3">
        <v>10625695</v>
      </c>
    </row>
    <row r="1811" spans="1:10" hidden="1" x14ac:dyDescent="0.25">
      <c r="A1811" s="187">
        <v>43889</v>
      </c>
      <c r="B1811" s="3">
        <v>28</v>
      </c>
      <c r="C1811" s="3">
        <v>2</v>
      </c>
      <c r="D1811" s="3">
        <v>2020</v>
      </c>
      <c r="E1811" s="3">
        <v>0</v>
      </c>
      <c r="F1811" s="3">
        <v>0</v>
      </c>
      <c r="G1811" s="3" t="s">
        <v>1080</v>
      </c>
      <c r="H1811" s="3" t="s">
        <v>1081</v>
      </c>
      <c r="I1811" s="3" t="s">
        <v>399</v>
      </c>
      <c r="J1811" s="3">
        <v>10625695</v>
      </c>
    </row>
    <row r="1812" spans="1:10" hidden="1" x14ac:dyDescent="0.25">
      <c r="A1812" s="187">
        <v>43888</v>
      </c>
      <c r="B1812" s="3">
        <v>27</v>
      </c>
      <c r="C1812" s="3">
        <v>2</v>
      </c>
      <c r="D1812" s="3">
        <v>2020</v>
      </c>
      <c r="E1812" s="3">
        <v>0</v>
      </c>
      <c r="F1812" s="3">
        <v>0</v>
      </c>
      <c r="G1812" s="3" t="s">
        <v>1080</v>
      </c>
      <c r="H1812" s="3" t="s">
        <v>1081</v>
      </c>
      <c r="I1812" s="3" t="s">
        <v>399</v>
      </c>
      <c r="J1812" s="3">
        <v>10625695</v>
      </c>
    </row>
    <row r="1813" spans="1:10" hidden="1" x14ac:dyDescent="0.25">
      <c r="A1813" s="187">
        <v>43887</v>
      </c>
      <c r="B1813" s="3">
        <v>26</v>
      </c>
      <c r="C1813" s="3">
        <v>2</v>
      </c>
      <c r="D1813" s="3">
        <v>2020</v>
      </c>
      <c r="E1813" s="3">
        <v>0</v>
      </c>
      <c r="F1813" s="3">
        <v>0</v>
      </c>
      <c r="G1813" s="3" t="s">
        <v>1080</v>
      </c>
      <c r="H1813" s="3" t="s">
        <v>1081</v>
      </c>
      <c r="I1813" s="3" t="s">
        <v>399</v>
      </c>
      <c r="J1813" s="3">
        <v>10625695</v>
      </c>
    </row>
    <row r="1814" spans="1:10" hidden="1" x14ac:dyDescent="0.25">
      <c r="A1814" s="187">
        <v>43886</v>
      </c>
      <c r="B1814" s="3">
        <v>25</v>
      </c>
      <c r="C1814" s="3">
        <v>2</v>
      </c>
      <c r="D1814" s="3">
        <v>2020</v>
      </c>
      <c r="E1814" s="3">
        <v>0</v>
      </c>
      <c r="F1814" s="3">
        <v>0</v>
      </c>
      <c r="G1814" s="3" t="s">
        <v>1080</v>
      </c>
      <c r="H1814" s="3" t="s">
        <v>1081</v>
      </c>
      <c r="I1814" s="3" t="s">
        <v>399</v>
      </c>
      <c r="J1814" s="3">
        <v>10625695</v>
      </c>
    </row>
    <row r="1815" spans="1:10" hidden="1" x14ac:dyDescent="0.25">
      <c r="A1815" s="187">
        <v>43885</v>
      </c>
      <c r="B1815" s="3">
        <v>24</v>
      </c>
      <c r="C1815" s="3">
        <v>2</v>
      </c>
      <c r="D1815" s="3">
        <v>2020</v>
      </c>
      <c r="E1815" s="3">
        <v>0</v>
      </c>
      <c r="F1815" s="3">
        <v>0</v>
      </c>
      <c r="G1815" s="3" t="s">
        <v>1080</v>
      </c>
      <c r="H1815" s="3" t="s">
        <v>1081</v>
      </c>
      <c r="I1815" s="3" t="s">
        <v>399</v>
      </c>
      <c r="J1815" s="3">
        <v>10625695</v>
      </c>
    </row>
    <row r="1816" spans="1:10" hidden="1" x14ac:dyDescent="0.25">
      <c r="A1816" s="187">
        <v>43884</v>
      </c>
      <c r="B1816" s="3">
        <v>23</v>
      </c>
      <c r="C1816" s="3">
        <v>2</v>
      </c>
      <c r="D1816" s="3">
        <v>2020</v>
      </c>
      <c r="E1816" s="3">
        <v>0</v>
      </c>
      <c r="F1816" s="3">
        <v>0</v>
      </c>
      <c r="G1816" s="3" t="s">
        <v>1080</v>
      </c>
      <c r="H1816" s="3" t="s">
        <v>1081</v>
      </c>
      <c r="I1816" s="3" t="s">
        <v>399</v>
      </c>
      <c r="J1816" s="3">
        <v>10625695</v>
      </c>
    </row>
    <row r="1817" spans="1:10" hidden="1" x14ac:dyDescent="0.25">
      <c r="A1817" s="187">
        <v>43883</v>
      </c>
      <c r="B1817" s="3">
        <v>22</v>
      </c>
      <c r="C1817" s="3">
        <v>2</v>
      </c>
      <c r="D1817" s="3">
        <v>2020</v>
      </c>
      <c r="E1817" s="3">
        <v>0</v>
      </c>
      <c r="F1817" s="3">
        <v>0</v>
      </c>
      <c r="G1817" s="3" t="s">
        <v>1080</v>
      </c>
      <c r="H1817" s="3" t="s">
        <v>1081</v>
      </c>
      <c r="I1817" s="3" t="s">
        <v>399</v>
      </c>
      <c r="J1817" s="3">
        <v>10625695</v>
      </c>
    </row>
    <row r="1818" spans="1:10" hidden="1" x14ac:dyDescent="0.25">
      <c r="A1818" s="187">
        <v>43882</v>
      </c>
      <c r="B1818" s="3">
        <v>21</v>
      </c>
      <c r="C1818" s="3">
        <v>2</v>
      </c>
      <c r="D1818" s="3">
        <v>2020</v>
      </c>
      <c r="E1818" s="3">
        <v>0</v>
      </c>
      <c r="F1818" s="3">
        <v>0</v>
      </c>
      <c r="G1818" s="3" t="s">
        <v>1080</v>
      </c>
      <c r="H1818" s="3" t="s">
        <v>1081</v>
      </c>
      <c r="I1818" s="3" t="s">
        <v>399</v>
      </c>
      <c r="J1818" s="3">
        <v>10625695</v>
      </c>
    </row>
    <row r="1819" spans="1:10" hidden="1" x14ac:dyDescent="0.25">
      <c r="A1819" s="187">
        <v>43881</v>
      </c>
      <c r="B1819" s="3">
        <v>20</v>
      </c>
      <c r="C1819" s="3">
        <v>2</v>
      </c>
      <c r="D1819" s="3">
        <v>2020</v>
      </c>
      <c r="E1819" s="3">
        <v>0</v>
      </c>
      <c r="F1819" s="3">
        <v>0</v>
      </c>
      <c r="G1819" s="3" t="s">
        <v>1080</v>
      </c>
      <c r="H1819" s="3" t="s">
        <v>1081</v>
      </c>
      <c r="I1819" s="3" t="s">
        <v>399</v>
      </c>
      <c r="J1819" s="3">
        <v>10625695</v>
      </c>
    </row>
    <row r="1820" spans="1:10" hidden="1" x14ac:dyDescent="0.25">
      <c r="A1820" s="187">
        <v>43880</v>
      </c>
      <c r="B1820" s="3">
        <v>19</v>
      </c>
      <c r="C1820" s="3">
        <v>2</v>
      </c>
      <c r="D1820" s="3">
        <v>2020</v>
      </c>
      <c r="E1820" s="3">
        <v>0</v>
      </c>
      <c r="F1820" s="3">
        <v>0</v>
      </c>
      <c r="G1820" s="3" t="s">
        <v>1080</v>
      </c>
      <c r="H1820" s="3" t="s">
        <v>1081</v>
      </c>
      <c r="I1820" s="3" t="s">
        <v>399</v>
      </c>
      <c r="J1820" s="3">
        <v>10625695</v>
      </c>
    </row>
    <row r="1821" spans="1:10" hidden="1" x14ac:dyDescent="0.25">
      <c r="A1821" s="187">
        <v>43879</v>
      </c>
      <c r="B1821" s="3">
        <v>18</v>
      </c>
      <c r="C1821" s="3">
        <v>2</v>
      </c>
      <c r="D1821" s="3">
        <v>2020</v>
      </c>
      <c r="E1821" s="3">
        <v>0</v>
      </c>
      <c r="F1821" s="3">
        <v>0</v>
      </c>
      <c r="G1821" s="3" t="s">
        <v>1080</v>
      </c>
      <c r="H1821" s="3" t="s">
        <v>1081</v>
      </c>
      <c r="I1821" s="3" t="s">
        <v>399</v>
      </c>
      <c r="J1821" s="3">
        <v>10625695</v>
      </c>
    </row>
    <row r="1822" spans="1:10" hidden="1" x14ac:dyDescent="0.25">
      <c r="A1822" s="187">
        <v>43878</v>
      </c>
      <c r="B1822" s="3">
        <v>17</v>
      </c>
      <c r="C1822" s="3">
        <v>2</v>
      </c>
      <c r="D1822" s="3">
        <v>2020</v>
      </c>
      <c r="E1822" s="3">
        <v>0</v>
      </c>
      <c r="F1822" s="3">
        <v>0</v>
      </c>
      <c r="G1822" s="3" t="s">
        <v>1080</v>
      </c>
      <c r="H1822" s="3" t="s">
        <v>1081</v>
      </c>
      <c r="I1822" s="3" t="s">
        <v>399</v>
      </c>
      <c r="J1822" s="3">
        <v>10625695</v>
      </c>
    </row>
    <row r="1823" spans="1:10" hidden="1" x14ac:dyDescent="0.25">
      <c r="A1823" s="187">
        <v>43877</v>
      </c>
      <c r="B1823" s="3">
        <v>16</v>
      </c>
      <c r="C1823" s="3">
        <v>2</v>
      </c>
      <c r="D1823" s="3">
        <v>2020</v>
      </c>
      <c r="E1823" s="3">
        <v>0</v>
      </c>
      <c r="F1823" s="3">
        <v>0</v>
      </c>
      <c r="G1823" s="3" t="s">
        <v>1080</v>
      </c>
      <c r="H1823" s="3" t="s">
        <v>1081</v>
      </c>
      <c r="I1823" s="3" t="s">
        <v>399</v>
      </c>
      <c r="J1823" s="3">
        <v>10625695</v>
      </c>
    </row>
    <row r="1824" spans="1:10" hidden="1" x14ac:dyDescent="0.25">
      <c r="A1824" s="187">
        <v>43876</v>
      </c>
      <c r="B1824" s="3">
        <v>15</v>
      </c>
      <c r="C1824" s="3">
        <v>2</v>
      </c>
      <c r="D1824" s="3">
        <v>2020</v>
      </c>
      <c r="E1824" s="3">
        <v>0</v>
      </c>
      <c r="F1824" s="3">
        <v>0</v>
      </c>
      <c r="G1824" s="3" t="s">
        <v>1080</v>
      </c>
      <c r="H1824" s="3" t="s">
        <v>1081</v>
      </c>
      <c r="I1824" s="3" t="s">
        <v>399</v>
      </c>
      <c r="J1824" s="3">
        <v>10625695</v>
      </c>
    </row>
    <row r="1825" spans="1:10" hidden="1" x14ac:dyDescent="0.25">
      <c r="A1825" s="187">
        <v>43875</v>
      </c>
      <c r="B1825" s="3">
        <v>14</v>
      </c>
      <c r="C1825" s="3">
        <v>2</v>
      </c>
      <c r="D1825" s="3">
        <v>2020</v>
      </c>
      <c r="E1825" s="3">
        <v>0</v>
      </c>
      <c r="F1825" s="3">
        <v>0</v>
      </c>
      <c r="G1825" s="3" t="s">
        <v>1080</v>
      </c>
      <c r="H1825" s="3" t="s">
        <v>1081</v>
      </c>
      <c r="I1825" s="3" t="s">
        <v>399</v>
      </c>
      <c r="J1825" s="3">
        <v>10625695</v>
      </c>
    </row>
    <row r="1826" spans="1:10" hidden="1" x14ac:dyDescent="0.25">
      <c r="A1826" s="187">
        <v>43874</v>
      </c>
      <c r="B1826" s="3">
        <v>13</v>
      </c>
      <c r="C1826" s="3">
        <v>2</v>
      </c>
      <c r="D1826" s="3">
        <v>2020</v>
      </c>
      <c r="E1826" s="3">
        <v>0</v>
      </c>
      <c r="F1826" s="3">
        <v>0</v>
      </c>
      <c r="G1826" s="3" t="s">
        <v>1080</v>
      </c>
      <c r="H1826" s="3" t="s">
        <v>1081</v>
      </c>
      <c r="I1826" s="3" t="s">
        <v>399</v>
      </c>
      <c r="J1826" s="3">
        <v>10625695</v>
      </c>
    </row>
    <row r="1827" spans="1:10" hidden="1" x14ac:dyDescent="0.25">
      <c r="A1827" s="187">
        <v>43873</v>
      </c>
      <c r="B1827" s="3">
        <v>12</v>
      </c>
      <c r="C1827" s="3">
        <v>2</v>
      </c>
      <c r="D1827" s="3">
        <v>2020</v>
      </c>
      <c r="E1827" s="3">
        <v>0</v>
      </c>
      <c r="F1827" s="3">
        <v>0</v>
      </c>
      <c r="G1827" s="3" t="s">
        <v>1080</v>
      </c>
      <c r="H1827" s="3" t="s">
        <v>1081</v>
      </c>
      <c r="I1827" s="3" t="s">
        <v>399</v>
      </c>
      <c r="J1827" s="3">
        <v>10625695</v>
      </c>
    </row>
    <row r="1828" spans="1:10" hidden="1" x14ac:dyDescent="0.25">
      <c r="A1828" s="187">
        <v>43872</v>
      </c>
      <c r="B1828" s="3">
        <v>11</v>
      </c>
      <c r="C1828" s="3">
        <v>2</v>
      </c>
      <c r="D1828" s="3">
        <v>2020</v>
      </c>
      <c r="E1828" s="3">
        <v>0</v>
      </c>
      <c r="F1828" s="3">
        <v>0</v>
      </c>
      <c r="G1828" s="3" t="s">
        <v>1080</v>
      </c>
      <c r="H1828" s="3" t="s">
        <v>1081</v>
      </c>
      <c r="I1828" s="3" t="s">
        <v>399</v>
      </c>
      <c r="J1828" s="3">
        <v>10625695</v>
      </c>
    </row>
    <row r="1829" spans="1:10" hidden="1" x14ac:dyDescent="0.25">
      <c r="A1829" s="187">
        <v>43871</v>
      </c>
      <c r="B1829" s="3">
        <v>10</v>
      </c>
      <c r="C1829" s="3">
        <v>2</v>
      </c>
      <c r="D1829" s="3">
        <v>2020</v>
      </c>
      <c r="E1829" s="3">
        <v>0</v>
      </c>
      <c r="F1829" s="3">
        <v>0</v>
      </c>
      <c r="G1829" s="3" t="s">
        <v>1080</v>
      </c>
      <c r="H1829" s="3" t="s">
        <v>1081</v>
      </c>
      <c r="I1829" s="3" t="s">
        <v>399</v>
      </c>
      <c r="J1829" s="3">
        <v>10625695</v>
      </c>
    </row>
    <row r="1830" spans="1:10" hidden="1" x14ac:dyDescent="0.25">
      <c r="A1830" s="187">
        <v>43870</v>
      </c>
      <c r="B1830" s="3">
        <v>9</v>
      </c>
      <c r="C1830" s="3">
        <v>2</v>
      </c>
      <c r="D1830" s="3">
        <v>2020</v>
      </c>
      <c r="E1830" s="3">
        <v>0</v>
      </c>
      <c r="F1830" s="3">
        <v>0</v>
      </c>
      <c r="G1830" s="3" t="s">
        <v>1080</v>
      </c>
      <c r="H1830" s="3" t="s">
        <v>1081</v>
      </c>
      <c r="I1830" s="3" t="s">
        <v>399</v>
      </c>
      <c r="J1830" s="3">
        <v>10625695</v>
      </c>
    </row>
    <row r="1831" spans="1:10" hidden="1" x14ac:dyDescent="0.25">
      <c r="A1831" s="187">
        <v>43869</v>
      </c>
      <c r="B1831" s="3">
        <v>8</v>
      </c>
      <c r="C1831" s="3">
        <v>2</v>
      </c>
      <c r="D1831" s="3">
        <v>2020</v>
      </c>
      <c r="E1831" s="3">
        <v>0</v>
      </c>
      <c r="F1831" s="3">
        <v>0</v>
      </c>
      <c r="G1831" s="3" t="s">
        <v>1080</v>
      </c>
      <c r="H1831" s="3" t="s">
        <v>1081</v>
      </c>
      <c r="I1831" s="3" t="s">
        <v>399</v>
      </c>
      <c r="J1831" s="3">
        <v>10625695</v>
      </c>
    </row>
    <row r="1832" spans="1:10" hidden="1" x14ac:dyDescent="0.25">
      <c r="A1832" s="187">
        <v>43868</v>
      </c>
      <c r="B1832" s="3">
        <v>7</v>
      </c>
      <c r="C1832" s="3">
        <v>2</v>
      </c>
      <c r="D1832" s="3">
        <v>2020</v>
      </c>
      <c r="E1832" s="3">
        <v>0</v>
      </c>
      <c r="F1832" s="3">
        <v>0</v>
      </c>
      <c r="G1832" s="3" t="s">
        <v>1080</v>
      </c>
      <c r="H1832" s="3" t="s">
        <v>1081</v>
      </c>
      <c r="I1832" s="3" t="s">
        <v>399</v>
      </c>
      <c r="J1832" s="3">
        <v>10625695</v>
      </c>
    </row>
    <row r="1833" spans="1:10" hidden="1" x14ac:dyDescent="0.25">
      <c r="A1833" s="187">
        <v>43867</v>
      </c>
      <c r="B1833" s="3">
        <v>6</v>
      </c>
      <c r="C1833" s="3">
        <v>2</v>
      </c>
      <c r="D1833" s="3">
        <v>2020</v>
      </c>
      <c r="E1833" s="3">
        <v>0</v>
      </c>
      <c r="F1833" s="3">
        <v>0</v>
      </c>
      <c r="G1833" s="3" t="s">
        <v>1080</v>
      </c>
      <c r="H1833" s="3" t="s">
        <v>1081</v>
      </c>
      <c r="I1833" s="3" t="s">
        <v>399</v>
      </c>
      <c r="J1833" s="3">
        <v>10625695</v>
      </c>
    </row>
    <row r="1834" spans="1:10" hidden="1" x14ac:dyDescent="0.25">
      <c r="A1834" s="187">
        <v>43866</v>
      </c>
      <c r="B1834" s="3">
        <v>5</v>
      </c>
      <c r="C1834" s="3">
        <v>2</v>
      </c>
      <c r="D1834" s="3">
        <v>2020</v>
      </c>
      <c r="E1834" s="3">
        <v>0</v>
      </c>
      <c r="F1834" s="3">
        <v>0</v>
      </c>
      <c r="G1834" s="3" t="s">
        <v>1080</v>
      </c>
      <c r="H1834" s="3" t="s">
        <v>1081</v>
      </c>
      <c r="I1834" s="3" t="s">
        <v>399</v>
      </c>
      <c r="J1834" s="3">
        <v>10625695</v>
      </c>
    </row>
    <row r="1835" spans="1:10" hidden="1" x14ac:dyDescent="0.25">
      <c r="A1835" s="187">
        <v>43865</v>
      </c>
      <c r="B1835" s="3">
        <v>4</v>
      </c>
      <c r="C1835" s="3">
        <v>2</v>
      </c>
      <c r="D1835" s="3">
        <v>2020</v>
      </c>
      <c r="E1835" s="3">
        <v>0</v>
      </c>
      <c r="F1835" s="3">
        <v>0</v>
      </c>
      <c r="G1835" s="3" t="s">
        <v>1080</v>
      </c>
      <c r="H1835" s="3" t="s">
        <v>1081</v>
      </c>
      <c r="I1835" s="3" t="s">
        <v>399</v>
      </c>
      <c r="J1835" s="3">
        <v>10625695</v>
      </c>
    </row>
    <row r="1836" spans="1:10" hidden="1" x14ac:dyDescent="0.25">
      <c r="A1836" s="187">
        <v>43864</v>
      </c>
      <c r="B1836" s="3">
        <v>3</v>
      </c>
      <c r="C1836" s="3">
        <v>2</v>
      </c>
      <c r="D1836" s="3">
        <v>2020</v>
      </c>
      <c r="E1836" s="3">
        <v>0</v>
      </c>
      <c r="F1836" s="3">
        <v>0</v>
      </c>
      <c r="G1836" s="3" t="s">
        <v>1080</v>
      </c>
      <c r="H1836" s="3" t="s">
        <v>1081</v>
      </c>
      <c r="I1836" s="3" t="s">
        <v>399</v>
      </c>
      <c r="J1836" s="3">
        <v>10625695</v>
      </c>
    </row>
    <row r="1837" spans="1:10" hidden="1" x14ac:dyDescent="0.25">
      <c r="A1837" s="187">
        <v>43863</v>
      </c>
      <c r="B1837" s="3">
        <v>2</v>
      </c>
      <c r="C1837" s="3">
        <v>2</v>
      </c>
      <c r="D1837" s="3">
        <v>2020</v>
      </c>
      <c r="E1837" s="3">
        <v>0</v>
      </c>
      <c r="F1837" s="3">
        <v>0</v>
      </c>
      <c r="G1837" s="3" t="s">
        <v>1080</v>
      </c>
      <c r="H1837" s="3" t="s">
        <v>1081</v>
      </c>
      <c r="I1837" s="3" t="s">
        <v>399</v>
      </c>
      <c r="J1837" s="3">
        <v>10625695</v>
      </c>
    </row>
    <row r="1838" spans="1:10" hidden="1" x14ac:dyDescent="0.25">
      <c r="A1838" s="187">
        <v>43862</v>
      </c>
      <c r="B1838" s="3">
        <v>1</v>
      </c>
      <c r="C1838" s="3">
        <v>2</v>
      </c>
      <c r="D1838" s="3">
        <v>2020</v>
      </c>
      <c r="E1838" s="3">
        <v>0</v>
      </c>
      <c r="F1838" s="3">
        <v>0</v>
      </c>
      <c r="G1838" s="3" t="s">
        <v>1080</v>
      </c>
      <c r="H1838" s="3" t="s">
        <v>1081</v>
      </c>
      <c r="I1838" s="3" t="s">
        <v>399</v>
      </c>
      <c r="J1838" s="3">
        <v>10625695</v>
      </c>
    </row>
    <row r="1839" spans="1:10" hidden="1" x14ac:dyDescent="0.25">
      <c r="A1839" s="187">
        <v>43861</v>
      </c>
      <c r="B1839" s="3">
        <v>31</v>
      </c>
      <c r="C1839" s="3">
        <v>1</v>
      </c>
      <c r="D1839" s="3">
        <v>2020</v>
      </c>
      <c r="E1839" s="3">
        <v>0</v>
      </c>
      <c r="F1839" s="3">
        <v>0</v>
      </c>
      <c r="G1839" s="3" t="s">
        <v>1080</v>
      </c>
      <c r="H1839" s="3" t="s">
        <v>1081</v>
      </c>
      <c r="I1839" s="3" t="s">
        <v>399</v>
      </c>
      <c r="J1839" s="3">
        <v>10625695</v>
      </c>
    </row>
    <row r="1840" spans="1:10" hidden="1" x14ac:dyDescent="0.25">
      <c r="A1840" s="187">
        <v>43860</v>
      </c>
      <c r="B1840" s="3">
        <v>30</v>
      </c>
      <c r="C1840" s="3">
        <v>1</v>
      </c>
      <c r="D1840" s="3">
        <v>2020</v>
      </c>
      <c r="E1840" s="3">
        <v>0</v>
      </c>
      <c r="F1840" s="3">
        <v>0</v>
      </c>
      <c r="G1840" s="3" t="s">
        <v>1080</v>
      </c>
      <c r="H1840" s="3" t="s">
        <v>1081</v>
      </c>
      <c r="I1840" s="3" t="s">
        <v>399</v>
      </c>
      <c r="J1840" s="3">
        <v>10625695</v>
      </c>
    </row>
    <row r="1841" spans="1:10" hidden="1" x14ac:dyDescent="0.25">
      <c r="A1841" s="187">
        <v>43859</v>
      </c>
      <c r="B1841" s="3">
        <v>29</v>
      </c>
      <c r="C1841" s="3">
        <v>1</v>
      </c>
      <c r="D1841" s="3">
        <v>2020</v>
      </c>
      <c r="E1841" s="3">
        <v>0</v>
      </c>
      <c r="F1841" s="3">
        <v>0</v>
      </c>
      <c r="G1841" s="3" t="s">
        <v>1080</v>
      </c>
      <c r="H1841" s="3" t="s">
        <v>1081</v>
      </c>
      <c r="I1841" s="3" t="s">
        <v>399</v>
      </c>
      <c r="J1841" s="3">
        <v>10625695</v>
      </c>
    </row>
    <row r="1842" spans="1:10" hidden="1" x14ac:dyDescent="0.25">
      <c r="A1842" s="187">
        <v>43858</v>
      </c>
      <c r="B1842" s="3">
        <v>28</v>
      </c>
      <c r="C1842" s="3">
        <v>1</v>
      </c>
      <c r="D1842" s="3">
        <v>2020</v>
      </c>
      <c r="E1842" s="3">
        <v>0</v>
      </c>
      <c r="F1842" s="3">
        <v>0</v>
      </c>
      <c r="G1842" s="3" t="s">
        <v>1080</v>
      </c>
      <c r="H1842" s="3" t="s">
        <v>1081</v>
      </c>
      <c r="I1842" s="3" t="s">
        <v>399</v>
      </c>
      <c r="J1842" s="3">
        <v>10625695</v>
      </c>
    </row>
    <row r="1843" spans="1:10" hidden="1" x14ac:dyDescent="0.25">
      <c r="A1843" s="187">
        <v>43857</v>
      </c>
      <c r="B1843" s="3">
        <v>27</v>
      </c>
      <c r="C1843" s="3">
        <v>1</v>
      </c>
      <c r="D1843" s="3">
        <v>2020</v>
      </c>
      <c r="E1843" s="3">
        <v>0</v>
      </c>
      <c r="F1843" s="3">
        <v>0</v>
      </c>
      <c r="G1843" s="3" t="s">
        <v>1080</v>
      </c>
      <c r="H1843" s="3" t="s">
        <v>1081</v>
      </c>
      <c r="I1843" s="3" t="s">
        <v>399</v>
      </c>
      <c r="J1843" s="3">
        <v>10625695</v>
      </c>
    </row>
    <row r="1844" spans="1:10" hidden="1" x14ac:dyDescent="0.25">
      <c r="A1844" s="187">
        <v>43856</v>
      </c>
      <c r="B1844" s="3">
        <v>26</v>
      </c>
      <c r="C1844" s="3">
        <v>1</v>
      </c>
      <c r="D1844" s="3">
        <v>2020</v>
      </c>
      <c r="E1844" s="3">
        <v>0</v>
      </c>
      <c r="F1844" s="3">
        <v>0</v>
      </c>
      <c r="G1844" s="3" t="s">
        <v>1080</v>
      </c>
      <c r="H1844" s="3" t="s">
        <v>1081</v>
      </c>
      <c r="I1844" s="3" t="s">
        <v>399</v>
      </c>
      <c r="J1844" s="3">
        <v>10625695</v>
      </c>
    </row>
    <row r="1845" spans="1:10" hidden="1" x14ac:dyDescent="0.25">
      <c r="A1845" s="187">
        <v>43855</v>
      </c>
      <c r="B1845" s="3">
        <v>25</v>
      </c>
      <c r="C1845" s="3">
        <v>1</v>
      </c>
      <c r="D1845" s="3">
        <v>2020</v>
      </c>
      <c r="E1845" s="3">
        <v>0</v>
      </c>
      <c r="F1845" s="3">
        <v>0</v>
      </c>
      <c r="G1845" s="3" t="s">
        <v>1080</v>
      </c>
      <c r="H1845" s="3" t="s">
        <v>1081</v>
      </c>
      <c r="I1845" s="3" t="s">
        <v>399</v>
      </c>
      <c r="J1845" s="3">
        <v>10625695</v>
      </c>
    </row>
    <row r="1846" spans="1:10" hidden="1" x14ac:dyDescent="0.25">
      <c r="A1846" s="187">
        <v>43854</v>
      </c>
      <c r="B1846" s="3">
        <v>24</v>
      </c>
      <c r="C1846" s="3">
        <v>1</v>
      </c>
      <c r="D1846" s="3">
        <v>2020</v>
      </c>
      <c r="E1846" s="3">
        <v>0</v>
      </c>
      <c r="F1846" s="3">
        <v>0</v>
      </c>
      <c r="G1846" s="3" t="s">
        <v>1080</v>
      </c>
      <c r="H1846" s="3" t="s">
        <v>1081</v>
      </c>
      <c r="I1846" s="3" t="s">
        <v>399</v>
      </c>
      <c r="J1846" s="3">
        <v>10625695</v>
      </c>
    </row>
    <row r="1847" spans="1:10" hidden="1" x14ac:dyDescent="0.25">
      <c r="A1847" s="187">
        <v>43853</v>
      </c>
      <c r="B1847" s="3">
        <v>23</v>
      </c>
      <c r="C1847" s="3">
        <v>1</v>
      </c>
      <c r="D1847" s="3">
        <v>2020</v>
      </c>
      <c r="E1847" s="3">
        <v>0</v>
      </c>
      <c r="F1847" s="3">
        <v>0</v>
      </c>
      <c r="G1847" s="3" t="s">
        <v>1080</v>
      </c>
      <c r="H1847" s="3" t="s">
        <v>1081</v>
      </c>
      <c r="I1847" s="3" t="s">
        <v>399</v>
      </c>
      <c r="J1847" s="3">
        <v>10625695</v>
      </c>
    </row>
    <row r="1848" spans="1:10" hidden="1" x14ac:dyDescent="0.25">
      <c r="A1848" s="187">
        <v>43852</v>
      </c>
      <c r="B1848" s="3">
        <v>22</v>
      </c>
      <c r="C1848" s="3">
        <v>1</v>
      </c>
      <c r="D1848" s="3">
        <v>2020</v>
      </c>
      <c r="E1848" s="3">
        <v>0</v>
      </c>
      <c r="F1848" s="3">
        <v>0</v>
      </c>
      <c r="G1848" s="3" t="s">
        <v>1080</v>
      </c>
      <c r="H1848" s="3" t="s">
        <v>1081</v>
      </c>
      <c r="I1848" s="3" t="s">
        <v>399</v>
      </c>
      <c r="J1848" s="3">
        <v>10625695</v>
      </c>
    </row>
    <row r="1849" spans="1:10" hidden="1" x14ac:dyDescent="0.25">
      <c r="A1849" s="187">
        <v>43851</v>
      </c>
      <c r="B1849" s="3">
        <v>21</v>
      </c>
      <c r="C1849" s="3">
        <v>1</v>
      </c>
      <c r="D1849" s="3">
        <v>2020</v>
      </c>
      <c r="E1849" s="3">
        <v>0</v>
      </c>
      <c r="F1849" s="3">
        <v>0</v>
      </c>
      <c r="G1849" s="3" t="s">
        <v>1080</v>
      </c>
      <c r="H1849" s="3" t="s">
        <v>1081</v>
      </c>
      <c r="I1849" s="3" t="s">
        <v>399</v>
      </c>
      <c r="J1849" s="3">
        <v>10625695</v>
      </c>
    </row>
    <row r="1850" spans="1:10" hidden="1" x14ac:dyDescent="0.25">
      <c r="A1850" s="187">
        <v>43850</v>
      </c>
      <c r="B1850" s="3">
        <v>20</v>
      </c>
      <c r="C1850" s="3">
        <v>1</v>
      </c>
      <c r="D1850" s="3">
        <v>2020</v>
      </c>
      <c r="E1850" s="3">
        <v>0</v>
      </c>
      <c r="F1850" s="3">
        <v>0</v>
      </c>
      <c r="G1850" s="3" t="s">
        <v>1080</v>
      </c>
      <c r="H1850" s="3" t="s">
        <v>1081</v>
      </c>
      <c r="I1850" s="3" t="s">
        <v>399</v>
      </c>
      <c r="J1850" s="3">
        <v>10625695</v>
      </c>
    </row>
    <row r="1851" spans="1:10" hidden="1" x14ac:dyDescent="0.25">
      <c r="A1851" s="187">
        <v>43849</v>
      </c>
      <c r="B1851" s="3">
        <v>19</v>
      </c>
      <c r="C1851" s="3">
        <v>1</v>
      </c>
      <c r="D1851" s="3">
        <v>2020</v>
      </c>
      <c r="E1851" s="3">
        <v>0</v>
      </c>
      <c r="F1851" s="3">
        <v>0</v>
      </c>
      <c r="G1851" s="3" t="s">
        <v>1080</v>
      </c>
      <c r="H1851" s="3" t="s">
        <v>1081</v>
      </c>
      <c r="I1851" s="3" t="s">
        <v>399</v>
      </c>
      <c r="J1851" s="3">
        <v>10625695</v>
      </c>
    </row>
    <row r="1852" spans="1:10" hidden="1" x14ac:dyDescent="0.25">
      <c r="A1852" s="187">
        <v>43848</v>
      </c>
      <c r="B1852" s="3">
        <v>18</v>
      </c>
      <c r="C1852" s="3">
        <v>1</v>
      </c>
      <c r="D1852" s="3">
        <v>2020</v>
      </c>
      <c r="E1852" s="3">
        <v>0</v>
      </c>
      <c r="F1852" s="3">
        <v>0</v>
      </c>
      <c r="G1852" s="3" t="s">
        <v>1080</v>
      </c>
      <c r="H1852" s="3" t="s">
        <v>1081</v>
      </c>
      <c r="I1852" s="3" t="s">
        <v>399</v>
      </c>
      <c r="J1852" s="3">
        <v>10625695</v>
      </c>
    </row>
    <row r="1853" spans="1:10" hidden="1" x14ac:dyDescent="0.25">
      <c r="A1853" s="187">
        <v>43847</v>
      </c>
      <c r="B1853" s="3">
        <v>17</v>
      </c>
      <c r="C1853" s="3">
        <v>1</v>
      </c>
      <c r="D1853" s="3">
        <v>2020</v>
      </c>
      <c r="E1853" s="3">
        <v>0</v>
      </c>
      <c r="F1853" s="3">
        <v>0</v>
      </c>
      <c r="G1853" s="3" t="s">
        <v>1080</v>
      </c>
      <c r="H1853" s="3" t="s">
        <v>1081</v>
      </c>
      <c r="I1853" s="3" t="s">
        <v>399</v>
      </c>
      <c r="J1853" s="3">
        <v>10625695</v>
      </c>
    </row>
    <row r="1854" spans="1:10" hidden="1" x14ac:dyDescent="0.25">
      <c r="A1854" s="187">
        <v>43846</v>
      </c>
      <c r="B1854" s="3">
        <v>16</v>
      </c>
      <c r="C1854" s="3">
        <v>1</v>
      </c>
      <c r="D1854" s="3">
        <v>2020</v>
      </c>
      <c r="E1854" s="3">
        <v>0</v>
      </c>
      <c r="F1854" s="3">
        <v>0</v>
      </c>
      <c r="G1854" s="3" t="s">
        <v>1080</v>
      </c>
      <c r="H1854" s="3" t="s">
        <v>1081</v>
      </c>
      <c r="I1854" s="3" t="s">
        <v>399</v>
      </c>
      <c r="J1854" s="3">
        <v>10625695</v>
      </c>
    </row>
    <row r="1855" spans="1:10" hidden="1" x14ac:dyDescent="0.25">
      <c r="A1855" s="187">
        <v>43845</v>
      </c>
      <c r="B1855" s="3">
        <v>15</v>
      </c>
      <c r="C1855" s="3">
        <v>1</v>
      </c>
      <c r="D1855" s="3">
        <v>2020</v>
      </c>
      <c r="E1855" s="3">
        <v>0</v>
      </c>
      <c r="F1855" s="3">
        <v>0</v>
      </c>
      <c r="G1855" s="3" t="s">
        <v>1080</v>
      </c>
      <c r="H1855" s="3" t="s">
        <v>1081</v>
      </c>
      <c r="I1855" s="3" t="s">
        <v>399</v>
      </c>
      <c r="J1855" s="3">
        <v>10625695</v>
      </c>
    </row>
    <row r="1856" spans="1:10" hidden="1" x14ac:dyDescent="0.25">
      <c r="A1856" s="187">
        <v>43844</v>
      </c>
      <c r="B1856" s="3">
        <v>14</v>
      </c>
      <c r="C1856" s="3">
        <v>1</v>
      </c>
      <c r="D1856" s="3">
        <v>2020</v>
      </c>
      <c r="E1856" s="3">
        <v>0</v>
      </c>
      <c r="F1856" s="3">
        <v>0</v>
      </c>
      <c r="G1856" s="3" t="s">
        <v>1080</v>
      </c>
      <c r="H1856" s="3" t="s">
        <v>1081</v>
      </c>
      <c r="I1856" s="3" t="s">
        <v>399</v>
      </c>
      <c r="J1856" s="3">
        <v>10625695</v>
      </c>
    </row>
    <row r="1857" spans="1:10" hidden="1" x14ac:dyDescent="0.25">
      <c r="A1857" s="187">
        <v>43843</v>
      </c>
      <c r="B1857" s="3">
        <v>13</v>
      </c>
      <c r="C1857" s="3">
        <v>1</v>
      </c>
      <c r="D1857" s="3">
        <v>2020</v>
      </c>
      <c r="E1857" s="3">
        <v>0</v>
      </c>
      <c r="F1857" s="3">
        <v>0</v>
      </c>
      <c r="G1857" s="3" t="s">
        <v>1080</v>
      </c>
      <c r="H1857" s="3" t="s">
        <v>1081</v>
      </c>
      <c r="I1857" s="3" t="s">
        <v>399</v>
      </c>
      <c r="J1857" s="3">
        <v>10625695</v>
      </c>
    </row>
    <row r="1858" spans="1:10" hidden="1" x14ac:dyDescent="0.25">
      <c r="A1858" s="187">
        <v>43842</v>
      </c>
      <c r="B1858" s="3">
        <v>12</v>
      </c>
      <c r="C1858" s="3">
        <v>1</v>
      </c>
      <c r="D1858" s="3">
        <v>2020</v>
      </c>
      <c r="E1858" s="3">
        <v>0</v>
      </c>
      <c r="F1858" s="3">
        <v>0</v>
      </c>
      <c r="G1858" s="3" t="s">
        <v>1080</v>
      </c>
      <c r="H1858" s="3" t="s">
        <v>1081</v>
      </c>
      <c r="I1858" s="3" t="s">
        <v>399</v>
      </c>
      <c r="J1858" s="3">
        <v>10625695</v>
      </c>
    </row>
    <row r="1859" spans="1:10" hidden="1" x14ac:dyDescent="0.25">
      <c r="A1859" s="187">
        <v>43841</v>
      </c>
      <c r="B1859" s="3">
        <v>11</v>
      </c>
      <c r="C1859" s="3">
        <v>1</v>
      </c>
      <c r="D1859" s="3">
        <v>2020</v>
      </c>
      <c r="E1859" s="3">
        <v>0</v>
      </c>
      <c r="F1859" s="3">
        <v>0</v>
      </c>
      <c r="G1859" s="3" t="s">
        <v>1080</v>
      </c>
      <c r="H1859" s="3" t="s">
        <v>1081</v>
      </c>
      <c r="I1859" s="3" t="s">
        <v>399</v>
      </c>
      <c r="J1859" s="3">
        <v>10625695</v>
      </c>
    </row>
    <row r="1860" spans="1:10" hidden="1" x14ac:dyDescent="0.25">
      <c r="A1860" s="187">
        <v>43840</v>
      </c>
      <c r="B1860" s="3">
        <v>10</v>
      </c>
      <c r="C1860" s="3">
        <v>1</v>
      </c>
      <c r="D1860" s="3">
        <v>2020</v>
      </c>
      <c r="E1860" s="3">
        <v>0</v>
      </c>
      <c r="F1860" s="3">
        <v>0</v>
      </c>
      <c r="G1860" s="3" t="s">
        <v>1080</v>
      </c>
      <c r="H1860" s="3" t="s">
        <v>1081</v>
      </c>
      <c r="I1860" s="3" t="s">
        <v>399</v>
      </c>
      <c r="J1860" s="3">
        <v>10625695</v>
      </c>
    </row>
    <row r="1861" spans="1:10" hidden="1" x14ac:dyDescent="0.25">
      <c r="A1861" s="187">
        <v>43839</v>
      </c>
      <c r="B1861" s="3">
        <v>9</v>
      </c>
      <c r="C1861" s="3">
        <v>1</v>
      </c>
      <c r="D1861" s="3">
        <v>2020</v>
      </c>
      <c r="E1861" s="3">
        <v>0</v>
      </c>
      <c r="F1861" s="3">
        <v>0</v>
      </c>
      <c r="G1861" s="3" t="s">
        <v>1080</v>
      </c>
      <c r="H1861" s="3" t="s">
        <v>1081</v>
      </c>
      <c r="I1861" s="3" t="s">
        <v>399</v>
      </c>
      <c r="J1861" s="3">
        <v>10625695</v>
      </c>
    </row>
    <row r="1862" spans="1:10" hidden="1" x14ac:dyDescent="0.25">
      <c r="A1862" s="187">
        <v>43838</v>
      </c>
      <c r="B1862" s="3">
        <v>8</v>
      </c>
      <c r="C1862" s="3">
        <v>1</v>
      </c>
      <c r="D1862" s="3">
        <v>2020</v>
      </c>
      <c r="E1862" s="3">
        <v>0</v>
      </c>
      <c r="F1862" s="3">
        <v>0</v>
      </c>
      <c r="G1862" s="3" t="s">
        <v>1080</v>
      </c>
      <c r="H1862" s="3" t="s">
        <v>1081</v>
      </c>
      <c r="I1862" s="3" t="s">
        <v>399</v>
      </c>
      <c r="J1862" s="3">
        <v>10625695</v>
      </c>
    </row>
    <row r="1863" spans="1:10" hidden="1" x14ac:dyDescent="0.25">
      <c r="A1863" s="187">
        <v>43837</v>
      </c>
      <c r="B1863" s="3">
        <v>7</v>
      </c>
      <c r="C1863" s="3">
        <v>1</v>
      </c>
      <c r="D1863" s="3">
        <v>2020</v>
      </c>
      <c r="E1863" s="3">
        <v>0</v>
      </c>
      <c r="F1863" s="3">
        <v>0</v>
      </c>
      <c r="G1863" s="3" t="s">
        <v>1080</v>
      </c>
      <c r="H1863" s="3" t="s">
        <v>1081</v>
      </c>
      <c r="I1863" s="3" t="s">
        <v>399</v>
      </c>
      <c r="J1863" s="3">
        <v>10625695</v>
      </c>
    </row>
    <row r="1864" spans="1:10" hidden="1" x14ac:dyDescent="0.25">
      <c r="A1864" s="187">
        <v>43836</v>
      </c>
      <c r="B1864" s="3">
        <v>6</v>
      </c>
      <c r="C1864" s="3">
        <v>1</v>
      </c>
      <c r="D1864" s="3">
        <v>2020</v>
      </c>
      <c r="E1864" s="3">
        <v>0</v>
      </c>
      <c r="F1864" s="3">
        <v>0</v>
      </c>
      <c r="G1864" s="3" t="s">
        <v>1080</v>
      </c>
      <c r="H1864" s="3" t="s">
        <v>1081</v>
      </c>
      <c r="I1864" s="3" t="s">
        <v>399</v>
      </c>
      <c r="J1864" s="3">
        <v>10625695</v>
      </c>
    </row>
    <row r="1865" spans="1:10" hidden="1" x14ac:dyDescent="0.25">
      <c r="A1865" s="187">
        <v>43835</v>
      </c>
      <c r="B1865" s="3">
        <v>5</v>
      </c>
      <c r="C1865" s="3">
        <v>1</v>
      </c>
      <c r="D1865" s="3">
        <v>2020</v>
      </c>
      <c r="E1865" s="3">
        <v>0</v>
      </c>
      <c r="F1865" s="3">
        <v>0</v>
      </c>
      <c r="G1865" s="3" t="s">
        <v>1080</v>
      </c>
      <c r="H1865" s="3" t="s">
        <v>1081</v>
      </c>
      <c r="I1865" s="3" t="s">
        <v>399</v>
      </c>
      <c r="J1865" s="3">
        <v>10625695</v>
      </c>
    </row>
    <row r="1866" spans="1:10" hidden="1" x14ac:dyDescent="0.25">
      <c r="A1866" s="187">
        <v>43834</v>
      </c>
      <c r="B1866" s="3">
        <v>4</v>
      </c>
      <c r="C1866" s="3">
        <v>1</v>
      </c>
      <c r="D1866" s="3">
        <v>2020</v>
      </c>
      <c r="E1866" s="3">
        <v>0</v>
      </c>
      <c r="F1866" s="3">
        <v>0</v>
      </c>
      <c r="G1866" s="3" t="s">
        <v>1080</v>
      </c>
      <c r="H1866" s="3" t="s">
        <v>1081</v>
      </c>
      <c r="I1866" s="3" t="s">
        <v>399</v>
      </c>
      <c r="J1866" s="3">
        <v>10625695</v>
      </c>
    </row>
    <row r="1867" spans="1:10" hidden="1" x14ac:dyDescent="0.25">
      <c r="A1867" s="187">
        <v>43833</v>
      </c>
      <c r="B1867" s="3">
        <v>3</v>
      </c>
      <c r="C1867" s="3">
        <v>1</v>
      </c>
      <c r="D1867" s="3">
        <v>2020</v>
      </c>
      <c r="E1867" s="3">
        <v>0</v>
      </c>
      <c r="F1867" s="3">
        <v>0</v>
      </c>
      <c r="G1867" s="3" t="s">
        <v>1080</v>
      </c>
      <c r="H1867" s="3" t="s">
        <v>1081</v>
      </c>
      <c r="I1867" s="3" t="s">
        <v>399</v>
      </c>
      <c r="J1867" s="3">
        <v>10625695</v>
      </c>
    </row>
    <row r="1868" spans="1:10" hidden="1" x14ac:dyDescent="0.25">
      <c r="A1868" s="187">
        <v>43832</v>
      </c>
      <c r="B1868" s="3">
        <v>2</v>
      </c>
      <c r="C1868" s="3">
        <v>1</v>
      </c>
      <c r="D1868" s="3">
        <v>2020</v>
      </c>
      <c r="E1868" s="3">
        <v>0</v>
      </c>
      <c r="F1868" s="3">
        <v>0</v>
      </c>
      <c r="G1868" s="3" t="s">
        <v>1080</v>
      </c>
      <c r="H1868" s="3" t="s">
        <v>1081</v>
      </c>
      <c r="I1868" s="3" t="s">
        <v>399</v>
      </c>
      <c r="J1868" s="3">
        <v>10625695</v>
      </c>
    </row>
    <row r="1869" spans="1:10" hidden="1" x14ac:dyDescent="0.25">
      <c r="A1869" s="187">
        <v>43831</v>
      </c>
      <c r="B1869" s="3">
        <v>1</v>
      </c>
      <c r="C1869" s="3">
        <v>1</v>
      </c>
      <c r="D1869" s="3">
        <v>2020</v>
      </c>
      <c r="E1869" s="3">
        <v>0</v>
      </c>
      <c r="F1869" s="3">
        <v>0</v>
      </c>
      <c r="G1869" s="3" t="s">
        <v>1080</v>
      </c>
      <c r="H1869" s="3" t="s">
        <v>1081</v>
      </c>
      <c r="I1869" s="3" t="s">
        <v>399</v>
      </c>
      <c r="J1869" s="3">
        <v>10625695</v>
      </c>
    </row>
    <row r="1870" spans="1:10" hidden="1" x14ac:dyDescent="0.25">
      <c r="A1870" s="187">
        <v>43830</v>
      </c>
      <c r="B1870" s="3">
        <v>31</v>
      </c>
      <c r="C1870" s="3">
        <v>12</v>
      </c>
      <c r="D1870" s="3">
        <v>2019</v>
      </c>
      <c r="E1870" s="3">
        <v>0</v>
      </c>
      <c r="F1870" s="3">
        <v>0</v>
      </c>
      <c r="G1870" s="3" t="s">
        <v>1080</v>
      </c>
      <c r="H1870" s="3" t="s">
        <v>1081</v>
      </c>
      <c r="I1870" s="3" t="s">
        <v>399</v>
      </c>
      <c r="J1870" s="3">
        <v>10625695</v>
      </c>
    </row>
    <row r="1871" spans="1:10" hidden="1" x14ac:dyDescent="0.25">
      <c r="A1871" s="187">
        <v>43920</v>
      </c>
      <c r="B1871" s="3">
        <v>30</v>
      </c>
      <c r="C1871" s="3">
        <v>3</v>
      </c>
      <c r="D1871" s="3">
        <v>2020</v>
      </c>
      <c r="E1871" s="3">
        <v>23</v>
      </c>
      <c r="F1871" s="3">
        <v>2</v>
      </c>
      <c r="G1871" s="3" t="s">
        <v>1082</v>
      </c>
      <c r="H1871" s="3" t="s">
        <v>1083</v>
      </c>
      <c r="I1871" s="3" t="s">
        <v>388</v>
      </c>
      <c r="J1871" s="3">
        <v>84068091</v>
      </c>
    </row>
    <row r="1872" spans="1:10" hidden="1" x14ac:dyDescent="0.25">
      <c r="A1872" s="187">
        <v>43919</v>
      </c>
      <c r="B1872" s="3">
        <v>29</v>
      </c>
      <c r="C1872" s="3">
        <v>3</v>
      </c>
      <c r="D1872" s="3">
        <v>2020</v>
      </c>
      <c r="E1872" s="3">
        <v>0</v>
      </c>
      <c r="F1872" s="3">
        <v>2</v>
      </c>
      <c r="G1872" s="3" t="s">
        <v>1082</v>
      </c>
      <c r="H1872" s="3" t="s">
        <v>1083</v>
      </c>
      <c r="I1872" s="3" t="s">
        <v>388</v>
      </c>
      <c r="J1872" s="3">
        <v>84068091</v>
      </c>
    </row>
    <row r="1873" spans="1:10" hidden="1" x14ac:dyDescent="0.25">
      <c r="A1873" s="187">
        <v>43918</v>
      </c>
      <c r="B1873" s="3">
        <v>28</v>
      </c>
      <c r="C1873" s="3">
        <v>3</v>
      </c>
      <c r="D1873" s="3">
        <v>2020</v>
      </c>
      <c r="E1873" s="3">
        <v>4</v>
      </c>
      <c r="F1873" s="3">
        <v>0</v>
      </c>
      <c r="G1873" s="3" t="s">
        <v>1082</v>
      </c>
      <c r="H1873" s="3" t="s">
        <v>1083</v>
      </c>
      <c r="I1873" s="3" t="s">
        <v>388</v>
      </c>
      <c r="J1873" s="3">
        <v>84068091</v>
      </c>
    </row>
    <row r="1874" spans="1:10" hidden="1" x14ac:dyDescent="0.25">
      <c r="A1874" s="187">
        <v>43917</v>
      </c>
      <c r="B1874" s="3">
        <v>27</v>
      </c>
      <c r="C1874" s="3">
        <v>3</v>
      </c>
      <c r="D1874" s="3">
        <v>2020</v>
      </c>
      <c r="E1874" s="3">
        <v>9</v>
      </c>
      <c r="F1874" s="3">
        <v>1</v>
      </c>
      <c r="G1874" s="3" t="s">
        <v>1082</v>
      </c>
      <c r="H1874" s="3" t="s">
        <v>1083</v>
      </c>
      <c r="I1874" s="3" t="s">
        <v>388</v>
      </c>
      <c r="J1874" s="3">
        <v>84068091</v>
      </c>
    </row>
    <row r="1875" spans="1:10" hidden="1" x14ac:dyDescent="0.25">
      <c r="A1875" s="187">
        <v>43916</v>
      </c>
      <c r="B1875" s="3">
        <v>26</v>
      </c>
      <c r="C1875" s="3">
        <v>3</v>
      </c>
      <c r="D1875" s="3">
        <v>2020</v>
      </c>
      <c r="E1875" s="3">
        <v>0</v>
      </c>
      <c r="F1875" s="3">
        <v>0</v>
      </c>
      <c r="G1875" s="3" t="s">
        <v>1082</v>
      </c>
      <c r="H1875" s="3" t="s">
        <v>1083</v>
      </c>
      <c r="I1875" s="3" t="s">
        <v>388</v>
      </c>
      <c r="J1875" s="3">
        <v>84068091</v>
      </c>
    </row>
    <row r="1876" spans="1:10" hidden="1" x14ac:dyDescent="0.25">
      <c r="A1876" s="187">
        <v>43915</v>
      </c>
      <c r="B1876" s="3">
        <v>25</v>
      </c>
      <c r="C1876" s="3">
        <v>3</v>
      </c>
      <c r="D1876" s="3">
        <v>2020</v>
      </c>
      <c r="E1876" s="3">
        <v>19</v>
      </c>
      <c r="F1876" s="3">
        <v>1</v>
      </c>
      <c r="G1876" s="3" t="s">
        <v>1082</v>
      </c>
      <c r="H1876" s="3" t="s">
        <v>1083</v>
      </c>
      <c r="I1876" s="3" t="s">
        <v>388</v>
      </c>
      <c r="J1876" s="3">
        <v>84068091</v>
      </c>
    </row>
    <row r="1877" spans="1:10" hidden="1" x14ac:dyDescent="0.25">
      <c r="A1877" s="187">
        <v>43914</v>
      </c>
      <c r="B1877" s="3">
        <v>24</v>
      </c>
      <c r="C1877" s="3">
        <v>3</v>
      </c>
      <c r="D1877" s="3">
        <v>2020</v>
      </c>
      <c r="E1877" s="3">
        <v>0</v>
      </c>
      <c r="F1877" s="3">
        <v>0</v>
      </c>
      <c r="G1877" s="3" t="s">
        <v>1082</v>
      </c>
      <c r="H1877" s="3" t="s">
        <v>1083</v>
      </c>
      <c r="I1877" s="3" t="s">
        <v>388</v>
      </c>
      <c r="J1877" s="3">
        <v>84068091</v>
      </c>
    </row>
    <row r="1878" spans="1:10" hidden="1" x14ac:dyDescent="0.25">
      <c r="A1878" s="187">
        <v>43913</v>
      </c>
      <c r="B1878" s="3">
        <v>23</v>
      </c>
      <c r="C1878" s="3">
        <v>3</v>
      </c>
      <c r="D1878" s="3">
        <v>2020</v>
      </c>
      <c r="E1878" s="3">
        <v>3</v>
      </c>
      <c r="F1878" s="3">
        <v>1</v>
      </c>
      <c r="G1878" s="3" t="s">
        <v>1082</v>
      </c>
      <c r="H1878" s="3" t="s">
        <v>1083</v>
      </c>
      <c r="I1878" s="3" t="s">
        <v>388</v>
      </c>
      <c r="J1878" s="3">
        <v>84068091</v>
      </c>
    </row>
    <row r="1879" spans="1:10" hidden="1" x14ac:dyDescent="0.25">
      <c r="A1879" s="187">
        <v>43912</v>
      </c>
      <c r="B1879" s="3">
        <v>22</v>
      </c>
      <c r="C1879" s="3">
        <v>3</v>
      </c>
      <c r="D1879" s="3">
        <v>2020</v>
      </c>
      <c r="E1879" s="3">
        <v>9</v>
      </c>
      <c r="F1879" s="3">
        <v>1</v>
      </c>
      <c r="G1879" s="3" t="s">
        <v>1082</v>
      </c>
      <c r="H1879" s="3" t="s">
        <v>1083</v>
      </c>
      <c r="I1879" s="3" t="s">
        <v>388</v>
      </c>
      <c r="J1879" s="3">
        <v>84068091</v>
      </c>
    </row>
    <row r="1880" spans="1:10" hidden="1" x14ac:dyDescent="0.25">
      <c r="A1880" s="187">
        <v>43911</v>
      </c>
      <c r="B1880" s="3">
        <v>21</v>
      </c>
      <c r="C1880" s="3">
        <v>3</v>
      </c>
      <c r="D1880" s="3">
        <v>2020</v>
      </c>
      <c r="E1880" s="3">
        <v>0</v>
      </c>
      <c r="F1880" s="3">
        <v>0</v>
      </c>
      <c r="G1880" s="3" t="s">
        <v>1082</v>
      </c>
      <c r="H1880" s="3" t="s">
        <v>1083</v>
      </c>
      <c r="I1880" s="3" t="s">
        <v>388</v>
      </c>
      <c r="J1880" s="3">
        <v>84068091</v>
      </c>
    </row>
    <row r="1881" spans="1:10" hidden="1" x14ac:dyDescent="0.25">
      <c r="A1881" s="187">
        <v>43910</v>
      </c>
      <c r="B1881" s="3">
        <v>20</v>
      </c>
      <c r="C1881" s="3">
        <v>3</v>
      </c>
      <c r="D1881" s="3">
        <v>2020</v>
      </c>
      <c r="E1881" s="3">
        <v>0</v>
      </c>
      <c r="F1881" s="3">
        <v>0</v>
      </c>
      <c r="G1881" s="3" t="s">
        <v>1082</v>
      </c>
      <c r="H1881" s="3" t="s">
        <v>1083</v>
      </c>
      <c r="I1881" s="3" t="s">
        <v>388</v>
      </c>
      <c r="J1881" s="3">
        <v>84068091</v>
      </c>
    </row>
    <row r="1882" spans="1:10" hidden="1" x14ac:dyDescent="0.25">
      <c r="A1882" s="187">
        <v>43909</v>
      </c>
      <c r="B1882" s="3">
        <v>19</v>
      </c>
      <c r="C1882" s="3">
        <v>3</v>
      </c>
      <c r="D1882" s="3">
        <v>2020</v>
      </c>
      <c r="E1882" s="3">
        <v>11</v>
      </c>
      <c r="F1882" s="3">
        <v>0</v>
      </c>
      <c r="G1882" s="3" t="s">
        <v>1082</v>
      </c>
      <c r="H1882" s="3" t="s">
        <v>1083</v>
      </c>
      <c r="I1882" s="3" t="s">
        <v>388</v>
      </c>
      <c r="J1882" s="3">
        <v>84068091</v>
      </c>
    </row>
    <row r="1883" spans="1:10" hidden="1" x14ac:dyDescent="0.25">
      <c r="A1883" s="187">
        <v>43908</v>
      </c>
      <c r="B1883" s="3">
        <v>18</v>
      </c>
      <c r="C1883" s="3">
        <v>3</v>
      </c>
      <c r="D1883" s="3">
        <v>2020</v>
      </c>
      <c r="E1883" s="3">
        <v>0</v>
      </c>
      <c r="F1883" s="3">
        <v>0</v>
      </c>
      <c r="G1883" s="3" t="s">
        <v>1082</v>
      </c>
      <c r="H1883" s="3" t="s">
        <v>1083</v>
      </c>
      <c r="I1883" s="3" t="s">
        <v>388</v>
      </c>
      <c r="J1883" s="3">
        <v>84068091</v>
      </c>
    </row>
    <row r="1884" spans="1:10" hidden="1" x14ac:dyDescent="0.25">
      <c r="A1884" s="187">
        <v>43907</v>
      </c>
      <c r="B1884" s="3">
        <v>17</v>
      </c>
      <c r="C1884" s="3">
        <v>3</v>
      </c>
      <c r="D1884" s="3">
        <v>2020</v>
      </c>
      <c r="E1884" s="3">
        <v>1</v>
      </c>
      <c r="F1884" s="3">
        <v>0</v>
      </c>
      <c r="G1884" s="3" t="s">
        <v>1082</v>
      </c>
      <c r="H1884" s="3" t="s">
        <v>1083</v>
      </c>
      <c r="I1884" s="3" t="s">
        <v>388</v>
      </c>
      <c r="J1884" s="3">
        <v>84068091</v>
      </c>
    </row>
    <row r="1885" spans="1:10" hidden="1" x14ac:dyDescent="0.25">
      <c r="A1885" s="187">
        <v>43906</v>
      </c>
      <c r="B1885" s="3">
        <v>16</v>
      </c>
      <c r="C1885" s="3">
        <v>3</v>
      </c>
      <c r="D1885" s="3">
        <v>2020</v>
      </c>
      <c r="E1885" s="3">
        <v>0</v>
      </c>
      <c r="F1885" s="3">
        <v>0</v>
      </c>
      <c r="G1885" s="3" t="s">
        <v>1082</v>
      </c>
      <c r="H1885" s="3" t="s">
        <v>1083</v>
      </c>
      <c r="I1885" s="3" t="s">
        <v>388</v>
      </c>
      <c r="J1885" s="3">
        <v>84068091</v>
      </c>
    </row>
    <row r="1886" spans="1:10" hidden="1" x14ac:dyDescent="0.25">
      <c r="A1886" s="187">
        <v>43905</v>
      </c>
      <c r="B1886" s="3">
        <v>15</v>
      </c>
      <c r="C1886" s="3">
        <v>3</v>
      </c>
      <c r="D1886" s="3">
        <v>2020</v>
      </c>
      <c r="E1886" s="3">
        <v>0</v>
      </c>
      <c r="F1886" s="3">
        <v>0</v>
      </c>
      <c r="G1886" s="3" t="s">
        <v>1082</v>
      </c>
      <c r="H1886" s="3" t="s">
        <v>1083</v>
      </c>
      <c r="I1886" s="3" t="s">
        <v>388</v>
      </c>
      <c r="J1886" s="3">
        <v>84068091</v>
      </c>
    </row>
    <row r="1887" spans="1:10" hidden="1" x14ac:dyDescent="0.25">
      <c r="A1887" s="187">
        <v>43904</v>
      </c>
      <c r="B1887" s="3">
        <v>14</v>
      </c>
      <c r="C1887" s="3">
        <v>3</v>
      </c>
      <c r="D1887" s="3">
        <v>2020</v>
      </c>
      <c r="E1887" s="3">
        <v>1</v>
      </c>
      <c r="F1887" s="3">
        <v>0</v>
      </c>
      <c r="G1887" s="3" t="s">
        <v>1082</v>
      </c>
      <c r="H1887" s="3" t="s">
        <v>1083</v>
      </c>
      <c r="I1887" s="3" t="s">
        <v>388</v>
      </c>
      <c r="J1887" s="3">
        <v>84068091</v>
      </c>
    </row>
    <row r="1888" spans="1:10" hidden="1" x14ac:dyDescent="0.25">
      <c r="A1888" s="187">
        <v>43901</v>
      </c>
      <c r="B1888" s="3">
        <v>11</v>
      </c>
      <c r="C1888" s="3">
        <v>3</v>
      </c>
      <c r="D1888" s="3">
        <v>2020</v>
      </c>
      <c r="E1888" s="3">
        <v>1</v>
      </c>
      <c r="F1888" s="3">
        <v>0</v>
      </c>
      <c r="G1888" s="3" t="s">
        <v>1082</v>
      </c>
      <c r="H1888" s="3" t="s">
        <v>1083</v>
      </c>
      <c r="I1888" s="3" t="s">
        <v>388</v>
      </c>
      <c r="J1888" s="3">
        <v>84068091</v>
      </c>
    </row>
    <row r="1889" spans="1:10" hidden="1" x14ac:dyDescent="0.25">
      <c r="A1889" s="187">
        <v>43920</v>
      </c>
      <c r="B1889" s="3">
        <v>30</v>
      </c>
      <c r="C1889" s="3">
        <v>3</v>
      </c>
      <c r="D1889" s="3">
        <v>2020</v>
      </c>
      <c r="E1889" s="3">
        <v>194</v>
      </c>
      <c r="F1889" s="3">
        <v>7</v>
      </c>
      <c r="G1889" s="3" t="s">
        <v>93</v>
      </c>
      <c r="H1889" s="3" t="s">
        <v>1084</v>
      </c>
      <c r="I1889" s="3" t="s">
        <v>403</v>
      </c>
      <c r="J1889" s="3">
        <v>5797446</v>
      </c>
    </row>
    <row r="1890" spans="1:10" hidden="1" x14ac:dyDescent="0.25">
      <c r="A1890" s="187">
        <v>43919</v>
      </c>
      <c r="B1890" s="3">
        <v>29</v>
      </c>
      <c r="C1890" s="3">
        <v>3</v>
      </c>
      <c r="D1890" s="3">
        <v>2020</v>
      </c>
      <c r="E1890" s="3">
        <v>155</v>
      </c>
      <c r="F1890" s="3">
        <v>13</v>
      </c>
      <c r="G1890" s="3" t="s">
        <v>93</v>
      </c>
      <c r="H1890" s="3" t="s">
        <v>1084</v>
      </c>
      <c r="I1890" s="3" t="s">
        <v>403</v>
      </c>
      <c r="J1890" s="3">
        <v>5797446</v>
      </c>
    </row>
    <row r="1891" spans="1:10" hidden="1" x14ac:dyDescent="0.25">
      <c r="A1891" s="187">
        <v>43918</v>
      </c>
      <c r="B1891" s="3">
        <v>28</v>
      </c>
      <c r="C1891" s="3">
        <v>3</v>
      </c>
      <c r="D1891" s="3">
        <v>2020</v>
      </c>
      <c r="E1891" s="3">
        <v>169</v>
      </c>
      <c r="F1891" s="3">
        <v>11</v>
      </c>
      <c r="G1891" s="3" t="s">
        <v>93</v>
      </c>
      <c r="H1891" s="3" t="s">
        <v>1084</v>
      </c>
      <c r="I1891" s="3" t="s">
        <v>403</v>
      </c>
      <c r="J1891" s="3">
        <v>5797446</v>
      </c>
    </row>
    <row r="1892" spans="1:10" hidden="1" x14ac:dyDescent="0.25">
      <c r="A1892" s="187">
        <v>43917</v>
      </c>
      <c r="B1892" s="3">
        <v>27</v>
      </c>
      <c r="C1892" s="3">
        <v>3</v>
      </c>
      <c r="D1892" s="3">
        <v>2020</v>
      </c>
      <c r="E1892" s="3">
        <v>153</v>
      </c>
      <c r="F1892" s="3">
        <v>7</v>
      </c>
      <c r="G1892" s="3" t="s">
        <v>93</v>
      </c>
      <c r="H1892" s="3" t="s">
        <v>1084</v>
      </c>
      <c r="I1892" s="3" t="s">
        <v>403</v>
      </c>
      <c r="J1892" s="3">
        <v>5797446</v>
      </c>
    </row>
    <row r="1893" spans="1:10" hidden="1" x14ac:dyDescent="0.25">
      <c r="A1893" s="187">
        <v>43916</v>
      </c>
      <c r="B1893" s="3">
        <v>26</v>
      </c>
      <c r="C1893" s="3">
        <v>3</v>
      </c>
      <c r="D1893" s="3">
        <v>2020</v>
      </c>
      <c r="E1893" s="3">
        <v>133</v>
      </c>
      <c r="F1893" s="3">
        <v>2</v>
      </c>
      <c r="G1893" s="3" t="s">
        <v>93</v>
      </c>
      <c r="H1893" s="3" t="s">
        <v>1084</v>
      </c>
      <c r="I1893" s="3" t="s">
        <v>403</v>
      </c>
      <c r="J1893" s="3">
        <v>5797446</v>
      </c>
    </row>
    <row r="1894" spans="1:10" hidden="1" x14ac:dyDescent="0.25">
      <c r="A1894" s="187">
        <v>43915</v>
      </c>
      <c r="B1894" s="3">
        <v>25</v>
      </c>
      <c r="C1894" s="3">
        <v>3</v>
      </c>
      <c r="D1894" s="3">
        <v>2020</v>
      </c>
      <c r="E1894" s="3">
        <v>131</v>
      </c>
      <c r="F1894" s="3">
        <v>8</v>
      </c>
      <c r="G1894" s="3" t="s">
        <v>93</v>
      </c>
      <c r="H1894" s="3" t="s">
        <v>1084</v>
      </c>
      <c r="I1894" s="3" t="s">
        <v>403</v>
      </c>
      <c r="J1894" s="3">
        <v>5797446</v>
      </c>
    </row>
    <row r="1895" spans="1:10" hidden="1" x14ac:dyDescent="0.25">
      <c r="A1895" s="187">
        <v>43914</v>
      </c>
      <c r="B1895" s="3">
        <v>24</v>
      </c>
      <c r="C1895" s="3">
        <v>3</v>
      </c>
      <c r="D1895" s="3">
        <v>2020</v>
      </c>
      <c r="E1895" s="3">
        <v>65</v>
      </c>
      <c r="F1895" s="3">
        <v>11</v>
      </c>
      <c r="G1895" s="3" t="s">
        <v>93</v>
      </c>
      <c r="H1895" s="3" t="s">
        <v>1084</v>
      </c>
      <c r="I1895" s="3" t="s">
        <v>403</v>
      </c>
      <c r="J1895" s="3">
        <v>5797446</v>
      </c>
    </row>
    <row r="1896" spans="1:10" hidden="1" x14ac:dyDescent="0.25">
      <c r="A1896" s="187">
        <v>43913</v>
      </c>
      <c r="B1896" s="3">
        <v>23</v>
      </c>
      <c r="C1896" s="3">
        <v>3</v>
      </c>
      <c r="D1896" s="3">
        <v>2020</v>
      </c>
      <c r="E1896" s="3">
        <v>69</v>
      </c>
      <c r="F1896" s="3">
        <v>0</v>
      </c>
      <c r="G1896" s="3" t="s">
        <v>93</v>
      </c>
      <c r="H1896" s="3" t="s">
        <v>1084</v>
      </c>
      <c r="I1896" s="3" t="s">
        <v>403</v>
      </c>
      <c r="J1896" s="3">
        <v>5797446</v>
      </c>
    </row>
    <row r="1897" spans="1:10" hidden="1" x14ac:dyDescent="0.25">
      <c r="A1897" s="187">
        <v>43912</v>
      </c>
      <c r="B1897" s="3">
        <v>22</v>
      </c>
      <c r="C1897" s="3">
        <v>3</v>
      </c>
      <c r="D1897" s="3">
        <v>2020</v>
      </c>
      <c r="E1897" s="3">
        <v>71</v>
      </c>
      <c r="F1897" s="3">
        <v>4</v>
      </c>
      <c r="G1897" s="3" t="s">
        <v>93</v>
      </c>
      <c r="H1897" s="3" t="s">
        <v>1084</v>
      </c>
      <c r="I1897" s="3" t="s">
        <v>403</v>
      </c>
      <c r="J1897" s="3">
        <v>5797446</v>
      </c>
    </row>
    <row r="1898" spans="1:10" hidden="1" x14ac:dyDescent="0.25">
      <c r="A1898" s="187">
        <v>43911</v>
      </c>
      <c r="B1898" s="3">
        <v>21</v>
      </c>
      <c r="C1898" s="3">
        <v>3</v>
      </c>
      <c r="D1898" s="3">
        <v>2020</v>
      </c>
      <c r="E1898" s="3">
        <v>104</v>
      </c>
      <c r="F1898" s="3">
        <v>3</v>
      </c>
      <c r="G1898" s="3" t="s">
        <v>93</v>
      </c>
      <c r="H1898" s="3" t="s">
        <v>1084</v>
      </c>
      <c r="I1898" s="3" t="s">
        <v>403</v>
      </c>
      <c r="J1898" s="3">
        <v>5797446</v>
      </c>
    </row>
    <row r="1899" spans="1:10" hidden="1" x14ac:dyDescent="0.25">
      <c r="A1899" s="187">
        <v>43910</v>
      </c>
      <c r="B1899" s="3">
        <v>20</v>
      </c>
      <c r="C1899" s="3">
        <v>3</v>
      </c>
      <c r="D1899" s="3">
        <v>2020</v>
      </c>
      <c r="E1899" s="3">
        <v>36</v>
      </c>
      <c r="F1899" s="3">
        <v>2</v>
      </c>
      <c r="G1899" s="3" t="s">
        <v>93</v>
      </c>
      <c r="H1899" s="3" t="s">
        <v>1084</v>
      </c>
      <c r="I1899" s="3" t="s">
        <v>403</v>
      </c>
      <c r="J1899" s="3">
        <v>5797446</v>
      </c>
    </row>
    <row r="1900" spans="1:10" hidden="1" x14ac:dyDescent="0.25">
      <c r="A1900" s="187">
        <v>43909</v>
      </c>
      <c r="B1900" s="3">
        <v>19</v>
      </c>
      <c r="C1900" s="3">
        <v>3</v>
      </c>
      <c r="D1900" s="3">
        <v>2020</v>
      </c>
      <c r="E1900" s="3">
        <v>91</v>
      </c>
      <c r="F1900" s="3">
        <v>0</v>
      </c>
      <c r="G1900" s="3" t="s">
        <v>93</v>
      </c>
      <c r="H1900" s="3" t="s">
        <v>1084</v>
      </c>
      <c r="I1900" s="3" t="s">
        <v>403</v>
      </c>
      <c r="J1900" s="3">
        <v>5797446</v>
      </c>
    </row>
    <row r="1901" spans="1:10" hidden="1" x14ac:dyDescent="0.25">
      <c r="A1901" s="187">
        <v>43908</v>
      </c>
      <c r="B1901" s="3">
        <v>18</v>
      </c>
      <c r="C1901" s="3">
        <v>3</v>
      </c>
      <c r="D1901" s="3">
        <v>2020</v>
      </c>
      <c r="E1901" s="3">
        <v>92</v>
      </c>
      <c r="F1901" s="3">
        <v>3</v>
      </c>
      <c r="G1901" s="3" t="s">
        <v>93</v>
      </c>
      <c r="H1901" s="3" t="s">
        <v>1084</v>
      </c>
      <c r="I1901" s="3" t="s">
        <v>403</v>
      </c>
      <c r="J1901" s="3">
        <v>5797446</v>
      </c>
    </row>
    <row r="1902" spans="1:10" hidden="1" x14ac:dyDescent="0.25">
      <c r="A1902" s="187">
        <v>43907</v>
      </c>
      <c r="B1902" s="3">
        <v>17</v>
      </c>
      <c r="C1902" s="3">
        <v>3</v>
      </c>
      <c r="D1902" s="3">
        <v>2020</v>
      </c>
      <c r="E1902" s="3">
        <v>57</v>
      </c>
      <c r="F1902" s="3">
        <v>0</v>
      </c>
      <c r="G1902" s="3" t="s">
        <v>93</v>
      </c>
      <c r="H1902" s="3" t="s">
        <v>1084</v>
      </c>
      <c r="I1902" s="3" t="s">
        <v>403</v>
      </c>
      <c r="J1902" s="3">
        <v>5797446</v>
      </c>
    </row>
    <row r="1903" spans="1:10" hidden="1" x14ac:dyDescent="0.25">
      <c r="A1903" s="187">
        <v>43906</v>
      </c>
      <c r="B1903" s="3">
        <v>16</v>
      </c>
      <c r="C1903" s="3">
        <v>3</v>
      </c>
      <c r="D1903" s="3">
        <v>2020</v>
      </c>
      <c r="E1903" s="3">
        <v>48</v>
      </c>
      <c r="F1903" s="3">
        <v>1</v>
      </c>
      <c r="G1903" s="3" t="s">
        <v>93</v>
      </c>
      <c r="H1903" s="3" t="s">
        <v>1084</v>
      </c>
      <c r="I1903" s="3" t="s">
        <v>403</v>
      </c>
      <c r="J1903" s="3">
        <v>5797446</v>
      </c>
    </row>
    <row r="1904" spans="1:10" hidden="1" x14ac:dyDescent="0.25">
      <c r="A1904" s="187">
        <v>43905</v>
      </c>
      <c r="B1904" s="3">
        <v>15</v>
      </c>
      <c r="C1904" s="3">
        <v>3</v>
      </c>
      <c r="D1904" s="3">
        <v>2020</v>
      </c>
      <c r="E1904" s="3">
        <v>23</v>
      </c>
      <c r="F1904" s="3">
        <v>0</v>
      </c>
      <c r="G1904" s="3" t="s">
        <v>93</v>
      </c>
      <c r="H1904" s="3" t="s">
        <v>1084</v>
      </c>
      <c r="I1904" s="3" t="s">
        <v>403</v>
      </c>
      <c r="J1904" s="3">
        <v>5797446</v>
      </c>
    </row>
    <row r="1905" spans="1:10" hidden="1" x14ac:dyDescent="0.25">
      <c r="A1905" s="187">
        <v>43904</v>
      </c>
      <c r="B1905" s="3">
        <v>14</v>
      </c>
      <c r="C1905" s="3">
        <v>3</v>
      </c>
      <c r="D1905" s="3">
        <v>2020</v>
      </c>
      <c r="E1905" s="3">
        <v>128</v>
      </c>
      <c r="F1905" s="3">
        <v>0</v>
      </c>
      <c r="G1905" s="3" t="s">
        <v>93</v>
      </c>
      <c r="H1905" s="3" t="s">
        <v>1084</v>
      </c>
      <c r="I1905" s="3" t="s">
        <v>403</v>
      </c>
      <c r="J1905" s="3">
        <v>5797446</v>
      </c>
    </row>
    <row r="1906" spans="1:10" hidden="1" x14ac:dyDescent="0.25">
      <c r="A1906" s="187">
        <v>43903</v>
      </c>
      <c r="B1906" s="3">
        <v>13</v>
      </c>
      <c r="C1906" s="3">
        <v>3</v>
      </c>
      <c r="D1906" s="3">
        <v>2020</v>
      </c>
      <c r="E1906" s="3">
        <v>160</v>
      </c>
      <c r="F1906" s="3">
        <v>0</v>
      </c>
      <c r="G1906" s="3" t="s">
        <v>93</v>
      </c>
      <c r="H1906" s="3" t="s">
        <v>1084</v>
      </c>
      <c r="I1906" s="3" t="s">
        <v>403</v>
      </c>
      <c r="J1906" s="3">
        <v>5797446</v>
      </c>
    </row>
    <row r="1907" spans="1:10" hidden="1" x14ac:dyDescent="0.25">
      <c r="A1907" s="187">
        <v>43902</v>
      </c>
      <c r="B1907" s="3">
        <v>12</v>
      </c>
      <c r="C1907" s="3">
        <v>3</v>
      </c>
      <c r="D1907" s="3">
        <v>2020</v>
      </c>
      <c r="E1907" s="3">
        <v>252</v>
      </c>
      <c r="F1907" s="3">
        <v>0</v>
      </c>
      <c r="G1907" s="3" t="s">
        <v>93</v>
      </c>
      <c r="H1907" s="3" t="s">
        <v>1084</v>
      </c>
      <c r="I1907" s="3" t="s">
        <v>403</v>
      </c>
      <c r="J1907" s="3">
        <v>5797446</v>
      </c>
    </row>
    <row r="1908" spans="1:10" hidden="1" x14ac:dyDescent="0.25">
      <c r="A1908" s="187">
        <v>43901</v>
      </c>
      <c r="B1908" s="3">
        <v>11</v>
      </c>
      <c r="C1908" s="3">
        <v>3</v>
      </c>
      <c r="D1908" s="3">
        <v>2020</v>
      </c>
      <c r="E1908" s="3">
        <v>151</v>
      </c>
      <c r="F1908" s="3">
        <v>0</v>
      </c>
      <c r="G1908" s="3" t="s">
        <v>93</v>
      </c>
      <c r="H1908" s="3" t="s">
        <v>1084</v>
      </c>
      <c r="I1908" s="3" t="s">
        <v>403</v>
      </c>
      <c r="J1908" s="3">
        <v>5797446</v>
      </c>
    </row>
    <row r="1909" spans="1:10" hidden="1" x14ac:dyDescent="0.25">
      <c r="A1909" s="187">
        <v>43900</v>
      </c>
      <c r="B1909" s="3">
        <v>10</v>
      </c>
      <c r="C1909" s="3">
        <v>3</v>
      </c>
      <c r="D1909" s="3">
        <v>2020</v>
      </c>
      <c r="E1909" s="3">
        <v>75</v>
      </c>
      <c r="F1909" s="3">
        <v>0</v>
      </c>
      <c r="G1909" s="3" t="s">
        <v>93</v>
      </c>
      <c r="H1909" s="3" t="s">
        <v>1084</v>
      </c>
      <c r="I1909" s="3" t="s">
        <v>403</v>
      </c>
      <c r="J1909" s="3">
        <v>5797446</v>
      </c>
    </row>
    <row r="1910" spans="1:10" hidden="1" x14ac:dyDescent="0.25">
      <c r="A1910" s="187">
        <v>43899</v>
      </c>
      <c r="B1910" s="3">
        <v>9</v>
      </c>
      <c r="C1910" s="3">
        <v>3</v>
      </c>
      <c r="D1910" s="3">
        <v>2020</v>
      </c>
      <c r="E1910" s="3">
        <v>7</v>
      </c>
      <c r="F1910" s="3">
        <v>0</v>
      </c>
      <c r="G1910" s="3" t="s">
        <v>93</v>
      </c>
      <c r="H1910" s="3" t="s">
        <v>1084</v>
      </c>
      <c r="I1910" s="3" t="s">
        <v>403</v>
      </c>
      <c r="J1910" s="3">
        <v>5797446</v>
      </c>
    </row>
    <row r="1911" spans="1:10" hidden="1" x14ac:dyDescent="0.25">
      <c r="A1911" s="187">
        <v>43898</v>
      </c>
      <c r="B1911" s="3">
        <v>8</v>
      </c>
      <c r="C1911" s="3">
        <v>3</v>
      </c>
      <c r="D1911" s="3">
        <v>2020</v>
      </c>
      <c r="E1911" s="3">
        <v>8</v>
      </c>
      <c r="F1911" s="3">
        <v>0</v>
      </c>
      <c r="G1911" s="3" t="s">
        <v>93</v>
      </c>
      <c r="H1911" s="3" t="s">
        <v>1084</v>
      </c>
      <c r="I1911" s="3" t="s">
        <v>403</v>
      </c>
      <c r="J1911" s="3">
        <v>5797446</v>
      </c>
    </row>
    <row r="1912" spans="1:10" hidden="1" x14ac:dyDescent="0.25">
      <c r="A1912" s="187">
        <v>43897</v>
      </c>
      <c r="B1912" s="3">
        <v>7</v>
      </c>
      <c r="C1912" s="3">
        <v>3</v>
      </c>
      <c r="D1912" s="3">
        <v>2020</v>
      </c>
      <c r="E1912" s="3">
        <v>3</v>
      </c>
      <c r="F1912" s="3">
        <v>0</v>
      </c>
      <c r="G1912" s="3" t="s">
        <v>93</v>
      </c>
      <c r="H1912" s="3" t="s">
        <v>1084</v>
      </c>
      <c r="I1912" s="3" t="s">
        <v>403</v>
      </c>
      <c r="J1912" s="3">
        <v>5797446</v>
      </c>
    </row>
    <row r="1913" spans="1:10" hidden="1" x14ac:dyDescent="0.25">
      <c r="A1913" s="187">
        <v>43896</v>
      </c>
      <c r="B1913" s="3">
        <v>6</v>
      </c>
      <c r="C1913" s="3">
        <v>3</v>
      </c>
      <c r="D1913" s="3">
        <v>2020</v>
      </c>
      <c r="E1913" s="3">
        <v>10</v>
      </c>
      <c r="F1913" s="3">
        <v>0</v>
      </c>
      <c r="G1913" s="3" t="s">
        <v>93</v>
      </c>
      <c r="H1913" s="3" t="s">
        <v>1084</v>
      </c>
      <c r="I1913" s="3" t="s">
        <v>403</v>
      </c>
      <c r="J1913" s="3">
        <v>5797446</v>
      </c>
    </row>
    <row r="1914" spans="1:10" hidden="1" x14ac:dyDescent="0.25">
      <c r="A1914" s="187">
        <v>43895</v>
      </c>
      <c r="B1914" s="3">
        <v>5</v>
      </c>
      <c r="C1914" s="3">
        <v>3</v>
      </c>
      <c r="D1914" s="3">
        <v>2020</v>
      </c>
      <c r="E1914" s="3">
        <v>2</v>
      </c>
      <c r="F1914" s="3">
        <v>0</v>
      </c>
      <c r="G1914" s="3" t="s">
        <v>93</v>
      </c>
      <c r="H1914" s="3" t="s">
        <v>1084</v>
      </c>
      <c r="I1914" s="3" t="s">
        <v>403</v>
      </c>
      <c r="J1914" s="3">
        <v>5797446</v>
      </c>
    </row>
    <row r="1915" spans="1:10" hidden="1" x14ac:dyDescent="0.25">
      <c r="A1915" s="187">
        <v>43894</v>
      </c>
      <c r="B1915" s="3">
        <v>4</v>
      </c>
      <c r="C1915" s="3">
        <v>3</v>
      </c>
      <c r="D1915" s="3">
        <v>2020</v>
      </c>
      <c r="E1915" s="3">
        <v>3</v>
      </c>
      <c r="F1915" s="3">
        <v>0</v>
      </c>
      <c r="G1915" s="3" t="s">
        <v>93</v>
      </c>
      <c r="H1915" s="3" t="s">
        <v>1084</v>
      </c>
      <c r="I1915" s="3" t="s">
        <v>403</v>
      </c>
      <c r="J1915" s="3">
        <v>5797446</v>
      </c>
    </row>
    <row r="1916" spans="1:10" hidden="1" x14ac:dyDescent="0.25">
      <c r="A1916" s="187">
        <v>43893</v>
      </c>
      <c r="B1916" s="3">
        <v>3</v>
      </c>
      <c r="C1916" s="3">
        <v>3</v>
      </c>
      <c r="D1916" s="3">
        <v>2020</v>
      </c>
      <c r="E1916" s="3">
        <v>1</v>
      </c>
      <c r="F1916" s="3">
        <v>0</v>
      </c>
      <c r="G1916" s="3" t="s">
        <v>93</v>
      </c>
      <c r="H1916" s="3" t="s">
        <v>1084</v>
      </c>
      <c r="I1916" s="3" t="s">
        <v>403</v>
      </c>
      <c r="J1916" s="3">
        <v>5797446</v>
      </c>
    </row>
    <row r="1917" spans="1:10" hidden="1" x14ac:dyDescent="0.25">
      <c r="A1917" s="187">
        <v>43892</v>
      </c>
      <c r="B1917" s="3">
        <v>2</v>
      </c>
      <c r="C1917" s="3">
        <v>3</v>
      </c>
      <c r="D1917" s="3">
        <v>2020</v>
      </c>
      <c r="E1917" s="3">
        <v>1</v>
      </c>
      <c r="F1917" s="3">
        <v>0</v>
      </c>
      <c r="G1917" s="3" t="s">
        <v>93</v>
      </c>
      <c r="H1917" s="3" t="s">
        <v>1084</v>
      </c>
      <c r="I1917" s="3" t="s">
        <v>403</v>
      </c>
      <c r="J1917" s="3">
        <v>5797446</v>
      </c>
    </row>
    <row r="1918" spans="1:10" hidden="1" x14ac:dyDescent="0.25">
      <c r="A1918" s="187">
        <v>43891</v>
      </c>
      <c r="B1918" s="3">
        <v>1</v>
      </c>
      <c r="C1918" s="3">
        <v>3</v>
      </c>
      <c r="D1918" s="3">
        <v>2020</v>
      </c>
      <c r="E1918" s="3">
        <v>1</v>
      </c>
      <c r="F1918" s="3">
        <v>0</v>
      </c>
      <c r="G1918" s="3" t="s">
        <v>93</v>
      </c>
      <c r="H1918" s="3" t="s">
        <v>1084</v>
      </c>
      <c r="I1918" s="3" t="s">
        <v>403</v>
      </c>
      <c r="J1918" s="3">
        <v>5797446</v>
      </c>
    </row>
    <row r="1919" spans="1:10" hidden="1" x14ac:dyDescent="0.25">
      <c r="A1919" s="187">
        <v>43890</v>
      </c>
      <c r="B1919" s="3">
        <v>29</v>
      </c>
      <c r="C1919" s="3">
        <v>2</v>
      </c>
      <c r="D1919" s="3">
        <v>2020</v>
      </c>
      <c r="E1919" s="3">
        <v>1</v>
      </c>
      <c r="F1919" s="3">
        <v>0</v>
      </c>
      <c r="G1919" s="3" t="s">
        <v>93</v>
      </c>
      <c r="H1919" s="3" t="s">
        <v>1084</v>
      </c>
      <c r="I1919" s="3" t="s">
        <v>403</v>
      </c>
      <c r="J1919" s="3">
        <v>5797446</v>
      </c>
    </row>
    <row r="1920" spans="1:10" hidden="1" x14ac:dyDescent="0.25">
      <c r="A1920" s="187">
        <v>43889</v>
      </c>
      <c r="B1920" s="3">
        <v>28</v>
      </c>
      <c r="C1920" s="3">
        <v>2</v>
      </c>
      <c r="D1920" s="3">
        <v>2020</v>
      </c>
      <c r="E1920" s="3">
        <v>0</v>
      </c>
      <c r="F1920" s="3">
        <v>0</v>
      </c>
      <c r="G1920" s="3" t="s">
        <v>93</v>
      </c>
      <c r="H1920" s="3" t="s">
        <v>1084</v>
      </c>
      <c r="I1920" s="3" t="s">
        <v>403</v>
      </c>
      <c r="J1920" s="3">
        <v>5797446</v>
      </c>
    </row>
    <row r="1921" spans="1:10" hidden="1" x14ac:dyDescent="0.25">
      <c r="A1921" s="187">
        <v>43888</v>
      </c>
      <c r="B1921" s="3">
        <v>27</v>
      </c>
      <c r="C1921" s="3">
        <v>2</v>
      </c>
      <c r="D1921" s="3">
        <v>2020</v>
      </c>
      <c r="E1921" s="3">
        <v>1</v>
      </c>
      <c r="F1921" s="3">
        <v>0</v>
      </c>
      <c r="G1921" s="3" t="s">
        <v>93</v>
      </c>
      <c r="H1921" s="3" t="s">
        <v>1084</v>
      </c>
      <c r="I1921" s="3" t="s">
        <v>403</v>
      </c>
      <c r="J1921" s="3">
        <v>5797446</v>
      </c>
    </row>
    <row r="1922" spans="1:10" hidden="1" x14ac:dyDescent="0.25">
      <c r="A1922" s="187">
        <v>43887</v>
      </c>
      <c r="B1922" s="3">
        <v>26</v>
      </c>
      <c r="C1922" s="3">
        <v>2</v>
      </c>
      <c r="D1922" s="3">
        <v>2020</v>
      </c>
      <c r="E1922" s="3">
        <v>0</v>
      </c>
      <c r="F1922" s="3">
        <v>0</v>
      </c>
      <c r="G1922" s="3" t="s">
        <v>93</v>
      </c>
      <c r="H1922" s="3" t="s">
        <v>1084</v>
      </c>
      <c r="I1922" s="3" t="s">
        <v>403</v>
      </c>
      <c r="J1922" s="3">
        <v>5797446</v>
      </c>
    </row>
    <row r="1923" spans="1:10" hidden="1" x14ac:dyDescent="0.25">
      <c r="A1923" s="187">
        <v>43886</v>
      </c>
      <c r="B1923" s="3">
        <v>25</v>
      </c>
      <c r="C1923" s="3">
        <v>2</v>
      </c>
      <c r="D1923" s="3">
        <v>2020</v>
      </c>
      <c r="E1923" s="3">
        <v>0</v>
      </c>
      <c r="F1923" s="3">
        <v>0</v>
      </c>
      <c r="G1923" s="3" t="s">
        <v>93</v>
      </c>
      <c r="H1923" s="3" t="s">
        <v>1084</v>
      </c>
      <c r="I1923" s="3" t="s">
        <v>403</v>
      </c>
      <c r="J1923" s="3">
        <v>5797446</v>
      </c>
    </row>
    <row r="1924" spans="1:10" hidden="1" x14ac:dyDescent="0.25">
      <c r="A1924" s="187">
        <v>43885</v>
      </c>
      <c r="B1924" s="3">
        <v>24</v>
      </c>
      <c r="C1924" s="3">
        <v>2</v>
      </c>
      <c r="D1924" s="3">
        <v>2020</v>
      </c>
      <c r="E1924" s="3">
        <v>0</v>
      </c>
      <c r="F1924" s="3">
        <v>0</v>
      </c>
      <c r="G1924" s="3" t="s">
        <v>93</v>
      </c>
      <c r="H1924" s="3" t="s">
        <v>1084</v>
      </c>
      <c r="I1924" s="3" t="s">
        <v>403</v>
      </c>
      <c r="J1924" s="3">
        <v>5797446</v>
      </c>
    </row>
    <row r="1925" spans="1:10" hidden="1" x14ac:dyDescent="0.25">
      <c r="A1925" s="187">
        <v>43884</v>
      </c>
      <c r="B1925" s="3">
        <v>23</v>
      </c>
      <c r="C1925" s="3">
        <v>2</v>
      </c>
      <c r="D1925" s="3">
        <v>2020</v>
      </c>
      <c r="E1925" s="3">
        <v>0</v>
      </c>
      <c r="F1925" s="3">
        <v>0</v>
      </c>
      <c r="G1925" s="3" t="s">
        <v>93</v>
      </c>
      <c r="H1925" s="3" t="s">
        <v>1084</v>
      </c>
      <c r="I1925" s="3" t="s">
        <v>403</v>
      </c>
      <c r="J1925" s="3">
        <v>5797446</v>
      </c>
    </row>
    <row r="1926" spans="1:10" hidden="1" x14ac:dyDescent="0.25">
      <c r="A1926" s="187">
        <v>43883</v>
      </c>
      <c r="B1926" s="3">
        <v>22</v>
      </c>
      <c r="C1926" s="3">
        <v>2</v>
      </c>
      <c r="D1926" s="3">
        <v>2020</v>
      </c>
      <c r="E1926" s="3">
        <v>0</v>
      </c>
      <c r="F1926" s="3">
        <v>0</v>
      </c>
      <c r="G1926" s="3" t="s">
        <v>93</v>
      </c>
      <c r="H1926" s="3" t="s">
        <v>1084</v>
      </c>
      <c r="I1926" s="3" t="s">
        <v>403</v>
      </c>
      <c r="J1926" s="3">
        <v>5797446</v>
      </c>
    </row>
    <row r="1927" spans="1:10" hidden="1" x14ac:dyDescent="0.25">
      <c r="A1927" s="187">
        <v>43882</v>
      </c>
      <c r="B1927" s="3">
        <v>21</v>
      </c>
      <c r="C1927" s="3">
        <v>2</v>
      </c>
      <c r="D1927" s="3">
        <v>2020</v>
      </c>
      <c r="E1927" s="3">
        <v>0</v>
      </c>
      <c r="F1927" s="3">
        <v>0</v>
      </c>
      <c r="G1927" s="3" t="s">
        <v>93</v>
      </c>
      <c r="H1927" s="3" t="s">
        <v>1084</v>
      </c>
      <c r="I1927" s="3" t="s">
        <v>403</v>
      </c>
      <c r="J1927" s="3">
        <v>5797446</v>
      </c>
    </row>
    <row r="1928" spans="1:10" hidden="1" x14ac:dyDescent="0.25">
      <c r="A1928" s="187">
        <v>43881</v>
      </c>
      <c r="B1928" s="3">
        <v>20</v>
      </c>
      <c r="C1928" s="3">
        <v>2</v>
      </c>
      <c r="D1928" s="3">
        <v>2020</v>
      </c>
      <c r="E1928" s="3">
        <v>0</v>
      </c>
      <c r="F1928" s="3">
        <v>0</v>
      </c>
      <c r="G1928" s="3" t="s">
        <v>93</v>
      </c>
      <c r="H1928" s="3" t="s">
        <v>1084</v>
      </c>
      <c r="I1928" s="3" t="s">
        <v>403</v>
      </c>
      <c r="J1928" s="3">
        <v>5797446</v>
      </c>
    </row>
    <row r="1929" spans="1:10" hidden="1" x14ac:dyDescent="0.25">
      <c r="A1929" s="187">
        <v>43880</v>
      </c>
      <c r="B1929" s="3">
        <v>19</v>
      </c>
      <c r="C1929" s="3">
        <v>2</v>
      </c>
      <c r="D1929" s="3">
        <v>2020</v>
      </c>
      <c r="E1929" s="3">
        <v>0</v>
      </c>
      <c r="F1929" s="3">
        <v>0</v>
      </c>
      <c r="G1929" s="3" t="s">
        <v>93</v>
      </c>
      <c r="H1929" s="3" t="s">
        <v>1084</v>
      </c>
      <c r="I1929" s="3" t="s">
        <v>403</v>
      </c>
      <c r="J1929" s="3">
        <v>5797446</v>
      </c>
    </row>
    <row r="1930" spans="1:10" hidden="1" x14ac:dyDescent="0.25">
      <c r="A1930" s="187">
        <v>43879</v>
      </c>
      <c r="B1930" s="3">
        <v>18</v>
      </c>
      <c r="C1930" s="3">
        <v>2</v>
      </c>
      <c r="D1930" s="3">
        <v>2020</v>
      </c>
      <c r="E1930" s="3">
        <v>0</v>
      </c>
      <c r="F1930" s="3">
        <v>0</v>
      </c>
      <c r="G1930" s="3" t="s">
        <v>93</v>
      </c>
      <c r="H1930" s="3" t="s">
        <v>1084</v>
      </c>
      <c r="I1930" s="3" t="s">
        <v>403</v>
      </c>
      <c r="J1930" s="3">
        <v>5797446</v>
      </c>
    </row>
    <row r="1931" spans="1:10" hidden="1" x14ac:dyDescent="0.25">
      <c r="A1931" s="187">
        <v>43878</v>
      </c>
      <c r="B1931" s="3">
        <v>17</v>
      </c>
      <c r="C1931" s="3">
        <v>2</v>
      </c>
      <c r="D1931" s="3">
        <v>2020</v>
      </c>
      <c r="E1931" s="3">
        <v>0</v>
      </c>
      <c r="F1931" s="3">
        <v>0</v>
      </c>
      <c r="G1931" s="3" t="s">
        <v>93</v>
      </c>
      <c r="H1931" s="3" t="s">
        <v>1084</v>
      </c>
      <c r="I1931" s="3" t="s">
        <v>403</v>
      </c>
      <c r="J1931" s="3">
        <v>5797446</v>
      </c>
    </row>
    <row r="1932" spans="1:10" hidden="1" x14ac:dyDescent="0.25">
      <c r="A1932" s="187">
        <v>43877</v>
      </c>
      <c r="B1932" s="3">
        <v>16</v>
      </c>
      <c r="C1932" s="3">
        <v>2</v>
      </c>
      <c r="D1932" s="3">
        <v>2020</v>
      </c>
      <c r="E1932" s="3">
        <v>0</v>
      </c>
      <c r="F1932" s="3">
        <v>0</v>
      </c>
      <c r="G1932" s="3" t="s">
        <v>93</v>
      </c>
      <c r="H1932" s="3" t="s">
        <v>1084</v>
      </c>
      <c r="I1932" s="3" t="s">
        <v>403</v>
      </c>
      <c r="J1932" s="3">
        <v>5797446</v>
      </c>
    </row>
    <row r="1933" spans="1:10" hidden="1" x14ac:dyDescent="0.25">
      <c r="A1933" s="187">
        <v>43876</v>
      </c>
      <c r="B1933" s="3">
        <v>15</v>
      </c>
      <c r="C1933" s="3">
        <v>2</v>
      </c>
      <c r="D1933" s="3">
        <v>2020</v>
      </c>
      <c r="E1933" s="3">
        <v>0</v>
      </c>
      <c r="F1933" s="3">
        <v>0</v>
      </c>
      <c r="G1933" s="3" t="s">
        <v>93</v>
      </c>
      <c r="H1933" s="3" t="s">
        <v>1084</v>
      </c>
      <c r="I1933" s="3" t="s">
        <v>403</v>
      </c>
      <c r="J1933" s="3">
        <v>5797446</v>
      </c>
    </row>
    <row r="1934" spans="1:10" hidden="1" x14ac:dyDescent="0.25">
      <c r="A1934" s="187">
        <v>43875</v>
      </c>
      <c r="B1934" s="3">
        <v>14</v>
      </c>
      <c r="C1934" s="3">
        <v>2</v>
      </c>
      <c r="D1934" s="3">
        <v>2020</v>
      </c>
      <c r="E1934" s="3">
        <v>0</v>
      </c>
      <c r="F1934" s="3">
        <v>0</v>
      </c>
      <c r="G1934" s="3" t="s">
        <v>93</v>
      </c>
      <c r="H1934" s="3" t="s">
        <v>1084</v>
      </c>
      <c r="I1934" s="3" t="s">
        <v>403</v>
      </c>
      <c r="J1934" s="3">
        <v>5797446</v>
      </c>
    </row>
    <row r="1935" spans="1:10" hidden="1" x14ac:dyDescent="0.25">
      <c r="A1935" s="187">
        <v>43874</v>
      </c>
      <c r="B1935" s="3">
        <v>13</v>
      </c>
      <c r="C1935" s="3">
        <v>2</v>
      </c>
      <c r="D1935" s="3">
        <v>2020</v>
      </c>
      <c r="E1935" s="3">
        <v>0</v>
      </c>
      <c r="F1935" s="3">
        <v>0</v>
      </c>
      <c r="G1935" s="3" t="s">
        <v>93</v>
      </c>
      <c r="H1935" s="3" t="s">
        <v>1084</v>
      </c>
      <c r="I1935" s="3" t="s">
        <v>403</v>
      </c>
      <c r="J1935" s="3">
        <v>5797446</v>
      </c>
    </row>
    <row r="1936" spans="1:10" hidden="1" x14ac:dyDescent="0.25">
      <c r="A1936" s="187">
        <v>43873</v>
      </c>
      <c r="B1936" s="3">
        <v>12</v>
      </c>
      <c r="C1936" s="3">
        <v>2</v>
      </c>
      <c r="D1936" s="3">
        <v>2020</v>
      </c>
      <c r="E1936" s="3">
        <v>0</v>
      </c>
      <c r="F1936" s="3">
        <v>0</v>
      </c>
      <c r="G1936" s="3" t="s">
        <v>93</v>
      </c>
      <c r="H1936" s="3" t="s">
        <v>1084</v>
      </c>
      <c r="I1936" s="3" t="s">
        <v>403</v>
      </c>
      <c r="J1936" s="3">
        <v>5797446</v>
      </c>
    </row>
    <row r="1937" spans="1:10" hidden="1" x14ac:dyDescent="0.25">
      <c r="A1937" s="187">
        <v>43872</v>
      </c>
      <c r="B1937" s="3">
        <v>11</v>
      </c>
      <c r="C1937" s="3">
        <v>2</v>
      </c>
      <c r="D1937" s="3">
        <v>2020</v>
      </c>
      <c r="E1937" s="3">
        <v>0</v>
      </c>
      <c r="F1937" s="3">
        <v>0</v>
      </c>
      <c r="G1937" s="3" t="s">
        <v>93</v>
      </c>
      <c r="H1937" s="3" t="s">
        <v>1084</v>
      </c>
      <c r="I1937" s="3" t="s">
        <v>403</v>
      </c>
      <c r="J1937" s="3">
        <v>5797446</v>
      </c>
    </row>
    <row r="1938" spans="1:10" hidden="1" x14ac:dyDescent="0.25">
      <c r="A1938" s="187">
        <v>43871</v>
      </c>
      <c r="B1938" s="3">
        <v>10</v>
      </c>
      <c r="C1938" s="3">
        <v>2</v>
      </c>
      <c r="D1938" s="3">
        <v>2020</v>
      </c>
      <c r="E1938" s="3">
        <v>0</v>
      </c>
      <c r="F1938" s="3">
        <v>0</v>
      </c>
      <c r="G1938" s="3" t="s">
        <v>93</v>
      </c>
      <c r="H1938" s="3" t="s">
        <v>1084</v>
      </c>
      <c r="I1938" s="3" t="s">
        <v>403</v>
      </c>
      <c r="J1938" s="3">
        <v>5797446</v>
      </c>
    </row>
    <row r="1939" spans="1:10" hidden="1" x14ac:dyDescent="0.25">
      <c r="A1939" s="187">
        <v>43870</v>
      </c>
      <c r="B1939" s="3">
        <v>9</v>
      </c>
      <c r="C1939" s="3">
        <v>2</v>
      </c>
      <c r="D1939" s="3">
        <v>2020</v>
      </c>
      <c r="E1939" s="3">
        <v>0</v>
      </c>
      <c r="F1939" s="3">
        <v>0</v>
      </c>
      <c r="G1939" s="3" t="s">
        <v>93</v>
      </c>
      <c r="H1939" s="3" t="s">
        <v>1084</v>
      </c>
      <c r="I1939" s="3" t="s">
        <v>403</v>
      </c>
      <c r="J1939" s="3">
        <v>5797446</v>
      </c>
    </row>
    <row r="1940" spans="1:10" hidden="1" x14ac:dyDescent="0.25">
      <c r="A1940" s="187">
        <v>43869</v>
      </c>
      <c r="B1940" s="3">
        <v>8</v>
      </c>
      <c r="C1940" s="3">
        <v>2</v>
      </c>
      <c r="D1940" s="3">
        <v>2020</v>
      </c>
      <c r="E1940" s="3">
        <v>0</v>
      </c>
      <c r="F1940" s="3">
        <v>0</v>
      </c>
      <c r="G1940" s="3" t="s">
        <v>93</v>
      </c>
      <c r="H1940" s="3" t="s">
        <v>1084</v>
      </c>
      <c r="I1940" s="3" t="s">
        <v>403</v>
      </c>
      <c r="J1940" s="3">
        <v>5797446</v>
      </c>
    </row>
    <row r="1941" spans="1:10" hidden="1" x14ac:dyDescent="0.25">
      <c r="A1941" s="187">
        <v>43868</v>
      </c>
      <c r="B1941" s="3">
        <v>7</v>
      </c>
      <c r="C1941" s="3">
        <v>2</v>
      </c>
      <c r="D1941" s="3">
        <v>2020</v>
      </c>
      <c r="E1941" s="3">
        <v>0</v>
      </c>
      <c r="F1941" s="3">
        <v>0</v>
      </c>
      <c r="G1941" s="3" t="s">
        <v>93</v>
      </c>
      <c r="H1941" s="3" t="s">
        <v>1084</v>
      </c>
      <c r="I1941" s="3" t="s">
        <v>403</v>
      </c>
      <c r="J1941" s="3">
        <v>5797446</v>
      </c>
    </row>
    <row r="1942" spans="1:10" hidden="1" x14ac:dyDescent="0.25">
      <c r="A1942" s="187">
        <v>43867</v>
      </c>
      <c r="B1942" s="3">
        <v>6</v>
      </c>
      <c r="C1942" s="3">
        <v>2</v>
      </c>
      <c r="D1942" s="3">
        <v>2020</v>
      </c>
      <c r="E1942" s="3">
        <v>0</v>
      </c>
      <c r="F1942" s="3">
        <v>0</v>
      </c>
      <c r="G1942" s="3" t="s">
        <v>93</v>
      </c>
      <c r="H1942" s="3" t="s">
        <v>1084</v>
      </c>
      <c r="I1942" s="3" t="s">
        <v>403</v>
      </c>
      <c r="J1942" s="3">
        <v>5797446</v>
      </c>
    </row>
    <row r="1943" spans="1:10" hidden="1" x14ac:dyDescent="0.25">
      <c r="A1943" s="187">
        <v>43866</v>
      </c>
      <c r="B1943" s="3">
        <v>5</v>
      </c>
      <c r="C1943" s="3">
        <v>2</v>
      </c>
      <c r="D1943" s="3">
        <v>2020</v>
      </c>
      <c r="E1943" s="3">
        <v>0</v>
      </c>
      <c r="F1943" s="3">
        <v>0</v>
      </c>
      <c r="G1943" s="3" t="s">
        <v>93</v>
      </c>
      <c r="H1943" s="3" t="s">
        <v>1084</v>
      </c>
      <c r="I1943" s="3" t="s">
        <v>403</v>
      </c>
      <c r="J1943" s="3">
        <v>5797446</v>
      </c>
    </row>
    <row r="1944" spans="1:10" hidden="1" x14ac:dyDescent="0.25">
      <c r="A1944" s="187">
        <v>43865</v>
      </c>
      <c r="B1944" s="3">
        <v>4</v>
      </c>
      <c r="C1944" s="3">
        <v>2</v>
      </c>
      <c r="D1944" s="3">
        <v>2020</v>
      </c>
      <c r="E1944" s="3">
        <v>0</v>
      </c>
      <c r="F1944" s="3">
        <v>0</v>
      </c>
      <c r="G1944" s="3" t="s">
        <v>93</v>
      </c>
      <c r="H1944" s="3" t="s">
        <v>1084</v>
      </c>
      <c r="I1944" s="3" t="s">
        <v>403</v>
      </c>
      <c r="J1944" s="3">
        <v>5797446</v>
      </c>
    </row>
    <row r="1945" spans="1:10" hidden="1" x14ac:dyDescent="0.25">
      <c r="A1945" s="187">
        <v>43864</v>
      </c>
      <c r="B1945" s="3">
        <v>3</v>
      </c>
      <c r="C1945" s="3">
        <v>2</v>
      </c>
      <c r="D1945" s="3">
        <v>2020</v>
      </c>
      <c r="E1945" s="3">
        <v>0</v>
      </c>
      <c r="F1945" s="3">
        <v>0</v>
      </c>
      <c r="G1945" s="3" t="s">
        <v>93</v>
      </c>
      <c r="H1945" s="3" t="s">
        <v>1084</v>
      </c>
      <c r="I1945" s="3" t="s">
        <v>403</v>
      </c>
      <c r="J1945" s="3">
        <v>5797446</v>
      </c>
    </row>
    <row r="1946" spans="1:10" hidden="1" x14ac:dyDescent="0.25">
      <c r="A1946" s="187">
        <v>43863</v>
      </c>
      <c r="B1946" s="3">
        <v>2</v>
      </c>
      <c r="C1946" s="3">
        <v>2</v>
      </c>
      <c r="D1946" s="3">
        <v>2020</v>
      </c>
      <c r="E1946" s="3">
        <v>0</v>
      </c>
      <c r="F1946" s="3">
        <v>0</v>
      </c>
      <c r="G1946" s="3" t="s">
        <v>93</v>
      </c>
      <c r="H1946" s="3" t="s">
        <v>1084</v>
      </c>
      <c r="I1946" s="3" t="s">
        <v>403</v>
      </c>
      <c r="J1946" s="3">
        <v>5797446</v>
      </c>
    </row>
    <row r="1947" spans="1:10" hidden="1" x14ac:dyDescent="0.25">
      <c r="A1947" s="187">
        <v>43862</v>
      </c>
      <c r="B1947" s="3">
        <v>1</v>
      </c>
      <c r="C1947" s="3">
        <v>2</v>
      </c>
      <c r="D1947" s="3">
        <v>2020</v>
      </c>
      <c r="E1947" s="3">
        <v>0</v>
      </c>
      <c r="F1947" s="3">
        <v>0</v>
      </c>
      <c r="G1947" s="3" t="s">
        <v>93</v>
      </c>
      <c r="H1947" s="3" t="s">
        <v>1084</v>
      </c>
      <c r="I1947" s="3" t="s">
        <v>403</v>
      </c>
      <c r="J1947" s="3">
        <v>5797446</v>
      </c>
    </row>
    <row r="1948" spans="1:10" hidden="1" x14ac:dyDescent="0.25">
      <c r="A1948" s="187">
        <v>43861</v>
      </c>
      <c r="B1948" s="3">
        <v>31</v>
      </c>
      <c r="C1948" s="3">
        <v>1</v>
      </c>
      <c r="D1948" s="3">
        <v>2020</v>
      </c>
      <c r="E1948" s="3">
        <v>0</v>
      </c>
      <c r="F1948" s="3">
        <v>0</v>
      </c>
      <c r="G1948" s="3" t="s">
        <v>93</v>
      </c>
      <c r="H1948" s="3" t="s">
        <v>1084</v>
      </c>
      <c r="I1948" s="3" t="s">
        <v>403</v>
      </c>
      <c r="J1948" s="3">
        <v>5797446</v>
      </c>
    </row>
    <row r="1949" spans="1:10" hidden="1" x14ac:dyDescent="0.25">
      <c r="A1949" s="187">
        <v>43860</v>
      </c>
      <c r="B1949" s="3">
        <v>30</v>
      </c>
      <c r="C1949" s="3">
        <v>1</v>
      </c>
      <c r="D1949" s="3">
        <v>2020</v>
      </c>
      <c r="E1949" s="3">
        <v>0</v>
      </c>
      <c r="F1949" s="3">
        <v>0</v>
      </c>
      <c r="G1949" s="3" t="s">
        <v>93</v>
      </c>
      <c r="H1949" s="3" t="s">
        <v>1084</v>
      </c>
      <c r="I1949" s="3" t="s">
        <v>403</v>
      </c>
      <c r="J1949" s="3">
        <v>5797446</v>
      </c>
    </row>
    <row r="1950" spans="1:10" hidden="1" x14ac:dyDescent="0.25">
      <c r="A1950" s="187">
        <v>43859</v>
      </c>
      <c r="B1950" s="3">
        <v>29</v>
      </c>
      <c r="C1950" s="3">
        <v>1</v>
      </c>
      <c r="D1950" s="3">
        <v>2020</v>
      </c>
      <c r="E1950" s="3">
        <v>0</v>
      </c>
      <c r="F1950" s="3">
        <v>0</v>
      </c>
      <c r="G1950" s="3" t="s">
        <v>93</v>
      </c>
      <c r="H1950" s="3" t="s">
        <v>1084</v>
      </c>
      <c r="I1950" s="3" t="s">
        <v>403</v>
      </c>
      <c r="J1950" s="3">
        <v>5797446</v>
      </c>
    </row>
    <row r="1951" spans="1:10" hidden="1" x14ac:dyDescent="0.25">
      <c r="A1951" s="187">
        <v>43858</v>
      </c>
      <c r="B1951" s="3">
        <v>28</v>
      </c>
      <c r="C1951" s="3">
        <v>1</v>
      </c>
      <c r="D1951" s="3">
        <v>2020</v>
      </c>
      <c r="E1951" s="3">
        <v>0</v>
      </c>
      <c r="F1951" s="3">
        <v>0</v>
      </c>
      <c r="G1951" s="3" t="s">
        <v>93</v>
      </c>
      <c r="H1951" s="3" t="s">
        <v>1084</v>
      </c>
      <c r="I1951" s="3" t="s">
        <v>403</v>
      </c>
      <c r="J1951" s="3">
        <v>5797446</v>
      </c>
    </row>
    <row r="1952" spans="1:10" hidden="1" x14ac:dyDescent="0.25">
      <c r="A1952" s="187">
        <v>43857</v>
      </c>
      <c r="B1952" s="3">
        <v>27</v>
      </c>
      <c r="C1952" s="3">
        <v>1</v>
      </c>
      <c r="D1952" s="3">
        <v>2020</v>
      </c>
      <c r="E1952" s="3">
        <v>0</v>
      </c>
      <c r="F1952" s="3">
        <v>0</v>
      </c>
      <c r="G1952" s="3" t="s">
        <v>93</v>
      </c>
      <c r="H1952" s="3" t="s">
        <v>1084</v>
      </c>
      <c r="I1952" s="3" t="s">
        <v>403</v>
      </c>
      <c r="J1952" s="3">
        <v>5797446</v>
      </c>
    </row>
    <row r="1953" spans="1:10" hidden="1" x14ac:dyDescent="0.25">
      <c r="A1953" s="187">
        <v>43856</v>
      </c>
      <c r="B1953" s="3">
        <v>26</v>
      </c>
      <c r="C1953" s="3">
        <v>1</v>
      </c>
      <c r="D1953" s="3">
        <v>2020</v>
      </c>
      <c r="E1953" s="3">
        <v>0</v>
      </c>
      <c r="F1953" s="3">
        <v>0</v>
      </c>
      <c r="G1953" s="3" t="s">
        <v>93</v>
      </c>
      <c r="H1953" s="3" t="s">
        <v>1084</v>
      </c>
      <c r="I1953" s="3" t="s">
        <v>403</v>
      </c>
      <c r="J1953" s="3">
        <v>5797446</v>
      </c>
    </row>
    <row r="1954" spans="1:10" hidden="1" x14ac:dyDescent="0.25">
      <c r="A1954" s="187">
        <v>43855</v>
      </c>
      <c r="B1954" s="3">
        <v>25</v>
      </c>
      <c r="C1954" s="3">
        <v>1</v>
      </c>
      <c r="D1954" s="3">
        <v>2020</v>
      </c>
      <c r="E1954" s="3">
        <v>0</v>
      </c>
      <c r="F1954" s="3">
        <v>0</v>
      </c>
      <c r="G1954" s="3" t="s">
        <v>93</v>
      </c>
      <c r="H1954" s="3" t="s">
        <v>1084</v>
      </c>
      <c r="I1954" s="3" t="s">
        <v>403</v>
      </c>
      <c r="J1954" s="3">
        <v>5797446</v>
      </c>
    </row>
    <row r="1955" spans="1:10" hidden="1" x14ac:dyDescent="0.25">
      <c r="A1955" s="187">
        <v>43854</v>
      </c>
      <c r="B1955" s="3">
        <v>24</v>
      </c>
      <c r="C1955" s="3">
        <v>1</v>
      </c>
      <c r="D1955" s="3">
        <v>2020</v>
      </c>
      <c r="E1955" s="3">
        <v>0</v>
      </c>
      <c r="F1955" s="3">
        <v>0</v>
      </c>
      <c r="G1955" s="3" t="s">
        <v>93</v>
      </c>
      <c r="H1955" s="3" t="s">
        <v>1084</v>
      </c>
      <c r="I1955" s="3" t="s">
        <v>403</v>
      </c>
      <c r="J1955" s="3">
        <v>5797446</v>
      </c>
    </row>
    <row r="1956" spans="1:10" hidden="1" x14ac:dyDescent="0.25">
      <c r="A1956" s="187">
        <v>43853</v>
      </c>
      <c r="B1956" s="3">
        <v>23</v>
      </c>
      <c r="C1956" s="3">
        <v>1</v>
      </c>
      <c r="D1956" s="3">
        <v>2020</v>
      </c>
      <c r="E1956" s="3">
        <v>0</v>
      </c>
      <c r="F1956" s="3">
        <v>0</v>
      </c>
      <c r="G1956" s="3" t="s">
        <v>93</v>
      </c>
      <c r="H1956" s="3" t="s">
        <v>1084</v>
      </c>
      <c r="I1956" s="3" t="s">
        <v>403</v>
      </c>
      <c r="J1956" s="3">
        <v>5797446</v>
      </c>
    </row>
    <row r="1957" spans="1:10" hidden="1" x14ac:dyDescent="0.25">
      <c r="A1957" s="187">
        <v>43852</v>
      </c>
      <c r="B1957" s="3">
        <v>22</v>
      </c>
      <c r="C1957" s="3">
        <v>1</v>
      </c>
      <c r="D1957" s="3">
        <v>2020</v>
      </c>
      <c r="E1957" s="3">
        <v>0</v>
      </c>
      <c r="F1957" s="3">
        <v>0</v>
      </c>
      <c r="G1957" s="3" t="s">
        <v>93</v>
      </c>
      <c r="H1957" s="3" t="s">
        <v>1084</v>
      </c>
      <c r="I1957" s="3" t="s">
        <v>403</v>
      </c>
      <c r="J1957" s="3">
        <v>5797446</v>
      </c>
    </row>
    <row r="1958" spans="1:10" hidden="1" x14ac:dyDescent="0.25">
      <c r="A1958" s="187">
        <v>43851</v>
      </c>
      <c r="B1958" s="3">
        <v>21</v>
      </c>
      <c r="C1958" s="3">
        <v>1</v>
      </c>
      <c r="D1958" s="3">
        <v>2020</v>
      </c>
      <c r="E1958" s="3">
        <v>0</v>
      </c>
      <c r="F1958" s="3">
        <v>0</v>
      </c>
      <c r="G1958" s="3" t="s">
        <v>93</v>
      </c>
      <c r="H1958" s="3" t="s">
        <v>1084</v>
      </c>
      <c r="I1958" s="3" t="s">
        <v>403</v>
      </c>
      <c r="J1958" s="3">
        <v>5797446</v>
      </c>
    </row>
    <row r="1959" spans="1:10" hidden="1" x14ac:dyDescent="0.25">
      <c r="A1959" s="187">
        <v>43850</v>
      </c>
      <c r="B1959" s="3">
        <v>20</v>
      </c>
      <c r="C1959" s="3">
        <v>1</v>
      </c>
      <c r="D1959" s="3">
        <v>2020</v>
      </c>
      <c r="E1959" s="3">
        <v>0</v>
      </c>
      <c r="F1959" s="3">
        <v>0</v>
      </c>
      <c r="G1959" s="3" t="s">
        <v>93</v>
      </c>
      <c r="H1959" s="3" t="s">
        <v>1084</v>
      </c>
      <c r="I1959" s="3" t="s">
        <v>403</v>
      </c>
      <c r="J1959" s="3">
        <v>5797446</v>
      </c>
    </row>
    <row r="1960" spans="1:10" hidden="1" x14ac:dyDescent="0.25">
      <c r="A1960" s="187">
        <v>43849</v>
      </c>
      <c r="B1960" s="3">
        <v>19</v>
      </c>
      <c r="C1960" s="3">
        <v>1</v>
      </c>
      <c r="D1960" s="3">
        <v>2020</v>
      </c>
      <c r="E1960" s="3">
        <v>0</v>
      </c>
      <c r="F1960" s="3">
        <v>0</v>
      </c>
      <c r="G1960" s="3" t="s">
        <v>93</v>
      </c>
      <c r="H1960" s="3" t="s">
        <v>1084</v>
      </c>
      <c r="I1960" s="3" t="s">
        <v>403</v>
      </c>
      <c r="J1960" s="3">
        <v>5797446</v>
      </c>
    </row>
    <row r="1961" spans="1:10" hidden="1" x14ac:dyDescent="0.25">
      <c r="A1961" s="187">
        <v>43848</v>
      </c>
      <c r="B1961" s="3">
        <v>18</v>
      </c>
      <c r="C1961" s="3">
        <v>1</v>
      </c>
      <c r="D1961" s="3">
        <v>2020</v>
      </c>
      <c r="E1961" s="3">
        <v>0</v>
      </c>
      <c r="F1961" s="3">
        <v>0</v>
      </c>
      <c r="G1961" s="3" t="s">
        <v>93</v>
      </c>
      <c r="H1961" s="3" t="s">
        <v>1084</v>
      </c>
      <c r="I1961" s="3" t="s">
        <v>403</v>
      </c>
      <c r="J1961" s="3">
        <v>5797446</v>
      </c>
    </row>
    <row r="1962" spans="1:10" hidden="1" x14ac:dyDescent="0.25">
      <c r="A1962" s="187">
        <v>43847</v>
      </c>
      <c r="B1962" s="3">
        <v>17</v>
      </c>
      <c r="C1962" s="3">
        <v>1</v>
      </c>
      <c r="D1962" s="3">
        <v>2020</v>
      </c>
      <c r="E1962" s="3">
        <v>0</v>
      </c>
      <c r="F1962" s="3">
        <v>0</v>
      </c>
      <c r="G1962" s="3" t="s">
        <v>93</v>
      </c>
      <c r="H1962" s="3" t="s">
        <v>1084</v>
      </c>
      <c r="I1962" s="3" t="s">
        <v>403</v>
      </c>
      <c r="J1962" s="3">
        <v>5797446</v>
      </c>
    </row>
    <row r="1963" spans="1:10" hidden="1" x14ac:dyDescent="0.25">
      <c r="A1963" s="187">
        <v>43846</v>
      </c>
      <c r="B1963" s="3">
        <v>16</v>
      </c>
      <c r="C1963" s="3">
        <v>1</v>
      </c>
      <c r="D1963" s="3">
        <v>2020</v>
      </c>
      <c r="E1963" s="3">
        <v>0</v>
      </c>
      <c r="F1963" s="3">
        <v>0</v>
      </c>
      <c r="G1963" s="3" t="s">
        <v>93</v>
      </c>
      <c r="H1963" s="3" t="s">
        <v>1084</v>
      </c>
      <c r="I1963" s="3" t="s">
        <v>403</v>
      </c>
      <c r="J1963" s="3">
        <v>5797446</v>
      </c>
    </row>
    <row r="1964" spans="1:10" hidden="1" x14ac:dyDescent="0.25">
      <c r="A1964" s="187">
        <v>43845</v>
      </c>
      <c r="B1964" s="3">
        <v>15</v>
      </c>
      <c r="C1964" s="3">
        <v>1</v>
      </c>
      <c r="D1964" s="3">
        <v>2020</v>
      </c>
      <c r="E1964" s="3">
        <v>0</v>
      </c>
      <c r="F1964" s="3">
        <v>0</v>
      </c>
      <c r="G1964" s="3" t="s">
        <v>93</v>
      </c>
      <c r="H1964" s="3" t="s">
        <v>1084</v>
      </c>
      <c r="I1964" s="3" t="s">
        <v>403</v>
      </c>
      <c r="J1964" s="3">
        <v>5797446</v>
      </c>
    </row>
    <row r="1965" spans="1:10" hidden="1" x14ac:dyDescent="0.25">
      <c r="A1965" s="187">
        <v>43844</v>
      </c>
      <c r="B1965" s="3">
        <v>14</v>
      </c>
      <c r="C1965" s="3">
        <v>1</v>
      </c>
      <c r="D1965" s="3">
        <v>2020</v>
      </c>
      <c r="E1965" s="3">
        <v>0</v>
      </c>
      <c r="F1965" s="3">
        <v>0</v>
      </c>
      <c r="G1965" s="3" t="s">
        <v>93</v>
      </c>
      <c r="H1965" s="3" t="s">
        <v>1084</v>
      </c>
      <c r="I1965" s="3" t="s">
        <v>403</v>
      </c>
      <c r="J1965" s="3">
        <v>5797446</v>
      </c>
    </row>
    <row r="1966" spans="1:10" hidden="1" x14ac:dyDescent="0.25">
      <c r="A1966" s="187">
        <v>43843</v>
      </c>
      <c r="B1966" s="3">
        <v>13</v>
      </c>
      <c r="C1966" s="3">
        <v>1</v>
      </c>
      <c r="D1966" s="3">
        <v>2020</v>
      </c>
      <c r="E1966" s="3">
        <v>0</v>
      </c>
      <c r="F1966" s="3">
        <v>0</v>
      </c>
      <c r="G1966" s="3" t="s">
        <v>93</v>
      </c>
      <c r="H1966" s="3" t="s">
        <v>1084</v>
      </c>
      <c r="I1966" s="3" t="s">
        <v>403</v>
      </c>
      <c r="J1966" s="3">
        <v>5797446</v>
      </c>
    </row>
    <row r="1967" spans="1:10" hidden="1" x14ac:dyDescent="0.25">
      <c r="A1967" s="187">
        <v>43842</v>
      </c>
      <c r="B1967" s="3">
        <v>12</v>
      </c>
      <c r="C1967" s="3">
        <v>1</v>
      </c>
      <c r="D1967" s="3">
        <v>2020</v>
      </c>
      <c r="E1967" s="3">
        <v>0</v>
      </c>
      <c r="F1967" s="3">
        <v>0</v>
      </c>
      <c r="G1967" s="3" t="s">
        <v>93</v>
      </c>
      <c r="H1967" s="3" t="s">
        <v>1084</v>
      </c>
      <c r="I1967" s="3" t="s">
        <v>403</v>
      </c>
      <c r="J1967" s="3">
        <v>5797446</v>
      </c>
    </row>
    <row r="1968" spans="1:10" hidden="1" x14ac:dyDescent="0.25">
      <c r="A1968" s="187">
        <v>43841</v>
      </c>
      <c r="B1968" s="3">
        <v>11</v>
      </c>
      <c r="C1968" s="3">
        <v>1</v>
      </c>
      <c r="D1968" s="3">
        <v>2020</v>
      </c>
      <c r="E1968" s="3">
        <v>0</v>
      </c>
      <c r="F1968" s="3">
        <v>0</v>
      </c>
      <c r="G1968" s="3" t="s">
        <v>93</v>
      </c>
      <c r="H1968" s="3" t="s">
        <v>1084</v>
      </c>
      <c r="I1968" s="3" t="s">
        <v>403</v>
      </c>
      <c r="J1968" s="3">
        <v>5797446</v>
      </c>
    </row>
    <row r="1969" spans="1:10" hidden="1" x14ac:dyDescent="0.25">
      <c r="A1969" s="187">
        <v>43840</v>
      </c>
      <c r="B1969" s="3">
        <v>10</v>
      </c>
      <c r="C1969" s="3">
        <v>1</v>
      </c>
      <c r="D1969" s="3">
        <v>2020</v>
      </c>
      <c r="E1969" s="3">
        <v>0</v>
      </c>
      <c r="F1969" s="3">
        <v>0</v>
      </c>
      <c r="G1969" s="3" t="s">
        <v>93</v>
      </c>
      <c r="H1969" s="3" t="s">
        <v>1084</v>
      </c>
      <c r="I1969" s="3" t="s">
        <v>403</v>
      </c>
      <c r="J1969" s="3">
        <v>5797446</v>
      </c>
    </row>
    <row r="1970" spans="1:10" hidden="1" x14ac:dyDescent="0.25">
      <c r="A1970" s="187">
        <v>43839</v>
      </c>
      <c r="B1970" s="3">
        <v>9</v>
      </c>
      <c r="C1970" s="3">
        <v>1</v>
      </c>
      <c r="D1970" s="3">
        <v>2020</v>
      </c>
      <c r="E1970" s="3">
        <v>0</v>
      </c>
      <c r="F1970" s="3">
        <v>0</v>
      </c>
      <c r="G1970" s="3" t="s">
        <v>93</v>
      </c>
      <c r="H1970" s="3" t="s">
        <v>1084</v>
      </c>
      <c r="I1970" s="3" t="s">
        <v>403</v>
      </c>
      <c r="J1970" s="3">
        <v>5797446</v>
      </c>
    </row>
    <row r="1971" spans="1:10" hidden="1" x14ac:dyDescent="0.25">
      <c r="A1971" s="187">
        <v>43838</v>
      </c>
      <c r="B1971" s="3">
        <v>8</v>
      </c>
      <c r="C1971" s="3">
        <v>1</v>
      </c>
      <c r="D1971" s="3">
        <v>2020</v>
      </c>
      <c r="E1971" s="3">
        <v>0</v>
      </c>
      <c r="F1971" s="3">
        <v>0</v>
      </c>
      <c r="G1971" s="3" t="s">
        <v>93</v>
      </c>
      <c r="H1971" s="3" t="s">
        <v>1084</v>
      </c>
      <c r="I1971" s="3" t="s">
        <v>403</v>
      </c>
      <c r="J1971" s="3">
        <v>5797446</v>
      </c>
    </row>
    <row r="1972" spans="1:10" hidden="1" x14ac:dyDescent="0.25">
      <c r="A1972" s="187">
        <v>43837</v>
      </c>
      <c r="B1972" s="3">
        <v>7</v>
      </c>
      <c r="C1972" s="3">
        <v>1</v>
      </c>
      <c r="D1972" s="3">
        <v>2020</v>
      </c>
      <c r="E1972" s="3">
        <v>0</v>
      </c>
      <c r="F1972" s="3">
        <v>0</v>
      </c>
      <c r="G1972" s="3" t="s">
        <v>93</v>
      </c>
      <c r="H1972" s="3" t="s">
        <v>1084</v>
      </c>
      <c r="I1972" s="3" t="s">
        <v>403</v>
      </c>
      <c r="J1972" s="3">
        <v>5797446</v>
      </c>
    </row>
    <row r="1973" spans="1:10" hidden="1" x14ac:dyDescent="0.25">
      <c r="A1973" s="187">
        <v>43836</v>
      </c>
      <c r="B1973" s="3">
        <v>6</v>
      </c>
      <c r="C1973" s="3">
        <v>1</v>
      </c>
      <c r="D1973" s="3">
        <v>2020</v>
      </c>
      <c r="E1973" s="3">
        <v>0</v>
      </c>
      <c r="F1973" s="3">
        <v>0</v>
      </c>
      <c r="G1973" s="3" t="s">
        <v>93</v>
      </c>
      <c r="H1973" s="3" t="s">
        <v>1084</v>
      </c>
      <c r="I1973" s="3" t="s">
        <v>403</v>
      </c>
      <c r="J1973" s="3">
        <v>5797446</v>
      </c>
    </row>
    <row r="1974" spans="1:10" hidden="1" x14ac:dyDescent="0.25">
      <c r="A1974" s="187">
        <v>43835</v>
      </c>
      <c r="B1974" s="3">
        <v>5</v>
      </c>
      <c r="C1974" s="3">
        <v>1</v>
      </c>
      <c r="D1974" s="3">
        <v>2020</v>
      </c>
      <c r="E1974" s="3">
        <v>0</v>
      </c>
      <c r="F1974" s="3">
        <v>0</v>
      </c>
      <c r="G1974" s="3" t="s">
        <v>93</v>
      </c>
      <c r="H1974" s="3" t="s">
        <v>1084</v>
      </c>
      <c r="I1974" s="3" t="s">
        <v>403</v>
      </c>
      <c r="J1974" s="3">
        <v>5797446</v>
      </c>
    </row>
    <row r="1975" spans="1:10" hidden="1" x14ac:dyDescent="0.25">
      <c r="A1975" s="187">
        <v>43834</v>
      </c>
      <c r="B1975" s="3">
        <v>4</v>
      </c>
      <c r="C1975" s="3">
        <v>1</v>
      </c>
      <c r="D1975" s="3">
        <v>2020</v>
      </c>
      <c r="E1975" s="3">
        <v>0</v>
      </c>
      <c r="F1975" s="3">
        <v>0</v>
      </c>
      <c r="G1975" s="3" t="s">
        <v>93</v>
      </c>
      <c r="H1975" s="3" t="s">
        <v>1084</v>
      </c>
      <c r="I1975" s="3" t="s">
        <v>403</v>
      </c>
      <c r="J1975" s="3">
        <v>5797446</v>
      </c>
    </row>
    <row r="1976" spans="1:10" hidden="1" x14ac:dyDescent="0.25">
      <c r="A1976" s="187">
        <v>43833</v>
      </c>
      <c r="B1976" s="3">
        <v>3</v>
      </c>
      <c r="C1976" s="3">
        <v>1</v>
      </c>
      <c r="D1976" s="3">
        <v>2020</v>
      </c>
      <c r="E1976" s="3">
        <v>0</v>
      </c>
      <c r="F1976" s="3">
        <v>0</v>
      </c>
      <c r="G1976" s="3" t="s">
        <v>93</v>
      </c>
      <c r="H1976" s="3" t="s">
        <v>1084</v>
      </c>
      <c r="I1976" s="3" t="s">
        <v>403</v>
      </c>
      <c r="J1976" s="3">
        <v>5797446</v>
      </c>
    </row>
    <row r="1977" spans="1:10" hidden="1" x14ac:dyDescent="0.25">
      <c r="A1977" s="187">
        <v>43832</v>
      </c>
      <c r="B1977" s="3">
        <v>2</v>
      </c>
      <c r="C1977" s="3">
        <v>1</v>
      </c>
      <c r="D1977" s="3">
        <v>2020</v>
      </c>
      <c r="E1977" s="3">
        <v>0</v>
      </c>
      <c r="F1977" s="3">
        <v>0</v>
      </c>
      <c r="G1977" s="3" t="s">
        <v>93</v>
      </c>
      <c r="H1977" s="3" t="s">
        <v>1084</v>
      </c>
      <c r="I1977" s="3" t="s">
        <v>403</v>
      </c>
      <c r="J1977" s="3">
        <v>5797446</v>
      </c>
    </row>
    <row r="1978" spans="1:10" hidden="1" x14ac:dyDescent="0.25">
      <c r="A1978" s="187">
        <v>43831</v>
      </c>
      <c r="B1978" s="3">
        <v>1</v>
      </c>
      <c r="C1978" s="3">
        <v>1</v>
      </c>
      <c r="D1978" s="3">
        <v>2020</v>
      </c>
      <c r="E1978" s="3">
        <v>0</v>
      </c>
      <c r="F1978" s="3">
        <v>0</v>
      </c>
      <c r="G1978" s="3" t="s">
        <v>93</v>
      </c>
      <c r="H1978" s="3" t="s">
        <v>1084</v>
      </c>
      <c r="I1978" s="3" t="s">
        <v>403</v>
      </c>
      <c r="J1978" s="3">
        <v>5797446</v>
      </c>
    </row>
    <row r="1979" spans="1:10" hidden="1" x14ac:dyDescent="0.25">
      <c r="A1979" s="187">
        <v>43830</v>
      </c>
      <c r="B1979" s="3">
        <v>31</v>
      </c>
      <c r="C1979" s="3">
        <v>12</v>
      </c>
      <c r="D1979" s="3">
        <v>2019</v>
      </c>
      <c r="E1979" s="3">
        <v>0</v>
      </c>
      <c r="F1979" s="3">
        <v>0</v>
      </c>
      <c r="G1979" s="3" t="s">
        <v>93</v>
      </c>
      <c r="H1979" s="3" t="s">
        <v>1084</v>
      </c>
      <c r="I1979" s="3" t="s">
        <v>403</v>
      </c>
      <c r="J1979" s="3">
        <v>5797446</v>
      </c>
    </row>
    <row r="1980" spans="1:10" hidden="1" x14ac:dyDescent="0.25">
      <c r="A1980" s="187">
        <v>43920</v>
      </c>
      <c r="B1980" s="3">
        <v>30</v>
      </c>
      <c r="C1980" s="3">
        <v>3</v>
      </c>
      <c r="D1980" s="3">
        <v>2020</v>
      </c>
      <c r="E1980" s="3">
        <v>4</v>
      </c>
      <c r="F1980" s="3">
        <v>0</v>
      </c>
      <c r="G1980" s="3" t="s">
        <v>175</v>
      </c>
      <c r="H1980" s="3" t="s">
        <v>1085</v>
      </c>
      <c r="I1980" s="3" t="s">
        <v>401</v>
      </c>
      <c r="J1980" s="3">
        <v>958920</v>
      </c>
    </row>
    <row r="1981" spans="1:10" hidden="1" x14ac:dyDescent="0.25">
      <c r="A1981" s="187">
        <v>43919</v>
      </c>
      <c r="B1981" s="3">
        <v>29</v>
      </c>
      <c r="C1981" s="3">
        <v>3</v>
      </c>
      <c r="D1981" s="3">
        <v>2020</v>
      </c>
      <c r="E1981" s="3">
        <v>2</v>
      </c>
      <c r="F1981" s="3">
        <v>0</v>
      </c>
      <c r="G1981" s="3" t="s">
        <v>175</v>
      </c>
      <c r="H1981" s="3" t="s">
        <v>1085</v>
      </c>
      <c r="I1981" s="3" t="s">
        <v>401</v>
      </c>
      <c r="J1981" s="3">
        <v>958920</v>
      </c>
    </row>
    <row r="1982" spans="1:10" hidden="1" x14ac:dyDescent="0.25">
      <c r="A1982" s="187">
        <v>43918</v>
      </c>
      <c r="B1982" s="3">
        <v>28</v>
      </c>
      <c r="C1982" s="3">
        <v>3</v>
      </c>
      <c r="D1982" s="3">
        <v>2020</v>
      </c>
      <c r="E1982" s="3">
        <v>1</v>
      </c>
      <c r="F1982" s="3">
        <v>0</v>
      </c>
      <c r="G1982" s="3" t="s">
        <v>175</v>
      </c>
      <c r="H1982" s="3" t="s">
        <v>1085</v>
      </c>
      <c r="I1982" s="3" t="s">
        <v>401</v>
      </c>
      <c r="J1982" s="3">
        <v>958920</v>
      </c>
    </row>
    <row r="1983" spans="1:10" hidden="1" x14ac:dyDescent="0.25">
      <c r="A1983" s="187">
        <v>43917</v>
      </c>
      <c r="B1983" s="3">
        <v>27</v>
      </c>
      <c r="C1983" s="3">
        <v>3</v>
      </c>
      <c r="D1983" s="3">
        <v>2020</v>
      </c>
      <c r="E1983" s="3">
        <v>0</v>
      </c>
      <c r="F1983" s="3">
        <v>0</v>
      </c>
      <c r="G1983" s="3" t="s">
        <v>175</v>
      </c>
      <c r="H1983" s="3" t="s">
        <v>1085</v>
      </c>
      <c r="I1983" s="3" t="s">
        <v>401</v>
      </c>
      <c r="J1983" s="3">
        <v>958920</v>
      </c>
    </row>
    <row r="1984" spans="1:10" hidden="1" x14ac:dyDescent="0.25">
      <c r="A1984" s="187">
        <v>43916</v>
      </c>
      <c r="B1984" s="3">
        <v>26</v>
      </c>
      <c r="C1984" s="3">
        <v>3</v>
      </c>
      <c r="D1984" s="3">
        <v>2020</v>
      </c>
      <c r="E1984" s="3">
        <v>9</v>
      </c>
      <c r="F1984" s="3">
        <v>0</v>
      </c>
      <c r="G1984" s="3" t="s">
        <v>175</v>
      </c>
      <c r="H1984" s="3" t="s">
        <v>1085</v>
      </c>
      <c r="I1984" s="3" t="s">
        <v>401</v>
      </c>
      <c r="J1984" s="3">
        <v>958920</v>
      </c>
    </row>
    <row r="1985" spans="1:10" hidden="1" x14ac:dyDescent="0.25">
      <c r="A1985" s="187">
        <v>43915</v>
      </c>
      <c r="B1985" s="3">
        <v>25</v>
      </c>
      <c r="C1985" s="3">
        <v>3</v>
      </c>
      <c r="D1985" s="3">
        <v>2020</v>
      </c>
      <c r="E1985" s="3">
        <v>0</v>
      </c>
      <c r="F1985" s="3">
        <v>0</v>
      </c>
      <c r="G1985" s="3" t="s">
        <v>175</v>
      </c>
      <c r="H1985" s="3" t="s">
        <v>1085</v>
      </c>
      <c r="I1985" s="3" t="s">
        <v>401</v>
      </c>
      <c r="J1985" s="3">
        <v>958920</v>
      </c>
    </row>
    <row r="1986" spans="1:10" hidden="1" x14ac:dyDescent="0.25">
      <c r="A1986" s="187">
        <v>43914</v>
      </c>
      <c r="B1986" s="3">
        <v>24</v>
      </c>
      <c r="C1986" s="3">
        <v>3</v>
      </c>
      <c r="D1986" s="3">
        <v>2020</v>
      </c>
      <c r="E1986" s="3">
        <v>2</v>
      </c>
      <c r="F1986" s="3">
        <v>0</v>
      </c>
      <c r="G1986" s="3" t="s">
        <v>175</v>
      </c>
      <c r="H1986" s="3" t="s">
        <v>1085</v>
      </c>
      <c r="I1986" s="3" t="s">
        <v>401</v>
      </c>
      <c r="J1986" s="3">
        <v>958920</v>
      </c>
    </row>
    <row r="1987" spans="1:10" hidden="1" x14ac:dyDescent="0.25">
      <c r="A1987" s="187">
        <v>43913</v>
      </c>
      <c r="B1987" s="3">
        <v>23</v>
      </c>
      <c r="C1987" s="3">
        <v>3</v>
      </c>
      <c r="D1987" s="3">
        <v>2020</v>
      </c>
      <c r="E1987" s="3">
        <v>0</v>
      </c>
      <c r="F1987" s="3">
        <v>0</v>
      </c>
      <c r="G1987" s="3" t="s">
        <v>175</v>
      </c>
      <c r="H1987" s="3" t="s">
        <v>1085</v>
      </c>
      <c r="I1987" s="3" t="s">
        <v>401</v>
      </c>
      <c r="J1987" s="3">
        <v>958920</v>
      </c>
    </row>
    <row r="1988" spans="1:10" hidden="1" x14ac:dyDescent="0.25">
      <c r="A1988" s="187">
        <v>43912</v>
      </c>
      <c r="B1988" s="3">
        <v>22</v>
      </c>
      <c r="C1988" s="3">
        <v>3</v>
      </c>
      <c r="D1988" s="3">
        <v>2020</v>
      </c>
      <c r="E1988" s="3">
        <v>0</v>
      </c>
      <c r="F1988" s="3">
        <v>0</v>
      </c>
      <c r="G1988" s="3" t="s">
        <v>175</v>
      </c>
      <c r="H1988" s="3" t="s">
        <v>1085</v>
      </c>
      <c r="I1988" s="3" t="s">
        <v>401</v>
      </c>
      <c r="J1988" s="3">
        <v>958920</v>
      </c>
    </row>
    <row r="1989" spans="1:10" hidden="1" x14ac:dyDescent="0.25">
      <c r="A1989" s="187">
        <v>43911</v>
      </c>
      <c r="B1989" s="3">
        <v>21</v>
      </c>
      <c r="C1989" s="3">
        <v>3</v>
      </c>
      <c r="D1989" s="3">
        <v>2020</v>
      </c>
      <c r="E1989" s="3">
        <v>0</v>
      </c>
      <c r="F1989" s="3">
        <v>0</v>
      </c>
      <c r="G1989" s="3" t="s">
        <v>175</v>
      </c>
      <c r="H1989" s="3" t="s">
        <v>1085</v>
      </c>
      <c r="I1989" s="3" t="s">
        <v>401</v>
      </c>
      <c r="J1989" s="3">
        <v>958920</v>
      </c>
    </row>
    <row r="1990" spans="1:10" hidden="1" x14ac:dyDescent="0.25">
      <c r="A1990" s="187">
        <v>43910</v>
      </c>
      <c r="B1990" s="3">
        <v>20</v>
      </c>
      <c r="C1990" s="3">
        <v>3</v>
      </c>
      <c r="D1990" s="3">
        <v>2020</v>
      </c>
      <c r="E1990" s="3">
        <v>0</v>
      </c>
      <c r="F1990" s="3">
        <v>0</v>
      </c>
      <c r="G1990" s="3" t="s">
        <v>175</v>
      </c>
      <c r="H1990" s="3" t="s">
        <v>1085</v>
      </c>
      <c r="I1990" s="3" t="s">
        <v>401</v>
      </c>
      <c r="J1990" s="3">
        <v>958920</v>
      </c>
    </row>
    <row r="1991" spans="1:10" hidden="1" x14ac:dyDescent="0.25">
      <c r="A1991" s="187">
        <v>43909</v>
      </c>
      <c r="B1991" s="3">
        <v>19</v>
      </c>
      <c r="C1991" s="3">
        <v>3</v>
      </c>
      <c r="D1991" s="3">
        <v>2020</v>
      </c>
      <c r="E1991" s="3">
        <v>1</v>
      </c>
      <c r="F1991" s="3">
        <v>0</v>
      </c>
      <c r="G1991" s="3" t="s">
        <v>175</v>
      </c>
      <c r="H1991" s="3" t="s">
        <v>1085</v>
      </c>
      <c r="I1991" s="3" t="s">
        <v>401</v>
      </c>
      <c r="J1991" s="3">
        <v>958920</v>
      </c>
    </row>
    <row r="1992" spans="1:10" hidden="1" x14ac:dyDescent="0.25">
      <c r="A1992" s="187">
        <v>43920</v>
      </c>
      <c r="B1992" s="3">
        <v>30</v>
      </c>
      <c r="C1992" s="3">
        <v>3</v>
      </c>
      <c r="D1992" s="3">
        <v>2020</v>
      </c>
      <c r="E1992" s="3">
        <v>0</v>
      </c>
      <c r="F1992" s="3">
        <v>0</v>
      </c>
      <c r="G1992" s="3" t="s">
        <v>176</v>
      </c>
      <c r="H1992" s="3" t="s">
        <v>1086</v>
      </c>
      <c r="I1992" s="3" t="s">
        <v>402</v>
      </c>
      <c r="J1992" s="3">
        <v>71625</v>
      </c>
    </row>
    <row r="1993" spans="1:10" hidden="1" x14ac:dyDescent="0.25">
      <c r="A1993" s="187">
        <v>43919</v>
      </c>
      <c r="B1993" s="3">
        <v>29</v>
      </c>
      <c r="C1993" s="3">
        <v>3</v>
      </c>
      <c r="D1993" s="3">
        <v>2020</v>
      </c>
      <c r="E1993" s="3">
        <v>0</v>
      </c>
      <c r="F1993" s="3">
        <v>0</v>
      </c>
      <c r="G1993" s="3" t="s">
        <v>176</v>
      </c>
      <c r="H1993" s="3" t="s">
        <v>1086</v>
      </c>
      <c r="I1993" s="3" t="s">
        <v>402</v>
      </c>
      <c r="J1993" s="3">
        <v>71625</v>
      </c>
    </row>
    <row r="1994" spans="1:10" hidden="1" x14ac:dyDescent="0.25">
      <c r="A1994" s="187">
        <v>43918</v>
      </c>
      <c r="B1994" s="3">
        <v>28</v>
      </c>
      <c r="C1994" s="3">
        <v>3</v>
      </c>
      <c r="D1994" s="3">
        <v>2020</v>
      </c>
      <c r="E1994" s="3">
        <v>0</v>
      </c>
      <c r="F1994" s="3">
        <v>0</v>
      </c>
      <c r="G1994" s="3" t="s">
        <v>176</v>
      </c>
      <c r="H1994" s="3" t="s">
        <v>1086</v>
      </c>
      <c r="I1994" s="3" t="s">
        <v>402</v>
      </c>
      <c r="J1994" s="3">
        <v>71625</v>
      </c>
    </row>
    <row r="1995" spans="1:10" hidden="1" x14ac:dyDescent="0.25">
      <c r="A1995" s="187">
        <v>43917</v>
      </c>
      <c r="B1995" s="3">
        <v>27</v>
      </c>
      <c r="C1995" s="3">
        <v>3</v>
      </c>
      <c r="D1995" s="3">
        <v>2020</v>
      </c>
      <c r="E1995" s="3">
        <v>4</v>
      </c>
      <c r="F1995" s="3">
        <v>0</v>
      </c>
      <c r="G1995" s="3" t="s">
        <v>176</v>
      </c>
      <c r="H1995" s="3" t="s">
        <v>1086</v>
      </c>
      <c r="I1995" s="3" t="s">
        <v>402</v>
      </c>
      <c r="J1995" s="3">
        <v>71625</v>
      </c>
    </row>
    <row r="1996" spans="1:10" hidden="1" x14ac:dyDescent="0.25">
      <c r="A1996" s="187">
        <v>43916</v>
      </c>
      <c r="B1996" s="3">
        <v>26</v>
      </c>
      <c r="C1996" s="3">
        <v>3</v>
      </c>
      <c r="D1996" s="3">
        <v>2020</v>
      </c>
      <c r="E1996" s="3">
        <v>5</v>
      </c>
      <c r="F1996" s="3">
        <v>0</v>
      </c>
      <c r="G1996" s="3" t="s">
        <v>176</v>
      </c>
      <c r="H1996" s="3" t="s">
        <v>1086</v>
      </c>
      <c r="I1996" s="3" t="s">
        <v>402</v>
      </c>
      <c r="J1996" s="3">
        <v>71625</v>
      </c>
    </row>
    <row r="1997" spans="1:10" hidden="1" x14ac:dyDescent="0.25">
      <c r="A1997" s="187">
        <v>43915</v>
      </c>
      <c r="B1997" s="3">
        <v>25</v>
      </c>
      <c r="C1997" s="3">
        <v>3</v>
      </c>
      <c r="D1997" s="3">
        <v>2020</v>
      </c>
      <c r="E1997" s="3">
        <v>1</v>
      </c>
      <c r="F1997" s="3">
        <v>0</v>
      </c>
      <c r="G1997" s="3" t="s">
        <v>176</v>
      </c>
      <c r="H1997" s="3" t="s">
        <v>1086</v>
      </c>
      <c r="I1997" s="3" t="s">
        <v>402</v>
      </c>
      <c r="J1997" s="3">
        <v>71625</v>
      </c>
    </row>
    <row r="1998" spans="1:10" hidden="1" x14ac:dyDescent="0.25">
      <c r="A1998" s="187">
        <v>43914</v>
      </c>
      <c r="B1998" s="3">
        <v>24</v>
      </c>
      <c r="C1998" s="3">
        <v>3</v>
      </c>
      <c r="D1998" s="3">
        <v>2020</v>
      </c>
      <c r="E1998" s="3">
        <v>0</v>
      </c>
      <c r="F1998" s="3">
        <v>0</v>
      </c>
      <c r="G1998" s="3" t="s">
        <v>176</v>
      </c>
      <c r="H1998" s="3" t="s">
        <v>1086</v>
      </c>
      <c r="I1998" s="3" t="s">
        <v>402</v>
      </c>
      <c r="J1998" s="3">
        <v>71625</v>
      </c>
    </row>
    <row r="1999" spans="1:10" hidden="1" x14ac:dyDescent="0.25">
      <c r="A1999" s="187">
        <v>43913</v>
      </c>
      <c r="B1999" s="3">
        <v>23</v>
      </c>
      <c r="C1999" s="3">
        <v>3</v>
      </c>
      <c r="D1999" s="3">
        <v>2020</v>
      </c>
      <c r="E1999" s="3">
        <v>1</v>
      </c>
      <c r="F1999" s="3">
        <v>0</v>
      </c>
      <c r="G1999" s="3" t="s">
        <v>176</v>
      </c>
      <c r="H1999" s="3" t="s">
        <v>1086</v>
      </c>
      <c r="I1999" s="3" t="s">
        <v>402</v>
      </c>
      <c r="J1999" s="3">
        <v>71625</v>
      </c>
    </row>
    <row r="2000" spans="1:10" hidden="1" x14ac:dyDescent="0.25">
      <c r="A2000" s="187">
        <v>43920</v>
      </c>
      <c r="B2000" s="3">
        <v>30</v>
      </c>
      <c r="C2000" s="3">
        <v>3</v>
      </c>
      <c r="D2000" s="3">
        <v>2020</v>
      </c>
      <c r="E2000" s="3">
        <v>140</v>
      </c>
      <c r="F2000" s="3">
        <v>11</v>
      </c>
      <c r="G2000" s="3" t="s">
        <v>1087</v>
      </c>
      <c r="H2000" s="3" t="s">
        <v>1088</v>
      </c>
      <c r="I2000" s="3" t="s">
        <v>404</v>
      </c>
      <c r="J2000" s="3">
        <v>10627165</v>
      </c>
    </row>
    <row r="2001" spans="1:10" hidden="1" x14ac:dyDescent="0.25">
      <c r="A2001" s="187">
        <v>43919</v>
      </c>
      <c r="B2001" s="3">
        <v>29</v>
      </c>
      <c r="C2001" s="3">
        <v>3</v>
      </c>
      <c r="D2001" s="3">
        <v>2020</v>
      </c>
      <c r="E2001" s="3">
        <v>138</v>
      </c>
      <c r="F2001" s="3">
        <v>8</v>
      </c>
      <c r="G2001" s="3" t="s">
        <v>1087</v>
      </c>
      <c r="H2001" s="3" t="s">
        <v>1088</v>
      </c>
      <c r="I2001" s="3" t="s">
        <v>404</v>
      </c>
      <c r="J2001" s="3">
        <v>10627165</v>
      </c>
    </row>
    <row r="2002" spans="1:10" hidden="1" x14ac:dyDescent="0.25">
      <c r="A2002" s="187">
        <v>43918</v>
      </c>
      <c r="B2002" s="3">
        <v>28</v>
      </c>
      <c r="C2002" s="3">
        <v>3</v>
      </c>
      <c r="D2002" s="3">
        <v>2020</v>
      </c>
      <c r="E2002" s="3">
        <v>93</v>
      </c>
      <c r="F2002" s="3">
        <v>10</v>
      </c>
      <c r="G2002" s="3" t="s">
        <v>1087</v>
      </c>
      <c r="H2002" s="3" t="s">
        <v>1088</v>
      </c>
      <c r="I2002" s="3" t="s">
        <v>404</v>
      </c>
      <c r="J2002" s="3">
        <v>10627165</v>
      </c>
    </row>
    <row r="2003" spans="1:10" hidden="1" x14ac:dyDescent="0.25">
      <c r="A2003" s="187">
        <v>43917</v>
      </c>
      <c r="B2003" s="3">
        <v>27</v>
      </c>
      <c r="C2003" s="3">
        <v>3</v>
      </c>
      <c r="D2003" s="3">
        <v>2020</v>
      </c>
      <c r="E2003" s="3">
        <v>96</v>
      </c>
      <c r="F2003" s="3">
        <v>0</v>
      </c>
      <c r="G2003" s="3" t="s">
        <v>1087</v>
      </c>
      <c r="H2003" s="3" t="s">
        <v>1088</v>
      </c>
      <c r="I2003" s="3" t="s">
        <v>404</v>
      </c>
      <c r="J2003" s="3">
        <v>10627165</v>
      </c>
    </row>
    <row r="2004" spans="1:10" hidden="1" x14ac:dyDescent="0.25">
      <c r="A2004" s="187">
        <v>43916</v>
      </c>
      <c r="B2004" s="3">
        <v>26</v>
      </c>
      <c r="C2004" s="3">
        <v>3</v>
      </c>
      <c r="D2004" s="3">
        <v>2020</v>
      </c>
      <c r="E2004" s="3">
        <v>80</v>
      </c>
      <c r="F2004" s="3">
        <v>4</v>
      </c>
      <c r="G2004" s="3" t="s">
        <v>1087</v>
      </c>
      <c r="H2004" s="3" t="s">
        <v>1088</v>
      </c>
      <c r="I2004" s="3" t="s">
        <v>404</v>
      </c>
      <c r="J2004" s="3">
        <v>10627165</v>
      </c>
    </row>
    <row r="2005" spans="1:10" hidden="1" x14ac:dyDescent="0.25">
      <c r="A2005" s="187">
        <v>43915</v>
      </c>
      <c r="B2005" s="3">
        <v>25</v>
      </c>
      <c r="C2005" s="3">
        <v>3</v>
      </c>
      <c r="D2005" s="3">
        <v>2020</v>
      </c>
      <c r="E2005" s="3">
        <v>67</v>
      </c>
      <c r="F2005" s="3">
        <v>3</v>
      </c>
      <c r="G2005" s="3" t="s">
        <v>1087</v>
      </c>
      <c r="H2005" s="3" t="s">
        <v>1088</v>
      </c>
      <c r="I2005" s="3" t="s">
        <v>404</v>
      </c>
      <c r="J2005" s="3">
        <v>10627165</v>
      </c>
    </row>
    <row r="2006" spans="1:10" hidden="1" x14ac:dyDescent="0.25">
      <c r="A2006" s="187">
        <v>43914</v>
      </c>
      <c r="B2006" s="3">
        <v>24</v>
      </c>
      <c r="C2006" s="3">
        <v>3</v>
      </c>
      <c r="D2006" s="3">
        <v>2020</v>
      </c>
      <c r="E2006" s="3">
        <v>43</v>
      </c>
      <c r="F2006" s="3">
        <v>0</v>
      </c>
      <c r="G2006" s="3" t="s">
        <v>1087</v>
      </c>
      <c r="H2006" s="3" t="s">
        <v>1088</v>
      </c>
      <c r="I2006" s="3" t="s">
        <v>404</v>
      </c>
      <c r="J2006" s="3">
        <v>10627165</v>
      </c>
    </row>
    <row r="2007" spans="1:10" hidden="1" x14ac:dyDescent="0.25">
      <c r="A2007" s="187">
        <v>43913</v>
      </c>
      <c r="B2007" s="3">
        <v>23</v>
      </c>
      <c r="C2007" s="3">
        <v>3</v>
      </c>
      <c r="D2007" s="3">
        <v>2020</v>
      </c>
      <c r="E2007" s="3">
        <v>90</v>
      </c>
      <c r="F2007" s="3">
        <v>0</v>
      </c>
      <c r="G2007" s="3" t="s">
        <v>1087</v>
      </c>
      <c r="H2007" s="3" t="s">
        <v>1088</v>
      </c>
      <c r="I2007" s="3" t="s">
        <v>404</v>
      </c>
      <c r="J2007" s="3">
        <v>10627165</v>
      </c>
    </row>
    <row r="2008" spans="1:10" hidden="1" x14ac:dyDescent="0.25">
      <c r="A2008" s="187">
        <v>43912</v>
      </c>
      <c r="B2008" s="3">
        <v>22</v>
      </c>
      <c r="C2008" s="3">
        <v>3</v>
      </c>
      <c r="D2008" s="3">
        <v>2020</v>
      </c>
      <c r="E2008" s="3">
        <v>78</v>
      </c>
      <c r="F2008" s="3">
        <v>1</v>
      </c>
      <c r="G2008" s="3" t="s">
        <v>1087</v>
      </c>
      <c r="H2008" s="3" t="s">
        <v>1088</v>
      </c>
      <c r="I2008" s="3" t="s">
        <v>404</v>
      </c>
      <c r="J2008" s="3">
        <v>10627165</v>
      </c>
    </row>
    <row r="2009" spans="1:10" hidden="1" x14ac:dyDescent="0.25">
      <c r="A2009" s="187">
        <v>43911</v>
      </c>
      <c r="B2009" s="3">
        <v>21</v>
      </c>
      <c r="C2009" s="3">
        <v>3</v>
      </c>
      <c r="D2009" s="3">
        <v>2020</v>
      </c>
      <c r="E2009" s="3">
        <v>13</v>
      </c>
      <c r="F2009" s="3">
        <v>2</v>
      </c>
      <c r="G2009" s="3" t="s">
        <v>1087</v>
      </c>
      <c r="H2009" s="3" t="s">
        <v>1088</v>
      </c>
      <c r="I2009" s="3" t="s">
        <v>404</v>
      </c>
      <c r="J2009" s="3">
        <v>10627165</v>
      </c>
    </row>
    <row r="2010" spans="1:10" hidden="1" x14ac:dyDescent="0.25">
      <c r="A2010" s="187">
        <v>43910</v>
      </c>
      <c r="B2010" s="3">
        <v>20</v>
      </c>
      <c r="C2010" s="3">
        <v>3</v>
      </c>
      <c r="D2010" s="3">
        <v>2020</v>
      </c>
      <c r="E2010" s="3">
        <v>0</v>
      </c>
      <c r="F2010" s="3">
        <v>0</v>
      </c>
      <c r="G2010" s="3" t="s">
        <v>1087</v>
      </c>
      <c r="H2010" s="3" t="s">
        <v>1088</v>
      </c>
      <c r="I2010" s="3" t="s">
        <v>404</v>
      </c>
      <c r="J2010" s="3">
        <v>10627165</v>
      </c>
    </row>
    <row r="2011" spans="1:10" hidden="1" x14ac:dyDescent="0.25">
      <c r="A2011" s="187">
        <v>43909</v>
      </c>
      <c r="B2011" s="3">
        <v>19</v>
      </c>
      <c r="C2011" s="3">
        <v>3</v>
      </c>
      <c r="D2011" s="3">
        <v>2020</v>
      </c>
      <c r="E2011" s="3">
        <v>10</v>
      </c>
      <c r="F2011" s="3">
        <v>0</v>
      </c>
      <c r="G2011" s="3" t="s">
        <v>1087</v>
      </c>
      <c r="H2011" s="3" t="s">
        <v>1088</v>
      </c>
      <c r="I2011" s="3" t="s">
        <v>404</v>
      </c>
      <c r="J2011" s="3">
        <v>10627165</v>
      </c>
    </row>
    <row r="2012" spans="1:10" hidden="1" x14ac:dyDescent="0.25">
      <c r="A2012" s="187">
        <v>43908</v>
      </c>
      <c r="B2012" s="3">
        <v>18</v>
      </c>
      <c r="C2012" s="3">
        <v>3</v>
      </c>
      <c r="D2012" s="3">
        <v>2020</v>
      </c>
      <c r="E2012" s="3">
        <v>0</v>
      </c>
      <c r="F2012" s="3">
        <v>0</v>
      </c>
      <c r="G2012" s="3" t="s">
        <v>1087</v>
      </c>
      <c r="H2012" s="3" t="s">
        <v>1088</v>
      </c>
      <c r="I2012" s="3" t="s">
        <v>404</v>
      </c>
      <c r="J2012" s="3">
        <v>10627165</v>
      </c>
    </row>
    <row r="2013" spans="1:10" hidden="1" x14ac:dyDescent="0.25">
      <c r="A2013" s="187">
        <v>43907</v>
      </c>
      <c r="B2013" s="3">
        <v>17</v>
      </c>
      <c r="C2013" s="3">
        <v>3</v>
      </c>
      <c r="D2013" s="3">
        <v>2020</v>
      </c>
      <c r="E2013" s="3">
        <v>0</v>
      </c>
      <c r="F2013" s="3">
        <v>0</v>
      </c>
      <c r="G2013" s="3" t="s">
        <v>1087</v>
      </c>
      <c r="H2013" s="3" t="s">
        <v>1088</v>
      </c>
      <c r="I2013" s="3" t="s">
        <v>404</v>
      </c>
      <c r="J2013" s="3">
        <v>10627165</v>
      </c>
    </row>
    <row r="2014" spans="1:10" hidden="1" x14ac:dyDescent="0.25">
      <c r="A2014" s="187">
        <v>43906</v>
      </c>
      <c r="B2014" s="3">
        <v>16</v>
      </c>
      <c r="C2014" s="3">
        <v>3</v>
      </c>
      <c r="D2014" s="3">
        <v>2020</v>
      </c>
      <c r="E2014" s="3">
        <v>0</v>
      </c>
      <c r="F2014" s="3">
        <v>0</v>
      </c>
      <c r="G2014" s="3" t="s">
        <v>1087</v>
      </c>
      <c r="H2014" s="3" t="s">
        <v>1088</v>
      </c>
      <c r="I2014" s="3" t="s">
        <v>404</v>
      </c>
      <c r="J2014" s="3">
        <v>10627165</v>
      </c>
    </row>
    <row r="2015" spans="1:10" hidden="1" x14ac:dyDescent="0.25">
      <c r="A2015" s="187">
        <v>43905</v>
      </c>
      <c r="B2015" s="3">
        <v>15</v>
      </c>
      <c r="C2015" s="3">
        <v>3</v>
      </c>
      <c r="D2015" s="3">
        <v>2020</v>
      </c>
      <c r="E2015" s="3">
        <v>0</v>
      </c>
      <c r="F2015" s="3">
        <v>0</v>
      </c>
      <c r="G2015" s="3" t="s">
        <v>1087</v>
      </c>
      <c r="H2015" s="3" t="s">
        <v>1088</v>
      </c>
      <c r="I2015" s="3" t="s">
        <v>404</v>
      </c>
      <c r="J2015" s="3">
        <v>10627165</v>
      </c>
    </row>
    <row r="2016" spans="1:10" hidden="1" x14ac:dyDescent="0.25">
      <c r="A2016" s="187">
        <v>43904</v>
      </c>
      <c r="B2016" s="3">
        <v>14</v>
      </c>
      <c r="C2016" s="3">
        <v>3</v>
      </c>
      <c r="D2016" s="3">
        <v>2020</v>
      </c>
      <c r="E2016" s="3">
        <v>6</v>
      </c>
      <c r="F2016" s="3">
        <v>0</v>
      </c>
      <c r="G2016" s="3" t="s">
        <v>1087</v>
      </c>
      <c r="H2016" s="3" t="s">
        <v>1088</v>
      </c>
      <c r="I2016" s="3" t="s">
        <v>404</v>
      </c>
      <c r="J2016" s="3">
        <v>10627165</v>
      </c>
    </row>
    <row r="2017" spans="1:10" hidden="1" x14ac:dyDescent="0.25">
      <c r="A2017" s="187">
        <v>43900</v>
      </c>
      <c r="B2017" s="3">
        <v>10</v>
      </c>
      <c r="C2017" s="3">
        <v>3</v>
      </c>
      <c r="D2017" s="3">
        <v>2020</v>
      </c>
      <c r="E2017" s="3">
        <v>3</v>
      </c>
      <c r="F2017" s="3">
        <v>0</v>
      </c>
      <c r="G2017" s="3" t="s">
        <v>1087</v>
      </c>
      <c r="H2017" s="3" t="s">
        <v>1088</v>
      </c>
      <c r="I2017" s="3" t="s">
        <v>404</v>
      </c>
      <c r="J2017" s="3">
        <v>10627165</v>
      </c>
    </row>
    <row r="2018" spans="1:10" hidden="1" x14ac:dyDescent="0.25">
      <c r="A2018" s="187">
        <v>43897</v>
      </c>
      <c r="B2018" s="3">
        <v>7</v>
      </c>
      <c r="C2018" s="3">
        <v>3</v>
      </c>
      <c r="D2018" s="3">
        <v>2020</v>
      </c>
      <c r="E2018" s="3">
        <v>1</v>
      </c>
      <c r="F2018" s="3">
        <v>0</v>
      </c>
      <c r="G2018" s="3" t="s">
        <v>1087</v>
      </c>
      <c r="H2018" s="3" t="s">
        <v>1088</v>
      </c>
      <c r="I2018" s="3" t="s">
        <v>404</v>
      </c>
      <c r="J2018" s="3">
        <v>10627165</v>
      </c>
    </row>
    <row r="2019" spans="1:10" hidden="1" x14ac:dyDescent="0.25">
      <c r="A2019" s="187">
        <v>43892</v>
      </c>
      <c r="B2019" s="3">
        <v>2</v>
      </c>
      <c r="C2019" s="3">
        <v>3</v>
      </c>
      <c r="D2019" s="3">
        <v>2020</v>
      </c>
      <c r="E2019" s="3">
        <v>1</v>
      </c>
      <c r="F2019" s="3">
        <v>0</v>
      </c>
      <c r="G2019" s="3" t="s">
        <v>1087</v>
      </c>
      <c r="H2019" s="3" t="s">
        <v>1088</v>
      </c>
      <c r="I2019" s="3" t="s">
        <v>404</v>
      </c>
      <c r="J2019" s="3">
        <v>10627165</v>
      </c>
    </row>
    <row r="2020" spans="1:10" hidden="1" x14ac:dyDescent="0.25">
      <c r="A2020" s="187">
        <v>43891</v>
      </c>
      <c r="B2020" s="3">
        <v>1</v>
      </c>
      <c r="C2020" s="3">
        <v>3</v>
      </c>
      <c r="D2020" s="3">
        <v>2020</v>
      </c>
      <c r="E2020" s="3">
        <v>0</v>
      </c>
      <c r="F2020" s="3">
        <v>0</v>
      </c>
      <c r="G2020" s="3" t="s">
        <v>1087</v>
      </c>
      <c r="H2020" s="3" t="s">
        <v>1088</v>
      </c>
      <c r="I2020" s="3" t="s">
        <v>404</v>
      </c>
      <c r="J2020" s="3">
        <v>10627165</v>
      </c>
    </row>
    <row r="2021" spans="1:10" hidden="1" x14ac:dyDescent="0.25">
      <c r="A2021" s="187">
        <v>43890</v>
      </c>
      <c r="B2021" s="3">
        <v>29</v>
      </c>
      <c r="C2021" s="3">
        <v>2</v>
      </c>
      <c r="D2021" s="3">
        <v>2020</v>
      </c>
      <c r="E2021" s="3">
        <v>0</v>
      </c>
      <c r="F2021" s="3">
        <v>0</v>
      </c>
      <c r="G2021" s="3" t="s">
        <v>1087</v>
      </c>
      <c r="H2021" s="3" t="s">
        <v>1088</v>
      </c>
      <c r="I2021" s="3" t="s">
        <v>404</v>
      </c>
      <c r="J2021" s="3">
        <v>10627165</v>
      </c>
    </row>
    <row r="2022" spans="1:10" hidden="1" x14ac:dyDescent="0.25">
      <c r="A2022" s="187">
        <v>43889</v>
      </c>
      <c r="B2022" s="3">
        <v>28</v>
      </c>
      <c r="C2022" s="3">
        <v>2</v>
      </c>
      <c r="D2022" s="3">
        <v>2020</v>
      </c>
      <c r="E2022" s="3">
        <v>0</v>
      </c>
      <c r="F2022" s="3">
        <v>0</v>
      </c>
      <c r="G2022" s="3" t="s">
        <v>1087</v>
      </c>
      <c r="H2022" s="3" t="s">
        <v>1088</v>
      </c>
      <c r="I2022" s="3" t="s">
        <v>404</v>
      </c>
      <c r="J2022" s="3">
        <v>10627165</v>
      </c>
    </row>
    <row r="2023" spans="1:10" hidden="1" x14ac:dyDescent="0.25">
      <c r="A2023" s="187">
        <v>43888</v>
      </c>
      <c r="B2023" s="3">
        <v>27</v>
      </c>
      <c r="C2023" s="3">
        <v>2</v>
      </c>
      <c r="D2023" s="3">
        <v>2020</v>
      </c>
      <c r="E2023" s="3">
        <v>0</v>
      </c>
      <c r="F2023" s="3">
        <v>0</v>
      </c>
      <c r="G2023" s="3" t="s">
        <v>1087</v>
      </c>
      <c r="H2023" s="3" t="s">
        <v>1088</v>
      </c>
      <c r="I2023" s="3" t="s">
        <v>404</v>
      </c>
      <c r="J2023" s="3">
        <v>10627165</v>
      </c>
    </row>
    <row r="2024" spans="1:10" hidden="1" x14ac:dyDescent="0.25">
      <c r="A2024" s="187">
        <v>43887</v>
      </c>
      <c r="B2024" s="3">
        <v>26</v>
      </c>
      <c r="C2024" s="3">
        <v>2</v>
      </c>
      <c r="D2024" s="3">
        <v>2020</v>
      </c>
      <c r="E2024" s="3">
        <v>0</v>
      </c>
      <c r="F2024" s="3">
        <v>0</v>
      </c>
      <c r="G2024" s="3" t="s">
        <v>1087</v>
      </c>
      <c r="H2024" s="3" t="s">
        <v>1088</v>
      </c>
      <c r="I2024" s="3" t="s">
        <v>404</v>
      </c>
      <c r="J2024" s="3">
        <v>10627165</v>
      </c>
    </row>
    <row r="2025" spans="1:10" hidden="1" x14ac:dyDescent="0.25">
      <c r="A2025" s="187">
        <v>43886</v>
      </c>
      <c r="B2025" s="3">
        <v>25</v>
      </c>
      <c r="C2025" s="3">
        <v>2</v>
      </c>
      <c r="D2025" s="3">
        <v>2020</v>
      </c>
      <c r="E2025" s="3">
        <v>0</v>
      </c>
      <c r="F2025" s="3">
        <v>0</v>
      </c>
      <c r="G2025" s="3" t="s">
        <v>1087</v>
      </c>
      <c r="H2025" s="3" t="s">
        <v>1088</v>
      </c>
      <c r="I2025" s="3" t="s">
        <v>404</v>
      </c>
      <c r="J2025" s="3">
        <v>10627165</v>
      </c>
    </row>
    <row r="2026" spans="1:10" hidden="1" x14ac:dyDescent="0.25">
      <c r="A2026" s="187">
        <v>43885</v>
      </c>
      <c r="B2026" s="3">
        <v>24</v>
      </c>
      <c r="C2026" s="3">
        <v>2</v>
      </c>
      <c r="D2026" s="3">
        <v>2020</v>
      </c>
      <c r="E2026" s="3">
        <v>0</v>
      </c>
      <c r="F2026" s="3">
        <v>0</v>
      </c>
      <c r="G2026" s="3" t="s">
        <v>1087</v>
      </c>
      <c r="H2026" s="3" t="s">
        <v>1088</v>
      </c>
      <c r="I2026" s="3" t="s">
        <v>404</v>
      </c>
      <c r="J2026" s="3">
        <v>10627165</v>
      </c>
    </row>
    <row r="2027" spans="1:10" hidden="1" x14ac:dyDescent="0.25">
      <c r="A2027" s="187">
        <v>43884</v>
      </c>
      <c r="B2027" s="3">
        <v>23</v>
      </c>
      <c r="C2027" s="3">
        <v>2</v>
      </c>
      <c r="D2027" s="3">
        <v>2020</v>
      </c>
      <c r="E2027" s="3">
        <v>0</v>
      </c>
      <c r="F2027" s="3">
        <v>0</v>
      </c>
      <c r="G2027" s="3" t="s">
        <v>1087</v>
      </c>
      <c r="H2027" s="3" t="s">
        <v>1088</v>
      </c>
      <c r="I2027" s="3" t="s">
        <v>404</v>
      </c>
      <c r="J2027" s="3">
        <v>10627165</v>
      </c>
    </row>
    <row r="2028" spans="1:10" hidden="1" x14ac:dyDescent="0.25">
      <c r="A2028" s="187">
        <v>43883</v>
      </c>
      <c r="B2028" s="3">
        <v>22</v>
      </c>
      <c r="C2028" s="3">
        <v>2</v>
      </c>
      <c r="D2028" s="3">
        <v>2020</v>
      </c>
      <c r="E2028" s="3">
        <v>0</v>
      </c>
      <c r="F2028" s="3">
        <v>0</v>
      </c>
      <c r="G2028" s="3" t="s">
        <v>1087</v>
      </c>
      <c r="H2028" s="3" t="s">
        <v>1088</v>
      </c>
      <c r="I2028" s="3" t="s">
        <v>404</v>
      </c>
      <c r="J2028" s="3">
        <v>10627165</v>
      </c>
    </row>
    <row r="2029" spans="1:10" hidden="1" x14ac:dyDescent="0.25">
      <c r="A2029" s="187">
        <v>43882</v>
      </c>
      <c r="B2029" s="3">
        <v>21</v>
      </c>
      <c r="C2029" s="3">
        <v>2</v>
      </c>
      <c r="D2029" s="3">
        <v>2020</v>
      </c>
      <c r="E2029" s="3">
        <v>0</v>
      </c>
      <c r="F2029" s="3">
        <v>0</v>
      </c>
      <c r="G2029" s="3" t="s">
        <v>1087</v>
      </c>
      <c r="H2029" s="3" t="s">
        <v>1088</v>
      </c>
      <c r="I2029" s="3" t="s">
        <v>404</v>
      </c>
      <c r="J2029" s="3">
        <v>10627165</v>
      </c>
    </row>
    <row r="2030" spans="1:10" hidden="1" x14ac:dyDescent="0.25">
      <c r="A2030" s="187">
        <v>43881</v>
      </c>
      <c r="B2030" s="3">
        <v>20</v>
      </c>
      <c r="C2030" s="3">
        <v>2</v>
      </c>
      <c r="D2030" s="3">
        <v>2020</v>
      </c>
      <c r="E2030" s="3">
        <v>0</v>
      </c>
      <c r="F2030" s="3">
        <v>0</v>
      </c>
      <c r="G2030" s="3" t="s">
        <v>1087</v>
      </c>
      <c r="H2030" s="3" t="s">
        <v>1088</v>
      </c>
      <c r="I2030" s="3" t="s">
        <v>404</v>
      </c>
      <c r="J2030" s="3">
        <v>10627165</v>
      </c>
    </row>
    <row r="2031" spans="1:10" hidden="1" x14ac:dyDescent="0.25">
      <c r="A2031" s="187">
        <v>43880</v>
      </c>
      <c r="B2031" s="3">
        <v>19</v>
      </c>
      <c r="C2031" s="3">
        <v>2</v>
      </c>
      <c r="D2031" s="3">
        <v>2020</v>
      </c>
      <c r="E2031" s="3">
        <v>0</v>
      </c>
      <c r="F2031" s="3">
        <v>0</v>
      </c>
      <c r="G2031" s="3" t="s">
        <v>1087</v>
      </c>
      <c r="H2031" s="3" t="s">
        <v>1088</v>
      </c>
      <c r="I2031" s="3" t="s">
        <v>404</v>
      </c>
      <c r="J2031" s="3">
        <v>10627165</v>
      </c>
    </row>
    <row r="2032" spans="1:10" hidden="1" x14ac:dyDescent="0.25">
      <c r="A2032" s="187">
        <v>43879</v>
      </c>
      <c r="B2032" s="3">
        <v>18</v>
      </c>
      <c r="C2032" s="3">
        <v>2</v>
      </c>
      <c r="D2032" s="3">
        <v>2020</v>
      </c>
      <c r="E2032" s="3">
        <v>0</v>
      </c>
      <c r="F2032" s="3">
        <v>0</v>
      </c>
      <c r="G2032" s="3" t="s">
        <v>1087</v>
      </c>
      <c r="H2032" s="3" t="s">
        <v>1088</v>
      </c>
      <c r="I2032" s="3" t="s">
        <v>404</v>
      </c>
      <c r="J2032" s="3">
        <v>10627165</v>
      </c>
    </row>
    <row r="2033" spans="1:10" hidden="1" x14ac:dyDescent="0.25">
      <c r="A2033" s="187">
        <v>43878</v>
      </c>
      <c r="B2033" s="3">
        <v>17</v>
      </c>
      <c r="C2033" s="3">
        <v>2</v>
      </c>
      <c r="D2033" s="3">
        <v>2020</v>
      </c>
      <c r="E2033" s="3">
        <v>0</v>
      </c>
      <c r="F2033" s="3">
        <v>0</v>
      </c>
      <c r="G2033" s="3" t="s">
        <v>1087</v>
      </c>
      <c r="H2033" s="3" t="s">
        <v>1088</v>
      </c>
      <c r="I2033" s="3" t="s">
        <v>404</v>
      </c>
      <c r="J2033" s="3">
        <v>10627165</v>
      </c>
    </row>
    <row r="2034" spans="1:10" hidden="1" x14ac:dyDescent="0.25">
      <c r="A2034" s="187">
        <v>43877</v>
      </c>
      <c r="B2034" s="3">
        <v>16</v>
      </c>
      <c r="C2034" s="3">
        <v>2</v>
      </c>
      <c r="D2034" s="3">
        <v>2020</v>
      </c>
      <c r="E2034" s="3">
        <v>0</v>
      </c>
      <c r="F2034" s="3">
        <v>0</v>
      </c>
      <c r="G2034" s="3" t="s">
        <v>1087</v>
      </c>
      <c r="H2034" s="3" t="s">
        <v>1088</v>
      </c>
      <c r="I2034" s="3" t="s">
        <v>404</v>
      </c>
      <c r="J2034" s="3">
        <v>10627165</v>
      </c>
    </row>
    <row r="2035" spans="1:10" hidden="1" x14ac:dyDescent="0.25">
      <c r="A2035" s="187">
        <v>43876</v>
      </c>
      <c r="B2035" s="3">
        <v>15</v>
      </c>
      <c r="C2035" s="3">
        <v>2</v>
      </c>
      <c r="D2035" s="3">
        <v>2020</v>
      </c>
      <c r="E2035" s="3">
        <v>0</v>
      </c>
      <c r="F2035" s="3">
        <v>0</v>
      </c>
      <c r="G2035" s="3" t="s">
        <v>1087</v>
      </c>
      <c r="H2035" s="3" t="s">
        <v>1088</v>
      </c>
      <c r="I2035" s="3" t="s">
        <v>404</v>
      </c>
      <c r="J2035" s="3">
        <v>10627165</v>
      </c>
    </row>
    <row r="2036" spans="1:10" hidden="1" x14ac:dyDescent="0.25">
      <c r="A2036" s="187">
        <v>43875</v>
      </c>
      <c r="B2036" s="3">
        <v>14</v>
      </c>
      <c r="C2036" s="3">
        <v>2</v>
      </c>
      <c r="D2036" s="3">
        <v>2020</v>
      </c>
      <c r="E2036" s="3">
        <v>0</v>
      </c>
      <c r="F2036" s="3">
        <v>0</v>
      </c>
      <c r="G2036" s="3" t="s">
        <v>1087</v>
      </c>
      <c r="H2036" s="3" t="s">
        <v>1088</v>
      </c>
      <c r="I2036" s="3" t="s">
        <v>404</v>
      </c>
      <c r="J2036" s="3">
        <v>10627165</v>
      </c>
    </row>
    <row r="2037" spans="1:10" hidden="1" x14ac:dyDescent="0.25">
      <c r="A2037" s="187">
        <v>43874</v>
      </c>
      <c r="B2037" s="3">
        <v>13</v>
      </c>
      <c r="C2037" s="3">
        <v>2</v>
      </c>
      <c r="D2037" s="3">
        <v>2020</v>
      </c>
      <c r="E2037" s="3">
        <v>0</v>
      </c>
      <c r="F2037" s="3">
        <v>0</v>
      </c>
      <c r="G2037" s="3" t="s">
        <v>1087</v>
      </c>
      <c r="H2037" s="3" t="s">
        <v>1088</v>
      </c>
      <c r="I2037" s="3" t="s">
        <v>404</v>
      </c>
      <c r="J2037" s="3">
        <v>10627165</v>
      </c>
    </row>
    <row r="2038" spans="1:10" hidden="1" x14ac:dyDescent="0.25">
      <c r="A2038" s="187">
        <v>43873</v>
      </c>
      <c r="B2038" s="3">
        <v>12</v>
      </c>
      <c r="C2038" s="3">
        <v>2</v>
      </c>
      <c r="D2038" s="3">
        <v>2020</v>
      </c>
      <c r="E2038" s="3">
        <v>0</v>
      </c>
      <c r="F2038" s="3">
        <v>0</v>
      </c>
      <c r="G2038" s="3" t="s">
        <v>1087</v>
      </c>
      <c r="H2038" s="3" t="s">
        <v>1088</v>
      </c>
      <c r="I2038" s="3" t="s">
        <v>404</v>
      </c>
      <c r="J2038" s="3">
        <v>10627165</v>
      </c>
    </row>
    <row r="2039" spans="1:10" hidden="1" x14ac:dyDescent="0.25">
      <c r="A2039" s="187">
        <v>43872</v>
      </c>
      <c r="B2039" s="3">
        <v>11</v>
      </c>
      <c r="C2039" s="3">
        <v>2</v>
      </c>
      <c r="D2039" s="3">
        <v>2020</v>
      </c>
      <c r="E2039" s="3">
        <v>0</v>
      </c>
      <c r="F2039" s="3">
        <v>0</v>
      </c>
      <c r="G2039" s="3" t="s">
        <v>1087</v>
      </c>
      <c r="H2039" s="3" t="s">
        <v>1088</v>
      </c>
      <c r="I2039" s="3" t="s">
        <v>404</v>
      </c>
      <c r="J2039" s="3">
        <v>10627165</v>
      </c>
    </row>
    <row r="2040" spans="1:10" hidden="1" x14ac:dyDescent="0.25">
      <c r="A2040" s="187">
        <v>43871</v>
      </c>
      <c r="B2040" s="3">
        <v>10</v>
      </c>
      <c r="C2040" s="3">
        <v>2</v>
      </c>
      <c r="D2040" s="3">
        <v>2020</v>
      </c>
      <c r="E2040" s="3">
        <v>0</v>
      </c>
      <c r="F2040" s="3">
        <v>0</v>
      </c>
      <c r="G2040" s="3" t="s">
        <v>1087</v>
      </c>
      <c r="H2040" s="3" t="s">
        <v>1088</v>
      </c>
      <c r="I2040" s="3" t="s">
        <v>404</v>
      </c>
      <c r="J2040" s="3">
        <v>10627165</v>
      </c>
    </row>
    <row r="2041" spans="1:10" hidden="1" x14ac:dyDescent="0.25">
      <c r="A2041" s="187">
        <v>43870</v>
      </c>
      <c r="B2041" s="3">
        <v>9</v>
      </c>
      <c r="C2041" s="3">
        <v>2</v>
      </c>
      <c r="D2041" s="3">
        <v>2020</v>
      </c>
      <c r="E2041" s="3">
        <v>0</v>
      </c>
      <c r="F2041" s="3">
        <v>0</v>
      </c>
      <c r="G2041" s="3" t="s">
        <v>1087</v>
      </c>
      <c r="H2041" s="3" t="s">
        <v>1088</v>
      </c>
      <c r="I2041" s="3" t="s">
        <v>404</v>
      </c>
      <c r="J2041" s="3">
        <v>10627165</v>
      </c>
    </row>
    <row r="2042" spans="1:10" hidden="1" x14ac:dyDescent="0.25">
      <c r="A2042" s="187">
        <v>43869</v>
      </c>
      <c r="B2042" s="3">
        <v>8</v>
      </c>
      <c r="C2042" s="3">
        <v>2</v>
      </c>
      <c r="D2042" s="3">
        <v>2020</v>
      </c>
      <c r="E2042" s="3">
        <v>0</v>
      </c>
      <c r="F2042" s="3">
        <v>0</v>
      </c>
      <c r="G2042" s="3" t="s">
        <v>1087</v>
      </c>
      <c r="H2042" s="3" t="s">
        <v>1088</v>
      </c>
      <c r="I2042" s="3" t="s">
        <v>404</v>
      </c>
      <c r="J2042" s="3">
        <v>10627165</v>
      </c>
    </row>
    <row r="2043" spans="1:10" hidden="1" x14ac:dyDescent="0.25">
      <c r="A2043" s="187">
        <v>43868</v>
      </c>
      <c r="B2043" s="3">
        <v>7</v>
      </c>
      <c r="C2043" s="3">
        <v>2</v>
      </c>
      <c r="D2043" s="3">
        <v>2020</v>
      </c>
      <c r="E2043" s="3">
        <v>0</v>
      </c>
      <c r="F2043" s="3">
        <v>0</v>
      </c>
      <c r="G2043" s="3" t="s">
        <v>1087</v>
      </c>
      <c r="H2043" s="3" t="s">
        <v>1088</v>
      </c>
      <c r="I2043" s="3" t="s">
        <v>404</v>
      </c>
      <c r="J2043" s="3">
        <v>10627165</v>
      </c>
    </row>
    <row r="2044" spans="1:10" hidden="1" x14ac:dyDescent="0.25">
      <c r="A2044" s="187">
        <v>43867</v>
      </c>
      <c r="B2044" s="3">
        <v>6</v>
      </c>
      <c r="C2044" s="3">
        <v>2</v>
      </c>
      <c r="D2044" s="3">
        <v>2020</v>
      </c>
      <c r="E2044" s="3">
        <v>0</v>
      </c>
      <c r="F2044" s="3">
        <v>0</v>
      </c>
      <c r="G2044" s="3" t="s">
        <v>1087</v>
      </c>
      <c r="H2044" s="3" t="s">
        <v>1088</v>
      </c>
      <c r="I2044" s="3" t="s">
        <v>404</v>
      </c>
      <c r="J2044" s="3">
        <v>10627165</v>
      </c>
    </row>
    <row r="2045" spans="1:10" hidden="1" x14ac:dyDescent="0.25">
      <c r="A2045" s="187">
        <v>43866</v>
      </c>
      <c r="B2045" s="3">
        <v>5</v>
      </c>
      <c r="C2045" s="3">
        <v>2</v>
      </c>
      <c r="D2045" s="3">
        <v>2020</v>
      </c>
      <c r="E2045" s="3">
        <v>0</v>
      </c>
      <c r="F2045" s="3">
        <v>0</v>
      </c>
      <c r="G2045" s="3" t="s">
        <v>1087</v>
      </c>
      <c r="H2045" s="3" t="s">
        <v>1088</v>
      </c>
      <c r="I2045" s="3" t="s">
        <v>404</v>
      </c>
      <c r="J2045" s="3">
        <v>10627165</v>
      </c>
    </row>
    <row r="2046" spans="1:10" hidden="1" x14ac:dyDescent="0.25">
      <c r="A2046" s="187">
        <v>43865</v>
      </c>
      <c r="B2046" s="3">
        <v>4</v>
      </c>
      <c r="C2046" s="3">
        <v>2</v>
      </c>
      <c r="D2046" s="3">
        <v>2020</v>
      </c>
      <c r="E2046" s="3">
        <v>0</v>
      </c>
      <c r="F2046" s="3">
        <v>0</v>
      </c>
      <c r="G2046" s="3" t="s">
        <v>1087</v>
      </c>
      <c r="H2046" s="3" t="s">
        <v>1088</v>
      </c>
      <c r="I2046" s="3" t="s">
        <v>404</v>
      </c>
      <c r="J2046" s="3">
        <v>10627165</v>
      </c>
    </row>
    <row r="2047" spans="1:10" hidden="1" x14ac:dyDescent="0.25">
      <c r="A2047" s="187">
        <v>43864</v>
      </c>
      <c r="B2047" s="3">
        <v>3</v>
      </c>
      <c r="C2047" s="3">
        <v>2</v>
      </c>
      <c r="D2047" s="3">
        <v>2020</v>
      </c>
      <c r="E2047" s="3">
        <v>0</v>
      </c>
      <c r="F2047" s="3">
        <v>0</v>
      </c>
      <c r="G2047" s="3" t="s">
        <v>1087</v>
      </c>
      <c r="H2047" s="3" t="s">
        <v>1088</v>
      </c>
      <c r="I2047" s="3" t="s">
        <v>404</v>
      </c>
      <c r="J2047" s="3">
        <v>10627165</v>
      </c>
    </row>
    <row r="2048" spans="1:10" hidden="1" x14ac:dyDescent="0.25">
      <c r="A2048" s="187">
        <v>43863</v>
      </c>
      <c r="B2048" s="3">
        <v>2</v>
      </c>
      <c r="C2048" s="3">
        <v>2</v>
      </c>
      <c r="D2048" s="3">
        <v>2020</v>
      </c>
      <c r="E2048" s="3">
        <v>0</v>
      </c>
      <c r="F2048" s="3">
        <v>0</v>
      </c>
      <c r="G2048" s="3" t="s">
        <v>1087</v>
      </c>
      <c r="H2048" s="3" t="s">
        <v>1088</v>
      </c>
      <c r="I2048" s="3" t="s">
        <v>404</v>
      </c>
      <c r="J2048" s="3">
        <v>10627165</v>
      </c>
    </row>
    <row r="2049" spans="1:10" hidden="1" x14ac:dyDescent="0.25">
      <c r="A2049" s="187">
        <v>43862</v>
      </c>
      <c r="B2049" s="3">
        <v>1</v>
      </c>
      <c r="C2049" s="3">
        <v>2</v>
      </c>
      <c r="D2049" s="3">
        <v>2020</v>
      </c>
      <c r="E2049" s="3">
        <v>0</v>
      </c>
      <c r="F2049" s="3">
        <v>0</v>
      </c>
      <c r="G2049" s="3" t="s">
        <v>1087</v>
      </c>
      <c r="H2049" s="3" t="s">
        <v>1088</v>
      </c>
      <c r="I2049" s="3" t="s">
        <v>404</v>
      </c>
      <c r="J2049" s="3">
        <v>10627165</v>
      </c>
    </row>
    <row r="2050" spans="1:10" hidden="1" x14ac:dyDescent="0.25">
      <c r="A2050" s="187">
        <v>43861</v>
      </c>
      <c r="B2050" s="3">
        <v>31</v>
      </c>
      <c r="C2050" s="3">
        <v>1</v>
      </c>
      <c r="D2050" s="3">
        <v>2020</v>
      </c>
      <c r="E2050" s="3">
        <v>0</v>
      </c>
      <c r="F2050" s="3">
        <v>0</v>
      </c>
      <c r="G2050" s="3" t="s">
        <v>1087</v>
      </c>
      <c r="H2050" s="3" t="s">
        <v>1088</v>
      </c>
      <c r="I2050" s="3" t="s">
        <v>404</v>
      </c>
      <c r="J2050" s="3">
        <v>10627165</v>
      </c>
    </row>
    <row r="2051" spans="1:10" hidden="1" x14ac:dyDescent="0.25">
      <c r="A2051" s="187">
        <v>43860</v>
      </c>
      <c r="B2051" s="3">
        <v>30</v>
      </c>
      <c r="C2051" s="3">
        <v>1</v>
      </c>
      <c r="D2051" s="3">
        <v>2020</v>
      </c>
      <c r="E2051" s="3">
        <v>0</v>
      </c>
      <c r="F2051" s="3">
        <v>0</v>
      </c>
      <c r="G2051" s="3" t="s">
        <v>1087</v>
      </c>
      <c r="H2051" s="3" t="s">
        <v>1088</v>
      </c>
      <c r="I2051" s="3" t="s">
        <v>404</v>
      </c>
      <c r="J2051" s="3">
        <v>10627165</v>
      </c>
    </row>
    <row r="2052" spans="1:10" hidden="1" x14ac:dyDescent="0.25">
      <c r="A2052" s="187">
        <v>43859</v>
      </c>
      <c r="B2052" s="3">
        <v>29</v>
      </c>
      <c r="C2052" s="3">
        <v>1</v>
      </c>
      <c r="D2052" s="3">
        <v>2020</v>
      </c>
      <c r="E2052" s="3">
        <v>0</v>
      </c>
      <c r="F2052" s="3">
        <v>0</v>
      </c>
      <c r="G2052" s="3" t="s">
        <v>1087</v>
      </c>
      <c r="H2052" s="3" t="s">
        <v>1088</v>
      </c>
      <c r="I2052" s="3" t="s">
        <v>404</v>
      </c>
      <c r="J2052" s="3">
        <v>10627165</v>
      </c>
    </row>
    <row r="2053" spans="1:10" hidden="1" x14ac:dyDescent="0.25">
      <c r="A2053" s="187">
        <v>43858</v>
      </c>
      <c r="B2053" s="3">
        <v>28</v>
      </c>
      <c r="C2053" s="3">
        <v>1</v>
      </c>
      <c r="D2053" s="3">
        <v>2020</v>
      </c>
      <c r="E2053" s="3">
        <v>0</v>
      </c>
      <c r="F2053" s="3">
        <v>0</v>
      </c>
      <c r="G2053" s="3" t="s">
        <v>1087</v>
      </c>
      <c r="H2053" s="3" t="s">
        <v>1088</v>
      </c>
      <c r="I2053" s="3" t="s">
        <v>404</v>
      </c>
      <c r="J2053" s="3">
        <v>10627165</v>
      </c>
    </row>
    <row r="2054" spans="1:10" hidden="1" x14ac:dyDescent="0.25">
      <c r="A2054" s="187">
        <v>43857</v>
      </c>
      <c r="B2054" s="3">
        <v>27</v>
      </c>
      <c r="C2054" s="3">
        <v>1</v>
      </c>
      <c r="D2054" s="3">
        <v>2020</v>
      </c>
      <c r="E2054" s="3">
        <v>0</v>
      </c>
      <c r="F2054" s="3">
        <v>0</v>
      </c>
      <c r="G2054" s="3" t="s">
        <v>1087</v>
      </c>
      <c r="H2054" s="3" t="s">
        <v>1088</v>
      </c>
      <c r="I2054" s="3" t="s">
        <v>404</v>
      </c>
      <c r="J2054" s="3">
        <v>10627165</v>
      </c>
    </row>
    <row r="2055" spans="1:10" hidden="1" x14ac:dyDescent="0.25">
      <c r="A2055" s="187">
        <v>43856</v>
      </c>
      <c r="B2055" s="3">
        <v>26</v>
      </c>
      <c r="C2055" s="3">
        <v>1</v>
      </c>
      <c r="D2055" s="3">
        <v>2020</v>
      </c>
      <c r="E2055" s="3">
        <v>0</v>
      </c>
      <c r="F2055" s="3">
        <v>0</v>
      </c>
      <c r="G2055" s="3" t="s">
        <v>1087</v>
      </c>
      <c r="H2055" s="3" t="s">
        <v>1088</v>
      </c>
      <c r="I2055" s="3" t="s">
        <v>404</v>
      </c>
      <c r="J2055" s="3">
        <v>10627165</v>
      </c>
    </row>
    <row r="2056" spans="1:10" hidden="1" x14ac:dyDescent="0.25">
      <c r="A2056" s="187">
        <v>43855</v>
      </c>
      <c r="B2056" s="3">
        <v>25</v>
      </c>
      <c r="C2056" s="3">
        <v>1</v>
      </c>
      <c r="D2056" s="3">
        <v>2020</v>
      </c>
      <c r="E2056" s="3">
        <v>0</v>
      </c>
      <c r="F2056" s="3">
        <v>0</v>
      </c>
      <c r="G2056" s="3" t="s">
        <v>1087</v>
      </c>
      <c r="H2056" s="3" t="s">
        <v>1088</v>
      </c>
      <c r="I2056" s="3" t="s">
        <v>404</v>
      </c>
      <c r="J2056" s="3">
        <v>10627165</v>
      </c>
    </row>
    <row r="2057" spans="1:10" hidden="1" x14ac:dyDescent="0.25">
      <c r="A2057" s="187">
        <v>43854</v>
      </c>
      <c r="B2057" s="3">
        <v>24</v>
      </c>
      <c r="C2057" s="3">
        <v>1</v>
      </c>
      <c r="D2057" s="3">
        <v>2020</v>
      </c>
      <c r="E2057" s="3">
        <v>0</v>
      </c>
      <c r="F2057" s="3">
        <v>0</v>
      </c>
      <c r="G2057" s="3" t="s">
        <v>1087</v>
      </c>
      <c r="H2057" s="3" t="s">
        <v>1088</v>
      </c>
      <c r="I2057" s="3" t="s">
        <v>404</v>
      </c>
      <c r="J2057" s="3">
        <v>10627165</v>
      </c>
    </row>
    <row r="2058" spans="1:10" hidden="1" x14ac:dyDescent="0.25">
      <c r="A2058" s="187">
        <v>43853</v>
      </c>
      <c r="B2058" s="3">
        <v>23</v>
      </c>
      <c r="C2058" s="3">
        <v>1</v>
      </c>
      <c r="D2058" s="3">
        <v>2020</v>
      </c>
      <c r="E2058" s="3">
        <v>0</v>
      </c>
      <c r="F2058" s="3">
        <v>0</v>
      </c>
      <c r="G2058" s="3" t="s">
        <v>1087</v>
      </c>
      <c r="H2058" s="3" t="s">
        <v>1088</v>
      </c>
      <c r="I2058" s="3" t="s">
        <v>404</v>
      </c>
      <c r="J2058" s="3">
        <v>10627165</v>
      </c>
    </row>
    <row r="2059" spans="1:10" hidden="1" x14ac:dyDescent="0.25">
      <c r="A2059" s="187">
        <v>43852</v>
      </c>
      <c r="B2059" s="3">
        <v>22</v>
      </c>
      <c r="C2059" s="3">
        <v>1</v>
      </c>
      <c r="D2059" s="3">
        <v>2020</v>
      </c>
      <c r="E2059" s="3">
        <v>0</v>
      </c>
      <c r="F2059" s="3">
        <v>0</v>
      </c>
      <c r="G2059" s="3" t="s">
        <v>1087</v>
      </c>
      <c r="H2059" s="3" t="s">
        <v>1088</v>
      </c>
      <c r="I2059" s="3" t="s">
        <v>404</v>
      </c>
      <c r="J2059" s="3">
        <v>10627165</v>
      </c>
    </row>
    <row r="2060" spans="1:10" hidden="1" x14ac:dyDescent="0.25">
      <c r="A2060" s="187">
        <v>43851</v>
      </c>
      <c r="B2060" s="3">
        <v>21</v>
      </c>
      <c r="C2060" s="3">
        <v>1</v>
      </c>
      <c r="D2060" s="3">
        <v>2020</v>
      </c>
      <c r="E2060" s="3">
        <v>0</v>
      </c>
      <c r="F2060" s="3">
        <v>0</v>
      </c>
      <c r="G2060" s="3" t="s">
        <v>1087</v>
      </c>
      <c r="H2060" s="3" t="s">
        <v>1088</v>
      </c>
      <c r="I2060" s="3" t="s">
        <v>404</v>
      </c>
      <c r="J2060" s="3">
        <v>10627165</v>
      </c>
    </row>
    <row r="2061" spans="1:10" hidden="1" x14ac:dyDescent="0.25">
      <c r="A2061" s="187">
        <v>43850</v>
      </c>
      <c r="B2061" s="3">
        <v>20</v>
      </c>
      <c r="C2061" s="3">
        <v>1</v>
      </c>
      <c r="D2061" s="3">
        <v>2020</v>
      </c>
      <c r="E2061" s="3">
        <v>0</v>
      </c>
      <c r="F2061" s="3">
        <v>0</v>
      </c>
      <c r="G2061" s="3" t="s">
        <v>1087</v>
      </c>
      <c r="H2061" s="3" t="s">
        <v>1088</v>
      </c>
      <c r="I2061" s="3" t="s">
        <v>404</v>
      </c>
      <c r="J2061" s="3">
        <v>10627165</v>
      </c>
    </row>
    <row r="2062" spans="1:10" hidden="1" x14ac:dyDescent="0.25">
      <c r="A2062" s="187">
        <v>43849</v>
      </c>
      <c r="B2062" s="3">
        <v>19</v>
      </c>
      <c r="C2062" s="3">
        <v>1</v>
      </c>
      <c r="D2062" s="3">
        <v>2020</v>
      </c>
      <c r="E2062" s="3">
        <v>0</v>
      </c>
      <c r="F2062" s="3">
        <v>0</v>
      </c>
      <c r="G2062" s="3" t="s">
        <v>1087</v>
      </c>
      <c r="H2062" s="3" t="s">
        <v>1088</v>
      </c>
      <c r="I2062" s="3" t="s">
        <v>404</v>
      </c>
      <c r="J2062" s="3">
        <v>10627165</v>
      </c>
    </row>
    <row r="2063" spans="1:10" hidden="1" x14ac:dyDescent="0.25">
      <c r="A2063" s="187">
        <v>43848</v>
      </c>
      <c r="B2063" s="3">
        <v>18</v>
      </c>
      <c r="C2063" s="3">
        <v>1</v>
      </c>
      <c r="D2063" s="3">
        <v>2020</v>
      </c>
      <c r="E2063" s="3">
        <v>0</v>
      </c>
      <c r="F2063" s="3">
        <v>0</v>
      </c>
      <c r="G2063" s="3" t="s">
        <v>1087</v>
      </c>
      <c r="H2063" s="3" t="s">
        <v>1088</v>
      </c>
      <c r="I2063" s="3" t="s">
        <v>404</v>
      </c>
      <c r="J2063" s="3">
        <v>10627165</v>
      </c>
    </row>
    <row r="2064" spans="1:10" hidden="1" x14ac:dyDescent="0.25">
      <c r="A2064" s="187">
        <v>43847</v>
      </c>
      <c r="B2064" s="3">
        <v>17</v>
      </c>
      <c r="C2064" s="3">
        <v>1</v>
      </c>
      <c r="D2064" s="3">
        <v>2020</v>
      </c>
      <c r="E2064" s="3">
        <v>0</v>
      </c>
      <c r="F2064" s="3">
        <v>0</v>
      </c>
      <c r="G2064" s="3" t="s">
        <v>1087</v>
      </c>
      <c r="H2064" s="3" t="s">
        <v>1088</v>
      </c>
      <c r="I2064" s="3" t="s">
        <v>404</v>
      </c>
      <c r="J2064" s="3">
        <v>10627165</v>
      </c>
    </row>
    <row r="2065" spans="1:10" hidden="1" x14ac:dyDescent="0.25">
      <c r="A2065" s="187">
        <v>43846</v>
      </c>
      <c r="B2065" s="3">
        <v>16</v>
      </c>
      <c r="C2065" s="3">
        <v>1</v>
      </c>
      <c r="D2065" s="3">
        <v>2020</v>
      </c>
      <c r="E2065" s="3">
        <v>0</v>
      </c>
      <c r="F2065" s="3">
        <v>0</v>
      </c>
      <c r="G2065" s="3" t="s">
        <v>1087</v>
      </c>
      <c r="H2065" s="3" t="s">
        <v>1088</v>
      </c>
      <c r="I2065" s="3" t="s">
        <v>404</v>
      </c>
      <c r="J2065" s="3">
        <v>10627165</v>
      </c>
    </row>
    <row r="2066" spans="1:10" hidden="1" x14ac:dyDescent="0.25">
      <c r="A2066" s="187">
        <v>43845</v>
      </c>
      <c r="B2066" s="3">
        <v>15</v>
      </c>
      <c r="C2066" s="3">
        <v>1</v>
      </c>
      <c r="D2066" s="3">
        <v>2020</v>
      </c>
      <c r="E2066" s="3">
        <v>0</v>
      </c>
      <c r="F2066" s="3">
        <v>0</v>
      </c>
      <c r="G2066" s="3" t="s">
        <v>1087</v>
      </c>
      <c r="H2066" s="3" t="s">
        <v>1088</v>
      </c>
      <c r="I2066" s="3" t="s">
        <v>404</v>
      </c>
      <c r="J2066" s="3">
        <v>10627165</v>
      </c>
    </row>
    <row r="2067" spans="1:10" hidden="1" x14ac:dyDescent="0.25">
      <c r="A2067" s="187">
        <v>43844</v>
      </c>
      <c r="B2067" s="3">
        <v>14</v>
      </c>
      <c r="C2067" s="3">
        <v>1</v>
      </c>
      <c r="D2067" s="3">
        <v>2020</v>
      </c>
      <c r="E2067" s="3">
        <v>0</v>
      </c>
      <c r="F2067" s="3">
        <v>0</v>
      </c>
      <c r="G2067" s="3" t="s">
        <v>1087</v>
      </c>
      <c r="H2067" s="3" t="s">
        <v>1088</v>
      </c>
      <c r="I2067" s="3" t="s">
        <v>404</v>
      </c>
      <c r="J2067" s="3">
        <v>10627165</v>
      </c>
    </row>
    <row r="2068" spans="1:10" hidden="1" x14ac:dyDescent="0.25">
      <c r="A2068" s="187">
        <v>43843</v>
      </c>
      <c r="B2068" s="3">
        <v>13</v>
      </c>
      <c r="C2068" s="3">
        <v>1</v>
      </c>
      <c r="D2068" s="3">
        <v>2020</v>
      </c>
      <c r="E2068" s="3">
        <v>0</v>
      </c>
      <c r="F2068" s="3">
        <v>0</v>
      </c>
      <c r="G2068" s="3" t="s">
        <v>1087</v>
      </c>
      <c r="H2068" s="3" t="s">
        <v>1088</v>
      </c>
      <c r="I2068" s="3" t="s">
        <v>404</v>
      </c>
      <c r="J2068" s="3">
        <v>10627165</v>
      </c>
    </row>
    <row r="2069" spans="1:10" hidden="1" x14ac:dyDescent="0.25">
      <c r="A2069" s="187">
        <v>43842</v>
      </c>
      <c r="B2069" s="3">
        <v>12</v>
      </c>
      <c r="C2069" s="3">
        <v>1</v>
      </c>
      <c r="D2069" s="3">
        <v>2020</v>
      </c>
      <c r="E2069" s="3">
        <v>0</v>
      </c>
      <c r="F2069" s="3">
        <v>0</v>
      </c>
      <c r="G2069" s="3" t="s">
        <v>1087</v>
      </c>
      <c r="H2069" s="3" t="s">
        <v>1088</v>
      </c>
      <c r="I2069" s="3" t="s">
        <v>404</v>
      </c>
      <c r="J2069" s="3">
        <v>10627165</v>
      </c>
    </row>
    <row r="2070" spans="1:10" hidden="1" x14ac:dyDescent="0.25">
      <c r="A2070" s="187">
        <v>43841</v>
      </c>
      <c r="B2070" s="3">
        <v>11</v>
      </c>
      <c r="C2070" s="3">
        <v>1</v>
      </c>
      <c r="D2070" s="3">
        <v>2020</v>
      </c>
      <c r="E2070" s="3">
        <v>0</v>
      </c>
      <c r="F2070" s="3">
        <v>0</v>
      </c>
      <c r="G2070" s="3" t="s">
        <v>1087</v>
      </c>
      <c r="H2070" s="3" t="s">
        <v>1088</v>
      </c>
      <c r="I2070" s="3" t="s">
        <v>404</v>
      </c>
      <c r="J2070" s="3">
        <v>10627165</v>
      </c>
    </row>
    <row r="2071" spans="1:10" hidden="1" x14ac:dyDescent="0.25">
      <c r="A2071" s="187">
        <v>43840</v>
      </c>
      <c r="B2071" s="3">
        <v>10</v>
      </c>
      <c r="C2071" s="3">
        <v>1</v>
      </c>
      <c r="D2071" s="3">
        <v>2020</v>
      </c>
      <c r="E2071" s="3">
        <v>0</v>
      </c>
      <c r="F2071" s="3">
        <v>0</v>
      </c>
      <c r="G2071" s="3" t="s">
        <v>1087</v>
      </c>
      <c r="H2071" s="3" t="s">
        <v>1088</v>
      </c>
      <c r="I2071" s="3" t="s">
        <v>404</v>
      </c>
      <c r="J2071" s="3">
        <v>10627165</v>
      </c>
    </row>
    <row r="2072" spans="1:10" hidden="1" x14ac:dyDescent="0.25">
      <c r="A2072" s="187">
        <v>43839</v>
      </c>
      <c r="B2072" s="3">
        <v>9</v>
      </c>
      <c r="C2072" s="3">
        <v>1</v>
      </c>
      <c r="D2072" s="3">
        <v>2020</v>
      </c>
      <c r="E2072" s="3">
        <v>0</v>
      </c>
      <c r="F2072" s="3">
        <v>0</v>
      </c>
      <c r="G2072" s="3" t="s">
        <v>1087</v>
      </c>
      <c r="H2072" s="3" t="s">
        <v>1088</v>
      </c>
      <c r="I2072" s="3" t="s">
        <v>404</v>
      </c>
      <c r="J2072" s="3">
        <v>10627165</v>
      </c>
    </row>
    <row r="2073" spans="1:10" hidden="1" x14ac:dyDescent="0.25">
      <c r="A2073" s="187">
        <v>43838</v>
      </c>
      <c r="B2073" s="3">
        <v>8</v>
      </c>
      <c r="C2073" s="3">
        <v>1</v>
      </c>
      <c r="D2073" s="3">
        <v>2020</v>
      </c>
      <c r="E2073" s="3">
        <v>0</v>
      </c>
      <c r="F2073" s="3">
        <v>0</v>
      </c>
      <c r="G2073" s="3" t="s">
        <v>1087</v>
      </c>
      <c r="H2073" s="3" t="s">
        <v>1088</v>
      </c>
      <c r="I2073" s="3" t="s">
        <v>404</v>
      </c>
      <c r="J2073" s="3">
        <v>10627165</v>
      </c>
    </row>
    <row r="2074" spans="1:10" hidden="1" x14ac:dyDescent="0.25">
      <c r="A2074" s="187">
        <v>43837</v>
      </c>
      <c r="B2074" s="3">
        <v>7</v>
      </c>
      <c r="C2074" s="3">
        <v>1</v>
      </c>
      <c r="D2074" s="3">
        <v>2020</v>
      </c>
      <c r="E2074" s="3">
        <v>0</v>
      </c>
      <c r="F2074" s="3">
        <v>0</v>
      </c>
      <c r="G2074" s="3" t="s">
        <v>1087</v>
      </c>
      <c r="H2074" s="3" t="s">
        <v>1088</v>
      </c>
      <c r="I2074" s="3" t="s">
        <v>404</v>
      </c>
      <c r="J2074" s="3">
        <v>10627165</v>
      </c>
    </row>
    <row r="2075" spans="1:10" hidden="1" x14ac:dyDescent="0.25">
      <c r="A2075" s="187">
        <v>43836</v>
      </c>
      <c r="B2075" s="3">
        <v>6</v>
      </c>
      <c r="C2075" s="3">
        <v>1</v>
      </c>
      <c r="D2075" s="3">
        <v>2020</v>
      </c>
      <c r="E2075" s="3">
        <v>0</v>
      </c>
      <c r="F2075" s="3">
        <v>0</v>
      </c>
      <c r="G2075" s="3" t="s">
        <v>1087</v>
      </c>
      <c r="H2075" s="3" t="s">
        <v>1088</v>
      </c>
      <c r="I2075" s="3" t="s">
        <v>404</v>
      </c>
      <c r="J2075" s="3">
        <v>10627165</v>
      </c>
    </row>
    <row r="2076" spans="1:10" hidden="1" x14ac:dyDescent="0.25">
      <c r="A2076" s="187">
        <v>43835</v>
      </c>
      <c r="B2076" s="3">
        <v>5</v>
      </c>
      <c r="C2076" s="3">
        <v>1</v>
      </c>
      <c r="D2076" s="3">
        <v>2020</v>
      </c>
      <c r="E2076" s="3">
        <v>0</v>
      </c>
      <c r="F2076" s="3">
        <v>0</v>
      </c>
      <c r="G2076" s="3" t="s">
        <v>1087</v>
      </c>
      <c r="H2076" s="3" t="s">
        <v>1088</v>
      </c>
      <c r="I2076" s="3" t="s">
        <v>404</v>
      </c>
      <c r="J2076" s="3">
        <v>10627165</v>
      </c>
    </row>
    <row r="2077" spans="1:10" hidden="1" x14ac:dyDescent="0.25">
      <c r="A2077" s="187">
        <v>43834</v>
      </c>
      <c r="B2077" s="3">
        <v>4</v>
      </c>
      <c r="C2077" s="3">
        <v>1</v>
      </c>
      <c r="D2077" s="3">
        <v>2020</v>
      </c>
      <c r="E2077" s="3">
        <v>0</v>
      </c>
      <c r="F2077" s="3">
        <v>0</v>
      </c>
      <c r="G2077" s="3" t="s">
        <v>1087</v>
      </c>
      <c r="H2077" s="3" t="s">
        <v>1088</v>
      </c>
      <c r="I2077" s="3" t="s">
        <v>404</v>
      </c>
      <c r="J2077" s="3">
        <v>10627165</v>
      </c>
    </row>
    <row r="2078" spans="1:10" hidden="1" x14ac:dyDescent="0.25">
      <c r="A2078" s="187">
        <v>43833</v>
      </c>
      <c r="B2078" s="3">
        <v>3</v>
      </c>
      <c r="C2078" s="3">
        <v>1</v>
      </c>
      <c r="D2078" s="3">
        <v>2020</v>
      </c>
      <c r="E2078" s="3">
        <v>0</v>
      </c>
      <c r="F2078" s="3">
        <v>0</v>
      </c>
      <c r="G2078" s="3" t="s">
        <v>1087</v>
      </c>
      <c r="H2078" s="3" t="s">
        <v>1088</v>
      </c>
      <c r="I2078" s="3" t="s">
        <v>404</v>
      </c>
      <c r="J2078" s="3">
        <v>10627165</v>
      </c>
    </row>
    <row r="2079" spans="1:10" hidden="1" x14ac:dyDescent="0.25">
      <c r="A2079" s="187">
        <v>43832</v>
      </c>
      <c r="B2079" s="3">
        <v>2</v>
      </c>
      <c r="C2079" s="3">
        <v>1</v>
      </c>
      <c r="D2079" s="3">
        <v>2020</v>
      </c>
      <c r="E2079" s="3">
        <v>0</v>
      </c>
      <c r="F2079" s="3">
        <v>0</v>
      </c>
      <c r="G2079" s="3" t="s">
        <v>1087</v>
      </c>
      <c r="H2079" s="3" t="s">
        <v>1088</v>
      </c>
      <c r="I2079" s="3" t="s">
        <v>404</v>
      </c>
      <c r="J2079" s="3">
        <v>10627165</v>
      </c>
    </row>
    <row r="2080" spans="1:10" hidden="1" x14ac:dyDescent="0.25">
      <c r="A2080" s="187">
        <v>43831</v>
      </c>
      <c r="B2080" s="3">
        <v>1</v>
      </c>
      <c r="C2080" s="3">
        <v>1</v>
      </c>
      <c r="D2080" s="3">
        <v>2020</v>
      </c>
      <c r="E2080" s="3">
        <v>0</v>
      </c>
      <c r="F2080" s="3">
        <v>0</v>
      </c>
      <c r="G2080" s="3" t="s">
        <v>1087</v>
      </c>
      <c r="H2080" s="3" t="s">
        <v>1088</v>
      </c>
      <c r="I2080" s="3" t="s">
        <v>404</v>
      </c>
      <c r="J2080" s="3">
        <v>10627165</v>
      </c>
    </row>
    <row r="2081" spans="1:10" hidden="1" x14ac:dyDescent="0.25">
      <c r="A2081" s="187">
        <v>43830</v>
      </c>
      <c r="B2081" s="3">
        <v>31</v>
      </c>
      <c r="C2081" s="3">
        <v>12</v>
      </c>
      <c r="D2081" s="3">
        <v>2019</v>
      </c>
      <c r="E2081" s="3">
        <v>0</v>
      </c>
      <c r="F2081" s="3">
        <v>0</v>
      </c>
      <c r="G2081" s="3" t="s">
        <v>1087</v>
      </c>
      <c r="H2081" s="3" t="s">
        <v>1088</v>
      </c>
      <c r="I2081" s="3" t="s">
        <v>404</v>
      </c>
      <c r="J2081" s="3">
        <v>10627165</v>
      </c>
    </row>
    <row r="2082" spans="1:10" hidden="1" x14ac:dyDescent="0.25">
      <c r="A2082" s="187">
        <v>43920</v>
      </c>
      <c r="B2082" s="3">
        <v>30</v>
      </c>
      <c r="C2082" s="3">
        <v>3</v>
      </c>
      <c r="D2082" s="3">
        <v>2020</v>
      </c>
      <c r="E2082" s="3">
        <v>55</v>
      </c>
      <c r="F2082" s="3">
        <v>10</v>
      </c>
      <c r="G2082" s="3" t="s">
        <v>178</v>
      </c>
      <c r="H2082" s="3" t="s">
        <v>1089</v>
      </c>
      <c r="I2082" s="3" t="s">
        <v>411</v>
      </c>
      <c r="J2082" s="3">
        <v>17084357</v>
      </c>
    </row>
    <row r="2083" spans="1:10" hidden="1" x14ac:dyDescent="0.25">
      <c r="A2083" s="187">
        <v>43919</v>
      </c>
      <c r="B2083" s="3">
        <v>29</v>
      </c>
      <c r="C2083" s="3">
        <v>3</v>
      </c>
      <c r="D2083" s="3">
        <v>2020</v>
      </c>
      <c r="E2083" s="3">
        <v>208</v>
      </c>
      <c r="F2083" s="3">
        <v>7</v>
      </c>
      <c r="G2083" s="3" t="s">
        <v>178</v>
      </c>
      <c r="H2083" s="3" t="s">
        <v>1089</v>
      </c>
      <c r="I2083" s="3" t="s">
        <v>411</v>
      </c>
      <c r="J2083" s="3">
        <v>17084357</v>
      </c>
    </row>
    <row r="2084" spans="1:10" hidden="1" x14ac:dyDescent="0.25">
      <c r="A2084" s="187">
        <v>43918</v>
      </c>
      <c r="B2084" s="3">
        <v>28</v>
      </c>
      <c r="C2084" s="3">
        <v>3</v>
      </c>
      <c r="D2084" s="3">
        <v>2020</v>
      </c>
      <c r="E2084" s="3">
        <v>224</v>
      </c>
      <c r="F2084" s="3">
        <v>7</v>
      </c>
      <c r="G2084" s="3" t="s">
        <v>178</v>
      </c>
      <c r="H2084" s="3" t="s">
        <v>1089</v>
      </c>
      <c r="I2084" s="3" t="s">
        <v>411</v>
      </c>
      <c r="J2084" s="3">
        <v>17084357</v>
      </c>
    </row>
    <row r="2085" spans="1:10" hidden="1" x14ac:dyDescent="0.25">
      <c r="A2085" s="187">
        <v>43917</v>
      </c>
      <c r="B2085" s="3">
        <v>27</v>
      </c>
      <c r="C2085" s="3">
        <v>3</v>
      </c>
      <c r="D2085" s="3">
        <v>2020</v>
      </c>
      <c r="E2085" s="3">
        <v>192</v>
      </c>
      <c r="F2085" s="3">
        <v>5</v>
      </c>
      <c r="G2085" s="3" t="s">
        <v>178</v>
      </c>
      <c r="H2085" s="3" t="s">
        <v>1089</v>
      </c>
      <c r="I2085" s="3" t="s">
        <v>411</v>
      </c>
      <c r="J2085" s="3">
        <v>17084357</v>
      </c>
    </row>
    <row r="2086" spans="1:10" hidden="1" x14ac:dyDescent="0.25">
      <c r="A2086" s="187">
        <v>43916</v>
      </c>
      <c r="B2086" s="3">
        <v>26</v>
      </c>
      <c r="C2086" s="3">
        <v>3</v>
      </c>
      <c r="D2086" s="3">
        <v>2020</v>
      </c>
      <c r="E2086" s="3">
        <v>129</v>
      </c>
      <c r="F2086" s="3">
        <v>2</v>
      </c>
      <c r="G2086" s="3" t="s">
        <v>178</v>
      </c>
      <c r="H2086" s="3" t="s">
        <v>1089</v>
      </c>
      <c r="I2086" s="3" t="s">
        <v>411</v>
      </c>
      <c r="J2086" s="3">
        <v>17084357</v>
      </c>
    </row>
    <row r="2087" spans="1:10" hidden="1" x14ac:dyDescent="0.25">
      <c r="A2087" s="187">
        <v>43915</v>
      </c>
      <c r="B2087" s="3">
        <v>25</v>
      </c>
      <c r="C2087" s="3">
        <v>3</v>
      </c>
      <c r="D2087" s="3">
        <v>2020</v>
      </c>
      <c r="E2087" s="3">
        <v>101</v>
      </c>
      <c r="F2087" s="3">
        <v>9</v>
      </c>
      <c r="G2087" s="3" t="s">
        <v>178</v>
      </c>
      <c r="H2087" s="3" t="s">
        <v>1089</v>
      </c>
      <c r="I2087" s="3" t="s">
        <v>411</v>
      </c>
      <c r="J2087" s="3">
        <v>17084357</v>
      </c>
    </row>
    <row r="2088" spans="1:10" hidden="1" x14ac:dyDescent="0.25">
      <c r="A2088" s="187">
        <v>43914</v>
      </c>
      <c r="B2088" s="3">
        <v>24</v>
      </c>
      <c r="C2088" s="3">
        <v>3</v>
      </c>
      <c r="D2088" s="3">
        <v>2020</v>
      </c>
      <c r="E2088" s="3">
        <v>192</v>
      </c>
      <c r="F2088" s="3">
        <v>4</v>
      </c>
      <c r="G2088" s="3" t="s">
        <v>178</v>
      </c>
      <c r="H2088" s="3" t="s">
        <v>1089</v>
      </c>
      <c r="I2088" s="3" t="s">
        <v>411</v>
      </c>
      <c r="J2088" s="3">
        <v>17084357</v>
      </c>
    </row>
    <row r="2089" spans="1:10" hidden="1" x14ac:dyDescent="0.25">
      <c r="A2089" s="187">
        <v>43913</v>
      </c>
      <c r="B2089" s="3">
        <v>23</v>
      </c>
      <c r="C2089" s="3">
        <v>3</v>
      </c>
      <c r="D2089" s="3">
        <v>2020</v>
      </c>
      <c r="E2089" s="3">
        <v>257</v>
      </c>
      <c r="F2089" s="3">
        <v>7</v>
      </c>
      <c r="G2089" s="3" t="s">
        <v>178</v>
      </c>
      <c r="H2089" s="3" t="s">
        <v>1089</v>
      </c>
      <c r="I2089" s="3" t="s">
        <v>411</v>
      </c>
      <c r="J2089" s="3">
        <v>17084357</v>
      </c>
    </row>
    <row r="2090" spans="1:10" hidden="1" x14ac:dyDescent="0.25">
      <c r="A2090" s="187">
        <v>43912</v>
      </c>
      <c r="B2090" s="3">
        <v>22</v>
      </c>
      <c r="C2090" s="3">
        <v>3</v>
      </c>
      <c r="D2090" s="3">
        <v>2020</v>
      </c>
      <c r="E2090" s="3">
        <v>106</v>
      </c>
      <c r="F2090" s="3">
        <v>0</v>
      </c>
      <c r="G2090" s="3" t="s">
        <v>178</v>
      </c>
      <c r="H2090" s="3" t="s">
        <v>1089</v>
      </c>
      <c r="I2090" s="3" t="s">
        <v>411</v>
      </c>
      <c r="J2090" s="3">
        <v>17084357</v>
      </c>
    </row>
    <row r="2091" spans="1:10" hidden="1" x14ac:dyDescent="0.25">
      <c r="A2091" s="187">
        <v>43911</v>
      </c>
      <c r="B2091" s="3">
        <v>21</v>
      </c>
      <c r="C2091" s="3">
        <v>3</v>
      </c>
      <c r="D2091" s="3">
        <v>2020</v>
      </c>
      <c r="E2091" s="3">
        <v>227</v>
      </c>
      <c r="F2091" s="3">
        <v>4</v>
      </c>
      <c r="G2091" s="3" t="s">
        <v>178</v>
      </c>
      <c r="H2091" s="3" t="s">
        <v>1089</v>
      </c>
      <c r="I2091" s="3" t="s">
        <v>411</v>
      </c>
      <c r="J2091" s="3">
        <v>17084357</v>
      </c>
    </row>
    <row r="2092" spans="1:10" hidden="1" x14ac:dyDescent="0.25">
      <c r="A2092" s="187">
        <v>43910</v>
      </c>
      <c r="B2092" s="3">
        <v>20</v>
      </c>
      <c r="C2092" s="3">
        <v>3</v>
      </c>
      <c r="D2092" s="3">
        <v>2020</v>
      </c>
      <c r="E2092" s="3">
        <v>31</v>
      </c>
      <c r="F2092" s="3">
        <v>0</v>
      </c>
      <c r="G2092" s="3" t="s">
        <v>178</v>
      </c>
      <c r="H2092" s="3" t="s">
        <v>1089</v>
      </c>
      <c r="I2092" s="3" t="s">
        <v>411</v>
      </c>
      <c r="J2092" s="3">
        <v>17084357</v>
      </c>
    </row>
    <row r="2093" spans="1:10" hidden="1" x14ac:dyDescent="0.25">
      <c r="A2093" s="187">
        <v>43909</v>
      </c>
      <c r="B2093" s="3">
        <v>19</v>
      </c>
      <c r="C2093" s="3">
        <v>3</v>
      </c>
      <c r="D2093" s="3">
        <v>2020</v>
      </c>
      <c r="E2093" s="3">
        <v>57</v>
      </c>
      <c r="F2093" s="3">
        <v>1</v>
      </c>
      <c r="G2093" s="3" t="s">
        <v>178</v>
      </c>
      <c r="H2093" s="3" t="s">
        <v>1089</v>
      </c>
      <c r="I2093" s="3" t="s">
        <v>411</v>
      </c>
      <c r="J2093" s="3">
        <v>17084357</v>
      </c>
    </row>
    <row r="2094" spans="1:10" hidden="1" x14ac:dyDescent="0.25">
      <c r="A2094" s="187">
        <v>43908</v>
      </c>
      <c r="B2094" s="3">
        <v>18</v>
      </c>
      <c r="C2094" s="3">
        <v>3</v>
      </c>
      <c r="D2094" s="3">
        <v>2020</v>
      </c>
      <c r="E2094" s="3">
        <v>53</v>
      </c>
      <c r="F2094" s="3">
        <v>0</v>
      </c>
      <c r="G2094" s="3" t="s">
        <v>178</v>
      </c>
      <c r="H2094" s="3" t="s">
        <v>1089</v>
      </c>
      <c r="I2094" s="3" t="s">
        <v>411</v>
      </c>
      <c r="J2094" s="3">
        <v>17084357</v>
      </c>
    </row>
    <row r="2095" spans="1:10" hidden="1" x14ac:dyDescent="0.25">
      <c r="A2095" s="187">
        <v>43907</v>
      </c>
      <c r="B2095" s="3">
        <v>17</v>
      </c>
      <c r="C2095" s="3">
        <v>3</v>
      </c>
      <c r="D2095" s="3">
        <v>2020</v>
      </c>
      <c r="E2095" s="3">
        <v>21</v>
      </c>
      <c r="F2095" s="3">
        <v>0</v>
      </c>
      <c r="G2095" s="3" t="s">
        <v>178</v>
      </c>
      <c r="H2095" s="3" t="s">
        <v>1089</v>
      </c>
      <c r="I2095" s="3" t="s">
        <v>411</v>
      </c>
      <c r="J2095" s="3">
        <v>17084357</v>
      </c>
    </row>
    <row r="2096" spans="1:10" hidden="1" x14ac:dyDescent="0.25">
      <c r="A2096" s="187">
        <v>43906</v>
      </c>
      <c r="B2096" s="3">
        <v>16</v>
      </c>
      <c r="C2096" s="3">
        <v>3</v>
      </c>
      <c r="D2096" s="3">
        <v>2020</v>
      </c>
      <c r="E2096" s="3">
        <v>9</v>
      </c>
      <c r="F2096" s="3">
        <v>0</v>
      </c>
      <c r="G2096" s="3" t="s">
        <v>178</v>
      </c>
      <c r="H2096" s="3" t="s">
        <v>1089</v>
      </c>
      <c r="I2096" s="3" t="s">
        <v>411</v>
      </c>
      <c r="J2096" s="3">
        <v>17084357</v>
      </c>
    </row>
    <row r="2097" spans="1:10" hidden="1" x14ac:dyDescent="0.25">
      <c r="A2097" s="187">
        <v>43905</v>
      </c>
      <c r="B2097" s="3">
        <v>15</v>
      </c>
      <c r="C2097" s="3">
        <v>3</v>
      </c>
      <c r="D2097" s="3">
        <v>2020</v>
      </c>
      <c r="E2097" s="3">
        <v>5</v>
      </c>
      <c r="F2097" s="3">
        <v>1</v>
      </c>
      <c r="G2097" s="3" t="s">
        <v>178</v>
      </c>
      <c r="H2097" s="3" t="s">
        <v>1089</v>
      </c>
      <c r="I2097" s="3" t="s">
        <v>411</v>
      </c>
      <c r="J2097" s="3">
        <v>17084357</v>
      </c>
    </row>
    <row r="2098" spans="1:10" hidden="1" x14ac:dyDescent="0.25">
      <c r="A2098" s="187">
        <v>43904</v>
      </c>
      <c r="B2098" s="3">
        <v>14</v>
      </c>
      <c r="C2098" s="3">
        <v>3</v>
      </c>
      <c r="D2098" s="3">
        <v>2020</v>
      </c>
      <c r="E2098" s="3">
        <v>6</v>
      </c>
      <c r="F2098" s="3">
        <v>1</v>
      </c>
      <c r="G2098" s="3" t="s">
        <v>178</v>
      </c>
      <c r="H2098" s="3" t="s">
        <v>1089</v>
      </c>
      <c r="I2098" s="3" t="s">
        <v>411</v>
      </c>
      <c r="J2098" s="3">
        <v>17084357</v>
      </c>
    </row>
    <row r="2099" spans="1:10" hidden="1" x14ac:dyDescent="0.25">
      <c r="A2099" s="187">
        <v>43901</v>
      </c>
      <c r="B2099" s="3">
        <v>11</v>
      </c>
      <c r="C2099" s="3">
        <v>3</v>
      </c>
      <c r="D2099" s="3">
        <v>2020</v>
      </c>
      <c r="E2099" s="3">
        <v>2</v>
      </c>
      <c r="F2099" s="3">
        <v>0</v>
      </c>
      <c r="G2099" s="3" t="s">
        <v>178</v>
      </c>
      <c r="H2099" s="3" t="s">
        <v>1089</v>
      </c>
      <c r="I2099" s="3" t="s">
        <v>411</v>
      </c>
      <c r="J2099" s="3">
        <v>17084357</v>
      </c>
    </row>
    <row r="2100" spans="1:10" hidden="1" x14ac:dyDescent="0.25">
      <c r="A2100" s="187">
        <v>43900</v>
      </c>
      <c r="B2100" s="3">
        <v>10</v>
      </c>
      <c r="C2100" s="3">
        <v>3</v>
      </c>
      <c r="D2100" s="3">
        <v>2020</v>
      </c>
      <c r="E2100" s="3">
        <v>1</v>
      </c>
      <c r="F2100" s="3">
        <v>0</v>
      </c>
      <c r="G2100" s="3" t="s">
        <v>178</v>
      </c>
      <c r="H2100" s="3" t="s">
        <v>1089</v>
      </c>
      <c r="I2100" s="3" t="s">
        <v>411</v>
      </c>
      <c r="J2100" s="3">
        <v>17084357</v>
      </c>
    </row>
    <row r="2101" spans="1:10" hidden="1" x14ac:dyDescent="0.25">
      <c r="A2101" s="187">
        <v>43899</v>
      </c>
      <c r="B2101" s="3">
        <v>9</v>
      </c>
      <c r="C2101" s="3">
        <v>3</v>
      </c>
      <c r="D2101" s="3">
        <v>2020</v>
      </c>
      <c r="E2101" s="3">
        <v>1</v>
      </c>
      <c r="F2101" s="3">
        <v>0</v>
      </c>
      <c r="G2101" s="3" t="s">
        <v>178</v>
      </c>
      <c r="H2101" s="3" t="s">
        <v>1089</v>
      </c>
      <c r="I2101" s="3" t="s">
        <v>411</v>
      </c>
      <c r="J2101" s="3">
        <v>17084357</v>
      </c>
    </row>
    <row r="2102" spans="1:10" hidden="1" x14ac:dyDescent="0.25">
      <c r="A2102" s="187">
        <v>43896</v>
      </c>
      <c r="B2102" s="3">
        <v>6</v>
      </c>
      <c r="C2102" s="3">
        <v>3</v>
      </c>
      <c r="D2102" s="3">
        <v>2020</v>
      </c>
      <c r="E2102" s="3">
        <v>3</v>
      </c>
      <c r="F2102" s="3">
        <v>0</v>
      </c>
      <c r="G2102" s="3" t="s">
        <v>178</v>
      </c>
      <c r="H2102" s="3" t="s">
        <v>1089</v>
      </c>
      <c r="I2102" s="3" t="s">
        <v>411</v>
      </c>
      <c r="J2102" s="3">
        <v>17084357</v>
      </c>
    </row>
    <row r="2103" spans="1:10" hidden="1" x14ac:dyDescent="0.25">
      <c r="A2103" s="187">
        <v>43895</v>
      </c>
      <c r="B2103" s="3">
        <v>5</v>
      </c>
      <c r="C2103" s="3">
        <v>3</v>
      </c>
      <c r="D2103" s="3">
        <v>2020</v>
      </c>
      <c r="E2103" s="3">
        <v>3</v>
      </c>
      <c r="F2103" s="3">
        <v>0</v>
      </c>
      <c r="G2103" s="3" t="s">
        <v>178</v>
      </c>
      <c r="H2103" s="3" t="s">
        <v>1089</v>
      </c>
      <c r="I2103" s="3" t="s">
        <v>411</v>
      </c>
      <c r="J2103" s="3">
        <v>17084357</v>
      </c>
    </row>
    <row r="2104" spans="1:10" hidden="1" x14ac:dyDescent="0.25">
      <c r="A2104" s="187">
        <v>43893</v>
      </c>
      <c r="B2104" s="3">
        <v>3</v>
      </c>
      <c r="C2104" s="3">
        <v>3</v>
      </c>
      <c r="D2104" s="3">
        <v>2020</v>
      </c>
      <c r="E2104" s="3">
        <v>1</v>
      </c>
      <c r="F2104" s="3">
        <v>0</v>
      </c>
      <c r="G2104" s="3" t="s">
        <v>178</v>
      </c>
      <c r="H2104" s="3" t="s">
        <v>1089</v>
      </c>
      <c r="I2104" s="3" t="s">
        <v>411</v>
      </c>
      <c r="J2104" s="3">
        <v>17084357</v>
      </c>
    </row>
    <row r="2105" spans="1:10" hidden="1" x14ac:dyDescent="0.25">
      <c r="A2105" s="187">
        <v>43892</v>
      </c>
      <c r="B2105" s="3">
        <v>2</v>
      </c>
      <c r="C2105" s="3">
        <v>3</v>
      </c>
      <c r="D2105" s="3">
        <v>2020</v>
      </c>
      <c r="E2105" s="3">
        <v>5</v>
      </c>
      <c r="F2105" s="3">
        <v>0</v>
      </c>
      <c r="G2105" s="3" t="s">
        <v>178</v>
      </c>
      <c r="H2105" s="3" t="s">
        <v>1089</v>
      </c>
      <c r="I2105" s="3" t="s">
        <v>411</v>
      </c>
      <c r="J2105" s="3">
        <v>17084357</v>
      </c>
    </row>
    <row r="2106" spans="1:10" hidden="1" x14ac:dyDescent="0.25">
      <c r="A2106" s="187">
        <v>43891</v>
      </c>
      <c r="B2106" s="3">
        <v>1</v>
      </c>
      <c r="C2106" s="3">
        <v>3</v>
      </c>
      <c r="D2106" s="3">
        <v>2020</v>
      </c>
      <c r="E2106" s="3">
        <v>1</v>
      </c>
      <c r="F2106" s="3">
        <v>0</v>
      </c>
      <c r="G2106" s="3" t="s">
        <v>178</v>
      </c>
      <c r="H2106" s="3" t="s">
        <v>1089</v>
      </c>
      <c r="I2106" s="3" t="s">
        <v>411</v>
      </c>
      <c r="J2106" s="3">
        <v>17084357</v>
      </c>
    </row>
    <row r="2107" spans="1:10" hidden="1" x14ac:dyDescent="0.25">
      <c r="A2107" s="187">
        <v>43890</v>
      </c>
      <c r="B2107" s="3">
        <v>29</v>
      </c>
      <c r="C2107" s="3">
        <v>2</v>
      </c>
      <c r="D2107" s="3">
        <v>2020</v>
      </c>
      <c r="E2107" s="3">
        <v>0</v>
      </c>
      <c r="F2107" s="3">
        <v>0</v>
      </c>
      <c r="G2107" s="3" t="s">
        <v>178</v>
      </c>
      <c r="H2107" s="3" t="s">
        <v>1089</v>
      </c>
      <c r="I2107" s="3" t="s">
        <v>411</v>
      </c>
      <c r="J2107" s="3">
        <v>17084357</v>
      </c>
    </row>
    <row r="2108" spans="1:10" hidden="1" x14ac:dyDescent="0.25">
      <c r="A2108" s="187">
        <v>43889</v>
      </c>
      <c r="B2108" s="3">
        <v>28</v>
      </c>
      <c r="C2108" s="3">
        <v>2</v>
      </c>
      <c r="D2108" s="3">
        <v>2020</v>
      </c>
      <c r="E2108" s="3">
        <v>0</v>
      </c>
      <c r="F2108" s="3">
        <v>0</v>
      </c>
      <c r="G2108" s="3" t="s">
        <v>178</v>
      </c>
      <c r="H2108" s="3" t="s">
        <v>1089</v>
      </c>
      <c r="I2108" s="3" t="s">
        <v>411</v>
      </c>
      <c r="J2108" s="3">
        <v>17084357</v>
      </c>
    </row>
    <row r="2109" spans="1:10" hidden="1" x14ac:dyDescent="0.25">
      <c r="A2109" s="187">
        <v>43888</v>
      </c>
      <c r="B2109" s="3">
        <v>27</v>
      </c>
      <c r="C2109" s="3">
        <v>2</v>
      </c>
      <c r="D2109" s="3">
        <v>2020</v>
      </c>
      <c r="E2109" s="3">
        <v>0</v>
      </c>
      <c r="F2109" s="3">
        <v>0</v>
      </c>
      <c r="G2109" s="3" t="s">
        <v>178</v>
      </c>
      <c r="H2109" s="3" t="s">
        <v>1089</v>
      </c>
      <c r="I2109" s="3" t="s">
        <v>411</v>
      </c>
      <c r="J2109" s="3">
        <v>17084357</v>
      </c>
    </row>
    <row r="2110" spans="1:10" hidden="1" x14ac:dyDescent="0.25">
      <c r="A2110" s="187">
        <v>43887</v>
      </c>
      <c r="B2110" s="3">
        <v>26</v>
      </c>
      <c r="C2110" s="3">
        <v>2</v>
      </c>
      <c r="D2110" s="3">
        <v>2020</v>
      </c>
      <c r="E2110" s="3">
        <v>0</v>
      </c>
      <c r="F2110" s="3">
        <v>0</v>
      </c>
      <c r="G2110" s="3" t="s">
        <v>178</v>
      </c>
      <c r="H2110" s="3" t="s">
        <v>1089</v>
      </c>
      <c r="I2110" s="3" t="s">
        <v>411</v>
      </c>
      <c r="J2110" s="3">
        <v>17084357</v>
      </c>
    </row>
    <row r="2111" spans="1:10" hidden="1" x14ac:dyDescent="0.25">
      <c r="A2111" s="187">
        <v>43886</v>
      </c>
      <c r="B2111" s="3">
        <v>25</v>
      </c>
      <c r="C2111" s="3">
        <v>2</v>
      </c>
      <c r="D2111" s="3">
        <v>2020</v>
      </c>
      <c r="E2111" s="3">
        <v>0</v>
      </c>
      <c r="F2111" s="3">
        <v>0</v>
      </c>
      <c r="G2111" s="3" t="s">
        <v>178</v>
      </c>
      <c r="H2111" s="3" t="s">
        <v>1089</v>
      </c>
      <c r="I2111" s="3" t="s">
        <v>411</v>
      </c>
      <c r="J2111" s="3">
        <v>17084357</v>
      </c>
    </row>
    <row r="2112" spans="1:10" hidden="1" x14ac:dyDescent="0.25">
      <c r="A2112" s="187">
        <v>43885</v>
      </c>
      <c r="B2112" s="3">
        <v>24</v>
      </c>
      <c r="C2112" s="3">
        <v>2</v>
      </c>
      <c r="D2112" s="3">
        <v>2020</v>
      </c>
      <c r="E2112" s="3">
        <v>0</v>
      </c>
      <c r="F2112" s="3">
        <v>0</v>
      </c>
      <c r="G2112" s="3" t="s">
        <v>178</v>
      </c>
      <c r="H2112" s="3" t="s">
        <v>1089</v>
      </c>
      <c r="I2112" s="3" t="s">
        <v>411</v>
      </c>
      <c r="J2112" s="3">
        <v>17084357</v>
      </c>
    </row>
    <row r="2113" spans="1:10" hidden="1" x14ac:dyDescent="0.25">
      <c r="A2113" s="187">
        <v>43884</v>
      </c>
      <c r="B2113" s="3">
        <v>23</v>
      </c>
      <c r="C2113" s="3">
        <v>2</v>
      </c>
      <c r="D2113" s="3">
        <v>2020</v>
      </c>
      <c r="E2113" s="3">
        <v>0</v>
      </c>
      <c r="F2113" s="3">
        <v>0</v>
      </c>
      <c r="G2113" s="3" t="s">
        <v>178</v>
      </c>
      <c r="H2113" s="3" t="s">
        <v>1089</v>
      </c>
      <c r="I2113" s="3" t="s">
        <v>411</v>
      </c>
      <c r="J2113" s="3">
        <v>17084357</v>
      </c>
    </row>
    <row r="2114" spans="1:10" hidden="1" x14ac:dyDescent="0.25">
      <c r="A2114" s="187">
        <v>43883</v>
      </c>
      <c r="B2114" s="3">
        <v>22</v>
      </c>
      <c r="C2114" s="3">
        <v>2</v>
      </c>
      <c r="D2114" s="3">
        <v>2020</v>
      </c>
      <c r="E2114" s="3">
        <v>0</v>
      </c>
      <c r="F2114" s="3">
        <v>0</v>
      </c>
      <c r="G2114" s="3" t="s">
        <v>178</v>
      </c>
      <c r="H2114" s="3" t="s">
        <v>1089</v>
      </c>
      <c r="I2114" s="3" t="s">
        <v>411</v>
      </c>
      <c r="J2114" s="3">
        <v>17084357</v>
      </c>
    </row>
    <row r="2115" spans="1:10" hidden="1" x14ac:dyDescent="0.25">
      <c r="A2115" s="187">
        <v>43882</v>
      </c>
      <c r="B2115" s="3">
        <v>21</v>
      </c>
      <c r="C2115" s="3">
        <v>2</v>
      </c>
      <c r="D2115" s="3">
        <v>2020</v>
      </c>
      <c r="E2115" s="3">
        <v>0</v>
      </c>
      <c r="F2115" s="3">
        <v>0</v>
      </c>
      <c r="G2115" s="3" t="s">
        <v>178</v>
      </c>
      <c r="H2115" s="3" t="s">
        <v>1089</v>
      </c>
      <c r="I2115" s="3" t="s">
        <v>411</v>
      </c>
      <c r="J2115" s="3">
        <v>17084357</v>
      </c>
    </row>
    <row r="2116" spans="1:10" hidden="1" x14ac:dyDescent="0.25">
      <c r="A2116" s="187">
        <v>43881</v>
      </c>
      <c r="B2116" s="3">
        <v>20</v>
      </c>
      <c r="C2116" s="3">
        <v>2</v>
      </c>
      <c r="D2116" s="3">
        <v>2020</v>
      </c>
      <c r="E2116" s="3">
        <v>0</v>
      </c>
      <c r="F2116" s="3">
        <v>0</v>
      </c>
      <c r="G2116" s="3" t="s">
        <v>178</v>
      </c>
      <c r="H2116" s="3" t="s">
        <v>1089</v>
      </c>
      <c r="I2116" s="3" t="s">
        <v>411</v>
      </c>
      <c r="J2116" s="3">
        <v>17084357</v>
      </c>
    </row>
    <row r="2117" spans="1:10" hidden="1" x14ac:dyDescent="0.25">
      <c r="A2117" s="187">
        <v>43880</v>
      </c>
      <c r="B2117" s="3">
        <v>19</v>
      </c>
      <c r="C2117" s="3">
        <v>2</v>
      </c>
      <c r="D2117" s="3">
        <v>2020</v>
      </c>
      <c r="E2117" s="3">
        <v>0</v>
      </c>
      <c r="F2117" s="3">
        <v>0</v>
      </c>
      <c r="G2117" s="3" t="s">
        <v>178</v>
      </c>
      <c r="H2117" s="3" t="s">
        <v>1089</v>
      </c>
      <c r="I2117" s="3" t="s">
        <v>411</v>
      </c>
      <c r="J2117" s="3">
        <v>17084357</v>
      </c>
    </row>
    <row r="2118" spans="1:10" hidden="1" x14ac:dyDescent="0.25">
      <c r="A2118" s="187">
        <v>43879</v>
      </c>
      <c r="B2118" s="3">
        <v>18</v>
      </c>
      <c r="C2118" s="3">
        <v>2</v>
      </c>
      <c r="D2118" s="3">
        <v>2020</v>
      </c>
      <c r="E2118" s="3">
        <v>0</v>
      </c>
      <c r="F2118" s="3">
        <v>0</v>
      </c>
      <c r="G2118" s="3" t="s">
        <v>178</v>
      </c>
      <c r="H2118" s="3" t="s">
        <v>1089</v>
      </c>
      <c r="I2118" s="3" t="s">
        <v>411</v>
      </c>
      <c r="J2118" s="3">
        <v>17084357</v>
      </c>
    </row>
    <row r="2119" spans="1:10" hidden="1" x14ac:dyDescent="0.25">
      <c r="A2119" s="187">
        <v>43878</v>
      </c>
      <c r="B2119" s="3">
        <v>17</v>
      </c>
      <c r="C2119" s="3">
        <v>2</v>
      </c>
      <c r="D2119" s="3">
        <v>2020</v>
      </c>
      <c r="E2119" s="3">
        <v>0</v>
      </c>
      <c r="F2119" s="3">
        <v>0</v>
      </c>
      <c r="G2119" s="3" t="s">
        <v>178</v>
      </c>
      <c r="H2119" s="3" t="s">
        <v>1089</v>
      </c>
      <c r="I2119" s="3" t="s">
        <v>411</v>
      </c>
      <c r="J2119" s="3">
        <v>17084357</v>
      </c>
    </row>
    <row r="2120" spans="1:10" hidden="1" x14ac:dyDescent="0.25">
      <c r="A2120" s="187">
        <v>43877</v>
      </c>
      <c r="B2120" s="3">
        <v>16</v>
      </c>
      <c r="C2120" s="3">
        <v>2</v>
      </c>
      <c r="D2120" s="3">
        <v>2020</v>
      </c>
      <c r="E2120" s="3">
        <v>0</v>
      </c>
      <c r="F2120" s="3">
        <v>0</v>
      </c>
      <c r="G2120" s="3" t="s">
        <v>178</v>
      </c>
      <c r="H2120" s="3" t="s">
        <v>1089</v>
      </c>
      <c r="I2120" s="3" t="s">
        <v>411</v>
      </c>
      <c r="J2120" s="3">
        <v>17084357</v>
      </c>
    </row>
    <row r="2121" spans="1:10" hidden="1" x14ac:dyDescent="0.25">
      <c r="A2121" s="187">
        <v>43876</v>
      </c>
      <c r="B2121" s="3">
        <v>15</v>
      </c>
      <c r="C2121" s="3">
        <v>2</v>
      </c>
      <c r="D2121" s="3">
        <v>2020</v>
      </c>
      <c r="E2121" s="3">
        <v>0</v>
      </c>
      <c r="F2121" s="3">
        <v>0</v>
      </c>
      <c r="G2121" s="3" t="s">
        <v>178</v>
      </c>
      <c r="H2121" s="3" t="s">
        <v>1089</v>
      </c>
      <c r="I2121" s="3" t="s">
        <v>411</v>
      </c>
      <c r="J2121" s="3">
        <v>17084357</v>
      </c>
    </row>
    <row r="2122" spans="1:10" hidden="1" x14ac:dyDescent="0.25">
      <c r="A2122" s="187">
        <v>43875</v>
      </c>
      <c r="B2122" s="3">
        <v>14</v>
      </c>
      <c r="C2122" s="3">
        <v>2</v>
      </c>
      <c r="D2122" s="3">
        <v>2020</v>
      </c>
      <c r="E2122" s="3">
        <v>0</v>
      </c>
      <c r="F2122" s="3">
        <v>0</v>
      </c>
      <c r="G2122" s="3" t="s">
        <v>178</v>
      </c>
      <c r="H2122" s="3" t="s">
        <v>1089</v>
      </c>
      <c r="I2122" s="3" t="s">
        <v>411</v>
      </c>
      <c r="J2122" s="3">
        <v>17084357</v>
      </c>
    </row>
    <row r="2123" spans="1:10" hidden="1" x14ac:dyDescent="0.25">
      <c r="A2123" s="187">
        <v>43874</v>
      </c>
      <c r="B2123" s="3">
        <v>13</v>
      </c>
      <c r="C2123" s="3">
        <v>2</v>
      </c>
      <c r="D2123" s="3">
        <v>2020</v>
      </c>
      <c r="E2123" s="3">
        <v>0</v>
      </c>
      <c r="F2123" s="3">
        <v>0</v>
      </c>
      <c r="G2123" s="3" t="s">
        <v>178</v>
      </c>
      <c r="H2123" s="3" t="s">
        <v>1089</v>
      </c>
      <c r="I2123" s="3" t="s">
        <v>411</v>
      </c>
      <c r="J2123" s="3">
        <v>17084357</v>
      </c>
    </row>
    <row r="2124" spans="1:10" hidden="1" x14ac:dyDescent="0.25">
      <c r="A2124" s="187">
        <v>43873</v>
      </c>
      <c r="B2124" s="3">
        <v>12</v>
      </c>
      <c r="C2124" s="3">
        <v>2</v>
      </c>
      <c r="D2124" s="3">
        <v>2020</v>
      </c>
      <c r="E2124" s="3">
        <v>0</v>
      </c>
      <c r="F2124" s="3">
        <v>0</v>
      </c>
      <c r="G2124" s="3" t="s">
        <v>178</v>
      </c>
      <c r="H2124" s="3" t="s">
        <v>1089</v>
      </c>
      <c r="I2124" s="3" t="s">
        <v>411</v>
      </c>
      <c r="J2124" s="3">
        <v>17084357</v>
      </c>
    </row>
    <row r="2125" spans="1:10" hidden="1" x14ac:dyDescent="0.25">
      <c r="A2125" s="187">
        <v>43872</v>
      </c>
      <c r="B2125" s="3">
        <v>11</v>
      </c>
      <c r="C2125" s="3">
        <v>2</v>
      </c>
      <c r="D2125" s="3">
        <v>2020</v>
      </c>
      <c r="E2125" s="3">
        <v>0</v>
      </c>
      <c r="F2125" s="3">
        <v>0</v>
      </c>
      <c r="G2125" s="3" t="s">
        <v>178</v>
      </c>
      <c r="H2125" s="3" t="s">
        <v>1089</v>
      </c>
      <c r="I2125" s="3" t="s">
        <v>411</v>
      </c>
      <c r="J2125" s="3">
        <v>17084357</v>
      </c>
    </row>
    <row r="2126" spans="1:10" hidden="1" x14ac:dyDescent="0.25">
      <c r="A2126" s="187">
        <v>43871</v>
      </c>
      <c r="B2126" s="3">
        <v>10</v>
      </c>
      <c r="C2126" s="3">
        <v>2</v>
      </c>
      <c r="D2126" s="3">
        <v>2020</v>
      </c>
      <c r="E2126" s="3">
        <v>0</v>
      </c>
      <c r="F2126" s="3">
        <v>0</v>
      </c>
      <c r="G2126" s="3" t="s">
        <v>178</v>
      </c>
      <c r="H2126" s="3" t="s">
        <v>1089</v>
      </c>
      <c r="I2126" s="3" t="s">
        <v>411</v>
      </c>
      <c r="J2126" s="3">
        <v>17084357</v>
      </c>
    </row>
    <row r="2127" spans="1:10" hidden="1" x14ac:dyDescent="0.25">
      <c r="A2127" s="187">
        <v>43870</v>
      </c>
      <c r="B2127" s="3">
        <v>9</v>
      </c>
      <c r="C2127" s="3">
        <v>2</v>
      </c>
      <c r="D2127" s="3">
        <v>2020</v>
      </c>
      <c r="E2127" s="3">
        <v>0</v>
      </c>
      <c r="F2127" s="3">
        <v>0</v>
      </c>
      <c r="G2127" s="3" t="s">
        <v>178</v>
      </c>
      <c r="H2127" s="3" t="s">
        <v>1089</v>
      </c>
      <c r="I2127" s="3" t="s">
        <v>411</v>
      </c>
      <c r="J2127" s="3">
        <v>17084357</v>
      </c>
    </row>
    <row r="2128" spans="1:10" hidden="1" x14ac:dyDescent="0.25">
      <c r="A2128" s="187">
        <v>43869</v>
      </c>
      <c r="B2128" s="3">
        <v>8</v>
      </c>
      <c r="C2128" s="3">
        <v>2</v>
      </c>
      <c r="D2128" s="3">
        <v>2020</v>
      </c>
      <c r="E2128" s="3">
        <v>0</v>
      </c>
      <c r="F2128" s="3">
        <v>0</v>
      </c>
      <c r="G2128" s="3" t="s">
        <v>178</v>
      </c>
      <c r="H2128" s="3" t="s">
        <v>1089</v>
      </c>
      <c r="I2128" s="3" t="s">
        <v>411</v>
      </c>
      <c r="J2128" s="3">
        <v>17084357</v>
      </c>
    </row>
    <row r="2129" spans="1:10" hidden="1" x14ac:dyDescent="0.25">
      <c r="A2129" s="187">
        <v>43868</v>
      </c>
      <c r="B2129" s="3">
        <v>7</v>
      </c>
      <c r="C2129" s="3">
        <v>2</v>
      </c>
      <c r="D2129" s="3">
        <v>2020</v>
      </c>
      <c r="E2129" s="3">
        <v>0</v>
      </c>
      <c r="F2129" s="3">
        <v>0</v>
      </c>
      <c r="G2129" s="3" t="s">
        <v>178</v>
      </c>
      <c r="H2129" s="3" t="s">
        <v>1089</v>
      </c>
      <c r="I2129" s="3" t="s">
        <v>411</v>
      </c>
      <c r="J2129" s="3">
        <v>17084357</v>
      </c>
    </row>
    <row r="2130" spans="1:10" hidden="1" x14ac:dyDescent="0.25">
      <c r="A2130" s="187">
        <v>43867</v>
      </c>
      <c r="B2130" s="3">
        <v>6</v>
      </c>
      <c r="C2130" s="3">
        <v>2</v>
      </c>
      <c r="D2130" s="3">
        <v>2020</v>
      </c>
      <c r="E2130" s="3">
        <v>0</v>
      </c>
      <c r="F2130" s="3">
        <v>0</v>
      </c>
      <c r="G2130" s="3" t="s">
        <v>178</v>
      </c>
      <c r="H2130" s="3" t="s">
        <v>1089</v>
      </c>
      <c r="I2130" s="3" t="s">
        <v>411</v>
      </c>
      <c r="J2130" s="3">
        <v>17084357</v>
      </c>
    </row>
    <row r="2131" spans="1:10" hidden="1" x14ac:dyDescent="0.25">
      <c r="A2131" s="187">
        <v>43866</v>
      </c>
      <c r="B2131" s="3">
        <v>5</v>
      </c>
      <c r="C2131" s="3">
        <v>2</v>
      </c>
      <c r="D2131" s="3">
        <v>2020</v>
      </c>
      <c r="E2131" s="3">
        <v>0</v>
      </c>
      <c r="F2131" s="3">
        <v>0</v>
      </c>
      <c r="G2131" s="3" t="s">
        <v>178</v>
      </c>
      <c r="H2131" s="3" t="s">
        <v>1089</v>
      </c>
      <c r="I2131" s="3" t="s">
        <v>411</v>
      </c>
      <c r="J2131" s="3">
        <v>17084357</v>
      </c>
    </row>
    <row r="2132" spans="1:10" hidden="1" x14ac:dyDescent="0.25">
      <c r="A2132" s="187">
        <v>43865</v>
      </c>
      <c r="B2132" s="3">
        <v>4</v>
      </c>
      <c r="C2132" s="3">
        <v>2</v>
      </c>
      <c r="D2132" s="3">
        <v>2020</v>
      </c>
      <c r="E2132" s="3">
        <v>0</v>
      </c>
      <c r="F2132" s="3">
        <v>0</v>
      </c>
      <c r="G2132" s="3" t="s">
        <v>178</v>
      </c>
      <c r="H2132" s="3" t="s">
        <v>1089</v>
      </c>
      <c r="I2132" s="3" t="s">
        <v>411</v>
      </c>
      <c r="J2132" s="3">
        <v>17084357</v>
      </c>
    </row>
    <row r="2133" spans="1:10" hidden="1" x14ac:dyDescent="0.25">
      <c r="A2133" s="187">
        <v>43864</v>
      </c>
      <c r="B2133" s="3">
        <v>3</v>
      </c>
      <c r="C2133" s="3">
        <v>2</v>
      </c>
      <c r="D2133" s="3">
        <v>2020</v>
      </c>
      <c r="E2133" s="3">
        <v>0</v>
      </c>
      <c r="F2133" s="3">
        <v>0</v>
      </c>
      <c r="G2133" s="3" t="s">
        <v>178</v>
      </c>
      <c r="H2133" s="3" t="s">
        <v>1089</v>
      </c>
      <c r="I2133" s="3" t="s">
        <v>411</v>
      </c>
      <c r="J2133" s="3">
        <v>17084357</v>
      </c>
    </row>
    <row r="2134" spans="1:10" hidden="1" x14ac:dyDescent="0.25">
      <c r="A2134" s="187">
        <v>43863</v>
      </c>
      <c r="B2134" s="3">
        <v>2</v>
      </c>
      <c r="C2134" s="3">
        <v>2</v>
      </c>
      <c r="D2134" s="3">
        <v>2020</v>
      </c>
      <c r="E2134" s="3">
        <v>0</v>
      </c>
      <c r="F2134" s="3">
        <v>0</v>
      </c>
      <c r="G2134" s="3" t="s">
        <v>178</v>
      </c>
      <c r="H2134" s="3" t="s">
        <v>1089</v>
      </c>
      <c r="I2134" s="3" t="s">
        <v>411</v>
      </c>
      <c r="J2134" s="3">
        <v>17084357</v>
      </c>
    </row>
    <row r="2135" spans="1:10" hidden="1" x14ac:dyDescent="0.25">
      <c r="A2135" s="187">
        <v>43862</v>
      </c>
      <c r="B2135" s="3">
        <v>1</v>
      </c>
      <c r="C2135" s="3">
        <v>2</v>
      </c>
      <c r="D2135" s="3">
        <v>2020</v>
      </c>
      <c r="E2135" s="3">
        <v>0</v>
      </c>
      <c r="F2135" s="3">
        <v>0</v>
      </c>
      <c r="G2135" s="3" t="s">
        <v>178</v>
      </c>
      <c r="H2135" s="3" t="s">
        <v>1089</v>
      </c>
      <c r="I2135" s="3" t="s">
        <v>411</v>
      </c>
      <c r="J2135" s="3">
        <v>17084357</v>
      </c>
    </row>
    <row r="2136" spans="1:10" hidden="1" x14ac:dyDescent="0.25">
      <c r="A2136" s="187">
        <v>43861</v>
      </c>
      <c r="B2136" s="3">
        <v>31</v>
      </c>
      <c r="C2136" s="3">
        <v>1</v>
      </c>
      <c r="D2136" s="3">
        <v>2020</v>
      </c>
      <c r="E2136" s="3">
        <v>0</v>
      </c>
      <c r="F2136" s="3">
        <v>0</v>
      </c>
      <c r="G2136" s="3" t="s">
        <v>178</v>
      </c>
      <c r="H2136" s="3" t="s">
        <v>1089</v>
      </c>
      <c r="I2136" s="3" t="s">
        <v>411</v>
      </c>
      <c r="J2136" s="3">
        <v>17084357</v>
      </c>
    </row>
    <row r="2137" spans="1:10" hidden="1" x14ac:dyDescent="0.25">
      <c r="A2137" s="187">
        <v>43860</v>
      </c>
      <c r="B2137" s="3">
        <v>30</v>
      </c>
      <c r="C2137" s="3">
        <v>1</v>
      </c>
      <c r="D2137" s="3">
        <v>2020</v>
      </c>
      <c r="E2137" s="3">
        <v>0</v>
      </c>
      <c r="F2137" s="3">
        <v>0</v>
      </c>
      <c r="G2137" s="3" t="s">
        <v>178</v>
      </c>
      <c r="H2137" s="3" t="s">
        <v>1089</v>
      </c>
      <c r="I2137" s="3" t="s">
        <v>411</v>
      </c>
      <c r="J2137" s="3">
        <v>17084357</v>
      </c>
    </row>
    <row r="2138" spans="1:10" hidden="1" x14ac:dyDescent="0.25">
      <c r="A2138" s="187">
        <v>43859</v>
      </c>
      <c r="B2138" s="3">
        <v>29</v>
      </c>
      <c r="C2138" s="3">
        <v>1</v>
      </c>
      <c r="D2138" s="3">
        <v>2020</v>
      </c>
      <c r="E2138" s="3">
        <v>0</v>
      </c>
      <c r="F2138" s="3">
        <v>0</v>
      </c>
      <c r="G2138" s="3" t="s">
        <v>178</v>
      </c>
      <c r="H2138" s="3" t="s">
        <v>1089</v>
      </c>
      <c r="I2138" s="3" t="s">
        <v>411</v>
      </c>
      <c r="J2138" s="3">
        <v>17084357</v>
      </c>
    </row>
    <row r="2139" spans="1:10" hidden="1" x14ac:dyDescent="0.25">
      <c r="A2139" s="187">
        <v>43858</v>
      </c>
      <c r="B2139" s="3">
        <v>28</v>
      </c>
      <c r="C2139" s="3">
        <v>1</v>
      </c>
      <c r="D2139" s="3">
        <v>2020</v>
      </c>
      <c r="E2139" s="3">
        <v>0</v>
      </c>
      <c r="F2139" s="3">
        <v>0</v>
      </c>
      <c r="G2139" s="3" t="s">
        <v>178</v>
      </c>
      <c r="H2139" s="3" t="s">
        <v>1089</v>
      </c>
      <c r="I2139" s="3" t="s">
        <v>411</v>
      </c>
      <c r="J2139" s="3">
        <v>17084357</v>
      </c>
    </row>
    <row r="2140" spans="1:10" hidden="1" x14ac:dyDescent="0.25">
      <c r="A2140" s="187">
        <v>43857</v>
      </c>
      <c r="B2140" s="3">
        <v>27</v>
      </c>
      <c r="C2140" s="3">
        <v>1</v>
      </c>
      <c r="D2140" s="3">
        <v>2020</v>
      </c>
      <c r="E2140" s="3">
        <v>0</v>
      </c>
      <c r="F2140" s="3">
        <v>0</v>
      </c>
      <c r="G2140" s="3" t="s">
        <v>178</v>
      </c>
      <c r="H2140" s="3" t="s">
        <v>1089</v>
      </c>
      <c r="I2140" s="3" t="s">
        <v>411</v>
      </c>
      <c r="J2140" s="3">
        <v>17084357</v>
      </c>
    </row>
    <row r="2141" spans="1:10" hidden="1" x14ac:dyDescent="0.25">
      <c r="A2141" s="187">
        <v>43856</v>
      </c>
      <c r="B2141" s="3">
        <v>26</v>
      </c>
      <c r="C2141" s="3">
        <v>1</v>
      </c>
      <c r="D2141" s="3">
        <v>2020</v>
      </c>
      <c r="E2141" s="3">
        <v>0</v>
      </c>
      <c r="F2141" s="3">
        <v>0</v>
      </c>
      <c r="G2141" s="3" t="s">
        <v>178</v>
      </c>
      <c r="H2141" s="3" t="s">
        <v>1089</v>
      </c>
      <c r="I2141" s="3" t="s">
        <v>411</v>
      </c>
      <c r="J2141" s="3">
        <v>17084357</v>
      </c>
    </row>
    <row r="2142" spans="1:10" hidden="1" x14ac:dyDescent="0.25">
      <c r="A2142" s="187">
        <v>43855</v>
      </c>
      <c r="B2142" s="3">
        <v>25</v>
      </c>
      <c r="C2142" s="3">
        <v>1</v>
      </c>
      <c r="D2142" s="3">
        <v>2020</v>
      </c>
      <c r="E2142" s="3">
        <v>0</v>
      </c>
      <c r="F2142" s="3">
        <v>0</v>
      </c>
      <c r="G2142" s="3" t="s">
        <v>178</v>
      </c>
      <c r="H2142" s="3" t="s">
        <v>1089</v>
      </c>
      <c r="I2142" s="3" t="s">
        <v>411</v>
      </c>
      <c r="J2142" s="3">
        <v>17084357</v>
      </c>
    </row>
    <row r="2143" spans="1:10" hidden="1" x14ac:dyDescent="0.25">
      <c r="A2143" s="187">
        <v>43854</v>
      </c>
      <c r="B2143" s="3">
        <v>24</v>
      </c>
      <c r="C2143" s="3">
        <v>1</v>
      </c>
      <c r="D2143" s="3">
        <v>2020</v>
      </c>
      <c r="E2143" s="3">
        <v>0</v>
      </c>
      <c r="F2143" s="3">
        <v>0</v>
      </c>
      <c r="G2143" s="3" t="s">
        <v>178</v>
      </c>
      <c r="H2143" s="3" t="s">
        <v>1089</v>
      </c>
      <c r="I2143" s="3" t="s">
        <v>411</v>
      </c>
      <c r="J2143" s="3">
        <v>17084357</v>
      </c>
    </row>
    <row r="2144" spans="1:10" hidden="1" x14ac:dyDescent="0.25">
      <c r="A2144" s="187">
        <v>43853</v>
      </c>
      <c r="B2144" s="3">
        <v>23</v>
      </c>
      <c r="C2144" s="3">
        <v>1</v>
      </c>
      <c r="D2144" s="3">
        <v>2020</v>
      </c>
      <c r="E2144" s="3">
        <v>0</v>
      </c>
      <c r="F2144" s="3">
        <v>0</v>
      </c>
      <c r="G2144" s="3" t="s">
        <v>178</v>
      </c>
      <c r="H2144" s="3" t="s">
        <v>1089</v>
      </c>
      <c r="I2144" s="3" t="s">
        <v>411</v>
      </c>
      <c r="J2144" s="3">
        <v>17084357</v>
      </c>
    </row>
    <row r="2145" spans="1:10" hidden="1" x14ac:dyDescent="0.25">
      <c r="A2145" s="187">
        <v>43852</v>
      </c>
      <c r="B2145" s="3">
        <v>22</v>
      </c>
      <c r="C2145" s="3">
        <v>1</v>
      </c>
      <c r="D2145" s="3">
        <v>2020</v>
      </c>
      <c r="E2145" s="3">
        <v>0</v>
      </c>
      <c r="F2145" s="3">
        <v>0</v>
      </c>
      <c r="G2145" s="3" t="s">
        <v>178</v>
      </c>
      <c r="H2145" s="3" t="s">
        <v>1089</v>
      </c>
      <c r="I2145" s="3" t="s">
        <v>411</v>
      </c>
      <c r="J2145" s="3">
        <v>17084357</v>
      </c>
    </row>
    <row r="2146" spans="1:10" hidden="1" x14ac:dyDescent="0.25">
      <c r="A2146" s="187">
        <v>43851</v>
      </c>
      <c r="B2146" s="3">
        <v>21</v>
      </c>
      <c r="C2146" s="3">
        <v>1</v>
      </c>
      <c r="D2146" s="3">
        <v>2020</v>
      </c>
      <c r="E2146" s="3">
        <v>0</v>
      </c>
      <c r="F2146" s="3">
        <v>0</v>
      </c>
      <c r="G2146" s="3" t="s">
        <v>178</v>
      </c>
      <c r="H2146" s="3" t="s">
        <v>1089</v>
      </c>
      <c r="I2146" s="3" t="s">
        <v>411</v>
      </c>
      <c r="J2146" s="3">
        <v>17084357</v>
      </c>
    </row>
    <row r="2147" spans="1:10" hidden="1" x14ac:dyDescent="0.25">
      <c r="A2147" s="187">
        <v>43850</v>
      </c>
      <c r="B2147" s="3">
        <v>20</v>
      </c>
      <c r="C2147" s="3">
        <v>1</v>
      </c>
      <c r="D2147" s="3">
        <v>2020</v>
      </c>
      <c r="E2147" s="3">
        <v>0</v>
      </c>
      <c r="F2147" s="3">
        <v>0</v>
      </c>
      <c r="G2147" s="3" t="s">
        <v>178</v>
      </c>
      <c r="H2147" s="3" t="s">
        <v>1089</v>
      </c>
      <c r="I2147" s="3" t="s">
        <v>411</v>
      </c>
      <c r="J2147" s="3">
        <v>17084357</v>
      </c>
    </row>
    <row r="2148" spans="1:10" hidden="1" x14ac:dyDescent="0.25">
      <c r="A2148" s="187">
        <v>43849</v>
      </c>
      <c r="B2148" s="3">
        <v>19</v>
      </c>
      <c r="C2148" s="3">
        <v>1</v>
      </c>
      <c r="D2148" s="3">
        <v>2020</v>
      </c>
      <c r="E2148" s="3">
        <v>0</v>
      </c>
      <c r="F2148" s="3">
        <v>0</v>
      </c>
      <c r="G2148" s="3" t="s">
        <v>178</v>
      </c>
      <c r="H2148" s="3" t="s">
        <v>1089</v>
      </c>
      <c r="I2148" s="3" t="s">
        <v>411</v>
      </c>
      <c r="J2148" s="3">
        <v>17084357</v>
      </c>
    </row>
    <row r="2149" spans="1:10" hidden="1" x14ac:dyDescent="0.25">
      <c r="A2149" s="187">
        <v>43848</v>
      </c>
      <c r="B2149" s="3">
        <v>18</v>
      </c>
      <c r="C2149" s="3">
        <v>1</v>
      </c>
      <c r="D2149" s="3">
        <v>2020</v>
      </c>
      <c r="E2149" s="3">
        <v>0</v>
      </c>
      <c r="F2149" s="3">
        <v>0</v>
      </c>
      <c r="G2149" s="3" t="s">
        <v>178</v>
      </c>
      <c r="H2149" s="3" t="s">
        <v>1089</v>
      </c>
      <c r="I2149" s="3" t="s">
        <v>411</v>
      </c>
      <c r="J2149" s="3">
        <v>17084357</v>
      </c>
    </row>
    <row r="2150" spans="1:10" hidden="1" x14ac:dyDescent="0.25">
      <c r="A2150" s="187">
        <v>43847</v>
      </c>
      <c r="B2150" s="3">
        <v>17</v>
      </c>
      <c r="C2150" s="3">
        <v>1</v>
      </c>
      <c r="D2150" s="3">
        <v>2020</v>
      </c>
      <c r="E2150" s="3">
        <v>0</v>
      </c>
      <c r="F2150" s="3">
        <v>0</v>
      </c>
      <c r="G2150" s="3" t="s">
        <v>178</v>
      </c>
      <c r="H2150" s="3" t="s">
        <v>1089</v>
      </c>
      <c r="I2150" s="3" t="s">
        <v>411</v>
      </c>
      <c r="J2150" s="3">
        <v>17084357</v>
      </c>
    </row>
    <row r="2151" spans="1:10" hidden="1" x14ac:dyDescent="0.25">
      <c r="A2151" s="187">
        <v>43846</v>
      </c>
      <c r="B2151" s="3">
        <v>16</v>
      </c>
      <c r="C2151" s="3">
        <v>1</v>
      </c>
      <c r="D2151" s="3">
        <v>2020</v>
      </c>
      <c r="E2151" s="3">
        <v>0</v>
      </c>
      <c r="F2151" s="3">
        <v>0</v>
      </c>
      <c r="G2151" s="3" t="s">
        <v>178</v>
      </c>
      <c r="H2151" s="3" t="s">
        <v>1089</v>
      </c>
      <c r="I2151" s="3" t="s">
        <v>411</v>
      </c>
      <c r="J2151" s="3">
        <v>17084357</v>
      </c>
    </row>
    <row r="2152" spans="1:10" hidden="1" x14ac:dyDescent="0.25">
      <c r="A2152" s="187">
        <v>43845</v>
      </c>
      <c r="B2152" s="3">
        <v>15</v>
      </c>
      <c r="C2152" s="3">
        <v>1</v>
      </c>
      <c r="D2152" s="3">
        <v>2020</v>
      </c>
      <c r="E2152" s="3">
        <v>0</v>
      </c>
      <c r="F2152" s="3">
        <v>0</v>
      </c>
      <c r="G2152" s="3" t="s">
        <v>178</v>
      </c>
      <c r="H2152" s="3" t="s">
        <v>1089</v>
      </c>
      <c r="I2152" s="3" t="s">
        <v>411</v>
      </c>
      <c r="J2152" s="3">
        <v>17084357</v>
      </c>
    </row>
    <row r="2153" spans="1:10" hidden="1" x14ac:dyDescent="0.25">
      <c r="A2153" s="187">
        <v>43844</v>
      </c>
      <c r="B2153" s="3">
        <v>14</v>
      </c>
      <c r="C2153" s="3">
        <v>1</v>
      </c>
      <c r="D2153" s="3">
        <v>2020</v>
      </c>
      <c r="E2153" s="3">
        <v>0</v>
      </c>
      <c r="F2153" s="3">
        <v>0</v>
      </c>
      <c r="G2153" s="3" t="s">
        <v>178</v>
      </c>
      <c r="H2153" s="3" t="s">
        <v>1089</v>
      </c>
      <c r="I2153" s="3" t="s">
        <v>411</v>
      </c>
      <c r="J2153" s="3">
        <v>17084357</v>
      </c>
    </row>
    <row r="2154" spans="1:10" hidden="1" x14ac:dyDescent="0.25">
      <c r="A2154" s="187">
        <v>43843</v>
      </c>
      <c r="B2154" s="3">
        <v>13</v>
      </c>
      <c r="C2154" s="3">
        <v>1</v>
      </c>
      <c r="D2154" s="3">
        <v>2020</v>
      </c>
      <c r="E2154" s="3">
        <v>0</v>
      </c>
      <c r="F2154" s="3">
        <v>0</v>
      </c>
      <c r="G2154" s="3" t="s">
        <v>178</v>
      </c>
      <c r="H2154" s="3" t="s">
        <v>1089</v>
      </c>
      <c r="I2154" s="3" t="s">
        <v>411</v>
      </c>
      <c r="J2154" s="3">
        <v>17084357</v>
      </c>
    </row>
    <row r="2155" spans="1:10" hidden="1" x14ac:dyDescent="0.25">
      <c r="A2155" s="187">
        <v>43842</v>
      </c>
      <c r="B2155" s="3">
        <v>12</v>
      </c>
      <c r="C2155" s="3">
        <v>1</v>
      </c>
      <c r="D2155" s="3">
        <v>2020</v>
      </c>
      <c r="E2155" s="3">
        <v>0</v>
      </c>
      <c r="F2155" s="3">
        <v>0</v>
      </c>
      <c r="G2155" s="3" t="s">
        <v>178</v>
      </c>
      <c r="H2155" s="3" t="s">
        <v>1089</v>
      </c>
      <c r="I2155" s="3" t="s">
        <v>411</v>
      </c>
      <c r="J2155" s="3">
        <v>17084357</v>
      </c>
    </row>
    <row r="2156" spans="1:10" hidden="1" x14ac:dyDescent="0.25">
      <c r="A2156" s="187">
        <v>43841</v>
      </c>
      <c r="B2156" s="3">
        <v>11</v>
      </c>
      <c r="C2156" s="3">
        <v>1</v>
      </c>
      <c r="D2156" s="3">
        <v>2020</v>
      </c>
      <c r="E2156" s="3">
        <v>0</v>
      </c>
      <c r="F2156" s="3">
        <v>0</v>
      </c>
      <c r="G2156" s="3" t="s">
        <v>178</v>
      </c>
      <c r="H2156" s="3" t="s">
        <v>1089</v>
      </c>
      <c r="I2156" s="3" t="s">
        <v>411</v>
      </c>
      <c r="J2156" s="3">
        <v>17084357</v>
      </c>
    </row>
    <row r="2157" spans="1:10" hidden="1" x14ac:dyDescent="0.25">
      <c r="A2157" s="187">
        <v>43840</v>
      </c>
      <c r="B2157" s="3">
        <v>10</v>
      </c>
      <c r="C2157" s="3">
        <v>1</v>
      </c>
      <c r="D2157" s="3">
        <v>2020</v>
      </c>
      <c r="E2157" s="3">
        <v>0</v>
      </c>
      <c r="F2157" s="3">
        <v>0</v>
      </c>
      <c r="G2157" s="3" t="s">
        <v>178</v>
      </c>
      <c r="H2157" s="3" t="s">
        <v>1089</v>
      </c>
      <c r="I2157" s="3" t="s">
        <v>411</v>
      </c>
      <c r="J2157" s="3">
        <v>17084357</v>
      </c>
    </row>
    <row r="2158" spans="1:10" hidden="1" x14ac:dyDescent="0.25">
      <c r="A2158" s="187">
        <v>43839</v>
      </c>
      <c r="B2158" s="3">
        <v>9</v>
      </c>
      <c r="C2158" s="3">
        <v>1</v>
      </c>
      <c r="D2158" s="3">
        <v>2020</v>
      </c>
      <c r="E2158" s="3">
        <v>0</v>
      </c>
      <c r="F2158" s="3">
        <v>0</v>
      </c>
      <c r="G2158" s="3" t="s">
        <v>178</v>
      </c>
      <c r="H2158" s="3" t="s">
        <v>1089</v>
      </c>
      <c r="I2158" s="3" t="s">
        <v>411</v>
      </c>
      <c r="J2158" s="3">
        <v>17084357</v>
      </c>
    </row>
    <row r="2159" spans="1:10" hidden="1" x14ac:dyDescent="0.25">
      <c r="A2159" s="187">
        <v>43838</v>
      </c>
      <c r="B2159" s="3">
        <v>8</v>
      </c>
      <c r="C2159" s="3">
        <v>1</v>
      </c>
      <c r="D2159" s="3">
        <v>2020</v>
      </c>
      <c r="E2159" s="3">
        <v>0</v>
      </c>
      <c r="F2159" s="3">
        <v>0</v>
      </c>
      <c r="G2159" s="3" t="s">
        <v>178</v>
      </c>
      <c r="H2159" s="3" t="s">
        <v>1089</v>
      </c>
      <c r="I2159" s="3" t="s">
        <v>411</v>
      </c>
      <c r="J2159" s="3">
        <v>17084357</v>
      </c>
    </row>
    <row r="2160" spans="1:10" hidden="1" x14ac:dyDescent="0.25">
      <c r="A2160" s="187">
        <v>43837</v>
      </c>
      <c r="B2160" s="3">
        <v>7</v>
      </c>
      <c r="C2160" s="3">
        <v>1</v>
      </c>
      <c r="D2160" s="3">
        <v>2020</v>
      </c>
      <c r="E2160" s="3">
        <v>0</v>
      </c>
      <c r="F2160" s="3">
        <v>0</v>
      </c>
      <c r="G2160" s="3" t="s">
        <v>178</v>
      </c>
      <c r="H2160" s="3" t="s">
        <v>1089</v>
      </c>
      <c r="I2160" s="3" t="s">
        <v>411</v>
      </c>
      <c r="J2160" s="3">
        <v>17084357</v>
      </c>
    </row>
    <row r="2161" spans="1:10" hidden="1" x14ac:dyDescent="0.25">
      <c r="A2161" s="187">
        <v>43836</v>
      </c>
      <c r="B2161" s="3">
        <v>6</v>
      </c>
      <c r="C2161" s="3">
        <v>1</v>
      </c>
      <c r="D2161" s="3">
        <v>2020</v>
      </c>
      <c r="E2161" s="3">
        <v>0</v>
      </c>
      <c r="F2161" s="3">
        <v>0</v>
      </c>
      <c r="G2161" s="3" t="s">
        <v>178</v>
      </c>
      <c r="H2161" s="3" t="s">
        <v>1089</v>
      </c>
      <c r="I2161" s="3" t="s">
        <v>411</v>
      </c>
      <c r="J2161" s="3">
        <v>17084357</v>
      </c>
    </row>
    <row r="2162" spans="1:10" hidden="1" x14ac:dyDescent="0.25">
      <c r="A2162" s="187">
        <v>43835</v>
      </c>
      <c r="B2162" s="3">
        <v>5</v>
      </c>
      <c r="C2162" s="3">
        <v>1</v>
      </c>
      <c r="D2162" s="3">
        <v>2020</v>
      </c>
      <c r="E2162" s="3">
        <v>0</v>
      </c>
      <c r="F2162" s="3">
        <v>0</v>
      </c>
      <c r="G2162" s="3" t="s">
        <v>178</v>
      </c>
      <c r="H2162" s="3" t="s">
        <v>1089</v>
      </c>
      <c r="I2162" s="3" t="s">
        <v>411</v>
      </c>
      <c r="J2162" s="3">
        <v>17084357</v>
      </c>
    </row>
    <row r="2163" spans="1:10" hidden="1" x14ac:dyDescent="0.25">
      <c r="A2163" s="187">
        <v>43834</v>
      </c>
      <c r="B2163" s="3">
        <v>4</v>
      </c>
      <c r="C2163" s="3">
        <v>1</v>
      </c>
      <c r="D2163" s="3">
        <v>2020</v>
      </c>
      <c r="E2163" s="3">
        <v>0</v>
      </c>
      <c r="F2163" s="3">
        <v>0</v>
      </c>
      <c r="G2163" s="3" t="s">
        <v>178</v>
      </c>
      <c r="H2163" s="3" t="s">
        <v>1089</v>
      </c>
      <c r="I2163" s="3" t="s">
        <v>411</v>
      </c>
      <c r="J2163" s="3">
        <v>17084357</v>
      </c>
    </row>
    <row r="2164" spans="1:10" hidden="1" x14ac:dyDescent="0.25">
      <c r="A2164" s="187">
        <v>43833</v>
      </c>
      <c r="B2164" s="3">
        <v>3</v>
      </c>
      <c r="C2164" s="3">
        <v>1</v>
      </c>
      <c r="D2164" s="3">
        <v>2020</v>
      </c>
      <c r="E2164" s="3">
        <v>0</v>
      </c>
      <c r="F2164" s="3">
        <v>0</v>
      </c>
      <c r="G2164" s="3" t="s">
        <v>178</v>
      </c>
      <c r="H2164" s="3" t="s">
        <v>1089</v>
      </c>
      <c r="I2164" s="3" t="s">
        <v>411</v>
      </c>
      <c r="J2164" s="3">
        <v>17084357</v>
      </c>
    </row>
    <row r="2165" spans="1:10" hidden="1" x14ac:dyDescent="0.25">
      <c r="A2165" s="187">
        <v>43832</v>
      </c>
      <c r="B2165" s="3">
        <v>2</v>
      </c>
      <c r="C2165" s="3">
        <v>1</v>
      </c>
      <c r="D2165" s="3">
        <v>2020</v>
      </c>
      <c r="E2165" s="3">
        <v>0</v>
      </c>
      <c r="F2165" s="3">
        <v>0</v>
      </c>
      <c r="G2165" s="3" t="s">
        <v>178</v>
      </c>
      <c r="H2165" s="3" t="s">
        <v>1089</v>
      </c>
      <c r="I2165" s="3" t="s">
        <v>411</v>
      </c>
      <c r="J2165" s="3">
        <v>17084357</v>
      </c>
    </row>
    <row r="2166" spans="1:10" hidden="1" x14ac:dyDescent="0.25">
      <c r="A2166" s="187">
        <v>43831</v>
      </c>
      <c r="B2166" s="3">
        <v>1</v>
      </c>
      <c r="C2166" s="3">
        <v>1</v>
      </c>
      <c r="D2166" s="3">
        <v>2020</v>
      </c>
      <c r="E2166" s="3">
        <v>0</v>
      </c>
      <c r="F2166" s="3">
        <v>0</v>
      </c>
      <c r="G2166" s="3" t="s">
        <v>178</v>
      </c>
      <c r="H2166" s="3" t="s">
        <v>1089</v>
      </c>
      <c r="I2166" s="3" t="s">
        <v>411</v>
      </c>
      <c r="J2166" s="3">
        <v>17084357</v>
      </c>
    </row>
    <row r="2167" spans="1:10" hidden="1" x14ac:dyDescent="0.25">
      <c r="A2167" s="187">
        <v>43830</v>
      </c>
      <c r="B2167" s="3">
        <v>31</v>
      </c>
      <c r="C2167" s="3">
        <v>12</v>
      </c>
      <c r="D2167" s="3">
        <v>2019</v>
      </c>
      <c r="E2167" s="3">
        <v>0</v>
      </c>
      <c r="F2167" s="3">
        <v>0</v>
      </c>
      <c r="G2167" s="3" t="s">
        <v>178</v>
      </c>
      <c r="H2167" s="3" t="s">
        <v>1089</v>
      </c>
      <c r="I2167" s="3" t="s">
        <v>411</v>
      </c>
      <c r="J2167" s="3">
        <v>17084357</v>
      </c>
    </row>
    <row r="2168" spans="1:10" hidden="1" x14ac:dyDescent="0.25">
      <c r="A2168" s="187">
        <v>43920</v>
      </c>
      <c r="B2168" s="3">
        <v>30</v>
      </c>
      <c r="C2168" s="3">
        <v>3</v>
      </c>
      <c r="D2168" s="3">
        <v>2020</v>
      </c>
      <c r="E2168" s="3">
        <v>40</v>
      </c>
      <c r="F2168" s="3">
        <v>6</v>
      </c>
      <c r="G2168" s="3" t="s">
        <v>1090</v>
      </c>
      <c r="H2168" s="3" t="s">
        <v>1091</v>
      </c>
      <c r="I2168" s="3" t="s">
        <v>412</v>
      </c>
      <c r="J2168" s="3">
        <v>98423595</v>
      </c>
    </row>
    <row r="2169" spans="1:10" hidden="1" x14ac:dyDescent="0.25">
      <c r="A2169" s="187">
        <v>43919</v>
      </c>
      <c r="B2169" s="3">
        <v>29</v>
      </c>
      <c r="C2169" s="3">
        <v>3</v>
      </c>
      <c r="D2169" s="3">
        <v>2020</v>
      </c>
      <c r="E2169" s="3">
        <v>41</v>
      </c>
      <c r="F2169" s="3">
        <v>6</v>
      </c>
      <c r="G2169" s="3" t="s">
        <v>1090</v>
      </c>
      <c r="H2169" s="3" t="s">
        <v>1091</v>
      </c>
      <c r="I2169" s="3" t="s">
        <v>412</v>
      </c>
      <c r="J2169" s="3">
        <v>98423595</v>
      </c>
    </row>
    <row r="2170" spans="1:10" hidden="1" x14ac:dyDescent="0.25">
      <c r="A2170" s="187">
        <v>43918</v>
      </c>
      <c r="B2170" s="3">
        <v>28</v>
      </c>
      <c r="C2170" s="3">
        <v>3</v>
      </c>
      <c r="D2170" s="3">
        <v>2020</v>
      </c>
      <c r="E2170" s="3">
        <v>39</v>
      </c>
      <c r="F2170" s="3">
        <v>3</v>
      </c>
      <c r="G2170" s="3" t="s">
        <v>1090</v>
      </c>
      <c r="H2170" s="3" t="s">
        <v>1091</v>
      </c>
      <c r="I2170" s="3" t="s">
        <v>412</v>
      </c>
      <c r="J2170" s="3">
        <v>98423595</v>
      </c>
    </row>
    <row r="2171" spans="1:10" hidden="1" x14ac:dyDescent="0.25">
      <c r="A2171" s="187">
        <v>43917</v>
      </c>
      <c r="B2171" s="3">
        <v>27</v>
      </c>
      <c r="C2171" s="3">
        <v>3</v>
      </c>
      <c r="D2171" s="3">
        <v>2020</v>
      </c>
      <c r="E2171" s="3">
        <v>14</v>
      </c>
      <c r="F2171" s="3">
        <v>0</v>
      </c>
      <c r="G2171" s="3" t="s">
        <v>1090</v>
      </c>
      <c r="H2171" s="3" t="s">
        <v>1091</v>
      </c>
      <c r="I2171" s="3" t="s">
        <v>412</v>
      </c>
      <c r="J2171" s="3">
        <v>98423595</v>
      </c>
    </row>
    <row r="2172" spans="1:10" hidden="1" x14ac:dyDescent="0.25">
      <c r="A2172" s="187">
        <v>43916</v>
      </c>
      <c r="B2172" s="3">
        <v>26</v>
      </c>
      <c r="C2172" s="3">
        <v>3</v>
      </c>
      <c r="D2172" s="3">
        <v>2020</v>
      </c>
      <c r="E2172" s="3">
        <v>76</v>
      </c>
      <c r="F2172" s="3">
        <v>2</v>
      </c>
      <c r="G2172" s="3" t="s">
        <v>1090</v>
      </c>
      <c r="H2172" s="3" t="s">
        <v>1091</v>
      </c>
      <c r="I2172" s="3" t="s">
        <v>412</v>
      </c>
      <c r="J2172" s="3">
        <v>98423595</v>
      </c>
    </row>
    <row r="2173" spans="1:10" hidden="1" x14ac:dyDescent="0.25">
      <c r="A2173" s="187">
        <v>43915</v>
      </c>
      <c r="B2173" s="3">
        <v>25</v>
      </c>
      <c r="C2173" s="3">
        <v>3</v>
      </c>
      <c r="D2173" s="3">
        <v>2020</v>
      </c>
      <c r="E2173" s="3">
        <v>39</v>
      </c>
      <c r="F2173" s="3">
        <v>5</v>
      </c>
      <c r="G2173" s="3" t="s">
        <v>1090</v>
      </c>
      <c r="H2173" s="3" t="s">
        <v>1091</v>
      </c>
      <c r="I2173" s="3" t="s">
        <v>412</v>
      </c>
      <c r="J2173" s="3">
        <v>98423595</v>
      </c>
    </row>
    <row r="2174" spans="1:10" hidden="1" x14ac:dyDescent="0.25">
      <c r="A2174" s="187">
        <v>43914</v>
      </c>
      <c r="B2174" s="3">
        <v>24</v>
      </c>
      <c r="C2174" s="3">
        <v>3</v>
      </c>
      <c r="D2174" s="3">
        <v>2020</v>
      </c>
      <c r="E2174" s="3">
        <v>33</v>
      </c>
      <c r="F2174" s="3">
        <v>4</v>
      </c>
      <c r="G2174" s="3" t="s">
        <v>1090</v>
      </c>
      <c r="H2174" s="3" t="s">
        <v>1091</v>
      </c>
      <c r="I2174" s="3" t="s">
        <v>412</v>
      </c>
      <c r="J2174" s="3">
        <v>98423595</v>
      </c>
    </row>
    <row r="2175" spans="1:10" hidden="1" x14ac:dyDescent="0.25">
      <c r="A2175" s="187">
        <v>43913</v>
      </c>
      <c r="B2175" s="3">
        <v>23</v>
      </c>
      <c r="C2175" s="3">
        <v>3</v>
      </c>
      <c r="D2175" s="3">
        <v>2020</v>
      </c>
      <c r="E2175" s="3">
        <v>9</v>
      </c>
      <c r="F2175" s="3">
        <v>2</v>
      </c>
      <c r="G2175" s="3" t="s">
        <v>1090</v>
      </c>
      <c r="H2175" s="3" t="s">
        <v>1091</v>
      </c>
      <c r="I2175" s="3" t="s">
        <v>412</v>
      </c>
      <c r="J2175" s="3">
        <v>98423595</v>
      </c>
    </row>
    <row r="2176" spans="1:10" hidden="1" x14ac:dyDescent="0.25">
      <c r="A2176" s="187">
        <v>43912</v>
      </c>
      <c r="B2176" s="3">
        <v>22</v>
      </c>
      <c r="C2176" s="3">
        <v>3</v>
      </c>
      <c r="D2176" s="3">
        <v>2020</v>
      </c>
      <c r="E2176" s="3">
        <v>29</v>
      </c>
      <c r="F2176" s="3">
        <v>1</v>
      </c>
      <c r="G2176" s="3" t="s">
        <v>1090</v>
      </c>
      <c r="H2176" s="3" t="s">
        <v>1091</v>
      </c>
      <c r="I2176" s="3" t="s">
        <v>412</v>
      </c>
      <c r="J2176" s="3">
        <v>98423595</v>
      </c>
    </row>
    <row r="2177" spans="1:10" hidden="1" x14ac:dyDescent="0.25">
      <c r="A2177" s="187">
        <v>43911</v>
      </c>
      <c r="B2177" s="3">
        <v>21</v>
      </c>
      <c r="C2177" s="3">
        <v>3</v>
      </c>
      <c r="D2177" s="3">
        <v>2020</v>
      </c>
      <c r="E2177" s="3">
        <v>46</v>
      </c>
      <c r="F2177" s="3">
        <v>1</v>
      </c>
      <c r="G2177" s="3" t="s">
        <v>1090</v>
      </c>
      <c r="H2177" s="3" t="s">
        <v>1091</v>
      </c>
      <c r="I2177" s="3" t="s">
        <v>412</v>
      </c>
      <c r="J2177" s="3">
        <v>98423595</v>
      </c>
    </row>
    <row r="2178" spans="1:10" hidden="1" x14ac:dyDescent="0.25">
      <c r="A2178" s="187">
        <v>43910</v>
      </c>
      <c r="B2178" s="3">
        <v>20</v>
      </c>
      <c r="C2178" s="3">
        <v>3</v>
      </c>
      <c r="D2178" s="3">
        <v>2020</v>
      </c>
      <c r="E2178" s="3">
        <v>14</v>
      </c>
      <c r="F2178" s="3">
        <v>0</v>
      </c>
      <c r="G2178" s="3" t="s">
        <v>1090</v>
      </c>
      <c r="H2178" s="3" t="s">
        <v>1091</v>
      </c>
      <c r="I2178" s="3" t="s">
        <v>412</v>
      </c>
      <c r="J2178" s="3">
        <v>98423595</v>
      </c>
    </row>
    <row r="2179" spans="1:10" hidden="1" x14ac:dyDescent="0.25">
      <c r="A2179" s="187">
        <v>43909</v>
      </c>
      <c r="B2179" s="3">
        <v>19</v>
      </c>
      <c r="C2179" s="3">
        <v>3</v>
      </c>
      <c r="D2179" s="3">
        <v>2020</v>
      </c>
      <c r="E2179" s="3">
        <v>30</v>
      </c>
      <c r="F2179" s="3">
        <v>2</v>
      </c>
      <c r="G2179" s="3" t="s">
        <v>1090</v>
      </c>
      <c r="H2179" s="3" t="s">
        <v>1091</v>
      </c>
      <c r="I2179" s="3" t="s">
        <v>412</v>
      </c>
      <c r="J2179" s="3">
        <v>98423595</v>
      </c>
    </row>
    <row r="2180" spans="1:10" hidden="1" x14ac:dyDescent="0.25">
      <c r="A2180" s="187">
        <v>43908</v>
      </c>
      <c r="B2180" s="3">
        <v>18</v>
      </c>
      <c r="C2180" s="3">
        <v>3</v>
      </c>
      <c r="D2180" s="3">
        <v>2020</v>
      </c>
      <c r="E2180" s="3">
        <v>40</v>
      </c>
      <c r="F2180" s="3">
        <v>2</v>
      </c>
      <c r="G2180" s="3" t="s">
        <v>1090</v>
      </c>
      <c r="H2180" s="3" t="s">
        <v>1091</v>
      </c>
      <c r="I2180" s="3" t="s">
        <v>412</v>
      </c>
      <c r="J2180" s="3">
        <v>98423595</v>
      </c>
    </row>
    <row r="2181" spans="1:10" hidden="1" x14ac:dyDescent="0.25">
      <c r="A2181" s="187">
        <v>43907</v>
      </c>
      <c r="B2181" s="3">
        <v>17</v>
      </c>
      <c r="C2181" s="3">
        <v>3</v>
      </c>
      <c r="D2181" s="3">
        <v>2020</v>
      </c>
      <c r="E2181" s="3">
        <v>16</v>
      </c>
      <c r="F2181" s="3">
        <v>0</v>
      </c>
      <c r="G2181" s="3" t="s">
        <v>1090</v>
      </c>
      <c r="H2181" s="3" t="s">
        <v>1091</v>
      </c>
      <c r="I2181" s="3" t="s">
        <v>412</v>
      </c>
      <c r="J2181" s="3">
        <v>98423595</v>
      </c>
    </row>
    <row r="2182" spans="1:10" hidden="1" x14ac:dyDescent="0.25">
      <c r="A2182" s="187">
        <v>43906</v>
      </c>
      <c r="B2182" s="3">
        <v>16</v>
      </c>
      <c r="C2182" s="3">
        <v>3</v>
      </c>
      <c r="D2182" s="3">
        <v>2020</v>
      </c>
      <c r="E2182" s="3">
        <v>17</v>
      </c>
      <c r="F2182" s="3">
        <v>0</v>
      </c>
      <c r="G2182" s="3" t="s">
        <v>1090</v>
      </c>
      <c r="H2182" s="3" t="s">
        <v>1091</v>
      </c>
      <c r="I2182" s="3" t="s">
        <v>412</v>
      </c>
      <c r="J2182" s="3">
        <v>98423595</v>
      </c>
    </row>
    <row r="2183" spans="1:10" hidden="1" x14ac:dyDescent="0.25">
      <c r="A2183" s="187">
        <v>43905</v>
      </c>
      <c r="B2183" s="3">
        <v>15</v>
      </c>
      <c r="C2183" s="3">
        <v>3</v>
      </c>
      <c r="D2183" s="3">
        <v>2020</v>
      </c>
      <c r="E2183" s="3">
        <v>0</v>
      </c>
      <c r="F2183" s="3">
        <v>0</v>
      </c>
      <c r="G2183" s="3" t="s">
        <v>1090</v>
      </c>
      <c r="H2183" s="3" t="s">
        <v>1091</v>
      </c>
      <c r="I2183" s="3" t="s">
        <v>412</v>
      </c>
      <c r="J2183" s="3">
        <v>98423595</v>
      </c>
    </row>
    <row r="2184" spans="1:10" hidden="1" x14ac:dyDescent="0.25">
      <c r="A2184" s="187">
        <v>43904</v>
      </c>
      <c r="B2184" s="3">
        <v>14</v>
      </c>
      <c r="C2184" s="3">
        <v>3</v>
      </c>
      <c r="D2184" s="3">
        <v>2020</v>
      </c>
      <c r="E2184" s="3">
        <v>13</v>
      </c>
      <c r="F2184" s="3">
        <v>0</v>
      </c>
      <c r="G2184" s="3" t="s">
        <v>1090</v>
      </c>
      <c r="H2184" s="3" t="s">
        <v>1091</v>
      </c>
      <c r="I2184" s="3" t="s">
        <v>412</v>
      </c>
      <c r="J2184" s="3">
        <v>98423595</v>
      </c>
    </row>
    <row r="2185" spans="1:10" hidden="1" x14ac:dyDescent="0.25">
      <c r="A2185" s="187">
        <v>43903</v>
      </c>
      <c r="B2185" s="3">
        <v>13</v>
      </c>
      <c r="C2185" s="3">
        <v>3</v>
      </c>
      <c r="D2185" s="3">
        <v>2020</v>
      </c>
      <c r="E2185" s="3">
        <v>20</v>
      </c>
      <c r="F2185" s="3">
        <v>1</v>
      </c>
      <c r="G2185" s="3" t="s">
        <v>1090</v>
      </c>
      <c r="H2185" s="3" t="s">
        <v>1091</v>
      </c>
      <c r="I2185" s="3" t="s">
        <v>412</v>
      </c>
      <c r="J2185" s="3">
        <v>98423595</v>
      </c>
    </row>
    <row r="2186" spans="1:10" hidden="1" x14ac:dyDescent="0.25">
      <c r="A2186" s="187">
        <v>43902</v>
      </c>
      <c r="B2186" s="3">
        <v>12</v>
      </c>
      <c r="C2186" s="3">
        <v>3</v>
      </c>
      <c r="D2186" s="3">
        <v>2020</v>
      </c>
      <c r="E2186" s="3">
        <v>1</v>
      </c>
      <c r="F2186" s="3">
        <v>0</v>
      </c>
      <c r="G2186" s="3" t="s">
        <v>1090</v>
      </c>
      <c r="H2186" s="3" t="s">
        <v>1091</v>
      </c>
      <c r="I2186" s="3" t="s">
        <v>412</v>
      </c>
      <c r="J2186" s="3">
        <v>98423595</v>
      </c>
    </row>
    <row r="2187" spans="1:10" hidden="1" x14ac:dyDescent="0.25">
      <c r="A2187" s="187">
        <v>43901</v>
      </c>
      <c r="B2187" s="3">
        <v>11</v>
      </c>
      <c r="C2187" s="3">
        <v>3</v>
      </c>
      <c r="D2187" s="3">
        <v>2020</v>
      </c>
      <c r="E2187" s="3">
        <v>4</v>
      </c>
      <c r="F2187" s="3">
        <v>0</v>
      </c>
      <c r="G2187" s="3" t="s">
        <v>1090</v>
      </c>
      <c r="H2187" s="3" t="s">
        <v>1091</v>
      </c>
      <c r="I2187" s="3" t="s">
        <v>412</v>
      </c>
      <c r="J2187" s="3">
        <v>98423595</v>
      </c>
    </row>
    <row r="2188" spans="1:10" hidden="1" x14ac:dyDescent="0.25">
      <c r="A2188" s="187">
        <v>43900</v>
      </c>
      <c r="B2188" s="3">
        <v>10</v>
      </c>
      <c r="C2188" s="3">
        <v>3</v>
      </c>
      <c r="D2188" s="3">
        <v>2020</v>
      </c>
      <c r="E2188" s="3">
        <v>6</v>
      </c>
      <c r="F2188" s="3">
        <v>0</v>
      </c>
      <c r="G2188" s="3" t="s">
        <v>1090</v>
      </c>
      <c r="H2188" s="3" t="s">
        <v>1091</v>
      </c>
      <c r="I2188" s="3" t="s">
        <v>412</v>
      </c>
      <c r="J2188" s="3">
        <v>98423595</v>
      </c>
    </row>
    <row r="2189" spans="1:10" hidden="1" x14ac:dyDescent="0.25">
      <c r="A2189" s="187">
        <v>43899</v>
      </c>
      <c r="B2189" s="3">
        <v>9</v>
      </c>
      <c r="C2189" s="3">
        <v>3</v>
      </c>
      <c r="D2189" s="3">
        <v>2020</v>
      </c>
      <c r="E2189" s="3">
        <v>34</v>
      </c>
      <c r="F2189" s="3">
        <v>1</v>
      </c>
      <c r="G2189" s="3" t="s">
        <v>1090</v>
      </c>
      <c r="H2189" s="3" t="s">
        <v>1091</v>
      </c>
      <c r="I2189" s="3" t="s">
        <v>412</v>
      </c>
      <c r="J2189" s="3">
        <v>98423595</v>
      </c>
    </row>
    <row r="2190" spans="1:10" hidden="1" x14ac:dyDescent="0.25">
      <c r="A2190" s="187">
        <v>43897</v>
      </c>
      <c r="B2190" s="3">
        <v>7</v>
      </c>
      <c r="C2190" s="3">
        <v>3</v>
      </c>
      <c r="D2190" s="3">
        <v>2020</v>
      </c>
      <c r="E2190" s="3">
        <v>12</v>
      </c>
      <c r="F2190" s="3">
        <v>0</v>
      </c>
      <c r="G2190" s="3" t="s">
        <v>1090</v>
      </c>
      <c r="H2190" s="3" t="s">
        <v>1091</v>
      </c>
      <c r="I2190" s="3" t="s">
        <v>412</v>
      </c>
      <c r="J2190" s="3">
        <v>98423595</v>
      </c>
    </row>
    <row r="2191" spans="1:10" hidden="1" x14ac:dyDescent="0.25">
      <c r="A2191" s="187">
        <v>43896</v>
      </c>
      <c r="B2191" s="3">
        <v>6</v>
      </c>
      <c r="C2191" s="3">
        <v>3</v>
      </c>
      <c r="D2191" s="3">
        <v>2020</v>
      </c>
      <c r="E2191" s="3">
        <v>1</v>
      </c>
      <c r="F2191" s="3">
        <v>0</v>
      </c>
      <c r="G2191" s="3" t="s">
        <v>1090</v>
      </c>
      <c r="H2191" s="3" t="s">
        <v>1091</v>
      </c>
      <c r="I2191" s="3" t="s">
        <v>412</v>
      </c>
      <c r="J2191" s="3">
        <v>98423595</v>
      </c>
    </row>
    <row r="2192" spans="1:10" hidden="1" x14ac:dyDescent="0.25">
      <c r="A2192" s="187">
        <v>43892</v>
      </c>
      <c r="B2192" s="3">
        <v>2</v>
      </c>
      <c r="C2192" s="3">
        <v>3</v>
      </c>
      <c r="D2192" s="3">
        <v>2020</v>
      </c>
      <c r="E2192" s="3">
        <v>1</v>
      </c>
      <c r="F2192" s="3">
        <v>0</v>
      </c>
      <c r="G2192" s="3" t="s">
        <v>1090</v>
      </c>
      <c r="H2192" s="3" t="s">
        <v>1091</v>
      </c>
      <c r="I2192" s="3" t="s">
        <v>412</v>
      </c>
      <c r="J2192" s="3">
        <v>98423595</v>
      </c>
    </row>
    <row r="2193" spans="1:10" hidden="1" x14ac:dyDescent="0.25">
      <c r="A2193" s="187">
        <v>43891</v>
      </c>
      <c r="B2193" s="3">
        <v>1</v>
      </c>
      <c r="C2193" s="3">
        <v>3</v>
      </c>
      <c r="D2193" s="3">
        <v>2020</v>
      </c>
      <c r="E2193" s="3">
        <v>0</v>
      </c>
      <c r="F2193" s="3">
        <v>0</v>
      </c>
      <c r="G2193" s="3" t="s">
        <v>1090</v>
      </c>
      <c r="H2193" s="3" t="s">
        <v>1091</v>
      </c>
      <c r="I2193" s="3" t="s">
        <v>412</v>
      </c>
      <c r="J2193" s="3">
        <v>98423595</v>
      </c>
    </row>
    <row r="2194" spans="1:10" hidden="1" x14ac:dyDescent="0.25">
      <c r="A2194" s="187">
        <v>43890</v>
      </c>
      <c r="B2194" s="3">
        <v>29</v>
      </c>
      <c r="C2194" s="3">
        <v>2</v>
      </c>
      <c r="D2194" s="3">
        <v>2020</v>
      </c>
      <c r="E2194" s="3">
        <v>0</v>
      </c>
      <c r="F2194" s="3">
        <v>0</v>
      </c>
      <c r="G2194" s="3" t="s">
        <v>1090</v>
      </c>
      <c r="H2194" s="3" t="s">
        <v>1091</v>
      </c>
      <c r="I2194" s="3" t="s">
        <v>412</v>
      </c>
      <c r="J2194" s="3">
        <v>98423595</v>
      </c>
    </row>
    <row r="2195" spans="1:10" hidden="1" x14ac:dyDescent="0.25">
      <c r="A2195" s="187">
        <v>43889</v>
      </c>
      <c r="B2195" s="3">
        <v>28</v>
      </c>
      <c r="C2195" s="3">
        <v>2</v>
      </c>
      <c r="D2195" s="3">
        <v>2020</v>
      </c>
      <c r="E2195" s="3">
        <v>0</v>
      </c>
      <c r="F2195" s="3">
        <v>0</v>
      </c>
      <c r="G2195" s="3" t="s">
        <v>1090</v>
      </c>
      <c r="H2195" s="3" t="s">
        <v>1091</v>
      </c>
      <c r="I2195" s="3" t="s">
        <v>412</v>
      </c>
      <c r="J2195" s="3">
        <v>98423595</v>
      </c>
    </row>
    <row r="2196" spans="1:10" hidden="1" x14ac:dyDescent="0.25">
      <c r="A2196" s="187">
        <v>43888</v>
      </c>
      <c r="B2196" s="3">
        <v>27</v>
      </c>
      <c r="C2196" s="3">
        <v>2</v>
      </c>
      <c r="D2196" s="3">
        <v>2020</v>
      </c>
      <c r="E2196" s="3">
        <v>0</v>
      </c>
      <c r="F2196" s="3">
        <v>0</v>
      </c>
      <c r="G2196" s="3" t="s">
        <v>1090</v>
      </c>
      <c r="H2196" s="3" t="s">
        <v>1091</v>
      </c>
      <c r="I2196" s="3" t="s">
        <v>412</v>
      </c>
      <c r="J2196" s="3">
        <v>98423595</v>
      </c>
    </row>
    <row r="2197" spans="1:10" hidden="1" x14ac:dyDescent="0.25">
      <c r="A2197" s="187">
        <v>43887</v>
      </c>
      <c r="B2197" s="3">
        <v>26</v>
      </c>
      <c r="C2197" s="3">
        <v>2</v>
      </c>
      <c r="D2197" s="3">
        <v>2020</v>
      </c>
      <c r="E2197" s="3">
        <v>0</v>
      </c>
      <c r="F2197" s="3">
        <v>0</v>
      </c>
      <c r="G2197" s="3" t="s">
        <v>1090</v>
      </c>
      <c r="H2197" s="3" t="s">
        <v>1091</v>
      </c>
      <c r="I2197" s="3" t="s">
        <v>412</v>
      </c>
      <c r="J2197" s="3">
        <v>98423595</v>
      </c>
    </row>
    <row r="2198" spans="1:10" hidden="1" x14ac:dyDescent="0.25">
      <c r="A2198" s="187">
        <v>43886</v>
      </c>
      <c r="B2198" s="3">
        <v>25</v>
      </c>
      <c r="C2198" s="3">
        <v>2</v>
      </c>
      <c r="D2198" s="3">
        <v>2020</v>
      </c>
      <c r="E2198" s="3">
        <v>0</v>
      </c>
      <c r="F2198" s="3">
        <v>0</v>
      </c>
      <c r="G2198" s="3" t="s">
        <v>1090</v>
      </c>
      <c r="H2198" s="3" t="s">
        <v>1091</v>
      </c>
      <c r="I2198" s="3" t="s">
        <v>412</v>
      </c>
      <c r="J2198" s="3">
        <v>98423595</v>
      </c>
    </row>
    <row r="2199" spans="1:10" hidden="1" x14ac:dyDescent="0.25">
      <c r="A2199" s="187">
        <v>43885</v>
      </c>
      <c r="B2199" s="3">
        <v>24</v>
      </c>
      <c r="C2199" s="3">
        <v>2</v>
      </c>
      <c r="D2199" s="3">
        <v>2020</v>
      </c>
      <c r="E2199" s="3">
        <v>0</v>
      </c>
      <c r="F2199" s="3">
        <v>0</v>
      </c>
      <c r="G2199" s="3" t="s">
        <v>1090</v>
      </c>
      <c r="H2199" s="3" t="s">
        <v>1091</v>
      </c>
      <c r="I2199" s="3" t="s">
        <v>412</v>
      </c>
      <c r="J2199" s="3">
        <v>98423595</v>
      </c>
    </row>
    <row r="2200" spans="1:10" hidden="1" x14ac:dyDescent="0.25">
      <c r="A2200" s="187">
        <v>43884</v>
      </c>
      <c r="B2200" s="3">
        <v>23</v>
      </c>
      <c r="C2200" s="3">
        <v>2</v>
      </c>
      <c r="D2200" s="3">
        <v>2020</v>
      </c>
      <c r="E2200" s="3">
        <v>0</v>
      </c>
      <c r="F2200" s="3">
        <v>0</v>
      </c>
      <c r="G2200" s="3" t="s">
        <v>1090</v>
      </c>
      <c r="H2200" s="3" t="s">
        <v>1091</v>
      </c>
      <c r="I2200" s="3" t="s">
        <v>412</v>
      </c>
      <c r="J2200" s="3">
        <v>98423595</v>
      </c>
    </row>
    <row r="2201" spans="1:10" hidden="1" x14ac:dyDescent="0.25">
      <c r="A2201" s="187">
        <v>43883</v>
      </c>
      <c r="B2201" s="3">
        <v>22</v>
      </c>
      <c r="C2201" s="3">
        <v>2</v>
      </c>
      <c r="D2201" s="3">
        <v>2020</v>
      </c>
      <c r="E2201" s="3">
        <v>0</v>
      </c>
      <c r="F2201" s="3">
        <v>0</v>
      </c>
      <c r="G2201" s="3" t="s">
        <v>1090</v>
      </c>
      <c r="H2201" s="3" t="s">
        <v>1091</v>
      </c>
      <c r="I2201" s="3" t="s">
        <v>412</v>
      </c>
      <c r="J2201" s="3">
        <v>98423595</v>
      </c>
    </row>
    <row r="2202" spans="1:10" hidden="1" x14ac:dyDescent="0.25">
      <c r="A2202" s="187">
        <v>43882</v>
      </c>
      <c r="B2202" s="3">
        <v>21</v>
      </c>
      <c r="C2202" s="3">
        <v>2</v>
      </c>
      <c r="D2202" s="3">
        <v>2020</v>
      </c>
      <c r="E2202" s="3">
        <v>0</v>
      </c>
      <c r="F2202" s="3">
        <v>0</v>
      </c>
      <c r="G2202" s="3" t="s">
        <v>1090</v>
      </c>
      <c r="H2202" s="3" t="s">
        <v>1091</v>
      </c>
      <c r="I2202" s="3" t="s">
        <v>412</v>
      </c>
      <c r="J2202" s="3">
        <v>98423595</v>
      </c>
    </row>
    <row r="2203" spans="1:10" hidden="1" x14ac:dyDescent="0.25">
      <c r="A2203" s="187">
        <v>43881</v>
      </c>
      <c r="B2203" s="3">
        <v>20</v>
      </c>
      <c r="C2203" s="3">
        <v>2</v>
      </c>
      <c r="D2203" s="3">
        <v>2020</v>
      </c>
      <c r="E2203" s="3">
        <v>0</v>
      </c>
      <c r="F2203" s="3">
        <v>0</v>
      </c>
      <c r="G2203" s="3" t="s">
        <v>1090</v>
      </c>
      <c r="H2203" s="3" t="s">
        <v>1091</v>
      </c>
      <c r="I2203" s="3" t="s">
        <v>412</v>
      </c>
      <c r="J2203" s="3">
        <v>98423595</v>
      </c>
    </row>
    <row r="2204" spans="1:10" hidden="1" x14ac:dyDescent="0.25">
      <c r="A2204" s="187">
        <v>43880</v>
      </c>
      <c r="B2204" s="3">
        <v>19</v>
      </c>
      <c r="C2204" s="3">
        <v>2</v>
      </c>
      <c r="D2204" s="3">
        <v>2020</v>
      </c>
      <c r="E2204" s="3">
        <v>0</v>
      </c>
      <c r="F2204" s="3">
        <v>0</v>
      </c>
      <c r="G2204" s="3" t="s">
        <v>1090</v>
      </c>
      <c r="H2204" s="3" t="s">
        <v>1091</v>
      </c>
      <c r="I2204" s="3" t="s">
        <v>412</v>
      </c>
      <c r="J2204" s="3">
        <v>98423595</v>
      </c>
    </row>
    <row r="2205" spans="1:10" hidden="1" x14ac:dyDescent="0.25">
      <c r="A2205" s="187">
        <v>43879</v>
      </c>
      <c r="B2205" s="3">
        <v>18</v>
      </c>
      <c r="C2205" s="3">
        <v>2</v>
      </c>
      <c r="D2205" s="3">
        <v>2020</v>
      </c>
      <c r="E2205" s="3">
        <v>0</v>
      </c>
      <c r="F2205" s="3">
        <v>0</v>
      </c>
      <c r="G2205" s="3" t="s">
        <v>1090</v>
      </c>
      <c r="H2205" s="3" t="s">
        <v>1091</v>
      </c>
      <c r="I2205" s="3" t="s">
        <v>412</v>
      </c>
      <c r="J2205" s="3">
        <v>98423595</v>
      </c>
    </row>
    <row r="2206" spans="1:10" hidden="1" x14ac:dyDescent="0.25">
      <c r="A2206" s="187">
        <v>43878</v>
      </c>
      <c r="B2206" s="3">
        <v>17</v>
      </c>
      <c r="C2206" s="3">
        <v>2</v>
      </c>
      <c r="D2206" s="3">
        <v>2020</v>
      </c>
      <c r="E2206" s="3">
        <v>0</v>
      </c>
      <c r="F2206" s="3">
        <v>0</v>
      </c>
      <c r="G2206" s="3" t="s">
        <v>1090</v>
      </c>
      <c r="H2206" s="3" t="s">
        <v>1091</v>
      </c>
      <c r="I2206" s="3" t="s">
        <v>412</v>
      </c>
      <c r="J2206" s="3">
        <v>98423595</v>
      </c>
    </row>
    <row r="2207" spans="1:10" hidden="1" x14ac:dyDescent="0.25">
      <c r="A2207" s="187">
        <v>43877</v>
      </c>
      <c r="B2207" s="3">
        <v>16</v>
      </c>
      <c r="C2207" s="3">
        <v>2</v>
      </c>
      <c r="D2207" s="3">
        <v>2020</v>
      </c>
      <c r="E2207" s="3">
        <v>0</v>
      </c>
      <c r="F2207" s="3">
        <v>0</v>
      </c>
      <c r="G2207" s="3" t="s">
        <v>1090</v>
      </c>
      <c r="H2207" s="3" t="s">
        <v>1091</v>
      </c>
      <c r="I2207" s="3" t="s">
        <v>412</v>
      </c>
      <c r="J2207" s="3">
        <v>98423595</v>
      </c>
    </row>
    <row r="2208" spans="1:10" hidden="1" x14ac:dyDescent="0.25">
      <c r="A2208" s="187">
        <v>43876</v>
      </c>
      <c r="B2208" s="3">
        <v>15</v>
      </c>
      <c r="C2208" s="3">
        <v>2</v>
      </c>
      <c r="D2208" s="3">
        <v>2020</v>
      </c>
      <c r="E2208" s="3">
        <v>1</v>
      </c>
      <c r="F2208" s="3">
        <v>0</v>
      </c>
      <c r="G2208" s="3" t="s">
        <v>1090</v>
      </c>
      <c r="H2208" s="3" t="s">
        <v>1091</v>
      </c>
      <c r="I2208" s="3" t="s">
        <v>412</v>
      </c>
      <c r="J2208" s="3">
        <v>98423595</v>
      </c>
    </row>
    <row r="2209" spans="1:10" hidden="1" x14ac:dyDescent="0.25">
      <c r="A2209" s="187">
        <v>43875</v>
      </c>
      <c r="B2209" s="3">
        <v>14</v>
      </c>
      <c r="C2209" s="3">
        <v>2</v>
      </c>
      <c r="D2209" s="3">
        <v>2020</v>
      </c>
      <c r="E2209" s="3">
        <v>0</v>
      </c>
      <c r="F2209" s="3">
        <v>0</v>
      </c>
      <c r="G2209" s="3" t="s">
        <v>1090</v>
      </c>
      <c r="H2209" s="3" t="s">
        <v>1091</v>
      </c>
      <c r="I2209" s="3" t="s">
        <v>412</v>
      </c>
      <c r="J2209" s="3">
        <v>98423595</v>
      </c>
    </row>
    <row r="2210" spans="1:10" hidden="1" x14ac:dyDescent="0.25">
      <c r="A2210" s="187">
        <v>43874</v>
      </c>
      <c r="B2210" s="3">
        <v>13</v>
      </c>
      <c r="C2210" s="3">
        <v>2</v>
      </c>
      <c r="D2210" s="3">
        <v>2020</v>
      </c>
      <c r="E2210" s="3">
        <v>0</v>
      </c>
      <c r="F2210" s="3">
        <v>0</v>
      </c>
      <c r="G2210" s="3" t="s">
        <v>1090</v>
      </c>
      <c r="H2210" s="3" t="s">
        <v>1091</v>
      </c>
      <c r="I2210" s="3" t="s">
        <v>412</v>
      </c>
      <c r="J2210" s="3">
        <v>98423595</v>
      </c>
    </row>
    <row r="2211" spans="1:10" hidden="1" x14ac:dyDescent="0.25">
      <c r="A2211" s="187">
        <v>43873</v>
      </c>
      <c r="B2211" s="3">
        <v>12</v>
      </c>
      <c r="C2211" s="3">
        <v>2</v>
      </c>
      <c r="D2211" s="3">
        <v>2020</v>
      </c>
      <c r="E2211" s="3">
        <v>0</v>
      </c>
      <c r="F2211" s="3">
        <v>0</v>
      </c>
      <c r="G2211" s="3" t="s">
        <v>1090</v>
      </c>
      <c r="H2211" s="3" t="s">
        <v>1091</v>
      </c>
      <c r="I2211" s="3" t="s">
        <v>412</v>
      </c>
      <c r="J2211" s="3">
        <v>98423595</v>
      </c>
    </row>
    <row r="2212" spans="1:10" hidden="1" x14ac:dyDescent="0.25">
      <c r="A2212" s="187">
        <v>43872</v>
      </c>
      <c r="B2212" s="3">
        <v>11</v>
      </c>
      <c r="C2212" s="3">
        <v>2</v>
      </c>
      <c r="D2212" s="3">
        <v>2020</v>
      </c>
      <c r="E2212" s="3">
        <v>0</v>
      </c>
      <c r="F2212" s="3">
        <v>0</v>
      </c>
      <c r="G2212" s="3" t="s">
        <v>1090</v>
      </c>
      <c r="H2212" s="3" t="s">
        <v>1091</v>
      </c>
      <c r="I2212" s="3" t="s">
        <v>412</v>
      </c>
      <c r="J2212" s="3">
        <v>98423595</v>
      </c>
    </row>
    <row r="2213" spans="1:10" hidden="1" x14ac:dyDescent="0.25">
      <c r="A2213" s="187">
        <v>43871</v>
      </c>
      <c r="B2213" s="3">
        <v>10</v>
      </c>
      <c r="C2213" s="3">
        <v>2</v>
      </c>
      <c r="D2213" s="3">
        <v>2020</v>
      </c>
      <c r="E2213" s="3">
        <v>0</v>
      </c>
      <c r="F2213" s="3">
        <v>0</v>
      </c>
      <c r="G2213" s="3" t="s">
        <v>1090</v>
      </c>
      <c r="H2213" s="3" t="s">
        <v>1091</v>
      </c>
      <c r="I2213" s="3" t="s">
        <v>412</v>
      </c>
      <c r="J2213" s="3">
        <v>98423595</v>
      </c>
    </row>
    <row r="2214" spans="1:10" hidden="1" x14ac:dyDescent="0.25">
      <c r="A2214" s="187">
        <v>43870</v>
      </c>
      <c r="B2214" s="3">
        <v>9</v>
      </c>
      <c r="C2214" s="3">
        <v>2</v>
      </c>
      <c r="D2214" s="3">
        <v>2020</v>
      </c>
      <c r="E2214" s="3">
        <v>0</v>
      </c>
      <c r="F2214" s="3">
        <v>0</v>
      </c>
      <c r="G2214" s="3" t="s">
        <v>1090</v>
      </c>
      <c r="H2214" s="3" t="s">
        <v>1091</v>
      </c>
      <c r="I2214" s="3" t="s">
        <v>412</v>
      </c>
      <c r="J2214" s="3">
        <v>98423595</v>
      </c>
    </row>
    <row r="2215" spans="1:10" hidden="1" x14ac:dyDescent="0.25">
      <c r="A2215" s="187">
        <v>43869</v>
      </c>
      <c r="B2215" s="3">
        <v>8</v>
      </c>
      <c r="C2215" s="3">
        <v>2</v>
      </c>
      <c r="D2215" s="3">
        <v>2020</v>
      </c>
      <c r="E2215" s="3">
        <v>0</v>
      </c>
      <c r="F2215" s="3">
        <v>0</v>
      </c>
      <c r="G2215" s="3" t="s">
        <v>1090</v>
      </c>
      <c r="H2215" s="3" t="s">
        <v>1091</v>
      </c>
      <c r="I2215" s="3" t="s">
        <v>412</v>
      </c>
      <c r="J2215" s="3">
        <v>98423595</v>
      </c>
    </row>
    <row r="2216" spans="1:10" hidden="1" x14ac:dyDescent="0.25">
      <c r="A2216" s="187">
        <v>43868</v>
      </c>
      <c r="B2216" s="3">
        <v>7</v>
      </c>
      <c r="C2216" s="3">
        <v>2</v>
      </c>
      <c r="D2216" s="3">
        <v>2020</v>
      </c>
      <c r="E2216" s="3">
        <v>0</v>
      </c>
      <c r="F2216" s="3">
        <v>0</v>
      </c>
      <c r="G2216" s="3" t="s">
        <v>1090</v>
      </c>
      <c r="H2216" s="3" t="s">
        <v>1091</v>
      </c>
      <c r="I2216" s="3" t="s">
        <v>412</v>
      </c>
      <c r="J2216" s="3">
        <v>98423595</v>
      </c>
    </row>
    <row r="2217" spans="1:10" hidden="1" x14ac:dyDescent="0.25">
      <c r="A2217" s="187">
        <v>43867</v>
      </c>
      <c r="B2217" s="3">
        <v>6</v>
      </c>
      <c r="C2217" s="3">
        <v>2</v>
      </c>
      <c r="D2217" s="3">
        <v>2020</v>
      </c>
      <c r="E2217" s="3">
        <v>0</v>
      </c>
      <c r="F2217" s="3">
        <v>0</v>
      </c>
      <c r="G2217" s="3" t="s">
        <v>1090</v>
      </c>
      <c r="H2217" s="3" t="s">
        <v>1091</v>
      </c>
      <c r="I2217" s="3" t="s">
        <v>412</v>
      </c>
      <c r="J2217" s="3">
        <v>98423595</v>
      </c>
    </row>
    <row r="2218" spans="1:10" hidden="1" x14ac:dyDescent="0.25">
      <c r="A2218" s="187">
        <v>43866</v>
      </c>
      <c r="B2218" s="3">
        <v>5</v>
      </c>
      <c r="C2218" s="3">
        <v>2</v>
      </c>
      <c r="D2218" s="3">
        <v>2020</v>
      </c>
      <c r="E2218" s="3">
        <v>0</v>
      </c>
      <c r="F2218" s="3">
        <v>0</v>
      </c>
      <c r="G2218" s="3" t="s">
        <v>1090</v>
      </c>
      <c r="H2218" s="3" t="s">
        <v>1091</v>
      </c>
      <c r="I2218" s="3" t="s">
        <v>412</v>
      </c>
      <c r="J2218" s="3">
        <v>98423595</v>
      </c>
    </row>
    <row r="2219" spans="1:10" hidden="1" x14ac:dyDescent="0.25">
      <c r="A2219" s="187">
        <v>43865</v>
      </c>
      <c r="B2219" s="3">
        <v>4</v>
      </c>
      <c r="C2219" s="3">
        <v>2</v>
      </c>
      <c r="D2219" s="3">
        <v>2020</v>
      </c>
      <c r="E2219" s="3">
        <v>0</v>
      </c>
      <c r="F2219" s="3">
        <v>0</v>
      </c>
      <c r="G2219" s="3" t="s">
        <v>1090</v>
      </c>
      <c r="H2219" s="3" t="s">
        <v>1091</v>
      </c>
      <c r="I2219" s="3" t="s">
        <v>412</v>
      </c>
      <c r="J2219" s="3">
        <v>98423595</v>
      </c>
    </row>
    <row r="2220" spans="1:10" hidden="1" x14ac:dyDescent="0.25">
      <c r="A2220" s="187">
        <v>43864</v>
      </c>
      <c r="B2220" s="3">
        <v>3</v>
      </c>
      <c r="C2220" s="3">
        <v>2</v>
      </c>
      <c r="D2220" s="3">
        <v>2020</v>
      </c>
      <c r="E2220" s="3">
        <v>0</v>
      </c>
      <c r="F2220" s="3">
        <v>0</v>
      </c>
      <c r="G2220" s="3" t="s">
        <v>1090</v>
      </c>
      <c r="H2220" s="3" t="s">
        <v>1091</v>
      </c>
      <c r="I2220" s="3" t="s">
        <v>412</v>
      </c>
      <c r="J2220" s="3">
        <v>98423595</v>
      </c>
    </row>
    <row r="2221" spans="1:10" hidden="1" x14ac:dyDescent="0.25">
      <c r="A2221" s="187">
        <v>43863</v>
      </c>
      <c r="B2221" s="3">
        <v>2</v>
      </c>
      <c r="C2221" s="3">
        <v>2</v>
      </c>
      <c r="D2221" s="3">
        <v>2020</v>
      </c>
      <c r="E2221" s="3">
        <v>0</v>
      </c>
      <c r="F2221" s="3">
        <v>0</v>
      </c>
      <c r="G2221" s="3" t="s">
        <v>1090</v>
      </c>
      <c r="H2221" s="3" t="s">
        <v>1091</v>
      </c>
      <c r="I2221" s="3" t="s">
        <v>412</v>
      </c>
      <c r="J2221" s="3">
        <v>98423595</v>
      </c>
    </row>
    <row r="2222" spans="1:10" hidden="1" x14ac:dyDescent="0.25">
      <c r="A2222" s="187">
        <v>43862</v>
      </c>
      <c r="B2222" s="3">
        <v>1</v>
      </c>
      <c r="C2222" s="3">
        <v>2</v>
      </c>
      <c r="D2222" s="3">
        <v>2020</v>
      </c>
      <c r="E2222" s="3">
        <v>0</v>
      </c>
      <c r="F2222" s="3">
        <v>0</v>
      </c>
      <c r="G2222" s="3" t="s">
        <v>1090</v>
      </c>
      <c r="H2222" s="3" t="s">
        <v>1091</v>
      </c>
      <c r="I2222" s="3" t="s">
        <v>412</v>
      </c>
      <c r="J2222" s="3">
        <v>98423595</v>
      </c>
    </row>
    <row r="2223" spans="1:10" hidden="1" x14ac:dyDescent="0.25">
      <c r="A2223" s="187">
        <v>43861</v>
      </c>
      <c r="B2223" s="3">
        <v>31</v>
      </c>
      <c r="C2223" s="3">
        <v>1</v>
      </c>
      <c r="D2223" s="3">
        <v>2020</v>
      </c>
      <c r="E2223" s="3">
        <v>0</v>
      </c>
      <c r="F2223" s="3">
        <v>0</v>
      </c>
      <c r="G2223" s="3" t="s">
        <v>1090</v>
      </c>
      <c r="H2223" s="3" t="s">
        <v>1091</v>
      </c>
      <c r="I2223" s="3" t="s">
        <v>412</v>
      </c>
      <c r="J2223" s="3">
        <v>98423595</v>
      </c>
    </row>
    <row r="2224" spans="1:10" hidden="1" x14ac:dyDescent="0.25">
      <c r="A2224" s="187">
        <v>43860</v>
      </c>
      <c r="B2224" s="3">
        <v>30</v>
      </c>
      <c r="C2224" s="3">
        <v>1</v>
      </c>
      <c r="D2224" s="3">
        <v>2020</v>
      </c>
      <c r="E2224" s="3">
        <v>0</v>
      </c>
      <c r="F2224" s="3">
        <v>0</v>
      </c>
      <c r="G2224" s="3" t="s">
        <v>1090</v>
      </c>
      <c r="H2224" s="3" t="s">
        <v>1091</v>
      </c>
      <c r="I2224" s="3" t="s">
        <v>412</v>
      </c>
      <c r="J2224" s="3">
        <v>98423595</v>
      </c>
    </row>
    <row r="2225" spans="1:10" hidden="1" x14ac:dyDescent="0.25">
      <c r="A2225" s="187">
        <v>43859</v>
      </c>
      <c r="B2225" s="3">
        <v>29</v>
      </c>
      <c r="C2225" s="3">
        <v>1</v>
      </c>
      <c r="D2225" s="3">
        <v>2020</v>
      </c>
      <c r="E2225" s="3">
        <v>0</v>
      </c>
      <c r="F2225" s="3">
        <v>0</v>
      </c>
      <c r="G2225" s="3" t="s">
        <v>1090</v>
      </c>
      <c r="H2225" s="3" t="s">
        <v>1091</v>
      </c>
      <c r="I2225" s="3" t="s">
        <v>412</v>
      </c>
      <c r="J2225" s="3">
        <v>98423595</v>
      </c>
    </row>
    <row r="2226" spans="1:10" hidden="1" x14ac:dyDescent="0.25">
      <c r="A2226" s="187">
        <v>43858</v>
      </c>
      <c r="B2226" s="3">
        <v>28</v>
      </c>
      <c r="C2226" s="3">
        <v>1</v>
      </c>
      <c r="D2226" s="3">
        <v>2020</v>
      </c>
      <c r="E2226" s="3">
        <v>0</v>
      </c>
      <c r="F2226" s="3">
        <v>0</v>
      </c>
      <c r="G2226" s="3" t="s">
        <v>1090</v>
      </c>
      <c r="H2226" s="3" t="s">
        <v>1091</v>
      </c>
      <c r="I2226" s="3" t="s">
        <v>412</v>
      </c>
      <c r="J2226" s="3">
        <v>98423595</v>
      </c>
    </row>
    <row r="2227" spans="1:10" hidden="1" x14ac:dyDescent="0.25">
      <c r="A2227" s="187">
        <v>43857</v>
      </c>
      <c r="B2227" s="3">
        <v>27</v>
      </c>
      <c r="C2227" s="3">
        <v>1</v>
      </c>
      <c r="D2227" s="3">
        <v>2020</v>
      </c>
      <c r="E2227" s="3">
        <v>0</v>
      </c>
      <c r="F2227" s="3">
        <v>0</v>
      </c>
      <c r="G2227" s="3" t="s">
        <v>1090</v>
      </c>
      <c r="H2227" s="3" t="s">
        <v>1091</v>
      </c>
      <c r="I2227" s="3" t="s">
        <v>412</v>
      </c>
      <c r="J2227" s="3">
        <v>98423595</v>
      </c>
    </row>
    <row r="2228" spans="1:10" hidden="1" x14ac:dyDescent="0.25">
      <c r="A2228" s="187">
        <v>43856</v>
      </c>
      <c r="B2228" s="3">
        <v>26</v>
      </c>
      <c r="C2228" s="3">
        <v>1</v>
      </c>
      <c r="D2228" s="3">
        <v>2020</v>
      </c>
      <c r="E2228" s="3">
        <v>0</v>
      </c>
      <c r="F2228" s="3">
        <v>0</v>
      </c>
      <c r="G2228" s="3" t="s">
        <v>1090</v>
      </c>
      <c r="H2228" s="3" t="s">
        <v>1091</v>
      </c>
      <c r="I2228" s="3" t="s">
        <v>412</v>
      </c>
      <c r="J2228" s="3">
        <v>98423595</v>
      </c>
    </row>
    <row r="2229" spans="1:10" hidden="1" x14ac:dyDescent="0.25">
      <c r="A2229" s="187">
        <v>43855</v>
      </c>
      <c r="B2229" s="3">
        <v>25</v>
      </c>
      <c r="C2229" s="3">
        <v>1</v>
      </c>
      <c r="D2229" s="3">
        <v>2020</v>
      </c>
      <c r="E2229" s="3">
        <v>0</v>
      </c>
      <c r="F2229" s="3">
        <v>0</v>
      </c>
      <c r="G2229" s="3" t="s">
        <v>1090</v>
      </c>
      <c r="H2229" s="3" t="s">
        <v>1091</v>
      </c>
      <c r="I2229" s="3" t="s">
        <v>412</v>
      </c>
      <c r="J2229" s="3">
        <v>98423595</v>
      </c>
    </row>
    <row r="2230" spans="1:10" hidden="1" x14ac:dyDescent="0.25">
      <c r="A2230" s="187">
        <v>43854</v>
      </c>
      <c r="B2230" s="3">
        <v>24</v>
      </c>
      <c r="C2230" s="3">
        <v>1</v>
      </c>
      <c r="D2230" s="3">
        <v>2020</v>
      </c>
      <c r="E2230" s="3">
        <v>0</v>
      </c>
      <c r="F2230" s="3">
        <v>0</v>
      </c>
      <c r="G2230" s="3" t="s">
        <v>1090</v>
      </c>
      <c r="H2230" s="3" t="s">
        <v>1091</v>
      </c>
      <c r="I2230" s="3" t="s">
        <v>412</v>
      </c>
      <c r="J2230" s="3">
        <v>98423595</v>
      </c>
    </row>
    <row r="2231" spans="1:10" hidden="1" x14ac:dyDescent="0.25">
      <c r="A2231" s="187">
        <v>43853</v>
      </c>
      <c r="B2231" s="3">
        <v>23</v>
      </c>
      <c r="C2231" s="3">
        <v>1</v>
      </c>
      <c r="D2231" s="3">
        <v>2020</v>
      </c>
      <c r="E2231" s="3">
        <v>0</v>
      </c>
      <c r="F2231" s="3">
        <v>0</v>
      </c>
      <c r="G2231" s="3" t="s">
        <v>1090</v>
      </c>
      <c r="H2231" s="3" t="s">
        <v>1091</v>
      </c>
      <c r="I2231" s="3" t="s">
        <v>412</v>
      </c>
      <c r="J2231" s="3">
        <v>98423595</v>
      </c>
    </row>
    <row r="2232" spans="1:10" hidden="1" x14ac:dyDescent="0.25">
      <c r="A2232" s="187">
        <v>43852</v>
      </c>
      <c r="B2232" s="3">
        <v>22</v>
      </c>
      <c r="C2232" s="3">
        <v>1</v>
      </c>
      <c r="D2232" s="3">
        <v>2020</v>
      </c>
      <c r="E2232" s="3">
        <v>0</v>
      </c>
      <c r="F2232" s="3">
        <v>0</v>
      </c>
      <c r="G2232" s="3" t="s">
        <v>1090</v>
      </c>
      <c r="H2232" s="3" t="s">
        <v>1091</v>
      </c>
      <c r="I2232" s="3" t="s">
        <v>412</v>
      </c>
      <c r="J2232" s="3">
        <v>98423595</v>
      </c>
    </row>
    <row r="2233" spans="1:10" hidden="1" x14ac:dyDescent="0.25">
      <c r="A2233" s="187">
        <v>43851</v>
      </c>
      <c r="B2233" s="3">
        <v>21</v>
      </c>
      <c r="C2233" s="3">
        <v>1</v>
      </c>
      <c r="D2233" s="3">
        <v>2020</v>
      </c>
      <c r="E2233" s="3">
        <v>0</v>
      </c>
      <c r="F2233" s="3">
        <v>0</v>
      </c>
      <c r="G2233" s="3" t="s">
        <v>1090</v>
      </c>
      <c r="H2233" s="3" t="s">
        <v>1091</v>
      </c>
      <c r="I2233" s="3" t="s">
        <v>412</v>
      </c>
      <c r="J2233" s="3">
        <v>98423595</v>
      </c>
    </row>
    <row r="2234" spans="1:10" hidden="1" x14ac:dyDescent="0.25">
      <c r="A2234" s="187">
        <v>43850</v>
      </c>
      <c r="B2234" s="3">
        <v>20</v>
      </c>
      <c r="C2234" s="3">
        <v>1</v>
      </c>
      <c r="D2234" s="3">
        <v>2020</v>
      </c>
      <c r="E2234" s="3">
        <v>0</v>
      </c>
      <c r="F2234" s="3">
        <v>0</v>
      </c>
      <c r="G2234" s="3" t="s">
        <v>1090</v>
      </c>
      <c r="H2234" s="3" t="s">
        <v>1091</v>
      </c>
      <c r="I2234" s="3" t="s">
        <v>412</v>
      </c>
      <c r="J2234" s="3">
        <v>98423595</v>
      </c>
    </row>
    <row r="2235" spans="1:10" hidden="1" x14ac:dyDescent="0.25">
      <c r="A2235" s="187">
        <v>43849</v>
      </c>
      <c r="B2235" s="3">
        <v>19</v>
      </c>
      <c r="C2235" s="3">
        <v>1</v>
      </c>
      <c r="D2235" s="3">
        <v>2020</v>
      </c>
      <c r="E2235" s="3">
        <v>0</v>
      </c>
      <c r="F2235" s="3">
        <v>0</v>
      </c>
      <c r="G2235" s="3" t="s">
        <v>1090</v>
      </c>
      <c r="H2235" s="3" t="s">
        <v>1091</v>
      </c>
      <c r="I2235" s="3" t="s">
        <v>412</v>
      </c>
      <c r="J2235" s="3">
        <v>98423595</v>
      </c>
    </row>
    <row r="2236" spans="1:10" hidden="1" x14ac:dyDescent="0.25">
      <c r="A2236" s="187">
        <v>43848</v>
      </c>
      <c r="B2236" s="3">
        <v>18</v>
      </c>
      <c r="C2236" s="3">
        <v>1</v>
      </c>
      <c r="D2236" s="3">
        <v>2020</v>
      </c>
      <c r="E2236" s="3">
        <v>0</v>
      </c>
      <c r="F2236" s="3">
        <v>0</v>
      </c>
      <c r="G2236" s="3" t="s">
        <v>1090</v>
      </c>
      <c r="H2236" s="3" t="s">
        <v>1091</v>
      </c>
      <c r="I2236" s="3" t="s">
        <v>412</v>
      </c>
      <c r="J2236" s="3">
        <v>98423595</v>
      </c>
    </row>
    <row r="2237" spans="1:10" hidden="1" x14ac:dyDescent="0.25">
      <c r="A2237" s="187">
        <v>43847</v>
      </c>
      <c r="B2237" s="3">
        <v>17</v>
      </c>
      <c r="C2237" s="3">
        <v>1</v>
      </c>
      <c r="D2237" s="3">
        <v>2020</v>
      </c>
      <c r="E2237" s="3">
        <v>0</v>
      </c>
      <c r="F2237" s="3">
        <v>0</v>
      </c>
      <c r="G2237" s="3" t="s">
        <v>1090</v>
      </c>
      <c r="H2237" s="3" t="s">
        <v>1091</v>
      </c>
      <c r="I2237" s="3" t="s">
        <v>412</v>
      </c>
      <c r="J2237" s="3">
        <v>98423595</v>
      </c>
    </row>
    <row r="2238" spans="1:10" hidden="1" x14ac:dyDescent="0.25">
      <c r="A2238" s="187">
        <v>43846</v>
      </c>
      <c r="B2238" s="3">
        <v>16</v>
      </c>
      <c r="C2238" s="3">
        <v>1</v>
      </c>
      <c r="D2238" s="3">
        <v>2020</v>
      </c>
      <c r="E2238" s="3">
        <v>0</v>
      </c>
      <c r="F2238" s="3">
        <v>0</v>
      </c>
      <c r="G2238" s="3" t="s">
        <v>1090</v>
      </c>
      <c r="H2238" s="3" t="s">
        <v>1091</v>
      </c>
      <c r="I2238" s="3" t="s">
        <v>412</v>
      </c>
      <c r="J2238" s="3">
        <v>98423595</v>
      </c>
    </row>
    <row r="2239" spans="1:10" hidden="1" x14ac:dyDescent="0.25">
      <c r="A2239" s="187">
        <v>43845</v>
      </c>
      <c r="B2239" s="3">
        <v>15</v>
      </c>
      <c r="C2239" s="3">
        <v>1</v>
      </c>
      <c r="D2239" s="3">
        <v>2020</v>
      </c>
      <c r="E2239" s="3">
        <v>0</v>
      </c>
      <c r="F2239" s="3">
        <v>0</v>
      </c>
      <c r="G2239" s="3" t="s">
        <v>1090</v>
      </c>
      <c r="H2239" s="3" t="s">
        <v>1091</v>
      </c>
      <c r="I2239" s="3" t="s">
        <v>412</v>
      </c>
      <c r="J2239" s="3">
        <v>98423595</v>
      </c>
    </row>
    <row r="2240" spans="1:10" hidden="1" x14ac:dyDescent="0.25">
      <c r="A2240" s="187">
        <v>43844</v>
      </c>
      <c r="B2240" s="3">
        <v>14</v>
      </c>
      <c r="C2240" s="3">
        <v>1</v>
      </c>
      <c r="D2240" s="3">
        <v>2020</v>
      </c>
      <c r="E2240" s="3">
        <v>0</v>
      </c>
      <c r="F2240" s="3">
        <v>0</v>
      </c>
      <c r="G2240" s="3" t="s">
        <v>1090</v>
      </c>
      <c r="H2240" s="3" t="s">
        <v>1091</v>
      </c>
      <c r="I2240" s="3" t="s">
        <v>412</v>
      </c>
      <c r="J2240" s="3">
        <v>98423595</v>
      </c>
    </row>
    <row r="2241" spans="1:10" hidden="1" x14ac:dyDescent="0.25">
      <c r="A2241" s="187">
        <v>43843</v>
      </c>
      <c r="B2241" s="3">
        <v>13</v>
      </c>
      <c r="C2241" s="3">
        <v>1</v>
      </c>
      <c r="D2241" s="3">
        <v>2020</v>
      </c>
      <c r="E2241" s="3">
        <v>0</v>
      </c>
      <c r="F2241" s="3">
        <v>0</v>
      </c>
      <c r="G2241" s="3" t="s">
        <v>1090</v>
      </c>
      <c r="H2241" s="3" t="s">
        <v>1091</v>
      </c>
      <c r="I2241" s="3" t="s">
        <v>412</v>
      </c>
      <c r="J2241" s="3">
        <v>98423595</v>
      </c>
    </row>
    <row r="2242" spans="1:10" hidden="1" x14ac:dyDescent="0.25">
      <c r="A2242" s="187">
        <v>43842</v>
      </c>
      <c r="B2242" s="3">
        <v>12</v>
      </c>
      <c r="C2242" s="3">
        <v>1</v>
      </c>
      <c r="D2242" s="3">
        <v>2020</v>
      </c>
      <c r="E2242" s="3">
        <v>0</v>
      </c>
      <c r="F2242" s="3">
        <v>0</v>
      </c>
      <c r="G2242" s="3" t="s">
        <v>1090</v>
      </c>
      <c r="H2242" s="3" t="s">
        <v>1091</v>
      </c>
      <c r="I2242" s="3" t="s">
        <v>412</v>
      </c>
      <c r="J2242" s="3">
        <v>98423595</v>
      </c>
    </row>
    <row r="2243" spans="1:10" hidden="1" x14ac:dyDescent="0.25">
      <c r="A2243" s="187">
        <v>43841</v>
      </c>
      <c r="B2243" s="3">
        <v>11</v>
      </c>
      <c r="C2243" s="3">
        <v>1</v>
      </c>
      <c r="D2243" s="3">
        <v>2020</v>
      </c>
      <c r="E2243" s="3">
        <v>0</v>
      </c>
      <c r="F2243" s="3">
        <v>0</v>
      </c>
      <c r="G2243" s="3" t="s">
        <v>1090</v>
      </c>
      <c r="H2243" s="3" t="s">
        <v>1091</v>
      </c>
      <c r="I2243" s="3" t="s">
        <v>412</v>
      </c>
      <c r="J2243" s="3">
        <v>98423595</v>
      </c>
    </row>
    <row r="2244" spans="1:10" hidden="1" x14ac:dyDescent="0.25">
      <c r="A2244" s="187">
        <v>43840</v>
      </c>
      <c r="B2244" s="3">
        <v>10</v>
      </c>
      <c r="C2244" s="3">
        <v>1</v>
      </c>
      <c r="D2244" s="3">
        <v>2020</v>
      </c>
      <c r="E2244" s="3">
        <v>0</v>
      </c>
      <c r="F2244" s="3">
        <v>0</v>
      </c>
      <c r="G2244" s="3" t="s">
        <v>1090</v>
      </c>
      <c r="H2244" s="3" t="s">
        <v>1091</v>
      </c>
      <c r="I2244" s="3" t="s">
        <v>412</v>
      </c>
      <c r="J2244" s="3">
        <v>98423595</v>
      </c>
    </row>
    <row r="2245" spans="1:10" hidden="1" x14ac:dyDescent="0.25">
      <c r="A2245" s="187">
        <v>43839</v>
      </c>
      <c r="B2245" s="3">
        <v>9</v>
      </c>
      <c r="C2245" s="3">
        <v>1</v>
      </c>
      <c r="D2245" s="3">
        <v>2020</v>
      </c>
      <c r="E2245" s="3">
        <v>0</v>
      </c>
      <c r="F2245" s="3">
        <v>0</v>
      </c>
      <c r="G2245" s="3" t="s">
        <v>1090</v>
      </c>
      <c r="H2245" s="3" t="s">
        <v>1091</v>
      </c>
      <c r="I2245" s="3" t="s">
        <v>412</v>
      </c>
      <c r="J2245" s="3">
        <v>98423595</v>
      </c>
    </row>
    <row r="2246" spans="1:10" hidden="1" x14ac:dyDescent="0.25">
      <c r="A2246" s="187">
        <v>43838</v>
      </c>
      <c r="B2246" s="3">
        <v>8</v>
      </c>
      <c r="C2246" s="3">
        <v>1</v>
      </c>
      <c r="D2246" s="3">
        <v>2020</v>
      </c>
      <c r="E2246" s="3">
        <v>0</v>
      </c>
      <c r="F2246" s="3">
        <v>0</v>
      </c>
      <c r="G2246" s="3" t="s">
        <v>1090</v>
      </c>
      <c r="H2246" s="3" t="s">
        <v>1091</v>
      </c>
      <c r="I2246" s="3" t="s">
        <v>412</v>
      </c>
      <c r="J2246" s="3">
        <v>98423595</v>
      </c>
    </row>
    <row r="2247" spans="1:10" hidden="1" x14ac:dyDescent="0.25">
      <c r="A2247" s="187">
        <v>43837</v>
      </c>
      <c r="B2247" s="3">
        <v>7</v>
      </c>
      <c r="C2247" s="3">
        <v>1</v>
      </c>
      <c r="D2247" s="3">
        <v>2020</v>
      </c>
      <c r="E2247" s="3">
        <v>0</v>
      </c>
      <c r="F2247" s="3">
        <v>0</v>
      </c>
      <c r="G2247" s="3" t="s">
        <v>1090</v>
      </c>
      <c r="H2247" s="3" t="s">
        <v>1091</v>
      </c>
      <c r="I2247" s="3" t="s">
        <v>412</v>
      </c>
      <c r="J2247" s="3">
        <v>98423595</v>
      </c>
    </row>
    <row r="2248" spans="1:10" hidden="1" x14ac:dyDescent="0.25">
      <c r="A2248" s="187">
        <v>43836</v>
      </c>
      <c r="B2248" s="3">
        <v>6</v>
      </c>
      <c r="C2248" s="3">
        <v>1</v>
      </c>
      <c r="D2248" s="3">
        <v>2020</v>
      </c>
      <c r="E2248" s="3">
        <v>0</v>
      </c>
      <c r="F2248" s="3">
        <v>0</v>
      </c>
      <c r="G2248" s="3" t="s">
        <v>1090</v>
      </c>
      <c r="H2248" s="3" t="s">
        <v>1091</v>
      </c>
      <c r="I2248" s="3" t="s">
        <v>412</v>
      </c>
      <c r="J2248" s="3">
        <v>98423595</v>
      </c>
    </row>
    <row r="2249" spans="1:10" hidden="1" x14ac:dyDescent="0.25">
      <c r="A2249" s="187">
        <v>43835</v>
      </c>
      <c r="B2249" s="3">
        <v>5</v>
      </c>
      <c r="C2249" s="3">
        <v>1</v>
      </c>
      <c r="D2249" s="3">
        <v>2020</v>
      </c>
      <c r="E2249" s="3">
        <v>0</v>
      </c>
      <c r="F2249" s="3">
        <v>0</v>
      </c>
      <c r="G2249" s="3" t="s">
        <v>1090</v>
      </c>
      <c r="H2249" s="3" t="s">
        <v>1091</v>
      </c>
      <c r="I2249" s="3" t="s">
        <v>412</v>
      </c>
      <c r="J2249" s="3">
        <v>98423595</v>
      </c>
    </row>
    <row r="2250" spans="1:10" hidden="1" x14ac:dyDescent="0.25">
      <c r="A2250" s="187">
        <v>43834</v>
      </c>
      <c r="B2250" s="3">
        <v>4</v>
      </c>
      <c r="C2250" s="3">
        <v>1</v>
      </c>
      <c r="D2250" s="3">
        <v>2020</v>
      </c>
      <c r="E2250" s="3">
        <v>0</v>
      </c>
      <c r="F2250" s="3">
        <v>0</v>
      </c>
      <c r="G2250" s="3" t="s">
        <v>1090</v>
      </c>
      <c r="H2250" s="3" t="s">
        <v>1091</v>
      </c>
      <c r="I2250" s="3" t="s">
        <v>412</v>
      </c>
      <c r="J2250" s="3">
        <v>98423595</v>
      </c>
    </row>
    <row r="2251" spans="1:10" hidden="1" x14ac:dyDescent="0.25">
      <c r="A2251" s="187">
        <v>43833</v>
      </c>
      <c r="B2251" s="3">
        <v>3</v>
      </c>
      <c r="C2251" s="3">
        <v>1</v>
      </c>
      <c r="D2251" s="3">
        <v>2020</v>
      </c>
      <c r="E2251" s="3">
        <v>0</v>
      </c>
      <c r="F2251" s="3">
        <v>0</v>
      </c>
      <c r="G2251" s="3" t="s">
        <v>1090</v>
      </c>
      <c r="H2251" s="3" t="s">
        <v>1091</v>
      </c>
      <c r="I2251" s="3" t="s">
        <v>412</v>
      </c>
      <c r="J2251" s="3">
        <v>98423595</v>
      </c>
    </row>
    <row r="2252" spans="1:10" hidden="1" x14ac:dyDescent="0.25">
      <c r="A2252" s="187">
        <v>43832</v>
      </c>
      <c r="B2252" s="3">
        <v>2</v>
      </c>
      <c r="C2252" s="3">
        <v>1</v>
      </c>
      <c r="D2252" s="3">
        <v>2020</v>
      </c>
      <c r="E2252" s="3">
        <v>0</v>
      </c>
      <c r="F2252" s="3">
        <v>0</v>
      </c>
      <c r="G2252" s="3" t="s">
        <v>1090</v>
      </c>
      <c r="H2252" s="3" t="s">
        <v>1091</v>
      </c>
      <c r="I2252" s="3" t="s">
        <v>412</v>
      </c>
      <c r="J2252" s="3">
        <v>98423595</v>
      </c>
    </row>
    <row r="2253" spans="1:10" hidden="1" x14ac:dyDescent="0.25">
      <c r="A2253" s="187">
        <v>43831</v>
      </c>
      <c r="B2253" s="3">
        <v>1</v>
      </c>
      <c r="C2253" s="3">
        <v>1</v>
      </c>
      <c r="D2253" s="3">
        <v>2020</v>
      </c>
      <c r="E2253" s="3">
        <v>0</v>
      </c>
      <c r="F2253" s="3">
        <v>0</v>
      </c>
      <c r="G2253" s="3" t="s">
        <v>1090</v>
      </c>
      <c r="H2253" s="3" t="s">
        <v>1091</v>
      </c>
      <c r="I2253" s="3" t="s">
        <v>412</v>
      </c>
      <c r="J2253" s="3">
        <v>98423595</v>
      </c>
    </row>
    <row r="2254" spans="1:10" hidden="1" x14ac:dyDescent="0.25">
      <c r="A2254" s="187">
        <v>43830</v>
      </c>
      <c r="B2254" s="3">
        <v>31</v>
      </c>
      <c r="C2254" s="3">
        <v>12</v>
      </c>
      <c r="D2254" s="3">
        <v>2019</v>
      </c>
      <c r="E2254" s="3">
        <v>0</v>
      </c>
      <c r="F2254" s="3">
        <v>0</v>
      </c>
      <c r="G2254" s="3" t="s">
        <v>1090</v>
      </c>
      <c r="H2254" s="3" t="s">
        <v>1091</v>
      </c>
      <c r="I2254" s="3" t="s">
        <v>412</v>
      </c>
      <c r="J2254" s="3">
        <v>98423595</v>
      </c>
    </row>
    <row r="2255" spans="1:10" hidden="1" x14ac:dyDescent="0.25">
      <c r="A2255" s="187">
        <v>43920</v>
      </c>
      <c r="B2255" s="3">
        <v>30</v>
      </c>
      <c r="C2255" s="3">
        <v>3</v>
      </c>
      <c r="D2255" s="3">
        <v>2020</v>
      </c>
      <c r="E2255" s="3">
        <v>11</v>
      </c>
      <c r="F2255" s="3">
        <v>0</v>
      </c>
      <c r="G2255" s="3" t="s">
        <v>1092</v>
      </c>
      <c r="H2255" s="3" t="s">
        <v>1093</v>
      </c>
      <c r="I2255" s="3" t="s">
        <v>551</v>
      </c>
      <c r="J2255" s="3">
        <v>6420744</v>
      </c>
    </row>
    <row r="2256" spans="1:10" hidden="1" x14ac:dyDescent="0.25">
      <c r="A2256" s="187">
        <v>43919</v>
      </c>
      <c r="B2256" s="3">
        <v>29</v>
      </c>
      <c r="C2256" s="3">
        <v>3</v>
      </c>
      <c r="D2256" s="3">
        <v>2020</v>
      </c>
      <c r="E2256" s="3">
        <v>6</v>
      </c>
      <c r="F2256" s="3">
        <v>0</v>
      </c>
      <c r="G2256" s="3" t="s">
        <v>1092</v>
      </c>
      <c r="H2256" s="3" t="s">
        <v>1093</v>
      </c>
      <c r="I2256" s="3" t="s">
        <v>551</v>
      </c>
      <c r="J2256" s="3">
        <v>6420744</v>
      </c>
    </row>
    <row r="2257" spans="1:10" hidden="1" x14ac:dyDescent="0.25">
      <c r="A2257" s="187">
        <v>43918</v>
      </c>
      <c r="B2257" s="3">
        <v>28</v>
      </c>
      <c r="C2257" s="3">
        <v>3</v>
      </c>
      <c r="D2257" s="3">
        <v>2020</v>
      </c>
      <c r="E2257" s="3">
        <v>0</v>
      </c>
      <c r="F2257" s="3">
        <v>0</v>
      </c>
      <c r="G2257" s="3" t="s">
        <v>1092</v>
      </c>
      <c r="H2257" s="3" t="s">
        <v>1093</v>
      </c>
      <c r="I2257" s="3" t="s">
        <v>551</v>
      </c>
      <c r="J2257" s="3">
        <v>6420744</v>
      </c>
    </row>
    <row r="2258" spans="1:10" hidden="1" x14ac:dyDescent="0.25">
      <c r="A2258" s="187">
        <v>43917</v>
      </c>
      <c r="B2258" s="3">
        <v>27</v>
      </c>
      <c r="C2258" s="3">
        <v>3</v>
      </c>
      <c r="D2258" s="3">
        <v>2020</v>
      </c>
      <c r="E2258" s="3">
        <v>0</v>
      </c>
      <c r="F2258" s="3">
        <v>0</v>
      </c>
      <c r="G2258" s="3" t="s">
        <v>1092</v>
      </c>
      <c r="H2258" s="3" t="s">
        <v>1093</v>
      </c>
      <c r="I2258" s="3" t="s">
        <v>551</v>
      </c>
      <c r="J2258" s="3">
        <v>6420744</v>
      </c>
    </row>
    <row r="2259" spans="1:10" hidden="1" x14ac:dyDescent="0.25">
      <c r="A2259" s="187">
        <v>43916</v>
      </c>
      <c r="B2259" s="3">
        <v>26</v>
      </c>
      <c r="C2259" s="3">
        <v>3</v>
      </c>
      <c r="D2259" s="3">
        <v>2020</v>
      </c>
      <c r="E2259" s="3">
        <v>4</v>
      </c>
      <c r="F2259" s="3">
        <v>0</v>
      </c>
      <c r="G2259" s="3" t="s">
        <v>1092</v>
      </c>
      <c r="H2259" s="3" t="s">
        <v>1093</v>
      </c>
      <c r="I2259" s="3" t="s">
        <v>551</v>
      </c>
      <c r="J2259" s="3">
        <v>6420744</v>
      </c>
    </row>
    <row r="2260" spans="1:10" hidden="1" x14ac:dyDescent="0.25">
      <c r="A2260" s="187">
        <v>43915</v>
      </c>
      <c r="B2260" s="3">
        <v>25</v>
      </c>
      <c r="C2260" s="3">
        <v>3</v>
      </c>
      <c r="D2260" s="3">
        <v>2020</v>
      </c>
      <c r="E2260" s="3">
        <v>4</v>
      </c>
      <c r="F2260" s="3">
        <v>0</v>
      </c>
      <c r="G2260" s="3" t="s">
        <v>1092</v>
      </c>
      <c r="H2260" s="3" t="s">
        <v>1093</v>
      </c>
      <c r="I2260" s="3" t="s">
        <v>551</v>
      </c>
      <c r="J2260" s="3">
        <v>6420744</v>
      </c>
    </row>
    <row r="2261" spans="1:10" hidden="1" x14ac:dyDescent="0.25">
      <c r="A2261" s="187">
        <v>43914</v>
      </c>
      <c r="B2261" s="3">
        <v>24</v>
      </c>
      <c r="C2261" s="3">
        <v>3</v>
      </c>
      <c r="D2261" s="3">
        <v>2020</v>
      </c>
      <c r="E2261" s="3">
        <v>2</v>
      </c>
      <c r="F2261" s="3">
        <v>0</v>
      </c>
      <c r="G2261" s="3" t="s">
        <v>1092</v>
      </c>
      <c r="H2261" s="3" t="s">
        <v>1093</v>
      </c>
      <c r="I2261" s="3" t="s">
        <v>551</v>
      </c>
      <c r="J2261" s="3">
        <v>6420744</v>
      </c>
    </row>
    <row r="2262" spans="1:10" hidden="1" x14ac:dyDescent="0.25">
      <c r="A2262" s="187">
        <v>43913</v>
      </c>
      <c r="B2262" s="3">
        <v>23</v>
      </c>
      <c r="C2262" s="3">
        <v>3</v>
      </c>
      <c r="D2262" s="3">
        <v>2020</v>
      </c>
      <c r="E2262" s="3">
        <v>0</v>
      </c>
      <c r="F2262" s="3">
        <v>0</v>
      </c>
      <c r="G2262" s="3" t="s">
        <v>1092</v>
      </c>
      <c r="H2262" s="3" t="s">
        <v>1093</v>
      </c>
      <c r="I2262" s="3" t="s">
        <v>551</v>
      </c>
      <c r="J2262" s="3">
        <v>6420744</v>
      </c>
    </row>
    <row r="2263" spans="1:10" hidden="1" x14ac:dyDescent="0.25">
      <c r="A2263" s="187">
        <v>43912</v>
      </c>
      <c r="B2263" s="3">
        <v>22</v>
      </c>
      <c r="C2263" s="3">
        <v>3</v>
      </c>
      <c r="D2263" s="3">
        <v>2020</v>
      </c>
      <c r="E2263" s="3">
        <v>0</v>
      </c>
      <c r="F2263" s="3">
        <v>0</v>
      </c>
      <c r="G2263" s="3" t="s">
        <v>1092</v>
      </c>
      <c r="H2263" s="3" t="s">
        <v>1093</v>
      </c>
      <c r="I2263" s="3" t="s">
        <v>551</v>
      </c>
      <c r="J2263" s="3">
        <v>6420744</v>
      </c>
    </row>
    <row r="2264" spans="1:10" hidden="1" x14ac:dyDescent="0.25">
      <c r="A2264" s="187">
        <v>43911</v>
      </c>
      <c r="B2264" s="3">
        <v>21</v>
      </c>
      <c r="C2264" s="3">
        <v>3</v>
      </c>
      <c r="D2264" s="3">
        <v>2020</v>
      </c>
      <c r="E2264" s="3">
        <v>2</v>
      </c>
      <c r="F2264" s="3">
        <v>0</v>
      </c>
      <c r="G2264" s="3" t="s">
        <v>1092</v>
      </c>
      <c r="H2264" s="3" t="s">
        <v>1093</v>
      </c>
      <c r="I2264" s="3" t="s">
        <v>551</v>
      </c>
      <c r="J2264" s="3">
        <v>6420744</v>
      </c>
    </row>
    <row r="2265" spans="1:10" hidden="1" x14ac:dyDescent="0.25">
      <c r="A2265" s="187">
        <v>43910</v>
      </c>
      <c r="B2265" s="3">
        <v>20</v>
      </c>
      <c r="C2265" s="3">
        <v>3</v>
      </c>
      <c r="D2265" s="3">
        <v>2020</v>
      </c>
      <c r="E2265" s="3">
        <v>0</v>
      </c>
      <c r="F2265" s="3">
        <v>0</v>
      </c>
      <c r="G2265" s="3" t="s">
        <v>1092</v>
      </c>
      <c r="H2265" s="3" t="s">
        <v>1093</v>
      </c>
      <c r="I2265" s="3" t="s">
        <v>551</v>
      </c>
      <c r="J2265" s="3">
        <v>6420744</v>
      </c>
    </row>
    <row r="2266" spans="1:10" hidden="1" x14ac:dyDescent="0.25">
      <c r="A2266" s="187">
        <v>43909</v>
      </c>
      <c r="B2266" s="3">
        <v>19</v>
      </c>
      <c r="C2266" s="3">
        <v>3</v>
      </c>
      <c r="D2266" s="3">
        <v>2020</v>
      </c>
      <c r="E2266" s="3">
        <v>1</v>
      </c>
      <c r="F2266" s="3">
        <v>0</v>
      </c>
      <c r="G2266" s="3" t="s">
        <v>1092</v>
      </c>
      <c r="H2266" s="3" t="s">
        <v>1093</v>
      </c>
      <c r="I2266" s="3" t="s">
        <v>551</v>
      </c>
      <c r="J2266" s="3">
        <v>6420744</v>
      </c>
    </row>
    <row r="2267" spans="1:10" hidden="1" x14ac:dyDescent="0.25">
      <c r="A2267" s="187">
        <v>43920</v>
      </c>
      <c r="B2267" s="3">
        <v>30</v>
      </c>
      <c r="C2267" s="3">
        <v>3</v>
      </c>
      <c r="D2267" s="3">
        <v>2020</v>
      </c>
      <c r="E2267" s="3">
        <v>1</v>
      </c>
      <c r="F2267" s="3">
        <v>0</v>
      </c>
      <c r="G2267" s="3" t="s">
        <v>1094</v>
      </c>
      <c r="H2267" s="3" t="s">
        <v>1095</v>
      </c>
      <c r="I2267" s="3" t="s">
        <v>433</v>
      </c>
      <c r="J2267" s="3">
        <v>1308974</v>
      </c>
    </row>
    <row r="2268" spans="1:10" hidden="1" x14ac:dyDescent="0.25">
      <c r="A2268" s="187">
        <v>43919</v>
      </c>
      <c r="B2268" s="3">
        <v>29</v>
      </c>
      <c r="C2268" s="3">
        <v>3</v>
      </c>
      <c r="D2268" s="3">
        <v>2020</v>
      </c>
      <c r="E2268" s="3">
        <v>0</v>
      </c>
      <c r="F2268" s="3">
        <v>0</v>
      </c>
      <c r="G2268" s="3" t="s">
        <v>1094</v>
      </c>
      <c r="H2268" s="3" t="s">
        <v>1095</v>
      </c>
      <c r="I2268" s="3" t="s">
        <v>433</v>
      </c>
      <c r="J2268" s="3">
        <v>1308974</v>
      </c>
    </row>
    <row r="2269" spans="1:10" hidden="1" x14ac:dyDescent="0.25">
      <c r="A2269" s="187">
        <v>43918</v>
      </c>
      <c r="B2269" s="3">
        <v>28</v>
      </c>
      <c r="C2269" s="3">
        <v>3</v>
      </c>
      <c r="D2269" s="3">
        <v>2020</v>
      </c>
      <c r="E2269" s="3">
        <v>1</v>
      </c>
      <c r="F2269" s="3">
        <v>0</v>
      </c>
      <c r="G2269" s="3" t="s">
        <v>1094</v>
      </c>
      <c r="H2269" s="3" t="s">
        <v>1095</v>
      </c>
      <c r="I2269" s="3" t="s">
        <v>433</v>
      </c>
      <c r="J2269" s="3">
        <v>1308974</v>
      </c>
    </row>
    <row r="2270" spans="1:10" hidden="1" x14ac:dyDescent="0.25">
      <c r="A2270" s="187">
        <v>43917</v>
      </c>
      <c r="B2270" s="3">
        <v>27</v>
      </c>
      <c r="C2270" s="3">
        <v>3</v>
      </c>
      <c r="D2270" s="3">
        <v>2020</v>
      </c>
      <c r="E2270" s="3">
        <v>1</v>
      </c>
      <c r="F2270" s="3">
        <v>0</v>
      </c>
      <c r="G2270" s="3" t="s">
        <v>1094</v>
      </c>
      <c r="H2270" s="3" t="s">
        <v>1095</v>
      </c>
      <c r="I2270" s="3" t="s">
        <v>433</v>
      </c>
      <c r="J2270" s="3">
        <v>1308974</v>
      </c>
    </row>
    <row r="2271" spans="1:10" hidden="1" x14ac:dyDescent="0.25">
      <c r="A2271" s="187">
        <v>43916</v>
      </c>
      <c r="B2271" s="3">
        <v>26</v>
      </c>
      <c r="C2271" s="3">
        <v>3</v>
      </c>
      <c r="D2271" s="3">
        <v>2020</v>
      </c>
      <c r="E2271" s="3">
        <v>2</v>
      </c>
      <c r="F2271" s="3">
        <v>0</v>
      </c>
      <c r="G2271" s="3" t="s">
        <v>1094</v>
      </c>
      <c r="H2271" s="3" t="s">
        <v>1095</v>
      </c>
      <c r="I2271" s="3" t="s">
        <v>433</v>
      </c>
      <c r="J2271" s="3">
        <v>1308974</v>
      </c>
    </row>
    <row r="2272" spans="1:10" hidden="1" x14ac:dyDescent="0.25">
      <c r="A2272" s="187">
        <v>43915</v>
      </c>
      <c r="B2272" s="3">
        <v>25</v>
      </c>
      <c r="C2272" s="3">
        <v>3</v>
      </c>
      <c r="D2272" s="3">
        <v>2020</v>
      </c>
      <c r="E2272" s="3">
        <v>0</v>
      </c>
      <c r="F2272" s="3">
        <v>0</v>
      </c>
      <c r="G2272" s="3" t="s">
        <v>1094</v>
      </c>
      <c r="H2272" s="3" t="s">
        <v>1095</v>
      </c>
      <c r="I2272" s="3" t="s">
        <v>433</v>
      </c>
      <c r="J2272" s="3">
        <v>1308974</v>
      </c>
    </row>
    <row r="2273" spans="1:10" hidden="1" x14ac:dyDescent="0.25">
      <c r="A2273" s="187">
        <v>43914</v>
      </c>
      <c r="B2273" s="3">
        <v>24</v>
      </c>
      <c r="C2273" s="3">
        <v>3</v>
      </c>
      <c r="D2273" s="3">
        <v>2020</v>
      </c>
      <c r="E2273" s="3">
        <v>3</v>
      </c>
      <c r="F2273" s="3">
        <v>0</v>
      </c>
      <c r="G2273" s="3" t="s">
        <v>1094</v>
      </c>
      <c r="H2273" s="3" t="s">
        <v>1095</v>
      </c>
      <c r="I2273" s="3" t="s">
        <v>433</v>
      </c>
      <c r="J2273" s="3">
        <v>1308974</v>
      </c>
    </row>
    <row r="2274" spans="1:10" hidden="1" x14ac:dyDescent="0.25">
      <c r="A2274" s="187">
        <v>43913</v>
      </c>
      <c r="B2274" s="3">
        <v>23</v>
      </c>
      <c r="C2274" s="3">
        <v>3</v>
      </c>
      <c r="D2274" s="3">
        <v>2020</v>
      </c>
      <c r="E2274" s="3">
        <v>0</v>
      </c>
      <c r="F2274" s="3">
        <v>0</v>
      </c>
      <c r="G2274" s="3" t="s">
        <v>1094</v>
      </c>
      <c r="H2274" s="3" t="s">
        <v>1095</v>
      </c>
      <c r="I2274" s="3" t="s">
        <v>433</v>
      </c>
      <c r="J2274" s="3">
        <v>1308974</v>
      </c>
    </row>
    <row r="2275" spans="1:10" hidden="1" x14ac:dyDescent="0.25">
      <c r="A2275" s="187">
        <v>43912</v>
      </c>
      <c r="B2275" s="3">
        <v>22</v>
      </c>
      <c r="C2275" s="3">
        <v>3</v>
      </c>
      <c r="D2275" s="3">
        <v>2020</v>
      </c>
      <c r="E2275" s="3">
        <v>2</v>
      </c>
      <c r="F2275" s="3">
        <v>0</v>
      </c>
      <c r="G2275" s="3" t="s">
        <v>1094</v>
      </c>
      <c r="H2275" s="3" t="s">
        <v>1095</v>
      </c>
      <c r="I2275" s="3" t="s">
        <v>433</v>
      </c>
      <c r="J2275" s="3">
        <v>1308974</v>
      </c>
    </row>
    <row r="2276" spans="1:10" hidden="1" x14ac:dyDescent="0.25">
      <c r="A2276" s="187">
        <v>43911</v>
      </c>
      <c r="B2276" s="3">
        <v>21</v>
      </c>
      <c r="C2276" s="3">
        <v>3</v>
      </c>
      <c r="D2276" s="3">
        <v>2020</v>
      </c>
      <c r="E2276" s="3">
        <v>0</v>
      </c>
      <c r="F2276" s="3">
        <v>0</v>
      </c>
      <c r="G2276" s="3" t="s">
        <v>1094</v>
      </c>
      <c r="H2276" s="3" t="s">
        <v>1095</v>
      </c>
      <c r="I2276" s="3" t="s">
        <v>433</v>
      </c>
      <c r="J2276" s="3">
        <v>1308974</v>
      </c>
    </row>
    <row r="2277" spans="1:10" hidden="1" x14ac:dyDescent="0.25">
      <c r="A2277" s="187">
        <v>43910</v>
      </c>
      <c r="B2277" s="3">
        <v>20</v>
      </c>
      <c r="C2277" s="3">
        <v>3</v>
      </c>
      <c r="D2277" s="3">
        <v>2020</v>
      </c>
      <c r="E2277" s="3">
        <v>1</v>
      </c>
      <c r="F2277" s="3">
        <v>0</v>
      </c>
      <c r="G2277" s="3" t="s">
        <v>1094</v>
      </c>
      <c r="H2277" s="3" t="s">
        <v>1095</v>
      </c>
      <c r="I2277" s="3" t="s">
        <v>433</v>
      </c>
      <c r="J2277" s="3">
        <v>1308974</v>
      </c>
    </row>
    <row r="2278" spans="1:10" hidden="1" x14ac:dyDescent="0.25">
      <c r="A2278" s="187">
        <v>43909</v>
      </c>
      <c r="B2278" s="3">
        <v>19</v>
      </c>
      <c r="C2278" s="3">
        <v>3</v>
      </c>
      <c r="D2278" s="3">
        <v>2020</v>
      </c>
      <c r="E2278" s="3">
        <v>2</v>
      </c>
      <c r="F2278" s="3">
        <v>0</v>
      </c>
      <c r="G2278" s="3" t="s">
        <v>1094</v>
      </c>
      <c r="H2278" s="3" t="s">
        <v>1095</v>
      </c>
      <c r="I2278" s="3" t="s">
        <v>433</v>
      </c>
      <c r="J2278" s="3">
        <v>1308974</v>
      </c>
    </row>
    <row r="2279" spans="1:10" hidden="1" x14ac:dyDescent="0.25">
      <c r="A2279" s="187">
        <v>43908</v>
      </c>
      <c r="B2279" s="3">
        <v>18</v>
      </c>
      <c r="C2279" s="3">
        <v>3</v>
      </c>
      <c r="D2279" s="3">
        <v>2020</v>
      </c>
      <c r="E2279" s="3">
        <v>0</v>
      </c>
      <c r="F2279" s="3">
        <v>0</v>
      </c>
      <c r="G2279" s="3" t="s">
        <v>1094</v>
      </c>
      <c r="H2279" s="3" t="s">
        <v>1095</v>
      </c>
      <c r="I2279" s="3" t="s">
        <v>433</v>
      </c>
      <c r="J2279" s="3">
        <v>1308974</v>
      </c>
    </row>
    <row r="2280" spans="1:10" hidden="1" x14ac:dyDescent="0.25">
      <c r="A2280" s="187">
        <v>43907</v>
      </c>
      <c r="B2280" s="3">
        <v>17</v>
      </c>
      <c r="C2280" s="3">
        <v>3</v>
      </c>
      <c r="D2280" s="3">
        <v>2020</v>
      </c>
      <c r="E2280" s="3">
        <v>0</v>
      </c>
      <c r="F2280" s="3">
        <v>0</v>
      </c>
      <c r="G2280" s="3" t="s">
        <v>1094</v>
      </c>
      <c r="H2280" s="3" t="s">
        <v>1095</v>
      </c>
      <c r="I2280" s="3" t="s">
        <v>433</v>
      </c>
      <c r="J2280" s="3">
        <v>1308974</v>
      </c>
    </row>
    <row r="2281" spans="1:10" hidden="1" x14ac:dyDescent="0.25">
      <c r="A2281" s="187">
        <v>43906</v>
      </c>
      <c r="B2281" s="3">
        <v>16</v>
      </c>
      <c r="C2281" s="3">
        <v>3</v>
      </c>
      <c r="D2281" s="3">
        <v>2020</v>
      </c>
      <c r="E2281" s="3">
        <v>0</v>
      </c>
      <c r="F2281" s="3">
        <v>0</v>
      </c>
      <c r="G2281" s="3" t="s">
        <v>1094</v>
      </c>
      <c r="H2281" s="3" t="s">
        <v>1095</v>
      </c>
      <c r="I2281" s="3" t="s">
        <v>433</v>
      </c>
      <c r="J2281" s="3">
        <v>1308974</v>
      </c>
    </row>
    <row r="2282" spans="1:10" hidden="1" x14ac:dyDescent="0.25">
      <c r="A2282" s="187">
        <v>43905</v>
      </c>
      <c r="B2282" s="3">
        <v>15</v>
      </c>
      <c r="C2282" s="3">
        <v>3</v>
      </c>
      <c r="D2282" s="3">
        <v>2020</v>
      </c>
      <c r="E2282" s="3">
        <v>1</v>
      </c>
      <c r="F2282" s="3">
        <v>0</v>
      </c>
      <c r="G2282" s="3" t="s">
        <v>1094</v>
      </c>
      <c r="H2282" s="3" t="s">
        <v>1095</v>
      </c>
      <c r="I2282" s="3" t="s">
        <v>433</v>
      </c>
      <c r="J2282" s="3">
        <v>1308974</v>
      </c>
    </row>
    <row r="2283" spans="1:10" hidden="1" x14ac:dyDescent="0.25">
      <c r="A2283" s="187">
        <v>43920</v>
      </c>
      <c r="B2283" s="3">
        <v>30</v>
      </c>
      <c r="C2283" s="3">
        <v>3</v>
      </c>
      <c r="D2283" s="3">
        <v>2020</v>
      </c>
      <c r="E2283" s="3">
        <v>6</v>
      </c>
      <c r="F2283" s="3">
        <v>0</v>
      </c>
      <c r="G2283" s="3" t="s">
        <v>182</v>
      </c>
      <c r="H2283" s="3" t="s">
        <v>1096</v>
      </c>
      <c r="I2283" s="3" t="s">
        <v>414</v>
      </c>
    </row>
    <row r="2284" spans="1:10" hidden="1" x14ac:dyDescent="0.25">
      <c r="A2284" s="187">
        <v>43919</v>
      </c>
      <c r="B2284" s="3">
        <v>29</v>
      </c>
      <c r="C2284" s="3">
        <v>3</v>
      </c>
      <c r="D2284" s="3">
        <v>2020</v>
      </c>
      <c r="E2284" s="3">
        <v>0</v>
      </c>
      <c r="F2284" s="3">
        <v>0</v>
      </c>
      <c r="G2284" s="3" t="s">
        <v>182</v>
      </c>
      <c r="H2284" s="3" t="s">
        <v>1096</v>
      </c>
      <c r="I2284" s="3" t="s">
        <v>414</v>
      </c>
    </row>
    <row r="2285" spans="1:10" hidden="1" x14ac:dyDescent="0.25">
      <c r="A2285" s="187">
        <v>43918</v>
      </c>
      <c r="B2285" s="3">
        <v>28</v>
      </c>
      <c r="C2285" s="3">
        <v>3</v>
      </c>
      <c r="D2285" s="3">
        <v>2020</v>
      </c>
      <c r="E2285" s="3">
        <v>0</v>
      </c>
      <c r="F2285" s="3">
        <v>0</v>
      </c>
      <c r="G2285" s="3" t="s">
        <v>182</v>
      </c>
      <c r="H2285" s="3" t="s">
        <v>1096</v>
      </c>
      <c r="I2285" s="3" t="s">
        <v>414</v>
      </c>
    </row>
    <row r="2286" spans="1:10" hidden="1" x14ac:dyDescent="0.25">
      <c r="A2286" s="187">
        <v>43917</v>
      </c>
      <c r="B2286" s="3">
        <v>27</v>
      </c>
      <c r="C2286" s="3">
        <v>3</v>
      </c>
      <c r="D2286" s="3">
        <v>2020</v>
      </c>
      <c r="E2286" s="3">
        <v>2</v>
      </c>
      <c r="F2286" s="3">
        <v>0</v>
      </c>
      <c r="G2286" s="3" t="s">
        <v>182</v>
      </c>
      <c r="H2286" s="3" t="s">
        <v>1096</v>
      </c>
      <c r="I2286" s="3" t="s">
        <v>414</v>
      </c>
    </row>
    <row r="2287" spans="1:10" hidden="1" x14ac:dyDescent="0.25">
      <c r="A2287" s="187">
        <v>43916</v>
      </c>
      <c r="B2287" s="3">
        <v>26</v>
      </c>
      <c r="C2287" s="3">
        <v>3</v>
      </c>
      <c r="D2287" s="3">
        <v>2020</v>
      </c>
      <c r="E2287" s="3">
        <v>3</v>
      </c>
      <c r="F2287" s="3">
        <v>0</v>
      </c>
      <c r="G2287" s="3" t="s">
        <v>182</v>
      </c>
      <c r="H2287" s="3" t="s">
        <v>1096</v>
      </c>
      <c r="I2287" s="3" t="s">
        <v>414</v>
      </c>
    </row>
    <row r="2288" spans="1:10" hidden="1" x14ac:dyDescent="0.25">
      <c r="A2288" s="187">
        <v>43915</v>
      </c>
      <c r="B2288" s="3">
        <v>25</v>
      </c>
      <c r="C2288" s="3">
        <v>3</v>
      </c>
      <c r="D2288" s="3">
        <v>2020</v>
      </c>
      <c r="E2288" s="3">
        <v>0</v>
      </c>
      <c r="F2288" s="3">
        <v>0</v>
      </c>
      <c r="G2288" s="3" t="s">
        <v>182</v>
      </c>
      <c r="H2288" s="3" t="s">
        <v>1096</v>
      </c>
      <c r="I2288" s="3" t="s">
        <v>414</v>
      </c>
    </row>
    <row r="2289" spans="1:10" hidden="1" x14ac:dyDescent="0.25">
      <c r="A2289" s="187">
        <v>43914</v>
      </c>
      <c r="B2289" s="3">
        <v>24</v>
      </c>
      <c r="C2289" s="3">
        <v>3</v>
      </c>
      <c r="D2289" s="3">
        <v>2020</v>
      </c>
      <c r="E2289" s="3">
        <v>0</v>
      </c>
      <c r="F2289" s="3">
        <v>0</v>
      </c>
      <c r="G2289" s="3" t="s">
        <v>182</v>
      </c>
      <c r="H2289" s="3" t="s">
        <v>1096</v>
      </c>
      <c r="I2289" s="3" t="s">
        <v>414</v>
      </c>
    </row>
    <row r="2290" spans="1:10" hidden="1" x14ac:dyDescent="0.25">
      <c r="A2290" s="187">
        <v>43913</v>
      </c>
      <c r="B2290" s="3">
        <v>23</v>
      </c>
      <c r="C2290" s="3">
        <v>3</v>
      </c>
      <c r="D2290" s="3">
        <v>2020</v>
      </c>
      <c r="E2290" s="3">
        <v>0</v>
      </c>
      <c r="F2290" s="3">
        <v>0</v>
      </c>
      <c r="G2290" s="3" t="s">
        <v>182</v>
      </c>
      <c r="H2290" s="3" t="s">
        <v>1096</v>
      </c>
      <c r="I2290" s="3" t="s">
        <v>414</v>
      </c>
    </row>
    <row r="2291" spans="1:10" hidden="1" x14ac:dyDescent="0.25">
      <c r="A2291" s="187">
        <v>43912</v>
      </c>
      <c r="B2291" s="3">
        <v>22</v>
      </c>
      <c r="C2291" s="3">
        <v>3</v>
      </c>
      <c r="D2291" s="3">
        <v>2020</v>
      </c>
      <c r="E2291" s="3">
        <v>1</v>
      </c>
      <c r="F2291" s="3">
        <v>0</v>
      </c>
      <c r="G2291" s="3" t="s">
        <v>182</v>
      </c>
      <c r="H2291" s="3" t="s">
        <v>1096</v>
      </c>
      <c r="I2291" s="3" t="s">
        <v>414</v>
      </c>
    </row>
    <row r="2292" spans="1:10" hidden="1" x14ac:dyDescent="0.25">
      <c r="A2292" s="187">
        <v>43920</v>
      </c>
      <c r="B2292" s="3">
        <v>30</v>
      </c>
      <c r="C2292" s="3">
        <v>3</v>
      </c>
      <c r="D2292" s="3">
        <v>2020</v>
      </c>
      <c r="E2292" s="3">
        <v>39</v>
      </c>
      <c r="F2292" s="3">
        <v>2</v>
      </c>
      <c r="G2292" s="3" t="s">
        <v>105</v>
      </c>
      <c r="H2292" s="3" t="s">
        <v>1097</v>
      </c>
      <c r="I2292" s="3" t="s">
        <v>416</v>
      </c>
      <c r="J2292" s="3">
        <v>1320884</v>
      </c>
    </row>
    <row r="2293" spans="1:10" hidden="1" x14ac:dyDescent="0.25">
      <c r="A2293" s="187">
        <v>43919</v>
      </c>
      <c r="B2293" s="3">
        <v>29</v>
      </c>
      <c r="C2293" s="3">
        <v>3</v>
      </c>
      <c r="D2293" s="3">
        <v>2020</v>
      </c>
      <c r="E2293" s="3">
        <v>65</v>
      </c>
      <c r="F2293" s="3">
        <v>0</v>
      </c>
      <c r="G2293" s="3" t="s">
        <v>105</v>
      </c>
      <c r="H2293" s="3" t="s">
        <v>1097</v>
      </c>
      <c r="I2293" s="3" t="s">
        <v>416</v>
      </c>
      <c r="J2293" s="3">
        <v>1320884</v>
      </c>
    </row>
    <row r="2294" spans="1:10" hidden="1" x14ac:dyDescent="0.25">
      <c r="A2294" s="187">
        <v>43918</v>
      </c>
      <c r="B2294" s="3">
        <v>28</v>
      </c>
      <c r="C2294" s="3">
        <v>3</v>
      </c>
      <c r="D2294" s="3">
        <v>2020</v>
      </c>
      <c r="E2294" s="3">
        <v>37</v>
      </c>
      <c r="F2294" s="3">
        <v>0</v>
      </c>
      <c r="G2294" s="3" t="s">
        <v>105</v>
      </c>
      <c r="H2294" s="3" t="s">
        <v>1097</v>
      </c>
      <c r="I2294" s="3" t="s">
        <v>416</v>
      </c>
      <c r="J2294" s="3">
        <v>1320884</v>
      </c>
    </row>
    <row r="2295" spans="1:10" hidden="1" x14ac:dyDescent="0.25">
      <c r="A2295" s="187">
        <v>43917</v>
      </c>
      <c r="B2295" s="3">
        <v>27</v>
      </c>
      <c r="C2295" s="3">
        <v>3</v>
      </c>
      <c r="D2295" s="3">
        <v>2020</v>
      </c>
      <c r="E2295" s="3">
        <v>134</v>
      </c>
      <c r="F2295" s="3">
        <v>0</v>
      </c>
      <c r="G2295" s="3" t="s">
        <v>105</v>
      </c>
      <c r="H2295" s="3" t="s">
        <v>1097</v>
      </c>
      <c r="I2295" s="3" t="s">
        <v>416</v>
      </c>
      <c r="J2295" s="3">
        <v>1320884</v>
      </c>
    </row>
    <row r="2296" spans="1:10" hidden="1" x14ac:dyDescent="0.25">
      <c r="A2296" s="187">
        <v>43916</v>
      </c>
      <c r="B2296" s="3">
        <v>26</v>
      </c>
      <c r="C2296" s="3">
        <v>3</v>
      </c>
      <c r="D2296" s="3">
        <v>2020</v>
      </c>
      <c r="E2296" s="3">
        <v>35</v>
      </c>
      <c r="F2296" s="3">
        <v>1</v>
      </c>
      <c r="G2296" s="3" t="s">
        <v>105</v>
      </c>
      <c r="H2296" s="3" t="s">
        <v>1097</v>
      </c>
      <c r="I2296" s="3" t="s">
        <v>416</v>
      </c>
      <c r="J2296" s="3">
        <v>1320884</v>
      </c>
    </row>
    <row r="2297" spans="1:10" hidden="1" x14ac:dyDescent="0.25">
      <c r="A2297" s="187">
        <v>43915</v>
      </c>
      <c r="B2297" s="3">
        <v>25</v>
      </c>
      <c r="C2297" s="3">
        <v>3</v>
      </c>
      <c r="D2297" s="3">
        <v>2020</v>
      </c>
      <c r="E2297" s="3">
        <v>17</v>
      </c>
      <c r="F2297" s="3">
        <v>0</v>
      </c>
      <c r="G2297" s="3" t="s">
        <v>105</v>
      </c>
      <c r="H2297" s="3" t="s">
        <v>1097</v>
      </c>
      <c r="I2297" s="3" t="s">
        <v>416</v>
      </c>
      <c r="J2297" s="3">
        <v>1320884</v>
      </c>
    </row>
    <row r="2298" spans="1:10" hidden="1" x14ac:dyDescent="0.25">
      <c r="A2298" s="187">
        <v>43914</v>
      </c>
      <c r="B2298" s="3">
        <v>24</v>
      </c>
      <c r="C2298" s="3">
        <v>3</v>
      </c>
      <c r="D2298" s="3">
        <v>2020</v>
      </c>
      <c r="E2298" s="3">
        <v>26</v>
      </c>
      <c r="F2298" s="3">
        <v>0</v>
      </c>
      <c r="G2298" s="3" t="s">
        <v>105</v>
      </c>
      <c r="H2298" s="3" t="s">
        <v>1097</v>
      </c>
      <c r="I2298" s="3" t="s">
        <v>416</v>
      </c>
      <c r="J2298" s="3">
        <v>1320884</v>
      </c>
    </row>
    <row r="2299" spans="1:10" hidden="1" x14ac:dyDescent="0.25">
      <c r="A2299" s="187">
        <v>43913</v>
      </c>
      <c r="B2299" s="3">
        <v>23</v>
      </c>
      <c r="C2299" s="3">
        <v>3</v>
      </c>
      <c r="D2299" s="3">
        <v>2020</v>
      </c>
      <c r="E2299" s="3">
        <v>20</v>
      </c>
      <c r="F2299" s="3">
        <v>0</v>
      </c>
      <c r="G2299" s="3" t="s">
        <v>105</v>
      </c>
      <c r="H2299" s="3" t="s">
        <v>1097</v>
      </c>
      <c r="I2299" s="3" t="s">
        <v>416</v>
      </c>
      <c r="J2299" s="3">
        <v>1320884</v>
      </c>
    </row>
    <row r="2300" spans="1:10" hidden="1" x14ac:dyDescent="0.25">
      <c r="A2300" s="187">
        <v>43912</v>
      </c>
      <c r="B2300" s="3">
        <v>22</v>
      </c>
      <c r="C2300" s="3">
        <v>3</v>
      </c>
      <c r="D2300" s="3">
        <v>2020</v>
      </c>
      <c r="E2300" s="3">
        <v>23</v>
      </c>
      <c r="F2300" s="3">
        <v>0</v>
      </c>
      <c r="G2300" s="3" t="s">
        <v>105</v>
      </c>
      <c r="H2300" s="3" t="s">
        <v>1097</v>
      </c>
      <c r="I2300" s="3" t="s">
        <v>416</v>
      </c>
      <c r="J2300" s="3">
        <v>1320884</v>
      </c>
    </row>
    <row r="2301" spans="1:10" hidden="1" x14ac:dyDescent="0.25">
      <c r="A2301" s="187">
        <v>43911</v>
      </c>
      <c r="B2301" s="3">
        <v>21</v>
      </c>
      <c r="C2301" s="3">
        <v>3</v>
      </c>
      <c r="D2301" s="3">
        <v>2020</v>
      </c>
      <c r="E2301" s="3">
        <v>16</v>
      </c>
      <c r="F2301" s="3">
        <v>0</v>
      </c>
      <c r="G2301" s="3" t="s">
        <v>105</v>
      </c>
      <c r="H2301" s="3" t="s">
        <v>1097</v>
      </c>
      <c r="I2301" s="3" t="s">
        <v>416</v>
      </c>
      <c r="J2301" s="3">
        <v>1320884</v>
      </c>
    </row>
    <row r="2302" spans="1:10" hidden="1" x14ac:dyDescent="0.25">
      <c r="A2302" s="187">
        <v>43910</v>
      </c>
      <c r="B2302" s="3">
        <v>20</v>
      </c>
      <c r="C2302" s="3">
        <v>3</v>
      </c>
      <c r="D2302" s="3">
        <v>2020</v>
      </c>
      <c r="E2302" s="3">
        <v>9</v>
      </c>
      <c r="F2302" s="3">
        <v>0</v>
      </c>
      <c r="G2302" s="3" t="s">
        <v>105</v>
      </c>
      <c r="H2302" s="3" t="s">
        <v>1097</v>
      </c>
      <c r="I2302" s="3" t="s">
        <v>416</v>
      </c>
      <c r="J2302" s="3">
        <v>1320884</v>
      </c>
    </row>
    <row r="2303" spans="1:10" hidden="1" x14ac:dyDescent="0.25">
      <c r="A2303" s="187">
        <v>43909</v>
      </c>
      <c r="B2303" s="3">
        <v>19</v>
      </c>
      <c r="C2303" s="3">
        <v>3</v>
      </c>
      <c r="D2303" s="3">
        <v>2020</v>
      </c>
      <c r="E2303" s="3">
        <v>33</v>
      </c>
      <c r="F2303" s="3">
        <v>0</v>
      </c>
      <c r="G2303" s="3" t="s">
        <v>105</v>
      </c>
      <c r="H2303" s="3" t="s">
        <v>1097</v>
      </c>
      <c r="I2303" s="3" t="s">
        <v>416</v>
      </c>
      <c r="J2303" s="3">
        <v>1320884</v>
      </c>
    </row>
    <row r="2304" spans="1:10" hidden="1" x14ac:dyDescent="0.25">
      <c r="A2304" s="187">
        <v>43908</v>
      </c>
      <c r="B2304" s="3">
        <v>18</v>
      </c>
      <c r="C2304" s="3">
        <v>3</v>
      </c>
      <c r="D2304" s="3">
        <v>2020</v>
      </c>
      <c r="E2304" s="3">
        <v>20</v>
      </c>
      <c r="F2304" s="3">
        <v>0</v>
      </c>
      <c r="G2304" s="3" t="s">
        <v>105</v>
      </c>
      <c r="H2304" s="3" t="s">
        <v>1097</v>
      </c>
      <c r="I2304" s="3" t="s">
        <v>416</v>
      </c>
      <c r="J2304" s="3">
        <v>1320884</v>
      </c>
    </row>
    <row r="2305" spans="1:10" hidden="1" x14ac:dyDescent="0.25">
      <c r="A2305" s="187">
        <v>43907</v>
      </c>
      <c r="B2305" s="3">
        <v>17</v>
      </c>
      <c r="C2305" s="3">
        <v>3</v>
      </c>
      <c r="D2305" s="3">
        <v>2020</v>
      </c>
      <c r="E2305" s="3">
        <v>34</v>
      </c>
      <c r="F2305" s="3">
        <v>0</v>
      </c>
      <c r="G2305" s="3" t="s">
        <v>105</v>
      </c>
      <c r="H2305" s="3" t="s">
        <v>1097</v>
      </c>
      <c r="I2305" s="3" t="s">
        <v>416</v>
      </c>
      <c r="J2305" s="3">
        <v>1320884</v>
      </c>
    </row>
    <row r="2306" spans="1:10" hidden="1" x14ac:dyDescent="0.25">
      <c r="A2306" s="187">
        <v>43906</v>
      </c>
      <c r="B2306" s="3">
        <v>16</v>
      </c>
      <c r="C2306" s="3">
        <v>3</v>
      </c>
      <c r="D2306" s="3">
        <v>2020</v>
      </c>
      <c r="E2306" s="3">
        <v>56</v>
      </c>
      <c r="F2306" s="3">
        <v>0</v>
      </c>
      <c r="G2306" s="3" t="s">
        <v>105</v>
      </c>
      <c r="H2306" s="3" t="s">
        <v>1097</v>
      </c>
      <c r="I2306" s="3" t="s">
        <v>416</v>
      </c>
      <c r="J2306" s="3">
        <v>1320884</v>
      </c>
    </row>
    <row r="2307" spans="1:10" hidden="1" x14ac:dyDescent="0.25">
      <c r="A2307" s="187">
        <v>43905</v>
      </c>
      <c r="B2307" s="3">
        <v>15</v>
      </c>
      <c r="C2307" s="3">
        <v>3</v>
      </c>
      <c r="D2307" s="3">
        <v>2020</v>
      </c>
      <c r="E2307" s="3">
        <v>36</v>
      </c>
      <c r="F2307" s="3">
        <v>0</v>
      </c>
      <c r="G2307" s="3" t="s">
        <v>105</v>
      </c>
      <c r="H2307" s="3" t="s">
        <v>1097</v>
      </c>
      <c r="I2307" s="3" t="s">
        <v>416</v>
      </c>
      <c r="J2307" s="3">
        <v>1320884</v>
      </c>
    </row>
    <row r="2308" spans="1:10" hidden="1" x14ac:dyDescent="0.25">
      <c r="A2308" s="187">
        <v>43904</v>
      </c>
      <c r="B2308" s="3">
        <v>14</v>
      </c>
      <c r="C2308" s="3">
        <v>3</v>
      </c>
      <c r="D2308" s="3">
        <v>2020</v>
      </c>
      <c r="E2308" s="3">
        <v>52</v>
      </c>
      <c r="F2308" s="3">
        <v>0</v>
      </c>
      <c r="G2308" s="3" t="s">
        <v>105</v>
      </c>
      <c r="H2308" s="3" t="s">
        <v>1097</v>
      </c>
      <c r="I2308" s="3" t="s">
        <v>416</v>
      </c>
      <c r="J2308" s="3">
        <v>1320884</v>
      </c>
    </row>
    <row r="2309" spans="1:10" hidden="1" x14ac:dyDescent="0.25">
      <c r="A2309" s="187">
        <v>43903</v>
      </c>
      <c r="B2309" s="3">
        <v>13</v>
      </c>
      <c r="C2309" s="3">
        <v>3</v>
      </c>
      <c r="D2309" s="3">
        <v>2020</v>
      </c>
      <c r="E2309" s="3">
        <v>11</v>
      </c>
      <c r="F2309" s="3">
        <v>0</v>
      </c>
      <c r="G2309" s="3" t="s">
        <v>105</v>
      </c>
      <c r="H2309" s="3" t="s">
        <v>1097</v>
      </c>
      <c r="I2309" s="3" t="s">
        <v>416</v>
      </c>
      <c r="J2309" s="3">
        <v>1320884</v>
      </c>
    </row>
    <row r="2310" spans="1:10" hidden="1" x14ac:dyDescent="0.25">
      <c r="A2310" s="187">
        <v>43902</v>
      </c>
      <c r="B2310" s="3">
        <v>12</v>
      </c>
      <c r="C2310" s="3">
        <v>3</v>
      </c>
      <c r="D2310" s="3">
        <v>2020</v>
      </c>
      <c r="E2310" s="3">
        <v>3</v>
      </c>
      <c r="F2310" s="3">
        <v>0</v>
      </c>
      <c r="G2310" s="3" t="s">
        <v>105</v>
      </c>
      <c r="H2310" s="3" t="s">
        <v>1097</v>
      </c>
      <c r="I2310" s="3" t="s">
        <v>416</v>
      </c>
      <c r="J2310" s="3">
        <v>1320884</v>
      </c>
    </row>
    <row r="2311" spans="1:10" hidden="1" x14ac:dyDescent="0.25">
      <c r="A2311" s="187">
        <v>43901</v>
      </c>
      <c r="B2311" s="3">
        <v>11</v>
      </c>
      <c r="C2311" s="3">
        <v>3</v>
      </c>
      <c r="D2311" s="3">
        <v>2020</v>
      </c>
      <c r="E2311" s="3">
        <v>3</v>
      </c>
      <c r="F2311" s="3">
        <v>0</v>
      </c>
      <c r="G2311" s="3" t="s">
        <v>105</v>
      </c>
      <c r="H2311" s="3" t="s">
        <v>1097</v>
      </c>
      <c r="I2311" s="3" t="s">
        <v>416</v>
      </c>
      <c r="J2311" s="3">
        <v>1320884</v>
      </c>
    </row>
    <row r="2312" spans="1:10" hidden="1" x14ac:dyDescent="0.25">
      <c r="A2312" s="187">
        <v>43897</v>
      </c>
      <c r="B2312" s="3">
        <v>7</v>
      </c>
      <c r="C2312" s="3">
        <v>3</v>
      </c>
      <c r="D2312" s="3">
        <v>2020</v>
      </c>
      <c r="E2312" s="3">
        <v>5</v>
      </c>
      <c r="F2312" s="3">
        <v>0</v>
      </c>
      <c r="G2312" s="3" t="s">
        <v>105</v>
      </c>
      <c r="H2312" s="3" t="s">
        <v>1097</v>
      </c>
      <c r="I2312" s="3" t="s">
        <v>416</v>
      </c>
      <c r="J2312" s="3">
        <v>1320884</v>
      </c>
    </row>
    <row r="2313" spans="1:10" hidden="1" x14ac:dyDescent="0.25">
      <c r="A2313" s="187">
        <v>43896</v>
      </c>
      <c r="B2313" s="3">
        <v>6</v>
      </c>
      <c r="C2313" s="3">
        <v>3</v>
      </c>
      <c r="D2313" s="3">
        <v>2020</v>
      </c>
      <c r="E2313" s="3">
        <v>3</v>
      </c>
      <c r="F2313" s="3">
        <v>0</v>
      </c>
      <c r="G2313" s="3" t="s">
        <v>105</v>
      </c>
      <c r="H2313" s="3" t="s">
        <v>1097</v>
      </c>
      <c r="I2313" s="3" t="s">
        <v>416</v>
      </c>
      <c r="J2313" s="3">
        <v>1320884</v>
      </c>
    </row>
    <row r="2314" spans="1:10" hidden="1" x14ac:dyDescent="0.25">
      <c r="A2314" s="187">
        <v>43894</v>
      </c>
      <c r="B2314" s="3">
        <v>4</v>
      </c>
      <c r="C2314" s="3">
        <v>3</v>
      </c>
      <c r="D2314" s="3">
        <v>2020</v>
      </c>
      <c r="E2314" s="3">
        <v>1</v>
      </c>
      <c r="F2314" s="3">
        <v>0</v>
      </c>
      <c r="G2314" s="3" t="s">
        <v>105</v>
      </c>
      <c r="H2314" s="3" t="s">
        <v>1097</v>
      </c>
      <c r="I2314" s="3" t="s">
        <v>416</v>
      </c>
      <c r="J2314" s="3">
        <v>1320884</v>
      </c>
    </row>
    <row r="2315" spans="1:10" hidden="1" x14ac:dyDescent="0.25">
      <c r="A2315" s="187">
        <v>43892</v>
      </c>
      <c r="B2315" s="3">
        <v>2</v>
      </c>
      <c r="C2315" s="3">
        <v>3</v>
      </c>
      <c r="D2315" s="3">
        <v>2020</v>
      </c>
      <c r="E2315" s="3">
        <v>0</v>
      </c>
      <c r="F2315" s="3">
        <v>0</v>
      </c>
      <c r="G2315" s="3" t="s">
        <v>105</v>
      </c>
      <c r="H2315" s="3" t="s">
        <v>1097</v>
      </c>
      <c r="I2315" s="3" t="s">
        <v>416</v>
      </c>
      <c r="J2315" s="3">
        <v>1320884</v>
      </c>
    </row>
    <row r="2316" spans="1:10" hidden="1" x14ac:dyDescent="0.25">
      <c r="A2316" s="187">
        <v>43891</v>
      </c>
      <c r="B2316" s="3">
        <v>1</v>
      </c>
      <c r="C2316" s="3">
        <v>3</v>
      </c>
      <c r="D2316" s="3">
        <v>2020</v>
      </c>
      <c r="E2316" s="3">
        <v>0</v>
      </c>
      <c r="F2316" s="3">
        <v>0</v>
      </c>
      <c r="G2316" s="3" t="s">
        <v>105</v>
      </c>
      <c r="H2316" s="3" t="s">
        <v>1097</v>
      </c>
      <c r="I2316" s="3" t="s">
        <v>416</v>
      </c>
      <c r="J2316" s="3">
        <v>1320884</v>
      </c>
    </row>
    <row r="2317" spans="1:10" hidden="1" x14ac:dyDescent="0.25">
      <c r="A2317" s="187">
        <v>43890</v>
      </c>
      <c r="B2317" s="3">
        <v>29</v>
      </c>
      <c r="C2317" s="3">
        <v>2</v>
      </c>
      <c r="D2317" s="3">
        <v>2020</v>
      </c>
      <c r="E2317" s="3">
        <v>0</v>
      </c>
      <c r="F2317" s="3">
        <v>0</v>
      </c>
      <c r="G2317" s="3" t="s">
        <v>105</v>
      </c>
      <c r="H2317" s="3" t="s">
        <v>1097</v>
      </c>
      <c r="I2317" s="3" t="s">
        <v>416</v>
      </c>
      <c r="J2317" s="3">
        <v>1320884</v>
      </c>
    </row>
    <row r="2318" spans="1:10" hidden="1" x14ac:dyDescent="0.25">
      <c r="A2318" s="187">
        <v>43889</v>
      </c>
      <c r="B2318" s="3">
        <v>28</v>
      </c>
      <c r="C2318" s="3">
        <v>2</v>
      </c>
      <c r="D2318" s="3">
        <v>2020</v>
      </c>
      <c r="E2318" s="3">
        <v>1</v>
      </c>
      <c r="F2318" s="3">
        <v>0</v>
      </c>
      <c r="G2318" s="3" t="s">
        <v>105</v>
      </c>
      <c r="H2318" s="3" t="s">
        <v>1097</v>
      </c>
      <c r="I2318" s="3" t="s">
        <v>416</v>
      </c>
      <c r="J2318" s="3">
        <v>1320884</v>
      </c>
    </row>
    <row r="2319" spans="1:10" hidden="1" x14ac:dyDescent="0.25">
      <c r="A2319" s="187">
        <v>43888</v>
      </c>
      <c r="B2319" s="3">
        <v>27</v>
      </c>
      <c r="C2319" s="3">
        <v>2</v>
      </c>
      <c r="D2319" s="3">
        <v>2020</v>
      </c>
      <c r="E2319" s="3">
        <v>0</v>
      </c>
      <c r="F2319" s="3">
        <v>0</v>
      </c>
      <c r="G2319" s="3" t="s">
        <v>105</v>
      </c>
      <c r="H2319" s="3" t="s">
        <v>1097</v>
      </c>
      <c r="I2319" s="3" t="s">
        <v>416</v>
      </c>
      <c r="J2319" s="3">
        <v>1320884</v>
      </c>
    </row>
    <row r="2320" spans="1:10" hidden="1" x14ac:dyDescent="0.25">
      <c r="A2320" s="187">
        <v>43887</v>
      </c>
      <c r="B2320" s="3">
        <v>26</v>
      </c>
      <c r="C2320" s="3">
        <v>2</v>
      </c>
      <c r="D2320" s="3">
        <v>2020</v>
      </c>
      <c r="E2320" s="3">
        <v>0</v>
      </c>
      <c r="F2320" s="3">
        <v>0</v>
      </c>
      <c r="G2320" s="3" t="s">
        <v>105</v>
      </c>
      <c r="H2320" s="3" t="s">
        <v>1097</v>
      </c>
      <c r="I2320" s="3" t="s">
        <v>416</v>
      </c>
      <c r="J2320" s="3">
        <v>1320884</v>
      </c>
    </row>
    <row r="2321" spans="1:10" hidden="1" x14ac:dyDescent="0.25">
      <c r="A2321" s="187">
        <v>43886</v>
      </c>
      <c r="B2321" s="3">
        <v>25</v>
      </c>
      <c r="C2321" s="3">
        <v>2</v>
      </c>
      <c r="D2321" s="3">
        <v>2020</v>
      </c>
      <c r="E2321" s="3">
        <v>0</v>
      </c>
      <c r="F2321" s="3">
        <v>0</v>
      </c>
      <c r="G2321" s="3" t="s">
        <v>105</v>
      </c>
      <c r="H2321" s="3" t="s">
        <v>1097</v>
      </c>
      <c r="I2321" s="3" t="s">
        <v>416</v>
      </c>
      <c r="J2321" s="3">
        <v>1320884</v>
      </c>
    </row>
    <row r="2322" spans="1:10" hidden="1" x14ac:dyDescent="0.25">
      <c r="A2322" s="187">
        <v>43885</v>
      </c>
      <c r="B2322" s="3">
        <v>24</v>
      </c>
      <c r="C2322" s="3">
        <v>2</v>
      </c>
      <c r="D2322" s="3">
        <v>2020</v>
      </c>
      <c r="E2322" s="3">
        <v>0</v>
      </c>
      <c r="F2322" s="3">
        <v>0</v>
      </c>
      <c r="G2322" s="3" t="s">
        <v>105</v>
      </c>
      <c r="H2322" s="3" t="s">
        <v>1097</v>
      </c>
      <c r="I2322" s="3" t="s">
        <v>416</v>
      </c>
      <c r="J2322" s="3">
        <v>1320884</v>
      </c>
    </row>
    <row r="2323" spans="1:10" hidden="1" x14ac:dyDescent="0.25">
      <c r="A2323" s="187">
        <v>43884</v>
      </c>
      <c r="B2323" s="3">
        <v>23</v>
      </c>
      <c r="C2323" s="3">
        <v>2</v>
      </c>
      <c r="D2323" s="3">
        <v>2020</v>
      </c>
      <c r="E2323" s="3">
        <v>0</v>
      </c>
      <c r="F2323" s="3">
        <v>0</v>
      </c>
      <c r="G2323" s="3" t="s">
        <v>105</v>
      </c>
      <c r="H2323" s="3" t="s">
        <v>1097</v>
      </c>
      <c r="I2323" s="3" t="s">
        <v>416</v>
      </c>
      <c r="J2323" s="3">
        <v>1320884</v>
      </c>
    </row>
    <row r="2324" spans="1:10" hidden="1" x14ac:dyDescent="0.25">
      <c r="A2324" s="187">
        <v>43883</v>
      </c>
      <c r="B2324" s="3">
        <v>22</v>
      </c>
      <c r="C2324" s="3">
        <v>2</v>
      </c>
      <c r="D2324" s="3">
        <v>2020</v>
      </c>
      <c r="E2324" s="3">
        <v>0</v>
      </c>
      <c r="F2324" s="3">
        <v>0</v>
      </c>
      <c r="G2324" s="3" t="s">
        <v>105</v>
      </c>
      <c r="H2324" s="3" t="s">
        <v>1097</v>
      </c>
      <c r="I2324" s="3" t="s">
        <v>416</v>
      </c>
      <c r="J2324" s="3">
        <v>1320884</v>
      </c>
    </row>
    <row r="2325" spans="1:10" hidden="1" x14ac:dyDescent="0.25">
      <c r="A2325" s="187">
        <v>43882</v>
      </c>
      <c r="B2325" s="3">
        <v>21</v>
      </c>
      <c r="C2325" s="3">
        <v>2</v>
      </c>
      <c r="D2325" s="3">
        <v>2020</v>
      </c>
      <c r="E2325" s="3">
        <v>0</v>
      </c>
      <c r="F2325" s="3">
        <v>0</v>
      </c>
      <c r="G2325" s="3" t="s">
        <v>105</v>
      </c>
      <c r="H2325" s="3" t="s">
        <v>1097</v>
      </c>
      <c r="I2325" s="3" t="s">
        <v>416</v>
      </c>
      <c r="J2325" s="3">
        <v>1320884</v>
      </c>
    </row>
    <row r="2326" spans="1:10" hidden="1" x14ac:dyDescent="0.25">
      <c r="A2326" s="187">
        <v>43881</v>
      </c>
      <c r="B2326" s="3">
        <v>20</v>
      </c>
      <c r="C2326" s="3">
        <v>2</v>
      </c>
      <c r="D2326" s="3">
        <v>2020</v>
      </c>
      <c r="E2326" s="3">
        <v>0</v>
      </c>
      <c r="F2326" s="3">
        <v>0</v>
      </c>
      <c r="G2326" s="3" t="s">
        <v>105</v>
      </c>
      <c r="H2326" s="3" t="s">
        <v>1097</v>
      </c>
      <c r="I2326" s="3" t="s">
        <v>416</v>
      </c>
      <c r="J2326" s="3">
        <v>1320884</v>
      </c>
    </row>
    <row r="2327" spans="1:10" hidden="1" x14ac:dyDescent="0.25">
      <c r="A2327" s="187">
        <v>43880</v>
      </c>
      <c r="B2327" s="3">
        <v>19</v>
      </c>
      <c r="C2327" s="3">
        <v>2</v>
      </c>
      <c r="D2327" s="3">
        <v>2020</v>
      </c>
      <c r="E2327" s="3">
        <v>0</v>
      </c>
      <c r="F2327" s="3">
        <v>0</v>
      </c>
      <c r="G2327" s="3" t="s">
        <v>105</v>
      </c>
      <c r="H2327" s="3" t="s">
        <v>1097</v>
      </c>
      <c r="I2327" s="3" t="s">
        <v>416</v>
      </c>
      <c r="J2327" s="3">
        <v>1320884</v>
      </c>
    </row>
    <row r="2328" spans="1:10" hidden="1" x14ac:dyDescent="0.25">
      <c r="A2328" s="187">
        <v>43879</v>
      </c>
      <c r="B2328" s="3">
        <v>18</v>
      </c>
      <c r="C2328" s="3">
        <v>2</v>
      </c>
      <c r="D2328" s="3">
        <v>2020</v>
      </c>
      <c r="E2328" s="3">
        <v>0</v>
      </c>
      <c r="F2328" s="3">
        <v>0</v>
      </c>
      <c r="G2328" s="3" t="s">
        <v>105</v>
      </c>
      <c r="H2328" s="3" t="s">
        <v>1097</v>
      </c>
      <c r="I2328" s="3" t="s">
        <v>416</v>
      </c>
      <c r="J2328" s="3">
        <v>1320884</v>
      </c>
    </row>
    <row r="2329" spans="1:10" hidden="1" x14ac:dyDescent="0.25">
      <c r="A2329" s="187">
        <v>43878</v>
      </c>
      <c r="B2329" s="3">
        <v>17</v>
      </c>
      <c r="C2329" s="3">
        <v>2</v>
      </c>
      <c r="D2329" s="3">
        <v>2020</v>
      </c>
      <c r="E2329" s="3">
        <v>0</v>
      </c>
      <c r="F2329" s="3">
        <v>0</v>
      </c>
      <c r="G2329" s="3" t="s">
        <v>105</v>
      </c>
      <c r="H2329" s="3" t="s">
        <v>1097</v>
      </c>
      <c r="I2329" s="3" t="s">
        <v>416</v>
      </c>
      <c r="J2329" s="3">
        <v>1320884</v>
      </c>
    </row>
    <row r="2330" spans="1:10" hidden="1" x14ac:dyDescent="0.25">
      <c r="A2330" s="187">
        <v>43877</v>
      </c>
      <c r="B2330" s="3">
        <v>16</v>
      </c>
      <c r="C2330" s="3">
        <v>2</v>
      </c>
      <c r="D2330" s="3">
        <v>2020</v>
      </c>
      <c r="E2330" s="3">
        <v>0</v>
      </c>
      <c r="F2330" s="3">
        <v>0</v>
      </c>
      <c r="G2330" s="3" t="s">
        <v>105</v>
      </c>
      <c r="H2330" s="3" t="s">
        <v>1097</v>
      </c>
      <c r="I2330" s="3" t="s">
        <v>416</v>
      </c>
      <c r="J2330" s="3">
        <v>1320884</v>
      </c>
    </row>
    <row r="2331" spans="1:10" hidden="1" x14ac:dyDescent="0.25">
      <c r="A2331" s="187">
        <v>43876</v>
      </c>
      <c r="B2331" s="3">
        <v>15</v>
      </c>
      <c r="C2331" s="3">
        <v>2</v>
      </c>
      <c r="D2331" s="3">
        <v>2020</v>
      </c>
      <c r="E2331" s="3">
        <v>0</v>
      </c>
      <c r="F2331" s="3">
        <v>0</v>
      </c>
      <c r="G2331" s="3" t="s">
        <v>105</v>
      </c>
      <c r="H2331" s="3" t="s">
        <v>1097</v>
      </c>
      <c r="I2331" s="3" t="s">
        <v>416</v>
      </c>
      <c r="J2331" s="3">
        <v>1320884</v>
      </c>
    </row>
    <row r="2332" spans="1:10" hidden="1" x14ac:dyDescent="0.25">
      <c r="A2332" s="187">
        <v>43875</v>
      </c>
      <c r="B2332" s="3">
        <v>14</v>
      </c>
      <c r="C2332" s="3">
        <v>2</v>
      </c>
      <c r="D2332" s="3">
        <v>2020</v>
      </c>
      <c r="E2332" s="3">
        <v>0</v>
      </c>
      <c r="F2332" s="3">
        <v>0</v>
      </c>
      <c r="G2332" s="3" t="s">
        <v>105</v>
      </c>
      <c r="H2332" s="3" t="s">
        <v>1097</v>
      </c>
      <c r="I2332" s="3" t="s">
        <v>416</v>
      </c>
      <c r="J2332" s="3">
        <v>1320884</v>
      </c>
    </row>
    <row r="2333" spans="1:10" hidden="1" x14ac:dyDescent="0.25">
      <c r="A2333" s="187">
        <v>43874</v>
      </c>
      <c r="B2333" s="3">
        <v>13</v>
      </c>
      <c r="C2333" s="3">
        <v>2</v>
      </c>
      <c r="D2333" s="3">
        <v>2020</v>
      </c>
      <c r="E2333" s="3">
        <v>0</v>
      </c>
      <c r="F2333" s="3">
        <v>0</v>
      </c>
      <c r="G2333" s="3" t="s">
        <v>105</v>
      </c>
      <c r="H2333" s="3" t="s">
        <v>1097</v>
      </c>
      <c r="I2333" s="3" t="s">
        <v>416</v>
      </c>
      <c r="J2333" s="3">
        <v>1320884</v>
      </c>
    </row>
    <row r="2334" spans="1:10" hidden="1" x14ac:dyDescent="0.25">
      <c r="A2334" s="187">
        <v>43873</v>
      </c>
      <c r="B2334" s="3">
        <v>12</v>
      </c>
      <c r="C2334" s="3">
        <v>2</v>
      </c>
      <c r="D2334" s="3">
        <v>2020</v>
      </c>
      <c r="E2334" s="3">
        <v>0</v>
      </c>
      <c r="F2334" s="3">
        <v>0</v>
      </c>
      <c r="G2334" s="3" t="s">
        <v>105</v>
      </c>
      <c r="H2334" s="3" t="s">
        <v>1097</v>
      </c>
      <c r="I2334" s="3" t="s">
        <v>416</v>
      </c>
      <c r="J2334" s="3">
        <v>1320884</v>
      </c>
    </row>
    <row r="2335" spans="1:10" hidden="1" x14ac:dyDescent="0.25">
      <c r="A2335" s="187">
        <v>43872</v>
      </c>
      <c r="B2335" s="3">
        <v>11</v>
      </c>
      <c r="C2335" s="3">
        <v>2</v>
      </c>
      <c r="D2335" s="3">
        <v>2020</v>
      </c>
      <c r="E2335" s="3">
        <v>0</v>
      </c>
      <c r="F2335" s="3">
        <v>0</v>
      </c>
      <c r="G2335" s="3" t="s">
        <v>105</v>
      </c>
      <c r="H2335" s="3" t="s">
        <v>1097</v>
      </c>
      <c r="I2335" s="3" t="s">
        <v>416</v>
      </c>
      <c r="J2335" s="3">
        <v>1320884</v>
      </c>
    </row>
    <row r="2336" spans="1:10" hidden="1" x14ac:dyDescent="0.25">
      <c r="A2336" s="187">
        <v>43871</v>
      </c>
      <c r="B2336" s="3">
        <v>10</v>
      </c>
      <c r="C2336" s="3">
        <v>2</v>
      </c>
      <c r="D2336" s="3">
        <v>2020</v>
      </c>
      <c r="E2336" s="3">
        <v>0</v>
      </c>
      <c r="F2336" s="3">
        <v>0</v>
      </c>
      <c r="G2336" s="3" t="s">
        <v>105</v>
      </c>
      <c r="H2336" s="3" t="s">
        <v>1097</v>
      </c>
      <c r="I2336" s="3" t="s">
        <v>416</v>
      </c>
      <c r="J2336" s="3">
        <v>1320884</v>
      </c>
    </row>
    <row r="2337" spans="1:10" hidden="1" x14ac:dyDescent="0.25">
      <c r="A2337" s="187">
        <v>43870</v>
      </c>
      <c r="B2337" s="3">
        <v>9</v>
      </c>
      <c r="C2337" s="3">
        <v>2</v>
      </c>
      <c r="D2337" s="3">
        <v>2020</v>
      </c>
      <c r="E2337" s="3">
        <v>0</v>
      </c>
      <c r="F2337" s="3">
        <v>0</v>
      </c>
      <c r="G2337" s="3" t="s">
        <v>105</v>
      </c>
      <c r="H2337" s="3" t="s">
        <v>1097</v>
      </c>
      <c r="I2337" s="3" t="s">
        <v>416</v>
      </c>
      <c r="J2337" s="3">
        <v>1320884</v>
      </c>
    </row>
    <row r="2338" spans="1:10" hidden="1" x14ac:dyDescent="0.25">
      <c r="A2338" s="187">
        <v>43869</v>
      </c>
      <c r="B2338" s="3">
        <v>8</v>
      </c>
      <c r="C2338" s="3">
        <v>2</v>
      </c>
      <c r="D2338" s="3">
        <v>2020</v>
      </c>
      <c r="E2338" s="3">
        <v>0</v>
      </c>
      <c r="F2338" s="3">
        <v>0</v>
      </c>
      <c r="G2338" s="3" t="s">
        <v>105</v>
      </c>
      <c r="H2338" s="3" t="s">
        <v>1097</v>
      </c>
      <c r="I2338" s="3" t="s">
        <v>416</v>
      </c>
      <c r="J2338" s="3">
        <v>1320884</v>
      </c>
    </row>
    <row r="2339" spans="1:10" hidden="1" x14ac:dyDescent="0.25">
      <c r="A2339" s="187">
        <v>43868</v>
      </c>
      <c r="B2339" s="3">
        <v>7</v>
      </c>
      <c r="C2339" s="3">
        <v>2</v>
      </c>
      <c r="D2339" s="3">
        <v>2020</v>
      </c>
      <c r="E2339" s="3">
        <v>0</v>
      </c>
      <c r="F2339" s="3">
        <v>0</v>
      </c>
      <c r="G2339" s="3" t="s">
        <v>105</v>
      </c>
      <c r="H2339" s="3" t="s">
        <v>1097</v>
      </c>
      <c r="I2339" s="3" t="s">
        <v>416</v>
      </c>
      <c r="J2339" s="3">
        <v>1320884</v>
      </c>
    </row>
    <row r="2340" spans="1:10" hidden="1" x14ac:dyDescent="0.25">
      <c r="A2340" s="187">
        <v>43867</v>
      </c>
      <c r="B2340" s="3">
        <v>6</v>
      </c>
      <c r="C2340" s="3">
        <v>2</v>
      </c>
      <c r="D2340" s="3">
        <v>2020</v>
      </c>
      <c r="E2340" s="3">
        <v>0</v>
      </c>
      <c r="F2340" s="3">
        <v>0</v>
      </c>
      <c r="G2340" s="3" t="s">
        <v>105</v>
      </c>
      <c r="H2340" s="3" t="s">
        <v>1097</v>
      </c>
      <c r="I2340" s="3" t="s">
        <v>416</v>
      </c>
      <c r="J2340" s="3">
        <v>1320884</v>
      </c>
    </row>
    <row r="2341" spans="1:10" hidden="1" x14ac:dyDescent="0.25">
      <c r="A2341" s="187">
        <v>43866</v>
      </c>
      <c r="B2341" s="3">
        <v>5</v>
      </c>
      <c r="C2341" s="3">
        <v>2</v>
      </c>
      <c r="D2341" s="3">
        <v>2020</v>
      </c>
      <c r="E2341" s="3">
        <v>0</v>
      </c>
      <c r="F2341" s="3">
        <v>0</v>
      </c>
      <c r="G2341" s="3" t="s">
        <v>105</v>
      </c>
      <c r="H2341" s="3" t="s">
        <v>1097</v>
      </c>
      <c r="I2341" s="3" t="s">
        <v>416</v>
      </c>
      <c r="J2341" s="3">
        <v>1320884</v>
      </c>
    </row>
    <row r="2342" spans="1:10" hidden="1" x14ac:dyDescent="0.25">
      <c r="A2342" s="187">
        <v>43865</v>
      </c>
      <c r="B2342" s="3">
        <v>4</v>
      </c>
      <c r="C2342" s="3">
        <v>2</v>
      </c>
      <c r="D2342" s="3">
        <v>2020</v>
      </c>
      <c r="E2342" s="3">
        <v>0</v>
      </c>
      <c r="F2342" s="3">
        <v>0</v>
      </c>
      <c r="G2342" s="3" t="s">
        <v>105</v>
      </c>
      <c r="H2342" s="3" t="s">
        <v>1097</v>
      </c>
      <c r="I2342" s="3" t="s">
        <v>416</v>
      </c>
      <c r="J2342" s="3">
        <v>1320884</v>
      </c>
    </row>
    <row r="2343" spans="1:10" hidden="1" x14ac:dyDescent="0.25">
      <c r="A2343" s="187">
        <v>43864</v>
      </c>
      <c r="B2343" s="3">
        <v>3</v>
      </c>
      <c r="C2343" s="3">
        <v>2</v>
      </c>
      <c r="D2343" s="3">
        <v>2020</v>
      </c>
      <c r="E2343" s="3">
        <v>0</v>
      </c>
      <c r="F2343" s="3">
        <v>0</v>
      </c>
      <c r="G2343" s="3" t="s">
        <v>105</v>
      </c>
      <c r="H2343" s="3" t="s">
        <v>1097</v>
      </c>
      <c r="I2343" s="3" t="s">
        <v>416</v>
      </c>
      <c r="J2343" s="3">
        <v>1320884</v>
      </c>
    </row>
    <row r="2344" spans="1:10" hidden="1" x14ac:dyDescent="0.25">
      <c r="A2344" s="187">
        <v>43863</v>
      </c>
      <c r="B2344" s="3">
        <v>2</v>
      </c>
      <c r="C2344" s="3">
        <v>2</v>
      </c>
      <c r="D2344" s="3">
        <v>2020</v>
      </c>
      <c r="E2344" s="3">
        <v>0</v>
      </c>
      <c r="F2344" s="3">
        <v>0</v>
      </c>
      <c r="G2344" s="3" t="s">
        <v>105</v>
      </c>
      <c r="H2344" s="3" t="s">
        <v>1097</v>
      </c>
      <c r="I2344" s="3" t="s">
        <v>416</v>
      </c>
      <c r="J2344" s="3">
        <v>1320884</v>
      </c>
    </row>
    <row r="2345" spans="1:10" hidden="1" x14ac:dyDescent="0.25">
      <c r="A2345" s="187">
        <v>43862</v>
      </c>
      <c r="B2345" s="3">
        <v>1</v>
      </c>
      <c r="C2345" s="3">
        <v>2</v>
      </c>
      <c r="D2345" s="3">
        <v>2020</v>
      </c>
      <c r="E2345" s="3">
        <v>0</v>
      </c>
      <c r="F2345" s="3">
        <v>0</v>
      </c>
      <c r="G2345" s="3" t="s">
        <v>105</v>
      </c>
      <c r="H2345" s="3" t="s">
        <v>1097</v>
      </c>
      <c r="I2345" s="3" t="s">
        <v>416</v>
      </c>
      <c r="J2345" s="3">
        <v>1320884</v>
      </c>
    </row>
    <row r="2346" spans="1:10" hidden="1" x14ac:dyDescent="0.25">
      <c r="A2346" s="187">
        <v>43861</v>
      </c>
      <c r="B2346" s="3">
        <v>31</v>
      </c>
      <c r="C2346" s="3">
        <v>1</v>
      </c>
      <c r="D2346" s="3">
        <v>2020</v>
      </c>
      <c r="E2346" s="3">
        <v>0</v>
      </c>
      <c r="F2346" s="3">
        <v>0</v>
      </c>
      <c r="G2346" s="3" t="s">
        <v>105</v>
      </c>
      <c r="H2346" s="3" t="s">
        <v>1097</v>
      </c>
      <c r="I2346" s="3" t="s">
        <v>416</v>
      </c>
      <c r="J2346" s="3">
        <v>1320884</v>
      </c>
    </row>
    <row r="2347" spans="1:10" hidden="1" x14ac:dyDescent="0.25">
      <c r="A2347" s="187">
        <v>43860</v>
      </c>
      <c r="B2347" s="3">
        <v>30</v>
      </c>
      <c r="C2347" s="3">
        <v>1</v>
      </c>
      <c r="D2347" s="3">
        <v>2020</v>
      </c>
      <c r="E2347" s="3">
        <v>0</v>
      </c>
      <c r="F2347" s="3">
        <v>0</v>
      </c>
      <c r="G2347" s="3" t="s">
        <v>105</v>
      </c>
      <c r="H2347" s="3" t="s">
        <v>1097</v>
      </c>
      <c r="I2347" s="3" t="s">
        <v>416</v>
      </c>
      <c r="J2347" s="3">
        <v>1320884</v>
      </c>
    </row>
    <row r="2348" spans="1:10" hidden="1" x14ac:dyDescent="0.25">
      <c r="A2348" s="187">
        <v>43859</v>
      </c>
      <c r="B2348" s="3">
        <v>29</v>
      </c>
      <c r="C2348" s="3">
        <v>1</v>
      </c>
      <c r="D2348" s="3">
        <v>2020</v>
      </c>
      <c r="E2348" s="3">
        <v>0</v>
      </c>
      <c r="F2348" s="3">
        <v>0</v>
      </c>
      <c r="G2348" s="3" t="s">
        <v>105</v>
      </c>
      <c r="H2348" s="3" t="s">
        <v>1097</v>
      </c>
      <c r="I2348" s="3" t="s">
        <v>416</v>
      </c>
      <c r="J2348" s="3">
        <v>1320884</v>
      </c>
    </row>
    <row r="2349" spans="1:10" hidden="1" x14ac:dyDescent="0.25">
      <c r="A2349" s="187">
        <v>43858</v>
      </c>
      <c r="B2349" s="3">
        <v>28</v>
      </c>
      <c r="C2349" s="3">
        <v>1</v>
      </c>
      <c r="D2349" s="3">
        <v>2020</v>
      </c>
      <c r="E2349" s="3">
        <v>0</v>
      </c>
      <c r="F2349" s="3">
        <v>0</v>
      </c>
      <c r="G2349" s="3" t="s">
        <v>105</v>
      </c>
      <c r="H2349" s="3" t="s">
        <v>1097</v>
      </c>
      <c r="I2349" s="3" t="s">
        <v>416</v>
      </c>
      <c r="J2349" s="3">
        <v>1320884</v>
      </c>
    </row>
    <row r="2350" spans="1:10" hidden="1" x14ac:dyDescent="0.25">
      <c r="A2350" s="187">
        <v>43857</v>
      </c>
      <c r="B2350" s="3">
        <v>27</v>
      </c>
      <c r="C2350" s="3">
        <v>1</v>
      </c>
      <c r="D2350" s="3">
        <v>2020</v>
      </c>
      <c r="E2350" s="3">
        <v>0</v>
      </c>
      <c r="F2350" s="3">
        <v>0</v>
      </c>
      <c r="G2350" s="3" t="s">
        <v>105</v>
      </c>
      <c r="H2350" s="3" t="s">
        <v>1097</v>
      </c>
      <c r="I2350" s="3" t="s">
        <v>416</v>
      </c>
      <c r="J2350" s="3">
        <v>1320884</v>
      </c>
    </row>
    <row r="2351" spans="1:10" hidden="1" x14ac:dyDescent="0.25">
      <c r="A2351" s="187">
        <v>43856</v>
      </c>
      <c r="B2351" s="3">
        <v>26</v>
      </c>
      <c r="C2351" s="3">
        <v>1</v>
      </c>
      <c r="D2351" s="3">
        <v>2020</v>
      </c>
      <c r="E2351" s="3">
        <v>0</v>
      </c>
      <c r="F2351" s="3">
        <v>0</v>
      </c>
      <c r="G2351" s="3" t="s">
        <v>105</v>
      </c>
      <c r="H2351" s="3" t="s">
        <v>1097</v>
      </c>
      <c r="I2351" s="3" t="s">
        <v>416</v>
      </c>
      <c r="J2351" s="3">
        <v>1320884</v>
      </c>
    </row>
    <row r="2352" spans="1:10" hidden="1" x14ac:dyDescent="0.25">
      <c r="A2352" s="187">
        <v>43855</v>
      </c>
      <c r="B2352" s="3">
        <v>25</v>
      </c>
      <c r="C2352" s="3">
        <v>1</v>
      </c>
      <c r="D2352" s="3">
        <v>2020</v>
      </c>
      <c r="E2352" s="3">
        <v>0</v>
      </c>
      <c r="F2352" s="3">
        <v>0</v>
      </c>
      <c r="G2352" s="3" t="s">
        <v>105</v>
      </c>
      <c r="H2352" s="3" t="s">
        <v>1097</v>
      </c>
      <c r="I2352" s="3" t="s">
        <v>416</v>
      </c>
      <c r="J2352" s="3">
        <v>1320884</v>
      </c>
    </row>
    <row r="2353" spans="1:10" hidden="1" x14ac:dyDescent="0.25">
      <c r="A2353" s="187">
        <v>43854</v>
      </c>
      <c r="B2353" s="3">
        <v>24</v>
      </c>
      <c r="C2353" s="3">
        <v>1</v>
      </c>
      <c r="D2353" s="3">
        <v>2020</v>
      </c>
      <c r="E2353" s="3">
        <v>0</v>
      </c>
      <c r="F2353" s="3">
        <v>0</v>
      </c>
      <c r="G2353" s="3" t="s">
        <v>105</v>
      </c>
      <c r="H2353" s="3" t="s">
        <v>1097</v>
      </c>
      <c r="I2353" s="3" t="s">
        <v>416</v>
      </c>
      <c r="J2353" s="3">
        <v>1320884</v>
      </c>
    </row>
    <row r="2354" spans="1:10" hidden="1" x14ac:dyDescent="0.25">
      <c r="A2354" s="187">
        <v>43853</v>
      </c>
      <c r="B2354" s="3">
        <v>23</v>
      </c>
      <c r="C2354" s="3">
        <v>1</v>
      </c>
      <c r="D2354" s="3">
        <v>2020</v>
      </c>
      <c r="E2354" s="3">
        <v>0</v>
      </c>
      <c r="F2354" s="3">
        <v>0</v>
      </c>
      <c r="G2354" s="3" t="s">
        <v>105</v>
      </c>
      <c r="H2354" s="3" t="s">
        <v>1097</v>
      </c>
      <c r="I2354" s="3" t="s">
        <v>416</v>
      </c>
      <c r="J2354" s="3">
        <v>1320884</v>
      </c>
    </row>
    <row r="2355" spans="1:10" hidden="1" x14ac:dyDescent="0.25">
      <c r="A2355" s="187">
        <v>43852</v>
      </c>
      <c r="B2355" s="3">
        <v>22</v>
      </c>
      <c r="C2355" s="3">
        <v>1</v>
      </c>
      <c r="D2355" s="3">
        <v>2020</v>
      </c>
      <c r="E2355" s="3">
        <v>0</v>
      </c>
      <c r="F2355" s="3">
        <v>0</v>
      </c>
      <c r="G2355" s="3" t="s">
        <v>105</v>
      </c>
      <c r="H2355" s="3" t="s">
        <v>1097</v>
      </c>
      <c r="I2355" s="3" t="s">
        <v>416</v>
      </c>
      <c r="J2355" s="3">
        <v>1320884</v>
      </c>
    </row>
    <row r="2356" spans="1:10" hidden="1" x14ac:dyDescent="0.25">
      <c r="A2356" s="187">
        <v>43851</v>
      </c>
      <c r="B2356" s="3">
        <v>21</v>
      </c>
      <c r="C2356" s="3">
        <v>1</v>
      </c>
      <c r="D2356" s="3">
        <v>2020</v>
      </c>
      <c r="E2356" s="3">
        <v>0</v>
      </c>
      <c r="F2356" s="3">
        <v>0</v>
      </c>
      <c r="G2356" s="3" t="s">
        <v>105</v>
      </c>
      <c r="H2356" s="3" t="s">
        <v>1097</v>
      </c>
      <c r="I2356" s="3" t="s">
        <v>416</v>
      </c>
      <c r="J2356" s="3">
        <v>1320884</v>
      </c>
    </row>
    <row r="2357" spans="1:10" hidden="1" x14ac:dyDescent="0.25">
      <c r="A2357" s="187">
        <v>43850</v>
      </c>
      <c r="B2357" s="3">
        <v>20</v>
      </c>
      <c r="C2357" s="3">
        <v>1</v>
      </c>
      <c r="D2357" s="3">
        <v>2020</v>
      </c>
      <c r="E2357" s="3">
        <v>0</v>
      </c>
      <c r="F2357" s="3">
        <v>0</v>
      </c>
      <c r="G2357" s="3" t="s">
        <v>105</v>
      </c>
      <c r="H2357" s="3" t="s">
        <v>1097</v>
      </c>
      <c r="I2357" s="3" t="s">
        <v>416</v>
      </c>
      <c r="J2357" s="3">
        <v>1320884</v>
      </c>
    </row>
    <row r="2358" spans="1:10" hidden="1" x14ac:dyDescent="0.25">
      <c r="A2358" s="187">
        <v>43849</v>
      </c>
      <c r="B2358" s="3">
        <v>19</v>
      </c>
      <c r="C2358" s="3">
        <v>1</v>
      </c>
      <c r="D2358" s="3">
        <v>2020</v>
      </c>
      <c r="E2358" s="3">
        <v>0</v>
      </c>
      <c r="F2358" s="3">
        <v>0</v>
      </c>
      <c r="G2358" s="3" t="s">
        <v>105</v>
      </c>
      <c r="H2358" s="3" t="s">
        <v>1097</v>
      </c>
      <c r="I2358" s="3" t="s">
        <v>416</v>
      </c>
      <c r="J2358" s="3">
        <v>1320884</v>
      </c>
    </row>
    <row r="2359" spans="1:10" hidden="1" x14ac:dyDescent="0.25">
      <c r="A2359" s="187">
        <v>43848</v>
      </c>
      <c r="B2359" s="3">
        <v>18</v>
      </c>
      <c r="C2359" s="3">
        <v>1</v>
      </c>
      <c r="D2359" s="3">
        <v>2020</v>
      </c>
      <c r="E2359" s="3">
        <v>0</v>
      </c>
      <c r="F2359" s="3">
        <v>0</v>
      </c>
      <c r="G2359" s="3" t="s">
        <v>105</v>
      </c>
      <c r="H2359" s="3" t="s">
        <v>1097</v>
      </c>
      <c r="I2359" s="3" t="s">
        <v>416</v>
      </c>
      <c r="J2359" s="3">
        <v>1320884</v>
      </c>
    </row>
    <row r="2360" spans="1:10" hidden="1" x14ac:dyDescent="0.25">
      <c r="A2360" s="187">
        <v>43847</v>
      </c>
      <c r="B2360" s="3">
        <v>17</v>
      </c>
      <c r="C2360" s="3">
        <v>1</v>
      </c>
      <c r="D2360" s="3">
        <v>2020</v>
      </c>
      <c r="E2360" s="3">
        <v>0</v>
      </c>
      <c r="F2360" s="3">
        <v>0</v>
      </c>
      <c r="G2360" s="3" t="s">
        <v>105</v>
      </c>
      <c r="H2360" s="3" t="s">
        <v>1097</v>
      </c>
      <c r="I2360" s="3" t="s">
        <v>416</v>
      </c>
      <c r="J2360" s="3">
        <v>1320884</v>
      </c>
    </row>
    <row r="2361" spans="1:10" hidden="1" x14ac:dyDescent="0.25">
      <c r="A2361" s="187">
        <v>43846</v>
      </c>
      <c r="B2361" s="3">
        <v>16</v>
      </c>
      <c r="C2361" s="3">
        <v>1</v>
      </c>
      <c r="D2361" s="3">
        <v>2020</v>
      </c>
      <c r="E2361" s="3">
        <v>0</v>
      </c>
      <c r="F2361" s="3">
        <v>0</v>
      </c>
      <c r="G2361" s="3" t="s">
        <v>105</v>
      </c>
      <c r="H2361" s="3" t="s">
        <v>1097</v>
      </c>
      <c r="I2361" s="3" t="s">
        <v>416</v>
      </c>
      <c r="J2361" s="3">
        <v>1320884</v>
      </c>
    </row>
    <row r="2362" spans="1:10" hidden="1" x14ac:dyDescent="0.25">
      <c r="A2362" s="187">
        <v>43845</v>
      </c>
      <c r="B2362" s="3">
        <v>15</v>
      </c>
      <c r="C2362" s="3">
        <v>1</v>
      </c>
      <c r="D2362" s="3">
        <v>2020</v>
      </c>
      <c r="E2362" s="3">
        <v>0</v>
      </c>
      <c r="F2362" s="3">
        <v>0</v>
      </c>
      <c r="G2362" s="3" t="s">
        <v>105</v>
      </c>
      <c r="H2362" s="3" t="s">
        <v>1097</v>
      </c>
      <c r="I2362" s="3" t="s">
        <v>416</v>
      </c>
      <c r="J2362" s="3">
        <v>1320884</v>
      </c>
    </row>
    <row r="2363" spans="1:10" hidden="1" x14ac:dyDescent="0.25">
      <c r="A2363" s="187">
        <v>43844</v>
      </c>
      <c r="B2363" s="3">
        <v>14</v>
      </c>
      <c r="C2363" s="3">
        <v>1</v>
      </c>
      <c r="D2363" s="3">
        <v>2020</v>
      </c>
      <c r="E2363" s="3">
        <v>0</v>
      </c>
      <c r="F2363" s="3">
        <v>0</v>
      </c>
      <c r="G2363" s="3" t="s">
        <v>105</v>
      </c>
      <c r="H2363" s="3" t="s">
        <v>1097</v>
      </c>
      <c r="I2363" s="3" t="s">
        <v>416</v>
      </c>
      <c r="J2363" s="3">
        <v>1320884</v>
      </c>
    </row>
    <row r="2364" spans="1:10" hidden="1" x14ac:dyDescent="0.25">
      <c r="A2364" s="187">
        <v>43843</v>
      </c>
      <c r="B2364" s="3">
        <v>13</v>
      </c>
      <c r="C2364" s="3">
        <v>1</v>
      </c>
      <c r="D2364" s="3">
        <v>2020</v>
      </c>
      <c r="E2364" s="3">
        <v>0</v>
      </c>
      <c r="F2364" s="3">
        <v>0</v>
      </c>
      <c r="G2364" s="3" t="s">
        <v>105</v>
      </c>
      <c r="H2364" s="3" t="s">
        <v>1097</v>
      </c>
      <c r="I2364" s="3" t="s">
        <v>416</v>
      </c>
      <c r="J2364" s="3">
        <v>1320884</v>
      </c>
    </row>
    <row r="2365" spans="1:10" hidden="1" x14ac:dyDescent="0.25">
      <c r="A2365" s="187">
        <v>43842</v>
      </c>
      <c r="B2365" s="3">
        <v>12</v>
      </c>
      <c r="C2365" s="3">
        <v>1</v>
      </c>
      <c r="D2365" s="3">
        <v>2020</v>
      </c>
      <c r="E2365" s="3">
        <v>0</v>
      </c>
      <c r="F2365" s="3">
        <v>0</v>
      </c>
      <c r="G2365" s="3" t="s">
        <v>105</v>
      </c>
      <c r="H2365" s="3" t="s">
        <v>1097</v>
      </c>
      <c r="I2365" s="3" t="s">
        <v>416</v>
      </c>
      <c r="J2365" s="3">
        <v>1320884</v>
      </c>
    </row>
    <row r="2366" spans="1:10" hidden="1" x14ac:dyDescent="0.25">
      <c r="A2366" s="187">
        <v>43841</v>
      </c>
      <c r="B2366" s="3">
        <v>11</v>
      </c>
      <c r="C2366" s="3">
        <v>1</v>
      </c>
      <c r="D2366" s="3">
        <v>2020</v>
      </c>
      <c r="E2366" s="3">
        <v>0</v>
      </c>
      <c r="F2366" s="3">
        <v>0</v>
      </c>
      <c r="G2366" s="3" t="s">
        <v>105</v>
      </c>
      <c r="H2366" s="3" t="s">
        <v>1097</v>
      </c>
      <c r="I2366" s="3" t="s">
        <v>416</v>
      </c>
      <c r="J2366" s="3">
        <v>1320884</v>
      </c>
    </row>
    <row r="2367" spans="1:10" hidden="1" x14ac:dyDescent="0.25">
      <c r="A2367" s="187">
        <v>43840</v>
      </c>
      <c r="B2367" s="3">
        <v>10</v>
      </c>
      <c r="C2367" s="3">
        <v>1</v>
      </c>
      <c r="D2367" s="3">
        <v>2020</v>
      </c>
      <c r="E2367" s="3">
        <v>0</v>
      </c>
      <c r="F2367" s="3">
        <v>0</v>
      </c>
      <c r="G2367" s="3" t="s">
        <v>105</v>
      </c>
      <c r="H2367" s="3" t="s">
        <v>1097</v>
      </c>
      <c r="I2367" s="3" t="s">
        <v>416</v>
      </c>
      <c r="J2367" s="3">
        <v>1320884</v>
      </c>
    </row>
    <row r="2368" spans="1:10" hidden="1" x14ac:dyDescent="0.25">
      <c r="A2368" s="187">
        <v>43839</v>
      </c>
      <c r="B2368" s="3">
        <v>9</v>
      </c>
      <c r="C2368" s="3">
        <v>1</v>
      </c>
      <c r="D2368" s="3">
        <v>2020</v>
      </c>
      <c r="E2368" s="3">
        <v>0</v>
      </c>
      <c r="F2368" s="3">
        <v>0</v>
      </c>
      <c r="G2368" s="3" t="s">
        <v>105</v>
      </c>
      <c r="H2368" s="3" t="s">
        <v>1097</v>
      </c>
      <c r="I2368" s="3" t="s">
        <v>416</v>
      </c>
      <c r="J2368" s="3">
        <v>1320884</v>
      </c>
    </row>
    <row r="2369" spans="1:10" hidden="1" x14ac:dyDescent="0.25">
      <c r="A2369" s="187">
        <v>43838</v>
      </c>
      <c r="B2369" s="3">
        <v>8</v>
      </c>
      <c r="C2369" s="3">
        <v>1</v>
      </c>
      <c r="D2369" s="3">
        <v>2020</v>
      </c>
      <c r="E2369" s="3">
        <v>0</v>
      </c>
      <c r="F2369" s="3">
        <v>0</v>
      </c>
      <c r="G2369" s="3" t="s">
        <v>105</v>
      </c>
      <c r="H2369" s="3" t="s">
        <v>1097</v>
      </c>
      <c r="I2369" s="3" t="s">
        <v>416</v>
      </c>
      <c r="J2369" s="3">
        <v>1320884</v>
      </c>
    </row>
    <row r="2370" spans="1:10" hidden="1" x14ac:dyDescent="0.25">
      <c r="A2370" s="187">
        <v>43837</v>
      </c>
      <c r="B2370" s="3">
        <v>7</v>
      </c>
      <c r="C2370" s="3">
        <v>1</v>
      </c>
      <c r="D2370" s="3">
        <v>2020</v>
      </c>
      <c r="E2370" s="3">
        <v>0</v>
      </c>
      <c r="F2370" s="3">
        <v>0</v>
      </c>
      <c r="G2370" s="3" t="s">
        <v>105</v>
      </c>
      <c r="H2370" s="3" t="s">
        <v>1097</v>
      </c>
      <c r="I2370" s="3" t="s">
        <v>416</v>
      </c>
      <c r="J2370" s="3">
        <v>1320884</v>
      </c>
    </row>
    <row r="2371" spans="1:10" hidden="1" x14ac:dyDescent="0.25">
      <c r="A2371" s="187">
        <v>43836</v>
      </c>
      <c r="B2371" s="3">
        <v>6</v>
      </c>
      <c r="C2371" s="3">
        <v>1</v>
      </c>
      <c r="D2371" s="3">
        <v>2020</v>
      </c>
      <c r="E2371" s="3">
        <v>0</v>
      </c>
      <c r="F2371" s="3">
        <v>0</v>
      </c>
      <c r="G2371" s="3" t="s">
        <v>105</v>
      </c>
      <c r="H2371" s="3" t="s">
        <v>1097</v>
      </c>
      <c r="I2371" s="3" t="s">
        <v>416</v>
      </c>
      <c r="J2371" s="3">
        <v>1320884</v>
      </c>
    </row>
    <row r="2372" spans="1:10" hidden="1" x14ac:dyDescent="0.25">
      <c r="A2372" s="187">
        <v>43835</v>
      </c>
      <c r="B2372" s="3">
        <v>5</v>
      </c>
      <c r="C2372" s="3">
        <v>1</v>
      </c>
      <c r="D2372" s="3">
        <v>2020</v>
      </c>
      <c r="E2372" s="3">
        <v>0</v>
      </c>
      <c r="F2372" s="3">
        <v>0</v>
      </c>
      <c r="G2372" s="3" t="s">
        <v>105</v>
      </c>
      <c r="H2372" s="3" t="s">
        <v>1097</v>
      </c>
      <c r="I2372" s="3" t="s">
        <v>416</v>
      </c>
      <c r="J2372" s="3">
        <v>1320884</v>
      </c>
    </row>
    <row r="2373" spans="1:10" hidden="1" x14ac:dyDescent="0.25">
      <c r="A2373" s="187">
        <v>43834</v>
      </c>
      <c r="B2373" s="3">
        <v>4</v>
      </c>
      <c r="C2373" s="3">
        <v>1</v>
      </c>
      <c r="D2373" s="3">
        <v>2020</v>
      </c>
      <c r="E2373" s="3">
        <v>0</v>
      </c>
      <c r="F2373" s="3">
        <v>0</v>
      </c>
      <c r="G2373" s="3" t="s">
        <v>105</v>
      </c>
      <c r="H2373" s="3" t="s">
        <v>1097</v>
      </c>
      <c r="I2373" s="3" t="s">
        <v>416</v>
      </c>
      <c r="J2373" s="3">
        <v>1320884</v>
      </c>
    </row>
    <row r="2374" spans="1:10" hidden="1" x14ac:dyDescent="0.25">
      <c r="A2374" s="187">
        <v>43833</v>
      </c>
      <c r="B2374" s="3">
        <v>3</v>
      </c>
      <c r="C2374" s="3">
        <v>1</v>
      </c>
      <c r="D2374" s="3">
        <v>2020</v>
      </c>
      <c r="E2374" s="3">
        <v>0</v>
      </c>
      <c r="F2374" s="3">
        <v>0</v>
      </c>
      <c r="G2374" s="3" t="s">
        <v>105</v>
      </c>
      <c r="H2374" s="3" t="s">
        <v>1097</v>
      </c>
      <c r="I2374" s="3" t="s">
        <v>416</v>
      </c>
      <c r="J2374" s="3">
        <v>1320884</v>
      </c>
    </row>
    <row r="2375" spans="1:10" hidden="1" x14ac:dyDescent="0.25">
      <c r="A2375" s="187">
        <v>43832</v>
      </c>
      <c r="B2375" s="3">
        <v>2</v>
      </c>
      <c r="C2375" s="3">
        <v>1</v>
      </c>
      <c r="D2375" s="3">
        <v>2020</v>
      </c>
      <c r="E2375" s="3">
        <v>0</v>
      </c>
      <c r="F2375" s="3">
        <v>0</v>
      </c>
      <c r="G2375" s="3" t="s">
        <v>105</v>
      </c>
      <c r="H2375" s="3" t="s">
        <v>1097</v>
      </c>
      <c r="I2375" s="3" t="s">
        <v>416</v>
      </c>
      <c r="J2375" s="3">
        <v>1320884</v>
      </c>
    </row>
    <row r="2376" spans="1:10" hidden="1" x14ac:dyDescent="0.25">
      <c r="A2376" s="187">
        <v>43831</v>
      </c>
      <c r="B2376" s="3">
        <v>1</v>
      </c>
      <c r="C2376" s="3">
        <v>1</v>
      </c>
      <c r="D2376" s="3">
        <v>2020</v>
      </c>
      <c r="E2376" s="3">
        <v>0</v>
      </c>
      <c r="F2376" s="3">
        <v>0</v>
      </c>
      <c r="G2376" s="3" t="s">
        <v>105</v>
      </c>
      <c r="H2376" s="3" t="s">
        <v>1097</v>
      </c>
      <c r="I2376" s="3" t="s">
        <v>416</v>
      </c>
      <c r="J2376" s="3">
        <v>1320884</v>
      </c>
    </row>
    <row r="2377" spans="1:10" hidden="1" x14ac:dyDescent="0.25">
      <c r="A2377" s="187">
        <v>43830</v>
      </c>
      <c r="B2377" s="3">
        <v>31</v>
      </c>
      <c r="C2377" s="3">
        <v>12</v>
      </c>
      <c r="D2377" s="3">
        <v>2019</v>
      </c>
      <c r="E2377" s="3">
        <v>0</v>
      </c>
      <c r="F2377" s="3">
        <v>0</v>
      </c>
      <c r="G2377" s="3" t="s">
        <v>105</v>
      </c>
      <c r="H2377" s="3" t="s">
        <v>1097</v>
      </c>
      <c r="I2377" s="3" t="s">
        <v>416</v>
      </c>
      <c r="J2377" s="3">
        <v>1320884</v>
      </c>
    </row>
    <row r="2378" spans="1:10" hidden="1" x14ac:dyDescent="0.25">
      <c r="A2378" s="187">
        <v>43920</v>
      </c>
      <c r="B2378" s="3">
        <v>30</v>
      </c>
      <c r="C2378" s="3">
        <v>3</v>
      </c>
      <c r="D2378" s="3">
        <v>2020</v>
      </c>
      <c r="E2378" s="3">
        <v>0</v>
      </c>
      <c r="F2378" s="3">
        <v>0</v>
      </c>
      <c r="G2378" s="3" t="s">
        <v>183</v>
      </c>
      <c r="H2378" s="3" t="s">
        <v>1098</v>
      </c>
      <c r="I2378" s="3" t="s">
        <v>564</v>
      </c>
      <c r="J2378" s="3">
        <v>1367000</v>
      </c>
    </row>
    <row r="2379" spans="1:10" hidden="1" x14ac:dyDescent="0.25">
      <c r="A2379" s="187">
        <v>43919</v>
      </c>
      <c r="B2379" s="3">
        <v>29</v>
      </c>
      <c r="C2379" s="3">
        <v>3</v>
      </c>
      <c r="D2379" s="3">
        <v>2020</v>
      </c>
      <c r="E2379" s="3">
        <v>0</v>
      </c>
      <c r="F2379" s="3">
        <v>0</v>
      </c>
      <c r="G2379" s="3" t="s">
        <v>183</v>
      </c>
      <c r="H2379" s="3" t="s">
        <v>1098</v>
      </c>
      <c r="I2379" s="3" t="s">
        <v>564</v>
      </c>
      <c r="J2379" s="3">
        <v>1367000</v>
      </c>
    </row>
    <row r="2380" spans="1:10" hidden="1" x14ac:dyDescent="0.25">
      <c r="A2380" s="187">
        <v>43918</v>
      </c>
      <c r="B2380" s="3">
        <v>28</v>
      </c>
      <c r="C2380" s="3">
        <v>3</v>
      </c>
      <c r="D2380" s="3">
        <v>2020</v>
      </c>
      <c r="E2380" s="3">
        <v>3</v>
      </c>
      <c r="F2380" s="3">
        <v>0</v>
      </c>
      <c r="G2380" s="3" t="s">
        <v>183</v>
      </c>
      <c r="H2380" s="3" t="s">
        <v>1098</v>
      </c>
      <c r="I2380" s="3" t="s">
        <v>564</v>
      </c>
      <c r="J2380" s="3">
        <v>1367000</v>
      </c>
    </row>
    <row r="2381" spans="1:10" hidden="1" x14ac:dyDescent="0.25">
      <c r="A2381" s="187">
        <v>43917</v>
      </c>
      <c r="B2381" s="3">
        <v>27</v>
      </c>
      <c r="C2381" s="3">
        <v>3</v>
      </c>
      <c r="D2381" s="3">
        <v>2020</v>
      </c>
      <c r="E2381" s="3">
        <v>2</v>
      </c>
      <c r="F2381" s="3">
        <v>0</v>
      </c>
      <c r="G2381" s="3" t="s">
        <v>183</v>
      </c>
      <c r="H2381" s="3" t="s">
        <v>1098</v>
      </c>
      <c r="I2381" s="3" t="s">
        <v>564</v>
      </c>
      <c r="J2381" s="3">
        <v>1367000</v>
      </c>
    </row>
    <row r="2382" spans="1:10" hidden="1" x14ac:dyDescent="0.25">
      <c r="A2382" s="187">
        <v>43916</v>
      </c>
      <c r="B2382" s="3">
        <v>26</v>
      </c>
      <c r="C2382" s="3">
        <v>3</v>
      </c>
      <c r="D2382" s="3">
        <v>2020</v>
      </c>
      <c r="E2382" s="3">
        <v>0</v>
      </c>
      <c r="F2382" s="3">
        <v>0</v>
      </c>
      <c r="G2382" s="3" t="s">
        <v>183</v>
      </c>
      <c r="H2382" s="3" t="s">
        <v>1098</v>
      </c>
      <c r="I2382" s="3" t="s">
        <v>564</v>
      </c>
      <c r="J2382" s="3">
        <v>1367000</v>
      </c>
    </row>
    <row r="2383" spans="1:10" hidden="1" x14ac:dyDescent="0.25">
      <c r="A2383" s="187">
        <v>43915</v>
      </c>
      <c r="B2383" s="3">
        <v>25</v>
      </c>
      <c r="C2383" s="3">
        <v>3</v>
      </c>
      <c r="D2383" s="3">
        <v>2020</v>
      </c>
      <c r="E2383" s="3">
        <v>0</v>
      </c>
      <c r="F2383" s="3">
        <v>0</v>
      </c>
      <c r="G2383" s="3" t="s">
        <v>183</v>
      </c>
      <c r="H2383" s="3" t="s">
        <v>1098</v>
      </c>
      <c r="I2383" s="3" t="s">
        <v>564</v>
      </c>
      <c r="J2383" s="3">
        <v>1367000</v>
      </c>
    </row>
    <row r="2384" spans="1:10" hidden="1" x14ac:dyDescent="0.25">
      <c r="A2384" s="187">
        <v>43914</v>
      </c>
      <c r="B2384" s="3">
        <v>24</v>
      </c>
      <c r="C2384" s="3">
        <v>3</v>
      </c>
      <c r="D2384" s="3">
        <v>2020</v>
      </c>
      <c r="E2384" s="3">
        <v>0</v>
      </c>
      <c r="F2384" s="3">
        <v>0</v>
      </c>
      <c r="G2384" s="3" t="s">
        <v>183</v>
      </c>
      <c r="H2384" s="3" t="s">
        <v>1098</v>
      </c>
      <c r="I2384" s="3" t="s">
        <v>564</v>
      </c>
      <c r="J2384" s="3">
        <v>1367000</v>
      </c>
    </row>
    <row r="2385" spans="1:10" hidden="1" x14ac:dyDescent="0.25">
      <c r="A2385" s="187">
        <v>43913</v>
      </c>
      <c r="B2385" s="3">
        <v>23</v>
      </c>
      <c r="C2385" s="3">
        <v>3</v>
      </c>
      <c r="D2385" s="3">
        <v>2020</v>
      </c>
      <c r="E2385" s="3">
        <v>3</v>
      </c>
      <c r="F2385" s="3">
        <v>0</v>
      </c>
      <c r="G2385" s="3" t="s">
        <v>183</v>
      </c>
      <c r="H2385" s="3" t="s">
        <v>1098</v>
      </c>
      <c r="I2385" s="3" t="s">
        <v>564</v>
      </c>
      <c r="J2385" s="3">
        <v>1367000</v>
      </c>
    </row>
    <row r="2386" spans="1:10" hidden="1" x14ac:dyDescent="0.25">
      <c r="A2386" s="187">
        <v>43912</v>
      </c>
      <c r="B2386" s="3">
        <v>22</v>
      </c>
      <c r="C2386" s="3">
        <v>3</v>
      </c>
      <c r="D2386" s="3">
        <v>2020</v>
      </c>
      <c r="E2386" s="3">
        <v>0</v>
      </c>
      <c r="F2386" s="3">
        <v>0</v>
      </c>
      <c r="G2386" s="3" t="s">
        <v>183</v>
      </c>
      <c r="H2386" s="3" t="s">
        <v>1098</v>
      </c>
      <c r="I2386" s="3" t="s">
        <v>564</v>
      </c>
      <c r="J2386" s="3">
        <v>1367000</v>
      </c>
    </row>
    <row r="2387" spans="1:10" hidden="1" x14ac:dyDescent="0.25">
      <c r="A2387" s="187">
        <v>43911</v>
      </c>
      <c r="B2387" s="3">
        <v>21</v>
      </c>
      <c r="C2387" s="3">
        <v>3</v>
      </c>
      <c r="D2387" s="3">
        <v>2020</v>
      </c>
      <c r="E2387" s="3">
        <v>0</v>
      </c>
      <c r="F2387" s="3">
        <v>0</v>
      </c>
      <c r="G2387" s="3" t="s">
        <v>183</v>
      </c>
      <c r="H2387" s="3" t="s">
        <v>1098</v>
      </c>
      <c r="I2387" s="3" t="s">
        <v>564</v>
      </c>
      <c r="J2387" s="3">
        <v>1367000</v>
      </c>
    </row>
    <row r="2388" spans="1:10" hidden="1" x14ac:dyDescent="0.25">
      <c r="A2388" s="187">
        <v>43910</v>
      </c>
      <c r="B2388" s="3">
        <v>20</v>
      </c>
      <c r="C2388" s="3">
        <v>3</v>
      </c>
      <c r="D2388" s="3">
        <v>2020</v>
      </c>
      <c r="E2388" s="3">
        <v>0</v>
      </c>
      <c r="F2388" s="3">
        <v>0</v>
      </c>
      <c r="G2388" s="3" t="s">
        <v>183</v>
      </c>
      <c r="H2388" s="3" t="s">
        <v>1098</v>
      </c>
      <c r="I2388" s="3" t="s">
        <v>564</v>
      </c>
      <c r="J2388" s="3">
        <v>1367000</v>
      </c>
    </row>
    <row r="2389" spans="1:10" hidden="1" x14ac:dyDescent="0.25">
      <c r="A2389" s="187">
        <v>43909</v>
      </c>
      <c r="B2389" s="3">
        <v>19</v>
      </c>
      <c r="C2389" s="3">
        <v>3</v>
      </c>
      <c r="D2389" s="3">
        <v>2020</v>
      </c>
      <c r="E2389" s="3">
        <v>0</v>
      </c>
      <c r="F2389" s="3">
        <v>0</v>
      </c>
      <c r="G2389" s="3" t="s">
        <v>183</v>
      </c>
      <c r="H2389" s="3" t="s">
        <v>1098</v>
      </c>
      <c r="I2389" s="3" t="s">
        <v>564</v>
      </c>
      <c r="J2389" s="3">
        <v>1367000</v>
      </c>
    </row>
    <row r="2390" spans="1:10" hidden="1" x14ac:dyDescent="0.25">
      <c r="A2390" s="187">
        <v>43908</v>
      </c>
      <c r="B2390" s="3">
        <v>18</v>
      </c>
      <c r="C2390" s="3">
        <v>3</v>
      </c>
      <c r="D2390" s="3">
        <v>2020</v>
      </c>
      <c r="E2390" s="3">
        <v>0</v>
      </c>
      <c r="F2390" s="3">
        <v>0</v>
      </c>
      <c r="G2390" s="3" t="s">
        <v>183</v>
      </c>
      <c r="H2390" s="3" t="s">
        <v>1098</v>
      </c>
      <c r="I2390" s="3" t="s">
        <v>564</v>
      </c>
      <c r="J2390" s="3">
        <v>1367000</v>
      </c>
    </row>
    <row r="2391" spans="1:10" hidden="1" x14ac:dyDescent="0.25">
      <c r="A2391" s="187">
        <v>43907</v>
      </c>
      <c r="B2391" s="3">
        <v>17</v>
      </c>
      <c r="C2391" s="3">
        <v>3</v>
      </c>
      <c r="D2391" s="3">
        <v>2020</v>
      </c>
      <c r="E2391" s="3">
        <v>0</v>
      </c>
      <c r="F2391" s="3">
        <v>0</v>
      </c>
      <c r="G2391" s="3" t="s">
        <v>183</v>
      </c>
      <c r="H2391" s="3" t="s">
        <v>1098</v>
      </c>
      <c r="I2391" s="3" t="s">
        <v>564</v>
      </c>
      <c r="J2391" s="3">
        <v>1367000</v>
      </c>
    </row>
    <row r="2392" spans="1:10" hidden="1" x14ac:dyDescent="0.25">
      <c r="A2392" s="187">
        <v>43906</v>
      </c>
      <c r="B2392" s="3">
        <v>16</v>
      </c>
      <c r="C2392" s="3">
        <v>3</v>
      </c>
      <c r="D2392" s="3">
        <v>2020</v>
      </c>
      <c r="E2392" s="3">
        <v>0</v>
      </c>
      <c r="F2392" s="3">
        <v>0</v>
      </c>
      <c r="G2392" s="3" t="s">
        <v>183</v>
      </c>
      <c r="H2392" s="3" t="s">
        <v>1098</v>
      </c>
      <c r="I2392" s="3" t="s">
        <v>564</v>
      </c>
      <c r="J2392" s="3">
        <v>1367000</v>
      </c>
    </row>
    <row r="2393" spans="1:10" hidden="1" x14ac:dyDescent="0.25">
      <c r="A2393" s="187">
        <v>43905</v>
      </c>
      <c r="B2393" s="3">
        <v>15</v>
      </c>
      <c r="C2393" s="3">
        <v>3</v>
      </c>
      <c r="D2393" s="3">
        <v>2020</v>
      </c>
      <c r="E2393" s="3">
        <v>1</v>
      </c>
      <c r="F2393" s="3">
        <v>0</v>
      </c>
      <c r="G2393" s="3" t="s">
        <v>183</v>
      </c>
      <c r="H2393" s="3" t="s">
        <v>1098</v>
      </c>
      <c r="I2393" s="3" t="s">
        <v>564</v>
      </c>
      <c r="J2393" s="3">
        <v>1367000</v>
      </c>
    </row>
    <row r="2394" spans="1:10" hidden="1" x14ac:dyDescent="0.25">
      <c r="A2394" s="187">
        <v>43920</v>
      </c>
      <c r="B2394" s="3">
        <v>30</v>
      </c>
      <c r="C2394" s="3">
        <v>3</v>
      </c>
      <c r="D2394" s="3">
        <v>2020</v>
      </c>
      <c r="E2394" s="3">
        <v>0</v>
      </c>
      <c r="F2394" s="3">
        <v>0</v>
      </c>
      <c r="G2394" s="3" t="s">
        <v>184</v>
      </c>
      <c r="H2394" s="3" t="s">
        <v>1099</v>
      </c>
      <c r="I2394" s="3" t="s">
        <v>417</v>
      </c>
      <c r="J2394" s="3">
        <v>109224559</v>
      </c>
    </row>
    <row r="2395" spans="1:10" hidden="1" x14ac:dyDescent="0.25">
      <c r="A2395" s="187">
        <v>43919</v>
      </c>
      <c r="B2395" s="3">
        <v>29</v>
      </c>
      <c r="C2395" s="3">
        <v>3</v>
      </c>
      <c r="D2395" s="3">
        <v>2020</v>
      </c>
      <c r="E2395" s="3">
        <v>0</v>
      </c>
      <c r="F2395" s="3">
        <v>0</v>
      </c>
      <c r="G2395" s="3" t="s">
        <v>184</v>
      </c>
      <c r="H2395" s="3" t="s">
        <v>1099</v>
      </c>
      <c r="I2395" s="3" t="s">
        <v>417</v>
      </c>
      <c r="J2395" s="3">
        <v>109224559</v>
      </c>
    </row>
    <row r="2396" spans="1:10" hidden="1" x14ac:dyDescent="0.25">
      <c r="A2396" s="187">
        <v>43918</v>
      </c>
      <c r="B2396" s="3">
        <v>28</v>
      </c>
      <c r="C2396" s="3">
        <v>3</v>
      </c>
      <c r="D2396" s="3">
        <v>2020</v>
      </c>
      <c r="E2396" s="3">
        <v>4</v>
      </c>
      <c r="F2396" s="3">
        <v>0</v>
      </c>
      <c r="G2396" s="3" t="s">
        <v>184</v>
      </c>
      <c r="H2396" s="3" t="s">
        <v>1099</v>
      </c>
      <c r="I2396" s="3" t="s">
        <v>417</v>
      </c>
      <c r="J2396" s="3">
        <v>109224559</v>
      </c>
    </row>
    <row r="2397" spans="1:10" hidden="1" x14ac:dyDescent="0.25">
      <c r="A2397" s="187">
        <v>43917</v>
      </c>
      <c r="B2397" s="3">
        <v>27</v>
      </c>
      <c r="C2397" s="3">
        <v>3</v>
      </c>
      <c r="D2397" s="3">
        <v>2020</v>
      </c>
      <c r="E2397" s="3">
        <v>0</v>
      </c>
      <c r="F2397" s="3">
        <v>0</v>
      </c>
      <c r="G2397" s="3" t="s">
        <v>184</v>
      </c>
      <c r="H2397" s="3" t="s">
        <v>1099</v>
      </c>
      <c r="I2397" s="3" t="s">
        <v>417</v>
      </c>
      <c r="J2397" s="3">
        <v>109224559</v>
      </c>
    </row>
    <row r="2398" spans="1:10" hidden="1" x14ac:dyDescent="0.25">
      <c r="A2398" s="187">
        <v>43916</v>
      </c>
      <c r="B2398" s="3">
        <v>26</v>
      </c>
      <c r="C2398" s="3">
        <v>3</v>
      </c>
      <c r="D2398" s="3">
        <v>2020</v>
      </c>
      <c r="E2398" s="3">
        <v>1</v>
      </c>
      <c r="F2398" s="3">
        <v>0</v>
      </c>
      <c r="G2398" s="3" t="s">
        <v>184</v>
      </c>
      <c r="H2398" s="3" t="s">
        <v>1099</v>
      </c>
      <c r="I2398" s="3" t="s">
        <v>417</v>
      </c>
      <c r="J2398" s="3">
        <v>109224559</v>
      </c>
    </row>
    <row r="2399" spans="1:10" hidden="1" x14ac:dyDescent="0.25">
      <c r="A2399" s="187">
        <v>43915</v>
      </c>
      <c r="B2399" s="3">
        <v>25</v>
      </c>
      <c r="C2399" s="3">
        <v>3</v>
      </c>
      <c r="D2399" s="3">
        <v>2020</v>
      </c>
      <c r="E2399" s="3">
        <v>0</v>
      </c>
      <c r="F2399" s="3">
        <v>0</v>
      </c>
      <c r="G2399" s="3" t="s">
        <v>184</v>
      </c>
      <c r="H2399" s="3" t="s">
        <v>1099</v>
      </c>
      <c r="I2399" s="3" t="s">
        <v>417</v>
      </c>
      <c r="J2399" s="3">
        <v>109224559</v>
      </c>
    </row>
    <row r="2400" spans="1:10" hidden="1" x14ac:dyDescent="0.25">
      <c r="A2400" s="187">
        <v>43914</v>
      </c>
      <c r="B2400" s="3">
        <v>24</v>
      </c>
      <c r="C2400" s="3">
        <v>3</v>
      </c>
      <c r="D2400" s="3">
        <v>2020</v>
      </c>
      <c r="E2400" s="3">
        <v>0</v>
      </c>
      <c r="F2400" s="3">
        <v>0</v>
      </c>
      <c r="G2400" s="3" t="s">
        <v>184</v>
      </c>
      <c r="H2400" s="3" t="s">
        <v>1099</v>
      </c>
      <c r="I2400" s="3" t="s">
        <v>417</v>
      </c>
      <c r="J2400" s="3">
        <v>109224559</v>
      </c>
    </row>
    <row r="2401" spans="1:10" hidden="1" x14ac:dyDescent="0.25">
      <c r="A2401" s="187">
        <v>43913</v>
      </c>
      <c r="B2401" s="3">
        <v>23</v>
      </c>
      <c r="C2401" s="3">
        <v>3</v>
      </c>
      <c r="D2401" s="3">
        <v>2020</v>
      </c>
      <c r="E2401" s="3">
        <v>2</v>
      </c>
      <c r="F2401" s="3">
        <v>0</v>
      </c>
      <c r="G2401" s="3" t="s">
        <v>184</v>
      </c>
      <c r="H2401" s="3" t="s">
        <v>1099</v>
      </c>
      <c r="I2401" s="3" t="s">
        <v>417</v>
      </c>
      <c r="J2401" s="3">
        <v>109224559</v>
      </c>
    </row>
    <row r="2402" spans="1:10" hidden="1" x14ac:dyDescent="0.25">
      <c r="A2402" s="187">
        <v>43912</v>
      </c>
      <c r="B2402" s="3">
        <v>22</v>
      </c>
      <c r="C2402" s="3">
        <v>3</v>
      </c>
      <c r="D2402" s="3">
        <v>2020</v>
      </c>
      <c r="E2402" s="3">
        <v>0</v>
      </c>
      <c r="F2402" s="3">
        <v>0</v>
      </c>
      <c r="G2402" s="3" t="s">
        <v>184</v>
      </c>
      <c r="H2402" s="3" t="s">
        <v>1099</v>
      </c>
      <c r="I2402" s="3" t="s">
        <v>417</v>
      </c>
      <c r="J2402" s="3">
        <v>109224559</v>
      </c>
    </row>
    <row r="2403" spans="1:10" hidden="1" x14ac:dyDescent="0.25">
      <c r="A2403" s="187">
        <v>43911</v>
      </c>
      <c r="B2403" s="3">
        <v>21</v>
      </c>
      <c r="C2403" s="3">
        <v>3</v>
      </c>
      <c r="D2403" s="3">
        <v>2020</v>
      </c>
      <c r="E2403" s="3">
        <v>2</v>
      </c>
      <c r="F2403" s="3">
        <v>0</v>
      </c>
      <c r="G2403" s="3" t="s">
        <v>184</v>
      </c>
      <c r="H2403" s="3" t="s">
        <v>1099</v>
      </c>
      <c r="I2403" s="3" t="s">
        <v>417</v>
      </c>
      <c r="J2403" s="3">
        <v>109224559</v>
      </c>
    </row>
    <row r="2404" spans="1:10" hidden="1" x14ac:dyDescent="0.25">
      <c r="A2404" s="187">
        <v>43910</v>
      </c>
      <c r="B2404" s="3">
        <v>20</v>
      </c>
      <c r="C2404" s="3">
        <v>3</v>
      </c>
      <c r="D2404" s="3">
        <v>2020</v>
      </c>
      <c r="E2404" s="3">
        <v>1</v>
      </c>
      <c r="F2404" s="3">
        <v>0</v>
      </c>
      <c r="G2404" s="3" t="s">
        <v>184</v>
      </c>
      <c r="H2404" s="3" t="s">
        <v>1099</v>
      </c>
      <c r="I2404" s="3" t="s">
        <v>417</v>
      </c>
      <c r="J2404" s="3">
        <v>109224559</v>
      </c>
    </row>
    <row r="2405" spans="1:10" hidden="1" x14ac:dyDescent="0.25">
      <c r="A2405" s="187">
        <v>43909</v>
      </c>
      <c r="B2405" s="3">
        <v>19</v>
      </c>
      <c r="C2405" s="3">
        <v>3</v>
      </c>
      <c r="D2405" s="3">
        <v>2020</v>
      </c>
      <c r="E2405" s="3">
        <v>1</v>
      </c>
      <c r="F2405" s="3">
        <v>0</v>
      </c>
      <c r="G2405" s="3" t="s">
        <v>184</v>
      </c>
      <c r="H2405" s="3" t="s">
        <v>1099</v>
      </c>
      <c r="I2405" s="3" t="s">
        <v>417</v>
      </c>
      <c r="J2405" s="3">
        <v>109224559</v>
      </c>
    </row>
    <row r="2406" spans="1:10" hidden="1" x14ac:dyDescent="0.25">
      <c r="A2406" s="187">
        <v>43908</v>
      </c>
      <c r="B2406" s="3">
        <v>18</v>
      </c>
      <c r="C2406" s="3">
        <v>3</v>
      </c>
      <c r="D2406" s="3">
        <v>2020</v>
      </c>
      <c r="E2406" s="3">
        <v>0</v>
      </c>
      <c r="F2406" s="3">
        <v>0</v>
      </c>
      <c r="G2406" s="3" t="s">
        <v>184</v>
      </c>
      <c r="H2406" s="3" t="s">
        <v>1099</v>
      </c>
      <c r="I2406" s="3" t="s">
        <v>417</v>
      </c>
      <c r="J2406" s="3">
        <v>109224559</v>
      </c>
    </row>
    <row r="2407" spans="1:10" hidden="1" x14ac:dyDescent="0.25">
      <c r="A2407" s="187">
        <v>43907</v>
      </c>
      <c r="B2407" s="3">
        <v>17</v>
      </c>
      <c r="C2407" s="3">
        <v>3</v>
      </c>
      <c r="D2407" s="3">
        <v>2020</v>
      </c>
      <c r="E2407" s="3">
        <v>1</v>
      </c>
      <c r="F2407" s="3">
        <v>0</v>
      </c>
      <c r="G2407" s="3" t="s">
        <v>184</v>
      </c>
      <c r="H2407" s="3" t="s">
        <v>1099</v>
      </c>
      <c r="I2407" s="3" t="s">
        <v>417</v>
      </c>
      <c r="J2407" s="3">
        <v>109224559</v>
      </c>
    </row>
    <row r="2408" spans="1:10" hidden="1" x14ac:dyDescent="0.25">
      <c r="A2408" s="187">
        <v>43906</v>
      </c>
      <c r="B2408" s="3">
        <v>16</v>
      </c>
      <c r="C2408" s="3">
        <v>3</v>
      </c>
      <c r="D2408" s="3">
        <v>2020</v>
      </c>
      <c r="E2408" s="3">
        <v>3</v>
      </c>
      <c r="F2408" s="3">
        <v>0</v>
      </c>
      <c r="G2408" s="3" t="s">
        <v>184</v>
      </c>
      <c r="H2408" s="3" t="s">
        <v>1099</v>
      </c>
      <c r="I2408" s="3" t="s">
        <v>417</v>
      </c>
      <c r="J2408" s="3">
        <v>109224559</v>
      </c>
    </row>
    <row r="2409" spans="1:10" hidden="1" x14ac:dyDescent="0.25">
      <c r="A2409" s="187">
        <v>43905</v>
      </c>
      <c r="B2409" s="3">
        <v>15</v>
      </c>
      <c r="C2409" s="3">
        <v>3</v>
      </c>
      <c r="D2409" s="3">
        <v>2020</v>
      </c>
      <c r="E2409" s="3">
        <v>0</v>
      </c>
      <c r="F2409" s="3">
        <v>0</v>
      </c>
      <c r="G2409" s="3" t="s">
        <v>184</v>
      </c>
      <c r="H2409" s="3" t="s">
        <v>1099</v>
      </c>
      <c r="I2409" s="3" t="s">
        <v>417</v>
      </c>
      <c r="J2409" s="3">
        <v>109224559</v>
      </c>
    </row>
    <row r="2410" spans="1:10" hidden="1" x14ac:dyDescent="0.25">
      <c r="A2410" s="187">
        <v>43904</v>
      </c>
      <c r="B2410" s="3">
        <v>14</v>
      </c>
      <c r="C2410" s="3">
        <v>3</v>
      </c>
      <c r="D2410" s="3">
        <v>2020</v>
      </c>
      <c r="E2410" s="3">
        <v>1</v>
      </c>
      <c r="F2410" s="3">
        <v>0</v>
      </c>
      <c r="G2410" s="3" t="s">
        <v>184</v>
      </c>
      <c r="H2410" s="3" t="s">
        <v>1099</v>
      </c>
      <c r="I2410" s="3" t="s">
        <v>417</v>
      </c>
      <c r="J2410" s="3">
        <v>109224559</v>
      </c>
    </row>
    <row r="2411" spans="1:10" hidden="1" x14ac:dyDescent="0.25">
      <c r="A2411" s="187">
        <v>43920</v>
      </c>
      <c r="B2411" s="3">
        <v>30</v>
      </c>
      <c r="C2411" s="3">
        <v>3</v>
      </c>
      <c r="D2411" s="3">
        <v>2020</v>
      </c>
      <c r="E2411" s="3">
        <v>4</v>
      </c>
      <c r="F2411" s="3">
        <v>0</v>
      </c>
      <c r="G2411" s="3" t="s">
        <v>1100</v>
      </c>
      <c r="H2411" s="3" t="s">
        <v>1101</v>
      </c>
      <c r="I2411" s="3" t="s">
        <v>423</v>
      </c>
      <c r="J2411" s="3">
        <v>48497</v>
      </c>
    </row>
    <row r="2412" spans="1:10" hidden="1" x14ac:dyDescent="0.25">
      <c r="A2412" s="187">
        <v>43919</v>
      </c>
      <c r="B2412" s="3">
        <v>29</v>
      </c>
      <c r="C2412" s="3">
        <v>3</v>
      </c>
      <c r="D2412" s="3">
        <v>2020</v>
      </c>
      <c r="E2412" s="3">
        <v>11</v>
      </c>
      <c r="F2412" s="3">
        <v>0</v>
      </c>
      <c r="G2412" s="3" t="s">
        <v>1100</v>
      </c>
      <c r="H2412" s="3" t="s">
        <v>1101</v>
      </c>
      <c r="I2412" s="3" t="s">
        <v>423</v>
      </c>
      <c r="J2412" s="3">
        <v>48497</v>
      </c>
    </row>
    <row r="2413" spans="1:10" hidden="1" x14ac:dyDescent="0.25">
      <c r="A2413" s="187">
        <v>43918</v>
      </c>
      <c r="B2413" s="3">
        <v>28</v>
      </c>
      <c r="C2413" s="3">
        <v>3</v>
      </c>
      <c r="D2413" s="3">
        <v>2020</v>
      </c>
      <c r="E2413" s="3">
        <v>4</v>
      </c>
      <c r="F2413" s="3">
        <v>0</v>
      </c>
      <c r="G2413" s="3" t="s">
        <v>1100</v>
      </c>
      <c r="H2413" s="3" t="s">
        <v>1101</v>
      </c>
      <c r="I2413" s="3" t="s">
        <v>423</v>
      </c>
      <c r="J2413" s="3">
        <v>48497</v>
      </c>
    </row>
    <row r="2414" spans="1:10" hidden="1" x14ac:dyDescent="0.25">
      <c r="A2414" s="187">
        <v>43917</v>
      </c>
      <c r="B2414" s="3">
        <v>27</v>
      </c>
      <c r="C2414" s="3">
        <v>3</v>
      </c>
      <c r="D2414" s="3">
        <v>2020</v>
      </c>
      <c r="E2414" s="3">
        <v>8</v>
      </c>
      <c r="F2414" s="3">
        <v>0</v>
      </c>
      <c r="G2414" s="3" t="s">
        <v>1100</v>
      </c>
      <c r="H2414" s="3" t="s">
        <v>1101</v>
      </c>
      <c r="I2414" s="3" t="s">
        <v>423</v>
      </c>
      <c r="J2414" s="3">
        <v>48497</v>
      </c>
    </row>
    <row r="2415" spans="1:10" hidden="1" x14ac:dyDescent="0.25">
      <c r="A2415" s="187">
        <v>43916</v>
      </c>
      <c r="B2415" s="3">
        <v>26</v>
      </c>
      <c r="C2415" s="3">
        <v>3</v>
      </c>
      <c r="D2415" s="3">
        <v>2020</v>
      </c>
      <c r="E2415" s="3">
        <v>10</v>
      </c>
      <c r="F2415" s="3">
        <v>0</v>
      </c>
      <c r="G2415" s="3" t="s">
        <v>1100</v>
      </c>
      <c r="H2415" s="3" t="s">
        <v>1101</v>
      </c>
      <c r="I2415" s="3" t="s">
        <v>423</v>
      </c>
      <c r="J2415" s="3">
        <v>48497</v>
      </c>
    </row>
    <row r="2416" spans="1:10" hidden="1" x14ac:dyDescent="0.25">
      <c r="A2416" s="187">
        <v>43915</v>
      </c>
      <c r="B2416" s="3">
        <v>25</v>
      </c>
      <c r="C2416" s="3">
        <v>3</v>
      </c>
      <c r="D2416" s="3">
        <v>2020</v>
      </c>
      <c r="E2416" s="3">
        <v>4</v>
      </c>
      <c r="F2416" s="3">
        <v>0</v>
      </c>
      <c r="G2416" s="3" t="s">
        <v>1100</v>
      </c>
      <c r="H2416" s="3" t="s">
        <v>1101</v>
      </c>
      <c r="I2416" s="3" t="s">
        <v>423</v>
      </c>
      <c r="J2416" s="3">
        <v>48497</v>
      </c>
    </row>
    <row r="2417" spans="1:10" hidden="1" x14ac:dyDescent="0.25">
      <c r="A2417" s="187">
        <v>43914</v>
      </c>
      <c r="B2417" s="3">
        <v>24</v>
      </c>
      <c r="C2417" s="3">
        <v>3</v>
      </c>
      <c r="D2417" s="3">
        <v>2020</v>
      </c>
      <c r="E2417" s="3">
        <v>3</v>
      </c>
      <c r="F2417" s="3">
        <v>0</v>
      </c>
      <c r="G2417" s="3" t="s">
        <v>1100</v>
      </c>
      <c r="H2417" s="3" t="s">
        <v>1101</v>
      </c>
      <c r="I2417" s="3" t="s">
        <v>423</v>
      </c>
      <c r="J2417" s="3">
        <v>48497</v>
      </c>
    </row>
    <row r="2418" spans="1:10" hidden="1" x14ac:dyDescent="0.25">
      <c r="A2418" s="187">
        <v>43913</v>
      </c>
      <c r="B2418" s="3">
        <v>23</v>
      </c>
      <c r="C2418" s="3">
        <v>3</v>
      </c>
      <c r="D2418" s="3">
        <v>2020</v>
      </c>
      <c r="E2418" s="3">
        <v>23</v>
      </c>
      <c r="F2418" s="3">
        <v>0</v>
      </c>
      <c r="G2418" s="3" t="s">
        <v>1100</v>
      </c>
      <c r="H2418" s="3" t="s">
        <v>1101</v>
      </c>
      <c r="I2418" s="3" t="s">
        <v>423</v>
      </c>
      <c r="J2418" s="3">
        <v>48497</v>
      </c>
    </row>
    <row r="2419" spans="1:10" hidden="1" x14ac:dyDescent="0.25">
      <c r="A2419" s="187">
        <v>43912</v>
      </c>
      <c r="B2419" s="3">
        <v>22</v>
      </c>
      <c r="C2419" s="3">
        <v>3</v>
      </c>
      <c r="D2419" s="3">
        <v>2020</v>
      </c>
      <c r="E2419" s="3">
        <v>12</v>
      </c>
      <c r="F2419" s="3">
        <v>0</v>
      </c>
      <c r="G2419" s="3" t="s">
        <v>1100</v>
      </c>
      <c r="H2419" s="3" t="s">
        <v>1101</v>
      </c>
      <c r="I2419" s="3" t="s">
        <v>423</v>
      </c>
      <c r="J2419" s="3">
        <v>48497</v>
      </c>
    </row>
    <row r="2420" spans="1:10" hidden="1" x14ac:dyDescent="0.25">
      <c r="A2420" s="187">
        <v>43911</v>
      </c>
      <c r="B2420" s="3">
        <v>21</v>
      </c>
      <c r="C2420" s="3">
        <v>3</v>
      </c>
      <c r="D2420" s="3">
        <v>2020</v>
      </c>
      <c r="E2420" s="3">
        <v>8</v>
      </c>
      <c r="F2420" s="3">
        <v>0</v>
      </c>
      <c r="G2420" s="3" t="s">
        <v>1100</v>
      </c>
      <c r="H2420" s="3" t="s">
        <v>1101</v>
      </c>
      <c r="I2420" s="3" t="s">
        <v>423</v>
      </c>
      <c r="J2420" s="3">
        <v>48497</v>
      </c>
    </row>
    <row r="2421" spans="1:10" hidden="1" x14ac:dyDescent="0.25">
      <c r="A2421" s="187">
        <v>43910</v>
      </c>
      <c r="B2421" s="3">
        <v>20</v>
      </c>
      <c r="C2421" s="3">
        <v>3</v>
      </c>
      <c r="D2421" s="3">
        <v>2020</v>
      </c>
      <c r="E2421" s="3">
        <v>72</v>
      </c>
      <c r="F2421" s="3">
        <v>0</v>
      </c>
      <c r="G2421" s="3" t="s">
        <v>1100</v>
      </c>
      <c r="H2421" s="3" t="s">
        <v>1101</v>
      </c>
      <c r="I2421" s="3" t="s">
        <v>423</v>
      </c>
      <c r="J2421" s="3">
        <v>48497</v>
      </c>
    </row>
    <row r="2422" spans="1:10" hidden="1" x14ac:dyDescent="0.25">
      <c r="A2422" s="187">
        <v>43920</v>
      </c>
      <c r="B2422" s="3">
        <v>30</v>
      </c>
      <c r="C2422" s="3">
        <v>3</v>
      </c>
      <c r="D2422" s="3">
        <v>2020</v>
      </c>
      <c r="E2422" s="3">
        <v>0</v>
      </c>
      <c r="F2422" s="3">
        <v>0</v>
      </c>
      <c r="G2422" s="3" t="s">
        <v>186</v>
      </c>
      <c r="H2422" s="3" t="s">
        <v>1102</v>
      </c>
      <c r="I2422" s="3" t="s">
        <v>421</v>
      </c>
      <c r="J2422" s="3">
        <v>883483</v>
      </c>
    </row>
    <row r="2423" spans="1:10" hidden="1" x14ac:dyDescent="0.25">
      <c r="A2423" s="187">
        <v>43919</v>
      </c>
      <c r="B2423" s="3">
        <v>29</v>
      </c>
      <c r="C2423" s="3">
        <v>3</v>
      </c>
      <c r="D2423" s="3">
        <v>2020</v>
      </c>
      <c r="E2423" s="3">
        <v>0</v>
      </c>
      <c r="F2423" s="3">
        <v>0</v>
      </c>
      <c r="G2423" s="3" t="s">
        <v>186</v>
      </c>
      <c r="H2423" s="3" t="s">
        <v>1102</v>
      </c>
      <c r="I2423" s="3" t="s">
        <v>421</v>
      </c>
      <c r="J2423" s="3">
        <v>883483</v>
      </c>
    </row>
    <row r="2424" spans="1:10" hidden="1" x14ac:dyDescent="0.25">
      <c r="A2424" s="187">
        <v>43918</v>
      </c>
      <c r="B2424" s="3">
        <v>28</v>
      </c>
      <c r="C2424" s="3">
        <v>3</v>
      </c>
      <c r="D2424" s="3">
        <v>2020</v>
      </c>
      <c r="E2424" s="3">
        <v>0</v>
      </c>
      <c r="F2424" s="3">
        <v>0</v>
      </c>
      <c r="G2424" s="3" t="s">
        <v>186</v>
      </c>
      <c r="H2424" s="3" t="s">
        <v>1102</v>
      </c>
      <c r="I2424" s="3" t="s">
        <v>421</v>
      </c>
      <c r="J2424" s="3">
        <v>883483</v>
      </c>
    </row>
    <row r="2425" spans="1:10" hidden="1" x14ac:dyDescent="0.25">
      <c r="A2425" s="187">
        <v>43917</v>
      </c>
      <c r="B2425" s="3">
        <v>27</v>
      </c>
      <c r="C2425" s="3">
        <v>3</v>
      </c>
      <c r="D2425" s="3">
        <v>2020</v>
      </c>
      <c r="E2425" s="3">
        <v>0</v>
      </c>
      <c r="F2425" s="3">
        <v>0</v>
      </c>
      <c r="G2425" s="3" t="s">
        <v>186</v>
      </c>
      <c r="H2425" s="3" t="s">
        <v>1102</v>
      </c>
      <c r="I2425" s="3" t="s">
        <v>421</v>
      </c>
      <c r="J2425" s="3">
        <v>883483</v>
      </c>
    </row>
    <row r="2426" spans="1:10" hidden="1" x14ac:dyDescent="0.25">
      <c r="A2426" s="187">
        <v>43916</v>
      </c>
      <c r="B2426" s="3">
        <v>26</v>
      </c>
      <c r="C2426" s="3">
        <v>3</v>
      </c>
      <c r="D2426" s="3">
        <v>2020</v>
      </c>
      <c r="E2426" s="3">
        <v>0</v>
      </c>
      <c r="F2426" s="3">
        <v>0</v>
      </c>
      <c r="G2426" s="3" t="s">
        <v>186</v>
      </c>
      <c r="H2426" s="3" t="s">
        <v>1102</v>
      </c>
      <c r="I2426" s="3" t="s">
        <v>421</v>
      </c>
      <c r="J2426" s="3">
        <v>883483</v>
      </c>
    </row>
    <row r="2427" spans="1:10" hidden="1" x14ac:dyDescent="0.25">
      <c r="A2427" s="187">
        <v>43915</v>
      </c>
      <c r="B2427" s="3">
        <v>25</v>
      </c>
      <c r="C2427" s="3">
        <v>3</v>
      </c>
      <c r="D2427" s="3">
        <v>2020</v>
      </c>
      <c r="E2427" s="3">
        <v>1</v>
      </c>
      <c r="F2427" s="3">
        <v>0</v>
      </c>
      <c r="G2427" s="3" t="s">
        <v>186</v>
      </c>
      <c r="H2427" s="3" t="s">
        <v>1102</v>
      </c>
      <c r="I2427" s="3" t="s">
        <v>421</v>
      </c>
      <c r="J2427" s="3">
        <v>883483</v>
      </c>
    </row>
    <row r="2428" spans="1:10" hidden="1" x14ac:dyDescent="0.25">
      <c r="A2428" s="187">
        <v>43914</v>
      </c>
      <c r="B2428" s="3">
        <v>24</v>
      </c>
      <c r="C2428" s="3">
        <v>3</v>
      </c>
      <c r="D2428" s="3">
        <v>2020</v>
      </c>
      <c r="E2428" s="3">
        <v>1</v>
      </c>
      <c r="F2428" s="3">
        <v>0</v>
      </c>
      <c r="G2428" s="3" t="s">
        <v>186</v>
      </c>
      <c r="H2428" s="3" t="s">
        <v>1102</v>
      </c>
      <c r="I2428" s="3" t="s">
        <v>421</v>
      </c>
      <c r="J2428" s="3">
        <v>883483</v>
      </c>
    </row>
    <row r="2429" spans="1:10" hidden="1" x14ac:dyDescent="0.25">
      <c r="A2429" s="187">
        <v>43913</v>
      </c>
      <c r="B2429" s="3">
        <v>23</v>
      </c>
      <c r="C2429" s="3">
        <v>3</v>
      </c>
      <c r="D2429" s="3">
        <v>2020</v>
      </c>
      <c r="E2429" s="3">
        <v>1</v>
      </c>
      <c r="F2429" s="3">
        <v>0</v>
      </c>
      <c r="G2429" s="3" t="s">
        <v>186</v>
      </c>
      <c r="H2429" s="3" t="s">
        <v>1102</v>
      </c>
      <c r="I2429" s="3" t="s">
        <v>421</v>
      </c>
      <c r="J2429" s="3">
        <v>883483</v>
      </c>
    </row>
    <row r="2430" spans="1:10" hidden="1" x14ac:dyDescent="0.25">
      <c r="A2430" s="187">
        <v>43912</v>
      </c>
      <c r="B2430" s="3">
        <v>22</v>
      </c>
      <c r="C2430" s="3">
        <v>3</v>
      </c>
      <c r="D2430" s="3">
        <v>2020</v>
      </c>
      <c r="E2430" s="3">
        <v>1</v>
      </c>
      <c r="F2430" s="3">
        <v>0</v>
      </c>
      <c r="G2430" s="3" t="s">
        <v>186</v>
      </c>
      <c r="H2430" s="3" t="s">
        <v>1102</v>
      </c>
      <c r="I2430" s="3" t="s">
        <v>421</v>
      </c>
      <c r="J2430" s="3">
        <v>883483</v>
      </c>
    </row>
    <row r="2431" spans="1:10" hidden="1" x14ac:dyDescent="0.25">
      <c r="A2431" s="187">
        <v>43911</v>
      </c>
      <c r="B2431" s="3">
        <v>21</v>
      </c>
      <c r="C2431" s="3">
        <v>3</v>
      </c>
      <c r="D2431" s="3">
        <v>2020</v>
      </c>
      <c r="E2431" s="3">
        <v>0</v>
      </c>
      <c r="F2431" s="3">
        <v>0</v>
      </c>
      <c r="G2431" s="3" t="s">
        <v>186</v>
      </c>
      <c r="H2431" s="3" t="s">
        <v>1102</v>
      </c>
      <c r="I2431" s="3" t="s">
        <v>421</v>
      </c>
      <c r="J2431" s="3">
        <v>883483</v>
      </c>
    </row>
    <row r="2432" spans="1:10" hidden="1" x14ac:dyDescent="0.25">
      <c r="A2432" s="187">
        <v>43910</v>
      </c>
      <c r="B2432" s="3">
        <v>20</v>
      </c>
      <c r="C2432" s="3">
        <v>3</v>
      </c>
      <c r="D2432" s="3">
        <v>2020</v>
      </c>
      <c r="E2432" s="3">
        <v>1</v>
      </c>
      <c r="F2432" s="3">
        <v>0</v>
      </c>
      <c r="G2432" s="3" t="s">
        <v>186</v>
      </c>
      <c r="H2432" s="3" t="s">
        <v>1102</v>
      </c>
      <c r="I2432" s="3" t="s">
        <v>421</v>
      </c>
      <c r="J2432" s="3">
        <v>883483</v>
      </c>
    </row>
    <row r="2433" spans="1:10" hidden="1" x14ac:dyDescent="0.25">
      <c r="A2433" s="187">
        <v>43920</v>
      </c>
      <c r="B2433" s="3">
        <v>30</v>
      </c>
      <c r="C2433" s="3">
        <v>3</v>
      </c>
      <c r="D2433" s="3">
        <v>2020</v>
      </c>
      <c r="E2433" s="3">
        <v>0</v>
      </c>
      <c r="F2433" s="3">
        <v>2</v>
      </c>
      <c r="G2433" s="3" t="s">
        <v>94</v>
      </c>
      <c r="H2433" s="3" t="s">
        <v>1103</v>
      </c>
      <c r="I2433" s="3" t="s">
        <v>420</v>
      </c>
      <c r="J2433" s="3">
        <v>5518050</v>
      </c>
    </row>
    <row r="2434" spans="1:10" hidden="1" x14ac:dyDescent="0.25">
      <c r="A2434" s="187">
        <v>43919</v>
      </c>
      <c r="B2434" s="3">
        <v>29</v>
      </c>
      <c r="C2434" s="3">
        <v>3</v>
      </c>
      <c r="D2434" s="3">
        <v>2020</v>
      </c>
      <c r="E2434" s="3">
        <v>193</v>
      </c>
      <c r="F2434" s="3">
        <v>2</v>
      </c>
      <c r="G2434" s="3" t="s">
        <v>94</v>
      </c>
      <c r="H2434" s="3" t="s">
        <v>1103</v>
      </c>
      <c r="I2434" s="3" t="s">
        <v>420</v>
      </c>
      <c r="J2434" s="3">
        <v>5518050</v>
      </c>
    </row>
    <row r="2435" spans="1:10" hidden="1" x14ac:dyDescent="0.25">
      <c r="A2435" s="187">
        <v>43918</v>
      </c>
      <c r="B2435" s="3">
        <v>28</v>
      </c>
      <c r="C2435" s="3">
        <v>3</v>
      </c>
      <c r="D2435" s="3">
        <v>2020</v>
      </c>
      <c r="E2435" s="3">
        <v>67</v>
      </c>
      <c r="F2435" s="3">
        <v>3</v>
      </c>
      <c r="G2435" s="3" t="s">
        <v>94</v>
      </c>
      <c r="H2435" s="3" t="s">
        <v>1103</v>
      </c>
      <c r="I2435" s="3" t="s">
        <v>420</v>
      </c>
      <c r="J2435" s="3">
        <v>5518050</v>
      </c>
    </row>
    <row r="2436" spans="1:10" hidden="1" x14ac:dyDescent="0.25">
      <c r="A2436" s="187">
        <v>43917</v>
      </c>
      <c r="B2436" s="3">
        <v>27</v>
      </c>
      <c r="C2436" s="3">
        <v>3</v>
      </c>
      <c r="D2436" s="3">
        <v>2020</v>
      </c>
      <c r="E2436" s="3">
        <v>78</v>
      </c>
      <c r="F2436" s="3">
        <v>1</v>
      </c>
      <c r="G2436" s="3" t="s">
        <v>94</v>
      </c>
      <c r="H2436" s="3" t="s">
        <v>1103</v>
      </c>
      <c r="I2436" s="3" t="s">
        <v>420</v>
      </c>
      <c r="J2436" s="3">
        <v>5518050</v>
      </c>
    </row>
    <row r="2437" spans="1:10" hidden="1" x14ac:dyDescent="0.25">
      <c r="A2437" s="187">
        <v>43916</v>
      </c>
      <c r="B2437" s="3">
        <v>26</v>
      </c>
      <c r="C2437" s="3">
        <v>3</v>
      </c>
      <c r="D2437" s="3">
        <v>2020</v>
      </c>
      <c r="E2437" s="3">
        <v>88</v>
      </c>
      <c r="F2437" s="3">
        <v>2</v>
      </c>
      <c r="G2437" s="3" t="s">
        <v>94</v>
      </c>
      <c r="H2437" s="3" t="s">
        <v>1103</v>
      </c>
      <c r="I2437" s="3" t="s">
        <v>420</v>
      </c>
      <c r="J2437" s="3">
        <v>5518050</v>
      </c>
    </row>
    <row r="2438" spans="1:10" hidden="1" x14ac:dyDescent="0.25">
      <c r="A2438" s="187">
        <v>43915</v>
      </c>
      <c r="B2438" s="3">
        <v>25</v>
      </c>
      <c r="C2438" s="3">
        <v>3</v>
      </c>
      <c r="D2438" s="3">
        <v>2020</v>
      </c>
      <c r="E2438" s="3">
        <v>92</v>
      </c>
      <c r="F2438" s="3">
        <v>0</v>
      </c>
      <c r="G2438" s="3" t="s">
        <v>94</v>
      </c>
      <c r="H2438" s="3" t="s">
        <v>1103</v>
      </c>
      <c r="I2438" s="3" t="s">
        <v>420</v>
      </c>
      <c r="J2438" s="3">
        <v>5518050</v>
      </c>
    </row>
    <row r="2439" spans="1:10" hidden="1" x14ac:dyDescent="0.25">
      <c r="A2439" s="187">
        <v>43914</v>
      </c>
      <c r="B2439" s="3">
        <v>24</v>
      </c>
      <c r="C2439" s="3">
        <v>3</v>
      </c>
      <c r="D2439" s="3">
        <v>2020</v>
      </c>
      <c r="E2439" s="3">
        <v>74</v>
      </c>
      <c r="F2439" s="3">
        <v>0</v>
      </c>
      <c r="G2439" s="3" t="s">
        <v>94</v>
      </c>
      <c r="H2439" s="3" t="s">
        <v>1103</v>
      </c>
      <c r="I2439" s="3" t="s">
        <v>420</v>
      </c>
      <c r="J2439" s="3">
        <v>5518050</v>
      </c>
    </row>
    <row r="2440" spans="1:10" hidden="1" x14ac:dyDescent="0.25">
      <c r="A2440" s="187">
        <v>43913</v>
      </c>
      <c r="B2440" s="3">
        <v>23</v>
      </c>
      <c r="C2440" s="3">
        <v>3</v>
      </c>
      <c r="D2440" s="3">
        <v>2020</v>
      </c>
      <c r="E2440" s="3">
        <v>105</v>
      </c>
      <c r="F2440" s="3">
        <v>0</v>
      </c>
      <c r="G2440" s="3" t="s">
        <v>94</v>
      </c>
      <c r="H2440" s="3" t="s">
        <v>1103</v>
      </c>
      <c r="I2440" s="3" t="s">
        <v>420</v>
      </c>
      <c r="J2440" s="3">
        <v>5518050</v>
      </c>
    </row>
    <row r="2441" spans="1:10" hidden="1" x14ac:dyDescent="0.25">
      <c r="A2441" s="187">
        <v>43912</v>
      </c>
      <c r="B2441" s="3">
        <v>22</v>
      </c>
      <c r="C2441" s="3">
        <v>3</v>
      </c>
      <c r="D2441" s="3">
        <v>2020</v>
      </c>
      <c r="E2441" s="3">
        <v>71</v>
      </c>
      <c r="F2441" s="3">
        <v>1</v>
      </c>
      <c r="G2441" s="3" t="s">
        <v>94</v>
      </c>
      <c r="H2441" s="3" t="s">
        <v>1103</v>
      </c>
      <c r="I2441" s="3" t="s">
        <v>420</v>
      </c>
      <c r="J2441" s="3">
        <v>5518050</v>
      </c>
    </row>
    <row r="2442" spans="1:10" hidden="1" x14ac:dyDescent="0.25">
      <c r="A2442" s="187">
        <v>43911</v>
      </c>
      <c r="B2442" s="3">
        <v>21</v>
      </c>
      <c r="C2442" s="3">
        <v>3</v>
      </c>
      <c r="D2442" s="3">
        <v>2020</v>
      </c>
      <c r="E2442" s="3">
        <v>50</v>
      </c>
      <c r="F2442" s="3">
        <v>0</v>
      </c>
      <c r="G2442" s="3" t="s">
        <v>94</v>
      </c>
      <c r="H2442" s="3" t="s">
        <v>1103</v>
      </c>
      <c r="I2442" s="3" t="s">
        <v>420</v>
      </c>
      <c r="J2442" s="3">
        <v>5518050</v>
      </c>
    </row>
    <row r="2443" spans="1:10" hidden="1" x14ac:dyDescent="0.25">
      <c r="A2443" s="187">
        <v>43910</v>
      </c>
      <c r="B2443" s="3">
        <v>20</v>
      </c>
      <c r="C2443" s="3">
        <v>3</v>
      </c>
      <c r="D2443" s="3">
        <v>2020</v>
      </c>
      <c r="E2443" s="3">
        <v>31</v>
      </c>
      <c r="F2443" s="3">
        <v>0</v>
      </c>
      <c r="G2443" s="3" t="s">
        <v>94</v>
      </c>
      <c r="H2443" s="3" t="s">
        <v>1103</v>
      </c>
      <c r="I2443" s="3" t="s">
        <v>420</v>
      </c>
      <c r="J2443" s="3">
        <v>5518050</v>
      </c>
    </row>
    <row r="2444" spans="1:10" hidden="1" x14ac:dyDescent="0.25">
      <c r="A2444" s="187">
        <v>43909</v>
      </c>
      <c r="B2444" s="3">
        <v>19</v>
      </c>
      <c r="C2444" s="3">
        <v>3</v>
      </c>
      <c r="D2444" s="3">
        <v>2020</v>
      </c>
      <c r="E2444" s="3">
        <v>50</v>
      </c>
      <c r="F2444" s="3">
        <v>0</v>
      </c>
      <c r="G2444" s="3" t="s">
        <v>94</v>
      </c>
      <c r="H2444" s="3" t="s">
        <v>1103</v>
      </c>
      <c r="I2444" s="3" t="s">
        <v>420</v>
      </c>
      <c r="J2444" s="3">
        <v>5518050</v>
      </c>
    </row>
    <row r="2445" spans="1:10" hidden="1" x14ac:dyDescent="0.25">
      <c r="A2445" s="187">
        <v>43908</v>
      </c>
      <c r="B2445" s="3">
        <v>18</v>
      </c>
      <c r="C2445" s="3">
        <v>3</v>
      </c>
      <c r="D2445" s="3">
        <v>2020</v>
      </c>
      <c r="E2445" s="3">
        <v>47</v>
      </c>
      <c r="F2445" s="3">
        <v>0</v>
      </c>
      <c r="G2445" s="3" t="s">
        <v>94</v>
      </c>
      <c r="H2445" s="3" t="s">
        <v>1103</v>
      </c>
      <c r="I2445" s="3" t="s">
        <v>420</v>
      </c>
      <c r="J2445" s="3">
        <v>5518050</v>
      </c>
    </row>
    <row r="2446" spans="1:10" hidden="1" x14ac:dyDescent="0.25">
      <c r="A2446" s="187">
        <v>43907</v>
      </c>
      <c r="B2446" s="3">
        <v>17</v>
      </c>
      <c r="C2446" s="3">
        <v>3</v>
      </c>
      <c r="D2446" s="3">
        <v>2020</v>
      </c>
      <c r="E2446" s="3">
        <v>5</v>
      </c>
      <c r="F2446" s="3">
        <v>0</v>
      </c>
      <c r="G2446" s="3" t="s">
        <v>94</v>
      </c>
      <c r="H2446" s="3" t="s">
        <v>1103</v>
      </c>
      <c r="I2446" s="3" t="s">
        <v>420</v>
      </c>
      <c r="J2446" s="3">
        <v>5518050</v>
      </c>
    </row>
    <row r="2447" spans="1:10" hidden="1" x14ac:dyDescent="0.25">
      <c r="A2447" s="187">
        <v>43906</v>
      </c>
      <c r="B2447" s="3">
        <v>16</v>
      </c>
      <c r="C2447" s="3">
        <v>3</v>
      </c>
      <c r="D2447" s="3">
        <v>2020</v>
      </c>
      <c r="E2447" s="3">
        <v>57</v>
      </c>
      <c r="F2447" s="3">
        <v>0</v>
      </c>
      <c r="G2447" s="3" t="s">
        <v>94</v>
      </c>
      <c r="H2447" s="3" t="s">
        <v>1103</v>
      </c>
      <c r="I2447" s="3" t="s">
        <v>420</v>
      </c>
      <c r="J2447" s="3">
        <v>5518050</v>
      </c>
    </row>
    <row r="2448" spans="1:10" hidden="1" x14ac:dyDescent="0.25">
      <c r="A2448" s="187">
        <v>43905</v>
      </c>
      <c r="B2448" s="3">
        <v>15</v>
      </c>
      <c r="C2448" s="3">
        <v>3</v>
      </c>
      <c r="D2448" s="3">
        <v>2020</v>
      </c>
      <c r="E2448" s="3">
        <v>55</v>
      </c>
      <c r="F2448" s="3">
        <v>0</v>
      </c>
      <c r="G2448" s="3" t="s">
        <v>94</v>
      </c>
      <c r="H2448" s="3" t="s">
        <v>1103</v>
      </c>
      <c r="I2448" s="3" t="s">
        <v>420</v>
      </c>
      <c r="J2448" s="3">
        <v>5518050</v>
      </c>
    </row>
    <row r="2449" spans="1:10" hidden="1" x14ac:dyDescent="0.25">
      <c r="A2449" s="187">
        <v>43903</v>
      </c>
      <c r="B2449" s="3">
        <v>13</v>
      </c>
      <c r="C2449" s="3">
        <v>3</v>
      </c>
      <c r="D2449" s="3">
        <v>2020</v>
      </c>
      <c r="E2449" s="3">
        <v>96</v>
      </c>
      <c r="F2449" s="3">
        <v>0</v>
      </c>
      <c r="G2449" s="3" t="s">
        <v>94</v>
      </c>
      <c r="H2449" s="3" t="s">
        <v>1103</v>
      </c>
      <c r="I2449" s="3" t="s">
        <v>420</v>
      </c>
      <c r="J2449" s="3">
        <v>5518050</v>
      </c>
    </row>
    <row r="2450" spans="1:10" hidden="1" x14ac:dyDescent="0.25">
      <c r="A2450" s="187">
        <v>43902</v>
      </c>
      <c r="B2450" s="3">
        <v>12</v>
      </c>
      <c r="C2450" s="3">
        <v>3</v>
      </c>
      <c r="D2450" s="3">
        <v>2020</v>
      </c>
      <c r="E2450" s="3">
        <v>19</v>
      </c>
      <c r="F2450" s="3">
        <v>0</v>
      </c>
      <c r="G2450" s="3" t="s">
        <v>94</v>
      </c>
      <c r="H2450" s="3" t="s">
        <v>1103</v>
      </c>
      <c r="I2450" s="3" t="s">
        <v>420</v>
      </c>
      <c r="J2450" s="3">
        <v>5518050</v>
      </c>
    </row>
    <row r="2451" spans="1:10" hidden="1" x14ac:dyDescent="0.25">
      <c r="A2451" s="187">
        <v>43900</v>
      </c>
      <c r="B2451" s="3">
        <v>10</v>
      </c>
      <c r="C2451" s="3">
        <v>3</v>
      </c>
      <c r="D2451" s="3">
        <v>2020</v>
      </c>
      <c r="E2451" s="3">
        <v>10</v>
      </c>
      <c r="F2451" s="3">
        <v>0</v>
      </c>
      <c r="G2451" s="3" t="s">
        <v>94</v>
      </c>
      <c r="H2451" s="3" t="s">
        <v>1103</v>
      </c>
      <c r="I2451" s="3" t="s">
        <v>420</v>
      </c>
      <c r="J2451" s="3">
        <v>5518050</v>
      </c>
    </row>
    <row r="2452" spans="1:10" hidden="1" x14ac:dyDescent="0.25">
      <c r="A2452" s="187">
        <v>43899</v>
      </c>
      <c r="B2452" s="3">
        <v>9</v>
      </c>
      <c r="C2452" s="3">
        <v>3</v>
      </c>
      <c r="D2452" s="3">
        <v>2020</v>
      </c>
      <c r="E2452" s="3">
        <v>11</v>
      </c>
      <c r="F2452" s="3">
        <v>0</v>
      </c>
      <c r="G2452" s="3" t="s">
        <v>94</v>
      </c>
      <c r="H2452" s="3" t="s">
        <v>1103</v>
      </c>
      <c r="I2452" s="3" t="s">
        <v>420</v>
      </c>
      <c r="J2452" s="3">
        <v>5518050</v>
      </c>
    </row>
    <row r="2453" spans="1:10" hidden="1" x14ac:dyDescent="0.25">
      <c r="A2453" s="187">
        <v>43897</v>
      </c>
      <c r="B2453" s="3">
        <v>7</v>
      </c>
      <c r="C2453" s="3">
        <v>3</v>
      </c>
      <c r="D2453" s="3">
        <v>2020</v>
      </c>
      <c r="E2453" s="3">
        <v>7</v>
      </c>
      <c r="F2453" s="3">
        <v>0</v>
      </c>
      <c r="G2453" s="3" t="s">
        <v>94</v>
      </c>
      <c r="H2453" s="3" t="s">
        <v>1103</v>
      </c>
      <c r="I2453" s="3" t="s">
        <v>420</v>
      </c>
      <c r="J2453" s="3">
        <v>5518050</v>
      </c>
    </row>
    <row r="2454" spans="1:10" hidden="1" x14ac:dyDescent="0.25">
      <c r="A2454" s="187">
        <v>43896</v>
      </c>
      <c r="B2454" s="3">
        <v>6</v>
      </c>
      <c r="C2454" s="3">
        <v>3</v>
      </c>
      <c r="D2454" s="3">
        <v>2020</v>
      </c>
      <c r="E2454" s="3">
        <v>5</v>
      </c>
      <c r="F2454" s="3">
        <v>0</v>
      </c>
      <c r="G2454" s="3" t="s">
        <v>94</v>
      </c>
      <c r="H2454" s="3" t="s">
        <v>1103</v>
      </c>
      <c r="I2454" s="3" t="s">
        <v>420</v>
      </c>
      <c r="J2454" s="3">
        <v>5518050</v>
      </c>
    </row>
    <row r="2455" spans="1:10" hidden="1" x14ac:dyDescent="0.25">
      <c r="A2455" s="187">
        <v>43894</v>
      </c>
      <c r="B2455" s="3">
        <v>4</v>
      </c>
      <c r="C2455" s="3">
        <v>3</v>
      </c>
      <c r="D2455" s="3">
        <v>2020</v>
      </c>
      <c r="E2455" s="3">
        <v>1</v>
      </c>
      <c r="F2455" s="3">
        <v>0</v>
      </c>
      <c r="G2455" s="3" t="s">
        <v>94</v>
      </c>
      <c r="H2455" s="3" t="s">
        <v>1103</v>
      </c>
      <c r="I2455" s="3" t="s">
        <v>420</v>
      </c>
      <c r="J2455" s="3">
        <v>5518050</v>
      </c>
    </row>
    <row r="2456" spans="1:10" hidden="1" x14ac:dyDescent="0.25">
      <c r="A2456" s="187">
        <v>43892</v>
      </c>
      <c r="B2456" s="3">
        <v>2</v>
      </c>
      <c r="C2456" s="3">
        <v>3</v>
      </c>
      <c r="D2456" s="3">
        <v>2020</v>
      </c>
      <c r="E2456" s="3">
        <v>3</v>
      </c>
      <c r="F2456" s="3">
        <v>0</v>
      </c>
      <c r="G2456" s="3" t="s">
        <v>94</v>
      </c>
      <c r="H2456" s="3" t="s">
        <v>1103</v>
      </c>
      <c r="I2456" s="3" t="s">
        <v>420</v>
      </c>
      <c r="J2456" s="3">
        <v>5518050</v>
      </c>
    </row>
    <row r="2457" spans="1:10" hidden="1" x14ac:dyDescent="0.25">
      <c r="A2457" s="187">
        <v>43891</v>
      </c>
      <c r="B2457" s="3">
        <v>1</v>
      </c>
      <c r="C2457" s="3">
        <v>3</v>
      </c>
      <c r="D2457" s="3">
        <v>2020</v>
      </c>
      <c r="E2457" s="3">
        <v>0</v>
      </c>
      <c r="F2457" s="3">
        <v>0</v>
      </c>
      <c r="G2457" s="3" t="s">
        <v>94</v>
      </c>
      <c r="H2457" s="3" t="s">
        <v>1103</v>
      </c>
      <c r="I2457" s="3" t="s">
        <v>420</v>
      </c>
      <c r="J2457" s="3">
        <v>5518050</v>
      </c>
    </row>
    <row r="2458" spans="1:10" hidden="1" x14ac:dyDescent="0.25">
      <c r="A2458" s="187">
        <v>43890</v>
      </c>
      <c r="B2458" s="3">
        <v>29</v>
      </c>
      <c r="C2458" s="3">
        <v>2</v>
      </c>
      <c r="D2458" s="3">
        <v>2020</v>
      </c>
      <c r="E2458" s="3">
        <v>1</v>
      </c>
      <c r="F2458" s="3">
        <v>0</v>
      </c>
      <c r="G2458" s="3" t="s">
        <v>94</v>
      </c>
      <c r="H2458" s="3" t="s">
        <v>1103</v>
      </c>
      <c r="I2458" s="3" t="s">
        <v>420</v>
      </c>
      <c r="J2458" s="3">
        <v>5518050</v>
      </c>
    </row>
    <row r="2459" spans="1:10" hidden="1" x14ac:dyDescent="0.25">
      <c r="A2459" s="187">
        <v>43889</v>
      </c>
      <c r="B2459" s="3">
        <v>28</v>
      </c>
      <c r="C2459" s="3">
        <v>2</v>
      </c>
      <c r="D2459" s="3">
        <v>2020</v>
      </c>
      <c r="E2459" s="3">
        <v>0</v>
      </c>
      <c r="F2459" s="3">
        <v>0</v>
      </c>
      <c r="G2459" s="3" t="s">
        <v>94</v>
      </c>
      <c r="H2459" s="3" t="s">
        <v>1103</v>
      </c>
      <c r="I2459" s="3" t="s">
        <v>420</v>
      </c>
      <c r="J2459" s="3">
        <v>5518050</v>
      </c>
    </row>
    <row r="2460" spans="1:10" hidden="1" x14ac:dyDescent="0.25">
      <c r="A2460" s="187">
        <v>43888</v>
      </c>
      <c r="B2460" s="3">
        <v>27</v>
      </c>
      <c r="C2460" s="3">
        <v>2</v>
      </c>
      <c r="D2460" s="3">
        <v>2020</v>
      </c>
      <c r="E2460" s="3">
        <v>1</v>
      </c>
      <c r="F2460" s="3">
        <v>0</v>
      </c>
      <c r="G2460" s="3" t="s">
        <v>94</v>
      </c>
      <c r="H2460" s="3" t="s">
        <v>1103</v>
      </c>
      <c r="I2460" s="3" t="s">
        <v>420</v>
      </c>
      <c r="J2460" s="3">
        <v>5518050</v>
      </c>
    </row>
    <row r="2461" spans="1:10" hidden="1" x14ac:dyDescent="0.25">
      <c r="A2461" s="187">
        <v>43887</v>
      </c>
      <c r="B2461" s="3">
        <v>26</v>
      </c>
      <c r="C2461" s="3">
        <v>2</v>
      </c>
      <c r="D2461" s="3">
        <v>2020</v>
      </c>
      <c r="E2461" s="3">
        <v>0</v>
      </c>
      <c r="F2461" s="3">
        <v>0</v>
      </c>
      <c r="G2461" s="3" t="s">
        <v>94</v>
      </c>
      <c r="H2461" s="3" t="s">
        <v>1103</v>
      </c>
      <c r="I2461" s="3" t="s">
        <v>420</v>
      </c>
      <c r="J2461" s="3">
        <v>5518050</v>
      </c>
    </row>
    <row r="2462" spans="1:10" hidden="1" x14ac:dyDescent="0.25">
      <c r="A2462" s="187">
        <v>43886</v>
      </c>
      <c r="B2462" s="3">
        <v>25</v>
      </c>
      <c r="C2462" s="3">
        <v>2</v>
      </c>
      <c r="D2462" s="3">
        <v>2020</v>
      </c>
      <c r="E2462" s="3">
        <v>0</v>
      </c>
      <c r="F2462" s="3">
        <v>0</v>
      </c>
      <c r="G2462" s="3" t="s">
        <v>94</v>
      </c>
      <c r="H2462" s="3" t="s">
        <v>1103</v>
      </c>
      <c r="I2462" s="3" t="s">
        <v>420</v>
      </c>
      <c r="J2462" s="3">
        <v>5518050</v>
      </c>
    </row>
    <row r="2463" spans="1:10" hidden="1" x14ac:dyDescent="0.25">
      <c r="A2463" s="187">
        <v>43885</v>
      </c>
      <c r="B2463" s="3">
        <v>24</v>
      </c>
      <c r="C2463" s="3">
        <v>2</v>
      </c>
      <c r="D2463" s="3">
        <v>2020</v>
      </c>
      <c r="E2463" s="3">
        <v>0</v>
      </c>
      <c r="F2463" s="3">
        <v>0</v>
      </c>
      <c r="G2463" s="3" t="s">
        <v>94</v>
      </c>
      <c r="H2463" s="3" t="s">
        <v>1103</v>
      </c>
      <c r="I2463" s="3" t="s">
        <v>420</v>
      </c>
      <c r="J2463" s="3">
        <v>5518050</v>
      </c>
    </row>
    <row r="2464" spans="1:10" hidden="1" x14ac:dyDescent="0.25">
      <c r="A2464" s="187">
        <v>43884</v>
      </c>
      <c r="B2464" s="3">
        <v>23</v>
      </c>
      <c r="C2464" s="3">
        <v>2</v>
      </c>
      <c r="D2464" s="3">
        <v>2020</v>
      </c>
      <c r="E2464" s="3">
        <v>0</v>
      </c>
      <c r="F2464" s="3">
        <v>0</v>
      </c>
      <c r="G2464" s="3" t="s">
        <v>94</v>
      </c>
      <c r="H2464" s="3" t="s">
        <v>1103</v>
      </c>
      <c r="I2464" s="3" t="s">
        <v>420</v>
      </c>
      <c r="J2464" s="3">
        <v>5518050</v>
      </c>
    </row>
    <row r="2465" spans="1:10" hidden="1" x14ac:dyDescent="0.25">
      <c r="A2465" s="187">
        <v>43883</v>
      </c>
      <c r="B2465" s="3">
        <v>22</v>
      </c>
      <c r="C2465" s="3">
        <v>2</v>
      </c>
      <c r="D2465" s="3">
        <v>2020</v>
      </c>
      <c r="E2465" s="3">
        <v>0</v>
      </c>
      <c r="F2465" s="3">
        <v>0</v>
      </c>
      <c r="G2465" s="3" t="s">
        <v>94</v>
      </c>
      <c r="H2465" s="3" t="s">
        <v>1103</v>
      </c>
      <c r="I2465" s="3" t="s">
        <v>420</v>
      </c>
      <c r="J2465" s="3">
        <v>5518050</v>
      </c>
    </row>
    <row r="2466" spans="1:10" hidden="1" x14ac:dyDescent="0.25">
      <c r="A2466" s="187">
        <v>43882</v>
      </c>
      <c r="B2466" s="3">
        <v>21</v>
      </c>
      <c r="C2466" s="3">
        <v>2</v>
      </c>
      <c r="D2466" s="3">
        <v>2020</v>
      </c>
      <c r="E2466" s="3">
        <v>0</v>
      </c>
      <c r="F2466" s="3">
        <v>0</v>
      </c>
      <c r="G2466" s="3" t="s">
        <v>94</v>
      </c>
      <c r="H2466" s="3" t="s">
        <v>1103</v>
      </c>
      <c r="I2466" s="3" t="s">
        <v>420</v>
      </c>
      <c r="J2466" s="3">
        <v>5518050</v>
      </c>
    </row>
    <row r="2467" spans="1:10" hidden="1" x14ac:dyDescent="0.25">
      <c r="A2467" s="187">
        <v>43881</v>
      </c>
      <c r="B2467" s="3">
        <v>20</v>
      </c>
      <c r="C2467" s="3">
        <v>2</v>
      </c>
      <c r="D2467" s="3">
        <v>2020</v>
      </c>
      <c r="E2467" s="3">
        <v>0</v>
      </c>
      <c r="F2467" s="3">
        <v>0</v>
      </c>
      <c r="G2467" s="3" t="s">
        <v>94</v>
      </c>
      <c r="H2467" s="3" t="s">
        <v>1103</v>
      </c>
      <c r="I2467" s="3" t="s">
        <v>420</v>
      </c>
      <c r="J2467" s="3">
        <v>5518050</v>
      </c>
    </row>
    <row r="2468" spans="1:10" hidden="1" x14ac:dyDescent="0.25">
      <c r="A2468" s="187">
        <v>43880</v>
      </c>
      <c r="B2468" s="3">
        <v>19</v>
      </c>
      <c r="C2468" s="3">
        <v>2</v>
      </c>
      <c r="D2468" s="3">
        <v>2020</v>
      </c>
      <c r="E2468" s="3">
        <v>0</v>
      </c>
      <c r="F2468" s="3">
        <v>0</v>
      </c>
      <c r="G2468" s="3" t="s">
        <v>94</v>
      </c>
      <c r="H2468" s="3" t="s">
        <v>1103</v>
      </c>
      <c r="I2468" s="3" t="s">
        <v>420</v>
      </c>
      <c r="J2468" s="3">
        <v>5518050</v>
      </c>
    </row>
    <row r="2469" spans="1:10" hidden="1" x14ac:dyDescent="0.25">
      <c r="A2469" s="187">
        <v>43879</v>
      </c>
      <c r="B2469" s="3">
        <v>18</v>
      </c>
      <c r="C2469" s="3">
        <v>2</v>
      </c>
      <c r="D2469" s="3">
        <v>2020</v>
      </c>
      <c r="E2469" s="3">
        <v>0</v>
      </c>
      <c r="F2469" s="3">
        <v>0</v>
      </c>
      <c r="G2469" s="3" t="s">
        <v>94</v>
      </c>
      <c r="H2469" s="3" t="s">
        <v>1103</v>
      </c>
      <c r="I2469" s="3" t="s">
        <v>420</v>
      </c>
      <c r="J2469" s="3">
        <v>5518050</v>
      </c>
    </row>
    <row r="2470" spans="1:10" hidden="1" x14ac:dyDescent="0.25">
      <c r="A2470" s="187">
        <v>43878</v>
      </c>
      <c r="B2470" s="3">
        <v>17</v>
      </c>
      <c r="C2470" s="3">
        <v>2</v>
      </c>
      <c r="D2470" s="3">
        <v>2020</v>
      </c>
      <c r="E2470" s="3">
        <v>0</v>
      </c>
      <c r="F2470" s="3">
        <v>0</v>
      </c>
      <c r="G2470" s="3" t="s">
        <v>94</v>
      </c>
      <c r="H2470" s="3" t="s">
        <v>1103</v>
      </c>
      <c r="I2470" s="3" t="s">
        <v>420</v>
      </c>
      <c r="J2470" s="3">
        <v>5518050</v>
      </c>
    </row>
    <row r="2471" spans="1:10" hidden="1" x14ac:dyDescent="0.25">
      <c r="A2471" s="187">
        <v>43877</v>
      </c>
      <c r="B2471" s="3">
        <v>16</v>
      </c>
      <c r="C2471" s="3">
        <v>2</v>
      </c>
      <c r="D2471" s="3">
        <v>2020</v>
      </c>
      <c r="E2471" s="3">
        <v>0</v>
      </c>
      <c r="F2471" s="3">
        <v>0</v>
      </c>
      <c r="G2471" s="3" t="s">
        <v>94</v>
      </c>
      <c r="H2471" s="3" t="s">
        <v>1103</v>
      </c>
      <c r="I2471" s="3" t="s">
        <v>420</v>
      </c>
      <c r="J2471" s="3">
        <v>5518050</v>
      </c>
    </row>
    <row r="2472" spans="1:10" hidden="1" x14ac:dyDescent="0.25">
      <c r="A2472" s="187">
        <v>43876</v>
      </c>
      <c r="B2472" s="3">
        <v>15</v>
      </c>
      <c r="C2472" s="3">
        <v>2</v>
      </c>
      <c r="D2472" s="3">
        <v>2020</v>
      </c>
      <c r="E2472" s="3">
        <v>0</v>
      </c>
      <c r="F2472" s="3">
        <v>0</v>
      </c>
      <c r="G2472" s="3" t="s">
        <v>94</v>
      </c>
      <c r="H2472" s="3" t="s">
        <v>1103</v>
      </c>
      <c r="I2472" s="3" t="s">
        <v>420</v>
      </c>
      <c r="J2472" s="3">
        <v>5518050</v>
      </c>
    </row>
    <row r="2473" spans="1:10" hidden="1" x14ac:dyDescent="0.25">
      <c r="A2473" s="187">
        <v>43875</v>
      </c>
      <c r="B2473" s="3">
        <v>14</v>
      </c>
      <c r="C2473" s="3">
        <v>2</v>
      </c>
      <c r="D2473" s="3">
        <v>2020</v>
      </c>
      <c r="E2473" s="3">
        <v>0</v>
      </c>
      <c r="F2473" s="3">
        <v>0</v>
      </c>
      <c r="G2473" s="3" t="s">
        <v>94</v>
      </c>
      <c r="H2473" s="3" t="s">
        <v>1103</v>
      </c>
      <c r="I2473" s="3" t="s">
        <v>420</v>
      </c>
      <c r="J2473" s="3">
        <v>5518050</v>
      </c>
    </row>
    <row r="2474" spans="1:10" hidden="1" x14ac:dyDescent="0.25">
      <c r="A2474" s="187">
        <v>43874</v>
      </c>
      <c r="B2474" s="3">
        <v>13</v>
      </c>
      <c r="C2474" s="3">
        <v>2</v>
      </c>
      <c r="D2474" s="3">
        <v>2020</v>
      </c>
      <c r="E2474" s="3">
        <v>0</v>
      </c>
      <c r="F2474" s="3">
        <v>0</v>
      </c>
      <c r="G2474" s="3" t="s">
        <v>94</v>
      </c>
      <c r="H2474" s="3" t="s">
        <v>1103</v>
      </c>
      <c r="I2474" s="3" t="s">
        <v>420</v>
      </c>
      <c r="J2474" s="3">
        <v>5518050</v>
      </c>
    </row>
    <row r="2475" spans="1:10" hidden="1" x14ac:dyDescent="0.25">
      <c r="A2475" s="187">
        <v>43873</v>
      </c>
      <c r="B2475" s="3">
        <v>12</v>
      </c>
      <c r="C2475" s="3">
        <v>2</v>
      </c>
      <c r="D2475" s="3">
        <v>2020</v>
      </c>
      <c r="E2475" s="3">
        <v>0</v>
      </c>
      <c r="F2475" s="3">
        <v>0</v>
      </c>
      <c r="G2475" s="3" t="s">
        <v>94</v>
      </c>
      <c r="H2475" s="3" t="s">
        <v>1103</v>
      </c>
      <c r="I2475" s="3" t="s">
        <v>420</v>
      </c>
      <c r="J2475" s="3">
        <v>5518050</v>
      </c>
    </row>
    <row r="2476" spans="1:10" hidden="1" x14ac:dyDescent="0.25">
      <c r="A2476" s="187">
        <v>43872</v>
      </c>
      <c r="B2476" s="3">
        <v>11</v>
      </c>
      <c r="C2476" s="3">
        <v>2</v>
      </c>
      <c r="D2476" s="3">
        <v>2020</v>
      </c>
      <c r="E2476" s="3">
        <v>0</v>
      </c>
      <c r="F2476" s="3">
        <v>0</v>
      </c>
      <c r="G2476" s="3" t="s">
        <v>94</v>
      </c>
      <c r="H2476" s="3" t="s">
        <v>1103</v>
      </c>
      <c r="I2476" s="3" t="s">
        <v>420</v>
      </c>
      <c r="J2476" s="3">
        <v>5518050</v>
      </c>
    </row>
    <row r="2477" spans="1:10" hidden="1" x14ac:dyDescent="0.25">
      <c r="A2477" s="187">
        <v>43871</v>
      </c>
      <c r="B2477" s="3">
        <v>10</v>
      </c>
      <c r="C2477" s="3">
        <v>2</v>
      </c>
      <c r="D2477" s="3">
        <v>2020</v>
      </c>
      <c r="E2477" s="3">
        <v>0</v>
      </c>
      <c r="F2477" s="3">
        <v>0</v>
      </c>
      <c r="G2477" s="3" t="s">
        <v>94</v>
      </c>
      <c r="H2477" s="3" t="s">
        <v>1103</v>
      </c>
      <c r="I2477" s="3" t="s">
        <v>420</v>
      </c>
      <c r="J2477" s="3">
        <v>5518050</v>
      </c>
    </row>
    <row r="2478" spans="1:10" hidden="1" x14ac:dyDescent="0.25">
      <c r="A2478" s="187">
        <v>43870</v>
      </c>
      <c r="B2478" s="3">
        <v>9</v>
      </c>
      <c r="C2478" s="3">
        <v>2</v>
      </c>
      <c r="D2478" s="3">
        <v>2020</v>
      </c>
      <c r="E2478" s="3">
        <v>0</v>
      </c>
      <c r="F2478" s="3">
        <v>0</v>
      </c>
      <c r="G2478" s="3" t="s">
        <v>94</v>
      </c>
      <c r="H2478" s="3" t="s">
        <v>1103</v>
      </c>
      <c r="I2478" s="3" t="s">
        <v>420</v>
      </c>
      <c r="J2478" s="3">
        <v>5518050</v>
      </c>
    </row>
    <row r="2479" spans="1:10" hidden="1" x14ac:dyDescent="0.25">
      <c r="A2479" s="187">
        <v>43869</v>
      </c>
      <c r="B2479" s="3">
        <v>8</v>
      </c>
      <c r="C2479" s="3">
        <v>2</v>
      </c>
      <c r="D2479" s="3">
        <v>2020</v>
      </c>
      <c r="E2479" s="3">
        <v>0</v>
      </c>
      <c r="F2479" s="3">
        <v>0</v>
      </c>
      <c r="G2479" s="3" t="s">
        <v>94</v>
      </c>
      <c r="H2479" s="3" t="s">
        <v>1103</v>
      </c>
      <c r="I2479" s="3" t="s">
        <v>420</v>
      </c>
      <c r="J2479" s="3">
        <v>5518050</v>
      </c>
    </row>
    <row r="2480" spans="1:10" hidden="1" x14ac:dyDescent="0.25">
      <c r="A2480" s="187">
        <v>43868</v>
      </c>
      <c r="B2480" s="3">
        <v>7</v>
      </c>
      <c r="C2480" s="3">
        <v>2</v>
      </c>
      <c r="D2480" s="3">
        <v>2020</v>
      </c>
      <c r="E2480" s="3">
        <v>0</v>
      </c>
      <c r="F2480" s="3">
        <v>0</v>
      </c>
      <c r="G2480" s="3" t="s">
        <v>94</v>
      </c>
      <c r="H2480" s="3" t="s">
        <v>1103</v>
      </c>
      <c r="I2480" s="3" t="s">
        <v>420</v>
      </c>
      <c r="J2480" s="3">
        <v>5518050</v>
      </c>
    </row>
    <row r="2481" spans="1:10" hidden="1" x14ac:dyDescent="0.25">
      <c r="A2481" s="187">
        <v>43867</v>
      </c>
      <c r="B2481" s="3">
        <v>6</v>
      </c>
      <c r="C2481" s="3">
        <v>2</v>
      </c>
      <c r="D2481" s="3">
        <v>2020</v>
      </c>
      <c r="E2481" s="3">
        <v>0</v>
      </c>
      <c r="F2481" s="3">
        <v>0</v>
      </c>
      <c r="G2481" s="3" t="s">
        <v>94</v>
      </c>
      <c r="H2481" s="3" t="s">
        <v>1103</v>
      </c>
      <c r="I2481" s="3" t="s">
        <v>420</v>
      </c>
      <c r="J2481" s="3">
        <v>5518050</v>
      </c>
    </row>
    <row r="2482" spans="1:10" hidden="1" x14ac:dyDescent="0.25">
      <c r="A2482" s="187">
        <v>43866</v>
      </c>
      <c r="B2482" s="3">
        <v>5</v>
      </c>
      <c r="C2482" s="3">
        <v>2</v>
      </c>
      <c r="D2482" s="3">
        <v>2020</v>
      </c>
      <c r="E2482" s="3">
        <v>0</v>
      </c>
      <c r="F2482" s="3">
        <v>0</v>
      </c>
      <c r="G2482" s="3" t="s">
        <v>94</v>
      </c>
      <c r="H2482" s="3" t="s">
        <v>1103</v>
      </c>
      <c r="I2482" s="3" t="s">
        <v>420</v>
      </c>
      <c r="J2482" s="3">
        <v>5518050</v>
      </c>
    </row>
    <row r="2483" spans="1:10" hidden="1" x14ac:dyDescent="0.25">
      <c r="A2483" s="187">
        <v>43865</v>
      </c>
      <c r="B2483" s="3">
        <v>4</v>
      </c>
      <c r="C2483" s="3">
        <v>2</v>
      </c>
      <c r="D2483" s="3">
        <v>2020</v>
      </c>
      <c r="E2483" s="3">
        <v>0</v>
      </c>
      <c r="F2483" s="3">
        <v>0</v>
      </c>
      <c r="G2483" s="3" t="s">
        <v>94</v>
      </c>
      <c r="H2483" s="3" t="s">
        <v>1103</v>
      </c>
      <c r="I2483" s="3" t="s">
        <v>420</v>
      </c>
      <c r="J2483" s="3">
        <v>5518050</v>
      </c>
    </row>
    <row r="2484" spans="1:10" hidden="1" x14ac:dyDescent="0.25">
      <c r="A2484" s="187">
        <v>43864</v>
      </c>
      <c r="B2484" s="3">
        <v>3</v>
      </c>
      <c r="C2484" s="3">
        <v>2</v>
      </c>
      <c r="D2484" s="3">
        <v>2020</v>
      </c>
      <c r="E2484" s="3">
        <v>0</v>
      </c>
      <c r="F2484" s="3">
        <v>0</v>
      </c>
      <c r="G2484" s="3" t="s">
        <v>94</v>
      </c>
      <c r="H2484" s="3" t="s">
        <v>1103</v>
      </c>
      <c r="I2484" s="3" t="s">
        <v>420</v>
      </c>
      <c r="J2484" s="3">
        <v>5518050</v>
      </c>
    </row>
    <row r="2485" spans="1:10" hidden="1" x14ac:dyDescent="0.25">
      <c r="A2485" s="187">
        <v>43863</v>
      </c>
      <c r="B2485" s="3">
        <v>2</v>
      </c>
      <c r="C2485" s="3">
        <v>2</v>
      </c>
      <c r="D2485" s="3">
        <v>2020</v>
      </c>
      <c r="E2485" s="3">
        <v>0</v>
      </c>
      <c r="F2485" s="3">
        <v>0</v>
      </c>
      <c r="G2485" s="3" t="s">
        <v>94</v>
      </c>
      <c r="H2485" s="3" t="s">
        <v>1103</v>
      </c>
      <c r="I2485" s="3" t="s">
        <v>420</v>
      </c>
      <c r="J2485" s="3">
        <v>5518050</v>
      </c>
    </row>
    <row r="2486" spans="1:10" hidden="1" x14ac:dyDescent="0.25">
      <c r="A2486" s="187">
        <v>43862</v>
      </c>
      <c r="B2486" s="3">
        <v>1</v>
      </c>
      <c r="C2486" s="3">
        <v>2</v>
      </c>
      <c r="D2486" s="3">
        <v>2020</v>
      </c>
      <c r="E2486" s="3">
        <v>0</v>
      </c>
      <c r="F2486" s="3">
        <v>0</v>
      </c>
      <c r="G2486" s="3" t="s">
        <v>94</v>
      </c>
      <c r="H2486" s="3" t="s">
        <v>1103</v>
      </c>
      <c r="I2486" s="3" t="s">
        <v>420</v>
      </c>
      <c r="J2486" s="3">
        <v>5518050</v>
      </c>
    </row>
    <row r="2487" spans="1:10" hidden="1" x14ac:dyDescent="0.25">
      <c r="A2487" s="187">
        <v>43861</v>
      </c>
      <c r="B2487" s="3">
        <v>31</v>
      </c>
      <c r="C2487" s="3">
        <v>1</v>
      </c>
      <c r="D2487" s="3">
        <v>2020</v>
      </c>
      <c r="E2487" s="3">
        <v>0</v>
      </c>
      <c r="F2487" s="3">
        <v>0</v>
      </c>
      <c r="G2487" s="3" t="s">
        <v>94</v>
      </c>
      <c r="H2487" s="3" t="s">
        <v>1103</v>
      </c>
      <c r="I2487" s="3" t="s">
        <v>420</v>
      </c>
      <c r="J2487" s="3">
        <v>5518050</v>
      </c>
    </row>
    <row r="2488" spans="1:10" hidden="1" x14ac:dyDescent="0.25">
      <c r="A2488" s="187">
        <v>43860</v>
      </c>
      <c r="B2488" s="3">
        <v>30</v>
      </c>
      <c r="C2488" s="3">
        <v>1</v>
      </c>
      <c r="D2488" s="3">
        <v>2020</v>
      </c>
      <c r="E2488" s="3">
        <v>1</v>
      </c>
      <c r="F2488" s="3">
        <v>0</v>
      </c>
      <c r="G2488" s="3" t="s">
        <v>94</v>
      </c>
      <c r="H2488" s="3" t="s">
        <v>1103</v>
      </c>
      <c r="I2488" s="3" t="s">
        <v>420</v>
      </c>
      <c r="J2488" s="3">
        <v>5518050</v>
      </c>
    </row>
    <row r="2489" spans="1:10" hidden="1" x14ac:dyDescent="0.25">
      <c r="A2489" s="187">
        <v>43859</v>
      </c>
      <c r="B2489" s="3">
        <v>29</v>
      </c>
      <c r="C2489" s="3">
        <v>1</v>
      </c>
      <c r="D2489" s="3">
        <v>2020</v>
      </c>
      <c r="E2489" s="3">
        <v>0</v>
      </c>
      <c r="F2489" s="3">
        <v>0</v>
      </c>
      <c r="G2489" s="3" t="s">
        <v>94</v>
      </c>
      <c r="H2489" s="3" t="s">
        <v>1103</v>
      </c>
      <c r="I2489" s="3" t="s">
        <v>420</v>
      </c>
      <c r="J2489" s="3">
        <v>5518050</v>
      </c>
    </row>
    <row r="2490" spans="1:10" hidden="1" x14ac:dyDescent="0.25">
      <c r="A2490" s="187">
        <v>43858</v>
      </c>
      <c r="B2490" s="3">
        <v>28</v>
      </c>
      <c r="C2490" s="3">
        <v>1</v>
      </c>
      <c r="D2490" s="3">
        <v>2020</v>
      </c>
      <c r="E2490" s="3">
        <v>0</v>
      </c>
      <c r="F2490" s="3">
        <v>0</v>
      </c>
      <c r="G2490" s="3" t="s">
        <v>94</v>
      </c>
      <c r="H2490" s="3" t="s">
        <v>1103</v>
      </c>
      <c r="I2490" s="3" t="s">
        <v>420</v>
      </c>
      <c r="J2490" s="3">
        <v>5518050</v>
      </c>
    </row>
    <row r="2491" spans="1:10" hidden="1" x14ac:dyDescent="0.25">
      <c r="A2491" s="187">
        <v>43857</v>
      </c>
      <c r="B2491" s="3">
        <v>27</v>
      </c>
      <c r="C2491" s="3">
        <v>1</v>
      </c>
      <c r="D2491" s="3">
        <v>2020</v>
      </c>
      <c r="E2491" s="3">
        <v>0</v>
      </c>
      <c r="F2491" s="3">
        <v>0</v>
      </c>
      <c r="G2491" s="3" t="s">
        <v>94</v>
      </c>
      <c r="H2491" s="3" t="s">
        <v>1103</v>
      </c>
      <c r="I2491" s="3" t="s">
        <v>420</v>
      </c>
      <c r="J2491" s="3">
        <v>5518050</v>
      </c>
    </row>
    <row r="2492" spans="1:10" hidden="1" x14ac:dyDescent="0.25">
      <c r="A2492" s="187">
        <v>43856</v>
      </c>
      <c r="B2492" s="3">
        <v>26</v>
      </c>
      <c r="C2492" s="3">
        <v>1</v>
      </c>
      <c r="D2492" s="3">
        <v>2020</v>
      </c>
      <c r="E2492" s="3">
        <v>0</v>
      </c>
      <c r="F2492" s="3">
        <v>0</v>
      </c>
      <c r="G2492" s="3" t="s">
        <v>94</v>
      </c>
      <c r="H2492" s="3" t="s">
        <v>1103</v>
      </c>
      <c r="I2492" s="3" t="s">
        <v>420</v>
      </c>
      <c r="J2492" s="3">
        <v>5518050</v>
      </c>
    </row>
    <row r="2493" spans="1:10" hidden="1" x14ac:dyDescent="0.25">
      <c r="A2493" s="187">
        <v>43855</v>
      </c>
      <c r="B2493" s="3">
        <v>25</v>
      </c>
      <c r="C2493" s="3">
        <v>1</v>
      </c>
      <c r="D2493" s="3">
        <v>2020</v>
      </c>
      <c r="E2493" s="3">
        <v>0</v>
      </c>
      <c r="F2493" s="3">
        <v>0</v>
      </c>
      <c r="G2493" s="3" t="s">
        <v>94</v>
      </c>
      <c r="H2493" s="3" t="s">
        <v>1103</v>
      </c>
      <c r="I2493" s="3" t="s">
        <v>420</v>
      </c>
      <c r="J2493" s="3">
        <v>5518050</v>
      </c>
    </row>
    <row r="2494" spans="1:10" hidden="1" x14ac:dyDescent="0.25">
      <c r="A2494" s="187">
        <v>43854</v>
      </c>
      <c r="B2494" s="3">
        <v>24</v>
      </c>
      <c r="C2494" s="3">
        <v>1</v>
      </c>
      <c r="D2494" s="3">
        <v>2020</v>
      </c>
      <c r="E2494" s="3">
        <v>0</v>
      </c>
      <c r="F2494" s="3">
        <v>0</v>
      </c>
      <c r="G2494" s="3" t="s">
        <v>94</v>
      </c>
      <c r="H2494" s="3" t="s">
        <v>1103</v>
      </c>
      <c r="I2494" s="3" t="s">
        <v>420</v>
      </c>
      <c r="J2494" s="3">
        <v>5518050</v>
      </c>
    </row>
    <row r="2495" spans="1:10" hidden="1" x14ac:dyDescent="0.25">
      <c r="A2495" s="187">
        <v>43853</v>
      </c>
      <c r="B2495" s="3">
        <v>23</v>
      </c>
      <c r="C2495" s="3">
        <v>1</v>
      </c>
      <c r="D2495" s="3">
        <v>2020</v>
      </c>
      <c r="E2495" s="3">
        <v>0</v>
      </c>
      <c r="F2495" s="3">
        <v>0</v>
      </c>
      <c r="G2495" s="3" t="s">
        <v>94</v>
      </c>
      <c r="H2495" s="3" t="s">
        <v>1103</v>
      </c>
      <c r="I2495" s="3" t="s">
        <v>420</v>
      </c>
      <c r="J2495" s="3">
        <v>5518050</v>
      </c>
    </row>
    <row r="2496" spans="1:10" hidden="1" x14ac:dyDescent="0.25">
      <c r="A2496" s="187">
        <v>43852</v>
      </c>
      <c r="B2496" s="3">
        <v>22</v>
      </c>
      <c r="C2496" s="3">
        <v>1</v>
      </c>
      <c r="D2496" s="3">
        <v>2020</v>
      </c>
      <c r="E2496" s="3">
        <v>0</v>
      </c>
      <c r="F2496" s="3">
        <v>0</v>
      </c>
      <c r="G2496" s="3" t="s">
        <v>94</v>
      </c>
      <c r="H2496" s="3" t="s">
        <v>1103</v>
      </c>
      <c r="I2496" s="3" t="s">
        <v>420</v>
      </c>
      <c r="J2496" s="3">
        <v>5518050</v>
      </c>
    </row>
    <row r="2497" spans="1:10" hidden="1" x14ac:dyDescent="0.25">
      <c r="A2497" s="187">
        <v>43851</v>
      </c>
      <c r="B2497" s="3">
        <v>21</v>
      </c>
      <c r="C2497" s="3">
        <v>1</v>
      </c>
      <c r="D2497" s="3">
        <v>2020</v>
      </c>
      <c r="E2497" s="3">
        <v>0</v>
      </c>
      <c r="F2497" s="3">
        <v>0</v>
      </c>
      <c r="G2497" s="3" t="s">
        <v>94</v>
      </c>
      <c r="H2497" s="3" t="s">
        <v>1103</v>
      </c>
      <c r="I2497" s="3" t="s">
        <v>420</v>
      </c>
      <c r="J2497" s="3">
        <v>5518050</v>
      </c>
    </row>
    <row r="2498" spans="1:10" hidden="1" x14ac:dyDescent="0.25">
      <c r="A2498" s="187">
        <v>43850</v>
      </c>
      <c r="B2498" s="3">
        <v>20</v>
      </c>
      <c r="C2498" s="3">
        <v>1</v>
      </c>
      <c r="D2498" s="3">
        <v>2020</v>
      </c>
      <c r="E2498" s="3">
        <v>0</v>
      </c>
      <c r="F2498" s="3">
        <v>0</v>
      </c>
      <c r="G2498" s="3" t="s">
        <v>94</v>
      </c>
      <c r="H2498" s="3" t="s">
        <v>1103</v>
      </c>
      <c r="I2498" s="3" t="s">
        <v>420</v>
      </c>
      <c r="J2498" s="3">
        <v>5518050</v>
      </c>
    </row>
    <row r="2499" spans="1:10" hidden="1" x14ac:dyDescent="0.25">
      <c r="A2499" s="187">
        <v>43849</v>
      </c>
      <c r="B2499" s="3">
        <v>19</v>
      </c>
      <c r="C2499" s="3">
        <v>1</v>
      </c>
      <c r="D2499" s="3">
        <v>2020</v>
      </c>
      <c r="E2499" s="3">
        <v>0</v>
      </c>
      <c r="F2499" s="3">
        <v>0</v>
      </c>
      <c r="G2499" s="3" t="s">
        <v>94</v>
      </c>
      <c r="H2499" s="3" t="s">
        <v>1103</v>
      </c>
      <c r="I2499" s="3" t="s">
        <v>420</v>
      </c>
      <c r="J2499" s="3">
        <v>5518050</v>
      </c>
    </row>
    <row r="2500" spans="1:10" hidden="1" x14ac:dyDescent="0.25">
      <c r="A2500" s="187">
        <v>43848</v>
      </c>
      <c r="B2500" s="3">
        <v>18</v>
      </c>
      <c r="C2500" s="3">
        <v>1</v>
      </c>
      <c r="D2500" s="3">
        <v>2020</v>
      </c>
      <c r="E2500" s="3">
        <v>0</v>
      </c>
      <c r="F2500" s="3">
        <v>0</v>
      </c>
      <c r="G2500" s="3" t="s">
        <v>94</v>
      </c>
      <c r="H2500" s="3" t="s">
        <v>1103</v>
      </c>
      <c r="I2500" s="3" t="s">
        <v>420</v>
      </c>
      <c r="J2500" s="3">
        <v>5518050</v>
      </c>
    </row>
    <row r="2501" spans="1:10" hidden="1" x14ac:dyDescent="0.25">
      <c r="A2501" s="187">
        <v>43847</v>
      </c>
      <c r="B2501" s="3">
        <v>17</v>
      </c>
      <c r="C2501" s="3">
        <v>1</v>
      </c>
      <c r="D2501" s="3">
        <v>2020</v>
      </c>
      <c r="E2501" s="3">
        <v>0</v>
      </c>
      <c r="F2501" s="3">
        <v>0</v>
      </c>
      <c r="G2501" s="3" t="s">
        <v>94</v>
      </c>
      <c r="H2501" s="3" t="s">
        <v>1103</v>
      </c>
      <c r="I2501" s="3" t="s">
        <v>420</v>
      </c>
      <c r="J2501" s="3">
        <v>5518050</v>
      </c>
    </row>
    <row r="2502" spans="1:10" hidden="1" x14ac:dyDescent="0.25">
      <c r="A2502" s="187">
        <v>43846</v>
      </c>
      <c r="B2502" s="3">
        <v>16</v>
      </c>
      <c r="C2502" s="3">
        <v>1</v>
      </c>
      <c r="D2502" s="3">
        <v>2020</v>
      </c>
      <c r="E2502" s="3">
        <v>0</v>
      </c>
      <c r="F2502" s="3">
        <v>0</v>
      </c>
      <c r="G2502" s="3" t="s">
        <v>94</v>
      </c>
      <c r="H2502" s="3" t="s">
        <v>1103</v>
      </c>
      <c r="I2502" s="3" t="s">
        <v>420</v>
      </c>
      <c r="J2502" s="3">
        <v>5518050</v>
      </c>
    </row>
    <row r="2503" spans="1:10" hidden="1" x14ac:dyDescent="0.25">
      <c r="A2503" s="187">
        <v>43845</v>
      </c>
      <c r="B2503" s="3">
        <v>15</v>
      </c>
      <c r="C2503" s="3">
        <v>1</v>
      </c>
      <c r="D2503" s="3">
        <v>2020</v>
      </c>
      <c r="E2503" s="3">
        <v>0</v>
      </c>
      <c r="F2503" s="3">
        <v>0</v>
      </c>
      <c r="G2503" s="3" t="s">
        <v>94</v>
      </c>
      <c r="H2503" s="3" t="s">
        <v>1103</v>
      </c>
      <c r="I2503" s="3" t="s">
        <v>420</v>
      </c>
      <c r="J2503" s="3">
        <v>5518050</v>
      </c>
    </row>
    <row r="2504" spans="1:10" hidden="1" x14ac:dyDescent="0.25">
      <c r="A2504" s="187">
        <v>43844</v>
      </c>
      <c r="B2504" s="3">
        <v>14</v>
      </c>
      <c r="C2504" s="3">
        <v>1</v>
      </c>
      <c r="D2504" s="3">
        <v>2020</v>
      </c>
      <c r="E2504" s="3">
        <v>0</v>
      </c>
      <c r="F2504" s="3">
        <v>0</v>
      </c>
      <c r="G2504" s="3" t="s">
        <v>94</v>
      </c>
      <c r="H2504" s="3" t="s">
        <v>1103</v>
      </c>
      <c r="I2504" s="3" t="s">
        <v>420</v>
      </c>
      <c r="J2504" s="3">
        <v>5518050</v>
      </c>
    </row>
    <row r="2505" spans="1:10" hidden="1" x14ac:dyDescent="0.25">
      <c r="A2505" s="187">
        <v>43843</v>
      </c>
      <c r="B2505" s="3">
        <v>13</v>
      </c>
      <c r="C2505" s="3">
        <v>1</v>
      </c>
      <c r="D2505" s="3">
        <v>2020</v>
      </c>
      <c r="E2505" s="3">
        <v>0</v>
      </c>
      <c r="F2505" s="3">
        <v>0</v>
      </c>
      <c r="G2505" s="3" t="s">
        <v>94</v>
      </c>
      <c r="H2505" s="3" t="s">
        <v>1103</v>
      </c>
      <c r="I2505" s="3" t="s">
        <v>420</v>
      </c>
      <c r="J2505" s="3">
        <v>5518050</v>
      </c>
    </row>
    <row r="2506" spans="1:10" hidden="1" x14ac:dyDescent="0.25">
      <c r="A2506" s="187">
        <v>43842</v>
      </c>
      <c r="B2506" s="3">
        <v>12</v>
      </c>
      <c r="C2506" s="3">
        <v>1</v>
      </c>
      <c r="D2506" s="3">
        <v>2020</v>
      </c>
      <c r="E2506" s="3">
        <v>0</v>
      </c>
      <c r="F2506" s="3">
        <v>0</v>
      </c>
      <c r="G2506" s="3" t="s">
        <v>94</v>
      </c>
      <c r="H2506" s="3" t="s">
        <v>1103</v>
      </c>
      <c r="I2506" s="3" t="s">
        <v>420</v>
      </c>
      <c r="J2506" s="3">
        <v>5518050</v>
      </c>
    </row>
    <row r="2507" spans="1:10" hidden="1" x14ac:dyDescent="0.25">
      <c r="A2507" s="187">
        <v>43841</v>
      </c>
      <c r="B2507" s="3">
        <v>11</v>
      </c>
      <c r="C2507" s="3">
        <v>1</v>
      </c>
      <c r="D2507" s="3">
        <v>2020</v>
      </c>
      <c r="E2507" s="3">
        <v>0</v>
      </c>
      <c r="F2507" s="3">
        <v>0</v>
      </c>
      <c r="G2507" s="3" t="s">
        <v>94</v>
      </c>
      <c r="H2507" s="3" t="s">
        <v>1103</v>
      </c>
      <c r="I2507" s="3" t="s">
        <v>420</v>
      </c>
      <c r="J2507" s="3">
        <v>5518050</v>
      </c>
    </row>
    <row r="2508" spans="1:10" hidden="1" x14ac:dyDescent="0.25">
      <c r="A2508" s="187">
        <v>43840</v>
      </c>
      <c r="B2508" s="3">
        <v>10</v>
      </c>
      <c r="C2508" s="3">
        <v>1</v>
      </c>
      <c r="D2508" s="3">
        <v>2020</v>
      </c>
      <c r="E2508" s="3">
        <v>0</v>
      </c>
      <c r="F2508" s="3">
        <v>0</v>
      </c>
      <c r="G2508" s="3" t="s">
        <v>94</v>
      </c>
      <c r="H2508" s="3" t="s">
        <v>1103</v>
      </c>
      <c r="I2508" s="3" t="s">
        <v>420</v>
      </c>
      <c r="J2508" s="3">
        <v>5518050</v>
      </c>
    </row>
    <row r="2509" spans="1:10" hidden="1" x14ac:dyDescent="0.25">
      <c r="A2509" s="187">
        <v>43839</v>
      </c>
      <c r="B2509" s="3">
        <v>9</v>
      </c>
      <c r="C2509" s="3">
        <v>1</v>
      </c>
      <c r="D2509" s="3">
        <v>2020</v>
      </c>
      <c r="E2509" s="3">
        <v>0</v>
      </c>
      <c r="F2509" s="3">
        <v>0</v>
      </c>
      <c r="G2509" s="3" t="s">
        <v>94</v>
      </c>
      <c r="H2509" s="3" t="s">
        <v>1103</v>
      </c>
      <c r="I2509" s="3" t="s">
        <v>420</v>
      </c>
      <c r="J2509" s="3">
        <v>5518050</v>
      </c>
    </row>
    <row r="2510" spans="1:10" hidden="1" x14ac:dyDescent="0.25">
      <c r="A2510" s="187">
        <v>43838</v>
      </c>
      <c r="B2510" s="3">
        <v>8</v>
      </c>
      <c r="C2510" s="3">
        <v>1</v>
      </c>
      <c r="D2510" s="3">
        <v>2020</v>
      </c>
      <c r="E2510" s="3">
        <v>0</v>
      </c>
      <c r="F2510" s="3">
        <v>0</v>
      </c>
      <c r="G2510" s="3" t="s">
        <v>94</v>
      </c>
      <c r="H2510" s="3" t="s">
        <v>1103</v>
      </c>
      <c r="I2510" s="3" t="s">
        <v>420</v>
      </c>
      <c r="J2510" s="3">
        <v>5518050</v>
      </c>
    </row>
    <row r="2511" spans="1:10" hidden="1" x14ac:dyDescent="0.25">
      <c r="A2511" s="187">
        <v>43837</v>
      </c>
      <c r="B2511" s="3">
        <v>7</v>
      </c>
      <c r="C2511" s="3">
        <v>1</v>
      </c>
      <c r="D2511" s="3">
        <v>2020</v>
      </c>
      <c r="E2511" s="3">
        <v>0</v>
      </c>
      <c r="F2511" s="3">
        <v>0</v>
      </c>
      <c r="G2511" s="3" t="s">
        <v>94</v>
      </c>
      <c r="H2511" s="3" t="s">
        <v>1103</v>
      </c>
      <c r="I2511" s="3" t="s">
        <v>420</v>
      </c>
      <c r="J2511" s="3">
        <v>5518050</v>
      </c>
    </row>
    <row r="2512" spans="1:10" hidden="1" x14ac:dyDescent="0.25">
      <c r="A2512" s="187">
        <v>43836</v>
      </c>
      <c r="B2512" s="3">
        <v>6</v>
      </c>
      <c r="C2512" s="3">
        <v>1</v>
      </c>
      <c r="D2512" s="3">
        <v>2020</v>
      </c>
      <c r="E2512" s="3">
        <v>0</v>
      </c>
      <c r="F2512" s="3">
        <v>0</v>
      </c>
      <c r="G2512" s="3" t="s">
        <v>94</v>
      </c>
      <c r="H2512" s="3" t="s">
        <v>1103</v>
      </c>
      <c r="I2512" s="3" t="s">
        <v>420</v>
      </c>
      <c r="J2512" s="3">
        <v>5518050</v>
      </c>
    </row>
    <row r="2513" spans="1:10" hidden="1" x14ac:dyDescent="0.25">
      <c r="A2513" s="187">
        <v>43835</v>
      </c>
      <c r="B2513" s="3">
        <v>5</v>
      </c>
      <c r="C2513" s="3">
        <v>1</v>
      </c>
      <c r="D2513" s="3">
        <v>2020</v>
      </c>
      <c r="E2513" s="3">
        <v>0</v>
      </c>
      <c r="F2513" s="3">
        <v>0</v>
      </c>
      <c r="G2513" s="3" t="s">
        <v>94</v>
      </c>
      <c r="H2513" s="3" t="s">
        <v>1103</v>
      </c>
      <c r="I2513" s="3" t="s">
        <v>420</v>
      </c>
      <c r="J2513" s="3">
        <v>5518050</v>
      </c>
    </row>
    <row r="2514" spans="1:10" hidden="1" x14ac:dyDescent="0.25">
      <c r="A2514" s="187">
        <v>43834</v>
      </c>
      <c r="B2514" s="3">
        <v>4</v>
      </c>
      <c r="C2514" s="3">
        <v>1</v>
      </c>
      <c r="D2514" s="3">
        <v>2020</v>
      </c>
      <c r="E2514" s="3">
        <v>0</v>
      </c>
      <c r="F2514" s="3">
        <v>0</v>
      </c>
      <c r="G2514" s="3" t="s">
        <v>94</v>
      </c>
      <c r="H2514" s="3" t="s">
        <v>1103</v>
      </c>
      <c r="I2514" s="3" t="s">
        <v>420</v>
      </c>
      <c r="J2514" s="3">
        <v>5518050</v>
      </c>
    </row>
    <row r="2515" spans="1:10" hidden="1" x14ac:dyDescent="0.25">
      <c r="A2515" s="187">
        <v>43833</v>
      </c>
      <c r="B2515" s="3">
        <v>3</v>
      </c>
      <c r="C2515" s="3">
        <v>1</v>
      </c>
      <c r="D2515" s="3">
        <v>2020</v>
      </c>
      <c r="E2515" s="3">
        <v>0</v>
      </c>
      <c r="F2515" s="3">
        <v>0</v>
      </c>
      <c r="G2515" s="3" t="s">
        <v>94</v>
      </c>
      <c r="H2515" s="3" t="s">
        <v>1103</v>
      </c>
      <c r="I2515" s="3" t="s">
        <v>420</v>
      </c>
      <c r="J2515" s="3">
        <v>5518050</v>
      </c>
    </row>
    <row r="2516" spans="1:10" hidden="1" x14ac:dyDescent="0.25">
      <c r="A2516" s="187">
        <v>43832</v>
      </c>
      <c r="B2516" s="3">
        <v>2</v>
      </c>
      <c r="C2516" s="3">
        <v>1</v>
      </c>
      <c r="D2516" s="3">
        <v>2020</v>
      </c>
      <c r="E2516" s="3">
        <v>0</v>
      </c>
      <c r="F2516" s="3">
        <v>0</v>
      </c>
      <c r="G2516" s="3" t="s">
        <v>94</v>
      </c>
      <c r="H2516" s="3" t="s">
        <v>1103</v>
      </c>
      <c r="I2516" s="3" t="s">
        <v>420</v>
      </c>
      <c r="J2516" s="3">
        <v>5518050</v>
      </c>
    </row>
    <row r="2517" spans="1:10" hidden="1" x14ac:dyDescent="0.25">
      <c r="A2517" s="187">
        <v>43831</v>
      </c>
      <c r="B2517" s="3">
        <v>1</v>
      </c>
      <c r="C2517" s="3">
        <v>1</v>
      </c>
      <c r="D2517" s="3">
        <v>2020</v>
      </c>
      <c r="E2517" s="3">
        <v>0</v>
      </c>
      <c r="F2517" s="3">
        <v>0</v>
      </c>
      <c r="G2517" s="3" t="s">
        <v>94</v>
      </c>
      <c r="H2517" s="3" t="s">
        <v>1103</v>
      </c>
      <c r="I2517" s="3" t="s">
        <v>420</v>
      </c>
      <c r="J2517" s="3">
        <v>5518050</v>
      </c>
    </row>
    <row r="2518" spans="1:10" hidden="1" x14ac:dyDescent="0.25">
      <c r="A2518" s="187">
        <v>43830</v>
      </c>
      <c r="B2518" s="3">
        <v>31</v>
      </c>
      <c r="C2518" s="3">
        <v>12</v>
      </c>
      <c r="D2518" s="3">
        <v>2019</v>
      </c>
      <c r="E2518" s="3">
        <v>0</v>
      </c>
      <c r="F2518" s="3">
        <v>0</v>
      </c>
      <c r="G2518" s="3" t="s">
        <v>94</v>
      </c>
      <c r="H2518" s="3" t="s">
        <v>1103</v>
      </c>
      <c r="I2518" s="3" t="s">
        <v>420</v>
      </c>
      <c r="J2518" s="3">
        <v>5518050</v>
      </c>
    </row>
    <row r="2519" spans="1:10" hidden="1" x14ac:dyDescent="0.25">
      <c r="A2519" s="187">
        <v>43920</v>
      </c>
      <c r="B2519" s="3">
        <v>30</v>
      </c>
      <c r="C2519" s="3">
        <v>3</v>
      </c>
      <c r="D2519" s="3">
        <v>2020</v>
      </c>
      <c r="E2519" s="3">
        <v>2599</v>
      </c>
      <c r="F2519" s="3">
        <v>292</v>
      </c>
      <c r="G2519" s="3" t="s">
        <v>77</v>
      </c>
      <c r="H2519" s="3" t="s">
        <v>745</v>
      </c>
      <c r="I2519" s="3" t="s">
        <v>422</v>
      </c>
      <c r="J2519" s="3">
        <v>66987244</v>
      </c>
    </row>
    <row r="2520" spans="1:10" hidden="1" x14ac:dyDescent="0.25">
      <c r="A2520" s="187">
        <v>43919</v>
      </c>
      <c r="B2520" s="3">
        <v>29</v>
      </c>
      <c r="C2520" s="3">
        <v>3</v>
      </c>
      <c r="D2520" s="3">
        <v>2020</v>
      </c>
      <c r="E2520" s="3">
        <v>4611</v>
      </c>
      <c r="F2520" s="3">
        <v>319</v>
      </c>
      <c r="G2520" s="3" t="s">
        <v>77</v>
      </c>
      <c r="H2520" s="3" t="s">
        <v>745</v>
      </c>
      <c r="I2520" s="3" t="s">
        <v>422</v>
      </c>
      <c r="J2520" s="3">
        <v>66987244</v>
      </c>
    </row>
    <row r="2521" spans="1:10" hidden="1" x14ac:dyDescent="0.25">
      <c r="A2521" s="187">
        <v>43918</v>
      </c>
      <c r="B2521" s="3">
        <v>28</v>
      </c>
      <c r="C2521" s="3">
        <v>3</v>
      </c>
      <c r="D2521" s="3">
        <v>2020</v>
      </c>
      <c r="E2521" s="3">
        <v>3809</v>
      </c>
      <c r="F2521" s="3">
        <v>299</v>
      </c>
      <c r="G2521" s="3" t="s">
        <v>77</v>
      </c>
      <c r="H2521" s="3" t="s">
        <v>745</v>
      </c>
      <c r="I2521" s="3" t="s">
        <v>422</v>
      </c>
      <c r="J2521" s="3">
        <v>66987244</v>
      </c>
    </row>
    <row r="2522" spans="1:10" hidden="1" x14ac:dyDescent="0.25">
      <c r="A2522" s="187">
        <v>43917</v>
      </c>
      <c r="B2522" s="3">
        <v>27</v>
      </c>
      <c r="C2522" s="3">
        <v>3</v>
      </c>
      <c r="D2522" s="3">
        <v>2020</v>
      </c>
      <c r="E2522" s="3">
        <v>3922</v>
      </c>
      <c r="F2522" s="3">
        <v>365</v>
      </c>
      <c r="G2522" s="3" t="s">
        <v>77</v>
      </c>
      <c r="H2522" s="3" t="s">
        <v>745</v>
      </c>
      <c r="I2522" s="3" t="s">
        <v>422</v>
      </c>
      <c r="J2522" s="3">
        <v>66987244</v>
      </c>
    </row>
    <row r="2523" spans="1:10" hidden="1" x14ac:dyDescent="0.25">
      <c r="A2523" s="187">
        <v>43916</v>
      </c>
      <c r="B2523" s="3">
        <v>26</v>
      </c>
      <c r="C2523" s="3">
        <v>3</v>
      </c>
      <c r="D2523" s="3">
        <v>2020</v>
      </c>
      <c r="E2523" s="3">
        <v>2931</v>
      </c>
      <c r="F2523" s="3">
        <v>231</v>
      </c>
      <c r="G2523" s="3" t="s">
        <v>77</v>
      </c>
      <c r="H2523" s="3" t="s">
        <v>745</v>
      </c>
      <c r="I2523" s="3" t="s">
        <v>422</v>
      </c>
      <c r="J2523" s="3">
        <v>66987244</v>
      </c>
    </row>
    <row r="2524" spans="1:10" hidden="1" x14ac:dyDescent="0.25">
      <c r="A2524" s="187">
        <v>43915</v>
      </c>
      <c r="B2524" s="3">
        <v>25</v>
      </c>
      <c r="C2524" s="3">
        <v>3</v>
      </c>
      <c r="D2524" s="3">
        <v>2020</v>
      </c>
      <c r="E2524" s="3">
        <v>2446</v>
      </c>
      <c r="F2524" s="3">
        <v>240</v>
      </c>
      <c r="G2524" s="3" t="s">
        <v>77</v>
      </c>
      <c r="H2524" s="3" t="s">
        <v>745</v>
      </c>
      <c r="I2524" s="3" t="s">
        <v>422</v>
      </c>
      <c r="J2524" s="3">
        <v>66987244</v>
      </c>
    </row>
    <row r="2525" spans="1:10" hidden="1" x14ac:dyDescent="0.25">
      <c r="A2525" s="187">
        <v>43914</v>
      </c>
      <c r="B2525" s="3">
        <v>24</v>
      </c>
      <c r="C2525" s="3">
        <v>3</v>
      </c>
      <c r="D2525" s="3">
        <v>2020</v>
      </c>
      <c r="E2525" s="3">
        <v>3838</v>
      </c>
      <c r="F2525" s="3">
        <v>186</v>
      </c>
      <c r="G2525" s="3" t="s">
        <v>77</v>
      </c>
      <c r="H2525" s="3" t="s">
        <v>745</v>
      </c>
      <c r="I2525" s="3" t="s">
        <v>422</v>
      </c>
      <c r="J2525" s="3">
        <v>66987244</v>
      </c>
    </row>
    <row r="2526" spans="1:10" hidden="1" x14ac:dyDescent="0.25">
      <c r="A2526" s="187">
        <v>43913</v>
      </c>
      <c r="B2526" s="3">
        <v>23</v>
      </c>
      <c r="C2526" s="3">
        <v>3</v>
      </c>
      <c r="D2526" s="3">
        <v>2020</v>
      </c>
      <c r="E2526" s="3">
        <v>1559</v>
      </c>
      <c r="F2526" s="3">
        <v>112</v>
      </c>
      <c r="G2526" s="3" t="s">
        <v>77</v>
      </c>
      <c r="H2526" s="3" t="s">
        <v>745</v>
      </c>
      <c r="I2526" s="3" t="s">
        <v>422</v>
      </c>
      <c r="J2526" s="3">
        <v>66987244</v>
      </c>
    </row>
    <row r="2527" spans="1:10" hidden="1" x14ac:dyDescent="0.25">
      <c r="A2527" s="187">
        <v>43912</v>
      </c>
      <c r="B2527" s="3">
        <v>22</v>
      </c>
      <c r="C2527" s="3">
        <v>3</v>
      </c>
      <c r="D2527" s="3">
        <v>2020</v>
      </c>
      <c r="E2527" s="3">
        <v>1847</v>
      </c>
      <c r="F2527" s="3">
        <v>112</v>
      </c>
      <c r="G2527" s="3" t="s">
        <v>77</v>
      </c>
      <c r="H2527" s="3" t="s">
        <v>745</v>
      </c>
      <c r="I2527" s="3" t="s">
        <v>422</v>
      </c>
      <c r="J2527" s="3">
        <v>66987244</v>
      </c>
    </row>
    <row r="2528" spans="1:10" hidden="1" x14ac:dyDescent="0.25">
      <c r="A2528" s="187">
        <v>43911</v>
      </c>
      <c r="B2528" s="3">
        <v>21</v>
      </c>
      <c r="C2528" s="3">
        <v>3</v>
      </c>
      <c r="D2528" s="3">
        <v>2020</v>
      </c>
      <c r="E2528" s="3">
        <v>1617</v>
      </c>
      <c r="F2528" s="3">
        <v>78</v>
      </c>
      <c r="G2528" s="3" t="s">
        <v>77</v>
      </c>
      <c r="H2528" s="3" t="s">
        <v>745</v>
      </c>
      <c r="I2528" s="3" t="s">
        <v>422</v>
      </c>
      <c r="J2528" s="3">
        <v>66987244</v>
      </c>
    </row>
    <row r="2529" spans="1:10" hidden="1" x14ac:dyDescent="0.25">
      <c r="A2529" s="187">
        <v>43910</v>
      </c>
      <c r="B2529" s="3">
        <v>20</v>
      </c>
      <c r="C2529" s="3">
        <v>3</v>
      </c>
      <c r="D2529" s="3">
        <v>2020</v>
      </c>
      <c r="E2529" s="3">
        <v>1861</v>
      </c>
      <c r="F2529" s="3">
        <v>128</v>
      </c>
      <c r="G2529" s="3" t="s">
        <v>77</v>
      </c>
      <c r="H2529" s="3" t="s">
        <v>745</v>
      </c>
      <c r="I2529" s="3" t="s">
        <v>422</v>
      </c>
      <c r="J2529" s="3">
        <v>66987244</v>
      </c>
    </row>
    <row r="2530" spans="1:10" hidden="1" x14ac:dyDescent="0.25">
      <c r="A2530" s="187">
        <v>43909</v>
      </c>
      <c r="B2530" s="3">
        <v>19</v>
      </c>
      <c r="C2530" s="3">
        <v>3</v>
      </c>
      <c r="D2530" s="3">
        <v>2020</v>
      </c>
      <c r="E2530" s="3">
        <v>1404</v>
      </c>
      <c r="F2530" s="3">
        <v>69</v>
      </c>
      <c r="G2530" s="3" t="s">
        <v>77</v>
      </c>
      <c r="H2530" s="3" t="s">
        <v>745</v>
      </c>
      <c r="I2530" s="3" t="s">
        <v>422</v>
      </c>
      <c r="J2530" s="3">
        <v>66987244</v>
      </c>
    </row>
    <row r="2531" spans="1:10" hidden="1" x14ac:dyDescent="0.25">
      <c r="A2531" s="187">
        <v>43908</v>
      </c>
      <c r="B2531" s="3">
        <v>18</v>
      </c>
      <c r="C2531" s="3">
        <v>3</v>
      </c>
      <c r="D2531" s="3">
        <v>2020</v>
      </c>
      <c r="E2531" s="3">
        <v>1097</v>
      </c>
      <c r="F2531" s="3">
        <v>27</v>
      </c>
      <c r="G2531" s="3" t="s">
        <v>77</v>
      </c>
      <c r="H2531" s="3" t="s">
        <v>745</v>
      </c>
      <c r="I2531" s="3" t="s">
        <v>422</v>
      </c>
      <c r="J2531" s="3">
        <v>66987244</v>
      </c>
    </row>
    <row r="2532" spans="1:10" hidden="1" x14ac:dyDescent="0.25">
      <c r="A2532" s="187">
        <v>43907</v>
      </c>
      <c r="B2532" s="3">
        <v>17</v>
      </c>
      <c r="C2532" s="3">
        <v>3</v>
      </c>
      <c r="D2532" s="3">
        <v>2020</v>
      </c>
      <c r="E2532" s="3">
        <v>1210</v>
      </c>
      <c r="F2532" s="3">
        <v>21</v>
      </c>
      <c r="G2532" s="3" t="s">
        <v>77</v>
      </c>
      <c r="H2532" s="3" t="s">
        <v>745</v>
      </c>
      <c r="I2532" s="3" t="s">
        <v>422</v>
      </c>
      <c r="J2532" s="3">
        <v>66987244</v>
      </c>
    </row>
    <row r="2533" spans="1:10" hidden="1" x14ac:dyDescent="0.25">
      <c r="A2533" s="187">
        <v>43906</v>
      </c>
      <c r="B2533" s="3">
        <v>16</v>
      </c>
      <c r="C2533" s="3">
        <v>3</v>
      </c>
      <c r="D2533" s="3">
        <v>2020</v>
      </c>
      <c r="E2533" s="3">
        <v>924</v>
      </c>
      <c r="F2533" s="3">
        <v>36</v>
      </c>
      <c r="G2533" s="3" t="s">
        <v>77</v>
      </c>
      <c r="H2533" s="3" t="s">
        <v>745</v>
      </c>
      <c r="I2533" s="3" t="s">
        <v>422</v>
      </c>
      <c r="J2533" s="3">
        <v>66987244</v>
      </c>
    </row>
    <row r="2534" spans="1:10" hidden="1" x14ac:dyDescent="0.25">
      <c r="A2534" s="187">
        <v>43905</v>
      </c>
      <c r="B2534" s="3">
        <v>15</v>
      </c>
      <c r="C2534" s="3">
        <v>3</v>
      </c>
      <c r="D2534" s="3">
        <v>2020</v>
      </c>
      <c r="E2534" s="3">
        <v>838</v>
      </c>
      <c r="F2534" s="3">
        <v>12</v>
      </c>
      <c r="G2534" s="3" t="s">
        <v>77</v>
      </c>
      <c r="H2534" s="3" t="s">
        <v>745</v>
      </c>
      <c r="I2534" s="3" t="s">
        <v>422</v>
      </c>
      <c r="J2534" s="3">
        <v>66987244</v>
      </c>
    </row>
    <row r="2535" spans="1:10" hidden="1" x14ac:dyDescent="0.25">
      <c r="A2535" s="187">
        <v>43904</v>
      </c>
      <c r="B2535" s="3">
        <v>14</v>
      </c>
      <c r="C2535" s="3">
        <v>3</v>
      </c>
      <c r="D2535" s="3">
        <v>2020</v>
      </c>
      <c r="E2535" s="3">
        <v>785</v>
      </c>
      <c r="F2535" s="3">
        <v>18</v>
      </c>
      <c r="G2535" s="3" t="s">
        <v>77</v>
      </c>
      <c r="H2535" s="3" t="s">
        <v>745</v>
      </c>
      <c r="I2535" s="3" t="s">
        <v>422</v>
      </c>
      <c r="J2535" s="3">
        <v>66987244</v>
      </c>
    </row>
    <row r="2536" spans="1:10" hidden="1" x14ac:dyDescent="0.25">
      <c r="A2536" s="187">
        <v>43903</v>
      </c>
      <c r="B2536" s="3">
        <v>13</v>
      </c>
      <c r="C2536" s="3">
        <v>3</v>
      </c>
      <c r="D2536" s="3">
        <v>2020</v>
      </c>
      <c r="E2536" s="3">
        <v>595</v>
      </c>
      <c r="F2536" s="3">
        <v>13</v>
      </c>
      <c r="G2536" s="3" t="s">
        <v>77</v>
      </c>
      <c r="H2536" s="3" t="s">
        <v>745</v>
      </c>
      <c r="I2536" s="3" t="s">
        <v>422</v>
      </c>
      <c r="J2536" s="3">
        <v>66987244</v>
      </c>
    </row>
    <row r="2537" spans="1:10" hidden="1" x14ac:dyDescent="0.25">
      <c r="A2537" s="187">
        <v>43902</v>
      </c>
      <c r="B2537" s="3">
        <v>12</v>
      </c>
      <c r="C2537" s="3">
        <v>3</v>
      </c>
      <c r="D2537" s="3">
        <v>2020</v>
      </c>
      <c r="E2537" s="3">
        <v>497</v>
      </c>
      <c r="F2537" s="3">
        <v>15</v>
      </c>
      <c r="G2537" s="3" t="s">
        <v>77</v>
      </c>
      <c r="H2537" s="3" t="s">
        <v>745</v>
      </c>
      <c r="I2537" s="3" t="s">
        <v>422</v>
      </c>
      <c r="J2537" s="3">
        <v>66987244</v>
      </c>
    </row>
    <row r="2538" spans="1:10" hidden="1" x14ac:dyDescent="0.25">
      <c r="A2538" s="187">
        <v>43901</v>
      </c>
      <c r="B2538" s="3">
        <v>11</v>
      </c>
      <c r="C2538" s="3">
        <v>3</v>
      </c>
      <c r="D2538" s="3">
        <v>2020</v>
      </c>
      <c r="E2538" s="3">
        <v>372</v>
      </c>
      <c r="F2538" s="3">
        <v>3</v>
      </c>
      <c r="G2538" s="3" t="s">
        <v>77</v>
      </c>
      <c r="H2538" s="3" t="s">
        <v>745</v>
      </c>
      <c r="I2538" s="3" t="s">
        <v>422</v>
      </c>
      <c r="J2538" s="3">
        <v>66987244</v>
      </c>
    </row>
    <row r="2539" spans="1:10" hidden="1" x14ac:dyDescent="0.25">
      <c r="A2539" s="187">
        <v>43900</v>
      </c>
      <c r="B2539" s="3">
        <v>10</v>
      </c>
      <c r="C2539" s="3">
        <v>3</v>
      </c>
      <c r="D2539" s="3">
        <v>2020</v>
      </c>
      <c r="E2539" s="3">
        <v>286</v>
      </c>
      <c r="F2539" s="3">
        <v>11</v>
      </c>
      <c r="G2539" s="3" t="s">
        <v>77</v>
      </c>
      <c r="H2539" s="3" t="s">
        <v>745</v>
      </c>
      <c r="I2539" s="3" t="s">
        <v>422</v>
      </c>
      <c r="J2539" s="3">
        <v>66987244</v>
      </c>
    </row>
    <row r="2540" spans="1:10" hidden="1" x14ac:dyDescent="0.25">
      <c r="A2540" s="187">
        <v>43899</v>
      </c>
      <c r="B2540" s="3">
        <v>9</v>
      </c>
      <c r="C2540" s="3">
        <v>3</v>
      </c>
      <c r="D2540" s="3">
        <v>2020</v>
      </c>
      <c r="E2540" s="3">
        <v>410</v>
      </c>
      <c r="F2540" s="3">
        <v>9</v>
      </c>
      <c r="G2540" s="3" t="s">
        <v>77</v>
      </c>
      <c r="H2540" s="3" t="s">
        <v>745</v>
      </c>
      <c r="I2540" s="3" t="s">
        <v>422</v>
      </c>
      <c r="J2540" s="3">
        <v>66987244</v>
      </c>
    </row>
    <row r="2541" spans="1:10" hidden="1" x14ac:dyDescent="0.25">
      <c r="A2541" s="187">
        <v>43898</v>
      </c>
      <c r="B2541" s="3">
        <v>8</v>
      </c>
      <c r="C2541" s="3">
        <v>3</v>
      </c>
      <c r="D2541" s="3">
        <v>2020</v>
      </c>
      <c r="E2541" s="3">
        <v>103</v>
      </c>
      <c r="F2541" s="3">
        <v>1</v>
      </c>
      <c r="G2541" s="3" t="s">
        <v>77</v>
      </c>
      <c r="H2541" s="3" t="s">
        <v>745</v>
      </c>
      <c r="I2541" s="3" t="s">
        <v>422</v>
      </c>
      <c r="J2541" s="3">
        <v>66987244</v>
      </c>
    </row>
    <row r="2542" spans="1:10" hidden="1" x14ac:dyDescent="0.25">
      <c r="A2542" s="187">
        <v>43897</v>
      </c>
      <c r="B2542" s="3">
        <v>7</v>
      </c>
      <c r="C2542" s="3">
        <v>3</v>
      </c>
      <c r="D2542" s="3">
        <v>2020</v>
      </c>
      <c r="E2542" s="3">
        <v>190</v>
      </c>
      <c r="F2542" s="3">
        <v>2</v>
      </c>
      <c r="G2542" s="3" t="s">
        <v>77</v>
      </c>
      <c r="H2542" s="3" t="s">
        <v>745</v>
      </c>
      <c r="I2542" s="3" t="s">
        <v>422</v>
      </c>
      <c r="J2542" s="3">
        <v>66987244</v>
      </c>
    </row>
    <row r="2543" spans="1:10" hidden="1" x14ac:dyDescent="0.25">
      <c r="A2543" s="187">
        <v>43896</v>
      </c>
      <c r="B2543" s="3">
        <v>6</v>
      </c>
      <c r="C2543" s="3">
        <v>3</v>
      </c>
      <c r="D2543" s="3">
        <v>2020</v>
      </c>
      <c r="E2543" s="3">
        <v>138</v>
      </c>
      <c r="F2543" s="3">
        <v>3</v>
      </c>
      <c r="G2543" s="3" t="s">
        <v>77</v>
      </c>
      <c r="H2543" s="3" t="s">
        <v>745</v>
      </c>
      <c r="I2543" s="3" t="s">
        <v>422</v>
      </c>
      <c r="J2543" s="3">
        <v>66987244</v>
      </c>
    </row>
    <row r="2544" spans="1:10" hidden="1" x14ac:dyDescent="0.25">
      <c r="A2544" s="187">
        <v>43895</v>
      </c>
      <c r="B2544" s="3">
        <v>5</v>
      </c>
      <c r="C2544" s="3">
        <v>3</v>
      </c>
      <c r="D2544" s="3">
        <v>2020</v>
      </c>
      <c r="E2544" s="3">
        <v>73</v>
      </c>
      <c r="F2544" s="3">
        <v>0</v>
      </c>
      <c r="G2544" s="3" t="s">
        <v>77</v>
      </c>
      <c r="H2544" s="3" t="s">
        <v>745</v>
      </c>
      <c r="I2544" s="3" t="s">
        <v>422</v>
      </c>
      <c r="J2544" s="3">
        <v>66987244</v>
      </c>
    </row>
    <row r="2545" spans="1:10" hidden="1" x14ac:dyDescent="0.25">
      <c r="A2545" s="187">
        <v>43894</v>
      </c>
      <c r="B2545" s="3">
        <v>4</v>
      </c>
      <c r="C2545" s="3">
        <v>3</v>
      </c>
      <c r="D2545" s="3">
        <v>2020</v>
      </c>
      <c r="E2545" s="3">
        <v>34</v>
      </c>
      <c r="F2545" s="3">
        <v>1</v>
      </c>
      <c r="G2545" s="3" t="s">
        <v>77</v>
      </c>
      <c r="H2545" s="3" t="s">
        <v>745</v>
      </c>
      <c r="I2545" s="3" t="s">
        <v>422</v>
      </c>
      <c r="J2545" s="3">
        <v>66987244</v>
      </c>
    </row>
    <row r="2546" spans="1:10" hidden="1" x14ac:dyDescent="0.25">
      <c r="A2546" s="187">
        <v>43893</v>
      </c>
      <c r="B2546" s="3">
        <v>3</v>
      </c>
      <c r="C2546" s="3">
        <v>3</v>
      </c>
      <c r="D2546" s="3">
        <v>2020</v>
      </c>
      <c r="E2546" s="3">
        <v>48</v>
      </c>
      <c r="F2546" s="3">
        <v>1</v>
      </c>
      <c r="G2546" s="3" t="s">
        <v>77</v>
      </c>
      <c r="H2546" s="3" t="s">
        <v>745</v>
      </c>
      <c r="I2546" s="3" t="s">
        <v>422</v>
      </c>
      <c r="J2546" s="3">
        <v>66987244</v>
      </c>
    </row>
    <row r="2547" spans="1:10" hidden="1" x14ac:dyDescent="0.25">
      <c r="A2547" s="187">
        <v>43892</v>
      </c>
      <c r="B2547" s="3">
        <v>2</v>
      </c>
      <c r="C2547" s="3">
        <v>3</v>
      </c>
      <c r="D2547" s="3">
        <v>2020</v>
      </c>
      <c r="E2547" s="3">
        <v>30</v>
      </c>
      <c r="F2547" s="3">
        <v>0</v>
      </c>
      <c r="G2547" s="3" t="s">
        <v>77</v>
      </c>
      <c r="H2547" s="3" t="s">
        <v>745</v>
      </c>
      <c r="I2547" s="3" t="s">
        <v>422</v>
      </c>
      <c r="J2547" s="3">
        <v>66987244</v>
      </c>
    </row>
    <row r="2548" spans="1:10" hidden="1" x14ac:dyDescent="0.25">
      <c r="A2548" s="187">
        <v>43891</v>
      </c>
      <c r="B2548" s="3">
        <v>1</v>
      </c>
      <c r="C2548" s="3">
        <v>3</v>
      </c>
      <c r="D2548" s="3">
        <v>2020</v>
      </c>
      <c r="E2548" s="3">
        <v>43</v>
      </c>
      <c r="F2548" s="3">
        <v>0</v>
      </c>
      <c r="G2548" s="3" t="s">
        <v>77</v>
      </c>
      <c r="H2548" s="3" t="s">
        <v>745</v>
      </c>
      <c r="I2548" s="3" t="s">
        <v>422</v>
      </c>
      <c r="J2548" s="3">
        <v>66987244</v>
      </c>
    </row>
    <row r="2549" spans="1:10" hidden="1" x14ac:dyDescent="0.25">
      <c r="A2549" s="187">
        <v>43890</v>
      </c>
      <c r="B2549" s="3">
        <v>29</v>
      </c>
      <c r="C2549" s="3">
        <v>2</v>
      </c>
      <c r="D2549" s="3">
        <v>2020</v>
      </c>
      <c r="E2549" s="3">
        <v>19</v>
      </c>
      <c r="F2549" s="3">
        <v>0</v>
      </c>
      <c r="G2549" s="3" t="s">
        <v>77</v>
      </c>
      <c r="H2549" s="3" t="s">
        <v>745</v>
      </c>
      <c r="I2549" s="3" t="s">
        <v>422</v>
      </c>
      <c r="J2549" s="3">
        <v>66987244</v>
      </c>
    </row>
    <row r="2550" spans="1:10" hidden="1" x14ac:dyDescent="0.25">
      <c r="A2550" s="187">
        <v>43889</v>
      </c>
      <c r="B2550" s="3">
        <v>28</v>
      </c>
      <c r="C2550" s="3">
        <v>2</v>
      </c>
      <c r="D2550" s="3">
        <v>2020</v>
      </c>
      <c r="E2550" s="3">
        <v>21</v>
      </c>
      <c r="F2550" s="3">
        <v>0</v>
      </c>
      <c r="G2550" s="3" t="s">
        <v>77</v>
      </c>
      <c r="H2550" s="3" t="s">
        <v>745</v>
      </c>
      <c r="I2550" s="3" t="s">
        <v>422</v>
      </c>
      <c r="J2550" s="3">
        <v>66987244</v>
      </c>
    </row>
    <row r="2551" spans="1:10" hidden="1" x14ac:dyDescent="0.25">
      <c r="A2551" s="187">
        <v>43888</v>
      </c>
      <c r="B2551" s="3">
        <v>27</v>
      </c>
      <c r="C2551" s="3">
        <v>2</v>
      </c>
      <c r="D2551" s="3">
        <v>2020</v>
      </c>
      <c r="E2551" s="3">
        <v>3</v>
      </c>
      <c r="F2551" s="3">
        <v>1</v>
      </c>
      <c r="G2551" s="3" t="s">
        <v>77</v>
      </c>
      <c r="H2551" s="3" t="s">
        <v>745</v>
      </c>
      <c r="I2551" s="3" t="s">
        <v>422</v>
      </c>
      <c r="J2551" s="3">
        <v>66987244</v>
      </c>
    </row>
    <row r="2552" spans="1:10" hidden="1" x14ac:dyDescent="0.25">
      <c r="A2552" s="187">
        <v>43887</v>
      </c>
      <c r="B2552" s="3">
        <v>26</v>
      </c>
      <c r="C2552" s="3">
        <v>2</v>
      </c>
      <c r="D2552" s="3">
        <v>2020</v>
      </c>
      <c r="E2552" s="3">
        <v>2</v>
      </c>
      <c r="F2552" s="3">
        <v>0</v>
      </c>
      <c r="G2552" s="3" t="s">
        <v>77</v>
      </c>
      <c r="H2552" s="3" t="s">
        <v>745</v>
      </c>
      <c r="I2552" s="3" t="s">
        <v>422</v>
      </c>
      <c r="J2552" s="3">
        <v>66987244</v>
      </c>
    </row>
    <row r="2553" spans="1:10" hidden="1" x14ac:dyDescent="0.25">
      <c r="A2553" s="187">
        <v>43886</v>
      </c>
      <c r="B2553" s="3">
        <v>25</v>
      </c>
      <c r="C2553" s="3">
        <v>2</v>
      </c>
      <c r="D2553" s="3">
        <v>2020</v>
      </c>
      <c r="E2553" s="3">
        <v>0</v>
      </c>
      <c r="F2553" s="3">
        <v>0</v>
      </c>
      <c r="G2553" s="3" t="s">
        <v>77</v>
      </c>
      <c r="H2553" s="3" t="s">
        <v>745</v>
      </c>
      <c r="I2553" s="3" t="s">
        <v>422</v>
      </c>
      <c r="J2553" s="3">
        <v>66987244</v>
      </c>
    </row>
    <row r="2554" spans="1:10" hidden="1" x14ac:dyDescent="0.25">
      <c r="A2554" s="187">
        <v>43885</v>
      </c>
      <c r="B2554" s="3">
        <v>24</v>
      </c>
      <c r="C2554" s="3">
        <v>2</v>
      </c>
      <c r="D2554" s="3">
        <v>2020</v>
      </c>
      <c r="E2554" s="3">
        <v>0</v>
      </c>
      <c r="F2554" s="3">
        <v>0</v>
      </c>
      <c r="G2554" s="3" t="s">
        <v>77</v>
      </c>
      <c r="H2554" s="3" t="s">
        <v>745</v>
      </c>
      <c r="I2554" s="3" t="s">
        <v>422</v>
      </c>
      <c r="J2554" s="3">
        <v>66987244</v>
      </c>
    </row>
    <row r="2555" spans="1:10" hidden="1" x14ac:dyDescent="0.25">
      <c r="A2555" s="187">
        <v>43884</v>
      </c>
      <c r="B2555" s="3">
        <v>23</v>
      </c>
      <c r="C2555" s="3">
        <v>2</v>
      </c>
      <c r="D2555" s="3">
        <v>2020</v>
      </c>
      <c r="E2555" s="3">
        <v>0</v>
      </c>
      <c r="F2555" s="3">
        <v>0</v>
      </c>
      <c r="G2555" s="3" t="s">
        <v>77</v>
      </c>
      <c r="H2555" s="3" t="s">
        <v>745</v>
      </c>
      <c r="I2555" s="3" t="s">
        <v>422</v>
      </c>
      <c r="J2555" s="3">
        <v>66987244</v>
      </c>
    </row>
    <row r="2556" spans="1:10" hidden="1" x14ac:dyDescent="0.25">
      <c r="A2556" s="187">
        <v>43883</v>
      </c>
      <c r="B2556" s="3">
        <v>22</v>
      </c>
      <c r="C2556" s="3">
        <v>2</v>
      </c>
      <c r="D2556" s="3">
        <v>2020</v>
      </c>
      <c r="E2556" s="3">
        <v>0</v>
      </c>
      <c r="F2556" s="3">
        <v>0</v>
      </c>
      <c r="G2556" s="3" t="s">
        <v>77</v>
      </c>
      <c r="H2556" s="3" t="s">
        <v>745</v>
      </c>
      <c r="I2556" s="3" t="s">
        <v>422</v>
      </c>
      <c r="J2556" s="3">
        <v>66987244</v>
      </c>
    </row>
    <row r="2557" spans="1:10" hidden="1" x14ac:dyDescent="0.25">
      <c r="A2557" s="187">
        <v>43882</v>
      </c>
      <c r="B2557" s="3">
        <v>21</v>
      </c>
      <c r="C2557" s="3">
        <v>2</v>
      </c>
      <c r="D2557" s="3">
        <v>2020</v>
      </c>
      <c r="E2557" s="3">
        <v>0</v>
      </c>
      <c r="F2557" s="3">
        <v>0</v>
      </c>
      <c r="G2557" s="3" t="s">
        <v>77</v>
      </c>
      <c r="H2557" s="3" t="s">
        <v>745</v>
      </c>
      <c r="I2557" s="3" t="s">
        <v>422</v>
      </c>
      <c r="J2557" s="3">
        <v>66987244</v>
      </c>
    </row>
    <row r="2558" spans="1:10" hidden="1" x14ac:dyDescent="0.25">
      <c r="A2558" s="187">
        <v>43881</v>
      </c>
      <c r="B2558" s="3">
        <v>20</v>
      </c>
      <c r="C2558" s="3">
        <v>2</v>
      </c>
      <c r="D2558" s="3">
        <v>2020</v>
      </c>
      <c r="E2558" s="3">
        <v>0</v>
      </c>
      <c r="F2558" s="3">
        <v>0</v>
      </c>
      <c r="G2558" s="3" t="s">
        <v>77</v>
      </c>
      <c r="H2558" s="3" t="s">
        <v>745</v>
      </c>
      <c r="I2558" s="3" t="s">
        <v>422</v>
      </c>
      <c r="J2558" s="3">
        <v>66987244</v>
      </c>
    </row>
    <row r="2559" spans="1:10" hidden="1" x14ac:dyDescent="0.25">
      <c r="A2559" s="187">
        <v>43880</v>
      </c>
      <c r="B2559" s="3">
        <v>19</v>
      </c>
      <c r="C2559" s="3">
        <v>2</v>
      </c>
      <c r="D2559" s="3">
        <v>2020</v>
      </c>
      <c r="E2559" s="3">
        <v>0</v>
      </c>
      <c r="F2559" s="3">
        <v>0</v>
      </c>
      <c r="G2559" s="3" t="s">
        <v>77</v>
      </c>
      <c r="H2559" s="3" t="s">
        <v>745</v>
      </c>
      <c r="I2559" s="3" t="s">
        <v>422</v>
      </c>
      <c r="J2559" s="3">
        <v>66987244</v>
      </c>
    </row>
    <row r="2560" spans="1:10" hidden="1" x14ac:dyDescent="0.25">
      <c r="A2560" s="187">
        <v>43879</v>
      </c>
      <c r="B2560" s="3">
        <v>18</v>
      </c>
      <c r="C2560" s="3">
        <v>2</v>
      </c>
      <c r="D2560" s="3">
        <v>2020</v>
      </c>
      <c r="E2560" s="3">
        <v>0</v>
      </c>
      <c r="F2560" s="3">
        <v>0</v>
      </c>
      <c r="G2560" s="3" t="s">
        <v>77</v>
      </c>
      <c r="H2560" s="3" t="s">
        <v>745</v>
      </c>
      <c r="I2560" s="3" t="s">
        <v>422</v>
      </c>
      <c r="J2560" s="3">
        <v>66987244</v>
      </c>
    </row>
    <row r="2561" spans="1:10" hidden="1" x14ac:dyDescent="0.25">
      <c r="A2561" s="187">
        <v>43878</v>
      </c>
      <c r="B2561" s="3">
        <v>17</v>
      </c>
      <c r="C2561" s="3">
        <v>2</v>
      </c>
      <c r="D2561" s="3">
        <v>2020</v>
      </c>
      <c r="E2561" s="3">
        <v>1</v>
      </c>
      <c r="F2561" s="3">
        <v>0</v>
      </c>
      <c r="G2561" s="3" t="s">
        <v>77</v>
      </c>
      <c r="H2561" s="3" t="s">
        <v>745</v>
      </c>
      <c r="I2561" s="3" t="s">
        <v>422</v>
      </c>
      <c r="J2561" s="3">
        <v>66987244</v>
      </c>
    </row>
    <row r="2562" spans="1:10" hidden="1" x14ac:dyDescent="0.25">
      <c r="A2562" s="187">
        <v>43877</v>
      </c>
      <c r="B2562" s="3">
        <v>16</v>
      </c>
      <c r="C2562" s="3">
        <v>2</v>
      </c>
      <c r="D2562" s="3">
        <v>2020</v>
      </c>
      <c r="E2562" s="3">
        <v>0</v>
      </c>
      <c r="F2562" s="3">
        <v>0</v>
      </c>
      <c r="G2562" s="3" t="s">
        <v>77</v>
      </c>
      <c r="H2562" s="3" t="s">
        <v>745</v>
      </c>
      <c r="I2562" s="3" t="s">
        <v>422</v>
      </c>
      <c r="J2562" s="3">
        <v>66987244</v>
      </c>
    </row>
    <row r="2563" spans="1:10" hidden="1" x14ac:dyDescent="0.25">
      <c r="A2563" s="187">
        <v>43876</v>
      </c>
      <c r="B2563" s="3">
        <v>15</v>
      </c>
      <c r="C2563" s="3">
        <v>2</v>
      </c>
      <c r="D2563" s="3">
        <v>2020</v>
      </c>
      <c r="E2563" s="3">
        <v>0</v>
      </c>
      <c r="F2563" s="3">
        <v>1</v>
      </c>
      <c r="G2563" s="3" t="s">
        <v>77</v>
      </c>
      <c r="H2563" s="3" t="s">
        <v>745</v>
      </c>
      <c r="I2563" s="3" t="s">
        <v>422</v>
      </c>
      <c r="J2563" s="3">
        <v>66987244</v>
      </c>
    </row>
    <row r="2564" spans="1:10" hidden="1" x14ac:dyDescent="0.25">
      <c r="A2564" s="187">
        <v>43875</v>
      </c>
      <c r="B2564" s="3">
        <v>14</v>
      </c>
      <c r="C2564" s="3">
        <v>2</v>
      </c>
      <c r="D2564" s="3">
        <v>2020</v>
      </c>
      <c r="E2564" s="3">
        <v>0</v>
      </c>
      <c r="F2564" s="3">
        <v>0</v>
      </c>
      <c r="G2564" s="3" t="s">
        <v>77</v>
      </c>
      <c r="H2564" s="3" t="s">
        <v>745</v>
      </c>
      <c r="I2564" s="3" t="s">
        <v>422</v>
      </c>
      <c r="J2564" s="3">
        <v>66987244</v>
      </c>
    </row>
    <row r="2565" spans="1:10" hidden="1" x14ac:dyDescent="0.25">
      <c r="A2565" s="187">
        <v>43874</v>
      </c>
      <c r="B2565" s="3">
        <v>13</v>
      </c>
      <c r="C2565" s="3">
        <v>2</v>
      </c>
      <c r="D2565" s="3">
        <v>2020</v>
      </c>
      <c r="E2565" s="3">
        <v>0</v>
      </c>
      <c r="F2565" s="3">
        <v>0</v>
      </c>
      <c r="G2565" s="3" t="s">
        <v>77</v>
      </c>
      <c r="H2565" s="3" t="s">
        <v>745</v>
      </c>
      <c r="I2565" s="3" t="s">
        <v>422</v>
      </c>
      <c r="J2565" s="3">
        <v>66987244</v>
      </c>
    </row>
    <row r="2566" spans="1:10" hidden="1" x14ac:dyDescent="0.25">
      <c r="A2566" s="187">
        <v>43873</v>
      </c>
      <c r="B2566" s="3">
        <v>12</v>
      </c>
      <c r="C2566" s="3">
        <v>2</v>
      </c>
      <c r="D2566" s="3">
        <v>2020</v>
      </c>
      <c r="E2566" s="3">
        <v>0</v>
      </c>
      <c r="F2566" s="3">
        <v>0</v>
      </c>
      <c r="G2566" s="3" t="s">
        <v>77</v>
      </c>
      <c r="H2566" s="3" t="s">
        <v>745</v>
      </c>
      <c r="I2566" s="3" t="s">
        <v>422</v>
      </c>
      <c r="J2566" s="3">
        <v>66987244</v>
      </c>
    </row>
    <row r="2567" spans="1:10" hidden="1" x14ac:dyDescent="0.25">
      <c r="A2567" s="187">
        <v>43872</v>
      </c>
      <c r="B2567" s="3">
        <v>11</v>
      </c>
      <c r="C2567" s="3">
        <v>2</v>
      </c>
      <c r="D2567" s="3">
        <v>2020</v>
      </c>
      <c r="E2567" s="3">
        <v>0</v>
      </c>
      <c r="F2567" s="3">
        <v>0</v>
      </c>
      <c r="G2567" s="3" t="s">
        <v>77</v>
      </c>
      <c r="H2567" s="3" t="s">
        <v>745</v>
      </c>
      <c r="I2567" s="3" t="s">
        <v>422</v>
      </c>
      <c r="J2567" s="3">
        <v>66987244</v>
      </c>
    </row>
    <row r="2568" spans="1:10" hidden="1" x14ac:dyDescent="0.25">
      <c r="A2568" s="187">
        <v>43871</v>
      </c>
      <c r="B2568" s="3">
        <v>10</v>
      </c>
      <c r="C2568" s="3">
        <v>2</v>
      </c>
      <c r="D2568" s="3">
        <v>2020</v>
      </c>
      <c r="E2568" s="3">
        <v>0</v>
      </c>
      <c r="F2568" s="3">
        <v>0</v>
      </c>
      <c r="G2568" s="3" t="s">
        <v>77</v>
      </c>
      <c r="H2568" s="3" t="s">
        <v>745</v>
      </c>
      <c r="I2568" s="3" t="s">
        <v>422</v>
      </c>
      <c r="J2568" s="3">
        <v>66987244</v>
      </c>
    </row>
    <row r="2569" spans="1:10" hidden="1" x14ac:dyDescent="0.25">
      <c r="A2569" s="187">
        <v>43870</v>
      </c>
      <c r="B2569" s="3">
        <v>9</v>
      </c>
      <c r="C2569" s="3">
        <v>2</v>
      </c>
      <c r="D2569" s="3">
        <v>2020</v>
      </c>
      <c r="E2569" s="3">
        <v>0</v>
      </c>
      <c r="F2569" s="3">
        <v>0</v>
      </c>
      <c r="G2569" s="3" t="s">
        <v>77</v>
      </c>
      <c r="H2569" s="3" t="s">
        <v>745</v>
      </c>
      <c r="I2569" s="3" t="s">
        <v>422</v>
      </c>
      <c r="J2569" s="3">
        <v>66987244</v>
      </c>
    </row>
    <row r="2570" spans="1:10" hidden="1" x14ac:dyDescent="0.25">
      <c r="A2570" s="187">
        <v>43869</v>
      </c>
      <c r="B2570" s="3">
        <v>8</v>
      </c>
      <c r="C2570" s="3">
        <v>2</v>
      </c>
      <c r="D2570" s="3">
        <v>2020</v>
      </c>
      <c r="E2570" s="3">
        <v>5</v>
      </c>
      <c r="F2570" s="3">
        <v>0</v>
      </c>
      <c r="G2570" s="3" t="s">
        <v>77</v>
      </c>
      <c r="H2570" s="3" t="s">
        <v>745</v>
      </c>
      <c r="I2570" s="3" t="s">
        <v>422</v>
      </c>
      <c r="J2570" s="3">
        <v>66987244</v>
      </c>
    </row>
    <row r="2571" spans="1:10" hidden="1" x14ac:dyDescent="0.25">
      <c r="A2571" s="187">
        <v>43868</v>
      </c>
      <c r="B2571" s="3">
        <v>7</v>
      </c>
      <c r="C2571" s="3">
        <v>2</v>
      </c>
      <c r="D2571" s="3">
        <v>2020</v>
      </c>
      <c r="E2571" s="3">
        <v>0</v>
      </c>
      <c r="F2571" s="3">
        <v>0</v>
      </c>
      <c r="G2571" s="3" t="s">
        <v>77</v>
      </c>
      <c r="H2571" s="3" t="s">
        <v>745</v>
      </c>
      <c r="I2571" s="3" t="s">
        <v>422</v>
      </c>
      <c r="J2571" s="3">
        <v>66987244</v>
      </c>
    </row>
    <row r="2572" spans="1:10" hidden="1" x14ac:dyDescent="0.25">
      <c r="A2572" s="187">
        <v>43867</v>
      </c>
      <c r="B2572" s="3">
        <v>6</v>
      </c>
      <c r="C2572" s="3">
        <v>2</v>
      </c>
      <c r="D2572" s="3">
        <v>2020</v>
      </c>
      <c r="E2572" s="3">
        <v>0</v>
      </c>
      <c r="F2572" s="3">
        <v>0</v>
      </c>
      <c r="G2572" s="3" t="s">
        <v>77</v>
      </c>
      <c r="H2572" s="3" t="s">
        <v>745</v>
      </c>
      <c r="I2572" s="3" t="s">
        <v>422</v>
      </c>
      <c r="J2572" s="3">
        <v>66987244</v>
      </c>
    </row>
    <row r="2573" spans="1:10" hidden="1" x14ac:dyDescent="0.25">
      <c r="A2573" s="187">
        <v>43866</v>
      </c>
      <c r="B2573" s="3">
        <v>5</v>
      </c>
      <c r="C2573" s="3">
        <v>2</v>
      </c>
      <c r="D2573" s="3">
        <v>2020</v>
      </c>
      <c r="E2573" s="3">
        <v>0</v>
      </c>
      <c r="F2573" s="3">
        <v>0</v>
      </c>
      <c r="G2573" s="3" t="s">
        <v>77</v>
      </c>
      <c r="H2573" s="3" t="s">
        <v>745</v>
      </c>
      <c r="I2573" s="3" t="s">
        <v>422</v>
      </c>
      <c r="J2573" s="3">
        <v>66987244</v>
      </c>
    </row>
    <row r="2574" spans="1:10" hidden="1" x14ac:dyDescent="0.25">
      <c r="A2574" s="187">
        <v>43865</v>
      </c>
      <c r="B2574" s="3">
        <v>4</v>
      </c>
      <c r="C2574" s="3">
        <v>2</v>
      </c>
      <c r="D2574" s="3">
        <v>2020</v>
      </c>
      <c r="E2574" s="3">
        <v>0</v>
      </c>
      <c r="F2574" s="3">
        <v>0</v>
      </c>
      <c r="G2574" s="3" t="s">
        <v>77</v>
      </c>
      <c r="H2574" s="3" t="s">
        <v>745</v>
      </c>
      <c r="I2574" s="3" t="s">
        <v>422</v>
      </c>
      <c r="J2574" s="3">
        <v>66987244</v>
      </c>
    </row>
    <row r="2575" spans="1:10" hidden="1" x14ac:dyDescent="0.25">
      <c r="A2575" s="187">
        <v>43864</v>
      </c>
      <c r="B2575" s="3">
        <v>3</v>
      </c>
      <c r="C2575" s="3">
        <v>2</v>
      </c>
      <c r="D2575" s="3">
        <v>2020</v>
      </c>
      <c r="E2575" s="3">
        <v>0</v>
      </c>
      <c r="F2575" s="3">
        <v>0</v>
      </c>
      <c r="G2575" s="3" t="s">
        <v>77</v>
      </c>
      <c r="H2575" s="3" t="s">
        <v>745</v>
      </c>
      <c r="I2575" s="3" t="s">
        <v>422</v>
      </c>
      <c r="J2575" s="3">
        <v>66987244</v>
      </c>
    </row>
    <row r="2576" spans="1:10" hidden="1" x14ac:dyDescent="0.25">
      <c r="A2576" s="187">
        <v>43863</v>
      </c>
      <c r="B2576" s="3">
        <v>2</v>
      </c>
      <c r="C2576" s="3">
        <v>2</v>
      </c>
      <c r="D2576" s="3">
        <v>2020</v>
      </c>
      <c r="E2576" s="3">
        <v>0</v>
      </c>
      <c r="F2576" s="3">
        <v>0</v>
      </c>
      <c r="G2576" s="3" t="s">
        <v>77</v>
      </c>
      <c r="H2576" s="3" t="s">
        <v>745</v>
      </c>
      <c r="I2576" s="3" t="s">
        <v>422</v>
      </c>
      <c r="J2576" s="3">
        <v>66987244</v>
      </c>
    </row>
    <row r="2577" spans="1:10" hidden="1" x14ac:dyDescent="0.25">
      <c r="A2577" s="187">
        <v>43862</v>
      </c>
      <c r="B2577" s="3">
        <v>1</v>
      </c>
      <c r="C2577" s="3">
        <v>2</v>
      </c>
      <c r="D2577" s="3">
        <v>2020</v>
      </c>
      <c r="E2577" s="3">
        <v>0</v>
      </c>
      <c r="F2577" s="3">
        <v>0</v>
      </c>
      <c r="G2577" s="3" t="s">
        <v>77</v>
      </c>
      <c r="H2577" s="3" t="s">
        <v>745</v>
      </c>
      <c r="I2577" s="3" t="s">
        <v>422</v>
      </c>
      <c r="J2577" s="3">
        <v>66987244</v>
      </c>
    </row>
    <row r="2578" spans="1:10" hidden="1" x14ac:dyDescent="0.25">
      <c r="A2578" s="187">
        <v>43861</v>
      </c>
      <c r="B2578" s="3">
        <v>31</v>
      </c>
      <c r="C2578" s="3">
        <v>1</v>
      </c>
      <c r="D2578" s="3">
        <v>2020</v>
      </c>
      <c r="E2578" s="3">
        <v>1</v>
      </c>
      <c r="F2578" s="3">
        <v>0</v>
      </c>
      <c r="G2578" s="3" t="s">
        <v>77</v>
      </c>
      <c r="H2578" s="3" t="s">
        <v>745</v>
      </c>
      <c r="I2578" s="3" t="s">
        <v>422</v>
      </c>
      <c r="J2578" s="3">
        <v>66987244</v>
      </c>
    </row>
    <row r="2579" spans="1:10" hidden="1" x14ac:dyDescent="0.25">
      <c r="A2579" s="187">
        <v>43860</v>
      </c>
      <c r="B2579" s="3">
        <v>30</v>
      </c>
      <c r="C2579" s="3">
        <v>1</v>
      </c>
      <c r="D2579" s="3">
        <v>2020</v>
      </c>
      <c r="E2579" s="3">
        <v>1</v>
      </c>
      <c r="F2579" s="3">
        <v>0</v>
      </c>
      <c r="G2579" s="3" t="s">
        <v>77</v>
      </c>
      <c r="H2579" s="3" t="s">
        <v>745</v>
      </c>
      <c r="I2579" s="3" t="s">
        <v>422</v>
      </c>
      <c r="J2579" s="3">
        <v>66987244</v>
      </c>
    </row>
    <row r="2580" spans="1:10" hidden="1" x14ac:dyDescent="0.25">
      <c r="A2580" s="187">
        <v>43859</v>
      </c>
      <c r="B2580" s="3">
        <v>29</v>
      </c>
      <c r="C2580" s="3">
        <v>1</v>
      </c>
      <c r="D2580" s="3">
        <v>2020</v>
      </c>
      <c r="E2580" s="3">
        <v>1</v>
      </c>
      <c r="F2580" s="3">
        <v>0</v>
      </c>
      <c r="G2580" s="3" t="s">
        <v>77</v>
      </c>
      <c r="H2580" s="3" t="s">
        <v>745</v>
      </c>
      <c r="I2580" s="3" t="s">
        <v>422</v>
      </c>
      <c r="J2580" s="3">
        <v>66987244</v>
      </c>
    </row>
    <row r="2581" spans="1:10" hidden="1" x14ac:dyDescent="0.25">
      <c r="A2581" s="187">
        <v>43858</v>
      </c>
      <c r="B2581" s="3">
        <v>28</v>
      </c>
      <c r="C2581" s="3">
        <v>1</v>
      </c>
      <c r="D2581" s="3">
        <v>2020</v>
      </c>
      <c r="E2581" s="3">
        <v>0</v>
      </c>
      <c r="F2581" s="3">
        <v>0</v>
      </c>
      <c r="G2581" s="3" t="s">
        <v>77</v>
      </c>
      <c r="H2581" s="3" t="s">
        <v>745</v>
      </c>
      <c r="I2581" s="3" t="s">
        <v>422</v>
      </c>
      <c r="J2581" s="3">
        <v>66987244</v>
      </c>
    </row>
    <row r="2582" spans="1:10" hidden="1" x14ac:dyDescent="0.25">
      <c r="A2582" s="187">
        <v>43857</v>
      </c>
      <c r="B2582" s="3">
        <v>27</v>
      </c>
      <c r="C2582" s="3">
        <v>1</v>
      </c>
      <c r="D2582" s="3">
        <v>2020</v>
      </c>
      <c r="E2582" s="3">
        <v>0</v>
      </c>
      <c r="F2582" s="3">
        <v>0</v>
      </c>
      <c r="G2582" s="3" t="s">
        <v>77</v>
      </c>
      <c r="H2582" s="3" t="s">
        <v>745</v>
      </c>
      <c r="I2582" s="3" t="s">
        <v>422</v>
      </c>
      <c r="J2582" s="3">
        <v>66987244</v>
      </c>
    </row>
    <row r="2583" spans="1:10" hidden="1" x14ac:dyDescent="0.25">
      <c r="A2583" s="187">
        <v>43856</v>
      </c>
      <c r="B2583" s="3">
        <v>26</v>
      </c>
      <c r="C2583" s="3">
        <v>1</v>
      </c>
      <c r="D2583" s="3">
        <v>2020</v>
      </c>
      <c r="E2583" s="3">
        <v>0</v>
      </c>
      <c r="F2583" s="3">
        <v>0</v>
      </c>
      <c r="G2583" s="3" t="s">
        <v>77</v>
      </c>
      <c r="H2583" s="3" t="s">
        <v>745</v>
      </c>
      <c r="I2583" s="3" t="s">
        <v>422</v>
      </c>
      <c r="J2583" s="3">
        <v>66987244</v>
      </c>
    </row>
    <row r="2584" spans="1:10" hidden="1" x14ac:dyDescent="0.25">
      <c r="A2584" s="187">
        <v>43855</v>
      </c>
      <c r="B2584" s="3">
        <v>25</v>
      </c>
      <c r="C2584" s="3">
        <v>1</v>
      </c>
      <c r="D2584" s="3">
        <v>2020</v>
      </c>
      <c r="E2584" s="3">
        <v>3</v>
      </c>
      <c r="F2584" s="3">
        <v>0</v>
      </c>
      <c r="G2584" s="3" t="s">
        <v>77</v>
      </c>
      <c r="H2584" s="3" t="s">
        <v>745</v>
      </c>
      <c r="I2584" s="3" t="s">
        <v>422</v>
      </c>
      <c r="J2584" s="3">
        <v>66987244</v>
      </c>
    </row>
    <row r="2585" spans="1:10" hidden="1" x14ac:dyDescent="0.25">
      <c r="A2585" s="187">
        <v>43854</v>
      </c>
      <c r="B2585" s="3">
        <v>24</v>
      </c>
      <c r="C2585" s="3">
        <v>1</v>
      </c>
      <c r="D2585" s="3">
        <v>2020</v>
      </c>
      <c r="E2585" s="3">
        <v>0</v>
      </c>
      <c r="F2585" s="3">
        <v>0</v>
      </c>
      <c r="G2585" s="3" t="s">
        <v>77</v>
      </c>
      <c r="H2585" s="3" t="s">
        <v>745</v>
      </c>
      <c r="I2585" s="3" t="s">
        <v>422</v>
      </c>
      <c r="J2585" s="3">
        <v>66987244</v>
      </c>
    </row>
    <row r="2586" spans="1:10" hidden="1" x14ac:dyDescent="0.25">
      <c r="A2586" s="187">
        <v>43853</v>
      </c>
      <c r="B2586" s="3">
        <v>23</v>
      </c>
      <c r="C2586" s="3">
        <v>1</v>
      </c>
      <c r="D2586" s="3">
        <v>2020</v>
      </c>
      <c r="E2586" s="3">
        <v>0</v>
      </c>
      <c r="F2586" s="3">
        <v>0</v>
      </c>
      <c r="G2586" s="3" t="s">
        <v>77</v>
      </c>
      <c r="H2586" s="3" t="s">
        <v>745</v>
      </c>
      <c r="I2586" s="3" t="s">
        <v>422</v>
      </c>
      <c r="J2586" s="3">
        <v>66987244</v>
      </c>
    </row>
    <row r="2587" spans="1:10" hidden="1" x14ac:dyDescent="0.25">
      <c r="A2587" s="187">
        <v>43852</v>
      </c>
      <c r="B2587" s="3">
        <v>22</v>
      </c>
      <c r="C2587" s="3">
        <v>1</v>
      </c>
      <c r="D2587" s="3">
        <v>2020</v>
      </c>
      <c r="E2587" s="3">
        <v>0</v>
      </c>
      <c r="F2587" s="3">
        <v>0</v>
      </c>
      <c r="G2587" s="3" t="s">
        <v>77</v>
      </c>
      <c r="H2587" s="3" t="s">
        <v>745</v>
      </c>
      <c r="I2587" s="3" t="s">
        <v>422</v>
      </c>
      <c r="J2587" s="3">
        <v>66987244</v>
      </c>
    </row>
    <row r="2588" spans="1:10" hidden="1" x14ac:dyDescent="0.25">
      <c r="A2588" s="187">
        <v>43851</v>
      </c>
      <c r="B2588" s="3">
        <v>21</v>
      </c>
      <c r="C2588" s="3">
        <v>1</v>
      </c>
      <c r="D2588" s="3">
        <v>2020</v>
      </c>
      <c r="E2588" s="3">
        <v>0</v>
      </c>
      <c r="F2588" s="3">
        <v>0</v>
      </c>
      <c r="G2588" s="3" t="s">
        <v>77</v>
      </c>
      <c r="H2588" s="3" t="s">
        <v>745</v>
      </c>
      <c r="I2588" s="3" t="s">
        <v>422</v>
      </c>
      <c r="J2588" s="3">
        <v>66987244</v>
      </c>
    </row>
    <row r="2589" spans="1:10" hidden="1" x14ac:dyDescent="0.25">
      <c r="A2589" s="187">
        <v>43850</v>
      </c>
      <c r="B2589" s="3">
        <v>20</v>
      </c>
      <c r="C2589" s="3">
        <v>1</v>
      </c>
      <c r="D2589" s="3">
        <v>2020</v>
      </c>
      <c r="E2589" s="3">
        <v>0</v>
      </c>
      <c r="F2589" s="3">
        <v>0</v>
      </c>
      <c r="G2589" s="3" t="s">
        <v>77</v>
      </c>
      <c r="H2589" s="3" t="s">
        <v>745</v>
      </c>
      <c r="I2589" s="3" t="s">
        <v>422</v>
      </c>
      <c r="J2589" s="3">
        <v>66987244</v>
      </c>
    </row>
    <row r="2590" spans="1:10" hidden="1" x14ac:dyDescent="0.25">
      <c r="A2590" s="187">
        <v>43849</v>
      </c>
      <c r="B2590" s="3">
        <v>19</v>
      </c>
      <c r="C2590" s="3">
        <v>1</v>
      </c>
      <c r="D2590" s="3">
        <v>2020</v>
      </c>
      <c r="E2590" s="3">
        <v>0</v>
      </c>
      <c r="F2590" s="3">
        <v>0</v>
      </c>
      <c r="G2590" s="3" t="s">
        <v>77</v>
      </c>
      <c r="H2590" s="3" t="s">
        <v>745</v>
      </c>
      <c r="I2590" s="3" t="s">
        <v>422</v>
      </c>
      <c r="J2590" s="3">
        <v>66987244</v>
      </c>
    </row>
    <row r="2591" spans="1:10" hidden="1" x14ac:dyDescent="0.25">
      <c r="A2591" s="187">
        <v>43848</v>
      </c>
      <c r="B2591" s="3">
        <v>18</v>
      </c>
      <c r="C2591" s="3">
        <v>1</v>
      </c>
      <c r="D2591" s="3">
        <v>2020</v>
      </c>
      <c r="E2591" s="3">
        <v>0</v>
      </c>
      <c r="F2591" s="3">
        <v>0</v>
      </c>
      <c r="G2591" s="3" t="s">
        <v>77</v>
      </c>
      <c r="H2591" s="3" t="s">
        <v>745</v>
      </c>
      <c r="I2591" s="3" t="s">
        <v>422</v>
      </c>
      <c r="J2591" s="3">
        <v>66987244</v>
      </c>
    </row>
    <row r="2592" spans="1:10" hidden="1" x14ac:dyDescent="0.25">
      <c r="A2592" s="187">
        <v>43847</v>
      </c>
      <c r="B2592" s="3">
        <v>17</v>
      </c>
      <c r="C2592" s="3">
        <v>1</v>
      </c>
      <c r="D2592" s="3">
        <v>2020</v>
      </c>
      <c r="E2592" s="3">
        <v>0</v>
      </c>
      <c r="F2592" s="3">
        <v>0</v>
      </c>
      <c r="G2592" s="3" t="s">
        <v>77</v>
      </c>
      <c r="H2592" s="3" t="s">
        <v>745</v>
      </c>
      <c r="I2592" s="3" t="s">
        <v>422</v>
      </c>
      <c r="J2592" s="3">
        <v>66987244</v>
      </c>
    </row>
    <row r="2593" spans="1:10" hidden="1" x14ac:dyDescent="0.25">
      <c r="A2593" s="187">
        <v>43846</v>
      </c>
      <c r="B2593" s="3">
        <v>16</v>
      </c>
      <c r="C2593" s="3">
        <v>1</v>
      </c>
      <c r="D2593" s="3">
        <v>2020</v>
      </c>
      <c r="E2593" s="3">
        <v>0</v>
      </c>
      <c r="F2593" s="3">
        <v>0</v>
      </c>
      <c r="G2593" s="3" t="s">
        <v>77</v>
      </c>
      <c r="H2593" s="3" t="s">
        <v>745</v>
      </c>
      <c r="I2593" s="3" t="s">
        <v>422</v>
      </c>
      <c r="J2593" s="3">
        <v>66987244</v>
      </c>
    </row>
    <row r="2594" spans="1:10" hidden="1" x14ac:dyDescent="0.25">
      <c r="A2594" s="187">
        <v>43845</v>
      </c>
      <c r="B2594" s="3">
        <v>15</v>
      </c>
      <c r="C2594" s="3">
        <v>1</v>
      </c>
      <c r="D2594" s="3">
        <v>2020</v>
      </c>
      <c r="E2594" s="3">
        <v>0</v>
      </c>
      <c r="F2594" s="3">
        <v>0</v>
      </c>
      <c r="G2594" s="3" t="s">
        <v>77</v>
      </c>
      <c r="H2594" s="3" t="s">
        <v>745</v>
      </c>
      <c r="I2594" s="3" t="s">
        <v>422</v>
      </c>
      <c r="J2594" s="3">
        <v>66987244</v>
      </c>
    </row>
    <row r="2595" spans="1:10" hidden="1" x14ac:dyDescent="0.25">
      <c r="A2595" s="187">
        <v>43844</v>
      </c>
      <c r="B2595" s="3">
        <v>14</v>
      </c>
      <c r="C2595" s="3">
        <v>1</v>
      </c>
      <c r="D2595" s="3">
        <v>2020</v>
      </c>
      <c r="E2595" s="3">
        <v>0</v>
      </c>
      <c r="F2595" s="3">
        <v>0</v>
      </c>
      <c r="G2595" s="3" t="s">
        <v>77</v>
      </c>
      <c r="H2595" s="3" t="s">
        <v>745</v>
      </c>
      <c r="I2595" s="3" t="s">
        <v>422</v>
      </c>
      <c r="J2595" s="3">
        <v>66987244</v>
      </c>
    </row>
    <row r="2596" spans="1:10" hidden="1" x14ac:dyDescent="0.25">
      <c r="A2596" s="187">
        <v>43843</v>
      </c>
      <c r="B2596" s="3">
        <v>13</v>
      </c>
      <c r="C2596" s="3">
        <v>1</v>
      </c>
      <c r="D2596" s="3">
        <v>2020</v>
      </c>
      <c r="E2596" s="3">
        <v>0</v>
      </c>
      <c r="F2596" s="3">
        <v>0</v>
      </c>
      <c r="G2596" s="3" t="s">
        <v>77</v>
      </c>
      <c r="H2596" s="3" t="s">
        <v>745</v>
      </c>
      <c r="I2596" s="3" t="s">
        <v>422</v>
      </c>
      <c r="J2596" s="3">
        <v>66987244</v>
      </c>
    </row>
    <row r="2597" spans="1:10" hidden="1" x14ac:dyDescent="0.25">
      <c r="A2597" s="187">
        <v>43842</v>
      </c>
      <c r="B2597" s="3">
        <v>12</v>
      </c>
      <c r="C2597" s="3">
        <v>1</v>
      </c>
      <c r="D2597" s="3">
        <v>2020</v>
      </c>
      <c r="E2597" s="3">
        <v>0</v>
      </c>
      <c r="F2597" s="3">
        <v>0</v>
      </c>
      <c r="G2597" s="3" t="s">
        <v>77</v>
      </c>
      <c r="H2597" s="3" t="s">
        <v>745</v>
      </c>
      <c r="I2597" s="3" t="s">
        <v>422</v>
      </c>
      <c r="J2597" s="3">
        <v>66987244</v>
      </c>
    </row>
    <row r="2598" spans="1:10" hidden="1" x14ac:dyDescent="0.25">
      <c r="A2598" s="187">
        <v>43841</v>
      </c>
      <c r="B2598" s="3">
        <v>11</v>
      </c>
      <c r="C2598" s="3">
        <v>1</v>
      </c>
      <c r="D2598" s="3">
        <v>2020</v>
      </c>
      <c r="E2598" s="3">
        <v>0</v>
      </c>
      <c r="F2598" s="3">
        <v>0</v>
      </c>
      <c r="G2598" s="3" t="s">
        <v>77</v>
      </c>
      <c r="H2598" s="3" t="s">
        <v>745</v>
      </c>
      <c r="I2598" s="3" t="s">
        <v>422</v>
      </c>
      <c r="J2598" s="3">
        <v>66987244</v>
      </c>
    </row>
    <row r="2599" spans="1:10" hidden="1" x14ac:dyDescent="0.25">
      <c r="A2599" s="187">
        <v>43840</v>
      </c>
      <c r="B2599" s="3">
        <v>10</v>
      </c>
      <c r="C2599" s="3">
        <v>1</v>
      </c>
      <c r="D2599" s="3">
        <v>2020</v>
      </c>
      <c r="E2599" s="3">
        <v>0</v>
      </c>
      <c r="F2599" s="3">
        <v>0</v>
      </c>
      <c r="G2599" s="3" t="s">
        <v>77</v>
      </c>
      <c r="H2599" s="3" t="s">
        <v>745</v>
      </c>
      <c r="I2599" s="3" t="s">
        <v>422</v>
      </c>
      <c r="J2599" s="3">
        <v>66987244</v>
      </c>
    </row>
    <row r="2600" spans="1:10" hidden="1" x14ac:dyDescent="0.25">
      <c r="A2600" s="187">
        <v>43839</v>
      </c>
      <c r="B2600" s="3">
        <v>9</v>
      </c>
      <c r="C2600" s="3">
        <v>1</v>
      </c>
      <c r="D2600" s="3">
        <v>2020</v>
      </c>
      <c r="E2600" s="3">
        <v>0</v>
      </c>
      <c r="F2600" s="3">
        <v>0</v>
      </c>
      <c r="G2600" s="3" t="s">
        <v>77</v>
      </c>
      <c r="H2600" s="3" t="s">
        <v>745</v>
      </c>
      <c r="I2600" s="3" t="s">
        <v>422</v>
      </c>
      <c r="J2600" s="3">
        <v>66987244</v>
      </c>
    </row>
    <row r="2601" spans="1:10" hidden="1" x14ac:dyDescent="0.25">
      <c r="A2601" s="187">
        <v>43838</v>
      </c>
      <c r="B2601" s="3">
        <v>8</v>
      </c>
      <c r="C2601" s="3">
        <v>1</v>
      </c>
      <c r="D2601" s="3">
        <v>2020</v>
      </c>
      <c r="E2601" s="3">
        <v>0</v>
      </c>
      <c r="F2601" s="3">
        <v>0</v>
      </c>
      <c r="G2601" s="3" t="s">
        <v>77</v>
      </c>
      <c r="H2601" s="3" t="s">
        <v>745</v>
      </c>
      <c r="I2601" s="3" t="s">
        <v>422</v>
      </c>
      <c r="J2601" s="3">
        <v>66987244</v>
      </c>
    </row>
    <row r="2602" spans="1:10" hidden="1" x14ac:dyDescent="0.25">
      <c r="A2602" s="187">
        <v>43837</v>
      </c>
      <c r="B2602" s="3">
        <v>7</v>
      </c>
      <c r="C2602" s="3">
        <v>1</v>
      </c>
      <c r="D2602" s="3">
        <v>2020</v>
      </c>
      <c r="E2602" s="3">
        <v>0</v>
      </c>
      <c r="F2602" s="3">
        <v>0</v>
      </c>
      <c r="G2602" s="3" t="s">
        <v>77</v>
      </c>
      <c r="H2602" s="3" t="s">
        <v>745</v>
      </c>
      <c r="I2602" s="3" t="s">
        <v>422</v>
      </c>
      <c r="J2602" s="3">
        <v>66987244</v>
      </c>
    </row>
    <row r="2603" spans="1:10" hidden="1" x14ac:dyDescent="0.25">
      <c r="A2603" s="187">
        <v>43836</v>
      </c>
      <c r="B2603" s="3">
        <v>6</v>
      </c>
      <c r="C2603" s="3">
        <v>1</v>
      </c>
      <c r="D2603" s="3">
        <v>2020</v>
      </c>
      <c r="E2603" s="3">
        <v>0</v>
      </c>
      <c r="F2603" s="3">
        <v>0</v>
      </c>
      <c r="G2603" s="3" t="s">
        <v>77</v>
      </c>
      <c r="H2603" s="3" t="s">
        <v>745</v>
      </c>
      <c r="I2603" s="3" t="s">
        <v>422</v>
      </c>
      <c r="J2603" s="3">
        <v>66987244</v>
      </c>
    </row>
    <row r="2604" spans="1:10" hidden="1" x14ac:dyDescent="0.25">
      <c r="A2604" s="187">
        <v>43835</v>
      </c>
      <c r="B2604" s="3">
        <v>5</v>
      </c>
      <c r="C2604" s="3">
        <v>1</v>
      </c>
      <c r="D2604" s="3">
        <v>2020</v>
      </c>
      <c r="E2604" s="3">
        <v>0</v>
      </c>
      <c r="F2604" s="3">
        <v>0</v>
      </c>
      <c r="G2604" s="3" t="s">
        <v>77</v>
      </c>
      <c r="H2604" s="3" t="s">
        <v>745</v>
      </c>
      <c r="I2604" s="3" t="s">
        <v>422</v>
      </c>
      <c r="J2604" s="3">
        <v>66987244</v>
      </c>
    </row>
    <row r="2605" spans="1:10" hidden="1" x14ac:dyDescent="0.25">
      <c r="A2605" s="187">
        <v>43834</v>
      </c>
      <c r="B2605" s="3">
        <v>4</v>
      </c>
      <c r="C2605" s="3">
        <v>1</v>
      </c>
      <c r="D2605" s="3">
        <v>2020</v>
      </c>
      <c r="E2605" s="3">
        <v>0</v>
      </c>
      <c r="F2605" s="3">
        <v>0</v>
      </c>
      <c r="G2605" s="3" t="s">
        <v>77</v>
      </c>
      <c r="H2605" s="3" t="s">
        <v>745</v>
      </c>
      <c r="I2605" s="3" t="s">
        <v>422</v>
      </c>
      <c r="J2605" s="3">
        <v>66987244</v>
      </c>
    </row>
    <row r="2606" spans="1:10" hidden="1" x14ac:dyDescent="0.25">
      <c r="A2606" s="187">
        <v>43833</v>
      </c>
      <c r="B2606" s="3">
        <v>3</v>
      </c>
      <c r="C2606" s="3">
        <v>1</v>
      </c>
      <c r="D2606" s="3">
        <v>2020</v>
      </c>
      <c r="E2606" s="3">
        <v>0</v>
      </c>
      <c r="F2606" s="3">
        <v>0</v>
      </c>
      <c r="G2606" s="3" t="s">
        <v>77</v>
      </c>
      <c r="H2606" s="3" t="s">
        <v>745</v>
      </c>
      <c r="I2606" s="3" t="s">
        <v>422</v>
      </c>
      <c r="J2606" s="3">
        <v>66987244</v>
      </c>
    </row>
    <row r="2607" spans="1:10" hidden="1" x14ac:dyDescent="0.25">
      <c r="A2607" s="187">
        <v>43832</v>
      </c>
      <c r="B2607" s="3">
        <v>2</v>
      </c>
      <c r="C2607" s="3">
        <v>1</v>
      </c>
      <c r="D2607" s="3">
        <v>2020</v>
      </c>
      <c r="E2607" s="3">
        <v>0</v>
      </c>
      <c r="F2607" s="3">
        <v>0</v>
      </c>
      <c r="G2607" s="3" t="s">
        <v>77</v>
      </c>
      <c r="H2607" s="3" t="s">
        <v>745</v>
      </c>
      <c r="I2607" s="3" t="s">
        <v>422</v>
      </c>
      <c r="J2607" s="3">
        <v>66987244</v>
      </c>
    </row>
    <row r="2608" spans="1:10" hidden="1" x14ac:dyDescent="0.25">
      <c r="A2608" s="187">
        <v>43831</v>
      </c>
      <c r="B2608" s="3">
        <v>1</v>
      </c>
      <c r="C2608" s="3">
        <v>1</v>
      </c>
      <c r="D2608" s="3">
        <v>2020</v>
      </c>
      <c r="E2608" s="3">
        <v>0</v>
      </c>
      <c r="F2608" s="3">
        <v>0</v>
      </c>
      <c r="G2608" s="3" t="s">
        <v>77</v>
      </c>
      <c r="H2608" s="3" t="s">
        <v>745</v>
      </c>
      <c r="I2608" s="3" t="s">
        <v>422</v>
      </c>
      <c r="J2608" s="3">
        <v>66987244</v>
      </c>
    </row>
    <row r="2609" spans="1:10" hidden="1" x14ac:dyDescent="0.25">
      <c r="A2609" s="187">
        <v>43830</v>
      </c>
      <c r="B2609" s="3">
        <v>31</v>
      </c>
      <c r="C2609" s="3">
        <v>12</v>
      </c>
      <c r="D2609" s="3">
        <v>2019</v>
      </c>
      <c r="E2609" s="3">
        <v>0</v>
      </c>
      <c r="F2609" s="3">
        <v>0</v>
      </c>
      <c r="G2609" s="3" t="s">
        <v>77</v>
      </c>
      <c r="H2609" s="3" t="s">
        <v>745</v>
      </c>
      <c r="I2609" s="3" t="s">
        <v>422</v>
      </c>
      <c r="J2609" s="3">
        <v>66987244</v>
      </c>
    </row>
    <row r="2610" spans="1:10" hidden="1" x14ac:dyDescent="0.25">
      <c r="A2610" s="187">
        <v>43920</v>
      </c>
      <c r="B2610" s="3">
        <v>30</v>
      </c>
      <c r="C2610" s="3">
        <v>3</v>
      </c>
      <c r="D2610" s="3">
        <v>2020</v>
      </c>
      <c r="E2610" s="3">
        <v>1</v>
      </c>
      <c r="F2610" s="3">
        <v>0</v>
      </c>
      <c r="G2610" s="3" t="s">
        <v>1104</v>
      </c>
      <c r="H2610" s="3" t="s">
        <v>1105</v>
      </c>
      <c r="I2610" s="3" t="s">
        <v>539</v>
      </c>
      <c r="J2610" s="3">
        <v>277679</v>
      </c>
    </row>
    <row r="2611" spans="1:10" hidden="1" x14ac:dyDescent="0.25">
      <c r="A2611" s="187">
        <v>43919</v>
      </c>
      <c r="B2611" s="3">
        <v>29</v>
      </c>
      <c r="C2611" s="3">
        <v>3</v>
      </c>
      <c r="D2611" s="3">
        <v>2020</v>
      </c>
      <c r="E2611" s="3">
        <v>4</v>
      </c>
      <c r="F2611" s="3">
        <v>0</v>
      </c>
      <c r="G2611" s="3" t="s">
        <v>1104</v>
      </c>
      <c r="H2611" s="3" t="s">
        <v>1105</v>
      </c>
      <c r="I2611" s="3" t="s">
        <v>539</v>
      </c>
      <c r="J2611" s="3">
        <v>277679</v>
      </c>
    </row>
    <row r="2612" spans="1:10" hidden="1" x14ac:dyDescent="0.25">
      <c r="A2612" s="187">
        <v>43918</v>
      </c>
      <c r="B2612" s="3">
        <v>28</v>
      </c>
      <c r="C2612" s="3">
        <v>3</v>
      </c>
      <c r="D2612" s="3">
        <v>2020</v>
      </c>
      <c r="E2612" s="3">
        <v>0</v>
      </c>
      <c r="F2612" s="3">
        <v>0</v>
      </c>
      <c r="G2612" s="3" t="s">
        <v>1104</v>
      </c>
      <c r="H2612" s="3" t="s">
        <v>1105</v>
      </c>
      <c r="I2612" s="3" t="s">
        <v>539</v>
      </c>
      <c r="J2612" s="3">
        <v>277679</v>
      </c>
    </row>
    <row r="2613" spans="1:10" hidden="1" x14ac:dyDescent="0.25">
      <c r="A2613" s="187">
        <v>43917</v>
      </c>
      <c r="B2613" s="3">
        <v>27</v>
      </c>
      <c r="C2613" s="3">
        <v>3</v>
      </c>
      <c r="D2613" s="3">
        <v>2020</v>
      </c>
      <c r="E2613" s="3">
        <v>5</v>
      </c>
      <c r="F2613" s="3">
        <v>0</v>
      </c>
      <c r="G2613" s="3" t="s">
        <v>1104</v>
      </c>
      <c r="H2613" s="3" t="s">
        <v>1105</v>
      </c>
      <c r="I2613" s="3" t="s">
        <v>539</v>
      </c>
      <c r="J2613" s="3">
        <v>277679</v>
      </c>
    </row>
    <row r="2614" spans="1:10" hidden="1" x14ac:dyDescent="0.25">
      <c r="A2614" s="187">
        <v>43916</v>
      </c>
      <c r="B2614" s="3">
        <v>26</v>
      </c>
      <c r="C2614" s="3">
        <v>3</v>
      </c>
      <c r="D2614" s="3">
        <v>2020</v>
      </c>
      <c r="E2614" s="3">
        <v>0</v>
      </c>
      <c r="F2614" s="3">
        <v>0</v>
      </c>
      <c r="G2614" s="3" t="s">
        <v>1104</v>
      </c>
      <c r="H2614" s="3" t="s">
        <v>1105</v>
      </c>
      <c r="I2614" s="3" t="s">
        <v>539</v>
      </c>
      <c r="J2614" s="3">
        <v>277679</v>
      </c>
    </row>
    <row r="2615" spans="1:10" hidden="1" x14ac:dyDescent="0.25">
      <c r="A2615" s="187">
        <v>43915</v>
      </c>
      <c r="B2615" s="3">
        <v>25</v>
      </c>
      <c r="C2615" s="3">
        <v>3</v>
      </c>
      <c r="D2615" s="3">
        <v>2020</v>
      </c>
      <c r="E2615" s="3">
        <v>2</v>
      </c>
      <c r="F2615" s="3">
        <v>0</v>
      </c>
      <c r="G2615" s="3" t="s">
        <v>1104</v>
      </c>
      <c r="H2615" s="3" t="s">
        <v>1105</v>
      </c>
      <c r="I2615" s="3" t="s">
        <v>539</v>
      </c>
      <c r="J2615" s="3">
        <v>277679</v>
      </c>
    </row>
    <row r="2616" spans="1:10" hidden="1" x14ac:dyDescent="0.25">
      <c r="A2616" s="187">
        <v>43914</v>
      </c>
      <c r="B2616" s="3">
        <v>24</v>
      </c>
      <c r="C2616" s="3">
        <v>3</v>
      </c>
      <c r="D2616" s="3">
        <v>2020</v>
      </c>
      <c r="E2616" s="3">
        <v>5</v>
      </c>
      <c r="F2616" s="3">
        <v>0</v>
      </c>
      <c r="G2616" s="3" t="s">
        <v>1104</v>
      </c>
      <c r="H2616" s="3" t="s">
        <v>1105</v>
      </c>
      <c r="I2616" s="3" t="s">
        <v>539</v>
      </c>
      <c r="J2616" s="3">
        <v>277679</v>
      </c>
    </row>
    <row r="2617" spans="1:10" hidden="1" x14ac:dyDescent="0.25">
      <c r="A2617" s="187">
        <v>43913</v>
      </c>
      <c r="B2617" s="3">
        <v>23</v>
      </c>
      <c r="C2617" s="3">
        <v>3</v>
      </c>
      <c r="D2617" s="3">
        <v>2020</v>
      </c>
      <c r="E2617" s="3">
        <v>1</v>
      </c>
      <c r="F2617" s="3">
        <v>0</v>
      </c>
      <c r="G2617" s="3" t="s">
        <v>1104</v>
      </c>
      <c r="H2617" s="3" t="s">
        <v>1105</v>
      </c>
      <c r="I2617" s="3" t="s">
        <v>539</v>
      </c>
      <c r="J2617" s="3">
        <v>277679</v>
      </c>
    </row>
    <row r="2618" spans="1:10" hidden="1" x14ac:dyDescent="0.25">
      <c r="A2618" s="187">
        <v>43912</v>
      </c>
      <c r="B2618" s="3">
        <v>22</v>
      </c>
      <c r="C2618" s="3">
        <v>3</v>
      </c>
      <c r="D2618" s="3">
        <v>2020</v>
      </c>
      <c r="E2618" s="3">
        <v>2</v>
      </c>
      <c r="F2618" s="3">
        <v>0</v>
      </c>
      <c r="G2618" s="3" t="s">
        <v>1104</v>
      </c>
      <c r="H2618" s="3" t="s">
        <v>1105</v>
      </c>
      <c r="I2618" s="3" t="s">
        <v>539</v>
      </c>
      <c r="J2618" s="3">
        <v>277679</v>
      </c>
    </row>
    <row r="2619" spans="1:10" hidden="1" x14ac:dyDescent="0.25">
      <c r="A2619" s="187">
        <v>43911</v>
      </c>
      <c r="B2619" s="3">
        <v>21</v>
      </c>
      <c r="C2619" s="3">
        <v>3</v>
      </c>
      <c r="D2619" s="3">
        <v>2020</v>
      </c>
      <c r="E2619" s="3">
        <v>12</v>
      </c>
      <c r="F2619" s="3">
        <v>0</v>
      </c>
      <c r="G2619" s="3" t="s">
        <v>1104</v>
      </c>
      <c r="H2619" s="3" t="s">
        <v>1105</v>
      </c>
      <c r="I2619" s="3" t="s">
        <v>539</v>
      </c>
      <c r="J2619" s="3">
        <v>277679</v>
      </c>
    </row>
    <row r="2620" spans="1:10" hidden="1" x14ac:dyDescent="0.25">
      <c r="A2620" s="187">
        <v>43910</v>
      </c>
      <c r="B2620" s="3">
        <v>20</v>
      </c>
      <c r="C2620" s="3">
        <v>3</v>
      </c>
      <c r="D2620" s="3">
        <v>2020</v>
      </c>
      <c r="E2620" s="3">
        <v>0</v>
      </c>
      <c r="F2620" s="3">
        <v>0</v>
      </c>
      <c r="G2620" s="3" t="s">
        <v>1104</v>
      </c>
      <c r="H2620" s="3" t="s">
        <v>1105</v>
      </c>
      <c r="I2620" s="3" t="s">
        <v>539</v>
      </c>
      <c r="J2620" s="3">
        <v>277679</v>
      </c>
    </row>
    <row r="2621" spans="1:10" hidden="1" x14ac:dyDescent="0.25">
      <c r="A2621" s="187">
        <v>43909</v>
      </c>
      <c r="B2621" s="3">
        <v>19</v>
      </c>
      <c r="C2621" s="3">
        <v>3</v>
      </c>
      <c r="D2621" s="3">
        <v>2020</v>
      </c>
      <c r="E2621" s="3">
        <v>3</v>
      </c>
      <c r="F2621" s="3">
        <v>0</v>
      </c>
      <c r="G2621" s="3" t="s">
        <v>1104</v>
      </c>
      <c r="H2621" s="3" t="s">
        <v>1105</v>
      </c>
      <c r="I2621" s="3" t="s">
        <v>539</v>
      </c>
      <c r="J2621" s="3">
        <v>277679</v>
      </c>
    </row>
    <row r="2622" spans="1:10" hidden="1" x14ac:dyDescent="0.25">
      <c r="A2622" s="187">
        <v>43920</v>
      </c>
      <c r="B2622" s="3">
        <v>30</v>
      </c>
      <c r="C2622" s="3">
        <v>3</v>
      </c>
      <c r="D2622" s="3">
        <v>2020</v>
      </c>
      <c r="E2622" s="3">
        <v>0</v>
      </c>
      <c r="F2622" s="3">
        <v>0</v>
      </c>
      <c r="G2622" s="3" t="s">
        <v>188</v>
      </c>
      <c r="H2622" s="3" t="s">
        <v>1106</v>
      </c>
      <c r="I2622" s="3" t="s">
        <v>425</v>
      </c>
      <c r="J2622" s="3">
        <v>2119275</v>
      </c>
    </row>
    <row r="2623" spans="1:10" hidden="1" x14ac:dyDescent="0.25">
      <c r="A2623" s="187">
        <v>43919</v>
      </c>
      <c r="B2623" s="3">
        <v>29</v>
      </c>
      <c r="C2623" s="3">
        <v>3</v>
      </c>
      <c r="D2623" s="3">
        <v>2020</v>
      </c>
      <c r="E2623" s="3">
        <v>0</v>
      </c>
      <c r="F2623" s="3">
        <v>0</v>
      </c>
      <c r="G2623" s="3" t="s">
        <v>188</v>
      </c>
      <c r="H2623" s="3" t="s">
        <v>1106</v>
      </c>
      <c r="I2623" s="3" t="s">
        <v>425</v>
      </c>
      <c r="J2623" s="3">
        <v>2119275</v>
      </c>
    </row>
    <row r="2624" spans="1:10" hidden="1" x14ac:dyDescent="0.25">
      <c r="A2624" s="187">
        <v>43918</v>
      </c>
      <c r="B2624" s="3">
        <v>28</v>
      </c>
      <c r="C2624" s="3">
        <v>3</v>
      </c>
      <c r="D2624" s="3">
        <v>2020</v>
      </c>
      <c r="E2624" s="3">
        <v>0</v>
      </c>
      <c r="F2624" s="3">
        <v>0</v>
      </c>
      <c r="G2624" s="3" t="s">
        <v>188</v>
      </c>
      <c r="H2624" s="3" t="s">
        <v>1106</v>
      </c>
      <c r="I2624" s="3" t="s">
        <v>425</v>
      </c>
      <c r="J2624" s="3">
        <v>2119275</v>
      </c>
    </row>
    <row r="2625" spans="1:10" hidden="1" x14ac:dyDescent="0.25">
      <c r="A2625" s="187">
        <v>43917</v>
      </c>
      <c r="B2625" s="3">
        <v>27</v>
      </c>
      <c r="C2625" s="3">
        <v>3</v>
      </c>
      <c r="D2625" s="3">
        <v>2020</v>
      </c>
      <c r="E2625" s="3">
        <v>1</v>
      </c>
      <c r="F2625" s="3">
        <v>0</v>
      </c>
      <c r="G2625" s="3" t="s">
        <v>188</v>
      </c>
      <c r="H2625" s="3" t="s">
        <v>1106</v>
      </c>
      <c r="I2625" s="3" t="s">
        <v>425</v>
      </c>
      <c r="J2625" s="3">
        <v>2119275</v>
      </c>
    </row>
    <row r="2626" spans="1:10" hidden="1" x14ac:dyDescent="0.25">
      <c r="A2626" s="187">
        <v>43916</v>
      </c>
      <c r="B2626" s="3">
        <v>26</v>
      </c>
      <c r="C2626" s="3">
        <v>3</v>
      </c>
      <c r="D2626" s="3">
        <v>2020</v>
      </c>
      <c r="E2626" s="3">
        <v>0</v>
      </c>
      <c r="F2626" s="3">
        <v>0</v>
      </c>
      <c r="G2626" s="3" t="s">
        <v>188</v>
      </c>
      <c r="H2626" s="3" t="s">
        <v>1106</v>
      </c>
      <c r="I2626" s="3" t="s">
        <v>425</v>
      </c>
      <c r="J2626" s="3">
        <v>2119275</v>
      </c>
    </row>
    <row r="2627" spans="1:10" hidden="1" x14ac:dyDescent="0.25">
      <c r="A2627" s="187">
        <v>43915</v>
      </c>
      <c r="B2627" s="3">
        <v>25</v>
      </c>
      <c r="C2627" s="3">
        <v>3</v>
      </c>
      <c r="D2627" s="3">
        <v>2020</v>
      </c>
      <c r="E2627" s="3">
        <v>0</v>
      </c>
      <c r="F2627" s="3">
        <v>0</v>
      </c>
      <c r="G2627" s="3" t="s">
        <v>188</v>
      </c>
      <c r="H2627" s="3" t="s">
        <v>1106</v>
      </c>
      <c r="I2627" s="3" t="s">
        <v>425</v>
      </c>
      <c r="J2627" s="3">
        <v>2119275</v>
      </c>
    </row>
    <row r="2628" spans="1:10" hidden="1" x14ac:dyDescent="0.25">
      <c r="A2628" s="187">
        <v>43914</v>
      </c>
      <c r="B2628" s="3">
        <v>24</v>
      </c>
      <c r="C2628" s="3">
        <v>3</v>
      </c>
      <c r="D2628" s="3">
        <v>2020</v>
      </c>
      <c r="E2628" s="3">
        <v>0</v>
      </c>
      <c r="F2628" s="3">
        <v>0</v>
      </c>
      <c r="G2628" s="3" t="s">
        <v>188</v>
      </c>
      <c r="H2628" s="3" t="s">
        <v>1106</v>
      </c>
      <c r="I2628" s="3" t="s">
        <v>425</v>
      </c>
      <c r="J2628" s="3">
        <v>2119275</v>
      </c>
    </row>
    <row r="2629" spans="1:10" hidden="1" x14ac:dyDescent="0.25">
      <c r="A2629" s="187">
        <v>43913</v>
      </c>
      <c r="B2629" s="3">
        <v>23</v>
      </c>
      <c r="C2629" s="3">
        <v>3</v>
      </c>
      <c r="D2629" s="3">
        <v>2020</v>
      </c>
      <c r="E2629" s="3">
        <v>3</v>
      </c>
      <c r="F2629" s="3">
        <v>0</v>
      </c>
      <c r="G2629" s="3" t="s">
        <v>188</v>
      </c>
      <c r="H2629" s="3" t="s">
        <v>1106</v>
      </c>
      <c r="I2629" s="3" t="s">
        <v>425</v>
      </c>
      <c r="J2629" s="3">
        <v>2119275</v>
      </c>
    </row>
    <row r="2630" spans="1:10" hidden="1" x14ac:dyDescent="0.25">
      <c r="A2630" s="187">
        <v>43912</v>
      </c>
      <c r="B2630" s="3">
        <v>22</v>
      </c>
      <c r="C2630" s="3">
        <v>3</v>
      </c>
      <c r="D2630" s="3">
        <v>2020</v>
      </c>
      <c r="E2630" s="3">
        <v>0</v>
      </c>
      <c r="F2630" s="3">
        <v>0</v>
      </c>
      <c r="G2630" s="3" t="s">
        <v>188</v>
      </c>
      <c r="H2630" s="3" t="s">
        <v>1106</v>
      </c>
      <c r="I2630" s="3" t="s">
        <v>425</v>
      </c>
      <c r="J2630" s="3">
        <v>2119275</v>
      </c>
    </row>
    <row r="2631" spans="1:10" hidden="1" x14ac:dyDescent="0.25">
      <c r="A2631" s="187">
        <v>43911</v>
      </c>
      <c r="B2631" s="3">
        <v>21</v>
      </c>
      <c r="C2631" s="3">
        <v>3</v>
      </c>
      <c r="D2631" s="3">
        <v>2020</v>
      </c>
      <c r="E2631" s="3">
        <v>0</v>
      </c>
      <c r="F2631" s="3">
        <v>1</v>
      </c>
      <c r="G2631" s="3" t="s">
        <v>188</v>
      </c>
      <c r="H2631" s="3" t="s">
        <v>1106</v>
      </c>
      <c r="I2631" s="3" t="s">
        <v>425</v>
      </c>
      <c r="J2631" s="3">
        <v>2119275</v>
      </c>
    </row>
    <row r="2632" spans="1:10" hidden="1" x14ac:dyDescent="0.25">
      <c r="A2632" s="187">
        <v>43910</v>
      </c>
      <c r="B2632" s="3">
        <v>20</v>
      </c>
      <c r="C2632" s="3">
        <v>3</v>
      </c>
      <c r="D2632" s="3">
        <v>2020</v>
      </c>
      <c r="E2632" s="3">
        <v>0</v>
      </c>
      <c r="F2632" s="3">
        <v>0</v>
      </c>
      <c r="G2632" s="3" t="s">
        <v>188</v>
      </c>
      <c r="H2632" s="3" t="s">
        <v>1106</v>
      </c>
      <c r="I2632" s="3" t="s">
        <v>425</v>
      </c>
      <c r="J2632" s="3">
        <v>2119275</v>
      </c>
    </row>
    <row r="2633" spans="1:10" hidden="1" x14ac:dyDescent="0.25">
      <c r="A2633" s="187">
        <v>43909</v>
      </c>
      <c r="B2633" s="3">
        <v>19</v>
      </c>
      <c r="C2633" s="3">
        <v>3</v>
      </c>
      <c r="D2633" s="3">
        <v>2020</v>
      </c>
      <c r="E2633" s="3">
        <v>2</v>
      </c>
      <c r="F2633" s="3">
        <v>0</v>
      </c>
      <c r="G2633" s="3" t="s">
        <v>188</v>
      </c>
      <c r="H2633" s="3" t="s">
        <v>1106</v>
      </c>
      <c r="I2633" s="3" t="s">
        <v>425</v>
      </c>
      <c r="J2633" s="3">
        <v>2119275</v>
      </c>
    </row>
    <row r="2634" spans="1:10" hidden="1" x14ac:dyDescent="0.25">
      <c r="A2634" s="187">
        <v>43908</v>
      </c>
      <c r="B2634" s="3">
        <v>18</v>
      </c>
      <c r="C2634" s="3">
        <v>3</v>
      </c>
      <c r="D2634" s="3">
        <v>2020</v>
      </c>
      <c r="E2634" s="3">
        <v>0</v>
      </c>
      <c r="F2634" s="3">
        <v>0</v>
      </c>
      <c r="G2634" s="3" t="s">
        <v>188</v>
      </c>
      <c r="H2634" s="3" t="s">
        <v>1106</v>
      </c>
      <c r="I2634" s="3" t="s">
        <v>425</v>
      </c>
      <c r="J2634" s="3">
        <v>2119275</v>
      </c>
    </row>
    <row r="2635" spans="1:10" hidden="1" x14ac:dyDescent="0.25">
      <c r="A2635" s="187">
        <v>43907</v>
      </c>
      <c r="B2635" s="3">
        <v>17</v>
      </c>
      <c r="C2635" s="3">
        <v>3</v>
      </c>
      <c r="D2635" s="3">
        <v>2020</v>
      </c>
      <c r="E2635" s="3">
        <v>0</v>
      </c>
      <c r="F2635" s="3">
        <v>0</v>
      </c>
      <c r="G2635" s="3" t="s">
        <v>188</v>
      </c>
      <c r="H2635" s="3" t="s">
        <v>1106</v>
      </c>
      <c r="I2635" s="3" t="s">
        <v>425</v>
      </c>
      <c r="J2635" s="3">
        <v>2119275</v>
      </c>
    </row>
    <row r="2636" spans="1:10" hidden="1" x14ac:dyDescent="0.25">
      <c r="A2636" s="187">
        <v>43906</v>
      </c>
      <c r="B2636" s="3">
        <v>16</v>
      </c>
      <c r="C2636" s="3">
        <v>3</v>
      </c>
      <c r="D2636" s="3">
        <v>2020</v>
      </c>
      <c r="E2636" s="3">
        <v>0</v>
      </c>
      <c r="F2636" s="3">
        <v>0</v>
      </c>
      <c r="G2636" s="3" t="s">
        <v>188</v>
      </c>
      <c r="H2636" s="3" t="s">
        <v>1106</v>
      </c>
      <c r="I2636" s="3" t="s">
        <v>425</v>
      </c>
      <c r="J2636" s="3">
        <v>2119275</v>
      </c>
    </row>
    <row r="2637" spans="1:10" hidden="1" x14ac:dyDescent="0.25">
      <c r="A2637" s="187">
        <v>43905</v>
      </c>
      <c r="B2637" s="3">
        <v>15</v>
      </c>
      <c r="C2637" s="3">
        <v>3</v>
      </c>
      <c r="D2637" s="3">
        <v>2020</v>
      </c>
      <c r="E2637" s="3">
        <v>0</v>
      </c>
      <c r="F2637" s="3">
        <v>0</v>
      </c>
      <c r="G2637" s="3" t="s">
        <v>188</v>
      </c>
      <c r="H2637" s="3" t="s">
        <v>1106</v>
      </c>
      <c r="I2637" s="3" t="s">
        <v>425</v>
      </c>
      <c r="J2637" s="3">
        <v>2119275</v>
      </c>
    </row>
    <row r="2638" spans="1:10" hidden="1" x14ac:dyDescent="0.25">
      <c r="A2638" s="187">
        <v>43903</v>
      </c>
      <c r="B2638" s="3">
        <v>13</v>
      </c>
      <c r="C2638" s="3">
        <v>3</v>
      </c>
      <c r="D2638" s="3">
        <v>2020</v>
      </c>
      <c r="E2638" s="3">
        <v>1</v>
      </c>
      <c r="F2638" s="3">
        <v>0</v>
      </c>
      <c r="G2638" s="3" t="s">
        <v>188</v>
      </c>
      <c r="H2638" s="3" t="s">
        <v>1106</v>
      </c>
      <c r="I2638" s="3" t="s">
        <v>425</v>
      </c>
      <c r="J2638" s="3">
        <v>2119275</v>
      </c>
    </row>
    <row r="2639" spans="1:10" hidden="1" x14ac:dyDescent="0.25">
      <c r="A2639" s="187">
        <v>43920</v>
      </c>
      <c r="B2639" s="3">
        <v>30</v>
      </c>
      <c r="C2639" s="3">
        <v>3</v>
      </c>
      <c r="D2639" s="3">
        <v>2020</v>
      </c>
      <c r="E2639" s="3">
        <v>0</v>
      </c>
      <c r="F2639" s="3">
        <v>0</v>
      </c>
      <c r="G2639" s="3" t="s">
        <v>1107</v>
      </c>
      <c r="H2639" s="3" t="s">
        <v>1108</v>
      </c>
      <c r="I2639" s="3" t="s">
        <v>431</v>
      </c>
      <c r="J2639" s="3">
        <v>2280102</v>
      </c>
    </row>
    <row r="2640" spans="1:10" hidden="1" x14ac:dyDescent="0.25">
      <c r="A2640" s="187">
        <v>43919</v>
      </c>
      <c r="B2640" s="3">
        <v>29</v>
      </c>
      <c r="C2640" s="3">
        <v>3</v>
      </c>
      <c r="D2640" s="3">
        <v>2020</v>
      </c>
      <c r="E2640" s="3">
        <v>0</v>
      </c>
      <c r="F2640" s="3">
        <v>0</v>
      </c>
      <c r="G2640" s="3" t="s">
        <v>1107</v>
      </c>
      <c r="H2640" s="3" t="s">
        <v>1108</v>
      </c>
      <c r="I2640" s="3" t="s">
        <v>431</v>
      </c>
      <c r="J2640" s="3">
        <v>2280102</v>
      </c>
    </row>
    <row r="2641" spans="1:10" hidden="1" x14ac:dyDescent="0.25">
      <c r="A2641" s="187">
        <v>43918</v>
      </c>
      <c r="B2641" s="3">
        <v>28</v>
      </c>
      <c r="C2641" s="3">
        <v>3</v>
      </c>
      <c r="D2641" s="3">
        <v>2020</v>
      </c>
      <c r="E2641" s="3">
        <v>0</v>
      </c>
      <c r="F2641" s="3">
        <v>0</v>
      </c>
      <c r="G2641" s="3" t="s">
        <v>1107</v>
      </c>
      <c r="H2641" s="3" t="s">
        <v>1108</v>
      </c>
      <c r="I2641" s="3" t="s">
        <v>431</v>
      </c>
      <c r="J2641" s="3">
        <v>2280102</v>
      </c>
    </row>
    <row r="2642" spans="1:10" hidden="1" x14ac:dyDescent="0.25">
      <c r="A2642" s="187">
        <v>43917</v>
      </c>
      <c r="B2642" s="3">
        <v>27</v>
      </c>
      <c r="C2642" s="3">
        <v>3</v>
      </c>
      <c r="D2642" s="3">
        <v>2020</v>
      </c>
      <c r="E2642" s="3">
        <v>0</v>
      </c>
      <c r="F2642" s="3">
        <v>0</v>
      </c>
      <c r="G2642" s="3" t="s">
        <v>1107</v>
      </c>
      <c r="H2642" s="3" t="s">
        <v>1108</v>
      </c>
      <c r="I2642" s="3" t="s">
        <v>431</v>
      </c>
      <c r="J2642" s="3">
        <v>2280102</v>
      </c>
    </row>
    <row r="2643" spans="1:10" hidden="1" x14ac:dyDescent="0.25">
      <c r="A2643" s="187">
        <v>43916</v>
      </c>
      <c r="B2643" s="3">
        <v>26</v>
      </c>
      <c r="C2643" s="3">
        <v>3</v>
      </c>
      <c r="D2643" s="3">
        <v>2020</v>
      </c>
      <c r="E2643" s="3">
        <v>0</v>
      </c>
      <c r="F2643" s="3">
        <v>0</v>
      </c>
      <c r="G2643" s="3" t="s">
        <v>1107</v>
      </c>
      <c r="H2643" s="3" t="s">
        <v>1108</v>
      </c>
      <c r="I2643" s="3" t="s">
        <v>431</v>
      </c>
      <c r="J2643" s="3">
        <v>2280102</v>
      </c>
    </row>
    <row r="2644" spans="1:10" hidden="1" x14ac:dyDescent="0.25">
      <c r="A2644" s="187">
        <v>43915</v>
      </c>
      <c r="B2644" s="3">
        <v>25</v>
      </c>
      <c r="C2644" s="3">
        <v>3</v>
      </c>
      <c r="D2644" s="3">
        <v>2020</v>
      </c>
      <c r="E2644" s="3">
        <v>1</v>
      </c>
      <c r="F2644" s="3">
        <v>0</v>
      </c>
      <c r="G2644" s="3" t="s">
        <v>1107</v>
      </c>
      <c r="H2644" s="3" t="s">
        <v>1108</v>
      </c>
      <c r="I2644" s="3" t="s">
        <v>431</v>
      </c>
      <c r="J2644" s="3">
        <v>2280102</v>
      </c>
    </row>
    <row r="2645" spans="1:10" hidden="1" x14ac:dyDescent="0.25">
      <c r="A2645" s="187">
        <v>43914</v>
      </c>
      <c r="B2645" s="3">
        <v>24</v>
      </c>
      <c r="C2645" s="3">
        <v>3</v>
      </c>
      <c r="D2645" s="3">
        <v>2020</v>
      </c>
      <c r="E2645" s="3">
        <v>1</v>
      </c>
      <c r="F2645" s="3">
        <v>1</v>
      </c>
      <c r="G2645" s="3" t="s">
        <v>1107</v>
      </c>
      <c r="H2645" s="3" t="s">
        <v>1108</v>
      </c>
      <c r="I2645" s="3" t="s">
        <v>431</v>
      </c>
      <c r="J2645" s="3">
        <v>2280102</v>
      </c>
    </row>
    <row r="2646" spans="1:10" hidden="1" x14ac:dyDescent="0.25">
      <c r="A2646" s="187">
        <v>43913</v>
      </c>
      <c r="B2646" s="3">
        <v>23</v>
      </c>
      <c r="C2646" s="3">
        <v>3</v>
      </c>
      <c r="D2646" s="3">
        <v>2020</v>
      </c>
      <c r="E2646" s="3">
        <v>0</v>
      </c>
      <c r="F2646" s="3">
        <v>0</v>
      </c>
      <c r="G2646" s="3" t="s">
        <v>1107</v>
      </c>
      <c r="H2646" s="3" t="s">
        <v>1108</v>
      </c>
      <c r="I2646" s="3" t="s">
        <v>431</v>
      </c>
      <c r="J2646" s="3">
        <v>2280102</v>
      </c>
    </row>
    <row r="2647" spans="1:10" hidden="1" x14ac:dyDescent="0.25">
      <c r="A2647" s="187">
        <v>43912</v>
      </c>
      <c r="B2647" s="3">
        <v>22</v>
      </c>
      <c r="C2647" s="3">
        <v>3</v>
      </c>
      <c r="D2647" s="3">
        <v>2020</v>
      </c>
      <c r="E2647" s="3">
        <v>0</v>
      </c>
      <c r="F2647" s="3">
        <v>0</v>
      </c>
      <c r="G2647" s="3" t="s">
        <v>1107</v>
      </c>
      <c r="H2647" s="3" t="s">
        <v>1108</v>
      </c>
      <c r="I2647" s="3" t="s">
        <v>431</v>
      </c>
      <c r="J2647" s="3">
        <v>2280102</v>
      </c>
    </row>
    <row r="2648" spans="1:10" hidden="1" x14ac:dyDescent="0.25">
      <c r="A2648" s="187">
        <v>43911</v>
      </c>
      <c r="B2648" s="3">
        <v>21</v>
      </c>
      <c r="C2648" s="3">
        <v>3</v>
      </c>
      <c r="D2648" s="3">
        <v>2020</v>
      </c>
      <c r="E2648" s="3">
        <v>0</v>
      </c>
      <c r="F2648" s="3">
        <v>0</v>
      </c>
      <c r="G2648" s="3" t="s">
        <v>1107</v>
      </c>
      <c r="H2648" s="3" t="s">
        <v>1108</v>
      </c>
      <c r="I2648" s="3" t="s">
        <v>431</v>
      </c>
      <c r="J2648" s="3">
        <v>2280102</v>
      </c>
    </row>
    <row r="2649" spans="1:10" hidden="1" x14ac:dyDescent="0.25">
      <c r="A2649" s="187">
        <v>43910</v>
      </c>
      <c r="B2649" s="3">
        <v>20</v>
      </c>
      <c r="C2649" s="3">
        <v>3</v>
      </c>
      <c r="D2649" s="3">
        <v>2020</v>
      </c>
      <c r="E2649" s="3">
        <v>0</v>
      </c>
      <c r="F2649" s="3">
        <v>0</v>
      </c>
      <c r="G2649" s="3" t="s">
        <v>1107</v>
      </c>
      <c r="H2649" s="3" t="s">
        <v>1108</v>
      </c>
      <c r="I2649" s="3" t="s">
        <v>431</v>
      </c>
      <c r="J2649" s="3">
        <v>2280102</v>
      </c>
    </row>
    <row r="2650" spans="1:10" hidden="1" x14ac:dyDescent="0.25">
      <c r="A2650" s="187">
        <v>43909</v>
      </c>
      <c r="B2650" s="3">
        <v>19</v>
      </c>
      <c r="C2650" s="3">
        <v>3</v>
      </c>
      <c r="D2650" s="3">
        <v>2020</v>
      </c>
      <c r="E2650" s="3">
        <v>0</v>
      </c>
      <c r="F2650" s="3">
        <v>0</v>
      </c>
      <c r="G2650" s="3" t="s">
        <v>1107</v>
      </c>
      <c r="H2650" s="3" t="s">
        <v>1108</v>
      </c>
      <c r="I2650" s="3" t="s">
        <v>431</v>
      </c>
      <c r="J2650" s="3">
        <v>2280102</v>
      </c>
    </row>
    <row r="2651" spans="1:10" hidden="1" x14ac:dyDescent="0.25">
      <c r="A2651" s="187">
        <v>43908</v>
      </c>
      <c r="B2651" s="3">
        <v>18</v>
      </c>
      <c r="C2651" s="3">
        <v>3</v>
      </c>
      <c r="D2651" s="3">
        <v>2020</v>
      </c>
      <c r="E2651" s="3">
        <v>1</v>
      </c>
      <c r="F2651" s="3">
        <v>0</v>
      </c>
      <c r="G2651" s="3" t="s">
        <v>1107</v>
      </c>
      <c r="H2651" s="3" t="s">
        <v>1108</v>
      </c>
      <c r="I2651" s="3" t="s">
        <v>431</v>
      </c>
      <c r="J2651" s="3">
        <v>2280102</v>
      </c>
    </row>
    <row r="2652" spans="1:10" hidden="1" x14ac:dyDescent="0.25">
      <c r="A2652" s="187">
        <v>43920</v>
      </c>
      <c r="B2652" s="3">
        <v>30</v>
      </c>
      <c r="C2652" s="3">
        <v>3</v>
      </c>
      <c r="D2652" s="3">
        <v>2020</v>
      </c>
      <c r="E2652" s="3">
        <v>5</v>
      </c>
      <c r="F2652" s="3">
        <v>0</v>
      </c>
      <c r="G2652" s="3" t="s">
        <v>190</v>
      </c>
      <c r="H2652" s="3" t="s">
        <v>1109</v>
      </c>
      <c r="I2652" s="3" t="s">
        <v>427</v>
      </c>
      <c r="J2652" s="3">
        <v>3731000</v>
      </c>
    </row>
    <row r="2653" spans="1:10" hidden="1" x14ac:dyDescent="0.25">
      <c r="A2653" s="187">
        <v>43919</v>
      </c>
      <c r="B2653" s="3">
        <v>29</v>
      </c>
      <c r="C2653" s="3">
        <v>3</v>
      </c>
      <c r="D2653" s="3">
        <v>2020</v>
      </c>
      <c r="E2653" s="3">
        <v>4</v>
      </c>
      <c r="F2653" s="3">
        <v>0</v>
      </c>
      <c r="G2653" s="3" t="s">
        <v>190</v>
      </c>
      <c r="H2653" s="3" t="s">
        <v>1109</v>
      </c>
      <c r="I2653" s="3" t="s">
        <v>427</v>
      </c>
      <c r="J2653" s="3">
        <v>3731000</v>
      </c>
    </row>
    <row r="2654" spans="1:10" hidden="1" x14ac:dyDescent="0.25">
      <c r="A2654" s="187">
        <v>43918</v>
      </c>
      <c r="B2654" s="3">
        <v>28</v>
      </c>
      <c r="C2654" s="3">
        <v>3</v>
      </c>
      <c r="D2654" s="3">
        <v>2020</v>
      </c>
      <c r="E2654" s="3">
        <v>2</v>
      </c>
      <c r="F2654" s="3">
        <v>0</v>
      </c>
      <c r="G2654" s="3" t="s">
        <v>190</v>
      </c>
      <c r="H2654" s="3" t="s">
        <v>1109</v>
      </c>
      <c r="I2654" s="3" t="s">
        <v>427</v>
      </c>
      <c r="J2654" s="3">
        <v>3731000</v>
      </c>
    </row>
    <row r="2655" spans="1:10" hidden="1" x14ac:dyDescent="0.25">
      <c r="A2655" s="187">
        <v>43917</v>
      </c>
      <c r="B2655" s="3">
        <v>27</v>
      </c>
      <c r="C2655" s="3">
        <v>3</v>
      </c>
      <c r="D2655" s="3">
        <v>2020</v>
      </c>
      <c r="E2655" s="3">
        <v>6</v>
      </c>
      <c r="F2655" s="3">
        <v>0</v>
      </c>
      <c r="G2655" s="3" t="s">
        <v>190</v>
      </c>
      <c r="H2655" s="3" t="s">
        <v>1109</v>
      </c>
      <c r="I2655" s="3" t="s">
        <v>427</v>
      </c>
      <c r="J2655" s="3">
        <v>3731000</v>
      </c>
    </row>
    <row r="2656" spans="1:10" hidden="1" x14ac:dyDescent="0.25">
      <c r="A2656" s="187">
        <v>43916</v>
      </c>
      <c r="B2656" s="3">
        <v>26</v>
      </c>
      <c r="C2656" s="3">
        <v>3</v>
      </c>
      <c r="D2656" s="3">
        <v>2020</v>
      </c>
      <c r="E2656" s="3">
        <v>3</v>
      </c>
      <c r="F2656" s="3">
        <v>0</v>
      </c>
      <c r="G2656" s="3" t="s">
        <v>190</v>
      </c>
      <c r="H2656" s="3" t="s">
        <v>1109</v>
      </c>
      <c r="I2656" s="3" t="s">
        <v>427</v>
      </c>
      <c r="J2656" s="3">
        <v>3731000</v>
      </c>
    </row>
    <row r="2657" spans="1:10" hidden="1" x14ac:dyDescent="0.25">
      <c r="A2657" s="187">
        <v>43915</v>
      </c>
      <c r="B2657" s="3">
        <v>25</v>
      </c>
      <c r="C2657" s="3">
        <v>3</v>
      </c>
      <c r="D2657" s="3">
        <v>2020</v>
      </c>
      <c r="E2657" s="3">
        <v>9</v>
      </c>
      <c r="F2657" s="3">
        <v>0</v>
      </c>
      <c r="G2657" s="3" t="s">
        <v>190</v>
      </c>
      <c r="H2657" s="3" t="s">
        <v>1109</v>
      </c>
      <c r="I2657" s="3" t="s">
        <v>427</v>
      </c>
      <c r="J2657" s="3">
        <v>3731000</v>
      </c>
    </row>
    <row r="2658" spans="1:10" hidden="1" x14ac:dyDescent="0.25">
      <c r="A2658" s="187">
        <v>43914</v>
      </c>
      <c r="B2658" s="3">
        <v>24</v>
      </c>
      <c r="C2658" s="3">
        <v>3</v>
      </c>
      <c r="D2658" s="3">
        <v>2020</v>
      </c>
      <c r="E2658" s="3">
        <v>7</v>
      </c>
      <c r="F2658" s="3">
        <v>0</v>
      </c>
      <c r="G2658" s="3" t="s">
        <v>190</v>
      </c>
      <c r="H2658" s="3" t="s">
        <v>1109</v>
      </c>
      <c r="I2658" s="3" t="s">
        <v>427</v>
      </c>
      <c r="J2658" s="3">
        <v>3731000</v>
      </c>
    </row>
    <row r="2659" spans="1:10" hidden="1" x14ac:dyDescent="0.25">
      <c r="A2659" s="187">
        <v>43913</v>
      </c>
      <c r="B2659" s="3">
        <v>23</v>
      </c>
      <c r="C2659" s="3">
        <v>3</v>
      </c>
      <c r="D2659" s="3">
        <v>2020</v>
      </c>
      <c r="E2659" s="3">
        <v>5</v>
      </c>
      <c r="F2659" s="3">
        <v>0</v>
      </c>
      <c r="G2659" s="3" t="s">
        <v>190</v>
      </c>
      <c r="H2659" s="3" t="s">
        <v>1109</v>
      </c>
      <c r="I2659" s="3" t="s">
        <v>427</v>
      </c>
      <c r="J2659" s="3">
        <v>3731000</v>
      </c>
    </row>
    <row r="2660" spans="1:10" hidden="1" x14ac:dyDescent="0.25">
      <c r="A2660" s="187">
        <v>43912</v>
      </c>
      <c r="B2660" s="3">
        <v>22</v>
      </c>
      <c r="C2660" s="3">
        <v>3</v>
      </c>
      <c r="D2660" s="3">
        <v>2020</v>
      </c>
      <c r="E2660" s="3">
        <v>6</v>
      </c>
      <c r="F2660" s="3">
        <v>0</v>
      </c>
      <c r="G2660" s="3" t="s">
        <v>190</v>
      </c>
      <c r="H2660" s="3" t="s">
        <v>1109</v>
      </c>
      <c r="I2660" s="3" t="s">
        <v>427</v>
      </c>
      <c r="J2660" s="3">
        <v>3731000</v>
      </c>
    </row>
    <row r="2661" spans="1:10" hidden="1" x14ac:dyDescent="0.25">
      <c r="A2661" s="187">
        <v>43911</v>
      </c>
      <c r="B2661" s="3">
        <v>21</v>
      </c>
      <c r="C2661" s="3">
        <v>3</v>
      </c>
      <c r="D2661" s="3">
        <v>2020</v>
      </c>
      <c r="E2661" s="3">
        <v>3</v>
      </c>
      <c r="F2661" s="3">
        <v>0</v>
      </c>
      <c r="G2661" s="3" t="s">
        <v>190</v>
      </c>
      <c r="H2661" s="3" t="s">
        <v>1109</v>
      </c>
      <c r="I2661" s="3" t="s">
        <v>427</v>
      </c>
      <c r="J2661" s="3">
        <v>3731000</v>
      </c>
    </row>
    <row r="2662" spans="1:10" hidden="1" x14ac:dyDescent="0.25">
      <c r="A2662" s="187">
        <v>43910</v>
      </c>
      <c r="B2662" s="3">
        <v>20</v>
      </c>
      <c r="C2662" s="3">
        <v>3</v>
      </c>
      <c r="D2662" s="3">
        <v>2020</v>
      </c>
      <c r="E2662" s="3">
        <v>6</v>
      </c>
      <c r="F2662" s="3">
        <v>0</v>
      </c>
      <c r="G2662" s="3" t="s">
        <v>190</v>
      </c>
      <c r="H2662" s="3" t="s">
        <v>1109</v>
      </c>
      <c r="I2662" s="3" t="s">
        <v>427</v>
      </c>
      <c r="J2662" s="3">
        <v>3731000</v>
      </c>
    </row>
    <row r="2663" spans="1:10" hidden="1" x14ac:dyDescent="0.25">
      <c r="A2663" s="187">
        <v>43909</v>
      </c>
      <c r="B2663" s="3">
        <v>19</v>
      </c>
      <c r="C2663" s="3">
        <v>3</v>
      </c>
      <c r="D2663" s="3">
        <v>2020</v>
      </c>
      <c r="E2663" s="3">
        <v>0</v>
      </c>
      <c r="F2663" s="3">
        <v>0</v>
      </c>
      <c r="G2663" s="3" t="s">
        <v>190</v>
      </c>
      <c r="H2663" s="3" t="s">
        <v>1109</v>
      </c>
      <c r="I2663" s="3" t="s">
        <v>427</v>
      </c>
      <c r="J2663" s="3">
        <v>3731000</v>
      </c>
    </row>
    <row r="2664" spans="1:10" hidden="1" x14ac:dyDescent="0.25">
      <c r="A2664" s="187">
        <v>43908</v>
      </c>
      <c r="B2664" s="3">
        <v>18</v>
      </c>
      <c r="C2664" s="3">
        <v>3</v>
      </c>
      <c r="D2664" s="3">
        <v>2020</v>
      </c>
      <c r="E2664" s="3">
        <v>1</v>
      </c>
      <c r="F2664" s="3">
        <v>0</v>
      </c>
      <c r="G2664" s="3" t="s">
        <v>190</v>
      </c>
      <c r="H2664" s="3" t="s">
        <v>1109</v>
      </c>
      <c r="I2664" s="3" t="s">
        <v>427</v>
      </c>
      <c r="J2664" s="3">
        <v>3731000</v>
      </c>
    </row>
    <row r="2665" spans="1:10" hidden="1" x14ac:dyDescent="0.25">
      <c r="A2665" s="187">
        <v>43907</v>
      </c>
      <c r="B2665" s="3">
        <v>17</v>
      </c>
      <c r="C2665" s="3">
        <v>3</v>
      </c>
      <c r="D2665" s="3">
        <v>2020</v>
      </c>
      <c r="E2665" s="3">
        <v>3</v>
      </c>
      <c r="F2665" s="3">
        <v>0</v>
      </c>
      <c r="G2665" s="3" t="s">
        <v>190</v>
      </c>
      <c r="H2665" s="3" t="s">
        <v>1109</v>
      </c>
      <c r="I2665" s="3" t="s">
        <v>427</v>
      </c>
      <c r="J2665" s="3">
        <v>3731000</v>
      </c>
    </row>
    <row r="2666" spans="1:10" hidden="1" x14ac:dyDescent="0.25">
      <c r="A2666" s="187">
        <v>43906</v>
      </c>
      <c r="B2666" s="3">
        <v>16</v>
      </c>
      <c r="C2666" s="3">
        <v>3</v>
      </c>
      <c r="D2666" s="3">
        <v>2020</v>
      </c>
      <c r="E2666" s="3">
        <v>0</v>
      </c>
      <c r="F2666" s="3">
        <v>0</v>
      </c>
      <c r="G2666" s="3" t="s">
        <v>190</v>
      </c>
      <c r="H2666" s="3" t="s">
        <v>1109</v>
      </c>
      <c r="I2666" s="3" t="s">
        <v>427</v>
      </c>
      <c r="J2666" s="3">
        <v>3731000</v>
      </c>
    </row>
    <row r="2667" spans="1:10" hidden="1" x14ac:dyDescent="0.25">
      <c r="A2667" s="187">
        <v>43905</v>
      </c>
      <c r="B2667" s="3">
        <v>15</v>
      </c>
      <c r="C2667" s="3">
        <v>3</v>
      </c>
      <c r="D2667" s="3">
        <v>2020</v>
      </c>
      <c r="E2667" s="3">
        <v>0</v>
      </c>
      <c r="F2667" s="3">
        <v>0</v>
      </c>
      <c r="G2667" s="3" t="s">
        <v>190</v>
      </c>
      <c r="H2667" s="3" t="s">
        <v>1109</v>
      </c>
      <c r="I2667" s="3" t="s">
        <v>427</v>
      </c>
      <c r="J2667" s="3">
        <v>3731000</v>
      </c>
    </row>
    <row r="2668" spans="1:10" hidden="1" x14ac:dyDescent="0.25">
      <c r="A2668" s="187">
        <v>43904</v>
      </c>
      <c r="B2668" s="3">
        <v>14</v>
      </c>
      <c r="C2668" s="3">
        <v>3</v>
      </c>
      <c r="D2668" s="3">
        <v>2020</v>
      </c>
      <c r="E2668" s="3">
        <v>5</v>
      </c>
      <c r="F2668" s="3">
        <v>0</v>
      </c>
      <c r="G2668" s="3" t="s">
        <v>190</v>
      </c>
      <c r="H2668" s="3" t="s">
        <v>1109</v>
      </c>
      <c r="I2668" s="3" t="s">
        <v>427</v>
      </c>
      <c r="J2668" s="3">
        <v>3731000</v>
      </c>
    </row>
    <row r="2669" spans="1:10" hidden="1" x14ac:dyDescent="0.25">
      <c r="A2669" s="187">
        <v>43903</v>
      </c>
      <c r="B2669" s="3">
        <v>13</v>
      </c>
      <c r="C2669" s="3">
        <v>3</v>
      </c>
      <c r="D2669" s="3">
        <v>2020</v>
      </c>
      <c r="E2669" s="3">
        <v>1</v>
      </c>
      <c r="F2669" s="3">
        <v>0</v>
      </c>
      <c r="G2669" s="3" t="s">
        <v>190</v>
      </c>
      <c r="H2669" s="3" t="s">
        <v>1109</v>
      </c>
      <c r="I2669" s="3" t="s">
        <v>427</v>
      </c>
      <c r="J2669" s="3">
        <v>3731000</v>
      </c>
    </row>
    <row r="2670" spans="1:10" hidden="1" x14ac:dyDescent="0.25">
      <c r="A2670" s="187">
        <v>43902</v>
      </c>
      <c r="B2670" s="3">
        <v>12</v>
      </c>
      <c r="C2670" s="3">
        <v>3</v>
      </c>
      <c r="D2670" s="3">
        <v>2020</v>
      </c>
      <c r="E2670" s="3">
        <v>1</v>
      </c>
      <c r="F2670" s="3">
        <v>0</v>
      </c>
      <c r="G2670" s="3" t="s">
        <v>190</v>
      </c>
      <c r="H2670" s="3" t="s">
        <v>1109</v>
      </c>
      <c r="I2670" s="3" t="s">
        <v>427</v>
      </c>
      <c r="J2670" s="3">
        <v>3731000</v>
      </c>
    </row>
    <row r="2671" spans="1:10" hidden="1" x14ac:dyDescent="0.25">
      <c r="A2671" s="187">
        <v>43901</v>
      </c>
      <c r="B2671" s="3">
        <v>11</v>
      </c>
      <c r="C2671" s="3">
        <v>3</v>
      </c>
      <c r="D2671" s="3">
        <v>2020</v>
      </c>
      <c r="E2671" s="3">
        <v>8</v>
      </c>
      <c r="F2671" s="3">
        <v>0</v>
      </c>
      <c r="G2671" s="3" t="s">
        <v>190</v>
      </c>
      <c r="H2671" s="3" t="s">
        <v>1109</v>
      </c>
      <c r="I2671" s="3" t="s">
        <v>427</v>
      </c>
      <c r="J2671" s="3">
        <v>3731000</v>
      </c>
    </row>
    <row r="2672" spans="1:10" hidden="1" x14ac:dyDescent="0.25">
      <c r="A2672" s="187">
        <v>43900</v>
      </c>
      <c r="B2672" s="3">
        <v>10</v>
      </c>
      <c r="C2672" s="3">
        <v>3</v>
      </c>
      <c r="D2672" s="3">
        <v>2020</v>
      </c>
      <c r="E2672" s="3">
        <v>2</v>
      </c>
      <c r="F2672" s="3">
        <v>0</v>
      </c>
      <c r="G2672" s="3" t="s">
        <v>190</v>
      </c>
      <c r="H2672" s="3" t="s">
        <v>1109</v>
      </c>
      <c r="I2672" s="3" t="s">
        <v>427</v>
      </c>
      <c r="J2672" s="3">
        <v>3731000</v>
      </c>
    </row>
    <row r="2673" spans="1:10" hidden="1" x14ac:dyDescent="0.25">
      <c r="A2673" s="187">
        <v>43899</v>
      </c>
      <c r="B2673" s="3">
        <v>9</v>
      </c>
      <c r="C2673" s="3">
        <v>3</v>
      </c>
      <c r="D2673" s="3">
        <v>2020</v>
      </c>
      <c r="E2673" s="3">
        <v>1</v>
      </c>
      <c r="F2673" s="3">
        <v>0</v>
      </c>
      <c r="G2673" s="3" t="s">
        <v>190</v>
      </c>
      <c r="H2673" s="3" t="s">
        <v>1109</v>
      </c>
      <c r="I2673" s="3" t="s">
        <v>427</v>
      </c>
      <c r="J2673" s="3">
        <v>3731000</v>
      </c>
    </row>
    <row r="2674" spans="1:10" hidden="1" x14ac:dyDescent="0.25">
      <c r="A2674" s="187">
        <v>43898</v>
      </c>
      <c r="B2674" s="3">
        <v>8</v>
      </c>
      <c r="C2674" s="3">
        <v>3</v>
      </c>
      <c r="D2674" s="3">
        <v>2020</v>
      </c>
      <c r="E2674" s="3">
        <v>3</v>
      </c>
      <c r="F2674" s="3">
        <v>0</v>
      </c>
      <c r="G2674" s="3" t="s">
        <v>190</v>
      </c>
      <c r="H2674" s="3" t="s">
        <v>1109</v>
      </c>
      <c r="I2674" s="3" t="s">
        <v>427</v>
      </c>
      <c r="J2674" s="3">
        <v>3731000</v>
      </c>
    </row>
    <row r="2675" spans="1:10" hidden="1" x14ac:dyDescent="0.25">
      <c r="A2675" s="187">
        <v>43896</v>
      </c>
      <c r="B2675" s="3">
        <v>6</v>
      </c>
      <c r="C2675" s="3">
        <v>3</v>
      </c>
      <c r="D2675" s="3">
        <v>2020</v>
      </c>
      <c r="E2675" s="3">
        <v>6</v>
      </c>
      <c r="F2675" s="3">
        <v>0</v>
      </c>
      <c r="G2675" s="3" t="s">
        <v>190</v>
      </c>
      <c r="H2675" s="3" t="s">
        <v>1109</v>
      </c>
      <c r="I2675" s="3" t="s">
        <v>427</v>
      </c>
      <c r="J2675" s="3">
        <v>3731000</v>
      </c>
    </row>
    <row r="2676" spans="1:10" hidden="1" x14ac:dyDescent="0.25">
      <c r="A2676" s="187">
        <v>43895</v>
      </c>
      <c r="B2676" s="3">
        <v>5</v>
      </c>
      <c r="C2676" s="3">
        <v>3</v>
      </c>
      <c r="D2676" s="3">
        <v>2020</v>
      </c>
      <c r="E2676" s="3">
        <v>0</v>
      </c>
      <c r="F2676" s="3">
        <v>0</v>
      </c>
      <c r="G2676" s="3" t="s">
        <v>190</v>
      </c>
      <c r="H2676" s="3" t="s">
        <v>1109</v>
      </c>
      <c r="I2676" s="3" t="s">
        <v>427</v>
      </c>
      <c r="J2676" s="3">
        <v>3731000</v>
      </c>
    </row>
    <row r="2677" spans="1:10" hidden="1" x14ac:dyDescent="0.25">
      <c r="A2677" s="187">
        <v>43892</v>
      </c>
      <c r="B2677" s="3">
        <v>2</v>
      </c>
      <c r="C2677" s="3">
        <v>3</v>
      </c>
      <c r="D2677" s="3">
        <v>2020</v>
      </c>
      <c r="E2677" s="3">
        <v>0</v>
      </c>
      <c r="F2677" s="3">
        <v>0</v>
      </c>
      <c r="G2677" s="3" t="s">
        <v>190</v>
      </c>
      <c r="H2677" s="3" t="s">
        <v>1109</v>
      </c>
      <c r="I2677" s="3" t="s">
        <v>427</v>
      </c>
      <c r="J2677" s="3">
        <v>3731000</v>
      </c>
    </row>
    <row r="2678" spans="1:10" hidden="1" x14ac:dyDescent="0.25">
      <c r="A2678" s="187">
        <v>43891</v>
      </c>
      <c r="B2678" s="3">
        <v>1</v>
      </c>
      <c r="C2678" s="3">
        <v>3</v>
      </c>
      <c r="D2678" s="3">
        <v>2020</v>
      </c>
      <c r="E2678" s="3">
        <v>1</v>
      </c>
      <c r="F2678" s="3">
        <v>0</v>
      </c>
      <c r="G2678" s="3" t="s">
        <v>190</v>
      </c>
      <c r="H2678" s="3" t="s">
        <v>1109</v>
      </c>
      <c r="I2678" s="3" t="s">
        <v>427</v>
      </c>
      <c r="J2678" s="3">
        <v>3731000</v>
      </c>
    </row>
    <row r="2679" spans="1:10" hidden="1" x14ac:dyDescent="0.25">
      <c r="A2679" s="187">
        <v>43890</v>
      </c>
      <c r="B2679" s="3">
        <v>29</v>
      </c>
      <c r="C2679" s="3">
        <v>2</v>
      </c>
      <c r="D2679" s="3">
        <v>2020</v>
      </c>
      <c r="E2679" s="3">
        <v>1</v>
      </c>
      <c r="F2679" s="3">
        <v>0</v>
      </c>
      <c r="G2679" s="3" t="s">
        <v>190</v>
      </c>
      <c r="H2679" s="3" t="s">
        <v>1109</v>
      </c>
      <c r="I2679" s="3" t="s">
        <v>427</v>
      </c>
      <c r="J2679" s="3">
        <v>3731000</v>
      </c>
    </row>
    <row r="2680" spans="1:10" hidden="1" x14ac:dyDescent="0.25">
      <c r="A2680" s="187">
        <v>43889</v>
      </c>
      <c r="B2680" s="3">
        <v>28</v>
      </c>
      <c r="C2680" s="3">
        <v>2</v>
      </c>
      <c r="D2680" s="3">
        <v>2020</v>
      </c>
      <c r="E2680" s="3">
        <v>0</v>
      </c>
      <c r="F2680" s="3">
        <v>0</v>
      </c>
      <c r="G2680" s="3" t="s">
        <v>190</v>
      </c>
      <c r="H2680" s="3" t="s">
        <v>1109</v>
      </c>
      <c r="I2680" s="3" t="s">
        <v>427</v>
      </c>
      <c r="J2680" s="3">
        <v>3731000</v>
      </c>
    </row>
    <row r="2681" spans="1:10" hidden="1" x14ac:dyDescent="0.25">
      <c r="A2681" s="187">
        <v>43888</v>
      </c>
      <c r="B2681" s="3">
        <v>27</v>
      </c>
      <c r="C2681" s="3">
        <v>2</v>
      </c>
      <c r="D2681" s="3">
        <v>2020</v>
      </c>
      <c r="E2681" s="3">
        <v>1</v>
      </c>
      <c r="F2681" s="3">
        <v>0</v>
      </c>
      <c r="G2681" s="3" t="s">
        <v>190</v>
      </c>
      <c r="H2681" s="3" t="s">
        <v>1109</v>
      </c>
      <c r="I2681" s="3" t="s">
        <v>427</v>
      </c>
      <c r="J2681" s="3">
        <v>3731000</v>
      </c>
    </row>
    <row r="2682" spans="1:10" hidden="1" x14ac:dyDescent="0.25">
      <c r="A2682" s="187">
        <v>43887</v>
      </c>
      <c r="B2682" s="3">
        <v>26</v>
      </c>
      <c r="C2682" s="3">
        <v>2</v>
      </c>
      <c r="D2682" s="3">
        <v>2020</v>
      </c>
      <c r="E2682" s="3">
        <v>0</v>
      </c>
      <c r="F2682" s="3">
        <v>0</v>
      </c>
      <c r="G2682" s="3" t="s">
        <v>190</v>
      </c>
      <c r="H2682" s="3" t="s">
        <v>1109</v>
      </c>
      <c r="I2682" s="3" t="s">
        <v>427</v>
      </c>
      <c r="J2682" s="3">
        <v>3731000</v>
      </c>
    </row>
    <row r="2683" spans="1:10" hidden="1" x14ac:dyDescent="0.25">
      <c r="A2683" s="187">
        <v>43886</v>
      </c>
      <c r="B2683" s="3">
        <v>25</v>
      </c>
      <c r="C2683" s="3">
        <v>2</v>
      </c>
      <c r="D2683" s="3">
        <v>2020</v>
      </c>
      <c r="E2683" s="3">
        <v>0</v>
      </c>
      <c r="F2683" s="3">
        <v>0</v>
      </c>
      <c r="G2683" s="3" t="s">
        <v>190</v>
      </c>
      <c r="H2683" s="3" t="s">
        <v>1109</v>
      </c>
      <c r="I2683" s="3" t="s">
        <v>427</v>
      </c>
      <c r="J2683" s="3">
        <v>3731000</v>
      </c>
    </row>
    <row r="2684" spans="1:10" hidden="1" x14ac:dyDescent="0.25">
      <c r="A2684" s="187">
        <v>43885</v>
      </c>
      <c r="B2684" s="3">
        <v>24</v>
      </c>
      <c r="C2684" s="3">
        <v>2</v>
      </c>
      <c r="D2684" s="3">
        <v>2020</v>
      </c>
      <c r="E2684" s="3">
        <v>0</v>
      </c>
      <c r="F2684" s="3">
        <v>0</v>
      </c>
      <c r="G2684" s="3" t="s">
        <v>190</v>
      </c>
      <c r="H2684" s="3" t="s">
        <v>1109</v>
      </c>
      <c r="I2684" s="3" t="s">
        <v>427</v>
      </c>
      <c r="J2684" s="3">
        <v>3731000</v>
      </c>
    </row>
    <row r="2685" spans="1:10" hidden="1" x14ac:dyDescent="0.25">
      <c r="A2685" s="187">
        <v>43884</v>
      </c>
      <c r="B2685" s="3">
        <v>23</v>
      </c>
      <c r="C2685" s="3">
        <v>2</v>
      </c>
      <c r="D2685" s="3">
        <v>2020</v>
      </c>
      <c r="E2685" s="3">
        <v>0</v>
      </c>
      <c r="F2685" s="3">
        <v>0</v>
      </c>
      <c r="G2685" s="3" t="s">
        <v>190</v>
      </c>
      <c r="H2685" s="3" t="s">
        <v>1109</v>
      </c>
      <c r="I2685" s="3" t="s">
        <v>427</v>
      </c>
      <c r="J2685" s="3">
        <v>3731000</v>
      </c>
    </row>
    <row r="2686" spans="1:10" hidden="1" x14ac:dyDescent="0.25">
      <c r="A2686" s="187">
        <v>43883</v>
      </c>
      <c r="B2686" s="3">
        <v>22</v>
      </c>
      <c r="C2686" s="3">
        <v>2</v>
      </c>
      <c r="D2686" s="3">
        <v>2020</v>
      </c>
      <c r="E2686" s="3">
        <v>0</v>
      </c>
      <c r="F2686" s="3">
        <v>0</v>
      </c>
      <c r="G2686" s="3" t="s">
        <v>190</v>
      </c>
      <c r="H2686" s="3" t="s">
        <v>1109</v>
      </c>
      <c r="I2686" s="3" t="s">
        <v>427</v>
      </c>
      <c r="J2686" s="3">
        <v>3731000</v>
      </c>
    </row>
    <row r="2687" spans="1:10" hidden="1" x14ac:dyDescent="0.25">
      <c r="A2687" s="187">
        <v>43882</v>
      </c>
      <c r="B2687" s="3">
        <v>21</v>
      </c>
      <c r="C2687" s="3">
        <v>2</v>
      </c>
      <c r="D2687" s="3">
        <v>2020</v>
      </c>
      <c r="E2687" s="3">
        <v>0</v>
      </c>
      <c r="F2687" s="3">
        <v>0</v>
      </c>
      <c r="G2687" s="3" t="s">
        <v>190</v>
      </c>
      <c r="H2687" s="3" t="s">
        <v>1109</v>
      </c>
      <c r="I2687" s="3" t="s">
        <v>427</v>
      </c>
      <c r="J2687" s="3">
        <v>3731000</v>
      </c>
    </row>
    <row r="2688" spans="1:10" hidden="1" x14ac:dyDescent="0.25">
      <c r="A2688" s="187">
        <v>43881</v>
      </c>
      <c r="B2688" s="3">
        <v>20</v>
      </c>
      <c r="C2688" s="3">
        <v>2</v>
      </c>
      <c r="D2688" s="3">
        <v>2020</v>
      </c>
      <c r="E2688" s="3">
        <v>0</v>
      </c>
      <c r="F2688" s="3">
        <v>0</v>
      </c>
      <c r="G2688" s="3" t="s">
        <v>190</v>
      </c>
      <c r="H2688" s="3" t="s">
        <v>1109</v>
      </c>
      <c r="I2688" s="3" t="s">
        <v>427</v>
      </c>
      <c r="J2688" s="3">
        <v>3731000</v>
      </c>
    </row>
    <row r="2689" spans="1:10" hidden="1" x14ac:dyDescent="0.25">
      <c r="A2689" s="187">
        <v>43880</v>
      </c>
      <c r="B2689" s="3">
        <v>19</v>
      </c>
      <c r="C2689" s="3">
        <v>2</v>
      </c>
      <c r="D2689" s="3">
        <v>2020</v>
      </c>
      <c r="E2689" s="3">
        <v>0</v>
      </c>
      <c r="F2689" s="3">
        <v>0</v>
      </c>
      <c r="G2689" s="3" t="s">
        <v>190</v>
      </c>
      <c r="H2689" s="3" t="s">
        <v>1109</v>
      </c>
      <c r="I2689" s="3" t="s">
        <v>427</v>
      </c>
      <c r="J2689" s="3">
        <v>3731000</v>
      </c>
    </row>
    <row r="2690" spans="1:10" hidden="1" x14ac:dyDescent="0.25">
      <c r="A2690" s="187">
        <v>43879</v>
      </c>
      <c r="B2690" s="3">
        <v>18</v>
      </c>
      <c r="C2690" s="3">
        <v>2</v>
      </c>
      <c r="D2690" s="3">
        <v>2020</v>
      </c>
      <c r="E2690" s="3">
        <v>0</v>
      </c>
      <c r="F2690" s="3">
        <v>0</v>
      </c>
      <c r="G2690" s="3" t="s">
        <v>190</v>
      </c>
      <c r="H2690" s="3" t="s">
        <v>1109</v>
      </c>
      <c r="I2690" s="3" t="s">
        <v>427</v>
      </c>
      <c r="J2690" s="3">
        <v>3731000</v>
      </c>
    </row>
    <row r="2691" spans="1:10" hidden="1" x14ac:dyDescent="0.25">
      <c r="A2691" s="187">
        <v>43878</v>
      </c>
      <c r="B2691" s="3">
        <v>17</v>
      </c>
      <c r="C2691" s="3">
        <v>2</v>
      </c>
      <c r="D2691" s="3">
        <v>2020</v>
      </c>
      <c r="E2691" s="3">
        <v>0</v>
      </c>
      <c r="F2691" s="3">
        <v>0</v>
      </c>
      <c r="G2691" s="3" t="s">
        <v>190</v>
      </c>
      <c r="H2691" s="3" t="s">
        <v>1109</v>
      </c>
      <c r="I2691" s="3" t="s">
        <v>427</v>
      </c>
      <c r="J2691" s="3">
        <v>3731000</v>
      </c>
    </row>
    <row r="2692" spans="1:10" hidden="1" x14ac:dyDescent="0.25">
      <c r="A2692" s="187">
        <v>43877</v>
      </c>
      <c r="B2692" s="3">
        <v>16</v>
      </c>
      <c r="C2692" s="3">
        <v>2</v>
      </c>
      <c r="D2692" s="3">
        <v>2020</v>
      </c>
      <c r="E2692" s="3">
        <v>0</v>
      </c>
      <c r="F2692" s="3">
        <v>0</v>
      </c>
      <c r="G2692" s="3" t="s">
        <v>190</v>
      </c>
      <c r="H2692" s="3" t="s">
        <v>1109</v>
      </c>
      <c r="I2692" s="3" t="s">
        <v>427</v>
      </c>
      <c r="J2692" s="3">
        <v>3731000</v>
      </c>
    </row>
    <row r="2693" spans="1:10" hidden="1" x14ac:dyDescent="0.25">
      <c r="A2693" s="187">
        <v>43876</v>
      </c>
      <c r="B2693" s="3">
        <v>15</v>
      </c>
      <c r="C2693" s="3">
        <v>2</v>
      </c>
      <c r="D2693" s="3">
        <v>2020</v>
      </c>
      <c r="E2693" s="3">
        <v>0</v>
      </c>
      <c r="F2693" s="3">
        <v>0</v>
      </c>
      <c r="G2693" s="3" t="s">
        <v>190</v>
      </c>
      <c r="H2693" s="3" t="s">
        <v>1109</v>
      </c>
      <c r="I2693" s="3" t="s">
        <v>427</v>
      </c>
      <c r="J2693" s="3">
        <v>3731000</v>
      </c>
    </row>
    <row r="2694" spans="1:10" hidden="1" x14ac:dyDescent="0.25">
      <c r="A2694" s="187">
        <v>43875</v>
      </c>
      <c r="B2694" s="3">
        <v>14</v>
      </c>
      <c r="C2694" s="3">
        <v>2</v>
      </c>
      <c r="D2694" s="3">
        <v>2020</v>
      </c>
      <c r="E2694" s="3">
        <v>0</v>
      </c>
      <c r="F2694" s="3">
        <v>0</v>
      </c>
      <c r="G2694" s="3" t="s">
        <v>190</v>
      </c>
      <c r="H2694" s="3" t="s">
        <v>1109</v>
      </c>
      <c r="I2694" s="3" t="s">
        <v>427</v>
      </c>
      <c r="J2694" s="3">
        <v>3731000</v>
      </c>
    </row>
    <row r="2695" spans="1:10" hidden="1" x14ac:dyDescent="0.25">
      <c r="A2695" s="187">
        <v>43874</v>
      </c>
      <c r="B2695" s="3">
        <v>13</v>
      </c>
      <c r="C2695" s="3">
        <v>2</v>
      </c>
      <c r="D2695" s="3">
        <v>2020</v>
      </c>
      <c r="E2695" s="3">
        <v>0</v>
      </c>
      <c r="F2695" s="3">
        <v>0</v>
      </c>
      <c r="G2695" s="3" t="s">
        <v>190</v>
      </c>
      <c r="H2695" s="3" t="s">
        <v>1109</v>
      </c>
      <c r="I2695" s="3" t="s">
        <v>427</v>
      </c>
      <c r="J2695" s="3">
        <v>3731000</v>
      </c>
    </row>
    <row r="2696" spans="1:10" hidden="1" x14ac:dyDescent="0.25">
      <c r="A2696" s="187">
        <v>43873</v>
      </c>
      <c r="B2696" s="3">
        <v>12</v>
      </c>
      <c r="C2696" s="3">
        <v>2</v>
      </c>
      <c r="D2696" s="3">
        <v>2020</v>
      </c>
      <c r="E2696" s="3">
        <v>0</v>
      </c>
      <c r="F2696" s="3">
        <v>0</v>
      </c>
      <c r="G2696" s="3" t="s">
        <v>190</v>
      </c>
      <c r="H2696" s="3" t="s">
        <v>1109</v>
      </c>
      <c r="I2696" s="3" t="s">
        <v>427</v>
      </c>
      <c r="J2696" s="3">
        <v>3731000</v>
      </c>
    </row>
    <row r="2697" spans="1:10" hidden="1" x14ac:dyDescent="0.25">
      <c r="A2697" s="187">
        <v>43872</v>
      </c>
      <c r="B2697" s="3">
        <v>11</v>
      </c>
      <c r="C2697" s="3">
        <v>2</v>
      </c>
      <c r="D2697" s="3">
        <v>2020</v>
      </c>
      <c r="E2697" s="3">
        <v>0</v>
      </c>
      <c r="F2697" s="3">
        <v>0</v>
      </c>
      <c r="G2697" s="3" t="s">
        <v>190</v>
      </c>
      <c r="H2697" s="3" t="s">
        <v>1109</v>
      </c>
      <c r="I2697" s="3" t="s">
        <v>427</v>
      </c>
      <c r="J2697" s="3">
        <v>3731000</v>
      </c>
    </row>
    <row r="2698" spans="1:10" hidden="1" x14ac:dyDescent="0.25">
      <c r="A2698" s="187">
        <v>43871</v>
      </c>
      <c r="B2698" s="3">
        <v>10</v>
      </c>
      <c r="C2698" s="3">
        <v>2</v>
      </c>
      <c r="D2698" s="3">
        <v>2020</v>
      </c>
      <c r="E2698" s="3">
        <v>0</v>
      </c>
      <c r="F2698" s="3">
        <v>0</v>
      </c>
      <c r="G2698" s="3" t="s">
        <v>190</v>
      </c>
      <c r="H2698" s="3" t="s">
        <v>1109</v>
      </c>
      <c r="I2698" s="3" t="s">
        <v>427</v>
      </c>
      <c r="J2698" s="3">
        <v>3731000</v>
      </c>
    </row>
    <row r="2699" spans="1:10" hidden="1" x14ac:dyDescent="0.25">
      <c r="A2699" s="187">
        <v>43870</v>
      </c>
      <c r="B2699" s="3">
        <v>9</v>
      </c>
      <c r="C2699" s="3">
        <v>2</v>
      </c>
      <c r="D2699" s="3">
        <v>2020</v>
      </c>
      <c r="E2699" s="3">
        <v>0</v>
      </c>
      <c r="F2699" s="3">
        <v>0</v>
      </c>
      <c r="G2699" s="3" t="s">
        <v>190</v>
      </c>
      <c r="H2699" s="3" t="s">
        <v>1109</v>
      </c>
      <c r="I2699" s="3" t="s">
        <v>427</v>
      </c>
      <c r="J2699" s="3">
        <v>3731000</v>
      </c>
    </row>
    <row r="2700" spans="1:10" hidden="1" x14ac:dyDescent="0.25">
      <c r="A2700" s="187">
        <v>43869</v>
      </c>
      <c r="B2700" s="3">
        <v>8</v>
      </c>
      <c r="C2700" s="3">
        <v>2</v>
      </c>
      <c r="D2700" s="3">
        <v>2020</v>
      </c>
      <c r="E2700" s="3">
        <v>0</v>
      </c>
      <c r="F2700" s="3">
        <v>0</v>
      </c>
      <c r="G2700" s="3" t="s">
        <v>190</v>
      </c>
      <c r="H2700" s="3" t="s">
        <v>1109</v>
      </c>
      <c r="I2700" s="3" t="s">
        <v>427</v>
      </c>
      <c r="J2700" s="3">
        <v>3731000</v>
      </c>
    </row>
    <row r="2701" spans="1:10" hidden="1" x14ac:dyDescent="0.25">
      <c r="A2701" s="187">
        <v>43868</v>
      </c>
      <c r="B2701" s="3">
        <v>7</v>
      </c>
      <c r="C2701" s="3">
        <v>2</v>
      </c>
      <c r="D2701" s="3">
        <v>2020</v>
      </c>
      <c r="E2701" s="3">
        <v>0</v>
      </c>
      <c r="F2701" s="3">
        <v>0</v>
      </c>
      <c r="G2701" s="3" t="s">
        <v>190</v>
      </c>
      <c r="H2701" s="3" t="s">
        <v>1109</v>
      </c>
      <c r="I2701" s="3" t="s">
        <v>427</v>
      </c>
      <c r="J2701" s="3">
        <v>3731000</v>
      </c>
    </row>
    <row r="2702" spans="1:10" hidden="1" x14ac:dyDescent="0.25">
      <c r="A2702" s="187">
        <v>43867</v>
      </c>
      <c r="B2702" s="3">
        <v>6</v>
      </c>
      <c r="C2702" s="3">
        <v>2</v>
      </c>
      <c r="D2702" s="3">
        <v>2020</v>
      </c>
      <c r="E2702" s="3">
        <v>0</v>
      </c>
      <c r="F2702" s="3">
        <v>0</v>
      </c>
      <c r="G2702" s="3" t="s">
        <v>190</v>
      </c>
      <c r="H2702" s="3" t="s">
        <v>1109</v>
      </c>
      <c r="I2702" s="3" t="s">
        <v>427</v>
      </c>
      <c r="J2702" s="3">
        <v>3731000</v>
      </c>
    </row>
    <row r="2703" spans="1:10" hidden="1" x14ac:dyDescent="0.25">
      <c r="A2703" s="187">
        <v>43866</v>
      </c>
      <c r="B2703" s="3">
        <v>5</v>
      </c>
      <c r="C2703" s="3">
        <v>2</v>
      </c>
      <c r="D2703" s="3">
        <v>2020</v>
      </c>
      <c r="E2703" s="3">
        <v>0</v>
      </c>
      <c r="F2703" s="3">
        <v>0</v>
      </c>
      <c r="G2703" s="3" t="s">
        <v>190</v>
      </c>
      <c r="H2703" s="3" t="s">
        <v>1109</v>
      </c>
      <c r="I2703" s="3" t="s">
        <v>427</v>
      </c>
      <c r="J2703" s="3">
        <v>3731000</v>
      </c>
    </row>
    <row r="2704" spans="1:10" hidden="1" x14ac:dyDescent="0.25">
      <c r="A2704" s="187">
        <v>43865</v>
      </c>
      <c r="B2704" s="3">
        <v>4</v>
      </c>
      <c r="C2704" s="3">
        <v>2</v>
      </c>
      <c r="D2704" s="3">
        <v>2020</v>
      </c>
      <c r="E2704" s="3">
        <v>0</v>
      </c>
      <c r="F2704" s="3">
        <v>0</v>
      </c>
      <c r="G2704" s="3" t="s">
        <v>190</v>
      </c>
      <c r="H2704" s="3" t="s">
        <v>1109</v>
      </c>
      <c r="I2704" s="3" t="s">
        <v>427</v>
      </c>
      <c r="J2704" s="3">
        <v>3731000</v>
      </c>
    </row>
    <row r="2705" spans="1:10" hidden="1" x14ac:dyDescent="0.25">
      <c r="A2705" s="187">
        <v>43864</v>
      </c>
      <c r="B2705" s="3">
        <v>3</v>
      </c>
      <c r="C2705" s="3">
        <v>2</v>
      </c>
      <c r="D2705" s="3">
        <v>2020</v>
      </c>
      <c r="E2705" s="3">
        <v>0</v>
      </c>
      <c r="F2705" s="3">
        <v>0</v>
      </c>
      <c r="G2705" s="3" t="s">
        <v>190</v>
      </c>
      <c r="H2705" s="3" t="s">
        <v>1109</v>
      </c>
      <c r="I2705" s="3" t="s">
        <v>427</v>
      </c>
      <c r="J2705" s="3">
        <v>3731000</v>
      </c>
    </row>
    <row r="2706" spans="1:10" hidden="1" x14ac:dyDescent="0.25">
      <c r="A2706" s="187">
        <v>43863</v>
      </c>
      <c r="B2706" s="3">
        <v>2</v>
      </c>
      <c r="C2706" s="3">
        <v>2</v>
      </c>
      <c r="D2706" s="3">
        <v>2020</v>
      </c>
      <c r="E2706" s="3">
        <v>0</v>
      </c>
      <c r="F2706" s="3">
        <v>0</v>
      </c>
      <c r="G2706" s="3" t="s">
        <v>190</v>
      </c>
      <c r="H2706" s="3" t="s">
        <v>1109</v>
      </c>
      <c r="I2706" s="3" t="s">
        <v>427</v>
      </c>
      <c r="J2706" s="3">
        <v>3731000</v>
      </c>
    </row>
    <row r="2707" spans="1:10" hidden="1" x14ac:dyDescent="0.25">
      <c r="A2707" s="187">
        <v>43862</v>
      </c>
      <c r="B2707" s="3">
        <v>1</v>
      </c>
      <c r="C2707" s="3">
        <v>2</v>
      </c>
      <c r="D2707" s="3">
        <v>2020</v>
      </c>
      <c r="E2707" s="3">
        <v>0</v>
      </c>
      <c r="F2707" s="3">
        <v>0</v>
      </c>
      <c r="G2707" s="3" t="s">
        <v>190</v>
      </c>
      <c r="H2707" s="3" t="s">
        <v>1109</v>
      </c>
      <c r="I2707" s="3" t="s">
        <v>427</v>
      </c>
      <c r="J2707" s="3">
        <v>3731000</v>
      </c>
    </row>
    <row r="2708" spans="1:10" hidden="1" x14ac:dyDescent="0.25">
      <c r="A2708" s="187">
        <v>43861</v>
      </c>
      <c r="B2708" s="3">
        <v>31</v>
      </c>
      <c r="C2708" s="3">
        <v>1</v>
      </c>
      <c r="D2708" s="3">
        <v>2020</v>
      </c>
      <c r="E2708" s="3">
        <v>0</v>
      </c>
      <c r="F2708" s="3">
        <v>0</v>
      </c>
      <c r="G2708" s="3" t="s">
        <v>190</v>
      </c>
      <c r="H2708" s="3" t="s">
        <v>1109</v>
      </c>
      <c r="I2708" s="3" t="s">
        <v>427</v>
      </c>
      <c r="J2708" s="3">
        <v>3731000</v>
      </c>
    </row>
    <row r="2709" spans="1:10" hidden="1" x14ac:dyDescent="0.25">
      <c r="A2709" s="187">
        <v>43860</v>
      </c>
      <c r="B2709" s="3">
        <v>30</v>
      </c>
      <c r="C2709" s="3">
        <v>1</v>
      </c>
      <c r="D2709" s="3">
        <v>2020</v>
      </c>
      <c r="E2709" s="3">
        <v>0</v>
      </c>
      <c r="F2709" s="3">
        <v>0</v>
      </c>
      <c r="G2709" s="3" t="s">
        <v>190</v>
      </c>
      <c r="H2709" s="3" t="s">
        <v>1109</v>
      </c>
      <c r="I2709" s="3" t="s">
        <v>427</v>
      </c>
      <c r="J2709" s="3">
        <v>3731000</v>
      </c>
    </row>
    <row r="2710" spans="1:10" hidden="1" x14ac:dyDescent="0.25">
      <c r="A2710" s="187">
        <v>43859</v>
      </c>
      <c r="B2710" s="3">
        <v>29</v>
      </c>
      <c r="C2710" s="3">
        <v>1</v>
      </c>
      <c r="D2710" s="3">
        <v>2020</v>
      </c>
      <c r="E2710" s="3">
        <v>0</v>
      </c>
      <c r="F2710" s="3">
        <v>0</v>
      </c>
      <c r="G2710" s="3" t="s">
        <v>190</v>
      </c>
      <c r="H2710" s="3" t="s">
        <v>1109</v>
      </c>
      <c r="I2710" s="3" t="s">
        <v>427</v>
      </c>
      <c r="J2710" s="3">
        <v>3731000</v>
      </c>
    </row>
    <row r="2711" spans="1:10" hidden="1" x14ac:dyDescent="0.25">
      <c r="A2711" s="187">
        <v>43858</v>
      </c>
      <c r="B2711" s="3">
        <v>28</v>
      </c>
      <c r="C2711" s="3">
        <v>1</v>
      </c>
      <c r="D2711" s="3">
        <v>2020</v>
      </c>
      <c r="E2711" s="3">
        <v>0</v>
      </c>
      <c r="F2711" s="3">
        <v>0</v>
      </c>
      <c r="G2711" s="3" t="s">
        <v>190</v>
      </c>
      <c r="H2711" s="3" t="s">
        <v>1109</v>
      </c>
      <c r="I2711" s="3" t="s">
        <v>427</v>
      </c>
      <c r="J2711" s="3">
        <v>3731000</v>
      </c>
    </row>
    <row r="2712" spans="1:10" hidden="1" x14ac:dyDescent="0.25">
      <c r="A2712" s="187">
        <v>43857</v>
      </c>
      <c r="B2712" s="3">
        <v>27</v>
      </c>
      <c r="C2712" s="3">
        <v>1</v>
      </c>
      <c r="D2712" s="3">
        <v>2020</v>
      </c>
      <c r="E2712" s="3">
        <v>0</v>
      </c>
      <c r="F2712" s="3">
        <v>0</v>
      </c>
      <c r="G2712" s="3" t="s">
        <v>190</v>
      </c>
      <c r="H2712" s="3" t="s">
        <v>1109</v>
      </c>
      <c r="I2712" s="3" t="s">
        <v>427</v>
      </c>
      <c r="J2712" s="3">
        <v>3731000</v>
      </c>
    </row>
    <row r="2713" spans="1:10" hidden="1" x14ac:dyDescent="0.25">
      <c r="A2713" s="187">
        <v>43856</v>
      </c>
      <c r="B2713" s="3">
        <v>26</v>
      </c>
      <c r="C2713" s="3">
        <v>1</v>
      </c>
      <c r="D2713" s="3">
        <v>2020</v>
      </c>
      <c r="E2713" s="3">
        <v>0</v>
      </c>
      <c r="F2713" s="3">
        <v>0</v>
      </c>
      <c r="G2713" s="3" t="s">
        <v>190</v>
      </c>
      <c r="H2713" s="3" t="s">
        <v>1109</v>
      </c>
      <c r="I2713" s="3" t="s">
        <v>427</v>
      </c>
      <c r="J2713" s="3">
        <v>3731000</v>
      </c>
    </row>
    <row r="2714" spans="1:10" hidden="1" x14ac:dyDescent="0.25">
      <c r="A2714" s="187">
        <v>43855</v>
      </c>
      <c r="B2714" s="3">
        <v>25</v>
      </c>
      <c r="C2714" s="3">
        <v>1</v>
      </c>
      <c r="D2714" s="3">
        <v>2020</v>
      </c>
      <c r="E2714" s="3">
        <v>0</v>
      </c>
      <c r="F2714" s="3">
        <v>0</v>
      </c>
      <c r="G2714" s="3" t="s">
        <v>190</v>
      </c>
      <c r="H2714" s="3" t="s">
        <v>1109</v>
      </c>
      <c r="I2714" s="3" t="s">
        <v>427</v>
      </c>
      <c r="J2714" s="3">
        <v>3731000</v>
      </c>
    </row>
    <row r="2715" spans="1:10" hidden="1" x14ac:dyDescent="0.25">
      <c r="A2715" s="187">
        <v>43854</v>
      </c>
      <c r="B2715" s="3">
        <v>24</v>
      </c>
      <c r="C2715" s="3">
        <v>1</v>
      </c>
      <c r="D2715" s="3">
        <v>2020</v>
      </c>
      <c r="E2715" s="3">
        <v>0</v>
      </c>
      <c r="F2715" s="3">
        <v>0</v>
      </c>
      <c r="G2715" s="3" t="s">
        <v>190</v>
      </c>
      <c r="H2715" s="3" t="s">
        <v>1109</v>
      </c>
      <c r="I2715" s="3" t="s">
        <v>427</v>
      </c>
      <c r="J2715" s="3">
        <v>3731000</v>
      </c>
    </row>
    <row r="2716" spans="1:10" hidden="1" x14ac:dyDescent="0.25">
      <c r="A2716" s="187">
        <v>43853</v>
      </c>
      <c r="B2716" s="3">
        <v>23</v>
      </c>
      <c r="C2716" s="3">
        <v>1</v>
      </c>
      <c r="D2716" s="3">
        <v>2020</v>
      </c>
      <c r="E2716" s="3">
        <v>0</v>
      </c>
      <c r="F2716" s="3">
        <v>0</v>
      </c>
      <c r="G2716" s="3" t="s">
        <v>190</v>
      </c>
      <c r="H2716" s="3" t="s">
        <v>1109</v>
      </c>
      <c r="I2716" s="3" t="s">
        <v>427</v>
      </c>
      <c r="J2716" s="3">
        <v>3731000</v>
      </c>
    </row>
    <row r="2717" spans="1:10" hidden="1" x14ac:dyDescent="0.25">
      <c r="A2717" s="187">
        <v>43852</v>
      </c>
      <c r="B2717" s="3">
        <v>22</v>
      </c>
      <c r="C2717" s="3">
        <v>1</v>
      </c>
      <c r="D2717" s="3">
        <v>2020</v>
      </c>
      <c r="E2717" s="3">
        <v>0</v>
      </c>
      <c r="F2717" s="3">
        <v>0</v>
      </c>
      <c r="G2717" s="3" t="s">
        <v>190</v>
      </c>
      <c r="H2717" s="3" t="s">
        <v>1109</v>
      </c>
      <c r="I2717" s="3" t="s">
        <v>427</v>
      </c>
      <c r="J2717" s="3">
        <v>3731000</v>
      </c>
    </row>
    <row r="2718" spans="1:10" hidden="1" x14ac:dyDescent="0.25">
      <c r="A2718" s="187">
        <v>43851</v>
      </c>
      <c r="B2718" s="3">
        <v>21</v>
      </c>
      <c r="C2718" s="3">
        <v>1</v>
      </c>
      <c r="D2718" s="3">
        <v>2020</v>
      </c>
      <c r="E2718" s="3">
        <v>0</v>
      </c>
      <c r="F2718" s="3">
        <v>0</v>
      </c>
      <c r="G2718" s="3" t="s">
        <v>190</v>
      </c>
      <c r="H2718" s="3" t="s">
        <v>1109</v>
      </c>
      <c r="I2718" s="3" t="s">
        <v>427</v>
      </c>
      <c r="J2718" s="3">
        <v>3731000</v>
      </c>
    </row>
    <row r="2719" spans="1:10" hidden="1" x14ac:dyDescent="0.25">
      <c r="A2719" s="187">
        <v>43850</v>
      </c>
      <c r="B2719" s="3">
        <v>20</v>
      </c>
      <c r="C2719" s="3">
        <v>1</v>
      </c>
      <c r="D2719" s="3">
        <v>2020</v>
      </c>
      <c r="E2719" s="3">
        <v>0</v>
      </c>
      <c r="F2719" s="3">
        <v>0</v>
      </c>
      <c r="G2719" s="3" t="s">
        <v>190</v>
      </c>
      <c r="H2719" s="3" t="s">
        <v>1109</v>
      </c>
      <c r="I2719" s="3" t="s">
        <v>427</v>
      </c>
      <c r="J2719" s="3">
        <v>3731000</v>
      </c>
    </row>
    <row r="2720" spans="1:10" hidden="1" x14ac:dyDescent="0.25">
      <c r="A2720" s="187">
        <v>43849</v>
      </c>
      <c r="B2720" s="3">
        <v>19</v>
      </c>
      <c r="C2720" s="3">
        <v>1</v>
      </c>
      <c r="D2720" s="3">
        <v>2020</v>
      </c>
      <c r="E2720" s="3">
        <v>0</v>
      </c>
      <c r="F2720" s="3">
        <v>0</v>
      </c>
      <c r="G2720" s="3" t="s">
        <v>190</v>
      </c>
      <c r="H2720" s="3" t="s">
        <v>1109</v>
      </c>
      <c r="I2720" s="3" t="s">
        <v>427</v>
      </c>
      <c r="J2720" s="3">
        <v>3731000</v>
      </c>
    </row>
    <row r="2721" spans="1:10" hidden="1" x14ac:dyDescent="0.25">
      <c r="A2721" s="187">
        <v>43848</v>
      </c>
      <c r="B2721" s="3">
        <v>18</v>
      </c>
      <c r="C2721" s="3">
        <v>1</v>
      </c>
      <c r="D2721" s="3">
        <v>2020</v>
      </c>
      <c r="E2721" s="3">
        <v>0</v>
      </c>
      <c r="F2721" s="3">
        <v>0</v>
      </c>
      <c r="G2721" s="3" t="s">
        <v>190</v>
      </c>
      <c r="H2721" s="3" t="s">
        <v>1109</v>
      </c>
      <c r="I2721" s="3" t="s">
        <v>427</v>
      </c>
      <c r="J2721" s="3">
        <v>3731000</v>
      </c>
    </row>
    <row r="2722" spans="1:10" hidden="1" x14ac:dyDescent="0.25">
      <c r="A2722" s="187">
        <v>43847</v>
      </c>
      <c r="B2722" s="3">
        <v>17</v>
      </c>
      <c r="C2722" s="3">
        <v>1</v>
      </c>
      <c r="D2722" s="3">
        <v>2020</v>
      </c>
      <c r="E2722" s="3">
        <v>0</v>
      </c>
      <c r="F2722" s="3">
        <v>0</v>
      </c>
      <c r="G2722" s="3" t="s">
        <v>190</v>
      </c>
      <c r="H2722" s="3" t="s">
        <v>1109</v>
      </c>
      <c r="I2722" s="3" t="s">
        <v>427</v>
      </c>
      <c r="J2722" s="3">
        <v>3731000</v>
      </c>
    </row>
    <row r="2723" spans="1:10" hidden="1" x14ac:dyDescent="0.25">
      <c r="A2723" s="187">
        <v>43846</v>
      </c>
      <c r="B2723" s="3">
        <v>16</v>
      </c>
      <c r="C2723" s="3">
        <v>1</v>
      </c>
      <c r="D2723" s="3">
        <v>2020</v>
      </c>
      <c r="E2723" s="3">
        <v>0</v>
      </c>
      <c r="F2723" s="3">
        <v>0</v>
      </c>
      <c r="G2723" s="3" t="s">
        <v>190</v>
      </c>
      <c r="H2723" s="3" t="s">
        <v>1109</v>
      </c>
      <c r="I2723" s="3" t="s">
        <v>427</v>
      </c>
      <c r="J2723" s="3">
        <v>3731000</v>
      </c>
    </row>
    <row r="2724" spans="1:10" hidden="1" x14ac:dyDescent="0.25">
      <c r="A2724" s="187">
        <v>43845</v>
      </c>
      <c r="B2724" s="3">
        <v>15</v>
      </c>
      <c r="C2724" s="3">
        <v>1</v>
      </c>
      <c r="D2724" s="3">
        <v>2020</v>
      </c>
      <c r="E2724" s="3">
        <v>0</v>
      </c>
      <c r="F2724" s="3">
        <v>0</v>
      </c>
      <c r="G2724" s="3" t="s">
        <v>190</v>
      </c>
      <c r="H2724" s="3" t="s">
        <v>1109</v>
      </c>
      <c r="I2724" s="3" t="s">
        <v>427</v>
      </c>
      <c r="J2724" s="3">
        <v>3731000</v>
      </c>
    </row>
    <row r="2725" spans="1:10" hidden="1" x14ac:dyDescent="0.25">
      <c r="A2725" s="187">
        <v>43844</v>
      </c>
      <c r="B2725" s="3">
        <v>14</v>
      </c>
      <c r="C2725" s="3">
        <v>1</v>
      </c>
      <c r="D2725" s="3">
        <v>2020</v>
      </c>
      <c r="E2725" s="3">
        <v>0</v>
      </c>
      <c r="F2725" s="3">
        <v>0</v>
      </c>
      <c r="G2725" s="3" t="s">
        <v>190</v>
      </c>
      <c r="H2725" s="3" t="s">
        <v>1109</v>
      </c>
      <c r="I2725" s="3" t="s">
        <v>427</v>
      </c>
      <c r="J2725" s="3">
        <v>3731000</v>
      </c>
    </row>
    <row r="2726" spans="1:10" hidden="1" x14ac:dyDescent="0.25">
      <c r="A2726" s="187">
        <v>43843</v>
      </c>
      <c r="B2726" s="3">
        <v>13</v>
      </c>
      <c r="C2726" s="3">
        <v>1</v>
      </c>
      <c r="D2726" s="3">
        <v>2020</v>
      </c>
      <c r="E2726" s="3">
        <v>0</v>
      </c>
      <c r="F2726" s="3">
        <v>0</v>
      </c>
      <c r="G2726" s="3" t="s">
        <v>190</v>
      </c>
      <c r="H2726" s="3" t="s">
        <v>1109</v>
      </c>
      <c r="I2726" s="3" t="s">
        <v>427</v>
      </c>
      <c r="J2726" s="3">
        <v>3731000</v>
      </c>
    </row>
    <row r="2727" spans="1:10" hidden="1" x14ac:dyDescent="0.25">
      <c r="A2727" s="187">
        <v>43842</v>
      </c>
      <c r="B2727" s="3">
        <v>12</v>
      </c>
      <c r="C2727" s="3">
        <v>1</v>
      </c>
      <c r="D2727" s="3">
        <v>2020</v>
      </c>
      <c r="E2727" s="3">
        <v>0</v>
      </c>
      <c r="F2727" s="3">
        <v>0</v>
      </c>
      <c r="G2727" s="3" t="s">
        <v>190</v>
      </c>
      <c r="H2727" s="3" t="s">
        <v>1109</v>
      </c>
      <c r="I2727" s="3" t="s">
        <v>427</v>
      </c>
      <c r="J2727" s="3">
        <v>3731000</v>
      </c>
    </row>
    <row r="2728" spans="1:10" hidden="1" x14ac:dyDescent="0.25">
      <c r="A2728" s="187">
        <v>43841</v>
      </c>
      <c r="B2728" s="3">
        <v>11</v>
      </c>
      <c r="C2728" s="3">
        <v>1</v>
      </c>
      <c r="D2728" s="3">
        <v>2020</v>
      </c>
      <c r="E2728" s="3">
        <v>0</v>
      </c>
      <c r="F2728" s="3">
        <v>0</v>
      </c>
      <c r="G2728" s="3" t="s">
        <v>190</v>
      </c>
      <c r="H2728" s="3" t="s">
        <v>1109</v>
      </c>
      <c r="I2728" s="3" t="s">
        <v>427</v>
      </c>
      <c r="J2728" s="3">
        <v>3731000</v>
      </c>
    </row>
    <row r="2729" spans="1:10" hidden="1" x14ac:dyDescent="0.25">
      <c r="A2729" s="187">
        <v>43840</v>
      </c>
      <c r="B2729" s="3">
        <v>10</v>
      </c>
      <c r="C2729" s="3">
        <v>1</v>
      </c>
      <c r="D2729" s="3">
        <v>2020</v>
      </c>
      <c r="E2729" s="3">
        <v>0</v>
      </c>
      <c r="F2729" s="3">
        <v>0</v>
      </c>
      <c r="G2729" s="3" t="s">
        <v>190</v>
      </c>
      <c r="H2729" s="3" t="s">
        <v>1109</v>
      </c>
      <c r="I2729" s="3" t="s">
        <v>427</v>
      </c>
      <c r="J2729" s="3">
        <v>3731000</v>
      </c>
    </row>
    <row r="2730" spans="1:10" hidden="1" x14ac:dyDescent="0.25">
      <c r="A2730" s="187">
        <v>43839</v>
      </c>
      <c r="B2730" s="3">
        <v>9</v>
      </c>
      <c r="C2730" s="3">
        <v>1</v>
      </c>
      <c r="D2730" s="3">
        <v>2020</v>
      </c>
      <c r="E2730" s="3">
        <v>0</v>
      </c>
      <c r="F2730" s="3">
        <v>0</v>
      </c>
      <c r="G2730" s="3" t="s">
        <v>190</v>
      </c>
      <c r="H2730" s="3" t="s">
        <v>1109</v>
      </c>
      <c r="I2730" s="3" t="s">
        <v>427</v>
      </c>
      <c r="J2730" s="3">
        <v>3731000</v>
      </c>
    </row>
    <row r="2731" spans="1:10" hidden="1" x14ac:dyDescent="0.25">
      <c r="A2731" s="187">
        <v>43838</v>
      </c>
      <c r="B2731" s="3">
        <v>8</v>
      </c>
      <c r="C2731" s="3">
        <v>1</v>
      </c>
      <c r="D2731" s="3">
        <v>2020</v>
      </c>
      <c r="E2731" s="3">
        <v>0</v>
      </c>
      <c r="F2731" s="3">
        <v>0</v>
      </c>
      <c r="G2731" s="3" t="s">
        <v>190</v>
      </c>
      <c r="H2731" s="3" t="s">
        <v>1109</v>
      </c>
      <c r="I2731" s="3" t="s">
        <v>427</v>
      </c>
      <c r="J2731" s="3">
        <v>3731000</v>
      </c>
    </row>
    <row r="2732" spans="1:10" hidden="1" x14ac:dyDescent="0.25">
      <c r="A2732" s="187">
        <v>43837</v>
      </c>
      <c r="B2732" s="3">
        <v>7</v>
      </c>
      <c r="C2732" s="3">
        <v>1</v>
      </c>
      <c r="D2732" s="3">
        <v>2020</v>
      </c>
      <c r="E2732" s="3">
        <v>0</v>
      </c>
      <c r="F2732" s="3">
        <v>0</v>
      </c>
      <c r="G2732" s="3" t="s">
        <v>190</v>
      </c>
      <c r="H2732" s="3" t="s">
        <v>1109</v>
      </c>
      <c r="I2732" s="3" t="s">
        <v>427</v>
      </c>
      <c r="J2732" s="3">
        <v>3731000</v>
      </c>
    </row>
    <row r="2733" spans="1:10" hidden="1" x14ac:dyDescent="0.25">
      <c r="A2733" s="187">
        <v>43836</v>
      </c>
      <c r="B2733" s="3">
        <v>6</v>
      </c>
      <c r="C2733" s="3">
        <v>1</v>
      </c>
      <c r="D2733" s="3">
        <v>2020</v>
      </c>
      <c r="E2733" s="3">
        <v>0</v>
      </c>
      <c r="F2733" s="3">
        <v>0</v>
      </c>
      <c r="G2733" s="3" t="s">
        <v>190</v>
      </c>
      <c r="H2733" s="3" t="s">
        <v>1109</v>
      </c>
      <c r="I2733" s="3" t="s">
        <v>427</v>
      </c>
      <c r="J2733" s="3">
        <v>3731000</v>
      </c>
    </row>
    <row r="2734" spans="1:10" hidden="1" x14ac:dyDescent="0.25">
      <c r="A2734" s="187">
        <v>43835</v>
      </c>
      <c r="B2734" s="3">
        <v>5</v>
      </c>
      <c r="C2734" s="3">
        <v>1</v>
      </c>
      <c r="D2734" s="3">
        <v>2020</v>
      </c>
      <c r="E2734" s="3">
        <v>0</v>
      </c>
      <c r="F2734" s="3">
        <v>0</v>
      </c>
      <c r="G2734" s="3" t="s">
        <v>190</v>
      </c>
      <c r="H2734" s="3" t="s">
        <v>1109</v>
      </c>
      <c r="I2734" s="3" t="s">
        <v>427</v>
      </c>
      <c r="J2734" s="3">
        <v>3731000</v>
      </c>
    </row>
    <row r="2735" spans="1:10" hidden="1" x14ac:dyDescent="0.25">
      <c r="A2735" s="187">
        <v>43834</v>
      </c>
      <c r="B2735" s="3">
        <v>4</v>
      </c>
      <c r="C2735" s="3">
        <v>1</v>
      </c>
      <c r="D2735" s="3">
        <v>2020</v>
      </c>
      <c r="E2735" s="3">
        <v>0</v>
      </c>
      <c r="F2735" s="3">
        <v>0</v>
      </c>
      <c r="G2735" s="3" t="s">
        <v>190</v>
      </c>
      <c r="H2735" s="3" t="s">
        <v>1109</v>
      </c>
      <c r="I2735" s="3" t="s">
        <v>427</v>
      </c>
      <c r="J2735" s="3">
        <v>3731000</v>
      </c>
    </row>
    <row r="2736" spans="1:10" hidden="1" x14ac:dyDescent="0.25">
      <c r="A2736" s="187">
        <v>43833</v>
      </c>
      <c r="B2736" s="3">
        <v>3</v>
      </c>
      <c r="C2736" s="3">
        <v>1</v>
      </c>
      <c r="D2736" s="3">
        <v>2020</v>
      </c>
      <c r="E2736" s="3">
        <v>0</v>
      </c>
      <c r="F2736" s="3">
        <v>0</v>
      </c>
      <c r="G2736" s="3" t="s">
        <v>190</v>
      </c>
      <c r="H2736" s="3" t="s">
        <v>1109</v>
      </c>
      <c r="I2736" s="3" t="s">
        <v>427</v>
      </c>
      <c r="J2736" s="3">
        <v>3731000</v>
      </c>
    </row>
    <row r="2737" spans="1:10" hidden="1" x14ac:dyDescent="0.25">
      <c r="A2737" s="187">
        <v>43832</v>
      </c>
      <c r="B2737" s="3">
        <v>2</v>
      </c>
      <c r="C2737" s="3">
        <v>1</v>
      </c>
      <c r="D2737" s="3">
        <v>2020</v>
      </c>
      <c r="E2737" s="3">
        <v>0</v>
      </c>
      <c r="F2737" s="3">
        <v>0</v>
      </c>
      <c r="G2737" s="3" t="s">
        <v>190</v>
      </c>
      <c r="H2737" s="3" t="s">
        <v>1109</v>
      </c>
      <c r="I2737" s="3" t="s">
        <v>427</v>
      </c>
      <c r="J2737" s="3">
        <v>3731000</v>
      </c>
    </row>
    <row r="2738" spans="1:10" hidden="1" x14ac:dyDescent="0.25">
      <c r="A2738" s="187">
        <v>43831</v>
      </c>
      <c r="B2738" s="3">
        <v>1</v>
      </c>
      <c r="C2738" s="3">
        <v>1</v>
      </c>
      <c r="D2738" s="3">
        <v>2020</v>
      </c>
      <c r="E2738" s="3">
        <v>0</v>
      </c>
      <c r="F2738" s="3">
        <v>0</v>
      </c>
      <c r="G2738" s="3" t="s">
        <v>190</v>
      </c>
      <c r="H2738" s="3" t="s">
        <v>1109</v>
      </c>
      <c r="I2738" s="3" t="s">
        <v>427</v>
      </c>
      <c r="J2738" s="3">
        <v>3731000</v>
      </c>
    </row>
    <row r="2739" spans="1:10" hidden="1" x14ac:dyDescent="0.25">
      <c r="A2739" s="187">
        <v>43830</v>
      </c>
      <c r="B2739" s="3">
        <v>31</v>
      </c>
      <c r="C2739" s="3">
        <v>12</v>
      </c>
      <c r="D2739" s="3">
        <v>2019</v>
      </c>
      <c r="E2739" s="3">
        <v>0</v>
      </c>
      <c r="F2739" s="3">
        <v>0</v>
      </c>
      <c r="G2739" s="3" t="s">
        <v>190</v>
      </c>
      <c r="H2739" s="3" t="s">
        <v>1109</v>
      </c>
      <c r="I2739" s="3" t="s">
        <v>427</v>
      </c>
      <c r="J2739" s="3">
        <v>3731000</v>
      </c>
    </row>
    <row r="2740" spans="1:10" hidden="1" x14ac:dyDescent="0.25">
      <c r="A2740" s="187">
        <v>43920</v>
      </c>
      <c r="B2740" s="3">
        <v>30</v>
      </c>
      <c r="C2740" s="3">
        <v>3</v>
      </c>
      <c r="D2740" s="3">
        <v>2020</v>
      </c>
      <c r="E2740" s="3">
        <v>4751</v>
      </c>
      <c r="F2740" s="3">
        <v>66</v>
      </c>
      <c r="G2740" s="3" t="s">
        <v>75</v>
      </c>
      <c r="H2740" s="3" t="s">
        <v>1110</v>
      </c>
      <c r="I2740" s="3" t="s">
        <v>400</v>
      </c>
      <c r="J2740" s="3">
        <v>82927922</v>
      </c>
    </row>
    <row r="2741" spans="1:10" hidden="1" x14ac:dyDescent="0.25">
      <c r="A2741" s="187">
        <v>43919</v>
      </c>
      <c r="B2741" s="3">
        <v>29</v>
      </c>
      <c r="C2741" s="3">
        <v>3</v>
      </c>
      <c r="D2741" s="3">
        <v>2020</v>
      </c>
      <c r="E2741" s="3">
        <v>3965</v>
      </c>
      <c r="F2741" s="3">
        <v>64</v>
      </c>
      <c r="G2741" s="3" t="s">
        <v>75</v>
      </c>
      <c r="H2741" s="3" t="s">
        <v>1110</v>
      </c>
      <c r="I2741" s="3" t="s">
        <v>400</v>
      </c>
      <c r="J2741" s="3">
        <v>82927922</v>
      </c>
    </row>
    <row r="2742" spans="1:10" hidden="1" x14ac:dyDescent="0.25">
      <c r="A2742" s="187">
        <v>43918</v>
      </c>
      <c r="B2742" s="3">
        <v>28</v>
      </c>
      <c r="C2742" s="3">
        <v>3</v>
      </c>
      <c r="D2742" s="3">
        <v>2020</v>
      </c>
      <c r="E2742" s="3">
        <v>6294</v>
      </c>
      <c r="F2742" s="3">
        <v>72</v>
      </c>
      <c r="G2742" s="3" t="s">
        <v>75</v>
      </c>
      <c r="H2742" s="3" t="s">
        <v>1110</v>
      </c>
      <c r="I2742" s="3" t="s">
        <v>400</v>
      </c>
      <c r="J2742" s="3">
        <v>82927922</v>
      </c>
    </row>
    <row r="2743" spans="1:10" hidden="1" x14ac:dyDescent="0.25">
      <c r="A2743" s="187">
        <v>43917</v>
      </c>
      <c r="B2743" s="3">
        <v>27</v>
      </c>
      <c r="C2743" s="3">
        <v>3</v>
      </c>
      <c r="D2743" s="3">
        <v>2020</v>
      </c>
      <c r="E2743" s="3">
        <v>5780</v>
      </c>
      <c r="F2743" s="3">
        <v>55</v>
      </c>
      <c r="G2743" s="3" t="s">
        <v>75</v>
      </c>
      <c r="H2743" s="3" t="s">
        <v>1110</v>
      </c>
      <c r="I2743" s="3" t="s">
        <v>400</v>
      </c>
      <c r="J2743" s="3">
        <v>82927922</v>
      </c>
    </row>
    <row r="2744" spans="1:10" hidden="1" x14ac:dyDescent="0.25">
      <c r="A2744" s="187">
        <v>43916</v>
      </c>
      <c r="B2744" s="3">
        <v>26</v>
      </c>
      <c r="C2744" s="3">
        <v>3</v>
      </c>
      <c r="D2744" s="3">
        <v>2020</v>
      </c>
      <c r="E2744" s="3">
        <v>4954</v>
      </c>
      <c r="F2744" s="3">
        <v>49</v>
      </c>
      <c r="G2744" s="3" t="s">
        <v>75</v>
      </c>
      <c r="H2744" s="3" t="s">
        <v>1110</v>
      </c>
      <c r="I2744" s="3" t="s">
        <v>400</v>
      </c>
      <c r="J2744" s="3">
        <v>82927922</v>
      </c>
    </row>
    <row r="2745" spans="1:10" hidden="1" x14ac:dyDescent="0.25">
      <c r="A2745" s="187">
        <v>43915</v>
      </c>
      <c r="B2745" s="3">
        <v>25</v>
      </c>
      <c r="C2745" s="3">
        <v>3</v>
      </c>
      <c r="D2745" s="3">
        <v>2020</v>
      </c>
      <c r="E2745" s="3">
        <v>2342</v>
      </c>
      <c r="F2745" s="3">
        <v>23</v>
      </c>
      <c r="G2745" s="3" t="s">
        <v>75</v>
      </c>
      <c r="H2745" s="3" t="s">
        <v>1110</v>
      </c>
      <c r="I2745" s="3" t="s">
        <v>400</v>
      </c>
      <c r="J2745" s="3">
        <v>82927922</v>
      </c>
    </row>
    <row r="2746" spans="1:10" hidden="1" x14ac:dyDescent="0.25">
      <c r="A2746" s="187">
        <v>43914</v>
      </c>
      <c r="B2746" s="3">
        <v>24</v>
      </c>
      <c r="C2746" s="3">
        <v>3</v>
      </c>
      <c r="D2746" s="3">
        <v>2020</v>
      </c>
      <c r="E2746" s="3">
        <v>4438</v>
      </c>
      <c r="F2746" s="3">
        <v>32</v>
      </c>
      <c r="G2746" s="3" t="s">
        <v>75</v>
      </c>
      <c r="H2746" s="3" t="s">
        <v>1110</v>
      </c>
      <c r="I2746" s="3" t="s">
        <v>400</v>
      </c>
      <c r="J2746" s="3">
        <v>82927922</v>
      </c>
    </row>
    <row r="2747" spans="1:10" hidden="1" x14ac:dyDescent="0.25">
      <c r="A2747" s="187">
        <v>43913</v>
      </c>
      <c r="B2747" s="3">
        <v>23</v>
      </c>
      <c r="C2747" s="3">
        <v>3</v>
      </c>
      <c r="D2747" s="3">
        <v>2020</v>
      </c>
      <c r="E2747" s="3">
        <v>3311</v>
      </c>
      <c r="F2747" s="3">
        <v>27</v>
      </c>
      <c r="G2747" s="3" t="s">
        <v>75</v>
      </c>
      <c r="H2747" s="3" t="s">
        <v>1110</v>
      </c>
      <c r="I2747" s="3" t="s">
        <v>400</v>
      </c>
      <c r="J2747" s="3">
        <v>82927922</v>
      </c>
    </row>
    <row r="2748" spans="1:10" hidden="1" x14ac:dyDescent="0.25">
      <c r="A2748" s="187">
        <v>43912</v>
      </c>
      <c r="B2748" s="3">
        <v>22</v>
      </c>
      <c r="C2748" s="3">
        <v>3</v>
      </c>
      <c r="D2748" s="3">
        <v>2020</v>
      </c>
      <c r="E2748" s="3">
        <v>3276</v>
      </c>
      <c r="F2748" s="3">
        <v>22</v>
      </c>
      <c r="G2748" s="3" t="s">
        <v>75</v>
      </c>
      <c r="H2748" s="3" t="s">
        <v>1110</v>
      </c>
      <c r="I2748" s="3" t="s">
        <v>400</v>
      </c>
      <c r="J2748" s="3">
        <v>82927922</v>
      </c>
    </row>
    <row r="2749" spans="1:10" hidden="1" x14ac:dyDescent="0.25">
      <c r="A2749" s="187">
        <v>43911</v>
      </c>
      <c r="B2749" s="3">
        <v>21</v>
      </c>
      <c r="C2749" s="3">
        <v>3</v>
      </c>
      <c r="D2749" s="3">
        <v>2020</v>
      </c>
      <c r="E2749" s="3">
        <v>4049</v>
      </c>
      <c r="F2749" s="3">
        <v>2</v>
      </c>
      <c r="G2749" s="3" t="s">
        <v>75</v>
      </c>
      <c r="H2749" s="3" t="s">
        <v>1110</v>
      </c>
      <c r="I2749" s="3" t="s">
        <v>400</v>
      </c>
      <c r="J2749" s="3">
        <v>82927922</v>
      </c>
    </row>
    <row r="2750" spans="1:10" hidden="1" x14ac:dyDescent="0.25">
      <c r="A2750" s="187">
        <v>43910</v>
      </c>
      <c r="B2750" s="3">
        <v>20</v>
      </c>
      <c r="C2750" s="3">
        <v>3</v>
      </c>
      <c r="D2750" s="3">
        <v>2020</v>
      </c>
      <c r="E2750" s="3">
        <v>5940</v>
      </c>
      <c r="F2750" s="3">
        <v>30</v>
      </c>
      <c r="G2750" s="3" t="s">
        <v>75</v>
      </c>
      <c r="H2750" s="3" t="s">
        <v>1110</v>
      </c>
      <c r="I2750" s="3" t="s">
        <v>400</v>
      </c>
      <c r="J2750" s="3">
        <v>82927922</v>
      </c>
    </row>
    <row r="2751" spans="1:10" hidden="1" x14ac:dyDescent="0.25">
      <c r="A2751" s="187">
        <v>43909</v>
      </c>
      <c r="B2751" s="3">
        <v>19</v>
      </c>
      <c r="C2751" s="3">
        <v>3</v>
      </c>
      <c r="D2751" s="3">
        <v>2020</v>
      </c>
      <c r="E2751" s="3">
        <v>1042</v>
      </c>
      <c r="F2751" s="3">
        <v>0</v>
      </c>
      <c r="G2751" s="3" t="s">
        <v>75</v>
      </c>
      <c r="H2751" s="3" t="s">
        <v>1110</v>
      </c>
      <c r="I2751" s="3" t="s">
        <v>400</v>
      </c>
      <c r="J2751" s="3">
        <v>82927922</v>
      </c>
    </row>
    <row r="2752" spans="1:10" hidden="1" x14ac:dyDescent="0.25">
      <c r="A2752" s="187">
        <v>43908</v>
      </c>
      <c r="B2752" s="3">
        <v>18</v>
      </c>
      <c r="C2752" s="3">
        <v>3</v>
      </c>
      <c r="D2752" s="3">
        <v>2020</v>
      </c>
      <c r="E2752" s="3">
        <v>1144</v>
      </c>
      <c r="F2752" s="3">
        <v>0</v>
      </c>
      <c r="G2752" s="3" t="s">
        <v>75</v>
      </c>
      <c r="H2752" s="3" t="s">
        <v>1110</v>
      </c>
      <c r="I2752" s="3" t="s">
        <v>400</v>
      </c>
      <c r="J2752" s="3">
        <v>82927922</v>
      </c>
    </row>
    <row r="2753" spans="1:10" hidden="1" x14ac:dyDescent="0.25">
      <c r="A2753" s="187">
        <v>43907</v>
      </c>
      <c r="B2753" s="3">
        <v>17</v>
      </c>
      <c r="C2753" s="3">
        <v>3</v>
      </c>
      <c r="D2753" s="3">
        <v>2020</v>
      </c>
      <c r="E2753" s="3">
        <v>1174</v>
      </c>
      <c r="F2753" s="3">
        <v>1</v>
      </c>
      <c r="G2753" s="3" t="s">
        <v>75</v>
      </c>
      <c r="H2753" s="3" t="s">
        <v>1110</v>
      </c>
      <c r="I2753" s="3" t="s">
        <v>400</v>
      </c>
      <c r="J2753" s="3">
        <v>82927922</v>
      </c>
    </row>
    <row r="2754" spans="1:10" hidden="1" x14ac:dyDescent="0.25">
      <c r="A2754" s="187">
        <v>43906</v>
      </c>
      <c r="B2754" s="3">
        <v>16</v>
      </c>
      <c r="C2754" s="3">
        <v>3</v>
      </c>
      <c r="D2754" s="3">
        <v>2020</v>
      </c>
      <c r="E2754" s="3">
        <v>1043</v>
      </c>
      <c r="F2754" s="3">
        <v>4</v>
      </c>
      <c r="G2754" s="3" t="s">
        <v>75</v>
      </c>
      <c r="H2754" s="3" t="s">
        <v>1110</v>
      </c>
      <c r="I2754" s="3" t="s">
        <v>400</v>
      </c>
      <c r="J2754" s="3">
        <v>82927922</v>
      </c>
    </row>
    <row r="2755" spans="1:10" hidden="1" x14ac:dyDescent="0.25">
      <c r="A2755" s="187">
        <v>43905</v>
      </c>
      <c r="B2755" s="3">
        <v>15</v>
      </c>
      <c r="C2755" s="3">
        <v>3</v>
      </c>
      <c r="D2755" s="3">
        <v>2020</v>
      </c>
      <c r="E2755" s="3">
        <v>733</v>
      </c>
      <c r="F2755" s="3">
        <v>3</v>
      </c>
      <c r="G2755" s="3" t="s">
        <v>75</v>
      </c>
      <c r="H2755" s="3" t="s">
        <v>1110</v>
      </c>
      <c r="I2755" s="3" t="s">
        <v>400</v>
      </c>
      <c r="J2755" s="3">
        <v>82927922</v>
      </c>
    </row>
    <row r="2756" spans="1:10" hidden="1" x14ac:dyDescent="0.25">
      <c r="A2756" s="187">
        <v>43904</v>
      </c>
      <c r="B2756" s="3">
        <v>14</v>
      </c>
      <c r="C2756" s="3">
        <v>3</v>
      </c>
      <c r="D2756" s="3">
        <v>2020</v>
      </c>
      <c r="E2756" s="3">
        <v>693</v>
      </c>
      <c r="F2756" s="3">
        <v>0</v>
      </c>
      <c r="G2756" s="3" t="s">
        <v>75</v>
      </c>
      <c r="H2756" s="3" t="s">
        <v>1110</v>
      </c>
      <c r="I2756" s="3" t="s">
        <v>400</v>
      </c>
      <c r="J2756" s="3">
        <v>82927922</v>
      </c>
    </row>
    <row r="2757" spans="1:10" hidden="1" x14ac:dyDescent="0.25">
      <c r="A2757" s="187">
        <v>43903</v>
      </c>
      <c r="B2757" s="3">
        <v>13</v>
      </c>
      <c r="C2757" s="3">
        <v>3</v>
      </c>
      <c r="D2757" s="3">
        <v>2020</v>
      </c>
      <c r="E2757" s="3">
        <v>802</v>
      </c>
      <c r="F2757" s="3">
        <v>2</v>
      </c>
      <c r="G2757" s="3" t="s">
        <v>75</v>
      </c>
      <c r="H2757" s="3" t="s">
        <v>1110</v>
      </c>
      <c r="I2757" s="3" t="s">
        <v>400</v>
      </c>
      <c r="J2757" s="3">
        <v>82927922</v>
      </c>
    </row>
    <row r="2758" spans="1:10" hidden="1" x14ac:dyDescent="0.25">
      <c r="A2758" s="187">
        <v>43902</v>
      </c>
      <c r="B2758" s="3">
        <v>12</v>
      </c>
      <c r="C2758" s="3">
        <v>3</v>
      </c>
      <c r="D2758" s="3">
        <v>2020</v>
      </c>
      <c r="E2758" s="3">
        <v>271</v>
      </c>
      <c r="F2758" s="3">
        <v>1</v>
      </c>
      <c r="G2758" s="3" t="s">
        <v>75</v>
      </c>
      <c r="H2758" s="3" t="s">
        <v>1110</v>
      </c>
      <c r="I2758" s="3" t="s">
        <v>400</v>
      </c>
      <c r="J2758" s="3">
        <v>82927922</v>
      </c>
    </row>
    <row r="2759" spans="1:10" hidden="1" x14ac:dyDescent="0.25">
      <c r="A2759" s="187">
        <v>43901</v>
      </c>
      <c r="B2759" s="3">
        <v>11</v>
      </c>
      <c r="C2759" s="3">
        <v>3</v>
      </c>
      <c r="D2759" s="3">
        <v>2020</v>
      </c>
      <c r="E2759" s="3">
        <v>157</v>
      </c>
      <c r="F2759" s="3">
        <v>0</v>
      </c>
      <c r="G2759" s="3" t="s">
        <v>75</v>
      </c>
      <c r="H2759" s="3" t="s">
        <v>1110</v>
      </c>
      <c r="I2759" s="3" t="s">
        <v>400</v>
      </c>
      <c r="J2759" s="3">
        <v>82927922</v>
      </c>
    </row>
    <row r="2760" spans="1:10" hidden="1" x14ac:dyDescent="0.25">
      <c r="A2760" s="187">
        <v>43900</v>
      </c>
      <c r="B2760" s="3">
        <v>10</v>
      </c>
      <c r="C2760" s="3">
        <v>3</v>
      </c>
      <c r="D2760" s="3">
        <v>2020</v>
      </c>
      <c r="E2760" s="3">
        <v>237</v>
      </c>
      <c r="F2760" s="3">
        <v>2</v>
      </c>
      <c r="G2760" s="3" t="s">
        <v>75</v>
      </c>
      <c r="H2760" s="3" t="s">
        <v>1110</v>
      </c>
      <c r="I2760" s="3" t="s">
        <v>400</v>
      </c>
      <c r="J2760" s="3">
        <v>82927922</v>
      </c>
    </row>
    <row r="2761" spans="1:10" hidden="1" x14ac:dyDescent="0.25">
      <c r="A2761" s="187">
        <v>43899</v>
      </c>
      <c r="B2761" s="3">
        <v>9</v>
      </c>
      <c r="C2761" s="3">
        <v>3</v>
      </c>
      <c r="D2761" s="3">
        <v>2020</v>
      </c>
      <c r="E2761" s="3">
        <v>55</v>
      </c>
      <c r="F2761" s="3">
        <v>0</v>
      </c>
      <c r="G2761" s="3" t="s">
        <v>75</v>
      </c>
      <c r="H2761" s="3" t="s">
        <v>1110</v>
      </c>
      <c r="I2761" s="3" t="s">
        <v>400</v>
      </c>
      <c r="J2761" s="3">
        <v>82927922</v>
      </c>
    </row>
    <row r="2762" spans="1:10" hidden="1" x14ac:dyDescent="0.25">
      <c r="A2762" s="187">
        <v>43898</v>
      </c>
      <c r="B2762" s="3">
        <v>8</v>
      </c>
      <c r="C2762" s="3">
        <v>3</v>
      </c>
      <c r="D2762" s="3">
        <v>2020</v>
      </c>
      <c r="E2762" s="3">
        <v>163</v>
      </c>
      <c r="F2762" s="3">
        <v>0</v>
      </c>
      <c r="G2762" s="3" t="s">
        <v>75</v>
      </c>
      <c r="H2762" s="3" t="s">
        <v>1110</v>
      </c>
      <c r="I2762" s="3" t="s">
        <v>400</v>
      </c>
      <c r="J2762" s="3">
        <v>82927922</v>
      </c>
    </row>
    <row r="2763" spans="1:10" hidden="1" x14ac:dyDescent="0.25">
      <c r="A2763" s="187">
        <v>43897</v>
      </c>
      <c r="B2763" s="3">
        <v>7</v>
      </c>
      <c r="C2763" s="3">
        <v>3</v>
      </c>
      <c r="D2763" s="3">
        <v>2020</v>
      </c>
      <c r="E2763" s="3">
        <v>284</v>
      </c>
      <c r="F2763" s="3">
        <v>0</v>
      </c>
      <c r="G2763" s="3" t="s">
        <v>75</v>
      </c>
      <c r="H2763" s="3" t="s">
        <v>1110</v>
      </c>
      <c r="I2763" s="3" t="s">
        <v>400</v>
      </c>
      <c r="J2763" s="3">
        <v>82927922</v>
      </c>
    </row>
    <row r="2764" spans="1:10" hidden="1" x14ac:dyDescent="0.25">
      <c r="A2764" s="187">
        <v>43896</v>
      </c>
      <c r="B2764" s="3">
        <v>6</v>
      </c>
      <c r="C2764" s="3">
        <v>3</v>
      </c>
      <c r="D2764" s="3">
        <v>2020</v>
      </c>
      <c r="E2764" s="3">
        <v>138</v>
      </c>
      <c r="F2764" s="3">
        <v>0</v>
      </c>
      <c r="G2764" s="3" t="s">
        <v>75</v>
      </c>
      <c r="H2764" s="3" t="s">
        <v>1110</v>
      </c>
      <c r="I2764" s="3" t="s">
        <v>400</v>
      </c>
      <c r="J2764" s="3">
        <v>82927922</v>
      </c>
    </row>
    <row r="2765" spans="1:10" hidden="1" x14ac:dyDescent="0.25">
      <c r="A2765" s="187">
        <v>43895</v>
      </c>
      <c r="B2765" s="3">
        <v>5</v>
      </c>
      <c r="C2765" s="3">
        <v>3</v>
      </c>
      <c r="D2765" s="3">
        <v>2020</v>
      </c>
      <c r="E2765" s="3">
        <v>66</v>
      </c>
      <c r="F2765" s="3">
        <v>0</v>
      </c>
      <c r="G2765" s="3" t="s">
        <v>75</v>
      </c>
      <c r="H2765" s="3" t="s">
        <v>1110</v>
      </c>
      <c r="I2765" s="3" t="s">
        <v>400</v>
      </c>
      <c r="J2765" s="3">
        <v>82927922</v>
      </c>
    </row>
    <row r="2766" spans="1:10" hidden="1" x14ac:dyDescent="0.25">
      <c r="A2766" s="187">
        <v>43894</v>
      </c>
      <c r="B2766" s="3">
        <v>4</v>
      </c>
      <c r="C2766" s="3">
        <v>3</v>
      </c>
      <c r="D2766" s="3">
        <v>2020</v>
      </c>
      <c r="E2766" s="3">
        <v>39</v>
      </c>
      <c r="F2766" s="3">
        <v>0</v>
      </c>
      <c r="G2766" s="3" t="s">
        <v>75</v>
      </c>
      <c r="H2766" s="3" t="s">
        <v>1110</v>
      </c>
      <c r="I2766" s="3" t="s">
        <v>400</v>
      </c>
      <c r="J2766" s="3">
        <v>82927922</v>
      </c>
    </row>
    <row r="2767" spans="1:10" hidden="1" x14ac:dyDescent="0.25">
      <c r="A2767" s="187">
        <v>43893</v>
      </c>
      <c r="B2767" s="3">
        <v>3</v>
      </c>
      <c r="C2767" s="3">
        <v>3</v>
      </c>
      <c r="D2767" s="3">
        <v>2020</v>
      </c>
      <c r="E2767" s="3">
        <v>28</v>
      </c>
      <c r="F2767" s="3">
        <v>0</v>
      </c>
      <c r="G2767" s="3" t="s">
        <v>75</v>
      </c>
      <c r="H2767" s="3" t="s">
        <v>1110</v>
      </c>
      <c r="I2767" s="3" t="s">
        <v>400</v>
      </c>
      <c r="J2767" s="3">
        <v>82927922</v>
      </c>
    </row>
    <row r="2768" spans="1:10" hidden="1" x14ac:dyDescent="0.25">
      <c r="A2768" s="187">
        <v>43892</v>
      </c>
      <c r="B2768" s="3">
        <v>2</v>
      </c>
      <c r="C2768" s="3">
        <v>3</v>
      </c>
      <c r="D2768" s="3">
        <v>2020</v>
      </c>
      <c r="E2768" s="3">
        <v>18</v>
      </c>
      <c r="F2768" s="3">
        <v>0</v>
      </c>
      <c r="G2768" s="3" t="s">
        <v>75</v>
      </c>
      <c r="H2768" s="3" t="s">
        <v>1110</v>
      </c>
      <c r="I2768" s="3" t="s">
        <v>400</v>
      </c>
      <c r="J2768" s="3">
        <v>82927922</v>
      </c>
    </row>
    <row r="2769" spans="1:10" hidden="1" x14ac:dyDescent="0.25">
      <c r="A2769" s="187">
        <v>43891</v>
      </c>
      <c r="B2769" s="3">
        <v>1</v>
      </c>
      <c r="C2769" s="3">
        <v>3</v>
      </c>
      <c r="D2769" s="3">
        <v>2020</v>
      </c>
      <c r="E2769" s="3">
        <v>54</v>
      </c>
      <c r="F2769" s="3">
        <v>0</v>
      </c>
      <c r="G2769" s="3" t="s">
        <v>75</v>
      </c>
      <c r="H2769" s="3" t="s">
        <v>1110</v>
      </c>
      <c r="I2769" s="3" t="s">
        <v>400</v>
      </c>
      <c r="J2769" s="3">
        <v>82927922</v>
      </c>
    </row>
    <row r="2770" spans="1:10" hidden="1" x14ac:dyDescent="0.25">
      <c r="A2770" s="187">
        <v>43890</v>
      </c>
      <c r="B2770" s="3">
        <v>29</v>
      </c>
      <c r="C2770" s="3">
        <v>2</v>
      </c>
      <c r="D2770" s="3">
        <v>2020</v>
      </c>
      <c r="E2770" s="3">
        <v>10</v>
      </c>
      <c r="F2770" s="3">
        <v>0</v>
      </c>
      <c r="G2770" s="3" t="s">
        <v>75</v>
      </c>
      <c r="H2770" s="3" t="s">
        <v>1110</v>
      </c>
      <c r="I2770" s="3" t="s">
        <v>400</v>
      </c>
      <c r="J2770" s="3">
        <v>82927922</v>
      </c>
    </row>
    <row r="2771" spans="1:10" hidden="1" x14ac:dyDescent="0.25">
      <c r="A2771" s="187">
        <v>43889</v>
      </c>
      <c r="B2771" s="3">
        <v>28</v>
      </c>
      <c r="C2771" s="3">
        <v>2</v>
      </c>
      <c r="D2771" s="3">
        <v>2020</v>
      </c>
      <c r="E2771" s="3">
        <v>26</v>
      </c>
      <c r="F2771" s="3">
        <v>0</v>
      </c>
      <c r="G2771" s="3" t="s">
        <v>75</v>
      </c>
      <c r="H2771" s="3" t="s">
        <v>1110</v>
      </c>
      <c r="I2771" s="3" t="s">
        <v>400</v>
      </c>
      <c r="J2771" s="3">
        <v>82927922</v>
      </c>
    </row>
    <row r="2772" spans="1:10" hidden="1" x14ac:dyDescent="0.25">
      <c r="A2772" s="187">
        <v>43888</v>
      </c>
      <c r="B2772" s="3">
        <v>27</v>
      </c>
      <c r="C2772" s="3">
        <v>2</v>
      </c>
      <c r="D2772" s="3">
        <v>2020</v>
      </c>
      <c r="E2772" s="3">
        <v>4</v>
      </c>
      <c r="F2772" s="3">
        <v>0</v>
      </c>
      <c r="G2772" s="3" t="s">
        <v>75</v>
      </c>
      <c r="H2772" s="3" t="s">
        <v>1110</v>
      </c>
      <c r="I2772" s="3" t="s">
        <v>400</v>
      </c>
      <c r="J2772" s="3">
        <v>82927922</v>
      </c>
    </row>
    <row r="2773" spans="1:10" hidden="1" x14ac:dyDescent="0.25">
      <c r="A2773" s="187">
        <v>43887</v>
      </c>
      <c r="B2773" s="3">
        <v>26</v>
      </c>
      <c r="C2773" s="3">
        <v>2</v>
      </c>
      <c r="D2773" s="3">
        <v>2020</v>
      </c>
      <c r="E2773" s="3">
        <v>2</v>
      </c>
      <c r="F2773" s="3">
        <v>0</v>
      </c>
      <c r="G2773" s="3" t="s">
        <v>75</v>
      </c>
      <c r="H2773" s="3" t="s">
        <v>1110</v>
      </c>
      <c r="I2773" s="3" t="s">
        <v>400</v>
      </c>
      <c r="J2773" s="3">
        <v>82927922</v>
      </c>
    </row>
    <row r="2774" spans="1:10" hidden="1" x14ac:dyDescent="0.25">
      <c r="A2774" s="187">
        <v>43886</v>
      </c>
      <c r="B2774" s="3">
        <v>25</v>
      </c>
      <c r="C2774" s="3">
        <v>2</v>
      </c>
      <c r="D2774" s="3">
        <v>2020</v>
      </c>
      <c r="E2774" s="3">
        <v>0</v>
      </c>
      <c r="F2774" s="3">
        <v>0</v>
      </c>
      <c r="G2774" s="3" t="s">
        <v>75</v>
      </c>
      <c r="H2774" s="3" t="s">
        <v>1110</v>
      </c>
      <c r="I2774" s="3" t="s">
        <v>400</v>
      </c>
      <c r="J2774" s="3">
        <v>82927922</v>
      </c>
    </row>
    <row r="2775" spans="1:10" hidden="1" x14ac:dyDescent="0.25">
      <c r="A2775" s="187">
        <v>43885</v>
      </c>
      <c r="B2775" s="3">
        <v>24</v>
      </c>
      <c r="C2775" s="3">
        <v>2</v>
      </c>
      <c r="D2775" s="3">
        <v>2020</v>
      </c>
      <c r="E2775" s="3">
        <v>0</v>
      </c>
      <c r="F2775" s="3">
        <v>0</v>
      </c>
      <c r="G2775" s="3" t="s">
        <v>75</v>
      </c>
      <c r="H2775" s="3" t="s">
        <v>1110</v>
      </c>
      <c r="I2775" s="3" t="s">
        <v>400</v>
      </c>
      <c r="J2775" s="3">
        <v>82927922</v>
      </c>
    </row>
    <row r="2776" spans="1:10" hidden="1" x14ac:dyDescent="0.25">
      <c r="A2776" s="187">
        <v>43884</v>
      </c>
      <c r="B2776" s="3">
        <v>23</v>
      </c>
      <c r="C2776" s="3">
        <v>2</v>
      </c>
      <c r="D2776" s="3">
        <v>2020</v>
      </c>
      <c r="E2776" s="3">
        <v>0</v>
      </c>
      <c r="F2776" s="3">
        <v>0</v>
      </c>
      <c r="G2776" s="3" t="s">
        <v>75</v>
      </c>
      <c r="H2776" s="3" t="s">
        <v>1110</v>
      </c>
      <c r="I2776" s="3" t="s">
        <v>400</v>
      </c>
      <c r="J2776" s="3">
        <v>82927922</v>
      </c>
    </row>
    <row r="2777" spans="1:10" hidden="1" x14ac:dyDescent="0.25">
      <c r="A2777" s="187">
        <v>43883</v>
      </c>
      <c r="B2777" s="3">
        <v>22</v>
      </c>
      <c r="C2777" s="3">
        <v>2</v>
      </c>
      <c r="D2777" s="3">
        <v>2020</v>
      </c>
      <c r="E2777" s="3">
        <v>0</v>
      </c>
      <c r="F2777" s="3">
        <v>0</v>
      </c>
      <c r="G2777" s="3" t="s">
        <v>75</v>
      </c>
      <c r="H2777" s="3" t="s">
        <v>1110</v>
      </c>
      <c r="I2777" s="3" t="s">
        <v>400</v>
      </c>
      <c r="J2777" s="3">
        <v>82927922</v>
      </c>
    </row>
    <row r="2778" spans="1:10" hidden="1" x14ac:dyDescent="0.25">
      <c r="A2778" s="187">
        <v>43882</v>
      </c>
      <c r="B2778" s="3">
        <v>21</v>
      </c>
      <c r="C2778" s="3">
        <v>2</v>
      </c>
      <c r="D2778" s="3">
        <v>2020</v>
      </c>
      <c r="E2778" s="3">
        <v>0</v>
      </c>
      <c r="F2778" s="3">
        <v>0</v>
      </c>
      <c r="G2778" s="3" t="s">
        <v>75</v>
      </c>
      <c r="H2778" s="3" t="s">
        <v>1110</v>
      </c>
      <c r="I2778" s="3" t="s">
        <v>400</v>
      </c>
      <c r="J2778" s="3">
        <v>82927922</v>
      </c>
    </row>
    <row r="2779" spans="1:10" hidden="1" x14ac:dyDescent="0.25">
      <c r="A2779" s="187">
        <v>43881</v>
      </c>
      <c r="B2779" s="3">
        <v>20</v>
      </c>
      <c r="C2779" s="3">
        <v>2</v>
      </c>
      <c r="D2779" s="3">
        <v>2020</v>
      </c>
      <c r="E2779" s="3">
        <v>0</v>
      </c>
      <c r="F2779" s="3">
        <v>0</v>
      </c>
      <c r="G2779" s="3" t="s">
        <v>75</v>
      </c>
      <c r="H2779" s="3" t="s">
        <v>1110</v>
      </c>
      <c r="I2779" s="3" t="s">
        <v>400</v>
      </c>
      <c r="J2779" s="3">
        <v>82927922</v>
      </c>
    </row>
    <row r="2780" spans="1:10" hidden="1" x14ac:dyDescent="0.25">
      <c r="A2780" s="187">
        <v>43880</v>
      </c>
      <c r="B2780" s="3">
        <v>19</v>
      </c>
      <c r="C2780" s="3">
        <v>2</v>
      </c>
      <c r="D2780" s="3">
        <v>2020</v>
      </c>
      <c r="E2780" s="3">
        <v>0</v>
      </c>
      <c r="F2780" s="3">
        <v>0</v>
      </c>
      <c r="G2780" s="3" t="s">
        <v>75</v>
      </c>
      <c r="H2780" s="3" t="s">
        <v>1110</v>
      </c>
      <c r="I2780" s="3" t="s">
        <v>400</v>
      </c>
      <c r="J2780" s="3">
        <v>82927922</v>
      </c>
    </row>
    <row r="2781" spans="1:10" hidden="1" x14ac:dyDescent="0.25">
      <c r="A2781" s="187">
        <v>43879</v>
      </c>
      <c r="B2781" s="3">
        <v>18</v>
      </c>
      <c r="C2781" s="3">
        <v>2</v>
      </c>
      <c r="D2781" s="3">
        <v>2020</v>
      </c>
      <c r="E2781" s="3">
        <v>0</v>
      </c>
      <c r="F2781" s="3">
        <v>0</v>
      </c>
      <c r="G2781" s="3" t="s">
        <v>75</v>
      </c>
      <c r="H2781" s="3" t="s">
        <v>1110</v>
      </c>
      <c r="I2781" s="3" t="s">
        <v>400</v>
      </c>
      <c r="J2781" s="3">
        <v>82927922</v>
      </c>
    </row>
    <row r="2782" spans="1:10" hidden="1" x14ac:dyDescent="0.25">
      <c r="A2782" s="187">
        <v>43878</v>
      </c>
      <c r="B2782" s="3">
        <v>17</v>
      </c>
      <c r="C2782" s="3">
        <v>2</v>
      </c>
      <c r="D2782" s="3">
        <v>2020</v>
      </c>
      <c r="E2782" s="3">
        <v>0</v>
      </c>
      <c r="F2782" s="3">
        <v>0</v>
      </c>
      <c r="G2782" s="3" t="s">
        <v>75</v>
      </c>
      <c r="H2782" s="3" t="s">
        <v>1110</v>
      </c>
      <c r="I2782" s="3" t="s">
        <v>400</v>
      </c>
      <c r="J2782" s="3">
        <v>82927922</v>
      </c>
    </row>
    <row r="2783" spans="1:10" hidden="1" x14ac:dyDescent="0.25">
      <c r="A2783" s="187">
        <v>43877</v>
      </c>
      <c r="B2783" s="3">
        <v>16</v>
      </c>
      <c r="C2783" s="3">
        <v>2</v>
      </c>
      <c r="D2783" s="3">
        <v>2020</v>
      </c>
      <c r="E2783" s="3">
        <v>0</v>
      </c>
      <c r="F2783" s="3">
        <v>0</v>
      </c>
      <c r="G2783" s="3" t="s">
        <v>75</v>
      </c>
      <c r="H2783" s="3" t="s">
        <v>1110</v>
      </c>
      <c r="I2783" s="3" t="s">
        <v>400</v>
      </c>
      <c r="J2783" s="3">
        <v>82927922</v>
      </c>
    </row>
    <row r="2784" spans="1:10" hidden="1" x14ac:dyDescent="0.25">
      <c r="A2784" s="187">
        <v>43876</v>
      </c>
      <c r="B2784" s="3">
        <v>15</v>
      </c>
      <c r="C2784" s="3">
        <v>2</v>
      </c>
      <c r="D2784" s="3">
        <v>2020</v>
      </c>
      <c r="E2784" s="3">
        <v>0</v>
      </c>
      <c r="F2784" s="3">
        <v>0</v>
      </c>
      <c r="G2784" s="3" t="s">
        <v>75</v>
      </c>
      <c r="H2784" s="3" t="s">
        <v>1110</v>
      </c>
      <c r="I2784" s="3" t="s">
        <v>400</v>
      </c>
      <c r="J2784" s="3">
        <v>82927922</v>
      </c>
    </row>
    <row r="2785" spans="1:10" hidden="1" x14ac:dyDescent="0.25">
      <c r="A2785" s="187">
        <v>43875</v>
      </c>
      <c r="B2785" s="3">
        <v>14</v>
      </c>
      <c r="C2785" s="3">
        <v>2</v>
      </c>
      <c r="D2785" s="3">
        <v>2020</v>
      </c>
      <c r="E2785" s="3">
        <v>0</v>
      </c>
      <c r="F2785" s="3">
        <v>0</v>
      </c>
      <c r="G2785" s="3" t="s">
        <v>75</v>
      </c>
      <c r="H2785" s="3" t="s">
        <v>1110</v>
      </c>
      <c r="I2785" s="3" t="s">
        <v>400</v>
      </c>
      <c r="J2785" s="3">
        <v>82927922</v>
      </c>
    </row>
    <row r="2786" spans="1:10" hidden="1" x14ac:dyDescent="0.25">
      <c r="A2786" s="187">
        <v>43874</v>
      </c>
      <c r="B2786" s="3">
        <v>13</v>
      </c>
      <c r="C2786" s="3">
        <v>2</v>
      </c>
      <c r="D2786" s="3">
        <v>2020</v>
      </c>
      <c r="E2786" s="3">
        <v>0</v>
      </c>
      <c r="F2786" s="3">
        <v>0</v>
      </c>
      <c r="G2786" s="3" t="s">
        <v>75</v>
      </c>
      <c r="H2786" s="3" t="s">
        <v>1110</v>
      </c>
      <c r="I2786" s="3" t="s">
        <v>400</v>
      </c>
      <c r="J2786" s="3">
        <v>82927922</v>
      </c>
    </row>
    <row r="2787" spans="1:10" hidden="1" x14ac:dyDescent="0.25">
      <c r="A2787" s="187">
        <v>43873</v>
      </c>
      <c r="B2787" s="3">
        <v>12</v>
      </c>
      <c r="C2787" s="3">
        <v>2</v>
      </c>
      <c r="D2787" s="3">
        <v>2020</v>
      </c>
      <c r="E2787" s="3">
        <v>2</v>
      </c>
      <c r="F2787" s="3">
        <v>0</v>
      </c>
      <c r="G2787" s="3" t="s">
        <v>75</v>
      </c>
      <c r="H2787" s="3" t="s">
        <v>1110</v>
      </c>
      <c r="I2787" s="3" t="s">
        <v>400</v>
      </c>
      <c r="J2787" s="3">
        <v>82927922</v>
      </c>
    </row>
    <row r="2788" spans="1:10" hidden="1" x14ac:dyDescent="0.25">
      <c r="A2788" s="187">
        <v>43872</v>
      </c>
      <c r="B2788" s="3">
        <v>11</v>
      </c>
      <c r="C2788" s="3">
        <v>2</v>
      </c>
      <c r="D2788" s="3">
        <v>2020</v>
      </c>
      <c r="E2788" s="3">
        <v>0</v>
      </c>
      <c r="F2788" s="3">
        <v>0</v>
      </c>
      <c r="G2788" s="3" t="s">
        <v>75</v>
      </c>
      <c r="H2788" s="3" t="s">
        <v>1110</v>
      </c>
      <c r="I2788" s="3" t="s">
        <v>400</v>
      </c>
      <c r="J2788" s="3">
        <v>82927922</v>
      </c>
    </row>
    <row r="2789" spans="1:10" hidden="1" x14ac:dyDescent="0.25">
      <c r="A2789" s="187">
        <v>43871</v>
      </c>
      <c r="B2789" s="3">
        <v>10</v>
      </c>
      <c r="C2789" s="3">
        <v>2</v>
      </c>
      <c r="D2789" s="3">
        <v>2020</v>
      </c>
      <c r="E2789" s="3">
        <v>0</v>
      </c>
      <c r="F2789" s="3">
        <v>0</v>
      </c>
      <c r="G2789" s="3" t="s">
        <v>75</v>
      </c>
      <c r="H2789" s="3" t="s">
        <v>1110</v>
      </c>
      <c r="I2789" s="3" t="s">
        <v>400</v>
      </c>
      <c r="J2789" s="3">
        <v>82927922</v>
      </c>
    </row>
    <row r="2790" spans="1:10" hidden="1" x14ac:dyDescent="0.25">
      <c r="A2790" s="187">
        <v>43870</v>
      </c>
      <c r="B2790" s="3">
        <v>9</v>
      </c>
      <c r="C2790" s="3">
        <v>2</v>
      </c>
      <c r="D2790" s="3">
        <v>2020</v>
      </c>
      <c r="E2790" s="3">
        <v>0</v>
      </c>
      <c r="F2790" s="3">
        <v>0</v>
      </c>
      <c r="G2790" s="3" t="s">
        <v>75</v>
      </c>
      <c r="H2790" s="3" t="s">
        <v>1110</v>
      </c>
      <c r="I2790" s="3" t="s">
        <v>400</v>
      </c>
      <c r="J2790" s="3">
        <v>82927922</v>
      </c>
    </row>
    <row r="2791" spans="1:10" hidden="1" x14ac:dyDescent="0.25">
      <c r="A2791" s="187">
        <v>43869</v>
      </c>
      <c r="B2791" s="3">
        <v>8</v>
      </c>
      <c r="C2791" s="3">
        <v>2</v>
      </c>
      <c r="D2791" s="3">
        <v>2020</v>
      </c>
      <c r="E2791" s="3">
        <v>1</v>
      </c>
      <c r="F2791" s="3">
        <v>0</v>
      </c>
      <c r="G2791" s="3" t="s">
        <v>75</v>
      </c>
      <c r="H2791" s="3" t="s">
        <v>1110</v>
      </c>
      <c r="I2791" s="3" t="s">
        <v>400</v>
      </c>
      <c r="J2791" s="3">
        <v>82927922</v>
      </c>
    </row>
    <row r="2792" spans="1:10" hidden="1" x14ac:dyDescent="0.25">
      <c r="A2792" s="187">
        <v>43868</v>
      </c>
      <c r="B2792" s="3">
        <v>7</v>
      </c>
      <c r="C2792" s="3">
        <v>2</v>
      </c>
      <c r="D2792" s="3">
        <v>2020</v>
      </c>
      <c r="E2792" s="3">
        <v>1</v>
      </c>
      <c r="F2792" s="3">
        <v>0</v>
      </c>
      <c r="G2792" s="3" t="s">
        <v>75</v>
      </c>
      <c r="H2792" s="3" t="s">
        <v>1110</v>
      </c>
      <c r="I2792" s="3" t="s">
        <v>400</v>
      </c>
      <c r="J2792" s="3">
        <v>82927922</v>
      </c>
    </row>
    <row r="2793" spans="1:10" hidden="1" x14ac:dyDescent="0.25">
      <c r="A2793" s="187">
        <v>43867</v>
      </c>
      <c r="B2793" s="3">
        <v>6</v>
      </c>
      <c r="C2793" s="3">
        <v>2</v>
      </c>
      <c r="D2793" s="3">
        <v>2020</v>
      </c>
      <c r="E2793" s="3">
        <v>0</v>
      </c>
      <c r="F2793" s="3">
        <v>0</v>
      </c>
      <c r="G2793" s="3" t="s">
        <v>75</v>
      </c>
      <c r="H2793" s="3" t="s">
        <v>1110</v>
      </c>
      <c r="I2793" s="3" t="s">
        <v>400</v>
      </c>
      <c r="J2793" s="3">
        <v>82927922</v>
      </c>
    </row>
    <row r="2794" spans="1:10" hidden="1" x14ac:dyDescent="0.25">
      <c r="A2794" s="187">
        <v>43866</v>
      </c>
      <c r="B2794" s="3">
        <v>5</v>
      </c>
      <c r="C2794" s="3">
        <v>2</v>
      </c>
      <c r="D2794" s="3">
        <v>2020</v>
      </c>
      <c r="E2794" s="3">
        <v>0</v>
      </c>
      <c r="F2794" s="3">
        <v>0</v>
      </c>
      <c r="G2794" s="3" t="s">
        <v>75</v>
      </c>
      <c r="H2794" s="3" t="s">
        <v>1110</v>
      </c>
      <c r="I2794" s="3" t="s">
        <v>400</v>
      </c>
      <c r="J2794" s="3">
        <v>82927922</v>
      </c>
    </row>
    <row r="2795" spans="1:10" hidden="1" x14ac:dyDescent="0.25">
      <c r="A2795" s="187">
        <v>43865</v>
      </c>
      <c r="B2795" s="3">
        <v>4</v>
      </c>
      <c r="C2795" s="3">
        <v>2</v>
      </c>
      <c r="D2795" s="3">
        <v>2020</v>
      </c>
      <c r="E2795" s="3">
        <v>2</v>
      </c>
      <c r="F2795" s="3">
        <v>0</v>
      </c>
      <c r="G2795" s="3" t="s">
        <v>75</v>
      </c>
      <c r="H2795" s="3" t="s">
        <v>1110</v>
      </c>
      <c r="I2795" s="3" t="s">
        <v>400</v>
      </c>
      <c r="J2795" s="3">
        <v>82927922</v>
      </c>
    </row>
    <row r="2796" spans="1:10" hidden="1" x14ac:dyDescent="0.25">
      <c r="A2796" s="187">
        <v>43864</v>
      </c>
      <c r="B2796" s="3">
        <v>3</v>
      </c>
      <c r="C2796" s="3">
        <v>2</v>
      </c>
      <c r="D2796" s="3">
        <v>2020</v>
      </c>
      <c r="E2796" s="3">
        <v>1</v>
      </c>
      <c r="F2796" s="3">
        <v>0</v>
      </c>
      <c r="G2796" s="3" t="s">
        <v>75</v>
      </c>
      <c r="H2796" s="3" t="s">
        <v>1110</v>
      </c>
      <c r="I2796" s="3" t="s">
        <v>400</v>
      </c>
      <c r="J2796" s="3">
        <v>82927922</v>
      </c>
    </row>
    <row r="2797" spans="1:10" hidden="1" x14ac:dyDescent="0.25">
      <c r="A2797" s="187">
        <v>43863</v>
      </c>
      <c r="B2797" s="3">
        <v>2</v>
      </c>
      <c r="C2797" s="3">
        <v>2</v>
      </c>
      <c r="D2797" s="3">
        <v>2020</v>
      </c>
      <c r="E2797" s="3">
        <v>1</v>
      </c>
      <c r="F2797" s="3">
        <v>0</v>
      </c>
      <c r="G2797" s="3" t="s">
        <v>75</v>
      </c>
      <c r="H2797" s="3" t="s">
        <v>1110</v>
      </c>
      <c r="I2797" s="3" t="s">
        <v>400</v>
      </c>
      <c r="J2797" s="3">
        <v>82927922</v>
      </c>
    </row>
    <row r="2798" spans="1:10" hidden="1" x14ac:dyDescent="0.25">
      <c r="A2798" s="187">
        <v>43862</v>
      </c>
      <c r="B2798" s="3">
        <v>1</v>
      </c>
      <c r="C2798" s="3">
        <v>2</v>
      </c>
      <c r="D2798" s="3">
        <v>2020</v>
      </c>
      <c r="E2798" s="3">
        <v>2</v>
      </c>
      <c r="F2798" s="3">
        <v>0</v>
      </c>
      <c r="G2798" s="3" t="s">
        <v>75</v>
      </c>
      <c r="H2798" s="3" t="s">
        <v>1110</v>
      </c>
      <c r="I2798" s="3" t="s">
        <v>400</v>
      </c>
      <c r="J2798" s="3">
        <v>82927922</v>
      </c>
    </row>
    <row r="2799" spans="1:10" hidden="1" x14ac:dyDescent="0.25">
      <c r="A2799" s="187">
        <v>43861</v>
      </c>
      <c r="B2799" s="3">
        <v>31</v>
      </c>
      <c r="C2799" s="3">
        <v>1</v>
      </c>
      <c r="D2799" s="3">
        <v>2020</v>
      </c>
      <c r="E2799" s="3">
        <v>1</v>
      </c>
      <c r="F2799" s="3">
        <v>0</v>
      </c>
      <c r="G2799" s="3" t="s">
        <v>75</v>
      </c>
      <c r="H2799" s="3" t="s">
        <v>1110</v>
      </c>
      <c r="I2799" s="3" t="s">
        <v>400</v>
      </c>
      <c r="J2799" s="3">
        <v>82927922</v>
      </c>
    </row>
    <row r="2800" spans="1:10" hidden="1" x14ac:dyDescent="0.25">
      <c r="A2800" s="187">
        <v>43860</v>
      </c>
      <c r="B2800" s="3">
        <v>30</v>
      </c>
      <c r="C2800" s="3">
        <v>1</v>
      </c>
      <c r="D2800" s="3">
        <v>2020</v>
      </c>
      <c r="E2800" s="3">
        <v>0</v>
      </c>
      <c r="F2800" s="3">
        <v>0</v>
      </c>
      <c r="G2800" s="3" t="s">
        <v>75</v>
      </c>
      <c r="H2800" s="3" t="s">
        <v>1110</v>
      </c>
      <c r="I2800" s="3" t="s">
        <v>400</v>
      </c>
      <c r="J2800" s="3">
        <v>82927922</v>
      </c>
    </row>
    <row r="2801" spans="1:10" hidden="1" x14ac:dyDescent="0.25">
      <c r="A2801" s="187">
        <v>43859</v>
      </c>
      <c r="B2801" s="3">
        <v>29</v>
      </c>
      <c r="C2801" s="3">
        <v>1</v>
      </c>
      <c r="D2801" s="3">
        <v>2020</v>
      </c>
      <c r="E2801" s="3">
        <v>3</v>
      </c>
      <c r="F2801" s="3">
        <v>0</v>
      </c>
      <c r="G2801" s="3" t="s">
        <v>75</v>
      </c>
      <c r="H2801" s="3" t="s">
        <v>1110</v>
      </c>
      <c r="I2801" s="3" t="s">
        <v>400</v>
      </c>
      <c r="J2801" s="3">
        <v>82927922</v>
      </c>
    </row>
    <row r="2802" spans="1:10" hidden="1" x14ac:dyDescent="0.25">
      <c r="A2802" s="187">
        <v>43858</v>
      </c>
      <c r="B2802" s="3">
        <v>28</v>
      </c>
      <c r="C2802" s="3">
        <v>1</v>
      </c>
      <c r="D2802" s="3">
        <v>2020</v>
      </c>
      <c r="E2802" s="3">
        <v>1</v>
      </c>
      <c r="F2802" s="3">
        <v>0</v>
      </c>
      <c r="G2802" s="3" t="s">
        <v>75</v>
      </c>
      <c r="H2802" s="3" t="s">
        <v>1110</v>
      </c>
      <c r="I2802" s="3" t="s">
        <v>400</v>
      </c>
      <c r="J2802" s="3">
        <v>82927922</v>
      </c>
    </row>
    <row r="2803" spans="1:10" hidden="1" x14ac:dyDescent="0.25">
      <c r="A2803" s="187">
        <v>43857</v>
      </c>
      <c r="B2803" s="3">
        <v>27</v>
      </c>
      <c r="C2803" s="3">
        <v>1</v>
      </c>
      <c r="D2803" s="3">
        <v>2020</v>
      </c>
      <c r="E2803" s="3">
        <v>0</v>
      </c>
      <c r="F2803" s="3">
        <v>0</v>
      </c>
      <c r="G2803" s="3" t="s">
        <v>75</v>
      </c>
      <c r="H2803" s="3" t="s">
        <v>1110</v>
      </c>
      <c r="I2803" s="3" t="s">
        <v>400</v>
      </c>
      <c r="J2803" s="3">
        <v>82927922</v>
      </c>
    </row>
    <row r="2804" spans="1:10" hidden="1" x14ac:dyDescent="0.25">
      <c r="A2804" s="187">
        <v>43856</v>
      </c>
      <c r="B2804" s="3">
        <v>26</v>
      </c>
      <c r="C2804" s="3">
        <v>1</v>
      </c>
      <c r="D2804" s="3">
        <v>2020</v>
      </c>
      <c r="E2804" s="3">
        <v>0</v>
      </c>
      <c r="F2804" s="3">
        <v>0</v>
      </c>
      <c r="G2804" s="3" t="s">
        <v>75</v>
      </c>
      <c r="H2804" s="3" t="s">
        <v>1110</v>
      </c>
      <c r="I2804" s="3" t="s">
        <v>400</v>
      </c>
      <c r="J2804" s="3">
        <v>82927922</v>
      </c>
    </row>
    <row r="2805" spans="1:10" hidden="1" x14ac:dyDescent="0.25">
      <c r="A2805" s="187">
        <v>43855</v>
      </c>
      <c r="B2805" s="3">
        <v>25</v>
      </c>
      <c r="C2805" s="3">
        <v>1</v>
      </c>
      <c r="D2805" s="3">
        <v>2020</v>
      </c>
      <c r="E2805" s="3">
        <v>0</v>
      </c>
      <c r="F2805" s="3">
        <v>0</v>
      </c>
      <c r="G2805" s="3" t="s">
        <v>75</v>
      </c>
      <c r="H2805" s="3" t="s">
        <v>1110</v>
      </c>
      <c r="I2805" s="3" t="s">
        <v>400</v>
      </c>
      <c r="J2805" s="3">
        <v>82927922</v>
      </c>
    </row>
    <row r="2806" spans="1:10" hidden="1" x14ac:dyDescent="0.25">
      <c r="A2806" s="187">
        <v>43854</v>
      </c>
      <c r="B2806" s="3">
        <v>24</v>
      </c>
      <c r="C2806" s="3">
        <v>1</v>
      </c>
      <c r="D2806" s="3">
        <v>2020</v>
      </c>
      <c r="E2806" s="3">
        <v>0</v>
      </c>
      <c r="F2806" s="3">
        <v>0</v>
      </c>
      <c r="G2806" s="3" t="s">
        <v>75</v>
      </c>
      <c r="H2806" s="3" t="s">
        <v>1110</v>
      </c>
      <c r="I2806" s="3" t="s">
        <v>400</v>
      </c>
      <c r="J2806" s="3">
        <v>82927922</v>
      </c>
    </row>
    <row r="2807" spans="1:10" hidden="1" x14ac:dyDescent="0.25">
      <c r="A2807" s="187">
        <v>43853</v>
      </c>
      <c r="B2807" s="3">
        <v>23</v>
      </c>
      <c r="C2807" s="3">
        <v>1</v>
      </c>
      <c r="D2807" s="3">
        <v>2020</v>
      </c>
      <c r="E2807" s="3">
        <v>0</v>
      </c>
      <c r="F2807" s="3">
        <v>0</v>
      </c>
      <c r="G2807" s="3" t="s">
        <v>75</v>
      </c>
      <c r="H2807" s="3" t="s">
        <v>1110</v>
      </c>
      <c r="I2807" s="3" t="s">
        <v>400</v>
      </c>
      <c r="J2807" s="3">
        <v>82927922</v>
      </c>
    </row>
    <row r="2808" spans="1:10" hidden="1" x14ac:dyDescent="0.25">
      <c r="A2808" s="187">
        <v>43852</v>
      </c>
      <c r="B2808" s="3">
        <v>22</v>
      </c>
      <c r="C2808" s="3">
        <v>1</v>
      </c>
      <c r="D2808" s="3">
        <v>2020</v>
      </c>
      <c r="E2808" s="3">
        <v>0</v>
      </c>
      <c r="F2808" s="3">
        <v>0</v>
      </c>
      <c r="G2808" s="3" t="s">
        <v>75</v>
      </c>
      <c r="H2808" s="3" t="s">
        <v>1110</v>
      </c>
      <c r="I2808" s="3" t="s">
        <v>400</v>
      </c>
      <c r="J2808" s="3">
        <v>82927922</v>
      </c>
    </row>
    <row r="2809" spans="1:10" hidden="1" x14ac:dyDescent="0.25">
      <c r="A2809" s="187">
        <v>43851</v>
      </c>
      <c r="B2809" s="3">
        <v>21</v>
      </c>
      <c r="C2809" s="3">
        <v>1</v>
      </c>
      <c r="D2809" s="3">
        <v>2020</v>
      </c>
      <c r="E2809" s="3">
        <v>0</v>
      </c>
      <c r="F2809" s="3">
        <v>0</v>
      </c>
      <c r="G2809" s="3" t="s">
        <v>75</v>
      </c>
      <c r="H2809" s="3" t="s">
        <v>1110</v>
      </c>
      <c r="I2809" s="3" t="s">
        <v>400</v>
      </c>
      <c r="J2809" s="3">
        <v>82927922</v>
      </c>
    </row>
    <row r="2810" spans="1:10" hidden="1" x14ac:dyDescent="0.25">
      <c r="A2810" s="187">
        <v>43850</v>
      </c>
      <c r="B2810" s="3">
        <v>20</v>
      </c>
      <c r="C2810" s="3">
        <v>1</v>
      </c>
      <c r="D2810" s="3">
        <v>2020</v>
      </c>
      <c r="E2810" s="3">
        <v>0</v>
      </c>
      <c r="F2810" s="3">
        <v>0</v>
      </c>
      <c r="G2810" s="3" t="s">
        <v>75</v>
      </c>
      <c r="H2810" s="3" t="s">
        <v>1110</v>
      </c>
      <c r="I2810" s="3" t="s">
        <v>400</v>
      </c>
      <c r="J2810" s="3">
        <v>82927922</v>
      </c>
    </row>
    <row r="2811" spans="1:10" hidden="1" x14ac:dyDescent="0.25">
      <c r="A2811" s="187">
        <v>43849</v>
      </c>
      <c r="B2811" s="3">
        <v>19</v>
      </c>
      <c r="C2811" s="3">
        <v>1</v>
      </c>
      <c r="D2811" s="3">
        <v>2020</v>
      </c>
      <c r="E2811" s="3">
        <v>0</v>
      </c>
      <c r="F2811" s="3">
        <v>0</v>
      </c>
      <c r="G2811" s="3" t="s">
        <v>75</v>
      </c>
      <c r="H2811" s="3" t="s">
        <v>1110</v>
      </c>
      <c r="I2811" s="3" t="s">
        <v>400</v>
      </c>
      <c r="J2811" s="3">
        <v>82927922</v>
      </c>
    </row>
    <row r="2812" spans="1:10" hidden="1" x14ac:dyDescent="0.25">
      <c r="A2812" s="187">
        <v>43848</v>
      </c>
      <c r="B2812" s="3">
        <v>18</v>
      </c>
      <c r="C2812" s="3">
        <v>1</v>
      </c>
      <c r="D2812" s="3">
        <v>2020</v>
      </c>
      <c r="E2812" s="3">
        <v>0</v>
      </c>
      <c r="F2812" s="3">
        <v>0</v>
      </c>
      <c r="G2812" s="3" t="s">
        <v>75</v>
      </c>
      <c r="H2812" s="3" t="s">
        <v>1110</v>
      </c>
      <c r="I2812" s="3" t="s">
        <v>400</v>
      </c>
      <c r="J2812" s="3">
        <v>82927922</v>
      </c>
    </row>
    <row r="2813" spans="1:10" hidden="1" x14ac:dyDescent="0.25">
      <c r="A2813" s="187">
        <v>43847</v>
      </c>
      <c r="B2813" s="3">
        <v>17</v>
      </c>
      <c r="C2813" s="3">
        <v>1</v>
      </c>
      <c r="D2813" s="3">
        <v>2020</v>
      </c>
      <c r="E2813" s="3">
        <v>0</v>
      </c>
      <c r="F2813" s="3">
        <v>0</v>
      </c>
      <c r="G2813" s="3" t="s">
        <v>75</v>
      </c>
      <c r="H2813" s="3" t="s">
        <v>1110</v>
      </c>
      <c r="I2813" s="3" t="s">
        <v>400</v>
      </c>
      <c r="J2813" s="3">
        <v>82927922</v>
      </c>
    </row>
    <row r="2814" spans="1:10" hidden="1" x14ac:dyDescent="0.25">
      <c r="A2814" s="187">
        <v>43846</v>
      </c>
      <c r="B2814" s="3">
        <v>16</v>
      </c>
      <c r="C2814" s="3">
        <v>1</v>
      </c>
      <c r="D2814" s="3">
        <v>2020</v>
      </c>
      <c r="E2814" s="3">
        <v>0</v>
      </c>
      <c r="F2814" s="3">
        <v>0</v>
      </c>
      <c r="G2814" s="3" t="s">
        <v>75</v>
      </c>
      <c r="H2814" s="3" t="s">
        <v>1110</v>
      </c>
      <c r="I2814" s="3" t="s">
        <v>400</v>
      </c>
      <c r="J2814" s="3">
        <v>82927922</v>
      </c>
    </row>
    <row r="2815" spans="1:10" hidden="1" x14ac:dyDescent="0.25">
      <c r="A2815" s="187">
        <v>43845</v>
      </c>
      <c r="B2815" s="3">
        <v>15</v>
      </c>
      <c r="C2815" s="3">
        <v>1</v>
      </c>
      <c r="D2815" s="3">
        <v>2020</v>
      </c>
      <c r="E2815" s="3">
        <v>0</v>
      </c>
      <c r="F2815" s="3">
        <v>0</v>
      </c>
      <c r="G2815" s="3" t="s">
        <v>75</v>
      </c>
      <c r="H2815" s="3" t="s">
        <v>1110</v>
      </c>
      <c r="I2815" s="3" t="s">
        <v>400</v>
      </c>
      <c r="J2815" s="3">
        <v>82927922</v>
      </c>
    </row>
    <row r="2816" spans="1:10" hidden="1" x14ac:dyDescent="0.25">
      <c r="A2816" s="187">
        <v>43844</v>
      </c>
      <c r="B2816" s="3">
        <v>14</v>
      </c>
      <c r="C2816" s="3">
        <v>1</v>
      </c>
      <c r="D2816" s="3">
        <v>2020</v>
      </c>
      <c r="E2816" s="3">
        <v>0</v>
      </c>
      <c r="F2816" s="3">
        <v>0</v>
      </c>
      <c r="G2816" s="3" t="s">
        <v>75</v>
      </c>
      <c r="H2816" s="3" t="s">
        <v>1110</v>
      </c>
      <c r="I2816" s="3" t="s">
        <v>400</v>
      </c>
      <c r="J2816" s="3">
        <v>82927922</v>
      </c>
    </row>
    <row r="2817" spans="1:10" hidden="1" x14ac:dyDescent="0.25">
      <c r="A2817" s="187">
        <v>43843</v>
      </c>
      <c r="B2817" s="3">
        <v>13</v>
      </c>
      <c r="C2817" s="3">
        <v>1</v>
      </c>
      <c r="D2817" s="3">
        <v>2020</v>
      </c>
      <c r="E2817" s="3">
        <v>0</v>
      </c>
      <c r="F2817" s="3">
        <v>0</v>
      </c>
      <c r="G2817" s="3" t="s">
        <v>75</v>
      </c>
      <c r="H2817" s="3" t="s">
        <v>1110</v>
      </c>
      <c r="I2817" s="3" t="s">
        <v>400</v>
      </c>
      <c r="J2817" s="3">
        <v>82927922</v>
      </c>
    </row>
    <row r="2818" spans="1:10" hidden="1" x14ac:dyDescent="0.25">
      <c r="A2818" s="187">
        <v>43842</v>
      </c>
      <c r="B2818" s="3">
        <v>12</v>
      </c>
      <c r="C2818" s="3">
        <v>1</v>
      </c>
      <c r="D2818" s="3">
        <v>2020</v>
      </c>
      <c r="E2818" s="3">
        <v>0</v>
      </c>
      <c r="F2818" s="3">
        <v>0</v>
      </c>
      <c r="G2818" s="3" t="s">
        <v>75</v>
      </c>
      <c r="H2818" s="3" t="s">
        <v>1110</v>
      </c>
      <c r="I2818" s="3" t="s">
        <v>400</v>
      </c>
      <c r="J2818" s="3">
        <v>82927922</v>
      </c>
    </row>
    <row r="2819" spans="1:10" hidden="1" x14ac:dyDescent="0.25">
      <c r="A2819" s="187">
        <v>43841</v>
      </c>
      <c r="B2819" s="3">
        <v>11</v>
      </c>
      <c r="C2819" s="3">
        <v>1</v>
      </c>
      <c r="D2819" s="3">
        <v>2020</v>
      </c>
      <c r="E2819" s="3">
        <v>0</v>
      </c>
      <c r="F2819" s="3">
        <v>0</v>
      </c>
      <c r="G2819" s="3" t="s">
        <v>75</v>
      </c>
      <c r="H2819" s="3" t="s">
        <v>1110</v>
      </c>
      <c r="I2819" s="3" t="s">
        <v>400</v>
      </c>
      <c r="J2819" s="3">
        <v>82927922</v>
      </c>
    </row>
    <row r="2820" spans="1:10" hidden="1" x14ac:dyDescent="0.25">
      <c r="A2820" s="187">
        <v>43840</v>
      </c>
      <c r="B2820" s="3">
        <v>10</v>
      </c>
      <c r="C2820" s="3">
        <v>1</v>
      </c>
      <c r="D2820" s="3">
        <v>2020</v>
      </c>
      <c r="E2820" s="3">
        <v>0</v>
      </c>
      <c r="F2820" s="3">
        <v>0</v>
      </c>
      <c r="G2820" s="3" t="s">
        <v>75</v>
      </c>
      <c r="H2820" s="3" t="s">
        <v>1110</v>
      </c>
      <c r="I2820" s="3" t="s">
        <v>400</v>
      </c>
      <c r="J2820" s="3">
        <v>82927922</v>
      </c>
    </row>
    <row r="2821" spans="1:10" hidden="1" x14ac:dyDescent="0.25">
      <c r="A2821" s="187">
        <v>43839</v>
      </c>
      <c r="B2821" s="3">
        <v>9</v>
      </c>
      <c r="C2821" s="3">
        <v>1</v>
      </c>
      <c r="D2821" s="3">
        <v>2020</v>
      </c>
      <c r="E2821" s="3">
        <v>0</v>
      </c>
      <c r="F2821" s="3">
        <v>0</v>
      </c>
      <c r="G2821" s="3" t="s">
        <v>75</v>
      </c>
      <c r="H2821" s="3" t="s">
        <v>1110</v>
      </c>
      <c r="I2821" s="3" t="s">
        <v>400</v>
      </c>
      <c r="J2821" s="3">
        <v>82927922</v>
      </c>
    </row>
    <row r="2822" spans="1:10" hidden="1" x14ac:dyDescent="0.25">
      <c r="A2822" s="187">
        <v>43838</v>
      </c>
      <c r="B2822" s="3">
        <v>8</v>
      </c>
      <c r="C2822" s="3">
        <v>1</v>
      </c>
      <c r="D2822" s="3">
        <v>2020</v>
      </c>
      <c r="E2822" s="3">
        <v>0</v>
      </c>
      <c r="F2822" s="3">
        <v>0</v>
      </c>
      <c r="G2822" s="3" t="s">
        <v>75</v>
      </c>
      <c r="H2822" s="3" t="s">
        <v>1110</v>
      </c>
      <c r="I2822" s="3" t="s">
        <v>400</v>
      </c>
      <c r="J2822" s="3">
        <v>82927922</v>
      </c>
    </row>
    <row r="2823" spans="1:10" hidden="1" x14ac:dyDescent="0.25">
      <c r="A2823" s="187">
        <v>43837</v>
      </c>
      <c r="B2823" s="3">
        <v>7</v>
      </c>
      <c r="C2823" s="3">
        <v>1</v>
      </c>
      <c r="D2823" s="3">
        <v>2020</v>
      </c>
      <c r="E2823" s="3">
        <v>0</v>
      </c>
      <c r="F2823" s="3">
        <v>0</v>
      </c>
      <c r="G2823" s="3" t="s">
        <v>75</v>
      </c>
      <c r="H2823" s="3" t="s">
        <v>1110</v>
      </c>
      <c r="I2823" s="3" t="s">
        <v>400</v>
      </c>
      <c r="J2823" s="3">
        <v>82927922</v>
      </c>
    </row>
    <row r="2824" spans="1:10" hidden="1" x14ac:dyDescent="0.25">
      <c r="A2824" s="187">
        <v>43836</v>
      </c>
      <c r="B2824" s="3">
        <v>6</v>
      </c>
      <c r="C2824" s="3">
        <v>1</v>
      </c>
      <c r="D2824" s="3">
        <v>2020</v>
      </c>
      <c r="E2824" s="3">
        <v>0</v>
      </c>
      <c r="F2824" s="3">
        <v>0</v>
      </c>
      <c r="G2824" s="3" t="s">
        <v>75</v>
      </c>
      <c r="H2824" s="3" t="s">
        <v>1110</v>
      </c>
      <c r="I2824" s="3" t="s">
        <v>400</v>
      </c>
      <c r="J2824" s="3">
        <v>82927922</v>
      </c>
    </row>
    <row r="2825" spans="1:10" hidden="1" x14ac:dyDescent="0.25">
      <c r="A2825" s="187">
        <v>43835</v>
      </c>
      <c r="B2825" s="3">
        <v>5</v>
      </c>
      <c r="C2825" s="3">
        <v>1</v>
      </c>
      <c r="D2825" s="3">
        <v>2020</v>
      </c>
      <c r="E2825" s="3">
        <v>0</v>
      </c>
      <c r="F2825" s="3">
        <v>0</v>
      </c>
      <c r="G2825" s="3" t="s">
        <v>75</v>
      </c>
      <c r="H2825" s="3" t="s">
        <v>1110</v>
      </c>
      <c r="I2825" s="3" t="s">
        <v>400</v>
      </c>
      <c r="J2825" s="3">
        <v>82927922</v>
      </c>
    </row>
    <row r="2826" spans="1:10" hidden="1" x14ac:dyDescent="0.25">
      <c r="A2826" s="187">
        <v>43834</v>
      </c>
      <c r="B2826" s="3">
        <v>4</v>
      </c>
      <c r="C2826" s="3">
        <v>1</v>
      </c>
      <c r="D2826" s="3">
        <v>2020</v>
      </c>
      <c r="E2826" s="3">
        <v>0</v>
      </c>
      <c r="F2826" s="3">
        <v>0</v>
      </c>
      <c r="G2826" s="3" t="s">
        <v>75</v>
      </c>
      <c r="H2826" s="3" t="s">
        <v>1110</v>
      </c>
      <c r="I2826" s="3" t="s">
        <v>400</v>
      </c>
      <c r="J2826" s="3">
        <v>82927922</v>
      </c>
    </row>
    <row r="2827" spans="1:10" hidden="1" x14ac:dyDescent="0.25">
      <c r="A2827" s="187">
        <v>43833</v>
      </c>
      <c r="B2827" s="3">
        <v>3</v>
      </c>
      <c r="C2827" s="3">
        <v>1</v>
      </c>
      <c r="D2827" s="3">
        <v>2020</v>
      </c>
      <c r="E2827" s="3">
        <v>0</v>
      </c>
      <c r="F2827" s="3">
        <v>0</v>
      </c>
      <c r="G2827" s="3" t="s">
        <v>75</v>
      </c>
      <c r="H2827" s="3" t="s">
        <v>1110</v>
      </c>
      <c r="I2827" s="3" t="s">
        <v>400</v>
      </c>
      <c r="J2827" s="3">
        <v>82927922</v>
      </c>
    </row>
    <row r="2828" spans="1:10" hidden="1" x14ac:dyDescent="0.25">
      <c r="A2828" s="187">
        <v>43832</v>
      </c>
      <c r="B2828" s="3">
        <v>2</v>
      </c>
      <c r="C2828" s="3">
        <v>1</v>
      </c>
      <c r="D2828" s="3">
        <v>2020</v>
      </c>
      <c r="E2828" s="3">
        <v>0</v>
      </c>
      <c r="F2828" s="3">
        <v>0</v>
      </c>
      <c r="G2828" s="3" t="s">
        <v>75</v>
      </c>
      <c r="H2828" s="3" t="s">
        <v>1110</v>
      </c>
      <c r="I2828" s="3" t="s">
        <v>400</v>
      </c>
      <c r="J2828" s="3">
        <v>82927922</v>
      </c>
    </row>
    <row r="2829" spans="1:10" hidden="1" x14ac:dyDescent="0.25">
      <c r="A2829" s="187">
        <v>43831</v>
      </c>
      <c r="B2829" s="3">
        <v>1</v>
      </c>
      <c r="C2829" s="3">
        <v>1</v>
      </c>
      <c r="D2829" s="3">
        <v>2020</v>
      </c>
      <c r="E2829" s="3">
        <v>0</v>
      </c>
      <c r="F2829" s="3">
        <v>0</v>
      </c>
      <c r="G2829" s="3" t="s">
        <v>75</v>
      </c>
      <c r="H2829" s="3" t="s">
        <v>1110</v>
      </c>
      <c r="I2829" s="3" t="s">
        <v>400</v>
      </c>
      <c r="J2829" s="3">
        <v>82927922</v>
      </c>
    </row>
    <row r="2830" spans="1:10" hidden="1" x14ac:dyDescent="0.25">
      <c r="A2830" s="187">
        <v>43830</v>
      </c>
      <c r="B2830" s="3">
        <v>31</v>
      </c>
      <c r="C2830" s="3">
        <v>12</v>
      </c>
      <c r="D2830" s="3">
        <v>2019</v>
      </c>
      <c r="E2830" s="3">
        <v>0</v>
      </c>
      <c r="F2830" s="3">
        <v>0</v>
      </c>
      <c r="G2830" s="3" t="s">
        <v>75</v>
      </c>
      <c r="H2830" s="3" t="s">
        <v>1110</v>
      </c>
      <c r="I2830" s="3" t="s">
        <v>400</v>
      </c>
      <c r="J2830" s="3">
        <v>82927922</v>
      </c>
    </row>
    <row r="2831" spans="1:10" hidden="1" x14ac:dyDescent="0.25">
      <c r="A2831" s="187">
        <v>43920</v>
      </c>
      <c r="B2831" s="3">
        <v>30</v>
      </c>
      <c r="C2831" s="3">
        <v>3</v>
      </c>
      <c r="D2831" s="3">
        <v>2020</v>
      </c>
      <c r="E2831" s="3">
        <v>11</v>
      </c>
      <c r="F2831" s="3">
        <v>0</v>
      </c>
      <c r="G2831" s="3" t="s">
        <v>191</v>
      </c>
      <c r="H2831" s="3" t="s">
        <v>1111</v>
      </c>
      <c r="I2831" s="3" t="s">
        <v>428</v>
      </c>
      <c r="J2831" s="3">
        <v>29767108</v>
      </c>
    </row>
    <row r="2832" spans="1:10" hidden="1" x14ac:dyDescent="0.25">
      <c r="A2832" s="187">
        <v>43919</v>
      </c>
      <c r="B2832" s="3">
        <v>29</v>
      </c>
      <c r="C2832" s="3">
        <v>3</v>
      </c>
      <c r="D2832" s="3">
        <v>2020</v>
      </c>
      <c r="E2832" s="3">
        <v>4</v>
      </c>
      <c r="F2832" s="3">
        <v>2</v>
      </c>
      <c r="G2832" s="3" t="s">
        <v>191</v>
      </c>
      <c r="H2832" s="3" t="s">
        <v>1111</v>
      </c>
      <c r="I2832" s="3" t="s">
        <v>428</v>
      </c>
      <c r="J2832" s="3">
        <v>29767108</v>
      </c>
    </row>
    <row r="2833" spans="1:10" hidden="1" x14ac:dyDescent="0.25">
      <c r="A2833" s="187">
        <v>43918</v>
      </c>
      <c r="B2833" s="3">
        <v>28</v>
      </c>
      <c r="C2833" s="3">
        <v>3</v>
      </c>
      <c r="D2833" s="3">
        <v>2020</v>
      </c>
      <c r="E2833" s="3">
        <v>5</v>
      </c>
      <c r="F2833" s="3">
        <v>0</v>
      </c>
      <c r="G2833" s="3" t="s">
        <v>191</v>
      </c>
      <c r="H2833" s="3" t="s">
        <v>1111</v>
      </c>
      <c r="I2833" s="3" t="s">
        <v>428</v>
      </c>
      <c r="J2833" s="3">
        <v>29767108</v>
      </c>
    </row>
    <row r="2834" spans="1:10" hidden="1" x14ac:dyDescent="0.25">
      <c r="A2834" s="187">
        <v>43917</v>
      </c>
      <c r="B2834" s="3">
        <v>27</v>
      </c>
      <c r="C2834" s="3">
        <v>3</v>
      </c>
      <c r="D2834" s="3">
        <v>2020</v>
      </c>
      <c r="E2834" s="3">
        <v>64</v>
      </c>
      <c r="F2834" s="3">
        <v>0</v>
      </c>
      <c r="G2834" s="3" t="s">
        <v>191</v>
      </c>
      <c r="H2834" s="3" t="s">
        <v>1111</v>
      </c>
      <c r="I2834" s="3" t="s">
        <v>428</v>
      </c>
      <c r="J2834" s="3">
        <v>29767108</v>
      </c>
    </row>
    <row r="2835" spans="1:10" hidden="1" x14ac:dyDescent="0.25">
      <c r="A2835" s="187">
        <v>43916</v>
      </c>
      <c r="B2835" s="3">
        <v>26</v>
      </c>
      <c r="C2835" s="3">
        <v>3</v>
      </c>
      <c r="D2835" s="3">
        <v>2020</v>
      </c>
      <c r="E2835" s="3">
        <v>15</v>
      </c>
      <c r="F2835" s="3">
        <v>1</v>
      </c>
      <c r="G2835" s="3" t="s">
        <v>191</v>
      </c>
      <c r="H2835" s="3" t="s">
        <v>1111</v>
      </c>
      <c r="I2835" s="3" t="s">
        <v>428</v>
      </c>
      <c r="J2835" s="3">
        <v>29767108</v>
      </c>
    </row>
    <row r="2836" spans="1:10" hidden="1" x14ac:dyDescent="0.25">
      <c r="A2836" s="187">
        <v>43915</v>
      </c>
      <c r="B2836" s="3">
        <v>25</v>
      </c>
      <c r="C2836" s="3">
        <v>3</v>
      </c>
      <c r="D2836" s="3">
        <v>2020</v>
      </c>
      <c r="E2836" s="3">
        <v>26</v>
      </c>
      <c r="F2836" s="3">
        <v>0</v>
      </c>
      <c r="G2836" s="3" t="s">
        <v>191</v>
      </c>
      <c r="H2836" s="3" t="s">
        <v>1111</v>
      </c>
      <c r="I2836" s="3" t="s">
        <v>428</v>
      </c>
      <c r="J2836" s="3">
        <v>29767108</v>
      </c>
    </row>
    <row r="2837" spans="1:10" hidden="1" x14ac:dyDescent="0.25">
      <c r="A2837" s="187">
        <v>43914</v>
      </c>
      <c r="B2837" s="3">
        <v>24</v>
      </c>
      <c r="C2837" s="3">
        <v>3</v>
      </c>
      <c r="D2837" s="3">
        <v>2020</v>
      </c>
      <c r="E2837" s="3">
        <v>3</v>
      </c>
      <c r="F2837" s="3">
        <v>1</v>
      </c>
      <c r="G2837" s="3" t="s">
        <v>191</v>
      </c>
      <c r="H2837" s="3" t="s">
        <v>1111</v>
      </c>
      <c r="I2837" s="3" t="s">
        <v>428</v>
      </c>
      <c r="J2837" s="3">
        <v>29767108</v>
      </c>
    </row>
    <row r="2838" spans="1:10" hidden="1" x14ac:dyDescent="0.25">
      <c r="A2838" s="187">
        <v>43913</v>
      </c>
      <c r="B2838" s="3">
        <v>23</v>
      </c>
      <c r="C2838" s="3">
        <v>3</v>
      </c>
      <c r="D2838" s="3">
        <v>2020</v>
      </c>
      <c r="E2838" s="3">
        <v>3</v>
      </c>
      <c r="F2838" s="3">
        <v>0</v>
      </c>
      <c r="G2838" s="3" t="s">
        <v>191</v>
      </c>
      <c r="H2838" s="3" t="s">
        <v>1111</v>
      </c>
      <c r="I2838" s="3" t="s">
        <v>428</v>
      </c>
      <c r="J2838" s="3">
        <v>29767108</v>
      </c>
    </row>
    <row r="2839" spans="1:10" hidden="1" x14ac:dyDescent="0.25">
      <c r="A2839" s="187">
        <v>43912</v>
      </c>
      <c r="B2839" s="3">
        <v>22</v>
      </c>
      <c r="C2839" s="3">
        <v>3</v>
      </c>
      <c r="D2839" s="3">
        <v>2020</v>
      </c>
      <c r="E2839" s="3">
        <v>5</v>
      </c>
      <c r="F2839" s="3">
        <v>1</v>
      </c>
      <c r="G2839" s="3" t="s">
        <v>191</v>
      </c>
      <c r="H2839" s="3" t="s">
        <v>1111</v>
      </c>
      <c r="I2839" s="3" t="s">
        <v>428</v>
      </c>
      <c r="J2839" s="3">
        <v>29767108</v>
      </c>
    </row>
    <row r="2840" spans="1:10" hidden="1" x14ac:dyDescent="0.25">
      <c r="A2840" s="187">
        <v>43911</v>
      </c>
      <c r="B2840" s="3">
        <v>21</v>
      </c>
      <c r="C2840" s="3">
        <v>3</v>
      </c>
      <c r="D2840" s="3">
        <v>2020</v>
      </c>
      <c r="E2840" s="3">
        <v>5</v>
      </c>
      <c r="F2840" s="3">
        <v>0</v>
      </c>
      <c r="G2840" s="3" t="s">
        <v>191</v>
      </c>
      <c r="H2840" s="3" t="s">
        <v>1111</v>
      </c>
      <c r="I2840" s="3" t="s">
        <v>428</v>
      </c>
      <c r="J2840" s="3">
        <v>29767108</v>
      </c>
    </row>
    <row r="2841" spans="1:10" hidden="1" x14ac:dyDescent="0.25">
      <c r="A2841" s="187">
        <v>43910</v>
      </c>
      <c r="B2841" s="3">
        <v>20</v>
      </c>
      <c r="C2841" s="3">
        <v>3</v>
      </c>
      <c r="D2841" s="3">
        <v>2020</v>
      </c>
      <c r="E2841" s="3">
        <v>4</v>
      </c>
      <c r="F2841" s="3">
        <v>0</v>
      </c>
      <c r="G2841" s="3" t="s">
        <v>191</v>
      </c>
      <c r="H2841" s="3" t="s">
        <v>1111</v>
      </c>
      <c r="I2841" s="3" t="s">
        <v>428</v>
      </c>
      <c r="J2841" s="3">
        <v>29767108</v>
      </c>
    </row>
    <row r="2842" spans="1:10" hidden="1" x14ac:dyDescent="0.25">
      <c r="A2842" s="187">
        <v>43909</v>
      </c>
      <c r="B2842" s="3">
        <v>19</v>
      </c>
      <c r="C2842" s="3">
        <v>3</v>
      </c>
      <c r="D2842" s="3">
        <v>2020</v>
      </c>
      <c r="E2842" s="3">
        <v>1</v>
      </c>
      <c r="F2842" s="3">
        <v>0</v>
      </c>
      <c r="G2842" s="3" t="s">
        <v>191</v>
      </c>
      <c r="H2842" s="3" t="s">
        <v>1111</v>
      </c>
      <c r="I2842" s="3" t="s">
        <v>428</v>
      </c>
      <c r="J2842" s="3">
        <v>29767108</v>
      </c>
    </row>
    <row r="2843" spans="1:10" hidden="1" x14ac:dyDescent="0.25">
      <c r="A2843" s="187">
        <v>43908</v>
      </c>
      <c r="B2843" s="3">
        <v>18</v>
      </c>
      <c r="C2843" s="3">
        <v>3</v>
      </c>
      <c r="D2843" s="3">
        <v>2020</v>
      </c>
      <c r="E2843" s="3">
        <v>0</v>
      </c>
      <c r="F2843" s="3">
        <v>0</v>
      </c>
      <c r="G2843" s="3" t="s">
        <v>191</v>
      </c>
      <c r="H2843" s="3" t="s">
        <v>1111</v>
      </c>
      <c r="I2843" s="3" t="s">
        <v>428</v>
      </c>
      <c r="J2843" s="3">
        <v>29767108</v>
      </c>
    </row>
    <row r="2844" spans="1:10" hidden="1" x14ac:dyDescent="0.25">
      <c r="A2844" s="187">
        <v>43907</v>
      </c>
      <c r="B2844" s="3">
        <v>17</v>
      </c>
      <c r="C2844" s="3">
        <v>3</v>
      </c>
      <c r="D2844" s="3">
        <v>2020</v>
      </c>
      <c r="E2844" s="3">
        <v>4</v>
      </c>
      <c r="F2844" s="3">
        <v>0</v>
      </c>
      <c r="G2844" s="3" t="s">
        <v>191</v>
      </c>
      <c r="H2844" s="3" t="s">
        <v>1111</v>
      </c>
      <c r="I2844" s="3" t="s">
        <v>428</v>
      </c>
      <c r="J2844" s="3">
        <v>29767108</v>
      </c>
    </row>
    <row r="2845" spans="1:10" hidden="1" x14ac:dyDescent="0.25">
      <c r="A2845" s="187">
        <v>43906</v>
      </c>
      <c r="B2845" s="3">
        <v>16</v>
      </c>
      <c r="C2845" s="3">
        <v>3</v>
      </c>
      <c r="D2845" s="3">
        <v>2020</v>
      </c>
      <c r="E2845" s="3">
        <v>0</v>
      </c>
      <c r="F2845" s="3">
        <v>0</v>
      </c>
      <c r="G2845" s="3" t="s">
        <v>191</v>
      </c>
      <c r="H2845" s="3" t="s">
        <v>1111</v>
      </c>
      <c r="I2845" s="3" t="s">
        <v>428</v>
      </c>
      <c r="J2845" s="3">
        <v>29767108</v>
      </c>
    </row>
    <row r="2846" spans="1:10" hidden="1" x14ac:dyDescent="0.25">
      <c r="A2846" s="187">
        <v>43905</v>
      </c>
      <c r="B2846" s="3">
        <v>15</v>
      </c>
      <c r="C2846" s="3">
        <v>3</v>
      </c>
      <c r="D2846" s="3">
        <v>2020</v>
      </c>
      <c r="E2846" s="3">
        <v>0</v>
      </c>
      <c r="F2846" s="3">
        <v>0</v>
      </c>
      <c r="G2846" s="3" t="s">
        <v>191</v>
      </c>
      <c r="H2846" s="3" t="s">
        <v>1111</v>
      </c>
      <c r="I2846" s="3" t="s">
        <v>428</v>
      </c>
      <c r="J2846" s="3">
        <v>29767108</v>
      </c>
    </row>
    <row r="2847" spans="1:10" hidden="1" x14ac:dyDescent="0.25">
      <c r="A2847" s="187">
        <v>43903</v>
      </c>
      <c r="B2847" s="3">
        <v>13</v>
      </c>
      <c r="C2847" s="3">
        <v>3</v>
      </c>
      <c r="D2847" s="3">
        <v>2020</v>
      </c>
      <c r="E2847" s="3">
        <v>2</v>
      </c>
      <c r="F2847" s="3">
        <v>0</v>
      </c>
      <c r="G2847" s="3" t="s">
        <v>191</v>
      </c>
      <c r="H2847" s="3" t="s">
        <v>1111</v>
      </c>
      <c r="I2847" s="3" t="s">
        <v>428</v>
      </c>
      <c r="J2847" s="3">
        <v>29767108</v>
      </c>
    </row>
    <row r="2848" spans="1:10" hidden="1" x14ac:dyDescent="0.25">
      <c r="A2848" s="187">
        <v>43920</v>
      </c>
      <c r="B2848" s="3">
        <v>30</v>
      </c>
      <c r="C2848" s="3">
        <v>3</v>
      </c>
      <c r="D2848" s="3">
        <v>2020</v>
      </c>
      <c r="E2848" s="3">
        <v>9</v>
      </c>
      <c r="F2848" s="3">
        <v>0</v>
      </c>
      <c r="G2848" s="3" t="s">
        <v>116</v>
      </c>
      <c r="H2848" s="3" t="s">
        <v>1112</v>
      </c>
      <c r="I2848" s="3" t="s">
        <v>429</v>
      </c>
      <c r="J2848" s="3">
        <v>33718</v>
      </c>
    </row>
    <row r="2849" spans="1:10" hidden="1" x14ac:dyDescent="0.25">
      <c r="A2849" s="187">
        <v>43919</v>
      </c>
      <c r="B2849" s="3">
        <v>29</v>
      </c>
      <c r="C2849" s="3">
        <v>3</v>
      </c>
      <c r="D2849" s="3">
        <v>2020</v>
      </c>
      <c r="E2849" s="3">
        <v>1</v>
      </c>
      <c r="F2849" s="3">
        <v>0</v>
      </c>
      <c r="G2849" s="3" t="s">
        <v>116</v>
      </c>
      <c r="H2849" s="3" t="s">
        <v>1112</v>
      </c>
      <c r="I2849" s="3" t="s">
        <v>429</v>
      </c>
      <c r="J2849" s="3">
        <v>33718</v>
      </c>
    </row>
    <row r="2850" spans="1:10" hidden="1" x14ac:dyDescent="0.25">
      <c r="A2850" s="187">
        <v>43918</v>
      </c>
      <c r="B2850" s="3">
        <v>28</v>
      </c>
      <c r="C2850" s="3">
        <v>3</v>
      </c>
      <c r="D2850" s="3">
        <v>2020</v>
      </c>
      <c r="E2850" s="3">
        <v>20</v>
      </c>
      <c r="F2850" s="3">
        <v>0</v>
      </c>
      <c r="G2850" s="3" t="s">
        <v>116</v>
      </c>
      <c r="H2850" s="3" t="s">
        <v>1112</v>
      </c>
      <c r="I2850" s="3" t="s">
        <v>429</v>
      </c>
      <c r="J2850" s="3">
        <v>33718</v>
      </c>
    </row>
    <row r="2851" spans="1:10" hidden="1" x14ac:dyDescent="0.25">
      <c r="A2851" s="187">
        <v>43917</v>
      </c>
      <c r="B2851" s="3">
        <v>27</v>
      </c>
      <c r="C2851" s="3">
        <v>3</v>
      </c>
      <c r="D2851" s="3">
        <v>2020</v>
      </c>
      <c r="E2851" s="3">
        <v>9</v>
      </c>
      <c r="F2851" s="3">
        <v>0</v>
      </c>
      <c r="G2851" s="3" t="s">
        <v>116</v>
      </c>
      <c r="H2851" s="3" t="s">
        <v>1112</v>
      </c>
      <c r="I2851" s="3" t="s">
        <v>429</v>
      </c>
      <c r="J2851" s="3">
        <v>33718</v>
      </c>
    </row>
    <row r="2852" spans="1:10" hidden="1" x14ac:dyDescent="0.25">
      <c r="A2852" s="187">
        <v>43916</v>
      </c>
      <c r="B2852" s="3">
        <v>26</v>
      </c>
      <c r="C2852" s="3">
        <v>3</v>
      </c>
      <c r="D2852" s="3">
        <v>2020</v>
      </c>
      <c r="E2852" s="3">
        <v>11</v>
      </c>
      <c r="F2852" s="3">
        <v>0</v>
      </c>
      <c r="G2852" s="3" t="s">
        <v>116</v>
      </c>
      <c r="H2852" s="3" t="s">
        <v>1112</v>
      </c>
      <c r="I2852" s="3" t="s">
        <v>429</v>
      </c>
      <c r="J2852" s="3">
        <v>33718</v>
      </c>
    </row>
    <row r="2853" spans="1:10" hidden="1" x14ac:dyDescent="0.25">
      <c r="A2853" s="187">
        <v>43915</v>
      </c>
      <c r="B2853" s="3">
        <v>25</v>
      </c>
      <c r="C2853" s="3">
        <v>3</v>
      </c>
      <c r="D2853" s="3">
        <v>2020</v>
      </c>
      <c r="E2853" s="3">
        <v>0</v>
      </c>
      <c r="F2853" s="3">
        <v>0</v>
      </c>
      <c r="G2853" s="3" t="s">
        <v>116</v>
      </c>
      <c r="H2853" s="3" t="s">
        <v>1112</v>
      </c>
      <c r="I2853" s="3" t="s">
        <v>429</v>
      </c>
      <c r="J2853" s="3">
        <v>33718</v>
      </c>
    </row>
    <row r="2854" spans="1:10" hidden="1" x14ac:dyDescent="0.25">
      <c r="A2854" s="187">
        <v>43914</v>
      </c>
      <c r="B2854" s="3">
        <v>24</v>
      </c>
      <c r="C2854" s="3">
        <v>3</v>
      </c>
      <c r="D2854" s="3">
        <v>2020</v>
      </c>
      <c r="E2854" s="3">
        <v>0</v>
      </c>
      <c r="F2854" s="3">
        <v>0</v>
      </c>
      <c r="G2854" s="3" t="s">
        <v>116</v>
      </c>
      <c r="H2854" s="3" t="s">
        <v>1112</v>
      </c>
      <c r="I2854" s="3" t="s">
        <v>429</v>
      </c>
      <c r="J2854" s="3">
        <v>33718</v>
      </c>
    </row>
    <row r="2855" spans="1:10" hidden="1" x14ac:dyDescent="0.25">
      <c r="A2855" s="187">
        <v>43913</v>
      </c>
      <c r="B2855" s="3">
        <v>23</v>
      </c>
      <c r="C2855" s="3">
        <v>3</v>
      </c>
      <c r="D2855" s="3">
        <v>2020</v>
      </c>
      <c r="E2855" s="3">
        <v>5</v>
      </c>
      <c r="F2855" s="3">
        <v>0</v>
      </c>
      <c r="G2855" s="3" t="s">
        <v>116</v>
      </c>
      <c r="H2855" s="3" t="s">
        <v>1112</v>
      </c>
      <c r="I2855" s="3" t="s">
        <v>429</v>
      </c>
      <c r="J2855" s="3">
        <v>33718</v>
      </c>
    </row>
    <row r="2856" spans="1:10" hidden="1" x14ac:dyDescent="0.25">
      <c r="A2856" s="187">
        <v>43912</v>
      </c>
      <c r="B2856" s="3">
        <v>22</v>
      </c>
      <c r="C2856" s="3">
        <v>3</v>
      </c>
      <c r="D2856" s="3">
        <v>2020</v>
      </c>
      <c r="E2856" s="3">
        <v>0</v>
      </c>
      <c r="F2856" s="3">
        <v>0</v>
      </c>
      <c r="G2856" s="3" t="s">
        <v>116</v>
      </c>
      <c r="H2856" s="3" t="s">
        <v>1112</v>
      </c>
      <c r="I2856" s="3" t="s">
        <v>429</v>
      </c>
      <c r="J2856" s="3">
        <v>33718</v>
      </c>
    </row>
    <row r="2857" spans="1:10" hidden="1" x14ac:dyDescent="0.25">
      <c r="A2857" s="187">
        <v>43911</v>
      </c>
      <c r="B2857" s="3">
        <v>21</v>
      </c>
      <c r="C2857" s="3">
        <v>3</v>
      </c>
      <c r="D2857" s="3">
        <v>2020</v>
      </c>
      <c r="E2857" s="3">
        <v>0</v>
      </c>
      <c r="F2857" s="3">
        <v>0</v>
      </c>
      <c r="G2857" s="3" t="s">
        <v>116</v>
      </c>
      <c r="H2857" s="3" t="s">
        <v>1112</v>
      </c>
      <c r="I2857" s="3" t="s">
        <v>429</v>
      </c>
      <c r="J2857" s="3">
        <v>33718</v>
      </c>
    </row>
    <row r="2858" spans="1:10" hidden="1" x14ac:dyDescent="0.25">
      <c r="A2858" s="187">
        <v>43910</v>
      </c>
      <c r="B2858" s="3">
        <v>20</v>
      </c>
      <c r="C2858" s="3">
        <v>3</v>
      </c>
      <c r="D2858" s="3">
        <v>2020</v>
      </c>
      <c r="E2858" s="3">
        <v>10</v>
      </c>
      <c r="F2858" s="3">
        <v>0</v>
      </c>
      <c r="G2858" s="3" t="s">
        <v>116</v>
      </c>
      <c r="H2858" s="3" t="s">
        <v>1112</v>
      </c>
      <c r="I2858" s="3" t="s">
        <v>429</v>
      </c>
      <c r="J2858" s="3">
        <v>33718</v>
      </c>
    </row>
    <row r="2859" spans="1:10" hidden="1" x14ac:dyDescent="0.25">
      <c r="A2859" s="187">
        <v>43920</v>
      </c>
      <c r="B2859" s="3">
        <v>30</v>
      </c>
      <c r="C2859" s="3">
        <v>3</v>
      </c>
      <c r="D2859" s="3">
        <v>2020</v>
      </c>
      <c r="E2859" s="3">
        <v>95</v>
      </c>
      <c r="F2859" s="3">
        <v>6</v>
      </c>
      <c r="G2859" s="3" t="s">
        <v>85</v>
      </c>
      <c r="H2859" s="3" t="s">
        <v>1113</v>
      </c>
      <c r="I2859" s="3" t="s">
        <v>434</v>
      </c>
      <c r="J2859" s="3">
        <v>10727668</v>
      </c>
    </row>
    <row r="2860" spans="1:10" hidden="1" x14ac:dyDescent="0.25">
      <c r="A2860" s="187">
        <v>43919</v>
      </c>
      <c r="B2860" s="3">
        <v>29</v>
      </c>
      <c r="C2860" s="3">
        <v>3</v>
      </c>
      <c r="D2860" s="3">
        <v>2020</v>
      </c>
      <c r="E2860" s="3">
        <v>95</v>
      </c>
      <c r="F2860" s="3">
        <v>4</v>
      </c>
      <c r="G2860" s="3" t="s">
        <v>85</v>
      </c>
      <c r="H2860" s="3" t="s">
        <v>1113</v>
      </c>
      <c r="I2860" s="3" t="s">
        <v>434</v>
      </c>
      <c r="J2860" s="3">
        <v>10727668</v>
      </c>
    </row>
    <row r="2861" spans="1:10" hidden="1" x14ac:dyDescent="0.25">
      <c r="A2861" s="187">
        <v>43918</v>
      </c>
      <c r="B2861" s="3">
        <v>28</v>
      </c>
      <c r="C2861" s="3">
        <v>3</v>
      </c>
      <c r="D2861" s="3">
        <v>2020</v>
      </c>
      <c r="E2861" s="3">
        <v>74</v>
      </c>
      <c r="F2861" s="3">
        <v>2</v>
      </c>
      <c r="G2861" s="3" t="s">
        <v>85</v>
      </c>
      <c r="H2861" s="3" t="s">
        <v>1113</v>
      </c>
      <c r="I2861" s="3" t="s">
        <v>434</v>
      </c>
      <c r="J2861" s="3">
        <v>10727668</v>
      </c>
    </row>
    <row r="2862" spans="1:10" hidden="1" x14ac:dyDescent="0.25">
      <c r="A2862" s="187">
        <v>43917</v>
      </c>
      <c r="B2862" s="3">
        <v>27</v>
      </c>
      <c r="C2862" s="3">
        <v>3</v>
      </c>
      <c r="D2862" s="3">
        <v>2020</v>
      </c>
      <c r="E2862" s="3">
        <v>71</v>
      </c>
      <c r="F2862" s="3">
        <v>4</v>
      </c>
      <c r="G2862" s="3" t="s">
        <v>85</v>
      </c>
      <c r="H2862" s="3" t="s">
        <v>1113</v>
      </c>
      <c r="I2862" s="3" t="s">
        <v>434</v>
      </c>
      <c r="J2862" s="3">
        <v>10727668</v>
      </c>
    </row>
    <row r="2863" spans="1:10" hidden="1" x14ac:dyDescent="0.25">
      <c r="A2863" s="187">
        <v>43916</v>
      </c>
      <c r="B2863" s="3">
        <v>26</v>
      </c>
      <c r="C2863" s="3">
        <v>3</v>
      </c>
      <c r="D2863" s="3">
        <v>2020</v>
      </c>
      <c r="E2863" s="3">
        <v>78</v>
      </c>
      <c r="F2863" s="3">
        <v>2</v>
      </c>
      <c r="G2863" s="3" t="s">
        <v>85</v>
      </c>
      <c r="H2863" s="3" t="s">
        <v>1113</v>
      </c>
      <c r="I2863" s="3" t="s">
        <v>434</v>
      </c>
      <c r="J2863" s="3">
        <v>10727668</v>
      </c>
    </row>
    <row r="2864" spans="1:10" hidden="1" x14ac:dyDescent="0.25">
      <c r="A2864" s="187">
        <v>43915</v>
      </c>
      <c r="B2864" s="3">
        <v>25</v>
      </c>
      <c r="C2864" s="3">
        <v>3</v>
      </c>
      <c r="D2864" s="3">
        <v>2020</v>
      </c>
      <c r="E2864" s="3">
        <v>48</v>
      </c>
      <c r="F2864" s="3">
        <v>3</v>
      </c>
      <c r="G2864" s="3" t="s">
        <v>85</v>
      </c>
      <c r="H2864" s="3" t="s">
        <v>1113</v>
      </c>
      <c r="I2864" s="3" t="s">
        <v>434</v>
      </c>
      <c r="J2864" s="3">
        <v>10727668</v>
      </c>
    </row>
    <row r="2865" spans="1:10" hidden="1" x14ac:dyDescent="0.25">
      <c r="A2865" s="187">
        <v>43914</v>
      </c>
      <c r="B2865" s="3">
        <v>24</v>
      </c>
      <c r="C2865" s="3">
        <v>3</v>
      </c>
      <c r="D2865" s="3">
        <v>2020</v>
      </c>
      <c r="E2865" s="3">
        <v>71</v>
      </c>
      <c r="F2865" s="3">
        <v>2</v>
      </c>
      <c r="G2865" s="3" t="s">
        <v>85</v>
      </c>
      <c r="H2865" s="3" t="s">
        <v>1113</v>
      </c>
      <c r="I2865" s="3" t="s">
        <v>434</v>
      </c>
      <c r="J2865" s="3">
        <v>10727668</v>
      </c>
    </row>
    <row r="2866" spans="1:10" hidden="1" x14ac:dyDescent="0.25">
      <c r="A2866" s="187">
        <v>43913</v>
      </c>
      <c r="B2866" s="3">
        <v>23</v>
      </c>
      <c r="C2866" s="3">
        <v>3</v>
      </c>
      <c r="D2866" s="3">
        <v>2020</v>
      </c>
      <c r="E2866" s="3">
        <v>94</v>
      </c>
      <c r="F2866" s="3">
        <v>2</v>
      </c>
      <c r="G2866" s="3" t="s">
        <v>85</v>
      </c>
      <c r="H2866" s="3" t="s">
        <v>1113</v>
      </c>
      <c r="I2866" s="3" t="s">
        <v>434</v>
      </c>
      <c r="J2866" s="3">
        <v>10727668</v>
      </c>
    </row>
    <row r="2867" spans="1:10" hidden="1" x14ac:dyDescent="0.25">
      <c r="A2867" s="187">
        <v>43912</v>
      </c>
      <c r="B2867" s="3">
        <v>22</v>
      </c>
      <c r="C2867" s="3">
        <v>3</v>
      </c>
      <c r="D2867" s="3">
        <v>2020</v>
      </c>
      <c r="E2867" s="3">
        <v>35</v>
      </c>
      <c r="F2867" s="3">
        <v>5</v>
      </c>
      <c r="G2867" s="3" t="s">
        <v>85</v>
      </c>
      <c r="H2867" s="3" t="s">
        <v>1113</v>
      </c>
      <c r="I2867" s="3" t="s">
        <v>434</v>
      </c>
      <c r="J2867" s="3">
        <v>10727668</v>
      </c>
    </row>
    <row r="2868" spans="1:10" hidden="1" x14ac:dyDescent="0.25">
      <c r="A2868" s="187">
        <v>43911</v>
      </c>
      <c r="B2868" s="3">
        <v>21</v>
      </c>
      <c r="C2868" s="3">
        <v>3</v>
      </c>
      <c r="D2868" s="3">
        <v>2020</v>
      </c>
      <c r="E2868" s="3">
        <v>31</v>
      </c>
      <c r="F2868" s="3">
        <v>3</v>
      </c>
      <c r="G2868" s="3" t="s">
        <v>85</v>
      </c>
      <c r="H2868" s="3" t="s">
        <v>1113</v>
      </c>
      <c r="I2868" s="3" t="s">
        <v>434</v>
      </c>
      <c r="J2868" s="3">
        <v>10727668</v>
      </c>
    </row>
    <row r="2869" spans="1:10" hidden="1" x14ac:dyDescent="0.25">
      <c r="A2869" s="187">
        <v>43910</v>
      </c>
      <c r="B2869" s="3">
        <v>20</v>
      </c>
      <c r="C2869" s="3">
        <v>3</v>
      </c>
      <c r="D2869" s="3">
        <v>2020</v>
      </c>
      <c r="E2869" s="3">
        <v>46</v>
      </c>
      <c r="F2869" s="3">
        <v>0</v>
      </c>
      <c r="G2869" s="3" t="s">
        <v>85</v>
      </c>
      <c r="H2869" s="3" t="s">
        <v>1113</v>
      </c>
      <c r="I2869" s="3" t="s">
        <v>434</v>
      </c>
      <c r="J2869" s="3">
        <v>10727668</v>
      </c>
    </row>
    <row r="2870" spans="1:10" hidden="1" x14ac:dyDescent="0.25">
      <c r="A2870" s="187">
        <v>43909</v>
      </c>
      <c r="B2870" s="3">
        <v>19</v>
      </c>
      <c r="C2870" s="3">
        <v>3</v>
      </c>
      <c r="D2870" s="3">
        <v>2020</v>
      </c>
      <c r="E2870" s="3">
        <v>31</v>
      </c>
      <c r="F2870" s="3">
        <v>0</v>
      </c>
      <c r="G2870" s="3" t="s">
        <v>85</v>
      </c>
      <c r="H2870" s="3" t="s">
        <v>1113</v>
      </c>
      <c r="I2870" s="3" t="s">
        <v>434</v>
      </c>
      <c r="J2870" s="3">
        <v>10727668</v>
      </c>
    </row>
    <row r="2871" spans="1:10" hidden="1" x14ac:dyDescent="0.25">
      <c r="A2871" s="187">
        <v>43908</v>
      </c>
      <c r="B2871" s="3">
        <v>18</v>
      </c>
      <c r="C2871" s="3">
        <v>3</v>
      </c>
      <c r="D2871" s="3">
        <v>2020</v>
      </c>
      <c r="E2871" s="3">
        <v>35</v>
      </c>
      <c r="F2871" s="3">
        <v>1</v>
      </c>
      <c r="G2871" s="3" t="s">
        <v>85</v>
      </c>
      <c r="H2871" s="3" t="s">
        <v>1113</v>
      </c>
      <c r="I2871" s="3" t="s">
        <v>434</v>
      </c>
      <c r="J2871" s="3">
        <v>10727668</v>
      </c>
    </row>
    <row r="2872" spans="1:10" hidden="1" x14ac:dyDescent="0.25">
      <c r="A2872" s="187">
        <v>43907</v>
      </c>
      <c r="B2872" s="3">
        <v>17</v>
      </c>
      <c r="C2872" s="3">
        <v>3</v>
      </c>
      <c r="D2872" s="3">
        <v>2020</v>
      </c>
      <c r="E2872" s="3">
        <v>21</v>
      </c>
      <c r="F2872" s="3">
        <v>0</v>
      </c>
      <c r="G2872" s="3" t="s">
        <v>85</v>
      </c>
      <c r="H2872" s="3" t="s">
        <v>1113</v>
      </c>
      <c r="I2872" s="3" t="s">
        <v>434</v>
      </c>
      <c r="J2872" s="3">
        <v>10727668</v>
      </c>
    </row>
    <row r="2873" spans="1:10" hidden="1" x14ac:dyDescent="0.25">
      <c r="A2873" s="187">
        <v>43906</v>
      </c>
      <c r="B2873" s="3">
        <v>16</v>
      </c>
      <c r="C2873" s="3">
        <v>3</v>
      </c>
      <c r="D2873" s="3">
        <v>2020</v>
      </c>
      <c r="E2873" s="3">
        <v>103</v>
      </c>
      <c r="F2873" s="3">
        <v>1</v>
      </c>
      <c r="G2873" s="3" t="s">
        <v>85</v>
      </c>
      <c r="H2873" s="3" t="s">
        <v>1113</v>
      </c>
      <c r="I2873" s="3" t="s">
        <v>434</v>
      </c>
      <c r="J2873" s="3">
        <v>10727668</v>
      </c>
    </row>
    <row r="2874" spans="1:10" hidden="1" x14ac:dyDescent="0.25">
      <c r="A2874" s="187">
        <v>43905</v>
      </c>
      <c r="B2874" s="3">
        <v>15</v>
      </c>
      <c r="C2874" s="3">
        <v>3</v>
      </c>
      <c r="D2874" s="3">
        <v>2020</v>
      </c>
      <c r="E2874" s="3">
        <v>38</v>
      </c>
      <c r="F2874" s="3">
        <v>2</v>
      </c>
      <c r="G2874" s="3" t="s">
        <v>85</v>
      </c>
      <c r="H2874" s="3" t="s">
        <v>1113</v>
      </c>
      <c r="I2874" s="3" t="s">
        <v>434</v>
      </c>
      <c r="J2874" s="3">
        <v>10727668</v>
      </c>
    </row>
    <row r="2875" spans="1:10" hidden="1" x14ac:dyDescent="0.25">
      <c r="A2875" s="187">
        <v>43904</v>
      </c>
      <c r="B2875" s="3">
        <v>14</v>
      </c>
      <c r="C2875" s="3">
        <v>3</v>
      </c>
      <c r="D2875" s="3">
        <v>2020</v>
      </c>
      <c r="E2875" s="3">
        <v>57</v>
      </c>
      <c r="F2875" s="3">
        <v>0</v>
      </c>
      <c r="G2875" s="3" t="s">
        <v>85</v>
      </c>
      <c r="H2875" s="3" t="s">
        <v>1113</v>
      </c>
      <c r="I2875" s="3" t="s">
        <v>434</v>
      </c>
      <c r="J2875" s="3">
        <v>10727668</v>
      </c>
    </row>
    <row r="2876" spans="1:10" hidden="1" x14ac:dyDescent="0.25">
      <c r="A2876" s="187">
        <v>43903</v>
      </c>
      <c r="B2876" s="3">
        <v>13</v>
      </c>
      <c r="C2876" s="3">
        <v>3</v>
      </c>
      <c r="D2876" s="3">
        <v>2020</v>
      </c>
      <c r="E2876" s="3">
        <v>34</v>
      </c>
      <c r="F2876" s="3">
        <v>0</v>
      </c>
      <c r="G2876" s="3" t="s">
        <v>85</v>
      </c>
      <c r="H2876" s="3" t="s">
        <v>1113</v>
      </c>
      <c r="I2876" s="3" t="s">
        <v>434</v>
      </c>
      <c r="J2876" s="3">
        <v>10727668</v>
      </c>
    </row>
    <row r="2877" spans="1:10" hidden="1" x14ac:dyDescent="0.25">
      <c r="A2877" s="187">
        <v>43902</v>
      </c>
      <c r="B2877" s="3">
        <v>12</v>
      </c>
      <c r="C2877" s="3">
        <v>3</v>
      </c>
      <c r="D2877" s="3">
        <v>2020</v>
      </c>
      <c r="E2877" s="3">
        <v>9</v>
      </c>
      <c r="F2877" s="3">
        <v>1</v>
      </c>
      <c r="G2877" s="3" t="s">
        <v>85</v>
      </c>
      <c r="H2877" s="3" t="s">
        <v>1113</v>
      </c>
      <c r="I2877" s="3" t="s">
        <v>434</v>
      </c>
      <c r="J2877" s="3">
        <v>10727668</v>
      </c>
    </row>
    <row r="2878" spans="1:10" hidden="1" x14ac:dyDescent="0.25">
      <c r="A2878" s="187">
        <v>43901</v>
      </c>
      <c r="B2878" s="3">
        <v>11</v>
      </c>
      <c r="C2878" s="3">
        <v>3</v>
      </c>
      <c r="D2878" s="3">
        <v>2020</v>
      </c>
      <c r="E2878" s="3">
        <v>6</v>
      </c>
      <c r="F2878" s="3">
        <v>0</v>
      </c>
      <c r="G2878" s="3" t="s">
        <v>85</v>
      </c>
      <c r="H2878" s="3" t="s">
        <v>1113</v>
      </c>
      <c r="I2878" s="3" t="s">
        <v>434</v>
      </c>
      <c r="J2878" s="3">
        <v>10727668</v>
      </c>
    </row>
    <row r="2879" spans="1:10" hidden="1" x14ac:dyDescent="0.25">
      <c r="A2879" s="187">
        <v>43900</v>
      </c>
      <c r="B2879" s="3">
        <v>10</v>
      </c>
      <c r="C2879" s="3">
        <v>3</v>
      </c>
      <c r="D2879" s="3">
        <v>2020</v>
      </c>
      <c r="E2879" s="3">
        <v>11</v>
      </c>
      <c r="F2879" s="3">
        <v>0</v>
      </c>
      <c r="G2879" s="3" t="s">
        <v>85</v>
      </c>
      <c r="H2879" s="3" t="s">
        <v>1113</v>
      </c>
      <c r="I2879" s="3" t="s">
        <v>434</v>
      </c>
      <c r="J2879" s="3">
        <v>10727668</v>
      </c>
    </row>
    <row r="2880" spans="1:10" hidden="1" x14ac:dyDescent="0.25">
      <c r="A2880" s="187">
        <v>43899</v>
      </c>
      <c r="B2880" s="3">
        <v>9</v>
      </c>
      <c r="C2880" s="3">
        <v>3</v>
      </c>
      <c r="D2880" s="3">
        <v>2020</v>
      </c>
      <c r="E2880" s="3">
        <v>7</v>
      </c>
      <c r="F2880" s="3">
        <v>0</v>
      </c>
      <c r="G2880" s="3" t="s">
        <v>85</v>
      </c>
      <c r="H2880" s="3" t="s">
        <v>1113</v>
      </c>
      <c r="I2880" s="3" t="s">
        <v>434</v>
      </c>
      <c r="J2880" s="3">
        <v>10727668</v>
      </c>
    </row>
    <row r="2881" spans="1:10" hidden="1" x14ac:dyDescent="0.25">
      <c r="A2881" s="187">
        <v>43898</v>
      </c>
      <c r="B2881" s="3">
        <v>8</v>
      </c>
      <c r="C2881" s="3">
        <v>3</v>
      </c>
      <c r="D2881" s="3">
        <v>2020</v>
      </c>
      <c r="E2881" s="3">
        <v>21</v>
      </c>
      <c r="F2881" s="3">
        <v>0</v>
      </c>
      <c r="G2881" s="3" t="s">
        <v>85</v>
      </c>
      <c r="H2881" s="3" t="s">
        <v>1113</v>
      </c>
      <c r="I2881" s="3" t="s">
        <v>434</v>
      </c>
      <c r="J2881" s="3">
        <v>10727668</v>
      </c>
    </row>
    <row r="2882" spans="1:10" hidden="1" x14ac:dyDescent="0.25">
      <c r="A2882" s="187">
        <v>43897</v>
      </c>
      <c r="B2882" s="3">
        <v>7</v>
      </c>
      <c r="C2882" s="3">
        <v>3</v>
      </c>
      <c r="D2882" s="3">
        <v>2020</v>
      </c>
      <c r="E2882" s="3">
        <v>13</v>
      </c>
      <c r="F2882" s="3">
        <v>0</v>
      </c>
      <c r="G2882" s="3" t="s">
        <v>85</v>
      </c>
      <c r="H2882" s="3" t="s">
        <v>1113</v>
      </c>
      <c r="I2882" s="3" t="s">
        <v>434</v>
      </c>
      <c r="J2882" s="3">
        <v>10727668</v>
      </c>
    </row>
    <row r="2883" spans="1:10" hidden="1" x14ac:dyDescent="0.25">
      <c r="A2883" s="187">
        <v>43896</v>
      </c>
      <c r="B2883" s="3">
        <v>6</v>
      </c>
      <c r="C2883" s="3">
        <v>3</v>
      </c>
      <c r="D2883" s="3">
        <v>2020</v>
      </c>
      <c r="E2883" s="3">
        <v>22</v>
      </c>
      <c r="F2883" s="3">
        <v>0</v>
      </c>
      <c r="G2883" s="3" t="s">
        <v>85</v>
      </c>
      <c r="H2883" s="3" t="s">
        <v>1113</v>
      </c>
      <c r="I2883" s="3" t="s">
        <v>434</v>
      </c>
      <c r="J2883" s="3">
        <v>10727668</v>
      </c>
    </row>
    <row r="2884" spans="1:10" hidden="1" x14ac:dyDescent="0.25">
      <c r="A2884" s="187">
        <v>43895</v>
      </c>
      <c r="B2884" s="3">
        <v>5</v>
      </c>
      <c r="C2884" s="3">
        <v>3</v>
      </c>
      <c r="D2884" s="3">
        <v>2020</v>
      </c>
      <c r="E2884" s="3">
        <v>3</v>
      </c>
      <c r="F2884" s="3">
        <v>0</v>
      </c>
      <c r="G2884" s="3" t="s">
        <v>85</v>
      </c>
      <c r="H2884" s="3" t="s">
        <v>1113</v>
      </c>
      <c r="I2884" s="3" t="s">
        <v>434</v>
      </c>
      <c r="J2884" s="3">
        <v>10727668</v>
      </c>
    </row>
    <row r="2885" spans="1:10" hidden="1" x14ac:dyDescent="0.25">
      <c r="A2885" s="187">
        <v>43892</v>
      </c>
      <c r="B2885" s="3">
        <v>2</v>
      </c>
      <c r="C2885" s="3">
        <v>3</v>
      </c>
      <c r="D2885" s="3">
        <v>2020</v>
      </c>
      <c r="E2885" s="3">
        <v>0</v>
      </c>
      <c r="F2885" s="3">
        <v>0</v>
      </c>
      <c r="G2885" s="3" t="s">
        <v>85</v>
      </c>
      <c r="H2885" s="3" t="s">
        <v>1113</v>
      </c>
      <c r="I2885" s="3" t="s">
        <v>434</v>
      </c>
      <c r="J2885" s="3">
        <v>10727668</v>
      </c>
    </row>
    <row r="2886" spans="1:10" hidden="1" x14ac:dyDescent="0.25">
      <c r="A2886" s="187">
        <v>43891</v>
      </c>
      <c r="B2886" s="3">
        <v>1</v>
      </c>
      <c r="C2886" s="3">
        <v>3</v>
      </c>
      <c r="D2886" s="3">
        <v>2020</v>
      </c>
      <c r="E2886" s="3">
        <v>3</v>
      </c>
      <c r="F2886" s="3">
        <v>0</v>
      </c>
      <c r="G2886" s="3" t="s">
        <v>85</v>
      </c>
      <c r="H2886" s="3" t="s">
        <v>1113</v>
      </c>
      <c r="I2886" s="3" t="s">
        <v>434</v>
      </c>
      <c r="J2886" s="3">
        <v>10727668</v>
      </c>
    </row>
    <row r="2887" spans="1:10" hidden="1" x14ac:dyDescent="0.25">
      <c r="A2887" s="187">
        <v>43890</v>
      </c>
      <c r="B2887" s="3">
        <v>29</v>
      </c>
      <c r="C2887" s="3">
        <v>2</v>
      </c>
      <c r="D2887" s="3">
        <v>2020</v>
      </c>
      <c r="E2887" s="3">
        <v>1</v>
      </c>
      <c r="F2887" s="3">
        <v>0</v>
      </c>
      <c r="G2887" s="3" t="s">
        <v>85</v>
      </c>
      <c r="H2887" s="3" t="s">
        <v>1113</v>
      </c>
      <c r="I2887" s="3" t="s">
        <v>434</v>
      </c>
      <c r="J2887" s="3">
        <v>10727668</v>
      </c>
    </row>
    <row r="2888" spans="1:10" hidden="1" x14ac:dyDescent="0.25">
      <c r="A2888" s="187">
        <v>43889</v>
      </c>
      <c r="B2888" s="3">
        <v>28</v>
      </c>
      <c r="C2888" s="3">
        <v>2</v>
      </c>
      <c r="D2888" s="3">
        <v>2020</v>
      </c>
      <c r="E2888" s="3">
        <v>2</v>
      </c>
      <c r="F2888" s="3">
        <v>0</v>
      </c>
      <c r="G2888" s="3" t="s">
        <v>85</v>
      </c>
      <c r="H2888" s="3" t="s">
        <v>1113</v>
      </c>
      <c r="I2888" s="3" t="s">
        <v>434</v>
      </c>
      <c r="J2888" s="3">
        <v>10727668</v>
      </c>
    </row>
    <row r="2889" spans="1:10" hidden="1" x14ac:dyDescent="0.25">
      <c r="A2889" s="187">
        <v>43888</v>
      </c>
      <c r="B2889" s="3">
        <v>27</v>
      </c>
      <c r="C2889" s="3">
        <v>2</v>
      </c>
      <c r="D2889" s="3">
        <v>2020</v>
      </c>
      <c r="E2889" s="3">
        <v>1</v>
      </c>
      <c r="F2889" s="3">
        <v>0</v>
      </c>
      <c r="G2889" s="3" t="s">
        <v>85</v>
      </c>
      <c r="H2889" s="3" t="s">
        <v>1113</v>
      </c>
      <c r="I2889" s="3" t="s">
        <v>434</v>
      </c>
      <c r="J2889" s="3">
        <v>10727668</v>
      </c>
    </row>
    <row r="2890" spans="1:10" hidden="1" x14ac:dyDescent="0.25">
      <c r="A2890" s="187">
        <v>43887</v>
      </c>
      <c r="B2890" s="3">
        <v>26</v>
      </c>
      <c r="C2890" s="3">
        <v>2</v>
      </c>
      <c r="D2890" s="3">
        <v>2020</v>
      </c>
      <c r="E2890" s="3">
        <v>0</v>
      </c>
      <c r="F2890" s="3">
        <v>0</v>
      </c>
      <c r="G2890" s="3" t="s">
        <v>85</v>
      </c>
      <c r="H2890" s="3" t="s">
        <v>1113</v>
      </c>
      <c r="I2890" s="3" t="s">
        <v>434</v>
      </c>
      <c r="J2890" s="3">
        <v>10727668</v>
      </c>
    </row>
    <row r="2891" spans="1:10" hidden="1" x14ac:dyDescent="0.25">
      <c r="A2891" s="187">
        <v>43886</v>
      </c>
      <c r="B2891" s="3">
        <v>25</v>
      </c>
      <c r="C2891" s="3">
        <v>2</v>
      </c>
      <c r="D2891" s="3">
        <v>2020</v>
      </c>
      <c r="E2891" s="3">
        <v>0</v>
      </c>
      <c r="F2891" s="3">
        <v>0</v>
      </c>
      <c r="G2891" s="3" t="s">
        <v>85</v>
      </c>
      <c r="H2891" s="3" t="s">
        <v>1113</v>
      </c>
      <c r="I2891" s="3" t="s">
        <v>434</v>
      </c>
      <c r="J2891" s="3">
        <v>10727668</v>
      </c>
    </row>
    <row r="2892" spans="1:10" hidden="1" x14ac:dyDescent="0.25">
      <c r="A2892" s="187">
        <v>43885</v>
      </c>
      <c r="B2892" s="3">
        <v>24</v>
      </c>
      <c r="C2892" s="3">
        <v>2</v>
      </c>
      <c r="D2892" s="3">
        <v>2020</v>
      </c>
      <c r="E2892" s="3">
        <v>0</v>
      </c>
      <c r="F2892" s="3">
        <v>0</v>
      </c>
      <c r="G2892" s="3" t="s">
        <v>85</v>
      </c>
      <c r="H2892" s="3" t="s">
        <v>1113</v>
      </c>
      <c r="I2892" s="3" t="s">
        <v>434</v>
      </c>
      <c r="J2892" s="3">
        <v>10727668</v>
      </c>
    </row>
    <row r="2893" spans="1:10" hidden="1" x14ac:dyDescent="0.25">
      <c r="A2893" s="187">
        <v>43884</v>
      </c>
      <c r="B2893" s="3">
        <v>23</v>
      </c>
      <c r="C2893" s="3">
        <v>2</v>
      </c>
      <c r="D2893" s="3">
        <v>2020</v>
      </c>
      <c r="E2893" s="3">
        <v>0</v>
      </c>
      <c r="F2893" s="3">
        <v>0</v>
      </c>
      <c r="G2893" s="3" t="s">
        <v>85</v>
      </c>
      <c r="H2893" s="3" t="s">
        <v>1113</v>
      </c>
      <c r="I2893" s="3" t="s">
        <v>434</v>
      </c>
      <c r="J2893" s="3">
        <v>10727668</v>
      </c>
    </row>
    <row r="2894" spans="1:10" hidden="1" x14ac:dyDescent="0.25">
      <c r="A2894" s="187">
        <v>43883</v>
      </c>
      <c r="B2894" s="3">
        <v>22</v>
      </c>
      <c r="C2894" s="3">
        <v>2</v>
      </c>
      <c r="D2894" s="3">
        <v>2020</v>
      </c>
      <c r="E2894" s="3">
        <v>0</v>
      </c>
      <c r="F2894" s="3">
        <v>0</v>
      </c>
      <c r="G2894" s="3" t="s">
        <v>85</v>
      </c>
      <c r="H2894" s="3" t="s">
        <v>1113</v>
      </c>
      <c r="I2894" s="3" t="s">
        <v>434</v>
      </c>
      <c r="J2894" s="3">
        <v>10727668</v>
      </c>
    </row>
    <row r="2895" spans="1:10" hidden="1" x14ac:dyDescent="0.25">
      <c r="A2895" s="187">
        <v>43882</v>
      </c>
      <c r="B2895" s="3">
        <v>21</v>
      </c>
      <c r="C2895" s="3">
        <v>2</v>
      </c>
      <c r="D2895" s="3">
        <v>2020</v>
      </c>
      <c r="E2895" s="3">
        <v>0</v>
      </c>
      <c r="F2895" s="3">
        <v>0</v>
      </c>
      <c r="G2895" s="3" t="s">
        <v>85</v>
      </c>
      <c r="H2895" s="3" t="s">
        <v>1113</v>
      </c>
      <c r="I2895" s="3" t="s">
        <v>434</v>
      </c>
      <c r="J2895" s="3">
        <v>10727668</v>
      </c>
    </row>
    <row r="2896" spans="1:10" hidden="1" x14ac:dyDescent="0.25">
      <c r="A2896" s="187">
        <v>43881</v>
      </c>
      <c r="B2896" s="3">
        <v>20</v>
      </c>
      <c r="C2896" s="3">
        <v>2</v>
      </c>
      <c r="D2896" s="3">
        <v>2020</v>
      </c>
      <c r="E2896" s="3">
        <v>0</v>
      </c>
      <c r="F2896" s="3">
        <v>0</v>
      </c>
      <c r="G2896" s="3" t="s">
        <v>85</v>
      </c>
      <c r="H2896" s="3" t="s">
        <v>1113</v>
      </c>
      <c r="I2896" s="3" t="s">
        <v>434</v>
      </c>
      <c r="J2896" s="3">
        <v>10727668</v>
      </c>
    </row>
    <row r="2897" spans="1:10" hidden="1" x14ac:dyDescent="0.25">
      <c r="A2897" s="187">
        <v>43880</v>
      </c>
      <c r="B2897" s="3">
        <v>19</v>
      </c>
      <c r="C2897" s="3">
        <v>2</v>
      </c>
      <c r="D2897" s="3">
        <v>2020</v>
      </c>
      <c r="E2897" s="3">
        <v>0</v>
      </c>
      <c r="F2897" s="3">
        <v>0</v>
      </c>
      <c r="G2897" s="3" t="s">
        <v>85</v>
      </c>
      <c r="H2897" s="3" t="s">
        <v>1113</v>
      </c>
      <c r="I2897" s="3" t="s">
        <v>434</v>
      </c>
      <c r="J2897" s="3">
        <v>10727668</v>
      </c>
    </row>
    <row r="2898" spans="1:10" hidden="1" x14ac:dyDescent="0.25">
      <c r="A2898" s="187">
        <v>43879</v>
      </c>
      <c r="B2898" s="3">
        <v>18</v>
      </c>
      <c r="C2898" s="3">
        <v>2</v>
      </c>
      <c r="D2898" s="3">
        <v>2020</v>
      </c>
      <c r="E2898" s="3">
        <v>0</v>
      </c>
      <c r="F2898" s="3">
        <v>0</v>
      </c>
      <c r="G2898" s="3" t="s">
        <v>85</v>
      </c>
      <c r="H2898" s="3" t="s">
        <v>1113</v>
      </c>
      <c r="I2898" s="3" t="s">
        <v>434</v>
      </c>
      <c r="J2898" s="3">
        <v>10727668</v>
      </c>
    </row>
    <row r="2899" spans="1:10" hidden="1" x14ac:dyDescent="0.25">
      <c r="A2899" s="187">
        <v>43878</v>
      </c>
      <c r="B2899" s="3">
        <v>17</v>
      </c>
      <c r="C2899" s="3">
        <v>2</v>
      </c>
      <c r="D2899" s="3">
        <v>2020</v>
      </c>
      <c r="E2899" s="3">
        <v>0</v>
      </c>
      <c r="F2899" s="3">
        <v>0</v>
      </c>
      <c r="G2899" s="3" t="s">
        <v>85</v>
      </c>
      <c r="H2899" s="3" t="s">
        <v>1113</v>
      </c>
      <c r="I2899" s="3" t="s">
        <v>434</v>
      </c>
      <c r="J2899" s="3">
        <v>10727668</v>
      </c>
    </row>
    <row r="2900" spans="1:10" hidden="1" x14ac:dyDescent="0.25">
      <c r="A2900" s="187">
        <v>43877</v>
      </c>
      <c r="B2900" s="3">
        <v>16</v>
      </c>
      <c r="C2900" s="3">
        <v>2</v>
      </c>
      <c r="D2900" s="3">
        <v>2020</v>
      </c>
      <c r="E2900" s="3">
        <v>0</v>
      </c>
      <c r="F2900" s="3">
        <v>0</v>
      </c>
      <c r="G2900" s="3" t="s">
        <v>85</v>
      </c>
      <c r="H2900" s="3" t="s">
        <v>1113</v>
      </c>
      <c r="I2900" s="3" t="s">
        <v>434</v>
      </c>
      <c r="J2900" s="3">
        <v>10727668</v>
      </c>
    </row>
    <row r="2901" spans="1:10" hidden="1" x14ac:dyDescent="0.25">
      <c r="A2901" s="187">
        <v>43876</v>
      </c>
      <c r="B2901" s="3">
        <v>15</v>
      </c>
      <c r="C2901" s="3">
        <v>2</v>
      </c>
      <c r="D2901" s="3">
        <v>2020</v>
      </c>
      <c r="E2901" s="3">
        <v>0</v>
      </c>
      <c r="F2901" s="3">
        <v>0</v>
      </c>
      <c r="G2901" s="3" t="s">
        <v>85</v>
      </c>
      <c r="H2901" s="3" t="s">
        <v>1113</v>
      </c>
      <c r="I2901" s="3" t="s">
        <v>434</v>
      </c>
      <c r="J2901" s="3">
        <v>10727668</v>
      </c>
    </row>
    <row r="2902" spans="1:10" hidden="1" x14ac:dyDescent="0.25">
      <c r="A2902" s="187">
        <v>43875</v>
      </c>
      <c r="B2902" s="3">
        <v>14</v>
      </c>
      <c r="C2902" s="3">
        <v>2</v>
      </c>
      <c r="D2902" s="3">
        <v>2020</v>
      </c>
      <c r="E2902" s="3">
        <v>0</v>
      </c>
      <c r="F2902" s="3">
        <v>0</v>
      </c>
      <c r="G2902" s="3" t="s">
        <v>85</v>
      </c>
      <c r="H2902" s="3" t="s">
        <v>1113</v>
      </c>
      <c r="I2902" s="3" t="s">
        <v>434</v>
      </c>
      <c r="J2902" s="3">
        <v>10727668</v>
      </c>
    </row>
    <row r="2903" spans="1:10" hidden="1" x14ac:dyDescent="0.25">
      <c r="A2903" s="187">
        <v>43874</v>
      </c>
      <c r="B2903" s="3">
        <v>13</v>
      </c>
      <c r="C2903" s="3">
        <v>2</v>
      </c>
      <c r="D2903" s="3">
        <v>2020</v>
      </c>
      <c r="E2903" s="3">
        <v>0</v>
      </c>
      <c r="F2903" s="3">
        <v>0</v>
      </c>
      <c r="G2903" s="3" t="s">
        <v>85</v>
      </c>
      <c r="H2903" s="3" t="s">
        <v>1113</v>
      </c>
      <c r="I2903" s="3" t="s">
        <v>434</v>
      </c>
      <c r="J2903" s="3">
        <v>10727668</v>
      </c>
    </row>
    <row r="2904" spans="1:10" hidden="1" x14ac:dyDescent="0.25">
      <c r="A2904" s="187">
        <v>43873</v>
      </c>
      <c r="B2904" s="3">
        <v>12</v>
      </c>
      <c r="C2904" s="3">
        <v>2</v>
      </c>
      <c r="D2904" s="3">
        <v>2020</v>
      </c>
      <c r="E2904" s="3">
        <v>0</v>
      </c>
      <c r="F2904" s="3">
        <v>0</v>
      </c>
      <c r="G2904" s="3" t="s">
        <v>85</v>
      </c>
      <c r="H2904" s="3" t="s">
        <v>1113</v>
      </c>
      <c r="I2904" s="3" t="s">
        <v>434</v>
      </c>
      <c r="J2904" s="3">
        <v>10727668</v>
      </c>
    </row>
    <row r="2905" spans="1:10" hidden="1" x14ac:dyDescent="0.25">
      <c r="A2905" s="187">
        <v>43872</v>
      </c>
      <c r="B2905" s="3">
        <v>11</v>
      </c>
      <c r="C2905" s="3">
        <v>2</v>
      </c>
      <c r="D2905" s="3">
        <v>2020</v>
      </c>
      <c r="E2905" s="3">
        <v>0</v>
      </c>
      <c r="F2905" s="3">
        <v>0</v>
      </c>
      <c r="G2905" s="3" t="s">
        <v>85</v>
      </c>
      <c r="H2905" s="3" t="s">
        <v>1113</v>
      </c>
      <c r="I2905" s="3" t="s">
        <v>434</v>
      </c>
      <c r="J2905" s="3">
        <v>10727668</v>
      </c>
    </row>
    <row r="2906" spans="1:10" hidden="1" x14ac:dyDescent="0.25">
      <c r="A2906" s="187">
        <v>43871</v>
      </c>
      <c r="B2906" s="3">
        <v>10</v>
      </c>
      <c r="C2906" s="3">
        <v>2</v>
      </c>
      <c r="D2906" s="3">
        <v>2020</v>
      </c>
      <c r="E2906" s="3">
        <v>0</v>
      </c>
      <c r="F2906" s="3">
        <v>0</v>
      </c>
      <c r="G2906" s="3" t="s">
        <v>85</v>
      </c>
      <c r="H2906" s="3" t="s">
        <v>1113</v>
      </c>
      <c r="I2906" s="3" t="s">
        <v>434</v>
      </c>
      <c r="J2906" s="3">
        <v>10727668</v>
      </c>
    </row>
    <row r="2907" spans="1:10" hidden="1" x14ac:dyDescent="0.25">
      <c r="A2907" s="187">
        <v>43870</v>
      </c>
      <c r="B2907" s="3">
        <v>9</v>
      </c>
      <c r="C2907" s="3">
        <v>2</v>
      </c>
      <c r="D2907" s="3">
        <v>2020</v>
      </c>
      <c r="E2907" s="3">
        <v>0</v>
      </c>
      <c r="F2907" s="3">
        <v>0</v>
      </c>
      <c r="G2907" s="3" t="s">
        <v>85</v>
      </c>
      <c r="H2907" s="3" t="s">
        <v>1113</v>
      </c>
      <c r="I2907" s="3" t="s">
        <v>434</v>
      </c>
      <c r="J2907" s="3">
        <v>10727668</v>
      </c>
    </row>
    <row r="2908" spans="1:10" hidden="1" x14ac:dyDescent="0.25">
      <c r="A2908" s="187">
        <v>43869</v>
      </c>
      <c r="B2908" s="3">
        <v>8</v>
      </c>
      <c r="C2908" s="3">
        <v>2</v>
      </c>
      <c r="D2908" s="3">
        <v>2020</v>
      </c>
      <c r="E2908" s="3">
        <v>0</v>
      </c>
      <c r="F2908" s="3">
        <v>0</v>
      </c>
      <c r="G2908" s="3" t="s">
        <v>85</v>
      </c>
      <c r="H2908" s="3" t="s">
        <v>1113</v>
      </c>
      <c r="I2908" s="3" t="s">
        <v>434</v>
      </c>
      <c r="J2908" s="3">
        <v>10727668</v>
      </c>
    </row>
    <row r="2909" spans="1:10" hidden="1" x14ac:dyDescent="0.25">
      <c r="A2909" s="187">
        <v>43868</v>
      </c>
      <c r="B2909" s="3">
        <v>7</v>
      </c>
      <c r="C2909" s="3">
        <v>2</v>
      </c>
      <c r="D2909" s="3">
        <v>2020</v>
      </c>
      <c r="E2909" s="3">
        <v>0</v>
      </c>
      <c r="F2909" s="3">
        <v>0</v>
      </c>
      <c r="G2909" s="3" t="s">
        <v>85</v>
      </c>
      <c r="H2909" s="3" t="s">
        <v>1113</v>
      </c>
      <c r="I2909" s="3" t="s">
        <v>434</v>
      </c>
      <c r="J2909" s="3">
        <v>10727668</v>
      </c>
    </row>
    <row r="2910" spans="1:10" hidden="1" x14ac:dyDescent="0.25">
      <c r="A2910" s="187">
        <v>43867</v>
      </c>
      <c r="B2910" s="3">
        <v>6</v>
      </c>
      <c r="C2910" s="3">
        <v>2</v>
      </c>
      <c r="D2910" s="3">
        <v>2020</v>
      </c>
      <c r="E2910" s="3">
        <v>0</v>
      </c>
      <c r="F2910" s="3">
        <v>0</v>
      </c>
      <c r="G2910" s="3" t="s">
        <v>85</v>
      </c>
      <c r="H2910" s="3" t="s">
        <v>1113</v>
      </c>
      <c r="I2910" s="3" t="s">
        <v>434</v>
      </c>
      <c r="J2910" s="3">
        <v>10727668</v>
      </c>
    </row>
    <row r="2911" spans="1:10" hidden="1" x14ac:dyDescent="0.25">
      <c r="A2911" s="187">
        <v>43866</v>
      </c>
      <c r="B2911" s="3">
        <v>5</v>
      </c>
      <c r="C2911" s="3">
        <v>2</v>
      </c>
      <c r="D2911" s="3">
        <v>2020</v>
      </c>
      <c r="E2911" s="3">
        <v>0</v>
      </c>
      <c r="F2911" s="3">
        <v>0</v>
      </c>
      <c r="G2911" s="3" t="s">
        <v>85</v>
      </c>
      <c r="H2911" s="3" t="s">
        <v>1113</v>
      </c>
      <c r="I2911" s="3" t="s">
        <v>434</v>
      </c>
      <c r="J2911" s="3">
        <v>10727668</v>
      </c>
    </row>
    <row r="2912" spans="1:10" hidden="1" x14ac:dyDescent="0.25">
      <c r="A2912" s="187">
        <v>43865</v>
      </c>
      <c r="B2912" s="3">
        <v>4</v>
      </c>
      <c r="C2912" s="3">
        <v>2</v>
      </c>
      <c r="D2912" s="3">
        <v>2020</v>
      </c>
      <c r="E2912" s="3">
        <v>0</v>
      </c>
      <c r="F2912" s="3">
        <v>0</v>
      </c>
      <c r="G2912" s="3" t="s">
        <v>85</v>
      </c>
      <c r="H2912" s="3" t="s">
        <v>1113</v>
      </c>
      <c r="I2912" s="3" t="s">
        <v>434</v>
      </c>
      <c r="J2912" s="3">
        <v>10727668</v>
      </c>
    </row>
    <row r="2913" spans="1:10" hidden="1" x14ac:dyDescent="0.25">
      <c r="A2913" s="187">
        <v>43864</v>
      </c>
      <c r="B2913" s="3">
        <v>3</v>
      </c>
      <c r="C2913" s="3">
        <v>2</v>
      </c>
      <c r="D2913" s="3">
        <v>2020</v>
      </c>
      <c r="E2913" s="3">
        <v>0</v>
      </c>
      <c r="F2913" s="3">
        <v>0</v>
      </c>
      <c r="G2913" s="3" t="s">
        <v>85</v>
      </c>
      <c r="H2913" s="3" t="s">
        <v>1113</v>
      </c>
      <c r="I2913" s="3" t="s">
        <v>434</v>
      </c>
      <c r="J2913" s="3">
        <v>10727668</v>
      </c>
    </row>
    <row r="2914" spans="1:10" hidden="1" x14ac:dyDescent="0.25">
      <c r="A2914" s="187">
        <v>43863</v>
      </c>
      <c r="B2914" s="3">
        <v>2</v>
      </c>
      <c r="C2914" s="3">
        <v>2</v>
      </c>
      <c r="D2914" s="3">
        <v>2020</v>
      </c>
      <c r="E2914" s="3">
        <v>0</v>
      </c>
      <c r="F2914" s="3">
        <v>0</v>
      </c>
      <c r="G2914" s="3" t="s">
        <v>85</v>
      </c>
      <c r="H2914" s="3" t="s">
        <v>1113</v>
      </c>
      <c r="I2914" s="3" t="s">
        <v>434</v>
      </c>
      <c r="J2914" s="3">
        <v>10727668</v>
      </c>
    </row>
    <row r="2915" spans="1:10" hidden="1" x14ac:dyDescent="0.25">
      <c r="A2915" s="187">
        <v>43862</v>
      </c>
      <c r="B2915" s="3">
        <v>1</v>
      </c>
      <c r="C2915" s="3">
        <v>2</v>
      </c>
      <c r="D2915" s="3">
        <v>2020</v>
      </c>
      <c r="E2915" s="3">
        <v>0</v>
      </c>
      <c r="F2915" s="3">
        <v>0</v>
      </c>
      <c r="G2915" s="3" t="s">
        <v>85</v>
      </c>
      <c r="H2915" s="3" t="s">
        <v>1113</v>
      </c>
      <c r="I2915" s="3" t="s">
        <v>434</v>
      </c>
      <c r="J2915" s="3">
        <v>10727668</v>
      </c>
    </row>
    <row r="2916" spans="1:10" hidden="1" x14ac:dyDescent="0.25">
      <c r="A2916" s="187">
        <v>43861</v>
      </c>
      <c r="B2916" s="3">
        <v>31</v>
      </c>
      <c r="C2916" s="3">
        <v>1</v>
      </c>
      <c r="D2916" s="3">
        <v>2020</v>
      </c>
      <c r="E2916" s="3">
        <v>0</v>
      </c>
      <c r="F2916" s="3">
        <v>0</v>
      </c>
      <c r="G2916" s="3" t="s">
        <v>85</v>
      </c>
      <c r="H2916" s="3" t="s">
        <v>1113</v>
      </c>
      <c r="I2916" s="3" t="s">
        <v>434</v>
      </c>
      <c r="J2916" s="3">
        <v>10727668</v>
      </c>
    </row>
    <row r="2917" spans="1:10" hidden="1" x14ac:dyDescent="0.25">
      <c r="A2917" s="187">
        <v>43860</v>
      </c>
      <c r="B2917" s="3">
        <v>30</v>
      </c>
      <c r="C2917" s="3">
        <v>1</v>
      </c>
      <c r="D2917" s="3">
        <v>2020</v>
      </c>
      <c r="E2917" s="3">
        <v>0</v>
      </c>
      <c r="F2917" s="3">
        <v>0</v>
      </c>
      <c r="G2917" s="3" t="s">
        <v>85</v>
      </c>
      <c r="H2917" s="3" t="s">
        <v>1113</v>
      </c>
      <c r="I2917" s="3" t="s">
        <v>434</v>
      </c>
      <c r="J2917" s="3">
        <v>10727668</v>
      </c>
    </row>
    <row r="2918" spans="1:10" hidden="1" x14ac:dyDescent="0.25">
      <c r="A2918" s="187">
        <v>43859</v>
      </c>
      <c r="B2918" s="3">
        <v>29</v>
      </c>
      <c r="C2918" s="3">
        <v>1</v>
      </c>
      <c r="D2918" s="3">
        <v>2020</v>
      </c>
      <c r="E2918" s="3">
        <v>0</v>
      </c>
      <c r="F2918" s="3">
        <v>0</v>
      </c>
      <c r="G2918" s="3" t="s">
        <v>85</v>
      </c>
      <c r="H2918" s="3" t="s">
        <v>1113</v>
      </c>
      <c r="I2918" s="3" t="s">
        <v>434</v>
      </c>
      <c r="J2918" s="3">
        <v>10727668</v>
      </c>
    </row>
    <row r="2919" spans="1:10" hidden="1" x14ac:dyDescent="0.25">
      <c r="A2919" s="187">
        <v>43858</v>
      </c>
      <c r="B2919" s="3">
        <v>28</v>
      </c>
      <c r="C2919" s="3">
        <v>1</v>
      </c>
      <c r="D2919" s="3">
        <v>2020</v>
      </c>
      <c r="E2919" s="3">
        <v>0</v>
      </c>
      <c r="F2919" s="3">
        <v>0</v>
      </c>
      <c r="G2919" s="3" t="s">
        <v>85</v>
      </c>
      <c r="H2919" s="3" t="s">
        <v>1113</v>
      </c>
      <c r="I2919" s="3" t="s">
        <v>434</v>
      </c>
      <c r="J2919" s="3">
        <v>10727668</v>
      </c>
    </row>
    <row r="2920" spans="1:10" hidden="1" x14ac:dyDescent="0.25">
      <c r="A2920" s="187">
        <v>43857</v>
      </c>
      <c r="B2920" s="3">
        <v>27</v>
      </c>
      <c r="C2920" s="3">
        <v>1</v>
      </c>
      <c r="D2920" s="3">
        <v>2020</v>
      </c>
      <c r="E2920" s="3">
        <v>0</v>
      </c>
      <c r="F2920" s="3">
        <v>0</v>
      </c>
      <c r="G2920" s="3" t="s">
        <v>85</v>
      </c>
      <c r="H2920" s="3" t="s">
        <v>1113</v>
      </c>
      <c r="I2920" s="3" t="s">
        <v>434</v>
      </c>
      <c r="J2920" s="3">
        <v>10727668</v>
      </c>
    </row>
    <row r="2921" spans="1:10" hidden="1" x14ac:dyDescent="0.25">
      <c r="A2921" s="187">
        <v>43856</v>
      </c>
      <c r="B2921" s="3">
        <v>26</v>
      </c>
      <c r="C2921" s="3">
        <v>1</v>
      </c>
      <c r="D2921" s="3">
        <v>2020</v>
      </c>
      <c r="E2921" s="3">
        <v>0</v>
      </c>
      <c r="F2921" s="3">
        <v>0</v>
      </c>
      <c r="G2921" s="3" t="s">
        <v>85</v>
      </c>
      <c r="H2921" s="3" t="s">
        <v>1113</v>
      </c>
      <c r="I2921" s="3" t="s">
        <v>434</v>
      </c>
      <c r="J2921" s="3">
        <v>10727668</v>
      </c>
    </row>
    <row r="2922" spans="1:10" hidden="1" x14ac:dyDescent="0.25">
      <c r="A2922" s="187">
        <v>43855</v>
      </c>
      <c r="B2922" s="3">
        <v>25</v>
      </c>
      <c r="C2922" s="3">
        <v>1</v>
      </c>
      <c r="D2922" s="3">
        <v>2020</v>
      </c>
      <c r="E2922" s="3">
        <v>0</v>
      </c>
      <c r="F2922" s="3">
        <v>0</v>
      </c>
      <c r="G2922" s="3" t="s">
        <v>85</v>
      </c>
      <c r="H2922" s="3" t="s">
        <v>1113</v>
      </c>
      <c r="I2922" s="3" t="s">
        <v>434</v>
      </c>
      <c r="J2922" s="3">
        <v>10727668</v>
      </c>
    </row>
    <row r="2923" spans="1:10" hidden="1" x14ac:dyDescent="0.25">
      <c r="A2923" s="187">
        <v>43854</v>
      </c>
      <c r="B2923" s="3">
        <v>24</v>
      </c>
      <c r="C2923" s="3">
        <v>1</v>
      </c>
      <c r="D2923" s="3">
        <v>2020</v>
      </c>
      <c r="E2923" s="3">
        <v>0</v>
      </c>
      <c r="F2923" s="3">
        <v>0</v>
      </c>
      <c r="G2923" s="3" t="s">
        <v>85</v>
      </c>
      <c r="H2923" s="3" t="s">
        <v>1113</v>
      </c>
      <c r="I2923" s="3" t="s">
        <v>434</v>
      </c>
      <c r="J2923" s="3">
        <v>10727668</v>
      </c>
    </row>
    <row r="2924" spans="1:10" hidden="1" x14ac:dyDescent="0.25">
      <c r="A2924" s="187">
        <v>43853</v>
      </c>
      <c r="B2924" s="3">
        <v>23</v>
      </c>
      <c r="C2924" s="3">
        <v>1</v>
      </c>
      <c r="D2924" s="3">
        <v>2020</v>
      </c>
      <c r="E2924" s="3">
        <v>0</v>
      </c>
      <c r="F2924" s="3">
        <v>0</v>
      </c>
      <c r="G2924" s="3" t="s">
        <v>85</v>
      </c>
      <c r="H2924" s="3" t="s">
        <v>1113</v>
      </c>
      <c r="I2924" s="3" t="s">
        <v>434</v>
      </c>
      <c r="J2924" s="3">
        <v>10727668</v>
      </c>
    </row>
    <row r="2925" spans="1:10" hidden="1" x14ac:dyDescent="0.25">
      <c r="A2925" s="187">
        <v>43852</v>
      </c>
      <c r="B2925" s="3">
        <v>22</v>
      </c>
      <c r="C2925" s="3">
        <v>1</v>
      </c>
      <c r="D2925" s="3">
        <v>2020</v>
      </c>
      <c r="E2925" s="3">
        <v>0</v>
      </c>
      <c r="F2925" s="3">
        <v>0</v>
      </c>
      <c r="G2925" s="3" t="s">
        <v>85</v>
      </c>
      <c r="H2925" s="3" t="s">
        <v>1113</v>
      </c>
      <c r="I2925" s="3" t="s">
        <v>434</v>
      </c>
      <c r="J2925" s="3">
        <v>10727668</v>
      </c>
    </row>
    <row r="2926" spans="1:10" hidden="1" x14ac:dyDescent="0.25">
      <c r="A2926" s="187">
        <v>43851</v>
      </c>
      <c r="B2926" s="3">
        <v>21</v>
      </c>
      <c r="C2926" s="3">
        <v>1</v>
      </c>
      <c r="D2926" s="3">
        <v>2020</v>
      </c>
      <c r="E2926" s="3">
        <v>0</v>
      </c>
      <c r="F2926" s="3">
        <v>0</v>
      </c>
      <c r="G2926" s="3" t="s">
        <v>85</v>
      </c>
      <c r="H2926" s="3" t="s">
        <v>1113</v>
      </c>
      <c r="I2926" s="3" t="s">
        <v>434</v>
      </c>
      <c r="J2926" s="3">
        <v>10727668</v>
      </c>
    </row>
    <row r="2927" spans="1:10" hidden="1" x14ac:dyDescent="0.25">
      <c r="A2927" s="187">
        <v>43850</v>
      </c>
      <c r="B2927" s="3">
        <v>20</v>
      </c>
      <c r="C2927" s="3">
        <v>1</v>
      </c>
      <c r="D2927" s="3">
        <v>2020</v>
      </c>
      <c r="E2927" s="3">
        <v>0</v>
      </c>
      <c r="F2927" s="3">
        <v>0</v>
      </c>
      <c r="G2927" s="3" t="s">
        <v>85</v>
      </c>
      <c r="H2927" s="3" t="s">
        <v>1113</v>
      </c>
      <c r="I2927" s="3" t="s">
        <v>434</v>
      </c>
      <c r="J2927" s="3">
        <v>10727668</v>
      </c>
    </row>
    <row r="2928" spans="1:10" hidden="1" x14ac:dyDescent="0.25">
      <c r="A2928" s="187">
        <v>43849</v>
      </c>
      <c r="B2928" s="3">
        <v>19</v>
      </c>
      <c r="C2928" s="3">
        <v>1</v>
      </c>
      <c r="D2928" s="3">
        <v>2020</v>
      </c>
      <c r="E2928" s="3">
        <v>0</v>
      </c>
      <c r="F2928" s="3">
        <v>0</v>
      </c>
      <c r="G2928" s="3" t="s">
        <v>85</v>
      </c>
      <c r="H2928" s="3" t="s">
        <v>1113</v>
      </c>
      <c r="I2928" s="3" t="s">
        <v>434</v>
      </c>
      <c r="J2928" s="3">
        <v>10727668</v>
      </c>
    </row>
    <row r="2929" spans="1:10" hidden="1" x14ac:dyDescent="0.25">
      <c r="A2929" s="187">
        <v>43848</v>
      </c>
      <c r="B2929" s="3">
        <v>18</v>
      </c>
      <c r="C2929" s="3">
        <v>1</v>
      </c>
      <c r="D2929" s="3">
        <v>2020</v>
      </c>
      <c r="E2929" s="3">
        <v>0</v>
      </c>
      <c r="F2929" s="3">
        <v>0</v>
      </c>
      <c r="G2929" s="3" t="s">
        <v>85</v>
      </c>
      <c r="H2929" s="3" t="s">
        <v>1113</v>
      </c>
      <c r="I2929" s="3" t="s">
        <v>434</v>
      </c>
      <c r="J2929" s="3">
        <v>10727668</v>
      </c>
    </row>
    <row r="2930" spans="1:10" hidden="1" x14ac:dyDescent="0.25">
      <c r="A2930" s="187">
        <v>43847</v>
      </c>
      <c r="B2930" s="3">
        <v>17</v>
      </c>
      <c r="C2930" s="3">
        <v>1</v>
      </c>
      <c r="D2930" s="3">
        <v>2020</v>
      </c>
      <c r="E2930" s="3">
        <v>0</v>
      </c>
      <c r="F2930" s="3">
        <v>0</v>
      </c>
      <c r="G2930" s="3" t="s">
        <v>85</v>
      </c>
      <c r="H2930" s="3" t="s">
        <v>1113</v>
      </c>
      <c r="I2930" s="3" t="s">
        <v>434</v>
      </c>
      <c r="J2930" s="3">
        <v>10727668</v>
      </c>
    </row>
    <row r="2931" spans="1:10" hidden="1" x14ac:dyDescent="0.25">
      <c r="A2931" s="187">
        <v>43846</v>
      </c>
      <c r="B2931" s="3">
        <v>16</v>
      </c>
      <c r="C2931" s="3">
        <v>1</v>
      </c>
      <c r="D2931" s="3">
        <v>2020</v>
      </c>
      <c r="E2931" s="3">
        <v>0</v>
      </c>
      <c r="F2931" s="3">
        <v>0</v>
      </c>
      <c r="G2931" s="3" t="s">
        <v>85</v>
      </c>
      <c r="H2931" s="3" t="s">
        <v>1113</v>
      </c>
      <c r="I2931" s="3" t="s">
        <v>434</v>
      </c>
      <c r="J2931" s="3">
        <v>10727668</v>
      </c>
    </row>
    <row r="2932" spans="1:10" hidden="1" x14ac:dyDescent="0.25">
      <c r="A2932" s="187">
        <v>43845</v>
      </c>
      <c r="B2932" s="3">
        <v>15</v>
      </c>
      <c r="C2932" s="3">
        <v>1</v>
      </c>
      <c r="D2932" s="3">
        <v>2020</v>
      </c>
      <c r="E2932" s="3">
        <v>0</v>
      </c>
      <c r="F2932" s="3">
        <v>0</v>
      </c>
      <c r="G2932" s="3" t="s">
        <v>85</v>
      </c>
      <c r="H2932" s="3" t="s">
        <v>1113</v>
      </c>
      <c r="I2932" s="3" t="s">
        <v>434</v>
      </c>
      <c r="J2932" s="3">
        <v>10727668</v>
      </c>
    </row>
    <row r="2933" spans="1:10" hidden="1" x14ac:dyDescent="0.25">
      <c r="A2933" s="187">
        <v>43844</v>
      </c>
      <c r="B2933" s="3">
        <v>14</v>
      </c>
      <c r="C2933" s="3">
        <v>1</v>
      </c>
      <c r="D2933" s="3">
        <v>2020</v>
      </c>
      <c r="E2933" s="3">
        <v>0</v>
      </c>
      <c r="F2933" s="3">
        <v>0</v>
      </c>
      <c r="G2933" s="3" t="s">
        <v>85</v>
      </c>
      <c r="H2933" s="3" t="s">
        <v>1113</v>
      </c>
      <c r="I2933" s="3" t="s">
        <v>434</v>
      </c>
      <c r="J2933" s="3">
        <v>10727668</v>
      </c>
    </row>
    <row r="2934" spans="1:10" hidden="1" x14ac:dyDescent="0.25">
      <c r="A2934" s="187">
        <v>43843</v>
      </c>
      <c r="B2934" s="3">
        <v>13</v>
      </c>
      <c r="C2934" s="3">
        <v>1</v>
      </c>
      <c r="D2934" s="3">
        <v>2020</v>
      </c>
      <c r="E2934" s="3">
        <v>0</v>
      </c>
      <c r="F2934" s="3">
        <v>0</v>
      </c>
      <c r="G2934" s="3" t="s">
        <v>85</v>
      </c>
      <c r="H2934" s="3" t="s">
        <v>1113</v>
      </c>
      <c r="I2934" s="3" t="s">
        <v>434</v>
      </c>
      <c r="J2934" s="3">
        <v>10727668</v>
      </c>
    </row>
    <row r="2935" spans="1:10" hidden="1" x14ac:dyDescent="0.25">
      <c r="A2935" s="187">
        <v>43842</v>
      </c>
      <c r="B2935" s="3">
        <v>12</v>
      </c>
      <c r="C2935" s="3">
        <v>1</v>
      </c>
      <c r="D2935" s="3">
        <v>2020</v>
      </c>
      <c r="E2935" s="3">
        <v>0</v>
      </c>
      <c r="F2935" s="3">
        <v>0</v>
      </c>
      <c r="G2935" s="3" t="s">
        <v>85</v>
      </c>
      <c r="H2935" s="3" t="s">
        <v>1113</v>
      </c>
      <c r="I2935" s="3" t="s">
        <v>434</v>
      </c>
      <c r="J2935" s="3">
        <v>10727668</v>
      </c>
    </row>
    <row r="2936" spans="1:10" hidden="1" x14ac:dyDescent="0.25">
      <c r="A2936" s="187">
        <v>43841</v>
      </c>
      <c r="B2936" s="3">
        <v>11</v>
      </c>
      <c r="C2936" s="3">
        <v>1</v>
      </c>
      <c r="D2936" s="3">
        <v>2020</v>
      </c>
      <c r="E2936" s="3">
        <v>0</v>
      </c>
      <c r="F2936" s="3">
        <v>0</v>
      </c>
      <c r="G2936" s="3" t="s">
        <v>85</v>
      </c>
      <c r="H2936" s="3" t="s">
        <v>1113</v>
      </c>
      <c r="I2936" s="3" t="s">
        <v>434</v>
      </c>
      <c r="J2936" s="3">
        <v>10727668</v>
      </c>
    </row>
    <row r="2937" spans="1:10" hidden="1" x14ac:dyDescent="0.25">
      <c r="A2937" s="187">
        <v>43840</v>
      </c>
      <c r="B2937" s="3">
        <v>10</v>
      </c>
      <c r="C2937" s="3">
        <v>1</v>
      </c>
      <c r="D2937" s="3">
        <v>2020</v>
      </c>
      <c r="E2937" s="3">
        <v>0</v>
      </c>
      <c r="F2937" s="3">
        <v>0</v>
      </c>
      <c r="G2937" s="3" t="s">
        <v>85</v>
      </c>
      <c r="H2937" s="3" t="s">
        <v>1113</v>
      </c>
      <c r="I2937" s="3" t="s">
        <v>434</v>
      </c>
      <c r="J2937" s="3">
        <v>10727668</v>
      </c>
    </row>
    <row r="2938" spans="1:10" hidden="1" x14ac:dyDescent="0.25">
      <c r="A2938" s="187">
        <v>43839</v>
      </c>
      <c r="B2938" s="3">
        <v>9</v>
      </c>
      <c r="C2938" s="3">
        <v>1</v>
      </c>
      <c r="D2938" s="3">
        <v>2020</v>
      </c>
      <c r="E2938" s="3">
        <v>0</v>
      </c>
      <c r="F2938" s="3">
        <v>0</v>
      </c>
      <c r="G2938" s="3" t="s">
        <v>85</v>
      </c>
      <c r="H2938" s="3" t="s">
        <v>1113</v>
      </c>
      <c r="I2938" s="3" t="s">
        <v>434</v>
      </c>
      <c r="J2938" s="3">
        <v>10727668</v>
      </c>
    </row>
    <row r="2939" spans="1:10" hidden="1" x14ac:dyDescent="0.25">
      <c r="A2939" s="187">
        <v>43838</v>
      </c>
      <c r="B2939" s="3">
        <v>8</v>
      </c>
      <c r="C2939" s="3">
        <v>1</v>
      </c>
      <c r="D2939" s="3">
        <v>2020</v>
      </c>
      <c r="E2939" s="3">
        <v>0</v>
      </c>
      <c r="F2939" s="3">
        <v>0</v>
      </c>
      <c r="G2939" s="3" t="s">
        <v>85</v>
      </c>
      <c r="H2939" s="3" t="s">
        <v>1113</v>
      </c>
      <c r="I2939" s="3" t="s">
        <v>434</v>
      </c>
      <c r="J2939" s="3">
        <v>10727668</v>
      </c>
    </row>
    <row r="2940" spans="1:10" hidden="1" x14ac:dyDescent="0.25">
      <c r="A2940" s="187">
        <v>43837</v>
      </c>
      <c r="B2940" s="3">
        <v>7</v>
      </c>
      <c r="C2940" s="3">
        <v>1</v>
      </c>
      <c r="D2940" s="3">
        <v>2020</v>
      </c>
      <c r="E2940" s="3">
        <v>0</v>
      </c>
      <c r="F2940" s="3">
        <v>0</v>
      </c>
      <c r="G2940" s="3" t="s">
        <v>85</v>
      </c>
      <c r="H2940" s="3" t="s">
        <v>1113</v>
      </c>
      <c r="I2940" s="3" t="s">
        <v>434</v>
      </c>
      <c r="J2940" s="3">
        <v>10727668</v>
      </c>
    </row>
    <row r="2941" spans="1:10" hidden="1" x14ac:dyDescent="0.25">
      <c r="A2941" s="187">
        <v>43836</v>
      </c>
      <c r="B2941" s="3">
        <v>6</v>
      </c>
      <c r="C2941" s="3">
        <v>1</v>
      </c>
      <c r="D2941" s="3">
        <v>2020</v>
      </c>
      <c r="E2941" s="3">
        <v>0</v>
      </c>
      <c r="F2941" s="3">
        <v>0</v>
      </c>
      <c r="G2941" s="3" t="s">
        <v>85</v>
      </c>
      <c r="H2941" s="3" t="s">
        <v>1113</v>
      </c>
      <c r="I2941" s="3" t="s">
        <v>434</v>
      </c>
      <c r="J2941" s="3">
        <v>10727668</v>
      </c>
    </row>
    <row r="2942" spans="1:10" hidden="1" x14ac:dyDescent="0.25">
      <c r="A2942" s="187">
        <v>43835</v>
      </c>
      <c r="B2942" s="3">
        <v>5</v>
      </c>
      <c r="C2942" s="3">
        <v>1</v>
      </c>
      <c r="D2942" s="3">
        <v>2020</v>
      </c>
      <c r="E2942" s="3">
        <v>0</v>
      </c>
      <c r="F2942" s="3">
        <v>0</v>
      </c>
      <c r="G2942" s="3" t="s">
        <v>85</v>
      </c>
      <c r="H2942" s="3" t="s">
        <v>1113</v>
      </c>
      <c r="I2942" s="3" t="s">
        <v>434</v>
      </c>
      <c r="J2942" s="3">
        <v>10727668</v>
      </c>
    </row>
    <row r="2943" spans="1:10" hidden="1" x14ac:dyDescent="0.25">
      <c r="A2943" s="187">
        <v>43834</v>
      </c>
      <c r="B2943" s="3">
        <v>4</v>
      </c>
      <c r="C2943" s="3">
        <v>1</v>
      </c>
      <c r="D2943" s="3">
        <v>2020</v>
      </c>
      <c r="E2943" s="3">
        <v>0</v>
      </c>
      <c r="F2943" s="3">
        <v>0</v>
      </c>
      <c r="G2943" s="3" t="s">
        <v>85</v>
      </c>
      <c r="H2943" s="3" t="s">
        <v>1113</v>
      </c>
      <c r="I2943" s="3" t="s">
        <v>434</v>
      </c>
      <c r="J2943" s="3">
        <v>10727668</v>
      </c>
    </row>
    <row r="2944" spans="1:10" hidden="1" x14ac:dyDescent="0.25">
      <c r="A2944" s="187">
        <v>43833</v>
      </c>
      <c r="B2944" s="3">
        <v>3</v>
      </c>
      <c r="C2944" s="3">
        <v>1</v>
      </c>
      <c r="D2944" s="3">
        <v>2020</v>
      </c>
      <c r="E2944" s="3">
        <v>0</v>
      </c>
      <c r="F2944" s="3">
        <v>0</v>
      </c>
      <c r="G2944" s="3" t="s">
        <v>85</v>
      </c>
      <c r="H2944" s="3" t="s">
        <v>1113</v>
      </c>
      <c r="I2944" s="3" t="s">
        <v>434</v>
      </c>
      <c r="J2944" s="3">
        <v>10727668</v>
      </c>
    </row>
    <row r="2945" spans="1:10" hidden="1" x14ac:dyDescent="0.25">
      <c r="A2945" s="187">
        <v>43832</v>
      </c>
      <c r="B2945" s="3">
        <v>2</v>
      </c>
      <c r="C2945" s="3">
        <v>1</v>
      </c>
      <c r="D2945" s="3">
        <v>2020</v>
      </c>
      <c r="E2945" s="3">
        <v>0</v>
      </c>
      <c r="F2945" s="3">
        <v>0</v>
      </c>
      <c r="G2945" s="3" t="s">
        <v>85</v>
      </c>
      <c r="H2945" s="3" t="s">
        <v>1113</v>
      </c>
      <c r="I2945" s="3" t="s">
        <v>434</v>
      </c>
      <c r="J2945" s="3">
        <v>10727668</v>
      </c>
    </row>
    <row r="2946" spans="1:10" hidden="1" x14ac:dyDescent="0.25">
      <c r="A2946" s="187">
        <v>43831</v>
      </c>
      <c r="B2946" s="3">
        <v>1</v>
      </c>
      <c r="C2946" s="3">
        <v>1</v>
      </c>
      <c r="D2946" s="3">
        <v>2020</v>
      </c>
      <c r="E2946" s="3">
        <v>0</v>
      </c>
      <c r="F2946" s="3">
        <v>0</v>
      </c>
      <c r="G2946" s="3" t="s">
        <v>85</v>
      </c>
      <c r="H2946" s="3" t="s">
        <v>1113</v>
      </c>
      <c r="I2946" s="3" t="s">
        <v>434</v>
      </c>
      <c r="J2946" s="3">
        <v>10727668</v>
      </c>
    </row>
    <row r="2947" spans="1:10" hidden="1" x14ac:dyDescent="0.25">
      <c r="A2947" s="187">
        <v>43830</v>
      </c>
      <c r="B2947" s="3">
        <v>31</v>
      </c>
      <c r="C2947" s="3">
        <v>12</v>
      </c>
      <c r="D2947" s="3">
        <v>2019</v>
      </c>
      <c r="E2947" s="3">
        <v>0</v>
      </c>
      <c r="F2947" s="3">
        <v>0</v>
      </c>
      <c r="G2947" s="3" t="s">
        <v>85</v>
      </c>
      <c r="H2947" s="3" t="s">
        <v>1113</v>
      </c>
      <c r="I2947" s="3" t="s">
        <v>434</v>
      </c>
      <c r="J2947" s="3">
        <v>10727668</v>
      </c>
    </row>
    <row r="2948" spans="1:10" hidden="1" x14ac:dyDescent="0.25">
      <c r="A2948" s="187">
        <v>43920</v>
      </c>
      <c r="B2948" s="3">
        <v>30</v>
      </c>
      <c r="C2948" s="3">
        <v>3</v>
      </c>
      <c r="D2948" s="3">
        <v>2020</v>
      </c>
      <c r="E2948" s="3">
        <v>0</v>
      </c>
      <c r="F2948" s="3">
        <v>0</v>
      </c>
      <c r="G2948" s="3" t="s">
        <v>192</v>
      </c>
      <c r="H2948" s="3" t="s">
        <v>1114</v>
      </c>
      <c r="I2948" s="3" t="s">
        <v>436</v>
      </c>
      <c r="J2948" s="3">
        <v>56025</v>
      </c>
    </row>
    <row r="2949" spans="1:10" hidden="1" x14ac:dyDescent="0.25">
      <c r="A2949" s="187">
        <v>43919</v>
      </c>
      <c r="B2949" s="3">
        <v>29</v>
      </c>
      <c r="C2949" s="3">
        <v>3</v>
      </c>
      <c r="D2949" s="3">
        <v>2020</v>
      </c>
      <c r="E2949" s="3">
        <v>1</v>
      </c>
      <c r="F2949" s="3">
        <v>0</v>
      </c>
      <c r="G2949" s="3" t="s">
        <v>192</v>
      </c>
      <c r="H2949" s="3" t="s">
        <v>1114</v>
      </c>
      <c r="I2949" s="3" t="s">
        <v>436</v>
      </c>
      <c r="J2949" s="3">
        <v>56025</v>
      </c>
    </row>
    <row r="2950" spans="1:10" hidden="1" x14ac:dyDescent="0.25">
      <c r="A2950" s="187">
        <v>43918</v>
      </c>
      <c r="B2950" s="3">
        <v>28</v>
      </c>
      <c r="C2950" s="3">
        <v>3</v>
      </c>
      <c r="D2950" s="3">
        <v>2020</v>
      </c>
      <c r="E2950" s="3">
        <v>3</v>
      </c>
      <c r="F2950" s="3">
        <v>0</v>
      </c>
      <c r="G2950" s="3" t="s">
        <v>192</v>
      </c>
      <c r="H2950" s="3" t="s">
        <v>1114</v>
      </c>
      <c r="I2950" s="3" t="s">
        <v>436</v>
      </c>
      <c r="J2950" s="3">
        <v>56025</v>
      </c>
    </row>
    <row r="2951" spans="1:10" hidden="1" x14ac:dyDescent="0.25">
      <c r="A2951" s="187">
        <v>43917</v>
      </c>
      <c r="B2951" s="3">
        <v>27</v>
      </c>
      <c r="C2951" s="3">
        <v>3</v>
      </c>
      <c r="D2951" s="3">
        <v>2020</v>
      </c>
      <c r="E2951" s="3">
        <v>1</v>
      </c>
      <c r="F2951" s="3">
        <v>0</v>
      </c>
      <c r="G2951" s="3" t="s">
        <v>192</v>
      </c>
      <c r="H2951" s="3" t="s">
        <v>1114</v>
      </c>
      <c r="I2951" s="3" t="s">
        <v>436</v>
      </c>
      <c r="J2951" s="3">
        <v>56025</v>
      </c>
    </row>
    <row r="2952" spans="1:10" hidden="1" x14ac:dyDescent="0.25">
      <c r="A2952" s="187">
        <v>43916</v>
      </c>
      <c r="B2952" s="3">
        <v>26</v>
      </c>
      <c r="C2952" s="3">
        <v>3</v>
      </c>
      <c r="D2952" s="3">
        <v>2020</v>
      </c>
      <c r="E2952" s="3">
        <v>1</v>
      </c>
      <c r="F2952" s="3">
        <v>0</v>
      </c>
      <c r="G2952" s="3" t="s">
        <v>192</v>
      </c>
      <c r="H2952" s="3" t="s">
        <v>1114</v>
      </c>
      <c r="I2952" s="3" t="s">
        <v>436</v>
      </c>
      <c r="J2952" s="3">
        <v>56025</v>
      </c>
    </row>
    <row r="2953" spans="1:10" hidden="1" x14ac:dyDescent="0.25">
      <c r="A2953" s="187">
        <v>43915</v>
      </c>
      <c r="B2953" s="3">
        <v>25</v>
      </c>
      <c r="C2953" s="3">
        <v>3</v>
      </c>
      <c r="D2953" s="3">
        <v>2020</v>
      </c>
      <c r="E2953" s="3">
        <v>0</v>
      </c>
      <c r="F2953" s="3">
        <v>0</v>
      </c>
      <c r="G2953" s="3" t="s">
        <v>192</v>
      </c>
      <c r="H2953" s="3" t="s">
        <v>1114</v>
      </c>
      <c r="I2953" s="3" t="s">
        <v>436</v>
      </c>
      <c r="J2953" s="3">
        <v>56025</v>
      </c>
    </row>
    <row r="2954" spans="1:10" hidden="1" x14ac:dyDescent="0.25">
      <c r="A2954" s="187">
        <v>43914</v>
      </c>
      <c r="B2954" s="3">
        <v>24</v>
      </c>
      <c r="C2954" s="3">
        <v>3</v>
      </c>
      <c r="D2954" s="3">
        <v>2020</v>
      </c>
      <c r="E2954" s="3">
        <v>2</v>
      </c>
      <c r="F2954" s="3">
        <v>0</v>
      </c>
      <c r="G2954" s="3" t="s">
        <v>192</v>
      </c>
      <c r="H2954" s="3" t="s">
        <v>1114</v>
      </c>
      <c r="I2954" s="3" t="s">
        <v>436</v>
      </c>
      <c r="J2954" s="3">
        <v>56025</v>
      </c>
    </row>
    <row r="2955" spans="1:10" hidden="1" x14ac:dyDescent="0.25">
      <c r="A2955" s="187">
        <v>43913</v>
      </c>
      <c r="B2955" s="3">
        <v>23</v>
      </c>
      <c r="C2955" s="3">
        <v>3</v>
      </c>
      <c r="D2955" s="3">
        <v>2020</v>
      </c>
      <c r="E2955" s="3">
        <v>0</v>
      </c>
      <c r="F2955" s="3">
        <v>0</v>
      </c>
      <c r="G2955" s="3" t="s">
        <v>192</v>
      </c>
      <c r="H2955" s="3" t="s">
        <v>1114</v>
      </c>
      <c r="I2955" s="3" t="s">
        <v>436</v>
      </c>
      <c r="J2955" s="3">
        <v>56025</v>
      </c>
    </row>
    <row r="2956" spans="1:10" hidden="1" x14ac:dyDescent="0.25">
      <c r="A2956" s="187">
        <v>43912</v>
      </c>
      <c r="B2956" s="3">
        <v>22</v>
      </c>
      <c r="C2956" s="3">
        <v>3</v>
      </c>
      <c r="D2956" s="3">
        <v>2020</v>
      </c>
      <c r="E2956" s="3">
        <v>0</v>
      </c>
      <c r="F2956" s="3">
        <v>0</v>
      </c>
      <c r="G2956" s="3" t="s">
        <v>192</v>
      </c>
      <c r="H2956" s="3" t="s">
        <v>1114</v>
      </c>
      <c r="I2956" s="3" t="s">
        <v>436</v>
      </c>
      <c r="J2956" s="3">
        <v>56025</v>
      </c>
    </row>
    <row r="2957" spans="1:10" hidden="1" x14ac:dyDescent="0.25">
      <c r="A2957" s="187">
        <v>43911</v>
      </c>
      <c r="B2957" s="3">
        <v>21</v>
      </c>
      <c r="C2957" s="3">
        <v>3</v>
      </c>
      <c r="D2957" s="3">
        <v>2020</v>
      </c>
      <c r="E2957" s="3">
        <v>0</v>
      </c>
      <c r="F2957" s="3">
        <v>0</v>
      </c>
      <c r="G2957" s="3" t="s">
        <v>192</v>
      </c>
      <c r="H2957" s="3" t="s">
        <v>1114</v>
      </c>
      <c r="I2957" s="3" t="s">
        <v>436</v>
      </c>
      <c r="J2957" s="3">
        <v>56025</v>
      </c>
    </row>
    <row r="2958" spans="1:10" hidden="1" x14ac:dyDescent="0.25">
      <c r="A2958" s="187">
        <v>43910</v>
      </c>
      <c r="B2958" s="3">
        <v>20</v>
      </c>
      <c r="C2958" s="3">
        <v>3</v>
      </c>
      <c r="D2958" s="3">
        <v>2020</v>
      </c>
      <c r="E2958" s="3">
        <v>2</v>
      </c>
      <c r="F2958" s="3">
        <v>0</v>
      </c>
      <c r="G2958" s="3" t="s">
        <v>192</v>
      </c>
      <c r="H2958" s="3" t="s">
        <v>1114</v>
      </c>
      <c r="I2958" s="3" t="s">
        <v>436</v>
      </c>
      <c r="J2958" s="3">
        <v>56025</v>
      </c>
    </row>
    <row r="2959" spans="1:10" hidden="1" x14ac:dyDescent="0.25">
      <c r="A2959" s="187">
        <v>43920</v>
      </c>
      <c r="B2959" s="3">
        <v>30</v>
      </c>
      <c r="C2959" s="3">
        <v>3</v>
      </c>
      <c r="D2959" s="3">
        <v>2020</v>
      </c>
      <c r="E2959" s="3">
        <v>0</v>
      </c>
      <c r="F2959" s="3">
        <v>0</v>
      </c>
      <c r="G2959" s="3" t="s">
        <v>193</v>
      </c>
      <c r="H2959" s="3" t="s">
        <v>1115</v>
      </c>
      <c r="I2959" s="3" t="s">
        <v>435</v>
      </c>
      <c r="J2959" s="3">
        <v>111454</v>
      </c>
    </row>
    <row r="2960" spans="1:10" hidden="1" x14ac:dyDescent="0.25">
      <c r="A2960" s="187">
        <v>43919</v>
      </c>
      <c r="B2960" s="3">
        <v>29</v>
      </c>
      <c r="C2960" s="3">
        <v>3</v>
      </c>
      <c r="D2960" s="3">
        <v>2020</v>
      </c>
      <c r="E2960" s="3">
        <v>2</v>
      </c>
      <c r="F2960" s="3">
        <v>0</v>
      </c>
      <c r="G2960" s="3" t="s">
        <v>193</v>
      </c>
      <c r="H2960" s="3" t="s">
        <v>1115</v>
      </c>
      <c r="I2960" s="3" t="s">
        <v>435</v>
      </c>
      <c r="J2960" s="3">
        <v>111454</v>
      </c>
    </row>
    <row r="2961" spans="1:10" hidden="1" x14ac:dyDescent="0.25">
      <c r="A2961" s="187">
        <v>43918</v>
      </c>
      <c r="B2961" s="3">
        <v>28</v>
      </c>
      <c r="C2961" s="3">
        <v>3</v>
      </c>
      <c r="D2961" s="3">
        <v>2020</v>
      </c>
      <c r="E2961" s="3">
        <v>0</v>
      </c>
      <c r="F2961" s="3">
        <v>0</v>
      </c>
      <c r="G2961" s="3" t="s">
        <v>193</v>
      </c>
      <c r="H2961" s="3" t="s">
        <v>1115</v>
      </c>
      <c r="I2961" s="3" t="s">
        <v>435</v>
      </c>
      <c r="J2961" s="3">
        <v>111454</v>
      </c>
    </row>
    <row r="2962" spans="1:10" hidden="1" x14ac:dyDescent="0.25">
      <c r="A2962" s="187">
        <v>43917</v>
      </c>
      <c r="B2962" s="3">
        <v>27</v>
      </c>
      <c r="C2962" s="3">
        <v>3</v>
      </c>
      <c r="D2962" s="3">
        <v>2020</v>
      </c>
      <c r="E2962" s="3">
        <v>6</v>
      </c>
      <c r="F2962" s="3">
        <v>0</v>
      </c>
      <c r="G2962" s="3" t="s">
        <v>193</v>
      </c>
      <c r="H2962" s="3" t="s">
        <v>1115</v>
      </c>
      <c r="I2962" s="3" t="s">
        <v>435</v>
      </c>
      <c r="J2962" s="3">
        <v>111454</v>
      </c>
    </row>
    <row r="2963" spans="1:10" hidden="1" x14ac:dyDescent="0.25">
      <c r="A2963" s="187">
        <v>43916</v>
      </c>
      <c r="B2963" s="3">
        <v>26</v>
      </c>
      <c r="C2963" s="3">
        <v>3</v>
      </c>
      <c r="D2963" s="3">
        <v>2020</v>
      </c>
      <c r="E2963" s="3">
        <v>0</v>
      </c>
      <c r="F2963" s="3">
        <v>0</v>
      </c>
      <c r="G2963" s="3" t="s">
        <v>193</v>
      </c>
      <c r="H2963" s="3" t="s">
        <v>1115</v>
      </c>
      <c r="I2963" s="3" t="s">
        <v>435</v>
      </c>
      <c r="J2963" s="3">
        <v>111454</v>
      </c>
    </row>
    <row r="2964" spans="1:10" hidden="1" x14ac:dyDescent="0.25">
      <c r="A2964" s="187">
        <v>43915</v>
      </c>
      <c r="B2964" s="3">
        <v>25</v>
      </c>
      <c r="C2964" s="3">
        <v>3</v>
      </c>
      <c r="D2964" s="3">
        <v>2020</v>
      </c>
      <c r="E2964" s="3">
        <v>0</v>
      </c>
      <c r="F2964" s="3">
        <v>0</v>
      </c>
      <c r="G2964" s="3" t="s">
        <v>193</v>
      </c>
      <c r="H2964" s="3" t="s">
        <v>1115</v>
      </c>
      <c r="I2964" s="3" t="s">
        <v>435</v>
      </c>
      <c r="J2964" s="3">
        <v>111454</v>
      </c>
    </row>
    <row r="2965" spans="1:10" hidden="1" x14ac:dyDescent="0.25">
      <c r="A2965" s="187">
        <v>43914</v>
      </c>
      <c r="B2965" s="3">
        <v>24</v>
      </c>
      <c r="C2965" s="3">
        <v>3</v>
      </c>
      <c r="D2965" s="3">
        <v>2020</v>
      </c>
      <c r="E2965" s="3">
        <v>0</v>
      </c>
      <c r="F2965" s="3">
        <v>0</v>
      </c>
      <c r="G2965" s="3" t="s">
        <v>193</v>
      </c>
      <c r="H2965" s="3" t="s">
        <v>1115</v>
      </c>
      <c r="I2965" s="3" t="s">
        <v>435</v>
      </c>
      <c r="J2965" s="3">
        <v>111454</v>
      </c>
    </row>
    <row r="2966" spans="1:10" hidden="1" x14ac:dyDescent="0.25">
      <c r="A2966" s="187">
        <v>43913</v>
      </c>
      <c r="B2966" s="3">
        <v>23</v>
      </c>
      <c r="C2966" s="3">
        <v>3</v>
      </c>
      <c r="D2966" s="3">
        <v>2020</v>
      </c>
      <c r="E2966" s="3">
        <v>1</v>
      </c>
      <c r="F2966" s="3">
        <v>0</v>
      </c>
      <c r="G2966" s="3" t="s">
        <v>193</v>
      </c>
      <c r="H2966" s="3" t="s">
        <v>1115</v>
      </c>
      <c r="I2966" s="3" t="s">
        <v>435</v>
      </c>
      <c r="J2966" s="3">
        <v>111454</v>
      </c>
    </row>
    <row r="2967" spans="1:10" hidden="1" x14ac:dyDescent="0.25">
      <c r="A2967" s="187">
        <v>43920</v>
      </c>
      <c r="B2967" s="3">
        <v>30</v>
      </c>
      <c r="C2967" s="3">
        <v>3</v>
      </c>
      <c r="D2967" s="3">
        <v>2020</v>
      </c>
      <c r="E2967" s="3">
        <v>1</v>
      </c>
      <c r="F2967" s="3">
        <v>0</v>
      </c>
      <c r="G2967" s="3" t="s">
        <v>194</v>
      </c>
      <c r="H2967" s="3" t="s">
        <v>1116</v>
      </c>
      <c r="I2967" s="3" t="s">
        <v>438</v>
      </c>
      <c r="J2967" s="3">
        <v>165768</v>
      </c>
    </row>
    <row r="2968" spans="1:10" hidden="1" x14ac:dyDescent="0.25">
      <c r="A2968" s="187">
        <v>43919</v>
      </c>
      <c r="B2968" s="3">
        <v>29</v>
      </c>
      <c r="C2968" s="3">
        <v>3</v>
      </c>
      <c r="D2968" s="3">
        <v>2020</v>
      </c>
      <c r="E2968" s="3">
        <v>4</v>
      </c>
      <c r="F2968" s="3">
        <v>0</v>
      </c>
      <c r="G2968" s="3" t="s">
        <v>194</v>
      </c>
      <c r="H2968" s="3" t="s">
        <v>1116</v>
      </c>
      <c r="I2968" s="3" t="s">
        <v>438</v>
      </c>
      <c r="J2968" s="3">
        <v>165768</v>
      </c>
    </row>
    <row r="2969" spans="1:10" hidden="1" x14ac:dyDescent="0.25">
      <c r="A2969" s="187">
        <v>43918</v>
      </c>
      <c r="B2969" s="3">
        <v>28</v>
      </c>
      <c r="C2969" s="3">
        <v>3</v>
      </c>
      <c r="D2969" s="3">
        <v>2020</v>
      </c>
      <c r="E2969" s="3">
        <v>2</v>
      </c>
      <c r="F2969" s="3">
        <v>0</v>
      </c>
      <c r="G2969" s="3" t="s">
        <v>194</v>
      </c>
      <c r="H2969" s="3" t="s">
        <v>1116</v>
      </c>
      <c r="I2969" s="3" t="s">
        <v>438</v>
      </c>
      <c r="J2969" s="3">
        <v>165768</v>
      </c>
    </row>
    <row r="2970" spans="1:10" hidden="1" x14ac:dyDescent="0.25">
      <c r="A2970" s="187">
        <v>43917</v>
      </c>
      <c r="B2970" s="3">
        <v>27</v>
      </c>
      <c r="C2970" s="3">
        <v>3</v>
      </c>
      <c r="D2970" s="3">
        <v>2020</v>
      </c>
      <c r="E2970" s="3">
        <v>12</v>
      </c>
      <c r="F2970" s="3">
        <v>0</v>
      </c>
      <c r="G2970" s="3" t="s">
        <v>194</v>
      </c>
      <c r="H2970" s="3" t="s">
        <v>1116</v>
      </c>
      <c r="I2970" s="3" t="s">
        <v>438</v>
      </c>
      <c r="J2970" s="3">
        <v>165768</v>
      </c>
    </row>
    <row r="2971" spans="1:10" hidden="1" x14ac:dyDescent="0.25">
      <c r="A2971" s="187">
        <v>43916</v>
      </c>
      <c r="B2971" s="3">
        <v>26</v>
      </c>
      <c r="C2971" s="3">
        <v>3</v>
      </c>
      <c r="D2971" s="3">
        <v>2020</v>
      </c>
      <c r="E2971" s="3">
        <v>5</v>
      </c>
      <c r="F2971" s="3">
        <v>0</v>
      </c>
      <c r="G2971" s="3" t="s">
        <v>194</v>
      </c>
      <c r="H2971" s="3" t="s">
        <v>1116</v>
      </c>
      <c r="I2971" s="3" t="s">
        <v>438</v>
      </c>
      <c r="J2971" s="3">
        <v>165768</v>
      </c>
    </row>
    <row r="2972" spans="1:10" hidden="1" x14ac:dyDescent="0.25">
      <c r="A2972" s="187">
        <v>43915</v>
      </c>
      <c r="B2972" s="3">
        <v>25</v>
      </c>
      <c r="C2972" s="3">
        <v>3</v>
      </c>
      <c r="D2972" s="3">
        <v>2020</v>
      </c>
      <c r="E2972" s="3">
        <v>3</v>
      </c>
      <c r="F2972" s="3">
        <v>0</v>
      </c>
      <c r="G2972" s="3" t="s">
        <v>194</v>
      </c>
      <c r="H2972" s="3" t="s">
        <v>1116</v>
      </c>
      <c r="I2972" s="3" t="s">
        <v>438</v>
      </c>
      <c r="J2972" s="3">
        <v>165768</v>
      </c>
    </row>
    <row r="2973" spans="1:10" hidden="1" x14ac:dyDescent="0.25">
      <c r="A2973" s="187">
        <v>43914</v>
      </c>
      <c r="B2973" s="3">
        <v>24</v>
      </c>
      <c r="C2973" s="3">
        <v>3</v>
      </c>
      <c r="D2973" s="3">
        <v>2020</v>
      </c>
      <c r="E2973" s="3">
        <v>2</v>
      </c>
      <c r="F2973" s="3">
        <v>0</v>
      </c>
      <c r="G2973" s="3" t="s">
        <v>194</v>
      </c>
      <c r="H2973" s="3" t="s">
        <v>1116</v>
      </c>
      <c r="I2973" s="3" t="s">
        <v>438</v>
      </c>
      <c r="J2973" s="3">
        <v>165768</v>
      </c>
    </row>
    <row r="2974" spans="1:10" hidden="1" x14ac:dyDescent="0.25">
      <c r="A2974" s="187">
        <v>43913</v>
      </c>
      <c r="B2974" s="3">
        <v>23</v>
      </c>
      <c r="C2974" s="3">
        <v>3</v>
      </c>
      <c r="D2974" s="3">
        <v>2020</v>
      </c>
      <c r="E2974" s="3">
        <v>12</v>
      </c>
      <c r="F2974" s="3">
        <v>0</v>
      </c>
      <c r="G2974" s="3" t="s">
        <v>194</v>
      </c>
      <c r="H2974" s="3" t="s">
        <v>1116</v>
      </c>
      <c r="I2974" s="3" t="s">
        <v>438</v>
      </c>
      <c r="J2974" s="3">
        <v>165768</v>
      </c>
    </row>
    <row r="2975" spans="1:10" hidden="1" x14ac:dyDescent="0.25">
      <c r="A2975" s="187">
        <v>43912</v>
      </c>
      <c r="B2975" s="3">
        <v>22</v>
      </c>
      <c r="C2975" s="3">
        <v>3</v>
      </c>
      <c r="D2975" s="3">
        <v>2020</v>
      </c>
      <c r="E2975" s="3">
        <v>1</v>
      </c>
      <c r="F2975" s="3">
        <v>1</v>
      </c>
      <c r="G2975" s="3" t="s">
        <v>194</v>
      </c>
      <c r="H2975" s="3" t="s">
        <v>1116</v>
      </c>
      <c r="I2975" s="3" t="s">
        <v>438</v>
      </c>
      <c r="J2975" s="3">
        <v>165768</v>
      </c>
    </row>
    <row r="2976" spans="1:10" hidden="1" x14ac:dyDescent="0.25">
      <c r="A2976" s="187">
        <v>43911</v>
      </c>
      <c r="B2976" s="3">
        <v>21</v>
      </c>
      <c r="C2976" s="3">
        <v>3</v>
      </c>
      <c r="D2976" s="3">
        <v>2020</v>
      </c>
      <c r="E2976" s="3">
        <v>2</v>
      </c>
      <c r="F2976" s="3">
        <v>0</v>
      </c>
      <c r="G2976" s="3" t="s">
        <v>194</v>
      </c>
      <c r="H2976" s="3" t="s">
        <v>1116</v>
      </c>
      <c r="I2976" s="3" t="s">
        <v>438</v>
      </c>
      <c r="J2976" s="3">
        <v>165768</v>
      </c>
    </row>
    <row r="2977" spans="1:10" hidden="1" x14ac:dyDescent="0.25">
      <c r="A2977" s="187">
        <v>43910</v>
      </c>
      <c r="B2977" s="3">
        <v>20</v>
      </c>
      <c r="C2977" s="3">
        <v>3</v>
      </c>
      <c r="D2977" s="3">
        <v>2020</v>
      </c>
      <c r="E2977" s="3">
        <v>9</v>
      </c>
      <c r="F2977" s="3">
        <v>0</v>
      </c>
      <c r="G2977" s="3" t="s">
        <v>194</v>
      </c>
      <c r="H2977" s="3" t="s">
        <v>1116</v>
      </c>
      <c r="I2977" s="3" t="s">
        <v>438</v>
      </c>
      <c r="J2977" s="3">
        <v>165768</v>
      </c>
    </row>
    <row r="2978" spans="1:10" hidden="1" x14ac:dyDescent="0.25">
      <c r="A2978" s="187">
        <v>43909</v>
      </c>
      <c r="B2978" s="3">
        <v>19</v>
      </c>
      <c r="C2978" s="3">
        <v>3</v>
      </c>
      <c r="D2978" s="3">
        <v>2020</v>
      </c>
      <c r="E2978" s="3">
        <v>3</v>
      </c>
      <c r="F2978" s="3">
        <v>0</v>
      </c>
      <c r="G2978" s="3" t="s">
        <v>194</v>
      </c>
      <c r="H2978" s="3" t="s">
        <v>1116</v>
      </c>
      <c r="I2978" s="3" t="s">
        <v>438</v>
      </c>
      <c r="J2978" s="3">
        <v>165768</v>
      </c>
    </row>
    <row r="2979" spans="1:10" hidden="1" x14ac:dyDescent="0.25">
      <c r="A2979" s="187">
        <v>43920</v>
      </c>
      <c r="B2979" s="3">
        <v>30</v>
      </c>
      <c r="C2979" s="3">
        <v>3</v>
      </c>
      <c r="D2979" s="3">
        <v>2020</v>
      </c>
      <c r="E2979" s="3">
        <v>2</v>
      </c>
      <c r="F2979" s="3">
        <v>0</v>
      </c>
      <c r="G2979" s="3" t="s">
        <v>195</v>
      </c>
      <c r="H2979" s="3" t="s">
        <v>1117</v>
      </c>
      <c r="I2979" s="3" t="s">
        <v>437</v>
      </c>
      <c r="J2979" s="3">
        <v>17247807</v>
      </c>
    </row>
    <row r="2980" spans="1:10" hidden="1" x14ac:dyDescent="0.25">
      <c r="A2980" s="187">
        <v>43919</v>
      </c>
      <c r="B2980" s="3">
        <v>29</v>
      </c>
      <c r="C2980" s="3">
        <v>3</v>
      </c>
      <c r="D2980" s="3">
        <v>2020</v>
      </c>
      <c r="E2980" s="3">
        <v>2</v>
      </c>
      <c r="F2980" s="3">
        <v>0</v>
      </c>
      <c r="G2980" s="3" t="s">
        <v>195</v>
      </c>
      <c r="H2980" s="3" t="s">
        <v>1117</v>
      </c>
      <c r="I2980" s="3" t="s">
        <v>437</v>
      </c>
      <c r="J2980" s="3">
        <v>17247807</v>
      </c>
    </row>
    <row r="2981" spans="1:10" hidden="1" x14ac:dyDescent="0.25">
      <c r="A2981" s="187">
        <v>43918</v>
      </c>
      <c r="B2981" s="3">
        <v>28</v>
      </c>
      <c r="C2981" s="3">
        <v>3</v>
      </c>
      <c r="D2981" s="3">
        <v>2020</v>
      </c>
      <c r="E2981" s="3">
        <v>7</v>
      </c>
      <c r="F2981" s="3">
        <v>0</v>
      </c>
      <c r="G2981" s="3" t="s">
        <v>195</v>
      </c>
      <c r="H2981" s="3" t="s">
        <v>1117</v>
      </c>
      <c r="I2981" s="3" t="s">
        <v>437</v>
      </c>
      <c r="J2981" s="3">
        <v>17247807</v>
      </c>
    </row>
    <row r="2982" spans="1:10" hidden="1" x14ac:dyDescent="0.25">
      <c r="A2982" s="187">
        <v>43917</v>
      </c>
      <c r="B2982" s="3">
        <v>27</v>
      </c>
      <c r="C2982" s="3">
        <v>3</v>
      </c>
      <c r="D2982" s="3">
        <v>2020</v>
      </c>
      <c r="E2982" s="3">
        <v>1</v>
      </c>
      <c r="F2982" s="3">
        <v>0</v>
      </c>
      <c r="G2982" s="3" t="s">
        <v>195</v>
      </c>
      <c r="H2982" s="3" t="s">
        <v>1117</v>
      </c>
      <c r="I2982" s="3" t="s">
        <v>437</v>
      </c>
      <c r="J2982" s="3">
        <v>17247807</v>
      </c>
    </row>
    <row r="2983" spans="1:10" hidden="1" x14ac:dyDescent="0.25">
      <c r="A2983" s="187">
        <v>43916</v>
      </c>
      <c r="B2983" s="3">
        <v>26</v>
      </c>
      <c r="C2983" s="3">
        <v>3</v>
      </c>
      <c r="D2983" s="3">
        <v>2020</v>
      </c>
      <c r="E2983" s="3">
        <v>3</v>
      </c>
      <c r="F2983" s="3">
        <v>0</v>
      </c>
      <c r="G2983" s="3" t="s">
        <v>195</v>
      </c>
      <c r="H2983" s="3" t="s">
        <v>1117</v>
      </c>
      <c r="I2983" s="3" t="s">
        <v>437</v>
      </c>
      <c r="J2983" s="3">
        <v>17247807</v>
      </c>
    </row>
    <row r="2984" spans="1:10" hidden="1" x14ac:dyDescent="0.25">
      <c r="A2984" s="187">
        <v>43915</v>
      </c>
      <c r="B2984" s="3">
        <v>25</v>
      </c>
      <c r="C2984" s="3">
        <v>3</v>
      </c>
      <c r="D2984" s="3">
        <v>2020</v>
      </c>
      <c r="E2984" s="3">
        <v>1</v>
      </c>
      <c r="F2984" s="3">
        <v>0</v>
      </c>
      <c r="G2984" s="3" t="s">
        <v>195</v>
      </c>
      <c r="H2984" s="3" t="s">
        <v>1117</v>
      </c>
      <c r="I2984" s="3" t="s">
        <v>437</v>
      </c>
      <c r="J2984" s="3">
        <v>17247807</v>
      </c>
    </row>
    <row r="2985" spans="1:10" hidden="1" x14ac:dyDescent="0.25">
      <c r="A2985" s="187">
        <v>43914</v>
      </c>
      <c r="B2985" s="3">
        <v>24</v>
      </c>
      <c r="C2985" s="3">
        <v>3</v>
      </c>
      <c r="D2985" s="3">
        <v>2020</v>
      </c>
      <c r="E2985" s="3">
        <v>1</v>
      </c>
      <c r="F2985" s="3">
        <v>0</v>
      </c>
      <c r="G2985" s="3" t="s">
        <v>195</v>
      </c>
      <c r="H2985" s="3" t="s">
        <v>1117</v>
      </c>
      <c r="I2985" s="3" t="s">
        <v>437</v>
      </c>
      <c r="J2985" s="3">
        <v>17247807</v>
      </c>
    </row>
    <row r="2986" spans="1:10" hidden="1" x14ac:dyDescent="0.25">
      <c r="A2986" s="187">
        <v>43913</v>
      </c>
      <c r="B2986" s="3">
        <v>23</v>
      </c>
      <c r="C2986" s="3">
        <v>3</v>
      </c>
      <c r="D2986" s="3">
        <v>2020</v>
      </c>
      <c r="E2986" s="3">
        <v>2</v>
      </c>
      <c r="F2986" s="3">
        <v>0</v>
      </c>
      <c r="G2986" s="3" t="s">
        <v>195</v>
      </c>
      <c r="H2986" s="3" t="s">
        <v>1117</v>
      </c>
      <c r="I2986" s="3" t="s">
        <v>437</v>
      </c>
      <c r="J2986" s="3">
        <v>17247807</v>
      </c>
    </row>
    <row r="2987" spans="1:10" hidden="1" x14ac:dyDescent="0.25">
      <c r="A2987" s="187">
        <v>43912</v>
      </c>
      <c r="B2987" s="3">
        <v>22</v>
      </c>
      <c r="C2987" s="3">
        <v>3</v>
      </c>
      <c r="D2987" s="3">
        <v>2020</v>
      </c>
      <c r="E2987" s="3">
        <v>4</v>
      </c>
      <c r="F2987" s="3">
        <v>0</v>
      </c>
      <c r="G2987" s="3" t="s">
        <v>195</v>
      </c>
      <c r="H2987" s="3" t="s">
        <v>1117</v>
      </c>
      <c r="I2987" s="3" t="s">
        <v>437</v>
      </c>
      <c r="J2987" s="3">
        <v>17247807</v>
      </c>
    </row>
    <row r="2988" spans="1:10" hidden="1" x14ac:dyDescent="0.25">
      <c r="A2988" s="187">
        <v>43911</v>
      </c>
      <c r="B2988" s="3">
        <v>21</v>
      </c>
      <c r="C2988" s="3">
        <v>3</v>
      </c>
      <c r="D2988" s="3">
        <v>2020</v>
      </c>
      <c r="E2988" s="3">
        <v>4</v>
      </c>
      <c r="F2988" s="3">
        <v>0</v>
      </c>
      <c r="G2988" s="3" t="s">
        <v>195</v>
      </c>
      <c r="H2988" s="3" t="s">
        <v>1117</v>
      </c>
      <c r="I2988" s="3" t="s">
        <v>437</v>
      </c>
      <c r="J2988" s="3">
        <v>17247807</v>
      </c>
    </row>
    <row r="2989" spans="1:10" hidden="1" x14ac:dyDescent="0.25">
      <c r="A2989" s="187">
        <v>43910</v>
      </c>
      <c r="B2989" s="3">
        <v>20</v>
      </c>
      <c r="C2989" s="3">
        <v>3</v>
      </c>
      <c r="D2989" s="3">
        <v>2020</v>
      </c>
      <c r="E2989" s="3">
        <v>1</v>
      </c>
      <c r="F2989" s="3">
        <v>0</v>
      </c>
      <c r="G2989" s="3" t="s">
        <v>195</v>
      </c>
      <c r="H2989" s="3" t="s">
        <v>1117</v>
      </c>
      <c r="I2989" s="3" t="s">
        <v>437</v>
      </c>
      <c r="J2989" s="3">
        <v>17247807</v>
      </c>
    </row>
    <row r="2990" spans="1:10" hidden="1" x14ac:dyDescent="0.25">
      <c r="A2990" s="187">
        <v>43909</v>
      </c>
      <c r="B2990" s="3">
        <v>19</v>
      </c>
      <c r="C2990" s="3">
        <v>3</v>
      </c>
      <c r="D2990" s="3">
        <v>2020</v>
      </c>
      <c r="E2990" s="3">
        <v>2</v>
      </c>
      <c r="F2990" s="3">
        <v>0</v>
      </c>
      <c r="G2990" s="3" t="s">
        <v>195</v>
      </c>
      <c r="H2990" s="3" t="s">
        <v>1117</v>
      </c>
      <c r="I2990" s="3" t="s">
        <v>437</v>
      </c>
      <c r="J2990" s="3">
        <v>17247807</v>
      </c>
    </row>
    <row r="2991" spans="1:10" hidden="1" x14ac:dyDescent="0.25">
      <c r="A2991" s="187">
        <v>43908</v>
      </c>
      <c r="B2991" s="3">
        <v>18</v>
      </c>
      <c r="C2991" s="3">
        <v>3</v>
      </c>
      <c r="D2991" s="3">
        <v>2020</v>
      </c>
      <c r="E2991" s="3">
        <v>0</v>
      </c>
      <c r="F2991" s="3">
        <v>0</v>
      </c>
      <c r="G2991" s="3" t="s">
        <v>195</v>
      </c>
      <c r="H2991" s="3" t="s">
        <v>1117</v>
      </c>
      <c r="I2991" s="3" t="s">
        <v>437</v>
      </c>
      <c r="J2991" s="3">
        <v>17247807</v>
      </c>
    </row>
    <row r="2992" spans="1:10" hidden="1" x14ac:dyDescent="0.25">
      <c r="A2992" s="187">
        <v>43907</v>
      </c>
      <c r="B2992" s="3">
        <v>17</v>
      </c>
      <c r="C2992" s="3">
        <v>3</v>
      </c>
      <c r="D2992" s="3">
        <v>2020</v>
      </c>
      <c r="E2992" s="3">
        <v>5</v>
      </c>
      <c r="F2992" s="3">
        <v>0</v>
      </c>
      <c r="G2992" s="3" t="s">
        <v>195</v>
      </c>
      <c r="H2992" s="3" t="s">
        <v>1117</v>
      </c>
      <c r="I2992" s="3" t="s">
        <v>437</v>
      </c>
      <c r="J2992" s="3">
        <v>17247807</v>
      </c>
    </row>
    <row r="2993" spans="1:10" hidden="1" x14ac:dyDescent="0.25">
      <c r="A2993" s="187">
        <v>43906</v>
      </c>
      <c r="B2993" s="3">
        <v>16</v>
      </c>
      <c r="C2993" s="3">
        <v>3</v>
      </c>
      <c r="D2993" s="3">
        <v>2020</v>
      </c>
      <c r="E2993" s="3">
        <v>0</v>
      </c>
      <c r="F2993" s="3">
        <v>1</v>
      </c>
      <c r="G2993" s="3" t="s">
        <v>195</v>
      </c>
      <c r="H2993" s="3" t="s">
        <v>1117</v>
      </c>
      <c r="I2993" s="3" t="s">
        <v>437</v>
      </c>
      <c r="J2993" s="3">
        <v>17247807</v>
      </c>
    </row>
    <row r="2994" spans="1:10" hidden="1" x14ac:dyDescent="0.25">
      <c r="A2994" s="187">
        <v>43905</v>
      </c>
      <c r="B2994" s="3">
        <v>15</v>
      </c>
      <c r="C2994" s="3">
        <v>3</v>
      </c>
      <c r="D2994" s="3">
        <v>2020</v>
      </c>
      <c r="E2994" s="3">
        <v>1</v>
      </c>
      <c r="F2994" s="3">
        <v>0</v>
      </c>
      <c r="G2994" s="3" t="s">
        <v>195</v>
      </c>
      <c r="H2994" s="3" t="s">
        <v>1117</v>
      </c>
      <c r="I2994" s="3" t="s">
        <v>437</v>
      </c>
      <c r="J2994" s="3">
        <v>17247807</v>
      </c>
    </row>
    <row r="2995" spans="1:10" hidden="1" x14ac:dyDescent="0.25">
      <c r="A2995" s="187">
        <v>43920</v>
      </c>
      <c r="B2995" s="3">
        <v>30</v>
      </c>
      <c r="C2995" s="3">
        <v>3</v>
      </c>
      <c r="D2995" s="3">
        <v>2020</v>
      </c>
      <c r="E2995" s="3">
        <v>6</v>
      </c>
      <c r="F2995" s="3">
        <v>0</v>
      </c>
      <c r="G2995" s="3" t="s">
        <v>1118</v>
      </c>
      <c r="H2995" s="3" t="s">
        <v>1119</v>
      </c>
      <c r="I2995" s="3" t="s">
        <v>1120</v>
      </c>
      <c r="J2995" s="3">
        <v>63026</v>
      </c>
    </row>
    <row r="2996" spans="1:10" hidden="1" x14ac:dyDescent="0.25">
      <c r="A2996" s="187">
        <v>43919</v>
      </c>
      <c r="B2996" s="3">
        <v>29</v>
      </c>
      <c r="C2996" s="3">
        <v>3</v>
      </c>
      <c r="D2996" s="3">
        <v>2020</v>
      </c>
      <c r="E2996" s="3">
        <v>3</v>
      </c>
      <c r="F2996" s="3">
        <v>0</v>
      </c>
      <c r="G2996" s="3" t="s">
        <v>1118</v>
      </c>
      <c r="H2996" s="3" t="s">
        <v>1119</v>
      </c>
      <c r="I2996" s="3" t="s">
        <v>1120</v>
      </c>
      <c r="J2996" s="3">
        <v>63026</v>
      </c>
    </row>
    <row r="2997" spans="1:10" hidden="1" x14ac:dyDescent="0.25">
      <c r="A2997" s="187">
        <v>43918</v>
      </c>
      <c r="B2997" s="3">
        <v>28</v>
      </c>
      <c r="C2997" s="3">
        <v>3</v>
      </c>
      <c r="D2997" s="3">
        <v>2020</v>
      </c>
      <c r="E2997" s="3">
        <v>2</v>
      </c>
      <c r="F2997" s="3">
        <v>0</v>
      </c>
      <c r="G2997" s="3" t="s">
        <v>1118</v>
      </c>
      <c r="H2997" s="3" t="s">
        <v>1119</v>
      </c>
      <c r="I2997" s="3" t="s">
        <v>1120</v>
      </c>
      <c r="J2997" s="3">
        <v>63026</v>
      </c>
    </row>
    <row r="2998" spans="1:10" hidden="1" x14ac:dyDescent="0.25">
      <c r="A2998" s="187">
        <v>43917</v>
      </c>
      <c r="B2998" s="3">
        <v>27</v>
      </c>
      <c r="C2998" s="3">
        <v>3</v>
      </c>
      <c r="D2998" s="3">
        <v>2020</v>
      </c>
      <c r="E2998" s="3">
        <v>4</v>
      </c>
      <c r="F2998" s="3">
        <v>0</v>
      </c>
      <c r="G2998" s="3" t="s">
        <v>1118</v>
      </c>
      <c r="H2998" s="3" t="s">
        <v>1119</v>
      </c>
      <c r="I2998" s="3" t="s">
        <v>1120</v>
      </c>
      <c r="J2998" s="3">
        <v>63026</v>
      </c>
    </row>
    <row r="2999" spans="1:10" hidden="1" x14ac:dyDescent="0.25">
      <c r="A2999" s="187">
        <v>43916</v>
      </c>
      <c r="B2999" s="3">
        <v>26</v>
      </c>
      <c r="C2999" s="3">
        <v>3</v>
      </c>
      <c r="D2999" s="3">
        <v>2020</v>
      </c>
      <c r="E2999" s="3">
        <v>7</v>
      </c>
      <c r="F2999" s="3">
        <v>0</v>
      </c>
      <c r="G2999" s="3" t="s">
        <v>1118</v>
      </c>
      <c r="H2999" s="3" t="s">
        <v>1119</v>
      </c>
      <c r="I2999" s="3" t="s">
        <v>1120</v>
      </c>
      <c r="J2999" s="3">
        <v>63026</v>
      </c>
    </row>
    <row r="3000" spans="1:10" hidden="1" x14ac:dyDescent="0.25">
      <c r="A3000" s="187">
        <v>43915</v>
      </c>
      <c r="B3000" s="3">
        <v>25</v>
      </c>
      <c r="C3000" s="3">
        <v>3</v>
      </c>
      <c r="D3000" s="3">
        <v>2020</v>
      </c>
      <c r="E3000" s="3">
        <v>3</v>
      </c>
      <c r="F3000" s="3">
        <v>0</v>
      </c>
      <c r="G3000" s="3" t="s">
        <v>1118</v>
      </c>
      <c r="H3000" s="3" t="s">
        <v>1119</v>
      </c>
      <c r="I3000" s="3" t="s">
        <v>1120</v>
      </c>
      <c r="J3000" s="3">
        <v>63026</v>
      </c>
    </row>
    <row r="3001" spans="1:10" hidden="1" x14ac:dyDescent="0.25">
      <c r="A3001" s="187">
        <v>43914</v>
      </c>
      <c r="B3001" s="3">
        <v>24</v>
      </c>
      <c r="C3001" s="3">
        <v>3</v>
      </c>
      <c r="D3001" s="3">
        <v>2020</v>
      </c>
      <c r="E3001" s="3">
        <v>3</v>
      </c>
      <c r="F3001" s="3">
        <v>0</v>
      </c>
      <c r="G3001" s="3" t="s">
        <v>1118</v>
      </c>
      <c r="H3001" s="3" t="s">
        <v>1119</v>
      </c>
      <c r="I3001" s="3" t="s">
        <v>1120</v>
      </c>
      <c r="J3001" s="3">
        <v>63026</v>
      </c>
    </row>
    <row r="3002" spans="1:10" hidden="1" x14ac:dyDescent="0.25">
      <c r="A3002" s="187">
        <v>43913</v>
      </c>
      <c r="B3002" s="3">
        <v>23</v>
      </c>
      <c r="C3002" s="3">
        <v>3</v>
      </c>
      <c r="D3002" s="3">
        <v>2020</v>
      </c>
      <c r="E3002" s="3">
        <v>16</v>
      </c>
      <c r="F3002" s="3">
        <v>0</v>
      </c>
      <c r="G3002" s="3" t="s">
        <v>1118</v>
      </c>
      <c r="H3002" s="3" t="s">
        <v>1119</v>
      </c>
      <c r="I3002" s="3" t="s">
        <v>1120</v>
      </c>
      <c r="J3002" s="3">
        <v>63026</v>
      </c>
    </row>
    <row r="3003" spans="1:10" hidden="1" x14ac:dyDescent="0.25">
      <c r="A3003" s="187">
        <v>43912</v>
      </c>
      <c r="B3003" s="3">
        <v>22</v>
      </c>
      <c r="C3003" s="3">
        <v>3</v>
      </c>
      <c r="D3003" s="3">
        <v>2020</v>
      </c>
      <c r="E3003" s="3">
        <v>0</v>
      </c>
      <c r="F3003" s="3">
        <v>0</v>
      </c>
      <c r="G3003" s="3" t="s">
        <v>1118</v>
      </c>
      <c r="H3003" s="3" t="s">
        <v>1119</v>
      </c>
      <c r="I3003" s="3" t="s">
        <v>1120</v>
      </c>
      <c r="J3003" s="3">
        <v>63026</v>
      </c>
    </row>
    <row r="3004" spans="1:10" hidden="1" x14ac:dyDescent="0.25">
      <c r="A3004" s="187">
        <v>43911</v>
      </c>
      <c r="B3004" s="3">
        <v>21</v>
      </c>
      <c r="C3004" s="3">
        <v>3</v>
      </c>
      <c r="D3004" s="3">
        <v>2020</v>
      </c>
      <c r="E3004" s="3">
        <v>0</v>
      </c>
      <c r="F3004" s="3">
        <v>0</v>
      </c>
      <c r="G3004" s="3" t="s">
        <v>1118</v>
      </c>
      <c r="H3004" s="3" t="s">
        <v>1119</v>
      </c>
      <c r="I3004" s="3" t="s">
        <v>1120</v>
      </c>
      <c r="J3004" s="3">
        <v>63026</v>
      </c>
    </row>
    <row r="3005" spans="1:10" hidden="1" x14ac:dyDescent="0.25">
      <c r="A3005" s="187">
        <v>43910</v>
      </c>
      <c r="B3005" s="3">
        <v>20</v>
      </c>
      <c r="C3005" s="3">
        <v>3</v>
      </c>
      <c r="D3005" s="3">
        <v>2020</v>
      </c>
      <c r="E3005" s="3">
        <v>1</v>
      </c>
      <c r="F3005" s="3">
        <v>0</v>
      </c>
      <c r="G3005" s="3" t="s">
        <v>1118</v>
      </c>
      <c r="H3005" s="3" t="s">
        <v>1119</v>
      </c>
      <c r="I3005" s="3" t="s">
        <v>1120</v>
      </c>
      <c r="J3005" s="3">
        <v>63026</v>
      </c>
    </row>
    <row r="3006" spans="1:10" hidden="1" x14ac:dyDescent="0.25">
      <c r="A3006" s="187">
        <v>43920</v>
      </c>
      <c r="B3006" s="3">
        <v>30</v>
      </c>
      <c r="C3006" s="3">
        <v>3</v>
      </c>
      <c r="D3006" s="3">
        <v>2020</v>
      </c>
      <c r="E3006" s="3">
        <v>0</v>
      </c>
      <c r="F3006" s="3">
        <v>0</v>
      </c>
      <c r="G3006" s="3" t="s">
        <v>196</v>
      </c>
      <c r="H3006" s="3" t="s">
        <v>1121</v>
      </c>
      <c r="I3006" s="3" t="s">
        <v>430</v>
      </c>
      <c r="J3006" s="3">
        <v>12414318</v>
      </c>
    </row>
    <row r="3007" spans="1:10" hidden="1" x14ac:dyDescent="0.25">
      <c r="A3007" s="187">
        <v>43919</v>
      </c>
      <c r="B3007" s="3">
        <v>29</v>
      </c>
      <c r="C3007" s="3">
        <v>3</v>
      </c>
      <c r="D3007" s="3">
        <v>2020</v>
      </c>
      <c r="E3007" s="3">
        <v>3</v>
      </c>
      <c r="F3007" s="3">
        <v>0</v>
      </c>
      <c r="G3007" s="3" t="s">
        <v>196</v>
      </c>
      <c r="H3007" s="3" t="s">
        <v>1121</v>
      </c>
      <c r="I3007" s="3" t="s">
        <v>430</v>
      </c>
      <c r="J3007" s="3">
        <v>12414318</v>
      </c>
    </row>
    <row r="3008" spans="1:10" hidden="1" x14ac:dyDescent="0.25">
      <c r="A3008" s="187">
        <v>43918</v>
      </c>
      <c r="B3008" s="3">
        <v>28</v>
      </c>
      <c r="C3008" s="3">
        <v>3</v>
      </c>
      <c r="D3008" s="3">
        <v>2020</v>
      </c>
      <c r="E3008" s="3">
        <v>0</v>
      </c>
      <c r="F3008" s="3">
        <v>0</v>
      </c>
      <c r="G3008" s="3" t="s">
        <v>196</v>
      </c>
      <c r="H3008" s="3" t="s">
        <v>1121</v>
      </c>
      <c r="I3008" s="3" t="s">
        <v>430</v>
      </c>
      <c r="J3008" s="3">
        <v>12414318</v>
      </c>
    </row>
    <row r="3009" spans="1:10" hidden="1" x14ac:dyDescent="0.25">
      <c r="A3009" s="187">
        <v>43917</v>
      </c>
      <c r="B3009" s="3">
        <v>27</v>
      </c>
      <c r="C3009" s="3">
        <v>3</v>
      </c>
      <c r="D3009" s="3">
        <v>2020</v>
      </c>
      <c r="E3009" s="3">
        <v>1</v>
      </c>
      <c r="F3009" s="3">
        <v>0</v>
      </c>
      <c r="G3009" s="3" t="s">
        <v>196</v>
      </c>
      <c r="H3009" s="3" t="s">
        <v>1121</v>
      </c>
      <c r="I3009" s="3" t="s">
        <v>430</v>
      </c>
      <c r="J3009" s="3">
        <v>12414318</v>
      </c>
    </row>
    <row r="3010" spans="1:10" hidden="1" x14ac:dyDescent="0.25">
      <c r="A3010" s="187">
        <v>43916</v>
      </c>
      <c r="B3010" s="3">
        <v>26</v>
      </c>
      <c r="C3010" s="3">
        <v>3</v>
      </c>
      <c r="D3010" s="3">
        <v>2020</v>
      </c>
      <c r="E3010" s="3">
        <v>0</v>
      </c>
      <c r="F3010" s="3">
        <v>0</v>
      </c>
      <c r="G3010" s="3" t="s">
        <v>196</v>
      </c>
      <c r="H3010" s="3" t="s">
        <v>1121</v>
      </c>
      <c r="I3010" s="3" t="s">
        <v>430</v>
      </c>
      <c r="J3010" s="3">
        <v>12414318</v>
      </c>
    </row>
    <row r="3011" spans="1:10" hidden="1" x14ac:dyDescent="0.25">
      <c r="A3011" s="187">
        <v>43915</v>
      </c>
      <c r="B3011" s="3">
        <v>25</v>
      </c>
      <c r="C3011" s="3">
        <v>3</v>
      </c>
      <c r="D3011" s="3">
        <v>2020</v>
      </c>
      <c r="E3011" s="3">
        <v>2</v>
      </c>
      <c r="F3011" s="3">
        <v>0</v>
      </c>
      <c r="G3011" s="3" t="s">
        <v>196</v>
      </c>
      <c r="H3011" s="3" t="s">
        <v>1121</v>
      </c>
      <c r="I3011" s="3" t="s">
        <v>430</v>
      </c>
      <c r="J3011" s="3">
        <v>12414318</v>
      </c>
    </row>
    <row r="3012" spans="1:10" hidden="1" x14ac:dyDescent="0.25">
      <c r="A3012" s="187">
        <v>43914</v>
      </c>
      <c r="B3012" s="3">
        <v>24</v>
      </c>
      <c r="C3012" s="3">
        <v>3</v>
      </c>
      <c r="D3012" s="3">
        <v>2020</v>
      </c>
      <c r="E3012" s="3">
        <v>0</v>
      </c>
      <c r="F3012" s="3">
        <v>0</v>
      </c>
      <c r="G3012" s="3" t="s">
        <v>196</v>
      </c>
      <c r="H3012" s="3" t="s">
        <v>1121</v>
      </c>
      <c r="I3012" s="3" t="s">
        <v>430</v>
      </c>
      <c r="J3012" s="3">
        <v>12414318</v>
      </c>
    </row>
    <row r="3013" spans="1:10" hidden="1" x14ac:dyDescent="0.25">
      <c r="A3013" s="187">
        <v>43913</v>
      </c>
      <c r="B3013" s="3">
        <v>23</v>
      </c>
      <c r="C3013" s="3">
        <v>3</v>
      </c>
      <c r="D3013" s="3">
        <v>2020</v>
      </c>
      <c r="E3013" s="3">
        <v>0</v>
      </c>
      <c r="F3013" s="3">
        <v>0</v>
      </c>
      <c r="G3013" s="3" t="s">
        <v>196</v>
      </c>
      <c r="H3013" s="3" t="s">
        <v>1121</v>
      </c>
      <c r="I3013" s="3" t="s">
        <v>430</v>
      </c>
      <c r="J3013" s="3">
        <v>12414318</v>
      </c>
    </row>
    <row r="3014" spans="1:10" hidden="1" x14ac:dyDescent="0.25">
      <c r="A3014" s="187">
        <v>43912</v>
      </c>
      <c r="B3014" s="3">
        <v>22</v>
      </c>
      <c r="C3014" s="3">
        <v>3</v>
      </c>
      <c r="D3014" s="3">
        <v>2020</v>
      </c>
      <c r="E3014" s="3">
        <v>0</v>
      </c>
      <c r="F3014" s="3">
        <v>0</v>
      </c>
      <c r="G3014" s="3" t="s">
        <v>196</v>
      </c>
      <c r="H3014" s="3" t="s">
        <v>1121</v>
      </c>
      <c r="I3014" s="3" t="s">
        <v>430</v>
      </c>
      <c r="J3014" s="3">
        <v>12414318</v>
      </c>
    </row>
    <row r="3015" spans="1:10" hidden="1" x14ac:dyDescent="0.25">
      <c r="A3015" s="187">
        <v>43911</v>
      </c>
      <c r="B3015" s="3">
        <v>21</v>
      </c>
      <c r="C3015" s="3">
        <v>3</v>
      </c>
      <c r="D3015" s="3">
        <v>2020</v>
      </c>
      <c r="E3015" s="3">
        <v>1</v>
      </c>
      <c r="F3015" s="3">
        <v>0</v>
      </c>
      <c r="G3015" s="3" t="s">
        <v>196</v>
      </c>
      <c r="H3015" s="3" t="s">
        <v>1121</v>
      </c>
      <c r="I3015" s="3" t="s">
        <v>430</v>
      </c>
      <c r="J3015" s="3">
        <v>12414318</v>
      </c>
    </row>
    <row r="3016" spans="1:10" hidden="1" x14ac:dyDescent="0.25">
      <c r="A3016" s="187">
        <v>43910</v>
      </c>
      <c r="B3016" s="3">
        <v>20</v>
      </c>
      <c r="C3016" s="3">
        <v>3</v>
      </c>
      <c r="D3016" s="3">
        <v>2020</v>
      </c>
      <c r="E3016" s="3">
        <v>0</v>
      </c>
      <c r="F3016" s="3">
        <v>0</v>
      </c>
      <c r="G3016" s="3" t="s">
        <v>196</v>
      </c>
      <c r="H3016" s="3" t="s">
        <v>1121</v>
      </c>
      <c r="I3016" s="3" t="s">
        <v>430</v>
      </c>
      <c r="J3016" s="3">
        <v>12414318</v>
      </c>
    </row>
    <row r="3017" spans="1:10" hidden="1" x14ac:dyDescent="0.25">
      <c r="A3017" s="187">
        <v>43909</v>
      </c>
      <c r="B3017" s="3">
        <v>19</v>
      </c>
      <c r="C3017" s="3">
        <v>3</v>
      </c>
      <c r="D3017" s="3">
        <v>2020</v>
      </c>
      <c r="E3017" s="3">
        <v>0</v>
      </c>
      <c r="F3017" s="3">
        <v>0</v>
      </c>
      <c r="G3017" s="3" t="s">
        <v>196</v>
      </c>
      <c r="H3017" s="3" t="s">
        <v>1121</v>
      </c>
      <c r="I3017" s="3" t="s">
        <v>430</v>
      </c>
      <c r="J3017" s="3">
        <v>12414318</v>
      </c>
    </row>
    <row r="3018" spans="1:10" hidden="1" x14ac:dyDescent="0.25">
      <c r="A3018" s="187">
        <v>43908</v>
      </c>
      <c r="B3018" s="3">
        <v>18</v>
      </c>
      <c r="C3018" s="3">
        <v>3</v>
      </c>
      <c r="D3018" s="3">
        <v>2020</v>
      </c>
      <c r="E3018" s="3">
        <v>0</v>
      </c>
      <c r="F3018" s="3">
        <v>0</v>
      </c>
      <c r="G3018" s="3" t="s">
        <v>196</v>
      </c>
      <c r="H3018" s="3" t="s">
        <v>1121</v>
      </c>
      <c r="I3018" s="3" t="s">
        <v>430</v>
      </c>
      <c r="J3018" s="3">
        <v>12414318</v>
      </c>
    </row>
    <row r="3019" spans="1:10" hidden="1" x14ac:dyDescent="0.25">
      <c r="A3019" s="187">
        <v>43907</v>
      </c>
      <c r="B3019" s="3">
        <v>17</v>
      </c>
      <c r="C3019" s="3">
        <v>3</v>
      </c>
      <c r="D3019" s="3">
        <v>2020</v>
      </c>
      <c r="E3019" s="3">
        <v>0</v>
      </c>
      <c r="F3019" s="3">
        <v>0</v>
      </c>
      <c r="G3019" s="3" t="s">
        <v>196</v>
      </c>
      <c r="H3019" s="3" t="s">
        <v>1121</v>
      </c>
      <c r="I3019" s="3" t="s">
        <v>430</v>
      </c>
      <c r="J3019" s="3">
        <v>12414318</v>
      </c>
    </row>
    <row r="3020" spans="1:10" hidden="1" x14ac:dyDescent="0.25">
      <c r="A3020" s="187">
        <v>43905</v>
      </c>
      <c r="B3020" s="3">
        <v>15</v>
      </c>
      <c r="C3020" s="3">
        <v>3</v>
      </c>
      <c r="D3020" s="3">
        <v>2020</v>
      </c>
      <c r="E3020" s="3">
        <v>0</v>
      </c>
      <c r="F3020" s="3">
        <v>0</v>
      </c>
      <c r="G3020" s="3" t="s">
        <v>196</v>
      </c>
      <c r="H3020" s="3" t="s">
        <v>1121</v>
      </c>
      <c r="I3020" s="3" t="s">
        <v>430</v>
      </c>
      <c r="J3020" s="3">
        <v>12414318</v>
      </c>
    </row>
    <row r="3021" spans="1:10" hidden="1" x14ac:dyDescent="0.25">
      <c r="A3021" s="187">
        <v>43904</v>
      </c>
      <c r="B3021" s="3">
        <v>14</v>
      </c>
      <c r="C3021" s="3">
        <v>3</v>
      </c>
      <c r="D3021" s="3">
        <v>2020</v>
      </c>
      <c r="E3021" s="3">
        <v>1</v>
      </c>
      <c r="F3021" s="3">
        <v>0</v>
      </c>
      <c r="G3021" s="3" t="s">
        <v>196</v>
      </c>
      <c r="H3021" s="3" t="s">
        <v>1121</v>
      </c>
      <c r="I3021" s="3" t="s">
        <v>430</v>
      </c>
      <c r="J3021" s="3">
        <v>12414318</v>
      </c>
    </row>
    <row r="3022" spans="1:10" hidden="1" x14ac:dyDescent="0.25">
      <c r="A3022" s="187">
        <v>43920</v>
      </c>
      <c r="B3022" s="3">
        <v>30</v>
      </c>
      <c r="C3022" s="3">
        <v>3</v>
      </c>
      <c r="D3022" s="3">
        <v>2020</v>
      </c>
      <c r="E3022" s="3">
        <v>0</v>
      </c>
      <c r="F3022" s="3">
        <v>0</v>
      </c>
      <c r="G3022" s="3" t="s">
        <v>1122</v>
      </c>
      <c r="H3022" s="3" t="s">
        <v>1123</v>
      </c>
      <c r="I3022" s="3" t="s">
        <v>432</v>
      </c>
      <c r="J3022" s="3">
        <v>1874309</v>
      </c>
    </row>
    <row r="3023" spans="1:10" hidden="1" x14ac:dyDescent="0.25">
      <c r="A3023" s="187">
        <v>43919</v>
      </c>
      <c r="B3023" s="3">
        <v>29</v>
      </c>
      <c r="C3023" s="3">
        <v>3</v>
      </c>
      <c r="D3023" s="3">
        <v>2020</v>
      </c>
      <c r="E3023" s="3">
        <v>0</v>
      </c>
      <c r="F3023" s="3">
        <v>0</v>
      </c>
      <c r="G3023" s="3" t="s">
        <v>1122</v>
      </c>
      <c r="H3023" s="3" t="s">
        <v>1123</v>
      </c>
      <c r="I3023" s="3" t="s">
        <v>432</v>
      </c>
      <c r="J3023" s="3">
        <v>1874309</v>
      </c>
    </row>
    <row r="3024" spans="1:10" hidden="1" x14ac:dyDescent="0.25">
      <c r="A3024" s="187">
        <v>43918</v>
      </c>
      <c r="B3024" s="3">
        <v>28</v>
      </c>
      <c r="C3024" s="3">
        <v>3</v>
      </c>
      <c r="D3024" s="3">
        <v>2020</v>
      </c>
      <c r="E3024" s="3">
        <v>0</v>
      </c>
      <c r="F3024" s="3">
        <v>0</v>
      </c>
      <c r="G3024" s="3" t="s">
        <v>1122</v>
      </c>
      <c r="H3024" s="3" t="s">
        <v>1123</v>
      </c>
      <c r="I3024" s="3" t="s">
        <v>432</v>
      </c>
      <c r="J3024" s="3">
        <v>1874309</v>
      </c>
    </row>
    <row r="3025" spans="1:10" hidden="1" x14ac:dyDescent="0.25">
      <c r="A3025" s="187">
        <v>43917</v>
      </c>
      <c r="B3025" s="3">
        <v>27</v>
      </c>
      <c r="C3025" s="3">
        <v>3</v>
      </c>
      <c r="D3025" s="3">
        <v>2020</v>
      </c>
      <c r="E3025" s="3">
        <v>2</v>
      </c>
      <c r="F3025" s="3">
        <v>0</v>
      </c>
      <c r="G3025" s="3" t="s">
        <v>1122</v>
      </c>
      <c r="H3025" s="3" t="s">
        <v>1123</v>
      </c>
      <c r="I3025" s="3" t="s">
        <v>432</v>
      </c>
      <c r="J3025" s="3">
        <v>1874309</v>
      </c>
    </row>
    <row r="3026" spans="1:10" hidden="1" x14ac:dyDescent="0.25">
      <c r="A3026" s="187">
        <v>43920</v>
      </c>
      <c r="B3026" s="3">
        <v>30</v>
      </c>
      <c r="C3026" s="3">
        <v>3</v>
      </c>
      <c r="D3026" s="3">
        <v>2020</v>
      </c>
      <c r="E3026" s="3">
        <v>0</v>
      </c>
      <c r="F3026" s="3">
        <v>0</v>
      </c>
      <c r="G3026" s="3" t="s">
        <v>198</v>
      </c>
      <c r="H3026" s="3" t="s">
        <v>1124</v>
      </c>
      <c r="I3026" s="3" t="s">
        <v>439</v>
      </c>
      <c r="J3026" s="3">
        <v>779004</v>
      </c>
    </row>
    <row r="3027" spans="1:10" hidden="1" x14ac:dyDescent="0.25">
      <c r="A3027" s="187">
        <v>43919</v>
      </c>
      <c r="B3027" s="3">
        <v>29</v>
      </c>
      <c r="C3027" s="3">
        <v>3</v>
      </c>
      <c r="D3027" s="3">
        <v>2020</v>
      </c>
      <c r="E3027" s="3">
        <v>3</v>
      </c>
      <c r="F3027" s="3">
        <v>0</v>
      </c>
      <c r="G3027" s="3" t="s">
        <v>198</v>
      </c>
      <c r="H3027" s="3" t="s">
        <v>1124</v>
      </c>
      <c r="I3027" s="3" t="s">
        <v>439</v>
      </c>
      <c r="J3027" s="3">
        <v>779004</v>
      </c>
    </row>
    <row r="3028" spans="1:10" hidden="1" x14ac:dyDescent="0.25">
      <c r="A3028" s="187">
        <v>43918</v>
      </c>
      <c r="B3028" s="3">
        <v>28</v>
      </c>
      <c r="C3028" s="3">
        <v>3</v>
      </c>
      <c r="D3028" s="3">
        <v>2020</v>
      </c>
      <c r="E3028" s="3">
        <v>0</v>
      </c>
      <c r="F3028" s="3">
        <v>0</v>
      </c>
      <c r="G3028" s="3" t="s">
        <v>198</v>
      </c>
      <c r="H3028" s="3" t="s">
        <v>1124</v>
      </c>
      <c r="I3028" s="3" t="s">
        <v>439</v>
      </c>
      <c r="J3028" s="3">
        <v>779004</v>
      </c>
    </row>
    <row r="3029" spans="1:10" hidden="1" x14ac:dyDescent="0.25">
      <c r="A3029" s="187">
        <v>43917</v>
      </c>
      <c r="B3029" s="3">
        <v>27</v>
      </c>
      <c r="C3029" s="3">
        <v>3</v>
      </c>
      <c r="D3029" s="3">
        <v>2020</v>
      </c>
      <c r="E3029" s="3">
        <v>0</v>
      </c>
      <c r="F3029" s="3">
        <v>0</v>
      </c>
      <c r="G3029" s="3" t="s">
        <v>198</v>
      </c>
      <c r="H3029" s="3" t="s">
        <v>1124</v>
      </c>
      <c r="I3029" s="3" t="s">
        <v>439</v>
      </c>
      <c r="J3029" s="3">
        <v>779004</v>
      </c>
    </row>
    <row r="3030" spans="1:10" hidden="1" x14ac:dyDescent="0.25">
      <c r="A3030" s="187">
        <v>43916</v>
      </c>
      <c r="B3030" s="3">
        <v>26</v>
      </c>
      <c r="C3030" s="3">
        <v>3</v>
      </c>
      <c r="D3030" s="3">
        <v>2020</v>
      </c>
      <c r="E3030" s="3">
        <v>0</v>
      </c>
      <c r="F3030" s="3">
        <v>0</v>
      </c>
      <c r="G3030" s="3" t="s">
        <v>198</v>
      </c>
      <c r="H3030" s="3" t="s">
        <v>1124</v>
      </c>
      <c r="I3030" s="3" t="s">
        <v>439</v>
      </c>
      <c r="J3030" s="3">
        <v>779004</v>
      </c>
    </row>
    <row r="3031" spans="1:10" hidden="1" x14ac:dyDescent="0.25">
      <c r="A3031" s="187">
        <v>43915</v>
      </c>
      <c r="B3031" s="3">
        <v>25</v>
      </c>
      <c r="C3031" s="3">
        <v>3</v>
      </c>
      <c r="D3031" s="3">
        <v>2020</v>
      </c>
      <c r="E3031" s="3">
        <v>0</v>
      </c>
      <c r="F3031" s="3">
        <v>0</v>
      </c>
      <c r="G3031" s="3" t="s">
        <v>198</v>
      </c>
      <c r="H3031" s="3" t="s">
        <v>1124</v>
      </c>
      <c r="I3031" s="3" t="s">
        <v>439</v>
      </c>
      <c r="J3031" s="3">
        <v>779004</v>
      </c>
    </row>
    <row r="3032" spans="1:10" hidden="1" x14ac:dyDescent="0.25">
      <c r="A3032" s="187">
        <v>43914</v>
      </c>
      <c r="B3032" s="3">
        <v>24</v>
      </c>
      <c r="C3032" s="3">
        <v>3</v>
      </c>
      <c r="D3032" s="3">
        <v>2020</v>
      </c>
      <c r="E3032" s="3">
        <v>0</v>
      </c>
      <c r="F3032" s="3">
        <v>0</v>
      </c>
      <c r="G3032" s="3" t="s">
        <v>198</v>
      </c>
      <c r="H3032" s="3" t="s">
        <v>1124</v>
      </c>
      <c r="I3032" s="3" t="s">
        <v>439</v>
      </c>
      <c r="J3032" s="3">
        <v>779004</v>
      </c>
    </row>
    <row r="3033" spans="1:10" hidden="1" x14ac:dyDescent="0.25">
      <c r="A3033" s="187">
        <v>43913</v>
      </c>
      <c r="B3033" s="3">
        <v>23</v>
      </c>
      <c r="C3033" s="3">
        <v>3</v>
      </c>
      <c r="D3033" s="3">
        <v>2020</v>
      </c>
      <c r="E3033" s="3">
        <v>0</v>
      </c>
      <c r="F3033" s="3">
        <v>0</v>
      </c>
      <c r="G3033" s="3" t="s">
        <v>198</v>
      </c>
      <c r="H3033" s="3" t="s">
        <v>1124</v>
      </c>
      <c r="I3033" s="3" t="s">
        <v>439</v>
      </c>
      <c r="J3033" s="3">
        <v>779004</v>
      </c>
    </row>
    <row r="3034" spans="1:10" hidden="1" x14ac:dyDescent="0.25">
      <c r="A3034" s="187">
        <v>43912</v>
      </c>
      <c r="B3034" s="3">
        <v>22</v>
      </c>
      <c r="C3034" s="3">
        <v>3</v>
      </c>
      <c r="D3034" s="3">
        <v>2020</v>
      </c>
      <c r="E3034" s="3">
        <v>0</v>
      </c>
      <c r="F3034" s="3">
        <v>0</v>
      </c>
      <c r="G3034" s="3" t="s">
        <v>198</v>
      </c>
      <c r="H3034" s="3" t="s">
        <v>1124</v>
      </c>
      <c r="I3034" s="3" t="s">
        <v>439</v>
      </c>
      <c r="J3034" s="3">
        <v>779004</v>
      </c>
    </row>
    <row r="3035" spans="1:10" hidden="1" x14ac:dyDescent="0.25">
      <c r="A3035" s="187">
        <v>43911</v>
      </c>
      <c r="B3035" s="3">
        <v>21</v>
      </c>
      <c r="C3035" s="3">
        <v>3</v>
      </c>
      <c r="D3035" s="3">
        <v>2020</v>
      </c>
      <c r="E3035" s="3">
        <v>0</v>
      </c>
      <c r="F3035" s="3">
        <v>0</v>
      </c>
      <c r="G3035" s="3" t="s">
        <v>198</v>
      </c>
      <c r="H3035" s="3" t="s">
        <v>1124</v>
      </c>
      <c r="I3035" s="3" t="s">
        <v>439</v>
      </c>
      <c r="J3035" s="3">
        <v>779004</v>
      </c>
    </row>
    <row r="3036" spans="1:10" hidden="1" x14ac:dyDescent="0.25">
      <c r="A3036" s="187">
        <v>43910</v>
      </c>
      <c r="B3036" s="3">
        <v>20</v>
      </c>
      <c r="C3036" s="3">
        <v>3</v>
      </c>
      <c r="D3036" s="3">
        <v>2020</v>
      </c>
      <c r="E3036" s="3">
        <v>0</v>
      </c>
      <c r="F3036" s="3">
        <v>0</v>
      </c>
      <c r="G3036" s="3" t="s">
        <v>198</v>
      </c>
      <c r="H3036" s="3" t="s">
        <v>1124</v>
      </c>
      <c r="I3036" s="3" t="s">
        <v>439</v>
      </c>
      <c r="J3036" s="3">
        <v>779004</v>
      </c>
    </row>
    <row r="3037" spans="1:10" hidden="1" x14ac:dyDescent="0.25">
      <c r="A3037" s="187">
        <v>43909</v>
      </c>
      <c r="B3037" s="3">
        <v>19</v>
      </c>
      <c r="C3037" s="3">
        <v>3</v>
      </c>
      <c r="D3037" s="3">
        <v>2020</v>
      </c>
      <c r="E3037" s="3">
        <v>1</v>
      </c>
      <c r="F3037" s="3">
        <v>0</v>
      </c>
      <c r="G3037" s="3" t="s">
        <v>198</v>
      </c>
      <c r="H3037" s="3" t="s">
        <v>1124</v>
      </c>
      <c r="I3037" s="3" t="s">
        <v>439</v>
      </c>
      <c r="J3037" s="3">
        <v>779004</v>
      </c>
    </row>
    <row r="3038" spans="1:10" hidden="1" x14ac:dyDescent="0.25">
      <c r="A3038" s="187">
        <v>43908</v>
      </c>
      <c r="B3038" s="3">
        <v>18</v>
      </c>
      <c r="C3038" s="3">
        <v>3</v>
      </c>
      <c r="D3038" s="3">
        <v>2020</v>
      </c>
      <c r="E3038" s="3">
        <v>0</v>
      </c>
      <c r="F3038" s="3">
        <v>0</v>
      </c>
      <c r="G3038" s="3" t="s">
        <v>198</v>
      </c>
      <c r="H3038" s="3" t="s">
        <v>1124</v>
      </c>
      <c r="I3038" s="3" t="s">
        <v>439</v>
      </c>
      <c r="J3038" s="3">
        <v>779004</v>
      </c>
    </row>
    <row r="3039" spans="1:10" hidden="1" x14ac:dyDescent="0.25">
      <c r="A3039" s="187">
        <v>43907</v>
      </c>
      <c r="B3039" s="3">
        <v>17</v>
      </c>
      <c r="C3039" s="3">
        <v>3</v>
      </c>
      <c r="D3039" s="3">
        <v>2020</v>
      </c>
      <c r="E3039" s="3">
        <v>0</v>
      </c>
      <c r="F3039" s="3">
        <v>0</v>
      </c>
      <c r="G3039" s="3" t="s">
        <v>198</v>
      </c>
      <c r="H3039" s="3" t="s">
        <v>1124</v>
      </c>
      <c r="I3039" s="3" t="s">
        <v>439</v>
      </c>
      <c r="J3039" s="3">
        <v>779004</v>
      </c>
    </row>
    <row r="3040" spans="1:10" hidden="1" x14ac:dyDescent="0.25">
      <c r="A3040" s="187">
        <v>43906</v>
      </c>
      <c r="B3040" s="3">
        <v>16</v>
      </c>
      <c r="C3040" s="3">
        <v>3</v>
      </c>
      <c r="D3040" s="3">
        <v>2020</v>
      </c>
      <c r="E3040" s="3">
        <v>3</v>
      </c>
      <c r="F3040" s="3">
        <v>0</v>
      </c>
      <c r="G3040" s="3" t="s">
        <v>198</v>
      </c>
      <c r="H3040" s="3" t="s">
        <v>1124</v>
      </c>
      <c r="I3040" s="3" t="s">
        <v>439</v>
      </c>
      <c r="J3040" s="3">
        <v>779004</v>
      </c>
    </row>
    <row r="3041" spans="1:10" hidden="1" x14ac:dyDescent="0.25">
      <c r="A3041" s="187">
        <v>43903</v>
      </c>
      <c r="B3041" s="3">
        <v>13</v>
      </c>
      <c r="C3041" s="3">
        <v>3</v>
      </c>
      <c r="D3041" s="3">
        <v>2020</v>
      </c>
      <c r="E3041" s="3">
        <v>1</v>
      </c>
      <c r="F3041" s="3">
        <v>1</v>
      </c>
      <c r="G3041" s="3" t="s">
        <v>198</v>
      </c>
      <c r="H3041" s="3" t="s">
        <v>1124</v>
      </c>
      <c r="I3041" s="3" t="s">
        <v>439</v>
      </c>
      <c r="J3041" s="3">
        <v>779004</v>
      </c>
    </row>
    <row r="3042" spans="1:10" hidden="1" x14ac:dyDescent="0.25">
      <c r="A3042" s="187">
        <v>43920</v>
      </c>
      <c r="B3042" s="3">
        <v>30</v>
      </c>
      <c r="C3042" s="3">
        <v>3</v>
      </c>
      <c r="D3042" s="3">
        <v>2020</v>
      </c>
      <c r="E3042" s="3">
        <v>7</v>
      </c>
      <c r="F3042" s="3">
        <v>0</v>
      </c>
      <c r="G3042" s="3" t="s">
        <v>199</v>
      </c>
      <c r="H3042" s="3" t="s">
        <v>1125</v>
      </c>
      <c r="I3042" s="3" t="s">
        <v>445</v>
      </c>
      <c r="J3042" s="3">
        <v>11123176</v>
      </c>
    </row>
    <row r="3043" spans="1:10" hidden="1" x14ac:dyDescent="0.25">
      <c r="A3043" s="187">
        <v>43919</v>
      </c>
      <c r="B3043" s="3">
        <v>29</v>
      </c>
      <c r="C3043" s="3">
        <v>3</v>
      </c>
      <c r="D3043" s="3">
        <v>2020</v>
      </c>
      <c r="E3043" s="3">
        <v>0</v>
      </c>
      <c r="F3043" s="3">
        <v>0</v>
      </c>
      <c r="G3043" s="3" t="s">
        <v>199</v>
      </c>
      <c r="H3043" s="3" t="s">
        <v>1125</v>
      </c>
      <c r="I3043" s="3" t="s">
        <v>445</v>
      </c>
      <c r="J3043" s="3">
        <v>11123176</v>
      </c>
    </row>
    <row r="3044" spans="1:10" hidden="1" x14ac:dyDescent="0.25">
      <c r="A3044" s="187">
        <v>43918</v>
      </c>
      <c r="B3044" s="3">
        <v>28</v>
      </c>
      <c r="C3044" s="3">
        <v>3</v>
      </c>
      <c r="D3044" s="3">
        <v>2020</v>
      </c>
      <c r="E3044" s="3">
        <v>0</v>
      </c>
      <c r="F3044" s="3">
        <v>0</v>
      </c>
      <c r="G3044" s="3" t="s">
        <v>199</v>
      </c>
      <c r="H3044" s="3" t="s">
        <v>1125</v>
      </c>
      <c r="I3044" s="3" t="s">
        <v>445</v>
      </c>
      <c r="J3044" s="3">
        <v>11123176</v>
      </c>
    </row>
    <row r="3045" spans="1:10" hidden="1" x14ac:dyDescent="0.25">
      <c r="A3045" s="187">
        <v>43917</v>
      </c>
      <c r="B3045" s="3">
        <v>27</v>
      </c>
      <c r="C3045" s="3">
        <v>3</v>
      </c>
      <c r="D3045" s="3">
        <v>2020</v>
      </c>
      <c r="E3045" s="3">
        <v>0</v>
      </c>
      <c r="F3045" s="3">
        <v>0</v>
      </c>
      <c r="G3045" s="3" t="s">
        <v>199</v>
      </c>
      <c r="H3045" s="3" t="s">
        <v>1125</v>
      </c>
      <c r="I3045" s="3" t="s">
        <v>445</v>
      </c>
      <c r="J3045" s="3">
        <v>11123176</v>
      </c>
    </row>
    <row r="3046" spans="1:10" hidden="1" x14ac:dyDescent="0.25">
      <c r="A3046" s="187">
        <v>43916</v>
      </c>
      <c r="B3046" s="3">
        <v>26</v>
      </c>
      <c r="C3046" s="3">
        <v>3</v>
      </c>
      <c r="D3046" s="3">
        <v>2020</v>
      </c>
      <c r="E3046" s="3">
        <v>1</v>
      </c>
      <c r="F3046" s="3">
        <v>0</v>
      </c>
      <c r="G3046" s="3" t="s">
        <v>199</v>
      </c>
      <c r="H3046" s="3" t="s">
        <v>1125</v>
      </c>
      <c r="I3046" s="3" t="s">
        <v>445</v>
      </c>
      <c r="J3046" s="3">
        <v>11123176</v>
      </c>
    </row>
    <row r="3047" spans="1:10" hidden="1" x14ac:dyDescent="0.25">
      <c r="A3047" s="187">
        <v>43915</v>
      </c>
      <c r="B3047" s="3">
        <v>25</v>
      </c>
      <c r="C3047" s="3">
        <v>3</v>
      </c>
      <c r="D3047" s="3">
        <v>2020</v>
      </c>
      <c r="E3047" s="3">
        <v>2</v>
      </c>
      <c r="F3047" s="3">
        <v>0</v>
      </c>
      <c r="G3047" s="3" t="s">
        <v>199</v>
      </c>
      <c r="H3047" s="3" t="s">
        <v>1125</v>
      </c>
      <c r="I3047" s="3" t="s">
        <v>445</v>
      </c>
      <c r="J3047" s="3">
        <v>11123176</v>
      </c>
    </row>
    <row r="3048" spans="1:10" hidden="1" x14ac:dyDescent="0.25">
      <c r="A3048" s="187">
        <v>43914</v>
      </c>
      <c r="B3048" s="3">
        <v>24</v>
      </c>
      <c r="C3048" s="3">
        <v>3</v>
      </c>
      <c r="D3048" s="3">
        <v>2020</v>
      </c>
      <c r="E3048" s="3">
        <v>3</v>
      </c>
      <c r="F3048" s="3">
        <v>0</v>
      </c>
      <c r="G3048" s="3" t="s">
        <v>199</v>
      </c>
      <c r="H3048" s="3" t="s">
        <v>1125</v>
      </c>
      <c r="I3048" s="3" t="s">
        <v>445</v>
      </c>
      <c r="J3048" s="3">
        <v>11123176</v>
      </c>
    </row>
    <row r="3049" spans="1:10" hidden="1" x14ac:dyDescent="0.25">
      <c r="A3049" s="187">
        <v>43913</v>
      </c>
      <c r="B3049" s="3">
        <v>23</v>
      </c>
      <c r="C3049" s="3">
        <v>3</v>
      </c>
      <c r="D3049" s="3">
        <v>2020</v>
      </c>
      <c r="E3049" s="3">
        <v>0</v>
      </c>
      <c r="F3049" s="3">
        <v>0</v>
      </c>
      <c r="G3049" s="3" t="s">
        <v>199</v>
      </c>
      <c r="H3049" s="3" t="s">
        <v>1125</v>
      </c>
      <c r="I3049" s="3" t="s">
        <v>445</v>
      </c>
      <c r="J3049" s="3">
        <v>11123176</v>
      </c>
    </row>
    <row r="3050" spans="1:10" hidden="1" x14ac:dyDescent="0.25">
      <c r="A3050" s="187">
        <v>43912</v>
      </c>
      <c r="B3050" s="3">
        <v>22</v>
      </c>
      <c r="C3050" s="3">
        <v>3</v>
      </c>
      <c r="D3050" s="3">
        <v>2020</v>
      </c>
      <c r="E3050" s="3">
        <v>0</v>
      </c>
      <c r="F3050" s="3">
        <v>0</v>
      </c>
      <c r="G3050" s="3" t="s">
        <v>199</v>
      </c>
      <c r="H3050" s="3" t="s">
        <v>1125</v>
      </c>
      <c r="I3050" s="3" t="s">
        <v>445</v>
      </c>
      <c r="J3050" s="3">
        <v>11123176</v>
      </c>
    </row>
    <row r="3051" spans="1:10" hidden="1" x14ac:dyDescent="0.25">
      <c r="A3051" s="187">
        <v>43911</v>
      </c>
      <c r="B3051" s="3">
        <v>21</v>
      </c>
      <c r="C3051" s="3">
        <v>3</v>
      </c>
      <c r="D3051" s="3">
        <v>2020</v>
      </c>
      <c r="E3051" s="3">
        <v>0</v>
      </c>
      <c r="F3051" s="3">
        <v>0</v>
      </c>
      <c r="G3051" s="3" t="s">
        <v>199</v>
      </c>
      <c r="H3051" s="3" t="s">
        <v>1125</v>
      </c>
      <c r="I3051" s="3" t="s">
        <v>445</v>
      </c>
      <c r="J3051" s="3">
        <v>11123176</v>
      </c>
    </row>
    <row r="3052" spans="1:10" hidden="1" x14ac:dyDescent="0.25">
      <c r="A3052" s="187">
        <v>43910</v>
      </c>
      <c r="B3052" s="3">
        <v>20</v>
      </c>
      <c r="C3052" s="3">
        <v>3</v>
      </c>
      <c r="D3052" s="3">
        <v>2020</v>
      </c>
      <c r="E3052" s="3">
        <v>2</v>
      </c>
      <c r="F3052" s="3">
        <v>0</v>
      </c>
      <c r="G3052" s="3" t="s">
        <v>199</v>
      </c>
      <c r="H3052" s="3" t="s">
        <v>1125</v>
      </c>
      <c r="I3052" s="3" t="s">
        <v>445</v>
      </c>
      <c r="J3052" s="3">
        <v>11123176</v>
      </c>
    </row>
    <row r="3053" spans="1:10" hidden="1" x14ac:dyDescent="0.25">
      <c r="A3053" s="187">
        <v>43920</v>
      </c>
      <c r="B3053" s="3">
        <v>30</v>
      </c>
      <c r="C3053" s="3">
        <v>3</v>
      </c>
      <c r="D3053" s="3">
        <v>2020</v>
      </c>
      <c r="E3053" s="3">
        <v>0</v>
      </c>
      <c r="F3053" s="3">
        <v>0</v>
      </c>
      <c r="G3053" s="3" t="s">
        <v>1126</v>
      </c>
      <c r="H3053" s="3" t="s">
        <v>1127</v>
      </c>
      <c r="I3053" s="3" t="s">
        <v>1128</v>
      </c>
      <c r="J3053" s="3">
        <v>1000</v>
      </c>
    </row>
    <row r="3054" spans="1:10" hidden="1" x14ac:dyDescent="0.25">
      <c r="A3054" s="187">
        <v>43919</v>
      </c>
      <c r="B3054" s="3">
        <v>29</v>
      </c>
      <c r="C3054" s="3">
        <v>3</v>
      </c>
      <c r="D3054" s="3">
        <v>2020</v>
      </c>
      <c r="E3054" s="3">
        <v>1</v>
      </c>
      <c r="F3054" s="3">
        <v>0</v>
      </c>
      <c r="G3054" s="3" t="s">
        <v>1126</v>
      </c>
      <c r="H3054" s="3" t="s">
        <v>1127</v>
      </c>
      <c r="I3054" s="3" t="s">
        <v>1128</v>
      </c>
      <c r="J3054" s="3">
        <v>1000</v>
      </c>
    </row>
    <row r="3055" spans="1:10" hidden="1" x14ac:dyDescent="0.25">
      <c r="A3055" s="187">
        <v>43918</v>
      </c>
      <c r="B3055" s="3">
        <v>28</v>
      </c>
      <c r="C3055" s="3">
        <v>3</v>
      </c>
      <c r="D3055" s="3">
        <v>2020</v>
      </c>
      <c r="E3055" s="3">
        <v>0</v>
      </c>
      <c r="F3055" s="3">
        <v>0</v>
      </c>
      <c r="G3055" s="3" t="s">
        <v>1126</v>
      </c>
      <c r="H3055" s="3" t="s">
        <v>1127</v>
      </c>
      <c r="I3055" s="3" t="s">
        <v>1128</v>
      </c>
      <c r="J3055" s="3">
        <v>1000</v>
      </c>
    </row>
    <row r="3056" spans="1:10" hidden="1" x14ac:dyDescent="0.25">
      <c r="A3056" s="187">
        <v>43917</v>
      </c>
      <c r="B3056" s="3">
        <v>27</v>
      </c>
      <c r="C3056" s="3">
        <v>3</v>
      </c>
      <c r="D3056" s="3">
        <v>2020</v>
      </c>
      <c r="E3056" s="3">
        <v>4</v>
      </c>
      <c r="F3056" s="3">
        <v>0</v>
      </c>
      <c r="G3056" s="3" t="s">
        <v>1126</v>
      </c>
      <c r="H3056" s="3" t="s">
        <v>1127</v>
      </c>
      <c r="I3056" s="3" t="s">
        <v>1128</v>
      </c>
      <c r="J3056" s="3">
        <v>1000</v>
      </c>
    </row>
    <row r="3057" spans="1:10" hidden="1" x14ac:dyDescent="0.25">
      <c r="A3057" s="187">
        <v>43916</v>
      </c>
      <c r="B3057" s="3">
        <v>26</v>
      </c>
      <c r="C3057" s="3">
        <v>3</v>
      </c>
      <c r="D3057" s="3">
        <v>2020</v>
      </c>
      <c r="E3057" s="3">
        <v>0</v>
      </c>
      <c r="F3057" s="3">
        <v>0</v>
      </c>
      <c r="G3057" s="3" t="s">
        <v>1126</v>
      </c>
      <c r="H3057" s="3" t="s">
        <v>1127</v>
      </c>
      <c r="I3057" s="3" t="s">
        <v>1128</v>
      </c>
      <c r="J3057" s="3">
        <v>1000</v>
      </c>
    </row>
    <row r="3058" spans="1:10" hidden="1" x14ac:dyDescent="0.25">
      <c r="A3058" s="187">
        <v>43915</v>
      </c>
      <c r="B3058" s="3">
        <v>25</v>
      </c>
      <c r="C3058" s="3">
        <v>3</v>
      </c>
      <c r="D3058" s="3">
        <v>2020</v>
      </c>
      <c r="E3058" s="3">
        <v>0</v>
      </c>
      <c r="F3058" s="3">
        <v>0</v>
      </c>
      <c r="G3058" s="3" t="s">
        <v>1126</v>
      </c>
      <c r="H3058" s="3" t="s">
        <v>1127</v>
      </c>
      <c r="I3058" s="3" t="s">
        <v>1128</v>
      </c>
      <c r="J3058" s="3">
        <v>1000</v>
      </c>
    </row>
    <row r="3059" spans="1:10" hidden="1" x14ac:dyDescent="0.25">
      <c r="A3059" s="187">
        <v>43914</v>
      </c>
      <c r="B3059" s="3">
        <v>24</v>
      </c>
      <c r="C3059" s="3">
        <v>3</v>
      </c>
      <c r="D3059" s="3">
        <v>2020</v>
      </c>
      <c r="E3059" s="3">
        <v>0</v>
      </c>
      <c r="F3059" s="3">
        <v>0</v>
      </c>
      <c r="G3059" s="3" t="s">
        <v>1126</v>
      </c>
      <c r="H3059" s="3" t="s">
        <v>1127</v>
      </c>
      <c r="I3059" s="3" t="s">
        <v>1128</v>
      </c>
      <c r="J3059" s="3">
        <v>1000</v>
      </c>
    </row>
    <row r="3060" spans="1:10" hidden="1" x14ac:dyDescent="0.25">
      <c r="A3060" s="187">
        <v>43913</v>
      </c>
      <c r="B3060" s="3">
        <v>23</v>
      </c>
      <c r="C3060" s="3">
        <v>3</v>
      </c>
      <c r="D3060" s="3">
        <v>2020</v>
      </c>
      <c r="E3060" s="3">
        <v>0</v>
      </c>
      <c r="F3060" s="3">
        <v>0</v>
      </c>
      <c r="G3060" s="3" t="s">
        <v>1126</v>
      </c>
      <c r="H3060" s="3" t="s">
        <v>1127</v>
      </c>
      <c r="I3060" s="3" t="s">
        <v>1128</v>
      </c>
      <c r="J3060" s="3">
        <v>1000</v>
      </c>
    </row>
    <row r="3061" spans="1:10" hidden="1" x14ac:dyDescent="0.25">
      <c r="A3061" s="187">
        <v>43912</v>
      </c>
      <c r="B3061" s="3">
        <v>22</v>
      </c>
      <c r="C3061" s="3">
        <v>3</v>
      </c>
      <c r="D3061" s="3">
        <v>2020</v>
      </c>
      <c r="E3061" s="3">
        <v>0</v>
      </c>
      <c r="F3061" s="3">
        <v>0</v>
      </c>
      <c r="G3061" s="3" t="s">
        <v>1126</v>
      </c>
      <c r="H3061" s="3" t="s">
        <v>1127</v>
      </c>
      <c r="I3061" s="3" t="s">
        <v>1128</v>
      </c>
      <c r="J3061" s="3">
        <v>1000</v>
      </c>
    </row>
    <row r="3062" spans="1:10" hidden="1" x14ac:dyDescent="0.25">
      <c r="A3062" s="187">
        <v>43911</v>
      </c>
      <c r="B3062" s="3">
        <v>21</v>
      </c>
      <c r="C3062" s="3">
        <v>3</v>
      </c>
      <c r="D3062" s="3">
        <v>2020</v>
      </c>
      <c r="E3062" s="3">
        <v>0</v>
      </c>
      <c r="F3062" s="3">
        <v>0</v>
      </c>
      <c r="G3062" s="3" t="s">
        <v>1126</v>
      </c>
      <c r="H3062" s="3" t="s">
        <v>1127</v>
      </c>
      <c r="I3062" s="3" t="s">
        <v>1128</v>
      </c>
      <c r="J3062" s="3">
        <v>1000</v>
      </c>
    </row>
    <row r="3063" spans="1:10" hidden="1" x14ac:dyDescent="0.25">
      <c r="A3063" s="187">
        <v>43910</v>
      </c>
      <c r="B3063" s="3">
        <v>20</v>
      </c>
      <c r="C3063" s="3">
        <v>3</v>
      </c>
      <c r="D3063" s="3">
        <v>2020</v>
      </c>
      <c r="E3063" s="3">
        <v>0</v>
      </c>
      <c r="F3063" s="3">
        <v>0</v>
      </c>
      <c r="G3063" s="3" t="s">
        <v>1126</v>
      </c>
      <c r="H3063" s="3" t="s">
        <v>1127</v>
      </c>
      <c r="I3063" s="3" t="s">
        <v>1128</v>
      </c>
      <c r="J3063" s="3">
        <v>1000</v>
      </c>
    </row>
    <row r="3064" spans="1:10" hidden="1" x14ac:dyDescent="0.25">
      <c r="A3064" s="187">
        <v>43909</v>
      </c>
      <c r="B3064" s="3">
        <v>19</v>
      </c>
      <c r="C3064" s="3">
        <v>3</v>
      </c>
      <c r="D3064" s="3">
        <v>2020</v>
      </c>
      <c r="E3064" s="3">
        <v>0</v>
      </c>
      <c r="F3064" s="3">
        <v>0</v>
      </c>
      <c r="G3064" s="3" t="s">
        <v>1126</v>
      </c>
      <c r="H3064" s="3" t="s">
        <v>1127</v>
      </c>
      <c r="I3064" s="3" t="s">
        <v>1128</v>
      </c>
      <c r="J3064" s="3">
        <v>1000</v>
      </c>
    </row>
    <row r="3065" spans="1:10" hidden="1" x14ac:dyDescent="0.25">
      <c r="A3065" s="187">
        <v>43908</v>
      </c>
      <c r="B3065" s="3">
        <v>18</v>
      </c>
      <c r="C3065" s="3">
        <v>3</v>
      </c>
      <c r="D3065" s="3">
        <v>2020</v>
      </c>
      <c r="E3065" s="3">
        <v>0</v>
      </c>
      <c r="F3065" s="3">
        <v>0</v>
      </c>
      <c r="G3065" s="3" t="s">
        <v>1126</v>
      </c>
      <c r="H3065" s="3" t="s">
        <v>1127</v>
      </c>
      <c r="I3065" s="3" t="s">
        <v>1128</v>
      </c>
      <c r="J3065" s="3">
        <v>1000</v>
      </c>
    </row>
    <row r="3066" spans="1:10" hidden="1" x14ac:dyDescent="0.25">
      <c r="A3066" s="187">
        <v>43907</v>
      </c>
      <c r="B3066" s="3">
        <v>17</v>
      </c>
      <c r="C3066" s="3">
        <v>3</v>
      </c>
      <c r="D3066" s="3">
        <v>2020</v>
      </c>
      <c r="E3066" s="3">
        <v>0</v>
      </c>
      <c r="F3066" s="3">
        <v>0</v>
      </c>
      <c r="G3066" s="3" t="s">
        <v>1126</v>
      </c>
      <c r="H3066" s="3" t="s">
        <v>1127</v>
      </c>
      <c r="I3066" s="3" t="s">
        <v>1128</v>
      </c>
      <c r="J3066" s="3">
        <v>1000</v>
      </c>
    </row>
    <row r="3067" spans="1:10" hidden="1" x14ac:dyDescent="0.25">
      <c r="A3067" s="187">
        <v>43906</v>
      </c>
      <c r="B3067" s="3">
        <v>16</v>
      </c>
      <c r="C3067" s="3">
        <v>3</v>
      </c>
      <c r="D3067" s="3">
        <v>2020</v>
      </c>
      <c r="E3067" s="3">
        <v>0</v>
      </c>
      <c r="F3067" s="3">
        <v>0</v>
      </c>
      <c r="G3067" s="3" t="s">
        <v>1126</v>
      </c>
      <c r="H3067" s="3" t="s">
        <v>1127</v>
      </c>
      <c r="I3067" s="3" t="s">
        <v>1128</v>
      </c>
      <c r="J3067" s="3">
        <v>1000</v>
      </c>
    </row>
    <row r="3068" spans="1:10" hidden="1" x14ac:dyDescent="0.25">
      <c r="A3068" s="187">
        <v>43897</v>
      </c>
      <c r="B3068" s="3">
        <v>7</v>
      </c>
      <c r="C3068" s="3">
        <v>3</v>
      </c>
      <c r="D3068" s="3">
        <v>2020</v>
      </c>
      <c r="E3068" s="3">
        <v>1</v>
      </c>
      <c r="F3068" s="3">
        <v>0</v>
      </c>
      <c r="G3068" s="3" t="s">
        <v>1126</v>
      </c>
      <c r="H3068" s="3" t="s">
        <v>1127</v>
      </c>
      <c r="I3068" s="3" t="s">
        <v>1128</v>
      </c>
      <c r="J3068" s="3">
        <v>1000</v>
      </c>
    </row>
    <row r="3069" spans="1:10" hidden="1" x14ac:dyDescent="0.25">
      <c r="A3069" s="187">
        <v>43920</v>
      </c>
      <c r="B3069" s="3">
        <v>30</v>
      </c>
      <c r="C3069" s="3">
        <v>3</v>
      </c>
      <c r="D3069" s="3">
        <v>2020</v>
      </c>
      <c r="E3069" s="3">
        <v>29</v>
      </c>
      <c r="F3069" s="3">
        <v>1</v>
      </c>
      <c r="G3069" s="3" t="s">
        <v>200</v>
      </c>
      <c r="H3069" s="3" t="s">
        <v>1129</v>
      </c>
      <c r="I3069" s="3" t="s">
        <v>442</v>
      </c>
      <c r="J3069" s="3">
        <v>9587522</v>
      </c>
    </row>
    <row r="3070" spans="1:10" hidden="1" x14ac:dyDescent="0.25">
      <c r="A3070" s="187">
        <v>43919</v>
      </c>
      <c r="B3070" s="3">
        <v>29</v>
      </c>
      <c r="C3070" s="3">
        <v>3</v>
      </c>
      <c r="D3070" s="3">
        <v>2020</v>
      </c>
      <c r="E3070" s="3">
        <v>15</v>
      </c>
      <c r="F3070" s="3">
        <v>1</v>
      </c>
      <c r="G3070" s="3" t="s">
        <v>200</v>
      </c>
      <c r="H3070" s="3" t="s">
        <v>1129</v>
      </c>
      <c r="I3070" s="3" t="s">
        <v>442</v>
      </c>
      <c r="J3070" s="3">
        <v>9587522</v>
      </c>
    </row>
    <row r="3071" spans="1:10" hidden="1" x14ac:dyDescent="0.25">
      <c r="A3071" s="187">
        <v>43918</v>
      </c>
      <c r="B3071" s="3">
        <v>28</v>
      </c>
      <c r="C3071" s="3">
        <v>3</v>
      </c>
      <c r="D3071" s="3">
        <v>2020</v>
      </c>
      <c r="E3071" s="3">
        <v>28</v>
      </c>
      <c r="F3071" s="3">
        <v>0</v>
      </c>
      <c r="G3071" s="3" t="s">
        <v>200</v>
      </c>
      <c r="H3071" s="3" t="s">
        <v>1129</v>
      </c>
      <c r="I3071" s="3" t="s">
        <v>442</v>
      </c>
      <c r="J3071" s="3">
        <v>9587522</v>
      </c>
    </row>
    <row r="3072" spans="1:10" hidden="1" x14ac:dyDescent="0.25">
      <c r="A3072" s="187">
        <v>43917</v>
      </c>
      <c r="B3072" s="3">
        <v>27</v>
      </c>
      <c r="C3072" s="3">
        <v>3</v>
      </c>
      <c r="D3072" s="3">
        <v>2020</v>
      </c>
      <c r="E3072" s="3">
        <v>15</v>
      </c>
      <c r="F3072" s="3">
        <v>1</v>
      </c>
      <c r="G3072" s="3" t="s">
        <v>200</v>
      </c>
      <c r="H3072" s="3" t="s">
        <v>1129</v>
      </c>
      <c r="I3072" s="3" t="s">
        <v>442</v>
      </c>
      <c r="J3072" s="3">
        <v>9587522</v>
      </c>
    </row>
    <row r="3073" spans="1:10" hidden="1" x14ac:dyDescent="0.25">
      <c r="A3073" s="187">
        <v>43916</v>
      </c>
      <c r="B3073" s="3">
        <v>26</v>
      </c>
      <c r="C3073" s="3">
        <v>3</v>
      </c>
      <c r="D3073" s="3">
        <v>2020</v>
      </c>
      <c r="E3073" s="3">
        <v>16</v>
      </c>
      <c r="F3073" s="3">
        <v>0</v>
      </c>
      <c r="G3073" s="3" t="s">
        <v>200</v>
      </c>
      <c r="H3073" s="3" t="s">
        <v>1129</v>
      </c>
      <c r="I3073" s="3" t="s">
        <v>442</v>
      </c>
      <c r="J3073" s="3">
        <v>9587522</v>
      </c>
    </row>
    <row r="3074" spans="1:10" hidden="1" x14ac:dyDescent="0.25">
      <c r="A3074" s="187">
        <v>43915</v>
      </c>
      <c r="B3074" s="3">
        <v>25</v>
      </c>
      <c r="C3074" s="3">
        <v>3</v>
      </c>
      <c r="D3074" s="3">
        <v>2020</v>
      </c>
      <c r="E3074" s="3">
        <v>6</v>
      </c>
      <c r="F3074" s="3">
        <v>0</v>
      </c>
      <c r="G3074" s="3" t="s">
        <v>200</v>
      </c>
      <c r="H3074" s="3" t="s">
        <v>1129</v>
      </c>
      <c r="I3074" s="3" t="s">
        <v>442</v>
      </c>
      <c r="J3074" s="3">
        <v>9587522</v>
      </c>
    </row>
    <row r="3075" spans="1:10" hidden="1" x14ac:dyDescent="0.25">
      <c r="A3075" s="187">
        <v>43914</v>
      </c>
      <c r="B3075" s="3">
        <v>24</v>
      </c>
      <c r="C3075" s="3">
        <v>3</v>
      </c>
      <c r="D3075" s="3">
        <v>2020</v>
      </c>
      <c r="E3075" s="3">
        <v>3</v>
      </c>
      <c r="F3075" s="3">
        <v>0</v>
      </c>
      <c r="G3075" s="3" t="s">
        <v>200</v>
      </c>
      <c r="H3075" s="3" t="s">
        <v>1129</v>
      </c>
      <c r="I3075" s="3" t="s">
        <v>442</v>
      </c>
      <c r="J3075" s="3">
        <v>9587522</v>
      </c>
    </row>
    <row r="3076" spans="1:10" hidden="1" x14ac:dyDescent="0.25">
      <c r="A3076" s="187">
        <v>43913</v>
      </c>
      <c r="B3076" s="3">
        <v>23</v>
      </c>
      <c r="C3076" s="3">
        <v>3</v>
      </c>
      <c r="D3076" s="3">
        <v>2020</v>
      </c>
      <c r="E3076" s="3">
        <v>1</v>
      </c>
      <c r="F3076" s="3">
        <v>0</v>
      </c>
      <c r="G3076" s="3" t="s">
        <v>200</v>
      </c>
      <c r="H3076" s="3" t="s">
        <v>1129</v>
      </c>
      <c r="I3076" s="3" t="s">
        <v>442</v>
      </c>
      <c r="J3076" s="3">
        <v>9587522</v>
      </c>
    </row>
    <row r="3077" spans="1:10" hidden="1" x14ac:dyDescent="0.25">
      <c r="A3077" s="187">
        <v>43912</v>
      </c>
      <c r="B3077" s="3">
        <v>22</v>
      </c>
      <c r="C3077" s="3">
        <v>3</v>
      </c>
      <c r="D3077" s="3">
        <v>2020</v>
      </c>
      <c r="E3077" s="3">
        <v>2</v>
      </c>
      <c r="F3077" s="3">
        <v>0</v>
      </c>
      <c r="G3077" s="3" t="s">
        <v>200</v>
      </c>
      <c r="H3077" s="3" t="s">
        <v>1129</v>
      </c>
      <c r="I3077" s="3" t="s">
        <v>442</v>
      </c>
      <c r="J3077" s="3">
        <v>9587522</v>
      </c>
    </row>
    <row r="3078" spans="1:10" hidden="1" x14ac:dyDescent="0.25">
      <c r="A3078" s="187">
        <v>43911</v>
      </c>
      <c r="B3078" s="3">
        <v>21</v>
      </c>
      <c r="C3078" s="3">
        <v>3</v>
      </c>
      <c r="D3078" s="3">
        <v>2020</v>
      </c>
      <c r="E3078" s="3">
        <v>0</v>
      </c>
      <c r="F3078" s="3">
        <v>0</v>
      </c>
      <c r="G3078" s="3" t="s">
        <v>200</v>
      </c>
      <c r="H3078" s="3" t="s">
        <v>1129</v>
      </c>
      <c r="I3078" s="3" t="s">
        <v>442</v>
      </c>
      <c r="J3078" s="3">
        <v>9587522</v>
      </c>
    </row>
    <row r="3079" spans="1:10" hidden="1" x14ac:dyDescent="0.25">
      <c r="A3079" s="187">
        <v>43910</v>
      </c>
      <c r="B3079" s="3">
        <v>20</v>
      </c>
      <c r="C3079" s="3">
        <v>3</v>
      </c>
      <c r="D3079" s="3">
        <v>2020</v>
      </c>
      <c r="E3079" s="3">
        <v>12</v>
      </c>
      <c r="F3079" s="3">
        <v>0</v>
      </c>
      <c r="G3079" s="3" t="s">
        <v>200</v>
      </c>
      <c r="H3079" s="3" t="s">
        <v>1129</v>
      </c>
      <c r="I3079" s="3" t="s">
        <v>442</v>
      </c>
      <c r="J3079" s="3">
        <v>9587522</v>
      </c>
    </row>
    <row r="3080" spans="1:10" hidden="1" x14ac:dyDescent="0.25">
      <c r="A3080" s="187">
        <v>43909</v>
      </c>
      <c r="B3080" s="3">
        <v>19</v>
      </c>
      <c r="C3080" s="3">
        <v>3</v>
      </c>
      <c r="D3080" s="3">
        <v>2020</v>
      </c>
      <c r="E3080" s="3">
        <v>3</v>
      </c>
      <c r="F3080" s="3">
        <v>0</v>
      </c>
      <c r="G3080" s="3" t="s">
        <v>200</v>
      </c>
      <c r="H3080" s="3" t="s">
        <v>1129</v>
      </c>
      <c r="I3080" s="3" t="s">
        <v>442</v>
      </c>
      <c r="J3080" s="3">
        <v>9587522</v>
      </c>
    </row>
    <row r="3081" spans="1:10" hidden="1" x14ac:dyDescent="0.25">
      <c r="A3081" s="187">
        <v>43908</v>
      </c>
      <c r="B3081" s="3">
        <v>18</v>
      </c>
      <c r="C3081" s="3">
        <v>3</v>
      </c>
      <c r="D3081" s="3">
        <v>2020</v>
      </c>
      <c r="E3081" s="3">
        <v>1</v>
      </c>
      <c r="F3081" s="3">
        <v>0</v>
      </c>
      <c r="G3081" s="3" t="s">
        <v>200</v>
      </c>
      <c r="H3081" s="3" t="s">
        <v>1129</v>
      </c>
      <c r="I3081" s="3" t="s">
        <v>442</v>
      </c>
      <c r="J3081" s="3">
        <v>9587522</v>
      </c>
    </row>
    <row r="3082" spans="1:10" hidden="1" x14ac:dyDescent="0.25">
      <c r="A3082" s="187">
        <v>43907</v>
      </c>
      <c r="B3082" s="3">
        <v>17</v>
      </c>
      <c r="C3082" s="3">
        <v>3</v>
      </c>
      <c r="D3082" s="3">
        <v>2020</v>
      </c>
      <c r="E3082" s="3">
        <v>2</v>
      </c>
      <c r="F3082" s="3">
        <v>0</v>
      </c>
      <c r="G3082" s="3" t="s">
        <v>200</v>
      </c>
      <c r="H3082" s="3" t="s">
        <v>1129</v>
      </c>
      <c r="I3082" s="3" t="s">
        <v>442</v>
      </c>
      <c r="J3082" s="3">
        <v>9587522</v>
      </c>
    </row>
    <row r="3083" spans="1:10" hidden="1" x14ac:dyDescent="0.25">
      <c r="A3083" s="187">
        <v>43906</v>
      </c>
      <c r="B3083" s="3">
        <v>16</v>
      </c>
      <c r="C3083" s="3">
        <v>3</v>
      </c>
      <c r="D3083" s="3">
        <v>2020</v>
      </c>
      <c r="E3083" s="3">
        <v>3</v>
      </c>
      <c r="F3083" s="3">
        <v>0</v>
      </c>
      <c r="G3083" s="3" t="s">
        <v>200</v>
      </c>
      <c r="H3083" s="3" t="s">
        <v>1129</v>
      </c>
      <c r="I3083" s="3" t="s">
        <v>442</v>
      </c>
      <c r="J3083" s="3">
        <v>9587522</v>
      </c>
    </row>
    <row r="3084" spans="1:10" hidden="1" x14ac:dyDescent="0.25">
      <c r="A3084" s="187">
        <v>43904</v>
      </c>
      <c r="B3084" s="3">
        <v>14</v>
      </c>
      <c r="C3084" s="3">
        <v>3</v>
      </c>
      <c r="D3084" s="3">
        <v>2020</v>
      </c>
      <c r="E3084" s="3">
        <v>1</v>
      </c>
      <c r="F3084" s="3">
        <v>0</v>
      </c>
      <c r="G3084" s="3" t="s">
        <v>200</v>
      </c>
      <c r="H3084" s="3" t="s">
        <v>1129</v>
      </c>
      <c r="I3084" s="3" t="s">
        <v>442</v>
      </c>
      <c r="J3084" s="3">
        <v>9587522</v>
      </c>
    </row>
    <row r="3085" spans="1:10" hidden="1" x14ac:dyDescent="0.25">
      <c r="A3085" s="187">
        <v>43902</v>
      </c>
      <c r="B3085" s="3">
        <v>12</v>
      </c>
      <c r="C3085" s="3">
        <v>3</v>
      </c>
      <c r="D3085" s="3">
        <v>2020</v>
      </c>
      <c r="E3085" s="3">
        <v>2</v>
      </c>
      <c r="F3085" s="3">
        <v>0</v>
      </c>
      <c r="G3085" s="3" t="s">
        <v>200</v>
      </c>
      <c r="H3085" s="3" t="s">
        <v>1129</v>
      </c>
      <c r="I3085" s="3" t="s">
        <v>442</v>
      </c>
      <c r="J3085" s="3">
        <v>9587522</v>
      </c>
    </row>
    <row r="3086" spans="1:10" hidden="1" x14ac:dyDescent="0.25">
      <c r="A3086" s="187">
        <v>43920</v>
      </c>
      <c r="B3086" s="3">
        <v>30</v>
      </c>
      <c r="C3086" s="3">
        <v>3</v>
      </c>
      <c r="D3086" s="3">
        <v>2020</v>
      </c>
      <c r="E3086" s="3">
        <v>39</v>
      </c>
      <c r="F3086" s="3">
        <v>2</v>
      </c>
      <c r="G3086" s="3" t="s">
        <v>87</v>
      </c>
      <c r="H3086" s="3" t="s">
        <v>1130</v>
      </c>
      <c r="I3086" s="3" t="s">
        <v>446</v>
      </c>
      <c r="J3086" s="3">
        <v>9768785</v>
      </c>
    </row>
    <row r="3087" spans="1:10" hidden="1" x14ac:dyDescent="0.25">
      <c r="A3087" s="187">
        <v>43919</v>
      </c>
      <c r="B3087" s="3">
        <v>29</v>
      </c>
      <c r="C3087" s="3">
        <v>3</v>
      </c>
      <c r="D3087" s="3">
        <v>2020</v>
      </c>
      <c r="E3087" s="3">
        <v>65</v>
      </c>
      <c r="F3087" s="3">
        <v>2</v>
      </c>
      <c r="G3087" s="3" t="s">
        <v>87</v>
      </c>
      <c r="H3087" s="3" t="s">
        <v>1130</v>
      </c>
      <c r="I3087" s="3" t="s">
        <v>446</v>
      </c>
      <c r="J3087" s="3">
        <v>9768785</v>
      </c>
    </row>
    <row r="3088" spans="1:10" hidden="1" x14ac:dyDescent="0.25">
      <c r="A3088" s="187">
        <v>43918</v>
      </c>
      <c r="B3088" s="3">
        <v>28</v>
      </c>
      <c r="C3088" s="3">
        <v>3</v>
      </c>
      <c r="D3088" s="3">
        <v>2020</v>
      </c>
      <c r="E3088" s="3">
        <v>43</v>
      </c>
      <c r="F3088" s="3">
        <v>1</v>
      </c>
      <c r="G3088" s="3" t="s">
        <v>87</v>
      </c>
      <c r="H3088" s="3" t="s">
        <v>1130</v>
      </c>
      <c r="I3088" s="3" t="s">
        <v>446</v>
      </c>
      <c r="J3088" s="3">
        <v>9768785</v>
      </c>
    </row>
    <row r="3089" spans="1:10" hidden="1" x14ac:dyDescent="0.25">
      <c r="A3089" s="187">
        <v>43917</v>
      </c>
      <c r="B3089" s="3">
        <v>27</v>
      </c>
      <c r="C3089" s="3">
        <v>3</v>
      </c>
      <c r="D3089" s="3">
        <v>2020</v>
      </c>
      <c r="E3089" s="3">
        <v>39</v>
      </c>
      <c r="F3089" s="3">
        <v>0</v>
      </c>
      <c r="G3089" s="3" t="s">
        <v>87</v>
      </c>
      <c r="H3089" s="3" t="s">
        <v>1130</v>
      </c>
      <c r="I3089" s="3" t="s">
        <v>446</v>
      </c>
      <c r="J3089" s="3">
        <v>9768785</v>
      </c>
    </row>
    <row r="3090" spans="1:10" hidden="1" x14ac:dyDescent="0.25">
      <c r="A3090" s="187">
        <v>43916</v>
      </c>
      <c r="B3090" s="3">
        <v>26</v>
      </c>
      <c r="C3090" s="3">
        <v>3</v>
      </c>
      <c r="D3090" s="3">
        <v>2020</v>
      </c>
      <c r="E3090" s="3">
        <v>35</v>
      </c>
      <c r="F3090" s="3">
        <v>0</v>
      </c>
      <c r="G3090" s="3" t="s">
        <v>87</v>
      </c>
      <c r="H3090" s="3" t="s">
        <v>1130</v>
      </c>
      <c r="I3090" s="3" t="s">
        <v>446</v>
      </c>
      <c r="J3090" s="3">
        <v>9768785</v>
      </c>
    </row>
    <row r="3091" spans="1:10" hidden="1" x14ac:dyDescent="0.25">
      <c r="A3091" s="187">
        <v>43915</v>
      </c>
      <c r="B3091" s="3">
        <v>25</v>
      </c>
      <c r="C3091" s="3">
        <v>3</v>
      </c>
      <c r="D3091" s="3">
        <v>2020</v>
      </c>
      <c r="E3091" s="3">
        <v>39</v>
      </c>
      <c r="F3091" s="3">
        <v>2</v>
      </c>
      <c r="G3091" s="3" t="s">
        <v>87</v>
      </c>
      <c r="H3091" s="3" t="s">
        <v>1130</v>
      </c>
      <c r="I3091" s="3" t="s">
        <v>446</v>
      </c>
      <c r="J3091" s="3">
        <v>9768785</v>
      </c>
    </row>
    <row r="3092" spans="1:10" hidden="1" x14ac:dyDescent="0.25">
      <c r="A3092" s="187">
        <v>43914</v>
      </c>
      <c r="B3092" s="3">
        <v>24</v>
      </c>
      <c r="C3092" s="3">
        <v>3</v>
      </c>
      <c r="D3092" s="3">
        <v>2020</v>
      </c>
      <c r="E3092" s="3">
        <v>20</v>
      </c>
      <c r="F3092" s="3">
        <v>1</v>
      </c>
      <c r="G3092" s="3" t="s">
        <v>87</v>
      </c>
      <c r="H3092" s="3" t="s">
        <v>1130</v>
      </c>
      <c r="I3092" s="3" t="s">
        <v>446</v>
      </c>
      <c r="J3092" s="3">
        <v>9768785</v>
      </c>
    </row>
    <row r="3093" spans="1:10" hidden="1" x14ac:dyDescent="0.25">
      <c r="A3093" s="187">
        <v>43913</v>
      </c>
      <c r="B3093" s="3">
        <v>23</v>
      </c>
      <c r="C3093" s="3">
        <v>3</v>
      </c>
      <c r="D3093" s="3">
        <v>2020</v>
      </c>
      <c r="E3093" s="3">
        <v>36</v>
      </c>
      <c r="F3093" s="3">
        <v>3</v>
      </c>
      <c r="G3093" s="3" t="s">
        <v>87</v>
      </c>
      <c r="H3093" s="3" t="s">
        <v>1130</v>
      </c>
      <c r="I3093" s="3" t="s">
        <v>446</v>
      </c>
      <c r="J3093" s="3">
        <v>9768785</v>
      </c>
    </row>
    <row r="3094" spans="1:10" hidden="1" x14ac:dyDescent="0.25">
      <c r="A3094" s="187">
        <v>43912</v>
      </c>
      <c r="B3094" s="3">
        <v>22</v>
      </c>
      <c r="C3094" s="3">
        <v>3</v>
      </c>
      <c r="D3094" s="3">
        <v>2020</v>
      </c>
      <c r="E3094" s="3">
        <v>28</v>
      </c>
      <c r="F3094" s="3">
        <v>0</v>
      </c>
      <c r="G3094" s="3" t="s">
        <v>87</v>
      </c>
      <c r="H3094" s="3" t="s">
        <v>1130</v>
      </c>
      <c r="I3094" s="3" t="s">
        <v>446</v>
      </c>
      <c r="J3094" s="3">
        <v>9768785</v>
      </c>
    </row>
    <row r="3095" spans="1:10" hidden="1" x14ac:dyDescent="0.25">
      <c r="A3095" s="187">
        <v>43911</v>
      </c>
      <c r="B3095" s="3">
        <v>21</v>
      </c>
      <c r="C3095" s="3">
        <v>3</v>
      </c>
      <c r="D3095" s="3">
        <v>2020</v>
      </c>
      <c r="E3095" s="3">
        <v>18</v>
      </c>
      <c r="F3095" s="3">
        <v>3</v>
      </c>
      <c r="G3095" s="3" t="s">
        <v>87</v>
      </c>
      <c r="H3095" s="3" t="s">
        <v>1130</v>
      </c>
      <c r="I3095" s="3" t="s">
        <v>446</v>
      </c>
      <c r="J3095" s="3">
        <v>9768785</v>
      </c>
    </row>
    <row r="3096" spans="1:10" hidden="1" x14ac:dyDescent="0.25">
      <c r="A3096" s="187">
        <v>43910</v>
      </c>
      <c r="B3096" s="3">
        <v>20</v>
      </c>
      <c r="C3096" s="3">
        <v>3</v>
      </c>
      <c r="D3096" s="3">
        <v>2020</v>
      </c>
      <c r="E3096" s="3">
        <v>12</v>
      </c>
      <c r="F3096" s="3">
        <v>0</v>
      </c>
      <c r="G3096" s="3" t="s">
        <v>87</v>
      </c>
      <c r="H3096" s="3" t="s">
        <v>1130</v>
      </c>
      <c r="I3096" s="3" t="s">
        <v>446</v>
      </c>
      <c r="J3096" s="3">
        <v>9768785</v>
      </c>
    </row>
    <row r="3097" spans="1:10" hidden="1" x14ac:dyDescent="0.25">
      <c r="A3097" s="187">
        <v>43909</v>
      </c>
      <c r="B3097" s="3">
        <v>19</v>
      </c>
      <c r="C3097" s="3">
        <v>3</v>
      </c>
      <c r="D3097" s="3">
        <v>2020</v>
      </c>
      <c r="E3097" s="3">
        <v>23</v>
      </c>
      <c r="F3097" s="3">
        <v>0</v>
      </c>
      <c r="G3097" s="3" t="s">
        <v>87</v>
      </c>
      <c r="H3097" s="3" t="s">
        <v>1130</v>
      </c>
      <c r="I3097" s="3" t="s">
        <v>446</v>
      </c>
      <c r="J3097" s="3">
        <v>9768785</v>
      </c>
    </row>
    <row r="3098" spans="1:10" hidden="1" x14ac:dyDescent="0.25">
      <c r="A3098" s="187">
        <v>43908</v>
      </c>
      <c r="B3098" s="3">
        <v>18</v>
      </c>
      <c r="C3098" s="3">
        <v>3</v>
      </c>
      <c r="D3098" s="3">
        <v>2020</v>
      </c>
      <c r="E3098" s="3">
        <v>0</v>
      </c>
      <c r="F3098" s="3">
        <v>0</v>
      </c>
      <c r="G3098" s="3" t="s">
        <v>87</v>
      </c>
      <c r="H3098" s="3" t="s">
        <v>1130</v>
      </c>
      <c r="I3098" s="3" t="s">
        <v>446</v>
      </c>
      <c r="J3098" s="3">
        <v>9768785</v>
      </c>
    </row>
    <row r="3099" spans="1:10" hidden="1" x14ac:dyDescent="0.25">
      <c r="A3099" s="187">
        <v>43907</v>
      </c>
      <c r="B3099" s="3">
        <v>17</v>
      </c>
      <c r="C3099" s="3">
        <v>3</v>
      </c>
      <c r="D3099" s="3">
        <v>2020</v>
      </c>
      <c r="E3099" s="3">
        <v>11</v>
      </c>
      <c r="F3099" s="3">
        <v>0</v>
      </c>
      <c r="G3099" s="3" t="s">
        <v>87</v>
      </c>
      <c r="H3099" s="3" t="s">
        <v>1130</v>
      </c>
      <c r="I3099" s="3" t="s">
        <v>446</v>
      </c>
      <c r="J3099" s="3">
        <v>9768785</v>
      </c>
    </row>
    <row r="3100" spans="1:10" hidden="1" x14ac:dyDescent="0.25">
      <c r="A3100" s="187">
        <v>43906</v>
      </c>
      <c r="B3100" s="3">
        <v>16</v>
      </c>
      <c r="C3100" s="3">
        <v>3</v>
      </c>
      <c r="D3100" s="3">
        <v>2020</v>
      </c>
      <c r="E3100" s="3">
        <v>8</v>
      </c>
      <c r="F3100" s="3">
        <v>1</v>
      </c>
      <c r="G3100" s="3" t="s">
        <v>87</v>
      </c>
      <c r="H3100" s="3" t="s">
        <v>1130</v>
      </c>
      <c r="I3100" s="3" t="s">
        <v>446</v>
      </c>
      <c r="J3100" s="3">
        <v>9768785</v>
      </c>
    </row>
    <row r="3101" spans="1:10" hidden="1" x14ac:dyDescent="0.25">
      <c r="A3101" s="187">
        <v>43905</v>
      </c>
      <c r="B3101" s="3">
        <v>15</v>
      </c>
      <c r="C3101" s="3">
        <v>3</v>
      </c>
      <c r="D3101" s="3">
        <v>2020</v>
      </c>
      <c r="E3101" s="3">
        <v>6</v>
      </c>
      <c r="F3101" s="3">
        <v>0</v>
      </c>
      <c r="G3101" s="3" t="s">
        <v>87</v>
      </c>
      <c r="H3101" s="3" t="s">
        <v>1130</v>
      </c>
      <c r="I3101" s="3" t="s">
        <v>446</v>
      </c>
      <c r="J3101" s="3">
        <v>9768785</v>
      </c>
    </row>
    <row r="3102" spans="1:10" hidden="1" x14ac:dyDescent="0.25">
      <c r="A3102" s="187">
        <v>43904</v>
      </c>
      <c r="B3102" s="3">
        <v>14</v>
      </c>
      <c r="C3102" s="3">
        <v>3</v>
      </c>
      <c r="D3102" s="3">
        <v>2020</v>
      </c>
      <c r="E3102" s="3">
        <v>9</v>
      </c>
      <c r="F3102" s="3">
        <v>0</v>
      </c>
      <c r="G3102" s="3" t="s">
        <v>87</v>
      </c>
      <c r="H3102" s="3" t="s">
        <v>1130</v>
      </c>
      <c r="I3102" s="3" t="s">
        <v>446</v>
      </c>
      <c r="J3102" s="3">
        <v>9768785</v>
      </c>
    </row>
    <row r="3103" spans="1:10" hidden="1" x14ac:dyDescent="0.25">
      <c r="A3103" s="187">
        <v>43903</v>
      </c>
      <c r="B3103" s="3">
        <v>13</v>
      </c>
      <c r="C3103" s="3">
        <v>3</v>
      </c>
      <c r="D3103" s="3">
        <v>2020</v>
      </c>
      <c r="E3103" s="3">
        <v>3</v>
      </c>
      <c r="F3103" s="3">
        <v>0</v>
      </c>
      <c r="G3103" s="3" t="s">
        <v>87</v>
      </c>
      <c r="H3103" s="3" t="s">
        <v>1130</v>
      </c>
      <c r="I3103" s="3" t="s">
        <v>446</v>
      </c>
      <c r="J3103" s="3">
        <v>9768785</v>
      </c>
    </row>
    <row r="3104" spans="1:10" hidden="1" x14ac:dyDescent="0.25">
      <c r="A3104" s="187">
        <v>43902</v>
      </c>
      <c r="B3104" s="3">
        <v>12</v>
      </c>
      <c r="C3104" s="3">
        <v>3</v>
      </c>
      <c r="D3104" s="3">
        <v>2020</v>
      </c>
      <c r="E3104" s="3">
        <v>1</v>
      </c>
      <c r="F3104" s="3">
        <v>0</v>
      </c>
      <c r="G3104" s="3" t="s">
        <v>87</v>
      </c>
      <c r="H3104" s="3" t="s">
        <v>1130</v>
      </c>
      <c r="I3104" s="3" t="s">
        <v>446</v>
      </c>
      <c r="J3104" s="3">
        <v>9768785</v>
      </c>
    </row>
    <row r="3105" spans="1:10" hidden="1" x14ac:dyDescent="0.25">
      <c r="A3105" s="187">
        <v>43901</v>
      </c>
      <c r="B3105" s="3">
        <v>11</v>
      </c>
      <c r="C3105" s="3">
        <v>3</v>
      </c>
      <c r="D3105" s="3">
        <v>2020</v>
      </c>
      <c r="E3105" s="3">
        <v>3</v>
      </c>
      <c r="F3105" s="3">
        <v>0</v>
      </c>
      <c r="G3105" s="3" t="s">
        <v>87</v>
      </c>
      <c r="H3105" s="3" t="s">
        <v>1130</v>
      </c>
      <c r="I3105" s="3" t="s">
        <v>446</v>
      </c>
      <c r="J3105" s="3">
        <v>9768785</v>
      </c>
    </row>
    <row r="3106" spans="1:10" hidden="1" x14ac:dyDescent="0.25">
      <c r="A3106" s="187">
        <v>43900</v>
      </c>
      <c r="B3106" s="3">
        <v>10</v>
      </c>
      <c r="C3106" s="3">
        <v>3</v>
      </c>
      <c r="D3106" s="3">
        <v>2020</v>
      </c>
      <c r="E3106" s="3">
        <v>1</v>
      </c>
      <c r="F3106" s="3">
        <v>0</v>
      </c>
      <c r="G3106" s="3" t="s">
        <v>87</v>
      </c>
      <c r="H3106" s="3" t="s">
        <v>1130</v>
      </c>
      <c r="I3106" s="3" t="s">
        <v>446</v>
      </c>
      <c r="J3106" s="3">
        <v>9768785</v>
      </c>
    </row>
    <row r="3107" spans="1:10" hidden="1" x14ac:dyDescent="0.25">
      <c r="A3107" s="187">
        <v>43899</v>
      </c>
      <c r="B3107" s="3">
        <v>9</v>
      </c>
      <c r="C3107" s="3">
        <v>3</v>
      </c>
      <c r="D3107" s="3">
        <v>2020</v>
      </c>
      <c r="E3107" s="3">
        <v>1</v>
      </c>
      <c r="F3107" s="3">
        <v>0</v>
      </c>
      <c r="G3107" s="3" t="s">
        <v>87</v>
      </c>
      <c r="H3107" s="3" t="s">
        <v>1130</v>
      </c>
      <c r="I3107" s="3" t="s">
        <v>446</v>
      </c>
      <c r="J3107" s="3">
        <v>9768785</v>
      </c>
    </row>
    <row r="3108" spans="1:10" hidden="1" x14ac:dyDescent="0.25">
      <c r="A3108" s="187">
        <v>43898</v>
      </c>
      <c r="B3108" s="3">
        <v>8</v>
      </c>
      <c r="C3108" s="3">
        <v>3</v>
      </c>
      <c r="D3108" s="3">
        <v>2020</v>
      </c>
      <c r="E3108" s="3">
        <v>3</v>
      </c>
      <c r="F3108" s="3">
        <v>0</v>
      </c>
      <c r="G3108" s="3" t="s">
        <v>87</v>
      </c>
      <c r="H3108" s="3" t="s">
        <v>1130</v>
      </c>
      <c r="I3108" s="3" t="s">
        <v>446</v>
      </c>
      <c r="J3108" s="3">
        <v>9768785</v>
      </c>
    </row>
    <row r="3109" spans="1:10" hidden="1" x14ac:dyDescent="0.25">
      <c r="A3109" s="187">
        <v>43897</v>
      </c>
      <c r="B3109" s="3">
        <v>7</v>
      </c>
      <c r="C3109" s="3">
        <v>3</v>
      </c>
      <c r="D3109" s="3">
        <v>2020</v>
      </c>
      <c r="E3109" s="3">
        <v>2</v>
      </c>
      <c r="F3109" s="3">
        <v>0</v>
      </c>
      <c r="G3109" s="3" t="s">
        <v>87</v>
      </c>
      <c r="H3109" s="3" t="s">
        <v>1130</v>
      </c>
      <c r="I3109" s="3" t="s">
        <v>446</v>
      </c>
      <c r="J3109" s="3">
        <v>9768785</v>
      </c>
    </row>
    <row r="3110" spans="1:10" hidden="1" x14ac:dyDescent="0.25">
      <c r="A3110" s="187">
        <v>43895</v>
      </c>
      <c r="B3110" s="3">
        <v>5</v>
      </c>
      <c r="C3110" s="3">
        <v>3</v>
      </c>
      <c r="D3110" s="3">
        <v>2020</v>
      </c>
      <c r="E3110" s="3">
        <v>2</v>
      </c>
      <c r="F3110" s="3">
        <v>0</v>
      </c>
      <c r="G3110" s="3" t="s">
        <v>87</v>
      </c>
      <c r="H3110" s="3" t="s">
        <v>1130</v>
      </c>
      <c r="I3110" s="3" t="s">
        <v>446</v>
      </c>
      <c r="J3110" s="3">
        <v>9768785</v>
      </c>
    </row>
    <row r="3111" spans="1:10" hidden="1" x14ac:dyDescent="0.25">
      <c r="A3111" s="187">
        <v>43920</v>
      </c>
      <c r="B3111" s="3">
        <v>30</v>
      </c>
      <c r="C3111" s="3">
        <v>3</v>
      </c>
      <c r="D3111" s="3">
        <v>2020</v>
      </c>
      <c r="E3111" s="3">
        <v>57</v>
      </c>
      <c r="F3111" s="3">
        <v>0</v>
      </c>
      <c r="G3111" s="3" t="s">
        <v>109</v>
      </c>
      <c r="H3111" s="3" t="s">
        <v>1131</v>
      </c>
      <c r="I3111" s="3" t="s">
        <v>454</v>
      </c>
      <c r="J3111" s="3">
        <v>353574</v>
      </c>
    </row>
    <row r="3112" spans="1:10" hidden="1" x14ac:dyDescent="0.25">
      <c r="A3112" s="187">
        <v>43919</v>
      </c>
      <c r="B3112" s="3">
        <v>29</v>
      </c>
      <c r="C3112" s="3">
        <v>3</v>
      </c>
      <c r="D3112" s="3">
        <v>2020</v>
      </c>
      <c r="E3112" s="3">
        <v>73</v>
      </c>
      <c r="F3112" s="3">
        <v>0</v>
      </c>
      <c r="G3112" s="3" t="s">
        <v>109</v>
      </c>
      <c r="H3112" s="3" t="s">
        <v>1131</v>
      </c>
      <c r="I3112" s="3" t="s">
        <v>454</v>
      </c>
      <c r="J3112" s="3">
        <v>353574</v>
      </c>
    </row>
    <row r="3113" spans="1:10" hidden="1" x14ac:dyDescent="0.25">
      <c r="A3113" s="187">
        <v>43918</v>
      </c>
      <c r="B3113" s="3">
        <v>28</v>
      </c>
      <c r="C3113" s="3">
        <v>3</v>
      </c>
      <c r="D3113" s="3">
        <v>2020</v>
      </c>
      <c r="E3113" s="3">
        <v>88</v>
      </c>
      <c r="F3113" s="3">
        <v>0</v>
      </c>
      <c r="G3113" s="3" t="s">
        <v>109</v>
      </c>
      <c r="H3113" s="3" t="s">
        <v>1131</v>
      </c>
      <c r="I3113" s="3" t="s">
        <v>454</v>
      </c>
      <c r="J3113" s="3">
        <v>353574</v>
      </c>
    </row>
    <row r="3114" spans="1:10" hidden="1" x14ac:dyDescent="0.25">
      <c r="A3114" s="187">
        <v>43917</v>
      </c>
      <c r="B3114" s="3">
        <v>27</v>
      </c>
      <c r="C3114" s="3">
        <v>3</v>
      </c>
      <c r="D3114" s="3">
        <v>2020</v>
      </c>
      <c r="E3114" s="3">
        <v>65</v>
      </c>
      <c r="F3114" s="3">
        <v>0</v>
      </c>
      <c r="G3114" s="3" t="s">
        <v>109</v>
      </c>
      <c r="H3114" s="3" t="s">
        <v>1131</v>
      </c>
      <c r="I3114" s="3" t="s">
        <v>454</v>
      </c>
      <c r="J3114" s="3">
        <v>353574</v>
      </c>
    </row>
    <row r="3115" spans="1:10" hidden="1" x14ac:dyDescent="0.25">
      <c r="A3115" s="187">
        <v>43916</v>
      </c>
      <c r="B3115" s="3">
        <v>26</v>
      </c>
      <c r="C3115" s="3">
        <v>3</v>
      </c>
      <c r="D3115" s="3">
        <v>2020</v>
      </c>
      <c r="E3115" s="3">
        <v>89</v>
      </c>
      <c r="F3115" s="3">
        <v>0</v>
      </c>
      <c r="G3115" s="3" t="s">
        <v>109</v>
      </c>
      <c r="H3115" s="3" t="s">
        <v>1131</v>
      </c>
      <c r="I3115" s="3" t="s">
        <v>454</v>
      </c>
      <c r="J3115" s="3">
        <v>353574</v>
      </c>
    </row>
    <row r="3116" spans="1:10" hidden="1" x14ac:dyDescent="0.25">
      <c r="A3116" s="187">
        <v>43915</v>
      </c>
      <c r="B3116" s="3">
        <v>25</v>
      </c>
      <c r="C3116" s="3">
        <v>3</v>
      </c>
      <c r="D3116" s="3">
        <v>2020</v>
      </c>
      <c r="E3116" s="3">
        <v>60</v>
      </c>
      <c r="F3116" s="3">
        <v>0</v>
      </c>
      <c r="G3116" s="3" t="s">
        <v>109</v>
      </c>
      <c r="H3116" s="3" t="s">
        <v>1131</v>
      </c>
      <c r="I3116" s="3" t="s">
        <v>454</v>
      </c>
      <c r="J3116" s="3">
        <v>353574</v>
      </c>
    </row>
    <row r="3117" spans="1:10" hidden="1" x14ac:dyDescent="0.25">
      <c r="A3117" s="187">
        <v>43914</v>
      </c>
      <c r="B3117" s="3">
        <v>24</v>
      </c>
      <c r="C3117" s="3">
        <v>3</v>
      </c>
      <c r="D3117" s="3">
        <v>2020</v>
      </c>
      <c r="E3117" s="3">
        <v>20</v>
      </c>
      <c r="F3117" s="3">
        <v>1</v>
      </c>
      <c r="G3117" s="3" t="s">
        <v>109</v>
      </c>
      <c r="H3117" s="3" t="s">
        <v>1131</v>
      </c>
      <c r="I3117" s="3" t="s">
        <v>454</v>
      </c>
      <c r="J3117" s="3">
        <v>353574</v>
      </c>
    </row>
    <row r="3118" spans="1:10" hidden="1" x14ac:dyDescent="0.25">
      <c r="A3118" s="187">
        <v>43913</v>
      </c>
      <c r="B3118" s="3">
        <v>23</v>
      </c>
      <c r="C3118" s="3">
        <v>3</v>
      </c>
      <c r="D3118" s="3">
        <v>2020</v>
      </c>
      <c r="E3118" s="3">
        <v>95</v>
      </c>
      <c r="F3118" s="3">
        <v>0</v>
      </c>
      <c r="G3118" s="3" t="s">
        <v>109</v>
      </c>
      <c r="H3118" s="3" t="s">
        <v>1131</v>
      </c>
      <c r="I3118" s="3" t="s">
        <v>454</v>
      </c>
      <c r="J3118" s="3">
        <v>353574</v>
      </c>
    </row>
    <row r="3119" spans="1:10" hidden="1" x14ac:dyDescent="0.25">
      <c r="A3119" s="187">
        <v>43912</v>
      </c>
      <c r="B3119" s="3">
        <v>22</v>
      </c>
      <c r="C3119" s="3">
        <v>3</v>
      </c>
      <c r="D3119" s="3">
        <v>2020</v>
      </c>
      <c r="E3119" s="3">
        <v>64</v>
      </c>
      <c r="F3119" s="3">
        <v>0</v>
      </c>
      <c r="G3119" s="3" t="s">
        <v>109</v>
      </c>
      <c r="H3119" s="3" t="s">
        <v>1131</v>
      </c>
      <c r="I3119" s="3" t="s">
        <v>454</v>
      </c>
      <c r="J3119" s="3">
        <v>353574</v>
      </c>
    </row>
    <row r="3120" spans="1:10" hidden="1" x14ac:dyDescent="0.25">
      <c r="A3120" s="187">
        <v>43911</v>
      </c>
      <c r="B3120" s="3">
        <v>21</v>
      </c>
      <c r="C3120" s="3">
        <v>3</v>
      </c>
      <c r="D3120" s="3">
        <v>2020</v>
      </c>
      <c r="E3120" s="3">
        <v>79</v>
      </c>
      <c r="F3120" s="3">
        <v>0</v>
      </c>
      <c r="G3120" s="3" t="s">
        <v>109</v>
      </c>
      <c r="H3120" s="3" t="s">
        <v>1131</v>
      </c>
      <c r="I3120" s="3" t="s">
        <v>454</v>
      </c>
      <c r="J3120" s="3">
        <v>353574</v>
      </c>
    </row>
    <row r="3121" spans="1:10" hidden="1" x14ac:dyDescent="0.25">
      <c r="A3121" s="187">
        <v>43910</v>
      </c>
      <c r="B3121" s="3">
        <v>20</v>
      </c>
      <c r="C3121" s="3">
        <v>3</v>
      </c>
      <c r="D3121" s="3">
        <v>2020</v>
      </c>
      <c r="E3121" s="3">
        <v>80</v>
      </c>
      <c r="F3121" s="3">
        <v>1</v>
      </c>
      <c r="G3121" s="3" t="s">
        <v>109</v>
      </c>
      <c r="H3121" s="3" t="s">
        <v>1131</v>
      </c>
      <c r="I3121" s="3" t="s">
        <v>454</v>
      </c>
      <c r="J3121" s="3">
        <v>353574</v>
      </c>
    </row>
    <row r="3122" spans="1:10" hidden="1" x14ac:dyDescent="0.25">
      <c r="A3122" s="187">
        <v>43909</v>
      </c>
      <c r="B3122" s="3">
        <v>19</v>
      </c>
      <c r="C3122" s="3">
        <v>3</v>
      </c>
      <c r="D3122" s="3">
        <v>2020</v>
      </c>
      <c r="E3122" s="3">
        <v>3</v>
      </c>
      <c r="F3122" s="3">
        <v>0</v>
      </c>
      <c r="G3122" s="3" t="s">
        <v>109</v>
      </c>
      <c r="H3122" s="3" t="s">
        <v>1131</v>
      </c>
      <c r="I3122" s="3" t="s">
        <v>454</v>
      </c>
      <c r="J3122" s="3">
        <v>353574</v>
      </c>
    </row>
    <row r="3123" spans="1:10" hidden="1" x14ac:dyDescent="0.25">
      <c r="A3123" s="187">
        <v>43908</v>
      </c>
      <c r="B3123" s="3">
        <v>18</v>
      </c>
      <c r="C3123" s="3">
        <v>3</v>
      </c>
      <c r="D3123" s="3">
        <v>2020</v>
      </c>
      <c r="E3123" s="3">
        <v>48</v>
      </c>
      <c r="F3123" s="3">
        <v>0</v>
      </c>
      <c r="G3123" s="3" t="s">
        <v>109</v>
      </c>
      <c r="H3123" s="3" t="s">
        <v>1131</v>
      </c>
      <c r="I3123" s="3" t="s">
        <v>454</v>
      </c>
      <c r="J3123" s="3">
        <v>353574</v>
      </c>
    </row>
    <row r="3124" spans="1:10" hidden="1" x14ac:dyDescent="0.25">
      <c r="A3124" s="187">
        <v>43907</v>
      </c>
      <c r="B3124" s="3">
        <v>17</v>
      </c>
      <c r="C3124" s="3">
        <v>3</v>
      </c>
      <c r="D3124" s="3">
        <v>2020</v>
      </c>
      <c r="E3124" s="3">
        <v>21</v>
      </c>
      <c r="F3124" s="3">
        <v>0</v>
      </c>
      <c r="G3124" s="3" t="s">
        <v>109</v>
      </c>
      <c r="H3124" s="3" t="s">
        <v>1131</v>
      </c>
      <c r="I3124" s="3" t="s">
        <v>454</v>
      </c>
      <c r="J3124" s="3">
        <v>353574</v>
      </c>
    </row>
    <row r="3125" spans="1:10" hidden="1" x14ac:dyDescent="0.25">
      <c r="A3125" s="187">
        <v>43906</v>
      </c>
      <c r="B3125" s="3">
        <v>16</v>
      </c>
      <c r="C3125" s="3">
        <v>3</v>
      </c>
      <c r="D3125" s="3">
        <v>2020</v>
      </c>
      <c r="E3125" s="3">
        <v>40</v>
      </c>
      <c r="F3125" s="3">
        <v>0</v>
      </c>
      <c r="G3125" s="3" t="s">
        <v>109</v>
      </c>
      <c r="H3125" s="3" t="s">
        <v>1131</v>
      </c>
      <c r="I3125" s="3" t="s">
        <v>454</v>
      </c>
      <c r="J3125" s="3">
        <v>353574</v>
      </c>
    </row>
    <row r="3126" spans="1:10" hidden="1" x14ac:dyDescent="0.25">
      <c r="A3126" s="187">
        <v>43905</v>
      </c>
      <c r="B3126" s="3">
        <v>15</v>
      </c>
      <c r="C3126" s="3">
        <v>3</v>
      </c>
      <c r="D3126" s="3">
        <v>2020</v>
      </c>
      <c r="E3126" s="3">
        <v>21</v>
      </c>
      <c r="F3126" s="3">
        <v>0</v>
      </c>
      <c r="G3126" s="3" t="s">
        <v>109</v>
      </c>
      <c r="H3126" s="3" t="s">
        <v>1131</v>
      </c>
      <c r="I3126" s="3" t="s">
        <v>454</v>
      </c>
      <c r="J3126" s="3">
        <v>353574</v>
      </c>
    </row>
    <row r="3127" spans="1:10" hidden="1" x14ac:dyDescent="0.25">
      <c r="A3127" s="187">
        <v>43904</v>
      </c>
      <c r="B3127" s="3">
        <v>14</v>
      </c>
      <c r="C3127" s="3">
        <v>3</v>
      </c>
      <c r="D3127" s="3">
        <v>2020</v>
      </c>
      <c r="E3127" s="3">
        <v>0</v>
      </c>
      <c r="F3127" s="3">
        <v>0</v>
      </c>
      <c r="G3127" s="3" t="s">
        <v>109</v>
      </c>
      <c r="H3127" s="3" t="s">
        <v>1131</v>
      </c>
      <c r="I3127" s="3" t="s">
        <v>454</v>
      </c>
      <c r="J3127" s="3">
        <v>353574</v>
      </c>
    </row>
    <row r="3128" spans="1:10" hidden="1" x14ac:dyDescent="0.25">
      <c r="A3128" s="187">
        <v>43903</v>
      </c>
      <c r="B3128" s="3">
        <v>13</v>
      </c>
      <c r="C3128" s="3">
        <v>3</v>
      </c>
      <c r="D3128" s="3">
        <v>2020</v>
      </c>
      <c r="E3128" s="3">
        <v>32</v>
      </c>
      <c r="F3128" s="3">
        <v>0</v>
      </c>
      <c r="G3128" s="3" t="s">
        <v>109</v>
      </c>
      <c r="H3128" s="3" t="s">
        <v>1131</v>
      </c>
      <c r="I3128" s="3" t="s">
        <v>454</v>
      </c>
      <c r="J3128" s="3">
        <v>353574</v>
      </c>
    </row>
    <row r="3129" spans="1:10" hidden="1" x14ac:dyDescent="0.25">
      <c r="A3129" s="187">
        <v>43902</v>
      </c>
      <c r="B3129" s="3">
        <v>12</v>
      </c>
      <c r="C3129" s="3">
        <v>3</v>
      </c>
      <c r="D3129" s="3">
        <v>2020</v>
      </c>
      <c r="E3129" s="3">
        <v>15</v>
      </c>
      <c r="F3129" s="3">
        <v>0</v>
      </c>
      <c r="G3129" s="3" t="s">
        <v>109</v>
      </c>
      <c r="H3129" s="3" t="s">
        <v>1131</v>
      </c>
      <c r="I3129" s="3" t="s">
        <v>454</v>
      </c>
      <c r="J3129" s="3">
        <v>353574</v>
      </c>
    </row>
    <row r="3130" spans="1:10" hidden="1" x14ac:dyDescent="0.25">
      <c r="A3130" s="187">
        <v>43901</v>
      </c>
      <c r="B3130" s="3">
        <v>11</v>
      </c>
      <c r="C3130" s="3">
        <v>3</v>
      </c>
      <c r="D3130" s="3">
        <v>2020</v>
      </c>
      <c r="E3130" s="3">
        <v>5</v>
      </c>
      <c r="F3130" s="3">
        <v>0</v>
      </c>
      <c r="G3130" s="3" t="s">
        <v>109</v>
      </c>
      <c r="H3130" s="3" t="s">
        <v>1131</v>
      </c>
      <c r="I3130" s="3" t="s">
        <v>454</v>
      </c>
      <c r="J3130" s="3">
        <v>353574</v>
      </c>
    </row>
    <row r="3131" spans="1:10" hidden="1" x14ac:dyDescent="0.25">
      <c r="A3131" s="187">
        <v>43900</v>
      </c>
      <c r="B3131" s="3">
        <v>10</v>
      </c>
      <c r="C3131" s="3">
        <v>3</v>
      </c>
      <c r="D3131" s="3">
        <v>2020</v>
      </c>
      <c r="E3131" s="3">
        <v>10</v>
      </c>
      <c r="F3131" s="3">
        <v>0</v>
      </c>
      <c r="G3131" s="3" t="s">
        <v>109</v>
      </c>
      <c r="H3131" s="3" t="s">
        <v>1131</v>
      </c>
      <c r="I3131" s="3" t="s">
        <v>454</v>
      </c>
      <c r="J3131" s="3">
        <v>353574</v>
      </c>
    </row>
    <row r="3132" spans="1:10" hidden="1" x14ac:dyDescent="0.25">
      <c r="A3132" s="187">
        <v>43899</v>
      </c>
      <c r="B3132" s="3">
        <v>9</v>
      </c>
      <c r="C3132" s="3">
        <v>3</v>
      </c>
      <c r="D3132" s="3">
        <v>2020</v>
      </c>
      <c r="E3132" s="3">
        <v>2</v>
      </c>
      <c r="F3132" s="3">
        <v>0</v>
      </c>
      <c r="G3132" s="3" t="s">
        <v>109</v>
      </c>
      <c r="H3132" s="3" t="s">
        <v>1131</v>
      </c>
      <c r="I3132" s="3" t="s">
        <v>454</v>
      </c>
      <c r="J3132" s="3">
        <v>353574</v>
      </c>
    </row>
    <row r="3133" spans="1:10" hidden="1" x14ac:dyDescent="0.25">
      <c r="A3133" s="187">
        <v>43898</v>
      </c>
      <c r="B3133" s="3">
        <v>8</v>
      </c>
      <c r="C3133" s="3">
        <v>3</v>
      </c>
      <c r="D3133" s="3">
        <v>2020</v>
      </c>
      <c r="E3133" s="3">
        <v>10</v>
      </c>
      <c r="F3133" s="3">
        <v>0</v>
      </c>
      <c r="G3133" s="3" t="s">
        <v>109</v>
      </c>
      <c r="H3133" s="3" t="s">
        <v>1131</v>
      </c>
      <c r="I3133" s="3" t="s">
        <v>454</v>
      </c>
      <c r="J3133" s="3">
        <v>353574</v>
      </c>
    </row>
    <row r="3134" spans="1:10" hidden="1" x14ac:dyDescent="0.25">
      <c r="A3134" s="187">
        <v>43897</v>
      </c>
      <c r="B3134" s="3">
        <v>7</v>
      </c>
      <c r="C3134" s="3">
        <v>3</v>
      </c>
      <c r="D3134" s="3">
        <v>2020</v>
      </c>
      <c r="E3134" s="3">
        <v>8</v>
      </c>
      <c r="F3134" s="3">
        <v>0</v>
      </c>
      <c r="G3134" s="3" t="s">
        <v>109</v>
      </c>
      <c r="H3134" s="3" t="s">
        <v>1131</v>
      </c>
      <c r="I3134" s="3" t="s">
        <v>454</v>
      </c>
      <c r="J3134" s="3">
        <v>353574</v>
      </c>
    </row>
    <row r="3135" spans="1:10" hidden="1" x14ac:dyDescent="0.25">
      <c r="A3135" s="187">
        <v>43896</v>
      </c>
      <c r="B3135" s="3">
        <v>6</v>
      </c>
      <c r="C3135" s="3">
        <v>3</v>
      </c>
      <c r="D3135" s="3">
        <v>2020</v>
      </c>
      <c r="E3135" s="3">
        <v>9</v>
      </c>
      <c r="F3135" s="3">
        <v>0</v>
      </c>
      <c r="G3135" s="3" t="s">
        <v>109</v>
      </c>
      <c r="H3135" s="3" t="s">
        <v>1131</v>
      </c>
      <c r="I3135" s="3" t="s">
        <v>454</v>
      </c>
      <c r="J3135" s="3">
        <v>353574</v>
      </c>
    </row>
    <row r="3136" spans="1:10" hidden="1" x14ac:dyDescent="0.25">
      <c r="A3136" s="187">
        <v>43895</v>
      </c>
      <c r="B3136" s="3">
        <v>5</v>
      </c>
      <c r="C3136" s="3">
        <v>3</v>
      </c>
      <c r="D3136" s="3">
        <v>2020</v>
      </c>
      <c r="E3136" s="3">
        <v>10</v>
      </c>
      <c r="F3136" s="3">
        <v>0</v>
      </c>
      <c r="G3136" s="3" t="s">
        <v>109</v>
      </c>
      <c r="H3136" s="3" t="s">
        <v>1131</v>
      </c>
      <c r="I3136" s="3" t="s">
        <v>454</v>
      </c>
      <c r="J3136" s="3">
        <v>353574</v>
      </c>
    </row>
    <row r="3137" spans="1:10" hidden="1" x14ac:dyDescent="0.25">
      <c r="A3137" s="187">
        <v>43894</v>
      </c>
      <c r="B3137" s="3">
        <v>4</v>
      </c>
      <c r="C3137" s="3">
        <v>3</v>
      </c>
      <c r="D3137" s="3">
        <v>2020</v>
      </c>
      <c r="E3137" s="3">
        <v>10</v>
      </c>
      <c r="F3137" s="3">
        <v>0</v>
      </c>
      <c r="G3137" s="3" t="s">
        <v>109</v>
      </c>
      <c r="H3137" s="3" t="s">
        <v>1131</v>
      </c>
      <c r="I3137" s="3" t="s">
        <v>454</v>
      </c>
      <c r="J3137" s="3">
        <v>353574</v>
      </c>
    </row>
    <row r="3138" spans="1:10" hidden="1" x14ac:dyDescent="0.25">
      <c r="A3138" s="187">
        <v>43893</v>
      </c>
      <c r="B3138" s="3">
        <v>3</v>
      </c>
      <c r="C3138" s="3">
        <v>3</v>
      </c>
      <c r="D3138" s="3">
        <v>2020</v>
      </c>
      <c r="E3138" s="3">
        <v>3</v>
      </c>
      <c r="F3138" s="3">
        <v>0</v>
      </c>
      <c r="G3138" s="3" t="s">
        <v>109</v>
      </c>
      <c r="H3138" s="3" t="s">
        <v>1131</v>
      </c>
      <c r="I3138" s="3" t="s">
        <v>454</v>
      </c>
      <c r="J3138" s="3">
        <v>353574</v>
      </c>
    </row>
    <row r="3139" spans="1:10" hidden="1" x14ac:dyDescent="0.25">
      <c r="A3139" s="187">
        <v>43892</v>
      </c>
      <c r="B3139" s="3">
        <v>2</v>
      </c>
      <c r="C3139" s="3">
        <v>3</v>
      </c>
      <c r="D3139" s="3">
        <v>2020</v>
      </c>
      <c r="E3139" s="3">
        <v>2</v>
      </c>
      <c r="F3139" s="3">
        <v>0</v>
      </c>
      <c r="G3139" s="3" t="s">
        <v>109</v>
      </c>
      <c r="H3139" s="3" t="s">
        <v>1131</v>
      </c>
      <c r="I3139" s="3" t="s">
        <v>454</v>
      </c>
      <c r="J3139" s="3">
        <v>353574</v>
      </c>
    </row>
    <row r="3140" spans="1:10" hidden="1" x14ac:dyDescent="0.25">
      <c r="A3140" s="187">
        <v>43891</v>
      </c>
      <c r="B3140" s="3">
        <v>1</v>
      </c>
      <c r="C3140" s="3">
        <v>3</v>
      </c>
      <c r="D3140" s="3">
        <v>2020</v>
      </c>
      <c r="E3140" s="3">
        <v>0</v>
      </c>
      <c r="F3140" s="3">
        <v>0</v>
      </c>
      <c r="G3140" s="3" t="s">
        <v>109</v>
      </c>
      <c r="H3140" s="3" t="s">
        <v>1131</v>
      </c>
      <c r="I3140" s="3" t="s">
        <v>454</v>
      </c>
      <c r="J3140" s="3">
        <v>353574</v>
      </c>
    </row>
    <row r="3141" spans="1:10" hidden="1" x14ac:dyDescent="0.25">
      <c r="A3141" s="187">
        <v>43890</v>
      </c>
      <c r="B3141" s="3">
        <v>29</v>
      </c>
      <c r="C3141" s="3">
        <v>2</v>
      </c>
      <c r="D3141" s="3">
        <v>2020</v>
      </c>
      <c r="E3141" s="3">
        <v>1</v>
      </c>
      <c r="F3141" s="3">
        <v>0</v>
      </c>
      <c r="G3141" s="3" t="s">
        <v>109</v>
      </c>
      <c r="H3141" s="3" t="s">
        <v>1131</v>
      </c>
      <c r="I3141" s="3" t="s">
        <v>454</v>
      </c>
      <c r="J3141" s="3">
        <v>353574</v>
      </c>
    </row>
    <row r="3142" spans="1:10" hidden="1" x14ac:dyDescent="0.25">
      <c r="A3142" s="187">
        <v>43889</v>
      </c>
      <c r="B3142" s="3">
        <v>28</v>
      </c>
      <c r="C3142" s="3">
        <v>2</v>
      </c>
      <c r="D3142" s="3">
        <v>2020</v>
      </c>
      <c r="E3142" s="3">
        <v>0</v>
      </c>
      <c r="F3142" s="3">
        <v>0</v>
      </c>
      <c r="G3142" s="3" t="s">
        <v>109</v>
      </c>
      <c r="H3142" s="3" t="s">
        <v>1131</v>
      </c>
      <c r="I3142" s="3" t="s">
        <v>454</v>
      </c>
      <c r="J3142" s="3">
        <v>353574</v>
      </c>
    </row>
    <row r="3143" spans="1:10" hidden="1" x14ac:dyDescent="0.25">
      <c r="A3143" s="187">
        <v>43888</v>
      </c>
      <c r="B3143" s="3">
        <v>27</v>
      </c>
      <c r="C3143" s="3">
        <v>2</v>
      </c>
      <c r="D3143" s="3">
        <v>2020</v>
      </c>
      <c r="E3143" s="3">
        <v>0</v>
      </c>
      <c r="F3143" s="3">
        <v>0</v>
      </c>
      <c r="G3143" s="3" t="s">
        <v>109</v>
      </c>
      <c r="H3143" s="3" t="s">
        <v>1131</v>
      </c>
      <c r="I3143" s="3" t="s">
        <v>454</v>
      </c>
      <c r="J3143" s="3">
        <v>353574</v>
      </c>
    </row>
    <row r="3144" spans="1:10" hidden="1" x14ac:dyDescent="0.25">
      <c r="A3144" s="187">
        <v>43887</v>
      </c>
      <c r="B3144" s="3">
        <v>26</v>
      </c>
      <c r="C3144" s="3">
        <v>2</v>
      </c>
      <c r="D3144" s="3">
        <v>2020</v>
      </c>
      <c r="E3144" s="3">
        <v>0</v>
      </c>
      <c r="F3144" s="3">
        <v>0</v>
      </c>
      <c r="G3144" s="3" t="s">
        <v>109</v>
      </c>
      <c r="H3144" s="3" t="s">
        <v>1131</v>
      </c>
      <c r="I3144" s="3" t="s">
        <v>454</v>
      </c>
      <c r="J3144" s="3">
        <v>353574</v>
      </c>
    </row>
    <row r="3145" spans="1:10" hidden="1" x14ac:dyDescent="0.25">
      <c r="A3145" s="187">
        <v>43886</v>
      </c>
      <c r="B3145" s="3">
        <v>25</v>
      </c>
      <c r="C3145" s="3">
        <v>2</v>
      </c>
      <c r="D3145" s="3">
        <v>2020</v>
      </c>
      <c r="E3145" s="3">
        <v>0</v>
      </c>
      <c r="F3145" s="3">
        <v>0</v>
      </c>
      <c r="G3145" s="3" t="s">
        <v>109</v>
      </c>
      <c r="H3145" s="3" t="s">
        <v>1131</v>
      </c>
      <c r="I3145" s="3" t="s">
        <v>454</v>
      </c>
      <c r="J3145" s="3">
        <v>353574</v>
      </c>
    </row>
    <row r="3146" spans="1:10" hidden="1" x14ac:dyDescent="0.25">
      <c r="A3146" s="187">
        <v>43885</v>
      </c>
      <c r="B3146" s="3">
        <v>24</v>
      </c>
      <c r="C3146" s="3">
        <v>2</v>
      </c>
      <c r="D3146" s="3">
        <v>2020</v>
      </c>
      <c r="E3146" s="3">
        <v>0</v>
      </c>
      <c r="F3146" s="3">
        <v>0</v>
      </c>
      <c r="G3146" s="3" t="s">
        <v>109</v>
      </c>
      <c r="H3146" s="3" t="s">
        <v>1131</v>
      </c>
      <c r="I3146" s="3" t="s">
        <v>454</v>
      </c>
      <c r="J3146" s="3">
        <v>353574</v>
      </c>
    </row>
    <row r="3147" spans="1:10" hidden="1" x14ac:dyDescent="0.25">
      <c r="A3147" s="187">
        <v>43884</v>
      </c>
      <c r="B3147" s="3">
        <v>23</v>
      </c>
      <c r="C3147" s="3">
        <v>2</v>
      </c>
      <c r="D3147" s="3">
        <v>2020</v>
      </c>
      <c r="E3147" s="3">
        <v>0</v>
      </c>
      <c r="F3147" s="3">
        <v>0</v>
      </c>
      <c r="G3147" s="3" t="s">
        <v>109</v>
      </c>
      <c r="H3147" s="3" t="s">
        <v>1131</v>
      </c>
      <c r="I3147" s="3" t="s">
        <v>454</v>
      </c>
      <c r="J3147" s="3">
        <v>353574</v>
      </c>
    </row>
    <row r="3148" spans="1:10" hidden="1" x14ac:dyDescent="0.25">
      <c r="A3148" s="187">
        <v>43883</v>
      </c>
      <c r="B3148" s="3">
        <v>22</v>
      </c>
      <c r="C3148" s="3">
        <v>2</v>
      </c>
      <c r="D3148" s="3">
        <v>2020</v>
      </c>
      <c r="E3148" s="3">
        <v>0</v>
      </c>
      <c r="F3148" s="3">
        <v>0</v>
      </c>
      <c r="G3148" s="3" t="s">
        <v>109</v>
      </c>
      <c r="H3148" s="3" t="s">
        <v>1131</v>
      </c>
      <c r="I3148" s="3" t="s">
        <v>454</v>
      </c>
      <c r="J3148" s="3">
        <v>353574</v>
      </c>
    </row>
    <row r="3149" spans="1:10" hidden="1" x14ac:dyDescent="0.25">
      <c r="A3149" s="187">
        <v>43882</v>
      </c>
      <c r="B3149" s="3">
        <v>21</v>
      </c>
      <c r="C3149" s="3">
        <v>2</v>
      </c>
      <c r="D3149" s="3">
        <v>2020</v>
      </c>
      <c r="E3149" s="3">
        <v>0</v>
      </c>
      <c r="F3149" s="3">
        <v>0</v>
      </c>
      <c r="G3149" s="3" t="s">
        <v>109</v>
      </c>
      <c r="H3149" s="3" t="s">
        <v>1131</v>
      </c>
      <c r="I3149" s="3" t="s">
        <v>454</v>
      </c>
      <c r="J3149" s="3">
        <v>353574</v>
      </c>
    </row>
    <row r="3150" spans="1:10" hidden="1" x14ac:dyDescent="0.25">
      <c r="A3150" s="187">
        <v>43881</v>
      </c>
      <c r="B3150" s="3">
        <v>20</v>
      </c>
      <c r="C3150" s="3">
        <v>2</v>
      </c>
      <c r="D3150" s="3">
        <v>2020</v>
      </c>
      <c r="E3150" s="3">
        <v>0</v>
      </c>
      <c r="F3150" s="3">
        <v>0</v>
      </c>
      <c r="G3150" s="3" t="s">
        <v>109</v>
      </c>
      <c r="H3150" s="3" t="s">
        <v>1131</v>
      </c>
      <c r="I3150" s="3" t="s">
        <v>454</v>
      </c>
      <c r="J3150" s="3">
        <v>353574</v>
      </c>
    </row>
    <row r="3151" spans="1:10" hidden="1" x14ac:dyDescent="0.25">
      <c r="A3151" s="187">
        <v>43880</v>
      </c>
      <c r="B3151" s="3">
        <v>19</v>
      </c>
      <c r="C3151" s="3">
        <v>2</v>
      </c>
      <c r="D3151" s="3">
        <v>2020</v>
      </c>
      <c r="E3151" s="3">
        <v>0</v>
      </c>
      <c r="F3151" s="3">
        <v>0</v>
      </c>
      <c r="G3151" s="3" t="s">
        <v>109</v>
      </c>
      <c r="H3151" s="3" t="s">
        <v>1131</v>
      </c>
      <c r="I3151" s="3" t="s">
        <v>454</v>
      </c>
      <c r="J3151" s="3">
        <v>353574</v>
      </c>
    </row>
    <row r="3152" spans="1:10" hidden="1" x14ac:dyDescent="0.25">
      <c r="A3152" s="187">
        <v>43879</v>
      </c>
      <c r="B3152" s="3">
        <v>18</v>
      </c>
      <c r="C3152" s="3">
        <v>2</v>
      </c>
      <c r="D3152" s="3">
        <v>2020</v>
      </c>
      <c r="E3152" s="3">
        <v>0</v>
      </c>
      <c r="F3152" s="3">
        <v>0</v>
      </c>
      <c r="G3152" s="3" t="s">
        <v>109</v>
      </c>
      <c r="H3152" s="3" t="s">
        <v>1131</v>
      </c>
      <c r="I3152" s="3" t="s">
        <v>454</v>
      </c>
      <c r="J3152" s="3">
        <v>353574</v>
      </c>
    </row>
    <row r="3153" spans="1:10" hidden="1" x14ac:dyDescent="0.25">
      <c r="A3153" s="187">
        <v>43878</v>
      </c>
      <c r="B3153" s="3">
        <v>17</v>
      </c>
      <c r="C3153" s="3">
        <v>2</v>
      </c>
      <c r="D3153" s="3">
        <v>2020</v>
      </c>
      <c r="E3153" s="3">
        <v>0</v>
      </c>
      <c r="F3153" s="3">
        <v>0</v>
      </c>
      <c r="G3153" s="3" t="s">
        <v>109</v>
      </c>
      <c r="H3153" s="3" t="s">
        <v>1131</v>
      </c>
      <c r="I3153" s="3" t="s">
        <v>454</v>
      </c>
      <c r="J3153" s="3">
        <v>353574</v>
      </c>
    </row>
    <row r="3154" spans="1:10" hidden="1" x14ac:dyDescent="0.25">
      <c r="A3154" s="187">
        <v>43877</v>
      </c>
      <c r="B3154" s="3">
        <v>16</v>
      </c>
      <c r="C3154" s="3">
        <v>2</v>
      </c>
      <c r="D3154" s="3">
        <v>2020</v>
      </c>
      <c r="E3154" s="3">
        <v>0</v>
      </c>
      <c r="F3154" s="3">
        <v>0</v>
      </c>
      <c r="G3154" s="3" t="s">
        <v>109</v>
      </c>
      <c r="H3154" s="3" t="s">
        <v>1131</v>
      </c>
      <c r="I3154" s="3" t="s">
        <v>454</v>
      </c>
      <c r="J3154" s="3">
        <v>353574</v>
      </c>
    </row>
    <row r="3155" spans="1:10" hidden="1" x14ac:dyDescent="0.25">
      <c r="A3155" s="187">
        <v>43876</v>
      </c>
      <c r="B3155" s="3">
        <v>15</v>
      </c>
      <c r="C3155" s="3">
        <v>2</v>
      </c>
      <c r="D3155" s="3">
        <v>2020</v>
      </c>
      <c r="E3155" s="3">
        <v>0</v>
      </c>
      <c r="F3155" s="3">
        <v>0</v>
      </c>
      <c r="G3155" s="3" t="s">
        <v>109</v>
      </c>
      <c r="H3155" s="3" t="s">
        <v>1131</v>
      </c>
      <c r="I3155" s="3" t="s">
        <v>454</v>
      </c>
      <c r="J3155" s="3">
        <v>353574</v>
      </c>
    </row>
    <row r="3156" spans="1:10" hidden="1" x14ac:dyDescent="0.25">
      <c r="A3156" s="187">
        <v>43875</v>
      </c>
      <c r="B3156" s="3">
        <v>14</v>
      </c>
      <c r="C3156" s="3">
        <v>2</v>
      </c>
      <c r="D3156" s="3">
        <v>2020</v>
      </c>
      <c r="E3156" s="3">
        <v>0</v>
      </c>
      <c r="F3156" s="3">
        <v>0</v>
      </c>
      <c r="G3156" s="3" t="s">
        <v>109</v>
      </c>
      <c r="H3156" s="3" t="s">
        <v>1131</v>
      </c>
      <c r="I3156" s="3" t="s">
        <v>454</v>
      </c>
      <c r="J3156" s="3">
        <v>353574</v>
      </c>
    </row>
    <row r="3157" spans="1:10" hidden="1" x14ac:dyDescent="0.25">
      <c r="A3157" s="187">
        <v>43874</v>
      </c>
      <c r="B3157" s="3">
        <v>13</v>
      </c>
      <c r="C3157" s="3">
        <v>2</v>
      </c>
      <c r="D3157" s="3">
        <v>2020</v>
      </c>
      <c r="E3157" s="3">
        <v>0</v>
      </c>
      <c r="F3157" s="3">
        <v>0</v>
      </c>
      <c r="G3157" s="3" t="s">
        <v>109</v>
      </c>
      <c r="H3157" s="3" t="s">
        <v>1131</v>
      </c>
      <c r="I3157" s="3" t="s">
        <v>454</v>
      </c>
      <c r="J3157" s="3">
        <v>353574</v>
      </c>
    </row>
    <row r="3158" spans="1:10" hidden="1" x14ac:dyDescent="0.25">
      <c r="A3158" s="187">
        <v>43873</v>
      </c>
      <c r="B3158" s="3">
        <v>12</v>
      </c>
      <c r="C3158" s="3">
        <v>2</v>
      </c>
      <c r="D3158" s="3">
        <v>2020</v>
      </c>
      <c r="E3158" s="3">
        <v>0</v>
      </c>
      <c r="F3158" s="3">
        <v>0</v>
      </c>
      <c r="G3158" s="3" t="s">
        <v>109</v>
      </c>
      <c r="H3158" s="3" t="s">
        <v>1131</v>
      </c>
      <c r="I3158" s="3" t="s">
        <v>454</v>
      </c>
      <c r="J3158" s="3">
        <v>353574</v>
      </c>
    </row>
    <row r="3159" spans="1:10" hidden="1" x14ac:dyDescent="0.25">
      <c r="A3159" s="187">
        <v>43872</v>
      </c>
      <c r="B3159" s="3">
        <v>11</v>
      </c>
      <c r="C3159" s="3">
        <v>2</v>
      </c>
      <c r="D3159" s="3">
        <v>2020</v>
      </c>
      <c r="E3159" s="3">
        <v>0</v>
      </c>
      <c r="F3159" s="3">
        <v>0</v>
      </c>
      <c r="G3159" s="3" t="s">
        <v>109</v>
      </c>
      <c r="H3159" s="3" t="s">
        <v>1131</v>
      </c>
      <c r="I3159" s="3" t="s">
        <v>454</v>
      </c>
      <c r="J3159" s="3">
        <v>353574</v>
      </c>
    </row>
    <row r="3160" spans="1:10" hidden="1" x14ac:dyDescent="0.25">
      <c r="A3160" s="187">
        <v>43871</v>
      </c>
      <c r="B3160" s="3">
        <v>10</v>
      </c>
      <c r="C3160" s="3">
        <v>2</v>
      </c>
      <c r="D3160" s="3">
        <v>2020</v>
      </c>
      <c r="E3160" s="3">
        <v>0</v>
      </c>
      <c r="F3160" s="3">
        <v>0</v>
      </c>
      <c r="G3160" s="3" t="s">
        <v>109</v>
      </c>
      <c r="H3160" s="3" t="s">
        <v>1131</v>
      </c>
      <c r="I3160" s="3" t="s">
        <v>454</v>
      </c>
      <c r="J3160" s="3">
        <v>353574</v>
      </c>
    </row>
    <row r="3161" spans="1:10" hidden="1" x14ac:dyDescent="0.25">
      <c r="A3161" s="187">
        <v>43870</v>
      </c>
      <c r="B3161" s="3">
        <v>9</v>
      </c>
      <c r="C3161" s="3">
        <v>2</v>
      </c>
      <c r="D3161" s="3">
        <v>2020</v>
      </c>
      <c r="E3161" s="3">
        <v>0</v>
      </c>
      <c r="F3161" s="3">
        <v>0</v>
      </c>
      <c r="G3161" s="3" t="s">
        <v>109</v>
      </c>
      <c r="H3161" s="3" t="s">
        <v>1131</v>
      </c>
      <c r="I3161" s="3" t="s">
        <v>454</v>
      </c>
      <c r="J3161" s="3">
        <v>353574</v>
      </c>
    </row>
    <row r="3162" spans="1:10" hidden="1" x14ac:dyDescent="0.25">
      <c r="A3162" s="187">
        <v>43869</v>
      </c>
      <c r="B3162" s="3">
        <v>8</v>
      </c>
      <c r="C3162" s="3">
        <v>2</v>
      </c>
      <c r="D3162" s="3">
        <v>2020</v>
      </c>
      <c r="E3162" s="3">
        <v>0</v>
      </c>
      <c r="F3162" s="3">
        <v>0</v>
      </c>
      <c r="G3162" s="3" t="s">
        <v>109</v>
      </c>
      <c r="H3162" s="3" t="s">
        <v>1131</v>
      </c>
      <c r="I3162" s="3" t="s">
        <v>454</v>
      </c>
      <c r="J3162" s="3">
        <v>353574</v>
      </c>
    </row>
    <row r="3163" spans="1:10" hidden="1" x14ac:dyDescent="0.25">
      <c r="A3163" s="187">
        <v>43868</v>
      </c>
      <c r="B3163" s="3">
        <v>7</v>
      </c>
      <c r="C3163" s="3">
        <v>2</v>
      </c>
      <c r="D3163" s="3">
        <v>2020</v>
      </c>
      <c r="E3163" s="3">
        <v>0</v>
      </c>
      <c r="F3163" s="3">
        <v>0</v>
      </c>
      <c r="G3163" s="3" t="s">
        <v>109</v>
      </c>
      <c r="H3163" s="3" t="s">
        <v>1131</v>
      </c>
      <c r="I3163" s="3" t="s">
        <v>454</v>
      </c>
      <c r="J3163" s="3">
        <v>353574</v>
      </c>
    </row>
    <row r="3164" spans="1:10" hidden="1" x14ac:dyDescent="0.25">
      <c r="A3164" s="187">
        <v>43867</v>
      </c>
      <c r="B3164" s="3">
        <v>6</v>
      </c>
      <c r="C3164" s="3">
        <v>2</v>
      </c>
      <c r="D3164" s="3">
        <v>2020</v>
      </c>
      <c r="E3164" s="3">
        <v>0</v>
      </c>
      <c r="F3164" s="3">
        <v>0</v>
      </c>
      <c r="G3164" s="3" t="s">
        <v>109</v>
      </c>
      <c r="H3164" s="3" t="s">
        <v>1131</v>
      </c>
      <c r="I3164" s="3" t="s">
        <v>454</v>
      </c>
      <c r="J3164" s="3">
        <v>353574</v>
      </c>
    </row>
    <row r="3165" spans="1:10" hidden="1" x14ac:dyDescent="0.25">
      <c r="A3165" s="187">
        <v>43866</v>
      </c>
      <c r="B3165" s="3">
        <v>5</v>
      </c>
      <c r="C3165" s="3">
        <v>2</v>
      </c>
      <c r="D3165" s="3">
        <v>2020</v>
      </c>
      <c r="E3165" s="3">
        <v>0</v>
      </c>
      <c r="F3165" s="3">
        <v>0</v>
      </c>
      <c r="G3165" s="3" t="s">
        <v>109</v>
      </c>
      <c r="H3165" s="3" t="s">
        <v>1131</v>
      </c>
      <c r="I3165" s="3" t="s">
        <v>454</v>
      </c>
      <c r="J3165" s="3">
        <v>353574</v>
      </c>
    </row>
    <row r="3166" spans="1:10" hidden="1" x14ac:dyDescent="0.25">
      <c r="A3166" s="187">
        <v>43865</v>
      </c>
      <c r="B3166" s="3">
        <v>4</v>
      </c>
      <c r="C3166" s="3">
        <v>2</v>
      </c>
      <c r="D3166" s="3">
        <v>2020</v>
      </c>
      <c r="E3166" s="3">
        <v>0</v>
      </c>
      <c r="F3166" s="3">
        <v>0</v>
      </c>
      <c r="G3166" s="3" t="s">
        <v>109</v>
      </c>
      <c r="H3166" s="3" t="s">
        <v>1131</v>
      </c>
      <c r="I3166" s="3" t="s">
        <v>454</v>
      </c>
      <c r="J3166" s="3">
        <v>353574</v>
      </c>
    </row>
    <row r="3167" spans="1:10" hidden="1" x14ac:dyDescent="0.25">
      <c r="A3167" s="187">
        <v>43864</v>
      </c>
      <c r="B3167" s="3">
        <v>3</v>
      </c>
      <c r="C3167" s="3">
        <v>2</v>
      </c>
      <c r="D3167" s="3">
        <v>2020</v>
      </c>
      <c r="E3167" s="3">
        <v>0</v>
      </c>
      <c r="F3167" s="3">
        <v>0</v>
      </c>
      <c r="G3167" s="3" t="s">
        <v>109</v>
      </c>
      <c r="H3167" s="3" t="s">
        <v>1131</v>
      </c>
      <c r="I3167" s="3" t="s">
        <v>454</v>
      </c>
      <c r="J3167" s="3">
        <v>353574</v>
      </c>
    </row>
    <row r="3168" spans="1:10" hidden="1" x14ac:dyDescent="0.25">
      <c r="A3168" s="187">
        <v>43863</v>
      </c>
      <c r="B3168" s="3">
        <v>2</v>
      </c>
      <c r="C3168" s="3">
        <v>2</v>
      </c>
      <c r="D3168" s="3">
        <v>2020</v>
      </c>
      <c r="E3168" s="3">
        <v>0</v>
      </c>
      <c r="F3168" s="3">
        <v>0</v>
      </c>
      <c r="G3168" s="3" t="s">
        <v>109</v>
      </c>
      <c r="H3168" s="3" t="s">
        <v>1131</v>
      </c>
      <c r="I3168" s="3" t="s">
        <v>454</v>
      </c>
      <c r="J3168" s="3">
        <v>353574</v>
      </c>
    </row>
    <row r="3169" spans="1:10" hidden="1" x14ac:dyDescent="0.25">
      <c r="A3169" s="187">
        <v>43862</v>
      </c>
      <c r="B3169" s="3">
        <v>1</v>
      </c>
      <c r="C3169" s="3">
        <v>2</v>
      </c>
      <c r="D3169" s="3">
        <v>2020</v>
      </c>
      <c r="E3169" s="3">
        <v>0</v>
      </c>
      <c r="F3169" s="3">
        <v>0</v>
      </c>
      <c r="G3169" s="3" t="s">
        <v>109</v>
      </c>
      <c r="H3169" s="3" t="s">
        <v>1131</v>
      </c>
      <c r="I3169" s="3" t="s">
        <v>454</v>
      </c>
      <c r="J3169" s="3">
        <v>353574</v>
      </c>
    </row>
    <row r="3170" spans="1:10" hidden="1" x14ac:dyDescent="0.25">
      <c r="A3170" s="187">
        <v>43861</v>
      </c>
      <c r="B3170" s="3">
        <v>31</v>
      </c>
      <c r="C3170" s="3">
        <v>1</v>
      </c>
      <c r="D3170" s="3">
        <v>2020</v>
      </c>
      <c r="E3170" s="3">
        <v>0</v>
      </c>
      <c r="F3170" s="3">
        <v>0</v>
      </c>
      <c r="G3170" s="3" t="s">
        <v>109</v>
      </c>
      <c r="H3170" s="3" t="s">
        <v>1131</v>
      </c>
      <c r="I3170" s="3" t="s">
        <v>454</v>
      </c>
      <c r="J3170" s="3">
        <v>353574</v>
      </c>
    </row>
    <row r="3171" spans="1:10" hidden="1" x14ac:dyDescent="0.25">
      <c r="A3171" s="187">
        <v>43860</v>
      </c>
      <c r="B3171" s="3">
        <v>30</v>
      </c>
      <c r="C3171" s="3">
        <v>1</v>
      </c>
      <c r="D3171" s="3">
        <v>2020</v>
      </c>
      <c r="E3171" s="3">
        <v>0</v>
      </c>
      <c r="F3171" s="3">
        <v>0</v>
      </c>
      <c r="G3171" s="3" t="s">
        <v>109</v>
      </c>
      <c r="H3171" s="3" t="s">
        <v>1131</v>
      </c>
      <c r="I3171" s="3" t="s">
        <v>454</v>
      </c>
      <c r="J3171" s="3">
        <v>353574</v>
      </c>
    </row>
    <row r="3172" spans="1:10" hidden="1" x14ac:dyDescent="0.25">
      <c r="A3172" s="187">
        <v>43859</v>
      </c>
      <c r="B3172" s="3">
        <v>29</v>
      </c>
      <c r="C3172" s="3">
        <v>1</v>
      </c>
      <c r="D3172" s="3">
        <v>2020</v>
      </c>
      <c r="E3172" s="3">
        <v>0</v>
      </c>
      <c r="F3172" s="3">
        <v>0</v>
      </c>
      <c r="G3172" s="3" t="s">
        <v>109</v>
      </c>
      <c r="H3172" s="3" t="s">
        <v>1131</v>
      </c>
      <c r="I3172" s="3" t="s">
        <v>454</v>
      </c>
      <c r="J3172" s="3">
        <v>353574</v>
      </c>
    </row>
    <row r="3173" spans="1:10" hidden="1" x14ac:dyDescent="0.25">
      <c r="A3173" s="187">
        <v>43858</v>
      </c>
      <c r="B3173" s="3">
        <v>28</v>
      </c>
      <c r="C3173" s="3">
        <v>1</v>
      </c>
      <c r="D3173" s="3">
        <v>2020</v>
      </c>
      <c r="E3173" s="3">
        <v>0</v>
      </c>
      <c r="F3173" s="3">
        <v>0</v>
      </c>
      <c r="G3173" s="3" t="s">
        <v>109</v>
      </c>
      <c r="H3173" s="3" t="s">
        <v>1131</v>
      </c>
      <c r="I3173" s="3" t="s">
        <v>454</v>
      </c>
      <c r="J3173" s="3">
        <v>353574</v>
      </c>
    </row>
    <row r="3174" spans="1:10" hidden="1" x14ac:dyDescent="0.25">
      <c r="A3174" s="187">
        <v>43857</v>
      </c>
      <c r="B3174" s="3">
        <v>27</v>
      </c>
      <c r="C3174" s="3">
        <v>1</v>
      </c>
      <c r="D3174" s="3">
        <v>2020</v>
      </c>
      <c r="E3174" s="3">
        <v>0</v>
      </c>
      <c r="F3174" s="3">
        <v>0</v>
      </c>
      <c r="G3174" s="3" t="s">
        <v>109</v>
      </c>
      <c r="H3174" s="3" t="s">
        <v>1131</v>
      </c>
      <c r="I3174" s="3" t="s">
        <v>454</v>
      </c>
      <c r="J3174" s="3">
        <v>353574</v>
      </c>
    </row>
    <row r="3175" spans="1:10" hidden="1" x14ac:dyDescent="0.25">
      <c r="A3175" s="187">
        <v>43856</v>
      </c>
      <c r="B3175" s="3">
        <v>26</v>
      </c>
      <c r="C3175" s="3">
        <v>1</v>
      </c>
      <c r="D3175" s="3">
        <v>2020</v>
      </c>
      <c r="E3175" s="3">
        <v>0</v>
      </c>
      <c r="F3175" s="3">
        <v>0</v>
      </c>
      <c r="G3175" s="3" t="s">
        <v>109</v>
      </c>
      <c r="H3175" s="3" t="s">
        <v>1131</v>
      </c>
      <c r="I3175" s="3" t="s">
        <v>454</v>
      </c>
      <c r="J3175" s="3">
        <v>353574</v>
      </c>
    </row>
    <row r="3176" spans="1:10" hidden="1" x14ac:dyDescent="0.25">
      <c r="A3176" s="187">
        <v>43855</v>
      </c>
      <c r="B3176" s="3">
        <v>25</v>
      </c>
      <c r="C3176" s="3">
        <v>1</v>
      </c>
      <c r="D3176" s="3">
        <v>2020</v>
      </c>
      <c r="E3176" s="3">
        <v>0</v>
      </c>
      <c r="F3176" s="3">
        <v>0</v>
      </c>
      <c r="G3176" s="3" t="s">
        <v>109</v>
      </c>
      <c r="H3176" s="3" t="s">
        <v>1131</v>
      </c>
      <c r="I3176" s="3" t="s">
        <v>454</v>
      </c>
      <c r="J3176" s="3">
        <v>353574</v>
      </c>
    </row>
    <row r="3177" spans="1:10" hidden="1" x14ac:dyDescent="0.25">
      <c r="A3177" s="187">
        <v>43854</v>
      </c>
      <c r="B3177" s="3">
        <v>24</v>
      </c>
      <c r="C3177" s="3">
        <v>1</v>
      </c>
      <c r="D3177" s="3">
        <v>2020</v>
      </c>
      <c r="E3177" s="3">
        <v>0</v>
      </c>
      <c r="F3177" s="3">
        <v>0</v>
      </c>
      <c r="G3177" s="3" t="s">
        <v>109</v>
      </c>
      <c r="H3177" s="3" t="s">
        <v>1131</v>
      </c>
      <c r="I3177" s="3" t="s">
        <v>454</v>
      </c>
      <c r="J3177" s="3">
        <v>353574</v>
      </c>
    </row>
    <row r="3178" spans="1:10" hidden="1" x14ac:dyDescent="0.25">
      <c r="A3178" s="187">
        <v>43853</v>
      </c>
      <c r="B3178" s="3">
        <v>23</v>
      </c>
      <c r="C3178" s="3">
        <v>1</v>
      </c>
      <c r="D3178" s="3">
        <v>2020</v>
      </c>
      <c r="E3178" s="3">
        <v>0</v>
      </c>
      <c r="F3178" s="3">
        <v>0</v>
      </c>
      <c r="G3178" s="3" t="s">
        <v>109</v>
      </c>
      <c r="H3178" s="3" t="s">
        <v>1131</v>
      </c>
      <c r="I3178" s="3" t="s">
        <v>454</v>
      </c>
      <c r="J3178" s="3">
        <v>353574</v>
      </c>
    </row>
    <row r="3179" spans="1:10" hidden="1" x14ac:dyDescent="0.25">
      <c r="A3179" s="187">
        <v>43852</v>
      </c>
      <c r="B3179" s="3">
        <v>22</v>
      </c>
      <c r="C3179" s="3">
        <v>1</v>
      </c>
      <c r="D3179" s="3">
        <v>2020</v>
      </c>
      <c r="E3179" s="3">
        <v>0</v>
      </c>
      <c r="F3179" s="3">
        <v>0</v>
      </c>
      <c r="G3179" s="3" t="s">
        <v>109</v>
      </c>
      <c r="H3179" s="3" t="s">
        <v>1131</v>
      </c>
      <c r="I3179" s="3" t="s">
        <v>454</v>
      </c>
      <c r="J3179" s="3">
        <v>353574</v>
      </c>
    </row>
    <row r="3180" spans="1:10" hidden="1" x14ac:dyDescent="0.25">
      <c r="A3180" s="187">
        <v>43851</v>
      </c>
      <c r="B3180" s="3">
        <v>21</v>
      </c>
      <c r="C3180" s="3">
        <v>1</v>
      </c>
      <c r="D3180" s="3">
        <v>2020</v>
      </c>
      <c r="E3180" s="3">
        <v>0</v>
      </c>
      <c r="F3180" s="3">
        <v>0</v>
      </c>
      <c r="G3180" s="3" t="s">
        <v>109</v>
      </c>
      <c r="H3180" s="3" t="s">
        <v>1131</v>
      </c>
      <c r="I3180" s="3" t="s">
        <v>454</v>
      </c>
      <c r="J3180" s="3">
        <v>353574</v>
      </c>
    </row>
    <row r="3181" spans="1:10" hidden="1" x14ac:dyDescent="0.25">
      <c r="A3181" s="187">
        <v>43850</v>
      </c>
      <c r="B3181" s="3">
        <v>20</v>
      </c>
      <c r="C3181" s="3">
        <v>1</v>
      </c>
      <c r="D3181" s="3">
        <v>2020</v>
      </c>
      <c r="E3181" s="3">
        <v>0</v>
      </c>
      <c r="F3181" s="3">
        <v>0</v>
      </c>
      <c r="G3181" s="3" t="s">
        <v>109</v>
      </c>
      <c r="H3181" s="3" t="s">
        <v>1131</v>
      </c>
      <c r="I3181" s="3" t="s">
        <v>454</v>
      </c>
      <c r="J3181" s="3">
        <v>353574</v>
      </c>
    </row>
    <row r="3182" spans="1:10" hidden="1" x14ac:dyDescent="0.25">
      <c r="A3182" s="187">
        <v>43849</v>
      </c>
      <c r="B3182" s="3">
        <v>19</v>
      </c>
      <c r="C3182" s="3">
        <v>1</v>
      </c>
      <c r="D3182" s="3">
        <v>2020</v>
      </c>
      <c r="E3182" s="3">
        <v>0</v>
      </c>
      <c r="F3182" s="3">
        <v>0</v>
      </c>
      <c r="G3182" s="3" t="s">
        <v>109</v>
      </c>
      <c r="H3182" s="3" t="s">
        <v>1131</v>
      </c>
      <c r="I3182" s="3" t="s">
        <v>454</v>
      </c>
      <c r="J3182" s="3">
        <v>353574</v>
      </c>
    </row>
    <row r="3183" spans="1:10" hidden="1" x14ac:dyDescent="0.25">
      <c r="A3183" s="187">
        <v>43848</v>
      </c>
      <c r="B3183" s="3">
        <v>18</v>
      </c>
      <c r="C3183" s="3">
        <v>1</v>
      </c>
      <c r="D3183" s="3">
        <v>2020</v>
      </c>
      <c r="E3183" s="3">
        <v>0</v>
      </c>
      <c r="F3183" s="3">
        <v>0</v>
      </c>
      <c r="G3183" s="3" t="s">
        <v>109</v>
      </c>
      <c r="H3183" s="3" t="s">
        <v>1131</v>
      </c>
      <c r="I3183" s="3" t="s">
        <v>454</v>
      </c>
      <c r="J3183" s="3">
        <v>353574</v>
      </c>
    </row>
    <row r="3184" spans="1:10" hidden="1" x14ac:dyDescent="0.25">
      <c r="A3184" s="187">
        <v>43847</v>
      </c>
      <c r="B3184" s="3">
        <v>17</v>
      </c>
      <c r="C3184" s="3">
        <v>1</v>
      </c>
      <c r="D3184" s="3">
        <v>2020</v>
      </c>
      <c r="E3184" s="3">
        <v>0</v>
      </c>
      <c r="F3184" s="3">
        <v>0</v>
      </c>
      <c r="G3184" s="3" t="s">
        <v>109</v>
      </c>
      <c r="H3184" s="3" t="s">
        <v>1131</v>
      </c>
      <c r="I3184" s="3" t="s">
        <v>454</v>
      </c>
      <c r="J3184" s="3">
        <v>353574</v>
      </c>
    </row>
    <row r="3185" spans="1:10" hidden="1" x14ac:dyDescent="0.25">
      <c r="A3185" s="187">
        <v>43846</v>
      </c>
      <c r="B3185" s="3">
        <v>16</v>
      </c>
      <c r="C3185" s="3">
        <v>1</v>
      </c>
      <c r="D3185" s="3">
        <v>2020</v>
      </c>
      <c r="E3185" s="3">
        <v>0</v>
      </c>
      <c r="F3185" s="3">
        <v>0</v>
      </c>
      <c r="G3185" s="3" t="s">
        <v>109</v>
      </c>
      <c r="H3185" s="3" t="s">
        <v>1131</v>
      </c>
      <c r="I3185" s="3" t="s">
        <v>454</v>
      </c>
      <c r="J3185" s="3">
        <v>353574</v>
      </c>
    </row>
    <row r="3186" spans="1:10" hidden="1" x14ac:dyDescent="0.25">
      <c r="A3186" s="187">
        <v>43845</v>
      </c>
      <c r="B3186" s="3">
        <v>15</v>
      </c>
      <c r="C3186" s="3">
        <v>1</v>
      </c>
      <c r="D3186" s="3">
        <v>2020</v>
      </c>
      <c r="E3186" s="3">
        <v>0</v>
      </c>
      <c r="F3186" s="3">
        <v>0</v>
      </c>
      <c r="G3186" s="3" t="s">
        <v>109</v>
      </c>
      <c r="H3186" s="3" t="s">
        <v>1131</v>
      </c>
      <c r="I3186" s="3" t="s">
        <v>454</v>
      </c>
      <c r="J3186" s="3">
        <v>353574</v>
      </c>
    </row>
    <row r="3187" spans="1:10" hidden="1" x14ac:dyDescent="0.25">
      <c r="A3187" s="187">
        <v>43844</v>
      </c>
      <c r="B3187" s="3">
        <v>14</v>
      </c>
      <c r="C3187" s="3">
        <v>1</v>
      </c>
      <c r="D3187" s="3">
        <v>2020</v>
      </c>
      <c r="E3187" s="3">
        <v>0</v>
      </c>
      <c r="F3187" s="3">
        <v>0</v>
      </c>
      <c r="G3187" s="3" t="s">
        <v>109</v>
      </c>
      <c r="H3187" s="3" t="s">
        <v>1131</v>
      </c>
      <c r="I3187" s="3" t="s">
        <v>454</v>
      </c>
      <c r="J3187" s="3">
        <v>353574</v>
      </c>
    </row>
    <row r="3188" spans="1:10" hidden="1" x14ac:dyDescent="0.25">
      <c r="A3188" s="187">
        <v>43843</v>
      </c>
      <c r="B3188" s="3">
        <v>13</v>
      </c>
      <c r="C3188" s="3">
        <v>1</v>
      </c>
      <c r="D3188" s="3">
        <v>2020</v>
      </c>
      <c r="E3188" s="3">
        <v>0</v>
      </c>
      <c r="F3188" s="3">
        <v>0</v>
      </c>
      <c r="G3188" s="3" t="s">
        <v>109</v>
      </c>
      <c r="H3188" s="3" t="s">
        <v>1131</v>
      </c>
      <c r="I3188" s="3" t="s">
        <v>454</v>
      </c>
      <c r="J3188" s="3">
        <v>353574</v>
      </c>
    </row>
    <row r="3189" spans="1:10" hidden="1" x14ac:dyDescent="0.25">
      <c r="A3189" s="187">
        <v>43842</v>
      </c>
      <c r="B3189" s="3">
        <v>12</v>
      </c>
      <c r="C3189" s="3">
        <v>1</v>
      </c>
      <c r="D3189" s="3">
        <v>2020</v>
      </c>
      <c r="E3189" s="3">
        <v>0</v>
      </c>
      <c r="F3189" s="3">
        <v>0</v>
      </c>
      <c r="G3189" s="3" t="s">
        <v>109</v>
      </c>
      <c r="H3189" s="3" t="s">
        <v>1131</v>
      </c>
      <c r="I3189" s="3" t="s">
        <v>454</v>
      </c>
      <c r="J3189" s="3">
        <v>353574</v>
      </c>
    </row>
    <row r="3190" spans="1:10" hidden="1" x14ac:dyDescent="0.25">
      <c r="A3190" s="187">
        <v>43841</v>
      </c>
      <c r="B3190" s="3">
        <v>11</v>
      </c>
      <c r="C3190" s="3">
        <v>1</v>
      </c>
      <c r="D3190" s="3">
        <v>2020</v>
      </c>
      <c r="E3190" s="3">
        <v>0</v>
      </c>
      <c r="F3190" s="3">
        <v>0</v>
      </c>
      <c r="G3190" s="3" t="s">
        <v>109</v>
      </c>
      <c r="H3190" s="3" t="s">
        <v>1131</v>
      </c>
      <c r="I3190" s="3" t="s">
        <v>454</v>
      </c>
      <c r="J3190" s="3">
        <v>353574</v>
      </c>
    </row>
    <row r="3191" spans="1:10" hidden="1" x14ac:dyDescent="0.25">
      <c r="A3191" s="187">
        <v>43840</v>
      </c>
      <c r="B3191" s="3">
        <v>10</v>
      </c>
      <c r="C3191" s="3">
        <v>1</v>
      </c>
      <c r="D3191" s="3">
        <v>2020</v>
      </c>
      <c r="E3191" s="3">
        <v>0</v>
      </c>
      <c r="F3191" s="3">
        <v>0</v>
      </c>
      <c r="G3191" s="3" t="s">
        <v>109</v>
      </c>
      <c r="H3191" s="3" t="s">
        <v>1131</v>
      </c>
      <c r="I3191" s="3" t="s">
        <v>454</v>
      </c>
      <c r="J3191" s="3">
        <v>353574</v>
      </c>
    </row>
    <row r="3192" spans="1:10" hidden="1" x14ac:dyDescent="0.25">
      <c r="A3192" s="187">
        <v>43839</v>
      </c>
      <c r="B3192" s="3">
        <v>9</v>
      </c>
      <c r="C3192" s="3">
        <v>1</v>
      </c>
      <c r="D3192" s="3">
        <v>2020</v>
      </c>
      <c r="E3192" s="3">
        <v>0</v>
      </c>
      <c r="F3192" s="3">
        <v>0</v>
      </c>
      <c r="G3192" s="3" t="s">
        <v>109</v>
      </c>
      <c r="H3192" s="3" t="s">
        <v>1131</v>
      </c>
      <c r="I3192" s="3" t="s">
        <v>454</v>
      </c>
      <c r="J3192" s="3">
        <v>353574</v>
      </c>
    </row>
    <row r="3193" spans="1:10" hidden="1" x14ac:dyDescent="0.25">
      <c r="A3193" s="187">
        <v>43838</v>
      </c>
      <c r="B3193" s="3">
        <v>8</v>
      </c>
      <c r="C3193" s="3">
        <v>1</v>
      </c>
      <c r="D3193" s="3">
        <v>2020</v>
      </c>
      <c r="E3193" s="3">
        <v>0</v>
      </c>
      <c r="F3193" s="3">
        <v>0</v>
      </c>
      <c r="G3193" s="3" t="s">
        <v>109</v>
      </c>
      <c r="H3193" s="3" t="s">
        <v>1131</v>
      </c>
      <c r="I3193" s="3" t="s">
        <v>454</v>
      </c>
      <c r="J3193" s="3">
        <v>353574</v>
      </c>
    </row>
    <row r="3194" spans="1:10" hidden="1" x14ac:dyDescent="0.25">
      <c r="A3194" s="187">
        <v>43837</v>
      </c>
      <c r="B3194" s="3">
        <v>7</v>
      </c>
      <c r="C3194" s="3">
        <v>1</v>
      </c>
      <c r="D3194" s="3">
        <v>2020</v>
      </c>
      <c r="E3194" s="3">
        <v>0</v>
      </c>
      <c r="F3194" s="3">
        <v>0</v>
      </c>
      <c r="G3194" s="3" t="s">
        <v>109</v>
      </c>
      <c r="H3194" s="3" t="s">
        <v>1131</v>
      </c>
      <c r="I3194" s="3" t="s">
        <v>454</v>
      </c>
      <c r="J3194" s="3">
        <v>353574</v>
      </c>
    </row>
    <row r="3195" spans="1:10" hidden="1" x14ac:dyDescent="0.25">
      <c r="A3195" s="187">
        <v>43836</v>
      </c>
      <c r="B3195" s="3">
        <v>6</v>
      </c>
      <c r="C3195" s="3">
        <v>1</v>
      </c>
      <c r="D3195" s="3">
        <v>2020</v>
      </c>
      <c r="E3195" s="3">
        <v>0</v>
      </c>
      <c r="F3195" s="3">
        <v>0</v>
      </c>
      <c r="G3195" s="3" t="s">
        <v>109</v>
      </c>
      <c r="H3195" s="3" t="s">
        <v>1131</v>
      </c>
      <c r="I3195" s="3" t="s">
        <v>454</v>
      </c>
      <c r="J3195" s="3">
        <v>353574</v>
      </c>
    </row>
    <row r="3196" spans="1:10" hidden="1" x14ac:dyDescent="0.25">
      <c r="A3196" s="187">
        <v>43835</v>
      </c>
      <c r="B3196" s="3">
        <v>5</v>
      </c>
      <c r="C3196" s="3">
        <v>1</v>
      </c>
      <c r="D3196" s="3">
        <v>2020</v>
      </c>
      <c r="E3196" s="3">
        <v>0</v>
      </c>
      <c r="F3196" s="3">
        <v>0</v>
      </c>
      <c r="G3196" s="3" t="s">
        <v>109</v>
      </c>
      <c r="H3196" s="3" t="s">
        <v>1131</v>
      </c>
      <c r="I3196" s="3" t="s">
        <v>454</v>
      </c>
      <c r="J3196" s="3">
        <v>353574</v>
      </c>
    </row>
    <row r="3197" spans="1:10" hidden="1" x14ac:dyDescent="0.25">
      <c r="A3197" s="187">
        <v>43834</v>
      </c>
      <c r="B3197" s="3">
        <v>4</v>
      </c>
      <c r="C3197" s="3">
        <v>1</v>
      </c>
      <c r="D3197" s="3">
        <v>2020</v>
      </c>
      <c r="E3197" s="3">
        <v>0</v>
      </c>
      <c r="F3197" s="3">
        <v>0</v>
      </c>
      <c r="G3197" s="3" t="s">
        <v>109</v>
      </c>
      <c r="H3197" s="3" t="s">
        <v>1131</v>
      </c>
      <c r="I3197" s="3" t="s">
        <v>454</v>
      </c>
      <c r="J3197" s="3">
        <v>353574</v>
      </c>
    </row>
    <row r="3198" spans="1:10" hidden="1" x14ac:dyDescent="0.25">
      <c r="A3198" s="187">
        <v>43833</v>
      </c>
      <c r="B3198" s="3">
        <v>3</v>
      </c>
      <c r="C3198" s="3">
        <v>1</v>
      </c>
      <c r="D3198" s="3">
        <v>2020</v>
      </c>
      <c r="E3198" s="3">
        <v>0</v>
      </c>
      <c r="F3198" s="3">
        <v>0</v>
      </c>
      <c r="G3198" s="3" t="s">
        <v>109</v>
      </c>
      <c r="H3198" s="3" t="s">
        <v>1131</v>
      </c>
      <c r="I3198" s="3" t="s">
        <v>454</v>
      </c>
      <c r="J3198" s="3">
        <v>353574</v>
      </c>
    </row>
    <row r="3199" spans="1:10" hidden="1" x14ac:dyDescent="0.25">
      <c r="A3199" s="187">
        <v>43832</v>
      </c>
      <c r="B3199" s="3">
        <v>2</v>
      </c>
      <c r="C3199" s="3">
        <v>1</v>
      </c>
      <c r="D3199" s="3">
        <v>2020</v>
      </c>
      <c r="E3199" s="3">
        <v>0</v>
      </c>
      <c r="F3199" s="3">
        <v>0</v>
      </c>
      <c r="G3199" s="3" t="s">
        <v>109</v>
      </c>
      <c r="H3199" s="3" t="s">
        <v>1131</v>
      </c>
      <c r="I3199" s="3" t="s">
        <v>454</v>
      </c>
      <c r="J3199" s="3">
        <v>353574</v>
      </c>
    </row>
    <row r="3200" spans="1:10" hidden="1" x14ac:dyDescent="0.25">
      <c r="A3200" s="187">
        <v>43831</v>
      </c>
      <c r="B3200" s="3">
        <v>1</v>
      </c>
      <c r="C3200" s="3">
        <v>1</v>
      </c>
      <c r="D3200" s="3">
        <v>2020</v>
      </c>
      <c r="E3200" s="3">
        <v>0</v>
      </c>
      <c r="F3200" s="3">
        <v>0</v>
      </c>
      <c r="G3200" s="3" t="s">
        <v>109</v>
      </c>
      <c r="H3200" s="3" t="s">
        <v>1131</v>
      </c>
      <c r="I3200" s="3" t="s">
        <v>454</v>
      </c>
      <c r="J3200" s="3">
        <v>353574</v>
      </c>
    </row>
    <row r="3201" spans="1:10" hidden="1" x14ac:dyDescent="0.25">
      <c r="A3201" s="187">
        <v>43830</v>
      </c>
      <c r="B3201" s="3">
        <v>31</v>
      </c>
      <c r="C3201" s="3">
        <v>12</v>
      </c>
      <c r="D3201" s="3">
        <v>2019</v>
      </c>
      <c r="E3201" s="3">
        <v>0</v>
      </c>
      <c r="F3201" s="3">
        <v>0</v>
      </c>
      <c r="G3201" s="3" t="s">
        <v>109</v>
      </c>
      <c r="H3201" s="3" t="s">
        <v>1131</v>
      </c>
      <c r="I3201" s="3" t="s">
        <v>454</v>
      </c>
      <c r="J3201" s="3">
        <v>353574</v>
      </c>
    </row>
    <row r="3202" spans="1:10" hidden="1" x14ac:dyDescent="0.25">
      <c r="A3202" s="187">
        <v>43920</v>
      </c>
      <c r="B3202" s="3">
        <v>30</v>
      </c>
      <c r="C3202" s="3">
        <v>3</v>
      </c>
      <c r="D3202" s="3">
        <v>2020</v>
      </c>
      <c r="E3202" s="3">
        <v>92</v>
      </c>
      <c r="F3202" s="3">
        <v>4</v>
      </c>
      <c r="G3202" s="3" t="s">
        <v>202</v>
      </c>
      <c r="H3202" s="3" t="s">
        <v>1132</v>
      </c>
      <c r="I3202" s="3" t="s">
        <v>449</v>
      </c>
      <c r="J3202" s="3">
        <v>1352617328</v>
      </c>
    </row>
    <row r="3203" spans="1:10" hidden="1" x14ac:dyDescent="0.25">
      <c r="A3203" s="187">
        <v>43919</v>
      </c>
      <c r="B3203" s="3">
        <v>29</v>
      </c>
      <c r="C3203" s="3">
        <v>3</v>
      </c>
      <c r="D3203" s="3">
        <v>2020</v>
      </c>
      <c r="E3203" s="3">
        <v>106</v>
      </c>
      <c r="F3203" s="3">
        <v>6</v>
      </c>
      <c r="G3203" s="3" t="s">
        <v>202</v>
      </c>
      <c r="H3203" s="3" t="s">
        <v>1132</v>
      </c>
      <c r="I3203" s="3" t="s">
        <v>449</v>
      </c>
      <c r="J3203" s="3">
        <v>1352617328</v>
      </c>
    </row>
    <row r="3204" spans="1:10" hidden="1" x14ac:dyDescent="0.25">
      <c r="A3204" s="187">
        <v>43918</v>
      </c>
      <c r="B3204" s="3">
        <v>28</v>
      </c>
      <c r="C3204" s="3">
        <v>3</v>
      </c>
      <c r="D3204" s="3">
        <v>2020</v>
      </c>
      <c r="E3204" s="3">
        <v>149</v>
      </c>
      <c r="F3204" s="3">
        <v>2</v>
      </c>
      <c r="G3204" s="3" t="s">
        <v>202</v>
      </c>
      <c r="H3204" s="3" t="s">
        <v>1132</v>
      </c>
      <c r="I3204" s="3" t="s">
        <v>449</v>
      </c>
      <c r="J3204" s="3">
        <v>1352617328</v>
      </c>
    </row>
    <row r="3205" spans="1:10" hidden="1" x14ac:dyDescent="0.25">
      <c r="A3205" s="187">
        <v>43917</v>
      </c>
      <c r="B3205" s="3">
        <v>27</v>
      </c>
      <c r="C3205" s="3">
        <v>3</v>
      </c>
      <c r="D3205" s="3">
        <v>2020</v>
      </c>
      <c r="E3205" s="3">
        <v>75</v>
      </c>
      <c r="F3205" s="3">
        <v>4</v>
      </c>
      <c r="G3205" s="3" t="s">
        <v>202</v>
      </c>
      <c r="H3205" s="3" t="s">
        <v>1132</v>
      </c>
      <c r="I3205" s="3" t="s">
        <v>449</v>
      </c>
      <c r="J3205" s="3">
        <v>1352617328</v>
      </c>
    </row>
    <row r="3206" spans="1:10" hidden="1" x14ac:dyDescent="0.25">
      <c r="A3206" s="187">
        <v>43916</v>
      </c>
      <c r="B3206" s="3">
        <v>26</v>
      </c>
      <c r="C3206" s="3">
        <v>3</v>
      </c>
      <c r="D3206" s="3">
        <v>2020</v>
      </c>
      <c r="E3206" s="3">
        <v>87</v>
      </c>
      <c r="F3206" s="3">
        <v>4</v>
      </c>
      <c r="G3206" s="3" t="s">
        <v>202</v>
      </c>
      <c r="H3206" s="3" t="s">
        <v>1132</v>
      </c>
      <c r="I3206" s="3" t="s">
        <v>449</v>
      </c>
      <c r="J3206" s="3">
        <v>1352617328</v>
      </c>
    </row>
    <row r="3207" spans="1:10" hidden="1" x14ac:dyDescent="0.25">
      <c r="A3207" s="187">
        <v>43915</v>
      </c>
      <c r="B3207" s="3">
        <v>25</v>
      </c>
      <c r="C3207" s="3">
        <v>3</v>
      </c>
      <c r="D3207" s="3">
        <v>2020</v>
      </c>
      <c r="E3207" s="3">
        <v>70</v>
      </c>
      <c r="F3207" s="3">
        <v>0</v>
      </c>
      <c r="G3207" s="3" t="s">
        <v>202</v>
      </c>
      <c r="H3207" s="3" t="s">
        <v>1132</v>
      </c>
      <c r="I3207" s="3" t="s">
        <v>449</v>
      </c>
      <c r="J3207" s="3">
        <v>1352617328</v>
      </c>
    </row>
    <row r="3208" spans="1:10" hidden="1" x14ac:dyDescent="0.25">
      <c r="A3208" s="187">
        <v>43914</v>
      </c>
      <c r="B3208" s="3">
        <v>24</v>
      </c>
      <c r="C3208" s="3">
        <v>3</v>
      </c>
      <c r="D3208" s="3">
        <v>2020</v>
      </c>
      <c r="E3208" s="3">
        <v>53</v>
      </c>
      <c r="F3208" s="3">
        <v>2</v>
      </c>
      <c r="G3208" s="3" t="s">
        <v>202</v>
      </c>
      <c r="H3208" s="3" t="s">
        <v>1132</v>
      </c>
      <c r="I3208" s="3" t="s">
        <v>449</v>
      </c>
      <c r="J3208" s="3">
        <v>1352617328</v>
      </c>
    </row>
    <row r="3209" spans="1:10" hidden="1" x14ac:dyDescent="0.25">
      <c r="A3209" s="187">
        <v>43913</v>
      </c>
      <c r="B3209" s="3">
        <v>23</v>
      </c>
      <c r="C3209" s="3">
        <v>3</v>
      </c>
      <c r="D3209" s="3">
        <v>2020</v>
      </c>
      <c r="E3209" s="3">
        <v>119</v>
      </c>
      <c r="F3209" s="3">
        <v>3</v>
      </c>
      <c r="G3209" s="3" t="s">
        <v>202</v>
      </c>
      <c r="H3209" s="3" t="s">
        <v>1132</v>
      </c>
      <c r="I3209" s="3" t="s">
        <v>449</v>
      </c>
      <c r="J3209" s="3">
        <v>1352617328</v>
      </c>
    </row>
    <row r="3210" spans="1:10" hidden="1" x14ac:dyDescent="0.25">
      <c r="A3210" s="187">
        <v>43912</v>
      </c>
      <c r="B3210" s="3">
        <v>22</v>
      </c>
      <c r="C3210" s="3">
        <v>3</v>
      </c>
      <c r="D3210" s="3">
        <v>2020</v>
      </c>
      <c r="E3210" s="3">
        <v>89</v>
      </c>
      <c r="F3210" s="3">
        <v>0</v>
      </c>
      <c r="G3210" s="3" t="s">
        <v>202</v>
      </c>
      <c r="H3210" s="3" t="s">
        <v>1132</v>
      </c>
      <c r="I3210" s="3" t="s">
        <v>449</v>
      </c>
      <c r="J3210" s="3">
        <v>1352617328</v>
      </c>
    </row>
    <row r="3211" spans="1:10" hidden="1" x14ac:dyDescent="0.25">
      <c r="A3211" s="187">
        <v>43911</v>
      </c>
      <c r="B3211" s="3">
        <v>21</v>
      </c>
      <c r="C3211" s="3">
        <v>3</v>
      </c>
      <c r="D3211" s="3">
        <v>2020</v>
      </c>
      <c r="E3211" s="3">
        <v>40</v>
      </c>
      <c r="F3211" s="3">
        <v>0</v>
      </c>
      <c r="G3211" s="3" t="s">
        <v>202</v>
      </c>
      <c r="H3211" s="3" t="s">
        <v>1132</v>
      </c>
      <c r="I3211" s="3" t="s">
        <v>449</v>
      </c>
      <c r="J3211" s="3">
        <v>1352617328</v>
      </c>
    </row>
    <row r="3212" spans="1:10" hidden="1" x14ac:dyDescent="0.25">
      <c r="A3212" s="187">
        <v>43910</v>
      </c>
      <c r="B3212" s="3">
        <v>20</v>
      </c>
      <c r="C3212" s="3">
        <v>3</v>
      </c>
      <c r="D3212" s="3">
        <v>2020</v>
      </c>
      <c r="E3212" s="3">
        <v>26</v>
      </c>
      <c r="F3212" s="3">
        <v>1</v>
      </c>
      <c r="G3212" s="3" t="s">
        <v>202</v>
      </c>
      <c r="H3212" s="3" t="s">
        <v>1132</v>
      </c>
      <c r="I3212" s="3" t="s">
        <v>449</v>
      </c>
      <c r="J3212" s="3">
        <v>1352617328</v>
      </c>
    </row>
    <row r="3213" spans="1:10" hidden="1" x14ac:dyDescent="0.25">
      <c r="A3213" s="187">
        <v>43909</v>
      </c>
      <c r="B3213" s="3">
        <v>19</v>
      </c>
      <c r="C3213" s="3">
        <v>3</v>
      </c>
      <c r="D3213" s="3">
        <v>2020</v>
      </c>
      <c r="E3213" s="3">
        <v>28</v>
      </c>
      <c r="F3213" s="3">
        <v>0</v>
      </c>
      <c r="G3213" s="3" t="s">
        <v>202</v>
      </c>
      <c r="H3213" s="3" t="s">
        <v>1132</v>
      </c>
      <c r="I3213" s="3" t="s">
        <v>449</v>
      </c>
      <c r="J3213" s="3">
        <v>1352617328</v>
      </c>
    </row>
    <row r="3214" spans="1:10" hidden="1" x14ac:dyDescent="0.25">
      <c r="A3214" s="187">
        <v>43908</v>
      </c>
      <c r="B3214" s="3">
        <v>18</v>
      </c>
      <c r="C3214" s="3">
        <v>3</v>
      </c>
      <c r="D3214" s="3">
        <v>2020</v>
      </c>
      <c r="E3214" s="3">
        <v>12</v>
      </c>
      <c r="F3214" s="3">
        <v>0</v>
      </c>
      <c r="G3214" s="3" t="s">
        <v>202</v>
      </c>
      <c r="H3214" s="3" t="s">
        <v>1132</v>
      </c>
      <c r="I3214" s="3" t="s">
        <v>449</v>
      </c>
      <c r="J3214" s="3">
        <v>1352617328</v>
      </c>
    </row>
    <row r="3215" spans="1:10" hidden="1" x14ac:dyDescent="0.25">
      <c r="A3215" s="187">
        <v>43907</v>
      </c>
      <c r="B3215" s="3">
        <v>17</v>
      </c>
      <c r="C3215" s="3">
        <v>3</v>
      </c>
      <c r="D3215" s="3">
        <v>2020</v>
      </c>
      <c r="E3215" s="3">
        <v>32</v>
      </c>
      <c r="F3215" s="3">
        <v>1</v>
      </c>
      <c r="G3215" s="3" t="s">
        <v>202</v>
      </c>
      <c r="H3215" s="3" t="s">
        <v>1132</v>
      </c>
      <c r="I3215" s="3" t="s">
        <v>449</v>
      </c>
      <c r="J3215" s="3">
        <v>1352617328</v>
      </c>
    </row>
    <row r="3216" spans="1:10" hidden="1" x14ac:dyDescent="0.25">
      <c r="A3216" s="187">
        <v>43906</v>
      </c>
      <c r="B3216" s="3">
        <v>16</v>
      </c>
      <c r="C3216" s="3">
        <v>3</v>
      </c>
      <c r="D3216" s="3">
        <v>2020</v>
      </c>
      <c r="E3216" s="3">
        <v>3</v>
      </c>
      <c r="F3216" s="3">
        <v>0</v>
      </c>
      <c r="G3216" s="3" t="s">
        <v>202</v>
      </c>
      <c r="H3216" s="3" t="s">
        <v>1132</v>
      </c>
      <c r="I3216" s="3" t="s">
        <v>449</v>
      </c>
      <c r="J3216" s="3">
        <v>1352617328</v>
      </c>
    </row>
    <row r="3217" spans="1:10" hidden="1" x14ac:dyDescent="0.25">
      <c r="A3217" s="187">
        <v>43905</v>
      </c>
      <c r="B3217" s="3">
        <v>15</v>
      </c>
      <c r="C3217" s="3">
        <v>3</v>
      </c>
      <c r="D3217" s="3">
        <v>2020</v>
      </c>
      <c r="E3217" s="3">
        <v>7</v>
      </c>
      <c r="F3217" s="3">
        <v>0</v>
      </c>
      <c r="G3217" s="3" t="s">
        <v>202</v>
      </c>
      <c r="H3217" s="3" t="s">
        <v>1132</v>
      </c>
      <c r="I3217" s="3" t="s">
        <v>449</v>
      </c>
      <c r="J3217" s="3">
        <v>1352617328</v>
      </c>
    </row>
    <row r="3218" spans="1:10" hidden="1" x14ac:dyDescent="0.25">
      <c r="A3218" s="187">
        <v>43904</v>
      </c>
      <c r="B3218" s="3">
        <v>14</v>
      </c>
      <c r="C3218" s="3">
        <v>3</v>
      </c>
      <c r="D3218" s="3">
        <v>2020</v>
      </c>
      <c r="E3218" s="3">
        <v>8</v>
      </c>
      <c r="F3218" s="3">
        <v>1</v>
      </c>
      <c r="G3218" s="3" t="s">
        <v>202</v>
      </c>
      <c r="H3218" s="3" t="s">
        <v>1132</v>
      </c>
      <c r="I3218" s="3" t="s">
        <v>449</v>
      </c>
      <c r="J3218" s="3">
        <v>1352617328</v>
      </c>
    </row>
    <row r="3219" spans="1:10" hidden="1" x14ac:dyDescent="0.25">
      <c r="A3219" s="187">
        <v>43903</v>
      </c>
      <c r="B3219" s="3">
        <v>13</v>
      </c>
      <c r="C3219" s="3">
        <v>3</v>
      </c>
      <c r="D3219" s="3">
        <v>2020</v>
      </c>
      <c r="E3219" s="3">
        <v>2</v>
      </c>
      <c r="F3219" s="3">
        <v>1</v>
      </c>
      <c r="G3219" s="3" t="s">
        <v>202</v>
      </c>
      <c r="H3219" s="3" t="s">
        <v>1132</v>
      </c>
      <c r="I3219" s="3" t="s">
        <v>449</v>
      </c>
      <c r="J3219" s="3">
        <v>1352617328</v>
      </c>
    </row>
    <row r="3220" spans="1:10" hidden="1" x14ac:dyDescent="0.25">
      <c r="A3220" s="187">
        <v>43902</v>
      </c>
      <c r="B3220" s="3">
        <v>12</v>
      </c>
      <c r="C3220" s="3">
        <v>3</v>
      </c>
      <c r="D3220" s="3">
        <v>2020</v>
      </c>
      <c r="E3220" s="3">
        <v>23</v>
      </c>
      <c r="F3220" s="3">
        <v>0</v>
      </c>
      <c r="G3220" s="3" t="s">
        <v>202</v>
      </c>
      <c r="H3220" s="3" t="s">
        <v>1132</v>
      </c>
      <c r="I3220" s="3" t="s">
        <v>449</v>
      </c>
      <c r="J3220" s="3">
        <v>1352617328</v>
      </c>
    </row>
    <row r="3221" spans="1:10" hidden="1" x14ac:dyDescent="0.25">
      <c r="A3221" s="187">
        <v>43901</v>
      </c>
      <c r="B3221" s="3">
        <v>11</v>
      </c>
      <c r="C3221" s="3">
        <v>3</v>
      </c>
      <c r="D3221" s="3">
        <v>2020</v>
      </c>
      <c r="E3221" s="3">
        <v>6</v>
      </c>
      <c r="F3221" s="3">
        <v>0</v>
      </c>
      <c r="G3221" s="3" t="s">
        <v>202</v>
      </c>
      <c r="H3221" s="3" t="s">
        <v>1132</v>
      </c>
      <c r="I3221" s="3" t="s">
        <v>449</v>
      </c>
      <c r="J3221" s="3">
        <v>1352617328</v>
      </c>
    </row>
    <row r="3222" spans="1:10" hidden="1" x14ac:dyDescent="0.25">
      <c r="A3222" s="187">
        <v>43900</v>
      </c>
      <c r="B3222" s="3">
        <v>10</v>
      </c>
      <c r="C3222" s="3">
        <v>3</v>
      </c>
      <c r="D3222" s="3">
        <v>2020</v>
      </c>
      <c r="E3222" s="3">
        <v>10</v>
      </c>
      <c r="F3222" s="3">
        <v>0</v>
      </c>
      <c r="G3222" s="3" t="s">
        <v>202</v>
      </c>
      <c r="H3222" s="3" t="s">
        <v>1132</v>
      </c>
      <c r="I3222" s="3" t="s">
        <v>449</v>
      </c>
      <c r="J3222" s="3">
        <v>1352617328</v>
      </c>
    </row>
    <row r="3223" spans="1:10" hidden="1" x14ac:dyDescent="0.25">
      <c r="A3223" s="187">
        <v>43898</v>
      </c>
      <c r="B3223" s="3">
        <v>8</v>
      </c>
      <c r="C3223" s="3">
        <v>3</v>
      </c>
      <c r="D3223" s="3">
        <v>2020</v>
      </c>
      <c r="E3223" s="3">
        <v>3</v>
      </c>
      <c r="F3223" s="3">
        <v>0</v>
      </c>
      <c r="G3223" s="3" t="s">
        <v>202</v>
      </c>
      <c r="H3223" s="3" t="s">
        <v>1132</v>
      </c>
      <c r="I3223" s="3" t="s">
        <v>449</v>
      </c>
      <c r="J3223" s="3">
        <v>1352617328</v>
      </c>
    </row>
    <row r="3224" spans="1:10" hidden="1" x14ac:dyDescent="0.25">
      <c r="A3224" s="187">
        <v>43897</v>
      </c>
      <c r="B3224" s="3">
        <v>7</v>
      </c>
      <c r="C3224" s="3">
        <v>3</v>
      </c>
      <c r="D3224" s="3">
        <v>2020</v>
      </c>
      <c r="E3224" s="3">
        <v>2</v>
      </c>
      <c r="F3224" s="3">
        <v>0</v>
      </c>
      <c r="G3224" s="3" t="s">
        <v>202</v>
      </c>
      <c r="H3224" s="3" t="s">
        <v>1132</v>
      </c>
      <c r="I3224" s="3" t="s">
        <v>449</v>
      </c>
      <c r="J3224" s="3">
        <v>1352617328</v>
      </c>
    </row>
    <row r="3225" spans="1:10" hidden="1" x14ac:dyDescent="0.25">
      <c r="A3225" s="187">
        <v>43896</v>
      </c>
      <c r="B3225" s="3">
        <v>6</v>
      </c>
      <c r="C3225" s="3">
        <v>3</v>
      </c>
      <c r="D3225" s="3">
        <v>2020</v>
      </c>
      <c r="E3225" s="3">
        <v>1</v>
      </c>
      <c r="F3225" s="3">
        <v>0</v>
      </c>
      <c r="G3225" s="3" t="s">
        <v>202</v>
      </c>
      <c r="H3225" s="3" t="s">
        <v>1132</v>
      </c>
      <c r="I3225" s="3" t="s">
        <v>449</v>
      </c>
      <c r="J3225" s="3">
        <v>1352617328</v>
      </c>
    </row>
    <row r="3226" spans="1:10" hidden="1" x14ac:dyDescent="0.25">
      <c r="A3226" s="187">
        <v>43895</v>
      </c>
      <c r="B3226" s="3">
        <v>5</v>
      </c>
      <c r="C3226" s="3">
        <v>3</v>
      </c>
      <c r="D3226" s="3">
        <v>2020</v>
      </c>
      <c r="E3226" s="3">
        <v>22</v>
      </c>
      <c r="F3226" s="3">
        <v>0</v>
      </c>
      <c r="G3226" s="3" t="s">
        <v>202</v>
      </c>
      <c r="H3226" s="3" t="s">
        <v>1132</v>
      </c>
      <c r="I3226" s="3" t="s">
        <v>449</v>
      </c>
      <c r="J3226" s="3">
        <v>1352617328</v>
      </c>
    </row>
    <row r="3227" spans="1:10" hidden="1" x14ac:dyDescent="0.25">
      <c r="A3227" s="187">
        <v>43894</v>
      </c>
      <c r="B3227" s="3">
        <v>4</v>
      </c>
      <c r="C3227" s="3">
        <v>3</v>
      </c>
      <c r="D3227" s="3">
        <v>2020</v>
      </c>
      <c r="E3227" s="3">
        <v>1</v>
      </c>
      <c r="F3227" s="3">
        <v>0</v>
      </c>
      <c r="G3227" s="3" t="s">
        <v>202</v>
      </c>
      <c r="H3227" s="3" t="s">
        <v>1132</v>
      </c>
      <c r="I3227" s="3" t="s">
        <v>449</v>
      </c>
      <c r="J3227" s="3">
        <v>1352617328</v>
      </c>
    </row>
    <row r="3228" spans="1:10" hidden="1" x14ac:dyDescent="0.25">
      <c r="A3228" s="187">
        <v>43893</v>
      </c>
      <c r="B3228" s="3">
        <v>3</v>
      </c>
      <c r="C3228" s="3">
        <v>3</v>
      </c>
      <c r="D3228" s="3">
        <v>2020</v>
      </c>
      <c r="E3228" s="3">
        <v>2</v>
      </c>
      <c r="F3228" s="3">
        <v>0</v>
      </c>
      <c r="G3228" s="3" t="s">
        <v>202</v>
      </c>
      <c r="H3228" s="3" t="s">
        <v>1132</v>
      </c>
      <c r="I3228" s="3" t="s">
        <v>449</v>
      </c>
      <c r="J3228" s="3">
        <v>1352617328</v>
      </c>
    </row>
    <row r="3229" spans="1:10" hidden="1" x14ac:dyDescent="0.25">
      <c r="A3229" s="187">
        <v>43892</v>
      </c>
      <c r="B3229" s="3">
        <v>2</v>
      </c>
      <c r="C3229" s="3">
        <v>3</v>
      </c>
      <c r="D3229" s="3">
        <v>2020</v>
      </c>
      <c r="E3229" s="3">
        <v>0</v>
      </c>
      <c r="F3229" s="3">
        <v>0</v>
      </c>
      <c r="G3229" s="3" t="s">
        <v>202</v>
      </c>
      <c r="H3229" s="3" t="s">
        <v>1132</v>
      </c>
      <c r="I3229" s="3" t="s">
        <v>449</v>
      </c>
      <c r="J3229" s="3">
        <v>1352617328</v>
      </c>
    </row>
    <row r="3230" spans="1:10" hidden="1" x14ac:dyDescent="0.25">
      <c r="A3230" s="187">
        <v>43891</v>
      </c>
      <c r="B3230" s="3">
        <v>1</v>
      </c>
      <c r="C3230" s="3">
        <v>3</v>
      </c>
      <c r="D3230" s="3">
        <v>2020</v>
      </c>
      <c r="E3230" s="3">
        <v>0</v>
      </c>
      <c r="F3230" s="3">
        <v>0</v>
      </c>
      <c r="G3230" s="3" t="s">
        <v>202</v>
      </c>
      <c r="H3230" s="3" t="s">
        <v>1132</v>
      </c>
      <c r="I3230" s="3" t="s">
        <v>449</v>
      </c>
      <c r="J3230" s="3">
        <v>1352617328</v>
      </c>
    </row>
    <row r="3231" spans="1:10" hidden="1" x14ac:dyDescent="0.25">
      <c r="A3231" s="187">
        <v>43890</v>
      </c>
      <c r="B3231" s="3">
        <v>29</v>
      </c>
      <c r="C3231" s="3">
        <v>2</v>
      </c>
      <c r="D3231" s="3">
        <v>2020</v>
      </c>
      <c r="E3231" s="3">
        <v>0</v>
      </c>
      <c r="F3231" s="3">
        <v>0</v>
      </c>
      <c r="G3231" s="3" t="s">
        <v>202</v>
      </c>
      <c r="H3231" s="3" t="s">
        <v>1132</v>
      </c>
      <c r="I3231" s="3" t="s">
        <v>449</v>
      </c>
      <c r="J3231" s="3">
        <v>1352617328</v>
      </c>
    </row>
    <row r="3232" spans="1:10" hidden="1" x14ac:dyDescent="0.25">
      <c r="A3232" s="187">
        <v>43889</v>
      </c>
      <c r="B3232" s="3">
        <v>28</v>
      </c>
      <c r="C3232" s="3">
        <v>2</v>
      </c>
      <c r="D3232" s="3">
        <v>2020</v>
      </c>
      <c r="E3232" s="3">
        <v>0</v>
      </c>
      <c r="F3232" s="3">
        <v>0</v>
      </c>
      <c r="G3232" s="3" t="s">
        <v>202</v>
      </c>
      <c r="H3232" s="3" t="s">
        <v>1132</v>
      </c>
      <c r="I3232" s="3" t="s">
        <v>449</v>
      </c>
      <c r="J3232" s="3">
        <v>1352617328</v>
      </c>
    </row>
    <row r="3233" spans="1:10" hidden="1" x14ac:dyDescent="0.25">
      <c r="A3233" s="187">
        <v>43888</v>
      </c>
      <c r="B3233" s="3">
        <v>27</v>
      </c>
      <c r="C3233" s="3">
        <v>2</v>
      </c>
      <c r="D3233" s="3">
        <v>2020</v>
      </c>
      <c r="E3233" s="3">
        <v>0</v>
      </c>
      <c r="F3233" s="3">
        <v>0</v>
      </c>
      <c r="G3233" s="3" t="s">
        <v>202</v>
      </c>
      <c r="H3233" s="3" t="s">
        <v>1132</v>
      </c>
      <c r="I3233" s="3" t="s">
        <v>449</v>
      </c>
      <c r="J3233" s="3">
        <v>1352617328</v>
      </c>
    </row>
    <row r="3234" spans="1:10" hidden="1" x14ac:dyDescent="0.25">
      <c r="A3234" s="187">
        <v>43887</v>
      </c>
      <c r="B3234" s="3">
        <v>26</v>
      </c>
      <c r="C3234" s="3">
        <v>2</v>
      </c>
      <c r="D3234" s="3">
        <v>2020</v>
      </c>
      <c r="E3234" s="3">
        <v>0</v>
      </c>
      <c r="F3234" s="3">
        <v>0</v>
      </c>
      <c r="G3234" s="3" t="s">
        <v>202</v>
      </c>
      <c r="H3234" s="3" t="s">
        <v>1132</v>
      </c>
      <c r="I3234" s="3" t="s">
        <v>449</v>
      </c>
      <c r="J3234" s="3">
        <v>1352617328</v>
      </c>
    </row>
    <row r="3235" spans="1:10" hidden="1" x14ac:dyDescent="0.25">
      <c r="A3235" s="187">
        <v>43886</v>
      </c>
      <c r="B3235" s="3">
        <v>25</v>
      </c>
      <c r="C3235" s="3">
        <v>2</v>
      </c>
      <c r="D3235" s="3">
        <v>2020</v>
      </c>
      <c r="E3235" s="3">
        <v>0</v>
      </c>
      <c r="F3235" s="3">
        <v>0</v>
      </c>
      <c r="G3235" s="3" t="s">
        <v>202</v>
      </c>
      <c r="H3235" s="3" t="s">
        <v>1132</v>
      </c>
      <c r="I3235" s="3" t="s">
        <v>449</v>
      </c>
      <c r="J3235" s="3">
        <v>1352617328</v>
      </c>
    </row>
    <row r="3236" spans="1:10" hidden="1" x14ac:dyDescent="0.25">
      <c r="A3236" s="187">
        <v>43885</v>
      </c>
      <c r="B3236" s="3">
        <v>24</v>
      </c>
      <c r="C3236" s="3">
        <v>2</v>
      </c>
      <c r="D3236" s="3">
        <v>2020</v>
      </c>
      <c r="E3236" s="3">
        <v>0</v>
      </c>
      <c r="F3236" s="3">
        <v>0</v>
      </c>
      <c r="G3236" s="3" t="s">
        <v>202</v>
      </c>
      <c r="H3236" s="3" t="s">
        <v>1132</v>
      </c>
      <c r="I3236" s="3" t="s">
        <v>449</v>
      </c>
      <c r="J3236" s="3">
        <v>1352617328</v>
      </c>
    </row>
    <row r="3237" spans="1:10" hidden="1" x14ac:dyDescent="0.25">
      <c r="A3237" s="187">
        <v>43884</v>
      </c>
      <c r="B3237" s="3">
        <v>23</v>
      </c>
      <c r="C3237" s="3">
        <v>2</v>
      </c>
      <c r="D3237" s="3">
        <v>2020</v>
      </c>
      <c r="E3237" s="3">
        <v>0</v>
      </c>
      <c r="F3237" s="3">
        <v>0</v>
      </c>
      <c r="G3237" s="3" t="s">
        <v>202</v>
      </c>
      <c r="H3237" s="3" t="s">
        <v>1132</v>
      </c>
      <c r="I3237" s="3" t="s">
        <v>449</v>
      </c>
      <c r="J3237" s="3">
        <v>1352617328</v>
      </c>
    </row>
    <row r="3238" spans="1:10" hidden="1" x14ac:dyDescent="0.25">
      <c r="A3238" s="187">
        <v>43883</v>
      </c>
      <c r="B3238" s="3">
        <v>22</v>
      </c>
      <c r="C3238" s="3">
        <v>2</v>
      </c>
      <c r="D3238" s="3">
        <v>2020</v>
      </c>
      <c r="E3238" s="3">
        <v>0</v>
      </c>
      <c r="F3238" s="3">
        <v>0</v>
      </c>
      <c r="G3238" s="3" t="s">
        <v>202</v>
      </c>
      <c r="H3238" s="3" t="s">
        <v>1132</v>
      </c>
      <c r="I3238" s="3" t="s">
        <v>449</v>
      </c>
      <c r="J3238" s="3">
        <v>1352617328</v>
      </c>
    </row>
    <row r="3239" spans="1:10" hidden="1" x14ac:dyDescent="0.25">
      <c r="A3239" s="187">
        <v>43882</v>
      </c>
      <c r="B3239" s="3">
        <v>21</v>
      </c>
      <c r="C3239" s="3">
        <v>2</v>
      </c>
      <c r="D3239" s="3">
        <v>2020</v>
      </c>
      <c r="E3239" s="3">
        <v>0</v>
      </c>
      <c r="F3239" s="3">
        <v>0</v>
      </c>
      <c r="G3239" s="3" t="s">
        <v>202</v>
      </c>
      <c r="H3239" s="3" t="s">
        <v>1132</v>
      </c>
      <c r="I3239" s="3" t="s">
        <v>449</v>
      </c>
      <c r="J3239" s="3">
        <v>1352617328</v>
      </c>
    </row>
    <row r="3240" spans="1:10" hidden="1" x14ac:dyDescent="0.25">
      <c r="A3240" s="187">
        <v>43881</v>
      </c>
      <c r="B3240" s="3">
        <v>20</v>
      </c>
      <c r="C3240" s="3">
        <v>2</v>
      </c>
      <c r="D3240" s="3">
        <v>2020</v>
      </c>
      <c r="E3240" s="3">
        <v>0</v>
      </c>
      <c r="F3240" s="3">
        <v>0</v>
      </c>
      <c r="G3240" s="3" t="s">
        <v>202</v>
      </c>
      <c r="H3240" s="3" t="s">
        <v>1132</v>
      </c>
      <c r="I3240" s="3" t="s">
        <v>449</v>
      </c>
      <c r="J3240" s="3">
        <v>1352617328</v>
      </c>
    </row>
    <row r="3241" spans="1:10" hidden="1" x14ac:dyDescent="0.25">
      <c r="A3241" s="187">
        <v>43880</v>
      </c>
      <c r="B3241" s="3">
        <v>19</v>
      </c>
      <c r="C3241" s="3">
        <v>2</v>
      </c>
      <c r="D3241" s="3">
        <v>2020</v>
      </c>
      <c r="E3241" s="3">
        <v>0</v>
      </c>
      <c r="F3241" s="3">
        <v>0</v>
      </c>
      <c r="G3241" s="3" t="s">
        <v>202</v>
      </c>
      <c r="H3241" s="3" t="s">
        <v>1132</v>
      </c>
      <c r="I3241" s="3" t="s">
        <v>449</v>
      </c>
      <c r="J3241" s="3">
        <v>1352617328</v>
      </c>
    </row>
    <row r="3242" spans="1:10" hidden="1" x14ac:dyDescent="0.25">
      <c r="A3242" s="187">
        <v>43879</v>
      </c>
      <c r="B3242" s="3">
        <v>18</v>
      </c>
      <c r="C3242" s="3">
        <v>2</v>
      </c>
      <c r="D3242" s="3">
        <v>2020</v>
      </c>
      <c r="E3242" s="3">
        <v>0</v>
      </c>
      <c r="F3242" s="3">
        <v>0</v>
      </c>
      <c r="G3242" s="3" t="s">
        <v>202</v>
      </c>
      <c r="H3242" s="3" t="s">
        <v>1132</v>
      </c>
      <c r="I3242" s="3" t="s">
        <v>449</v>
      </c>
      <c r="J3242" s="3">
        <v>1352617328</v>
      </c>
    </row>
    <row r="3243" spans="1:10" hidden="1" x14ac:dyDescent="0.25">
      <c r="A3243" s="187">
        <v>43878</v>
      </c>
      <c r="B3243" s="3">
        <v>17</v>
      </c>
      <c r="C3243" s="3">
        <v>2</v>
      </c>
      <c r="D3243" s="3">
        <v>2020</v>
      </c>
      <c r="E3243" s="3">
        <v>0</v>
      </c>
      <c r="F3243" s="3">
        <v>0</v>
      </c>
      <c r="G3243" s="3" t="s">
        <v>202</v>
      </c>
      <c r="H3243" s="3" t="s">
        <v>1132</v>
      </c>
      <c r="I3243" s="3" t="s">
        <v>449</v>
      </c>
      <c r="J3243" s="3">
        <v>1352617328</v>
      </c>
    </row>
    <row r="3244" spans="1:10" hidden="1" x14ac:dyDescent="0.25">
      <c r="A3244" s="187">
        <v>43877</v>
      </c>
      <c r="B3244" s="3">
        <v>16</v>
      </c>
      <c r="C3244" s="3">
        <v>2</v>
      </c>
      <c r="D3244" s="3">
        <v>2020</v>
      </c>
      <c r="E3244" s="3">
        <v>0</v>
      </c>
      <c r="F3244" s="3">
        <v>0</v>
      </c>
      <c r="G3244" s="3" t="s">
        <v>202</v>
      </c>
      <c r="H3244" s="3" t="s">
        <v>1132</v>
      </c>
      <c r="I3244" s="3" t="s">
        <v>449</v>
      </c>
      <c r="J3244" s="3">
        <v>1352617328</v>
      </c>
    </row>
    <row r="3245" spans="1:10" hidden="1" x14ac:dyDescent="0.25">
      <c r="A3245" s="187">
        <v>43876</v>
      </c>
      <c r="B3245" s="3">
        <v>15</v>
      </c>
      <c r="C3245" s="3">
        <v>2</v>
      </c>
      <c r="D3245" s="3">
        <v>2020</v>
      </c>
      <c r="E3245" s="3">
        <v>0</v>
      </c>
      <c r="F3245" s="3">
        <v>0</v>
      </c>
      <c r="G3245" s="3" t="s">
        <v>202</v>
      </c>
      <c r="H3245" s="3" t="s">
        <v>1132</v>
      </c>
      <c r="I3245" s="3" t="s">
        <v>449</v>
      </c>
      <c r="J3245" s="3">
        <v>1352617328</v>
      </c>
    </row>
    <row r="3246" spans="1:10" hidden="1" x14ac:dyDescent="0.25">
      <c r="A3246" s="187">
        <v>43875</v>
      </c>
      <c r="B3246" s="3">
        <v>14</v>
      </c>
      <c r="C3246" s="3">
        <v>2</v>
      </c>
      <c r="D3246" s="3">
        <v>2020</v>
      </c>
      <c r="E3246" s="3">
        <v>0</v>
      </c>
      <c r="F3246" s="3">
        <v>0</v>
      </c>
      <c r="G3246" s="3" t="s">
        <v>202</v>
      </c>
      <c r="H3246" s="3" t="s">
        <v>1132</v>
      </c>
      <c r="I3246" s="3" t="s">
        <v>449</v>
      </c>
      <c r="J3246" s="3">
        <v>1352617328</v>
      </c>
    </row>
    <row r="3247" spans="1:10" hidden="1" x14ac:dyDescent="0.25">
      <c r="A3247" s="187">
        <v>43874</v>
      </c>
      <c r="B3247" s="3">
        <v>13</v>
      </c>
      <c r="C3247" s="3">
        <v>2</v>
      </c>
      <c r="D3247" s="3">
        <v>2020</v>
      </c>
      <c r="E3247" s="3">
        <v>0</v>
      </c>
      <c r="F3247" s="3">
        <v>0</v>
      </c>
      <c r="G3247" s="3" t="s">
        <v>202</v>
      </c>
      <c r="H3247" s="3" t="s">
        <v>1132</v>
      </c>
      <c r="I3247" s="3" t="s">
        <v>449</v>
      </c>
      <c r="J3247" s="3">
        <v>1352617328</v>
      </c>
    </row>
    <row r="3248" spans="1:10" hidden="1" x14ac:dyDescent="0.25">
      <c r="A3248" s="187">
        <v>43873</v>
      </c>
      <c r="B3248" s="3">
        <v>12</v>
      </c>
      <c r="C3248" s="3">
        <v>2</v>
      </c>
      <c r="D3248" s="3">
        <v>2020</v>
      </c>
      <c r="E3248" s="3">
        <v>0</v>
      </c>
      <c r="F3248" s="3">
        <v>0</v>
      </c>
      <c r="G3248" s="3" t="s">
        <v>202</v>
      </c>
      <c r="H3248" s="3" t="s">
        <v>1132</v>
      </c>
      <c r="I3248" s="3" t="s">
        <v>449</v>
      </c>
      <c r="J3248" s="3">
        <v>1352617328</v>
      </c>
    </row>
    <row r="3249" spans="1:10" hidden="1" x14ac:dyDescent="0.25">
      <c r="A3249" s="187">
        <v>43872</v>
      </c>
      <c r="B3249" s="3">
        <v>11</v>
      </c>
      <c r="C3249" s="3">
        <v>2</v>
      </c>
      <c r="D3249" s="3">
        <v>2020</v>
      </c>
      <c r="E3249" s="3">
        <v>0</v>
      </c>
      <c r="F3249" s="3">
        <v>0</v>
      </c>
      <c r="G3249" s="3" t="s">
        <v>202</v>
      </c>
      <c r="H3249" s="3" t="s">
        <v>1132</v>
      </c>
      <c r="I3249" s="3" t="s">
        <v>449</v>
      </c>
      <c r="J3249" s="3">
        <v>1352617328</v>
      </c>
    </row>
    <row r="3250" spans="1:10" hidden="1" x14ac:dyDescent="0.25">
      <c r="A3250" s="187">
        <v>43871</v>
      </c>
      <c r="B3250" s="3">
        <v>10</v>
      </c>
      <c r="C3250" s="3">
        <v>2</v>
      </c>
      <c r="D3250" s="3">
        <v>2020</v>
      </c>
      <c r="E3250" s="3">
        <v>0</v>
      </c>
      <c r="F3250" s="3">
        <v>0</v>
      </c>
      <c r="G3250" s="3" t="s">
        <v>202</v>
      </c>
      <c r="H3250" s="3" t="s">
        <v>1132</v>
      </c>
      <c r="I3250" s="3" t="s">
        <v>449</v>
      </c>
      <c r="J3250" s="3">
        <v>1352617328</v>
      </c>
    </row>
    <row r="3251" spans="1:10" hidden="1" x14ac:dyDescent="0.25">
      <c r="A3251" s="187">
        <v>43870</v>
      </c>
      <c r="B3251" s="3">
        <v>9</v>
      </c>
      <c r="C3251" s="3">
        <v>2</v>
      </c>
      <c r="D3251" s="3">
        <v>2020</v>
      </c>
      <c r="E3251" s="3">
        <v>0</v>
      </c>
      <c r="F3251" s="3">
        <v>0</v>
      </c>
      <c r="G3251" s="3" t="s">
        <v>202</v>
      </c>
      <c r="H3251" s="3" t="s">
        <v>1132</v>
      </c>
      <c r="I3251" s="3" t="s">
        <v>449</v>
      </c>
      <c r="J3251" s="3">
        <v>1352617328</v>
      </c>
    </row>
    <row r="3252" spans="1:10" hidden="1" x14ac:dyDescent="0.25">
      <c r="A3252" s="187">
        <v>43869</v>
      </c>
      <c r="B3252" s="3">
        <v>8</v>
      </c>
      <c r="C3252" s="3">
        <v>2</v>
      </c>
      <c r="D3252" s="3">
        <v>2020</v>
      </c>
      <c r="E3252" s="3">
        <v>0</v>
      </c>
      <c r="F3252" s="3">
        <v>0</v>
      </c>
      <c r="G3252" s="3" t="s">
        <v>202</v>
      </c>
      <c r="H3252" s="3" t="s">
        <v>1132</v>
      </c>
      <c r="I3252" s="3" t="s">
        <v>449</v>
      </c>
      <c r="J3252" s="3">
        <v>1352617328</v>
      </c>
    </row>
    <row r="3253" spans="1:10" hidden="1" x14ac:dyDescent="0.25">
      <c r="A3253" s="187">
        <v>43868</v>
      </c>
      <c r="B3253" s="3">
        <v>7</v>
      </c>
      <c r="C3253" s="3">
        <v>2</v>
      </c>
      <c r="D3253" s="3">
        <v>2020</v>
      </c>
      <c r="E3253" s="3">
        <v>0</v>
      </c>
      <c r="F3253" s="3">
        <v>0</v>
      </c>
      <c r="G3253" s="3" t="s">
        <v>202</v>
      </c>
      <c r="H3253" s="3" t="s">
        <v>1132</v>
      </c>
      <c r="I3253" s="3" t="s">
        <v>449</v>
      </c>
      <c r="J3253" s="3">
        <v>1352617328</v>
      </c>
    </row>
    <row r="3254" spans="1:10" hidden="1" x14ac:dyDescent="0.25">
      <c r="A3254" s="187">
        <v>43867</v>
      </c>
      <c r="B3254" s="3">
        <v>6</v>
      </c>
      <c r="C3254" s="3">
        <v>2</v>
      </c>
      <c r="D3254" s="3">
        <v>2020</v>
      </c>
      <c r="E3254" s="3">
        <v>0</v>
      </c>
      <c r="F3254" s="3">
        <v>0</v>
      </c>
      <c r="G3254" s="3" t="s">
        <v>202</v>
      </c>
      <c r="H3254" s="3" t="s">
        <v>1132</v>
      </c>
      <c r="I3254" s="3" t="s">
        <v>449</v>
      </c>
      <c r="J3254" s="3">
        <v>1352617328</v>
      </c>
    </row>
    <row r="3255" spans="1:10" hidden="1" x14ac:dyDescent="0.25">
      <c r="A3255" s="187">
        <v>43866</v>
      </c>
      <c r="B3255" s="3">
        <v>5</v>
      </c>
      <c r="C3255" s="3">
        <v>2</v>
      </c>
      <c r="D3255" s="3">
        <v>2020</v>
      </c>
      <c r="E3255" s="3">
        <v>0</v>
      </c>
      <c r="F3255" s="3">
        <v>0</v>
      </c>
      <c r="G3255" s="3" t="s">
        <v>202</v>
      </c>
      <c r="H3255" s="3" t="s">
        <v>1132</v>
      </c>
      <c r="I3255" s="3" t="s">
        <v>449</v>
      </c>
      <c r="J3255" s="3">
        <v>1352617328</v>
      </c>
    </row>
    <row r="3256" spans="1:10" hidden="1" x14ac:dyDescent="0.25">
      <c r="A3256" s="187">
        <v>43865</v>
      </c>
      <c r="B3256" s="3">
        <v>4</v>
      </c>
      <c r="C3256" s="3">
        <v>2</v>
      </c>
      <c r="D3256" s="3">
        <v>2020</v>
      </c>
      <c r="E3256" s="3">
        <v>1</v>
      </c>
      <c r="F3256" s="3">
        <v>0</v>
      </c>
      <c r="G3256" s="3" t="s">
        <v>202</v>
      </c>
      <c r="H3256" s="3" t="s">
        <v>1132</v>
      </c>
      <c r="I3256" s="3" t="s">
        <v>449</v>
      </c>
      <c r="J3256" s="3">
        <v>1352617328</v>
      </c>
    </row>
    <row r="3257" spans="1:10" hidden="1" x14ac:dyDescent="0.25">
      <c r="A3257" s="187">
        <v>43864</v>
      </c>
      <c r="B3257" s="3">
        <v>3</v>
      </c>
      <c r="C3257" s="3">
        <v>2</v>
      </c>
      <c r="D3257" s="3">
        <v>2020</v>
      </c>
      <c r="E3257" s="3">
        <v>0</v>
      </c>
      <c r="F3257" s="3">
        <v>0</v>
      </c>
      <c r="G3257" s="3" t="s">
        <v>202</v>
      </c>
      <c r="H3257" s="3" t="s">
        <v>1132</v>
      </c>
      <c r="I3257" s="3" t="s">
        <v>449</v>
      </c>
      <c r="J3257" s="3">
        <v>1352617328</v>
      </c>
    </row>
    <row r="3258" spans="1:10" hidden="1" x14ac:dyDescent="0.25">
      <c r="A3258" s="187">
        <v>43863</v>
      </c>
      <c r="B3258" s="3">
        <v>2</v>
      </c>
      <c r="C3258" s="3">
        <v>2</v>
      </c>
      <c r="D3258" s="3">
        <v>2020</v>
      </c>
      <c r="E3258" s="3">
        <v>1</v>
      </c>
      <c r="F3258" s="3">
        <v>0</v>
      </c>
      <c r="G3258" s="3" t="s">
        <v>202</v>
      </c>
      <c r="H3258" s="3" t="s">
        <v>1132</v>
      </c>
      <c r="I3258" s="3" t="s">
        <v>449</v>
      </c>
      <c r="J3258" s="3">
        <v>1352617328</v>
      </c>
    </row>
    <row r="3259" spans="1:10" hidden="1" x14ac:dyDescent="0.25">
      <c r="A3259" s="187">
        <v>43862</v>
      </c>
      <c r="B3259" s="3">
        <v>1</v>
      </c>
      <c r="C3259" s="3">
        <v>2</v>
      </c>
      <c r="D3259" s="3">
        <v>2020</v>
      </c>
      <c r="E3259" s="3">
        <v>0</v>
      </c>
      <c r="F3259" s="3">
        <v>0</v>
      </c>
      <c r="G3259" s="3" t="s">
        <v>202</v>
      </c>
      <c r="H3259" s="3" t="s">
        <v>1132</v>
      </c>
      <c r="I3259" s="3" t="s">
        <v>449</v>
      </c>
      <c r="J3259" s="3">
        <v>1352617328</v>
      </c>
    </row>
    <row r="3260" spans="1:10" hidden="1" x14ac:dyDescent="0.25">
      <c r="A3260" s="187">
        <v>43861</v>
      </c>
      <c r="B3260" s="3">
        <v>31</v>
      </c>
      <c r="C3260" s="3">
        <v>1</v>
      </c>
      <c r="D3260" s="3">
        <v>2020</v>
      </c>
      <c r="E3260" s="3">
        <v>0</v>
      </c>
      <c r="F3260" s="3">
        <v>0</v>
      </c>
      <c r="G3260" s="3" t="s">
        <v>202</v>
      </c>
      <c r="H3260" s="3" t="s">
        <v>1132</v>
      </c>
      <c r="I3260" s="3" t="s">
        <v>449</v>
      </c>
      <c r="J3260" s="3">
        <v>1352617328</v>
      </c>
    </row>
    <row r="3261" spans="1:10" hidden="1" x14ac:dyDescent="0.25">
      <c r="A3261" s="187">
        <v>43860</v>
      </c>
      <c r="B3261" s="3">
        <v>30</v>
      </c>
      <c r="C3261" s="3">
        <v>1</v>
      </c>
      <c r="D3261" s="3">
        <v>2020</v>
      </c>
      <c r="E3261" s="3">
        <v>1</v>
      </c>
      <c r="F3261" s="3">
        <v>0</v>
      </c>
      <c r="G3261" s="3" t="s">
        <v>202</v>
      </c>
      <c r="H3261" s="3" t="s">
        <v>1132</v>
      </c>
      <c r="I3261" s="3" t="s">
        <v>449</v>
      </c>
      <c r="J3261" s="3">
        <v>1352617328</v>
      </c>
    </row>
    <row r="3262" spans="1:10" hidden="1" x14ac:dyDescent="0.25">
      <c r="A3262" s="187">
        <v>43859</v>
      </c>
      <c r="B3262" s="3">
        <v>29</v>
      </c>
      <c r="C3262" s="3">
        <v>1</v>
      </c>
      <c r="D3262" s="3">
        <v>2020</v>
      </c>
      <c r="E3262" s="3">
        <v>0</v>
      </c>
      <c r="F3262" s="3">
        <v>0</v>
      </c>
      <c r="G3262" s="3" t="s">
        <v>202</v>
      </c>
      <c r="H3262" s="3" t="s">
        <v>1132</v>
      </c>
      <c r="I3262" s="3" t="s">
        <v>449</v>
      </c>
      <c r="J3262" s="3">
        <v>1352617328</v>
      </c>
    </row>
    <row r="3263" spans="1:10" hidden="1" x14ac:dyDescent="0.25">
      <c r="A3263" s="187">
        <v>43858</v>
      </c>
      <c r="B3263" s="3">
        <v>28</v>
      </c>
      <c r="C3263" s="3">
        <v>1</v>
      </c>
      <c r="D3263" s="3">
        <v>2020</v>
      </c>
      <c r="E3263" s="3">
        <v>0</v>
      </c>
      <c r="F3263" s="3">
        <v>0</v>
      </c>
      <c r="G3263" s="3" t="s">
        <v>202</v>
      </c>
      <c r="H3263" s="3" t="s">
        <v>1132</v>
      </c>
      <c r="I3263" s="3" t="s">
        <v>449</v>
      </c>
      <c r="J3263" s="3">
        <v>1352617328</v>
      </c>
    </row>
    <row r="3264" spans="1:10" hidden="1" x14ac:dyDescent="0.25">
      <c r="A3264" s="187">
        <v>43857</v>
      </c>
      <c r="B3264" s="3">
        <v>27</v>
      </c>
      <c r="C3264" s="3">
        <v>1</v>
      </c>
      <c r="D3264" s="3">
        <v>2020</v>
      </c>
      <c r="E3264" s="3">
        <v>0</v>
      </c>
      <c r="F3264" s="3">
        <v>0</v>
      </c>
      <c r="G3264" s="3" t="s">
        <v>202</v>
      </c>
      <c r="H3264" s="3" t="s">
        <v>1132</v>
      </c>
      <c r="I3264" s="3" t="s">
        <v>449</v>
      </c>
      <c r="J3264" s="3">
        <v>1352617328</v>
      </c>
    </row>
    <row r="3265" spans="1:10" hidden="1" x14ac:dyDescent="0.25">
      <c r="A3265" s="187">
        <v>43856</v>
      </c>
      <c r="B3265" s="3">
        <v>26</v>
      </c>
      <c r="C3265" s="3">
        <v>1</v>
      </c>
      <c r="D3265" s="3">
        <v>2020</v>
      </c>
      <c r="E3265" s="3">
        <v>0</v>
      </c>
      <c r="F3265" s="3">
        <v>0</v>
      </c>
      <c r="G3265" s="3" t="s">
        <v>202</v>
      </c>
      <c r="H3265" s="3" t="s">
        <v>1132</v>
      </c>
      <c r="I3265" s="3" t="s">
        <v>449</v>
      </c>
      <c r="J3265" s="3">
        <v>1352617328</v>
      </c>
    </row>
    <row r="3266" spans="1:10" hidden="1" x14ac:dyDescent="0.25">
      <c r="A3266" s="187">
        <v>43855</v>
      </c>
      <c r="B3266" s="3">
        <v>25</v>
      </c>
      <c r="C3266" s="3">
        <v>1</v>
      </c>
      <c r="D3266" s="3">
        <v>2020</v>
      </c>
      <c r="E3266" s="3">
        <v>0</v>
      </c>
      <c r="F3266" s="3">
        <v>0</v>
      </c>
      <c r="G3266" s="3" t="s">
        <v>202</v>
      </c>
      <c r="H3266" s="3" t="s">
        <v>1132</v>
      </c>
      <c r="I3266" s="3" t="s">
        <v>449</v>
      </c>
      <c r="J3266" s="3">
        <v>1352617328</v>
      </c>
    </row>
    <row r="3267" spans="1:10" hidden="1" x14ac:dyDescent="0.25">
      <c r="A3267" s="187">
        <v>43854</v>
      </c>
      <c r="B3267" s="3">
        <v>24</v>
      </c>
      <c r="C3267" s="3">
        <v>1</v>
      </c>
      <c r="D3267" s="3">
        <v>2020</v>
      </c>
      <c r="E3267" s="3">
        <v>0</v>
      </c>
      <c r="F3267" s="3">
        <v>0</v>
      </c>
      <c r="G3267" s="3" t="s">
        <v>202</v>
      </c>
      <c r="H3267" s="3" t="s">
        <v>1132</v>
      </c>
      <c r="I3267" s="3" t="s">
        <v>449</v>
      </c>
      <c r="J3267" s="3">
        <v>1352617328</v>
      </c>
    </row>
    <row r="3268" spans="1:10" hidden="1" x14ac:dyDescent="0.25">
      <c r="A3268" s="187">
        <v>43853</v>
      </c>
      <c r="B3268" s="3">
        <v>23</v>
      </c>
      <c r="C3268" s="3">
        <v>1</v>
      </c>
      <c r="D3268" s="3">
        <v>2020</v>
      </c>
      <c r="E3268" s="3">
        <v>0</v>
      </c>
      <c r="F3268" s="3">
        <v>0</v>
      </c>
      <c r="G3268" s="3" t="s">
        <v>202</v>
      </c>
      <c r="H3268" s="3" t="s">
        <v>1132</v>
      </c>
      <c r="I3268" s="3" t="s">
        <v>449</v>
      </c>
      <c r="J3268" s="3">
        <v>1352617328</v>
      </c>
    </row>
    <row r="3269" spans="1:10" hidden="1" x14ac:dyDescent="0.25">
      <c r="A3269" s="187">
        <v>43852</v>
      </c>
      <c r="B3269" s="3">
        <v>22</v>
      </c>
      <c r="C3269" s="3">
        <v>1</v>
      </c>
      <c r="D3269" s="3">
        <v>2020</v>
      </c>
      <c r="E3269" s="3">
        <v>0</v>
      </c>
      <c r="F3269" s="3">
        <v>0</v>
      </c>
      <c r="G3269" s="3" t="s">
        <v>202</v>
      </c>
      <c r="H3269" s="3" t="s">
        <v>1132</v>
      </c>
      <c r="I3269" s="3" t="s">
        <v>449</v>
      </c>
      <c r="J3269" s="3">
        <v>1352617328</v>
      </c>
    </row>
    <row r="3270" spans="1:10" hidden="1" x14ac:dyDescent="0.25">
      <c r="A3270" s="187">
        <v>43851</v>
      </c>
      <c r="B3270" s="3">
        <v>21</v>
      </c>
      <c r="C3270" s="3">
        <v>1</v>
      </c>
      <c r="D3270" s="3">
        <v>2020</v>
      </c>
      <c r="E3270" s="3">
        <v>0</v>
      </c>
      <c r="F3270" s="3">
        <v>0</v>
      </c>
      <c r="G3270" s="3" t="s">
        <v>202</v>
      </c>
      <c r="H3270" s="3" t="s">
        <v>1132</v>
      </c>
      <c r="I3270" s="3" t="s">
        <v>449</v>
      </c>
      <c r="J3270" s="3">
        <v>1352617328</v>
      </c>
    </row>
    <row r="3271" spans="1:10" hidden="1" x14ac:dyDescent="0.25">
      <c r="A3271" s="187">
        <v>43850</v>
      </c>
      <c r="B3271" s="3">
        <v>20</v>
      </c>
      <c r="C3271" s="3">
        <v>1</v>
      </c>
      <c r="D3271" s="3">
        <v>2020</v>
      </c>
      <c r="E3271" s="3">
        <v>0</v>
      </c>
      <c r="F3271" s="3">
        <v>0</v>
      </c>
      <c r="G3271" s="3" t="s">
        <v>202</v>
      </c>
      <c r="H3271" s="3" t="s">
        <v>1132</v>
      </c>
      <c r="I3271" s="3" t="s">
        <v>449</v>
      </c>
      <c r="J3271" s="3">
        <v>1352617328</v>
      </c>
    </row>
    <row r="3272" spans="1:10" hidden="1" x14ac:dyDescent="0.25">
      <c r="A3272" s="187">
        <v>43849</v>
      </c>
      <c r="B3272" s="3">
        <v>19</v>
      </c>
      <c r="C3272" s="3">
        <v>1</v>
      </c>
      <c r="D3272" s="3">
        <v>2020</v>
      </c>
      <c r="E3272" s="3">
        <v>0</v>
      </c>
      <c r="F3272" s="3">
        <v>0</v>
      </c>
      <c r="G3272" s="3" t="s">
        <v>202</v>
      </c>
      <c r="H3272" s="3" t="s">
        <v>1132</v>
      </c>
      <c r="I3272" s="3" t="s">
        <v>449</v>
      </c>
      <c r="J3272" s="3">
        <v>1352617328</v>
      </c>
    </row>
    <row r="3273" spans="1:10" hidden="1" x14ac:dyDescent="0.25">
      <c r="A3273" s="187">
        <v>43848</v>
      </c>
      <c r="B3273" s="3">
        <v>18</v>
      </c>
      <c r="C3273" s="3">
        <v>1</v>
      </c>
      <c r="D3273" s="3">
        <v>2020</v>
      </c>
      <c r="E3273" s="3">
        <v>0</v>
      </c>
      <c r="F3273" s="3">
        <v>0</v>
      </c>
      <c r="G3273" s="3" t="s">
        <v>202</v>
      </c>
      <c r="H3273" s="3" t="s">
        <v>1132</v>
      </c>
      <c r="I3273" s="3" t="s">
        <v>449</v>
      </c>
      <c r="J3273" s="3">
        <v>1352617328</v>
      </c>
    </row>
    <row r="3274" spans="1:10" hidden="1" x14ac:dyDescent="0.25">
      <c r="A3274" s="187">
        <v>43847</v>
      </c>
      <c r="B3274" s="3">
        <v>17</v>
      </c>
      <c r="C3274" s="3">
        <v>1</v>
      </c>
      <c r="D3274" s="3">
        <v>2020</v>
      </c>
      <c r="E3274" s="3">
        <v>0</v>
      </c>
      <c r="F3274" s="3">
        <v>0</v>
      </c>
      <c r="G3274" s="3" t="s">
        <v>202</v>
      </c>
      <c r="H3274" s="3" t="s">
        <v>1132</v>
      </c>
      <c r="I3274" s="3" t="s">
        <v>449</v>
      </c>
      <c r="J3274" s="3">
        <v>1352617328</v>
      </c>
    </row>
    <row r="3275" spans="1:10" hidden="1" x14ac:dyDescent="0.25">
      <c r="A3275" s="187">
        <v>43846</v>
      </c>
      <c r="B3275" s="3">
        <v>16</v>
      </c>
      <c r="C3275" s="3">
        <v>1</v>
      </c>
      <c r="D3275" s="3">
        <v>2020</v>
      </c>
      <c r="E3275" s="3">
        <v>0</v>
      </c>
      <c r="F3275" s="3">
        <v>0</v>
      </c>
      <c r="G3275" s="3" t="s">
        <v>202</v>
      </c>
      <c r="H3275" s="3" t="s">
        <v>1132</v>
      </c>
      <c r="I3275" s="3" t="s">
        <v>449</v>
      </c>
      <c r="J3275" s="3">
        <v>1352617328</v>
      </c>
    </row>
    <row r="3276" spans="1:10" hidden="1" x14ac:dyDescent="0.25">
      <c r="A3276" s="187">
        <v>43845</v>
      </c>
      <c r="B3276" s="3">
        <v>15</v>
      </c>
      <c r="C3276" s="3">
        <v>1</v>
      </c>
      <c r="D3276" s="3">
        <v>2020</v>
      </c>
      <c r="E3276" s="3">
        <v>0</v>
      </c>
      <c r="F3276" s="3">
        <v>0</v>
      </c>
      <c r="G3276" s="3" t="s">
        <v>202</v>
      </c>
      <c r="H3276" s="3" t="s">
        <v>1132</v>
      </c>
      <c r="I3276" s="3" t="s">
        <v>449</v>
      </c>
      <c r="J3276" s="3">
        <v>1352617328</v>
      </c>
    </row>
    <row r="3277" spans="1:10" hidden="1" x14ac:dyDescent="0.25">
      <c r="A3277" s="187">
        <v>43844</v>
      </c>
      <c r="B3277" s="3">
        <v>14</v>
      </c>
      <c r="C3277" s="3">
        <v>1</v>
      </c>
      <c r="D3277" s="3">
        <v>2020</v>
      </c>
      <c r="E3277" s="3">
        <v>0</v>
      </c>
      <c r="F3277" s="3">
        <v>0</v>
      </c>
      <c r="G3277" s="3" t="s">
        <v>202</v>
      </c>
      <c r="H3277" s="3" t="s">
        <v>1132</v>
      </c>
      <c r="I3277" s="3" t="s">
        <v>449</v>
      </c>
      <c r="J3277" s="3">
        <v>1352617328</v>
      </c>
    </row>
    <row r="3278" spans="1:10" hidden="1" x14ac:dyDescent="0.25">
      <c r="A3278" s="187">
        <v>43843</v>
      </c>
      <c r="B3278" s="3">
        <v>13</v>
      </c>
      <c r="C3278" s="3">
        <v>1</v>
      </c>
      <c r="D3278" s="3">
        <v>2020</v>
      </c>
      <c r="E3278" s="3">
        <v>0</v>
      </c>
      <c r="F3278" s="3">
        <v>0</v>
      </c>
      <c r="G3278" s="3" t="s">
        <v>202</v>
      </c>
      <c r="H3278" s="3" t="s">
        <v>1132</v>
      </c>
      <c r="I3278" s="3" t="s">
        <v>449</v>
      </c>
      <c r="J3278" s="3">
        <v>1352617328</v>
      </c>
    </row>
    <row r="3279" spans="1:10" hidden="1" x14ac:dyDescent="0.25">
      <c r="A3279" s="187">
        <v>43842</v>
      </c>
      <c r="B3279" s="3">
        <v>12</v>
      </c>
      <c r="C3279" s="3">
        <v>1</v>
      </c>
      <c r="D3279" s="3">
        <v>2020</v>
      </c>
      <c r="E3279" s="3">
        <v>0</v>
      </c>
      <c r="F3279" s="3">
        <v>0</v>
      </c>
      <c r="G3279" s="3" t="s">
        <v>202</v>
      </c>
      <c r="H3279" s="3" t="s">
        <v>1132</v>
      </c>
      <c r="I3279" s="3" t="s">
        <v>449</v>
      </c>
      <c r="J3279" s="3">
        <v>1352617328</v>
      </c>
    </row>
    <row r="3280" spans="1:10" hidden="1" x14ac:dyDescent="0.25">
      <c r="A3280" s="187">
        <v>43841</v>
      </c>
      <c r="B3280" s="3">
        <v>11</v>
      </c>
      <c r="C3280" s="3">
        <v>1</v>
      </c>
      <c r="D3280" s="3">
        <v>2020</v>
      </c>
      <c r="E3280" s="3">
        <v>0</v>
      </c>
      <c r="F3280" s="3">
        <v>0</v>
      </c>
      <c r="G3280" s="3" t="s">
        <v>202</v>
      </c>
      <c r="H3280" s="3" t="s">
        <v>1132</v>
      </c>
      <c r="I3280" s="3" t="s">
        <v>449</v>
      </c>
      <c r="J3280" s="3">
        <v>1352617328</v>
      </c>
    </row>
    <row r="3281" spans="1:10" hidden="1" x14ac:dyDescent="0.25">
      <c r="A3281" s="187">
        <v>43840</v>
      </c>
      <c r="B3281" s="3">
        <v>10</v>
      </c>
      <c r="C3281" s="3">
        <v>1</v>
      </c>
      <c r="D3281" s="3">
        <v>2020</v>
      </c>
      <c r="E3281" s="3">
        <v>0</v>
      </c>
      <c r="F3281" s="3">
        <v>0</v>
      </c>
      <c r="G3281" s="3" t="s">
        <v>202</v>
      </c>
      <c r="H3281" s="3" t="s">
        <v>1132</v>
      </c>
      <c r="I3281" s="3" t="s">
        <v>449</v>
      </c>
      <c r="J3281" s="3">
        <v>1352617328</v>
      </c>
    </row>
    <row r="3282" spans="1:10" hidden="1" x14ac:dyDescent="0.25">
      <c r="A3282" s="187">
        <v>43839</v>
      </c>
      <c r="B3282" s="3">
        <v>9</v>
      </c>
      <c r="C3282" s="3">
        <v>1</v>
      </c>
      <c r="D3282" s="3">
        <v>2020</v>
      </c>
      <c r="E3282" s="3">
        <v>0</v>
      </c>
      <c r="F3282" s="3">
        <v>0</v>
      </c>
      <c r="G3282" s="3" t="s">
        <v>202</v>
      </c>
      <c r="H3282" s="3" t="s">
        <v>1132</v>
      </c>
      <c r="I3282" s="3" t="s">
        <v>449</v>
      </c>
      <c r="J3282" s="3">
        <v>1352617328</v>
      </c>
    </row>
    <row r="3283" spans="1:10" hidden="1" x14ac:dyDescent="0.25">
      <c r="A3283" s="187">
        <v>43838</v>
      </c>
      <c r="B3283" s="3">
        <v>8</v>
      </c>
      <c r="C3283" s="3">
        <v>1</v>
      </c>
      <c r="D3283" s="3">
        <v>2020</v>
      </c>
      <c r="E3283" s="3">
        <v>0</v>
      </c>
      <c r="F3283" s="3">
        <v>0</v>
      </c>
      <c r="G3283" s="3" t="s">
        <v>202</v>
      </c>
      <c r="H3283" s="3" t="s">
        <v>1132</v>
      </c>
      <c r="I3283" s="3" t="s">
        <v>449</v>
      </c>
      <c r="J3283" s="3">
        <v>1352617328</v>
      </c>
    </row>
    <row r="3284" spans="1:10" hidden="1" x14ac:dyDescent="0.25">
      <c r="A3284" s="187">
        <v>43837</v>
      </c>
      <c r="B3284" s="3">
        <v>7</v>
      </c>
      <c r="C3284" s="3">
        <v>1</v>
      </c>
      <c r="D3284" s="3">
        <v>2020</v>
      </c>
      <c r="E3284" s="3">
        <v>0</v>
      </c>
      <c r="F3284" s="3">
        <v>0</v>
      </c>
      <c r="G3284" s="3" t="s">
        <v>202</v>
      </c>
      <c r="H3284" s="3" t="s">
        <v>1132</v>
      </c>
      <c r="I3284" s="3" t="s">
        <v>449</v>
      </c>
      <c r="J3284" s="3">
        <v>1352617328</v>
      </c>
    </row>
    <row r="3285" spans="1:10" hidden="1" x14ac:dyDescent="0.25">
      <c r="A3285" s="187">
        <v>43836</v>
      </c>
      <c r="B3285" s="3">
        <v>6</v>
      </c>
      <c r="C3285" s="3">
        <v>1</v>
      </c>
      <c r="D3285" s="3">
        <v>2020</v>
      </c>
      <c r="E3285" s="3">
        <v>0</v>
      </c>
      <c r="F3285" s="3">
        <v>0</v>
      </c>
      <c r="G3285" s="3" t="s">
        <v>202</v>
      </c>
      <c r="H3285" s="3" t="s">
        <v>1132</v>
      </c>
      <c r="I3285" s="3" t="s">
        <v>449</v>
      </c>
      <c r="J3285" s="3">
        <v>1352617328</v>
      </c>
    </row>
    <row r="3286" spans="1:10" hidden="1" x14ac:dyDescent="0.25">
      <c r="A3286" s="187">
        <v>43835</v>
      </c>
      <c r="B3286" s="3">
        <v>5</v>
      </c>
      <c r="C3286" s="3">
        <v>1</v>
      </c>
      <c r="D3286" s="3">
        <v>2020</v>
      </c>
      <c r="E3286" s="3">
        <v>0</v>
      </c>
      <c r="F3286" s="3">
        <v>0</v>
      </c>
      <c r="G3286" s="3" t="s">
        <v>202</v>
      </c>
      <c r="H3286" s="3" t="s">
        <v>1132</v>
      </c>
      <c r="I3286" s="3" t="s">
        <v>449</v>
      </c>
      <c r="J3286" s="3">
        <v>1352617328</v>
      </c>
    </row>
    <row r="3287" spans="1:10" hidden="1" x14ac:dyDescent="0.25">
      <c r="A3287" s="187">
        <v>43834</v>
      </c>
      <c r="B3287" s="3">
        <v>4</v>
      </c>
      <c r="C3287" s="3">
        <v>1</v>
      </c>
      <c r="D3287" s="3">
        <v>2020</v>
      </c>
      <c r="E3287" s="3">
        <v>0</v>
      </c>
      <c r="F3287" s="3">
        <v>0</v>
      </c>
      <c r="G3287" s="3" t="s">
        <v>202</v>
      </c>
      <c r="H3287" s="3" t="s">
        <v>1132</v>
      </c>
      <c r="I3287" s="3" t="s">
        <v>449</v>
      </c>
      <c r="J3287" s="3">
        <v>1352617328</v>
      </c>
    </row>
    <row r="3288" spans="1:10" hidden="1" x14ac:dyDescent="0.25">
      <c r="A3288" s="187">
        <v>43833</v>
      </c>
      <c r="B3288" s="3">
        <v>3</v>
      </c>
      <c r="C3288" s="3">
        <v>1</v>
      </c>
      <c r="D3288" s="3">
        <v>2020</v>
      </c>
      <c r="E3288" s="3">
        <v>0</v>
      </c>
      <c r="F3288" s="3">
        <v>0</v>
      </c>
      <c r="G3288" s="3" t="s">
        <v>202</v>
      </c>
      <c r="H3288" s="3" t="s">
        <v>1132</v>
      </c>
      <c r="I3288" s="3" t="s">
        <v>449</v>
      </c>
      <c r="J3288" s="3">
        <v>1352617328</v>
      </c>
    </row>
    <row r="3289" spans="1:10" hidden="1" x14ac:dyDescent="0.25">
      <c r="A3289" s="187">
        <v>43832</v>
      </c>
      <c r="B3289" s="3">
        <v>2</v>
      </c>
      <c r="C3289" s="3">
        <v>1</v>
      </c>
      <c r="D3289" s="3">
        <v>2020</v>
      </c>
      <c r="E3289" s="3">
        <v>0</v>
      </c>
      <c r="F3289" s="3">
        <v>0</v>
      </c>
      <c r="G3289" s="3" t="s">
        <v>202</v>
      </c>
      <c r="H3289" s="3" t="s">
        <v>1132</v>
      </c>
      <c r="I3289" s="3" t="s">
        <v>449</v>
      </c>
      <c r="J3289" s="3">
        <v>1352617328</v>
      </c>
    </row>
    <row r="3290" spans="1:10" hidden="1" x14ac:dyDescent="0.25">
      <c r="A3290" s="187">
        <v>43831</v>
      </c>
      <c r="B3290" s="3">
        <v>1</v>
      </c>
      <c r="C3290" s="3">
        <v>1</v>
      </c>
      <c r="D3290" s="3">
        <v>2020</v>
      </c>
      <c r="E3290" s="3">
        <v>0</v>
      </c>
      <c r="F3290" s="3">
        <v>0</v>
      </c>
      <c r="G3290" s="3" t="s">
        <v>202</v>
      </c>
      <c r="H3290" s="3" t="s">
        <v>1132</v>
      </c>
      <c r="I3290" s="3" t="s">
        <v>449</v>
      </c>
      <c r="J3290" s="3">
        <v>1352617328</v>
      </c>
    </row>
    <row r="3291" spans="1:10" hidden="1" x14ac:dyDescent="0.25">
      <c r="A3291" s="187">
        <v>43830</v>
      </c>
      <c r="B3291" s="3">
        <v>31</v>
      </c>
      <c r="C3291" s="3">
        <v>12</v>
      </c>
      <c r="D3291" s="3">
        <v>2019</v>
      </c>
      <c r="E3291" s="3">
        <v>0</v>
      </c>
      <c r="F3291" s="3">
        <v>0</v>
      </c>
      <c r="G3291" s="3" t="s">
        <v>202</v>
      </c>
      <c r="H3291" s="3" t="s">
        <v>1132</v>
      </c>
      <c r="I3291" s="3" t="s">
        <v>449</v>
      </c>
      <c r="J3291" s="3">
        <v>1352617328</v>
      </c>
    </row>
    <row r="3292" spans="1:10" hidden="1" x14ac:dyDescent="0.25">
      <c r="A3292" s="187">
        <v>43920</v>
      </c>
      <c r="B3292" s="3">
        <v>30</v>
      </c>
      <c r="C3292" s="3">
        <v>3</v>
      </c>
      <c r="D3292" s="3">
        <v>2020</v>
      </c>
      <c r="E3292" s="3">
        <v>130</v>
      </c>
      <c r="F3292" s="3">
        <v>12</v>
      </c>
      <c r="G3292" s="3" t="s">
        <v>203</v>
      </c>
      <c r="H3292" s="3" t="s">
        <v>1133</v>
      </c>
      <c r="I3292" s="3" t="s">
        <v>447</v>
      </c>
      <c r="J3292" s="3">
        <v>267663435</v>
      </c>
    </row>
    <row r="3293" spans="1:10" hidden="1" x14ac:dyDescent="0.25">
      <c r="A3293" s="187">
        <v>43919</v>
      </c>
      <c r="B3293" s="3">
        <v>29</v>
      </c>
      <c r="C3293" s="3">
        <v>3</v>
      </c>
      <c r="D3293" s="3">
        <v>2020</v>
      </c>
      <c r="E3293" s="3">
        <v>109</v>
      </c>
      <c r="F3293" s="3">
        <v>15</v>
      </c>
      <c r="G3293" s="3" t="s">
        <v>203</v>
      </c>
      <c r="H3293" s="3" t="s">
        <v>1133</v>
      </c>
      <c r="I3293" s="3" t="s">
        <v>447</v>
      </c>
      <c r="J3293" s="3">
        <v>267663435</v>
      </c>
    </row>
    <row r="3294" spans="1:10" hidden="1" x14ac:dyDescent="0.25">
      <c r="A3294" s="187">
        <v>43918</v>
      </c>
      <c r="B3294" s="3">
        <v>28</v>
      </c>
      <c r="C3294" s="3">
        <v>3</v>
      </c>
      <c r="D3294" s="3">
        <v>2020</v>
      </c>
      <c r="E3294" s="3">
        <v>153</v>
      </c>
      <c r="F3294" s="3">
        <v>9</v>
      </c>
      <c r="G3294" s="3" t="s">
        <v>203</v>
      </c>
      <c r="H3294" s="3" t="s">
        <v>1133</v>
      </c>
      <c r="I3294" s="3" t="s">
        <v>447</v>
      </c>
      <c r="J3294" s="3">
        <v>267663435</v>
      </c>
    </row>
    <row r="3295" spans="1:10" hidden="1" x14ac:dyDescent="0.25">
      <c r="A3295" s="187">
        <v>43917</v>
      </c>
      <c r="B3295" s="3">
        <v>27</v>
      </c>
      <c r="C3295" s="3">
        <v>3</v>
      </c>
      <c r="D3295" s="3">
        <v>2020</v>
      </c>
      <c r="E3295" s="3">
        <v>103</v>
      </c>
      <c r="F3295" s="3">
        <v>20</v>
      </c>
      <c r="G3295" s="3" t="s">
        <v>203</v>
      </c>
      <c r="H3295" s="3" t="s">
        <v>1133</v>
      </c>
      <c r="I3295" s="3" t="s">
        <v>447</v>
      </c>
      <c r="J3295" s="3">
        <v>267663435</v>
      </c>
    </row>
    <row r="3296" spans="1:10" hidden="1" x14ac:dyDescent="0.25">
      <c r="A3296" s="187">
        <v>43916</v>
      </c>
      <c r="B3296" s="3">
        <v>26</v>
      </c>
      <c r="C3296" s="3">
        <v>3</v>
      </c>
      <c r="D3296" s="3">
        <v>2020</v>
      </c>
      <c r="E3296" s="3">
        <v>104</v>
      </c>
      <c r="F3296" s="3">
        <v>3</v>
      </c>
      <c r="G3296" s="3" t="s">
        <v>203</v>
      </c>
      <c r="H3296" s="3" t="s">
        <v>1133</v>
      </c>
      <c r="I3296" s="3" t="s">
        <v>447</v>
      </c>
      <c r="J3296" s="3">
        <v>267663435</v>
      </c>
    </row>
    <row r="3297" spans="1:10" hidden="1" x14ac:dyDescent="0.25">
      <c r="A3297" s="187">
        <v>43915</v>
      </c>
      <c r="B3297" s="3">
        <v>25</v>
      </c>
      <c r="C3297" s="3">
        <v>3</v>
      </c>
      <c r="D3297" s="3">
        <v>2020</v>
      </c>
      <c r="E3297" s="3">
        <v>107</v>
      </c>
      <c r="F3297" s="3">
        <v>6</v>
      </c>
      <c r="G3297" s="3" t="s">
        <v>203</v>
      </c>
      <c r="H3297" s="3" t="s">
        <v>1133</v>
      </c>
      <c r="I3297" s="3" t="s">
        <v>447</v>
      </c>
      <c r="J3297" s="3">
        <v>267663435</v>
      </c>
    </row>
    <row r="3298" spans="1:10" hidden="1" x14ac:dyDescent="0.25">
      <c r="A3298" s="187">
        <v>43914</v>
      </c>
      <c r="B3298" s="3">
        <v>24</v>
      </c>
      <c r="C3298" s="3">
        <v>3</v>
      </c>
      <c r="D3298" s="3">
        <v>2020</v>
      </c>
      <c r="E3298" s="3">
        <v>65</v>
      </c>
      <c r="F3298" s="3">
        <v>1</v>
      </c>
      <c r="G3298" s="3" t="s">
        <v>203</v>
      </c>
      <c r="H3298" s="3" t="s">
        <v>1133</v>
      </c>
      <c r="I3298" s="3" t="s">
        <v>447</v>
      </c>
      <c r="J3298" s="3">
        <v>267663435</v>
      </c>
    </row>
    <row r="3299" spans="1:10" hidden="1" x14ac:dyDescent="0.25">
      <c r="A3299" s="187">
        <v>43913</v>
      </c>
      <c r="B3299" s="3">
        <v>23</v>
      </c>
      <c r="C3299" s="3">
        <v>3</v>
      </c>
      <c r="D3299" s="3">
        <v>2020</v>
      </c>
      <c r="E3299" s="3">
        <v>64</v>
      </c>
      <c r="F3299" s="3">
        <v>10</v>
      </c>
      <c r="G3299" s="3" t="s">
        <v>203</v>
      </c>
      <c r="H3299" s="3" t="s">
        <v>1133</v>
      </c>
      <c r="I3299" s="3" t="s">
        <v>447</v>
      </c>
      <c r="J3299" s="3">
        <v>267663435</v>
      </c>
    </row>
    <row r="3300" spans="1:10" hidden="1" x14ac:dyDescent="0.25">
      <c r="A3300" s="187">
        <v>43912</v>
      </c>
      <c r="B3300" s="3">
        <v>22</v>
      </c>
      <c r="C3300" s="3">
        <v>3</v>
      </c>
      <c r="D3300" s="3">
        <v>2020</v>
      </c>
      <c r="E3300" s="3">
        <v>141</v>
      </c>
      <c r="F3300" s="3">
        <v>13</v>
      </c>
      <c r="G3300" s="3" t="s">
        <v>203</v>
      </c>
      <c r="H3300" s="3" t="s">
        <v>1133</v>
      </c>
      <c r="I3300" s="3" t="s">
        <v>447</v>
      </c>
      <c r="J3300" s="3">
        <v>267663435</v>
      </c>
    </row>
    <row r="3301" spans="1:10" hidden="1" x14ac:dyDescent="0.25">
      <c r="A3301" s="187">
        <v>43911</v>
      </c>
      <c r="B3301" s="3">
        <v>21</v>
      </c>
      <c r="C3301" s="3">
        <v>3</v>
      </c>
      <c r="D3301" s="3">
        <v>2020</v>
      </c>
      <c r="E3301" s="3">
        <v>82</v>
      </c>
      <c r="F3301" s="3">
        <v>6</v>
      </c>
      <c r="G3301" s="3" t="s">
        <v>203</v>
      </c>
      <c r="H3301" s="3" t="s">
        <v>1133</v>
      </c>
      <c r="I3301" s="3" t="s">
        <v>447</v>
      </c>
      <c r="J3301" s="3">
        <v>267663435</v>
      </c>
    </row>
    <row r="3302" spans="1:10" hidden="1" x14ac:dyDescent="0.25">
      <c r="A3302" s="187">
        <v>43910</v>
      </c>
      <c r="B3302" s="3">
        <v>20</v>
      </c>
      <c r="C3302" s="3">
        <v>3</v>
      </c>
      <c r="D3302" s="3">
        <v>2020</v>
      </c>
      <c r="E3302" s="3">
        <v>55</v>
      </c>
      <c r="F3302" s="3">
        <v>14</v>
      </c>
      <c r="G3302" s="3" t="s">
        <v>203</v>
      </c>
      <c r="H3302" s="3" t="s">
        <v>1133</v>
      </c>
      <c r="I3302" s="3" t="s">
        <v>447</v>
      </c>
      <c r="J3302" s="3">
        <v>267663435</v>
      </c>
    </row>
    <row r="3303" spans="1:10" hidden="1" x14ac:dyDescent="0.25">
      <c r="A3303" s="187">
        <v>43909</v>
      </c>
      <c r="B3303" s="3">
        <v>19</v>
      </c>
      <c r="C3303" s="3">
        <v>3</v>
      </c>
      <c r="D3303" s="3">
        <v>2020</v>
      </c>
      <c r="E3303" s="3">
        <v>0</v>
      </c>
      <c r="F3303" s="3">
        <v>0</v>
      </c>
      <c r="G3303" s="3" t="s">
        <v>203</v>
      </c>
      <c r="H3303" s="3" t="s">
        <v>1133</v>
      </c>
      <c r="I3303" s="3" t="s">
        <v>447</v>
      </c>
      <c r="J3303" s="3">
        <v>267663435</v>
      </c>
    </row>
    <row r="3304" spans="1:10" hidden="1" x14ac:dyDescent="0.25">
      <c r="A3304" s="187">
        <v>43908</v>
      </c>
      <c r="B3304" s="3">
        <v>18</v>
      </c>
      <c r="C3304" s="3">
        <v>3</v>
      </c>
      <c r="D3304" s="3">
        <v>2020</v>
      </c>
      <c r="E3304" s="3">
        <v>38</v>
      </c>
      <c r="F3304" s="3">
        <v>0</v>
      </c>
      <c r="G3304" s="3" t="s">
        <v>203</v>
      </c>
      <c r="H3304" s="3" t="s">
        <v>1133</v>
      </c>
      <c r="I3304" s="3" t="s">
        <v>447</v>
      </c>
      <c r="J3304" s="3">
        <v>267663435</v>
      </c>
    </row>
    <row r="3305" spans="1:10" hidden="1" x14ac:dyDescent="0.25">
      <c r="A3305" s="187">
        <v>43907</v>
      </c>
      <c r="B3305" s="3">
        <v>17</v>
      </c>
      <c r="C3305" s="3">
        <v>3</v>
      </c>
      <c r="D3305" s="3">
        <v>2020</v>
      </c>
      <c r="E3305" s="3">
        <v>17</v>
      </c>
      <c r="F3305" s="3">
        <v>0</v>
      </c>
      <c r="G3305" s="3" t="s">
        <v>203</v>
      </c>
      <c r="H3305" s="3" t="s">
        <v>1133</v>
      </c>
      <c r="I3305" s="3" t="s">
        <v>447</v>
      </c>
      <c r="J3305" s="3">
        <v>267663435</v>
      </c>
    </row>
    <row r="3306" spans="1:10" hidden="1" x14ac:dyDescent="0.25">
      <c r="A3306" s="187">
        <v>43906</v>
      </c>
      <c r="B3306" s="3">
        <v>16</v>
      </c>
      <c r="C3306" s="3">
        <v>3</v>
      </c>
      <c r="D3306" s="3">
        <v>2020</v>
      </c>
      <c r="E3306" s="3">
        <v>21</v>
      </c>
      <c r="F3306" s="3">
        <v>1</v>
      </c>
      <c r="G3306" s="3" t="s">
        <v>203</v>
      </c>
      <c r="H3306" s="3" t="s">
        <v>1133</v>
      </c>
      <c r="I3306" s="3" t="s">
        <v>447</v>
      </c>
      <c r="J3306" s="3">
        <v>267663435</v>
      </c>
    </row>
    <row r="3307" spans="1:10" hidden="1" x14ac:dyDescent="0.25">
      <c r="A3307" s="187">
        <v>43905</v>
      </c>
      <c r="B3307" s="3">
        <v>15</v>
      </c>
      <c r="C3307" s="3">
        <v>3</v>
      </c>
      <c r="D3307" s="3">
        <v>2020</v>
      </c>
      <c r="E3307" s="3">
        <v>27</v>
      </c>
      <c r="F3307" s="3">
        <v>0</v>
      </c>
      <c r="G3307" s="3" t="s">
        <v>203</v>
      </c>
      <c r="H3307" s="3" t="s">
        <v>1133</v>
      </c>
      <c r="I3307" s="3" t="s">
        <v>447</v>
      </c>
      <c r="J3307" s="3">
        <v>267663435</v>
      </c>
    </row>
    <row r="3308" spans="1:10" hidden="1" x14ac:dyDescent="0.25">
      <c r="A3308" s="187">
        <v>43904</v>
      </c>
      <c r="B3308" s="3">
        <v>14</v>
      </c>
      <c r="C3308" s="3">
        <v>3</v>
      </c>
      <c r="D3308" s="3">
        <v>2020</v>
      </c>
      <c r="E3308" s="3">
        <v>35</v>
      </c>
      <c r="F3308" s="3">
        <v>3</v>
      </c>
      <c r="G3308" s="3" t="s">
        <v>203</v>
      </c>
      <c r="H3308" s="3" t="s">
        <v>1133</v>
      </c>
      <c r="I3308" s="3" t="s">
        <v>447</v>
      </c>
      <c r="J3308" s="3">
        <v>267663435</v>
      </c>
    </row>
    <row r="3309" spans="1:10" hidden="1" x14ac:dyDescent="0.25">
      <c r="A3309" s="187">
        <v>43902</v>
      </c>
      <c r="B3309" s="3">
        <v>12</v>
      </c>
      <c r="C3309" s="3">
        <v>3</v>
      </c>
      <c r="D3309" s="3">
        <v>2020</v>
      </c>
      <c r="E3309" s="3">
        <v>15</v>
      </c>
      <c r="F3309" s="3">
        <v>1</v>
      </c>
      <c r="G3309" s="3" t="s">
        <v>203</v>
      </c>
      <c r="H3309" s="3" t="s">
        <v>1133</v>
      </c>
      <c r="I3309" s="3" t="s">
        <v>447</v>
      </c>
      <c r="J3309" s="3">
        <v>267663435</v>
      </c>
    </row>
    <row r="3310" spans="1:10" hidden="1" x14ac:dyDescent="0.25">
      <c r="A3310" s="187">
        <v>43901</v>
      </c>
      <c r="B3310" s="3">
        <v>11</v>
      </c>
      <c r="C3310" s="3">
        <v>3</v>
      </c>
      <c r="D3310" s="3">
        <v>2020</v>
      </c>
      <c r="E3310" s="3">
        <v>13</v>
      </c>
      <c r="F3310" s="3">
        <v>0</v>
      </c>
      <c r="G3310" s="3" t="s">
        <v>203</v>
      </c>
      <c r="H3310" s="3" t="s">
        <v>1133</v>
      </c>
      <c r="I3310" s="3" t="s">
        <v>447</v>
      </c>
      <c r="J3310" s="3">
        <v>267663435</v>
      </c>
    </row>
    <row r="3311" spans="1:10" hidden="1" x14ac:dyDescent="0.25">
      <c r="A3311" s="187">
        <v>43899</v>
      </c>
      <c r="B3311" s="3">
        <v>9</v>
      </c>
      <c r="C3311" s="3">
        <v>3</v>
      </c>
      <c r="D3311" s="3">
        <v>2020</v>
      </c>
      <c r="E3311" s="3">
        <v>2</v>
      </c>
      <c r="F3311" s="3">
        <v>0</v>
      </c>
      <c r="G3311" s="3" t="s">
        <v>203</v>
      </c>
      <c r="H3311" s="3" t="s">
        <v>1133</v>
      </c>
      <c r="I3311" s="3" t="s">
        <v>447</v>
      </c>
      <c r="J3311" s="3">
        <v>267663435</v>
      </c>
    </row>
    <row r="3312" spans="1:10" hidden="1" x14ac:dyDescent="0.25">
      <c r="A3312" s="187">
        <v>43897</v>
      </c>
      <c r="B3312" s="3">
        <v>7</v>
      </c>
      <c r="C3312" s="3">
        <v>3</v>
      </c>
      <c r="D3312" s="3">
        <v>2020</v>
      </c>
      <c r="E3312" s="3">
        <v>2</v>
      </c>
      <c r="F3312" s="3">
        <v>0</v>
      </c>
      <c r="G3312" s="3" t="s">
        <v>203</v>
      </c>
      <c r="H3312" s="3" t="s">
        <v>1133</v>
      </c>
      <c r="I3312" s="3" t="s">
        <v>447</v>
      </c>
      <c r="J3312" s="3">
        <v>267663435</v>
      </c>
    </row>
    <row r="3313" spans="1:10" hidden="1" x14ac:dyDescent="0.25">
      <c r="A3313" s="187">
        <v>43892</v>
      </c>
      <c r="B3313" s="3">
        <v>2</v>
      </c>
      <c r="C3313" s="3">
        <v>3</v>
      </c>
      <c r="D3313" s="3">
        <v>2020</v>
      </c>
      <c r="E3313" s="3">
        <v>2</v>
      </c>
      <c r="F3313" s="3">
        <v>0</v>
      </c>
      <c r="G3313" s="3" t="s">
        <v>203</v>
      </c>
      <c r="H3313" s="3" t="s">
        <v>1133</v>
      </c>
      <c r="I3313" s="3" t="s">
        <v>447</v>
      </c>
      <c r="J3313" s="3">
        <v>267663435</v>
      </c>
    </row>
    <row r="3314" spans="1:10" hidden="1" x14ac:dyDescent="0.25">
      <c r="A3314" s="187">
        <v>43891</v>
      </c>
      <c r="B3314" s="3">
        <v>1</v>
      </c>
      <c r="C3314" s="3">
        <v>3</v>
      </c>
      <c r="D3314" s="3">
        <v>2020</v>
      </c>
      <c r="E3314" s="3">
        <v>0</v>
      </c>
      <c r="F3314" s="3">
        <v>0</v>
      </c>
      <c r="G3314" s="3" t="s">
        <v>203</v>
      </c>
      <c r="H3314" s="3" t="s">
        <v>1133</v>
      </c>
      <c r="I3314" s="3" t="s">
        <v>447</v>
      </c>
      <c r="J3314" s="3">
        <v>267663435</v>
      </c>
    </row>
    <row r="3315" spans="1:10" hidden="1" x14ac:dyDescent="0.25">
      <c r="A3315" s="187">
        <v>43890</v>
      </c>
      <c r="B3315" s="3">
        <v>29</v>
      </c>
      <c r="C3315" s="3">
        <v>2</v>
      </c>
      <c r="D3315" s="3">
        <v>2020</v>
      </c>
      <c r="E3315" s="3">
        <v>0</v>
      </c>
      <c r="F3315" s="3">
        <v>0</v>
      </c>
      <c r="G3315" s="3" t="s">
        <v>203</v>
      </c>
      <c r="H3315" s="3" t="s">
        <v>1133</v>
      </c>
      <c r="I3315" s="3" t="s">
        <v>447</v>
      </c>
      <c r="J3315" s="3">
        <v>267663435</v>
      </c>
    </row>
    <row r="3316" spans="1:10" hidden="1" x14ac:dyDescent="0.25">
      <c r="A3316" s="187">
        <v>43889</v>
      </c>
      <c r="B3316" s="3">
        <v>28</v>
      </c>
      <c r="C3316" s="3">
        <v>2</v>
      </c>
      <c r="D3316" s="3">
        <v>2020</v>
      </c>
      <c r="E3316" s="3">
        <v>0</v>
      </c>
      <c r="F3316" s="3">
        <v>0</v>
      </c>
      <c r="G3316" s="3" t="s">
        <v>203</v>
      </c>
      <c r="H3316" s="3" t="s">
        <v>1133</v>
      </c>
      <c r="I3316" s="3" t="s">
        <v>447</v>
      </c>
      <c r="J3316" s="3">
        <v>267663435</v>
      </c>
    </row>
    <row r="3317" spans="1:10" hidden="1" x14ac:dyDescent="0.25">
      <c r="A3317" s="187">
        <v>43888</v>
      </c>
      <c r="B3317" s="3">
        <v>27</v>
      </c>
      <c r="C3317" s="3">
        <v>2</v>
      </c>
      <c r="D3317" s="3">
        <v>2020</v>
      </c>
      <c r="E3317" s="3">
        <v>0</v>
      </c>
      <c r="F3317" s="3">
        <v>0</v>
      </c>
      <c r="G3317" s="3" t="s">
        <v>203</v>
      </c>
      <c r="H3317" s="3" t="s">
        <v>1133</v>
      </c>
      <c r="I3317" s="3" t="s">
        <v>447</v>
      </c>
      <c r="J3317" s="3">
        <v>267663435</v>
      </c>
    </row>
    <row r="3318" spans="1:10" hidden="1" x14ac:dyDescent="0.25">
      <c r="A3318" s="187">
        <v>43887</v>
      </c>
      <c r="B3318" s="3">
        <v>26</v>
      </c>
      <c r="C3318" s="3">
        <v>2</v>
      </c>
      <c r="D3318" s="3">
        <v>2020</v>
      </c>
      <c r="E3318" s="3">
        <v>0</v>
      </c>
      <c r="F3318" s="3">
        <v>0</v>
      </c>
      <c r="G3318" s="3" t="s">
        <v>203</v>
      </c>
      <c r="H3318" s="3" t="s">
        <v>1133</v>
      </c>
      <c r="I3318" s="3" t="s">
        <v>447</v>
      </c>
      <c r="J3318" s="3">
        <v>267663435</v>
      </c>
    </row>
    <row r="3319" spans="1:10" hidden="1" x14ac:dyDescent="0.25">
      <c r="A3319" s="187">
        <v>43886</v>
      </c>
      <c r="B3319" s="3">
        <v>25</v>
      </c>
      <c r="C3319" s="3">
        <v>2</v>
      </c>
      <c r="D3319" s="3">
        <v>2020</v>
      </c>
      <c r="E3319" s="3">
        <v>0</v>
      </c>
      <c r="F3319" s="3">
        <v>0</v>
      </c>
      <c r="G3319" s="3" t="s">
        <v>203</v>
      </c>
      <c r="H3319" s="3" t="s">
        <v>1133</v>
      </c>
      <c r="I3319" s="3" t="s">
        <v>447</v>
      </c>
      <c r="J3319" s="3">
        <v>267663435</v>
      </c>
    </row>
    <row r="3320" spans="1:10" hidden="1" x14ac:dyDescent="0.25">
      <c r="A3320" s="187">
        <v>43885</v>
      </c>
      <c r="B3320" s="3">
        <v>24</v>
      </c>
      <c r="C3320" s="3">
        <v>2</v>
      </c>
      <c r="D3320" s="3">
        <v>2020</v>
      </c>
      <c r="E3320" s="3">
        <v>0</v>
      </c>
      <c r="F3320" s="3">
        <v>0</v>
      </c>
      <c r="G3320" s="3" t="s">
        <v>203</v>
      </c>
      <c r="H3320" s="3" t="s">
        <v>1133</v>
      </c>
      <c r="I3320" s="3" t="s">
        <v>447</v>
      </c>
      <c r="J3320" s="3">
        <v>267663435</v>
      </c>
    </row>
    <row r="3321" spans="1:10" hidden="1" x14ac:dyDescent="0.25">
      <c r="A3321" s="187">
        <v>43884</v>
      </c>
      <c r="B3321" s="3">
        <v>23</v>
      </c>
      <c r="C3321" s="3">
        <v>2</v>
      </c>
      <c r="D3321" s="3">
        <v>2020</v>
      </c>
      <c r="E3321" s="3">
        <v>0</v>
      </c>
      <c r="F3321" s="3">
        <v>0</v>
      </c>
      <c r="G3321" s="3" t="s">
        <v>203</v>
      </c>
      <c r="H3321" s="3" t="s">
        <v>1133</v>
      </c>
      <c r="I3321" s="3" t="s">
        <v>447</v>
      </c>
      <c r="J3321" s="3">
        <v>267663435</v>
      </c>
    </row>
    <row r="3322" spans="1:10" hidden="1" x14ac:dyDescent="0.25">
      <c r="A3322" s="187">
        <v>43883</v>
      </c>
      <c r="B3322" s="3">
        <v>22</v>
      </c>
      <c r="C3322" s="3">
        <v>2</v>
      </c>
      <c r="D3322" s="3">
        <v>2020</v>
      </c>
      <c r="E3322" s="3">
        <v>0</v>
      </c>
      <c r="F3322" s="3">
        <v>0</v>
      </c>
      <c r="G3322" s="3" t="s">
        <v>203</v>
      </c>
      <c r="H3322" s="3" t="s">
        <v>1133</v>
      </c>
      <c r="I3322" s="3" t="s">
        <v>447</v>
      </c>
      <c r="J3322" s="3">
        <v>267663435</v>
      </c>
    </row>
    <row r="3323" spans="1:10" hidden="1" x14ac:dyDescent="0.25">
      <c r="A3323" s="187">
        <v>43882</v>
      </c>
      <c r="B3323" s="3">
        <v>21</v>
      </c>
      <c r="C3323" s="3">
        <v>2</v>
      </c>
      <c r="D3323" s="3">
        <v>2020</v>
      </c>
      <c r="E3323" s="3">
        <v>0</v>
      </c>
      <c r="F3323" s="3">
        <v>0</v>
      </c>
      <c r="G3323" s="3" t="s">
        <v>203</v>
      </c>
      <c r="H3323" s="3" t="s">
        <v>1133</v>
      </c>
      <c r="I3323" s="3" t="s">
        <v>447</v>
      </c>
      <c r="J3323" s="3">
        <v>267663435</v>
      </c>
    </row>
    <row r="3324" spans="1:10" hidden="1" x14ac:dyDescent="0.25">
      <c r="A3324" s="187">
        <v>43881</v>
      </c>
      <c r="B3324" s="3">
        <v>20</v>
      </c>
      <c r="C3324" s="3">
        <v>2</v>
      </c>
      <c r="D3324" s="3">
        <v>2020</v>
      </c>
      <c r="E3324" s="3">
        <v>0</v>
      </c>
      <c r="F3324" s="3">
        <v>0</v>
      </c>
      <c r="G3324" s="3" t="s">
        <v>203</v>
      </c>
      <c r="H3324" s="3" t="s">
        <v>1133</v>
      </c>
      <c r="I3324" s="3" t="s">
        <v>447</v>
      </c>
      <c r="J3324" s="3">
        <v>267663435</v>
      </c>
    </row>
    <row r="3325" spans="1:10" hidden="1" x14ac:dyDescent="0.25">
      <c r="A3325" s="187">
        <v>43880</v>
      </c>
      <c r="B3325" s="3">
        <v>19</v>
      </c>
      <c r="C3325" s="3">
        <v>2</v>
      </c>
      <c r="D3325" s="3">
        <v>2020</v>
      </c>
      <c r="E3325" s="3">
        <v>0</v>
      </c>
      <c r="F3325" s="3">
        <v>0</v>
      </c>
      <c r="G3325" s="3" t="s">
        <v>203</v>
      </c>
      <c r="H3325" s="3" t="s">
        <v>1133</v>
      </c>
      <c r="I3325" s="3" t="s">
        <v>447</v>
      </c>
      <c r="J3325" s="3">
        <v>267663435</v>
      </c>
    </row>
    <row r="3326" spans="1:10" hidden="1" x14ac:dyDescent="0.25">
      <c r="A3326" s="187">
        <v>43879</v>
      </c>
      <c r="B3326" s="3">
        <v>18</v>
      </c>
      <c r="C3326" s="3">
        <v>2</v>
      </c>
      <c r="D3326" s="3">
        <v>2020</v>
      </c>
      <c r="E3326" s="3">
        <v>0</v>
      </c>
      <c r="F3326" s="3">
        <v>0</v>
      </c>
      <c r="G3326" s="3" t="s">
        <v>203</v>
      </c>
      <c r="H3326" s="3" t="s">
        <v>1133</v>
      </c>
      <c r="I3326" s="3" t="s">
        <v>447</v>
      </c>
      <c r="J3326" s="3">
        <v>267663435</v>
      </c>
    </row>
    <row r="3327" spans="1:10" hidden="1" x14ac:dyDescent="0.25">
      <c r="A3327" s="187">
        <v>43878</v>
      </c>
      <c r="B3327" s="3">
        <v>17</v>
      </c>
      <c r="C3327" s="3">
        <v>2</v>
      </c>
      <c r="D3327" s="3">
        <v>2020</v>
      </c>
      <c r="E3327" s="3">
        <v>0</v>
      </c>
      <c r="F3327" s="3">
        <v>0</v>
      </c>
      <c r="G3327" s="3" t="s">
        <v>203</v>
      </c>
      <c r="H3327" s="3" t="s">
        <v>1133</v>
      </c>
      <c r="I3327" s="3" t="s">
        <v>447</v>
      </c>
      <c r="J3327" s="3">
        <v>267663435</v>
      </c>
    </row>
    <row r="3328" spans="1:10" hidden="1" x14ac:dyDescent="0.25">
      <c r="A3328" s="187">
        <v>43877</v>
      </c>
      <c r="B3328" s="3">
        <v>16</v>
      </c>
      <c r="C3328" s="3">
        <v>2</v>
      </c>
      <c r="D3328" s="3">
        <v>2020</v>
      </c>
      <c r="E3328" s="3">
        <v>0</v>
      </c>
      <c r="F3328" s="3">
        <v>0</v>
      </c>
      <c r="G3328" s="3" t="s">
        <v>203</v>
      </c>
      <c r="H3328" s="3" t="s">
        <v>1133</v>
      </c>
      <c r="I3328" s="3" t="s">
        <v>447</v>
      </c>
      <c r="J3328" s="3">
        <v>267663435</v>
      </c>
    </row>
    <row r="3329" spans="1:10" hidden="1" x14ac:dyDescent="0.25">
      <c r="A3329" s="187">
        <v>43876</v>
      </c>
      <c r="B3329" s="3">
        <v>15</v>
      </c>
      <c r="C3329" s="3">
        <v>2</v>
      </c>
      <c r="D3329" s="3">
        <v>2020</v>
      </c>
      <c r="E3329" s="3">
        <v>0</v>
      </c>
      <c r="F3329" s="3">
        <v>0</v>
      </c>
      <c r="G3329" s="3" t="s">
        <v>203</v>
      </c>
      <c r="H3329" s="3" t="s">
        <v>1133</v>
      </c>
      <c r="I3329" s="3" t="s">
        <v>447</v>
      </c>
      <c r="J3329" s="3">
        <v>267663435</v>
      </c>
    </row>
    <row r="3330" spans="1:10" hidden="1" x14ac:dyDescent="0.25">
      <c r="A3330" s="187">
        <v>43875</v>
      </c>
      <c r="B3330" s="3">
        <v>14</v>
      </c>
      <c r="C3330" s="3">
        <v>2</v>
      </c>
      <c r="D3330" s="3">
        <v>2020</v>
      </c>
      <c r="E3330" s="3">
        <v>0</v>
      </c>
      <c r="F3330" s="3">
        <v>0</v>
      </c>
      <c r="G3330" s="3" t="s">
        <v>203</v>
      </c>
      <c r="H3330" s="3" t="s">
        <v>1133</v>
      </c>
      <c r="I3330" s="3" t="s">
        <v>447</v>
      </c>
      <c r="J3330" s="3">
        <v>267663435</v>
      </c>
    </row>
    <row r="3331" spans="1:10" hidden="1" x14ac:dyDescent="0.25">
      <c r="A3331" s="187">
        <v>43874</v>
      </c>
      <c r="B3331" s="3">
        <v>13</v>
      </c>
      <c r="C3331" s="3">
        <v>2</v>
      </c>
      <c r="D3331" s="3">
        <v>2020</v>
      </c>
      <c r="E3331" s="3">
        <v>0</v>
      </c>
      <c r="F3331" s="3">
        <v>0</v>
      </c>
      <c r="G3331" s="3" t="s">
        <v>203</v>
      </c>
      <c r="H3331" s="3" t="s">
        <v>1133</v>
      </c>
      <c r="I3331" s="3" t="s">
        <v>447</v>
      </c>
      <c r="J3331" s="3">
        <v>267663435</v>
      </c>
    </row>
    <row r="3332" spans="1:10" hidden="1" x14ac:dyDescent="0.25">
      <c r="A3332" s="187">
        <v>43873</v>
      </c>
      <c r="B3332" s="3">
        <v>12</v>
      </c>
      <c r="C3332" s="3">
        <v>2</v>
      </c>
      <c r="D3332" s="3">
        <v>2020</v>
      </c>
      <c r="E3332" s="3">
        <v>0</v>
      </c>
      <c r="F3332" s="3">
        <v>0</v>
      </c>
      <c r="G3332" s="3" t="s">
        <v>203</v>
      </c>
      <c r="H3332" s="3" t="s">
        <v>1133</v>
      </c>
      <c r="I3332" s="3" t="s">
        <v>447</v>
      </c>
      <c r="J3332" s="3">
        <v>267663435</v>
      </c>
    </row>
    <row r="3333" spans="1:10" hidden="1" x14ac:dyDescent="0.25">
      <c r="A3333" s="187">
        <v>43872</v>
      </c>
      <c r="B3333" s="3">
        <v>11</v>
      </c>
      <c r="C3333" s="3">
        <v>2</v>
      </c>
      <c r="D3333" s="3">
        <v>2020</v>
      </c>
      <c r="E3333" s="3">
        <v>0</v>
      </c>
      <c r="F3333" s="3">
        <v>0</v>
      </c>
      <c r="G3333" s="3" t="s">
        <v>203</v>
      </c>
      <c r="H3333" s="3" t="s">
        <v>1133</v>
      </c>
      <c r="I3333" s="3" t="s">
        <v>447</v>
      </c>
      <c r="J3333" s="3">
        <v>267663435</v>
      </c>
    </row>
    <row r="3334" spans="1:10" hidden="1" x14ac:dyDescent="0.25">
      <c r="A3334" s="187">
        <v>43871</v>
      </c>
      <c r="B3334" s="3">
        <v>10</v>
      </c>
      <c r="C3334" s="3">
        <v>2</v>
      </c>
      <c r="D3334" s="3">
        <v>2020</v>
      </c>
      <c r="E3334" s="3">
        <v>0</v>
      </c>
      <c r="F3334" s="3">
        <v>0</v>
      </c>
      <c r="G3334" s="3" t="s">
        <v>203</v>
      </c>
      <c r="H3334" s="3" t="s">
        <v>1133</v>
      </c>
      <c r="I3334" s="3" t="s">
        <v>447</v>
      </c>
      <c r="J3334" s="3">
        <v>267663435</v>
      </c>
    </row>
    <row r="3335" spans="1:10" hidden="1" x14ac:dyDescent="0.25">
      <c r="A3335" s="187">
        <v>43870</v>
      </c>
      <c r="B3335" s="3">
        <v>9</v>
      </c>
      <c r="C3335" s="3">
        <v>2</v>
      </c>
      <c r="D3335" s="3">
        <v>2020</v>
      </c>
      <c r="E3335" s="3">
        <v>0</v>
      </c>
      <c r="F3335" s="3">
        <v>0</v>
      </c>
      <c r="G3335" s="3" t="s">
        <v>203</v>
      </c>
      <c r="H3335" s="3" t="s">
        <v>1133</v>
      </c>
      <c r="I3335" s="3" t="s">
        <v>447</v>
      </c>
      <c r="J3335" s="3">
        <v>267663435</v>
      </c>
    </row>
    <row r="3336" spans="1:10" hidden="1" x14ac:dyDescent="0.25">
      <c r="A3336" s="187">
        <v>43869</v>
      </c>
      <c r="B3336" s="3">
        <v>8</v>
      </c>
      <c r="C3336" s="3">
        <v>2</v>
      </c>
      <c r="D3336" s="3">
        <v>2020</v>
      </c>
      <c r="E3336" s="3">
        <v>0</v>
      </c>
      <c r="F3336" s="3">
        <v>0</v>
      </c>
      <c r="G3336" s="3" t="s">
        <v>203</v>
      </c>
      <c r="H3336" s="3" t="s">
        <v>1133</v>
      </c>
      <c r="I3336" s="3" t="s">
        <v>447</v>
      </c>
      <c r="J3336" s="3">
        <v>267663435</v>
      </c>
    </row>
    <row r="3337" spans="1:10" hidden="1" x14ac:dyDescent="0.25">
      <c r="A3337" s="187">
        <v>43868</v>
      </c>
      <c r="B3337" s="3">
        <v>7</v>
      </c>
      <c r="C3337" s="3">
        <v>2</v>
      </c>
      <c r="D3337" s="3">
        <v>2020</v>
      </c>
      <c r="E3337" s="3">
        <v>0</v>
      </c>
      <c r="F3337" s="3">
        <v>0</v>
      </c>
      <c r="G3337" s="3" t="s">
        <v>203</v>
      </c>
      <c r="H3337" s="3" t="s">
        <v>1133</v>
      </c>
      <c r="I3337" s="3" t="s">
        <v>447</v>
      </c>
      <c r="J3337" s="3">
        <v>267663435</v>
      </c>
    </row>
    <row r="3338" spans="1:10" hidden="1" x14ac:dyDescent="0.25">
      <c r="A3338" s="187">
        <v>43867</v>
      </c>
      <c r="B3338" s="3">
        <v>6</v>
      </c>
      <c r="C3338" s="3">
        <v>2</v>
      </c>
      <c r="D3338" s="3">
        <v>2020</v>
      </c>
      <c r="E3338" s="3">
        <v>0</v>
      </c>
      <c r="F3338" s="3">
        <v>0</v>
      </c>
      <c r="G3338" s="3" t="s">
        <v>203</v>
      </c>
      <c r="H3338" s="3" t="s">
        <v>1133</v>
      </c>
      <c r="I3338" s="3" t="s">
        <v>447</v>
      </c>
      <c r="J3338" s="3">
        <v>267663435</v>
      </c>
    </row>
    <row r="3339" spans="1:10" hidden="1" x14ac:dyDescent="0.25">
      <c r="A3339" s="187">
        <v>43866</v>
      </c>
      <c r="B3339" s="3">
        <v>5</v>
      </c>
      <c r="C3339" s="3">
        <v>2</v>
      </c>
      <c r="D3339" s="3">
        <v>2020</v>
      </c>
      <c r="E3339" s="3">
        <v>0</v>
      </c>
      <c r="F3339" s="3">
        <v>0</v>
      </c>
      <c r="G3339" s="3" t="s">
        <v>203</v>
      </c>
      <c r="H3339" s="3" t="s">
        <v>1133</v>
      </c>
      <c r="I3339" s="3" t="s">
        <v>447</v>
      </c>
      <c r="J3339" s="3">
        <v>267663435</v>
      </c>
    </row>
    <row r="3340" spans="1:10" hidden="1" x14ac:dyDescent="0.25">
      <c r="A3340" s="187">
        <v>43865</v>
      </c>
      <c r="B3340" s="3">
        <v>4</v>
      </c>
      <c r="C3340" s="3">
        <v>2</v>
      </c>
      <c r="D3340" s="3">
        <v>2020</v>
      </c>
      <c r="E3340" s="3">
        <v>0</v>
      </c>
      <c r="F3340" s="3">
        <v>0</v>
      </c>
      <c r="G3340" s="3" t="s">
        <v>203</v>
      </c>
      <c r="H3340" s="3" t="s">
        <v>1133</v>
      </c>
      <c r="I3340" s="3" t="s">
        <v>447</v>
      </c>
      <c r="J3340" s="3">
        <v>267663435</v>
      </c>
    </row>
    <row r="3341" spans="1:10" hidden="1" x14ac:dyDescent="0.25">
      <c r="A3341" s="187">
        <v>43864</v>
      </c>
      <c r="B3341" s="3">
        <v>3</v>
      </c>
      <c r="C3341" s="3">
        <v>2</v>
      </c>
      <c r="D3341" s="3">
        <v>2020</v>
      </c>
      <c r="E3341" s="3">
        <v>0</v>
      </c>
      <c r="F3341" s="3">
        <v>0</v>
      </c>
      <c r="G3341" s="3" t="s">
        <v>203</v>
      </c>
      <c r="H3341" s="3" t="s">
        <v>1133</v>
      </c>
      <c r="I3341" s="3" t="s">
        <v>447</v>
      </c>
      <c r="J3341" s="3">
        <v>267663435</v>
      </c>
    </row>
    <row r="3342" spans="1:10" hidden="1" x14ac:dyDescent="0.25">
      <c r="A3342" s="187">
        <v>43863</v>
      </c>
      <c r="B3342" s="3">
        <v>2</v>
      </c>
      <c r="C3342" s="3">
        <v>2</v>
      </c>
      <c r="D3342" s="3">
        <v>2020</v>
      </c>
      <c r="E3342" s="3">
        <v>0</v>
      </c>
      <c r="F3342" s="3">
        <v>0</v>
      </c>
      <c r="G3342" s="3" t="s">
        <v>203</v>
      </c>
      <c r="H3342" s="3" t="s">
        <v>1133</v>
      </c>
      <c r="I3342" s="3" t="s">
        <v>447</v>
      </c>
      <c r="J3342" s="3">
        <v>267663435</v>
      </c>
    </row>
    <row r="3343" spans="1:10" hidden="1" x14ac:dyDescent="0.25">
      <c r="A3343" s="187">
        <v>43862</v>
      </c>
      <c r="B3343" s="3">
        <v>1</v>
      </c>
      <c r="C3343" s="3">
        <v>2</v>
      </c>
      <c r="D3343" s="3">
        <v>2020</v>
      </c>
      <c r="E3343" s="3">
        <v>0</v>
      </c>
      <c r="F3343" s="3">
        <v>0</v>
      </c>
      <c r="G3343" s="3" t="s">
        <v>203</v>
      </c>
      <c r="H3343" s="3" t="s">
        <v>1133</v>
      </c>
      <c r="I3343" s="3" t="s">
        <v>447</v>
      </c>
      <c r="J3343" s="3">
        <v>267663435</v>
      </c>
    </row>
    <row r="3344" spans="1:10" hidden="1" x14ac:dyDescent="0.25">
      <c r="A3344" s="187">
        <v>43861</v>
      </c>
      <c r="B3344" s="3">
        <v>31</v>
      </c>
      <c r="C3344" s="3">
        <v>1</v>
      </c>
      <c r="D3344" s="3">
        <v>2020</v>
      </c>
      <c r="E3344" s="3">
        <v>0</v>
      </c>
      <c r="F3344" s="3">
        <v>0</v>
      </c>
      <c r="G3344" s="3" t="s">
        <v>203</v>
      </c>
      <c r="H3344" s="3" t="s">
        <v>1133</v>
      </c>
      <c r="I3344" s="3" t="s">
        <v>447</v>
      </c>
      <c r="J3344" s="3">
        <v>267663435</v>
      </c>
    </row>
    <row r="3345" spans="1:10" hidden="1" x14ac:dyDescent="0.25">
      <c r="A3345" s="187">
        <v>43860</v>
      </c>
      <c r="B3345" s="3">
        <v>30</v>
      </c>
      <c r="C3345" s="3">
        <v>1</v>
      </c>
      <c r="D3345" s="3">
        <v>2020</v>
      </c>
      <c r="E3345" s="3">
        <v>0</v>
      </c>
      <c r="F3345" s="3">
        <v>0</v>
      </c>
      <c r="G3345" s="3" t="s">
        <v>203</v>
      </c>
      <c r="H3345" s="3" t="s">
        <v>1133</v>
      </c>
      <c r="I3345" s="3" t="s">
        <v>447</v>
      </c>
      <c r="J3345" s="3">
        <v>267663435</v>
      </c>
    </row>
    <row r="3346" spans="1:10" hidden="1" x14ac:dyDescent="0.25">
      <c r="A3346" s="187">
        <v>43859</v>
      </c>
      <c r="B3346" s="3">
        <v>29</v>
      </c>
      <c r="C3346" s="3">
        <v>1</v>
      </c>
      <c r="D3346" s="3">
        <v>2020</v>
      </c>
      <c r="E3346" s="3">
        <v>0</v>
      </c>
      <c r="F3346" s="3">
        <v>0</v>
      </c>
      <c r="G3346" s="3" t="s">
        <v>203</v>
      </c>
      <c r="H3346" s="3" t="s">
        <v>1133</v>
      </c>
      <c r="I3346" s="3" t="s">
        <v>447</v>
      </c>
      <c r="J3346" s="3">
        <v>267663435</v>
      </c>
    </row>
    <row r="3347" spans="1:10" hidden="1" x14ac:dyDescent="0.25">
      <c r="A3347" s="187">
        <v>43858</v>
      </c>
      <c r="B3347" s="3">
        <v>28</v>
      </c>
      <c r="C3347" s="3">
        <v>1</v>
      </c>
      <c r="D3347" s="3">
        <v>2020</v>
      </c>
      <c r="E3347" s="3">
        <v>0</v>
      </c>
      <c r="F3347" s="3">
        <v>0</v>
      </c>
      <c r="G3347" s="3" t="s">
        <v>203</v>
      </c>
      <c r="H3347" s="3" t="s">
        <v>1133</v>
      </c>
      <c r="I3347" s="3" t="s">
        <v>447</v>
      </c>
      <c r="J3347" s="3">
        <v>267663435</v>
      </c>
    </row>
    <row r="3348" spans="1:10" hidden="1" x14ac:dyDescent="0.25">
      <c r="A3348" s="187">
        <v>43857</v>
      </c>
      <c r="B3348" s="3">
        <v>27</v>
      </c>
      <c r="C3348" s="3">
        <v>1</v>
      </c>
      <c r="D3348" s="3">
        <v>2020</v>
      </c>
      <c r="E3348" s="3">
        <v>0</v>
      </c>
      <c r="F3348" s="3">
        <v>0</v>
      </c>
      <c r="G3348" s="3" t="s">
        <v>203</v>
      </c>
      <c r="H3348" s="3" t="s">
        <v>1133</v>
      </c>
      <c r="I3348" s="3" t="s">
        <v>447</v>
      </c>
      <c r="J3348" s="3">
        <v>267663435</v>
      </c>
    </row>
    <row r="3349" spans="1:10" hidden="1" x14ac:dyDescent="0.25">
      <c r="A3349" s="187">
        <v>43856</v>
      </c>
      <c r="B3349" s="3">
        <v>26</v>
      </c>
      <c r="C3349" s="3">
        <v>1</v>
      </c>
      <c r="D3349" s="3">
        <v>2020</v>
      </c>
      <c r="E3349" s="3">
        <v>0</v>
      </c>
      <c r="F3349" s="3">
        <v>0</v>
      </c>
      <c r="G3349" s="3" t="s">
        <v>203</v>
      </c>
      <c r="H3349" s="3" t="s">
        <v>1133</v>
      </c>
      <c r="I3349" s="3" t="s">
        <v>447</v>
      </c>
      <c r="J3349" s="3">
        <v>267663435</v>
      </c>
    </row>
    <row r="3350" spans="1:10" hidden="1" x14ac:dyDescent="0.25">
      <c r="A3350" s="187">
        <v>43855</v>
      </c>
      <c r="B3350" s="3">
        <v>25</v>
      </c>
      <c r="C3350" s="3">
        <v>1</v>
      </c>
      <c r="D3350" s="3">
        <v>2020</v>
      </c>
      <c r="E3350" s="3">
        <v>0</v>
      </c>
      <c r="F3350" s="3">
        <v>0</v>
      </c>
      <c r="G3350" s="3" t="s">
        <v>203</v>
      </c>
      <c r="H3350" s="3" t="s">
        <v>1133</v>
      </c>
      <c r="I3350" s="3" t="s">
        <v>447</v>
      </c>
      <c r="J3350" s="3">
        <v>267663435</v>
      </c>
    </row>
    <row r="3351" spans="1:10" hidden="1" x14ac:dyDescent="0.25">
      <c r="A3351" s="187">
        <v>43854</v>
      </c>
      <c r="B3351" s="3">
        <v>24</v>
      </c>
      <c r="C3351" s="3">
        <v>1</v>
      </c>
      <c r="D3351" s="3">
        <v>2020</v>
      </c>
      <c r="E3351" s="3">
        <v>0</v>
      </c>
      <c r="F3351" s="3">
        <v>0</v>
      </c>
      <c r="G3351" s="3" t="s">
        <v>203</v>
      </c>
      <c r="H3351" s="3" t="s">
        <v>1133</v>
      </c>
      <c r="I3351" s="3" t="s">
        <v>447</v>
      </c>
      <c r="J3351" s="3">
        <v>267663435</v>
      </c>
    </row>
    <row r="3352" spans="1:10" hidden="1" x14ac:dyDescent="0.25">
      <c r="A3352" s="187">
        <v>43853</v>
      </c>
      <c r="B3352" s="3">
        <v>23</v>
      </c>
      <c r="C3352" s="3">
        <v>1</v>
      </c>
      <c r="D3352" s="3">
        <v>2020</v>
      </c>
      <c r="E3352" s="3">
        <v>0</v>
      </c>
      <c r="F3352" s="3">
        <v>0</v>
      </c>
      <c r="G3352" s="3" t="s">
        <v>203</v>
      </c>
      <c r="H3352" s="3" t="s">
        <v>1133</v>
      </c>
      <c r="I3352" s="3" t="s">
        <v>447</v>
      </c>
      <c r="J3352" s="3">
        <v>267663435</v>
      </c>
    </row>
    <row r="3353" spans="1:10" hidden="1" x14ac:dyDescent="0.25">
      <c r="A3353" s="187">
        <v>43852</v>
      </c>
      <c r="B3353" s="3">
        <v>22</v>
      </c>
      <c r="C3353" s="3">
        <v>1</v>
      </c>
      <c r="D3353" s="3">
        <v>2020</v>
      </c>
      <c r="E3353" s="3">
        <v>0</v>
      </c>
      <c r="F3353" s="3">
        <v>0</v>
      </c>
      <c r="G3353" s="3" t="s">
        <v>203</v>
      </c>
      <c r="H3353" s="3" t="s">
        <v>1133</v>
      </c>
      <c r="I3353" s="3" t="s">
        <v>447</v>
      </c>
      <c r="J3353" s="3">
        <v>267663435</v>
      </c>
    </row>
    <row r="3354" spans="1:10" hidden="1" x14ac:dyDescent="0.25">
      <c r="A3354" s="187">
        <v>43851</v>
      </c>
      <c r="B3354" s="3">
        <v>21</v>
      </c>
      <c r="C3354" s="3">
        <v>1</v>
      </c>
      <c r="D3354" s="3">
        <v>2020</v>
      </c>
      <c r="E3354" s="3">
        <v>0</v>
      </c>
      <c r="F3354" s="3">
        <v>0</v>
      </c>
      <c r="G3354" s="3" t="s">
        <v>203</v>
      </c>
      <c r="H3354" s="3" t="s">
        <v>1133</v>
      </c>
      <c r="I3354" s="3" t="s">
        <v>447</v>
      </c>
      <c r="J3354" s="3">
        <v>267663435</v>
      </c>
    </row>
    <row r="3355" spans="1:10" hidden="1" x14ac:dyDescent="0.25">
      <c r="A3355" s="187">
        <v>43850</v>
      </c>
      <c r="B3355" s="3">
        <v>20</v>
      </c>
      <c r="C3355" s="3">
        <v>1</v>
      </c>
      <c r="D3355" s="3">
        <v>2020</v>
      </c>
      <c r="E3355" s="3">
        <v>0</v>
      </c>
      <c r="F3355" s="3">
        <v>0</v>
      </c>
      <c r="G3355" s="3" t="s">
        <v>203</v>
      </c>
      <c r="H3355" s="3" t="s">
        <v>1133</v>
      </c>
      <c r="I3355" s="3" t="s">
        <v>447</v>
      </c>
      <c r="J3355" s="3">
        <v>267663435</v>
      </c>
    </row>
    <row r="3356" spans="1:10" hidden="1" x14ac:dyDescent="0.25">
      <c r="A3356" s="187">
        <v>43849</v>
      </c>
      <c r="B3356" s="3">
        <v>19</v>
      </c>
      <c r="C3356" s="3">
        <v>1</v>
      </c>
      <c r="D3356" s="3">
        <v>2020</v>
      </c>
      <c r="E3356" s="3">
        <v>0</v>
      </c>
      <c r="F3356" s="3">
        <v>0</v>
      </c>
      <c r="G3356" s="3" t="s">
        <v>203</v>
      </c>
      <c r="H3356" s="3" t="s">
        <v>1133</v>
      </c>
      <c r="I3356" s="3" t="s">
        <v>447</v>
      </c>
      <c r="J3356" s="3">
        <v>267663435</v>
      </c>
    </row>
    <row r="3357" spans="1:10" hidden="1" x14ac:dyDescent="0.25">
      <c r="A3357" s="187">
        <v>43848</v>
      </c>
      <c r="B3357" s="3">
        <v>18</v>
      </c>
      <c r="C3357" s="3">
        <v>1</v>
      </c>
      <c r="D3357" s="3">
        <v>2020</v>
      </c>
      <c r="E3357" s="3">
        <v>0</v>
      </c>
      <c r="F3357" s="3">
        <v>0</v>
      </c>
      <c r="G3357" s="3" t="s">
        <v>203</v>
      </c>
      <c r="H3357" s="3" t="s">
        <v>1133</v>
      </c>
      <c r="I3357" s="3" t="s">
        <v>447</v>
      </c>
      <c r="J3357" s="3">
        <v>267663435</v>
      </c>
    </row>
    <row r="3358" spans="1:10" hidden="1" x14ac:dyDescent="0.25">
      <c r="A3358" s="187">
        <v>43847</v>
      </c>
      <c r="B3358" s="3">
        <v>17</v>
      </c>
      <c r="C3358" s="3">
        <v>1</v>
      </c>
      <c r="D3358" s="3">
        <v>2020</v>
      </c>
      <c r="E3358" s="3">
        <v>0</v>
      </c>
      <c r="F3358" s="3">
        <v>0</v>
      </c>
      <c r="G3358" s="3" t="s">
        <v>203</v>
      </c>
      <c r="H3358" s="3" t="s">
        <v>1133</v>
      </c>
      <c r="I3358" s="3" t="s">
        <v>447</v>
      </c>
      <c r="J3358" s="3">
        <v>267663435</v>
      </c>
    </row>
    <row r="3359" spans="1:10" hidden="1" x14ac:dyDescent="0.25">
      <c r="A3359" s="187">
        <v>43846</v>
      </c>
      <c r="B3359" s="3">
        <v>16</v>
      </c>
      <c r="C3359" s="3">
        <v>1</v>
      </c>
      <c r="D3359" s="3">
        <v>2020</v>
      </c>
      <c r="E3359" s="3">
        <v>0</v>
      </c>
      <c r="F3359" s="3">
        <v>0</v>
      </c>
      <c r="G3359" s="3" t="s">
        <v>203</v>
      </c>
      <c r="H3359" s="3" t="s">
        <v>1133</v>
      </c>
      <c r="I3359" s="3" t="s">
        <v>447</v>
      </c>
      <c r="J3359" s="3">
        <v>267663435</v>
      </c>
    </row>
    <row r="3360" spans="1:10" hidden="1" x14ac:dyDescent="0.25">
      <c r="A3360" s="187">
        <v>43845</v>
      </c>
      <c r="B3360" s="3">
        <v>15</v>
      </c>
      <c r="C3360" s="3">
        <v>1</v>
      </c>
      <c r="D3360" s="3">
        <v>2020</v>
      </c>
      <c r="E3360" s="3">
        <v>0</v>
      </c>
      <c r="F3360" s="3">
        <v>0</v>
      </c>
      <c r="G3360" s="3" t="s">
        <v>203</v>
      </c>
      <c r="H3360" s="3" t="s">
        <v>1133</v>
      </c>
      <c r="I3360" s="3" t="s">
        <v>447</v>
      </c>
      <c r="J3360" s="3">
        <v>267663435</v>
      </c>
    </row>
    <row r="3361" spans="1:10" hidden="1" x14ac:dyDescent="0.25">
      <c r="A3361" s="187">
        <v>43844</v>
      </c>
      <c r="B3361" s="3">
        <v>14</v>
      </c>
      <c r="C3361" s="3">
        <v>1</v>
      </c>
      <c r="D3361" s="3">
        <v>2020</v>
      </c>
      <c r="E3361" s="3">
        <v>0</v>
      </c>
      <c r="F3361" s="3">
        <v>0</v>
      </c>
      <c r="G3361" s="3" t="s">
        <v>203</v>
      </c>
      <c r="H3361" s="3" t="s">
        <v>1133</v>
      </c>
      <c r="I3361" s="3" t="s">
        <v>447</v>
      </c>
      <c r="J3361" s="3">
        <v>267663435</v>
      </c>
    </row>
    <row r="3362" spans="1:10" hidden="1" x14ac:dyDescent="0.25">
      <c r="A3362" s="187">
        <v>43843</v>
      </c>
      <c r="B3362" s="3">
        <v>13</v>
      </c>
      <c r="C3362" s="3">
        <v>1</v>
      </c>
      <c r="D3362" s="3">
        <v>2020</v>
      </c>
      <c r="E3362" s="3">
        <v>0</v>
      </c>
      <c r="F3362" s="3">
        <v>0</v>
      </c>
      <c r="G3362" s="3" t="s">
        <v>203</v>
      </c>
      <c r="H3362" s="3" t="s">
        <v>1133</v>
      </c>
      <c r="I3362" s="3" t="s">
        <v>447</v>
      </c>
      <c r="J3362" s="3">
        <v>267663435</v>
      </c>
    </row>
    <row r="3363" spans="1:10" hidden="1" x14ac:dyDescent="0.25">
      <c r="A3363" s="187">
        <v>43842</v>
      </c>
      <c r="B3363" s="3">
        <v>12</v>
      </c>
      <c r="C3363" s="3">
        <v>1</v>
      </c>
      <c r="D3363" s="3">
        <v>2020</v>
      </c>
      <c r="E3363" s="3">
        <v>0</v>
      </c>
      <c r="F3363" s="3">
        <v>0</v>
      </c>
      <c r="G3363" s="3" t="s">
        <v>203</v>
      </c>
      <c r="H3363" s="3" t="s">
        <v>1133</v>
      </c>
      <c r="I3363" s="3" t="s">
        <v>447</v>
      </c>
      <c r="J3363" s="3">
        <v>267663435</v>
      </c>
    </row>
    <row r="3364" spans="1:10" hidden="1" x14ac:dyDescent="0.25">
      <c r="A3364" s="187">
        <v>43841</v>
      </c>
      <c r="B3364" s="3">
        <v>11</v>
      </c>
      <c r="C3364" s="3">
        <v>1</v>
      </c>
      <c r="D3364" s="3">
        <v>2020</v>
      </c>
      <c r="E3364" s="3">
        <v>0</v>
      </c>
      <c r="F3364" s="3">
        <v>0</v>
      </c>
      <c r="G3364" s="3" t="s">
        <v>203</v>
      </c>
      <c r="H3364" s="3" t="s">
        <v>1133</v>
      </c>
      <c r="I3364" s="3" t="s">
        <v>447</v>
      </c>
      <c r="J3364" s="3">
        <v>267663435</v>
      </c>
    </row>
    <row r="3365" spans="1:10" hidden="1" x14ac:dyDescent="0.25">
      <c r="A3365" s="187">
        <v>43840</v>
      </c>
      <c r="B3365" s="3">
        <v>10</v>
      </c>
      <c r="C3365" s="3">
        <v>1</v>
      </c>
      <c r="D3365" s="3">
        <v>2020</v>
      </c>
      <c r="E3365" s="3">
        <v>0</v>
      </c>
      <c r="F3365" s="3">
        <v>0</v>
      </c>
      <c r="G3365" s="3" t="s">
        <v>203</v>
      </c>
      <c r="H3365" s="3" t="s">
        <v>1133</v>
      </c>
      <c r="I3365" s="3" t="s">
        <v>447</v>
      </c>
      <c r="J3365" s="3">
        <v>267663435</v>
      </c>
    </row>
    <row r="3366" spans="1:10" hidden="1" x14ac:dyDescent="0.25">
      <c r="A3366" s="187">
        <v>43839</v>
      </c>
      <c r="B3366" s="3">
        <v>9</v>
      </c>
      <c r="C3366" s="3">
        <v>1</v>
      </c>
      <c r="D3366" s="3">
        <v>2020</v>
      </c>
      <c r="E3366" s="3">
        <v>0</v>
      </c>
      <c r="F3366" s="3">
        <v>0</v>
      </c>
      <c r="G3366" s="3" t="s">
        <v>203</v>
      </c>
      <c r="H3366" s="3" t="s">
        <v>1133</v>
      </c>
      <c r="I3366" s="3" t="s">
        <v>447</v>
      </c>
      <c r="J3366" s="3">
        <v>267663435</v>
      </c>
    </row>
    <row r="3367" spans="1:10" hidden="1" x14ac:dyDescent="0.25">
      <c r="A3367" s="187">
        <v>43838</v>
      </c>
      <c r="B3367" s="3">
        <v>8</v>
      </c>
      <c r="C3367" s="3">
        <v>1</v>
      </c>
      <c r="D3367" s="3">
        <v>2020</v>
      </c>
      <c r="E3367" s="3">
        <v>0</v>
      </c>
      <c r="F3367" s="3">
        <v>0</v>
      </c>
      <c r="G3367" s="3" t="s">
        <v>203</v>
      </c>
      <c r="H3367" s="3" t="s">
        <v>1133</v>
      </c>
      <c r="I3367" s="3" t="s">
        <v>447</v>
      </c>
      <c r="J3367" s="3">
        <v>267663435</v>
      </c>
    </row>
    <row r="3368" spans="1:10" hidden="1" x14ac:dyDescent="0.25">
      <c r="A3368" s="187">
        <v>43837</v>
      </c>
      <c r="B3368" s="3">
        <v>7</v>
      </c>
      <c r="C3368" s="3">
        <v>1</v>
      </c>
      <c r="D3368" s="3">
        <v>2020</v>
      </c>
      <c r="E3368" s="3">
        <v>0</v>
      </c>
      <c r="F3368" s="3">
        <v>0</v>
      </c>
      <c r="G3368" s="3" t="s">
        <v>203</v>
      </c>
      <c r="H3368" s="3" t="s">
        <v>1133</v>
      </c>
      <c r="I3368" s="3" t="s">
        <v>447</v>
      </c>
      <c r="J3368" s="3">
        <v>267663435</v>
      </c>
    </row>
    <row r="3369" spans="1:10" hidden="1" x14ac:dyDescent="0.25">
      <c r="A3369" s="187">
        <v>43836</v>
      </c>
      <c r="B3369" s="3">
        <v>6</v>
      </c>
      <c r="C3369" s="3">
        <v>1</v>
      </c>
      <c r="D3369" s="3">
        <v>2020</v>
      </c>
      <c r="E3369" s="3">
        <v>0</v>
      </c>
      <c r="F3369" s="3">
        <v>0</v>
      </c>
      <c r="G3369" s="3" t="s">
        <v>203</v>
      </c>
      <c r="H3369" s="3" t="s">
        <v>1133</v>
      </c>
      <c r="I3369" s="3" t="s">
        <v>447</v>
      </c>
      <c r="J3369" s="3">
        <v>267663435</v>
      </c>
    </row>
    <row r="3370" spans="1:10" hidden="1" x14ac:dyDescent="0.25">
      <c r="A3370" s="187">
        <v>43835</v>
      </c>
      <c r="B3370" s="3">
        <v>5</v>
      </c>
      <c r="C3370" s="3">
        <v>1</v>
      </c>
      <c r="D3370" s="3">
        <v>2020</v>
      </c>
      <c r="E3370" s="3">
        <v>0</v>
      </c>
      <c r="F3370" s="3">
        <v>0</v>
      </c>
      <c r="G3370" s="3" t="s">
        <v>203</v>
      </c>
      <c r="H3370" s="3" t="s">
        <v>1133</v>
      </c>
      <c r="I3370" s="3" t="s">
        <v>447</v>
      </c>
      <c r="J3370" s="3">
        <v>267663435</v>
      </c>
    </row>
    <row r="3371" spans="1:10" hidden="1" x14ac:dyDescent="0.25">
      <c r="A3371" s="187">
        <v>43834</v>
      </c>
      <c r="B3371" s="3">
        <v>4</v>
      </c>
      <c r="C3371" s="3">
        <v>1</v>
      </c>
      <c r="D3371" s="3">
        <v>2020</v>
      </c>
      <c r="E3371" s="3">
        <v>0</v>
      </c>
      <c r="F3371" s="3">
        <v>0</v>
      </c>
      <c r="G3371" s="3" t="s">
        <v>203</v>
      </c>
      <c r="H3371" s="3" t="s">
        <v>1133</v>
      </c>
      <c r="I3371" s="3" t="s">
        <v>447</v>
      </c>
      <c r="J3371" s="3">
        <v>267663435</v>
      </c>
    </row>
    <row r="3372" spans="1:10" hidden="1" x14ac:dyDescent="0.25">
      <c r="A3372" s="187">
        <v>43833</v>
      </c>
      <c r="B3372" s="3">
        <v>3</v>
      </c>
      <c r="C3372" s="3">
        <v>1</v>
      </c>
      <c r="D3372" s="3">
        <v>2020</v>
      </c>
      <c r="E3372" s="3">
        <v>0</v>
      </c>
      <c r="F3372" s="3">
        <v>0</v>
      </c>
      <c r="G3372" s="3" t="s">
        <v>203</v>
      </c>
      <c r="H3372" s="3" t="s">
        <v>1133</v>
      </c>
      <c r="I3372" s="3" t="s">
        <v>447</v>
      </c>
      <c r="J3372" s="3">
        <v>267663435</v>
      </c>
    </row>
    <row r="3373" spans="1:10" hidden="1" x14ac:dyDescent="0.25">
      <c r="A3373" s="187">
        <v>43832</v>
      </c>
      <c r="B3373" s="3">
        <v>2</v>
      </c>
      <c r="C3373" s="3">
        <v>1</v>
      </c>
      <c r="D3373" s="3">
        <v>2020</v>
      </c>
      <c r="E3373" s="3">
        <v>0</v>
      </c>
      <c r="F3373" s="3">
        <v>0</v>
      </c>
      <c r="G3373" s="3" t="s">
        <v>203</v>
      </c>
      <c r="H3373" s="3" t="s">
        <v>1133</v>
      </c>
      <c r="I3373" s="3" t="s">
        <v>447</v>
      </c>
      <c r="J3373" s="3">
        <v>267663435</v>
      </c>
    </row>
    <row r="3374" spans="1:10" hidden="1" x14ac:dyDescent="0.25">
      <c r="A3374" s="187">
        <v>43831</v>
      </c>
      <c r="B3374" s="3">
        <v>1</v>
      </c>
      <c r="C3374" s="3">
        <v>1</v>
      </c>
      <c r="D3374" s="3">
        <v>2020</v>
      </c>
      <c r="E3374" s="3">
        <v>0</v>
      </c>
      <c r="F3374" s="3">
        <v>0</v>
      </c>
      <c r="G3374" s="3" t="s">
        <v>203</v>
      </c>
      <c r="H3374" s="3" t="s">
        <v>1133</v>
      </c>
      <c r="I3374" s="3" t="s">
        <v>447</v>
      </c>
      <c r="J3374" s="3">
        <v>267663435</v>
      </c>
    </row>
    <row r="3375" spans="1:10" hidden="1" x14ac:dyDescent="0.25">
      <c r="A3375" s="187">
        <v>43830</v>
      </c>
      <c r="B3375" s="3">
        <v>31</v>
      </c>
      <c r="C3375" s="3">
        <v>12</v>
      </c>
      <c r="D3375" s="3">
        <v>2019</v>
      </c>
      <c r="E3375" s="3">
        <v>0</v>
      </c>
      <c r="F3375" s="3">
        <v>0</v>
      </c>
      <c r="G3375" s="3" t="s">
        <v>203</v>
      </c>
      <c r="H3375" s="3" t="s">
        <v>1133</v>
      </c>
      <c r="I3375" s="3" t="s">
        <v>447</v>
      </c>
      <c r="J3375" s="3">
        <v>267663435</v>
      </c>
    </row>
    <row r="3376" spans="1:10" hidden="1" x14ac:dyDescent="0.25">
      <c r="A3376" s="187">
        <v>43920</v>
      </c>
      <c r="B3376" s="3">
        <v>30</v>
      </c>
      <c r="C3376" s="3">
        <v>3</v>
      </c>
      <c r="D3376" s="3">
        <v>2020</v>
      </c>
      <c r="E3376" s="3">
        <v>2901</v>
      </c>
      <c r="F3376" s="3">
        <v>123</v>
      </c>
      <c r="G3376" s="3" t="s">
        <v>1134</v>
      </c>
      <c r="H3376" s="3" t="s">
        <v>1135</v>
      </c>
      <c r="I3376" s="3" t="s">
        <v>452</v>
      </c>
      <c r="J3376" s="3">
        <v>81800269</v>
      </c>
    </row>
    <row r="3377" spans="1:10" hidden="1" x14ac:dyDescent="0.25">
      <c r="A3377" s="187">
        <v>43919</v>
      </c>
      <c r="B3377" s="3">
        <v>29</v>
      </c>
      <c r="C3377" s="3">
        <v>3</v>
      </c>
      <c r="D3377" s="3">
        <v>2020</v>
      </c>
      <c r="E3377" s="3">
        <v>3076</v>
      </c>
      <c r="F3377" s="3">
        <v>139</v>
      </c>
      <c r="G3377" s="3" t="s">
        <v>1134</v>
      </c>
      <c r="H3377" s="3" t="s">
        <v>1135</v>
      </c>
      <c r="I3377" s="3" t="s">
        <v>452</v>
      </c>
      <c r="J3377" s="3">
        <v>81800269</v>
      </c>
    </row>
    <row r="3378" spans="1:10" hidden="1" x14ac:dyDescent="0.25">
      <c r="A3378" s="187">
        <v>43918</v>
      </c>
      <c r="B3378" s="3">
        <v>28</v>
      </c>
      <c r="C3378" s="3">
        <v>3</v>
      </c>
      <c r="D3378" s="3">
        <v>2020</v>
      </c>
      <c r="E3378" s="3">
        <v>2926</v>
      </c>
      <c r="F3378" s="3">
        <v>144</v>
      </c>
      <c r="G3378" s="3" t="s">
        <v>1134</v>
      </c>
      <c r="H3378" s="3" t="s">
        <v>1135</v>
      </c>
      <c r="I3378" s="3" t="s">
        <v>452</v>
      </c>
      <c r="J3378" s="3">
        <v>81800269</v>
      </c>
    </row>
    <row r="3379" spans="1:10" hidden="1" x14ac:dyDescent="0.25">
      <c r="A3379" s="187">
        <v>43917</v>
      </c>
      <c r="B3379" s="3">
        <v>27</v>
      </c>
      <c r="C3379" s="3">
        <v>3</v>
      </c>
      <c r="D3379" s="3">
        <v>2020</v>
      </c>
      <c r="E3379" s="3">
        <v>2389</v>
      </c>
      <c r="F3379" s="3">
        <v>157</v>
      </c>
      <c r="G3379" s="3" t="s">
        <v>1134</v>
      </c>
      <c r="H3379" s="3" t="s">
        <v>1135</v>
      </c>
      <c r="I3379" s="3" t="s">
        <v>452</v>
      </c>
      <c r="J3379" s="3">
        <v>81800269</v>
      </c>
    </row>
    <row r="3380" spans="1:10" hidden="1" x14ac:dyDescent="0.25">
      <c r="A3380" s="187">
        <v>43916</v>
      </c>
      <c r="B3380" s="3">
        <v>26</v>
      </c>
      <c r="C3380" s="3">
        <v>3</v>
      </c>
      <c r="D3380" s="3">
        <v>2020</v>
      </c>
      <c r="E3380" s="3">
        <v>2206</v>
      </c>
      <c r="F3380" s="3">
        <v>143</v>
      </c>
      <c r="G3380" s="3" t="s">
        <v>1134</v>
      </c>
      <c r="H3380" s="3" t="s">
        <v>1135</v>
      </c>
      <c r="I3380" s="3" t="s">
        <v>452</v>
      </c>
      <c r="J3380" s="3">
        <v>81800269</v>
      </c>
    </row>
    <row r="3381" spans="1:10" hidden="1" x14ac:dyDescent="0.25">
      <c r="A3381" s="187">
        <v>43915</v>
      </c>
      <c r="B3381" s="3">
        <v>25</v>
      </c>
      <c r="C3381" s="3">
        <v>3</v>
      </c>
      <c r="D3381" s="3">
        <v>2020</v>
      </c>
      <c r="E3381" s="3">
        <v>1762</v>
      </c>
      <c r="F3381" s="3">
        <v>122</v>
      </c>
      <c r="G3381" s="3" t="s">
        <v>1134</v>
      </c>
      <c r="H3381" s="3" t="s">
        <v>1135</v>
      </c>
      <c r="I3381" s="3" t="s">
        <v>452</v>
      </c>
      <c r="J3381" s="3">
        <v>81800269</v>
      </c>
    </row>
    <row r="3382" spans="1:10" hidden="1" x14ac:dyDescent="0.25">
      <c r="A3382" s="187">
        <v>43914</v>
      </c>
      <c r="B3382" s="3">
        <v>24</v>
      </c>
      <c r="C3382" s="3">
        <v>3</v>
      </c>
      <c r="D3382" s="3">
        <v>2020</v>
      </c>
      <c r="E3382" s="3">
        <v>1411</v>
      </c>
      <c r="F3382" s="3">
        <v>127</v>
      </c>
      <c r="G3382" s="3" t="s">
        <v>1134</v>
      </c>
      <c r="H3382" s="3" t="s">
        <v>1135</v>
      </c>
      <c r="I3382" s="3" t="s">
        <v>452</v>
      </c>
      <c r="J3382" s="3">
        <v>81800269</v>
      </c>
    </row>
    <row r="3383" spans="1:10" hidden="1" x14ac:dyDescent="0.25">
      <c r="A3383" s="187">
        <v>43913</v>
      </c>
      <c r="B3383" s="3">
        <v>23</v>
      </c>
      <c r="C3383" s="3">
        <v>3</v>
      </c>
      <c r="D3383" s="3">
        <v>2020</v>
      </c>
      <c r="E3383" s="3">
        <v>1028</v>
      </c>
      <c r="F3383" s="3">
        <v>129</v>
      </c>
      <c r="G3383" s="3" t="s">
        <v>1134</v>
      </c>
      <c r="H3383" s="3" t="s">
        <v>1135</v>
      </c>
      <c r="I3383" s="3" t="s">
        <v>452</v>
      </c>
      <c r="J3383" s="3">
        <v>81800269</v>
      </c>
    </row>
    <row r="3384" spans="1:10" hidden="1" x14ac:dyDescent="0.25">
      <c r="A3384" s="187">
        <v>43912</v>
      </c>
      <c r="B3384" s="3">
        <v>22</v>
      </c>
      <c r="C3384" s="3">
        <v>3</v>
      </c>
      <c r="D3384" s="3">
        <v>2020</v>
      </c>
      <c r="E3384" s="3">
        <v>966</v>
      </c>
      <c r="F3384" s="3">
        <v>123</v>
      </c>
      <c r="G3384" s="3" t="s">
        <v>1134</v>
      </c>
      <c r="H3384" s="3" t="s">
        <v>1135</v>
      </c>
      <c r="I3384" s="3" t="s">
        <v>452</v>
      </c>
      <c r="J3384" s="3">
        <v>81800269</v>
      </c>
    </row>
    <row r="3385" spans="1:10" hidden="1" x14ac:dyDescent="0.25">
      <c r="A3385" s="187">
        <v>43911</v>
      </c>
      <c r="B3385" s="3">
        <v>21</v>
      </c>
      <c r="C3385" s="3">
        <v>3</v>
      </c>
      <c r="D3385" s="3">
        <v>2020</v>
      </c>
      <c r="E3385" s="3">
        <v>1237</v>
      </c>
      <c r="F3385" s="3">
        <v>149</v>
      </c>
      <c r="G3385" s="3" t="s">
        <v>1134</v>
      </c>
      <c r="H3385" s="3" t="s">
        <v>1135</v>
      </c>
      <c r="I3385" s="3" t="s">
        <v>452</v>
      </c>
      <c r="J3385" s="3">
        <v>81800269</v>
      </c>
    </row>
    <row r="3386" spans="1:10" hidden="1" x14ac:dyDescent="0.25">
      <c r="A3386" s="187">
        <v>43910</v>
      </c>
      <c r="B3386" s="3">
        <v>20</v>
      </c>
      <c r="C3386" s="3">
        <v>3</v>
      </c>
      <c r="D3386" s="3">
        <v>2020</v>
      </c>
      <c r="E3386" s="3">
        <v>1046</v>
      </c>
      <c r="F3386" s="3">
        <v>149</v>
      </c>
      <c r="G3386" s="3" t="s">
        <v>1134</v>
      </c>
      <c r="H3386" s="3" t="s">
        <v>1135</v>
      </c>
      <c r="I3386" s="3" t="s">
        <v>452</v>
      </c>
      <c r="J3386" s="3">
        <v>81800269</v>
      </c>
    </row>
    <row r="3387" spans="1:10" hidden="1" x14ac:dyDescent="0.25">
      <c r="A3387" s="187">
        <v>43909</v>
      </c>
      <c r="B3387" s="3">
        <v>19</v>
      </c>
      <c r="C3387" s="3">
        <v>3</v>
      </c>
      <c r="D3387" s="3">
        <v>2020</v>
      </c>
      <c r="E3387" s="3">
        <v>1192</v>
      </c>
      <c r="F3387" s="3">
        <v>147</v>
      </c>
      <c r="G3387" s="3" t="s">
        <v>1134</v>
      </c>
      <c r="H3387" s="3" t="s">
        <v>1135</v>
      </c>
      <c r="I3387" s="3" t="s">
        <v>452</v>
      </c>
      <c r="J3387" s="3">
        <v>81800269</v>
      </c>
    </row>
    <row r="3388" spans="1:10" hidden="1" x14ac:dyDescent="0.25">
      <c r="A3388" s="187">
        <v>43908</v>
      </c>
      <c r="B3388" s="3">
        <v>18</v>
      </c>
      <c r="C3388" s="3">
        <v>3</v>
      </c>
      <c r="D3388" s="3">
        <v>2020</v>
      </c>
      <c r="E3388" s="3">
        <v>1178</v>
      </c>
      <c r="F3388" s="3">
        <v>135</v>
      </c>
      <c r="G3388" s="3" t="s">
        <v>1134</v>
      </c>
      <c r="H3388" s="3" t="s">
        <v>1135</v>
      </c>
      <c r="I3388" s="3" t="s">
        <v>452</v>
      </c>
      <c r="J3388" s="3">
        <v>81800269</v>
      </c>
    </row>
    <row r="3389" spans="1:10" hidden="1" x14ac:dyDescent="0.25">
      <c r="A3389" s="187">
        <v>43907</v>
      </c>
      <c r="B3389" s="3">
        <v>17</v>
      </c>
      <c r="C3389" s="3">
        <v>3</v>
      </c>
      <c r="D3389" s="3">
        <v>2020</v>
      </c>
      <c r="E3389" s="3">
        <v>1053</v>
      </c>
      <c r="F3389" s="3">
        <v>129</v>
      </c>
      <c r="G3389" s="3" t="s">
        <v>1134</v>
      </c>
      <c r="H3389" s="3" t="s">
        <v>1135</v>
      </c>
      <c r="I3389" s="3" t="s">
        <v>452</v>
      </c>
      <c r="J3389" s="3">
        <v>81800269</v>
      </c>
    </row>
    <row r="3390" spans="1:10" hidden="1" x14ac:dyDescent="0.25">
      <c r="A3390" s="187">
        <v>43906</v>
      </c>
      <c r="B3390" s="3">
        <v>16</v>
      </c>
      <c r="C3390" s="3">
        <v>3</v>
      </c>
      <c r="D3390" s="3">
        <v>2020</v>
      </c>
      <c r="E3390" s="3">
        <v>1209</v>
      </c>
      <c r="F3390" s="3">
        <v>113</v>
      </c>
      <c r="G3390" s="3" t="s">
        <v>1134</v>
      </c>
      <c r="H3390" s="3" t="s">
        <v>1135</v>
      </c>
      <c r="I3390" s="3" t="s">
        <v>452</v>
      </c>
      <c r="J3390" s="3">
        <v>81800269</v>
      </c>
    </row>
    <row r="3391" spans="1:10" hidden="1" x14ac:dyDescent="0.25">
      <c r="A3391" s="187">
        <v>43905</v>
      </c>
      <c r="B3391" s="3">
        <v>15</v>
      </c>
      <c r="C3391" s="3">
        <v>3</v>
      </c>
      <c r="D3391" s="3">
        <v>2020</v>
      </c>
      <c r="E3391" s="3">
        <v>1365</v>
      </c>
      <c r="F3391" s="3">
        <v>97</v>
      </c>
      <c r="G3391" s="3" t="s">
        <v>1134</v>
      </c>
      <c r="H3391" s="3" t="s">
        <v>1135</v>
      </c>
      <c r="I3391" s="3" t="s">
        <v>452</v>
      </c>
      <c r="J3391" s="3">
        <v>81800269</v>
      </c>
    </row>
    <row r="3392" spans="1:10" hidden="1" x14ac:dyDescent="0.25">
      <c r="A3392" s="187">
        <v>43904</v>
      </c>
      <c r="B3392" s="3">
        <v>14</v>
      </c>
      <c r="C3392" s="3">
        <v>3</v>
      </c>
      <c r="D3392" s="3">
        <v>2020</v>
      </c>
      <c r="E3392" s="3">
        <v>1289</v>
      </c>
      <c r="F3392" s="3">
        <v>85</v>
      </c>
      <c r="G3392" s="3" t="s">
        <v>1134</v>
      </c>
      <c r="H3392" s="3" t="s">
        <v>1135</v>
      </c>
      <c r="I3392" s="3" t="s">
        <v>452</v>
      </c>
      <c r="J3392" s="3">
        <v>81800269</v>
      </c>
    </row>
    <row r="3393" spans="1:10" hidden="1" x14ac:dyDescent="0.25">
      <c r="A3393" s="187">
        <v>43903</v>
      </c>
      <c r="B3393" s="3">
        <v>13</v>
      </c>
      <c r="C3393" s="3">
        <v>3</v>
      </c>
      <c r="D3393" s="3">
        <v>2020</v>
      </c>
      <c r="E3393" s="3">
        <v>1075</v>
      </c>
      <c r="F3393" s="3">
        <v>75</v>
      </c>
      <c r="G3393" s="3" t="s">
        <v>1134</v>
      </c>
      <c r="H3393" s="3" t="s">
        <v>1135</v>
      </c>
      <c r="I3393" s="3" t="s">
        <v>452</v>
      </c>
      <c r="J3393" s="3">
        <v>81800269</v>
      </c>
    </row>
    <row r="3394" spans="1:10" hidden="1" x14ac:dyDescent="0.25">
      <c r="A3394" s="187">
        <v>43902</v>
      </c>
      <c r="B3394" s="3">
        <v>12</v>
      </c>
      <c r="C3394" s="3">
        <v>3</v>
      </c>
      <c r="D3394" s="3">
        <v>2020</v>
      </c>
      <c r="E3394" s="3">
        <v>958</v>
      </c>
      <c r="F3394" s="3">
        <v>63</v>
      </c>
      <c r="G3394" s="3" t="s">
        <v>1134</v>
      </c>
      <c r="H3394" s="3" t="s">
        <v>1135</v>
      </c>
      <c r="I3394" s="3" t="s">
        <v>452</v>
      </c>
      <c r="J3394" s="3">
        <v>81800269</v>
      </c>
    </row>
    <row r="3395" spans="1:10" hidden="1" x14ac:dyDescent="0.25">
      <c r="A3395" s="187">
        <v>43901</v>
      </c>
      <c r="B3395" s="3">
        <v>11</v>
      </c>
      <c r="C3395" s="3">
        <v>3</v>
      </c>
      <c r="D3395" s="3">
        <v>2020</v>
      </c>
      <c r="E3395" s="3">
        <v>881</v>
      </c>
      <c r="F3395" s="3">
        <v>54</v>
      </c>
      <c r="G3395" s="3" t="s">
        <v>1134</v>
      </c>
      <c r="H3395" s="3" t="s">
        <v>1135</v>
      </c>
      <c r="I3395" s="3" t="s">
        <v>452</v>
      </c>
      <c r="J3395" s="3">
        <v>81800269</v>
      </c>
    </row>
    <row r="3396" spans="1:10" hidden="1" x14ac:dyDescent="0.25">
      <c r="A3396" s="187">
        <v>43900</v>
      </c>
      <c r="B3396" s="3">
        <v>10</v>
      </c>
      <c r="C3396" s="3">
        <v>3</v>
      </c>
      <c r="D3396" s="3">
        <v>2020</v>
      </c>
      <c r="E3396" s="3">
        <v>595</v>
      </c>
      <c r="F3396" s="3">
        <v>43</v>
      </c>
      <c r="G3396" s="3" t="s">
        <v>1134</v>
      </c>
      <c r="H3396" s="3" t="s">
        <v>1135</v>
      </c>
      <c r="I3396" s="3" t="s">
        <v>452</v>
      </c>
      <c r="J3396" s="3">
        <v>81800269</v>
      </c>
    </row>
    <row r="3397" spans="1:10" hidden="1" x14ac:dyDescent="0.25">
      <c r="A3397" s="187">
        <v>43899</v>
      </c>
      <c r="B3397" s="3">
        <v>9</v>
      </c>
      <c r="C3397" s="3">
        <v>3</v>
      </c>
      <c r="D3397" s="3">
        <v>2020</v>
      </c>
      <c r="E3397" s="3">
        <v>743</v>
      </c>
      <c r="F3397" s="3">
        <v>49</v>
      </c>
      <c r="G3397" s="3" t="s">
        <v>1134</v>
      </c>
      <c r="H3397" s="3" t="s">
        <v>1135</v>
      </c>
      <c r="I3397" s="3" t="s">
        <v>452</v>
      </c>
      <c r="J3397" s="3">
        <v>81800269</v>
      </c>
    </row>
    <row r="3398" spans="1:10" hidden="1" x14ac:dyDescent="0.25">
      <c r="A3398" s="187">
        <v>43898</v>
      </c>
      <c r="B3398" s="3">
        <v>8</v>
      </c>
      <c r="C3398" s="3">
        <v>3</v>
      </c>
      <c r="D3398" s="3">
        <v>2020</v>
      </c>
      <c r="E3398" s="3">
        <v>1076</v>
      </c>
      <c r="F3398" s="3">
        <v>21</v>
      </c>
      <c r="G3398" s="3" t="s">
        <v>1134</v>
      </c>
      <c r="H3398" s="3" t="s">
        <v>1135</v>
      </c>
      <c r="I3398" s="3" t="s">
        <v>452</v>
      </c>
      <c r="J3398" s="3">
        <v>81800269</v>
      </c>
    </row>
    <row r="3399" spans="1:10" hidden="1" x14ac:dyDescent="0.25">
      <c r="A3399" s="187">
        <v>43897</v>
      </c>
      <c r="B3399" s="3">
        <v>7</v>
      </c>
      <c r="C3399" s="3">
        <v>3</v>
      </c>
      <c r="D3399" s="3">
        <v>2020</v>
      </c>
      <c r="E3399" s="3">
        <v>1234</v>
      </c>
      <c r="F3399" s="3">
        <v>17</v>
      </c>
      <c r="G3399" s="3" t="s">
        <v>1134</v>
      </c>
      <c r="H3399" s="3" t="s">
        <v>1135</v>
      </c>
      <c r="I3399" s="3" t="s">
        <v>452</v>
      </c>
      <c r="J3399" s="3">
        <v>81800269</v>
      </c>
    </row>
    <row r="3400" spans="1:10" hidden="1" x14ac:dyDescent="0.25">
      <c r="A3400" s="187">
        <v>43896</v>
      </c>
      <c r="B3400" s="3">
        <v>6</v>
      </c>
      <c r="C3400" s="3">
        <v>3</v>
      </c>
      <c r="D3400" s="3">
        <v>2020</v>
      </c>
      <c r="E3400" s="3">
        <v>591</v>
      </c>
      <c r="F3400" s="3">
        <v>15</v>
      </c>
      <c r="G3400" s="3" t="s">
        <v>1134</v>
      </c>
      <c r="H3400" s="3" t="s">
        <v>1135</v>
      </c>
      <c r="I3400" s="3" t="s">
        <v>452</v>
      </c>
      <c r="J3400" s="3">
        <v>81800269</v>
      </c>
    </row>
    <row r="3401" spans="1:10" hidden="1" x14ac:dyDescent="0.25">
      <c r="A3401" s="187">
        <v>43895</v>
      </c>
      <c r="B3401" s="3">
        <v>5</v>
      </c>
      <c r="C3401" s="3">
        <v>3</v>
      </c>
      <c r="D3401" s="3">
        <v>2020</v>
      </c>
      <c r="E3401" s="3">
        <v>586</v>
      </c>
      <c r="F3401" s="3">
        <v>15</v>
      </c>
      <c r="G3401" s="3" t="s">
        <v>1134</v>
      </c>
      <c r="H3401" s="3" t="s">
        <v>1135</v>
      </c>
      <c r="I3401" s="3" t="s">
        <v>452</v>
      </c>
      <c r="J3401" s="3">
        <v>81800269</v>
      </c>
    </row>
    <row r="3402" spans="1:10" hidden="1" x14ac:dyDescent="0.25">
      <c r="A3402" s="187">
        <v>43894</v>
      </c>
      <c r="B3402" s="3">
        <v>4</v>
      </c>
      <c r="C3402" s="3">
        <v>3</v>
      </c>
      <c r="D3402" s="3">
        <v>2020</v>
      </c>
      <c r="E3402" s="3">
        <v>835</v>
      </c>
      <c r="F3402" s="3">
        <v>11</v>
      </c>
      <c r="G3402" s="3" t="s">
        <v>1134</v>
      </c>
      <c r="H3402" s="3" t="s">
        <v>1135</v>
      </c>
      <c r="I3402" s="3" t="s">
        <v>452</v>
      </c>
      <c r="J3402" s="3">
        <v>81800269</v>
      </c>
    </row>
    <row r="3403" spans="1:10" hidden="1" x14ac:dyDescent="0.25">
      <c r="A3403" s="187">
        <v>43893</v>
      </c>
      <c r="B3403" s="3">
        <v>3</v>
      </c>
      <c r="C3403" s="3">
        <v>3</v>
      </c>
      <c r="D3403" s="3">
        <v>2020</v>
      </c>
      <c r="E3403" s="3">
        <v>523</v>
      </c>
      <c r="F3403" s="3">
        <v>12</v>
      </c>
      <c r="G3403" s="3" t="s">
        <v>1134</v>
      </c>
      <c r="H3403" s="3" t="s">
        <v>1135</v>
      </c>
      <c r="I3403" s="3" t="s">
        <v>452</v>
      </c>
      <c r="J3403" s="3">
        <v>81800269</v>
      </c>
    </row>
    <row r="3404" spans="1:10" hidden="1" x14ac:dyDescent="0.25">
      <c r="A3404" s="187">
        <v>43892</v>
      </c>
      <c r="B3404" s="3">
        <v>2</v>
      </c>
      <c r="C3404" s="3">
        <v>3</v>
      </c>
      <c r="D3404" s="3">
        <v>2020</v>
      </c>
      <c r="E3404" s="3">
        <v>385</v>
      </c>
      <c r="F3404" s="3">
        <v>11</v>
      </c>
      <c r="G3404" s="3" t="s">
        <v>1134</v>
      </c>
      <c r="H3404" s="3" t="s">
        <v>1135</v>
      </c>
      <c r="I3404" s="3" t="s">
        <v>452</v>
      </c>
      <c r="J3404" s="3">
        <v>81800269</v>
      </c>
    </row>
    <row r="3405" spans="1:10" hidden="1" x14ac:dyDescent="0.25">
      <c r="A3405" s="187">
        <v>43891</v>
      </c>
      <c r="B3405" s="3">
        <v>1</v>
      </c>
      <c r="C3405" s="3">
        <v>3</v>
      </c>
      <c r="D3405" s="3">
        <v>2020</v>
      </c>
      <c r="E3405" s="3">
        <v>205</v>
      </c>
      <c r="F3405" s="3">
        <v>9</v>
      </c>
      <c r="G3405" s="3" t="s">
        <v>1134</v>
      </c>
      <c r="H3405" s="3" t="s">
        <v>1135</v>
      </c>
      <c r="I3405" s="3" t="s">
        <v>452</v>
      </c>
      <c r="J3405" s="3">
        <v>81800269</v>
      </c>
    </row>
    <row r="3406" spans="1:10" hidden="1" x14ac:dyDescent="0.25">
      <c r="A3406" s="187">
        <v>43890</v>
      </c>
      <c r="B3406" s="3">
        <v>29</v>
      </c>
      <c r="C3406" s="3">
        <v>2</v>
      </c>
      <c r="D3406" s="3">
        <v>2020</v>
      </c>
      <c r="E3406" s="3">
        <v>143</v>
      </c>
      <c r="F3406" s="3">
        <v>8</v>
      </c>
      <c r="G3406" s="3" t="s">
        <v>1134</v>
      </c>
      <c r="H3406" s="3" t="s">
        <v>1135</v>
      </c>
      <c r="I3406" s="3" t="s">
        <v>452</v>
      </c>
      <c r="J3406" s="3">
        <v>81800269</v>
      </c>
    </row>
    <row r="3407" spans="1:10" hidden="1" x14ac:dyDescent="0.25">
      <c r="A3407" s="187">
        <v>43889</v>
      </c>
      <c r="B3407" s="3">
        <v>28</v>
      </c>
      <c r="C3407" s="3">
        <v>2</v>
      </c>
      <c r="D3407" s="3">
        <v>2020</v>
      </c>
      <c r="E3407" s="3">
        <v>106</v>
      </c>
      <c r="F3407" s="3">
        <v>7</v>
      </c>
      <c r="G3407" s="3" t="s">
        <v>1134</v>
      </c>
      <c r="H3407" s="3" t="s">
        <v>1135</v>
      </c>
      <c r="I3407" s="3" t="s">
        <v>452</v>
      </c>
      <c r="J3407" s="3">
        <v>81800269</v>
      </c>
    </row>
    <row r="3408" spans="1:10" hidden="1" x14ac:dyDescent="0.25">
      <c r="A3408" s="187">
        <v>43888</v>
      </c>
      <c r="B3408" s="3">
        <v>27</v>
      </c>
      <c r="C3408" s="3">
        <v>2</v>
      </c>
      <c r="D3408" s="3">
        <v>2020</v>
      </c>
      <c r="E3408" s="3">
        <v>44</v>
      </c>
      <c r="F3408" s="3">
        <v>4</v>
      </c>
      <c r="G3408" s="3" t="s">
        <v>1134</v>
      </c>
      <c r="H3408" s="3" t="s">
        <v>1135</v>
      </c>
      <c r="I3408" s="3" t="s">
        <v>452</v>
      </c>
      <c r="J3408" s="3">
        <v>81800269</v>
      </c>
    </row>
    <row r="3409" spans="1:10" hidden="1" x14ac:dyDescent="0.25">
      <c r="A3409" s="187">
        <v>43887</v>
      </c>
      <c r="B3409" s="3">
        <v>26</v>
      </c>
      <c r="C3409" s="3">
        <v>2</v>
      </c>
      <c r="D3409" s="3">
        <v>2020</v>
      </c>
      <c r="E3409" s="3">
        <v>34</v>
      </c>
      <c r="F3409" s="3">
        <v>3</v>
      </c>
      <c r="G3409" s="3" t="s">
        <v>1134</v>
      </c>
      <c r="H3409" s="3" t="s">
        <v>1135</v>
      </c>
      <c r="I3409" s="3" t="s">
        <v>452</v>
      </c>
      <c r="J3409" s="3">
        <v>81800269</v>
      </c>
    </row>
    <row r="3410" spans="1:10" hidden="1" x14ac:dyDescent="0.25">
      <c r="A3410" s="187">
        <v>43886</v>
      </c>
      <c r="B3410" s="3">
        <v>25</v>
      </c>
      <c r="C3410" s="3">
        <v>2</v>
      </c>
      <c r="D3410" s="3">
        <v>2020</v>
      </c>
      <c r="E3410" s="3">
        <v>18</v>
      </c>
      <c r="F3410" s="3">
        <v>4</v>
      </c>
      <c r="G3410" s="3" t="s">
        <v>1134</v>
      </c>
      <c r="H3410" s="3" t="s">
        <v>1135</v>
      </c>
      <c r="I3410" s="3" t="s">
        <v>452</v>
      </c>
      <c r="J3410" s="3">
        <v>81800269</v>
      </c>
    </row>
    <row r="3411" spans="1:10" hidden="1" x14ac:dyDescent="0.25">
      <c r="A3411" s="187">
        <v>43885</v>
      </c>
      <c r="B3411" s="3">
        <v>24</v>
      </c>
      <c r="C3411" s="3">
        <v>2</v>
      </c>
      <c r="D3411" s="3">
        <v>2020</v>
      </c>
      <c r="E3411" s="3">
        <v>15</v>
      </c>
      <c r="F3411" s="3">
        <v>3</v>
      </c>
      <c r="G3411" s="3" t="s">
        <v>1134</v>
      </c>
      <c r="H3411" s="3" t="s">
        <v>1135</v>
      </c>
      <c r="I3411" s="3" t="s">
        <v>452</v>
      </c>
      <c r="J3411" s="3">
        <v>81800269</v>
      </c>
    </row>
    <row r="3412" spans="1:10" hidden="1" x14ac:dyDescent="0.25">
      <c r="A3412" s="187">
        <v>43884</v>
      </c>
      <c r="B3412" s="3">
        <v>23</v>
      </c>
      <c r="C3412" s="3">
        <v>2</v>
      </c>
      <c r="D3412" s="3">
        <v>2020</v>
      </c>
      <c r="E3412" s="3">
        <v>10</v>
      </c>
      <c r="F3412" s="3">
        <v>1</v>
      </c>
      <c r="G3412" s="3" t="s">
        <v>1134</v>
      </c>
      <c r="H3412" s="3" t="s">
        <v>1135</v>
      </c>
      <c r="I3412" s="3" t="s">
        <v>452</v>
      </c>
      <c r="J3412" s="3">
        <v>81800269</v>
      </c>
    </row>
    <row r="3413" spans="1:10" hidden="1" x14ac:dyDescent="0.25">
      <c r="A3413" s="187">
        <v>43883</v>
      </c>
      <c r="B3413" s="3">
        <v>22</v>
      </c>
      <c r="C3413" s="3">
        <v>2</v>
      </c>
      <c r="D3413" s="3">
        <v>2020</v>
      </c>
      <c r="E3413" s="3">
        <v>13</v>
      </c>
      <c r="F3413" s="3">
        <v>2</v>
      </c>
      <c r="G3413" s="3" t="s">
        <v>1134</v>
      </c>
      <c r="H3413" s="3" t="s">
        <v>1135</v>
      </c>
      <c r="I3413" s="3" t="s">
        <v>452</v>
      </c>
      <c r="J3413" s="3">
        <v>81800269</v>
      </c>
    </row>
    <row r="3414" spans="1:10" hidden="1" x14ac:dyDescent="0.25">
      <c r="A3414" s="187">
        <v>43882</v>
      </c>
      <c r="B3414" s="3">
        <v>21</v>
      </c>
      <c r="C3414" s="3">
        <v>2</v>
      </c>
      <c r="D3414" s="3">
        <v>2020</v>
      </c>
      <c r="E3414" s="3">
        <v>3</v>
      </c>
      <c r="F3414" s="3">
        <v>0</v>
      </c>
      <c r="G3414" s="3" t="s">
        <v>1134</v>
      </c>
      <c r="H3414" s="3" t="s">
        <v>1135</v>
      </c>
      <c r="I3414" s="3" t="s">
        <v>452</v>
      </c>
      <c r="J3414" s="3">
        <v>81800269</v>
      </c>
    </row>
    <row r="3415" spans="1:10" hidden="1" x14ac:dyDescent="0.25">
      <c r="A3415" s="187">
        <v>43881</v>
      </c>
      <c r="B3415" s="3">
        <v>20</v>
      </c>
      <c r="C3415" s="3">
        <v>2</v>
      </c>
      <c r="D3415" s="3">
        <v>2020</v>
      </c>
      <c r="E3415" s="3">
        <v>2</v>
      </c>
      <c r="F3415" s="3">
        <v>2</v>
      </c>
      <c r="G3415" s="3" t="s">
        <v>1134</v>
      </c>
      <c r="H3415" s="3" t="s">
        <v>1135</v>
      </c>
      <c r="I3415" s="3" t="s">
        <v>452</v>
      </c>
      <c r="J3415" s="3">
        <v>81800269</v>
      </c>
    </row>
    <row r="3416" spans="1:10" hidden="1" x14ac:dyDescent="0.25">
      <c r="A3416" s="187">
        <v>43880</v>
      </c>
      <c r="B3416" s="3">
        <v>19</v>
      </c>
      <c r="C3416" s="3">
        <v>2</v>
      </c>
      <c r="D3416" s="3">
        <v>2020</v>
      </c>
      <c r="E3416" s="3">
        <v>0</v>
      </c>
      <c r="F3416" s="3">
        <v>0</v>
      </c>
      <c r="G3416" s="3" t="s">
        <v>1134</v>
      </c>
      <c r="H3416" s="3" t="s">
        <v>1135</v>
      </c>
      <c r="I3416" s="3" t="s">
        <v>452</v>
      </c>
      <c r="J3416" s="3">
        <v>81800269</v>
      </c>
    </row>
    <row r="3417" spans="1:10" hidden="1" x14ac:dyDescent="0.25">
      <c r="A3417" s="187">
        <v>43879</v>
      </c>
      <c r="B3417" s="3">
        <v>18</v>
      </c>
      <c r="C3417" s="3">
        <v>2</v>
      </c>
      <c r="D3417" s="3">
        <v>2020</v>
      </c>
      <c r="E3417" s="3">
        <v>0</v>
      </c>
      <c r="F3417" s="3">
        <v>0</v>
      </c>
      <c r="G3417" s="3" t="s">
        <v>1134</v>
      </c>
      <c r="H3417" s="3" t="s">
        <v>1135</v>
      </c>
      <c r="I3417" s="3" t="s">
        <v>452</v>
      </c>
      <c r="J3417" s="3">
        <v>81800269</v>
      </c>
    </row>
    <row r="3418" spans="1:10" hidden="1" x14ac:dyDescent="0.25">
      <c r="A3418" s="187">
        <v>43878</v>
      </c>
      <c r="B3418" s="3">
        <v>17</v>
      </c>
      <c r="C3418" s="3">
        <v>2</v>
      </c>
      <c r="D3418" s="3">
        <v>2020</v>
      </c>
      <c r="E3418" s="3">
        <v>0</v>
      </c>
      <c r="F3418" s="3">
        <v>0</v>
      </c>
      <c r="G3418" s="3" t="s">
        <v>1134</v>
      </c>
      <c r="H3418" s="3" t="s">
        <v>1135</v>
      </c>
      <c r="I3418" s="3" t="s">
        <v>452</v>
      </c>
      <c r="J3418" s="3">
        <v>81800269</v>
      </c>
    </row>
    <row r="3419" spans="1:10" hidden="1" x14ac:dyDescent="0.25">
      <c r="A3419" s="187">
        <v>43877</v>
      </c>
      <c r="B3419" s="3">
        <v>16</v>
      </c>
      <c r="C3419" s="3">
        <v>2</v>
      </c>
      <c r="D3419" s="3">
        <v>2020</v>
      </c>
      <c r="E3419" s="3">
        <v>0</v>
      </c>
      <c r="F3419" s="3">
        <v>0</v>
      </c>
      <c r="G3419" s="3" t="s">
        <v>1134</v>
      </c>
      <c r="H3419" s="3" t="s">
        <v>1135</v>
      </c>
      <c r="I3419" s="3" t="s">
        <v>452</v>
      </c>
      <c r="J3419" s="3">
        <v>81800269</v>
      </c>
    </row>
    <row r="3420" spans="1:10" hidden="1" x14ac:dyDescent="0.25">
      <c r="A3420" s="187">
        <v>43876</v>
      </c>
      <c r="B3420" s="3">
        <v>15</v>
      </c>
      <c r="C3420" s="3">
        <v>2</v>
      </c>
      <c r="D3420" s="3">
        <v>2020</v>
      </c>
      <c r="E3420" s="3">
        <v>0</v>
      </c>
      <c r="F3420" s="3">
        <v>0</v>
      </c>
      <c r="G3420" s="3" t="s">
        <v>1134</v>
      </c>
      <c r="H3420" s="3" t="s">
        <v>1135</v>
      </c>
      <c r="I3420" s="3" t="s">
        <v>452</v>
      </c>
      <c r="J3420" s="3">
        <v>81800269</v>
      </c>
    </row>
    <row r="3421" spans="1:10" hidden="1" x14ac:dyDescent="0.25">
      <c r="A3421" s="187">
        <v>43875</v>
      </c>
      <c r="B3421" s="3">
        <v>14</v>
      </c>
      <c r="C3421" s="3">
        <v>2</v>
      </c>
      <c r="D3421" s="3">
        <v>2020</v>
      </c>
      <c r="E3421" s="3">
        <v>0</v>
      </c>
      <c r="F3421" s="3">
        <v>0</v>
      </c>
      <c r="G3421" s="3" t="s">
        <v>1134</v>
      </c>
      <c r="H3421" s="3" t="s">
        <v>1135</v>
      </c>
      <c r="I3421" s="3" t="s">
        <v>452</v>
      </c>
      <c r="J3421" s="3">
        <v>81800269</v>
      </c>
    </row>
    <row r="3422" spans="1:10" hidden="1" x14ac:dyDescent="0.25">
      <c r="A3422" s="187">
        <v>43874</v>
      </c>
      <c r="B3422" s="3">
        <v>13</v>
      </c>
      <c r="C3422" s="3">
        <v>2</v>
      </c>
      <c r="D3422" s="3">
        <v>2020</v>
      </c>
      <c r="E3422" s="3">
        <v>0</v>
      </c>
      <c r="F3422" s="3">
        <v>0</v>
      </c>
      <c r="G3422" s="3" t="s">
        <v>1134</v>
      </c>
      <c r="H3422" s="3" t="s">
        <v>1135</v>
      </c>
      <c r="I3422" s="3" t="s">
        <v>452</v>
      </c>
      <c r="J3422" s="3">
        <v>81800269</v>
      </c>
    </row>
    <row r="3423" spans="1:10" hidden="1" x14ac:dyDescent="0.25">
      <c r="A3423" s="187">
        <v>43873</v>
      </c>
      <c r="B3423" s="3">
        <v>12</v>
      </c>
      <c r="C3423" s="3">
        <v>2</v>
      </c>
      <c r="D3423" s="3">
        <v>2020</v>
      </c>
      <c r="E3423" s="3">
        <v>0</v>
      </c>
      <c r="F3423" s="3">
        <v>0</v>
      </c>
      <c r="G3423" s="3" t="s">
        <v>1134</v>
      </c>
      <c r="H3423" s="3" t="s">
        <v>1135</v>
      </c>
      <c r="I3423" s="3" t="s">
        <v>452</v>
      </c>
      <c r="J3423" s="3">
        <v>81800269</v>
      </c>
    </row>
    <row r="3424" spans="1:10" hidden="1" x14ac:dyDescent="0.25">
      <c r="A3424" s="187">
        <v>43872</v>
      </c>
      <c r="B3424" s="3">
        <v>11</v>
      </c>
      <c r="C3424" s="3">
        <v>2</v>
      </c>
      <c r="D3424" s="3">
        <v>2020</v>
      </c>
      <c r="E3424" s="3">
        <v>0</v>
      </c>
      <c r="F3424" s="3">
        <v>0</v>
      </c>
      <c r="G3424" s="3" t="s">
        <v>1134</v>
      </c>
      <c r="H3424" s="3" t="s">
        <v>1135</v>
      </c>
      <c r="I3424" s="3" t="s">
        <v>452</v>
      </c>
      <c r="J3424" s="3">
        <v>81800269</v>
      </c>
    </row>
    <row r="3425" spans="1:10" hidden="1" x14ac:dyDescent="0.25">
      <c r="A3425" s="187">
        <v>43871</v>
      </c>
      <c r="B3425" s="3">
        <v>10</v>
      </c>
      <c r="C3425" s="3">
        <v>2</v>
      </c>
      <c r="D3425" s="3">
        <v>2020</v>
      </c>
      <c r="E3425" s="3">
        <v>0</v>
      </c>
      <c r="F3425" s="3">
        <v>0</v>
      </c>
      <c r="G3425" s="3" t="s">
        <v>1134</v>
      </c>
      <c r="H3425" s="3" t="s">
        <v>1135</v>
      </c>
      <c r="I3425" s="3" t="s">
        <v>452</v>
      </c>
      <c r="J3425" s="3">
        <v>81800269</v>
      </c>
    </row>
    <row r="3426" spans="1:10" hidden="1" x14ac:dyDescent="0.25">
      <c r="A3426" s="187">
        <v>43870</v>
      </c>
      <c r="B3426" s="3">
        <v>9</v>
      </c>
      <c r="C3426" s="3">
        <v>2</v>
      </c>
      <c r="D3426" s="3">
        <v>2020</v>
      </c>
      <c r="E3426" s="3">
        <v>0</v>
      </c>
      <c r="F3426" s="3">
        <v>0</v>
      </c>
      <c r="G3426" s="3" t="s">
        <v>1134</v>
      </c>
      <c r="H3426" s="3" t="s">
        <v>1135</v>
      </c>
      <c r="I3426" s="3" t="s">
        <v>452</v>
      </c>
      <c r="J3426" s="3">
        <v>81800269</v>
      </c>
    </row>
    <row r="3427" spans="1:10" hidden="1" x14ac:dyDescent="0.25">
      <c r="A3427" s="187">
        <v>43869</v>
      </c>
      <c r="B3427" s="3">
        <v>8</v>
      </c>
      <c r="C3427" s="3">
        <v>2</v>
      </c>
      <c r="D3427" s="3">
        <v>2020</v>
      </c>
      <c r="E3427" s="3">
        <v>0</v>
      </c>
      <c r="F3427" s="3">
        <v>0</v>
      </c>
      <c r="G3427" s="3" t="s">
        <v>1134</v>
      </c>
      <c r="H3427" s="3" t="s">
        <v>1135</v>
      </c>
      <c r="I3427" s="3" t="s">
        <v>452</v>
      </c>
      <c r="J3427" s="3">
        <v>81800269</v>
      </c>
    </row>
    <row r="3428" spans="1:10" hidden="1" x14ac:dyDescent="0.25">
      <c r="A3428" s="187">
        <v>43868</v>
      </c>
      <c r="B3428" s="3">
        <v>7</v>
      </c>
      <c r="C3428" s="3">
        <v>2</v>
      </c>
      <c r="D3428" s="3">
        <v>2020</v>
      </c>
      <c r="E3428" s="3">
        <v>0</v>
      </c>
      <c r="F3428" s="3">
        <v>0</v>
      </c>
      <c r="G3428" s="3" t="s">
        <v>1134</v>
      </c>
      <c r="H3428" s="3" t="s">
        <v>1135</v>
      </c>
      <c r="I3428" s="3" t="s">
        <v>452</v>
      </c>
      <c r="J3428" s="3">
        <v>81800269</v>
      </c>
    </row>
    <row r="3429" spans="1:10" hidden="1" x14ac:dyDescent="0.25">
      <c r="A3429" s="187">
        <v>43867</v>
      </c>
      <c r="B3429" s="3">
        <v>6</v>
      </c>
      <c r="C3429" s="3">
        <v>2</v>
      </c>
      <c r="D3429" s="3">
        <v>2020</v>
      </c>
      <c r="E3429" s="3">
        <v>0</v>
      </c>
      <c r="F3429" s="3">
        <v>0</v>
      </c>
      <c r="G3429" s="3" t="s">
        <v>1134</v>
      </c>
      <c r="H3429" s="3" t="s">
        <v>1135</v>
      </c>
      <c r="I3429" s="3" t="s">
        <v>452</v>
      </c>
      <c r="J3429" s="3">
        <v>81800269</v>
      </c>
    </row>
    <row r="3430" spans="1:10" hidden="1" x14ac:dyDescent="0.25">
      <c r="A3430" s="187">
        <v>43866</v>
      </c>
      <c r="B3430" s="3">
        <v>5</v>
      </c>
      <c r="C3430" s="3">
        <v>2</v>
      </c>
      <c r="D3430" s="3">
        <v>2020</v>
      </c>
      <c r="E3430" s="3">
        <v>0</v>
      </c>
      <c r="F3430" s="3">
        <v>0</v>
      </c>
      <c r="G3430" s="3" t="s">
        <v>1134</v>
      </c>
      <c r="H3430" s="3" t="s">
        <v>1135</v>
      </c>
      <c r="I3430" s="3" t="s">
        <v>452</v>
      </c>
      <c r="J3430" s="3">
        <v>81800269</v>
      </c>
    </row>
    <row r="3431" spans="1:10" hidden="1" x14ac:dyDescent="0.25">
      <c r="A3431" s="187">
        <v>43865</v>
      </c>
      <c r="B3431" s="3">
        <v>4</v>
      </c>
      <c r="C3431" s="3">
        <v>2</v>
      </c>
      <c r="D3431" s="3">
        <v>2020</v>
      </c>
      <c r="E3431" s="3">
        <v>0</v>
      </c>
      <c r="F3431" s="3">
        <v>0</v>
      </c>
      <c r="G3431" s="3" t="s">
        <v>1134</v>
      </c>
      <c r="H3431" s="3" t="s">
        <v>1135</v>
      </c>
      <c r="I3431" s="3" t="s">
        <v>452</v>
      </c>
      <c r="J3431" s="3">
        <v>81800269</v>
      </c>
    </row>
    <row r="3432" spans="1:10" hidden="1" x14ac:dyDescent="0.25">
      <c r="A3432" s="187">
        <v>43864</v>
      </c>
      <c r="B3432" s="3">
        <v>3</v>
      </c>
      <c r="C3432" s="3">
        <v>2</v>
      </c>
      <c r="D3432" s="3">
        <v>2020</v>
      </c>
      <c r="E3432" s="3">
        <v>0</v>
      </c>
      <c r="F3432" s="3">
        <v>0</v>
      </c>
      <c r="G3432" s="3" t="s">
        <v>1134</v>
      </c>
      <c r="H3432" s="3" t="s">
        <v>1135</v>
      </c>
      <c r="I3432" s="3" t="s">
        <v>452</v>
      </c>
      <c r="J3432" s="3">
        <v>81800269</v>
      </c>
    </row>
    <row r="3433" spans="1:10" hidden="1" x14ac:dyDescent="0.25">
      <c r="A3433" s="187">
        <v>43863</v>
      </c>
      <c r="B3433" s="3">
        <v>2</v>
      </c>
      <c r="C3433" s="3">
        <v>2</v>
      </c>
      <c r="D3433" s="3">
        <v>2020</v>
      </c>
      <c r="E3433" s="3">
        <v>0</v>
      </c>
      <c r="F3433" s="3">
        <v>0</v>
      </c>
      <c r="G3433" s="3" t="s">
        <v>1134</v>
      </c>
      <c r="H3433" s="3" t="s">
        <v>1135</v>
      </c>
      <c r="I3433" s="3" t="s">
        <v>452</v>
      </c>
      <c r="J3433" s="3">
        <v>81800269</v>
      </c>
    </row>
    <row r="3434" spans="1:10" hidden="1" x14ac:dyDescent="0.25">
      <c r="A3434" s="187">
        <v>43862</v>
      </c>
      <c r="B3434" s="3">
        <v>1</v>
      </c>
      <c r="C3434" s="3">
        <v>2</v>
      </c>
      <c r="D3434" s="3">
        <v>2020</v>
      </c>
      <c r="E3434" s="3">
        <v>0</v>
      </c>
      <c r="F3434" s="3">
        <v>0</v>
      </c>
      <c r="G3434" s="3" t="s">
        <v>1134</v>
      </c>
      <c r="H3434" s="3" t="s">
        <v>1135</v>
      </c>
      <c r="I3434" s="3" t="s">
        <v>452</v>
      </c>
      <c r="J3434" s="3">
        <v>81800269</v>
      </c>
    </row>
    <row r="3435" spans="1:10" hidden="1" x14ac:dyDescent="0.25">
      <c r="A3435" s="187">
        <v>43861</v>
      </c>
      <c r="B3435" s="3">
        <v>31</v>
      </c>
      <c r="C3435" s="3">
        <v>1</v>
      </c>
      <c r="D3435" s="3">
        <v>2020</v>
      </c>
      <c r="E3435" s="3">
        <v>0</v>
      </c>
      <c r="F3435" s="3">
        <v>0</v>
      </c>
      <c r="G3435" s="3" t="s">
        <v>1134</v>
      </c>
      <c r="H3435" s="3" t="s">
        <v>1135</v>
      </c>
      <c r="I3435" s="3" t="s">
        <v>452</v>
      </c>
      <c r="J3435" s="3">
        <v>81800269</v>
      </c>
    </row>
    <row r="3436" spans="1:10" hidden="1" x14ac:dyDescent="0.25">
      <c r="A3436" s="187">
        <v>43860</v>
      </c>
      <c r="B3436" s="3">
        <v>30</v>
      </c>
      <c r="C3436" s="3">
        <v>1</v>
      </c>
      <c r="D3436" s="3">
        <v>2020</v>
      </c>
      <c r="E3436" s="3">
        <v>0</v>
      </c>
      <c r="F3436" s="3">
        <v>0</v>
      </c>
      <c r="G3436" s="3" t="s">
        <v>1134</v>
      </c>
      <c r="H3436" s="3" t="s">
        <v>1135</v>
      </c>
      <c r="I3436" s="3" t="s">
        <v>452</v>
      </c>
      <c r="J3436" s="3">
        <v>81800269</v>
      </c>
    </row>
    <row r="3437" spans="1:10" hidden="1" x14ac:dyDescent="0.25">
      <c r="A3437" s="187">
        <v>43859</v>
      </c>
      <c r="B3437" s="3">
        <v>29</v>
      </c>
      <c r="C3437" s="3">
        <v>1</v>
      </c>
      <c r="D3437" s="3">
        <v>2020</v>
      </c>
      <c r="E3437" s="3">
        <v>0</v>
      </c>
      <c r="F3437" s="3">
        <v>0</v>
      </c>
      <c r="G3437" s="3" t="s">
        <v>1134</v>
      </c>
      <c r="H3437" s="3" t="s">
        <v>1135</v>
      </c>
      <c r="I3437" s="3" t="s">
        <v>452</v>
      </c>
      <c r="J3437" s="3">
        <v>81800269</v>
      </c>
    </row>
    <row r="3438" spans="1:10" hidden="1" x14ac:dyDescent="0.25">
      <c r="A3438" s="187">
        <v>43858</v>
      </c>
      <c r="B3438" s="3">
        <v>28</v>
      </c>
      <c r="C3438" s="3">
        <v>1</v>
      </c>
      <c r="D3438" s="3">
        <v>2020</v>
      </c>
      <c r="E3438" s="3">
        <v>0</v>
      </c>
      <c r="F3438" s="3">
        <v>0</v>
      </c>
      <c r="G3438" s="3" t="s">
        <v>1134</v>
      </c>
      <c r="H3438" s="3" t="s">
        <v>1135</v>
      </c>
      <c r="I3438" s="3" t="s">
        <v>452</v>
      </c>
      <c r="J3438" s="3">
        <v>81800269</v>
      </c>
    </row>
    <row r="3439" spans="1:10" hidden="1" x14ac:dyDescent="0.25">
      <c r="A3439" s="187">
        <v>43857</v>
      </c>
      <c r="B3439" s="3">
        <v>27</v>
      </c>
      <c r="C3439" s="3">
        <v>1</v>
      </c>
      <c r="D3439" s="3">
        <v>2020</v>
      </c>
      <c r="E3439" s="3">
        <v>0</v>
      </c>
      <c r="F3439" s="3">
        <v>0</v>
      </c>
      <c r="G3439" s="3" t="s">
        <v>1134</v>
      </c>
      <c r="H3439" s="3" t="s">
        <v>1135</v>
      </c>
      <c r="I3439" s="3" t="s">
        <v>452</v>
      </c>
      <c r="J3439" s="3">
        <v>81800269</v>
      </c>
    </row>
    <row r="3440" spans="1:10" hidden="1" x14ac:dyDescent="0.25">
      <c r="A3440" s="187">
        <v>43856</v>
      </c>
      <c r="B3440" s="3">
        <v>26</v>
      </c>
      <c r="C3440" s="3">
        <v>1</v>
      </c>
      <c r="D3440" s="3">
        <v>2020</v>
      </c>
      <c r="E3440" s="3">
        <v>0</v>
      </c>
      <c r="F3440" s="3">
        <v>0</v>
      </c>
      <c r="G3440" s="3" t="s">
        <v>1134</v>
      </c>
      <c r="H3440" s="3" t="s">
        <v>1135</v>
      </c>
      <c r="I3440" s="3" t="s">
        <v>452</v>
      </c>
      <c r="J3440" s="3">
        <v>81800269</v>
      </c>
    </row>
    <row r="3441" spans="1:10" hidden="1" x14ac:dyDescent="0.25">
      <c r="A3441" s="187">
        <v>43855</v>
      </c>
      <c r="B3441" s="3">
        <v>25</v>
      </c>
      <c r="C3441" s="3">
        <v>1</v>
      </c>
      <c r="D3441" s="3">
        <v>2020</v>
      </c>
      <c r="E3441" s="3">
        <v>0</v>
      </c>
      <c r="F3441" s="3">
        <v>0</v>
      </c>
      <c r="G3441" s="3" t="s">
        <v>1134</v>
      </c>
      <c r="H3441" s="3" t="s">
        <v>1135</v>
      </c>
      <c r="I3441" s="3" t="s">
        <v>452</v>
      </c>
      <c r="J3441" s="3">
        <v>81800269</v>
      </c>
    </row>
    <row r="3442" spans="1:10" hidden="1" x14ac:dyDescent="0.25">
      <c r="A3442" s="187">
        <v>43854</v>
      </c>
      <c r="B3442" s="3">
        <v>24</v>
      </c>
      <c r="C3442" s="3">
        <v>1</v>
      </c>
      <c r="D3442" s="3">
        <v>2020</v>
      </c>
      <c r="E3442" s="3">
        <v>0</v>
      </c>
      <c r="F3442" s="3">
        <v>0</v>
      </c>
      <c r="G3442" s="3" t="s">
        <v>1134</v>
      </c>
      <c r="H3442" s="3" t="s">
        <v>1135</v>
      </c>
      <c r="I3442" s="3" t="s">
        <v>452</v>
      </c>
      <c r="J3442" s="3">
        <v>81800269</v>
      </c>
    </row>
    <row r="3443" spans="1:10" hidden="1" x14ac:dyDescent="0.25">
      <c r="A3443" s="187">
        <v>43853</v>
      </c>
      <c r="B3443" s="3">
        <v>23</v>
      </c>
      <c r="C3443" s="3">
        <v>1</v>
      </c>
      <c r="D3443" s="3">
        <v>2020</v>
      </c>
      <c r="E3443" s="3">
        <v>0</v>
      </c>
      <c r="F3443" s="3">
        <v>0</v>
      </c>
      <c r="G3443" s="3" t="s">
        <v>1134</v>
      </c>
      <c r="H3443" s="3" t="s">
        <v>1135</v>
      </c>
      <c r="I3443" s="3" t="s">
        <v>452</v>
      </c>
      <c r="J3443" s="3">
        <v>81800269</v>
      </c>
    </row>
    <row r="3444" spans="1:10" hidden="1" x14ac:dyDescent="0.25">
      <c r="A3444" s="187">
        <v>43852</v>
      </c>
      <c r="B3444" s="3">
        <v>22</v>
      </c>
      <c r="C3444" s="3">
        <v>1</v>
      </c>
      <c r="D3444" s="3">
        <v>2020</v>
      </c>
      <c r="E3444" s="3">
        <v>0</v>
      </c>
      <c r="F3444" s="3">
        <v>0</v>
      </c>
      <c r="G3444" s="3" t="s">
        <v>1134</v>
      </c>
      <c r="H3444" s="3" t="s">
        <v>1135</v>
      </c>
      <c r="I3444" s="3" t="s">
        <v>452</v>
      </c>
      <c r="J3444" s="3">
        <v>81800269</v>
      </c>
    </row>
    <row r="3445" spans="1:10" hidden="1" x14ac:dyDescent="0.25">
      <c r="A3445" s="187">
        <v>43851</v>
      </c>
      <c r="B3445" s="3">
        <v>21</v>
      </c>
      <c r="C3445" s="3">
        <v>1</v>
      </c>
      <c r="D3445" s="3">
        <v>2020</v>
      </c>
      <c r="E3445" s="3">
        <v>0</v>
      </c>
      <c r="F3445" s="3">
        <v>0</v>
      </c>
      <c r="G3445" s="3" t="s">
        <v>1134</v>
      </c>
      <c r="H3445" s="3" t="s">
        <v>1135</v>
      </c>
      <c r="I3445" s="3" t="s">
        <v>452</v>
      </c>
      <c r="J3445" s="3">
        <v>81800269</v>
      </c>
    </row>
    <row r="3446" spans="1:10" hidden="1" x14ac:dyDescent="0.25">
      <c r="A3446" s="187">
        <v>43850</v>
      </c>
      <c r="B3446" s="3">
        <v>20</v>
      </c>
      <c r="C3446" s="3">
        <v>1</v>
      </c>
      <c r="D3446" s="3">
        <v>2020</v>
      </c>
      <c r="E3446" s="3">
        <v>0</v>
      </c>
      <c r="F3446" s="3">
        <v>0</v>
      </c>
      <c r="G3446" s="3" t="s">
        <v>1134</v>
      </c>
      <c r="H3446" s="3" t="s">
        <v>1135</v>
      </c>
      <c r="I3446" s="3" t="s">
        <v>452</v>
      </c>
      <c r="J3446" s="3">
        <v>81800269</v>
      </c>
    </row>
    <row r="3447" spans="1:10" hidden="1" x14ac:dyDescent="0.25">
      <c r="A3447" s="187">
        <v>43849</v>
      </c>
      <c r="B3447" s="3">
        <v>19</v>
      </c>
      <c r="C3447" s="3">
        <v>1</v>
      </c>
      <c r="D3447" s="3">
        <v>2020</v>
      </c>
      <c r="E3447" s="3">
        <v>0</v>
      </c>
      <c r="F3447" s="3">
        <v>0</v>
      </c>
      <c r="G3447" s="3" t="s">
        <v>1134</v>
      </c>
      <c r="H3447" s="3" t="s">
        <v>1135</v>
      </c>
      <c r="I3447" s="3" t="s">
        <v>452</v>
      </c>
      <c r="J3447" s="3">
        <v>81800269</v>
      </c>
    </row>
    <row r="3448" spans="1:10" hidden="1" x14ac:dyDescent="0.25">
      <c r="A3448" s="187">
        <v>43848</v>
      </c>
      <c r="B3448" s="3">
        <v>18</v>
      </c>
      <c r="C3448" s="3">
        <v>1</v>
      </c>
      <c r="D3448" s="3">
        <v>2020</v>
      </c>
      <c r="E3448" s="3">
        <v>0</v>
      </c>
      <c r="F3448" s="3">
        <v>0</v>
      </c>
      <c r="G3448" s="3" t="s">
        <v>1134</v>
      </c>
      <c r="H3448" s="3" t="s">
        <v>1135</v>
      </c>
      <c r="I3448" s="3" t="s">
        <v>452</v>
      </c>
      <c r="J3448" s="3">
        <v>81800269</v>
      </c>
    </row>
    <row r="3449" spans="1:10" hidden="1" x14ac:dyDescent="0.25">
      <c r="A3449" s="187">
        <v>43847</v>
      </c>
      <c r="B3449" s="3">
        <v>17</v>
      </c>
      <c r="C3449" s="3">
        <v>1</v>
      </c>
      <c r="D3449" s="3">
        <v>2020</v>
      </c>
      <c r="E3449" s="3">
        <v>0</v>
      </c>
      <c r="F3449" s="3">
        <v>0</v>
      </c>
      <c r="G3449" s="3" t="s">
        <v>1134</v>
      </c>
      <c r="H3449" s="3" t="s">
        <v>1135</v>
      </c>
      <c r="I3449" s="3" t="s">
        <v>452</v>
      </c>
      <c r="J3449" s="3">
        <v>81800269</v>
      </c>
    </row>
    <row r="3450" spans="1:10" hidden="1" x14ac:dyDescent="0.25">
      <c r="A3450" s="187">
        <v>43846</v>
      </c>
      <c r="B3450" s="3">
        <v>16</v>
      </c>
      <c r="C3450" s="3">
        <v>1</v>
      </c>
      <c r="D3450" s="3">
        <v>2020</v>
      </c>
      <c r="E3450" s="3">
        <v>0</v>
      </c>
      <c r="F3450" s="3">
        <v>0</v>
      </c>
      <c r="G3450" s="3" t="s">
        <v>1134</v>
      </c>
      <c r="H3450" s="3" t="s">
        <v>1135</v>
      </c>
      <c r="I3450" s="3" t="s">
        <v>452</v>
      </c>
      <c r="J3450" s="3">
        <v>81800269</v>
      </c>
    </row>
    <row r="3451" spans="1:10" hidden="1" x14ac:dyDescent="0.25">
      <c r="A3451" s="187">
        <v>43845</v>
      </c>
      <c r="B3451" s="3">
        <v>15</v>
      </c>
      <c r="C3451" s="3">
        <v>1</v>
      </c>
      <c r="D3451" s="3">
        <v>2020</v>
      </c>
      <c r="E3451" s="3">
        <v>0</v>
      </c>
      <c r="F3451" s="3">
        <v>0</v>
      </c>
      <c r="G3451" s="3" t="s">
        <v>1134</v>
      </c>
      <c r="H3451" s="3" t="s">
        <v>1135</v>
      </c>
      <c r="I3451" s="3" t="s">
        <v>452</v>
      </c>
      <c r="J3451" s="3">
        <v>81800269</v>
      </c>
    </row>
    <row r="3452" spans="1:10" hidden="1" x14ac:dyDescent="0.25">
      <c r="A3452" s="187">
        <v>43844</v>
      </c>
      <c r="B3452" s="3">
        <v>14</v>
      </c>
      <c r="C3452" s="3">
        <v>1</v>
      </c>
      <c r="D3452" s="3">
        <v>2020</v>
      </c>
      <c r="E3452" s="3">
        <v>0</v>
      </c>
      <c r="F3452" s="3">
        <v>0</v>
      </c>
      <c r="G3452" s="3" t="s">
        <v>1134</v>
      </c>
      <c r="H3452" s="3" t="s">
        <v>1135</v>
      </c>
      <c r="I3452" s="3" t="s">
        <v>452</v>
      </c>
      <c r="J3452" s="3">
        <v>81800269</v>
      </c>
    </row>
    <row r="3453" spans="1:10" hidden="1" x14ac:dyDescent="0.25">
      <c r="A3453" s="187">
        <v>43843</v>
      </c>
      <c r="B3453" s="3">
        <v>13</v>
      </c>
      <c r="C3453" s="3">
        <v>1</v>
      </c>
      <c r="D3453" s="3">
        <v>2020</v>
      </c>
      <c r="E3453" s="3">
        <v>0</v>
      </c>
      <c r="F3453" s="3">
        <v>0</v>
      </c>
      <c r="G3453" s="3" t="s">
        <v>1134</v>
      </c>
      <c r="H3453" s="3" t="s">
        <v>1135</v>
      </c>
      <c r="I3453" s="3" t="s">
        <v>452</v>
      </c>
      <c r="J3453" s="3">
        <v>81800269</v>
      </c>
    </row>
    <row r="3454" spans="1:10" hidden="1" x14ac:dyDescent="0.25">
      <c r="A3454" s="187">
        <v>43842</v>
      </c>
      <c r="B3454" s="3">
        <v>12</v>
      </c>
      <c r="C3454" s="3">
        <v>1</v>
      </c>
      <c r="D3454" s="3">
        <v>2020</v>
      </c>
      <c r="E3454" s="3">
        <v>0</v>
      </c>
      <c r="F3454" s="3">
        <v>0</v>
      </c>
      <c r="G3454" s="3" t="s">
        <v>1134</v>
      </c>
      <c r="H3454" s="3" t="s">
        <v>1135</v>
      </c>
      <c r="I3454" s="3" t="s">
        <v>452</v>
      </c>
      <c r="J3454" s="3">
        <v>81800269</v>
      </c>
    </row>
    <row r="3455" spans="1:10" hidden="1" x14ac:dyDescent="0.25">
      <c r="A3455" s="187">
        <v>43841</v>
      </c>
      <c r="B3455" s="3">
        <v>11</v>
      </c>
      <c r="C3455" s="3">
        <v>1</v>
      </c>
      <c r="D3455" s="3">
        <v>2020</v>
      </c>
      <c r="E3455" s="3">
        <v>0</v>
      </c>
      <c r="F3455" s="3">
        <v>0</v>
      </c>
      <c r="G3455" s="3" t="s">
        <v>1134</v>
      </c>
      <c r="H3455" s="3" t="s">
        <v>1135</v>
      </c>
      <c r="I3455" s="3" t="s">
        <v>452</v>
      </c>
      <c r="J3455" s="3">
        <v>81800269</v>
      </c>
    </row>
    <row r="3456" spans="1:10" hidden="1" x14ac:dyDescent="0.25">
      <c r="A3456" s="187">
        <v>43840</v>
      </c>
      <c r="B3456" s="3">
        <v>10</v>
      </c>
      <c r="C3456" s="3">
        <v>1</v>
      </c>
      <c r="D3456" s="3">
        <v>2020</v>
      </c>
      <c r="E3456" s="3">
        <v>0</v>
      </c>
      <c r="F3456" s="3">
        <v>0</v>
      </c>
      <c r="G3456" s="3" t="s">
        <v>1134</v>
      </c>
      <c r="H3456" s="3" t="s">
        <v>1135</v>
      </c>
      <c r="I3456" s="3" t="s">
        <v>452</v>
      </c>
      <c r="J3456" s="3">
        <v>81800269</v>
      </c>
    </row>
    <row r="3457" spans="1:10" hidden="1" x14ac:dyDescent="0.25">
      <c r="A3457" s="187">
        <v>43839</v>
      </c>
      <c r="B3457" s="3">
        <v>9</v>
      </c>
      <c r="C3457" s="3">
        <v>1</v>
      </c>
      <c r="D3457" s="3">
        <v>2020</v>
      </c>
      <c r="E3457" s="3">
        <v>0</v>
      </c>
      <c r="F3457" s="3">
        <v>0</v>
      </c>
      <c r="G3457" s="3" t="s">
        <v>1134</v>
      </c>
      <c r="H3457" s="3" t="s">
        <v>1135</v>
      </c>
      <c r="I3457" s="3" t="s">
        <v>452</v>
      </c>
      <c r="J3457" s="3">
        <v>81800269</v>
      </c>
    </row>
    <row r="3458" spans="1:10" hidden="1" x14ac:dyDescent="0.25">
      <c r="A3458" s="187">
        <v>43838</v>
      </c>
      <c r="B3458" s="3">
        <v>8</v>
      </c>
      <c r="C3458" s="3">
        <v>1</v>
      </c>
      <c r="D3458" s="3">
        <v>2020</v>
      </c>
      <c r="E3458" s="3">
        <v>0</v>
      </c>
      <c r="F3458" s="3">
        <v>0</v>
      </c>
      <c r="G3458" s="3" t="s">
        <v>1134</v>
      </c>
      <c r="H3458" s="3" t="s">
        <v>1135</v>
      </c>
      <c r="I3458" s="3" t="s">
        <v>452</v>
      </c>
      <c r="J3458" s="3">
        <v>81800269</v>
      </c>
    </row>
    <row r="3459" spans="1:10" hidden="1" x14ac:dyDescent="0.25">
      <c r="A3459" s="187">
        <v>43837</v>
      </c>
      <c r="B3459" s="3">
        <v>7</v>
      </c>
      <c r="C3459" s="3">
        <v>1</v>
      </c>
      <c r="D3459" s="3">
        <v>2020</v>
      </c>
      <c r="E3459" s="3">
        <v>0</v>
      </c>
      <c r="F3459" s="3">
        <v>0</v>
      </c>
      <c r="G3459" s="3" t="s">
        <v>1134</v>
      </c>
      <c r="H3459" s="3" t="s">
        <v>1135</v>
      </c>
      <c r="I3459" s="3" t="s">
        <v>452</v>
      </c>
      <c r="J3459" s="3">
        <v>81800269</v>
      </c>
    </row>
    <row r="3460" spans="1:10" hidden="1" x14ac:dyDescent="0.25">
      <c r="A3460" s="187">
        <v>43836</v>
      </c>
      <c r="B3460" s="3">
        <v>6</v>
      </c>
      <c r="C3460" s="3">
        <v>1</v>
      </c>
      <c r="D3460" s="3">
        <v>2020</v>
      </c>
      <c r="E3460" s="3">
        <v>0</v>
      </c>
      <c r="F3460" s="3">
        <v>0</v>
      </c>
      <c r="G3460" s="3" t="s">
        <v>1134</v>
      </c>
      <c r="H3460" s="3" t="s">
        <v>1135</v>
      </c>
      <c r="I3460" s="3" t="s">
        <v>452</v>
      </c>
      <c r="J3460" s="3">
        <v>81800269</v>
      </c>
    </row>
    <row r="3461" spans="1:10" hidden="1" x14ac:dyDescent="0.25">
      <c r="A3461" s="187">
        <v>43835</v>
      </c>
      <c r="B3461" s="3">
        <v>5</v>
      </c>
      <c r="C3461" s="3">
        <v>1</v>
      </c>
      <c r="D3461" s="3">
        <v>2020</v>
      </c>
      <c r="E3461" s="3">
        <v>0</v>
      </c>
      <c r="F3461" s="3">
        <v>0</v>
      </c>
      <c r="G3461" s="3" t="s">
        <v>1134</v>
      </c>
      <c r="H3461" s="3" t="s">
        <v>1135</v>
      </c>
      <c r="I3461" s="3" t="s">
        <v>452</v>
      </c>
      <c r="J3461" s="3">
        <v>81800269</v>
      </c>
    </row>
    <row r="3462" spans="1:10" hidden="1" x14ac:dyDescent="0.25">
      <c r="A3462" s="187">
        <v>43834</v>
      </c>
      <c r="B3462" s="3">
        <v>4</v>
      </c>
      <c r="C3462" s="3">
        <v>1</v>
      </c>
      <c r="D3462" s="3">
        <v>2020</v>
      </c>
      <c r="E3462" s="3">
        <v>0</v>
      </c>
      <c r="F3462" s="3">
        <v>0</v>
      </c>
      <c r="G3462" s="3" t="s">
        <v>1134</v>
      </c>
      <c r="H3462" s="3" t="s">
        <v>1135</v>
      </c>
      <c r="I3462" s="3" t="s">
        <v>452</v>
      </c>
      <c r="J3462" s="3">
        <v>81800269</v>
      </c>
    </row>
    <row r="3463" spans="1:10" hidden="1" x14ac:dyDescent="0.25">
      <c r="A3463" s="187">
        <v>43833</v>
      </c>
      <c r="B3463" s="3">
        <v>3</v>
      </c>
      <c r="C3463" s="3">
        <v>1</v>
      </c>
      <c r="D3463" s="3">
        <v>2020</v>
      </c>
      <c r="E3463" s="3">
        <v>0</v>
      </c>
      <c r="F3463" s="3">
        <v>0</v>
      </c>
      <c r="G3463" s="3" t="s">
        <v>1134</v>
      </c>
      <c r="H3463" s="3" t="s">
        <v>1135</v>
      </c>
      <c r="I3463" s="3" t="s">
        <v>452</v>
      </c>
      <c r="J3463" s="3">
        <v>81800269</v>
      </c>
    </row>
    <row r="3464" spans="1:10" hidden="1" x14ac:dyDescent="0.25">
      <c r="A3464" s="187">
        <v>43832</v>
      </c>
      <c r="B3464" s="3">
        <v>2</v>
      </c>
      <c r="C3464" s="3">
        <v>1</v>
      </c>
      <c r="D3464" s="3">
        <v>2020</v>
      </c>
      <c r="E3464" s="3">
        <v>0</v>
      </c>
      <c r="F3464" s="3">
        <v>0</v>
      </c>
      <c r="G3464" s="3" t="s">
        <v>1134</v>
      </c>
      <c r="H3464" s="3" t="s">
        <v>1135</v>
      </c>
      <c r="I3464" s="3" t="s">
        <v>452</v>
      </c>
      <c r="J3464" s="3">
        <v>81800269</v>
      </c>
    </row>
    <row r="3465" spans="1:10" hidden="1" x14ac:dyDescent="0.25">
      <c r="A3465" s="187">
        <v>43831</v>
      </c>
      <c r="B3465" s="3">
        <v>1</v>
      </c>
      <c r="C3465" s="3">
        <v>1</v>
      </c>
      <c r="D3465" s="3">
        <v>2020</v>
      </c>
      <c r="E3465" s="3">
        <v>0</v>
      </c>
      <c r="F3465" s="3">
        <v>0</v>
      </c>
      <c r="G3465" s="3" t="s">
        <v>1134</v>
      </c>
      <c r="H3465" s="3" t="s">
        <v>1135</v>
      </c>
      <c r="I3465" s="3" t="s">
        <v>452</v>
      </c>
      <c r="J3465" s="3">
        <v>81800269</v>
      </c>
    </row>
    <row r="3466" spans="1:10" hidden="1" x14ac:dyDescent="0.25">
      <c r="A3466" s="187">
        <v>43830</v>
      </c>
      <c r="B3466" s="3">
        <v>31</v>
      </c>
      <c r="C3466" s="3">
        <v>12</v>
      </c>
      <c r="D3466" s="3">
        <v>2019</v>
      </c>
      <c r="E3466" s="3">
        <v>0</v>
      </c>
      <c r="F3466" s="3">
        <v>0</v>
      </c>
      <c r="G3466" s="3" t="s">
        <v>1134</v>
      </c>
      <c r="H3466" s="3" t="s">
        <v>1135</v>
      </c>
      <c r="I3466" s="3" t="s">
        <v>452</v>
      </c>
      <c r="J3466" s="3">
        <v>81800269</v>
      </c>
    </row>
    <row r="3467" spans="1:10" hidden="1" x14ac:dyDescent="0.25">
      <c r="A3467" s="187">
        <v>43920</v>
      </c>
      <c r="B3467" s="3">
        <v>30</v>
      </c>
      <c r="C3467" s="3">
        <v>3</v>
      </c>
      <c r="D3467" s="3">
        <v>2020</v>
      </c>
      <c r="E3467" s="3">
        <v>41</v>
      </c>
      <c r="F3467" s="3">
        <v>0</v>
      </c>
      <c r="G3467" s="3" t="s">
        <v>205</v>
      </c>
      <c r="H3467" s="3" t="s">
        <v>1136</v>
      </c>
      <c r="I3467" s="3" t="s">
        <v>453</v>
      </c>
      <c r="J3467" s="3">
        <v>38433600</v>
      </c>
    </row>
    <row r="3468" spans="1:10" hidden="1" x14ac:dyDescent="0.25">
      <c r="A3468" s="187">
        <v>43919</v>
      </c>
      <c r="B3468" s="3">
        <v>29</v>
      </c>
      <c r="C3468" s="3">
        <v>3</v>
      </c>
      <c r="D3468" s="3">
        <v>2020</v>
      </c>
      <c r="E3468" s="3">
        <v>48</v>
      </c>
      <c r="F3468" s="3">
        <v>2</v>
      </c>
      <c r="G3468" s="3" t="s">
        <v>205</v>
      </c>
      <c r="H3468" s="3" t="s">
        <v>1136</v>
      </c>
      <c r="I3468" s="3" t="s">
        <v>453</v>
      </c>
      <c r="J3468" s="3">
        <v>38433600</v>
      </c>
    </row>
    <row r="3469" spans="1:10" hidden="1" x14ac:dyDescent="0.25">
      <c r="A3469" s="187">
        <v>43918</v>
      </c>
      <c r="B3469" s="3">
        <v>28</v>
      </c>
      <c r="C3469" s="3">
        <v>3</v>
      </c>
      <c r="D3469" s="3">
        <v>2020</v>
      </c>
      <c r="E3469" s="3">
        <v>76</v>
      </c>
      <c r="F3469" s="3">
        <v>4</v>
      </c>
      <c r="G3469" s="3" t="s">
        <v>205</v>
      </c>
      <c r="H3469" s="3" t="s">
        <v>1136</v>
      </c>
      <c r="I3469" s="3" t="s">
        <v>453</v>
      </c>
      <c r="J3469" s="3">
        <v>38433600</v>
      </c>
    </row>
    <row r="3470" spans="1:10" hidden="1" x14ac:dyDescent="0.25">
      <c r="A3470" s="187">
        <v>43917</v>
      </c>
      <c r="B3470" s="3">
        <v>27</v>
      </c>
      <c r="C3470" s="3">
        <v>3</v>
      </c>
      <c r="D3470" s="3">
        <v>2020</v>
      </c>
      <c r="E3470" s="3">
        <v>36</v>
      </c>
      <c r="F3470" s="3">
        <v>7</v>
      </c>
      <c r="G3470" s="3" t="s">
        <v>205</v>
      </c>
      <c r="H3470" s="3" t="s">
        <v>1136</v>
      </c>
      <c r="I3470" s="3" t="s">
        <v>453</v>
      </c>
      <c r="J3470" s="3">
        <v>38433600</v>
      </c>
    </row>
    <row r="3471" spans="1:10" hidden="1" x14ac:dyDescent="0.25">
      <c r="A3471" s="187">
        <v>43916</v>
      </c>
      <c r="B3471" s="3">
        <v>26</v>
      </c>
      <c r="C3471" s="3">
        <v>3</v>
      </c>
      <c r="D3471" s="3">
        <v>2020</v>
      </c>
      <c r="E3471" s="3">
        <v>30</v>
      </c>
      <c r="F3471" s="3">
        <v>2</v>
      </c>
      <c r="G3471" s="3" t="s">
        <v>205</v>
      </c>
      <c r="H3471" s="3" t="s">
        <v>1136</v>
      </c>
      <c r="I3471" s="3" t="s">
        <v>453</v>
      </c>
      <c r="J3471" s="3">
        <v>38433600</v>
      </c>
    </row>
    <row r="3472" spans="1:10" hidden="1" x14ac:dyDescent="0.25">
      <c r="A3472" s="187">
        <v>43915</v>
      </c>
      <c r="B3472" s="3">
        <v>25</v>
      </c>
      <c r="C3472" s="3">
        <v>3</v>
      </c>
      <c r="D3472" s="3">
        <v>2020</v>
      </c>
      <c r="E3472" s="3">
        <v>50</v>
      </c>
      <c r="F3472" s="3">
        <v>4</v>
      </c>
      <c r="G3472" s="3" t="s">
        <v>205</v>
      </c>
      <c r="H3472" s="3" t="s">
        <v>1136</v>
      </c>
      <c r="I3472" s="3" t="s">
        <v>453</v>
      </c>
      <c r="J3472" s="3">
        <v>38433600</v>
      </c>
    </row>
    <row r="3473" spans="1:10" hidden="1" x14ac:dyDescent="0.25">
      <c r="A3473" s="187">
        <v>43914</v>
      </c>
      <c r="B3473" s="3">
        <v>24</v>
      </c>
      <c r="C3473" s="3">
        <v>3</v>
      </c>
      <c r="D3473" s="3">
        <v>2020</v>
      </c>
      <c r="E3473" s="3">
        <v>33</v>
      </c>
      <c r="F3473" s="3">
        <v>3</v>
      </c>
      <c r="G3473" s="3" t="s">
        <v>205</v>
      </c>
      <c r="H3473" s="3" t="s">
        <v>1136</v>
      </c>
      <c r="I3473" s="3" t="s">
        <v>453</v>
      </c>
      <c r="J3473" s="3">
        <v>38433600</v>
      </c>
    </row>
    <row r="3474" spans="1:10" hidden="1" x14ac:dyDescent="0.25">
      <c r="A3474" s="187">
        <v>43913</v>
      </c>
      <c r="B3474" s="3">
        <v>23</v>
      </c>
      <c r="C3474" s="3">
        <v>3</v>
      </c>
      <c r="D3474" s="3">
        <v>2020</v>
      </c>
      <c r="E3474" s="3">
        <v>19</v>
      </c>
      <c r="F3474" s="3">
        <v>3</v>
      </c>
      <c r="G3474" s="3" t="s">
        <v>205</v>
      </c>
      <c r="H3474" s="3" t="s">
        <v>1136</v>
      </c>
      <c r="I3474" s="3" t="s">
        <v>453</v>
      </c>
      <c r="J3474" s="3">
        <v>38433600</v>
      </c>
    </row>
    <row r="3475" spans="1:10" hidden="1" x14ac:dyDescent="0.25">
      <c r="A3475" s="187">
        <v>43912</v>
      </c>
      <c r="B3475" s="3">
        <v>22</v>
      </c>
      <c r="C3475" s="3">
        <v>3</v>
      </c>
      <c r="D3475" s="3">
        <v>2020</v>
      </c>
      <c r="E3475" s="3">
        <v>21</v>
      </c>
      <c r="F3475" s="3">
        <v>3</v>
      </c>
      <c r="G3475" s="3" t="s">
        <v>205</v>
      </c>
      <c r="H3475" s="3" t="s">
        <v>1136</v>
      </c>
      <c r="I3475" s="3" t="s">
        <v>453</v>
      </c>
      <c r="J3475" s="3">
        <v>38433600</v>
      </c>
    </row>
    <row r="3476" spans="1:10" hidden="1" x14ac:dyDescent="0.25">
      <c r="A3476" s="187">
        <v>43911</v>
      </c>
      <c r="B3476" s="3">
        <v>21</v>
      </c>
      <c r="C3476" s="3">
        <v>3</v>
      </c>
      <c r="D3476" s="3">
        <v>2020</v>
      </c>
      <c r="E3476" s="3">
        <v>16</v>
      </c>
      <c r="F3476" s="3">
        <v>2</v>
      </c>
      <c r="G3476" s="3" t="s">
        <v>205</v>
      </c>
      <c r="H3476" s="3" t="s">
        <v>1136</v>
      </c>
      <c r="I3476" s="3" t="s">
        <v>453</v>
      </c>
      <c r="J3476" s="3">
        <v>38433600</v>
      </c>
    </row>
    <row r="3477" spans="1:10" hidden="1" x14ac:dyDescent="0.25">
      <c r="A3477" s="187">
        <v>43910</v>
      </c>
      <c r="B3477" s="3">
        <v>20</v>
      </c>
      <c r="C3477" s="3">
        <v>3</v>
      </c>
      <c r="D3477" s="3">
        <v>2020</v>
      </c>
      <c r="E3477" s="3">
        <v>13</v>
      </c>
      <c r="F3477" s="3">
        <v>0</v>
      </c>
      <c r="G3477" s="3" t="s">
        <v>205</v>
      </c>
      <c r="H3477" s="3" t="s">
        <v>1136</v>
      </c>
      <c r="I3477" s="3" t="s">
        <v>453</v>
      </c>
      <c r="J3477" s="3">
        <v>38433600</v>
      </c>
    </row>
    <row r="3478" spans="1:10" hidden="1" x14ac:dyDescent="0.25">
      <c r="A3478" s="187">
        <v>43909</v>
      </c>
      <c r="B3478" s="3">
        <v>19</v>
      </c>
      <c r="C3478" s="3">
        <v>3</v>
      </c>
      <c r="D3478" s="3">
        <v>2020</v>
      </c>
      <c r="E3478" s="3">
        <v>10</v>
      </c>
      <c r="F3478" s="3">
        <v>1</v>
      </c>
      <c r="G3478" s="3" t="s">
        <v>205</v>
      </c>
      <c r="H3478" s="3" t="s">
        <v>1136</v>
      </c>
      <c r="I3478" s="3" t="s">
        <v>453</v>
      </c>
      <c r="J3478" s="3">
        <v>38433600</v>
      </c>
    </row>
    <row r="3479" spans="1:10" hidden="1" x14ac:dyDescent="0.25">
      <c r="A3479" s="187">
        <v>43908</v>
      </c>
      <c r="B3479" s="3">
        <v>18</v>
      </c>
      <c r="C3479" s="3">
        <v>3</v>
      </c>
      <c r="D3479" s="3">
        <v>2020</v>
      </c>
      <c r="E3479" s="3">
        <v>30</v>
      </c>
      <c r="F3479" s="3">
        <v>2</v>
      </c>
      <c r="G3479" s="3" t="s">
        <v>205</v>
      </c>
      <c r="H3479" s="3" t="s">
        <v>1136</v>
      </c>
      <c r="I3479" s="3" t="s">
        <v>453</v>
      </c>
      <c r="J3479" s="3">
        <v>38433600</v>
      </c>
    </row>
    <row r="3480" spans="1:10" hidden="1" x14ac:dyDescent="0.25">
      <c r="A3480" s="187">
        <v>43907</v>
      </c>
      <c r="B3480" s="3">
        <v>17</v>
      </c>
      <c r="C3480" s="3">
        <v>3</v>
      </c>
      <c r="D3480" s="3">
        <v>2020</v>
      </c>
      <c r="E3480" s="3">
        <v>0</v>
      </c>
      <c r="F3480" s="3">
        <v>0</v>
      </c>
      <c r="G3480" s="3" t="s">
        <v>205</v>
      </c>
      <c r="H3480" s="3" t="s">
        <v>1136</v>
      </c>
      <c r="I3480" s="3" t="s">
        <v>453</v>
      </c>
      <c r="J3480" s="3">
        <v>38433600</v>
      </c>
    </row>
    <row r="3481" spans="1:10" hidden="1" x14ac:dyDescent="0.25">
      <c r="A3481" s="187">
        <v>43906</v>
      </c>
      <c r="B3481" s="3">
        <v>16</v>
      </c>
      <c r="C3481" s="3">
        <v>3</v>
      </c>
      <c r="D3481" s="3">
        <v>2020</v>
      </c>
      <c r="E3481" s="3">
        <v>39</v>
      </c>
      <c r="F3481" s="3">
        <v>0</v>
      </c>
      <c r="G3481" s="3" t="s">
        <v>205</v>
      </c>
      <c r="H3481" s="3" t="s">
        <v>1136</v>
      </c>
      <c r="I3481" s="3" t="s">
        <v>453</v>
      </c>
      <c r="J3481" s="3">
        <v>38433600</v>
      </c>
    </row>
    <row r="3482" spans="1:10" hidden="1" x14ac:dyDescent="0.25">
      <c r="A3482" s="187">
        <v>43905</v>
      </c>
      <c r="B3482" s="3">
        <v>15</v>
      </c>
      <c r="C3482" s="3">
        <v>3</v>
      </c>
      <c r="D3482" s="3">
        <v>2020</v>
      </c>
      <c r="E3482" s="3">
        <v>0</v>
      </c>
      <c r="F3482" s="3">
        <v>0</v>
      </c>
      <c r="G3482" s="3" t="s">
        <v>205</v>
      </c>
      <c r="H3482" s="3" t="s">
        <v>1136</v>
      </c>
      <c r="I3482" s="3" t="s">
        <v>453</v>
      </c>
      <c r="J3482" s="3">
        <v>38433600</v>
      </c>
    </row>
    <row r="3483" spans="1:10" hidden="1" x14ac:dyDescent="0.25">
      <c r="A3483" s="187">
        <v>43904</v>
      </c>
      <c r="B3483" s="3">
        <v>14</v>
      </c>
      <c r="C3483" s="3">
        <v>3</v>
      </c>
      <c r="D3483" s="3">
        <v>2020</v>
      </c>
      <c r="E3483" s="3">
        <v>11</v>
      </c>
      <c r="F3483" s="3">
        <v>1</v>
      </c>
      <c r="G3483" s="3" t="s">
        <v>205</v>
      </c>
      <c r="H3483" s="3" t="s">
        <v>1136</v>
      </c>
      <c r="I3483" s="3" t="s">
        <v>453</v>
      </c>
      <c r="J3483" s="3">
        <v>38433600</v>
      </c>
    </row>
    <row r="3484" spans="1:10" hidden="1" x14ac:dyDescent="0.25">
      <c r="A3484" s="187">
        <v>43903</v>
      </c>
      <c r="B3484" s="3">
        <v>13</v>
      </c>
      <c r="C3484" s="3">
        <v>3</v>
      </c>
      <c r="D3484" s="3">
        <v>2020</v>
      </c>
      <c r="E3484" s="3">
        <v>4</v>
      </c>
      <c r="F3484" s="3">
        <v>0</v>
      </c>
      <c r="G3484" s="3" t="s">
        <v>205</v>
      </c>
      <c r="H3484" s="3" t="s">
        <v>1136</v>
      </c>
      <c r="I3484" s="3" t="s">
        <v>453</v>
      </c>
      <c r="J3484" s="3">
        <v>38433600</v>
      </c>
    </row>
    <row r="3485" spans="1:10" hidden="1" x14ac:dyDescent="0.25">
      <c r="A3485" s="187">
        <v>43902</v>
      </c>
      <c r="B3485" s="3">
        <v>12</v>
      </c>
      <c r="C3485" s="3">
        <v>3</v>
      </c>
      <c r="D3485" s="3">
        <v>2020</v>
      </c>
      <c r="E3485" s="3">
        <v>9</v>
      </c>
      <c r="F3485" s="3">
        <v>2</v>
      </c>
      <c r="G3485" s="3" t="s">
        <v>205</v>
      </c>
      <c r="H3485" s="3" t="s">
        <v>1136</v>
      </c>
      <c r="I3485" s="3" t="s">
        <v>453</v>
      </c>
      <c r="J3485" s="3">
        <v>38433600</v>
      </c>
    </row>
    <row r="3486" spans="1:10" hidden="1" x14ac:dyDescent="0.25">
      <c r="A3486" s="187">
        <v>43901</v>
      </c>
      <c r="B3486" s="3">
        <v>11</v>
      </c>
      <c r="C3486" s="3">
        <v>3</v>
      </c>
      <c r="D3486" s="3">
        <v>2020</v>
      </c>
      <c r="E3486" s="3">
        <v>0</v>
      </c>
      <c r="F3486" s="3">
        <v>0</v>
      </c>
      <c r="G3486" s="3" t="s">
        <v>205</v>
      </c>
      <c r="H3486" s="3" t="s">
        <v>1136</v>
      </c>
      <c r="I3486" s="3" t="s">
        <v>453</v>
      </c>
      <c r="J3486" s="3">
        <v>38433600</v>
      </c>
    </row>
    <row r="3487" spans="1:10" hidden="1" x14ac:dyDescent="0.25">
      <c r="A3487" s="187">
        <v>43899</v>
      </c>
      <c r="B3487" s="3">
        <v>9</v>
      </c>
      <c r="C3487" s="3">
        <v>3</v>
      </c>
      <c r="D3487" s="3">
        <v>2020</v>
      </c>
      <c r="E3487" s="3">
        <v>7</v>
      </c>
      <c r="F3487" s="3">
        <v>4</v>
      </c>
      <c r="G3487" s="3" t="s">
        <v>205</v>
      </c>
      <c r="H3487" s="3" t="s">
        <v>1136</v>
      </c>
      <c r="I3487" s="3" t="s">
        <v>453</v>
      </c>
      <c r="J3487" s="3">
        <v>38433600</v>
      </c>
    </row>
    <row r="3488" spans="1:10" hidden="1" x14ac:dyDescent="0.25">
      <c r="A3488" s="187">
        <v>43898</v>
      </c>
      <c r="B3488" s="3">
        <v>8</v>
      </c>
      <c r="C3488" s="3">
        <v>3</v>
      </c>
      <c r="D3488" s="3">
        <v>2020</v>
      </c>
      <c r="E3488" s="3">
        <v>16</v>
      </c>
      <c r="F3488" s="3">
        <v>0</v>
      </c>
      <c r="G3488" s="3" t="s">
        <v>205</v>
      </c>
      <c r="H3488" s="3" t="s">
        <v>1136</v>
      </c>
      <c r="I3488" s="3" t="s">
        <v>453</v>
      </c>
      <c r="J3488" s="3">
        <v>38433600</v>
      </c>
    </row>
    <row r="3489" spans="1:10" hidden="1" x14ac:dyDescent="0.25">
      <c r="A3489" s="187">
        <v>43896</v>
      </c>
      <c r="B3489" s="3">
        <v>6</v>
      </c>
      <c r="C3489" s="3">
        <v>3</v>
      </c>
      <c r="D3489" s="3">
        <v>2020</v>
      </c>
      <c r="E3489" s="3">
        <v>7</v>
      </c>
      <c r="F3489" s="3">
        <v>2</v>
      </c>
      <c r="G3489" s="3" t="s">
        <v>205</v>
      </c>
      <c r="H3489" s="3" t="s">
        <v>1136</v>
      </c>
      <c r="I3489" s="3" t="s">
        <v>453</v>
      </c>
      <c r="J3489" s="3">
        <v>38433600</v>
      </c>
    </row>
    <row r="3490" spans="1:10" hidden="1" x14ac:dyDescent="0.25">
      <c r="A3490" s="187">
        <v>43895</v>
      </c>
      <c r="B3490" s="3">
        <v>5</v>
      </c>
      <c r="C3490" s="3">
        <v>3</v>
      </c>
      <c r="D3490" s="3">
        <v>2020</v>
      </c>
      <c r="E3490" s="3">
        <v>5</v>
      </c>
      <c r="F3490" s="3">
        <v>0</v>
      </c>
      <c r="G3490" s="3" t="s">
        <v>205</v>
      </c>
      <c r="H3490" s="3" t="s">
        <v>1136</v>
      </c>
      <c r="I3490" s="3" t="s">
        <v>453</v>
      </c>
      <c r="J3490" s="3">
        <v>38433600</v>
      </c>
    </row>
    <row r="3491" spans="1:10" hidden="1" x14ac:dyDescent="0.25">
      <c r="A3491" s="187">
        <v>43894</v>
      </c>
      <c r="B3491" s="3">
        <v>4</v>
      </c>
      <c r="C3491" s="3">
        <v>3</v>
      </c>
      <c r="D3491" s="3">
        <v>2020</v>
      </c>
      <c r="E3491" s="3">
        <v>5</v>
      </c>
      <c r="F3491" s="3">
        <v>0</v>
      </c>
      <c r="G3491" s="3" t="s">
        <v>205</v>
      </c>
      <c r="H3491" s="3" t="s">
        <v>1136</v>
      </c>
      <c r="I3491" s="3" t="s">
        <v>453</v>
      </c>
      <c r="J3491" s="3">
        <v>38433600</v>
      </c>
    </row>
    <row r="3492" spans="1:10" hidden="1" x14ac:dyDescent="0.25">
      <c r="A3492" s="187">
        <v>43893</v>
      </c>
      <c r="B3492" s="3">
        <v>3</v>
      </c>
      <c r="C3492" s="3">
        <v>3</v>
      </c>
      <c r="D3492" s="3">
        <v>2020</v>
      </c>
      <c r="E3492" s="3">
        <v>2</v>
      </c>
      <c r="F3492" s="3">
        <v>0</v>
      </c>
      <c r="G3492" s="3" t="s">
        <v>205</v>
      </c>
      <c r="H3492" s="3" t="s">
        <v>1136</v>
      </c>
      <c r="I3492" s="3" t="s">
        <v>453</v>
      </c>
      <c r="J3492" s="3">
        <v>38433600</v>
      </c>
    </row>
    <row r="3493" spans="1:10" hidden="1" x14ac:dyDescent="0.25">
      <c r="A3493" s="187">
        <v>43892</v>
      </c>
      <c r="B3493" s="3">
        <v>2</v>
      </c>
      <c r="C3493" s="3">
        <v>3</v>
      </c>
      <c r="D3493" s="3">
        <v>2020</v>
      </c>
      <c r="E3493" s="3">
        <v>6</v>
      </c>
      <c r="F3493" s="3">
        <v>0</v>
      </c>
      <c r="G3493" s="3" t="s">
        <v>205</v>
      </c>
      <c r="H3493" s="3" t="s">
        <v>1136</v>
      </c>
      <c r="I3493" s="3" t="s">
        <v>453</v>
      </c>
      <c r="J3493" s="3">
        <v>38433600</v>
      </c>
    </row>
    <row r="3494" spans="1:10" hidden="1" x14ac:dyDescent="0.25">
      <c r="A3494" s="187">
        <v>43891</v>
      </c>
      <c r="B3494" s="3">
        <v>1</v>
      </c>
      <c r="C3494" s="3">
        <v>3</v>
      </c>
      <c r="D3494" s="3">
        <v>2020</v>
      </c>
      <c r="E3494" s="3">
        <v>6</v>
      </c>
      <c r="F3494" s="3">
        <v>0</v>
      </c>
      <c r="G3494" s="3" t="s">
        <v>205</v>
      </c>
      <c r="H3494" s="3" t="s">
        <v>1136</v>
      </c>
      <c r="I3494" s="3" t="s">
        <v>453</v>
      </c>
      <c r="J3494" s="3">
        <v>38433600</v>
      </c>
    </row>
    <row r="3495" spans="1:10" hidden="1" x14ac:dyDescent="0.25">
      <c r="A3495" s="187">
        <v>43890</v>
      </c>
      <c r="B3495" s="3">
        <v>29</v>
      </c>
      <c r="C3495" s="3">
        <v>2</v>
      </c>
      <c r="D3495" s="3">
        <v>2020</v>
      </c>
      <c r="E3495" s="3">
        <v>1</v>
      </c>
      <c r="F3495" s="3">
        <v>0</v>
      </c>
      <c r="G3495" s="3" t="s">
        <v>205</v>
      </c>
      <c r="H3495" s="3" t="s">
        <v>1136</v>
      </c>
      <c r="I3495" s="3" t="s">
        <v>453</v>
      </c>
      <c r="J3495" s="3">
        <v>38433600</v>
      </c>
    </row>
    <row r="3496" spans="1:10" hidden="1" x14ac:dyDescent="0.25">
      <c r="A3496" s="187">
        <v>43889</v>
      </c>
      <c r="B3496" s="3">
        <v>28</v>
      </c>
      <c r="C3496" s="3">
        <v>2</v>
      </c>
      <c r="D3496" s="3">
        <v>2020</v>
      </c>
      <c r="E3496" s="3">
        <v>1</v>
      </c>
      <c r="F3496" s="3">
        <v>0</v>
      </c>
      <c r="G3496" s="3" t="s">
        <v>205</v>
      </c>
      <c r="H3496" s="3" t="s">
        <v>1136</v>
      </c>
      <c r="I3496" s="3" t="s">
        <v>453</v>
      </c>
      <c r="J3496" s="3">
        <v>38433600</v>
      </c>
    </row>
    <row r="3497" spans="1:10" hidden="1" x14ac:dyDescent="0.25">
      <c r="A3497" s="187">
        <v>43888</v>
      </c>
      <c r="B3497" s="3">
        <v>27</v>
      </c>
      <c r="C3497" s="3">
        <v>2</v>
      </c>
      <c r="D3497" s="3">
        <v>2020</v>
      </c>
      <c r="E3497" s="3">
        <v>0</v>
      </c>
      <c r="F3497" s="3">
        <v>0</v>
      </c>
      <c r="G3497" s="3" t="s">
        <v>205</v>
      </c>
      <c r="H3497" s="3" t="s">
        <v>1136</v>
      </c>
      <c r="I3497" s="3" t="s">
        <v>453</v>
      </c>
      <c r="J3497" s="3">
        <v>38433600</v>
      </c>
    </row>
    <row r="3498" spans="1:10" hidden="1" x14ac:dyDescent="0.25">
      <c r="A3498" s="187">
        <v>43887</v>
      </c>
      <c r="B3498" s="3">
        <v>26</v>
      </c>
      <c r="C3498" s="3">
        <v>2</v>
      </c>
      <c r="D3498" s="3">
        <v>2020</v>
      </c>
      <c r="E3498" s="3">
        <v>4</v>
      </c>
      <c r="F3498" s="3">
        <v>0</v>
      </c>
      <c r="G3498" s="3" t="s">
        <v>205</v>
      </c>
      <c r="H3498" s="3" t="s">
        <v>1136</v>
      </c>
      <c r="I3498" s="3" t="s">
        <v>453</v>
      </c>
      <c r="J3498" s="3">
        <v>38433600</v>
      </c>
    </row>
    <row r="3499" spans="1:10" hidden="1" x14ac:dyDescent="0.25">
      <c r="A3499" s="187">
        <v>43886</v>
      </c>
      <c r="B3499" s="3">
        <v>25</v>
      </c>
      <c r="C3499" s="3">
        <v>2</v>
      </c>
      <c r="D3499" s="3">
        <v>2020</v>
      </c>
      <c r="E3499" s="3">
        <v>1</v>
      </c>
      <c r="F3499" s="3">
        <v>0</v>
      </c>
      <c r="G3499" s="3" t="s">
        <v>205</v>
      </c>
      <c r="H3499" s="3" t="s">
        <v>1136</v>
      </c>
      <c r="I3499" s="3" t="s">
        <v>453</v>
      </c>
      <c r="J3499" s="3">
        <v>38433600</v>
      </c>
    </row>
    <row r="3500" spans="1:10" hidden="1" x14ac:dyDescent="0.25">
      <c r="A3500" s="187">
        <v>43885</v>
      </c>
      <c r="B3500" s="3">
        <v>24</v>
      </c>
      <c r="C3500" s="3">
        <v>2</v>
      </c>
      <c r="D3500" s="3">
        <v>2020</v>
      </c>
      <c r="E3500" s="3">
        <v>0</v>
      </c>
      <c r="F3500" s="3">
        <v>0</v>
      </c>
      <c r="G3500" s="3" t="s">
        <v>205</v>
      </c>
      <c r="H3500" s="3" t="s">
        <v>1136</v>
      </c>
      <c r="I3500" s="3" t="s">
        <v>453</v>
      </c>
      <c r="J3500" s="3">
        <v>38433600</v>
      </c>
    </row>
    <row r="3501" spans="1:10" hidden="1" x14ac:dyDescent="0.25">
      <c r="A3501" s="187">
        <v>43884</v>
      </c>
      <c r="B3501" s="3">
        <v>23</v>
      </c>
      <c r="C3501" s="3">
        <v>2</v>
      </c>
      <c r="D3501" s="3">
        <v>2020</v>
      </c>
      <c r="E3501" s="3">
        <v>0</v>
      </c>
      <c r="F3501" s="3">
        <v>0</v>
      </c>
      <c r="G3501" s="3" t="s">
        <v>205</v>
      </c>
      <c r="H3501" s="3" t="s">
        <v>1136</v>
      </c>
      <c r="I3501" s="3" t="s">
        <v>453</v>
      </c>
      <c r="J3501" s="3">
        <v>38433600</v>
      </c>
    </row>
    <row r="3502" spans="1:10" hidden="1" x14ac:dyDescent="0.25">
      <c r="A3502" s="187">
        <v>43883</v>
      </c>
      <c r="B3502" s="3">
        <v>22</v>
      </c>
      <c r="C3502" s="3">
        <v>2</v>
      </c>
      <c r="D3502" s="3">
        <v>2020</v>
      </c>
      <c r="E3502" s="3">
        <v>0</v>
      </c>
      <c r="F3502" s="3">
        <v>0</v>
      </c>
      <c r="G3502" s="3" t="s">
        <v>205</v>
      </c>
      <c r="H3502" s="3" t="s">
        <v>1136</v>
      </c>
      <c r="I3502" s="3" t="s">
        <v>453</v>
      </c>
      <c r="J3502" s="3">
        <v>38433600</v>
      </c>
    </row>
    <row r="3503" spans="1:10" hidden="1" x14ac:dyDescent="0.25">
      <c r="A3503" s="187">
        <v>43882</v>
      </c>
      <c r="B3503" s="3">
        <v>21</v>
      </c>
      <c r="C3503" s="3">
        <v>2</v>
      </c>
      <c r="D3503" s="3">
        <v>2020</v>
      </c>
      <c r="E3503" s="3">
        <v>0</v>
      </c>
      <c r="F3503" s="3">
        <v>0</v>
      </c>
      <c r="G3503" s="3" t="s">
        <v>205</v>
      </c>
      <c r="H3503" s="3" t="s">
        <v>1136</v>
      </c>
      <c r="I3503" s="3" t="s">
        <v>453</v>
      </c>
      <c r="J3503" s="3">
        <v>38433600</v>
      </c>
    </row>
    <row r="3504" spans="1:10" hidden="1" x14ac:dyDescent="0.25">
      <c r="A3504" s="187">
        <v>43881</v>
      </c>
      <c r="B3504" s="3">
        <v>20</v>
      </c>
      <c r="C3504" s="3">
        <v>2</v>
      </c>
      <c r="D3504" s="3">
        <v>2020</v>
      </c>
      <c r="E3504" s="3">
        <v>0</v>
      </c>
      <c r="F3504" s="3">
        <v>0</v>
      </c>
      <c r="G3504" s="3" t="s">
        <v>205</v>
      </c>
      <c r="H3504" s="3" t="s">
        <v>1136</v>
      </c>
      <c r="I3504" s="3" t="s">
        <v>453</v>
      </c>
      <c r="J3504" s="3">
        <v>38433600</v>
      </c>
    </row>
    <row r="3505" spans="1:10" hidden="1" x14ac:dyDescent="0.25">
      <c r="A3505" s="187">
        <v>43880</v>
      </c>
      <c r="B3505" s="3">
        <v>19</v>
      </c>
      <c r="C3505" s="3">
        <v>2</v>
      </c>
      <c r="D3505" s="3">
        <v>2020</v>
      </c>
      <c r="E3505" s="3">
        <v>0</v>
      </c>
      <c r="F3505" s="3">
        <v>0</v>
      </c>
      <c r="G3505" s="3" t="s">
        <v>205</v>
      </c>
      <c r="H3505" s="3" t="s">
        <v>1136</v>
      </c>
      <c r="I3505" s="3" t="s">
        <v>453</v>
      </c>
      <c r="J3505" s="3">
        <v>38433600</v>
      </c>
    </row>
    <row r="3506" spans="1:10" hidden="1" x14ac:dyDescent="0.25">
      <c r="A3506" s="187">
        <v>43879</v>
      </c>
      <c r="B3506" s="3">
        <v>18</v>
      </c>
      <c r="C3506" s="3">
        <v>2</v>
      </c>
      <c r="D3506" s="3">
        <v>2020</v>
      </c>
      <c r="E3506" s="3">
        <v>0</v>
      </c>
      <c r="F3506" s="3">
        <v>0</v>
      </c>
      <c r="G3506" s="3" t="s">
        <v>205</v>
      </c>
      <c r="H3506" s="3" t="s">
        <v>1136</v>
      </c>
      <c r="I3506" s="3" t="s">
        <v>453</v>
      </c>
      <c r="J3506" s="3">
        <v>38433600</v>
      </c>
    </row>
    <row r="3507" spans="1:10" hidden="1" x14ac:dyDescent="0.25">
      <c r="A3507" s="187">
        <v>43878</v>
      </c>
      <c r="B3507" s="3">
        <v>17</v>
      </c>
      <c r="C3507" s="3">
        <v>2</v>
      </c>
      <c r="D3507" s="3">
        <v>2020</v>
      </c>
      <c r="E3507" s="3">
        <v>0</v>
      </c>
      <c r="F3507" s="3">
        <v>0</v>
      </c>
      <c r="G3507" s="3" t="s">
        <v>205</v>
      </c>
      <c r="H3507" s="3" t="s">
        <v>1136</v>
      </c>
      <c r="I3507" s="3" t="s">
        <v>453</v>
      </c>
      <c r="J3507" s="3">
        <v>38433600</v>
      </c>
    </row>
    <row r="3508" spans="1:10" hidden="1" x14ac:dyDescent="0.25">
      <c r="A3508" s="187">
        <v>43877</v>
      </c>
      <c r="B3508" s="3">
        <v>16</v>
      </c>
      <c r="C3508" s="3">
        <v>2</v>
      </c>
      <c r="D3508" s="3">
        <v>2020</v>
      </c>
      <c r="E3508" s="3">
        <v>0</v>
      </c>
      <c r="F3508" s="3">
        <v>0</v>
      </c>
      <c r="G3508" s="3" t="s">
        <v>205</v>
      </c>
      <c r="H3508" s="3" t="s">
        <v>1136</v>
      </c>
      <c r="I3508" s="3" t="s">
        <v>453</v>
      </c>
      <c r="J3508" s="3">
        <v>38433600</v>
      </c>
    </row>
    <row r="3509" spans="1:10" hidden="1" x14ac:dyDescent="0.25">
      <c r="A3509" s="187">
        <v>43876</v>
      </c>
      <c r="B3509" s="3">
        <v>15</v>
      </c>
      <c r="C3509" s="3">
        <v>2</v>
      </c>
      <c r="D3509" s="3">
        <v>2020</v>
      </c>
      <c r="E3509" s="3">
        <v>0</v>
      </c>
      <c r="F3509" s="3">
        <v>0</v>
      </c>
      <c r="G3509" s="3" t="s">
        <v>205</v>
      </c>
      <c r="H3509" s="3" t="s">
        <v>1136</v>
      </c>
      <c r="I3509" s="3" t="s">
        <v>453</v>
      </c>
      <c r="J3509" s="3">
        <v>38433600</v>
      </c>
    </row>
    <row r="3510" spans="1:10" hidden="1" x14ac:dyDescent="0.25">
      <c r="A3510" s="187">
        <v>43875</v>
      </c>
      <c r="B3510" s="3">
        <v>14</v>
      </c>
      <c r="C3510" s="3">
        <v>2</v>
      </c>
      <c r="D3510" s="3">
        <v>2020</v>
      </c>
      <c r="E3510" s="3">
        <v>0</v>
      </c>
      <c r="F3510" s="3">
        <v>0</v>
      </c>
      <c r="G3510" s="3" t="s">
        <v>205</v>
      </c>
      <c r="H3510" s="3" t="s">
        <v>1136</v>
      </c>
      <c r="I3510" s="3" t="s">
        <v>453</v>
      </c>
      <c r="J3510" s="3">
        <v>38433600</v>
      </c>
    </row>
    <row r="3511" spans="1:10" hidden="1" x14ac:dyDescent="0.25">
      <c r="A3511" s="187">
        <v>43874</v>
      </c>
      <c r="B3511" s="3">
        <v>13</v>
      </c>
      <c r="C3511" s="3">
        <v>2</v>
      </c>
      <c r="D3511" s="3">
        <v>2020</v>
      </c>
      <c r="E3511" s="3">
        <v>0</v>
      </c>
      <c r="F3511" s="3">
        <v>0</v>
      </c>
      <c r="G3511" s="3" t="s">
        <v>205</v>
      </c>
      <c r="H3511" s="3" t="s">
        <v>1136</v>
      </c>
      <c r="I3511" s="3" t="s">
        <v>453</v>
      </c>
      <c r="J3511" s="3">
        <v>38433600</v>
      </c>
    </row>
    <row r="3512" spans="1:10" hidden="1" x14ac:dyDescent="0.25">
      <c r="A3512" s="187">
        <v>43873</v>
      </c>
      <c r="B3512" s="3">
        <v>12</v>
      </c>
      <c r="C3512" s="3">
        <v>2</v>
      </c>
      <c r="D3512" s="3">
        <v>2020</v>
      </c>
      <c r="E3512" s="3">
        <v>0</v>
      </c>
      <c r="F3512" s="3">
        <v>0</v>
      </c>
      <c r="G3512" s="3" t="s">
        <v>205</v>
      </c>
      <c r="H3512" s="3" t="s">
        <v>1136</v>
      </c>
      <c r="I3512" s="3" t="s">
        <v>453</v>
      </c>
      <c r="J3512" s="3">
        <v>38433600</v>
      </c>
    </row>
    <row r="3513" spans="1:10" hidden="1" x14ac:dyDescent="0.25">
      <c r="A3513" s="187">
        <v>43872</v>
      </c>
      <c r="B3513" s="3">
        <v>11</v>
      </c>
      <c r="C3513" s="3">
        <v>2</v>
      </c>
      <c r="D3513" s="3">
        <v>2020</v>
      </c>
      <c r="E3513" s="3">
        <v>0</v>
      </c>
      <c r="F3513" s="3">
        <v>0</v>
      </c>
      <c r="G3513" s="3" t="s">
        <v>205</v>
      </c>
      <c r="H3513" s="3" t="s">
        <v>1136</v>
      </c>
      <c r="I3513" s="3" t="s">
        <v>453</v>
      </c>
      <c r="J3513" s="3">
        <v>38433600</v>
      </c>
    </row>
    <row r="3514" spans="1:10" hidden="1" x14ac:dyDescent="0.25">
      <c r="A3514" s="187">
        <v>43871</v>
      </c>
      <c r="B3514" s="3">
        <v>10</v>
      </c>
      <c r="C3514" s="3">
        <v>2</v>
      </c>
      <c r="D3514" s="3">
        <v>2020</v>
      </c>
      <c r="E3514" s="3">
        <v>0</v>
      </c>
      <c r="F3514" s="3">
        <v>0</v>
      </c>
      <c r="G3514" s="3" t="s">
        <v>205</v>
      </c>
      <c r="H3514" s="3" t="s">
        <v>1136</v>
      </c>
      <c r="I3514" s="3" t="s">
        <v>453</v>
      </c>
      <c r="J3514" s="3">
        <v>38433600</v>
      </c>
    </row>
    <row r="3515" spans="1:10" hidden="1" x14ac:dyDescent="0.25">
      <c r="A3515" s="187">
        <v>43870</v>
      </c>
      <c r="B3515" s="3">
        <v>9</v>
      </c>
      <c r="C3515" s="3">
        <v>2</v>
      </c>
      <c r="D3515" s="3">
        <v>2020</v>
      </c>
      <c r="E3515" s="3">
        <v>0</v>
      </c>
      <c r="F3515" s="3">
        <v>0</v>
      </c>
      <c r="G3515" s="3" t="s">
        <v>205</v>
      </c>
      <c r="H3515" s="3" t="s">
        <v>1136</v>
      </c>
      <c r="I3515" s="3" t="s">
        <v>453</v>
      </c>
      <c r="J3515" s="3">
        <v>38433600</v>
      </c>
    </row>
    <row r="3516" spans="1:10" hidden="1" x14ac:dyDescent="0.25">
      <c r="A3516" s="187">
        <v>43869</v>
      </c>
      <c r="B3516" s="3">
        <v>8</v>
      </c>
      <c r="C3516" s="3">
        <v>2</v>
      </c>
      <c r="D3516" s="3">
        <v>2020</v>
      </c>
      <c r="E3516" s="3">
        <v>0</v>
      </c>
      <c r="F3516" s="3">
        <v>0</v>
      </c>
      <c r="G3516" s="3" t="s">
        <v>205</v>
      </c>
      <c r="H3516" s="3" t="s">
        <v>1136</v>
      </c>
      <c r="I3516" s="3" t="s">
        <v>453</v>
      </c>
      <c r="J3516" s="3">
        <v>38433600</v>
      </c>
    </row>
    <row r="3517" spans="1:10" hidden="1" x14ac:dyDescent="0.25">
      <c r="A3517" s="187">
        <v>43868</v>
      </c>
      <c r="B3517" s="3">
        <v>7</v>
      </c>
      <c r="C3517" s="3">
        <v>2</v>
      </c>
      <c r="D3517" s="3">
        <v>2020</v>
      </c>
      <c r="E3517" s="3">
        <v>0</v>
      </c>
      <c r="F3517" s="3">
        <v>0</v>
      </c>
      <c r="G3517" s="3" t="s">
        <v>205</v>
      </c>
      <c r="H3517" s="3" t="s">
        <v>1136</v>
      </c>
      <c r="I3517" s="3" t="s">
        <v>453</v>
      </c>
      <c r="J3517" s="3">
        <v>38433600</v>
      </c>
    </row>
    <row r="3518" spans="1:10" hidden="1" x14ac:dyDescent="0.25">
      <c r="A3518" s="187">
        <v>43867</v>
      </c>
      <c r="B3518" s="3">
        <v>6</v>
      </c>
      <c r="C3518" s="3">
        <v>2</v>
      </c>
      <c r="D3518" s="3">
        <v>2020</v>
      </c>
      <c r="E3518" s="3">
        <v>0</v>
      </c>
      <c r="F3518" s="3">
        <v>0</v>
      </c>
      <c r="G3518" s="3" t="s">
        <v>205</v>
      </c>
      <c r="H3518" s="3" t="s">
        <v>1136</v>
      </c>
      <c r="I3518" s="3" t="s">
        <v>453</v>
      </c>
      <c r="J3518" s="3">
        <v>38433600</v>
      </c>
    </row>
    <row r="3519" spans="1:10" hidden="1" x14ac:dyDescent="0.25">
      <c r="A3519" s="187">
        <v>43866</v>
      </c>
      <c r="B3519" s="3">
        <v>5</v>
      </c>
      <c r="C3519" s="3">
        <v>2</v>
      </c>
      <c r="D3519" s="3">
        <v>2020</v>
      </c>
      <c r="E3519" s="3">
        <v>0</v>
      </c>
      <c r="F3519" s="3">
        <v>0</v>
      </c>
      <c r="G3519" s="3" t="s">
        <v>205</v>
      </c>
      <c r="H3519" s="3" t="s">
        <v>1136</v>
      </c>
      <c r="I3519" s="3" t="s">
        <v>453</v>
      </c>
      <c r="J3519" s="3">
        <v>38433600</v>
      </c>
    </row>
    <row r="3520" spans="1:10" hidden="1" x14ac:dyDescent="0.25">
      <c r="A3520" s="187">
        <v>43865</v>
      </c>
      <c r="B3520" s="3">
        <v>4</v>
      </c>
      <c r="C3520" s="3">
        <v>2</v>
      </c>
      <c r="D3520" s="3">
        <v>2020</v>
      </c>
      <c r="E3520" s="3">
        <v>0</v>
      </c>
      <c r="F3520" s="3">
        <v>0</v>
      </c>
      <c r="G3520" s="3" t="s">
        <v>205</v>
      </c>
      <c r="H3520" s="3" t="s">
        <v>1136</v>
      </c>
      <c r="I3520" s="3" t="s">
        <v>453</v>
      </c>
      <c r="J3520" s="3">
        <v>38433600</v>
      </c>
    </row>
    <row r="3521" spans="1:10" hidden="1" x14ac:dyDescent="0.25">
      <c r="A3521" s="187">
        <v>43864</v>
      </c>
      <c r="B3521" s="3">
        <v>3</v>
      </c>
      <c r="C3521" s="3">
        <v>2</v>
      </c>
      <c r="D3521" s="3">
        <v>2020</v>
      </c>
      <c r="E3521" s="3">
        <v>0</v>
      </c>
      <c r="F3521" s="3">
        <v>0</v>
      </c>
      <c r="G3521" s="3" t="s">
        <v>205</v>
      </c>
      <c r="H3521" s="3" t="s">
        <v>1136</v>
      </c>
      <c r="I3521" s="3" t="s">
        <v>453</v>
      </c>
      <c r="J3521" s="3">
        <v>38433600</v>
      </c>
    </row>
    <row r="3522" spans="1:10" hidden="1" x14ac:dyDescent="0.25">
      <c r="A3522" s="187">
        <v>43863</v>
      </c>
      <c r="B3522" s="3">
        <v>2</v>
      </c>
      <c r="C3522" s="3">
        <v>2</v>
      </c>
      <c r="D3522" s="3">
        <v>2020</v>
      </c>
      <c r="E3522" s="3">
        <v>0</v>
      </c>
      <c r="F3522" s="3">
        <v>0</v>
      </c>
      <c r="G3522" s="3" t="s">
        <v>205</v>
      </c>
      <c r="H3522" s="3" t="s">
        <v>1136</v>
      </c>
      <c r="I3522" s="3" t="s">
        <v>453</v>
      </c>
      <c r="J3522" s="3">
        <v>38433600</v>
      </c>
    </row>
    <row r="3523" spans="1:10" hidden="1" x14ac:dyDescent="0.25">
      <c r="A3523" s="187">
        <v>43862</v>
      </c>
      <c r="B3523" s="3">
        <v>1</v>
      </c>
      <c r="C3523" s="3">
        <v>2</v>
      </c>
      <c r="D3523" s="3">
        <v>2020</v>
      </c>
      <c r="E3523" s="3">
        <v>0</v>
      </c>
      <c r="F3523" s="3">
        <v>0</v>
      </c>
      <c r="G3523" s="3" t="s">
        <v>205</v>
      </c>
      <c r="H3523" s="3" t="s">
        <v>1136</v>
      </c>
      <c r="I3523" s="3" t="s">
        <v>453</v>
      </c>
      <c r="J3523" s="3">
        <v>38433600</v>
      </c>
    </row>
    <row r="3524" spans="1:10" hidden="1" x14ac:dyDescent="0.25">
      <c r="A3524" s="187">
        <v>43861</v>
      </c>
      <c r="B3524" s="3">
        <v>31</v>
      </c>
      <c r="C3524" s="3">
        <v>1</v>
      </c>
      <c r="D3524" s="3">
        <v>2020</v>
      </c>
      <c r="E3524" s="3">
        <v>0</v>
      </c>
      <c r="F3524" s="3">
        <v>0</v>
      </c>
      <c r="G3524" s="3" t="s">
        <v>205</v>
      </c>
      <c r="H3524" s="3" t="s">
        <v>1136</v>
      </c>
      <c r="I3524" s="3" t="s">
        <v>453</v>
      </c>
      <c r="J3524" s="3">
        <v>38433600</v>
      </c>
    </row>
    <row r="3525" spans="1:10" hidden="1" x14ac:dyDescent="0.25">
      <c r="A3525" s="187">
        <v>43860</v>
      </c>
      <c r="B3525" s="3">
        <v>30</v>
      </c>
      <c r="C3525" s="3">
        <v>1</v>
      </c>
      <c r="D3525" s="3">
        <v>2020</v>
      </c>
      <c r="E3525" s="3">
        <v>0</v>
      </c>
      <c r="F3525" s="3">
        <v>0</v>
      </c>
      <c r="G3525" s="3" t="s">
        <v>205</v>
      </c>
      <c r="H3525" s="3" t="s">
        <v>1136</v>
      </c>
      <c r="I3525" s="3" t="s">
        <v>453</v>
      </c>
      <c r="J3525" s="3">
        <v>38433600</v>
      </c>
    </row>
    <row r="3526" spans="1:10" hidden="1" x14ac:dyDescent="0.25">
      <c r="A3526" s="187">
        <v>43859</v>
      </c>
      <c r="B3526" s="3">
        <v>29</v>
      </c>
      <c r="C3526" s="3">
        <v>1</v>
      </c>
      <c r="D3526" s="3">
        <v>2020</v>
      </c>
      <c r="E3526" s="3">
        <v>0</v>
      </c>
      <c r="F3526" s="3">
        <v>0</v>
      </c>
      <c r="G3526" s="3" t="s">
        <v>205</v>
      </c>
      <c r="H3526" s="3" t="s">
        <v>1136</v>
      </c>
      <c r="I3526" s="3" t="s">
        <v>453</v>
      </c>
      <c r="J3526" s="3">
        <v>38433600</v>
      </c>
    </row>
    <row r="3527" spans="1:10" hidden="1" x14ac:dyDescent="0.25">
      <c r="A3527" s="187">
        <v>43858</v>
      </c>
      <c r="B3527" s="3">
        <v>28</v>
      </c>
      <c r="C3527" s="3">
        <v>1</v>
      </c>
      <c r="D3527" s="3">
        <v>2020</v>
      </c>
      <c r="E3527" s="3">
        <v>0</v>
      </c>
      <c r="F3527" s="3">
        <v>0</v>
      </c>
      <c r="G3527" s="3" t="s">
        <v>205</v>
      </c>
      <c r="H3527" s="3" t="s">
        <v>1136</v>
      </c>
      <c r="I3527" s="3" t="s">
        <v>453</v>
      </c>
      <c r="J3527" s="3">
        <v>38433600</v>
      </c>
    </row>
    <row r="3528" spans="1:10" hidden="1" x14ac:dyDescent="0.25">
      <c r="A3528" s="187">
        <v>43857</v>
      </c>
      <c r="B3528" s="3">
        <v>27</v>
      </c>
      <c r="C3528" s="3">
        <v>1</v>
      </c>
      <c r="D3528" s="3">
        <v>2020</v>
      </c>
      <c r="E3528" s="3">
        <v>0</v>
      </c>
      <c r="F3528" s="3">
        <v>0</v>
      </c>
      <c r="G3528" s="3" t="s">
        <v>205</v>
      </c>
      <c r="H3528" s="3" t="s">
        <v>1136</v>
      </c>
      <c r="I3528" s="3" t="s">
        <v>453</v>
      </c>
      <c r="J3528" s="3">
        <v>38433600</v>
      </c>
    </row>
    <row r="3529" spans="1:10" hidden="1" x14ac:dyDescent="0.25">
      <c r="A3529" s="187">
        <v>43856</v>
      </c>
      <c r="B3529" s="3">
        <v>26</v>
      </c>
      <c r="C3529" s="3">
        <v>1</v>
      </c>
      <c r="D3529" s="3">
        <v>2020</v>
      </c>
      <c r="E3529" s="3">
        <v>0</v>
      </c>
      <c r="F3529" s="3">
        <v>0</v>
      </c>
      <c r="G3529" s="3" t="s">
        <v>205</v>
      </c>
      <c r="H3529" s="3" t="s">
        <v>1136</v>
      </c>
      <c r="I3529" s="3" t="s">
        <v>453</v>
      </c>
      <c r="J3529" s="3">
        <v>38433600</v>
      </c>
    </row>
    <row r="3530" spans="1:10" hidden="1" x14ac:dyDescent="0.25">
      <c r="A3530" s="187">
        <v>43855</v>
      </c>
      <c r="B3530" s="3">
        <v>25</v>
      </c>
      <c r="C3530" s="3">
        <v>1</v>
      </c>
      <c r="D3530" s="3">
        <v>2020</v>
      </c>
      <c r="E3530" s="3">
        <v>0</v>
      </c>
      <c r="F3530" s="3">
        <v>0</v>
      </c>
      <c r="G3530" s="3" t="s">
        <v>205</v>
      </c>
      <c r="H3530" s="3" t="s">
        <v>1136</v>
      </c>
      <c r="I3530" s="3" t="s">
        <v>453</v>
      </c>
      <c r="J3530" s="3">
        <v>38433600</v>
      </c>
    </row>
    <row r="3531" spans="1:10" hidden="1" x14ac:dyDescent="0.25">
      <c r="A3531" s="187">
        <v>43854</v>
      </c>
      <c r="B3531" s="3">
        <v>24</v>
      </c>
      <c r="C3531" s="3">
        <v>1</v>
      </c>
      <c r="D3531" s="3">
        <v>2020</v>
      </c>
      <c r="E3531" s="3">
        <v>0</v>
      </c>
      <c r="F3531" s="3">
        <v>0</v>
      </c>
      <c r="G3531" s="3" t="s">
        <v>205</v>
      </c>
      <c r="H3531" s="3" t="s">
        <v>1136</v>
      </c>
      <c r="I3531" s="3" t="s">
        <v>453</v>
      </c>
      <c r="J3531" s="3">
        <v>38433600</v>
      </c>
    </row>
    <row r="3532" spans="1:10" hidden="1" x14ac:dyDescent="0.25">
      <c r="A3532" s="187">
        <v>43853</v>
      </c>
      <c r="B3532" s="3">
        <v>23</v>
      </c>
      <c r="C3532" s="3">
        <v>1</v>
      </c>
      <c r="D3532" s="3">
        <v>2020</v>
      </c>
      <c r="E3532" s="3">
        <v>0</v>
      </c>
      <c r="F3532" s="3">
        <v>0</v>
      </c>
      <c r="G3532" s="3" t="s">
        <v>205</v>
      </c>
      <c r="H3532" s="3" t="s">
        <v>1136</v>
      </c>
      <c r="I3532" s="3" t="s">
        <v>453</v>
      </c>
      <c r="J3532" s="3">
        <v>38433600</v>
      </c>
    </row>
    <row r="3533" spans="1:10" hidden="1" x14ac:dyDescent="0.25">
      <c r="A3533" s="187">
        <v>43852</v>
      </c>
      <c r="B3533" s="3">
        <v>22</v>
      </c>
      <c r="C3533" s="3">
        <v>1</v>
      </c>
      <c r="D3533" s="3">
        <v>2020</v>
      </c>
      <c r="E3533" s="3">
        <v>0</v>
      </c>
      <c r="F3533" s="3">
        <v>0</v>
      </c>
      <c r="G3533" s="3" t="s">
        <v>205</v>
      </c>
      <c r="H3533" s="3" t="s">
        <v>1136</v>
      </c>
      <c r="I3533" s="3" t="s">
        <v>453</v>
      </c>
      <c r="J3533" s="3">
        <v>38433600</v>
      </c>
    </row>
    <row r="3534" spans="1:10" hidden="1" x14ac:dyDescent="0.25">
      <c r="A3534" s="187">
        <v>43851</v>
      </c>
      <c r="B3534" s="3">
        <v>21</v>
      </c>
      <c r="C3534" s="3">
        <v>1</v>
      </c>
      <c r="D3534" s="3">
        <v>2020</v>
      </c>
      <c r="E3534" s="3">
        <v>0</v>
      </c>
      <c r="F3534" s="3">
        <v>0</v>
      </c>
      <c r="G3534" s="3" t="s">
        <v>205</v>
      </c>
      <c r="H3534" s="3" t="s">
        <v>1136</v>
      </c>
      <c r="I3534" s="3" t="s">
        <v>453</v>
      </c>
      <c r="J3534" s="3">
        <v>38433600</v>
      </c>
    </row>
    <row r="3535" spans="1:10" hidden="1" x14ac:dyDescent="0.25">
      <c r="A3535" s="187">
        <v>43850</v>
      </c>
      <c r="B3535" s="3">
        <v>20</v>
      </c>
      <c r="C3535" s="3">
        <v>1</v>
      </c>
      <c r="D3535" s="3">
        <v>2020</v>
      </c>
      <c r="E3535" s="3">
        <v>0</v>
      </c>
      <c r="F3535" s="3">
        <v>0</v>
      </c>
      <c r="G3535" s="3" t="s">
        <v>205</v>
      </c>
      <c r="H3535" s="3" t="s">
        <v>1136</v>
      </c>
      <c r="I3535" s="3" t="s">
        <v>453</v>
      </c>
      <c r="J3535" s="3">
        <v>38433600</v>
      </c>
    </row>
    <row r="3536" spans="1:10" hidden="1" x14ac:dyDescent="0.25">
      <c r="A3536" s="187">
        <v>43849</v>
      </c>
      <c r="B3536" s="3">
        <v>19</v>
      </c>
      <c r="C3536" s="3">
        <v>1</v>
      </c>
      <c r="D3536" s="3">
        <v>2020</v>
      </c>
      <c r="E3536" s="3">
        <v>0</v>
      </c>
      <c r="F3536" s="3">
        <v>0</v>
      </c>
      <c r="G3536" s="3" t="s">
        <v>205</v>
      </c>
      <c r="H3536" s="3" t="s">
        <v>1136</v>
      </c>
      <c r="I3536" s="3" t="s">
        <v>453</v>
      </c>
      <c r="J3536" s="3">
        <v>38433600</v>
      </c>
    </row>
    <row r="3537" spans="1:10" hidden="1" x14ac:dyDescent="0.25">
      <c r="A3537" s="187">
        <v>43848</v>
      </c>
      <c r="B3537" s="3">
        <v>18</v>
      </c>
      <c r="C3537" s="3">
        <v>1</v>
      </c>
      <c r="D3537" s="3">
        <v>2020</v>
      </c>
      <c r="E3537" s="3">
        <v>0</v>
      </c>
      <c r="F3537" s="3">
        <v>0</v>
      </c>
      <c r="G3537" s="3" t="s">
        <v>205</v>
      </c>
      <c r="H3537" s="3" t="s">
        <v>1136</v>
      </c>
      <c r="I3537" s="3" t="s">
        <v>453</v>
      </c>
      <c r="J3537" s="3">
        <v>38433600</v>
      </c>
    </row>
    <row r="3538" spans="1:10" hidden="1" x14ac:dyDescent="0.25">
      <c r="A3538" s="187">
        <v>43847</v>
      </c>
      <c r="B3538" s="3">
        <v>17</v>
      </c>
      <c r="C3538" s="3">
        <v>1</v>
      </c>
      <c r="D3538" s="3">
        <v>2020</v>
      </c>
      <c r="E3538" s="3">
        <v>0</v>
      </c>
      <c r="F3538" s="3">
        <v>0</v>
      </c>
      <c r="G3538" s="3" t="s">
        <v>205</v>
      </c>
      <c r="H3538" s="3" t="s">
        <v>1136</v>
      </c>
      <c r="I3538" s="3" t="s">
        <v>453</v>
      </c>
      <c r="J3538" s="3">
        <v>38433600</v>
      </c>
    </row>
    <row r="3539" spans="1:10" hidden="1" x14ac:dyDescent="0.25">
      <c r="A3539" s="187">
        <v>43846</v>
      </c>
      <c r="B3539" s="3">
        <v>16</v>
      </c>
      <c r="C3539" s="3">
        <v>1</v>
      </c>
      <c r="D3539" s="3">
        <v>2020</v>
      </c>
      <c r="E3539" s="3">
        <v>0</v>
      </c>
      <c r="F3539" s="3">
        <v>0</v>
      </c>
      <c r="G3539" s="3" t="s">
        <v>205</v>
      </c>
      <c r="H3539" s="3" t="s">
        <v>1136</v>
      </c>
      <c r="I3539" s="3" t="s">
        <v>453</v>
      </c>
      <c r="J3539" s="3">
        <v>38433600</v>
      </c>
    </row>
    <row r="3540" spans="1:10" hidden="1" x14ac:dyDescent="0.25">
      <c r="A3540" s="187">
        <v>43845</v>
      </c>
      <c r="B3540" s="3">
        <v>15</v>
      </c>
      <c r="C3540" s="3">
        <v>1</v>
      </c>
      <c r="D3540" s="3">
        <v>2020</v>
      </c>
      <c r="E3540" s="3">
        <v>0</v>
      </c>
      <c r="F3540" s="3">
        <v>0</v>
      </c>
      <c r="G3540" s="3" t="s">
        <v>205</v>
      </c>
      <c r="H3540" s="3" t="s">
        <v>1136</v>
      </c>
      <c r="I3540" s="3" t="s">
        <v>453</v>
      </c>
      <c r="J3540" s="3">
        <v>38433600</v>
      </c>
    </row>
    <row r="3541" spans="1:10" hidden="1" x14ac:dyDescent="0.25">
      <c r="A3541" s="187">
        <v>43844</v>
      </c>
      <c r="B3541" s="3">
        <v>14</v>
      </c>
      <c r="C3541" s="3">
        <v>1</v>
      </c>
      <c r="D3541" s="3">
        <v>2020</v>
      </c>
      <c r="E3541" s="3">
        <v>0</v>
      </c>
      <c r="F3541" s="3">
        <v>0</v>
      </c>
      <c r="G3541" s="3" t="s">
        <v>205</v>
      </c>
      <c r="H3541" s="3" t="s">
        <v>1136</v>
      </c>
      <c r="I3541" s="3" t="s">
        <v>453</v>
      </c>
      <c r="J3541" s="3">
        <v>38433600</v>
      </c>
    </row>
    <row r="3542" spans="1:10" hidden="1" x14ac:dyDescent="0.25">
      <c r="A3542" s="187">
        <v>43843</v>
      </c>
      <c r="B3542" s="3">
        <v>13</v>
      </c>
      <c r="C3542" s="3">
        <v>1</v>
      </c>
      <c r="D3542" s="3">
        <v>2020</v>
      </c>
      <c r="E3542" s="3">
        <v>0</v>
      </c>
      <c r="F3542" s="3">
        <v>0</v>
      </c>
      <c r="G3542" s="3" t="s">
        <v>205</v>
      </c>
      <c r="H3542" s="3" t="s">
        <v>1136</v>
      </c>
      <c r="I3542" s="3" t="s">
        <v>453</v>
      </c>
      <c r="J3542" s="3">
        <v>38433600</v>
      </c>
    </row>
    <row r="3543" spans="1:10" hidden="1" x14ac:dyDescent="0.25">
      <c r="A3543" s="187">
        <v>43842</v>
      </c>
      <c r="B3543" s="3">
        <v>12</v>
      </c>
      <c r="C3543" s="3">
        <v>1</v>
      </c>
      <c r="D3543" s="3">
        <v>2020</v>
      </c>
      <c r="E3543" s="3">
        <v>0</v>
      </c>
      <c r="F3543" s="3">
        <v>0</v>
      </c>
      <c r="G3543" s="3" t="s">
        <v>205</v>
      </c>
      <c r="H3543" s="3" t="s">
        <v>1136</v>
      </c>
      <c r="I3543" s="3" t="s">
        <v>453</v>
      </c>
      <c r="J3543" s="3">
        <v>38433600</v>
      </c>
    </row>
    <row r="3544" spans="1:10" hidden="1" x14ac:dyDescent="0.25">
      <c r="A3544" s="187">
        <v>43841</v>
      </c>
      <c r="B3544" s="3">
        <v>11</v>
      </c>
      <c r="C3544" s="3">
        <v>1</v>
      </c>
      <c r="D3544" s="3">
        <v>2020</v>
      </c>
      <c r="E3544" s="3">
        <v>0</v>
      </c>
      <c r="F3544" s="3">
        <v>0</v>
      </c>
      <c r="G3544" s="3" t="s">
        <v>205</v>
      </c>
      <c r="H3544" s="3" t="s">
        <v>1136</v>
      </c>
      <c r="I3544" s="3" t="s">
        <v>453</v>
      </c>
      <c r="J3544" s="3">
        <v>38433600</v>
      </c>
    </row>
    <row r="3545" spans="1:10" hidden="1" x14ac:dyDescent="0.25">
      <c r="A3545" s="187">
        <v>43840</v>
      </c>
      <c r="B3545" s="3">
        <v>10</v>
      </c>
      <c r="C3545" s="3">
        <v>1</v>
      </c>
      <c r="D3545" s="3">
        <v>2020</v>
      </c>
      <c r="E3545" s="3">
        <v>0</v>
      </c>
      <c r="F3545" s="3">
        <v>0</v>
      </c>
      <c r="G3545" s="3" t="s">
        <v>205</v>
      </c>
      <c r="H3545" s="3" t="s">
        <v>1136</v>
      </c>
      <c r="I3545" s="3" t="s">
        <v>453</v>
      </c>
      <c r="J3545" s="3">
        <v>38433600</v>
      </c>
    </row>
    <row r="3546" spans="1:10" hidden="1" x14ac:dyDescent="0.25">
      <c r="A3546" s="187">
        <v>43839</v>
      </c>
      <c r="B3546" s="3">
        <v>9</v>
      </c>
      <c r="C3546" s="3">
        <v>1</v>
      </c>
      <c r="D3546" s="3">
        <v>2020</v>
      </c>
      <c r="E3546" s="3">
        <v>0</v>
      </c>
      <c r="F3546" s="3">
        <v>0</v>
      </c>
      <c r="G3546" s="3" t="s">
        <v>205</v>
      </c>
      <c r="H3546" s="3" t="s">
        <v>1136</v>
      </c>
      <c r="I3546" s="3" t="s">
        <v>453</v>
      </c>
      <c r="J3546" s="3">
        <v>38433600</v>
      </c>
    </row>
    <row r="3547" spans="1:10" hidden="1" x14ac:dyDescent="0.25">
      <c r="A3547" s="187">
        <v>43838</v>
      </c>
      <c r="B3547" s="3">
        <v>8</v>
      </c>
      <c r="C3547" s="3">
        <v>1</v>
      </c>
      <c r="D3547" s="3">
        <v>2020</v>
      </c>
      <c r="E3547" s="3">
        <v>0</v>
      </c>
      <c r="F3547" s="3">
        <v>0</v>
      </c>
      <c r="G3547" s="3" t="s">
        <v>205</v>
      </c>
      <c r="H3547" s="3" t="s">
        <v>1136</v>
      </c>
      <c r="I3547" s="3" t="s">
        <v>453</v>
      </c>
      <c r="J3547" s="3">
        <v>38433600</v>
      </c>
    </row>
    <row r="3548" spans="1:10" hidden="1" x14ac:dyDescent="0.25">
      <c r="A3548" s="187">
        <v>43837</v>
      </c>
      <c r="B3548" s="3">
        <v>7</v>
      </c>
      <c r="C3548" s="3">
        <v>1</v>
      </c>
      <c r="D3548" s="3">
        <v>2020</v>
      </c>
      <c r="E3548" s="3">
        <v>0</v>
      </c>
      <c r="F3548" s="3">
        <v>0</v>
      </c>
      <c r="G3548" s="3" t="s">
        <v>205</v>
      </c>
      <c r="H3548" s="3" t="s">
        <v>1136</v>
      </c>
      <c r="I3548" s="3" t="s">
        <v>453</v>
      </c>
      <c r="J3548" s="3">
        <v>38433600</v>
      </c>
    </row>
    <row r="3549" spans="1:10" hidden="1" x14ac:dyDescent="0.25">
      <c r="A3549" s="187">
        <v>43836</v>
      </c>
      <c r="B3549" s="3">
        <v>6</v>
      </c>
      <c r="C3549" s="3">
        <v>1</v>
      </c>
      <c r="D3549" s="3">
        <v>2020</v>
      </c>
      <c r="E3549" s="3">
        <v>0</v>
      </c>
      <c r="F3549" s="3">
        <v>0</v>
      </c>
      <c r="G3549" s="3" t="s">
        <v>205</v>
      </c>
      <c r="H3549" s="3" t="s">
        <v>1136</v>
      </c>
      <c r="I3549" s="3" t="s">
        <v>453</v>
      </c>
      <c r="J3549" s="3">
        <v>38433600</v>
      </c>
    </row>
    <row r="3550" spans="1:10" hidden="1" x14ac:dyDescent="0.25">
      <c r="A3550" s="187">
        <v>43835</v>
      </c>
      <c r="B3550" s="3">
        <v>5</v>
      </c>
      <c r="C3550" s="3">
        <v>1</v>
      </c>
      <c r="D3550" s="3">
        <v>2020</v>
      </c>
      <c r="E3550" s="3">
        <v>0</v>
      </c>
      <c r="F3550" s="3">
        <v>0</v>
      </c>
      <c r="G3550" s="3" t="s">
        <v>205</v>
      </c>
      <c r="H3550" s="3" t="s">
        <v>1136</v>
      </c>
      <c r="I3550" s="3" t="s">
        <v>453</v>
      </c>
      <c r="J3550" s="3">
        <v>38433600</v>
      </c>
    </row>
    <row r="3551" spans="1:10" hidden="1" x14ac:dyDescent="0.25">
      <c r="A3551" s="187">
        <v>43834</v>
      </c>
      <c r="B3551" s="3">
        <v>4</v>
      </c>
      <c r="C3551" s="3">
        <v>1</v>
      </c>
      <c r="D3551" s="3">
        <v>2020</v>
      </c>
      <c r="E3551" s="3">
        <v>0</v>
      </c>
      <c r="F3551" s="3">
        <v>0</v>
      </c>
      <c r="G3551" s="3" t="s">
        <v>205</v>
      </c>
      <c r="H3551" s="3" t="s">
        <v>1136</v>
      </c>
      <c r="I3551" s="3" t="s">
        <v>453</v>
      </c>
      <c r="J3551" s="3">
        <v>38433600</v>
      </c>
    </row>
    <row r="3552" spans="1:10" hidden="1" x14ac:dyDescent="0.25">
      <c r="A3552" s="187">
        <v>43833</v>
      </c>
      <c r="B3552" s="3">
        <v>3</v>
      </c>
      <c r="C3552" s="3">
        <v>1</v>
      </c>
      <c r="D3552" s="3">
        <v>2020</v>
      </c>
      <c r="E3552" s="3">
        <v>0</v>
      </c>
      <c r="F3552" s="3">
        <v>0</v>
      </c>
      <c r="G3552" s="3" t="s">
        <v>205</v>
      </c>
      <c r="H3552" s="3" t="s">
        <v>1136</v>
      </c>
      <c r="I3552" s="3" t="s">
        <v>453</v>
      </c>
      <c r="J3552" s="3">
        <v>38433600</v>
      </c>
    </row>
    <row r="3553" spans="1:10" hidden="1" x14ac:dyDescent="0.25">
      <c r="A3553" s="187">
        <v>43832</v>
      </c>
      <c r="B3553" s="3">
        <v>2</v>
      </c>
      <c r="C3553" s="3">
        <v>1</v>
      </c>
      <c r="D3553" s="3">
        <v>2020</v>
      </c>
      <c r="E3553" s="3">
        <v>0</v>
      </c>
      <c r="F3553" s="3">
        <v>0</v>
      </c>
      <c r="G3553" s="3" t="s">
        <v>205</v>
      </c>
      <c r="H3553" s="3" t="s">
        <v>1136</v>
      </c>
      <c r="I3553" s="3" t="s">
        <v>453</v>
      </c>
      <c r="J3553" s="3">
        <v>38433600</v>
      </c>
    </row>
    <row r="3554" spans="1:10" hidden="1" x14ac:dyDescent="0.25">
      <c r="A3554" s="187">
        <v>43831</v>
      </c>
      <c r="B3554" s="3">
        <v>1</v>
      </c>
      <c r="C3554" s="3">
        <v>1</v>
      </c>
      <c r="D3554" s="3">
        <v>2020</v>
      </c>
      <c r="E3554" s="3">
        <v>0</v>
      </c>
      <c r="F3554" s="3">
        <v>0</v>
      </c>
      <c r="G3554" s="3" t="s">
        <v>205</v>
      </c>
      <c r="H3554" s="3" t="s">
        <v>1136</v>
      </c>
      <c r="I3554" s="3" t="s">
        <v>453</v>
      </c>
      <c r="J3554" s="3">
        <v>38433600</v>
      </c>
    </row>
    <row r="3555" spans="1:10" hidden="1" x14ac:dyDescent="0.25">
      <c r="A3555" s="187">
        <v>43830</v>
      </c>
      <c r="B3555" s="3">
        <v>31</v>
      </c>
      <c r="C3555" s="3">
        <v>12</v>
      </c>
      <c r="D3555" s="3">
        <v>2019</v>
      </c>
      <c r="E3555" s="3">
        <v>0</v>
      </c>
      <c r="F3555" s="3">
        <v>0</v>
      </c>
      <c r="G3555" s="3" t="s">
        <v>205</v>
      </c>
      <c r="H3555" s="3" t="s">
        <v>1136</v>
      </c>
      <c r="I3555" s="3" t="s">
        <v>453</v>
      </c>
      <c r="J3555" s="3">
        <v>38433600</v>
      </c>
    </row>
    <row r="3556" spans="1:10" hidden="1" x14ac:dyDescent="0.25">
      <c r="A3556" s="187">
        <v>43920</v>
      </c>
      <c r="B3556" s="3">
        <v>30</v>
      </c>
      <c r="C3556" s="3">
        <v>3</v>
      </c>
      <c r="D3556" s="3">
        <v>2020</v>
      </c>
      <c r="E3556" s="3">
        <v>200</v>
      </c>
      <c r="F3556" s="3">
        <v>10</v>
      </c>
      <c r="G3556" s="3" t="s">
        <v>96</v>
      </c>
      <c r="H3556" s="3" t="s">
        <v>1137</v>
      </c>
      <c r="I3556" s="3" t="s">
        <v>451</v>
      </c>
      <c r="J3556" s="3">
        <v>4853506</v>
      </c>
    </row>
    <row r="3557" spans="1:10" hidden="1" x14ac:dyDescent="0.25">
      <c r="A3557" s="187">
        <v>43919</v>
      </c>
      <c r="B3557" s="3">
        <v>29</v>
      </c>
      <c r="C3557" s="3">
        <v>3</v>
      </c>
      <c r="D3557" s="3">
        <v>2020</v>
      </c>
      <c r="E3557" s="3">
        <v>294</v>
      </c>
      <c r="F3557" s="3">
        <v>14</v>
      </c>
      <c r="G3557" s="3" t="s">
        <v>96</v>
      </c>
      <c r="H3557" s="3" t="s">
        <v>1137</v>
      </c>
      <c r="I3557" s="3" t="s">
        <v>451</v>
      </c>
      <c r="J3557" s="3">
        <v>4853506</v>
      </c>
    </row>
    <row r="3558" spans="1:10" hidden="1" x14ac:dyDescent="0.25">
      <c r="A3558" s="187">
        <v>43918</v>
      </c>
      <c r="B3558" s="3">
        <v>28</v>
      </c>
      <c r="C3558" s="3">
        <v>3</v>
      </c>
      <c r="D3558" s="3">
        <v>2020</v>
      </c>
      <c r="E3558" s="3">
        <v>302</v>
      </c>
      <c r="F3558" s="3">
        <v>3</v>
      </c>
      <c r="G3558" s="3" t="s">
        <v>96</v>
      </c>
      <c r="H3558" s="3" t="s">
        <v>1137</v>
      </c>
      <c r="I3558" s="3" t="s">
        <v>451</v>
      </c>
      <c r="J3558" s="3">
        <v>4853506</v>
      </c>
    </row>
    <row r="3559" spans="1:10" hidden="1" x14ac:dyDescent="0.25">
      <c r="A3559" s="187">
        <v>43917</v>
      </c>
      <c r="B3559" s="3">
        <v>27</v>
      </c>
      <c r="C3559" s="3">
        <v>3</v>
      </c>
      <c r="D3559" s="3">
        <v>2020</v>
      </c>
      <c r="E3559" s="3">
        <v>255</v>
      </c>
      <c r="F3559" s="3">
        <v>10</v>
      </c>
      <c r="G3559" s="3" t="s">
        <v>96</v>
      </c>
      <c r="H3559" s="3" t="s">
        <v>1137</v>
      </c>
      <c r="I3559" s="3" t="s">
        <v>451</v>
      </c>
      <c r="J3559" s="3">
        <v>4853506</v>
      </c>
    </row>
    <row r="3560" spans="1:10" hidden="1" x14ac:dyDescent="0.25">
      <c r="A3560" s="187">
        <v>43916</v>
      </c>
      <c r="B3560" s="3">
        <v>26</v>
      </c>
      <c r="C3560" s="3">
        <v>3</v>
      </c>
      <c r="D3560" s="3">
        <v>2020</v>
      </c>
      <c r="E3560" s="3">
        <v>235</v>
      </c>
      <c r="F3560" s="3">
        <v>2</v>
      </c>
      <c r="G3560" s="3" t="s">
        <v>96</v>
      </c>
      <c r="H3560" s="3" t="s">
        <v>1137</v>
      </c>
      <c r="I3560" s="3" t="s">
        <v>451</v>
      </c>
      <c r="J3560" s="3">
        <v>4853506</v>
      </c>
    </row>
    <row r="3561" spans="1:10" hidden="1" x14ac:dyDescent="0.25">
      <c r="A3561" s="187">
        <v>43915</v>
      </c>
      <c r="B3561" s="3">
        <v>25</v>
      </c>
      <c r="C3561" s="3">
        <v>3</v>
      </c>
      <c r="D3561" s="3">
        <v>2020</v>
      </c>
      <c r="E3561" s="3">
        <v>204</v>
      </c>
      <c r="F3561" s="3">
        <v>1</v>
      </c>
      <c r="G3561" s="3" t="s">
        <v>96</v>
      </c>
      <c r="H3561" s="3" t="s">
        <v>1137</v>
      </c>
      <c r="I3561" s="3" t="s">
        <v>451</v>
      </c>
      <c r="J3561" s="3">
        <v>4853506</v>
      </c>
    </row>
    <row r="3562" spans="1:10" hidden="1" x14ac:dyDescent="0.25">
      <c r="A3562" s="187">
        <v>43914</v>
      </c>
      <c r="B3562" s="3">
        <v>24</v>
      </c>
      <c r="C3562" s="3">
        <v>3</v>
      </c>
      <c r="D3562" s="3">
        <v>2020</v>
      </c>
      <c r="E3562" s="3">
        <v>219</v>
      </c>
      <c r="F3562" s="3">
        <v>2</v>
      </c>
      <c r="G3562" s="3" t="s">
        <v>96</v>
      </c>
      <c r="H3562" s="3" t="s">
        <v>1137</v>
      </c>
      <c r="I3562" s="3" t="s">
        <v>451</v>
      </c>
      <c r="J3562" s="3">
        <v>4853506</v>
      </c>
    </row>
    <row r="3563" spans="1:10" hidden="1" x14ac:dyDescent="0.25">
      <c r="A3563" s="187">
        <v>43913</v>
      </c>
      <c r="B3563" s="3">
        <v>23</v>
      </c>
      <c r="C3563" s="3">
        <v>3</v>
      </c>
      <c r="D3563" s="3">
        <v>2020</v>
      </c>
      <c r="E3563" s="3">
        <v>121</v>
      </c>
      <c r="F3563" s="3">
        <v>1</v>
      </c>
      <c r="G3563" s="3" t="s">
        <v>96</v>
      </c>
      <c r="H3563" s="3" t="s">
        <v>1137</v>
      </c>
      <c r="I3563" s="3" t="s">
        <v>451</v>
      </c>
      <c r="J3563" s="3">
        <v>4853506</v>
      </c>
    </row>
    <row r="3564" spans="1:10" hidden="1" x14ac:dyDescent="0.25">
      <c r="A3564" s="187">
        <v>43912</v>
      </c>
      <c r="B3564" s="3">
        <v>22</v>
      </c>
      <c r="C3564" s="3">
        <v>3</v>
      </c>
      <c r="D3564" s="3">
        <v>2020</v>
      </c>
      <c r="E3564" s="3">
        <v>102</v>
      </c>
      <c r="F3564" s="3">
        <v>0</v>
      </c>
      <c r="G3564" s="3" t="s">
        <v>96</v>
      </c>
      <c r="H3564" s="3" t="s">
        <v>1137</v>
      </c>
      <c r="I3564" s="3" t="s">
        <v>451</v>
      </c>
      <c r="J3564" s="3">
        <v>4853506</v>
      </c>
    </row>
    <row r="3565" spans="1:10" hidden="1" x14ac:dyDescent="0.25">
      <c r="A3565" s="187">
        <v>43911</v>
      </c>
      <c r="B3565" s="3">
        <v>21</v>
      </c>
      <c r="C3565" s="3">
        <v>3</v>
      </c>
      <c r="D3565" s="3">
        <v>2020</v>
      </c>
      <c r="E3565" s="3">
        <v>126</v>
      </c>
      <c r="F3565" s="3">
        <v>0</v>
      </c>
      <c r="G3565" s="3" t="s">
        <v>96</v>
      </c>
      <c r="H3565" s="3" t="s">
        <v>1137</v>
      </c>
      <c r="I3565" s="3" t="s">
        <v>451</v>
      </c>
      <c r="J3565" s="3">
        <v>4853506</v>
      </c>
    </row>
    <row r="3566" spans="1:10" hidden="1" x14ac:dyDescent="0.25">
      <c r="A3566" s="187">
        <v>43910</v>
      </c>
      <c r="B3566" s="3">
        <v>20</v>
      </c>
      <c r="C3566" s="3">
        <v>3</v>
      </c>
      <c r="D3566" s="3">
        <v>2020</v>
      </c>
      <c r="E3566" s="3">
        <v>191</v>
      </c>
      <c r="F3566" s="3">
        <v>1</v>
      </c>
      <c r="G3566" s="3" t="s">
        <v>96</v>
      </c>
      <c r="H3566" s="3" t="s">
        <v>1137</v>
      </c>
      <c r="I3566" s="3" t="s">
        <v>451</v>
      </c>
      <c r="J3566" s="3">
        <v>4853506</v>
      </c>
    </row>
    <row r="3567" spans="1:10" hidden="1" x14ac:dyDescent="0.25">
      <c r="A3567" s="187">
        <v>43909</v>
      </c>
      <c r="B3567" s="3">
        <v>19</v>
      </c>
      <c r="C3567" s="3">
        <v>3</v>
      </c>
      <c r="D3567" s="3">
        <v>2020</v>
      </c>
      <c r="E3567" s="3">
        <v>74</v>
      </c>
      <c r="F3567" s="3">
        <v>0</v>
      </c>
      <c r="G3567" s="3" t="s">
        <v>96</v>
      </c>
      <c r="H3567" s="3" t="s">
        <v>1137</v>
      </c>
      <c r="I3567" s="3" t="s">
        <v>451</v>
      </c>
      <c r="J3567" s="3">
        <v>4853506</v>
      </c>
    </row>
    <row r="3568" spans="1:10" hidden="1" x14ac:dyDescent="0.25">
      <c r="A3568" s="187">
        <v>43908</v>
      </c>
      <c r="B3568" s="3">
        <v>18</v>
      </c>
      <c r="C3568" s="3">
        <v>3</v>
      </c>
      <c r="D3568" s="3">
        <v>2020</v>
      </c>
      <c r="E3568" s="3">
        <v>69</v>
      </c>
      <c r="F3568" s="3">
        <v>0</v>
      </c>
      <c r="G3568" s="3" t="s">
        <v>96</v>
      </c>
      <c r="H3568" s="3" t="s">
        <v>1137</v>
      </c>
      <c r="I3568" s="3" t="s">
        <v>451</v>
      </c>
      <c r="J3568" s="3">
        <v>4853506</v>
      </c>
    </row>
    <row r="3569" spans="1:10" hidden="1" x14ac:dyDescent="0.25">
      <c r="A3569" s="187">
        <v>43907</v>
      </c>
      <c r="B3569" s="3">
        <v>17</v>
      </c>
      <c r="C3569" s="3">
        <v>3</v>
      </c>
      <c r="D3569" s="3">
        <v>2020</v>
      </c>
      <c r="E3569" s="3">
        <v>54</v>
      </c>
      <c r="F3569" s="3">
        <v>0</v>
      </c>
      <c r="G3569" s="3" t="s">
        <v>96</v>
      </c>
      <c r="H3569" s="3" t="s">
        <v>1137</v>
      </c>
      <c r="I3569" s="3" t="s">
        <v>451</v>
      </c>
      <c r="J3569" s="3">
        <v>4853506</v>
      </c>
    </row>
    <row r="3570" spans="1:10" hidden="1" x14ac:dyDescent="0.25">
      <c r="A3570" s="187">
        <v>43906</v>
      </c>
      <c r="B3570" s="3">
        <v>16</v>
      </c>
      <c r="C3570" s="3">
        <v>3</v>
      </c>
      <c r="D3570" s="3">
        <v>2020</v>
      </c>
      <c r="E3570" s="3">
        <v>40</v>
      </c>
      <c r="F3570" s="3">
        <v>0</v>
      </c>
      <c r="G3570" s="3" t="s">
        <v>96</v>
      </c>
      <c r="H3570" s="3" t="s">
        <v>1137</v>
      </c>
      <c r="I3570" s="3" t="s">
        <v>451</v>
      </c>
      <c r="J3570" s="3">
        <v>4853506</v>
      </c>
    </row>
    <row r="3571" spans="1:10" hidden="1" x14ac:dyDescent="0.25">
      <c r="A3571" s="187">
        <v>43905</v>
      </c>
      <c r="B3571" s="3">
        <v>15</v>
      </c>
      <c r="C3571" s="3">
        <v>3</v>
      </c>
      <c r="D3571" s="3">
        <v>2020</v>
      </c>
      <c r="E3571" s="3">
        <v>38</v>
      </c>
      <c r="F3571" s="3">
        <v>1</v>
      </c>
      <c r="G3571" s="3" t="s">
        <v>96</v>
      </c>
      <c r="H3571" s="3" t="s">
        <v>1137</v>
      </c>
      <c r="I3571" s="3" t="s">
        <v>451</v>
      </c>
      <c r="J3571" s="3">
        <v>4853506</v>
      </c>
    </row>
    <row r="3572" spans="1:10" hidden="1" x14ac:dyDescent="0.25">
      <c r="A3572" s="187">
        <v>43904</v>
      </c>
      <c r="B3572" s="3">
        <v>14</v>
      </c>
      <c r="C3572" s="3">
        <v>3</v>
      </c>
      <c r="D3572" s="3">
        <v>2020</v>
      </c>
      <c r="E3572" s="3">
        <v>21</v>
      </c>
      <c r="F3572" s="3">
        <v>0</v>
      </c>
      <c r="G3572" s="3" t="s">
        <v>96</v>
      </c>
      <c r="H3572" s="3" t="s">
        <v>1137</v>
      </c>
      <c r="I3572" s="3" t="s">
        <v>451</v>
      </c>
      <c r="J3572" s="3">
        <v>4853506</v>
      </c>
    </row>
    <row r="3573" spans="1:10" hidden="1" x14ac:dyDescent="0.25">
      <c r="A3573" s="187">
        <v>43903</v>
      </c>
      <c r="B3573" s="3">
        <v>13</v>
      </c>
      <c r="C3573" s="3">
        <v>3</v>
      </c>
      <c r="D3573" s="3">
        <v>2020</v>
      </c>
      <c r="E3573" s="3">
        <v>27</v>
      </c>
      <c r="F3573" s="3">
        <v>0</v>
      </c>
      <c r="G3573" s="3" t="s">
        <v>96</v>
      </c>
      <c r="H3573" s="3" t="s">
        <v>1137</v>
      </c>
      <c r="I3573" s="3" t="s">
        <v>451</v>
      </c>
      <c r="J3573" s="3">
        <v>4853506</v>
      </c>
    </row>
    <row r="3574" spans="1:10" hidden="1" x14ac:dyDescent="0.25">
      <c r="A3574" s="187">
        <v>43902</v>
      </c>
      <c r="B3574" s="3">
        <v>12</v>
      </c>
      <c r="C3574" s="3">
        <v>3</v>
      </c>
      <c r="D3574" s="3">
        <v>2020</v>
      </c>
      <c r="E3574" s="3">
        <v>8</v>
      </c>
      <c r="F3574" s="3">
        <v>1</v>
      </c>
      <c r="G3574" s="3" t="s">
        <v>96</v>
      </c>
      <c r="H3574" s="3" t="s">
        <v>1137</v>
      </c>
      <c r="I3574" s="3" t="s">
        <v>451</v>
      </c>
      <c r="J3574" s="3">
        <v>4853506</v>
      </c>
    </row>
    <row r="3575" spans="1:10" hidden="1" x14ac:dyDescent="0.25">
      <c r="A3575" s="187">
        <v>43901</v>
      </c>
      <c r="B3575" s="3">
        <v>11</v>
      </c>
      <c r="C3575" s="3">
        <v>3</v>
      </c>
      <c r="D3575" s="3">
        <v>2020</v>
      </c>
      <c r="E3575" s="3">
        <v>14</v>
      </c>
      <c r="F3575" s="3">
        <v>0</v>
      </c>
      <c r="G3575" s="3" t="s">
        <v>96</v>
      </c>
      <c r="H3575" s="3" t="s">
        <v>1137</v>
      </c>
      <c r="I3575" s="3" t="s">
        <v>451</v>
      </c>
      <c r="J3575" s="3">
        <v>4853506</v>
      </c>
    </row>
    <row r="3576" spans="1:10" hidden="1" x14ac:dyDescent="0.25">
      <c r="A3576" s="187">
        <v>43899</v>
      </c>
      <c r="B3576" s="3">
        <v>9</v>
      </c>
      <c r="C3576" s="3">
        <v>3</v>
      </c>
      <c r="D3576" s="3">
        <v>2020</v>
      </c>
      <c r="E3576" s="3">
        <v>2</v>
      </c>
      <c r="F3576" s="3">
        <v>0</v>
      </c>
      <c r="G3576" s="3" t="s">
        <v>96</v>
      </c>
      <c r="H3576" s="3" t="s">
        <v>1137</v>
      </c>
      <c r="I3576" s="3" t="s">
        <v>451</v>
      </c>
      <c r="J3576" s="3">
        <v>4853506</v>
      </c>
    </row>
    <row r="3577" spans="1:10" hidden="1" x14ac:dyDescent="0.25">
      <c r="A3577" s="187">
        <v>43898</v>
      </c>
      <c r="B3577" s="3">
        <v>8</v>
      </c>
      <c r="C3577" s="3">
        <v>3</v>
      </c>
      <c r="D3577" s="3">
        <v>2020</v>
      </c>
      <c r="E3577" s="3">
        <v>1</v>
      </c>
      <c r="F3577" s="3">
        <v>0</v>
      </c>
      <c r="G3577" s="3" t="s">
        <v>96</v>
      </c>
      <c r="H3577" s="3" t="s">
        <v>1137</v>
      </c>
      <c r="I3577" s="3" t="s">
        <v>451</v>
      </c>
      <c r="J3577" s="3">
        <v>4853506</v>
      </c>
    </row>
    <row r="3578" spans="1:10" hidden="1" x14ac:dyDescent="0.25">
      <c r="A3578" s="187">
        <v>43897</v>
      </c>
      <c r="B3578" s="3">
        <v>7</v>
      </c>
      <c r="C3578" s="3">
        <v>3</v>
      </c>
      <c r="D3578" s="3">
        <v>2020</v>
      </c>
      <c r="E3578" s="3">
        <v>5</v>
      </c>
      <c r="F3578" s="3">
        <v>0</v>
      </c>
      <c r="G3578" s="3" t="s">
        <v>96</v>
      </c>
      <c r="H3578" s="3" t="s">
        <v>1137</v>
      </c>
      <c r="I3578" s="3" t="s">
        <v>451</v>
      </c>
      <c r="J3578" s="3">
        <v>4853506</v>
      </c>
    </row>
    <row r="3579" spans="1:10" hidden="1" x14ac:dyDescent="0.25">
      <c r="A3579" s="187">
        <v>43896</v>
      </c>
      <c r="B3579" s="3">
        <v>6</v>
      </c>
      <c r="C3579" s="3">
        <v>3</v>
      </c>
      <c r="D3579" s="3">
        <v>2020</v>
      </c>
      <c r="E3579" s="3">
        <v>7</v>
      </c>
      <c r="F3579" s="3">
        <v>0</v>
      </c>
      <c r="G3579" s="3" t="s">
        <v>96</v>
      </c>
      <c r="H3579" s="3" t="s">
        <v>1137</v>
      </c>
      <c r="I3579" s="3" t="s">
        <v>451</v>
      </c>
      <c r="J3579" s="3">
        <v>4853506</v>
      </c>
    </row>
    <row r="3580" spans="1:10" hidden="1" x14ac:dyDescent="0.25">
      <c r="A3580" s="187">
        <v>43895</v>
      </c>
      <c r="B3580" s="3">
        <v>5</v>
      </c>
      <c r="C3580" s="3">
        <v>3</v>
      </c>
      <c r="D3580" s="3">
        <v>2020</v>
      </c>
      <c r="E3580" s="3">
        <v>4</v>
      </c>
      <c r="F3580" s="3">
        <v>0</v>
      </c>
      <c r="G3580" s="3" t="s">
        <v>96</v>
      </c>
      <c r="H3580" s="3" t="s">
        <v>1137</v>
      </c>
      <c r="I3580" s="3" t="s">
        <v>451</v>
      </c>
      <c r="J3580" s="3">
        <v>4853506</v>
      </c>
    </row>
    <row r="3581" spans="1:10" hidden="1" x14ac:dyDescent="0.25">
      <c r="A3581" s="187">
        <v>43894</v>
      </c>
      <c r="B3581" s="3">
        <v>4</v>
      </c>
      <c r="C3581" s="3">
        <v>3</v>
      </c>
      <c r="D3581" s="3">
        <v>2020</v>
      </c>
      <c r="E3581" s="3">
        <v>1</v>
      </c>
      <c r="F3581" s="3">
        <v>0</v>
      </c>
      <c r="G3581" s="3" t="s">
        <v>96</v>
      </c>
      <c r="H3581" s="3" t="s">
        <v>1137</v>
      </c>
      <c r="I3581" s="3" t="s">
        <v>451</v>
      </c>
      <c r="J3581" s="3">
        <v>4853506</v>
      </c>
    </row>
    <row r="3582" spans="1:10" hidden="1" x14ac:dyDescent="0.25">
      <c r="A3582" s="187">
        <v>43892</v>
      </c>
      <c r="B3582" s="3">
        <v>2</v>
      </c>
      <c r="C3582" s="3">
        <v>3</v>
      </c>
      <c r="D3582" s="3">
        <v>2020</v>
      </c>
      <c r="E3582" s="3">
        <v>0</v>
      </c>
      <c r="F3582" s="3">
        <v>0</v>
      </c>
      <c r="G3582" s="3" t="s">
        <v>96</v>
      </c>
      <c r="H3582" s="3" t="s">
        <v>1137</v>
      </c>
      <c r="I3582" s="3" t="s">
        <v>451</v>
      </c>
      <c r="J3582" s="3">
        <v>4853506</v>
      </c>
    </row>
    <row r="3583" spans="1:10" hidden="1" x14ac:dyDescent="0.25">
      <c r="A3583" s="187">
        <v>43891</v>
      </c>
      <c r="B3583" s="3">
        <v>1</v>
      </c>
      <c r="C3583" s="3">
        <v>3</v>
      </c>
      <c r="D3583" s="3">
        <v>2020</v>
      </c>
      <c r="E3583" s="3">
        <v>1</v>
      </c>
      <c r="F3583" s="3">
        <v>0</v>
      </c>
      <c r="G3583" s="3" t="s">
        <v>96</v>
      </c>
      <c r="H3583" s="3" t="s">
        <v>1137</v>
      </c>
      <c r="I3583" s="3" t="s">
        <v>451</v>
      </c>
      <c r="J3583" s="3">
        <v>4853506</v>
      </c>
    </row>
    <row r="3584" spans="1:10" hidden="1" x14ac:dyDescent="0.25">
      <c r="A3584" s="187">
        <v>43890</v>
      </c>
      <c r="B3584" s="3">
        <v>29</v>
      </c>
      <c r="C3584" s="3">
        <v>2</v>
      </c>
      <c r="D3584" s="3">
        <v>2020</v>
      </c>
      <c r="E3584" s="3">
        <v>0</v>
      </c>
      <c r="F3584" s="3">
        <v>0</v>
      </c>
      <c r="G3584" s="3" t="s">
        <v>96</v>
      </c>
      <c r="H3584" s="3" t="s">
        <v>1137</v>
      </c>
      <c r="I3584" s="3" t="s">
        <v>451</v>
      </c>
      <c r="J3584" s="3">
        <v>4853506</v>
      </c>
    </row>
    <row r="3585" spans="1:10" hidden="1" x14ac:dyDescent="0.25">
      <c r="A3585" s="187">
        <v>43889</v>
      </c>
      <c r="B3585" s="3">
        <v>28</v>
      </c>
      <c r="C3585" s="3">
        <v>2</v>
      </c>
      <c r="D3585" s="3">
        <v>2020</v>
      </c>
      <c r="E3585" s="3">
        <v>0</v>
      </c>
      <c r="F3585" s="3">
        <v>0</v>
      </c>
      <c r="G3585" s="3" t="s">
        <v>96</v>
      </c>
      <c r="H3585" s="3" t="s">
        <v>1137</v>
      </c>
      <c r="I3585" s="3" t="s">
        <v>451</v>
      </c>
      <c r="J3585" s="3">
        <v>4853506</v>
      </c>
    </row>
    <row r="3586" spans="1:10" hidden="1" x14ac:dyDescent="0.25">
      <c r="A3586" s="187">
        <v>43888</v>
      </c>
      <c r="B3586" s="3">
        <v>27</v>
      </c>
      <c r="C3586" s="3">
        <v>2</v>
      </c>
      <c r="D3586" s="3">
        <v>2020</v>
      </c>
      <c r="E3586" s="3">
        <v>0</v>
      </c>
      <c r="F3586" s="3">
        <v>0</v>
      </c>
      <c r="G3586" s="3" t="s">
        <v>96</v>
      </c>
      <c r="H3586" s="3" t="s">
        <v>1137</v>
      </c>
      <c r="I3586" s="3" t="s">
        <v>451</v>
      </c>
      <c r="J3586" s="3">
        <v>4853506</v>
      </c>
    </row>
    <row r="3587" spans="1:10" hidden="1" x14ac:dyDescent="0.25">
      <c r="A3587" s="187">
        <v>43887</v>
      </c>
      <c r="B3587" s="3">
        <v>26</v>
      </c>
      <c r="C3587" s="3">
        <v>2</v>
      </c>
      <c r="D3587" s="3">
        <v>2020</v>
      </c>
      <c r="E3587" s="3">
        <v>0</v>
      </c>
      <c r="F3587" s="3">
        <v>0</v>
      </c>
      <c r="G3587" s="3" t="s">
        <v>96</v>
      </c>
      <c r="H3587" s="3" t="s">
        <v>1137</v>
      </c>
      <c r="I3587" s="3" t="s">
        <v>451</v>
      </c>
      <c r="J3587" s="3">
        <v>4853506</v>
      </c>
    </row>
    <row r="3588" spans="1:10" hidden="1" x14ac:dyDescent="0.25">
      <c r="A3588" s="187">
        <v>43886</v>
      </c>
      <c r="B3588" s="3">
        <v>25</v>
      </c>
      <c r="C3588" s="3">
        <v>2</v>
      </c>
      <c r="D3588" s="3">
        <v>2020</v>
      </c>
      <c r="E3588" s="3">
        <v>0</v>
      </c>
      <c r="F3588" s="3">
        <v>0</v>
      </c>
      <c r="G3588" s="3" t="s">
        <v>96</v>
      </c>
      <c r="H3588" s="3" t="s">
        <v>1137</v>
      </c>
      <c r="I3588" s="3" t="s">
        <v>451</v>
      </c>
      <c r="J3588" s="3">
        <v>4853506</v>
      </c>
    </row>
    <row r="3589" spans="1:10" hidden="1" x14ac:dyDescent="0.25">
      <c r="A3589" s="187">
        <v>43885</v>
      </c>
      <c r="B3589" s="3">
        <v>24</v>
      </c>
      <c r="C3589" s="3">
        <v>2</v>
      </c>
      <c r="D3589" s="3">
        <v>2020</v>
      </c>
      <c r="E3589" s="3">
        <v>0</v>
      </c>
      <c r="F3589" s="3">
        <v>0</v>
      </c>
      <c r="G3589" s="3" t="s">
        <v>96</v>
      </c>
      <c r="H3589" s="3" t="s">
        <v>1137</v>
      </c>
      <c r="I3589" s="3" t="s">
        <v>451</v>
      </c>
      <c r="J3589" s="3">
        <v>4853506</v>
      </c>
    </row>
    <row r="3590" spans="1:10" hidden="1" x14ac:dyDescent="0.25">
      <c r="A3590" s="187">
        <v>43884</v>
      </c>
      <c r="B3590" s="3">
        <v>23</v>
      </c>
      <c r="C3590" s="3">
        <v>2</v>
      </c>
      <c r="D3590" s="3">
        <v>2020</v>
      </c>
      <c r="E3590" s="3">
        <v>0</v>
      </c>
      <c r="F3590" s="3">
        <v>0</v>
      </c>
      <c r="G3590" s="3" t="s">
        <v>96</v>
      </c>
      <c r="H3590" s="3" t="s">
        <v>1137</v>
      </c>
      <c r="I3590" s="3" t="s">
        <v>451</v>
      </c>
      <c r="J3590" s="3">
        <v>4853506</v>
      </c>
    </row>
    <row r="3591" spans="1:10" hidden="1" x14ac:dyDescent="0.25">
      <c r="A3591" s="187">
        <v>43883</v>
      </c>
      <c r="B3591" s="3">
        <v>22</v>
      </c>
      <c r="C3591" s="3">
        <v>2</v>
      </c>
      <c r="D3591" s="3">
        <v>2020</v>
      </c>
      <c r="E3591" s="3">
        <v>0</v>
      </c>
      <c r="F3591" s="3">
        <v>0</v>
      </c>
      <c r="G3591" s="3" t="s">
        <v>96</v>
      </c>
      <c r="H3591" s="3" t="s">
        <v>1137</v>
      </c>
      <c r="I3591" s="3" t="s">
        <v>451</v>
      </c>
      <c r="J3591" s="3">
        <v>4853506</v>
      </c>
    </row>
    <row r="3592" spans="1:10" hidden="1" x14ac:dyDescent="0.25">
      <c r="A3592" s="187">
        <v>43882</v>
      </c>
      <c r="B3592" s="3">
        <v>21</v>
      </c>
      <c r="C3592" s="3">
        <v>2</v>
      </c>
      <c r="D3592" s="3">
        <v>2020</v>
      </c>
      <c r="E3592" s="3">
        <v>0</v>
      </c>
      <c r="F3592" s="3">
        <v>0</v>
      </c>
      <c r="G3592" s="3" t="s">
        <v>96</v>
      </c>
      <c r="H3592" s="3" t="s">
        <v>1137</v>
      </c>
      <c r="I3592" s="3" t="s">
        <v>451</v>
      </c>
      <c r="J3592" s="3">
        <v>4853506</v>
      </c>
    </row>
    <row r="3593" spans="1:10" hidden="1" x14ac:dyDescent="0.25">
      <c r="A3593" s="187">
        <v>43881</v>
      </c>
      <c r="B3593" s="3">
        <v>20</v>
      </c>
      <c r="C3593" s="3">
        <v>2</v>
      </c>
      <c r="D3593" s="3">
        <v>2020</v>
      </c>
      <c r="E3593" s="3">
        <v>0</v>
      </c>
      <c r="F3593" s="3">
        <v>0</v>
      </c>
      <c r="G3593" s="3" t="s">
        <v>96</v>
      </c>
      <c r="H3593" s="3" t="s">
        <v>1137</v>
      </c>
      <c r="I3593" s="3" t="s">
        <v>451</v>
      </c>
      <c r="J3593" s="3">
        <v>4853506</v>
      </c>
    </row>
    <row r="3594" spans="1:10" hidden="1" x14ac:dyDescent="0.25">
      <c r="A3594" s="187">
        <v>43880</v>
      </c>
      <c r="B3594" s="3">
        <v>19</v>
      </c>
      <c r="C3594" s="3">
        <v>2</v>
      </c>
      <c r="D3594" s="3">
        <v>2020</v>
      </c>
      <c r="E3594" s="3">
        <v>0</v>
      </c>
      <c r="F3594" s="3">
        <v>0</v>
      </c>
      <c r="G3594" s="3" t="s">
        <v>96</v>
      </c>
      <c r="H3594" s="3" t="s">
        <v>1137</v>
      </c>
      <c r="I3594" s="3" t="s">
        <v>451</v>
      </c>
      <c r="J3594" s="3">
        <v>4853506</v>
      </c>
    </row>
    <row r="3595" spans="1:10" hidden="1" x14ac:dyDescent="0.25">
      <c r="A3595" s="187">
        <v>43879</v>
      </c>
      <c r="B3595" s="3">
        <v>18</v>
      </c>
      <c r="C3595" s="3">
        <v>2</v>
      </c>
      <c r="D3595" s="3">
        <v>2020</v>
      </c>
      <c r="E3595" s="3">
        <v>0</v>
      </c>
      <c r="F3595" s="3">
        <v>0</v>
      </c>
      <c r="G3595" s="3" t="s">
        <v>96</v>
      </c>
      <c r="H3595" s="3" t="s">
        <v>1137</v>
      </c>
      <c r="I3595" s="3" t="s">
        <v>451</v>
      </c>
      <c r="J3595" s="3">
        <v>4853506</v>
      </c>
    </row>
    <row r="3596" spans="1:10" hidden="1" x14ac:dyDescent="0.25">
      <c r="A3596" s="187">
        <v>43878</v>
      </c>
      <c r="B3596" s="3">
        <v>17</v>
      </c>
      <c r="C3596" s="3">
        <v>2</v>
      </c>
      <c r="D3596" s="3">
        <v>2020</v>
      </c>
      <c r="E3596" s="3">
        <v>0</v>
      </c>
      <c r="F3596" s="3">
        <v>0</v>
      </c>
      <c r="G3596" s="3" t="s">
        <v>96</v>
      </c>
      <c r="H3596" s="3" t="s">
        <v>1137</v>
      </c>
      <c r="I3596" s="3" t="s">
        <v>451</v>
      </c>
      <c r="J3596" s="3">
        <v>4853506</v>
      </c>
    </row>
    <row r="3597" spans="1:10" hidden="1" x14ac:dyDescent="0.25">
      <c r="A3597" s="187">
        <v>43877</v>
      </c>
      <c r="B3597" s="3">
        <v>16</v>
      </c>
      <c r="C3597" s="3">
        <v>2</v>
      </c>
      <c r="D3597" s="3">
        <v>2020</v>
      </c>
      <c r="E3597" s="3">
        <v>0</v>
      </c>
      <c r="F3597" s="3">
        <v>0</v>
      </c>
      <c r="G3597" s="3" t="s">
        <v>96</v>
      </c>
      <c r="H3597" s="3" t="s">
        <v>1137</v>
      </c>
      <c r="I3597" s="3" t="s">
        <v>451</v>
      </c>
      <c r="J3597" s="3">
        <v>4853506</v>
      </c>
    </row>
    <row r="3598" spans="1:10" hidden="1" x14ac:dyDescent="0.25">
      <c r="A3598" s="187">
        <v>43876</v>
      </c>
      <c r="B3598" s="3">
        <v>15</v>
      </c>
      <c r="C3598" s="3">
        <v>2</v>
      </c>
      <c r="D3598" s="3">
        <v>2020</v>
      </c>
      <c r="E3598" s="3">
        <v>0</v>
      </c>
      <c r="F3598" s="3">
        <v>0</v>
      </c>
      <c r="G3598" s="3" t="s">
        <v>96</v>
      </c>
      <c r="H3598" s="3" t="s">
        <v>1137</v>
      </c>
      <c r="I3598" s="3" t="s">
        <v>451</v>
      </c>
      <c r="J3598" s="3">
        <v>4853506</v>
      </c>
    </row>
    <row r="3599" spans="1:10" hidden="1" x14ac:dyDescent="0.25">
      <c r="A3599" s="187">
        <v>43875</v>
      </c>
      <c r="B3599" s="3">
        <v>14</v>
      </c>
      <c r="C3599" s="3">
        <v>2</v>
      </c>
      <c r="D3599" s="3">
        <v>2020</v>
      </c>
      <c r="E3599" s="3">
        <v>0</v>
      </c>
      <c r="F3599" s="3">
        <v>0</v>
      </c>
      <c r="G3599" s="3" t="s">
        <v>96</v>
      </c>
      <c r="H3599" s="3" t="s">
        <v>1137</v>
      </c>
      <c r="I3599" s="3" t="s">
        <v>451</v>
      </c>
      <c r="J3599" s="3">
        <v>4853506</v>
      </c>
    </row>
    <row r="3600" spans="1:10" hidden="1" x14ac:dyDescent="0.25">
      <c r="A3600" s="187">
        <v>43874</v>
      </c>
      <c r="B3600" s="3">
        <v>13</v>
      </c>
      <c r="C3600" s="3">
        <v>2</v>
      </c>
      <c r="D3600" s="3">
        <v>2020</v>
      </c>
      <c r="E3600" s="3">
        <v>0</v>
      </c>
      <c r="F3600" s="3">
        <v>0</v>
      </c>
      <c r="G3600" s="3" t="s">
        <v>96</v>
      </c>
      <c r="H3600" s="3" t="s">
        <v>1137</v>
      </c>
      <c r="I3600" s="3" t="s">
        <v>451</v>
      </c>
      <c r="J3600" s="3">
        <v>4853506</v>
      </c>
    </row>
    <row r="3601" spans="1:10" hidden="1" x14ac:dyDescent="0.25">
      <c r="A3601" s="187">
        <v>43873</v>
      </c>
      <c r="B3601" s="3">
        <v>12</v>
      </c>
      <c r="C3601" s="3">
        <v>2</v>
      </c>
      <c r="D3601" s="3">
        <v>2020</v>
      </c>
      <c r="E3601" s="3">
        <v>0</v>
      </c>
      <c r="F3601" s="3">
        <v>0</v>
      </c>
      <c r="G3601" s="3" t="s">
        <v>96</v>
      </c>
      <c r="H3601" s="3" t="s">
        <v>1137</v>
      </c>
      <c r="I3601" s="3" t="s">
        <v>451</v>
      </c>
      <c r="J3601" s="3">
        <v>4853506</v>
      </c>
    </row>
    <row r="3602" spans="1:10" hidden="1" x14ac:dyDescent="0.25">
      <c r="A3602" s="187">
        <v>43872</v>
      </c>
      <c r="B3602" s="3">
        <v>11</v>
      </c>
      <c r="C3602" s="3">
        <v>2</v>
      </c>
      <c r="D3602" s="3">
        <v>2020</v>
      </c>
      <c r="E3602" s="3">
        <v>0</v>
      </c>
      <c r="F3602" s="3">
        <v>0</v>
      </c>
      <c r="G3602" s="3" t="s">
        <v>96</v>
      </c>
      <c r="H3602" s="3" t="s">
        <v>1137</v>
      </c>
      <c r="I3602" s="3" t="s">
        <v>451</v>
      </c>
      <c r="J3602" s="3">
        <v>4853506</v>
      </c>
    </row>
    <row r="3603" spans="1:10" hidden="1" x14ac:dyDescent="0.25">
      <c r="A3603" s="187">
        <v>43871</v>
      </c>
      <c r="B3603" s="3">
        <v>10</v>
      </c>
      <c r="C3603" s="3">
        <v>2</v>
      </c>
      <c r="D3603" s="3">
        <v>2020</v>
      </c>
      <c r="E3603" s="3">
        <v>0</v>
      </c>
      <c r="F3603" s="3">
        <v>0</v>
      </c>
      <c r="G3603" s="3" t="s">
        <v>96</v>
      </c>
      <c r="H3603" s="3" t="s">
        <v>1137</v>
      </c>
      <c r="I3603" s="3" t="s">
        <v>451</v>
      </c>
      <c r="J3603" s="3">
        <v>4853506</v>
      </c>
    </row>
    <row r="3604" spans="1:10" hidden="1" x14ac:dyDescent="0.25">
      <c r="A3604" s="187">
        <v>43870</v>
      </c>
      <c r="B3604" s="3">
        <v>9</v>
      </c>
      <c r="C3604" s="3">
        <v>2</v>
      </c>
      <c r="D3604" s="3">
        <v>2020</v>
      </c>
      <c r="E3604" s="3">
        <v>0</v>
      </c>
      <c r="F3604" s="3">
        <v>0</v>
      </c>
      <c r="G3604" s="3" t="s">
        <v>96</v>
      </c>
      <c r="H3604" s="3" t="s">
        <v>1137</v>
      </c>
      <c r="I3604" s="3" t="s">
        <v>451</v>
      </c>
      <c r="J3604" s="3">
        <v>4853506</v>
      </c>
    </row>
    <row r="3605" spans="1:10" hidden="1" x14ac:dyDescent="0.25">
      <c r="A3605" s="187">
        <v>43869</v>
      </c>
      <c r="B3605" s="3">
        <v>8</v>
      </c>
      <c r="C3605" s="3">
        <v>2</v>
      </c>
      <c r="D3605" s="3">
        <v>2020</v>
      </c>
      <c r="E3605" s="3">
        <v>0</v>
      </c>
      <c r="F3605" s="3">
        <v>0</v>
      </c>
      <c r="G3605" s="3" t="s">
        <v>96</v>
      </c>
      <c r="H3605" s="3" t="s">
        <v>1137</v>
      </c>
      <c r="I3605" s="3" t="s">
        <v>451</v>
      </c>
      <c r="J3605" s="3">
        <v>4853506</v>
      </c>
    </row>
    <row r="3606" spans="1:10" hidden="1" x14ac:dyDescent="0.25">
      <c r="A3606" s="187">
        <v>43868</v>
      </c>
      <c r="B3606" s="3">
        <v>7</v>
      </c>
      <c r="C3606" s="3">
        <v>2</v>
      </c>
      <c r="D3606" s="3">
        <v>2020</v>
      </c>
      <c r="E3606" s="3">
        <v>0</v>
      </c>
      <c r="F3606" s="3">
        <v>0</v>
      </c>
      <c r="G3606" s="3" t="s">
        <v>96</v>
      </c>
      <c r="H3606" s="3" t="s">
        <v>1137</v>
      </c>
      <c r="I3606" s="3" t="s">
        <v>451</v>
      </c>
      <c r="J3606" s="3">
        <v>4853506</v>
      </c>
    </row>
    <row r="3607" spans="1:10" hidden="1" x14ac:dyDescent="0.25">
      <c r="A3607" s="187">
        <v>43867</v>
      </c>
      <c r="B3607" s="3">
        <v>6</v>
      </c>
      <c r="C3607" s="3">
        <v>2</v>
      </c>
      <c r="D3607" s="3">
        <v>2020</v>
      </c>
      <c r="E3607" s="3">
        <v>0</v>
      </c>
      <c r="F3607" s="3">
        <v>0</v>
      </c>
      <c r="G3607" s="3" t="s">
        <v>96</v>
      </c>
      <c r="H3607" s="3" t="s">
        <v>1137</v>
      </c>
      <c r="I3607" s="3" t="s">
        <v>451</v>
      </c>
      <c r="J3607" s="3">
        <v>4853506</v>
      </c>
    </row>
    <row r="3608" spans="1:10" hidden="1" x14ac:dyDescent="0.25">
      <c r="A3608" s="187">
        <v>43866</v>
      </c>
      <c r="B3608" s="3">
        <v>5</v>
      </c>
      <c r="C3608" s="3">
        <v>2</v>
      </c>
      <c r="D3608" s="3">
        <v>2020</v>
      </c>
      <c r="E3608" s="3">
        <v>0</v>
      </c>
      <c r="F3608" s="3">
        <v>0</v>
      </c>
      <c r="G3608" s="3" t="s">
        <v>96</v>
      </c>
      <c r="H3608" s="3" t="s">
        <v>1137</v>
      </c>
      <c r="I3608" s="3" t="s">
        <v>451</v>
      </c>
      <c r="J3608" s="3">
        <v>4853506</v>
      </c>
    </row>
    <row r="3609" spans="1:10" hidden="1" x14ac:dyDescent="0.25">
      <c r="A3609" s="187">
        <v>43865</v>
      </c>
      <c r="B3609" s="3">
        <v>4</v>
      </c>
      <c r="C3609" s="3">
        <v>2</v>
      </c>
      <c r="D3609" s="3">
        <v>2020</v>
      </c>
      <c r="E3609" s="3">
        <v>0</v>
      </c>
      <c r="F3609" s="3">
        <v>0</v>
      </c>
      <c r="G3609" s="3" t="s">
        <v>96</v>
      </c>
      <c r="H3609" s="3" t="s">
        <v>1137</v>
      </c>
      <c r="I3609" s="3" t="s">
        <v>451</v>
      </c>
      <c r="J3609" s="3">
        <v>4853506</v>
      </c>
    </row>
    <row r="3610" spans="1:10" hidden="1" x14ac:dyDescent="0.25">
      <c r="A3610" s="187">
        <v>43864</v>
      </c>
      <c r="B3610" s="3">
        <v>3</v>
      </c>
      <c r="C3610" s="3">
        <v>2</v>
      </c>
      <c r="D3610" s="3">
        <v>2020</v>
      </c>
      <c r="E3610" s="3">
        <v>0</v>
      </c>
      <c r="F3610" s="3">
        <v>0</v>
      </c>
      <c r="G3610" s="3" t="s">
        <v>96</v>
      </c>
      <c r="H3610" s="3" t="s">
        <v>1137</v>
      </c>
      <c r="I3610" s="3" t="s">
        <v>451</v>
      </c>
      <c r="J3610" s="3">
        <v>4853506</v>
      </c>
    </row>
    <row r="3611" spans="1:10" hidden="1" x14ac:dyDescent="0.25">
      <c r="A3611" s="187">
        <v>43863</v>
      </c>
      <c r="B3611" s="3">
        <v>2</v>
      </c>
      <c r="C3611" s="3">
        <v>2</v>
      </c>
      <c r="D3611" s="3">
        <v>2020</v>
      </c>
      <c r="E3611" s="3">
        <v>0</v>
      </c>
      <c r="F3611" s="3">
        <v>0</v>
      </c>
      <c r="G3611" s="3" t="s">
        <v>96</v>
      </c>
      <c r="H3611" s="3" t="s">
        <v>1137</v>
      </c>
      <c r="I3611" s="3" t="s">
        <v>451</v>
      </c>
      <c r="J3611" s="3">
        <v>4853506</v>
      </c>
    </row>
    <row r="3612" spans="1:10" hidden="1" x14ac:dyDescent="0.25">
      <c r="A3612" s="187">
        <v>43862</v>
      </c>
      <c r="B3612" s="3">
        <v>1</v>
      </c>
      <c r="C3612" s="3">
        <v>2</v>
      </c>
      <c r="D3612" s="3">
        <v>2020</v>
      </c>
      <c r="E3612" s="3">
        <v>0</v>
      </c>
      <c r="F3612" s="3">
        <v>0</v>
      </c>
      <c r="G3612" s="3" t="s">
        <v>96</v>
      </c>
      <c r="H3612" s="3" t="s">
        <v>1137</v>
      </c>
      <c r="I3612" s="3" t="s">
        <v>451</v>
      </c>
      <c r="J3612" s="3">
        <v>4853506</v>
      </c>
    </row>
    <row r="3613" spans="1:10" hidden="1" x14ac:dyDescent="0.25">
      <c r="A3613" s="187">
        <v>43861</v>
      </c>
      <c r="B3613" s="3">
        <v>31</v>
      </c>
      <c r="C3613" s="3">
        <v>1</v>
      </c>
      <c r="D3613" s="3">
        <v>2020</v>
      </c>
      <c r="E3613" s="3">
        <v>0</v>
      </c>
      <c r="F3613" s="3">
        <v>0</v>
      </c>
      <c r="G3613" s="3" t="s">
        <v>96</v>
      </c>
      <c r="H3613" s="3" t="s">
        <v>1137</v>
      </c>
      <c r="I3613" s="3" t="s">
        <v>451</v>
      </c>
      <c r="J3613" s="3">
        <v>4853506</v>
      </c>
    </row>
    <row r="3614" spans="1:10" hidden="1" x14ac:dyDescent="0.25">
      <c r="A3614" s="187">
        <v>43860</v>
      </c>
      <c r="B3614" s="3">
        <v>30</v>
      </c>
      <c r="C3614" s="3">
        <v>1</v>
      </c>
      <c r="D3614" s="3">
        <v>2020</v>
      </c>
      <c r="E3614" s="3">
        <v>0</v>
      </c>
      <c r="F3614" s="3">
        <v>0</v>
      </c>
      <c r="G3614" s="3" t="s">
        <v>96</v>
      </c>
      <c r="H3614" s="3" t="s">
        <v>1137</v>
      </c>
      <c r="I3614" s="3" t="s">
        <v>451</v>
      </c>
      <c r="J3614" s="3">
        <v>4853506</v>
      </c>
    </row>
    <row r="3615" spans="1:10" hidden="1" x14ac:dyDescent="0.25">
      <c r="A3615" s="187">
        <v>43859</v>
      </c>
      <c r="B3615" s="3">
        <v>29</v>
      </c>
      <c r="C3615" s="3">
        <v>1</v>
      </c>
      <c r="D3615" s="3">
        <v>2020</v>
      </c>
      <c r="E3615" s="3">
        <v>0</v>
      </c>
      <c r="F3615" s="3">
        <v>0</v>
      </c>
      <c r="G3615" s="3" t="s">
        <v>96</v>
      </c>
      <c r="H3615" s="3" t="s">
        <v>1137</v>
      </c>
      <c r="I3615" s="3" t="s">
        <v>451</v>
      </c>
      <c r="J3615" s="3">
        <v>4853506</v>
      </c>
    </row>
    <row r="3616" spans="1:10" hidden="1" x14ac:dyDescent="0.25">
      <c r="A3616" s="187">
        <v>43858</v>
      </c>
      <c r="B3616" s="3">
        <v>28</v>
      </c>
      <c r="C3616" s="3">
        <v>1</v>
      </c>
      <c r="D3616" s="3">
        <v>2020</v>
      </c>
      <c r="E3616" s="3">
        <v>0</v>
      </c>
      <c r="F3616" s="3">
        <v>0</v>
      </c>
      <c r="G3616" s="3" t="s">
        <v>96</v>
      </c>
      <c r="H3616" s="3" t="s">
        <v>1137</v>
      </c>
      <c r="I3616" s="3" t="s">
        <v>451</v>
      </c>
      <c r="J3616" s="3">
        <v>4853506</v>
      </c>
    </row>
    <row r="3617" spans="1:10" hidden="1" x14ac:dyDescent="0.25">
      <c r="A3617" s="187">
        <v>43857</v>
      </c>
      <c r="B3617" s="3">
        <v>27</v>
      </c>
      <c r="C3617" s="3">
        <v>1</v>
      </c>
      <c r="D3617" s="3">
        <v>2020</v>
      </c>
      <c r="E3617" s="3">
        <v>0</v>
      </c>
      <c r="F3617" s="3">
        <v>0</v>
      </c>
      <c r="G3617" s="3" t="s">
        <v>96</v>
      </c>
      <c r="H3617" s="3" t="s">
        <v>1137</v>
      </c>
      <c r="I3617" s="3" t="s">
        <v>451</v>
      </c>
      <c r="J3617" s="3">
        <v>4853506</v>
      </c>
    </row>
    <row r="3618" spans="1:10" hidden="1" x14ac:dyDescent="0.25">
      <c r="A3618" s="187">
        <v>43856</v>
      </c>
      <c r="B3618" s="3">
        <v>26</v>
      </c>
      <c r="C3618" s="3">
        <v>1</v>
      </c>
      <c r="D3618" s="3">
        <v>2020</v>
      </c>
      <c r="E3618" s="3">
        <v>0</v>
      </c>
      <c r="F3618" s="3">
        <v>0</v>
      </c>
      <c r="G3618" s="3" t="s">
        <v>96</v>
      </c>
      <c r="H3618" s="3" t="s">
        <v>1137</v>
      </c>
      <c r="I3618" s="3" t="s">
        <v>451</v>
      </c>
      <c r="J3618" s="3">
        <v>4853506</v>
      </c>
    </row>
    <row r="3619" spans="1:10" hidden="1" x14ac:dyDescent="0.25">
      <c r="A3619" s="187">
        <v>43855</v>
      </c>
      <c r="B3619" s="3">
        <v>25</v>
      </c>
      <c r="C3619" s="3">
        <v>1</v>
      </c>
      <c r="D3619" s="3">
        <v>2020</v>
      </c>
      <c r="E3619" s="3">
        <v>0</v>
      </c>
      <c r="F3619" s="3">
        <v>0</v>
      </c>
      <c r="G3619" s="3" t="s">
        <v>96</v>
      </c>
      <c r="H3619" s="3" t="s">
        <v>1137</v>
      </c>
      <c r="I3619" s="3" t="s">
        <v>451</v>
      </c>
      <c r="J3619" s="3">
        <v>4853506</v>
      </c>
    </row>
    <row r="3620" spans="1:10" hidden="1" x14ac:dyDescent="0.25">
      <c r="A3620" s="187">
        <v>43854</v>
      </c>
      <c r="B3620" s="3">
        <v>24</v>
      </c>
      <c r="C3620" s="3">
        <v>1</v>
      </c>
      <c r="D3620" s="3">
        <v>2020</v>
      </c>
      <c r="E3620" s="3">
        <v>0</v>
      </c>
      <c r="F3620" s="3">
        <v>0</v>
      </c>
      <c r="G3620" s="3" t="s">
        <v>96</v>
      </c>
      <c r="H3620" s="3" t="s">
        <v>1137</v>
      </c>
      <c r="I3620" s="3" t="s">
        <v>451</v>
      </c>
      <c r="J3620" s="3">
        <v>4853506</v>
      </c>
    </row>
    <row r="3621" spans="1:10" hidden="1" x14ac:dyDescent="0.25">
      <c r="A3621" s="187">
        <v>43853</v>
      </c>
      <c r="B3621" s="3">
        <v>23</v>
      </c>
      <c r="C3621" s="3">
        <v>1</v>
      </c>
      <c r="D3621" s="3">
        <v>2020</v>
      </c>
      <c r="E3621" s="3">
        <v>0</v>
      </c>
      <c r="F3621" s="3">
        <v>0</v>
      </c>
      <c r="G3621" s="3" t="s">
        <v>96</v>
      </c>
      <c r="H3621" s="3" t="s">
        <v>1137</v>
      </c>
      <c r="I3621" s="3" t="s">
        <v>451</v>
      </c>
      <c r="J3621" s="3">
        <v>4853506</v>
      </c>
    </row>
    <row r="3622" spans="1:10" hidden="1" x14ac:dyDescent="0.25">
      <c r="A3622" s="187">
        <v>43852</v>
      </c>
      <c r="B3622" s="3">
        <v>22</v>
      </c>
      <c r="C3622" s="3">
        <v>1</v>
      </c>
      <c r="D3622" s="3">
        <v>2020</v>
      </c>
      <c r="E3622" s="3">
        <v>0</v>
      </c>
      <c r="F3622" s="3">
        <v>0</v>
      </c>
      <c r="G3622" s="3" t="s">
        <v>96</v>
      </c>
      <c r="H3622" s="3" t="s">
        <v>1137</v>
      </c>
      <c r="I3622" s="3" t="s">
        <v>451</v>
      </c>
      <c r="J3622" s="3">
        <v>4853506</v>
      </c>
    </row>
    <row r="3623" spans="1:10" hidden="1" x14ac:dyDescent="0.25">
      <c r="A3623" s="187">
        <v>43851</v>
      </c>
      <c r="B3623" s="3">
        <v>21</v>
      </c>
      <c r="C3623" s="3">
        <v>1</v>
      </c>
      <c r="D3623" s="3">
        <v>2020</v>
      </c>
      <c r="E3623" s="3">
        <v>0</v>
      </c>
      <c r="F3623" s="3">
        <v>0</v>
      </c>
      <c r="G3623" s="3" t="s">
        <v>96</v>
      </c>
      <c r="H3623" s="3" t="s">
        <v>1137</v>
      </c>
      <c r="I3623" s="3" t="s">
        <v>451</v>
      </c>
      <c r="J3623" s="3">
        <v>4853506</v>
      </c>
    </row>
    <row r="3624" spans="1:10" hidden="1" x14ac:dyDescent="0.25">
      <c r="A3624" s="187">
        <v>43850</v>
      </c>
      <c r="B3624" s="3">
        <v>20</v>
      </c>
      <c r="C3624" s="3">
        <v>1</v>
      </c>
      <c r="D3624" s="3">
        <v>2020</v>
      </c>
      <c r="E3624" s="3">
        <v>0</v>
      </c>
      <c r="F3624" s="3">
        <v>0</v>
      </c>
      <c r="G3624" s="3" t="s">
        <v>96</v>
      </c>
      <c r="H3624" s="3" t="s">
        <v>1137</v>
      </c>
      <c r="I3624" s="3" t="s">
        <v>451</v>
      </c>
      <c r="J3624" s="3">
        <v>4853506</v>
      </c>
    </row>
    <row r="3625" spans="1:10" hidden="1" x14ac:dyDescent="0.25">
      <c r="A3625" s="187">
        <v>43849</v>
      </c>
      <c r="B3625" s="3">
        <v>19</v>
      </c>
      <c r="C3625" s="3">
        <v>1</v>
      </c>
      <c r="D3625" s="3">
        <v>2020</v>
      </c>
      <c r="E3625" s="3">
        <v>0</v>
      </c>
      <c r="F3625" s="3">
        <v>0</v>
      </c>
      <c r="G3625" s="3" t="s">
        <v>96</v>
      </c>
      <c r="H3625" s="3" t="s">
        <v>1137</v>
      </c>
      <c r="I3625" s="3" t="s">
        <v>451</v>
      </c>
      <c r="J3625" s="3">
        <v>4853506</v>
      </c>
    </row>
    <row r="3626" spans="1:10" hidden="1" x14ac:dyDescent="0.25">
      <c r="A3626" s="187">
        <v>43848</v>
      </c>
      <c r="B3626" s="3">
        <v>18</v>
      </c>
      <c r="C3626" s="3">
        <v>1</v>
      </c>
      <c r="D3626" s="3">
        <v>2020</v>
      </c>
      <c r="E3626" s="3">
        <v>0</v>
      </c>
      <c r="F3626" s="3">
        <v>0</v>
      </c>
      <c r="G3626" s="3" t="s">
        <v>96</v>
      </c>
      <c r="H3626" s="3" t="s">
        <v>1137</v>
      </c>
      <c r="I3626" s="3" t="s">
        <v>451</v>
      </c>
      <c r="J3626" s="3">
        <v>4853506</v>
      </c>
    </row>
    <row r="3627" spans="1:10" hidden="1" x14ac:dyDescent="0.25">
      <c r="A3627" s="187">
        <v>43847</v>
      </c>
      <c r="B3627" s="3">
        <v>17</v>
      </c>
      <c r="C3627" s="3">
        <v>1</v>
      </c>
      <c r="D3627" s="3">
        <v>2020</v>
      </c>
      <c r="E3627" s="3">
        <v>0</v>
      </c>
      <c r="F3627" s="3">
        <v>0</v>
      </c>
      <c r="G3627" s="3" t="s">
        <v>96</v>
      </c>
      <c r="H3627" s="3" t="s">
        <v>1137</v>
      </c>
      <c r="I3627" s="3" t="s">
        <v>451</v>
      </c>
      <c r="J3627" s="3">
        <v>4853506</v>
      </c>
    </row>
    <row r="3628" spans="1:10" hidden="1" x14ac:dyDescent="0.25">
      <c r="A3628" s="187">
        <v>43846</v>
      </c>
      <c r="B3628" s="3">
        <v>16</v>
      </c>
      <c r="C3628" s="3">
        <v>1</v>
      </c>
      <c r="D3628" s="3">
        <v>2020</v>
      </c>
      <c r="E3628" s="3">
        <v>0</v>
      </c>
      <c r="F3628" s="3">
        <v>0</v>
      </c>
      <c r="G3628" s="3" t="s">
        <v>96</v>
      </c>
      <c r="H3628" s="3" t="s">
        <v>1137</v>
      </c>
      <c r="I3628" s="3" t="s">
        <v>451</v>
      </c>
      <c r="J3628" s="3">
        <v>4853506</v>
      </c>
    </row>
    <row r="3629" spans="1:10" hidden="1" x14ac:dyDescent="0.25">
      <c r="A3629" s="187">
        <v>43845</v>
      </c>
      <c r="B3629" s="3">
        <v>15</v>
      </c>
      <c r="C3629" s="3">
        <v>1</v>
      </c>
      <c r="D3629" s="3">
        <v>2020</v>
      </c>
      <c r="E3629" s="3">
        <v>0</v>
      </c>
      <c r="F3629" s="3">
        <v>0</v>
      </c>
      <c r="G3629" s="3" t="s">
        <v>96</v>
      </c>
      <c r="H3629" s="3" t="s">
        <v>1137</v>
      </c>
      <c r="I3629" s="3" t="s">
        <v>451</v>
      </c>
      <c r="J3629" s="3">
        <v>4853506</v>
      </c>
    </row>
    <row r="3630" spans="1:10" hidden="1" x14ac:dyDescent="0.25">
      <c r="A3630" s="187">
        <v>43844</v>
      </c>
      <c r="B3630" s="3">
        <v>14</v>
      </c>
      <c r="C3630" s="3">
        <v>1</v>
      </c>
      <c r="D3630" s="3">
        <v>2020</v>
      </c>
      <c r="E3630" s="3">
        <v>0</v>
      </c>
      <c r="F3630" s="3">
        <v>0</v>
      </c>
      <c r="G3630" s="3" t="s">
        <v>96</v>
      </c>
      <c r="H3630" s="3" t="s">
        <v>1137</v>
      </c>
      <c r="I3630" s="3" t="s">
        <v>451</v>
      </c>
      <c r="J3630" s="3">
        <v>4853506</v>
      </c>
    </row>
    <row r="3631" spans="1:10" hidden="1" x14ac:dyDescent="0.25">
      <c r="A3631" s="187">
        <v>43843</v>
      </c>
      <c r="B3631" s="3">
        <v>13</v>
      </c>
      <c r="C3631" s="3">
        <v>1</v>
      </c>
      <c r="D3631" s="3">
        <v>2020</v>
      </c>
      <c r="E3631" s="3">
        <v>0</v>
      </c>
      <c r="F3631" s="3">
        <v>0</v>
      </c>
      <c r="G3631" s="3" t="s">
        <v>96</v>
      </c>
      <c r="H3631" s="3" t="s">
        <v>1137</v>
      </c>
      <c r="I3631" s="3" t="s">
        <v>451</v>
      </c>
      <c r="J3631" s="3">
        <v>4853506</v>
      </c>
    </row>
    <row r="3632" spans="1:10" hidden="1" x14ac:dyDescent="0.25">
      <c r="A3632" s="187">
        <v>43842</v>
      </c>
      <c r="B3632" s="3">
        <v>12</v>
      </c>
      <c r="C3632" s="3">
        <v>1</v>
      </c>
      <c r="D3632" s="3">
        <v>2020</v>
      </c>
      <c r="E3632" s="3">
        <v>0</v>
      </c>
      <c r="F3632" s="3">
        <v>0</v>
      </c>
      <c r="G3632" s="3" t="s">
        <v>96</v>
      </c>
      <c r="H3632" s="3" t="s">
        <v>1137</v>
      </c>
      <c r="I3632" s="3" t="s">
        <v>451</v>
      </c>
      <c r="J3632" s="3">
        <v>4853506</v>
      </c>
    </row>
    <row r="3633" spans="1:10" hidden="1" x14ac:dyDescent="0.25">
      <c r="A3633" s="187">
        <v>43841</v>
      </c>
      <c r="B3633" s="3">
        <v>11</v>
      </c>
      <c r="C3633" s="3">
        <v>1</v>
      </c>
      <c r="D3633" s="3">
        <v>2020</v>
      </c>
      <c r="E3633" s="3">
        <v>0</v>
      </c>
      <c r="F3633" s="3">
        <v>0</v>
      </c>
      <c r="G3633" s="3" t="s">
        <v>96</v>
      </c>
      <c r="H3633" s="3" t="s">
        <v>1137</v>
      </c>
      <c r="I3633" s="3" t="s">
        <v>451</v>
      </c>
      <c r="J3633" s="3">
        <v>4853506</v>
      </c>
    </row>
    <row r="3634" spans="1:10" hidden="1" x14ac:dyDescent="0.25">
      <c r="A3634" s="187">
        <v>43840</v>
      </c>
      <c r="B3634" s="3">
        <v>10</v>
      </c>
      <c r="C3634" s="3">
        <v>1</v>
      </c>
      <c r="D3634" s="3">
        <v>2020</v>
      </c>
      <c r="E3634" s="3">
        <v>0</v>
      </c>
      <c r="F3634" s="3">
        <v>0</v>
      </c>
      <c r="G3634" s="3" t="s">
        <v>96</v>
      </c>
      <c r="H3634" s="3" t="s">
        <v>1137</v>
      </c>
      <c r="I3634" s="3" t="s">
        <v>451</v>
      </c>
      <c r="J3634" s="3">
        <v>4853506</v>
      </c>
    </row>
    <row r="3635" spans="1:10" hidden="1" x14ac:dyDescent="0.25">
      <c r="A3635" s="187">
        <v>43839</v>
      </c>
      <c r="B3635" s="3">
        <v>9</v>
      </c>
      <c r="C3635" s="3">
        <v>1</v>
      </c>
      <c r="D3635" s="3">
        <v>2020</v>
      </c>
      <c r="E3635" s="3">
        <v>0</v>
      </c>
      <c r="F3635" s="3">
        <v>0</v>
      </c>
      <c r="G3635" s="3" t="s">
        <v>96</v>
      </c>
      <c r="H3635" s="3" t="s">
        <v>1137</v>
      </c>
      <c r="I3635" s="3" t="s">
        <v>451</v>
      </c>
      <c r="J3635" s="3">
        <v>4853506</v>
      </c>
    </row>
    <row r="3636" spans="1:10" hidden="1" x14ac:dyDescent="0.25">
      <c r="A3636" s="187">
        <v>43838</v>
      </c>
      <c r="B3636" s="3">
        <v>8</v>
      </c>
      <c r="C3636" s="3">
        <v>1</v>
      </c>
      <c r="D3636" s="3">
        <v>2020</v>
      </c>
      <c r="E3636" s="3">
        <v>0</v>
      </c>
      <c r="F3636" s="3">
        <v>0</v>
      </c>
      <c r="G3636" s="3" t="s">
        <v>96</v>
      </c>
      <c r="H3636" s="3" t="s">
        <v>1137</v>
      </c>
      <c r="I3636" s="3" t="s">
        <v>451</v>
      </c>
      <c r="J3636" s="3">
        <v>4853506</v>
      </c>
    </row>
    <row r="3637" spans="1:10" hidden="1" x14ac:dyDescent="0.25">
      <c r="A3637" s="187">
        <v>43837</v>
      </c>
      <c r="B3637" s="3">
        <v>7</v>
      </c>
      <c r="C3637" s="3">
        <v>1</v>
      </c>
      <c r="D3637" s="3">
        <v>2020</v>
      </c>
      <c r="E3637" s="3">
        <v>0</v>
      </c>
      <c r="F3637" s="3">
        <v>0</v>
      </c>
      <c r="G3637" s="3" t="s">
        <v>96</v>
      </c>
      <c r="H3637" s="3" t="s">
        <v>1137</v>
      </c>
      <c r="I3637" s="3" t="s">
        <v>451</v>
      </c>
      <c r="J3637" s="3">
        <v>4853506</v>
      </c>
    </row>
    <row r="3638" spans="1:10" hidden="1" x14ac:dyDescent="0.25">
      <c r="A3638" s="187">
        <v>43836</v>
      </c>
      <c r="B3638" s="3">
        <v>6</v>
      </c>
      <c r="C3638" s="3">
        <v>1</v>
      </c>
      <c r="D3638" s="3">
        <v>2020</v>
      </c>
      <c r="E3638" s="3">
        <v>0</v>
      </c>
      <c r="F3638" s="3">
        <v>0</v>
      </c>
      <c r="G3638" s="3" t="s">
        <v>96</v>
      </c>
      <c r="H3638" s="3" t="s">
        <v>1137</v>
      </c>
      <c r="I3638" s="3" t="s">
        <v>451</v>
      </c>
      <c r="J3638" s="3">
        <v>4853506</v>
      </c>
    </row>
    <row r="3639" spans="1:10" hidden="1" x14ac:dyDescent="0.25">
      <c r="A3639" s="187">
        <v>43835</v>
      </c>
      <c r="B3639" s="3">
        <v>5</v>
      </c>
      <c r="C3639" s="3">
        <v>1</v>
      </c>
      <c r="D3639" s="3">
        <v>2020</v>
      </c>
      <c r="E3639" s="3">
        <v>0</v>
      </c>
      <c r="F3639" s="3">
        <v>0</v>
      </c>
      <c r="G3639" s="3" t="s">
        <v>96</v>
      </c>
      <c r="H3639" s="3" t="s">
        <v>1137</v>
      </c>
      <c r="I3639" s="3" t="s">
        <v>451</v>
      </c>
      <c r="J3639" s="3">
        <v>4853506</v>
      </c>
    </row>
    <row r="3640" spans="1:10" hidden="1" x14ac:dyDescent="0.25">
      <c r="A3640" s="187">
        <v>43834</v>
      </c>
      <c r="B3640" s="3">
        <v>4</v>
      </c>
      <c r="C3640" s="3">
        <v>1</v>
      </c>
      <c r="D3640" s="3">
        <v>2020</v>
      </c>
      <c r="E3640" s="3">
        <v>0</v>
      </c>
      <c r="F3640" s="3">
        <v>0</v>
      </c>
      <c r="G3640" s="3" t="s">
        <v>96</v>
      </c>
      <c r="H3640" s="3" t="s">
        <v>1137</v>
      </c>
      <c r="I3640" s="3" t="s">
        <v>451</v>
      </c>
      <c r="J3640" s="3">
        <v>4853506</v>
      </c>
    </row>
    <row r="3641" spans="1:10" hidden="1" x14ac:dyDescent="0.25">
      <c r="A3641" s="187">
        <v>43833</v>
      </c>
      <c r="B3641" s="3">
        <v>3</v>
      </c>
      <c r="C3641" s="3">
        <v>1</v>
      </c>
      <c r="D3641" s="3">
        <v>2020</v>
      </c>
      <c r="E3641" s="3">
        <v>0</v>
      </c>
      <c r="F3641" s="3">
        <v>0</v>
      </c>
      <c r="G3641" s="3" t="s">
        <v>96</v>
      </c>
      <c r="H3641" s="3" t="s">
        <v>1137</v>
      </c>
      <c r="I3641" s="3" t="s">
        <v>451</v>
      </c>
      <c r="J3641" s="3">
        <v>4853506</v>
      </c>
    </row>
    <row r="3642" spans="1:10" hidden="1" x14ac:dyDescent="0.25">
      <c r="A3642" s="187">
        <v>43832</v>
      </c>
      <c r="B3642" s="3">
        <v>2</v>
      </c>
      <c r="C3642" s="3">
        <v>1</v>
      </c>
      <c r="D3642" s="3">
        <v>2020</v>
      </c>
      <c r="E3642" s="3">
        <v>0</v>
      </c>
      <c r="F3642" s="3">
        <v>0</v>
      </c>
      <c r="G3642" s="3" t="s">
        <v>96</v>
      </c>
      <c r="H3642" s="3" t="s">
        <v>1137</v>
      </c>
      <c r="I3642" s="3" t="s">
        <v>451</v>
      </c>
      <c r="J3642" s="3">
        <v>4853506</v>
      </c>
    </row>
    <row r="3643" spans="1:10" hidden="1" x14ac:dyDescent="0.25">
      <c r="A3643" s="187">
        <v>43831</v>
      </c>
      <c r="B3643" s="3">
        <v>1</v>
      </c>
      <c r="C3643" s="3">
        <v>1</v>
      </c>
      <c r="D3643" s="3">
        <v>2020</v>
      </c>
      <c r="E3643" s="3">
        <v>0</v>
      </c>
      <c r="F3643" s="3">
        <v>0</v>
      </c>
      <c r="G3643" s="3" t="s">
        <v>96</v>
      </c>
      <c r="H3643" s="3" t="s">
        <v>1137</v>
      </c>
      <c r="I3643" s="3" t="s">
        <v>451</v>
      </c>
      <c r="J3643" s="3">
        <v>4853506</v>
      </c>
    </row>
    <row r="3644" spans="1:10" hidden="1" x14ac:dyDescent="0.25">
      <c r="A3644" s="187">
        <v>43830</v>
      </c>
      <c r="B3644" s="3">
        <v>31</v>
      </c>
      <c r="C3644" s="3">
        <v>12</v>
      </c>
      <c r="D3644" s="3">
        <v>2019</v>
      </c>
      <c r="E3644" s="3">
        <v>0</v>
      </c>
      <c r="F3644" s="3">
        <v>0</v>
      </c>
      <c r="G3644" s="3" t="s">
        <v>96</v>
      </c>
      <c r="H3644" s="3" t="s">
        <v>1137</v>
      </c>
      <c r="I3644" s="3" t="s">
        <v>451</v>
      </c>
      <c r="J3644" s="3">
        <v>4853506</v>
      </c>
    </row>
    <row r="3645" spans="1:10" hidden="1" x14ac:dyDescent="0.25">
      <c r="A3645" s="187">
        <v>43920</v>
      </c>
      <c r="B3645" s="3">
        <v>30</v>
      </c>
      <c r="C3645" s="3">
        <v>3</v>
      </c>
      <c r="D3645" s="3">
        <v>2020</v>
      </c>
      <c r="E3645" s="3">
        <v>10</v>
      </c>
      <c r="F3645" s="3">
        <v>0</v>
      </c>
      <c r="G3645" s="3" t="s">
        <v>1138</v>
      </c>
      <c r="H3645" s="3" t="s">
        <v>1139</v>
      </c>
      <c r="I3645" s="3" t="s">
        <v>448</v>
      </c>
      <c r="J3645" s="3">
        <v>84077</v>
      </c>
    </row>
    <row r="3646" spans="1:10" hidden="1" x14ac:dyDescent="0.25">
      <c r="A3646" s="187">
        <v>43919</v>
      </c>
      <c r="B3646" s="3">
        <v>29</v>
      </c>
      <c r="C3646" s="3">
        <v>3</v>
      </c>
      <c r="D3646" s="3">
        <v>2020</v>
      </c>
      <c r="E3646" s="3">
        <v>3</v>
      </c>
      <c r="F3646" s="3">
        <v>0</v>
      </c>
      <c r="G3646" s="3" t="s">
        <v>1138</v>
      </c>
      <c r="H3646" s="3" t="s">
        <v>1139</v>
      </c>
      <c r="I3646" s="3" t="s">
        <v>448</v>
      </c>
      <c r="J3646" s="3">
        <v>84077</v>
      </c>
    </row>
    <row r="3647" spans="1:10" hidden="1" x14ac:dyDescent="0.25">
      <c r="A3647" s="187">
        <v>43918</v>
      </c>
      <c r="B3647" s="3">
        <v>28</v>
      </c>
      <c r="C3647" s="3">
        <v>3</v>
      </c>
      <c r="D3647" s="3">
        <v>2020</v>
      </c>
      <c r="E3647" s="3">
        <v>3</v>
      </c>
      <c r="F3647" s="3">
        <v>0</v>
      </c>
      <c r="G3647" s="3" t="s">
        <v>1138</v>
      </c>
      <c r="H3647" s="3" t="s">
        <v>1139</v>
      </c>
      <c r="I3647" s="3" t="s">
        <v>448</v>
      </c>
      <c r="J3647" s="3">
        <v>84077</v>
      </c>
    </row>
    <row r="3648" spans="1:10" hidden="1" x14ac:dyDescent="0.25">
      <c r="A3648" s="187">
        <v>43917</v>
      </c>
      <c r="B3648" s="3">
        <v>27</v>
      </c>
      <c r="C3648" s="3">
        <v>3</v>
      </c>
      <c r="D3648" s="3">
        <v>2020</v>
      </c>
      <c r="E3648" s="3">
        <v>3</v>
      </c>
      <c r="F3648" s="3">
        <v>0</v>
      </c>
      <c r="G3648" s="3" t="s">
        <v>1138</v>
      </c>
      <c r="H3648" s="3" t="s">
        <v>1139</v>
      </c>
      <c r="I3648" s="3" t="s">
        <v>448</v>
      </c>
      <c r="J3648" s="3">
        <v>84077</v>
      </c>
    </row>
    <row r="3649" spans="1:10" hidden="1" x14ac:dyDescent="0.25">
      <c r="A3649" s="187">
        <v>43916</v>
      </c>
      <c r="B3649" s="3">
        <v>26</v>
      </c>
      <c r="C3649" s="3">
        <v>3</v>
      </c>
      <c r="D3649" s="3">
        <v>2020</v>
      </c>
      <c r="E3649" s="3">
        <v>0</v>
      </c>
      <c r="F3649" s="3">
        <v>0</v>
      </c>
      <c r="G3649" s="3" t="s">
        <v>1138</v>
      </c>
      <c r="H3649" s="3" t="s">
        <v>1139</v>
      </c>
      <c r="I3649" s="3" t="s">
        <v>448</v>
      </c>
      <c r="J3649" s="3">
        <v>84077</v>
      </c>
    </row>
    <row r="3650" spans="1:10" hidden="1" x14ac:dyDescent="0.25">
      <c r="A3650" s="187">
        <v>43915</v>
      </c>
      <c r="B3650" s="3">
        <v>25</v>
      </c>
      <c r="C3650" s="3">
        <v>3</v>
      </c>
      <c r="D3650" s="3">
        <v>2020</v>
      </c>
      <c r="E3650" s="3">
        <v>10</v>
      </c>
      <c r="F3650" s="3">
        <v>0</v>
      </c>
      <c r="G3650" s="3" t="s">
        <v>1138</v>
      </c>
      <c r="H3650" s="3" t="s">
        <v>1139</v>
      </c>
      <c r="I3650" s="3" t="s">
        <v>448</v>
      </c>
      <c r="J3650" s="3">
        <v>84077</v>
      </c>
    </row>
    <row r="3651" spans="1:10" hidden="1" x14ac:dyDescent="0.25">
      <c r="A3651" s="187">
        <v>43914</v>
      </c>
      <c r="B3651" s="3">
        <v>24</v>
      </c>
      <c r="C3651" s="3">
        <v>3</v>
      </c>
      <c r="D3651" s="3">
        <v>2020</v>
      </c>
      <c r="E3651" s="3">
        <v>11</v>
      </c>
      <c r="F3651" s="3">
        <v>0</v>
      </c>
      <c r="G3651" s="3" t="s">
        <v>1138</v>
      </c>
      <c r="H3651" s="3" t="s">
        <v>1139</v>
      </c>
      <c r="I3651" s="3" t="s">
        <v>448</v>
      </c>
      <c r="J3651" s="3">
        <v>84077</v>
      </c>
    </row>
    <row r="3652" spans="1:10" hidden="1" x14ac:dyDescent="0.25">
      <c r="A3652" s="187">
        <v>43913</v>
      </c>
      <c r="B3652" s="3">
        <v>23</v>
      </c>
      <c r="C3652" s="3">
        <v>3</v>
      </c>
      <c r="D3652" s="3">
        <v>2020</v>
      </c>
      <c r="E3652" s="3">
        <v>0</v>
      </c>
      <c r="F3652" s="3">
        <v>0</v>
      </c>
      <c r="G3652" s="3" t="s">
        <v>1138</v>
      </c>
      <c r="H3652" s="3" t="s">
        <v>1139</v>
      </c>
      <c r="I3652" s="3" t="s">
        <v>448</v>
      </c>
      <c r="J3652" s="3">
        <v>84077</v>
      </c>
    </row>
    <row r="3653" spans="1:10" hidden="1" x14ac:dyDescent="0.25">
      <c r="A3653" s="187">
        <v>43912</v>
      </c>
      <c r="B3653" s="3">
        <v>22</v>
      </c>
      <c r="C3653" s="3">
        <v>3</v>
      </c>
      <c r="D3653" s="3">
        <v>2020</v>
      </c>
      <c r="E3653" s="3">
        <v>1</v>
      </c>
      <c r="F3653" s="3">
        <v>0</v>
      </c>
      <c r="G3653" s="3" t="s">
        <v>1138</v>
      </c>
      <c r="H3653" s="3" t="s">
        <v>1139</v>
      </c>
      <c r="I3653" s="3" t="s">
        <v>448</v>
      </c>
      <c r="J3653" s="3">
        <v>84077</v>
      </c>
    </row>
    <row r="3654" spans="1:10" hidden="1" x14ac:dyDescent="0.25">
      <c r="A3654" s="187">
        <v>43911</v>
      </c>
      <c r="B3654" s="3">
        <v>21</v>
      </c>
      <c r="C3654" s="3">
        <v>3</v>
      </c>
      <c r="D3654" s="3">
        <v>2020</v>
      </c>
      <c r="E3654" s="3">
        <v>1</v>
      </c>
      <c r="F3654" s="3">
        <v>0</v>
      </c>
      <c r="G3654" s="3" t="s">
        <v>1138</v>
      </c>
      <c r="H3654" s="3" t="s">
        <v>1139</v>
      </c>
      <c r="I3654" s="3" t="s">
        <v>448</v>
      </c>
      <c r="J3654" s="3">
        <v>84077</v>
      </c>
    </row>
    <row r="3655" spans="1:10" hidden="1" x14ac:dyDescent="0.25">
      <c r="A3655" s="187">
        <v>43920</v>
      </c>
      <c r="B3655" s="3">
        <v>30</v>
      </c>
      <c r="C3655" s="3">
        <v>3</v>
      </c>
      <c r="D3655" s="3">
        <v>2020</v>
      </c>
      <c r="E3655" s="3">
        <v>628</v>
      </c>
      <c r="F3655" s="3">
        <v>3</v>
      </c>
      <c r="G3655" s="3" t="s">
        <v>206</v>
      </c>
      <c r="H3655" s="3" t="s">
        <v>1140</v>
      </c>
      <c r="I3655" s="3" t="s">
        <v>455</v>
      </c>
      <c r="J3655" s="3">
        <v>8883800</v>
      </c>
    </row>
    <row r="3656" spans="1:10" hidden="1" x14ac:dyDescent="0.25">
      <c r="A3656" s="187">
        <v>43919</v>
      </c>
      <c r="B3656" s="3">
        <v>29</v>
      </c>
      <c r="C3656" s="3">
        <v>3</v>
      </c>
      <c r="D3656" s="3">
        <v>2020</v>
      </c>
      <c r="E3656" s="3">
        <v>584</v>
      </c>
      <c r="F3656" s="3">
        <v>2</v>
      </c>
      <c r="G3656" s="3" t="s">
        <v>206</v>
      </c>
      <c r="H3656" s="3" t="s">
        <v>1140</v>
      </c>
      <c r="I3656" s="3" t="s">
        <v>455</v>
      </c>
      <c r="J3656" s="3">
        <v>8883800</v>
      </c>
    </row>
    <row r="3657" spans="1:10" hidden="1" x14ac:dyDescent="0.25">
      <c r="A3657" s="187">
        <v>43918</v>
      </c>
      <c r="B3657" s="3">
        <v>28</v>
      </c>
      <c r="C3657" s="3">
        <v>3</v>
      </c>
      <c r="D3657" s="3">
        <v>2020</v>
      </c>
      <c r="E3657" s="3">
        <v>369</v>
      </c>
      <c r="F3657" s="3">
        <v>2</v>
      </c>
      <c r="G3657" s="3" t="s">
        <v>206</v>
      </c>
      <c r="H3657" s="3" t="s">
        <v>1140</v>
      </c>
      <c r="I3657" s="3" t="s">
        <v>455</v>
      </c>
      <c r="J3657" s="3">
        <v>8883800</v>
      </c>
    </row>
    <row r="3658" spans="1:10" hidden="1" x14ac:dyDescent="0.25">
      <c r="A3658" s="187">
        <v>43917</v>
      </c>
      <c r="B3658" s="3">
        <v>27</v>
      </c>
      <c r="C3658" s="3">
        <v>3</v>
      </c>
      <c r="D3658" s="3">
        <v>2020</v>
      </c>
      <c r="E3658" s="3">
        <v>297</v>
      </c>
      <c r="F3658" s="3">
        <v>3</v>
      </c>
      <c r="G3658" s="3" t="s">
        <v>206</v>
      </c>
      <c r="H3658" s="3" t="s">
        <v>1140</v>
      </c>
      <c r="I3658" s="3" t="s">
        <v>455</v>
      </c>
      <c r="J3658" s="3">
        <v>8883800</v>
      </c>
    </row>
    <row r="3659" spans="1:10" hidden="1" x14ac:dyDescent="0.25">
      <c r="A3659" s="187">
        <v>43916</v>
      </c>
      <c r="B3659" s="3">
        <v>26</v>
      </c>
      <c r="C3659" s="3">
        <v>3</v>
      </c>
      <c r="D3659" s="3">
        <v>2020</v>
      </c>
      <c r="E3659" s="3">
        <v>439</v>
      </c>
      <c r="F3659" s="3">
        <v>2</v>
      </c>
      <c r="G3659" s="3" t="s">
        <v>206</v>
      </c>
      <c r="H3659" s="3" t="s">
        <v>1140</v>
      </c>
      <c r="I3659" s="3" t="s">
        <v>455</v>
      </c>
      <c r="J3659" s="3">
        <v>8883800</v>
      </c>
    </row>
    <row r="3660" spans="1:10" hidden="1" x14ac:dyDescent="0.25">
      <c r="A3660" s="187">
        <v>43915</v>
      </c>
      <c r="B3660" s="3">
        <v>25</v>
      </c>
      <c r="C3660" s="3">
        <v>3</v>
      </c>
      <c r="D3660" s="3">
        <v>2020</v>
      </c>
      <c r="E3660" s="3">
        <v>488</v>
      </c>
      <c r="F3660" s="3">
        <v>2</v>
      </c>
      <c r="G3660" s="3" t="s">
        <v>206</v>
      </c>
      <c r="H3660" s="3" t="s">
        <v>1140</v>
      </c>
      <c r="I3660" s="3" t="s">
        <v>455</v>
      </c>
      <c r="J3660" s="3">
        <v>8883800</v>
      </c>
    </row>
    <row r="3661" spans="1:10" hidden="1" x14ac:dyDescent="0.25">
      <c r="A3661" s="187">
        <v>43914</v>
      </c>
      <c r="B3661" s="3">
        <v>24</v>
      </c>
      <c r="C3661" s="3">
        <v>3</v>
      </c>
      <c r="D3661" s="3">
        <v>2020</v>
      </c>
      <c r="E3661" s="3">
        <v>371</v>
      </c>
      <c r="F3661" s="3">
        <v>0</v>
      </c>
      <c r="G3661" s="3" t="s">
        <v>206</v>
      </c>
      <c r="H3661" s="3" t="s">
        <v>1140</v>
      </c>
      <c r="I3661" s="3" t="s">
        <v>455</v>
      </c>
      <c r="J3661" s="3">
        <v>8883800</v>
      </c>
    </row>
    <row r="3662" spans="1:10" hidden="1" x14ac:dyDescent="0.25">
      <c r="A3662" s="187">
        <v>43913</v>
      </c>
      <c r="B3662" s="3">
        <v>23</v>
      </c>
      <c r="C3662" s="3">
        <v>3</v>
      </c>
      <c r="D3662" s="3">
        <v>2020</v>
      </c>
      <c r="E3662" s="3">
        <v>188</v>
      </c>
      <c r="F3662" s="3">
        <v>0</v>
      </c>
      <c r="G3662" s="3" t="s">
        <v>206</v>
      </c>
      <c r="H3662" s="3" t="s">
        <v>1140</v>
      </c>
      <c r="I3662" s="3" t="s">
        <v>455</v>
      </c>
      <c r="J3662" s="3">
        <v>8883800</v>
      </c>
    </row>
    <row r="3663" spans="1:10" hidden="1" x14ac:dyDescent="0.25">
      <c r="A3663" s="187">
        <v>43912</v>
      </c>
      <c r="B3663" s="3">
        <v>22</v>
      </c>
      <c r="C3663" s="3">
        <v>3</v>
      </c>
      <c r="D3663" s="3">
        <v>2020</v>
      </c>
      <c r="E3663" s="3">
        <v>171</v>
      </c>
      <c r="F3663" s="3">
        <v>0</v>
      </c>
      <c r="G3663" s="3" t="s">
        <v>206</v>
      </c>
      <c r="H3663" s="3" t="s">
        <v>1140</v>
      </c>
      <c r="I3663" s="3" t="s">
        <v>455</v>
      </c>
      <c r="J3663" s="3">
        <v>8883800</v>
      </c>
    </row>
    <row r="3664" spans="1:10" hidden="1" x14ac:dyDescent="0.25">
      <c r="A3664" s="187">
        <v>43911</v>
      </c>
      <c r="B3664" s="3">
        <v>21</v>
      </c>
      <c r="C3664" s="3">
        <v>3</v>
      </c>
      <c r="D3664" s="3">
        <v>2020</v>
      </c>
      <c r="E3664" s="3">
        <v>35</v>
      </c>
      <c r="F3664" s="3">
        <v>1</v>
      </c>
      <c r="G3664" s="3" t="s">
        <v>206</v>
      </c>
      <c r="H3664" s="3" t="s">
        <v>1140</v>
      </c>
      <c r="I3664" s="3" t="s">
        <v>455</v>
      </c>
      <c r="J3664" s="3">
        <v>8883800</v>
      </c>
    </row>
    <row r="3665" spans="1:10" hidden="1" x14ac:dyDescent="0.25">
      <c r="A3665" s="187">
        <v>43910</v>
      </c>
      <c r="B3665" s="3">
        <v>20</v>
      </c>
      <c r="C3665" s="3">
        <v>3</v>
      </c>
      <c r="D3665" s="3">
        <v>2020</v>
      </c>
      <c r="E3665" s="3">
        <v>244</v>
      </c>
      <c r="F3665" s="3">
        <v>0</v>
      </c>
      <c r="G3665" s="3" t="s">
        <v>206</v>
      </c>
      <c r="H3665" s="3" t="s">
        <v>1140</v>
      </c>
      <c r="I3665" s="3" t="s">
        <v>455</v>
      </c>
      <c r="J3665" s="3">
        <v>8883800</v>
      </c>
    </row>
    <row r="3666" spans="1:10" hidden="1" x14ac:dyDescent="0.25">
      <c r="A3666" s="187">
        <v>43909</v>
      </c>
      <c r="B3666" s="3">
        <v>19</v>
      </c>
      <c r="C3666" s="3">
        <v>3</v>
      </c>
      <c r="D3666" s="3">
        <v>2020</v>
      </c>
      <c r="E3666" s="3">
        <v>6</v>
      </c>
      <c r="F3666" s="3">
        <v>0</v>
      </c>
      <c r="G3666" s="3" t="s">
        <v>206</v>
      </c>
      <c r="H3666" s="3" t="s">
        <v>1140</v>
      </c>
      <c r="I3666" s="3" t="s">
        <v>455</v>
      </c>
      <c r="J3666" s="3">
        <v>8883800</v>
      </c>
    </row>
    <row r="3667" spans="1:10" hidden="1" x14ac:dyDescent="0.25">
      <c r="A3667" s="187">
        <v>43908</v>
      </c>
      <c r="B3667" s="3">
        <v>18</v>
      </c>
      <c r="C3667" s="3">
        <v>3</v>
      </c>
      <c r="D3667" s="3">
        <v>2020</v>
      </c>
      <c r="E3667" s="3">
        <v>167</v>
      </c>
      <c r="F3667" s="3">
        <v>0</v>
      </c>
      <c r="G3667" s="3" t="s">
        <v>206</v>
      </c>
      <c r="H3667" s="3" t="s">
        <v>1140</v>
      </c>
      <c r="I3667" s="3" t="s">
        <v>455</v>
      </c>
      <c r="J3667" s="3">
        <v>8883800</v>
      </c>
    </row>
    <row r="3668" spans="1:10" hidden="1" x14ac:dyDescent="0.25">
      <c r="A3668" s="187">
        <v>43907</v>
      </c>
      <c r="B3668" s="3">
        <v>17</v>
      </c>
      <c r="C3668" s="3">
        <v>3</v>
      </c>
      <c r="D3668" s="3">
        <v>2020</v>
      </c>
      <c r="E3668" s="3">
        <v>10</v>
      </c>
      <c r="F3668" s="3">
        <v>0</v>
      </c>
      <c r="G3668" s="3" t="s">
        <v>206</v>
      </c>
      <c r="H3668" s="3" t="s">
        <v>1140</v>
      </c>
      <c r="I3668" s="3" t="s">
        <v>455</v>
      </c>
      <c r="J3668" s="3">
        <v>8883800</v>
      </c>
    </row>
    <row r="3669" spans="1:10" hidden="1" x14ac:dyDescent="0.25">
      <c r="A3669" s="187">
        <v>43906</v>
      </c>
      <c r="B3669" s="3">
        <v>16</v>
      </c>
      <c r="C3669" s="3">
        <v>3</v>
      </c>
      <c r="D3669" s="3">
        <v>2020</v>
      </c>
      <c r="E3669" s="3">
        <v>72</v>
      </c>
      <c r="F3669" s="3">
        <v>0</v>
      </c>
      <c r="G3669" s="3" t="s">
        <v>206</v>
      </c>
      <c r="H3669" s="3" t="s">
        <v>1140</v>
      </c>
      <c r="I3669" s="3" t="s">
        <v>455</v>
      </c>
      <c r="J3669" s="3">
        <v>8883800</v>
      </c>
    </row>
    <row r="3670" spans="1:10" hidden="1" x14ac:dyDescent="0.25">
      <c r="A3670" s="187">
        <v>43905</v>
      </c>
      <c r="B3670" s="3">
        <v>15</v>
      </c>
      <c r="C3670" s="3">
        <v>3</v>
      </c>
      <c r="D3670" s="3">
        <v>2020</v>
      </c>
      <c r="E3670" s="3">
        <v>62</v>
      </c>
      <c r="F3670" s="3">
        <v>0</v>
      </c>
      <c r="G3670" s="3" t="s">
        <v>206</v>
      </c>
      <c r="H3670" s="3" t="s">
        <v>1140</v>
      </c>
      <c r="I3670" s="3" t="s">
        <v>455</v>
      </c>
      <c r="J3670" s="3">
        <v>8883800</v>
      </c>
    </row>
    <row r="3671" spans="1:10" hidden="1" x14ac:dyDescent="0.25">
      <c r="A3671" s="187">
        <v>43904</v>
      </c>
      <c r="B3671" s="3">
        <v>14</v>
      </c>
      <c r="C3671" s="3">
        <v>3</v>
      </c>
      <c r="D3671" s="3">
        <v>2020</v>
      </c>
      <c r="E3671" s="3">
        <v>20</v>
      </c>
      <c r="F3671" s="3">
        <v>0</v>
      </c>
      <c r="G3671" s="3" t="s">
        <v>206</v>
      </c>
      <c r="H3671" s="3" t="s">
        <v>1140</v>
      </c>
      <c r="I3671" s="3" t="s">
        <v>455</v>
      </c>
      <c r="J3671" s="3">
        <v>8883800</v>
      </c>
    </row>
    <row r="3672" spans="1:10" hidden="1" x14ac:dyDescent="0.25">
      <c r="A3672" s="187">
        <v>43903</v>
      </c>
      <c r="B3672" s="3">
        <v>13</v>
      </c>
      <c r="C3672" s="3">
        <v>3</v>
      </c>
      <c r="D3672" s="3">
        <v>2020</v>
      </c>
      <c r="E3672" s="3">
        <v>14</v>
      </c>
      <c r="F3672" s="3">
        <v>0</v>
      </c>
      <c r="G3672" s="3" t="s">
        <v>206</v>
      </c>
      <c r="H3672" s="3" t="s">
        <v>1140</v>
      </c>
      <c r="I3672" s="3" t="s">
        <v>455</v>
      </c>
      <c r="J3672" s="3">
        <v>8883800</v>
      </c>
    </row>
    <row r="3673" spans="1:10" hidden="1" x14ac:dyDescent="0.25">
      <c r="A3673" s="187">
        <v>43902</v>
      </c>
      <c r="B3673" s="3">
        <v>12</v>
      </c>
      <c r="C3673" s="3">
        <v>3</v>
      </c>
      <c r="D3673" s="3">
        <v>2020</v>
      </c>
      <c r="E3673" s="3">
        <v>12</v>
      </c>
      <c r="F3673" s="3">
        <v>0</v>
      </c>
      <c r="G3673" s="3" t="s">
        <v>206</v>
      </c>
      <c r="H3673" s="3" t="s">
        <v>1140</v>
      </c>
      <c r="I3673" s="3" t="s">
        <v>455</v>
      </c>
      <c r="J3673" s="3">
        <v>8883800</v>
      </c>
    </row>
    <row r="3674" spans="1:10" hidden="1" x14ac:dyDescent="0.25">
      <c r="A3674" s="187">
        <v>43901</v>
      </c>
      <c r="B3674" s="3">
        <v>11</v>
      </c>
      <c r="C3674" s="3">
        <v>3</v>
      </c>
      <c r="D3674" s="3">
        <v>2020</v>
      </c>
      <c r="E3674" s="3">
        <v>31</v>
      </c>
      <c r="F3674" s="3">
        <v>0</v>
      </c>
      <c r="G3674" s="3" t="s">
        <v>206</v>
      </c>
      <c r="H3674" s="3" t="s">
        <v>1140</v>
      </c>
      <c r="I3674" s="3" t="s">
        <v>455</v>
      </c>
      <c r="J3674" s="3">
        <v>8883800</v>
      </c>
    </row>
    <row r="3675" spans="1:10" hidden="1" x14ac:dyDescent="0.25">
      <c r="A3675" s="187">
        <v>43899</v>
      </c>
      <c r="B3675" s="3">
        <v>9</v>
      </c>
      <c r="C3675" s="3">
        <v>3</v>
      </c>
      <c r="D3675" s="3">
        <v>2020</v>
      </c>
      <c r="E3675" s="3">
        <v>14</v>
      </c>
      <c r="F3675" s="3">
        <v>0</v>
      </c>
      <c r="G3675" s="3" t="s">
        <v>206</v>
      </c>
      <c r="H3675" s="3" t="s">
        <v>1140</v>
      </c>
      <c r="I3675" s="3" t="s">
        <v>455</v>
      </c>
      <c r="J3675" s="3">
        <v>8883800</v>
      </c>
    </row>
    <row r="3676" spans="1:10" hidden="1" x14ac:dyDescent="0.25">
      <c r="A3676" s="187">
        <v>43898</v>
      </c>
      <c r="B3676" s="3">
        <v>8</v>
      </c>
      <c r="C3676" s="3">
        <v>3</v>
      </c>
      <c r="D3676" s="3">
        <v>2020</v>
      </c>
      <c r="E3676" s="3">
        <v>6</v>
      </c>
      <c r="F3676" s="3">
        <v>0</v>
      </c>
      <c r="G3676" s="3" t="s">
        <v>206</v>
      </c>
      <c r="H3676" s="3" t="s">
        <v>1140</v>
      </c>
      <c r="I3676" s="3" t="s">
        <v>455</v>
      </c>
      <c r="J3676" s="3">
        <v>8883800</v>
      </c>
    </row>
    <row r="3677" spans="1:10" hidden="1" x14ac:dyDescent="0.25">
      <c r="A3677" s="187">
        <v>43897</v>
      </c>
      <c r="B3677" s="3">
        <v>7</v>
      </c>
      <c r="C3677" s="3">
        <v>3</v>
      </c>
      <c r="D3677" s="3">
        <v>2020</v>
      </c>
      <c r="E3677" s="3">
        <v>2</v>
      </c>
      <c r="F3677" s="3">
        <v>0</v>
      </c>
      <c r="G3677" s="3" t="s">
        <v>206</v>
      </c>
      <c r="H3677" s="3" t="s">
        <v>1140</v>
      </c>
      <c r="I3677" s="3" t="s">
        <v>455</v>
      </c>
      <c r="J3677" s="3">
        <v>8883800</v>
      </c>
    </row>
    <row r="3678" spans="1:10" hidden="1" x14ac:dyDescent="0.25">
      <c r="A3678" s="187">
        <v>43896</v>
      </c>
      <c r="B3678" s="3">
        <v>6</v>
      </c>
      <c r="C3678" s="3">
        <v>3</v>
      </c>
      <c r="D3678" s="3">
        <v>2020</v>
      </c>
      <c r="E3678" s="3">
        <v>2</v>
      </c>
      <c r="F3678" s="3">
        <v>0</v>
      </c>
      <c r="G3678" s="3" t="s">
        <v>206</v>
      </c>
      <c r="H3678" s="3" t="s">
        <v>1140</v>
      </c>
      <c r="I3678" s="3" t="s">
        <v>455</v>
      </c>
      <c r="J3678" s="3">
        <v>8883800</v>
      </c>
    </row>
    <row r="3679" spans="1:10" hidden="1" x14ac:dyDescent="0.25">
      <c r="A3679" s="187">
        <v>43895</v>
      </c>
      <c r="B3679" s="3">
        <v>5</v>
      </c>
      <c r="C3679" s="3">
        <v>3</v>
      </c>
      <c r="D3679" s="3">
        <v>2020</v>
      </c>
      <c r="E3679" s="3">
        <v>5</v>
      </c>
      <c r="F3679" s="3">
        <v>0</v>
      </c>
      <c r="G3679" s="3" t="s">
        <v>206</v>
      </c>
      <c r="H3679" s="3" t="s">
        <v>1140</v>
      </c>
      <c r="I3679" s="3" t="s">
        <v>455</v>
      </c>
      <c r="J3679" s="3">
        <v>8883800</v>
      </c>
    </row>
    <row r="3680" spans="1:10" hidden="1" x14ac:dyDescent="0.25">
      <c r="A3680" s="187">
        <v>43892</v>
      </c>
      <c r="B3680" s="3">
        <v>2</v>
      </c>
      <c r="C3680" s="3">
        <v>3</v>
      </c>
      <c r="D3680" s="3">
        <v>2020</v>
      </c>
      <c r="E3680" s="3">
        <v>3</v>
      </c>
      <c r="F3680" s="3">
        <v>0</v>
      </c>
      <c r="G3680" s="3" t="s">
        <v>206</v>
      </c>
      <c r="H3680" s="3" t="s">
        <v>1140</v>
      </c>
      <c r="I3680" s="3" t="s">
        <v>455</v>
      </c>
      <c r="J3680" s="3">
        <v>8883800</v>
      </c>
    </row>
    <row r="3681" spans="1:10" hidden="1" x14ac:dyDescent="0.25">
      <c r="A3681" s="187">
        <v>43891</v>
      </c>
      <c r="B3681" s="3">
        <v>1</v>
      </c>
      <c r="C3681" s="3">
        <v>3</v>
      </c>
      <c r="D3681" s="3">
        <v>2020</v>
      </c>
      <c r="E3681" s="3">
        <v>0</v>
      </c>
      <c r="F3681" s="3">
        <v>0</v>
      </c>
      <c r="G3681" s="3" t="s">
        <v>206</v>
      </c>
      <c r="H3681" s="3" t="s">
        <v>1140</v>
      </c>
      <c r="I3681" s="3" t="s">
        <v>455</v>
      </c>
      <c r="J3681" s="3">
        <v>8883800</v>
      </c>
    </row>
    <row r="3682" spans="1:10" hidden="1" x14ac:dyDescent="0.25">
      <c r="A3682" s="187">
        <v>43890</v>
      </c>
      <c r="B3682" s="3">
        <v>29</v>
      </c>
      <c r="C3682" s="3">
        <v>2</v>
      </c>
      <c r="D3682" s="3">
        <v>2020</v>
      </c>
      <c r="E3682" s="3">
        <v>4</v>
      </c>
      <c r="F3682" s="3">
        <v>0</v>
      </c>
      <c r="G3682" s="3" t="s">
        <v>206</v>
      </c>
      <c r="H3682" s="3" t="s">
        <v>1140</v>
      </c>
      <c r="I3682" s="3" t="s">
        <v>455</v>
      </c>
      <c r="J3682" s="3">
        <v>8883800</v>
      </c>
    </row>
    <row r="3683" spans="1:10" hidden="1" x14ac:dyDescent="0.25">
      <c r="A3683" s="187">
        <v>43889</v>
      </c>
      <c r="B3683" s="3">
        <v>28</v>
      </c>
      <c r="C3683" s="3">
        <v>2</v>
      </c>
      <c r="D3683" s="3">
        <v>2020</v>
      </c>
      <c r="E3683" s="3">
        <v>1</v>
      </c>
      <c r="F3683" s="3">
        <v>0</v>
      </c>
      <c r="G3683" s="3" t="s">
        <v>206</v>
      </c>
      <c r="H3683" s="3" t="s">
        <v>1140</v>
      </c>
      <c r="I3683" s="3" t="s">
        <v>455</v>
      </c>
      <c r="J3683" s="3">
        <v>8883800</v>
      </c>
    </row>
    <row r="3684" spans="1:10" hidden="1" x14ac:dyDescent="0.25">
      <c r="A3684" s="187">
        <v>43888</v>
      </c>
      <c r="B3684" s="3">
        <v>27</v>
      </c>
      <c r="C3684" s="3">
        <v>2</v>
      </c>
      <c r="D3684" s="3">
        <v>2020</v>
      </c>
      <c r="E3684" s="3">
        <v>0</v>
      </c>
      <c r="F3684" s="3">
        <v>0</v>
      </c>
      <c r="G3684" s="3" t="s">
        <v>206</v>
      </c>
      <c r="H3684" s="3" t="s">
        <v>1140</v>
      </c>
      <c r="I3684" s="3" t="s">
        <v>455</v>
      </c>
      <c r="J3684" s="3">
        <v>8883800</v>
      </c>
    </row>
    <row r="3685" spans="1:10" hidden="1" x14ac:dyDescent="0.25">
      <c r="A3685" s="187">
        <v>43887</v>
      </c>
      <c r="B3685" s="3">
        <v>26</v>
      </c>
      <c r="C3685" s="3">
        <v>2</v>
      </c>
      <c r="D3685" s="3">
        <v>2020</v>
      </c>
      <c r="E3685" s="3">
        <v>0</v>
      </c>
      <c r="F3685" s="3">
        <v>0</v>
      </c>
      <c r="G3685" s="3" t="s">
        <v>206</v>
      </c>
      <c r="H3685" s="3" t="s">
        <v>1140</v>
      </c>
      <c r="I3685" s="3" t="s">
        <v>455</v>
      </c>
      <c r="J3685" s="3">
        <v>8883800</v>
      </c>
    </row>
    <row r="3686" spans="1:10" hidden="1" x14ac:dyDescent="0.25">
      <c r="A3686" s="187">
        <v>43886</v>
      </c>
      <c r="B3686" s="3">
        <v>25</v>
      </c>
      <c r="C3686" s="3">
        <v>2</v>
      </c>
      <c r="D3686" s="3">
        <v>2020</v>
      </c>
      <c r="E3686" s="3">
        <v>0</v>
      </c>
      <c r="F3686" s="3">
        <v>0</v>
      </c>
      <c r="G3686" s="3" t="s">
        <v>206</v>
      </c>
      <c r="H3686" s="3" t="s">
        <v>1140</v>
      </c>
      <c r="I3686" s="3" t="s">
        <v>455</v>
      </c>
      <c r="J3686" s="3">
        <v>8883800</v>
      </c>
    </row>
    <row r="3687" spans="1:10" hidden="1" x14ac:dyDescent="0.25">
      <c r="A3687" s="187">
        <v>43885</v>
      </c>
      <c r="B3687" s="3">
        <v>24</v>
      </c>
      <c r="C3687" s="3">
        <v>2</v>
      </c>
      <c r="D3687" s="3">
        <v>2020</v>
      </c>
      <c r="E3687" s="3">
        <v>1</v>
      </c>
      <c r="F3687" s="3">
        <v>0</v>
      </c>
      <c r="G3687" s="3" t="s">
        <v>206</v>
      </c>
      <c r="H3687" s="3" t="s">
        <v>1140</v>
      </c>
      <c r="I3687" s="3" t="s">
        <v>455</v>
      </c>
      <c r="J3687" s="3">
        <v>8883800</v>
      </c>
    </row>
    <row r="3688" spans="1:10" hidden="1" x14ac:dyDescent="0.25">
      <c r="A3688" s="187">
        <v>43884</v>
      </c>
      <c r="B3688" s="3">
        <v>23</v>
      </c>
      <c r="C3688" s="3">
        <v>2</v>
      </c>
      <c r="D3688" s="3">
        <v>2020</v>
      </c>
      <c r="E3688" s="3">
        <v>0</v>
      </c>
      <c r="F3688" s="3">
        <v>0</v>
      </c>
      <c r="G3688" s="3" t="s">
        <v>206</v>
      </c>
      <c r="H3688" s="3" t="s">
        <v>1140</v>
      </c>
      <c r="I3688" s="3" t="s">
        <v>455</v>
      </c>
      <c r="J3688" s="3">
        <v>8883800</v>
      </c>
    </row>
    <row r="3689" spans="1:10" hidden="1" x14ac:dyDescent="0.25">
      <c r="A3689" s="187">
        <v>43883</v>
      </c>
      <c r="B3689" s="3">
        <v>22</v>
      </c>
      <c r="C3689" s="3">
        <v>2</v>
      </c>
      <c r="D3689" s="3">
        <v>2020</v>
      </c>
      <c r="E3689" s="3">
        <v>1</v>
      </c>
      <c r="F3689" s="3">
        <v>0</v>
      </c>
      <c r="G3689" s="3" t="s">
        <v>206</v>
      </c>
      <c r="H3689" s="3" t="s">
        <v>1140</v>
      </c>
      <c r="I3689" s="3" t="s">
        <v>455</v>
      </c>
      <c r="J3689" s="3">
        <v>8883800</v>
      </c>
    </row>
    <row r="3690" spans="1:10" hidden="1" x14ac:dyDescent="0.25">
      <c r="A3690" s="187">
        <v>43882</v>
      </c>
      <c r="B3690" s="3">
        <v>21</v>
      </c>
      <c r="C3690" s="3">
        <v>2</v>
      </c>
      <c r="D3690" s="3">
        <v>2020</v>
      </c>
      <c r="E3690" s="3">
        <v>0</v>
      </c>
      <c r="F3690" s="3">
        <v>0</v>
      </c>
      <c r="G3690" s="3" t="s">
        <v>206</v>
      </c>
      <c r="H3690" s="3" t="s">
        <v>1140</v>
      </c>
      <c r="I3690" s="3" t="s">
        <v>455</v>
      </c>
      <c r="J3690" s="3">
        <v>8883800</v>
      </c>
    </row>
    <row r="3691" spans="1:10" hidden="1" x14ac:dyDescent="0.25">
      <c r="A3691" s="187">
        <v>43881</v>
      </c>
      <c r="B3691" s="3">
        <v>20</v>
      </c>
      <c r="C3691" s="3">
        <v>2</v>
      </c>
      <c r="D3691" s="3">
        <v>2020</v>
      </c>
      <c r="E3691" s="3">
        <v>0</v>
      </c>
      <c r="F3691" s="3">
        <v>0</v>
      </c>
      <c r="G3691" s="3" t="s">
        <v>206</v>
      </c>
      <c r="H3691" s="3" t="s">
        <v>1140</v>
      </c>
      <c r="I3691" s="3" t="s">
        <v>455</v>
      </c>
      <c r="J3691" s="3">
        <v>8883800</v>
      </c>
    </row>
    <row r="3692" spans="1:10" hidden="1" x14ac:dyDescent="0.25">
      <c r="A3692" s="187">
        <v>43880</v>
      </c>
      <c r="B3692" s="3">
        <v>19</v>
      </c>
      <c r="C3692" s="3">
        <v>2</v>
      </c>
      <c r="D3692" s="3">
        <v>2020</v>
      </c>
      <c r="E3692" s="3">
        <v>0</v>
      </c>
      <c r="F3692" s="3">
        <v>0</v>
      </c>
      <c r="G3692" s="3" t="s">
        <v>206</v>
      </c>
      <c r="H3692" s="3" t="s">
        <v>1140</v>
      </c>
      <c r="I3692" s="3" t="s">
        <v>455</v>
      </c>
      <c r="J3692" s="3">
        <v>8883800</v>
      </c>
    </row>
    <row r="3693" spans="1:10" hidden="1" x14ac:dyDescent="0.25">
      <c r="A3693" s="187">
        <v>43879</v>
      </c>
      <c r="B3693" s="3">
        <v>18</v>
      </c>
      <c r="C3693" s="3">
        <v>2</v>
      </c>
      <c r="D3693" s="3">
        <v>2020</v>
      </c>
      <c r="E3693" s="3">
        <v>0</v>
      </c>
      <c r="F3693" s="3">
        <v>0</v>
      </c>
      <c r="G3693" s="3" t="s">
        <v>206</v>
      </c>
      <c r="H3693" s="3" t="s">
        <v>1140</v>
      </c>
      <c r="I3693" s="3" t="s">
        <v>455</v>
      </c>
      <c r="J3693" s="3">
        <v>8883800</v>
      </c>
    </row>
    <row r="3694" spans="1:10" hidden="1" x14ac:dyDescent="0.25">
      <c r="A3694" s="187">
        <v>43878</v>
      </c>
      <c r="B3694" s="3">
        <v>17</v>
      </c>
      <c r="C3694" s="3">
        <v>2</v>
      </c>
      <c r="D3694" s="3">
        <v>2020</v>
      </c>
      <c r="E3694" s="3">
        <v>0</v>
      </c>
      <c r="F3694" s="3">
        <v>0</v>
      </c>
      <c r="G3694" s="3" t="s">
        <v>206</v>
      </c>
      <c r="H3694" s="3" t="s">
        <v>1140</v>
      </c>
      <c r="I3694" s="3" t="s">
        <v>455</v>
      </c>
      <c r="J3694" s="3">
        <v>8883800</v>
      </c>
    </row>
    <row r="3695" spans="1:10" hidden="1" x14ac:dyDescent="0.25">
      <c r="A3695" s="187">
        <v>43877</v>
      </c>
      <c r="B3695" s="3">
        <v>16</v>
      </c>
      <c r="C3695" s="3">
        <v>2</v>
      </c>
      <c r="D3695" s="3">
        <v>2020</v>
      </c>
      <c r="E3695" s="3">
        <v>0</v>
      </c>
      <c r="F3695" s="3">
        <v>0</v>
      </c>
      <c r="G3695" s="3" t="s">
        <v>206</v>
      </c>
      <c r="H3695" s="3" t="s">
        <v>1140</v>
      </c>
      <c r="I3695" s="3" t="s">
        <v>455</v>
      </c>
      <c r="J3695" s="3">
        <v>8883800</v>
      </c>
    </row>
    <row r="3696" spans="1:10" hidden="1" x14ac:dyDescent="0.25">
      <c r="A3696" s="187">
        <v>43876</v>
      </c>
      <c r="B3696" s="3">
        <v>15</v>
      </c>
      <c r="C3696" s="3">
        <v>2</v>
      </c>
      <c r="D3696" s="3">
        <v>2020</v>
      </c>
      <c r="E3696" s="3">
        <v>0</v>
      </c>
      <c r="F3696" s="3">
        <v>0</v>
      </c>
      <c r="G3696" s="3" t="s">
        <v>206</v>
      </c>
      <c r="H3696" s="3" t="s">
        <v>1140</v>
      </c>
      <c r="I3696" s="3" t="s">
        <v>455</v>
      </c>
      <c r="J3696" s="3">
        <v>8883800</v>
      </c>
    </row>
    <row r="3697" spans="1:10" hidden="1" x14ac:dyDescent="0.25">
      <c r="A3697" s="187">
        <v>43875</v>
      </c>
      <c r="B3697" s="3">
        <v>14</v>
      </c>
      <c r="C3697" s="3">
        <v>2</v>
      </c>
      <c r="D3697" s="3">
        <v>2020</v>
      </c>
      <c r="E3697" s="3">
        <v>0</v>
      </c>
      <c r="F3697" s="3">
        <v>0</v>
      </c>
      <c r="G3697" s="3" t="s">
        <v>206</v>
      </c>
      <c r="H3697" s="3" t="s">
        <v>1140</v>
      </c>
      <c r="I3697" s="3" t="s">
        <v>455</v>
      </c>
      <c r="J3697" s="3">
        <v>8883800</v>
      </c>
    </row>
    <row r="3698" spans="1:10" hidden="1" x14ac:dyDescent="0.25">
      <c r="A3698" s="187">
        <v>43874</v>
      </c>
      <c r="B3698" s="3">
        <v>13</v>
      </c>
      <c r="C3698" s="3">
        <v>2</v>
      </c>
      <c r="D3698" s="3">
        <v>2020</v>
      </c>
      <c r="E3698" s="3">
        <v>0</v>
      </c>
      <c r="F3698" s="3">
        <v>0</v>
      </c>
      <c r="G3698" s="3" t="s">
        <v>206</v>
      </c>
      <c r="H3698" s="3" t="s">
        <v>1140</v>
      </c>
      <c r="I3698" s="3" t="s">
        <v>455</v>
      </c>
      <c r="J3698" s="3">
        <v>8883800</v>
      </c>
    </row>
    <row r="3699" spans="1:10" hidden="1" x14ac:dyDescent="0.25">
      <c r="A3699" s="187">
        <v>43873</v>
      </c>
      <c r="B3699" s="3">
        <v>12</v>
      </c>
      <c r="C3699" s="3">
        <v>2</v>
      </c>
      <c r="D3699" s="3">
        <v>2020</v>
      </c>
      <c r="E3699" s="3">
        <v>0</v>
      </c>
      <c r="F3699" s="3">
        <v>0</v>
      </c>
      <c r="G3699" s="3" t="s">
        <v>206</v>
      </c>
      <c r="H3699" s="3" t="s">
        <v>1140</v>
      </c>
      <c r="I3699" s="3" t="s">
        <v>455</v>
      </c>
      <c r="J3699" s="3">
        <v>8883800</v>
      </c>
    </row>
    <row r="3700" spans="1:10" hidden="1" x14ac:dyDescent="0.25">
      <c r="A3700" s="187">
        <v>43872</v>
      </c>
      <c r="B3700" s="3">
        <v>11</v>
      </c>
      <c r="C3700" s="3">
        <v>2</v>
      </c>
      <c r="D3700" s="3">
        <v>2020</v>
      </c>
      <c r="E3700" s="3">
        <v>0</v>
      </c>
      <c r="F3700" s="3">
        <v>0</v>
      </c>
      <c r="G3700" s="3" t="s">
        <v>206</v>
      </c>
      <c r="H3700" s="3" t="s">
        <v>1140</v>
      </c>
      <c r="I3700" s="3" t="s">
        <v>455</v>
      </c>
      <c r="J3700" s="3">
        <v>8883800</v>
      </c>
    </row>
    <row r="3701" spans="1:10" hidden="1" x14ac:dyDescent="0.25">
      <c r="A3701" s="187">
        <v>43871</v>
      </c>
      <c r="B3701" s="3">
        <v>10</v>
      </c>
      <c r="C3701" s="3">
        <v>2</v>
      </c>
      <c r="D3701" s="3">
        <v>2020</v>
      </c>
      <c r="E3701" s="3">
        <v>0</v>
      </c>
      <c r="F3701" s="3">
        <v>0</v>
      </c>
      <c r="G3701" s="3" t="s">
        <v>206</v>
      </c>
      <c r="H3701" s="3" t="s">
        <v>1140</v>
      </c>
      <c r="I3701" s="3" t="s">
        <v>455</v>
      </c>
      <c r="J3701" s="3">
        <v>8883800</v>
      </c>
    </row>
    <row r="3702" spans="1:10" hidden="1" x14ac:dyDescent="0.25">
      <c r="A3702" s="187">
        <v>43870</v>
      </c>
      <c r="B3702" s="3">
        <v>9</v>
      </c>
      <c r="C3702" s="3">
        <v>2</v>
      </c>
      <c r="D3702" s="3">
        <v>2020</v>
      </c>
      <c r="E3702" s="3">
        <v>0</v>
      </c>
      <c r="F3702" s="3">
        <v>0</v>
      </c>
      <c r="G3702" s="3" t="s">
        <v>206</v>
      </c>
      <c r="H3702" s="3" t="s">
        <v>1140</v>
      </c>
      <c r="I3702" s="3" t="s">
        <v>455</v>
      </c>
      <c r="J3702" s="3">
        <v>8883800</v>
      </c>
    </row>
    <row r="3703" spans="1:10" hidden="1" x14ac:dyDescent="0.25">
      <c r="A3703" s="187">
        <v>43869</v>
      </c>
      <c r="B3703" s="3">
        <v>8</v>
      </c>
      <c r="C3703" s="3">
        <v>2</v>
      </c>
      <c r="D3703" s="3">
        <v>2020</v>
      </c>
      <c r="E3703" s="3">
        <v>0</v>
      </c>
      <c r="F3703" s="3">
        <v>0</v>
      </c>
      <c r="G3703" s="3" t="s">
        <v>206</v>
      </c>
      <c r="H3703" s="3" t="s">
        <v>1140</v>
      </c>
      <c r="I3703" s="3" t="s">
        <v>455</v>
      </c>
      <c r="J3703" s="3">
        <v>8883800</v>
      </c>
    </row>
    <row r="3704" spans="1:10" hidden="1" x14ac:dyDescent="0.25">
      <c r="A3704" s="187">
        <v>43868</v>
      </c>
      <c r="B3704" s="3">
        <v>7</v>
      </c>
      <c r="C3704" s="3">
        <v>2</v>
      </c>
      <c r="D3704" s="3">
        <v>2020</v>
      </c>
      <c r="E3704" s="3">
        <v>0</v>
      </c>
      <c r="F3704" s="3">
        <v>0</v>
      </c>
      <c r="G3704" s="3" t="s">
        <v>206</v>
      </c>
      <c r="H3704" s="3" t="s">
        <v>1140</v>
      </c>
      <c r="I3704" s="3" t="s">
        <v>455</v>
      </c>
      <c r="J3704" s="3">
        <v>8883800</v>
      </c>
    </row>
    <row r="3705" spans="1:10" hidden="1" x14ac:dyDescent="0.25">
      <c r="A3705" s="187">
        <v>43867</v>
      </c>
      <c r="B3705" s="3">
        <v>6</v>
      </c>
      <c r="C3705" s="3">
        <v>2</v>
      </c>
      <c r="D3705" s="3">
        <v>2020</v>
      </c>
      <c r="E3705" s="3">
        <v>0</v>
      </c>
      <c r="F3705" s="3">
        <v>0</v>
      </c>
      <c r="G3705" s="3" t="s">
        <v>206</v>
      </c>
      <c r="H3705" s="3" t="s">
        <v>1140</v>
      </c>
      <c r="I3705" s="3" t="s">
        <v>455</v>
      </c>
      <c r="J3705" s="3">
        <v>8883800</v>
      </c>
    </row>
    <row r="3706" spans="1:10" hidden="1" x14ac:dyDescent="0.25">
      <c r="A3706" s="187">
        <v>43866</v>
      </c>
      <c r="B3706" s="3">
        <v>5</v>
      </c>
      <c r="C3706" s="3">
        <v>2</v>
      </c>
      <c r="D3706" s="3">
        <v>2020</v>
      </c>
      <c r="E3706" s="3">
        <v>0</v>
      </c>
      <c r="F3706" s="3">
        <v>0</v>
      </c>
      <c r="G3706" s="3" t="s">
        <v>206</v>
      </c>
      <c r="H3706" s="3" t="s">
        <v>1140</v>
      </c>
      <c r="I3706" s="3" t="s">
        <v>455</v>
      </c>
      <c r="J3706" s="3">
        <v>8883800</v>
      </c>
    </row>
    <row r="3707" spans="1:10" hidden="1" x14ac:dyDescent="0.25">
      <c r="A3707" s="187">
        <v>43865</v>
      </c>
      <c r="B3707" s="3">
        <v>4</v>
      </c>
      <c r="C3707" s="3">
        <v>2</v>
      </c>
      <c r="D3707" s="3">
        <v>2020</v>
      </c>
      <c r="E3707" s="3">
        <v>0</v>
      </c>
      <c r="F3707" s="3">
        <v>0</v>
      </c>
      <c r="G3707" s="3" t="s">
        <v>206</v>
      </c>
      <c r="H3707" s="3" t="s">
        <v>1140</v>
      </c>
      <c r="I3707" s="3" t="s">
        <v>455</v>
      </c>
      <c r="J3707" s="3">
        <v>8883800</v>
      </c>
    </row>
    <row r="3708" spans="1:10" hidden="1" x14ac:dyDescent="0.25">
      <c r="A3708" s="187">
        <v>43864</v>
      </c>
      <c r="B3708" s="3">
        <v>3</v>
      </c>
      <c r="C3708" s="3">
        <v>2</v>
      </c>
      <c r="D3708" s="3">
        <v>2020</v>
      </c>
      <c r="E3708" s="3">
        <v>0</v>
      </c>
      <c r="F3708" s="3">
        <v>0</v>
      </c>
      <c r="G3708" s="3" t="s">
        <v>206</v>
      </c>
      <c r="H3708" s="3" t="s">
        <v>1140</v>
      </c>
      <c r="I3708" s="3" t="s">
        <v>455</v>
      </c>
      <c r="J3708" s="3">
        <v>8883800</v>
      </c>
    </row>
    <row r="3709" spans="1:10" hidden="1" x14ac:dyDescent="0.25">
      <c r="A3709" s="187">
        <v>43863</v>
      </c>
      <c r="B3709" s="3">
        <v>2</v>
      </c>
      <c r="C3709" s="3">
        <v>2</v>
      </c>
      <c r="D3709" s="3">
        <v>2020</v>
      </c>
      <c r="E3709" s="3">
        <v>0</v>
      </c>
      <c r="F3709" s="3">
        <v>0</v>
      </c>
      <c r="G3709" s="3" t="s">
        <v>206</v>
      </c>
      <c r="H3709" s="3" t="s">
        <v>1140</v>
      </c>
      <c r="I3709" s="3" t="s">
        <v>455</v>
      </c>
      <c r="J3709" s="3">
        <v>8883800</v>
      </c>
    </row>
    <row r="3710" spans="1:10" hidden="1" x14ac:dyDescent="0.25">
      <c r="A3710" s="187">
        <v>43862</v>
      </c>
      <c r="B3710" s="3">
        <v>1</v>
      </c>
      <c r="C3710" s="3">
        <v>2</v>
      </c>
      <c r="D3710" s="3">
        <v>2020</v>
      </c>
      <c r="E3710" s="3">
        <v>0</v>
      </c>
      <c r="F3710" s="3">
        <v>0</v>
      </c>
      <c r="G3710" s="3" t="s">
        <v>206</v>
      </c>
      <c r="H3710" s="3" t="s">
        <v>1140</v>
      </c>
      <c r="I3710" s="3" t="s">
        <v>455</v>
      </c>
      <c r="J3710" s="3">
        <v>8883800</v>
      </c>
    </row>
    <row r="3711" spans="1:10" hidden="1" x14ac:dyDescent="0.25">
      <c r="A3711" s="187">
        <v>43861</v>
      </c>
      <c r="B3711" s="3">
        <v>31</v>
      </c>
      <c r="C3711" s="3">
        <v>1</v>
      </c>
      <c r="D3711" s="3">
        <v>2020</v>
      </c>
      <c r="E3711" s="3">
        <v>0</v>
      </c>
      <c r="F3711" s="3">
        <v>0</v>
      </c>
      <c r="G3711" s="3" t="s">
        <v>206</v>
      </c>
      <c r="H3711" s="3" t="s">
        <v>1140</v>
      </c>
      <c r="I3711" s="3" t="s">
        <v>455</v>
      </c>
      <c r="J3711" s="3">
        <v>8883800</v>
      </c>
    </row>
    <row r="3712" spans="1:10" hidden="1" x14ac:dyDescent="0.25">
      <c r="A3712" s="187">
        <v>43860</v>
      </c>
      <c r="B3712" s="3">
        <v>30</v>
      </c>
      <c r="C3712" s="3">
        <v>1</v>
      </c>
      <c r="D3712" s="3">
        <v>2020</v>
      </c>
      <c r="E3712" s="3">
        <v>0</v>
      </c>
      <c r="F3712" s="3">
        <v>0</v>
      </c>
      <c r="G3712" s="3" t="s">
        <v>206</v>
      </c>
      <c r="H3712" s="3" t="s">
        <v>1140</v>
      </c>
      <c r="I3712" s="3" t="s">
        <v>455</v>
      </c>
      <c r="J3712" s="3">
        <v>8883800</v>
      </c>
    </row>
    <row r="3713" spans="1:10" hidden="1" x14ac:dyDescent="0.25">
      <c r="A3713" s="187">
        <v>43859</v>
      </c>
      <c r="B3713" s="3">
        <v>29</v>
      </c>
      <c r="C3713" s="3">
        <v>1</v>
      </c>
      <c r="D3713" s="3">
        <v>2020</v>
      </c>
      <c r="E3713" s="3">
        <v>0</v>
      </c>
      <c r="F3713" s="3">
        <v>0</v>
      </c>
      <c r="G3713" s="3" t="s">
        <v>206</v>
      </c>
      <c r="H3713" s="3" t="s">
        <v>1140</v>
      </c>
      <c r="I3713" s="3" t="s">
        <v>455</v>
      </c>
      <c r="J3713" s="3">
        <v>8883800</v>
      </c>
    </row>
    <row r="3714" spans="1:10" hidden="1" x14ac:dyDescent="0.25">
      <c r="A3714" s="187">
        <v>43858</v>
      </c>
      <c r="B3714" s="3">
        <v>28</v>
      </c>
      <c r="C3714" s="3">
        <v>1</v>
      </c>
      <c r="D3714" s="3">
        <v>2020</v>
      </c>
      <c r="E3714" s="3">
        <v>0</v>
      </c>
      <c r="F3714" s="3">
        <v>0</v>
      </c>
      <c r="G3714" s="3" t="s">
        <v>206</v>
      </c>
      <c r="H3714" s="3" t="s">
        <v>1140</v>
      </c>
      <c r="I3714" s="3" t="s">
        <v>455</v>
      </c>
      <c r="J3714" s="3">
        <v>8883800</v>
      </c>
    </row>
    <row r="3715" spans="1:10" hidden="1" x14ac:dyDescent="0.25">
      <c r="A3715" s="187">
        <v>43857</v>
      </c>
      <c r="B3715" s="3">
        <v>27</v>
      </c>
      <c r="C3715" s="3">
        <v>1</v>
      </c>
      <c r="D3715" s="3">
        <v>2020</v>
      </c>
      <c r="E3715" s="3">
        <v>0</v>
      </c>
      <c r="F3715" s="3">
        <v>0</v>
      </c>
      <c r="G3715" s="3" t="s">
        <v>206</v>
      </c>
      <c r="H3715" s="3" t="s">
        <v>1140</v>
      </c>
      <c r="I3715" s="3" t="s">
        <v>455</v>
      </c>
      <c r="J3715" s="3">
        <v>8883800</v>
      </c>
    </row>
    <row r="3716" spans="1:10" hidden="1" x14ac:dyDescent="0.25">
      <c r="A3716" s="187">
        <v>43856</v>
      </c>
      <c r="B3716" s="3">
        <v>26</v>
      </c>
      <c r="C3716" s="3">
        <v>1</v>
      </c>
      <c r="D3716" s="3">
        <v>2020</v>
      </c>
      <c r="E3716" s="3">
        <v>0</v>
      </c>
      <c r="F3716" s="3">
        <v>0</v>
      </c>
      <c r="G3716" s="3" t="s">
        <v>206</v>
      </c>
      <c r="H3716" s="3" t="s">
        <v>1140</v>
      </c>
      <c r="I3716" s="3" t="s">
        <v>455</v>
      </c>
      <c r="J3716" s="3">
        <v>8883800</v>
      </c>
    </row>
    <row r="3717" spans="1:10" hidden="1" x14ac:dyDescent="0.25">
      <c r="A3717" s="187">
        <v>43855</v>
      </c>
      <c r="B3717" s="3">
        <v>25</v>
      </c>
      <c r="C3717" s="3">
        <v>1</v>
      </c>
      <c r="D3717" s="3">
        <v>2020</v>
      </c>
      <c r="E3717" s="3">
        <v>0</v>
      </c>
      <c r="F3717" s="3">
        <v>0</v>
      </c>
      <c r="G3717" s="3" t="s">
        <v>206</v>
      </c>
      <c r="H3717" s="3" t="s">
        <v>1140</v>
      </c>
      <c r="I3717" s="3" t="s">
        <v>455</v>
      </c>
      <c r="J3717" s="3">
        <v>8883800</v>
      </c>
    </row>
    <row r="3718" spans="1:10" hidden="1" x14ac:dyDescent="0.25">
      <c r="A3718" s="187">
        <v>43854</v>
      </c>
      <c r="B3718" s="3">
        <v>24</v>
      </c>
      <c r="C3718" s="3">
        <v>1</v>
      </c>
      <c r="D3718" s="3">
        <v>2020</v>
      </c>
      <c r="E3718" s="3">
        <v>0</v>
      </c>
      <c r="F3718" s="3">
        <v>0</v>
      </c>
      <c r="G3718" s="3" t="s">
        <v>206</v>
      </c>
      <c r="H3718" s="3" t="s">
        <v>1140</v>
      </c>
      <c r="I3718" s="3" t="s">
        <v>455</v>
      </c>
      <c r="J3718" s="3">
        <v>8883800</v>
      </c>
    </row>
    <row r="3719" spans="1:10" hidden="1" x14ac:dyDescent="0.25">
      <c r="A3719" s="187">
        <v>43853</v>
      </c>
      <c r="B3719" s="3">
        <v>23</v>
      </c>
      <c r="C3719" s="3">
        <v>1</v>
      </c>
      <c r="D3719" s="3">
        <v>2020</v>
      </c>
      <c r="E3719" s="3">
        <v>0</v>
      </c>
      <c r="F3719" s="3">
        <v>0</v>
      </c>
      <c r="G3719" s="3" t="s">
        <v>206</v>
      </c>
      <c r="H3719" s="3" t="s">
        <v>1140</v>
      </c>
      <c r="I3719" s="3" t="s">
        <v>455</v>
      </c>
      <c r="J3719" s="3">
        <v>8883800</v>
      </c>
    </row>
    <row r="3720" spans="1:10" hidden="1" x14ac:dyDescent="0.25">
      <c r="A3720" s="187">
        <v>43852</v>
      </c>
      <c r="B3720" s="3">
        <v>22</v>
      </c>
      <c r="C3720" s="3">
        <v>1</v>
      </c>
      <c r="D3720" s="3">
        <v>2020</v>
      </c>
      <c r="E3720" s="3">
        <v>0</v>
      </c>
      <c r="F3720" s="3">
        <v>0</v>
      </c>
      <c r="G3720" s="3" t="s">
        <v>206</v>
      </c>
      <c r="H3720" s="3" t="s">
        <v>1140</v>
      </c>
      <c r="I3720" s="3" t="s">
        <v>455</v>
      </c>
      <c r="J3720" s="3">
        <v>8883800</v>
      </c>
    </row>
    <row r="3721" spans="1:10" hidden="1" x14ac:dyDescent="0.25">
      <c r="A3721" s="187">
        <v>43851</v>
      </c>
      <c r="B3721" s="3">
        <v>21</v>
      </c>
      <c r="C3721" s="3">
        <v>1</v>
      </c>
      <c r="D3721" s="3">
        <v>2020</v>
      </c>
      <c r="E3721" s="3">
        <v>0</v>
      </c>
      <c r="F3721" s="3">
        <v>0</v>
      </c>
      <c r="G3721" s="3" t="s">
        <v>206</v>
      </c>
      <c r="H3721" s="3" t="s">
        <v>1140</v>
      </c>
      <c r="I3721" s="3" t="s">
        <v>455</v>
      </c>
      <c r="J3721" s="3">
        <v>8883800</v>
      </c>
    </row>
    <row r="3722" spans="1:10" hidden="1" x14ac:dyDescent="0.25">
      <c r="A3722" s="187">
        <v>43850</v>
      </c>
      <c r="B3722" s="3">
        <v>20</v>
      </c>
      <c r="C3722" s="3">
        <v>1</v>
      </c>
      <c r="D3722" s="3">
        <v>2020</v>
      </c>
      <c r="E3722" s="3">
        <v>0</v>
      </c>
      <c r="F3722" s="3">
        <v>0</v>
      </c>
      <c r="G3722" s="3" t="s">
        <v>206</v>
      </c>
      <c r="H3722" s="3" t="s">
        <v>1140</v>
      </c>
      <c r="I3722" s="3" t="s">
        <v>455</v>
      </c>
      <c r="J3722" s="3">
        <v>8883800</v>
      </c>
    </row>
    <row r="3723" spans="1:10" hidden="1" x14ac:dyDescent="0.25">
      <c r="A3723" s="187">
        <v>43849</v>
      </c>
      <c r="B3723" s="3">
        <v>19</v>
      </c>
      <c r="C3723" s="3">
        <v>1</v>
      </c>
      <c r="D3723" s="3">
        <v>2020</v>
      </c>
      <c r="E3723" s="3">
        <v>0</v>
      </c>
      <c r="F3723" s="3">
        <v>0</v>
      </c>
      <c r="G3723" s="3" t="s">
        <v>206</v>
      </c>
      <c r="H3723" s="3" t="s">
        <v>1140</v>
      </c>
      <c r="I3723" s="3" t="s">
        <v>455</v>
      </c>
      <c r="J3723" s="3">
        <v>8883800</v>
      </c>
    </row>
    <row r="3724" spans="1:10" hidden="1" x14ac:dyDescent="0.25">
      <c r="A3724" s="187">
        <v>43848</v>
      </c>
      <c r="B3724" s="3">
        <v>18</v>
      </c>
      <c r="C3724" s="3">
        <v>1</v>
      </c>
      <c r="D3724" s="3">
        <v>2020</v>
      </c>
      <c r="E3724" s="3">
        <v>0</v>
      </c>
      <c r="F3724" s="3">
        <v>0</v>
      </c>
      <c r="G3724" s="3" t="s">
        <v>206</v>
      </c>
      <c r="H3724" s="3" t="s">
        <v>1140</v>
      </c>
      <c r="I3724" s="3" t="s">
        <v>455</v>
      </c>
      <c r="J3724" s="3">
        <v>8883800</v>
      </c>
    </row>
    <row r="3725" spans="1:10" hidden="1" x14ac:dyDescent="0.25">
      <c r="A3725" s="187">
        <v>43847</v>
      </c>
      <c r="B3725" s="3">
        <v>17</v>
      </c>
      <c r="C3725" s="3">
        <v>1</v>
      </c>
      <c r="D3725" s="3">
        <v>2020</v>
      </c>
      <c r="E3725" s="3">
        <v>0</v>
      </c>
      <c r="F3725" s="3">
        <v>0</v>
      </c>
      <c r="G3725" s="3" t="s">
        <v>206</v>
      </c>
      <c r="H3725" s="3" t="s">
        <v>1140</v>
      </c>
      <c r="I3725" s="3" t="s">
        <v>455</v>
      </c>
      <c r="J3725" s="3">
        <v>8883800</v>
      </c>
    </row>
    <row r="3726" spans="1:10" hidden="1" x14ac:dyDescent="0.25">
      <c r="A3726" s="187">
        <v>43846</v>
      </c>
      <c r="B3726" s="3">
        <v>16</v>
      </c>
      <c r="C3726" s="3">
        <v>1</v>
      </c>
      <c r="D3726" s="3">
        <v>2020</v>
      </c>
      <c r="E3726" s="3">
        <v>0</v>
      </c>
      <c r="F3726" s="3">
        <v>0</v>
      </c>
      <c r="G3726" s="3" t="s">
        <v>206</v>
      </c>
      <c r="H3726" s="3" t="s">
        <v>1140</v>
      </c>
      <c r="I3726" s="3" t="s">
        <v>455</v>
      </c>
      <c r="J3726" s="3">
        <v>8883800</v>
      </c>
    </row>
    <row r="3727" spans="1:10" hidden="1" x14ac:dyDescent="0.25">
      <c r="A3727" s="187">
        <v>43845</v>
      </c>
      <c r="B3727" s="3">
        <v>15</v>
      </c>
      <c r="C3727" s="3">
        <v>1</v>
      </c>
      <c r="D3727" s="3">
        <v>2020</v>
      </c>
      <c r="E3727" s="3">
        <v>0</v>
      </c>
      <c r="F3727" s="3">
        <v>0</v>
      </c>
      <c r="G3727" s="3" t="s">
        <v>206</v>
      </c>
      <c r="H3727" s="3" t="s">
        <v>1140</v>
      </c>
      <c r="I3727" s="3" t="s">
        <v>455</v>
      </c>
      <c r="J3727" s="3">
        <v>8883800</v>
      </c>
    </row>
    <row r="3728" spans="1:10" hidden="1" x14ac:dyDescent="0.25">
      <c r="A3728" s="187">
        <v>43844</v>
      </c>
      <c r="B3728" s="3">
        <v>14</v>
      </c>
      <c r="C3728" s="3">
        <v>1</v>
      </c>
      <c r="D3728" s="3">
        <v>2020</v>
      </c>
      <c r="E3728" s="3">
        <v>0</v>
      </c>
      <c r="F3728" s="3">
        <v>0</v>
      </c>
      <c r="G3728" s="3" t="s">
        <v>206</v>
      </c>
      <c r="H3728" s="3" t="s">
        <v>1140</v>
      </c>
      <c r="I3728" s="3" t="s">
        <v>455</v>
      </c>
      <c r="J3728" s="3">
        <v>8883800</v>
      </c>
    </row>
    <row r="3729" spans="1:10" hidden="1" x14ac:dyDescent="0.25">
      <c r="A3729" s="187">
        <v>43843</v>
      </c>
      <c r="B3729" s="3">
        <v>13</v>
      </c>
      <c r="C3729" s="3">
        <v>1</v>
      </c>
      <c r="D3729" s="3">
        <v>2020</v>
      </c>
      <c r="E3729" s="3">
        <v>0</v>
      </c>
      <c r="F3729" s="3">
        <v>0</v>
      </c>
      <c r="G3729" s="3" t="s">
        <v>206</v>
      </c>
      <c r="H3729" s="3" t="s">
        <v>1140</v>
      </c>
      <c r="I3729" s="3" t="s">
        <v>455</v>
      </c>
      <c r="J3729" s="3">
        <v>8883800</v>
      </c>
    </row>
    <row r="3730" spans="1:10" hidden="1" x14ac:dyDescent="0.25">
      <c r="A3730" s="187">
        <v>43842</v>
      </c>
      <c r="B3730" s="3">
        <v>12</v>
      </c>
      <c r="C3730" s="3">
        <v>1</v>
      </c>
      <c r="D3730" s="3">
        <v>2020</v>
      </c>
      <c r="E3730" s="3">
        <v>0</v>
      </c>
      <c r="F3730" s="3">
        <v>0</v>
      </c>
      <c r="G3730" s="3" t="s">
        <v>206</v>
      </c>
      <c r="H3730" s="3" t="s">
        <v>1140</v>
      </c>
      <c r="I3730" s="3" t="s">
        <v>455</v>
      </c>
      <c r="J3730" s="3">
        <v>8883800</v>
      </c>
    </row>
    <row r="3731" spans="1:10" hidden="1" x14ac:dyDescent="0.25">
      <c r="A3731" s="187">
        <v>43841</v>
      </c>
      <c r="B3731" s="3">
        <v>11</v>
      </c>
      <c r="C3731" s="3">
        <v>1</v>
      </c>
      <c r="D3731" s="3">
        <v>2020</v>
      </c>
      <c r="E3731" s="3">
        <v>0</v>
      </c>
      <c r="F3731" s="3">
        <v>0</v>
      </c>
      <c r="G3731" s="3" t="s">
        <v>206</v>
      </c>
      <c r="H3731" s="3" t="s">
        <v>1140</v>
      </c>
      <c r="I3731" s="3" t="s">
        <v>455</v>
      </c>
      <c r="J3731" s="3">
        <v>8883800</v>
      </c>
    </row>
    <row r="3732" spans="1:10" hidden="1" x14ac:dyDescent="0.25">
      <c r="A3732" s="187">
        <v>43840</v>
      </c>
      <c r="B3732" s="3">
        <v>10</v>
      </c>
      <c r="C3732" s="3">
        <v>1</v>
      </c>
      <c r="D3732" s="3">
        <v>2020</v>
      </c>
      <c r="E3732" s="3">
        <v>0</v>
      </c>
      <c r="F3732" s="3">
        <v>0</v>
      </c>
      <c r="G3732" s="3" t="s">
        <v>206</v>
      </c>
      <c r="H3732" s="3" t="s">
        <v>1140</v>
      </c>
      <c r="I3732" s="3" t="s">
        <v>455</v>
      </c>
      <c r="J3732" s="3">
        <v>8883800</v>
      </c>
    </row>
    <row r="3733" spans="1:10" hidden="1" x14ac:dyDescent="0.25">
      <c r="A3733" s="187">
        <v>43839</v>
      </c>
      <c r="B3733" s="3">
        <v>9</v>
      </c>
      <c r="C3733" s="3">
        <v>1</v>
      </c>
      <c r="D3733" s="3">
        <v>2020</v>
      </c>
      <c r="E3733" s="3">
        <v>0</v>
      </c>
      <c r="F3733" s="3">
        <v>0</v>
      </c>
      <c r="G3733" s="3" t="s">
        <v>206</v>
      </c>
      <c r="H3733" s="3" t="s">
        <v>1140</v>
      </c>
      <c r="I3733" s="3" t="s">
        <v>455</v>
      </c>
      <c r="J3733" s="3">
        <v>8883800</v>
      </c>
    </row>
    <row r="3734" spans="1:10" hidden="1" x14ac:dyDescent="0.25">
      <c r="A3734" s="187">
        <v>43838</v>
      </c>
      <c r="B3734" s="3">
        <v>8</v>
      </c>
      <c r="C3734" s="3">
        <v>1</v>
      </c>
      <c r="D3734" s="3">
        <v>2020</v>
      </c>
      <c r="E3734" s="3">
        <v>0</v>
      </c>
      <c r="F3734" s="3">
        <v>0</v>
      </c>
      <c r="G3734" s="3" t="s">
        <v>206</v>
      </c>
      <c r="H3734" s="3" t="s">
        <v>1140</v>
      </c>
      <c r="I3734" s="3" t="s">
        <v>455</v>
      </c>
      <c r="J3734" s="3">
        <v>8883800</v>
      </c>
    </row>
    <row r="3735" spans="1:10" hidden="1" x14ac:dyDescent="0.25">
      <c r="A3735" s="187">
        <v>43837</v>
      </c>
      <c r="B3735" s="3">
        <v>7</v>
      </c>
      <c r="C3735" s="3">
        <v>1</v>
      </c>
      <c r="D3735" s="3">
        <v>2020</v>
      </c>
      <c r="E3735" s="3">
        <v>0</v>
      </c>
      <c r="F3735" s="3">
        <v>0</v>
      </c>
      <c r="G3735" s="3" t="s">
        <v>206</v>
      </c>
      <c r="H3735" s="3" t="s">
        <v>1140</v>
      </c>
      <c r="I3735" s="3" t="s">
        <v>455</v>
      </c>
      <c r="J3735" s="3">
        <v>8883800</v>
      </c>
    </row>
    <row r="3736" spans="1:10" hidden="1" x14ac:dyDescent="0.25">
      <c r="A3736" s="187">
        <v>43836</v>
      </c>
      <c r="B3736" s="3">
        <v>6</v>
      </c>
      <c r="C3736" s="3">
        <v>1</v>
      </c>
      <c r="D3736" s="3">
        <v>2020</v>
      </c>
      <c r="E3736" s="3">
        <v>0</v>
      </c>
      <c r="F3736" s="3">
        <v>0</v>
      </c>
      <c r="G3736" s="3" t="s">
        <v>206</v>
      </c>
      <c r="H3736" s="3" t="s">
        <v>1140</v>
      </c>
      <c r="I3736" s="3" t="s">
        <v>455</v>
      </c>
      <c r="J3736" s="3">
        <v>8883800</v>
      </c>
    </row>
    <row r="3737" spans="1:10" hidden="1" x14ac:dyDescent="0.25">
      <c r="A3737" s="187">
        <v>43835</v>
      </c>
      <c r="B3737" s="3">
        <v>5</v>
      </c>
      <c r="C3737" s="3">
        <v>1</v>
      </c>
      <c r="D3737" s="3">
        <v>2020</v>
      </c>
      <c r="E3737" s="3">
        <v>0</v>
      </c>
      <c r="F3737" s="3">
        <v>0</v>
      </c>
      <c r="G3737" s="3" t="s">
        <v>206</v>
      </c>
      <c r="H3737" s="3" t="s">
        <v>1140</v>
      </c>
      <c r="I3737" s="3" t="s">
        <v>455</v>
      </c>
      <c r="J3737" s="3">
        <v>8883800</v>
      </c>
    </row>
    <row r="3738" spans="1:10" hidden="1" x14ac:dyDescent="0.25">
      <c r="A3738" s="187">
        <v>43834</v>
      </c>
      <c r="B3738" s="3">
        <v>4</v>
      </c>
      <c r="C3738" s="3">
        <v>1</v>
      </c>
      <c r="D3738" s="3">
        <v>2020</v>
      </c>
      <c r="E3738" s="3">
        <v>0</v>
      </c>
      <c r="F3738" s="3">
        <v>0</v>
      </c>
      <c r="G3738" s="3" t="s">
        <v>206</v>
      </c>
      <c r="H3738" s="3" t="s">
        <v>1140</v>
      </c>
      <c r="I3738" s="3" t="s">
        <v>455</v>
      </c>
      <c r="J3738" s="3">
        <v>8883800</v>
      </c>
    </row>
    <row r="3739" spans="1:10" hidden="1" x14ac:dyDescent="0.25">
      <c r="A3739" s="187">
        <v>43833</v>
      </c>
      <c r="B3739" s="3">
        <v>3</v>
      </c>
      <c r="C3739" s="3">
        <v>1</v>
      </c>
      <c r="D3739" s="3">
        <v>2020</v>
      </c>
      <c r="E3739" s="3">
        <v>0</v>
      </c>
      <c r="F3739" s="3">
        <v>0</v>
      </c>
      <c r="G3739" s="3" t="s">
        <v>206</v>
      </c>
      <c r="H3739" s="3" t="s">
        <v>1140</v>
      </c>
      <c r="I3739" s="3" t="s">
        <v>455</v>
      </c>
      <c r="J3739" s="3">
        <v>8883800</v>
      </c>
    </row>
    <row r="3740" spans="1:10" hidden="1" x14ac:dyDescent="0.25">
      <c r="A3740" s="187">
        <v>43832</v>
      </c>
      <c r="B3740" s="3">
        <v>2</v>
      </c>
      <c r="C3740" s="3">
        <v>1</v>
      </c>
      <c r="D3740" s="3">
        <v>2020</v>
      </c>
      <c r="E3740" s="3">
        <v>0</v>
      </c>
      <c r="F3740" s="3">
        <v>0</v>
      </c>
      <c r="G3740" s="3" t="s">
        <v>206</v>
      </c>
      <c r="H3740" s="3" t="s">
        <v>1140</v>
      </c>
      <c r="I3740" s="3" t="s">
        <v>455</v>
      </c>
      <c r="J3740" s="3">
        <v>8883800</v>
      </c>
    </row>
    <row r="3741" spans="1:10" hidden="1" x14ac:dyDescent="0.25">
      <c r="A3741" s="187">
        <v>43831</v>
      </c>
      <c r="B3741" s="3">
        <v>1</v>
      </c>
      <c r="C3741" s="3">
        <v>1</v>
      </c>
      <c r="D3741" s="3">
        <v>2020</v>
      </c>
      <c r="E3741" s="3">
        <v>0</v>
      </c>
      <c r="F3741" s="3">
        <v>0</v>
      </c>
      <c r="G3741" s="3" t="s">
        <v>206</v>
      </c>
      <c r="H3741" s="3" t="s">
        <v>1140</v>
      </c>
      <c r="I3741" s="3" t="s">
        <v>455</v>
      </c>
      <c r="J3741" s="3">
        <v>8883800</v>
      </c>
    </row>
    <row r="3742" spans="1:10" hidden="1" x14ac:dyDescent="0.25">
      <c r="A3742" s="187">
        <v>43830</v>
      </c>
      <c r="B3742" s="3">
        <v>31</v>
      </c>
      <c r="C3742" s="3">
        <v>12</v>
      </c>
      <c r="D3742" s="3">
        <v>2019</v>
      </c>
      <c r="E3742" s="3">
        <v>0</v>
      </c>
      <c r="F3742" s="3">
        <v>0</v>
      </c>
      <c r="G3742" s="3" t="s">
        <v>206</v>
      </c>
      <c r="H3742" s="3" t="s">
        <v>1140</v>
      </c>
      <c r="I3742" s="3" t="s">
        <v>455</v>
      </c>
      <c r="J3742" s="3">
        <v>8883800</v>
      </c>
    </row>
    <row r="3743" spans="1:10" x14ac:dyDescent="0.25">
      <c r="A3743" s="187">
        <v>43882</v>
      </c>
      <c r="B3743" s="3">
        <v>21</v>
      </c>
      <c r="C3743" s="3">
        <v>2</v>
      </c>
      <c r="D3743" s="3">
        <v>2020</v>
      </c>
      <c r="E3743" s="3">
        <v>0</v>
      </c>
      <c r="F3743" s="3">
        <v>0</v>
      </c>
      <c r="G3743" s="3" t="s">
        <v>78</v>
      </c>
      <c r="H3743" s="3" t="s">
        <v>1141</v>
      </c>
      <c r="I3743" s="3" t="s">
        <v>456</v>
      </c>
      <c r="J3743" s="3">
        <v>60431283</v>
      </c>
    </row>
    <row r="3744" spans="1:10" x14ac:dyDescent="0.25">
      <c r="A3744" s="187">
        <v>43881</v>
      </c>
      <c r="B3744" s="3">
        <v>20</v>
      </c>
      <c r="C3744" s="3">
        <v>2</v>
      </c>
      <c r="D3744" s="3">
        <v>2020</v>
      </c>
      <c r="E3744" s="3">
        <v>0</v>
      </c>
      <c r="F3744" s="3">
        <v>0</v>
      </c>
      <c r="G3744" s="3" t="s">
        <v>78</v>
      </c>
      <c r="H3744" s="3" t="s">
        <v>1141</v>
      </c>
      <c r="I3744" s="3" t="s">
        <v>456</v>
      </c>
      <c r="J3744" s="3">
        <v>60431283</v>
      </c>
    </row>
    <row r="3745" spans="1:10" x14ac:dyDescent="0.25">
      <c r="A3745" s="187">
        <v>43880</v>
      </c>
      <c r="B3745" s="3">
        <v>19</v>
      </c>
      <c r="C3745" s="3">
        <v>2</v>
      </c>
      <c r="D3745" s="3">
        <v>2020</v>
      </c>
      <c r="E3745" s="3">
        <v>0</v>
      </c>
      <c r="F3745" s="3">
        <v>0</v>
      </c>
      <c r="G3745" s="3" t="s">
        <v>78</v>
      </c>
      <c r="H3745" s="3" t="s">
        <v>1141</v>
      </c>
      <c r="I3745" s="3" t="s">
        <v>456</v>
      </c>
      <c r="J3745" s="3">
        <v>60431283</v>
      </c>
    </row>
    <row r="3746" spans="1:10" x14ac:dyDescent="0.25">
      <c r="A3746" s="187">
        <v>43879</v>
      </c>
      <c r="B3746" s="3">
        <v>18</v>
      </c>
      <c r="C3746" s="3">
        <v>2</v>
      </c>
      <c r="D3746" s="3">
        <v>2020</v>
      </c>
      <c r="E3746" s="3">
        <v>0</v>
      </c>
      <c r="F3746" s="3">
        <v>0</v>
      </c>
      <c r="G3746" s="3" t="s">
        <v>78</v>
      </c>
      <c r="H3746" s="3" t="s">
        <v>1141</v>
      </c>
      <c r="I3746" s="3" t="s">
        <v>456</v>
      </c>
      <c r="J3746" s="3">
        <v>60431283</v>
      </c>
    </row>
    <row r="3747" spans="1:10" x14ac:dyDescent="0.25">
      <c r="A3747" s="187">
        <v>43878</v>
      </c>
      <c r="B3747" s="3">
        <v>17</v>
      </c>
      <c r="C3747" s="3">
        <v>2</v>
      </c>
      <c r="D3747" s="3">
        <v>2020</v>
      </c>
      <c r="E3747" s="3">
        <v>0</v>
      </c>
      <c r="F3747" s="3">
        <v>0</v>
      </c>
      <c r="G3747" s="3" t="s">
        <v>78</v>
      </c>
      <c r="H3747" s="3" t="s">
        <v>1141</v>
      </c>
      <c r="I3747" s="3" t="s">
        <v>456</v>
      </c>
      <c r="J3747" s="3">
        <v>60431283</v>
      </c>
    </row>
    <row r="3748" spans="1:10" x14ac:dyDescent="0.25">
      <c r="A3748" s="187">
        <v>43877</v>
      </c>
      <c r="B3748" s="3">
        <v>16</v>
      </c>
      <c r="C3748" s="3">
        <v>2</v>
      </c>
      <c r="D3748" s="3">
        <v>2020</v>
      </c>
      <c r="E3748" s="3">
        <v>0</v>
      </c>
      <c r="F3748" s="3">
        <v>0</v>
      </c>
      <c r="G3748" s="3" t="s">
        <v>78</v>
      </c>
      <c r="H3748" s="3" t="s">
        <v>1141</v>
      </c>
      <c r="I3748" s="3" t="s">
        <v>456</v>
      </c>
      <c r="J3748" s="3">
        <v>60431283</v>
      </c>
    </row>
    <row r="3749" spans="1:10" x14ac:dyDescent="0.25">
      <c r="A3749" s="187">
        <v>43876</v>
      </c>
      <c r="B3749" s="3">
        <v>15</v>
      </c>
      <c r="C3749" s="3">
        <v>2</v>
      </c>
      <c r="D3749" s="3">
        <v>2020</v>
      </c>
      <c r="E3749" s="3">
        <v>0</v>
      </c>
      <c r="F3749" s="3">
        <v>0</v>
      </c>
      <c r="G3749" s="3" t="s">
        <v>78</v>
      </c>
      <c r="H3749" s="3" t="s">
        <v>1141</v>
      </c>
      <c r="I3749" s="3" t="s">
        <v>456</v>
      </c>
      <c r="J3749" s="3">
        <v>60431283</v>
      </c>
    </row>
    <row r="3750" spans="1:10" x14ac:dyDescent="0.25">
      <c r="A3750" s="187">
        <v>43875</v>
      </c>
      <c r="B3750" s="3">
        <v>14</v>
      </c>
      <c r="C3750" s="3">
        <v>2</v>
      </c>
      <c r="D3750" s="3">
        <v>2020</v>
      </c>
      <c r="E3750" s="3">
        <v>0</v>
      </c>
      <c r="F3750" s="3">
        <v>0</v>
      </c>
      <c r="G3750" s="3" t="s">
        <v>78</v>
      </c>
      <c r="H3750" s="3" t="s">
        <v>1141</v>
      </c>
      <c r="I3750" s="3" t="s">
        <v>456</v>
      </c>
      <c r="J3750" s="3">
        <v>60431283</v>
      </c>
    </row>
    <row r="3751" spans="1:10" x14ac:dyDescent="0.25">
      <c r="A3751" s="187">
        <v>43874</v>
      </c>
      <c r="B3751" s="3">
        <v>13</v>
      </c>
      <c r="C3751" s="3">
        <v>2</v>
      </c>
      <c r="D3751" s="3">
        <v>2020</v>
      </c>
      <c r="E3751" s="3">
        <v>0</v>
      </c>
      <c r="F3751" s="3">
        <v>0</v>
      </c>
      <c r="G3751" s="3" t="s">
        <v>78</v>
      </c>
      <c r="H3751" s="3" t="s">
        <v>1141</v>
      </c>
      <c r="I3751" s="3" t="s">
        <v>456</v>
      </c>
      <c r="J3751" s="3">
        <v>60431283</v>
      </c>
    </row>
    <row r="3752" spans="1:10" x14ac:dyDescent="0.25">
      <c r="A3752" s="187">
        <v>43873</v>
      </c>
      <c r="B3752" s="3">
        <v>12</v>
      </c>
      <c r="C3752" s="3">
        <v>2</v>
      </c>
      <c r="D3752" s="3">
        <v>2020</v>
      </c>
      <c r="E3752" s="3">
        <v>0</v>
      </c>
      <c r="F3752" s="3">
        <v>0</v>
      </c>
      <c r="G3752" s="3" t="s">
        <v>78</v>
      </c>
      <c r="H3752" s="3" t="s">
        <v>1141</v>
      </c>
      <c r="I3752" s="3" t="s">
        <v>456</v>
      </c>
      <c r="J3752" s="3">
        <v>60431283</v>
      </c>
    </row>
    <row r="3753" spans="1:10" x14ac:dyDescent="0.25">
      <c r="A3753" s="187">
        <v>43872</v>
      </c>
      <c r="B3753" s="3">
        <v>11</v>
      </c>
      <c r="C3753" s="3">
        <v>2</v>
      </c>
      <c r="D3753" s="3">
        <v>2020</v>
      </c>
      <c r="E3753" s="3">
        <v>0</v>
      </c>
      <c r="F3753" s="3">
        <v>0</v>
      </c>
      <c r="G3753" s="3" t="s">
        <v>78</v>
      </c>
      <c r="H3753" s="3" t="s">
        <v>1141</v>
      </c>
      <c r="I3753" s="3" t="s">
        <v>456</v>
      </c>
      <c r="J3753" s="3">
        <v>60431283</v>
      </c>
    </row>
    <row r="3754" spans="1:10" x14ac:dyDescent="0.25">
      <c r="A3754" s="187">
        <v>43871</v>
      </c>
      <c r="B3754" s="3">
        <v>10</v>
      </c>
      <c r="C3754" s="3">
        <v>2</v>
      </c>
      <c r="D3754" s="3">
        <v>2020</v>
      </c>
      <c r="E3754" s="3">
        <v>0</v>
      </c>
      <c r="F3754" s="3">
        <v>0</v>
      </c>
      <c r="G3754" s="3" t="s">
        <v>78</v>
      </c>
      <c r="H3754" s="3" t="s">
        <v>1141</v>
      </c>
      <c r="I3754" s="3" t="s">
        <v>456</v>
      </c>
      <c r="J3754" s="3">
        <v>60431283</v>
      </c>
    </row>
    <row r="3755" spans="1:10" x14ac:dyDescent="0.25">
      <c r="A3755" s="187">
        <v>43870</v>
      </c>
      <c r="B3755" s="3">
        <v>9</v>
      </c>
      <c r="C3755" s="3">
        <v>2</v>
      </c>
      <c r="D3755" s="3">
        <v>2020</v>
      </c>
      <c r="E3755" s="3">
        <v>0</v>
      </c>
      <c r="F3755" s="3">
        <v>0</v>
      </c>
      <c r="G3755" s="3" t="s">
        <v>78</v>
      </c>
      <c r="H3755" s="3" t="s">
        <v>1141</v>
      </c>
      <c r="I3755" s="3" t="s">
        <v>456</v>
      </c>
      <c r="J3755" s="3">
        <v>60431283</v>
      </c>
    </row>
    <row r="3756" spans="1:10" x14ac:dyDescent="0.25">
      <c r="A3756" s="187">
        <v>43869</v>
      </c>
      <c r="B3756" s="3">
        <v>8</v>
      </c>
      <c r="C3756" s="3">
        <v>2</v>
      </c>
      <c r="D3756" s="3">
        <v>2020</v>
      </c>
      <c r="E3756" s="3">
        <v>0</v>
      </c>
      <c r="F3756" s="3">
        <v>0</v>
      </c>
      <c r="G3756" s="3" t="s">
        <v>78</v>
      </c>
      <c r="H3756" s="3" t="s">
        <v>1141</v>
      </c>
      <c r="I3756" s="3" t="s">
        <v>456</v>
      </c>
      <c r="J3756" s="3">
        <v>60431283</v>
      </c>
    </row>
    <row r="3757" spans="1:10" x14ac:dyDescent="0.25">
      <c r="A3757" s="187">
        <v>43868</v>
      </c>
      <c r="B3757" s="3">
        <v>7</v>
      </c>
      <c r="C3757" s="3">
        <v>2</v>
      </c>
      <c r="D3757" s="3">
        <v>2020</v>
      </c>
      <c r="E3757" s="3">
        <v>0</v>
      </c>
      <c r="F3757" s="3">
        <v>0</v>
      </c>
      <c r="G3757" s="3" t="s">
        <v>78</v>
      </c>
      <c r="H3757" s="3" t="s">
        <v>1141</v>
      </c>
      <c r="I3757" s="3" t="s">
        <v>456</v>
      </c>
      <c r="J3757" s="3">
        <v>60431283</v>
      </c>
    </row>
    <row r="3758" spans="1:10" x14ac:dyDescent="0.25">
      <c r="A3758" s="187">
        <v>43867</v>
      </c>
      <c r="B3758" s="3">
        <v>6</v>
      </c>
      <c r="C3758" s="3">
        <v>2</v>
      </c>
      <c r="D3758" s="3">
        <v>2020</v>
      </c>
      <c r="E3758" s="3">
        <v>0</v>
      </c>
      <c r="F3758" s="3">
        <v>0</v>
      </c>
      <c r="G3758" s="3" t="s">
        <v>78</v>
      </c>
      <c r="H3758" s="3" t="s">
        <v>1141</v>
      </c>
      <c r="I3758" s="3" t="s">
        <v>456</v>
      </c>
      <c r="J3758" s="3">
        <v>60431283</v>
      </c>
    </row>
    <row r="3759" spans="1:10" x14ac:dyDescent="0.25">
      <c r="A3759" s="187">
        <v>43866</v>
      </c>
      <c r="B3759" s="3">
        <v>5</v>
      </c>
      <c r="C3759" s="3">
        <v>2</v>
      </c>
      <c r="D3759" s="3">
        <v>2020</v>
      </c>
      <c r="E3759" s="3">
        <v>0</v>
      </c>
      <c r="F3759" s="3">
        <v>0</v>
      </c>
      <c r="G3759" s="3" t="s">
        <v>78</v>
      </c>
      <c r="H3759" s="3" t="s">
        <v>1141</v>
      </c>
      <c r="I3759" s="3" t="s">
        <v>456</v>
      </c>
      <c r="J3759" s="3">
        <v>60431283</v>
      </c>
    </row>
    <row r="3760" spans="1:10" x14ac:dyDescent="0.25">
      <c r="A3760" s="187">
        <v>43865</v>
      </c>
      <c r="B3760" s="3">
        <v>4</v>
      </c>
      <c r="C3760" s="3">
        <v>2</v>
      </c>
      <c r="D3760" s="3">
        <v>2020</v>
      </c>
      <c r="E3760" s="3">
        <v>0</v>
      </c>
      <c r="F3760" s="3">
        <v>0</v>
      </c>
      <c r="G3760" s="3" t="s">
        <v>78</v>
      </c>
      <c r="H3760" s="3" t="s">
        <v>1141</v>
      </c>
      <c r="I3760" s="3" t="s">
        <v>456</v>
      </c>
      <c r="J3760" s="3">
        <v>60431283</v>
      </c>
    </row>
    <row r="3761" spans="1:10" x14ac:dyDescent="0.25">
      <c r="A3761" s="187">
        <v>43864</v>
      </c>
      <c r="B3761" s="3">
        <v>3</v>
      </c>
      <c r="C3761" s="3">
        <v>2</v>
      </c>
      <c r="D3761" s="3">
        <v>2020</v>
      </c>
      <c r="E3761" s="3">
        <v>0</v>
      </c>
      <c r="F3761" s="3">
        <v>0</v>
      </c>
      <c r="G3761" s="3" t="s">
        <v>78</v>
      </c>
      <c r="H3761" s="3" t="s">
        <v>1141</v>
      </c>
      <c r="I3761" s="3" t="s">
        <v>456</v>
      </c>
      <c r="J3761" s="3">
        <v>60431283</v>
      </c>
    </row>
    <row r="3762" spans="1:10" x14ac:dyDescent="0.25">
      <c r="A3762" s="187">
        <v>43863</v>
      </c>
      <c r="B3762" s="3">
        <v>2</v>
      </c>
      <c r="C3762" s="3">
        <v>2</v>
      </c>
      <c r="D3762" s="3">
        <v>2020</v>
      </c>
      <c r="E3762" s="3">
        <v>0</v>
      </c>
      <c r="F3762" s="3">
        <v>0</v>
      </c>
      <c r="G3762" s="3" t="s">
        <v>78</v>
      </c>
      <c r="H3762" s="3" t="s">
        <v>1141</v>
      </c>
      <c r="I3762" s="3" t="s">
        <v>456</v>
      </c>
      <c r="J3762" s="3">
        <v>60431283</v>
      </c>
    </row>
    <row r="3763" spans="1:10" x14ac:dyDescent="0.25">
      <c r="A3763" s="187">
        <v>43862</v>
      </c>
      <c r="B3763" s="3">
        <v>1</v>
      </c>
      <c r="C3763" s="3">
        <v>2</v>
      </c>
      <c r="D3763" s="3">
        <v>2020</v>
      </c>
      <c r="E3763" s="3">
        <v>0</v>
      </c>
      <c r="F3763" s="3">
        <v>0</v>
      </c>
      <c r="G3763" s="3" t="s">
        <v>78</v>
      </c>
      <c r="H3763" s="3" t="s">
        <v>1141</v>
      </c>
      <c r="I3763" s="3" t="s">
        <v>456</v>
      </c>
      <c r="J3763" s="3">
        <v>60431283</v>
      </c>
    </row>
    <row r="3764" spans="1:10" x14ac:dyDescent="0.25">
      <c r="A3764" s="187">
        <v>43860</v>
      </c>
      <c r="B3764" s="3">
        <v>30</v>
      </c>
      <c r="C3764" s="3">
        <v>1</v>
      </c>
      <c r="D3764" s="3">
        <v>2020</v>
      </c>
      <c r="E3764" s="3">
        <v>0</v>
      </c>
      <c r="F3764" s="3">
        <v>0</v>
      </c>
      <c r="G3764" s="3" t="s">
        <v>78</v>
      </c>
      <c r="H3764" s="3" t="s">
        <v>1141</v>
      </c>
      <c r="I3764" s="3" t="s">
        <v>456</v>
      </c>
      <c r="J3764" s="3">
        <v>60431283</v>
      </c>
    </row>
    <row r="3765" spans="1:10" x14ac:dyDescent="0.25">
      <c r="A3765" s="187">
        <v>43859</v>
      </c>
      <c r="B3765" s="3">
        <v>29</v>
      </c>
      <c r="C3765" s="3">
        <v>1</v>
      </c>
      <c r="D3765" s="3">
        <v>2020</v>
      </c>
      <c r="E3765" s="3">
        <v>0</v>
      </c>
      <c r="F3765" s="3">
        <v>0</v>
      </c>
      <c r="G3765" s="3" t="s">
        <v>78</v>
      </c>
      <c r="H3765" s="3" t="s">
        <v>1141</v>
      </c>
      <c r="I3765" s="3" t="s">
        <v>456</v>
      </c>
      <c r="J3765" s="3">
        <v>60431283</v>
      </c>
    </row>
    <row r="3766" spans="1:10" x14ac:dyDescent="0.25">
      <c r="A3766" s="187">
        <v>43858</v>
      </c>
      <c r="B3766" s="3">
        <v>28</v>
      </c>
      <c r="C3766" s="3">
        <v>1</v>
      </c>
      <c r="D3766" s="3">
        <v>2020</v>
      </c>
      <c r="E3766" s="3">
        <v>0</v>
      </c>
      <c r="F3766" s="3">
        <v>0</v>
      </c>
      <c r="G3766" s="3" t="s">
        <v>78</v>
      </c>
      <c r="H3766" s="3" t="s">
        <v>1141</v>
      </c>
      <c r="I3766" s="3" t="s">
        <v>456</v>
      </c>
      <c r="J3766" s="3">
        <v>60431283</v>
      </c>
    </row>
    <row r="3767" spans="1:10" x14ac:dyDescent="0.25">
      <c r="A3767" s="187">
        <v>43857</v>
      </c>
      <c r="B3767" s="3">
        <v>27</v>
      </c>
      <c r="C3767" s="3">
        <v>1</v>
      </c>
      <c r="D3767" s="3">
        <v>2020</v>
      </c>
      <c r="E3767" s="3">
        <v>0</v>
      </c>
      <c r="F3767" s="3">
        <v>0</v>
      </c>
      <c r="G3767" s="3" t="s">
        <v>78</v>
      </c>
      <c r="H3767" s="3" t="s">
        <v>1141</v>
      </c>
      <c r="I3767" s="3" t="s">
        <v>456</v>
      </c>
      <c r="J3767" s="3">
        <v>60431283</v>
      </c>
    </row>
    <row r="3768" spans="1:10" x14ac:dyDescent="0.25">
      <c r="A3768" s="187">
        <v>43856</v>
      </c>
      <c r="B3768" s="3">
        <v>26</v>
      </c>
      <c r="C3768" s="3">
        <v>1</v>
      </c>
      <c r="D3768" s="3">
        <v>2020</v>
      </c>
      <c r="E3768" s="3">
        <v>0</v>
      </c>
      <c r="F3768" s="3">
        <v>0</v>
      </c>
      <c r="G3768" s="3" t="s">
        <v>78</v>
      </c>
      <c r="H3768" s="3" t="s">
        <v>1141</v>
      </c>
      <c r="I3768" s="3" t="s">
        <v>456</v>
      </c>
      <c r="J3768" s="3">
        <v>60431283</v>
      </c>
    </row>
    <row r="3769" spans="1:10" x14ac:dyDescent="0.25">
      <c r="A3769" s="187">
        <v>43855</v>
      </c>
      <c r="B3769" s="3">
        <v>25</v>
      </c>
      <c r="C3769" s="3">
        <v>1</v>
      </c>
      <c r="D3769" s="3">
        <v>2020</v>
      </c>
      <c r="E3769" s="3">
        <v>0</v>
      </c>
      <c r="F3769" s="3">
        <v>0</v>
      </c>
      <c r="G3769" s="3" t="s">
        <v>78</v>
      </c>
      <c r="H3769" s="3" t="s">
        <v>1141</v>
      </c>
      <c r="I3769" s="3" t="s">
        <v>456</v>
      </c>
      <c r="J3769" s="3">
        <v>60431283</v>
      </c>
    </row>
    <row r="3770" spans="1:10" x14ac:dyDescent="0.25">
      <c r="A3770" s="187">
        <v>43854</v>
      </c>
      <c r="B3770" s="3">
        <v>24</v>
      </c>
      <c r="C3770" s="3">
        <v>1</v>
      </c>
      <c r="D3770" s="3">
        <v>2020</v>
      </c>
      <c r="E3770" s="3">
        <v>0</v>
      </c>
      <c r="F3770" s="3">
        <v>0</v>
      </c>
      <c r="G3770" s="3" t="s">
        <v>78</v>
      </c>
      <c r="H3770" s="3" t="s">
        <v>1141</v>
      </c>
      <c r="I3770" s="3" t="s">
        <v>456</v>
      </c>
      <c r="J3770" s="3">
        <v>60431283</v>
      </c>
    </row>
    <row r="3771" spans="1:10" x14ac:dyDescent="0.25">
      <c r="A3771" s="187">
        <v>43853</v>
      </c>
      <c r="B3771" s="3">
        <v>23</v>
      </c>
      <c r="C3771" s="3">
        <v>1</v>
      </c>
      <c r="D3771" s="3">
        <v>2020</v>
      </c>
      <c r="E3771" s="3">
        <v>0</v>
      </c>
      <c r="F3771" s="3">
        <v>0</v>
      </c>
      <c r="G3771" s="3" t="s">
        <v>78</v>
      </c>
      <c r="H3771" s="3" t="s">
        <v>1141</v>
      </c>
      <c r="I3771" s="3" t="s">
        <v>456</v>
      </c>
      <c r="J3771" s="3">
        <v>60431283</v>
      </c>
    </row>
    <row r="3772" spans="1:10" x14ac:dyDescent="0.25">
      <c r="A3772" s="187">
        <v>43852</v>
      </c>
      <c r="B3772" s="3">
        <v>22</v>
      </c>
      <c r="C3772" s="3">
        <v>1</v>
      </c>
      <c r="D3772" s="3">
        <v>2020</v>
      </c>
      <c r="E3772" s="3">
        <v>0</v>
      </c>
      <c r="F3772" s="3">
        <v>0</v>
      </c>
      <c r="G3772" s="3" t="s">
        <v>78</v>
      </c>
      <c r="H3772" s="3" t="s">
        <v>1141</v>
      </c>
      <c r="I3772" s="3" t="s">
        <v>456</v>
      </c>
      <c r="J3772" s="3">
        <v>60431283</v>
      </c>
    </row>
    <row r="3773" spans="1:10" x14ac:dyDescent="0.25">
      <c r="A3773" s="187">
        <v>43851</v>
      </c>
      <c r="B3773" s="3">
        <v>21</v>
      </c>
      <c r="C3773" s="3">
        <v>1</v>
      </c>
      <c r="D3773" s="3">
        <v>2020</v>
      </c>
      <c r="E3773" s="3">
        <v>0</v>
      </c>
      <c r="F3773" s="3">
        <v>0</v>
      </c>
      <c r="G3773" s="3" t="s">
        <v>78</v>
      </c>
      <c r="H3773" s="3" t="s">
        <v>1141</v>
      </c>
      <c r="I3773" s="3" t="s">
        <v>456</v>
      </c>
      <c r="J3773" s="3">
        <v>60431283</v>
      </c>
    </row>
    <row r="3774" spans="1:10" x14ac:dyDescent="0.25">
      <c r="A3774" s="187">
        <v>43850</v>
      </c>
      <c r="B3774" s="3">
        <v>20</v>
      </c>
      <c r="C3774" s="3">
        <v>1</v>
      </c>
      <c r="D3774" s="3">
        <v>2020</v>
      </c>
      <c r="E3774" s="3">
        <v>0</v>
      </c>
      <c r="F3774" s="3">
        <v>0</v>
      </c>
      <c r="G3774" s="3" t="s">
        <v>78</v>
      </c>
      <c r="H3774" s="3" t="s">
        <v>1141</v>
      </c>
      <c r="I3774" s="3" t="s">
        <v>456</v>
      </c>
      <c r="J3774" s="3">
        <v>60431283</v>
      </c>
    </row>
    <row r="3775" spans="1:10" x14ac:dyDescent="0.25">
      <c r="A3775" s="187">
        <v>43849</v>
      </c>
      <c r="B3775" s="3">
        <v>19</v>
      </c>
      <c r="C3775" s="3">
        <v>1</v>
      </c>
      <c r="D3775" s="3">
        <v>2020</v>
      </c>
      <c r="E3775" s="3">
        <v>0</v>
      </c>
      <c r="F3775" s="3">
        <v>0</v>
      </c>
      <c r="G3775" s="3" t="s">
        <v>78</v>
      </c>
      <c r="H3775" s="3" t="s">
        <v>1141</v>
      </c>
      <c r="I3775" s="3" t="s">
        <v>456</v>
      </c>
      <c r="J3775" s="3">
        <v>60431283</v>
      </c>
    </row>
    <row r="3776" spans="1:10" x14ac:dyDescent="0.25">
      <c r="A3776" s="187">
        <v>43848</v>
      </c>
      <c r="B3776" s="3">
        <v>18</v>
      </c>
      <c r="C3776" s="3">
        <v>1</v>
      </c>
      <c r="D3776" s="3">
        <v>2020</v>
      </c>
      <c r="E3776" s="3">
        <v>0</v>
      </c>
      <c r="F3776" s="3">
        <v>0</v>
      </c>
      <c r="G3776" s="3" t="s">
        <v>78</v>
      </c>
      <c r="H3776" s="3" t="s">
        <v>1141</v>
      </c>
      <c r="I3776" s="3" t="s">
        <v>456</v>
      </c>
      <c r="J3776" s="3">
        <v>60431283</v>
      </c>
    </row>
    <row r="3777" spans="1:10" x14ac:dyDescent="0.25">
      <c r="A3777" s="187">
        <v>43847</v>
      </c>
      <c r="B3777" s="3">
        <v>17</v>
      </c>
      <c r="C3777" s="3">
        <v>1</v>
      </c>
      <c r="D3777" s="3">
        <v>2020</v>
      </c>
      <c r="E3777" s="3">
        <v>0</v>
      </c>
      <c r="F3777" s="3">
        <v>0</v>
      </c>
      <c r="G3777" s="3" t="s">
        <v>78</v>
      </c>
      <c r="H3777" s="3" t="s">
        <v>1141</v>
      </c>
      <c r="I3777" s="3" t="s">
        <v>456</v>
      </c>
      <c r="J3777" s="3">
        <v>60431283</v>
      </c>
    </row>
    <row r="3778" spans="1:10" x14ac:dyDescent="0.25">
      <c r="A3778" s="187">
        <v>43846</v>
      </c>
      <c r="B3778" s="3">
        <v>16</v>
      </c>
      <c r="C3778" s="3">
        <v>1</v>
      </c>
      <c r="D3778" s="3">
        <v>2020</v>
      </c>
      <c r="E3778" s="3">
        <v>0</v>
      </c>
      <c r="F3778" s="3">
        <v>0</v>
      </c>
      <c r="G3778" s="3" t="s">
        <v>78</v>
      </c>
      <c r="H3778" s="3" t="s">
        <v>1141</v>
      </c>
      <c r="I3778" s="3" t="s">
        <v>456</v>
      </c>
      <c r="J3778" s="3">
        <v>60431283</v>
      </c>
    </row>
    <row r="3779" spans="1:10" x14ac:dyDescent="0.25">
      <c r="A3779" s="187">
        <v>43845</v>
      </c>
      <c r="B3779" s="3">
        <v>15</v>
      </c>
      <c r="C3779" s="3">
        <v>1</v>
      </c>
      <c r="D3779" s="3">
        <v>2020</v>
      </c>
      <c r="E3779" s="3">
        <v>0</v>
      </c>
      <c r="F3779" s="3">
        <v>0</v>
      </c>
      <c r="G3779" s="3" t="s">
        <v>78</v>
      </c>
      <c r="H3779" s="3" t="s">
        <v>1141</v>
      </c>
      <c r="I3779" s="3" t="s">
        <v>456</v>
      </c>
      <c r="J3779" s="3">
        <v>60431283</v>
      </c>
    </row>
    <row r="3780" spans="1:10" x14ac:dyDescent="0.25">
      <c r="A3780" s="187">
        <v>43844</v>
      </c>
      <c r="B3780" s="3">
        <v>14</v>
      </c>
      <c r="C3780" s="3">
        <v>1</v>
      </c>
      <c r="D3780" s="3">
        <v>2020</v>
      </c>
      <c r="E3780" s="3">
        <v>0</v>
      </c>
      <c r="F3780" s="3">
        <v>0</v>
      </c>
      <c r="G3780" s="3" t="s">
        <v>78</v>
      </c>
      <c r="H3780" s="3" t="s">
        <v>1141</v>
      </c>
      <c r="I3780" s="3" t="s">
        <v>456</v>
      </c>
      <c r="J3780" s="3">
        <v>60431283</v>
      </c>
    </row>
    <row r="3781" spans="1:10" x14ac:dyDescent="0.25">
      <c r="A3781" s="187">
        <v>43843</v>
      </c>
      <c r="B3781" s="3">
        <v>13</v>
      </c>
      <c r="C3781" s="3">
        <v>1</v>
      </c>
      <c r="D3781" s="3">
        <v>2020</v>
      </c>
      <c r="E3781" s="3">
        <v>0</v>
      </c>
      <c r="F3781" s="3">
        <v>0</v>
      </c>
      <c r="G3781" s="3" t="s">
        <v>78</v>
      </c>
      <c r="H3781" s="3" t="s">
        <v>1141</v>
      </c>
      <c r="I3781" s="3" t="s">
        <v>456</v>
      </c>
      <c r="J3781" s="3">
        <v>60431283</v>
      </c>
    </row>
    <row r="3782" spans="1:10" x14ac:dyDescent="0.25">
      <c r="A3782" s="187">
        <v>43842</v>
      </c>
      <c r="B3782" s="3">
        <v>12</v>
      </c>
      <c r="C3782" s="3">
        <v>1</v>
      </c>
      <c r="D3782" s="3">
        <v>2020</v>
      </c>
      <c r="E3782" s="3">
        <v>0</v>
      </c>
      <c r="F3782" s="3">
        <v>0</v>
      </c>
      <c r="G3782" s="3" t="s">
        <v>78</v>
      </c>
      <c r="H3782" s="3" t="s">
        <v>1141</v>
      </c>
      <c r="I3782" s="3" t="s">
        <v>456</v>
      </c>
      <c r="J3782" s="3">
        <v>60431283</v>
      </c>
    </row>
    <row r="3783" spans="1:10" x14ac:dyDescent="0.25">
      <c r="A3783" s="187">
        <v>43841</v>
      </c>
      <c r="B3783" s="3">
        <v>11</v>
      </c>
      <c r="C3783" s="3">
        <v>1</v>
      </c>
      <c r="D3783" s="3">
        <v>2020</v>
      </c>
      <c r="E3783" s="3">
        <v>0</v>
      </c>
      <c r="F3783" s="3">
        <v>0</v>
      </c>
      <c r="G3783" s="3" t="s">
        <v>78</v>
      </c>
      <c r="H3783" s="3" t="s">
        <v>1141</v>
      </c>
      <c r="I3783" s="3" t="s">
        <v>456</v>
      </c>
      <c r="J3783" s="3">
        <v>60431283</v>
      </c>
    </row>
    <row r="3784" spans="1:10" x14ac:dyDescent="0.25">
      <c r="A3784" s="187">
        <v>43840</v>
      </c>
      <c r="B3784" s="3">
        <v>10</v>
      </c>
      <c r="C3784" s="3">
        <v>1</v>
      </c>
      <c r="D3784" s="3">
        <v>2020</v>
      </c>
      <c r="E3784" s="3">
        <v>0</v>
      </c>
      <c r="F3784" s="3">
        <v>0</v>
      </c>
      <c r="G3784" s="3" t="s">
        <v>78</v>
      </c>
      <c r="H3784" s="3" t="s">
        <v>1141</v>
      </c>
      <c r="I3784" s="3" t="s">
        <v>456</v>
      </c>
      <c r="J3784" s="3">
        <v>60431283</v>
      </c>
    </row>
    <row r="3785" spans="1:10" x14ac:dyDescent="0.25">
      <c r="A3785" s="187">
        <v>43839</v>
      </c>
      <c r="B3785" s="3">
        <v>9</v>
      </c>
      <c r="C3785" s="3">
        <v>1</v>
      </c>
      <c r="D3785" s="3">
        <v>2020</v>
      </c>
      <c r="E3785" s="3">
        <v>0</v>
      </c>
      <c r="F3785" s="3">
        <v>0</v>
      </c>
      <c r="G3785" s="3" t="s">
        <v>78</v>
      </c>
      <c r="H3785" s="3" t="s">
        <v>1141</v>
      </c>
      <c r="I3785" s="3" t="s">
        <v>456</v>
      </c>
      <c r="J3785" s="3">
        <v>60431283</v>
      </c>
    </row>
    <row r="3786" spans="1:10" x14ac:dyDescent="0.25">
      <c r="A3786" s="187">
        <v>43838</v>
      </c>
      <c r="B3786" s="3">
        <v>8</v>
      </c>
      <c r="C3786" s="3">
        <v>1</v>
      </c>
      <c r="D3786" s="3">
        <v>2020</v>
      </c>
      <c r="E3786" s="3">
        <v>0</v>
      </c>
      <c r="F3786" s="3">
        <v>0</v>
      </c>
      <c r="G3786" s="3" t="s">
        <v>78</v>
      </c>
      <c r="H3786" s="3" t="s">
        <v>1141</v>
      </c>
      <c r="I3786" s="3" t="s">
        <v>456</v>
      </c>
      <c r="J3786" s="3">
        <v>60431283</v>
      </c>
    </row>
    <row r="3787" spans="1:10" x14ac:dyDescent="0.25">
      <c r="A3787" s="187">
        <v>43837</v>
      </c>
      <c r="B3787" s="3">
        <v>7</v>
      </c>
      <c r="C3787" s="3">
        <v>1</v>
      </c>
      <c r="D3787" s="3">
        <v>2020</v>
      </c>
      <c r="E3787" s="3">
        <v>0</v>
      </c>
      <c r="F3787" s="3">
        <v>0</v>
      </c>
      <c r="G3787" s="3" t="s">
        <v>78</v>
      </c>
      <c r="H3787" s="3" t="s">
        <v>1141</v>
      </c>
      <c r="I3787" s="3" t="s">
        <v>456</v>
      </c>
      <c r="J3787" s="3">
        <v>60431283</v>
      </c>
    </row>
    <row r="3788" spans="1:10" x14ac:dyDescent="0.25">
      <c r="A3788" s="187">
        <v>43836</v>
      </c>
      <c r="B3788" s="3">
        <v>6</v>
      </c>
      <c r="C3788" s="3">
        <v>1</v>
      </c>
      <c r="D3788" s="3">
        <v>2020</v>
      </c>
      <c r="E3788" s="3">
        <v>0</v>
      </c>
      <c r="F3788" s="3">
        <v>0</v>
      </c>
      <c r="G3788" s="3" t="s">
        <v>78</v>
      </c>
      <c r="H3788" s="3" t="s">
        <v>1141</v>
      </c>
      <c r="I3788" s="3" t="s">
        <v>456</v>
      </c>
      <c r="J3788" s="3">
        <v>60431283</v>
      </c>
    </row>
    <row r="3789" spans="1:10" x14ac:dyDescent="0.25">
      <c r="A3789" s="187">
        <v>43835</v>
      </c>
      <c r="B3789" s="3">
        <v>5</v>
      </c>
      <c r="C3789" s="3">
        <v>1</v>
      </c>
      <c r="D3789" s="3">
        <v>2020</v>
      </c>
      <c r="E3789" s="3">
        <v>0</v>
      </c>
      <c r="F3789" s="3">
        <v>0</v>
      </c>
      <c r="G3789" s="3" t="s">
        <v>78</v>
      </c>
      <c r="H3789" s="3" t="s">
        <v>1141</v>
      </c>
      <c r="I3789" s="3" t="s">
        <v>456</v>
      </c>
      <c r="J3789" s="3">
        <v>60431283</v>
      </c>
    </row>
    <row r="3790" spans="1:10" x14ac:dyDescent="0.25">
      <c r="A3790" s="187">
        <v>43834</v>
      </c>
      <c r="B3790" s="3">
        <v>4</v>
      </c>
      <c r="C3790" s="3">
        <v>1</v>
      </c>
      <c r="D3790" s="3">
        <v>2020</v>
      </c>
      <c r="E3790" s="3">
        <v>0</v>
      </c>
      <c r="F3790" s="3">
        <v>0</v>
      </c>
      <c r="G3790" s="3" t="s">
        <v>78</v>
      </c>
      <c r="H3790" s="3" t="s">
        <v>1141</v>
      </c>
      <c r="I3790" s="3" t="s">
        <v>456</v>
      </c>
      <c r="J3790" s="3">
        <v>60431283</v>
      </c>
    </row>
    <row r="3791" spans="1:10" x14ac:dyDescent="0.25">
      <c r="A3791" s="187">
        <v>43833</v>
      </c>
      <c r="B3791" s="3">
        <v>3</v>
      </c>
      <c r="C3791" s="3">
        <v>1</v>
      </c>
      <c r="D3791" s="3">
        <v>2020</v>
      </c>
      <c r="E3791" s="3">
        <v>0</v>
      </c>
      <c r="F3791" s="3">
        <v>0</v>
      </c>
      <c r="G3791" s="3" t="s">
        <v>78</v>
      </c>
      <c r="H3791" s="3" t="s">
        <v>1141</v>
      </c>
      <c r="I3791" s="3" t="s">
        <v>456</v>
      </c>
      <c r="J3791" s="3">
        <v>60431283</v>
      </c>
    </row>
    <row r="3792" spans="1:10" x14ac:dyDescent="0.25">
      <c r="A3792" s="187">
        <v>43832</v>
      </c>
      <c r="B3792" s="3">
        <v>2</v>
      </c>
      <c r="C3792" s="3">
        <v>1</v>
      </c>
      <c r="D3792" s="3">
        <v>2020</v>
      </c>
      <c r="E3792" s="3">
        <v>0</v>
      </c>
      <c r="F3792" s="3">
        <v>0</v>
      </c>
      <c r="G3792" s="3" t="s">
        <v>78</v>
      </c>
      <c r="H3792" s="3" t="s">
        <v>1141</v>
      </c>
      <c r="I3792" s="3" t="s">
        <v>456</v>
      </c>
      <c r="J3792" s="3">
        <v>60431283</v>
      </c>
    </row>
    <row r="3793" spans="1:10" x14ac:dyDescent="0.25">
      <c r="A3793" s="187">
        <v>43831</v>
      </c>
      <c r="B3793" s="3">
        <v>1</v>
      </c>
      <c r="C3793" s="3">
        <v>1</v>
      </c>
      <c r="D3793" s="3">
        <v>2020</v>
      </c>
      <c r="E3793" s="3">
        <v>0</v>
      </c>
      <c r="F3793" s="3">
        <v>0</v>
      </c>
      <c r="G3793" s="3" t="s">
        <v>78</v>
      </c>
      <c r="H3793" s="3" t="s">
        <v>1141</v>
      </c>
      <c r="I3793" s="3" t="s">
        <v>456</v>
      </c>
      <c r="J3793" s="3">
        <v>60431283</v>
      </c>
    </row>
    <row r="3794" spans="1:10" x14ac:dyDescent="0.25">
      <c r="A3794" s="187">
        <v>43830</v>
      </c>
      <c r="B3794" s="3">
        <v>31</v>
      </c>
      <c r="C3794" s="3">
        <v>12</v>
      </c>
      <c r="D3794" s="3">
        <v>2019</v>
      </c>
      <c r="E3794" s="3">
        <v>0</v>
      </c>
      <c r="F3794" s="3">
        <v>0</v>
      </c>
      <c r="G3794" s="3" t="s">
        <v>78</v>
      </c>
      <c r="H3794" s="3" t="s">
        <v>1141</v>
      </c>
      <c r="I3794" s="3" t="s">
        <v>456</v>
      </c>
      <c r="J3794" s="3">
        <v>60431283</v>
      </c>
    </row>
    <row r="3795" spans="1:10" x14ac:dyDescent="0.25">
      <c r="A3795" s="187">
        <v>43861</v>
      </c>
      <c r="B3795" s="3">
        <v>31</v>
      </c>
      <c r="C3795" s="3">
        <v>1</v>
      </c>
      <c r="D3795" s="3">
        <v>2020</v>
      </c>
      <c r="E3795" s="3">
        <v>3</v>
      </c>
      <c r="F3795" s="3">
        <v>0</v>
      </c>
      <c r="G3795" s="3" t="s">
        <v>78</v>
      </c>
      <c r="H3795" s="3" t="s">
        <v>1141</v>
      </c>
      <c r="I3795" s="3" t="s">
        <v>456</v>
      </c>
      <c r="J3795" s="3">
        <v>60431283</v>
      </c>
    </row>
    <row r="3796" spans="1:10" x14ac:dyDescent="0.25">
      <c r="A3796" s="187">
        <v>43883</v>
      </c>
      <c r="B3796" s="3">
        <v>22</v>
      </c>
      <c r="C3796" s="3">
        <v>2</v>
      </c>
      <c r="D3796" s="3">
        <v>2020</v>
      </c>
      <c r="E3796" s="3">
        <v>14</v>
      </c>
      <c r="F3796" s="3">
        <v>0</v>
      </c>
      <c r="G3796" s="3" t="s">
        <v>78</v>
      </c>
      <c r="H3796" s="3" t="s">
        <v>1141</v>
      </c>
      <c r="I3796" s="3" t="s">
        <v>456</v>
      </c>
      <c r="J3796" s="3">
        <v>60431283</v>
      </c>
    </row>
    <row r="3797" spans="1:10" x14ac:dyDescent="0.25">
      <c r="A3797" s="187">
        <v>43885</v>
      </c>
      <c r="B3797" s="3">
        <v>24</v>
      </c>
      <c r="C3797" s="3">
        <v>2</v>
      </c>
      <c r="D3797" s="3">
        <v>2020</v>
      </c>
      <c r="E3797" s="3">
        <v>53</v>
      </c>
      <c r="F3797" s="3">
        <v>0</v>
      </c>
      <c r="G3797" s="3" t="s">
        <v>78</v>
      </c>
      <c r="H3797" s="3" t="s">
        <v>1141</v>
      </c>
      <c r="I3797" s="3" t="s">
        <v>456</v>
      </c>
      <c r="J3797" s="3">
        <v>60431283</v>
      </c>
    </row>
    <row r="3798" spans="1:10" x14ac:dyDescent="0.25">
      <c r="A3798" s="187">
        <v>43884</v>
      </c>
      <c r="B3798" s="3">
        <v>23</v>
      </c>
      <c r="C3798" s="3">
        <v>2</v>
      </c>
      <c r="D3798" s="3">
        <v>2020</v>
      </c>
      <c r="E3798" s="3">
        <v>62</v>
      </c>
      <c r="F3798" s="3">
        <v>2</v>
      </c>
      <c r="G3798" s="3" t="s">
        <v>78</v>
      </c>
      <c r="H3798" s="3" t="s">
        <v>1141</v>
      </c>
      <c r="I3798" s="3" t="s">
        <v>456</v>
      </c>
      <c r="J3798" s="3">
        <v>60431283</v>
      </c>
    </row>
    <row r="3799" spans="1:10" x14ac:dyDescent="0.25">
      <c r="A3799" s="187">
        <v>43888</v>
      </c>
      <c r="B3799" s="3">
        <v>27</v>
      </c>
      <c r="C3799" s="3">
        <v>2</v>
      </c>
      <c r="D3799" s="3">
        <v>2020</v>
      </c>
      <c r="E3799" s="3">
        <v>78</v>
      </c>
      <c r="F3799" s="3">
        <v>1</v>
      </c>
      <c r="G3799" s="3" t="s">
        <v>78</v>
      </c>
      <c r="H3799" s="3" t="s">
        <v>1141</v>
      </c>
      <c r="I3799" s="3" t="s">
        <v>456</v>
      </c>
      <c r="J3799" s="3">
        <v>60431283</v>
      </c>
    </row>
    <row r="3800" spans="1:10" x14ac:dyDescent="0.25">
      <c r="A3800" s="187">
        <v>43905</v>
      </c>
      <c r="B3800" s="3">
        <v>15</v>
      </c>
      <c r="C3800" s="3">
        <v>3</v>
      </c>
      <c r="D3800" s="3">
        <v>2020</v>
      </c>
      <c r="E3800" s="3">
        <v>90</v>
      </c>
      <c r="F3800" s="3">
        <v>173</v>
      </c>
      <c r="G3800" s="3" t="s">
        <v>78</v>
      </c>
      <c r="H3800" s="3" t="s">
        <v>1141</v>
      </c>
      <c r="I3800" s="3" t="s">
        <v>456</v>
      </c>
      <c r="J3800" s="3">
        <v>60431283</v>
      </c>
    </row>
    <row r="3801" spans="1:10" x14ac:dyDescent="0.25">
      <c r="A3801" s="187">
        <v>43887</v>
      </c>
      <c r="B3801" s="3">
        <v>26</v>
      </c>
      <c r="C3801" s="3">
        <v>2</v>
      </c>
      <c r="D3801" s="3">
        <v>2020</v>
      </c>
      <c r="E3801" s="3">
        <v>93</v>
      </c>
      <c r="F3801" s="3">
        <v>5</v>
      </c>
      <c r="G3801" s="3" t="s">
        <v>78</v>
      </c>
      <c r="H3801" s="3" t="s">
        <v>1141</v>
      </c>
      <c r="I3801" s="3" t="s">
        <v>456</v>
      </c>
      <c r="J3801" s="3">
        <v>60431283</v>
      </c>
    </row>
    <row r="3802" spans="1:10" x14ac:dyDescent="0.25">
      <c r="A3802" s="187">
        <v>43886</v>
      </c>
      <c r="B3802" s="3">
        <v>25</v>
      </c>
      <c r="C3802" s="3">
        <v>2</v>
      </c>
      <c r="D3802" s="3">
        <v>2020</v>
      </c>
      <c r="E3802" s="3">
        <v>97</v>
      </c>
      <c r="F3802" s="3">
        <v>4</v>
      </c>
      <c r="G3802" s="3" t="s">
        <v>78</v>
      </c>
      <c r="H3802" s="3" t="s">
        <v>1141</v>
      </c>
      <c r="I3802" s="3" t="s">
        <v>456</v>
      </c>
      <c r="J3802" s="3">
        <v>60431283</v>
      </c>
    </row>
    <row r="3803" spans="1:10" x14ac:dyDescent="0.25">
      <c r="A3803" s="187">
        <v>43893</v>
      </c>
      <c r="B3803" s="3">
        <v>3</v>
      </c>
      <c r="C3803" s="3">
        <v>3</v>
      </c>
      <c r="D3803" s="3">
        <v>2020</v>
      </c>
      <c r="E3803" s="3">
        <v>146</v>
      </c>
      <c r="F3803" s="3">
        <v>17</v>
      </c>
      <c r="G3803" s="3" t="s">
        <v>78</v>
      </c>
      <c r="H3803" s="3" t="s">
        <v>1141</v>
      </c>
      <c r="I3803" s="3" t="s">
        <v>456</v>
      </c>
      <c r="J3803" s="3">
        <v>60431283</v>
      </c>
    </row>
    <row r="3804" spans="1:10" x14ac:dyDescent="0.25">
      <c r="A3804" s="187">
        <v>43890</v>
      </c>
      <c r="B3804" s="3">
        <v>29</v>
      </c>
      <c r="C3804" s="3">
        <v>2</v>
      </c>
      <c r="D3804" s="3">
        <v>2020</v>
      </c>
      <c r="E3804" s="3">
        <v>238</v>
      </c>
      <c r="F3804" s="3">
        <v>4</v>
      </c>
      <c r="G3804" s="3" t="s">
        <v>78</v>
      </c>
      <c r="H3804" s="3" t="s">
        <v>1141</v>
      </c>
      <c r="I3804" s="3" t="s">
        <v>456</v>
      </c>
      <c r="J3804" s="3">
        <v>60431283</v>
      </c>
    </row>
    <row r="3805" spans="1:10" x14ac:dyDescent="0.25">
      <c r="A3805" s="187">
        <v>43891</v>
      </c>
      <c r="B3805" s="3">
        <v>1</v>
      </c>
      <c r="C3805" s="3">
        <v>3</v>
      </c>
      <c r="D3805" s="3">
        <v>2020</v>
      </c>
      <c r="E3805" s="3">
        <v>240</v>
      </c>
      <c r="F3805" s="3">
        <v>8</v>
      </c>
      <c r="G3805" s="3" t="s">
        <v>78</v>
      </c>
      <c r="H3805" s="3" t="s">
        <v>1141</v>
      </c>
      <c r="I3805" s="3" t="s">
        <v>456</v>
      </c>
      <c r="J3805" s="3">
        <v>60431283</v>
      </c>
    </row>
    <row r="3806" spans="1:10" x14ac:dyDescent="0.25">
      <c r="A3806" s="187">
        <v>43889</v>
      </c>
      <c r="B3806" s="3">
        <v>28</v>
      </c>
      <c r="C3806" s="3">
        <v>2</v>
      </c>
      <c r="D3806" s="3">
        <v>2020</v>
      </c>
      <c r="E3806" s="3">
        <v>250</v>
      </c>
      <c r="F3806" s="3">
        <v>5</v>
      </c>
      <c r="G3806" s="3" t="s">
        <v>78</v>
      </c>
      <c r="H3806" s="3" t="s">
        <v>1141</v>
      </c>
      <c r="I3806" s="3" t="s">
        <v>456</v>
      </c>
      <c r="J3806" s="3">
        <v>60431283</v>
      </c>
    </row>
    <row r="3807" spans="1:10" x14ac:dyDescent="0.25">
      <c r="A3807" s="187">
        <v>43892</v>
      </c>
      <c r="B3807" s="3">
        <v>2</v>
      </c>
      <c r="C3807" s="3">
        <v>3</v>
      </c>
      <c r="D3807" s="3">
        <v>2020</v>
      </c>
      <c r="E3807" s="3">
        <v>561</v>
      </c>
      <c r="F3807" s="3">
        <v>6</v>
      </c>
      <c r="G3807" s="3" t="s">
        <v>78</v>
      </c>
      <c r="H3807" s="3" t="s">
        <v>1141</v>
      </c>
      <c r="I3807" s="3" t="s">
        <v>456</v>
      </c>
      <c r="J3807" s="3">
        <v>60431283</v>
      </c>
    </row>
    <row r="3808" spans="1:10" x14ac:dyDescent="0.25">
      <c r="A3808" s="187">
        <v>43895</v>
      </c>
      <c r="B3808" s="3">
        <v>5</v>
      </c>
      <c r="C3808" s="3">
        <v>3</v>
      </c>
      <c r="D3808" s="3">
        <v>2020</v>
      </c>
      <c r="E3808" s="3">
        <v>587</v>
      </c>
      <c r="F3808" s="3">
        <v>27</v>
      </c>
      <c r="G3808" s="3" t="s">
        <v>78</v>
      </c>
      <c r="H3808" s="3" t="s">
        <v>1141</v>
      </c>
      <c r="I3808" s="3" t="s">
        <v>456</v>
      </c>
      <c r="J3808" s="3">
        <v>60431283</v>
      </c>
    </row>
    <row r="3809" spans="1:10" x14ac:dyDescent="0.25">
      <c r="A3809" s="187">
        <v>43894</v>
      </c>
      <c r="B3809" s="3">
        <v>4</v>
      </c>
      <c r="C3809" s="3">
        <v>3</v>
      </c>
      <c r="D3809" s="3">
        <v>2020</v>
      </c>
      <c r="E3809" s="3">
        <v>667</v>
      </c>
      <c r="F3809" s="3">
        <v>28</v>
      </c>
      <c r="G3809" s="3" t="s">
        <v>78</v>
      </c>
      <c r="H3809" s="3" t="s">
        <v>1141</v>
      </c>
      <c r="I3809" s="3" t="s">
        <v>456</v>
      </c>
      <c r="J3809" s="3">
        <v>60431283</v>
      </c>
    </row>
    <row r="3810" spans="1:10" x14ac:dyDescent="0.25">
      <c r="A3810" s="187">
        <v>43896</v>
      </c>
      <c r="B3810" s="3">
        <v>6</v>
      </c>
      <c r="C3810" s="3">
        <v>3</v>
      </c>
      <c r="D3810" s="3">
        <v>2020</v>
      </c>
      <c r="E3810" s="3">
        <v>769</v>
      </c>
      <c r="F3810" s="3">
        <v>41</v>
      </c>
      <c r="G3810" s="3" t="s">
        <v>78</v>
      </c>
      <c r="H3810" s="3" t="s">
        <v>1141</v>
      </c>
      <c r="I3810" s="3" t="s">
        <v>456</v>
      </c>
      <c r="J3810" s="3">
        <v>60431283</v>
      </c>
    </row>
    <row r="3811" spans="1:10" x14ac:dyDescent="0.25">
      <c r="A3811" s="187">
        <v>43897</v>
      </c>
      <c r="B3811" s="3">
        <v>7</v>
      </c>
      <c r="C3811" s="3">
        <v>3</v>
      </c>
      <c r="D3811" s="3">
        <v>2020</v>
      </c>
      <c r="E3811" s="3">
        <v>778</v>
      </c>
      <c r="F3811" s="3">
        <v>49</v>
      </c>
      <c r="G3811" s="3" t="s">
        <v>78</v>
      </c>
      <c r="H3811" s="3" t="s">
        <v>1141</v>
      </c>
      <c r="I3811" s="3" t="s">
        <v>456</v>
      </c>
      <c r="J3811" s="3">
        <v>60431283</v>
      </c>
    </row>
    <row r="3812" spans="1:10" x14ac:dyDescent="0.25">
      <c r="A3812" s="187">
        <v>43901</v>
      </c>
      <c r="B3812" s="3">
        <v>11</v>
      </c>
      <c r="C3812" s="3">
        <v>3</v>
      </c>
      <c r="D3812" s="3">
        <v>2020</v>
      </c>
      <c r="E3812" s="3">
        <v>977</v>
      </c>
      <c r="F3812" s="3">
        <v>167</v>
      </c>
      <c r="G3812" s="3" t="s">
        <v>78</v>
      </c>
      <c r="H3812" s="3" t="s">
        <v>1141</v>
      </c>
      <c r="I3812" s="3" t="s">
        <v>456</v>
      </c>
      <c r="J3812" s="3">
        <v>60431283</v>
      </c>
    </row>
    <row r="3813" spans="1:10" x14ac:dyDescent="0.25">
      <c r="A3813" s="187">
        <v>43898</v>
      </c>
      <c r="B3813" s="3">
        <v>8</v>
      </c>
      <c r="C3813" s="3">
        <v>3</v>
      </c>
      <c r="D3813" s="3">
        <v>2020</v>
      </c>
      <c r="E3813" s="3">
        <v>1247</v>
      </c>
      <c r="F3813" s="3">
        <v>36</v>
      </c>
      <c r="G3813" s="3" t="s">
        <v>78</v>
      </c>
      <c r="H3813" s="3" t="s">
        <v>1141</v>
      </c>
      <c r="I3813" s="3" t="s">
        <v>456</v>
      </c>
      <c r="J3813" s="3">
        <v>60431283</v>
      </c>
    </row>
    <row r="3814" spans="1:10" x14ac:dyDescent="0.25">
      <c r="A3814" s="187">
        <v>43899</v>
      </c>
      <c r="B3814" s="3">
        <v>9</v>
      </c>
      <c r="C3814" s="3">
        <v>3</v>
      </c>
      <c r="D3814" s="3">
        <v>2020</v>
      </c>
      <c r="E3814" s="3">
        <v>1492</v>
      </c>
      <c r="F3814" s="3">
        <v>133</v>
      </c>
      <c r="G3814" s="3" t="s">
        <v>78</v>
      </c>
      <c r="H3814" s="3" t="s">
        <v>1141</v>
      </c>
      <c r="I3814" s="3" t="s">
        <v>456</v>
      </c>
      <c r="J3814" s="3">
        <v>60431283</v>
      </c>
    </row>
    <row r="3815" spans="1:10" x14ac:dyDescent="0.25">
      <c r="A3815" s="187">
        <v>43900</v>
      </c>
      <c r="B3815" s="3">
        <v>10</v>
      </c>
      <c r="C3815" s="3">
        <v>3</v>
      </c>
      <c r="D3815" s="3">
        <v>2020</v>
      </c>
      <c r="E3815" s="3">
        <v>1797</v>
      </c>
      <c r="F3815" s="3">
        <v>98</v>
      </c>
      <c r="G3815" s="3" t="s">
        <v>78</v>
      </c>
      <c r="H3815" s="3" t="s">
        <v>1141</v>
      </c>
      <c r="I3815" s="3" t="s">
        <v>456</v>
      </c>
      <c r="J3815" s="3">
        <v>60431283</v>
      </c>
    </row>
    <row r="3816" spans="1:10" x14ac:dyDescent="0.25">
      <c r="A3816" s="187">
        <v>43902</v>
      </c>
      <c r="B3816" s="3">
        <v>12</v>
      </c>
      <c r="C3816" s="3">
        <v>3</v>
      </c>
      <c r="D3816" s="3">
        <v>2020</v>
      </c>
      <c r="E3816" s="3">
        <v>2313</v>
      </c>
      <c r="F3816" s="3">
        <v>196</v>
      </c>
      <c r="G3816" s="3" t="s">
        <v>78</v>
      </c>
      <c r="H3816" s="3" t="s">
        <v>1141</v>
      </c>
      <c r="I3816" s="3" t="s">
        <v>456</v>
      </c>
      <c r="J3816" s="3">
        <v>60431283</v>
      </c>
    </row>
    <row r="3817" spans="1:10" x14ac:dyDescent="0.25">
      <c r="A3817" s="187">
        <v>43904</v>
      </c>
      <c r="B3817" s="3">
        <v>14</v>
      </c>
      <c r="C3817" s="3">
        <v>3</v>
      </c>
      <c r="D3817" s="3">
        <v>2020</v>
      </c>
      <c r="E3817" s="3">
        <v>2547</v>
      </c>
      <c r="F3817" s="3">
        <v>252</v>
      </c>
      <c r="G3817" s="3" t="s">
        <v>78</v>
      </c>
      <c r="H3817" s="3" t="s">
        <v>1141</v>
      </c>
      <c r="I3817" s="3" t="s">
        <v>456</v>
      </c>
      <c r="J3817" s="3">
        <v>60431283</v>
      </c>
    </row>
    <row r="3818" spans="1:10" x14ac:dyDescent="0.25">
      <c r="A3818" s="187">
        <v>43903</v>
      </c>
      <c r="B3818" s="3">
        <v>13</v>
      </c>
      <c r="C3818" s="3">
        <v>3</v>
      </c>
      <c r="D3818" s="3">
        <v>2020</v>
      </c>
      <c r="E3818" s="3">
        <v>2651</v>
      </c>
      <c r="F3818" s="3">
        <v>189</v>
      </c>
      <c r="G3818" s="3" t="s">
        <v>78</v>
      </c>
      <c r="H3818" s="3" t="s">
        <v>1141</v>
      </c>
      <c r="I3818" s="3" t="s">
        <v>456</v>
      </c>
      <c r="J3818" s="3">
        <v>60431283</v>
      </c>
    </row>
    <row r="3819" spans="1:10" x14ac:dyDescent="0.25">
      <c r="A3819" s="187">
        <v>43908</v>
      </c>
      <c r="B3819" s="3">
        <v>18</v>
      </c>
      <c r="C3819" s="3">
        <v>3</v>
      </c>
      <c r="D3819" s="3">
        <v>2020</v>
      </c>
      <c r="E3819" s="3">
        <v>3526</v>
      </c>
      <c r="F3819" s="3">
        <v>347</v>
      </c>
      <c r="G3819" s="3" t="s">
        <v>78</v>
      </c>
      <c r="H3819" s="3" t="s">
        <v>1141</v>
      </c>
      <c r="I3819" s="3" t="s">
        <v>456</v>
      </c>
      <c r="J3819" s="3">
        <v>60431283</v>
      </c>
    </row>
    <row r="3820" spans="1:10" x14ac:dyDescent="0.25">
      <c r="A3820" s="187">
        <v>43907</v>
      </c>
      <c r="B3820" s="3">
        <v>17</v>
      </c>
      <c r="C3820" s="3">
        <v>3</v>
      </c>
      <c r="D3820" s="3">
        <v>2020</v>
      </c>
      <c r="E3820" s="3">
        <v>4000</v>
      </c>
      <c r="F3820" s="3">
        <v>347</v>
      </c>
      <c r="G3820" s="3" t="s">
        <v>78</v>
      </c>
      <c r="H3820" s="3" t="s">
        <v>1141</v>
      </c>
      <c r="I3820" s="3" t="s">
        <v>456</v>
      </c>
      <c r="J3820" s="3">
        <v>60431283</v>
      </c>
    </row>
    <row r="3821" spans="1:10" x14ac:dyDescent="0.25">
      <c r="A3821" s="187">
        <v>43909</v>
      </c>
      <c r="B3821" s="3">
        <v>19</v>
      </c>
      <c r="C3821" s="3">
        <v>3</v>
      </c>
      <c r="D3821" s="3">
        <v>2020</v>
      </c>
      <c r="E3821" s="3">
        <v>4207</v>
      </c>
      <c r="F3821" s="3">
        <v>473</v>
      </c>
      <c r="G3821" s="3" t="s">
        <v>78</v>
      </c>
      <c r="H3821" s="3" t="s">
        <v>1141</v>
      </c>
      <c r="I3821" s="3" t="s">
        <v>456</v>
      </c>
      <c r="J3821" s="3">
        <v>60431283</v>
      </c>
    </row>
    <row r="3822" spans="1:10" x14ac:dyDescent="0.25">
      <c r="A3822" s="187">
        <v>43914</v>
      </c>
      <c r="B3822" s="3">
        <v>24</v>
      </c>
      <c r="C3822" s="3">
        <v>3</v>
      </c>
      <c r="D3822" s="3">
        <v>2020</v>
      </c>
      <c r="E3822" s="3">
        <v>4789</v>
      </c>
      <c r="F3822" s="3">
        <v>601</v>
      </c>
      <c r="G3822" s="3" t="s">
        <v>78</v>
      </c>
      <c r="H3822" s="3" t="s">
        <v>1141</v>
      </c>
      <c r="I3822" s="3" t="s">
        <v>456</v>
      </c>
      <c r="J3822" s="3">
        <v>60431283</v>
      </c>
    </row>
    <row r="3823" spans="1:10" x14ac:dyDescent="0.25">
      <c r="A3823" s="187">
        <v>43916</v>
      </c>
      <c r="B3823" s="3">
        <v>26</v>
      </c>
      <c r="C3823" s="3">
        <v>3</v>
      </c>
      <c r="D3823" s="3">
        <v>2020</v>
      </c>
      <c r="E3823" s="3">
        <v>5210</v>
      </c>
      <c r="F3823" s="3">
        <v>685</v>
      </c>
      <c r="G3823" s="3" t="s">
        <v>78</v>
      </c>
      <c r="H3823" s="3" t="s">
        <v>1141</v>
      </c>
      <c r="I3823" s="3" t="s">
        <v>456</v>
      </c>
      <c r="J3823" s="3">
        <v>60431283</v>
      </c>
    </row>
    <row r="3824" spans="1:10" x14ac:dyDescent="0.25">
      <c r="A3824" s="187">
        <v>43920</v>
      </c>
      <c r="B3824" s="3">
        <v>30</v>
      </c>
      <c r="C3824" s="3">
        <v>3</v>
      </c>
      <c r="D3824" s="3">
        <v>2020</v>
      </c>
      <c r="E3824" s="3">
        <v>5217</v>
      </c>
      <c r="F3824" s="3">
        <v>758</v>
      </c>
      <c r="G3824" s="3" t="s">
        <v>78</v>
      </c>
      <c r="H3824" s="3" t="s">
        <v>1141</v>
      </c>
      <c r="I3824" s="3" t="s">
        <v>456</v>
      </c>
      <c r="J3824" s="3">
        <v>60431283</v>
      </c>
    </row>
    <row r="3825" spans="1:10" x14ac:dyDescent="0.25">
      <c r="A3825" s="187">
        <v>43915</v>
      </c>
      <c r="B3825" s="3">
        <v>25</v>
      </c>
      <c r="C3825" s="3">
        <v>3</v>
      </c>
      <c r="D3825" s="3">
        <v>2020</v>
      </c>
      <c r="E3825" s="3">
        <v>5249</v>
      </c>
      <c r="F3825" s="3">
        <v>743</v>
      </c>
      <c r="G3825" s="3" t="s">
        <v>78</v>
      </c>
      <c r="H3825" s="3" t="s">
        <v>1141</v>
      </c>
      <c r="I3825" s="3" t="s">
        <v>456</v>
      </c>
      <c r="J3825" s="3">
        <v>60431283</v>
      </c>
    </row>
    <row r="3826" spans="1:10" x14ac:dyDescent="0.25">
      <c r="A3826" s="187">
        <v>43910</v>
      </c>
      <c r="B3826" s="3">
        <v>20</v>
      </c>
      <c r="C3826" s="3">
        <v>3</v>
      </c>
      <c r="D3826" s="3">
        <v>2020</v>
      </c>
      <c r="E3826" s="3">
        <v>5322</v>
      </c>
      <c r="F3826" s="3">
        <v>429</v>
      </c>
      <c r="G3826" s="3" t="s">
        <v>78</v>
      </c>
      <c r="H3826" s="3" t="s">
        <v>1141</v>
      </c>
      <c r="I3826" s="3" t="s">
        <v>456</v>
      </c>
      <c r="J3826" s="3">
        <v>60431283</v>
      </c>
    </row>
    <row r="3827" spans="1:10" x14ac:dyDescent="0.25">
      <c r="A3827" s="187">
        <v>43913</v>
      </c>
      <c r="B3827" s="3">
        <v>23</v>
      </c>
      <c r="C3827" s="3">
        <v>3</v>
      </c>
      <c r="D3827" s="3">
        <v>2020</v>
      </c>
      <c r="E3827" s="3">
        <v>5560</v>
      </c>
      <c r="F3827" s="3">
        <v>649</v>
      </c>
      <c r="G3827" s="3" t="s">
        <v>78</v>
      </c>
      <c r="H3827" s="3" t="s">
        <v>1141</v>
      </c>
      <c r="I3827" s="3" t="s">
        <v>456</v>
      </c>
      <c r="J3827" s="3">
        <v>60431283</v>
      </c>
    </row>
    <row r="3828" spans="1:10" x14ac:dyDescent="0.25">
      <c r="A3828" s="187">
        <v>43918</v>
      </c>
      <c r="B3828" s="3">
        <v>28</v>
      </c>
      <c r="C3828" s="3">
        <v>3</v>
      </c>
      <c r="D3828" s="3">
        <v>2020</v>
      </c>
      <c r="E3828" s="3">
        <v>5959</v>
      </c>
      <c r="F3828" s="3">
        <v>971</v>
      </c>
      <c r="G3828" s="3" t="s">
        <v>78</v>
      </c>
      <c r="H3828" s="3" t="s">
        <v>1141</v>
      </c>
      <c r="I3828" s="3" t="s">
        <v>456</v>
      </c>
      <c r="J3828" s="3">
        <v>60431283</v>
      </c>
    </row>
    <row r="3829" spans="1:10" x14ac:dyDescent="0.25">
      <c r="A3829" s="187">
        <v>43919</v>
      </c>
      <c r="B3829" s="3">
        <v>29</v>
      </c>
      <c r="C3829" s="3">
        <v>3</v>
      </c>
      <c r="D3829" s="3">
        <v>2020</v>
      </c>
      <c r="E3829" s="3">
        <v>5974</v>
      </c>
      <c r="F3829" s="3">
        <v>887</v>
      </c>
      <c r="G3829" s="3" t="s">
        <v>78</v>
      </c>
      <c r="H3829" s="3" t="s">
        <v>1141</v>
      </c>
      <c r="I3829" s="3" t="s">
        <v>456</v>
      </c>
      <c r="J3829" s="3">
        <v>60431283</v>
      </c>
    </row>
    <row r="3830" spans="1:10" x14ac:dyDescent="0.25">
      <c r="A3830" s="187">
        <v>43911</v>
      </c>
      <c r="B3830" s="3">
        <v>21</v>
      </c>
      <c r="C3830" s="3">
        <v>3</v>
      </c>
      <c r="D3830" s="3">
        <v>2020</v>
      </c>
      <c r="E3830" s="3">
        <v>5986</v>
      </c>
      <c r="F3830" s="3">
        <v>625</v>
      </c>
      <c r="G3830" s="3" t="s">
        <v>78</v>
      </c>
      <c r="H3830" s="3" t="s">
        <v>1141</v>
      </c>
      <c r="I3830" s="3" t="s">
        <v>456</v>
      </c>
      <c r="J3830" s="3">
        <v>60431283</v>
      </c>
    </row>
    <row r="3831" spans="1:10" x14ac:dyDescent="0.25">
      <c r="A3831" s="187">
        <v>43917</v>
      </c>
      <c r="B3831" s="3">
        <v>27</v>
      </c>
      <c r="C3831" s="3">
        <v>3</v>
      </c>
      <c r="D3831" s="3">
        <v>2020</v>
      </c>
      <c r="E3831" s="3">
        <v>6153</v>
      </c>
      <c r="F3831" s="3">
        <v>660</v>
      </c>
      <c r="G3831" s="3" t="s">
        <v>78</v>
      </c>
      <c r="H3831" s="3" t="s">
        <v>1141</v>
      </c>
      <c r="I3831" s="3" t="s">
        <v>456</v>
      </c>
      <c r="J3831" s="3">
        <v>60431283</v>
      </c>
    </row>
    <row r="3832" spans="1:10" x14ac:dyDescent="0.25">
      <c r="A3832" s="187">
        <v>43906</v>
      </c>
      <c r="B3832" s="3">
        <v>16</v>
      </c>
      <c r="C3832" s="3">
        <v>3</v>
      </c>
      <c r="D3832" s="3">
        <v>2020</v>
      </c>
      <c r="E3832" s="3">
        <v>6230</v>
      </c>
      <c r="F3832" s="3">
        <v>370</v>
      </c>
      <c r="G3832" s="3" t="s">
        <v>78</v>
      </c>
      <c r="H3832" s="3" t="s">
        <v>1141</v>
      </c>
      <c r="I3832" s="3" t="s">
        <v>456</v>
      </c>
      <c r="J3832" s="3">
        <v>60431283</v>
      </c>
    </row>
    <row r="3833" spans="1:10" x14ac:dyDescent="0.25">
      <c r="A3833" s="187">
        <v>43912</v>
      </c>
      <c r="B3833" s="3">
        <v>22</v>
      </c>
      <c r="C3833" s="3">
        <v>3</v>
      </c>
      <c r="D3833" s="3">
        <v>2020</v>
      </c>
      <c r="E3833" s="3">
        <v>6557</v>
      </c>
      <c r="F3833" s="3">
        <v>795</v>
      </c>
      <c r="G3833" s="3" t="s">
        <v>78</v>
      </c>
      <c r="H3833" s="3" t="s">
        <v>1141</v>
      </c>
      <c r="I3833" s="3" t="s">
        <v>456</v>
      </c>
      <c r="J3833" s="3">
        <v>60431283</v>
      </c>
    </row>
    <row r="3834" spans="1:10" hidden="1" x14ac:dyDescent="0.25">
      <c r="A3834" s="187">
        <v>43920</v>
      </c>
      <c r="B3834" s="3">
        <v>30</v>
      </c>
      <c r="C3834" s="3">
        <v>3</v>
      </c>
      <c r="D3834" s="3">
        <v>2020</v>
      </c>
      <c r="E3834" s="3">
        <v>2</v>
      </c>
      <c r="F3834" s="3">
        <v>0</v>
      </c>
      <c r="G3834" s="3" t="s">
        <v>207</v>
      </c>
      <c r="H3834" s="3" t="s">
        <v>1142</v>
      </c>
      <c r="I3834" s="3" t="s">
        <v>457</v>
      </c>
      <c r="J3834" s="3">
        <v>2934855</v>
      </c>
    </row>
    <row r="3835" spans="1:10" hidden="1" x14ac:dyDescent="0.25">
      <c r="A3835" s="187">
        <v>43919</v>
      </c>
      <c r="B3835" s="3">
        <v>29</v>
      </c>
      <c r="C3835" s="3">
        <v>3</v>
      </c>
      <c r="D3835" s="3">
        <v>2020</v>
      </c>
      <c r="E3835" s="3">
        <v>6</v>
      </c>
      <c r="F3835" s="3">
        <v>0</v>
      </c>
      <c r="G3835" s="3" t="s">
        <v>207</v>
      </c>
      <c r="H3835" s="3" t="s">
        <v>1142</v>
      </c>
      <c r="I3835" s="3" t="s">
        <v>457</v>
      </c>
      <c r="J3835" s="3">
        <v>2934855</v>
      </c>
    </row>
    <row r="3836" spans="1:10" hidden="1" x14ac:dyDescent="0.25">
      <c r="A3836" s="187">
        <v>43918</v>
      </c>
      <c r="B3836" s="3">
        <v>28</v>
      </c>
      <c r="C3836" s="3">
        <v>3</v>
      </c>
      <c r="D3836" s="3">
        <v>2020</v>
      </c>
      <c r="E3836" s="3">
        <v>0</v>
      </c>
      <c r="F3836" s="3">
        <v>0</v>
      </c>
      <c r="G3836" s="3" t="s">
        <v>207</v>
      </c>
      <c r="H3836" s="3" t="s">
        <v>1142</v>
      </c>
      <c r="I3836" s="3" t="s">
        <v>457</v>
      </c>
      <c r="J3836" s="3">
        <v>2934855</v>
      </c>
    </row>
    <row r="3837" spans="1:10" hidden="1" x14ac:dyDescent="0.25">
      <c r="A3837" s="187">
        <v>43917</v>
      </c>
      <c r="B3837" s="3">
        <v>27</v>
      </c>
      <c r="C3837" s="3">
        <v>3</v>
      </c>
      <c r="D3837" s="3">
        <v>2020</v>
      </c>
      <c r="E3837" s="3">
        <v>1</v>
      </c>
      <c r="F3837" s="3">
        <v>0</v>
      </c>
      <c r="G3837" s="3" t="s">
        <v>207</v>
      </c>
      <c r="H3837" s="3" t="s">
        <v>1142</v>
      </c>
      <c r="I3837" s="3" t="s">
        <v>457</v>
      </c>
      <c r="J3837" s="3">
        <v>2934855</v>
      </c>
    </row>
    <row r="3838" spans="1:10" hidden="1" x14ac:dyDescent="0.25">
      <c r="A3838" s="187">
        <v>43916</v>
      </c>
      <c r="B3838" s="3">
        <v>26</v>
      </c>
      <c r="C3838" s="3">
        <v>3</v>
      </c>
      <c r="D3838" s="3">
        <v>2020</v>
      </c>
      <c r="E3838" s="3">
        <v>4</v>
      </c>
      <c r="F3838" s="3">
        <v>0</v>
      </c>
      <c r="G3838" s="3" t="s">
        <v>207</v>
      </c>
      <c r="H3838" s="3" t="s">
        <v>1142</v>
      </c>
      <c r="I3838" s="3" t="s">
        <v>457</v>
      </c>
      <c r="J3838" s="3">
        <v>2934855</v>
      </c>
    </row>
    <row r="3839" spans="1:10" hidden="1" x14ac:dyDescent="0.25">
      <c r="A3839" s="187">
        <v>43915</v>
      </c>
      <c r="B3839" s="3">
        <v>25</v>
      </c>
      <c r="C3839" s="3">
        <v>3</v>
      </c>
      <c r="D3839" s="3">
        <v>2020</v>
      </c>
      <c r="E3839" s="3">
        <v>2</v>
      </c>
      <c r="F3839" s="3">
        <v>1</v>
      </c>
      <c r="G3839" s="3" t="s">
        <v>207</v>
      </c>
      <c r="H3839" s="3" t="s">
        <v>1142</v>
      </c>
      <c r="I3839" s="3" t="s">
        <v>457</v>
      </c>
      <c r="J3839" s="3">
        <v>2934855</v>
      </c>
    </row>
    <row r="3840" spans="1:10" hidden="1" x14ac:dyDescent="0.25">
      <c r="A3840" s="187">
        <v>43914</v>
      </c>
      <c r="B3840" s="3">
        <v>24</v>
      </c>
      <c r="C3840" s="3">
        <v>3</v>
      </c>
      <c r="D3840" s="3">
        <v>2020</v>
      </c>
      <c r="E3840" s="3">
        <v>0</v>
      </c>
      <c r="F3840" s="3">
        <v>0</v>
      </c>
      <c r="G3840" s="3" t="s">
        <v>207</v>
      </c>
      <c r="H3840" s="3" t="s">
        <v>1142</v>
      </c>
      <c r="I3840" s="3" t="s">
        <v>457</v>
      </c>
      <c r="J3840" s="3">
        <v>2934855</v>
      </c>
    </row>
    <row r="3841" spans="1:10" hidden="1" x14ac:dyDescent="0.25">
      <c r="A3841" s="187">
        <v>43913</v>
      </c>
      <c r="B3841" s="3">
        <v>23</v>
      </c>
      <c r="C3841" s="3">
        <v>3</v>
      </c>
      <c r="D3841" s="3">
        <v>2020</v>
      </c>
      <c r="E3841" s="3">
        <v>0</v>
      </c>
      <c r="F3841" s="3">
        <v>0</v>
      </c>
      <c r="G3841" s="3" t="s">
        <v>207</v>
      </c>
      <c r="H3841" s="3" t="s">
        <v>1142</v>
      </c>
      <c r="I3841" s="3" t="s">
        <v>457</v>
      </c>
      <c r="J3841" s="3">
        <v>2934855</v>
      </c>
    </row>
    <row r="3842" spans="1:10" hidden="1" x14ac:dyDescent="0.25">
      <c r="A3842" s="187">
        <v>43912</v>
      </c>
      <c r="B3842" s="3">
        <v>22</v>
      </c>
      <c r="C3842" s="3">
        <v>3</v>
      </c>
      <c r="D3842" s="3">
        <v>2020</v>
      </c>
      <c r="E3842" s="3">
        <v>0</v>
      </c>
      <c r="F3842" s="3">
        <v>0</v>
      </c>
      <c r="G3842" s="3" t="s">
        <v>207</v>
      </c>
      <c r="H3842" s="3" t="s">
        <v>1142</v>
      </c>
      <c r="I3842" s="3" t="s">
        <v>457</v>
      </c>
      <c r="J3842" s="3">
        <v>2934855</v>
      </c>
    </row>
    <row r="3843" spans="1:10" hidden="1" x14ac:dyDescent="0.25">
      <c r="A3843" s="187">
        <v>43911</v>
      </c>
      <c r="B3843" s="3">
        <v>21</v>
      </c>
      <c r="C3843" s="3">
        <v>3</v>
      </c>
      <c r="D3843" s="3">
        <v>2020</v>
      </c>
      <c r="E3843" s="3">
        <v>3</v>
      </c>
      <c r="F3843" s="3">
        <v>0</v>
      </c>
      <c r="G3843" s="3" t="s">
        <v>207</v>
      </c>
      <c r="H3843" s="3" t="s">
        <v>1142</v>
      </c>
      <c r="I3843" s="3" t="s">
        <v>457</v>
      </c>
      <c r="J3843" s="3">
        <v>2934855</v>
      </c>
    </row>
    <row r="3844" spans="1:10" hidden="1" x14ac:dyDescent="0.25">
      <c r="A3844" s="187">
        <v>43910</v>
      </c>
      <c r="B3844" s="3">
        <v>20</v>
      </c>
      <c r="C3844" s="3">
        <v>3</v>
      </c>
      <c r="D3844" s="3">
        <v>2020</v>
      </c>
      <c r="E3844" s="3">
        <v>1</v>
      </c>
      <c r="F3844" s="3">
        <v>0</v>
      </c>
      <c r="G3844" s="3" t="s">
        <v>207</v>
      </c>
      <c r="H3844" s="3" t="s">
        <v>1142</v>
      </c>
      <c r="I3844" s="3" t="s">
        <v>457</v>
      </c>
      <c r="J3844" s="3">
        <v>2934855</v>
      </c>
    </row>
    <row r="3845" spans="1:10" hidden="1" x14ac:dyDescent="0.25">
      <c r="A3845" s="187">
        <v>43909</v>
      </c>
      <c r="B3845" s="3">
        <v>19</v>
      </c>
      <c r="C3845" s="3">
        <v>3</v>
      </c>
      <c r="D3845" s="3">
        <v>2020</v>
      </c>
      <c r="E3845" s="3">
        <v>2</v>
      </c>
      <c r="F3845" s="3">
        <v>0</v>
      </c>
      <c r="G3845" s="3" t="s">
        <v>207</v>
      </c>
      <c r="H3845" s="3" t="s">
        <v>1142</v>
      </c>
      <c r="I3845" s="3" t="s">
        <v>457</v>
      </c>
      <c r="J3845" s="3">
        <v>2934855</v>
      </c>
    </row>
    <row r="3846" spans="1:10" hidden="1" x14ac:dyDescent="0.25">
      <c r="A3846" s="187">
        <v>43908</v>
      </c>
      <c r="B3846" s="3">
        <v>18</v>
      </c>
      <c r="C3846" s="3">
        <v>3</v>
      </c>
      <c r="D3846" s="3">
        <v>2020</v>
      </c>
      <c r="E3846" s="3">
        <v>3</v>
      </c>
      <c r="F3846" s="3">
        <v>0</v>
      </c>
      <c r="G3846" s="3" t="s">
        <v>207</v>
      </c>
      <c r="H3846" s="3" t="s">
        <v>1142</v>
      </c>
      <c r="I3846" s="3" t="s">
        <v>457</v>
      </c>
      <c r="J3846" s="3">
        <v>2934855</v>
      </c>
    </row>
    <row r="3847" spans="1:10" hidden="1" x14ac:dyDescent="0.25">
      <c r="A3847" s="187">
        <v>43907</v>
      </c>
      <c r="B3847" s="3">
        <v>17</v>
      </c>
      <c r="C3847" s="3">
        <v>3</v>
      </c>
      <c r="D3847" s="3">
        <v>2020</v>
      </c>
      <c r="E3847" s="3">
        <v>0</v>
      </c>
      <c r="F3847" s="3">
        <v>0</v>
      </c>
      <c r="G3847" s="3" t="s">
        <v>207</v>
      </c>
      <c r="H3847" s="3" t="s">
        <v>1142</v>
      </c>
      <c r="I3847" s="3" t="s">
        <v>457</v>
      </c>
      <c r="J3847" s="3">
        <v>2934855</v>
      </c>
    </row>
    <row r="3848" spans="1:10" hidden="1" x14ac:dyDescent="0.25">
      <c r="A3848" s="187">
        <v>43906</v>
      </c>
      <c r="B3848" s="3">
        <v>16</v>
      </c>
      <c r="C3848" s="3">
        <v>3</v>
      </c>
      <c r="D3848" s="3">
        <v>2020</v>
      </c>
      <c r="E3848" s="3">
        <v>2</v>
      </c>
      <c r="F3848" s="3">
        <v>0</v>
      </c>
      <c r="G3848" s="3" t="s">
        <v>207</v>
      </c>
      <c r="H3848" s="3" t="s">
        <v>1142</v>
      </c>
      <c r="I3848" s="3" t="s">
        <v>457</v>
      </c>
      <c r="J3848" s="3">
        <v>2934855</v>
      </c>
    </row>
    <row r="3849" spans="1:10" hidden="1" x14ac:dyDescent="0.25">
      <c r="A3849" s="187">
        <v>43904</v>
      </c>
      <c r="B3849" s="3">
        <v>14</v>
      </c>
      <c r="C3849" s="3">
        <v>3</v>
      </c>
      <c r="D3849" s="3">
        <v>2020</v>
      </c>
      <c r="E3849" s="3">
        <v>2</v>
      </c>
      <c r="F3849" s="3">
        <v>0</v>
      </c>
      <c r="G3849" s="3" t="s">
        <v>207</v>
      </c>
      <c r="H3849" s="3" t="s">
        <v>1142</v>
      </c>
      <c r="I3849" s="3" t="s">
        <v>457</v>
      </c>
      <c r="J3849" s="3">
        <v>2934855</v>
      </c>
    </row>
    <row r="3850" spans="1:10" hidden="1" x14ac:dyDescent="0.25">
      <c r="A3850" s="187">
        <v>43903</v>
      </c>
      <c r="B3850" s="3">
        <v>13</v>
      </c>
      <c r="C3850" s="3">
        <v>3</v>
      </c>
      <c r="D3850" s="3">
        <v>2020</v>
      </c>
      <c r="E3850" s="3">
        <v>4</v>
      </c>
      <c r="F3850" s="3">
        <v>0</v>
      </c>
      <c r="G3850" s="3" t="s">
        <v>207</v>
      </c>
      <c r="H3850" s="3" t="s">
        <v>1142</v>
      </c>
      <c r="I3850" s="3" t="s">
        <v>457</v>
      </c>
      <c r="J3850" s="3">
        <v>2934855</v>
      </c>
    </row>
    <row r="3851" spans="1:10" hidden="1" x14ac:dyDescent="0.25">
      <c r="A3851" s="187">
        <v>43902</v>
      </c>
      <c r="B3851" s="3">
        <v>12</v>
      </c>
      <c r="C3851" s="3">
        <v>3</v>
      </c>
      <c r="D3851" s="3">
        <v>2020</v>
      </c>
      <c r="E3851" s="3">
        <v>2</v>
      </c>
      <c r="F3851" s="3">
        <v>0</v>
      </c>
      <c r="G3851" s="3" t="s">
        <v>207</v>
      </c>
      <c r="H3851" s="3" t="s">
        <v>1142</v>
      </c>
      <c r="I3851" s="3" t="s">
        <v>457</v>
      </c>
      <c r="J3851" s="3">
        <v>2934855</v>
      </c>
    </row>
    <row r="3852" spans="1:10" hidden="1" x14ac:dyDescent="0.25">
      <c r="A3852" s="187">
        <v>43920</v>
      </c>
      <c r="B3852" s="3">
        <v>30</v>
      </c>
      <c r="C3852" s="3">
        <v>3</v>
      </c>
      <c r="D3852" s="3">
        <v>2020</v>
      </c>
      <c r="E3852" s="3">
        <v>173</v>
      </c>
      <c r="F3852" s="3">
        <v>2</v>
      </c>
      <c r="G3852" s="3" t="s">
        <v>208</v>
      </c>
      <c r="H3852" s="3" t="s">
        <v>1143</v>
      </c>
      <c r="I3852" s="3" t="s">
        <v>459</v>
      </c>
      <c r="J3852" s="3">
        <v>126529100</v>
      </c>
    </row>
    <row r="3853" spans="1:10" hidden="1" x14ac:dyDescent="0.25">
      <c r="A3853" s="187">
        <v>43919</v>
      </c>
      <c r="B3853" s="3">
        <v>29</v>
      </c>
      <c r="C3853" s="3">
        <v>3</v>
      </c>
      <c r="D3853" s="3">
        <v>2020</v>
      </c>
      <c r="E3853" s="3">
        <v>194</v>
      </c>
      <c r="F3853" s="3">
        <v>3</v>
      </c>
      <c r="G3853" s="3" t="s">
        <v>208</v>
      </c>
      <c r="H3853" s="3" t="s">
        <v>1143</v>
      </c>
      <c r="I3853" s="3" t="s">
        <v>459</v>
      </c>
      <c r="J3853" s="3">
        <v>126529100</v>
      </c>
    </row>
    <row r="3854" spans="1:10" hidden="1" x14ac:dyDescent="0.25">
      <c r="A3854" s="187">
        <v>43918</v>
      </c>
      <c r="B3854" s="3">
        <v>28</v>
      </c>
      <c r="C3854" s="3">
        <v>3</v>
      </c>
      <c r="D3854" s="3">
        <v>2020</v>
      </c>
      <c r="E3854" s="3">
        <v>135</v>
      </c>
      <c r="F3854" s="3">
        <v>3</v>
      </c>
      <c r="G3854" s="3" t="s">
        <v>208</v>
      </c>
      <c r="H3854" s="3" t="s">
        <v>1143</v>
      </c>
      <c r="I3854" s="3" t="s">
        <v>459</v>
      </c>
      <c r="J3854" s="3">
        <v>126529100</v>
      </c>
    </row>
    <row r="3855" spans="1:10" hidden="1" x14ac:dyDescent="0.25">
      <c r="A3855" s="187">
        <v>43917</v>
      </c>
      <c r="B3855" s="3">
        <v>27</v>
      </c>
      <c r="C3855" s="3">
        <v>3</v>
      </c>
      <c r="D3855" s="3">
        <v>2020</v>
      </c>
      <c r="E3855" s="3">
        <v>96</v>
      </c>
      <c r="F3855" s="3">
        <v>1</v>
      </c>
      <c r="G3855" s="3" t="s">
        <v>208</v>
      </c>
      <c r="H3855" s="3" t="s">
        <v>1143</v>
      </c>
      <c r="I3855" s="3" t="s">
        <v>459</v>
      </c>
      <c r="J3855" s="3">
        <v>126529100</v>
      </c>
    </row>
    <row r="3856" spans="1:10" hidden="1" x14ac:dyDescent="0.25">
      <c r="A3856" s="187">
        <v>43916</v>
      </c>
      <c r="B3856" s="3">
        <v>26</v>
      </c>
      <c r="C3856" s="3">
        <v>3</v>
      </c>
      <c r="D3856" s="3">
        <v>2020</v>
      </c>
      <c r="E3856" s="3">
        <v>75</v>
      </c>
      <c r="F3856" s="3">
        <v>2</v>
      </c>
      <c r="G3856" s="3" t="s">
        <v>208</v>
      </c>
      <c r="H3856" s="3" t="s">
        <v>1143</v>
      </c>
      <c r="I3856" s="3" t="s">
        <v>459</v>
      </c>
      <c r="J3856" s="3">
        <v>126529100</v>
      </c>
    </row>
    <row r="3857" spans="1:10" hidden="1" x14ac:dyDescent="0.25">
      <c r="A3857" s="187">
        <v>43915</v>
      </c>
      <c r="B3857" s="3">
        <v>25</v>
      </c>
      <c r="C3857" s="3">
        <v>3</v>
      </c>
      <c r="D3857" s="3">
        <v>2020</v>
      </c>
      <c r="E3857" s="3">
        <v>65</v>
      </c>
      <c r="F3857" s="3">
        <v>1</v>
      </c>
      <c r="G3857" s="3" t="s">
        <v>208</v>
      </c>
      <c r="H3857" s="3" t="s">
        <v>1143</v>
      </c>
      <c r="I3857" s="3" t="s">
        <v>459</v>
      </c>
      <c r="J3857" s="3">
        <v>126529100</v>
      </c>
    </row>
    <row r="3858" spans="1:10" hidden="1" x14ac:dyDescent="0.25">
      <c r="A3858" s="187">
        <v>43914</v>
      </c>
      <c r="B3858" s="3">
        <v>24</v>
      </c>
      <c r="C3858" s="3">
        <v>3</v>
      </c>
      <c r="D3858" s="3">
        <v>2020</v>
      </c>
      <c r="E3858" s="3">
        <v>39</v>
      </c>
      <c r="F3858" s="3">
        <v>1</v>
      </c>
      <c r="G3858" s="3" t="s">
        <v>208</v>
      </c>
      <c r="H3858" s="3" t="s">
        <v>1143</v>
      </c>
      <c r="I3858" s="3" t="s">
        <v>459</v>
      </c>
      <c r="J3858" s="3">
        <v>126529100</v>
      </c>
    </row>
    <row r="3859" spans="1:10" hidden="1" x14ac:dyDescent="0.25">
      <c r="A3859" s="187">
        <v>43913</v>
      </c>
      <c r="B3859" s="3">
        <v>23</v>
      </c>
      <c r="C3859" s="3">
        <v>3</v>
      </c>
      <c r="D3859" s="3">
        <v>2020</v>
      </c>
      <c r="E3859" s="3">
        <v>43</v>
      </c>
      <c r="F3859" s="3">
        <v>5</v>
      </c>
      <c r="G3859" s="3" t="s">
        <v>208</v>
      </c>
      <c r="H3859" s="3" t="s">
        <v>1143</v>
      </c>
      <c r="I3859" s="3" t="s">
        <v>459</v>
      </c>
      <c r="J3859" s="3">
        <v>126529100</v>
      </c>
    </row>
    <row r="3860" spans="1:10" hidden="1" x14ac:dyDescent="0.25">
      <c r="A3860" s="187">
        <v>43912</v>
      </c>
      <c r="B3860" s="3">
        <v>22</v>
      </c>
      <c r="C3860" s="3">
        <v>3</v>
      </c>
      <c r="D3860" s="3">
        <v>2020</v>
      </c>
      <c r="E3860" s="3">
        <v>39</v>
      </c>
      <c r="F3860" s="3">
        <v>1</v>
      </c>
      <c r="G3860" s="3" t="s">
        <v>208</v>
      </c>
      <c r="H3860" s="3" t="s">
        <v>1143</v>
      </c>
      <c r="I3860" s="3" t="s">
        <v>459</v>
      </c>
      <c r="J3860" s="3">
        <v>126529100</v>
      </c>
    </row>
    <row r="3861" spans="1:10" hidden="1" x14ac:dyDescent="0.25">
      <c r="A3861" s="187">
        <v>43911</v>
      </c>
      <c r="B3861" s="3">
        <v>21</v>
      </c>
      <c r="C3861" s="3">
        <v>3</v>
      </c>
      <c r="D3861" s="3">
        <v>2020</v>
      </c>
      <c r="E3861" s="3">
        <v>57</v>
      </c>
      <c r="F3861" s="3">
        <v>2</v>
      </c>
      <c r="G3861" s="3" t="s">
        <v>208</v>
      </c>
      <c r="H3861" s="3" t="s">
        <v>1143</v>
      </c>
      <c r="I3861" s="3" t="s">
        <v>459</v>
      </c>
      <c r="J3861" s="3">
        <v>126529100</v>
      </c>
    </row>
    <row r="3862" spans="1:10" hidden="1" x14ac:dyDescent="0.25">
      <c r="A3862" s="187">
        <v>43910</v>
      </c>
      <c r="B3862" s="3">
        <v>20</v>
      </c>
      <c r="C3862" s="3">
        <v>3</v>
      </c>
      <c r="D3862" s="3">
        <v>2020</v>
      </c>
      <c r="E3862" s="3">
        <v>77</v>
      </c>
      <c r="F3862" s="3">
        <v>4</v>
      </c>
      <c r="G3862" s="3" t="s">
        <v>208</v>
      </c>
      <c r="H3862" s="3" t="s">
        <v>1143</v>
      </c>
      <c r="I3862" s="3" t="s">
        <v>459</v>
      </c>
      <c r="J3862" s="3">
        <v>126529100</v>
      </c>
    </row>
    <row r="3863" spans="1:10" hidden="1" x14ac:dyDescent="0.25">
      <c r="A3863" s="187">
        <v>43909</v>
      </c>
      <c r="B3863" s="3">
        <v>19</v>
      </c>
      <c r="C3863" s="3">
        <v>3</v>
      </c>
      <c r="D3863" s="3">
        <v>2020</v>
      </c>
      <c r="E3863" s="3">
        <v>44</v>
      </c>
      <c r="F3863" s="3">
        <v>1</v>
      </c>
      <c r="G3863" s="3" t="s">
        <v>208</v>
      </c>
      <c r="H3863" s="3" t="s">
        <v>1143</v>
      </c>
      <c r="I3863" s="3" t="s">
        <v>459</v>
      </c>
      <c r="J3863" s="3">
        <v>126529100</v>
      </c>
    </row>
    <row r="3864" spans="1:10" hidden="1" x14ac:dyDescent="0.25">
      <c r="A3864" s="187">
        <v>43908</v>
      </c>
      <c r="B3864" s="3">
        <v>18</v>
      </c>
      <c r="C3864" s="3">
        <v>3</v>
      </c>
      <c r="D3864" s="3">
        <v>2020</v>
      </c>
      <c r="E3864" s="3">
        <v>5</v>
      </c>
      <c r="F3864" s="3">
        <v>0</v>
      </c>
      <c r="G3864" s="3" t="s">
        <v>208</v>
      </c>
      <c r="H3864" s="3" t="s">
        <v>1143</v>
      </c>
      <c r="I3864" s="3" t="s">
        <v>459</v>
      </c>
      <c r="J3864" s="3">
        <v>126529100</v>
      </c>
    </row>
    <row r="3865" spans="1:10" hidden="1" x14ac:dyDescent="0.25">
      <c r="A3865" s="187">
        <v>43907</v>
      </c>
      <c r="B3865" s="3">
        <v>17</v>
      </c>
      <c r="C3865" s="3">
        <v>3</v>
      </c>
      <c r="D3865" s="3">
        <v>2020</v>
      </c>
      <c r="E3865" s="3">
        <v>10</v>
      </c>
      <c r="F3865" s="3">
        <v>4</v>
      </c>
      <c r="G3865" s="3" t="s">
        <v>208</v>
      </c>
      <c r="H3865" s="3" t="s">
        <v>1143</v>
      </c>
      <c r="I3865" s="3" t="s">
        <v>459</v>
      </c>
      <c r="J3865" s="3">
        <v>126529100</v>
      </c>
    </row>
    <row r="3866" spans="1:10" hidden="1" x14ac:dyDescent="0.25">
      <c r="A3866" s="187">
        <v>43906</v>
      </c>
      <c r="B3866" s="3">
        <v>16</v>
      </c>
      <c r="C3866" s="3">
        <v>3</v>
      </c>
      <c r="D3866" s="3">
        <v>2020</v>
      </c>
      <c r="E3866" s="3">
        <v>34</v>
      </c>
      <c r="F3866" s="3">
        <v>2</v>
      </c>
      <c r="G3866" s="3" t="s">
        <v>208</v>
      </c>
      <c r="H3866" s="3" t="s">
        <v>1143</v>
      </c>
      <c r="I3866" s="3" t="s">
        <v>459</v>
      </c>
      <c r="J3866" s="3">
        <v>126529100</v>
      </c>
    </row>
    <row r="3867" spans="1:10" hidden="1" x14ac:dyDescent="0.25">
      <c r="A3867" s="187">
        <v>43905</v>
      </c>
      <c r="B3867" s="3">
        <v>15</v>
      </c>
      <c r="C3867" s="3">
        <v>3</v>
      </c>
      <c r="D3867" s="3">
        <v>2020</v>
      </c>
      <c r="E3867" s="3">
        <v>43</v>
      </c>
      <c r="F3867" s="3">
        <v>1</v>
      </c>
      <c r="G3867" s="3" t="s">
        <v>208</v>
      </c>
      <c r="H3867" s="3" t="s">
        <v>1143</v>
      </c>
      <c r="I3867" s="3" t="s">
        <v>459</v>
      </c>
      <c r="J3867" s="3">
        <v>126529100</v>
      </c>
    </row>
    <row r="3868" spans="1:10" hidden="1" x14ac:dyDescent="0.25">
      <c r="A3868" s="187">
        <v>43904</v>
      </c>
      <c r="B3868" s="3">
        <v>14</v>
      </c>
      <c r="C3868" s="3">
        <v>3</v>
      </c>
      <c r="D3868" s="3">
        <v>2020</v>
      </c>
      <c r="E3868" s="3">
        <v>62</v>
      </c>
      <c r="F3868" s="3">
        <v>2</v>
      </c>
      <c r="G3868" s="3" t="s">
        <v>208</v>
      </c>
      <c r="H3868" s="3" t="s">
        <v>1143</v>
      </c>
      <c r="I3868" s="3" t="s">
        <v>459</v>
      </c>
      <c r="J3868" s="3">
        <v>126529100</v>
      </c>
    </row>
    <row r="3869" spans="1:10" hidden="1" x14ac:dyDescent="0.25">
      <c r="A3869" s="187">
        <v>43903</v>
      </c>
      <c r="B3869" s="3">
        <v>13</v>
      </c>
      <c r="C3869" s="3">
        <v>3</v>
      </c>
      <c r="D3869" s="3">
        <v>2020</v>
      </c>
      <c r="E3869" s="3">
        <v>56</v>
      </c>
      <c r="F3869" s="3">
        <v>4</v>
      </c>
      <c r="G3869" s="3" t="s">
        <v>208</v>
      </c>
      <c r="H3869" s="3" t="s">
        <v>1143</v>
      </c>
      <c r="I3869" s="3" t="s">
        <v>459</v>
      </c>
      <c r="J3869" s="3">
        <v>126529100</v>
      </c>
    </row>
    <row r="3870" spans="1:10" hidden="1" x14ac:dyDescent="0.25">
      <c r="A3870" s="187">
        <v>43902</v>
      </c>
      <c r="B3870" s="3">
        <v>12</v>
      </c>
      <c r="C3870" s="3">
        <v>3</v>
      </c>
      <c r="D3870" s="3">
        <v>2020</v>
      </c>
      <c r="E3870" s="3">
        <v>51</v>
      </c>
      <c r="F3870" s="3">
        <v>3</v>
      </c>
      <c r="G3870" s="3" t="s">
        <v>208</v>
      </c>
      <c r="H3870" s="3" t="s">
        <v>1143</v>
      </c>
      <c r="I3870" s="3" t="s">
        <v>459</v>
      </c>
      <c r="J3870" s="3">
        <v>126529100</v>
      </c>
    </row>
    <row r="3871" spans="1:10" hidden="1" x14ac:dyDescent="0.25">
      <c r="A3871" s="187">
        <v>43901</v>
      </c>
      <c r="B3871" s="3">
        <v>11</v>
      </c>
      <c r="C3871" s="3">
        <v>3</v>
      </c>
      <c r="D3871" s="3">
        <v>2020</v>
      </c>
      <c r="E3871" s="3">
        <v>54</v>
      </c>
      <c r="F3871" s="3">
        <v>3</v>
      </c>
      <c r="G3871" s="3" t="s">
        <v>208</v>
      </c>
      <c r="H3871" s="3" t="s">
        <v>1143</v>
      </c>
      <c r="I3871" s="3" t="s">
        <v>459</v>
      </c>
      <c r="J3871" s="3">
        <v>126529100</v>
      </c>
    </row>
    <row r="3872" spans="1:10" hidden="1" x14ac:dyDescent="0.25">
      <c r="A3872" s="187">
        <v>43900</v>
      </c>
      <c r="B3872" s="3">
        <v>10</v>
      </c>
      <c r="C3872" s="3">
        <v>3</v>
      </c>
      <c r="D3872" s="3">
        <v>2020</v>
      </c>
      <c r="E3872" s="3">
        <v>26</v>
      </c>
      <c r="F3872" s="3">
        <v>2</v>
      </c>
      <c r="G3872" s="3" t="s">
        <v>208</v>
      </c>
      <c r="H3872" s="3" t="s">
        <v>1143</v>
      </c>
      <c r="I3872" s="3" t="s">
        <v>459</v>
      </c>
      <c r="J3872" s="3">
        <v>126529100</v>
      </c>
    </row>
    <row r="3873" spans="1:10" hidden="1" x14ac:dyDescent="0.25">
      <c r="A3873" s="187">
        <v>43899</v>
      </c>
      <c r="B3873" s="3">
        <v>9</v>
      </c>
      <c r="C3873" s="3">
        <v>3</v>
      </c>
      <c r="D3873" s="3">
        <v>2020</v>
      </c>
      <c r="E3873" s="3">
        <v>33</v>
      </c>
      <c r="F3873" s="3">
        <v>1</v>
      </c>
      <c r="G3873" s="3" t="s">
        <v>208</v>
      </c>
      <c r="H3873" s="3" t="s">
        <v>1143</v>
      </c>
      <c r="I3873" s="3" t="s">
        <v>459</v>
      </c>
      <c r="J3873" s="3">
        <v>126529100</v>
      </c>
    </row>
    <row r="3874" spans="1:10" hidden="1" x14ac:dyDescent="0.25">
      <c r="A3874" s="187">
        <v>43898</v>
      </c>
      <c r="B3874" s="3">
        <v>8</v>
      </c>
      <c r="C3874" s="3">
        <v>3</v>
      </c>
      <c r="D3874" s="3">
        <v>2020</v>
      </c>
      <c r="E3874" s="3">
        <v>47</v>
      </c>
      <c r="F3874" s="3">
        <v>0</v>
      </c>
      <c r="G3874" s="3" t="s">
        <v>208</v>
      </c>
      <c r="H3874" s="3" t="s">
        <v>1143</v>
      </c>
      <c r="I3874" s="3" t="s">
        <v>459</v>
      </c>
      <c r="J3874" s="3">
        <v>126529100</v>
      </c>
    </row>
    <row r="3875" spans="1:10" hidden="1" x14ac:dyDescent="0.25">
      <c r="A3875" s="187">
        <v>43897</v>
      </c>
      <c r="B3875" s="3">
        <v>7</v>
      </c>
      <c r="C3875" s="3">
        <v>3</v>
      </c>
      <c r="D3875" s="3">
        <v>2020</v>
      </c>
      <c r="E3875" s="3">
        <v>59</v>
      </c>
      <c r="F3875" s="3">
        <v>0</v>
      </c>
      <c r="G3875" s="3" t="s">
        <v>208</v>
      </c>
      <c r="H3875" s="3" t="s">
        <v>1143</v>
      </c>
      <c r="I3875" s="3" t="s">
        <v>459</v>
      </c>
      <c r="J3875" s="3">
        <v>126529100</v>
      </c>
    </row>
    <row r="3876" spans="1:10" hidden="1" x14ac:dyDescent="0.25">
      <c r="A3876" s="187">
        <v>43896</v>
      </c>
      <c r="B3876" s="3">
        <v>6</v>
      </c>
      <c r="C3876" s="3">
        <v>3</v>
      </c>
      <c r="D3876" s="3">
        <v>2020</v>
      </c>
      <c r="E3876" s="3">
        <v>32</v>
      </c>
      <c r="F3876" s="3">
        <v>0</v>
      </c>
      <c r="G3876" s="3" t="s">
        <v>208</v>
      </c>
      <c r="H3876" s="3" t="s">
        <v>1143</v>
      </c>
      <c r="I3876" s="3" t="s">
        <v>459</v>
      </c>
      <c r="J3876" s="3">
        <v>126529100</v>
      </c>
    </row>
    <row r="3877" spans="1:10" hidden="1" x14ac:dyDescent="0.25">
      <c r="A3877" s="187">
        <v>43895</v>
      </c>
      <c r="B3877" s="3">
        <v>5</v>
      </c>
      <c r="C3877" s="3">
        <v>3</v>
      </c>
      <c r="D3877" s="3">
        <v>2020</v>
      </c>
      <c r="E3877" s="3">
        <v>49</v>
      </c>
      <c r="F3877" s="3">
        <v>0</v>
      </c>
      <c r="G3877" s="3" t="s">
        <v>208</v>
      </c>
      <c r="H3877" s="3" t="s">
        <v>1143</v>
      </c>
      <c r="I3877" s="3" t="s">
        <v>459</v>
      </c>
      <c r="J3877" s="3">
        <v>126529100</v>
      </c>
    </row>
    <row r="3878" spans="1:10" hidden="1" x14ac:dyDescent="0.25">
      <c r="A3878" s="187">
        <v>43894</v>
      </c>
      <c r="B3878" s="3">
        <v>4</v>
      </c>
      <c r="C3878" s="3">
        <v>3</v>
      </c>
      <c r="D3878" s="3">
        <v>2020</v>
      </c>
      <c r="E3878" s="3">
        <v>14</v>
      </c>
      <c r="F3878" s="3">
        <v>0</v>
      </c>
      <c r="G3878" s="3" t="s">
        <v>208</v>
      </c>
      <c r="H3878" s="3" t="s">
        <v>1143</v>
      </c>
      <c r="I3878" s="3" t="s">
        <v>459</v>
      </c>
      <c r="J3878" s="3">
        <v>126529100</v>
      </c>
    </row>
    <row r="3879" spans="1:10" hidden="1" x14ac:dyDescent="0.25">
      <c r="A3879" s="187">
        <v>43893</v>
      </c>
      <c r="B3879" s="3">
        <v>3</v>
      </c>
      <c r="C3879" s="3">
        <v>3</v>
      </c>
      <c r="D3879" s="3">
        <v>2020</v>
      </c>
      <c r="E3879" s="3">
        <v>0</v>
      </c>
      <c r="F3879" s="3">
        <v>0</v>
      </c>
      <c r="G3879" s="3" t="s">
        <v>208</v>
      </c>
      <c r="H3879" s="3" t="s">
        <v>1143</v>
      </c>
      <c r="I3879" s="3" t="s">
        <v>459</v>
      </c>
      <c r="J3879" s="3">
        <v>126529100</v>
      </c>
    </row>
    <row r="3880" spans="1:10" hidden="1" x14ac:dyDescent="0.25">
      <c r="A3880" s="187">
        <v>43892</v>
      </c>
      <c r="B3880" s="3">
        <v>2</v>
      </c>
      <c r="C3880" s="3">
        <v>3</v>
      </c>
      <c r="D3880" s="3">
        <v>2020</v>
      </c>
      <c r="E3880" s="3">
        <v>15</v>
      </c>
      <c r="F3880" s="3">
        <v>1</v>
      </c>
      <c r="G3880" s="3" t="s">
        <v>208</v>
      </c>
      <c r="H3880" s="3" t="s">
        <v>1143</v>
      </c>
      <c r="I3880" s="3" t="s">
        <v>459</v>
      </c>
      <c r="J3880" s="3">
        <v>126529100</v>
      </c>
    </row>
    <row r="3881" spans="1:10" hidden="1" x14ac:dyDescent="0.25">
      <c r="A3881" s="187">
        <v>43891</v>
      </c>
      <c r="B3881" s="3">
        <v>1</v>
      </c>
      <c r="C3881" s="3">
        <v>3</v>
      </c>
      <c r="D3881" s="3">
        <v>2020</v>
      </c>
      <c r="E3881" s="3">
        <v>9</v>
      </c>
      <c r="F3881" s="3">
        <v>2</v>
      </c>
      <c r="G3881" s="3" t="s">
        <v>208</v>
      </c>
      <c r="H3881" s="3" t="s">
        <v>1143</v>
      </c>
      <c r="I3881" s="3" t="s">
        <v>459</v>
      </c>
      <c r="J3881" s="3">
        <v>126529100</v>
      </c>
    </row>
    <row r="3882" spans="1:10" hidden="1" x14ac:dyDescent="0.25">
      <c r="A3882" s="187">
        <v>43890</v>
      </c>
      <c r="B3882" s="3">
        <v>29</v>
      </c>
      <c r="C3882" s="3">
        <v>2</v>
      </c>
      <c r="D3882" s="3">
        <v>2020</v>
      </c>
      <c r="E3882" s="3">
        <v>20</v>
      </c>
      <c r="F3882" s="3">
        <v>0</v>
      </c>
      <c r="G3882" s="3" t="s">
        <v>208</v>
      </c>
      <c r="H3882" s="3" t="s">
        <v>1143</v>
      </c>
      <c r="I3882" s="3" t="s">
        <v>459</v>
      </c>
      <c r="J3882" s="3">
        <v>126529100</v>
      </c>
    </row>
    <row r="3883" spans="1:10" hidden="1" x14ac:dyDescent="0.25">
      <c r="A3883" s="187">
        <v>43889</v>
      </c>
      <c r="B3883" s="3">
        <v>28</v>
      </c>
      <c r="C3883" s="3">
        <v>2</v>
      </c>
      <c r="D3883" s="3">
        <v>2020</v>
      </c>
      <c r="E3883" s="3">
        <v>24</v>
      </c>
      <c r="F3883" s="3">
        <v>0</v>
      </c>
      <c r="G3883" s="3" t="s">
        <v>208</v>
      </c>
      <c r="H3883" s="3" t="s">
        <v>1143</v>
      </c>
      <c r="I3883" s="3" t="s">
        <v>459</v>
      </c>
      <c r="J3883" s="3">
        <v>126529100</v>
      </c>
    </row>
    <row r="3884" spans="1:10" hidden="1" x14ac:dyDescent="0.25">
      <c r="A3884" s="187">
        <v>43888</v>
      </c>
      <c r="B3884" s="3">
        <v>27</v>
      </c>
      <c r="C3884" s="3">
        <v>2</v>
      </c>
      <c r="D3884" s="3">
        <v>2020</v>
      </c>
      <c r="E3884" s="3">
        <v>22</v>
      </c>
      <c r="F3884" s="3">
        <v>2</v>
      </c>
      <c r="G3884" s="3" t="s">
        <v>208</v>
      </c>
      <c r="H3884" s="3" t="s">
        <v>1143</v>
      </c>
      <c r="I3884" s="3" t="s">
        <v>459</v>
      </c>
      <c r="J3884" s="3">
        <v>126529100</v>
      </c>
    </row>
    <row r="3885" spans="1:10" hidden="1" x14ac:dyDescent="0.25">
      <c r="A3885" s="187">
        <v>43887</v>
      </c>
      <c r="B3885" s="3">
        <v>26</v>
      </c>
      <c r="C3885" s="3">
        <v>2</v>
      </c>
      <c r="D3885" s="3">
        <v>2020</v>
      </c>
      <c r="E3885" s="3">
        <v>20</v>
      </c>
      <c r="F3885" s="3">
        <v>0</v>
      </c>
      <c r="G3885" s="3" t="s">
        <v>208</v>
      </c>
      <c r="H3885" s="3" t="s">
        <v>1143</v>
      </c>
      <c r="I3885" s="3" t="s">
        <v>459</v>
      </c>
      <c r="J3885" s="3">
        <v>126529100</v>
      </c>
    </row>
    <row r="3886" spans="1:10" hidden="1" x14ac:dyDescent="0.25">
      <c r="A3886" s="187">
        <v>43886</v>
      </c>
      <c r="B3886" s="3">
        <v>25</v>
      </c>
      <c r="C3886" s="3">
        <v>2</v>
      </c>
      <c r="D3886" s="3">
        <v>2020</v>
      </c>
      <c r="E3886" s="3">
        <v>0</v>
      </c>
      <c r="F3886" s="3">
        <v>0</v>
      </c>
      <c r="G3886" s="3" t="s">
        <v>208</v>
      </c>
      <c r="H3886" s="3" t="s">
        <v>1143</v>
      </c>
      <c r="I3886" s="3" t="s">
        <v>459</v>
      </c>
      <c r="J3886" s="3">
        <v>126529100</v>
      </c>
    </row>
    <row r="3887" spans="1:10" hidden="1" x14ac:dyDescent="0.25">
      <c r="A3887" s="187">
        <v>43885</v>
      </c>
      <c r="B3887" s="3">
        <v>24</v>
      </c>
      <c r="C3887" s="3">
        <v>2</v>
      </c>
      <c r="D3887" s="3">
        <v>2020</v>
      </c>
      <c r="E3887" s="3">
        <v>12</v>
      </c>
      <c r="F3887" s="3">
        <v>0</v>
      </c>
      <c r="G3887" s="3" t="s">
        <v>208</v>
      </c>
      <c r="H3887" s="3" t="s">
        <v>1143</v>
      </c>
      <c r="I3887" s="3" t="s">
        <v>459</v>
      </c>
      <c r="J3887" s="3">
        <v>126529100</v>
      </c>
    </row>
    <row r="3888" spans="1:10" hidden="1" x14ac:dyDescent="0.25">
      <c r="A3888" s="187">
        <v>43884</v>
      </c>
      <c r="B3888" s="3">
        <v>23</v>
      </c>
      <c r="C3888" s="3">
        <v>2</v>
      </c>
      <c r="D3888" s="3">
        <v>2020</v>
      </c>
      <c r="E3888" s="3">
        <v>27</v>
      </c>
      <c r="F3888" s="3">
        <v>0</v>
      </c>
      <c r="G3888" s="3" t="s">
        <v>208</v>
      </c>
      <c r="H3888" s="3" t="s">
        <v>1143</v>
      </c>
      <c r="I3888" s="3" t="s">
        <v>459</v>
      </c>
      <c r="J3888" s="3">
        <v>126529100</v>
      </c>
    </row>
    <row r="3889" spans="1:10" hidden="1" x14ac:dyDescent="0.25">
      <c r="A3889" s="187">
        <v>43883</v>
      </c>
      <c r="B3889" s="3">
        <v>22</v>
      </c>
      <c r="C3889" s="3">
        <v>2</v>
      </c>
      <c r="D3889" s="3">
        <v>2020</v>
      </c>
      <c r="E3889" s="3">
        <v>12</v>
      </c>
      <c r="F3889" s="3">
        <v>0</v>
      </c>
      <c r="G3889" s="3" t="s">
        <v>208</v>
      </c>
      <c r="H3889" s="3" t="s">
        <v>1143</v>
      </c>
      <c r="I3889" s="3" t="s">
        <v>459</v>
      </c>
      <c r="J3889" s="3">
        <v>126529100</v>
      </c>
    </row>
    <row r="3890" spans="1:10" hidden="1" x14ac:dyDescent="0.25">
      <c r="A3890" s="187">
        <v>43882</v>
      </c>
      <c r="B3890" s="3">
        <v>21</v>
      </c>
      <c r="C3890" s="3">
        <v>2</v>
      </c>
      <c r="D3890" s="3">
        <v>2020</v>
      </c>
      <c r="E3890" s="3">
        <v>9</v>
      </c>
      <c r="F3890" s="3">
        <v>0</v>
      </c>
      <c r="G3890" s="3" t="s">
        <v>208</v>
      </c>
      <c r="H3890" s="3" t="s">
        <v>1143</v>
      </c>
      <c r="I3890" s="3" t="s">
        <v>459</v>
      </c>
      <c r="J3890" s="3">
        <v>126529100</v>
      </c>
    </row>
    <row r="3891" spans="1:10" hidden="1" x14ac:dyDescent="0.25">
      <c r="A3891" s="187">
        <v>43881</v>
      </c>
      <c r="B3891" s="3">
        <v>20</v>
      </c>
      <c r="C3891" s="3">
        <v>2</v>
      </c>
      <c r="D3891" s="3">
        <v>2020</v>
      </c>
      <c r="E3891" s="3">
        <v>18</v>
      </c>
      <c r="F3891" s="3">
        <v>0</v>
      </c>
      <c r="G3891" s="3" t="s">
        <v>208</v>
      </c>
      <c r="H3891" s="3" t="s">
        <v>1143</v>
      </c>
      <c r="I3891" s="3" t="s">
        <v>459</v>
      </c>
      <c r="J3891" s="3">
        <v>126529100</v>
      </c>
    </row>
    <row r="3892" spans="1:10" hidden="1" x14ac:dyDescent="0.25">
      <c r="A3892" s="187">
        <v>43880</v>
      </c>
      <c r="B3892" s="3">
        <v>19</v>
      </c>
      <c r="C3892" s="3">
        <v>2</v>
      </c>
      <c r="D3892" s="3">
        <v>2020</v>
      </c>
      <c r="E3892" s="3">
        <v>7</v>
      </c>
      <c r="F3892" s="3">
        <v>0</v>
      </c>
      <c r="G3892" s="3" t="s">
        <v>208</v>
      </c>
      <c r="H3892" s="3" t="s">
        <v>1143</v>
      </c>
      <c r="I3892" s="3" t="s">
        <v>459</v>
      </c>
      <c r="J3892" s="3">
        <v>126529100</v>
      </c>
    </row>
    <row r="3893" spans="1:10" hidden="1" x14ac:dyDescent="0.25">
      <c r="A3893" s="187">
        <v>43879</v>
      </c>
      <c r="B3893" s="3">
        <v>18</v>
      </c>
      <c r="C3893" s="3">
        <v>2</v>
      </c>
      <c r="D3893" s="3">
        <v>2020</v>
      </c>
      <c r="E3893" s="3">
        <v>0</v>
      </c>
      <c r="F3893" s="3">
        <v>0</v>
      </c>
      <c r="G3893" s="3" t="s">
        <v>208</v>
      </c>
      <c r="H3893" s="3" t="s">
        <v>1143</v>
      </c>
      <c r="I3893" s="3" t="s">
        <v>459</v>
      </c>
      <c r="J3893" s="3">
        <v>126529100</v>
      </c>
    </row>
    <row r="3894" spans="1:10" hidden="1" x14ac:dyDescent="0.25">
      <c r="A3894" s="187">
        <v>43878</v>
      </c>
      <c r="B3894" s="3">
        <v>17</v>
      </c>
      <c r="C3894" s="3">
        <v>2</v>
      </c>
      <c r="D3894" s="3">
        <v>2020</v>
      </c>
      <c r="E3894" s="3">
        <v>7</v>
      </c>
      <c r="F3894" s="3">
        <v>0</v>
      </c>
      <c r="G3894" s="3" t="s">
        <v>208</v>
      </c>
      <c r="H3894" s="3" t="s">
        <v>1143</v>
      </c>
      <c r="I3894" s="3" t="s">
        <v>459</v>
      </c>
      <c r="J3894" s="3">
        <v>126529100</v>
      </c>
    </row>
    <row r="3895" spans="1:10" hidden="1" x14ac:dyDescent="0.25">
      <c r="A3895" s="187">
        <v>43877</v>
      </c>
      <c r="B3895" s="3">
        <v>16</v>
      </c>
      <c r="C3895" s="3">
        <v>2</v>
      </c>
      <c r="D3895" s="3">
        <v>2020</v>
      </c>
      <c r="E3895" s="3">
        <v>14</v>
      </c>
      <c r="F3895" s="3">
        <v>0</v>
      </c>
      <c r="G3895" s="3" t="s">
        <v>208</v>
      </c>
      <c r="H3895" s="3" t="s">
        <v>1143</v>
      </c>
      <c r="I3895" s="3" t="s">
        <v>459</v>
      </c>
      <c r="J3895" s="3">
        <v>126529100</v>
      </c>
    </row>
    <row r="3896" spans="1:10" hidden="1" x14ac:dyDescent="0.25">
      <c r="A3896" s="187">
        <v>43876</v>
      </c>
      <c r="B3896" s="3">
        <v>15</v>
      </c>
      <c r="C3896" s="3">
        <v>2</v>
      </c>
      <c r="D3896" s="3">
        <v>2020</v>
      </c>
      <c r="E3896" s="3">
        <v>8</v>
      </c>
      <c r="F3896" s="3">
        <v>0</v>
      </c>
      <c r="G3896" s="3" t="s">
        <v>208</v>
      </c>
      <c r="H3896" s="3" t="s">
        <v>1143</v>
      </c>
      <c r="I3896" s="3" t="s">
        <v>459</v>
      </c>
      <c r="J3896" s="3">
        <v>126529100</v>
      </c>
    </row>
    <row r="3897" spans="1:10" hidden="1" x14ac:dyDescent="0.25">
      <c r="A3897" s="187">
        <v>43875</v>
      </c>
      <c r="B3897" s="3">
        <v>14</v>
      </c>
      <c r="C3897" s="3">
        <v>2</v>
      </c>
      <c r="D3897" s="3">
        <v>2020</v>
      </c>
      <c r="E3897" s="3">
        <v>1</v>
      </c>
      <c r="F3897" s="3">
        <v>0</v>
      </c>
      <c r="G3897" s="3" t="s">
        <v>208</v>
      </c>
      <c r="H3897" s="3" t="s">
        <v>1143</v>
      </c>
      <c r="I3897" s="3" t="s">
        <v>459</v>
      </c>
      <c r="J3897" s="3">
        <v>126529100</v>
      </c>
    </row>
    <row r="3898" spans="1:10" hidden="1" x14ac:dyDescent="0.25">
      <c r="A3898" s="187">
        <v>43874</v>
      </c>
      <c r="B3898" s="3">
        <v>13</v>
      </c>
      <c r="C3898" s="3">
        <v>2</v>
      </c>
      <c r="D3898" s="3">
        <v>2020</v>
      </c>
      <c r="E3898" s="3">
        <v>4</v>
      </c>
      <c r="F3898" s="3">
        <v>1</v>
      </c>
      <c r="G3898" s="3" t="s">
        <v>208</v>
      </c>
      <c r="H3898" s="3" t="s">
        <v>1143</v>
      </c>
      <c r="I3898" s="3" t="s">
        <v>459</v>
      </c>
      <c r="J3898" s="3">
        <v>126529100</v>
      </c>
    </row>
    <row r="3899" spans="1:10" hidden="1" x14ac:dyDescent="0.25">
      <c r="A3899" s="187">
        <v>43873</v>
      </c>
      <c r="B3899" s="3">
        <v>12</v>
      </c>
      <c r="C3899" s="3">
        <v>2</v>
      </c>
      <c r="D3899" s="3">
        <v>2020</v>
      </c>
      <c r="E3899" s="3">
        <v>0</v>
      </c>
      <c r="F3899" s="3">
        <v>0</v>
      </c>
      <c r="G3899" s="3" t="s">
        <v>208</v>
      </c>
      <c r="H3899" s="3" t="s">
        <v>1143</v>
      </c>
      <c r="I3899" s="3" t="s">
        <v>459</v>
      </c>
      <c r="J3899" s="3">
        <v>126529100</v>
      </c>
    </row>
    <row r="3900" spans="1:10" hidden="1" x14ac:dyDescent="0.25">
      <c r="A3900" s="187">
        <v>43872</v>
      </c>
      <c r="B3900" s="3">
        <v>11</v>
      </c>
      <c r="C3900" s="3">
        <v>2</v>
      </c>
      <c r="D3900" s="3">
        <v>2020</v>
      </c>
      <c r="E3900" s="3">
        <v>0</v>
      </c>
      <c r="F3900" s="3">
        <v>0</v>
      </c>
      <c r="G3900" s="3" t="s">
        <v>208</v>
      </c>
      <c r="H3900" s="3" t="s">
        <v>1143</v>
      </c>
      <c r="I3900" s="3" t="s">
        <v>459</v>
      </c>
      <c r="J3900" s="3">
        <v>126529100</v>
      </c>
    </row>
    <row r="3901" spans="1:10" hidden="1" x14ac:dyDescent="0.25">
      <c r="A3901" s="187">
        <v>43871</v>
      </c>
      <c r="B3901" s="3">
        <v>10</v>
      </c>
      <c r="C3901" s="3">
        <v>2</v>
      </c>
      <c r="D3901" s="3">
        <v>2020</v>
      </c>
      <c r="E3901" s="3">
        <v>0</v>
      </c>
      <c r="F3901" s="3">
        <v>0</v>
      </c>
      <c r="G3901" s="3" t="s">
        <v>208</v>
      </c>
      <c r="H3901" s="3" t="s">
        <v>1143</v>
      </c>
      <c r="I3901" s="3" t="s">
        <v>459</v>
      </c>
      <c r="J3901" s="3">
        <v>126529100</v>
      </c>
    </row>
    <row r="3902" spans="1:10" hidden="1" x14ac:dyDescent="0.25">
      <c r="A3902" s="187">
        <v>43870</v>
      </c>
      <c r="B3902" s="3">
        <v>9</v>
      </c>
      <c r="C3902" s="3">
        <v>2</v>
      </c>
      <c r="D3902" s="3">
        <v>2020</v>
      </c>
      <c r="E3902" s="3">
        <v>0</v>
      </c>
      <c r="F3902" s="3">
        <v>0</v>
      </c>
      <c r="G3902" s="3" t="s">
        <v>208</v>
      </c>
      <c r="H3902" s="3" t="s">
        <v>1143</v>
      </c>
      <c r="I3902" s="3" t="s">
        <v>459</v>
      </c>
      <c r="J3902" s="3">
        <v>126529100</v>
      </c>
    </row>
    <row r="3903" spans="1:10" hidden="1" x14ac:dyDescent="0.25">
      <c r="A3903" s="187">
        <v>43869</v>
      </c>
      <c r="B3903" s="3">
        <v>8</v>
      </c>
      <c r="C3903" s="3">
        <v>2</v>
      </c>
      <c r="D3903" s="3">
        <v>2020</v>
      </c>
      <c r="E3903" s="3">
        <v>0</v>
      </c>
      <c r="F3903" s="3">
        <v>0</v>
      </c>
      <c r="G3903" s="3" t="s">
        <v>208</v>
      </c>
      <c r="H3903" s="3" t="s">
        <v>1143</v>
      </c>
      <c r="I3903" s="3" t="s">
        <v>459</v>
      </c>
      <c r="J3903" s="3">
        <v>126529100</v>
      </c>
    </row>
    <row r="3904" spans="1:10" hidden="1" x14ac:dyDescent="0.25">
      <c r="A3904" s="187">
        <v>43868</v>
      </c>
      <c r="B3904" s="3">
        <v>7</v>
      </c>
      <c r="C3904" s="3">
        <v>2</v>
      </c>
      <c r="D3904" s="3">
        <v>2020</v>
      </c>
      <c r="E3904" s="3">
        <v>0</v>
      </c>
      <c r="F3904" s="3">
        <v>0</v>
      </c>
      <c r="G3904" s="3" t="s">
        <v>208</v>
      </c>
      <c r="H3904" s="3" t="s">
        <v>1143</v>
      </c>
      <c r="I3904" s="3" t="s">
        <v>459</v>
      </c>
      <c r="J3904" s="3">
        <v>126529100</v>
      </c>
    </row>
    <row r="3905" spans="1:10" hidden="1" x14ac:dyDescent="0.25">
      <c r="A3905" s="187">
        <v>43867</v>
      </c>
      <c r="B3905" s="3">
        <v>6</v>
      </c>
      <c r="C3905" s="3">
        <v>2</v>
      </c>
      <c r="D3905" s="3">
        <v>2020</v>
      </c>
      <c r="E3905" s="3">
        <v>0</v>
      </c>
      <c r="F3905" s="3">
        <v>0</v>
      </c>
      <c r="G3905" s="3" t="s">
        <v>208</v>
      </c>
      <c r="H3905" s="3" t="s">
        <v>1143</v>
      </c>
      <c r="I3905" s="3" t="s">
        <v>459</v>
      </c>
      <c r="J3905" s="3">
        <v>126529100</v>
      </c>
    </row>
    <row r="3906" spans="1:10" hidden="1" x14ac:dyDescent="0.25">
      <c r="A3906" s="187">
        <v>43866</v>
      </c>
      <c r="B3906" s="3">
        <v>5</v>
      </c>
      <c r="C3906" s="3">
        <v>2</v>
      </c>
      <c r="D3906" s="3">
        <v>2020</v>
      </c>
      <c r="E3906" s="3">
        <v>5</v>
      </c>
      <c r="F3906" s="3">
        <v>0</v>
      </c>
      <c r="G3906" s="3" t="s">
        <v>208</v>
      </c>
      <c r="H3906" s="3" t="s">
        <v>1143</v>
      </c>
      <c r="I3906" s="3" t="s">
        <v>459</v>
      </c>
      <c r="J3906" s="3">
        <v>126529100</v>
      </c>
    </row>
    <row r="3907" spans="1:10" hidden="1" x14ac:dyDescent="0.25">
      <c r="A3907" s="187">
        <v>43865</v>
      </c>
      <c r="B3907" s="3">
        <v>4</v>
      </c>
      <c r="C3907" s="3">
        <v>2</v>
      </c>
      <c r="D3907" s="3">
        <v>2020</v>
      </c>
      <c r="E3907" s="3">
        <v>0</v>
      </c>
      <c r="F3907" s="3">
        <v>0</v>
      </c>
      <c r="G3907" s="3" t="s">
        <v>208</v>
      </c>
      <c r="H3907" s="3" t="s">
        <v>1143</v>
      </c>
      <c r="I3907" s="3" t="s">
        <v>459</v>
      </c>
      <c r="J3907" s="3">
        <v>126529100</v>
      </c>
    </row>
    <row r="3908" spans="1:10" hidden="1" x14ac:dyDescent="0.25">
      <c r="A3908" s="187">
        <v>43864</v>
      </c>
      <c r="B3908" s="3">
        <v>3</v>
      </c>
      <c r="C3908" s="3">
        <v>2</v>
      </c>
      <c r="D3908" s="3">
        <v>2020</v>
      </c>
      <c r="E3908" s="3">
        <v>1</v>
      </c>
      <c r="F3908" s="3">
        <v>0</v>
      </c>
      <c r="G3908" s="3" t="s">
        <v>208</v>
      </c>
      <c r="H3908" s="3" t="s">
        <v>1143</v>
      </c>
      <c r="I3908" s="3" t="s">
        <v>459</v>
      </c>
      <c r="J3908" s="3">
        <v>126529100</v>
      </c>
    </row>
    <row r="3909" spans="1:10" hidden="1" x14ac:dyDescent="0.25">
      <c r="A3909" s="187">
        <v>43863</v>
      </c>
      <c r="B3909" s="3">
        <v>2</v>
      </c>
      <c r="C3909" s="3">
        <v>2</v>
      </c>
      <c r="D3909" s="3">
        <v>2020</v>
      </c>
      <c r="E3909" s="3">
        <v>4</v>
      </c>
      <c r="F3909" s="3">
        <v>0</v>
      </c>
      <c r="G3909" s="3" t="s">
        <v>208</v>
      </c>
      <c r="H3909" s="3" t="s">
        <v>1143</v>
      </c>
      <c r="I3909" s="3" t="s">
        <v>459</v>
      </c>
      <c r="J3909" s="3">
        <v>126529100</v>
      </c>
    </row>
    <row r="3910" spans="1:10" hidden="1" x14ac:dyDescent="0.25">
      <c r="A3910" s="187">
        <v>43862</v>
      </c>
      <c r="B3910" s="3">
        <v>1</v>
      </c>
      <c r="C3910" s="3">
        <v>2</v>
      </c>
      <c r="D3910" s="3">
        <v>2020</v>
      </c>
      <c r="E3910" s="3">
        <v>1</v>
      </c>
      <c r="F3910" s="3">
        <v>0</v>
      </c>
      <c r="G3910" s="3" t="s">
        <v>208</v>
      </c>
      <c r="H3910" s="3" t="s">
        <v>1143</v>
      </c>
      <c r="I3910" s="3" t="s">
        <v>459</v>
      </c>
      <c r="J3910" s="3">
        <v>126529100</v>
      </c>
    </row>
    <row r="3911" spans="1:10" hidden="1" x14ac:dyDescent="0.25">
      <c r="A3911" s="187">
        <v>43861</v>
      </c>
      <c r="B3911" s="3">
        <v>31</v>
      </c>
      <c r="C3911" s="3">
        <v>1</v>
      </c>
      <c r="D3911" s="3">
        <v>2020</v>
      </c>
      <c r="E3911" s="3">
        <v>3</v>
      </c>
      <c r="F3911" s="3">
        <v>0</v>
      </c>
      <c r="G3911" s="3" t="s">
        <v>208</v>
      </c>
      <c r="H3911" s="3" t="s">
        <v>1143</v>
      </c>
      <c r="I3911" s="3" t="s">
        <v>459</v>
      </c>
      <c r="J3911" s="3">
        <v>126529100</v>
      </c>
    </row>
    <row r="3912" spans="1:10" hidden="1" x14ac:dyDescent="0.25">
      <c r="A3912" s="187">
        <v>43860</v>
      </c>
      <c r="B3912" s="3">
        <v>30</v>
      </c>
      <c r="C3912" s="3">
        <v>1</v>
      </c>
      <c r="D3912" s="3">
        <v>2020</v>
      </c>
      <c r="E3912" s="3">
        <v>4</v>
      </c>
      <c r="F3912" s="3">
        <v>0</v>
      </c>
      <c r="G3912" s="3" t="s">
        <v>208</v>
      </c>
      <c r="H3912" s="3" t="s">
        <v>1143</v>
      </c>
      <c r="I3912" s="3" t="s">
        <v>459</v>
      </c>
      <c r="J3912" s="3">
        <v>126529100</v>
      </c>
    </row>
    <row r="3913" spans="1:10" hidden="1" x14ac:dyDescent="0.25">
      <c r="A3913" s="187">
        <v>43859</v>
      </c>
      <c r="B3913" s="3">
        <v>29</v>
      </c>
      <c r="C3913" s="3">
        <v>1</v>
      </c>
      <c r="D3913" s="3">
        <v>2020</v>
      </c>
      <c r="E3913" s="3">
        <v>3</v>
      </c>
      <c r="F3913" s="3">
        <v>0</v>
      </c>
      <c r="G3913" s="3" t="s">
        <v>208</v>
      </c>
      <c r="H3913" s="3" t="s">
        <v>1143</v>
      </c>
      <c r="I3913" s="3" t="s">
        <v>459</v>
      </c>
      <c r="J3913" s="3">
        <v>126529100</v>
      </c>
    </row>
    <row r="3914" spans="1:10" hidden="1" x14ac:dyDescent="0.25">
      <c r="A3914" s="187">
        <v>43858</v>
      </c>
      <c r="B3914" s="3">
        <v>28</v>
      </c>
      <c r="C3914" s="3">
        <v>1</v>
      </c>
      <c r="D3914" s="3">
        <v>2020</v>
      </c>
      <c r="E3914" s="3">
        <v>1</v>
      </c>
      <c r="F3914" s="3">
        <v>0</v>
      </c>
      <c r="G3914" s="3" t="s">
        <v>208</v>
      </c>
      <c r="H3914" s="3" t="s">
        <v>1143</v>
      </c>
      <c r="I3914" s="3" t="s">
        <v>459</v>
      </c>
      <c r="J3914" s="3">
        <v>126529100</v>
      </c>
    </row>
    <row r="3915" spans="1:10" hidden="1" x14ac:dyDescent="0.25">
      <c r="A3915" s="187">
        <v>43857</v>
      </c>
      <c r="B3915" s="3">
        <v>27</v>
      </c>
      <c r="C3915" s="3">
        <v>1</v>
      </c>
      <c r="D3915" s="3">
        <v>2020</v>
      </c>
      <c r="E3915" s="3">
        <v>0</v>
      </c>
      <c r="F3915" s="3">
        <v>0</v>
      </c>
      <c r="G3915" s="3" t="s">
        <v>208</v>
      </c>
      <c r="H3915" s="3" t="s">
        <v>1143</v>
      </c>
      <c r="I3915" s="3" t="s">
        <v>459</v>
      </c>
      <c r="J3915" s="3">
        <v>126529100</v>
      </c>
    </row>
    <row r="3916" spans="1:10" hidden="1" x14ac:dyDescent="0.25">
      <c r="A3916" s="187">
        <v>43856</v>
      </c>
      <c r="B3916" s="3">
        <v>26</v>
      </c>
      <c r="C3916" s="3">
        <v>1</v>
      </c>
      <c r="D3916" s="3">
        <v>2020</v>
      </c>
      <c r="E3916" s="3">
        <v>1</v>
      </c>
      <c r="F3916" s="3">
        <v>0</v>
      </c>
      <c r="G3916" s="3" t="s">
        <v>208</v>
      </c>
      <c r="H3916" s="3" t="s">
        <v>1143</v>
      </c>
      <c r="I3916" s="3" t="s">
        <v>459</v>
      </c>
      <c r="J3916" s="3">
        <v>126529100</v>
      </c>
    </row>
    <row r="3917" spans="1:10" hidden="1" x14ac:dyDescent="0.25">
      <c r="A3917" s="187">
        <v>43855</v>
      </c>
      <c r="B3917" s="3">
        <v>25</v>
      </c>
      <c r="C3917" s="3">
        <v>1</v>
      </c>
      <c r="D3917" s="3">
        <v>2020</v>
      </c>
      <c r="E3917" s="3">
        <v>0</v>
      </c>
      <c r="F3917" s="3">
        <v>0</v>
      </c>
      <c r="G3917" s="3" t="s">
        <v>208</v>
      </c>
      <c r="H3917" s="3" t="s">
        <v>1143</v>
      </c>
      <c r="I3917" s="3" t="s">
        <v>459</v>
      </c>
      <c r="J3917" s="3">
        <v>126529100</v>
      </c>
    </row>
    <row r="3918" spans="1:10" hidden="1" x14ac:dyDescent="0.25">
      <c r="A3918" s="187">
        <v>43854</v>
      </c>
      <c r="B3918" s="3">
        <v>24</v>
      </c>
      <c r="C3918" s="3">
        <v>1</v>
      </c>
      <c r="D3918" s="3">
        <v>2020</v>
      </c>
      <c r="E3918" s="3">
        <v>1</v>
      </c>
      <c r="F3918" s="3">
        <v>0</v>
      </c>
      <c r="G3918" s="3" t="s">
        <v>208</v>
      </c>
      <c r="H3918" s="3" t="s">
        <v>1143</v>
      </c>
      <c r="I3918" s="3" t="s">
        <v>459</v>
      </c>
      <c r="J3918" s="3">
        <v>126529100</v>
      </c>
    </row>
    <row r="3919" spans="1:10" hidden="1" x14ac:dyDescent="0.25">
      <c r="A3919" s="187">
        <v>43853</v>
      </c>
      <c r="B3919" s="3">
        <v>23</v>
      </c>
      <c r="C3919" s="3">
        <v>1</v>
      </c>
      <c r="D3919" s="3">
        <v>2020</v>
      </c>
      <c r="E3919" s="3">
        <v>0</v>
      </c>
      <c r="F3919" s="3">
        <v>0</v>
      </c>
      <c r="G3919" s="3" t="s">
        <v>208</v>
      </c>
      <c r="H3919" s="3" t="s">
        <v>1143</v>
      </c>
      <c r="I3919" s="3" t="s">
        <v>459</v>
      </c>
      <c r="J3919" s="3">
        <v>126529100</v>
      </c>
    </row>
    <row r="3920" spans="1:10" hidden="1" x14ac:dyDescent="0.25">
      <c r="A3920" s="187">
        <v>43852</v>
      </c>
      <c r="B3920" s="3">
        <v>22</v>
      </c>
      <c r="C3920" s="3">
        <v>1</v>
      </c>
      <c r="D3920" s="3">
        <v>2020</v>
      </c>
      <c r="E3920" s="3">
        <v>0</v>
      </c>
      <c r="F3920" s="3">
        <v>0</v>
      </c>
      <c r="G3920" s="3" t="s">
        <v>208</v>
      </c>
      <c r="H3920" s="3" t="s">
        <v>1143</v>
      </c>
      <c r="I3920" s="3" t="s">
        <v>459</v>
      </c>
      <c r="J3920" s="3">
        <v>126529100</v>
      </c>
    </row>
    <row r="3921" spans="1:10" hidden="1" x14ac:dyDescent="0.25">
      <c r="A3921" s="187">
        <v>43851</v>
      </c>
      <c r="B3921" s="3">
        <v>21</v>
      </c>
      <c r="C3921" s="3">
        <v>1</v>
      </c>
      <c r="D3921" s="3">
        <v>2020</v>
      </c>
      <c r="E3921" s="3">
        <v>0</v>
      </c>
      <c r="F3921" s="3">
        <v>0</v>
      </c>
      <c r="G3921" s="3" t="s">
        <v>208</v>
      </c>
      <c r="H3921" s="3" t="s">
        <v>1143</v>
      </c>
      <c r="I3921" s="3" t="s">
        <v>459</v>
      </c>
      <c r="J3921" s="3">
        <v>126529100</v>
      </c>
    </row>
    <row r="3922" spans="1:10" hidden="1" x14ac:dyDescent="0.25">
      <c r="A3922" s="187">
        <v>43850</v>
      </c>
      <c r="B3922" s="3">
        <v>20</v>
      </c>
      <c r="C3922" s="3">
        <v>1</v>
      </c>
      <c r="D3922" s="3">
        <v>2020</v>
      </c>
      <c r="E3922" s="3">
        <v>0</v>
      </c>
      <c r="F3922" s="3">
        <v>0</v>
      </c>
      <c r="G3922" s="3" t="s">
        <v>208</v>
      </c>
      <c r="H3922" s="3" t="s">
        <v>1143</v>
      </c>
      <c r="I3922" s="3" t="s">
        <v>459</v>
      </c>
      <c r="J3922" s="3">
        <v>126529100</v>
      </c>
    </row>
    <row r="3923" spans="1:10" hidden="1" x14ac:dyDescent="0.25">
      <c r="A3923" s="187">
        <v>43849</v>
      </c>
      <c r="B3923" s="3">
        <v>19</v>
      </c>
      <c r="C3923" s="3">
        <v>1</v>
      </c>
      <c r="D3923" s="3">
        <v>2020</v>
      </c>
      <c r="E3923" s="3">
        <v>0</v>
      </c>
      <c r="F3923" s="3">
        <v>0</v>
      </c>
      <c r="G3923" s="3" t="s">
        <v>208</v>
      </c>
      <c r="H3923" s="3" t="s">
        <v>1143</v>
      </c>
      <c r="I3923" s="3" t="s">
        <v>459</v>
      </c>
      <c r="J3923" s="3">
        <v>126529100</v>
      </c>
    </row>
    <row r="3924" spans="1:10" hidden="1" x14ac:dyDescent="0.25">
      <c r="A3924" s="187">
        <v>43848</v>
      </c>
      <c r="B3924" s="3">
        <v>18</v>
      </c>
      <c r="C3924" s="3">
        <v>1</v>
      </c>
      <c r="D3924" s="3">
        <v>2020</v>
      </c>
      <c r="E3924" s="3">
        <v>0</v>
      </c>
      <c r="F3924" s="3">
        <v>0</v>
      </c>
      <c r="G3924" s="3" t="s">
        <v>208</v>
      </c>
      <c r="H3924" s="3" t="s">
        <v>1143</v>
      </c>
      <c r="I3924" s="3" t="s">
        <v>459</v>
      </c>
      <c r="J3924" s="3">
        <v>126529100</v>
      </c>
    </row>
    <row r="3925" spans="1:10" hidden="1" x14ac:dyDescent="0.25">
      <c r="A3925" s="187">
        <v>43847</v>
      </c>
      <c r="B3925" s="3">
        <v>17</v>
      </c>
      <c r="C3925" s="3">
        <v>1</v>
      </c>
      <c r="D3925" s="3">
        <v>2020</v>
      </c>
      <c r="E3925" s="3">
        <v>0</v>
      </c>
      <c r="F3925" s="3">
        <v>0</v>
      </c>
      <c r="G3925" s="3" t="s">
        <v>208</v>
      </c>
      <c r="H3925" s="3" t="s">
        <v>1143</v>
      </c>
      <c r="I3925" s="3" t="s">
        <v>459</v>
      </c>
      <c r="J3925" s="3">
        <v>126529100</v>
      </c>
    </row>
    <row r="3926" spans="1:10" hidden="1" x14ac:dyDescent="0.25">
      <c r="A3926" s="187">
        <v>43846</v>
      </c>
      <c r="B3926" s="3">
        <v>16</v>
      </c>
      <c r="C3926" s="3">
        <v>1</v>
      </c>
      <c r="D3926" s="3">
        <v>2020</v>
      </c>
      <c r="E3926" s="3">
        <v>0</v>
      </c>
      <c r="F3926" s="3">
        <v>0</v>
      </c>
      <c r="G3926" s="3" t="s">
        <v>208</v>
      </c>
      <c r="H3926" s="3" t="s">
        <v>1143</v>
      </c>
      <c r="I3926" s="3" t="s">
        <v>459</v>
      </c>
      <c r="J3926" s="3">
        <v>126529100</v>
      </c>
    </row>
    <row r="3927" spans="1:10" hidden="1" x14ac:dyDescent="0.25">
      <c r="A3927" s="187">
        <v>43845</v>
      </c>
      <c r="B3927" s="3">
        <v>15</v>
      </c>
      <c r="C3927" s="3">
        <v>1</v>
      </c>
      <c r="D3927" s="3">
        <v>2020</v>
      </c>
      <c r="E3927" s="3">
        <v>1</v>
      </c>
      <c r="F3927" s="3">
        <v>0</v>
      </c>
      <c r="G3927" s="3" t="s">
        <v>208</v>
      </c>
      <c r="H3927" s="3" t="s">
        <v>1143</v>
      </c>
      <c r="I3927" s="3" t="s">
        <v>459</v>
      </c>
      <c r="J3927" s="3">
        <v>126529100</v>
      </c>
    </row>
    <row r="3928" spans="1:10" hidden="1" x14ac:dyDescent="0.25">
      <c r="A3928" s="187">
        <v>43844</v>
      </c>
      <c r="B3928" s="3">
        <v>14</v>
      </c>
      <c r="C3928" s="3">
        <v>1</v>
      </c>
      <c r="D3928" s="3">
        <v>2020</v>
      </c>
      <c r="E3928" s="3">
        <v>0</v>
      </c>
      <c r="F3928" s="3">
        <v>0</v>
      </c>
      <c r="G3928" s="3" t="s">
        <v>208</v>
      </c>
      <c r="H3928" s="3" t="s">
        <v>1143</v>
      </c>
      <c r="I3928" s="3" t="s">
        <v>459</v>
      </c>
      <c r="J3928" s="3">
        <v>126529100</v>
      </c>
    </row>
    <row r="3929" spans="1:10" hidden="1" x14ac:dyDescent="0.25">
      <c r="A3929" s="187">
        <v>43843</v>
      </c>
      <c r="B3929" s="3">
        <v>13</v>
      </c>
      <c r="C3929" s="3">
        <v>1</v>
      </c>
      <c r="D3929" s="3">
        <v>2020</v>
      </c>
      <c r="E3929" s="3">
        <v>0</v>
      </c>
      <c r="F3929" s="3">
        <v>0</v>
      </c>
      <c r="G3929" s="3" t="s">
        <v>208</v>
      </c>
      <c r="H3929" s="3" t="s">
        <v>1143</v>
      </c>
      <c r="I3929" s="3" t="s">
        <v>459</v>
      </c>
      <c r="J3929" s="3">
        <v>126529100</v>
      </c>
    </row>
    <row r="3930" spans="1:10" hidden="1" x14ac:dyDescent="0.25">
      <c r="A3930" s="187">
        <v>43842</v>
      </c>
      <c r="B3930" s="3">
        <v>12</v>
      </c>
      <c r="C3930" s="3">
        <v>1</v>
      </c>
      <c r="D3930" s="3">
        <v>2020</v>
      </c>
      <c r="E3930" s="3">
        <v>0</v>
      </c>
      <c r="F3930" s="3">
        <v>0</v>
      </c>
      <c r="G3930" s="3" t="s">
        <v>208</v>
      </c>
      <c r="H3930" s="3" t="s">
        <v>1143</v>
      </c>
      <c r="I3930" s="3" t="s">
        <v>459</v>
      </c>
      <c r="J3930" s="3">
        <v>126529100</v>
      </c>
    </row>
    <row r="3931" spans="1:10" hidden="1" x14ac:dyDescent="0.25">
      <c r="A3931" s="187">
        <v>43841</v>
      </c>
      <c r="B3931" s="3">
        <v>11</v>
      </c>
      <c r="C3931" s="3">
        <v>1</v>
      </c>
      <c r="D3931" s="3">
        <v>2020</v>
      </c>
      <c r="E3931" s="3">
        <v>0</v>
      </c>
      <c r="F3931" s="3">
        <v>0</v>
      </c>
      <c r="G3931" s="3" t="s">
        <v>208</v>
      </c>
      <c r="H3931" s="3" t="s">
        <v>1143</v>
      </c>
      <c r="I3931" s="3" t="s">
        <v>459</v>
      </c>
      <c r="J3931" s="3">
        <v>126529100</v>
      </c>
    </row>
    <row r="3932" spans="1:10" hidden="1" x14ac:dyDescent="0.25">
      <c r="A3932" s="187">
        <v>43840</v>
      </c>
      <c r="B3932" s="3">
        <v>10</v>
      </c>
      <c r="C3932" s="3">
        <v>1</v>
      </c>
      <c r="D3932" s="3">
        <v>2020</v>
      </c>
      <c r="E3932" s="3">
        <v>0</v>
      </c>
      <c r="F3932" s="3">
        <v>0</v>
      </c>
      <c r="G3932" s="3" t="s">
        <v>208</v>
      </c>
      <c r="H3932" s="3" t="s">
        <v>1143</v>
      </c>
      <c r="I3932" s="3" t="s">
        <v>459</v>
      </c>
      <c r="J3932" s="3">
        <v>126529100</v>
      </c>
    </row>
    <row r="3933" spans="1:10" hidden="1" x14ac:dyDescent="0.25">
      <c r="A3933" s="187">
        <v>43839</v>
      </c>
      <c r="B3933" s="3">
        <v>9</v>
      </c>
      <c r="C3933" s="3">
        <v>1</v>
      </c>
      <c r="D3933" s="3">
        <v>2020</v>
      </c>
      <c r="E3933" s="3">
        <v>0</v>
      </c>
      <c r="F3933" s="3">
        <v>0</v>
      </c>
      <c r="G3933" s="3" t="s">
        <v>208</v>
      </c>
      <c r="H3933" s="3" t="s">
        <v>1143</v>
      </c>
      <c r="I3933" s="3" t="s">
        <v>459</v>
      </c>
      <c r="J3933" s="3">
        <v>126529100</v>
      </c>
    </row>
    <row r="3934" spans="1:10" hidden="1" x14ac:dyDescent="0.25">
      <c r="A3934" s="187">
        <v>43838</v>
      </c>
      <c r="B3934" s="3">
        <v>8</v>
      </c>
      <c r="C3934" s="3">
        <v>1</v>
      </c>
      <c r="D3934" s="3">
        <v>2020</v>
      </c>
      <c r="E3934" s="3">
        <v>0</v>
      </c>
      <c r="F3934" s="3">
        <v>0</v>
      </c>
      <c r="G3934" s="3" t="s">
        <v>208</v>
      </c>
      <c r="H3934" s="3" t="s">
        <v>1143</v>
      </c>
      <c r="I3934" s="3" t="s">
        <v>459</v>
      </c>
      <c r="J3934" s="3">
        <v>126529100</v>
      </c>
    </row>
    <row r="3935" spans="1:10" hidden="1" x14ac:dyDescent="0.25">
      <c r="A3935" s="187">
        <v>43837</v>
      </c>
      <c r="B3935" s="3">
        <v>7</v>
      </c>
      <c r="C3935" s="3">
        <v>1</v>
      </c>
      <c r="D3935" s="3">
        <v>2020</v>
      </c>
      <c r="E3935" s="3">
        <v>0</v>
      </c>
      <c r="F3935" s="3">
        <v>0</v>
      </c>
      <c r="G3935" s="3" t="s">
        <v>208</v>
      </c>
      <c r="H3935" s="3" t="s">
        <v>1143</v>
      </c>
      <c r="I3935" s="3" t="s">
        <v>459</v>
      </c>
      <c r="J3935" s="3">
        <v>126529100</v>
      </c>
    </row>
    <row r="3936" spans="1:10" hidden="1" x14ac:dyDescent="0.25">
      <c r="A3936" s="187">
        <v>43836</v>
      </c>
      <c r="B3936" s="3">
        <v>6</v>
      </c>
      <c r="C3936" s="3">
        <v>1</v>
      </c>
      <c r="D3936" s="3">
        <v>2020</v>
      </c>
      <c r="E3936" s="3">
        <v>0</v>
      </c>
      <c r="F3936" s="3">
        <v>0</v>
      </c>
      <c r="G3936" s="3" t="s">
        <v>208</v>
      </c>
      <c r="H3936" s="3" t="s">
        <v>1143</v>
      </c>
      <c r="I3936" s="3" t="s">
        <v>459</v>
      </c>
      <c r="J3936" s="3">
        <v>126529100</v>
      </c>
    </row>
    <row r="3937" spans="1:10" hidden="1" x14ac:dyDescent="0.25">
      <c r="A3937" s="187">
        <v>43835</v>
      </c>
      <c r="B3937" s="3">
        <v>5</v>
      </c>
      <c r="C3937" s="3">
        <v>1</v>
      </c>
      <c r="D3937" s="3">
        <v>2020</v>
      </c>
      <c r="E3937" s="3">
        <v>0</v>
      </c>
      <c r="F3937" s="3">
        <v>0</v>
      </c>
      <c r="G3937" s="3" t="s">
        <v>208</v>
      </c>
      <c r="H3937" s="3" t="s">
        <v>1143</v>
      </c>
      <c r="I3937" s="3" t="s">
        <v>459</v>
      </c>
      <c r="J3937" s="3">
        <v>126529100</v>
      </c>
    </row>
    <row r="3938" spans="1:10" hidden="1" x14ac:dyDescent="0.25">
      <c r="A3938" s="187">
        <v>43834</v>
      </c>
      <c r="B3938" s="3">
        <v>4</v>
      </c>
      <c r="C3938" s="3">
        <v>1</v>
      </c>
      <c r="D3938" s="3">
        <v>2020</v>
      </c>
      <c r="E3938" s="3">
        <v>0</v>
      </c>
      <c r="F3938" s="3">
        <v>0</v>
      </c>
      <c r="G3938" s="3" t="s">
        <v>208</v>
      </c>
      <c r="H3938" s="3" t="s">
        <v>1143</v>
      </c>
      <c r="I3938" s="3" t="s">
        <v>459</v>
      </c>
      <c r="J3938" s="3">
        <v>126529100</v>
      </c>
    </row>
    <row r="3939" spans="1:10" hidden="1" x14ac:dyDescent="0.25">
      <c r="A3939" s="187">
        <v>43833</v>
      </c>
      <c r="B3939" s="3">
        <v>3</v>
      </c>
      <c r="C3939" s="3">
        <v>1</v>
      </c>
      <c r="D3939" s="3">
        <v>2020</v>
      </c>
      <c r="E3939" s="3">
        <v>0</v>
      </c>
      <c r="F3939" s="3">
        <v>0</v>
      </c>
      <c r="G3939" s="3" t="s">
        <v>208</v>
      </c>
      <c r="H3939" s="3" t="s">
        <v>1143</v>
      </c>
      <c r="I3939" s="3" t="s">
        <v>459</v>
      </c>
      <c r="J3939" s="3">
        <v>126529100</v>
      </c>
    </row>
    <row r="3940" spans="1:10" hidden="1" x14ac:dyDescent="0.25">
      <c r="A3940" s="187">
        <v>43832</v>
      </c>
      <c r="B3940" s="3">
        <v>2</v>
      </c>
      <c r="C3940" s="3">
        <v>1</v>
      </c>
      <c r="D3940" s="3">
        <v>2020</v>
      </c>
      <c r="E3940" s="3">
        <v>0</v>
      </c>
      <c r="F3940" s="3">
        <v>0</v>
      </c>
      <c r="G3940" s="3" t="s">
        <v>208</v>
      </c>
      <c r="H3940" s="3" t="s">
        <v>1143</v>
      </c>
      <c r="I3940" s="3" t="s">
        <v>459</v>
      </c>
      <c r="J3940" s="3">
        <v>126529100</v>
      </c>
    </row>
    <row r="3941" spans="1:10" hidden="1" x14ac:dyDescent="0.25">
      <c r="A3941" s="187">
        <v>43831</v>
      </c>
      <c r="B3941" s="3">
        <v>1</v>
      </c>
      <c r="C3941" s="3">
        <v>1</v>
      </c>
      <c r="D3941" s="3">
        <v>2020</v>
      </c>
      <c r="E3941" s="3">
        <v>0</v>
      </c>
      <c r="F3941" s="3">
        <v>0</v>
      </c>
      <c r="G3941" s="3" t="s">
        <v>208</v>
      </c>
      <c r="H3941" s="3" t="s">
        <v>1143</v>
      </c>
      <c r="I3941" s="3" t="s">
        <v>459</v>
      </c>
      <c r="J3941" s="3">
        <v>126529100</v>
      </c>
    </row>
    <row r="3942" spans="1:10" hidden="1" x14ac:dyDescent="0.25">
      <c r="A3942" s="187">
        <v>43830</v>
      </c>
      <c r="B3942" s="3">
        <v>31</v>
      </c>
      <c r="C3942" s="3">
        <v>12</v>
      </c>
      <c r="D3942" s="3">
        <v>2019</v>
      </c>
      <c r="E3942" s="3">
        <v>0</v>
      </c>
      <c r="F3942" s="3">
        <v>0</v>
      </c>
      <c r="G3942" s="3" t="s">
        <v>208</v>
      </c>
      <c r="H3942" s="3" t="s">
        <v>1143</v>
      </c>
      <c r="I3942" s="3" t="s">
        <v>459</v>
      </c>
      <c r="J3942" s="3">
        <v>126529100</v>
      </c>
    </row>
    <row r="3943" spans="1:10" hidden="1" x14ac:dyDescent="0.25">
      <c r="A3943" s="187">
        <v>43920</v>
      </c>
      <c r="B3943" s="3">
        <v>30</v>
      </c>
      <c r="C3943" s="3">
        <v>3</v>
      </c>
      <c r="D3943" s="3">
        <v>2020</v>
      </c>
      <c r="E3943" s="3">
        <v>2</v>
      </c>
      <c r="F3943" s="3">
        <v>1</v>
      </c>
      <c r="G3943" s="3" t="s">
        <v>1144</v>
      </c>
      <c r="H3943" s="3" t="s">
        <v>1145</v>
      </c>
      <c r="I3943" s="3" t="s">
        <v>1146</v>
      </c>
      <c r="J3943" s="3">
        <v>106800</v>
      </c>
    </row>
    <row r="3944" spans="1:10" hidden="1" x14ac:dyDescent="0.25">
      <c r="A3944" s="187">
        <v>43919</v>
      </c>
      <c r="B3944" s="3">
        <v>29</v>
      </c>
      <c r="C3944" s="3">
        <v>3</v>
      </c>
      <c r="D3944" s="3">
        <v>2020</v>
      </c>
      <c r="E3944" s="3">
        <v>9</v>
      </c>
      <c r="F3944" s="3">
        <v>0</v>
      </c>
      <c r="G3944" s="3" t="s">
        <v>1144</v>
      </c>
      <c r="H3944" s="3" t="s">
        <v>1145</v>
      </c>
      <c r="I3944" s="3" t="s">
        <v>1146</v>
      </c>
      <c r="J3944" s="3">
        <v>106800</v>
      </c>
    </row>
    <row r="3945" spans="1:10" hidden="1" x14ac:dyDescent="0.25">
      <c r="A3945" s="187">
        <v>43918</v>
      </c>
      <c r="B3945" s="3">
        <v>28</v>
      </c>
      <c r="C3945" s="3">
        <v>3</v>
      </c>
      <c r="D3945" s="3">
        <v>2020</v>
      </c>
      <c r="E3945" s="3">
        <v>20</v>
      </c>
      <c r="F3945" s="3">
        <v>0</v>
      </c>
      <c r="G3945" s="3" t="s">
        <v>1144</v>
      </c>
      <c r="H3945" s="3" t="s">
        <v>1145</v>
      </c>
      <c r="I3945" s="3" t="s">
        <v>1146</v>
      </c>
      <c r="J3945" s="3">
        <v>106800</v>
      </c>
    </row>
    <row r="3946" spans="1:10" hidden="1" x14ac:dyDescent="0.25">
      <c r="A3946" s="187">
        <v>43917</v>
      </c>
      <c r="B3946" s="3">
        <v>27</v>
      </c>
      <c r="C3946" s="3">
        <v>3</v>
      </c>
      <c r="D3946" s="3">
        <v>2020</v>
      </c>
      <c r="E3946" s="3">
        <v>14</v>
      </c>
      <c r="F3946" s="3">
        <v>1</v>
      </c>
      <c r="G3946" s="3" t="s">
        <v>1144</v>
      </c>
      <c r="H3946" s="3" t="s">
        <v>1145</v>
      </c>
      <c r="I3946" s="3" t="s">
        <v>1146</v>
      </c>
      <c r="J3946" s="3">
        <v>106800</v>
      </c>
    </row>
    <row r="3947" spans="1:10" hidden="1" x14ac:dyDescent="0.25">
      <c r="A3947" s="187">
        <v>43916</v>
      </c>
      <c r="B3947" s="3">
        <v>26</v>
      </c>
      <c r="C3947" s="3">
        <v>3</v>
      </c>
      <c r="D3947" s="3">
        <v>2020</v>
      </c>
      <c r="E3947" s="3">
        <v>0</v>
      </c>
      <c r="F3947" s="3">
        <v>0</v>
      </c>
      <c r="G3947" s="3" t="s">
        <v>1144</v>
      </c>
      <c r="H3947" s="3" t="s">
        <v>1145</v>
      </c>
      <c r="I3947" s="3" t="s">
        <v>1146</v>
      </c>
      <c r="J3947" s="3">
        <v>106800</v>
      </c>
    </row>
    <row r="3948" spans="1:10" hidden="1" x14ac:dyDescent="0.25">
      <c r="A3948" s="187">
        <v>43915</v>
      </c>
      <c r="B3948" s="3">
        <v>25</v>
      </c>
      <c r="C3948" s="3">
        <v>3</v>
      </c>
      <c r="D3948" s="3">
        <v>2020</v>
      </c>
      <c r="E3948" s="3">
        <v>0</v>
      </c>
      <c r="F3948" s="3">
        <v>0</v>
      </c>
      <c r="G3948" s="3" t="s">
        <v>1144</v>
      </c>
      <c r="H3948" s="3" t="s">
        <v>1145</v>
      </c>
      <c r="I3948" s="3" t="s">
        <v>1146</v>
      </c>
      <c r="J3948" s="3">
        <v>106800</v>
      </c>
    </row>
    <row r="3949" spans="1:10" hidden="1" x14ac:dyDescent="0.25">
      <c r="A3949" s="187">
        <v>43914</v>
      </c>
      <c r="B3949" s="3">
        <v>24</v>
      </c>
      <c r="C3949" s="3">
        <v>3</v>
      </c>
      <c r="D3949" s="3">
        <v>2020</v>
      </c>
      <c r="E3949" s="3">
        <v>3</v>
      </c>
      <c r="F3949" s="3">
        <v>0</v>
      </c>
      <c r="G3949" s="3" t="s">
        <v>1144</v>
      </c>
      <c r="H3949" s="3" t="s">
        <v>1145</v>
      </c>
      <c r="I3949" s="3" t="s">
        <v>1146</v>
      </c>
      <c r="J3949" s="3">
        <v>106800</v>
      </c>
    </row>
    <row r="3950" spans="1:10" hidden="1" x14ac:dyDescent="0.25">
      <c r="A3950" s="187">
        <v>43913</v>
      </c>
      <c r="B3950" s="3">
        <v>23</v>
      </c>
      <c r="C3950" s="3">
        <v>3</v>
      </c>
      <c r="D3950" s="3">
        <v>2020</v>
      </c>
      <c r="E3950" s="3">
        <v>3</v>
      </c>
      <c r="F3950" s="3">
        <v>0</v>
      </c>
      <c r="G3950" s="3" t="s">
        <v>1144</v>
      </c>
      <c r="H3950" s="3" t="s">
        <v>1145</v>
      </c>
      <c r="I3950" s="3" t="s">
        <v>1146</v>
      </c>
      <c r="J3950" s="3">
        <v>106800</v>
      </c>
    </row>
    <row r="3951" spans="1:10" hidden="1" x14ac:dyDescent="0.25">
      <c r="A3951" s="187">
        <v>43912</v>
      </c>
      <c r="B3951" s="3">
        <v>22</v>
      </c>
      <c r="C3951" s="3">
        <v>3</v>
      </c>
      <c r="D3951" s="3">
        <v>2020</v>
      </c>
      <c r="E3951" s="3">
        <v>0</v>
      </c>
      <c r="F3951" s="3">
        <v>0</v>
      </c>
      <c r="G3951" s="3" t="s">
        <v>1144</v>
      </c>
      <c r="H3951" s="3" t="s">
        <v>1145</v>
      </c>
      <c r="I3951" s="3" t="s">
        <v>1146</v>
      </c>
      <c r="J3951" s="3">
        <v>106800</v>
      </c>
    </row>
    <row r="3952" spans="1:10" hidden="1" x14ac:dyDescent="0.25">
      <c r="A3952" s="187">
        <v>43911</v>
      </c>
      <c r="B3952" s="3">
        <v>21</v>
      </c>
      <c r="C3952" s="3">
        <v>3</v>
      </c>
      <c r="D3952" s="3">
        <v>2020</v>
      </c>
      <c r="E3952" s="3">
        <v>7</v>
      </c>
      <c r="F3952" s="3">
        <v>0</v>
      </c>
      <c r="G3952" s="3" t="s">
        <v>1144</v>
      </c>
      <c r="H3952" s="3" t="s">
        <v>1145</v>
      </c>
      <c r="I3952" s="3" t="s">
        <v>1146</v>
      </c>
      <c r="J3952" s="3">
        <v>106800</v>
      </c>
    </row>
    <row r="3953" spans="1:10" hidden="1" x14ac:dyDescent="0.25">
      <c r="A3953" s="187">
        <v>43910</v>
      </c>
      <c r="B3953" s="3">
        <v>20</v>
      </c>
      <c r="C3953" s="3">
        <v>3</v>
      </c>
      <c r="D3953" s="3">
        <v>2020</v>
      </c>
      <c r="E3953" s="3">
        <v>5</v>
      </c>
      <c r="F3953" s="3">
        <v>0</v>
      </c>
      <c r="G3953" s="3" t="s">
        <v>1144</v>
      </c>
      <c r="H3953" s="3" t="s">
        <v>1145</v>
      </c>
      <c r="I3953" s="3" t="s">
        <v>1146</v>
      </c>
      <c r="J3953" s="3">
        <v>106800</v>
      </c>
    </row>
    <row r="3954" spans="1:10" hidden="1" x14ac:dyDescent="0.25">
      <c r="A3954" s="187">
        <v>43920</v>
      </c>
      <c r="B3954" s="3">
        <v>30</v>
      </c>
      <c r="C3954" s="3">
        <v>3</v>
      </c>
      <c r="D3954" s="3">
        <v>2020</v>
      </c>
      <c r="E3954" s="3">
        <v>24</v>
      </c>
      <c r="F3954" s="3">
        <v>0</v>
      </c>
      <c r="G3954" s="3" t="s">
        <v>209</v>
      </c>
      <c r="H3954" s="3" t="s">
        <v>1147</v>
      </c>
      <c r="I3954" s="3" t="s">
        <v>458</v>
      </c>
      <c r="J3954" s="3">
        <v>9956011</v>
      </c>
    </row>
    <row r="3955" spans="1:10" hidden="1" x14ac:dyDescent="0.25">
      <c r="A3955" s="187">
        <v>43919</v>
      </c>
      <c r="B3955" s="3">
        <v>29</v>
      </c>
      <c r="C3955" s="3">
        <v>3</v>
      </c>
      <c r="D3955" s="3">
        <v>2020</v>
      </c>
      <c r="E3955" s="3">
        <v>23</v>
      </c>
      <c r="F3955" s="3">
        <v>1</v>
      </c>
      <c r="G3955" s="3" t="s">
        <v>209</v>
      </c>
      <c r="H3955" s="3" t="s">
        <v>1147</v>
      </c>
      <c r="I3955" s="3" t="s">
        <v>458</v>
      </c>
      <c r="J3955" s="3">
        <v>9956011</v>
      </c>
    </row>
    <row r="3956" spans="1:10" hidden="1" x14ac:dyDescent="0.25">
      <c r="A3956" s="187">
        <v>43918</v>
      </c>
      <c r="B3956" s="3">
        <v>28</v>
      </c>
      <c r="C3956" s="3">
        <v>3</v>
      </c>
      <c r="D3956" s="3">
        <v>2020</v>
      </c>
      <c r="E3956" s="3">
        <v>40</v>
      </c>
      <c r="F3956" s="3">
        <v>0</v>
      </c>
      <c r="G3956" s="3" t="s">
        <v>209</v>
      </c>
      <c r="H3956" s="3" t="s">
        <v>1147</v>
      </c>
      <c r="I3956" s="3" t="s">
        <v>458</v>
      </c>
      <c r="J3956" s="3">
        <v>9956011</v>
      </c>
    </row>
    <row r="3957" spans="1:10" hidden="1" x14ac:dyDescent="0.25">
      <c r="A3957" s="187">
        <v>43917</v>
      </c>
      <c r="B3957" s="3">
        <v>27</v>
      </c>
      <c r="C3957" s="3">
        <v>3</v>
      </c>
      <c r="D3957" s="3">
        <v>2020</v>
      </c>
      <c r="E3957" s="3">
        <v>19</v>
      </c>
      <c r="F3957" s="3">
        <v>0</v>
      </c>
      <c r="G3957" s="3" t="s">
        <v>209</v>
      </c>
      <c r="H3957" s="3" t="s">
        <v>1147</v>
      </c>
      <c r="I3957" s="3" t="s">
        <v>458</v>
      </c>
      <c r="J3957" s="3">
        <v>9956011</v>
      </c>
    </row>
    <row r="3958" spans="1:10" hidden="1" x14ac:dyDescent="0.25">
      <c r="A3958" s="187">
        <v>43916</v>
      </c>
      <c r="B3958" s="3">
        <v>26</v>
      </c>
      <c r="C3958" s="3">
        <v>3</v>
      </c>
      <c r="D3958" s="3">
        <v>2020</v>
      </c>
      <c r="E3958" s="3">
        <v>26</v>
      </c>
      <c r="F3958" s="3">
        <v>0</v>
      </c>
      <c r="G3958" s="3" t="s">
        <v>209</v>
      </c>
      <c r="H3958" s="3" t="s">
        <v>1147</v>
      </c>
      <c r="I3958" s="3" t="s">
        <v>458</v>
      </c>
      <c r="J3958" s="3">
        <v>9956011</v>
      </c>
    </row>
    <row r="3959" spans="1:10" hidden="1" x14ac:dyDescent="0.25">
      <c r="A3959" s="187">
        <v>43915</v>
      </c>
      <c r="B3959" s="3">
        <v>25</v>
      </c>
      <c r="C3959" s="3">
        <v>3</v>
      </c>
      <c r="D3959" s="3">
        <v>2020</v>
      </c>
      <c r="E3959" s="3">
        <v>15</v>
      </c>
      <c r="F3959" s="3">
        <v>0</v>
      </c>
      <c r="G3959" s="3" t="s">
        <v>209</v>
      </c>
      <c r="H3959" s="3" t="s">
        <v>1147</v>
      </c>
      <c r="I3959" s="3" t="s">
        <v>458</v>
      </c>
      <c r="J3959" s="3">
        <v>9956011</v>
      </c>
    </row>
    <row r="3960" spans="1:10" hidden="1" x14ac:dyDescent="0.25">
      <c r="A3960" s="187">
        <v>43914</v>
      </c>
      <c r="B3960" s="3">
        <v>24</v>
      </c>
      <c r="C3960" s="3">
        <v>3</v>
      </c>
      <c r="D3960" s="3">
        <v>2020</v>
      </c>
      <c r="E3960" s="3">
        <v>13</v>
      </c>
      <c r="F3960" s="3">
        <v>0</v>
      </c>
      <c r="G3960" s="3" t="s">
        <v>209</v>
      </c>
      <c r="H3960" s="3" t="s">
        <v>1147</v>
      </c>
      <c r="I3960" s="3" t="s">
        <v>458</v>
      </c>
      <c r="J3960" s="3">
        <v>9956011</v>
      </c>
    </row>
    <row r="3961" spans="1:10" hidden="1" x14ac:dyDescent="0.25">
      <c r="A3961" s="187">
        <v>43913</v>
      </c>
      <c r="B3961" s="3">
        <v>23</v>
      </c>
      <c r="C3961" s="3">
        <v>3</v>
      </c>
      <c r="D3961" s="3">
        <v>2020</v>
      </c>
      <c r="E3961" s="3">
        <v>15</v>
      </c>
      <c r="F3961" s="3">
        <v>0</v>
      </c>
      <c r="G3961" s="3" t="s">
        <v>209</v>
      </c>
      <c r="H3961" s="3" t="s">
        <v>1147</v>
      </c>
      <c r="I3961" s="3" t="s">
        <v>458</v>
      </c>
      <c r="J3961" s="3">
        <v>9956011</v>
      </c>
    </row>
    <row r="3962" spans="1:10" hidden="1" x14ac:dyDescent="0.25">
      <c r="A3962" s="187">
        <v>43912</v>
      </c>
      <c r="B3962" s="3">
        <v>22</v>
      </c>
      <c r="C3962" s="3">
        <v>3</v>
      </c>
      <c r="D3962" s="3">
        <v>2020</v>
      </c>
      <c r="E3962" s="3">
        <v>15</v>
      </c>
      <c r="F3962" s="3">
        <v>0</v>
      </c>
      <c r="G3962" s="3" t="s">
        <v>209</v>
      </c>
      <c r="H3962" s="3" t="s">
        <v>1147</v>
      </c>
      <c r="I3962" s="3" t="s">
        <v>458</v>
      </c>
      <c r="J3962" s="3">
        <v>9956011</v>
      </c>
    </row>
    <row r="3963" spans="1:10" hidden="1" x14ac:dyDescent="0.25">
      <c r="A3963" s="187">
        <v>43911</v>
      </c>
      <c r="B3963" s="3">
        <v>21</v>
      </c>
      <c r="C3963" s="3">
        <v>3</v>
      </c>
      <c r="D3963" s="3">
        <v>2020</v>
      </c>
      <c r="E3963" s="3">
        <v>13</v>
      </c>
      <c r="F3963" s="3">
        <v>0</v>
      </c>
      <c r="G3963" s="3" t="s">
        <v>209</v>
      </c>
      <c r="H3963" s="3" t="s">
        <v>1147</v>
      </c>
      <c r="I3963" s="3" t="s">
        <v>458</v>
      </c>
      <c r="J3963" s="3">
        <v>9956011</v>
      </c>
    </row>
    <row r="3964" spans="1:10" hidden="1" x14ac:dyDescent="0.25">
      <c r="A3964" s="187">
        <v>43910</v>
      </c>
      <c r="B3964" s="3">
        <v>20</v>
      </c>
      <c r="C3964" s="3">
        <v>3</v>
      </c>
      <c r="D3964" s="3">
        <v>2020</v>
      </c>
      <c r="E3964" s="3">
        <v>4</v>
      </c>
      <c r="F3964" s="3">
        <v>0</v>
      </c>
      <c r="G3964" s="3" t="s">
        <v>209</v>
      </c>
      <c r="H3964" s="3" t="s">
        <v>1147</v>
      </c>
      <c r="I3964" s="3" t="s">
        <v>458</v>
      </c>
      <c r="J3964" s="3">
        <v>9956011</v>
      </c>
    </row>
    <row r="3965" spans="1:10" hidden="1" x14ac:dyDescent="0.25">
      <c r="A3965" s="187">
        <v>43909</v>
      </c>
      <c r="B3965" s="3">
        <v>19</v>
      </c>
      <c r="C3965" s="3">
        <v>3</v>
      </c>
      <c r="D3965" s="3">
        <v>2020</v>
      </c>
      <c r="E3965" s="3">
        <v>17</v>
      </c>
      <c r="F3965" s="3">
        <v>0</v>
      </c>
      <c r="G3965" s="3" t="s">
        <v>209</v>
      </c>
      <c r="H3965" s="3" t="s">
        <v>1147</v>
      </c>
      <c r="I3965" s="3" t="s">
        <v>458</v>
      </c>
      <c r="J3965" s="3">
        <v>9956011</v>
      </c>
    </row>
    <row r="3966" spans="1:10" hidden="1" x14ac:dyDescent="0.25">
      <c r="A3966" s="187">
        <v>43908</v>
      </c>
      <c r="B3966" s="3">
        <v>18</v>
      </c>
      <c r="C3966" s="3">
        <v>3</v>
      </c>
      <c r="D3966" s="3">
        <v>2020</v>
      </c>
      <c r="E3966" s="3">
        <v>19</v>
      </c>
      <c r="F3966" s="3">
        <v>0</v>
      </c>
      <c r="G3966" s="3" t="s">
        <v>209</v>
      </c>
      <c r="H3966" s="3" t="s">
        <v>1147</v>
      </c>
      <c r="I3966" s="3" t="s">
        <v>458</v>
      </c>
      <c r="J3966" s="3">
        <v>9956011</v>
      </c>
    </row>
    <row r="3967" spans="1:10" hidden="1" x14ac:dyDescent="0.25">
      <c r="A3967" s="187">
        <v>43907</v>
      </c>
      <c r="B3967" s="3">
        <v>17</v>
      </c>
      <c r="C3967" s="3">
        <v>3</v>
      </c>
      <c r="D3967" s="3">
        <v>2020</v>
      </c>
      <c r="E3967" s="3">
        <v>1</v>
      </c>
      <c r="F3967" s="3">
        <v>0</v>
      </c>
      <c r="G3967" s="3" t="s">
        <v>209</v>
      </c>
      <c r="H3967" s="3" t="s">
        <v>1147</v>
      </c>
      <c r="I3967" s="3" t="s">
        <v>458</v>
      </c>
      <c r="J3967" s="3">
        <v>9956011</v>
      </c>
    </row>
    <row r="3968" spans="1:10" hidden="1" x14ac:dyDescent="0.25">
      <c r="A3968" s="187">
        <v>43906</v>
      </c>
      <c r="B3968" s="3">
        <v>16</v>
      </c>
      <c r="C3968" s="3">
        <v>3</v>
      </c>
      <c r="D3968" s="3">
        <v>2020</v>
      </c>
      <c r="E3968" s="3">
        <v>14</v>
      </c>
      <c r="F3968" s="3">
        <v>0</v>
      </c>
      <c r="G3968" s="3" t="s">
        <v>209</v>
      </c>
      <c r="H3968" s="3" t="s">
        <v>1147</v>
      </c>
      <c r="I3968" s="3" t="s">
        <v>458</v>
      </c>
      <c r="J3968" s="3">
        <v>9956011</v>
      </c>
    </row>
    <row r="3969" spans="1:10" hidden="1" x14ac:dyDescent="0.25">
      <c r="A3969" s="187">
        <v>43905</v>
      </c>
      <c r="B3969" s="3">
        <v>15</v>
      </c>
      <c r="C3969" s="3">
        <v>3</v>
      </c>
      <c r="D3969" s="3">
        <v>2020</v>
      </c>
      <c r="E3969" s="3">
        <v>0</v>
      </c>
      <c r="F3969" s="3">
        <v>0</v>
      </c>
      <c r="G3969" s="3" t="s">
        <v>209</v>
      </c>
      <c r="H3969" s="3" t="s">
        <v>1147</v>
      </c>
      <c r="I3969" s="3" t="s">
        <v>458</v>
      </c>
      <c r="J3969" s="3">
        <v>9956011</v>
      </c>
    </row>
    <row r="3970" spans="1:10" hidden="1" x14ac:dyDescent="0.25">
      <c r="A3970" s="187">
        <v>43898</v>
      </c>
      <c r="B3970" s="3">
        <v>8</v>
      </c>
      <c r="C3970" s="3">
        <v>3</v>
      </c>
      <c r="D3970" s="3">
        <v>2020</v>
      </c>
      <c r="E3970" s="3">
        <v>0</v>
      </c>
      <c r="F3970" s="3">
        <v>0</v>
      </c>
      <c r="G3970" s="3" t="s">
        <v>209</v>
      </c>
      <c r="H3970" s="3" t="s">
        <v>1147</v>
      </c>
      <c r="I3970" s="3" t="s">
        <v>458</v>
      </c>
      <c r="J3970" s="3">
        <v>9956011</v>
      </c>
    </row>
    <row r="3971" spans="1:10" hidden="1" x14ac:dyDescent="0.25">
      <c r="A3971" s="187">
        <v>43893</v>
      </c>
      <c r="B3971" s="3">
        <v>3</v>
      </c>
      <c r="C3971" s="3">
        <v>3</v>
      </c>
      <c r="D3971" s="3">
        <v>2020</v>
      </c>
      <c r="E3971" s="3">
        <v>1</v>
      </c>
      <c r="F3971" s="3">
        <v>0</v>
      </c>
      <c r="G3971" s="3" t="s">
        <v>209</v>
      </c>
      <c r="H3971" s="3" t="s">
        <v>1147</v>
      </c>
      <c r="I3971" s="3" t="s">
        <v>458</v>
      </c>
      <c r="J3971" s="3">
        <v>9956011</v>
      </c>
    </row>
    <row r="3972" spans="1:10" hidden="1" x14ac:dyDescent="0.25">
      <c r="A3972" s="187">
        <v>43920</v>
      </c>
      <c r="B3972" s="3">
        <v>30</v>
      </c>
      <c r="C3972" s="3">
        <v>3</v>
      </c>
      <c r="D3972" s="3">
        <v>2020</v>
      </c>
      <c r="E3972" s="3">
        <v>55</v>
      </c>
      <c r="F3972" s="3">
        <v>1</v>
      </c>
      <c r="G3972" s="3" t="s">
        <v>210</v>
      </c>
      <c r="H3972" s="3" t="s">
        <v>1148</v>
      </c>
      <c r="I3972" s="3" t="s">
        <v>460</v>
      </c>
      <c r="J3972" s="3">
        <v>18276499</v>
      </c>
    </row>
    <row r="3973" spans="1:10" hidden="1" x14ac:dyDescent="0.25">
      <c r="A3973" s="187">
        <v>43919</v>
      </c>
      <c r="B3973" s="3">
        <v>29</v>
      </c>
      <c r="C3973" s="3">
        <v>3</v>
      </c>
      <c r="D3973" s="3">
        <v>2020</v>
      </c>
      <c r="E3973" s="3">
        <v>36</v>
      </c>
      <c r="F3973" s="3">
        <v>0</v>
      </c>
      <c r="G3973" s="3" t="s">
        <v>210</v>
      </c>
      <c r="H3973" s="3" t="s">
        <v>1148</v>
      </c>
      <c r="I3973" s="3" t="s">
        <v>460</v>
      </c>
      <c r="J3973" s="3">
        <v>18276499</v>
      </c>
    </row>
    <row r="3974" spans="1:10" hidden="1" x14ac:dyDescent="0.25">
      <c r="A3974" s="187">
        <v>43918</v>
      </c>
      <c r="B3974" s="3">
        <v>28</v>
      </c>
      <c r="C3974" s="3">
        <v>3</v>
      </c>
      <c r="D3974" s="3">
        <v>2020</v>
      </c>
      <c r="E3974" s="3">
        <v>73</v>
      </c>
      <c r="F3974" s="3">
        <v>0</v>
      </c>
      <c r="G3974" s="3" t="s">
        <v>210</v>
      </c>
      <c r="H3974" s="3" t="s">
        <v>1148</v>
      </c>
      <c r="I3974" s="3" t="s">
        <v>460</v>
      </c>
      <c r="J3974" s="3">
        <v>18276499</v>
      </c>
    </row>
    <row r="3975" spans="1:10" hidden="1" x14ac:dyDescent="0.25">
      <c r="A3975" s="187">
        <v>43917</v>
      </c>
      <c r="B3975" s="3">
        <v>27</v>
      </c>
      <c r="C3975" s="3">
        <v>3</v>
      </c>
      <c r="D3975" s="3">
        <v>2020</v>
      </c>
      <c r="E3975" s="3">
        <v>32</v>
      </c>
      <c r="F3975" s="3">
        <v>0</v>
      </c>
      <c r="G3975" s="3" t="s">
        <v>210</v>
      </c>
      <c r="H3975" s="3" t="s">
        <v>1148</v>
      </c>
      <c r="I3975" s="3" t="s">
        <v>460</v>
      </c>
      <c r="J3975" s="3">
        <v>18276499</v>
      </c>
    </row>
    <row r="3976" spans="1:10" hidden="1" x14ac:dyDescent="0.25">
      <c r="A3976" s="187">
        <v>43916</v>
      </c>
      <c r="B3976" s="3">
        <v>26</v>
      </c>
      <c r="C3976" s="3">
        <v>3</v>
      </c>
      <c r="D3976" s="3">
        <v>2020</v>
      </c>
      <c r="E3976" s="3">
        <v>9</v>
      </c>
      <c r="F3976" s="3">
        <v>0</v>
      </c>
      <c r="G3976" s="3" t="s">
        <v>210</v>
      </c>
      <c r="H3976" s="3" t="s">
        <v>1148</v>
      </c>
      <c r="I3976" s="3" t="s">
        <v>460</v>
      </c>
      <c r="J3976" s="3">
        <v>18276499</v>
      </c>
    </row>
    <row r="3977" spans="1:10" hidden="1" x14ac:dyDescent="0.25">
      <c r="A3977" s="187">
        <v>43915</v>
      </c>
      <c r="B3977" s="3">
        <v>25</v>
      </c>
      <c r="C3977" s="3">
        <v>3</v>
      </c>
      <c r="D3977" s="3">
        <v>2020</v>
      </c>
      <c r="E3977" s="3">
        <v>17</v>
      </c>
      <c r="F3977" s="3">
        <v>0</v>
      </c>
      <c r="G3977" s="3" t="s">
        <v>210</v>
      </c>
      <c r="H3977" s="3" t="s">
        <v>1148</v>
      </c>
      <c r="I3977" s="3" t="s">
        <v>460</v>
      </c>
      <c r="J3977" s="3">
        <v>18276499</v>
      </c>
    </row>
    <row r="3978" spans="1:10" hidden="1" x14ac:dyDescent="0.25">
      <c r="A3978" s="187">
        <v>43914</v>
      </c>
      <c r="B3978" s="3">
        <v>24</v>
      </c>
      <c r="C3978" s="3">
        <v>3</v>
      </c>
      <c r="D3978" s="3">
        <v>2020</v>
      </c>
      <c r="E3978" s="3">
        <v>2</v>
      </c>
      <c r="F3978" s="3">
        <v>0</v>
      </c>
      <c r="G3978" s="3" t="s">
        <v>210</v>
      </c>
      <c r="H3978" s="3" t="s">
        <v>1148</v>
      </c>
      <c r="I3978" s="3" t="s">
        <v>460</v>
      </c>
      <c r="J3978" s="3">
        <v>18276499</v>
      </c>
    </row>
    <row r="3979" spans="1:10" hidden="1" x14ac:dyDescent="0.25">
      <c r="A3979" s="187">
        <v>43913</v>
      </c>
      <c r="B3979" s="3">
        <v>23</v>
      </c>
      <c r="C3979" s="3">
        <v>3</v>
      </c>
      <c r="D3979" s="3">
        <v>2020</v>
      </c>
      <c r="E3979" s="3">
        <v>4</v>
      </c>
      <c r="F3979" s="3">
        <v>0</v>
      </c>
      <c r="G3979" s="3" t="s">
        <v>210</v>
      </c>
      <c r="H3979" s="3" t="s">
        <v>1148</v>
      </c>
      <c r="I3979" s="3" t="s">
        <v>460</v>
      </c>
      <c r="J3979" s="3">
        <v>18276499</v>
      </c>
    </row>
    <row r="3980" spans="1:10" hidden="1" x14ac:dyDescent="0.25">
      <c r="A3980" s="187">
        <v>43912</v>
      </c>
      <c r="B3980" s="3">
        <v>22</v>
      </c>
      <c r="C3980" s="3">
        <v>3</v>
      </c>
      <c r="D3980" s="3">
        <v>2020</v>
      </c>
      <c r="E3980" s="3">
        <v>3</v>
      </c>
      <c r="F3980" s="3">
        <v>0</v>
      </c>
      <c r="G3980" s="3" t="s">
        <v>210</v>
      </c>
      <c r="H3980" s="3" t="s">
        <v>1148</v>
      </c>
      <c r="I3980" s="3" t="s">
        <v>460</v>
      </c>
      <c r="J3980" s="3">
        <v>18276499</v>
      </c>
    </row>
    <row r="3981" spans="1:10" hidden="1" x14ac:dyDescent="0.25">
      <c r="A3981" s="187">
        <v>43911</v>
      </c>
      <c r="B3981" s="3">
        <v>21</v>
      </c>
      <c r="C3981" s="3">
        <v>3</v>
      </c>
      <c r="D3981" s="3">
        <v>2020</v>
      </c>
      <c r="E3981" s="3">
        <v>4</v>
      </c>
      <c r="F3981" s="3">
        <v>0</v>
      </c>
      <c r="G3981" s="3" t="s">
        <v>210</v>
      </c>
      <c r="H3981" s="3" t="s">
        <v>1148</v>
      </c>
      <c r="I3981" s="3" t="s">
        <v>460</v>
      </c>
      <c r="J3981" s="3">
        <v>18276499</v>
      </c>
    </row>
    <row r="3982" spans="1:10" hidden="1" x14ac:dyDescent="0.25">
      <c r="A3982" s="187">
        <v>43910</v>
      </c>
      <c r="B3982" s="3">
        <v>20</v>
      </c>
      <c r="C3982" s="3">
        <v>3</v>
      </c>
      <c r="D3982" s="3">
        <v>2020</v>
      </c>
      <c r="E3982" s="3">
        <v>12</v>
      </c>
      <c r="F3982" s="3">
        <v>0</v>
      </c>
      <c r="G3982" s="3" t="s">
        <v>210</v>
      </c>
      <c r="H3982" s="3" t="s">
        <v>1148</v>
      </c>
      <c r="I3982" s="3" t="s">
        <v>460</v>
      </c>
      <c r="J3982" s="3">
        <v>18276499</v>
      </c>
    </row>
    <row r="3983" spans="1:10" hidden="1" x14ac:dyDescent="0.25">
      <c r="A3983" s="187">
        <v>43909</v>
      </c>
      <c r="B3983" s="3">
        <v>19</v>
      </c>
      <c r="C3983" s="3">
        <v>3</v>
      </c>
      <c r="D3983" s="3">
        <v>2020</v>
      </c>
      <c r="E3983" s="3">
        <v>4</v>
      </c>
      <c r="F3983" s="3">
        <v>0</v>
      </c>
      <c r="G3983" s="3" t="s">
        <v>210</v>
      </c>
      <c r="H3983" s="3" t="s">
        <v>1148</v>
      </c>
      <c r="I3983" s="3" t="s">
        <v>460</v>
      </c>
      <c r="J3983" s="3">
        <v>18276499</v>
      </c>
    </row>
    <row r="3984" spans="1:10" hidden="1" x14ac:dyDescent="0.25">
      <c r="A3984" s="187">
        <v>43908</v>
      </c>
      <c r="B3984" s="3">
        <v>18</v>
      </c>
      <c r="C3984" s="3">
        <v>3</v>
      </c>
      <c r="D3984" s="3">
        <v>2020</v>
      </c>
      <c r="E3984" s="3">
        <v>22</v>
      </c>
      <c r="F3984" s="3">
        <v>0</v>
      </c>
      <c r="G3984" s="3" t="s">
        <v>210</v>
      </c>
      <c r="H3984" s="3" t="s">
        <v>1148</v>
      </c>
      <c r="I3984" s="3" t="s">
        <v>460</v>
      </c>
      <c r="J3984" s="3">
        <v>18276499</v>
      </c>
    </row>
    <row r="3985" spans="1:10" hidden="1" x14ac:dyDescent="0.25">
      <c r="A3985" s="187">
        <v>43907</v>
      </c>
      <c r="B3985" s="3">
        <v>17</v>
      </c>
      <c r="C3985" s="3">
        <v>3</v>
      </c>
      <c r="D3985" s="3">
        <v>2020</v>
      </c>
      <c r="E3985" s="3">
        <v>2</v>
      </c>
      <c r="F3985" s="3">
        <v>0</v>
      </c>
      <c r="G3985" s="3" t="s">
        <v>210</v>
      </c>
      <c r="H3985" s="3" t="s">
        <v>1148</v>
      </c>
      <c r="I3985" s="3" t="s">
        <v>460</v>
      </c>
      <c r="J3985" s="3">
        <v>18276499</v>
      </c>
    </row>
    <row r="3986" spans="1:10" hidden="1" x14ac:dyDescent="0.25">
      <c r="A3986" s="187">
        <v>43906</v>
      </c>
      <c r="B3986" s="3">
        <v>16</v>
      </c>
      <c r="C3986" s="3">
        <v>3</v>
      </c>
      <c r="D3986" s="3">
        <v>2020</v>
      </c>
      <c r="E3986" s="3">
        <v>3</v>
      </c>
      <c r="F3986" s="3">
        <v>0</v>
      </c>
      <c r="G3986" s="3" t="s">
        <v>210</v>
      </c>
      <c r="H3986" s="3" t="s">
        <v>1148</v>
      </c>
      <c r="I3986" s="3" t="s">
        <v>460</v>
      </c>
      <c r="J3986" s="3">
        <v>18276499</v>
      </c>
    </row>
    <row r="3987" spans="1:10" hidden="1" x14ac:dyDescent="0.25">
      <c r="A3987" s="187">
        <v>43905</v>
      </c>
      <c r="B3987" s="3">
        <v>15</v>
      </c>
      <c r="C3987" s="3">
        <v>3</v>
      </c>
      <c r="D3987" s="3">
        <v>2020</v>
      </c>
      <c r="E3987" s="3">
        <v>6</v>
      </c>
      <c r="F3987" s="3">
        <v>0</v>
      </c>
      <c r="G3987" s="3" t="s">
        <v>210</v>
      </c>
      <c r="H3987" s="3" t="s">
        <v>1148</v>
      </c>
      <c r="I3987" s="3" t="s">
        <v>460</v>
      </c>
      <c r="J3987" s="3">
        <v>18276499</v>
      </c>
    </row>
    <row r="3988" spans="1:10" hidden="1" x14ac:dyDescent="0.25">
      <c r="A3988" s="187">
        <v>43920</v>
      </c>
      <c r="B3988" s="3">
        <v>30</v>
      </c>
      <c r="C3988" s="3">
        <v>3</v>
      </c>
      <c r="D3988" s="3">
        <v>2020</v>
      </c>
      <c r="E3988" s="3">
        <v>4</v>
      </c>
      <c r="F3988" s="3">
        <v>0</v>
      </c>
      <c r="G3988" s="3" t="s">
        <v>211</v>
      </c>
      <c r="H3988" s="3" t="s">
        <v>1149</v>
      </c>
      <c r="I3988" s="3" t="s">
        <v>461</v>
      </c>
      <c r="J3988" s="3">
        <v>51393010</v>
      </c>
    </row>
    <row r="3989" spans="1:10" hidden="1" x14ac:dyDescent="0.25">
      <c r="A3989" s="187">
        <v>43919</v>
      </c>
      <c r="B3989" s="3">
        <v>29</v>
      </c>
      <c r="C3989" s="3">
        <v>3</v>
      </c>
      <c r="D3989" s="3">
        <v>2020</v>
      </c>
      <c r="E3989" s="3">
        <v>7</v>
      </c>
      <c r="F3989" s="3">
        <v>0</v>
      </c>
      <c r="G3989" s="3" t="s">
        <v>211</v>
      </c>
      <c r="H3989" s="3" t="s">
        <v>1149</v>
      </c>
      <c r="I3989" s="3" t="s">
        <v>461</v>
      </c>
      <c r="J3989" s="3">
        <v>51393010</v>
      </c>
    </row>
    <row r="3990" spans="1:10" hidden="1" x14ac:dyDescent="0.25">
      <c r="A3990" s="187">
        <v>43918</v>
      </c>
      <c r="B3990" s="3">
        <v>28</v>
      </c>
      <c r="C3990" s="3">
        <v>3</v>
      </c>
      <c r="D3990" s="3">
        <v>2020</v>
      </c>
      <c r="E3990" s="3">
        <v>0</v>
      </c>
      <c r="F3990" s="3">
        <v>0</v>
      </c>
      <c r="G3990" s="3" t="s">
        <v>211</v>
      </c>
      <c r="H3990" s="3" t="s">
        <v>1149</v>
      </c>
      <c r="I3990" s="3" t="s">
        <v>461</v>
      </c>
      <c r="J3990" s="3">
        <v>51393010</v>
      </c>
    </row>
    <row r="3991" spans="1:10" hidden="1" x14ac:dyDescent="0.25">
      <c r="A3991" s="187">
        <v>43917</v>
      </c>
      <c r="B3991" s="3">
        <v>27</v>
      </c>
      <c r="C3991" s="3">
        <v>3</v>
      </c>
      <c r="D3991" s="3">
        <v>2020</v>
      </c>
      <c r="E3991" s="3">
        <v>6</v>
      </c>
      <c r="F3991" s="3">
        <v>1</v>
      </c>
      <c r="G3991" s="3" t="s">
        <v>211</v>
      </c>
      <c r="H3991" s="3" t="s">
        <v>1149</v>
      </c>
      <c r="I3991" s="3" t="s">
        <v>461</v>
      </c>
      <c r="J3991" s="3">
        <v>51393010</v>
      </c>
    </row>
    <row r="3992" spans="1:10" hidden="1" x14ac:dyDescent="0.25">
      <c r="A3992" s="187">
        <v>43916</v>
      </c>
      <c r="B3992" s="3">
        <v>26</v>
      </c>
      <c r="C3992" s="3">
        <v>3</v>
      </c>
      <c r="D3992" s="3">
        <v>2020</v>
      </c>
      <c r="E3992" s="3">
        <v>0</v>
      </c>
      <c r="F3992" s="3">
        <v>0</v>
      </c>
      <c r="G3992" s="3" t="s">
        <v>211</v>
      </c>
      <c r="H3992" s="3" t="s">
        <v>1149</v>
      </c>
      <c r="I3992" s="3" t="s">
        <v>461</v>
      </c>
      <c r="J3992" s="3">
        <v>51393010</v>
      </c>
    </row>
    <row r="3993" spans="1:10" hidden="1" x14ac:dyDescent="0.25">
      <c r="A3993" s="187">
        <v>43915</v>
      </c>
      <c r="B3993" s="3">
        <v>25</v>
      </c>
      <c r="C3993" s="3">
        <v>3</v>
      </c>
      <c r="D3993" s="3">
        <v>2020</v>
      </c>
      <c r="E3993" s="3">
        <v>9</v>
      </c>
      <c r="F3993" s="3">
        <v>0</v>
      </c>
      <c r="G3993" s="3" t="s">
        <v>211</v>
      </c>
      <c r="H3993" s="3" t="s">
        <v>1149</v>
      </c>
      <c r="I3993" s="3" t="s">
        <v>461</v>
      </c>
      <c r="J3993" s="3">
        <v>51393010</v>
      </c>
    </row>
    <row r="3994" spans="1:10" hidden="1" x14ac:dyDescent="0.25">
      <c r="A3994" s="187">
        <v>43914</v>
      </c>
      <c r="B3994" s="3">
        <v>24</v>
      </c>
      <c r="C3994" s="3">
        <v>3</v>
      </c>
      <c r="D3994" s="3">
        <v>2020</v>
      </c>
      <c r="E3994" s="3">
        <v>1</v>
      </c>
      <c r="F3994" s="3">
        <v>0</v>
      </c>
      <c r="G3994" s="3" t="s">
        <v>211</v>
      </c>
      <c r="H3994" s="3" t="s">
        <v>1149</v>
      </c>
      <c r="I3994" s="3" t="s">
        <v>461</v>
      </c>
      <c r="J3994" s="3">
        <v>51393010</v>
      </c>
    </row>
    <row r="3995" spans="1:10" hidden="1" x14ac:dyDescent="0.25">
      <c r="A3995" s="187">
        <v>43913</v>
      </c>
      <c r="B3995" s="3">
        <v>23</v>
      </c>
      <c r="C3995" s="3">
        <v>3</v>
      </c>
      <c r="D3995" s="3">
        <v>2020</v>
      </c>
      <c r="E3995" s="3">
        <v>8</v>
      </c>
      <c r="F3995" s="3">
        <v>0</v>
      </c>
      <c r="G3995" s="3" t="s">
        <v>211</v>
      </c>
      <c r="H3995" s="3" t="s">
        <v>1149</v>
      </c>
      <c r="I3995" s="3" t="s">
        <v>461</v>
      </c>
      <c r="J3995" s="3">
        <v>51393010</v>
      </c>
    </row>
    <row r="3996" spans="1:10" hidden="1" x14ac:dyDescent="0.25">
      <c r="A3996" s="187">
        <v>43912</v>
      </c>
      <c r="B3996" s="3">
        <v>22</v>
      </c>
      <c r="C3996" s="3">
        <v>3</v>
      </c>
      <c r="D3996" s="3">
        <v>2020</v>
      </c>
      <c r="E3996" s="3">
        <v>0</v>
      </c>
      <c r="F3996" s="3">
        <v>0</v>
      </c>
      <c r="G3996" s="3" t="s">
        <v>211</v>
      </c>
      <c r="H3996" s="3" t="s">
        <v>1149</v>
      </c>
      <c r="I3996" s="3" t="s">
        <v>461</v>
      </c>
      <c r="J3996" s="3">
        <v>51393010</v>
      </c>
    </row>
    <row r="3997" spans="1:10" hidden="1" x14ac:dyDescent="0.25">
      <c r="A3997" s="187">
        <v>43911</v>
      </c>
      <c r="B3997" s="3">
        <v>21</v>
      </c>
      <c r="C3997" s="3">
        <v>3</v>
      </c>
      <c r="D3997" s="3">
        <v>2020</v>
      </c>
      <c r="E3997" s="3">
        <v>0</v>
      </c>
      <c r="F3997" s="3">
        <v>0</v>
      </c>
      <c r="G3997" s="3" t="s">
        <v>211</v>
      </c>
      <c r="H3997" s="3" t="s">
        <v>1149</v>
      </c>
      <c r="I3997" s="3" t="s">
        <v>461</v>
      </c>
      <c r="J3997" s="3">
        <v>51393010</v>
      </c>
    </row>
    <row r="3998" spans="1:10" hidden="1" x14ac:dyDescent="0.25">
      <c r="A3998" s="187">
        <v>43910</v>
      </c>
      <c r="B3998" s="3">
        <v>20</v>
      </c>
      <c r="C3998" s="3">
        <v>3</v>
      </c>
      <c r="D3998" s="3">
        <v>2020</v>
      </c>
      <c r="E3998" s="3">
        <v>0</v>
      </c>
      <c r="F3998" s="3">
        <v>0</v>
      </c>
      <c r="G3998" s="3" t="s">
        <v>211</v>
      </c>
      <c r="H3998" s="3" t="s">
        <v>1149</v>
      </c>
      <c r="I3998" s="3" t="s">
        <v>461</v>
      </c>
      <c r="J3998" s="3">
        <v>51393010</v>
      </c>
    </row>
    <row r="3999" spans="1:10" hidden="1" x14ac:dyDescent="0.25">
      <c r="A3999" s="187">
        <v>43909</v>
      </c>
      <c r="B3999" s="3">
        <v>19</v>
      </c>
      <c r="C3999" s="3">
        <v>3</v>
      </c>
      <c r="D3999" s="3">
        <v>2020</v>
      </c>
      <c r="E3999" s="3">
        <v>3</v>
      </c>
      <c r="F3999" s="3">
        <v>0</v>
      </c>
      <c r="G3999" s="3" t="s">
        <v>211</v>
      </c>
      <c r="H3999" s="3" t="s">
        <v>1149</v>
      </c>
      <c r="I3999" s="3" t="s">
        <v>461</v>
      </c>
      <c r="J3999" s="3">
        <v>51393010</v>
      </c>
    </row>
    <row r="4000" spans="1:10" hidden="1" x14ac:dyDescent="0.25">
      <c r="A4000" s="187">
        <v>43908</v>
      </c>
      <c r="B4000" s="3">
        <v>18</v>
      </c>
      <c r="C4000" s="3">
        <v>3</v>
      </c>
      <c r="D4000" s="3">
        <v>2020</v>
      </c>
      <c r="E4000" s="3">
        <v>1</v>
      </c>
      <c r="F4000" s="3">
        <v>0</v>
      </c>
      <c r="G4000" s="3" t="s">
        <v>211</v>
      </c>
      <c r="H4000" s="3" t="s">
        <v>1149</v>
      </c>
      <c r="I4000" s="3" t="s">
        <v>461</v>
      </c>
      <c r="J4000" s="3">
        <v>51393010</v>
      </c>
    </row>
    <row r="4001" spans="1:10" hidden="1" x14ac:dyDescent="0.25">
      <c r="A4001" s="187">
        <v>43907</v>
      </c>
      <c r="B4001" s="3">
        <v>17</v>
      </c>
      <c r="C4001" s="3">
        <v>3</v>
      </c>
      <c r="D4001" s="3">
        <v>2020</v>
      </c>
      <c r="E4001" s="3">
        <v>0</v>
      </c>
      <c r="F4001" s="3">
        <v>0</v>
      </c>
      <c r="G4001" s="3" t="s">
        <v>211</v>
      </c>
      <c r="H4001" s="3" t="s">
        <v>1149</v>
      </c>
      <c r="I4001" s="3" t="s">
        <v>461</v>
      </c>
      <c r="J4001" s="3">
        <v>51393010</v>
      </c>
    </row>
    <row r="4002" spans="1:10" hidden="1" x14ac:dyDescent="0.25">
      <c r="A4002" s="187">
        <v>43906</v>
      </c>
      <c r="B4002" s="3">
        <v>16</v>
      </c>
      <c r="C4002" s="3">
        <v>3</v>
      </c>
      <c r="D4002" s="3">
        <v>2020</v>
      </c>
      <c r="E4002" s="3">
        <v>2</v>
      </c>
      <c r="F4002" s="3">
        <v>0</v>
      </c>
      <c r="G4002" s="3" t="s">
        <v>211</v>
      </c>
      <c r="H4002" s="3" t="s">
        <v>1149</v>
      </c>
      <c r="I4002" s="3" t="s">
        <v>461</v>
      </c>
      <c r="J4002" s="3">
        <v>51393010</v>
      </c>
    </row>
    <row r="4003" spans="1:10" hidden="1" x14ac:dyDescent="0.25">
      <c r="A4003" s="187">
        <v>43905</v>
      </c>
      <c r="B4003" s="3">
        <v>15</v>
      </c>
      <c r="C4003" s="3">
        <v>3</v>
      </c>
      <c r="D4003" s="3">
        <v>2020</v>
      </c>
      <c r="E4003" s="3">
        <v>0</v>
      </c>
      <c r="F4003" s="3">
        <v>0</v>
      </c>
      <c r="G4003" s="3" t="s">
        <v>211</v>
      </c>
      <c r="H4003" s="3" t="s">
        <v>1149</v>
      </c>
      <c r="I4003" s="3" t="s">
        <v>461</v>
      </c>
      <c r="J4003" s="3">
        <v>51393010</v>
      </c>
    </row>
    <row r="4004" spans="1:10" hidden="1" x14ac:dyDescent="0.25">
      <c r="A4004" s="187">
        <v>43904</v>
      </c>
      <c r="B4004" s="3">
        <v>14</v>
      </c>
      <c r="C4004" s="3">
        <v>3</v>
      </c>
      <c r="D4004" s="3">
        <v>2020</v>
      </c>
      <c r="E4004" s="3">
        <v>1</v>
      </c>
      <c r="F4004" s="3">
        <v>0</v>
      </c>
      <c r="G4004" s="3" t="s">
        <v>211</v>
      </c>
      <c r="H4004" s="3" t="s">
        <v>1149</v>
      </c>
      <c r="I4004" s="3" t="s">
        <v>461</v>
      </c>
      <c r="J4004" s="3">
        <v>51393010</v>
      </c>
    </row>
    <row r="4005" spans="1:10" hidden="1" x14ac:dyDescent="0.25">
      <c r="A4005" s="187">
        <v>43920</v>
      </c>
      <c r="B4005" s="3">
        <v>30</v>
      </c>
      <c r="C4005" s="3">
        <v>3</v>
      </c>
      <c r="D4005" s="3">
        <v>2020</v>
      </c>
      <c r="E4005" s="3">
        <v>0</v>
      </c>
      <c r="F4005" s="3">
        <v>0</v>
      </c>
      <c r="G4005" s="3" t="s">
        <v>215</v>
      </c>
      <c r="H4005" s="3" t="s">
        <v>1150</v>
      </c>
      <c r="I4005" s="3" t="s">
        <v>601</v>
      </c>
      <c r="J4005" s="3">
        <v>1845300</v>
      </c>
    </row>
    <row r="4006" spans="1:10" hidden="1" x14ac:dyDescent="0.25">
      <c r="A4006" s="187">
        <v>43919</v>
      </c>
      <c r="B4006" s="3">
        <v>29</v>
      </c>
      <c r="C4006" s="3">
        <v>3</v>
      </c>
      <c r="D4006" s="3">
        <v>2020</v>
      </c>
      <c r="E4006" s="3">
        <v>0</v>
      </c>
      <c r="F4006" s="3">
        <v>0</v>
      </c>
      <c r="G4006" s="3" t="s">
        <v>215</v>
      </c>
      <c r="H4006" s="3" t="s">
        <v>1150</v>
      </c>
      <c r="I4006" s="3" t="s">
        <v>601</v>
      </c>
      <c r="J4006" s="3">
        <v>1845300</v>
      </c>
    </row>
    <row r="4007" spans="1:10" hidden="1" x14ac:dyDescent="0.25">
      <c r="A4007" s="187">
        <v>43918</v>
      </c>
      <c r="B4007" s="3">
        <v>28</v>
      </c>
      <c r="C4007" s="3">
        <v>3</v>
      </c>
      <c r="D4007" s="3">
        <v>2020</v>
      </c>
      <c r="E4007" s="3">
        <v>7</v>
      </c>
      <c r="F4007" s="3">
        <v>0</v>
      </c>
      <c r="G4007" s="3" t="s">
        <v>215</v>
      </c>
      <c r="H4007" s="3" t="s">
        <v>1150</v>
      </c>
      <c r="I4007" s="3" t="s">
        <v>601</v>
      </c>
      <c r="J4007" s="3">
        <v>1845300</v>
      </c>
    </row>
    <row r="4008" spans="1:10" hidden="1" x14ac:dyDescent="0.25">
      <c r="A4008" s="187">
        <v>43917</v>
      </c>
      <c r="B4008" s="3">
        <v>27</v>
      </c>
      <c r="C4008" s="3">
        <v>3</v>
      </c>
      <c r="D4008" s="3">
        <v>2020</v>
      </c>
      <c r="E4008" s="3">
        <v>8</v>
      </c>
      <c r="F4008" s="3">
        <v>0</v>
      </c>
      <c r="G4008" s="3" t="s">
        <v>215</v>
      </c>
      <c r="H4008" s="3" t="s">
        <v>1150</v>
      </c>
      <c r="I4008" s="3" t="s">
        <v>601</v>
      </c>
      <c r="J4008" s="3">
        <v>1845300</v>
      </c>
    </row>
    <row r="4009" spans="1:10" hidden="1" x14ac:dyDescent="0.25">
      <c r="A4009" s="187">
        <v>43916</v>
      </c>
      <c r="B4009" s="3">
        <v>26</v>
      </c>
      <c r="C4009" s="3">
        <v>3</v>
      </c>
      <c r="D4009" s="3">
        <v>2020</v>
      </c>
      <c r="E4009" s="3">
        <v>8</v>
      </c>
      <c r="F4009" s="3">
        <v>0</v>
      </c>
      <c r="G4009" s="3" t="s">
        <v>215</v>
      </c>
      <c r="H4009" s="3" t="s">
        <v>1150</v>
      </c>
      <c r="I4009" s="3" t="s">
        <v>601</v>
      </c>
      <c r="J4009" s="3">
        <v>1845300</v>
      </c>
    </row>
    <row r="4010" spans="1:10" hidden="1" x14ac:dyDescent="0.25">
      <c r="A4010" s="187">
        <v>43915</v>
      </c>
      <c r="B4010" s="3">
        <v>25</v>
      </c>
      <c r="C4010" s="3">
        <v>3</v>
      </c>
      <c r="D4010" s="3">
        <v>2020</v>
      </c>
      <c r="E4010" s="3">
        <v>2</v>
      </c>
      <c r="F4010" s="3">
        <v>0</v>
      </c>
      <c r="G4010" s="3" t="s">
        <v>215</v>
      </c>
      <c r="H4010" s="3" t="s">
        <v>1150</v>
      </c>
      <c r="I4010" s="3" t="s">
        <v>601</v>
      </c>
      <c r="J4010" s="3">
        <v>1845300</v>
      </c>
    </row>
    <row r="4011" spans="1:10" hidden="1" x14ac:dyDescent="0.25">
      <c r="A4011" s="187">
        <v>43914</v>
      </c>
      <c r="B4011" s="3">
        <v>24</v>
      </c>
      <c r="C4011" s="3">
        <v>3</v>
      </c>
      <c r="D4011" s="3">
        <v>2020</v>
      </c>
      <c r="E4011" s="3">
        <v>30</v>
      </c>
      <c r="F4011" s="3">
        <v>0</v>
      </c>
      <c r="G4011" s="3" t="s">
        <v>215</v>
      </c>
      <c r="H4011" s="3" t="s">
        <v>1150</v>
      </c>
      <c r="I4011" s="3" t="s">
        <v>601</v>
      </c>
      <c r="J4011" s="3">
        <v>1845300</v>
      </c>
    </row>
    <row r="4012" spans="1:10" hidden="1" x14ac:dyDescent="0.25">
      <c r="A4012" s="187">
        <v>43913</v>
      </c>
      <c r="B4012" s="3">
        <v>23</v>
      </c>
      <c r="C4012" s="3">
        <v>3</v>
      </c>
      <c r="D4012" s="3">
        <v>2020</v>
      </c>
      <c r="E4012" s="3">
        <v>7</v>
      </c>
      <c r="F4012" s="3">
        <v>1</v>
      </c>
      <c r="G4012" s="3" t="s">
        <v>215</v>
      </c>
      <c r="H4012" s="3" t="s">
        <v>1150</v>
      </c>
      <c r="I4012" s="3" t="s">
        <v>601</v>
      </c>
      <c r="J4012" s="3">
        <v>1845300</v>
      </c>
    </row>
    <row r="4013" spans="1:10" hidden="1" x14ac:dyDescent="0.25">
      <c r="A4013" s="187">
        <v>43912</v>
      </c>
      <c r="B4013" s="3">
        <v>22</v>
      </c>
      <c r="C4013" s="3">
        <v>3</v>
      </c>
      <c r="D4013" s="3">
        <v>2020</v>
      </c>
      <c r="E4013" s="3">
        <v>0</v>
      </c>
      <c r="F4013" s="3">
        <v>0</v>
      </c>
      <c r="G4013" s="3" t="s">
        <v>215</v>
      </c>
      <c r="H4013" s="3" t="s">
        <v>1150</v>
      </c>
      <c r="I4013" s="3" t="s">
        <v>601</v>
      </c>
      <c r="J4013" s="3">
        <v>1845300</v>
      </c>
    </row>
    <row r="4014" spans="1:10" hidden="1" x14ac:dyDescent="0.25">
      <c r="A4014" s="187">
        <v>43911</v>
      </c>
      <c r="B4014" s="3">
        <v>21</v>
      </c>
      <c r="C4014" s="3">
        <v>3</v>
      </c>
      <c r="D4014" s="3">
        <v>2020</v>
      </c>
      <c r="E4014" s="3">
        <v>3</v>
      </c>
      <c r="F4014" s="3">
        <v>0</v>
      </c>
      <c r="G4014" s="3" t="s">
        <v>215</v>
      </c>
      <c r="H4014" s="3" t="s">
        <v>1150</v>
      </c>
      <c r="I4014" s="3" t="s">
        <v>601</v>
      </c>
      <c r="J4014" s="3">
        <v>1845300</v>
      </c>
    </row>
    <row r="4015" spans="1:10" hidden="1" x14ac:dyDescent="0.25">
      <c r="A4015" s="187">
        <v>43910</v>
      </c>
      <c r="B4015" s="3">
        <v>20</v>
      </c>
      <c r="C4015" s="3">
        <v>3</v>
      </c>
      <c r="D4015" s="3">
        <v>2020</v>
      </c>
      <c r="E4015" s="3">
        <v>2</v>
      </c>
      <c r="F4015" s="3">
        <v>0</v>
      </c>
      <c r="G4015" s="3" t="s">
        <v>215</v>
      </c>
      <c r="H4015" s="3" t="s">
        <v>1150</v>
      </c>
      <c r="I4015" s="3" t="s">
        <v>601</v>
      </c>
      <c r="J4015" s="3">
        <v>1845300</v>
      </c>
    </row>
    <row r="4016" spans="1:10" hidden="1" x14ac:dyDescent="0.25">
      <c r="A4016" s="187">
        <v>43909</v>
      </c>
      <c r="B4016" s="3">
        <v>19</v>
      </c>
      <c r="C4016" s="3">
        <v>3</v>
      </c>
      <c r="D4016" s="3">
        <v>2020</v>
      </c>
      <c r="E4016" s="3">
        <v>0</v>
      </c>
      <c r="F4016" s="3">
        <v>0</v>
      </c>
      <c r="G4016" s="3" t="s">
        <v>215</v>
      </c>
      <c r="H4016" s="3" t="s">
        <v>1150</v>
      </c>
      <c r="I4016" s="3" t="s">
        <v>601</v>
      </c>
      <c r="J4016" s="3">
        <v>1845300</v>
      </c>
    </row>
    <row r="4017" spans="1:10" hidden="1" x14ac:dyDescent="0.25">
      <c r="A4017" s="187">
        <v>43908</v>
      </c>
      <c r="B4017" s="3">
        <v>18</v>
      </c>
      <c r="C4017" s="3">
        <v>3</v>
      </c>
      <c r="D4017" s="3">
        <v>2020</v>
      </c>
      <c r="E4017" s="3">
        <v>17</v>
      </c>
      <c r="F4017" s="3">
        <v>0</v>
      </c>
      <c r="G4017" s="3" t="s">
        <v>215</v>
      </c>
      <c r="H4017" s="3" t="s">
        <v>1150</v>
      </c>
      <c r="I4017" s="3" t="s">
        <v>601</v>
      </c>
      <c r="J4017" s="3">
        <v>1845300</v>
      </c>
    </row>
    <row r="4018" spans="1:10" hidden="1" x14ac:dyDescent="0.25">
      <c r="A4018" s="187">
        <v>43907</v>
      </c>
      <c r="B4018" s="3">
        <v>17</v>
      </c>
      <c r="C4018" s="3">
        <v>3</v>
      </c>
      <c r="D4018" s="3">
        <v>2020</v>
      </c>
      <c r="E4018" s="3">
        <v>0</v>
      </c>
      <c r="F4018" s="3">
        <v>0</v>
      </c>
      <c r="G4018" s="3" t="s">
        <v>215</v>
      </c>
      <c r="H4018" s="3" t="s">
        <v>1150</v>
      </c>
      <c r="I4018" s="3" t="s">
        <v>601</v>
      </c>
      <c r="J4018" s="3">
        <v>1845300</v>
      </c>
    </row>
    <row r="4019" spans="1:10" hidden="1" x14ac:dyDescent="0.25">
      <c r="A4019" s="187">
        <v>43906</v>
      </c>
      <c r="B4019" s="3">
        <v>16</v>
      </c>
      <c r="C4019" s="3">
        <v>3</v>
      </c>
      <c r="D4019" s="3">
        <v>2020</v>
      </c>
      <c r="E4019" s="3">
        <v>2</v>
      </c>
      <c r="F4019" s="3">
        <v>0</v>
      </c>
      <c r="G4019" s="3" t="s">
        <v>215</v>
      </c>
      <c r="H4019" s="3" t="s">
        <v>1150</v>
      </c>
      <c r="I4019" s="3" t="s">
        <v>601</v>
      </c>
      <c r="J4019" s="3">
        <v>1845300</v>
      </c>
    </row>
    <row r="4020" spans="1:10" hidden="1" x14ac:dyDescent="0.25">
      <c r="A4020" s="187">
        <v>43920</v>
      </c>
      <c r="B4020" s="3">
        <v>30</v>
      </c>
      <c r="C4020" s="3">
        <v>3</v>
      </c>
      <c r="D4020" s="3">
        <v>2020</v>
      </c>
      <c r="E4020" s="3">
        <v>20</v>
      </c>
      <c r="F4020" s="3">
        <v>0</v>
      </c>
      <c r="G4020" s="3" t="s">
        <v>216</v>
      </c>
      <c r="H4020" s="3" t="s">
        <v>1151</v>
      </c>
      <c r="I4020" s="3" t="s">
        <v>467</v>
      </c>
      <c r="J4020" s="3">
        <v>4137309</v>
      </c>
    </row>
    <row r="4021" spans="1:10" hidden="1" x14ac:dyDescent="0.25">
      <c r="A4021" s="187">
        <v>43919</v>
      </c>
      <c r="B4021" s="3">
        <v>29</v>
      </c>
      <c r="C4021" s="3">
        <v>3</v>
      </c>
      <c r="D4021" s="3">
        <v>2020</v>
      </c>
      <c r="E4021" s="3">
        <v>10</v>
      </c>
      <c r="F4021" s="3">
        <v>0</v>
      </c>
      <c r="G4021" s="3" t="s">
        <v>216</v>
      </c>
      <c r="H4021" s="3" t="s">
        <v>1151</v>
      </c>
      <c r="I4021" s="3" t="s">
        <v>467</v>
      </c>
      <c r="J4021" s="3">
        <v>4137309</v>
      </c>
    </row>
    <row r="4022" spans="1:10" hidden="1" x14ac:dyDescent="0.25">
      <c r="A4022" s="187">
        <v>43918</v>
      </c>
      <c r="B4022" s="3">
        <v>28</v>
      </c>
      <c r="C4022" s="3">
        <v>3</v>
      </c>
      <c r="D4022" s="3">
        <v>2020</v>
      </c>
      <c r="E4022" s="3">
        <v>17</v>
      </c>
      <c r="F4022" s="3">
        <v>0</v>
      </c>
      <c r="G4022" s="3" t="s">
        <v>216</v>
      </c>
      <c r="H4022" s="3" t="s">
        <v>1151</v>
      </c>
      <c r="I4022" s="3" t="s">
        <v>467</v>
      </c>
      <c r="J4022" s="3">
        <v>4137309</v>
      </c>
    </row>
    <row r="4023" spans="1:10" hidden="1" x14ac:dyDescent="0.25">
      <c r="A4023" s="187">
        <v>43917</v>
      </c>
      <c r="B4023" s="3">
        <v>27</v>
      </c>
      <c r="C4023" s="3">
        <v>3</v>
      </c>
      <c r="D4023" s="3">
        <v>2020</v>
      </c>
      <c r="E4023" s="3">
        <v>13</v>
      </c>
      <c r="F4023" s="3">
        <v>0</v>
      </c>
      <c r="G4023" s="3" t="s">
        <v>216</v>
      </c>
      <c r="H4023" s="3" t="s">
        <v>1151</v>
      </c>
      <c r="I4023" s="3" t="s">
        <v>467</v>
      </c>
      <c r="J4023" s="3">
        <v>4137309</v>
      </c>
    </row>
    <row r="4024" spans="1:10" hidden="1" x14ac:dyDescent="0.25">
      <c r="A4024" s="187">
        <v>43916</v>
      </c>
      <c r="B4024" s="3">
        <v>26</v>
      </c>
      <c r="C4024" s="3">
        <v>3</v>
      </c>
      <c r="D4024" s="3">
        <v>2020</v>
      </c>
      <c r="E4024" s="3">
        <v>4</v>
      </c>
      <c r="F4024" s="3">
        <v>0</v>
      </c>
      <c r="G4024" s="3" t="s">
        <v>216</v>
      </c>
      <c r="H4024" s="3" t="s">
        <v>1151</v>
      </c>
      <c r="I4024" s="3" t="s">
        <v>467</v>
      </c>
      <c r="J4024" s="3">
        <v>4137309</v>
      </c>
    </row>
    <row r="4025" spans="1:10" hidden="1" x14ac:dyDescent="0.25">
      <c r="A4025" s="187">
        <v>43915</v>
      </c>
      <c r="B4025" s="3">
        <v>25</v>
      </c>
      <c r="C4025" s="3">
        <v>3</v>
      </c>
      <c r="D4025" s="3">
        <v>2020</v>
      </c>
      <c r="E4025" s="3">
        <v>2</v>
      </c>
      <c r="F4025" s="3">
        <v>0</v>
      </c>
      <c r="G4025" s="3" t="s">
        <v>216</v>
      </c>
      <c r="H4025" s="3" t="s">
        <v>1151</v>
      </c>
      <c r="I4025" s="3" t="s">
        <v>467</v>
      </c>
      <c r="J4025" s="3">
        <v>4137309</v>
      </c>
    </row>
    <row r="4026" spans="1:10" hidden="1" x14ac:dyDescent="0.25">
      <c r="A4026" s="187">
        <v>43914</v>
      </c>
      <c r="B4026" s="3">
        <v>24</v>
      </c>
      <c r="C4026" s="3">
        <v>3</v>
      </c>
      <c r="D4026" s="3">
        <v>2020</v>
      </c>
      <c r="E4026" s="3">
        <v>1</v>
      </c>
      <c r="F4026" s="3">
        <v>0</v>
      </c>
      <c r="G4026" s="3" t="s">
        <v>216</v>
      </c>
      <c r="H4026" s="3" t="s">
        <v>1151</v>
      </c>
      <c r="I4026" s="3" t="s">
        <v>467</v>
      </c>
      <c r="J4026" s="3">
        <v>4137309</v>
      </c>
    </row>
    <row r="4027" spans="1:10" hidden="1" x14ac:dyDescent="0.25">
      <c r="A4027" s="187">
        <v>43913</v>
      </c>
      <c r="B4027" s="3">
        <v>23</v>
      </c>
      <c r="C4027" s="3">
        <v>3</v>
      </c>
      <c r="D4027" s="3">
        <v>2020</v>
      </c>
      <c r="E4027" s="3">
        <v>12</v>
      </c>
      <c r="F4027" s="3">
        <v>0</v>
      </c>
      <c r="G4027" s="3" t="s">
        <v>216</v>
      </c>
      <c r="H4027" s="3" t="s">
        <v>1151</v>
      </c>
      <c r="I4027" s="3" t="s">
        <v>467</v>
      </c>
      <c r="J4027" s="3">
        <v>4137309</v>
      </c>
    </row>
    <row r="4028" spans="1:10" hidden="1" x14ac:dyDescent="0.25">
      <c r="A4028" s="187">
        <v>43912</v>
      </c>
      <c r="B4028" s="3">
        <v>22</v>
      </c>
      <c r="C4028" s="3">
        <v>3</v>
      </c>
      <c r="D4028" s="3">
        <v>2020</v>
      </c>
      <c r="E4028" s="3">
        <v>17</v>
      </c>
      <c r="F4028" s="3">
        <v>0</v>
      </c>
      <c r="G4028" s="3" t="s">
        <v>216</v>
      </c>
      <c r="H4028" s="3" t="s">
        <v>1151</v>
      </c>
      <c r="I4028" s="3" t="s">
        <v>467</v>
      </c>
      <c r="J4028" s="3">
        <v>4137309</v>
      </c>
    </row>
    <row r="4029" spans="1:10" hidden="1" x14ac:dyDescent="0.25">
      <c r="A4029" s="187">
        <v>43911</v>
      </c>
      <c r="B4029" s="3">
        <v>21</v>
      </c>
      <c r="C4029" s="3">
        <v>3</v>
      </c>
      <c r="D4029" s="3">
        <v>2020</v>
      </c>
      <c r="E4029" s="3">
        <v>11</v>
      </c>
      <c r="F4029" s="3">
        <v>0</v>
      </c>
      <c r="G4029" s="3" t="s">
        <v>216</v>
      </c>
      <c r="H4029" s="3" t="s">
        <v>1151</v>
      </c>
      <c r="I4029" s="3" t="s">
        <v>467</v>
      </c>
      <c r="J4029" s="3">
        <v>4137309</v>
      </c>
    </row>
    <row r="4030" spans="1:10" hidden="1" x14ac:dyDescent="0.25">
      <c r="A4030" s="187">
        <v>43910</v>
      </c>
      <c r="B4030" s="3">
        <v>20</v>
      </c>
      <c r="C4030" s="3">
        <v>3</v>
      </c>
      <c r="D4030" s="3">
        <v>2020</v>
      </c>
      <c r="E4030" s="3">
        <v>6</v>
      </c>
      <c r="F4030" s="3">
        <v>0</v>
      </c>
      <c r="G4030" s="3" t="s">
        <v>216</v>
      </c>
      <c r="H4030" s="3" t="s">
        <v>1151</v>
      </c>
      <c r="I4030" s="3" t="s">
        <v>467</v>
      </c>
      <c r="J4030" s="3">
        <v>4137309</v>
      </c>
    </row>
    <row r="4031" spans="1:10" hidden="1" x14ac:dyDescent="0.25">
      <c r="A4031" s="187">
        <v>43909</v>
      </c>
      <c r="B4031" s="3">
        <v>19</v>
      </c>
      <c r="C4031" s="3">
        <v>3</v>
      </c>
      <c r="D4031" s="3">
        <v>2020</v>
      </c>
      <c r="E4031" s="3">
        <v>12</v>
      </c>
      <c r="F4031" s="3">
        <v>0</v>
      </c>
      <c r="G4031" s="3" t="s">
        <v>216</v>
      </c>
      <c r="H4031" s="3" t="s">
        <v>1151</v>
      </c>
      <c r="I4031" s="3" t="s">
        <v>467</v>
      </c>
      <c r="J4031" s="3">
        <v>4137309</v>
      </c>
    </row>
    <row r="4032" spans="1:10" hidden="1" x14ac:dyDescent="0.25">
      <c r="A4032" s="187">
        <v>43908</v>
      </c>
      <c r="B4032" s="3">
        <v>18</v>
      </c>
      <c r="C4032" s="3">
        <v>3</v>
      </c>
      <c r="D4032" s="3">
        <v>2020</v>
      </c>
      <c r="E4032" s="3">
        <v>7</v>
      </c>
      <c r="F4032" s="3">
        <v>0</v>
      </c>
      <c r="G4032" s="3" t="s">
        <v>216</v>
      </c>
      <c r="H4032" s="3" t="s">
        <v>1151</v>
      </c>
      <c r="I4032" s="3" t="s">
        <v>467</v>
      </c>
      <c r="J4032" s="3">
        <v>4137309</v>
      </c>
    </row>
    <row r="4033" spans="1:10" hidden="1" x14ac:dyDescent="0.25">
      <c r="A4033" s="187">
        <v>43907</v>
      </c>
      <c r="B4033" s="3">
        <v>17</v>
      </c>
      <c r="C4033" s="3">
        <v>3</v>
      </c>
      <c r="D4033" s="3">
        <v>2020</v>
      </c>
      <c r="E4033" s="3">
        <v>11</v>
      </c>
      <c r="F4033" s="3">
        <v>0</v>
      </c>
      <c r="G4033" s="3" t="s">
        <v>216</v>
      </c>
      <c r="H4033" s="3" t="s">
        <v>1151</v>
      </c>
      <c r="I4033" s="3" t="s">
        <v>467</v>
      </c>
      <c r="J4033" s="3">
        <v>4137309</v>
      </c>
    </row>
    <row r="4034" spans="1:10" hidden="1" x14ac:dyDescent="0.25">
      <c r="A4034" s="187">
        <v>43906</v>
      </c>
      <c r="B4034" s="3">
        <v>16</v>
      </c>
      <c r="C4034" s="3">
        <v>3</v>
      </c>
      <c r="D4034" s="3">
        <v>2020</v>
      </c>
      <c r="E4034" s="3">
        <v>8</v>
      </c>
      <c r="F4034" s="3">
        <v>0</v>
      </c>
      <c r="G4034" s="3" t="s">
        <v>216</v>
      </c>
      <c r="H4034" s="3" t="s">
        <v>1151</v>
      </c>
      <c r="I4034" s="3" t="s">
        <v>467</v>
      </c>
      <c r="J4034" s="3">
        <v>4137309</v>
      </c>
    </row>
    <row r="4035" spans="1:10" hidden="1" x14ac:dyDescent="0.25">
      <c r="A4035" s="187">
        <v>43905</v>
      </c>
      <c r="B4035" s="3">
        <v>15</v>
      </c>
      <c r="C4035" s="3">
        <v>3</v>
      </c>
      <c r="D4035" s="3">
        <v>2020</v>
      </c>
      <c r="E4035" s="3">
        <v>4</v>
      </c>
      <c r="F4035" s="3">
        <v>0</v>
      </c>
      <c r="G4035" s="3" t="s">
        <v>216</v>
      </c>
      <c r="H4035" s="3" t="s">
        <v>1151</v>
      </c>
      <c r="I4035" s="3" t="s">
        <v>467</v>
      </c>
      <c r="J4035" s="3">
        <v>4137309</v>
      </c>
    </row>
    <row r="4036" spans="1:10" hidden="1" x14ac:dyDescent="0.25">
      <c r="A4036" s="187">
        <v>43904</v>
      </c>
      <c r="B4036" s="3">
        <v>14</v>
      </c>
      <c r="C4036" s="3">
        <v>3</v>
      </c>
      <c r="D4036" s="3">
        <v>2020</v>
      </c>
      <c r="E4036" s="3">
        <v>20</v>
      </c>
      <c r="F4036" s="3">
        <v>0</v>
      </c>
      <c r="G4036" s="3" t="s">
        <v>216</v>
      </c>
      <c r="H4036" s="3" t="s">
        <v>1151</v>
      </c>
      <c r="I4036" s="3" t="s">
        <v>467</v>
      </c>
      <c r="J4036" s="3">
        <v>4137309</v>
      </c>
    </row>
    <row r="4037" spans="1:10" hidden="1" x14ac:dyDescent="0.25">
      <c r="A4037" s="187">
        <v>43903</v>
      </c>
      <c r="B4037" s="3">
        <v>13</v>
      </c>
      <c r="C4037" s="3">
        <v>3</v>
      </c>
      <c r="D4037" s="3">
        <v>2020</v>
      </c>
      <c r="E4037" s="3">
        <v>8</v>
      </c>
      <c r="F4037" s="3">
        <v>0</v>
      </c>
      <c r="G4037" s="3" t="s">
        <v>216</v>
      </c>
      <c r="H4037" s="3" t="s">
        <v>1151</v>
      </c>
      <c r="I4037" s="3" t="s">
        <v>467</v>
      </c>
      <c r="J4037" s="3">
        <v>4137309</v>
      </c>
    </row>
    <row r="4038" spans="1:10" hidden="1" x14ac:dyDescent="0.25">
      <c r="A4038" s="187">
        <v>43902</v>
      </c>
      <c r="B4038" s="3">
        <v>12</v>
      </c>
      <c r="C4038" s="3">
        <v>3</v>
      </c>
      <c r="D4038" s="3">
        <v>2020</v>
      </c>
      <c r="E4038" s="3">
        <v>3</v>
      </c>
      <c r="F4038" s="3">
        <v>0</v>
      </c>
      <c r="G4038" s="3" t="s">
        <v>216</v>
      </c>
      <c r="H4038" s="3" t="s">
        <v>1151</v>
      </c>
      <c r="I4038" s="3" t="s">
        <v>467</v>
      </c>
      <c r="J4038" s="3">
        <v>4137309</v>
      </c>
    </row>
    <row r="4039" spans="1:10" hidden="1" x14ac:dyDescent="0.25">
      <c r="A4039" s="187">
        <v>43901</v>
      </c>
      <c r="B4039" s="3">
        <v>11</v>
      </c>
      <c r="C4039" s="3">
        <v>3</v>
      </c>
      <c r="D4039" s="3">
        <v>2020</v>
      </c>
      <c r="E4039" s="3">
        <v>4</v>
      </c>
      <c r="F4039" s="3">
        <v>0</v>
      </c>
      <c r="G4039" s="3" t="s">
        <v>216</v>
      </c>
      <c r="H4039" s="3" t="s">
        <v>1151</v>
      </c>
      <c r="I4039" s="3" t="s">
        <v>467</v>
      </c>
      <c r="J4039" s="3">
        <v>4137309</v>
      </c>
    </row>
    <row r="4040" spans="1:10" hidden="1" x14ac:dyDescent="0.25">
      <c r="A4040" s="187">
        <v>43900</v>
      </c>
      <c r="B4040" s="3">
        <v>10</v>
      </c>
      <c r="C4040" s="3">
        <v>3</v>
      </c>
      <c r="D4040" s="3">
        <v>2020</v>
      </c>
      <c r="E4040" s="3">
        <v>1</v>
      </c>
      <c r="F4040" s="3">
        <v>0</v>
      </c>
      <c r="G4040" s="3" t="s">
        <v>216</v>
      </c>
      <c r="H4040" s="3" t="s">
        <v>1151</v>
      </c>
      <c r="I4040" s="3" t="s">
        <v>467</v>
      </c>
      <c r="J4040" s="3">
        <v>4137309</v>
      </c>
    </row>
    <row r="4041" spans="1:10" hidden="1" x14ac:dyDescent="0.25">
      <c r="A4041" s="187">
        <v>43899</v>
      </c>
      <c r="B4041" s="3">
        <v>9</v>
      </c>
      <c r="C4041" s="3">
        <v>3</v>
      </c>
      <c r="D4041" s="3">
        <v>2020</v>
      </c>
      <c r="E4041" s="3">
        <v>3</v>
      </c>
      <c r="F4041" s="3">
        <v>0</v>
      </c>
      <c r="G4041" s="3" t="s">
        <v>216</v>
      </c>
      <c r="H4041" s="3" t="s">
        <v>1151</v>
      </c>
      <c r="I4041" s="3" t="s">
        <v>467</v>
      </c>
      <c r="J4041" s="3">
        <v>4137309</v>
      </c>
    </row>
    <row r="4042" spans="1:10" hidden="1" x14ac:dyDescent="0.25">
      <c r="A4042" s="187">
        <v>43898</v>
      </c>
      <c r="B4042" s="3">
        <v>8</v>
      </c>
      <c r="C4042" s="3">
        <v>3</v>
      </c>
      <c r="D4042" s="3">
        <v>2020</v>
      </c>
      <c r="E4042" s="3">
        <v>3</v>
      </c>
      <c r="F4042" s="3">
        <v>0</v>
      </c>
      <c r="G4042" s="3" t="s">
        <v>216</v>
      </c>
      <c r="H4042" s="3" t="s">
        <v>1151</v>
      </c>
      <c r="I4042" s="3" t="s">
        <v>467</v>
      </c>
      <c r="J4042" s="3">
        <v>4137309</v>
      </c>
    </row>
    <row r="4043" spans="1:10" hidden="1" x14ac:dyDescent="0.25">
      <c r="A4043" s="187">
        <v>43896</v>
      </c>
      <c r="B4043" s="3">
        <v>6</v>
      </c>
      <c r="C4043" s="3">
        <v>3</v>
      </c>
      <c r="D4043" s="3">
        <v>2020</v>
      </c>
      <c r="E4043" s="3">
        <v>2</v>
      </c>
      <c r="F4043" s="3">
        <v>0</v>
      </c>
      <c r="G4043" s="3" t="s">
        <v>216</v>
      </c>
      <c r="H4043" s="3" t="s">
        <v>1151</v>
      </c>
      <c r="I4043" s="3" t="s">
        <v>467</v>
      </c>
      <c r="J4043" s="3">
        <v>4137309</v>
      </c>
    </row>
    <row r="4044" spans="1:10" hidden="1" x14ac:dyDescent="0.25">
      <c r="A4044" s="187">
        <v>43893</v>
      </c>
      <c r="B4044" s="3">
        <v>3</v>
      </c>
      <c r="C4044" s="3">
        <v>3</v>
      </c>
      <c r="D4044" s="3">
        <v>2020</v>
      </c>
      <c r="E4044" s="3">
        <v>10</v>
      </c>
      <c r="F4044" s="3">
        <v>0</v>
      </c>
      <c r="G4044" s="3" t="s">
        <v>216</v>
      </c>
      <c r="H4044" s="3" t="s">
        <v>1151</v>
      </c>
      <c r="I4044" s="3" t="s">
        <v>467</v>
      </c>
      <c r="J4044" s="3">
        <v>4137309</v>
      </c>
    </row>
    <row r="4045" spans="1:10" hidden="1" x14ac:dyDescent="0.25">
      <c r="A4045" s="187">
        <v>43892</v>
      </c>
      <c r="B4045" s="3">
        <v>2</v>
      </c>
      <c r="C4045" s="3">
        <v>3</v>
      </c>
      <c r="D4045" s="3">
        <v>2020</v>
      </c>
      <c r="E4045" s="3">
        <v>1</v>
      </c>
      <c r="F4045" s="3">
        <v>0</v>
      </c>
      <c r="G4045" s="3" t="s">
        <v>216</v>
      </c>
      <c r="H4045" s="3" t="s">
        <v>1151</v>
      </c>
      <c r="I4045" s="3" t="s">
        <v>467</v>
      </c>
      <c r="J4045" s="3">
        <v>4137309</v>
      </c>
    </row>
    <row r="4046" spans="1:10" hidden="1" x14ac:dyDescent="0.25">
      <c r="A4046" s="187">
        <v>43891</v>
      </c>
      <c r="B4046" s="3">
        <v>1</v>
      </c>
      <c r="C4046" s="3">
        <v>3</v>
      </c>
      <c r="D4046" s="3">
        <v>2020</v>
      </c>
      <c r="E4046" s="3">
        <v>0</v>
      </c>
      <c r="F4046" s="3">
        <v>0</v>
      </c>
      <c r="G4046" s="3" t="s">
        <v>216</v>
      </c>
      <c r="H4046" s="3" t="s">
        <v>1151</v>
      </c>
      <c r="I4046" s="3" t="s">
        <v>467</v>
      </c>
      <c r="J4046" s="3">
        <v>4137309</v>
      </c>
    </row>
    <row r="4047" spans="1:10" hidden="1" x14ac:dyDescent="0.25">
      <c r="A4047" s="187">
        <v>43890</v>
      </c>
      <c r="B4047" s="3">
        <v>29</v>
      </c>
      <c r="C4047" s="3">
        <v>2</v>
      </c>
      <c r="D4047" s="3">
        <v>2020</v>
      </c>
      <c r="E4047" s="3">
        <v>2</v>
      </c>
      <c r="F4047" s="3">
        <v>0</v>
      </c>
      <c r="G4047" s="3" t="s">
        <v>216</v>
      </c>
      <c r="H4047" s="3" t="s">
        <v>1151</v>
      </c>
      <c r="I4047" s="3" t="s">
        <v>467</v>
      </c>
      <c r="J4047" s="3">
        <v>4137309</v>
      </c>
    </row>
    <row r="4048" spans="1:10" hidden="1" x14ac:dyDescent="0.25">
      <c r="A4048" s="187">
        <v>43889</v>
      </c>
      <c r="B4048" s="3">
        <v>28</v>
      </c>
      <c r="C4048" s="3">
        <v>2</v>
      </c>
      <c r="D4048" s="3">
        <v>2020</v>
      </c>
      <c r="E4048" s="3">
        <v>17</v>
      </c>
      <c r="F4048" s="3">
        <v>0</v>
      </c>
      <c r="G4048" s="3" t="s">
        <v>216</v>
      </c>
      <c r="H4048" s="3" t="s">
        <v>1151</v>
      </c>
      <c r="I4048" s="3" t="s">
        <v>467</v>
      </c>
      <c r="J4048" s="3">
        <v>4137309</v>
      </c>
    </row>
    <row r="4049" spans="1:10" hidden="1" x14ac:dyDescent="0.25">
      <c r="A4049" s="187">
        <v>43888</v>
      </c>
      <c r="B4049" s="3">
        <v>27</v>
      </c>
      <c r="C4049" s="3">
        <v>2</v>
      </c>
      <c r="D4049" s="3">
        <v>2020</v>
      </c>
      <c r="E4049" s="3">
        <v>15</v>
      </c>
      <c r="F4049" s="3">
        <v>0</v>
      </c>
      <c r="G4049" s="3" t="s">
        <v>216</v>
      </c>
      <c r="H4049" s="3" t="s">
        <v>1151</v>
      </c>
      <c r="I4049" s="3" t="s">
        <v>467</v>
      </c>
      <c r="J4049" s="3">
        <v>4137309</v>
      </c>
    </row>
    <row r="4050" spans="1:10" hidden="1" x14ac:dyDescent="0.25">
      <c r="A4050" s="187">
        <v>43887</v>
      </c>
      <c r="B4050" s="3">
        <v>26</v>
      </c>
      <c r="C4050" s="3">
        <v>2</v>
      </c>
      <c r="D4050" s="3">
        <v>2020</v>
      </c>
      <c r="E4050" s="3">
        <v>6</v>
      </c>
      <c r="F4050" s="3">
        <v>0</v>
      </c>
      <c r="G4050" s="3" t="s">
        <v>216</v>
      </c>
      <c r="H4050" s="3" t="s">
        <v>1151</v>
      </c>
      <c r="I4050" s="3" t="s">
        <v>467</v>
      </c>
      <c r="J4050" s="3">
        <v>4137309</v>
      </c>
    </row>
    <row r="4051" spans="1:10" hidden="1" x14ac:dyDescent="0.25">
      <c r="A4051" s="187">
        <v>43886</v>
      </c>
      <c r="B4051" s="3">
        <v>25</v>
      </c>
      <c r="C4051" s="3">
        <v>2</v>
      </c>
      <c r="D4051" s="3">
        <v>2020</v>
      </c>
      <c r="E4051" s="3">
        <v>2</v>
      </c>
      <c r="F4051" s="3">
        <v>0</v>
      </c>
      <c r="G4051" s="3" t="s">
        <v>216</v>
      </c>
      <c r="H4051" s="3" t="s">
        <v>1151</v>
      </c>
      <c r="I4051" s="3" t="s">
        <v>467</v>
      </c>
      <c r="J4051" s="3">
        <v>4137309</v>
      </c>
    </row>
    <row r="4052" spans="1:10" hidden="1" x14ac:dyDescent="0.25">
      <c r="A4052" s="187">
        <v>43885</v>
      </c>
      <c r="B4052" s="3">
        <v>24</v>
      </c>
      <c r="C4052" s="3">
        <v>2</v>
      </c>
      <c r="D4052" s="3">
        <v>2020</v>
      </c>
      <c r="E4052" s="3">
        <v>3</v>
      </c>
      <c r="F4052" s="3">
        <v>0</v>
      </c>
      <c r="G4052" s="3" t="s">
        <v>216</v>
      </c>
      <c r="H4052" s="3" t="s">
        <v>1151</v>
      </c>
      <c r="I4052" s="3" t="s">
        <v>467</v>
      </c>
      <c r="J4052" s="3">
        <v>4137309</v>
      </c>
    </row>
    <row r="4053" spans="1:10" hidden="1" x14ac:dyDescent="0.25">
      <c r="A4053" s="187">
        <v>43884</v>
      </c>
      <c r="B4053" s="3">
        <v>23</v>
      </c>
      <c r="C4053" s="3">
        <v>2</v>
      </c>
      <c r="D4053" s="3">
        <v>2020</v>
      </c>
      <c r="E4053" s="3">
        <v>0</v>
      </c>
      <c r="F4053" s="3">
        <v>0</v>
      </c>
      <c r="G4053" s="3" t="s">
        <v>216</v>
      </c>
      <c r="H4053" s="3" t="s">
        <v>1151</v>
      </c>
      <c r="I4053" s="3" t="s">
        <v>467</v>
      </c>
      <c r="J4053" s="3">
        <v>4137309</v>
      </c>
    </row>
    <row r="4054" spans="1:10" hidden="1" x14ac:dyDescent="0.25">
      <c r="A4054" s="187">
        <v>43883</v>
      </c>
      <c r="B4054" s="3">
        <v>22</v>
      </c>
      <c r="C4054" s="3">
        <v>2</v>
      </c>
      <c r="D4054" s="3">
        <v>2020</v>
      </c>
      <c r="E4054" s="3">
        <v>0</v>
      </c>
      <c r="F4054" s="3">
        <v>0</v>
      </c>
      <c r="G4054" s="3" t="s">
        <v>216</v>
      </c>
      <c r="H4054" s="3" t="s">
        <v>1151</v>
      </c>
      <c r="I4054" s="3" t="s">
        <v>467</v>
      </c>
      <c r="J4054" s="3">
        <v>4137309</v>
      </c>
    </row>
    <row r="4055" spans="1:10" hidden="1" x14ac:dyDescent="0.25">
      <c r="A4055" s="187">
        <v>43882</v>
      </c>
      <c r="B4055" s="3">
        <v>21</v>
      </c>
      <c r="C4055" s="3">
        <v>2</v>
      </c>
      <c r="D4055" s="3">
        <v>2020</v>
      </c>
      <c r="E4055" s="3">
        <v>0</v>
      </c>
      <c r="F4055" s="3">
        <v>0</v>
      </c>
      <c r="G4055" s="3" t="s">
        <v>216</v>
      </c>
      <c r="H4055" s="3" t="s">
        <v>1151</v>
      </c>
      <c r="I4055" s="3" t="s">
        <v>467</v>
      </c>
      <c r="J4055" s="3">
        <v>4137309</v>
      </c>
    </row>
    <row r="4056" spans="1:10" hidden="1" x14ac:dyDescent="0.25">
      <c r="A4056" s="187">
        <v>43881</v>
      </c>
      <c r="B4056" s="3">
        <v>20</v>
      </c>
      <c r="C4056" s="3">
        <v>2</v>
      </c>
      <c r="D4056" s="3">
        <v>2020</v>
      </c>
      <c r="E4056" s="3">
        <v>0</v>
      </c>
      <c r="F4056" s="3">
        <v>0</v>
      </c>
      <c r="G4056" s="3" t="s">
        <v>216</v>
      </c>
      <c r="H4056" s="3" t="s">
        <v>1151</v>
      </c>
      <c r="I4056" s="3" t="s">
        <v>467</v>
      </c>
      <c r="J4056" s="3">
        <v>4137309</v>
      </c>
    </row>
    <row r="4057" spans="1:10" hidden="1" x14ac:dyDescent="0.25">
      <c r="A4057" s="187">
        <v>43880</v>
      </c>
      <c r="B4057" s="3">
        <v>19</v>
      </c>
      <c r="C4057" s="3">
        <v>2</v>
      </c>
      <c r="D4057" s="3">
        <v>2020</v>
      </c>
      <c r="E4057" s="3">
        <v>0</v>
      </c>
      <c r="F4057" s="3">
        <v>0</v>
      </c>
      <c r="G4057" s="3" t="s">
        <v>216</v>
      </c>
      <c r="H4057" s="3" t="s">
        <v>1151</v>
      </c>
      <c r="I4057" s="3" t="s">
        <v>467</v>
      </c>
      <c r="J4057" s="3">
        <v>4137309</v>
      </c>
    </row>
    <row r="4058" spans="1:10" hidden="1" x14ac:dyDescent="0.25">
      <c r="A4058" s="187">
        <v>43879</v>
      </c>
      <c r="B4058" s="3">
        <v>18</v>
      </c>
      <c r="C4058" s="3">
        <v>2</v>
      </c>
      <c r="D4058" s="3">
        <v>2020</v>
      </c>
      <c r="E4058" s="3">
        <v>0</v>
      </c>
      <c r="F4058" s="3">
        <v>0</v>
      </c>
      <c r="G4058" s="3" t="s">
        <v>216</v>
      </c>
      <c r="H4058" s="3" t="s">
        <v>1151</v>
      </c>
      <c r="I4058" s="3" t="s">
        <v>467</v>
      </c>
      <c r="J4058" s="3">
        <v>4137309</v>
      </c>
    </row>
    <row r="4059" spans="1:10" hidden="1" x14ac:dyDescent="0.25">
      <c r="A4059" s="187">
        <v>43878</v>
      </c>
      <c r="B4059" s="3">
        <v>17</v>
      </c>
      <c r="C4059" s="3">
        <v>2</v>
      </c>
      <c r="D4059" s="3">
        <v>2020</v>
      </c>
      <c r="E4059" s="3">
        <v>0</v>
      </c>
      <c r="F4059" s="3">
        <v>0</v>
      </c>
      <c r="G4059" s="3" t="s">
        <v>216</v>
      </c>
      <c r="H4059" s="3" t="s">
        <v>1151</v>
      </c>
      <c r="I4059" s="3" t="s">
        <v>467</v>
      </c>
      <c r="J4059" s="3">
        <v>4137309</v>
      </c>
    </row>
    <row r="4060" spans="1:10" hidden="1" x14ac:dyDescent="0.25">
      <c r="A4060" s="187">
        <v>43877</v>
      </c>
      <c r="B4060" s="3">
        <v>16</v>
      </c>
      <c r="C4060" s="3">
        <v>2</v>
      </c>
      <c r="D4060" s="3">
        <v>2020</v>
      </c>
      <c r="E4060" s="3">
        <v>0</v>
      </c>
      <c r="F4060" s="3">
        <v>0</v>
      </c>
      <c r="G4060" s="3" t="s">
        <v>216</v>
      </c>
      <c r="H4060" s="3" t="s">
        <v>1151</v>
      </c>
      <c r="I4060" s="3" t="s">
        <v>467</v>
      </c>
      <c r="J4060" s="3">
        <v>4137309</v>
      </c>
    </row>
    <row r="4061" spans="1:10" hidden="1" x14ac:dyDescent="0.25">
      <c r="A4061" s="187">
        <v>43876</v>
      </c>
      <c r="B4061" s="3">
        <v>15</v>
      </c>
      <c r="C4061" s="3">
        <v>2</v>
      </c>
      <c r="D4061" s="3">
        <v>2020</v>
      </c>
      <c r="E4061" s="3">
        <v>0</v>
      </c>
      <c r="F4061" s="3">
        <v>0</v>
      </c>
      <c r="G4061" s="3" t="s">
        <v>216</v>
      </c>
      <c r="H4061" s="3" t="s">
        <v>1151</v>
      </c>
      <c r="I4061" s="3" t="s">
        <v>467</v>
      </c>
      <c r="J4061" s="3">
        <v>4137309</v>
      </c>
    </row>
    <row r="4062" spans="1:10" hidden="1" x14ac:dyDescent="0.25">
      <c r="A4062" s="187">
        <v>43875</v>
      </c>
      <c r="B4062" s="3">
        <v>14</v>
      </c>
      <c r="C4062" s="3">
        <v>2</v>
      </c>
      <c r="D4062" s="3">
        <v>2020</v>
      </c>
      <c r="E4062" s="3">
        <v>0</v>
      </c>
      <c r="F4062" s="3">
        <v>0</v>
      </c>
      <c r="G4062" s="3" t="s">
        <v>216</v>
      </c>
      <c r="H4062" s="3" t="s">
        <v>1151</v>
      </c>
      <c r="I4062" s="3" t="s">
        <v>467</v>
      </c>
      <c r="J4062" s="3">
        <v>4137309</v>
      </c>
    </row>
    <row r="4063" spans="1:10" hidden="1" x14ac:dyDescent="0.25">
      <c r="A4063" s="187">
        <v>43874</v>
      </c>
      <c r="B4063" s="3">
        <v>13</v>
      </c>
      <c r="C4063" s="3">
        <v>2</v>
      </c>
      <c r="D4063" s="3">
        <v>2020</v>
      </c>
      <c r="E4063" s="3">
        <v>0</v>
      </c>
      <c r="F4063" s="3">
        <v>0</v>
      </c>
      <c r="G4063" s="3" t="s">
        <v>216</v>
      </c>
      <c r="H4063" s="3" t="s">
        <v>1151</v>
      </c>
      <c r="I4063" s="3" t="s">
        <v>467</v>
      </c>
      <c r="J4063" s="3">
        <v>4137309</v>
      </c>
    </row>
    <row r="4064" spans="1:10" hidden="1" x14ac:dyDescent="0.25">
      <c r="A4064" s="187">
        <v>43873</v>
      </c>
      <c r="B4064" s="3">
        <v>12</v>
      </c>
      <c r="C4064" s="3">
        <v>2</v>
      </c>
      <c r="D4064" s="3">
        <v>2020</v>
      </c>
      <c r="E4064" s="3">
        <v>0</v>
      </c>
      <c r="F4064" s="3">
        <v>0</v>
      </c>
      <c r="G4064" s="3" t="s">
        <v>216</v>
      </c>
      <c r="H4064" s="3" t="s">
        <v>1151</v>
      </c>
      <c r="I4064" s="3" t="s">
        <v>467</v>
      </c>
      <c r="J4064" s="3">
        <v>4137309</v>
      </c>
    </row>
    <row r="4065" spans="1:10" hidden="1" x14ac:dyDescent="0.25">
      <c r="A4065" s="187">
        <v>43872</v>
      </c>
      <c r="B4065" s="3">
        <v>11</v>
      </c>
      <c r="C4065" s="3">
        <v>2</v>
      </c>
      <c r="D4065" s="3">
        <v>2020</v>
      </c>
      <c r="E4065" s="3">
        <v>0</v>
      </c>
      <c r="F4065" s="3">
        <v>0</v>
      </c>
      <c r="G4065" s="3" t="s">
        <v>216</v>
      </c>
      <c r="H4065" s="3" t="s">
        <v>1151</v>
      </c>
      <c r="I4065" s="3" t="s">
        <v>467</v>
      </c>
      <c r="J4065" s="3">
        <v>4137309</v>
      </c>
    </row>
    <row r="4066" spans="1:10" hidden="1" x14ac:dyDescent="0.25">
      <c r="A4066" s="187">
        <v>43871</v>
      </c>
      <c r="B4066" s="3">
        <v>10</v>
      </c>
      <c r="C4066" s="3">
        <v>2</v>
      </c>
      <c r="D4066" s="3">
        <v>2020</v>
      </c>
      <c r="E4066" s="3">
        <v>0</v>
      </c>
      <c r="F4066" s="3">
        <v>0</v>
      </c>
      <c r="G4066" s="3" t="s">
        <v>216</v>
      </c>
      <c r="H4066" s="3" t="s">
        <v>1151</v>
      </c>
      <c r="I4066" s="3" t="s">
        <v>467</v>
      </c>
      <c r="J4066" s="3">
        <v>4137309</v>
      </c>
    </row>
    <row r="4067" spans="1:10" hidden="1" x14ac:dyDescent="0.25">
      <c r="A4067" s="187">
        <v>43870</v>
      </c>
      <c r="B4067" s="3">
        <v>9</v>
      </c>
      <c r="C4067" s="3">
        <v>2</v>
      </c>
      <c r="D4067" s="3">
        <v>2020</v>
      </c>
      <c r="E4067" s="3">
        <v>0</v>
      </c>
      <c r="F4067" s="3">
        <v>0</v>
      </c>
      <c r="G4067" s="3" t="s">
        <v>216</v>
      </c>
      <c r="H4067" s="3" t="s">
        <v>1151</v>
      </c>
      <c r="I4067" s="3" t="s">
        <v>467</v>
      </c>
      <c r="J4067" s="3">
        <v>4137309</v>
      </c>
    </row>
    <row r="4068" spans="1:10" hidden="1" x14ac:dyDescent="0.25">
      <c r="A4068" s="187">
        <v>43869</v>
      </c>
      <c r="B4068" s="3">
        <v>8</v>
      </c>
      <c r="C4068" s="3">
        <v>2</v>
      </c>
      <c r="D4068" s="3">
        <v>2020</v>
      </c>
      <c r="E4068" s="3">
        <v>0</v>
      </c>
      <c r="F4068" s="3">
        <v>0</v>
      </c>
      <c r="G4068" s="3" t="s">
        <v>216</v>
      </c>
      <c r="H4068" s="3" t="s">
        <v>1151</v>
      </c>
      <c r="I4068" s="3" t="s">
        <v>467</v>
      </c>
      <c r="J4068" s="3">
        <v>4137309</v>
      </c>
    </row>
    <row r="4069" spans="1:10" hidden="1" x14ac:dyDescent="0.25">
      <c r="A4069" s="187">
        <v>43868</v>
      </c>
      <c r="B4069" s="3">
        <v>7</v>
      </c>
      <c r="C4069" s="3">
        <v>2</v>
      </c>
      <c r="D4069" s="3">
        <v>2020</v>
      </c>
      <c r="E4069" s="3">
        <v>0</v>
      </c>
      <c r="F4069" s="3">
        <v>0</v>
      </c>
      <c r="G4069" s="3" t="s">
        <v>216</v>
      </c>
      <c r="H4069" s="3" t="s">
        <v>1151</v>
      </c>
      <c r="I4069" s="3" t="s">
        <v>467</v>
      </c>
      <c r="J4069" s="3">
        <v>4137309</v>
      </c>
    </row>
    <row r="4070" spans="1:10" hidden="1" x14ac:dyDescent="0.25">
      <c r="A4070" s="187">
        <v>43867</v>
      </c>
      <c r="B4070" s="3">
        <v>6</v>
      </c>
      <c r="C4070" s="3">
        <v>2</v>
      </c>
      <c r="D4070" s="3">
        <v>2020</v>
      </c>
      <c r="E4070" s="3">
        <v>0</v>
      </c>
      <c r="F4070" s="3">
        <v>0</v>
      </c>
      <c r="G4070" s="3" t="s">
        <v>216</v>
      </c>
      <c r="H4070" s="3" t="s">
        <v>1151</v>
      </c>
      <c r="I4070" s="3" t="s">
        <v>467</v>
      </c>
      <c r="J4070" s="3">
        <v>4137309</v>
      </c>
    </row>
    <row r="4071" spans="1:10" hidden="1" x14ac:dyDescent="0.25">
      <c r="A4071" s="187">
        <v>43866</v>
      </c>
      <c r="B4071" s="3">
        <v>5</v>
      </c>
      <c r="C4071" s="3">
        <v>2</v>
      </c>
      <c r="D4071" s="3">
        <v>2020</v>
      </c>
      <c r="E4071" s="3">
        <v>0</v>
      </c>
      <c r="F4071" s="3">
        <v>0</v>
      </c>
      <c r="G4071" s="3" t="s">
        <v>216</v>
      </c>
      <c r="H4071" s="3" t="s">
        <v>1151</v>
      </c>
      <c r="I4071" s="3" t="s">
        <v>467</v>
      </c>
      <c r="J4071" s="3">
        <v>4137309</v>
      </c>
    </row>
    <row r="4072" spans="1:10" hidden="1" x14ac:dyDescent="0.25">
      <c r="A4072" s="187">
        <v>43865</v>
      </c>
      <c r="B4072" s="3">
        <v>4</v>
      </c>
      <c r="C4072" s="3">
        <v>2</v>
      </c>
      <c r="D4072" s="3">
        <v>2020</v>
      </c>
      <c r="E4072" s="3">
        <v>0</v>
      </c>
      <c r="F4072" s="3">
        <v>0</v>
      </c>
      <c r="G4072" s="3" t="s">
        <v>216</v>
      </c>
      <c r="H4072" s="3" t="s">
        <v>1151</v>
      </c>
      <c r="I4072" s="3" t="s">
        <v>467</v>
      </c>
      <c r="J4072" s="3">
        <v>4137309</v>
      </c>
    </row>
    <row r="4073" spans="1:10" hidden="1" x14ac:dyDescent="0.25">
      <c r="A4073" s="187">
        <v>43864</v>
      </c>
      <c r="B4073" s="3">
        <v>3</v>
      </c>
      <c r="C4073" s="3">
        <v>2</v>
      </c>
      <c r="D4073" s="3">
        <v>2020</v>
      </c>
      <c r="E4073" s="3">
        <v>0</v>
      </c>
      <c r="F4073" s="3">
        <v>0</v>
      </c>
      <c r="G4073" s="3" t="s">
        <v>216</v>
      </c>
      <c r="H4073" s="3" t="s">
        <v>1151</v>
      </c>
      <c r="I4073" s="3" t="s">
        <v>467</v>
      </c>
      <c r="J4073" s="3">
        <v>4137309</v>
      </c>
    </row>
    <row r="4074" spans="1:10" hidden="1" x14ac:dyDescent="0.25">
      <c r="A4074" s="187">
        <v>43863</v>
      </c>
      <c r="B4074" s="3">
        <v>2</v>
      </c>
      <c r="C4074" s="3">
        <v>2</v>
      </c>
      <c r="D4074" s="3">
        <v>2020</v>
      </c>
      <c r="E4074" s="3">
        <v>0</v>
      </c>
      <c r="F4074" s="3">
        <v>0</v>
      </c>
      <c r="G4074" s="3" t="s">
        <v>216</v>
      </c>
      <c r="H4074" s="3" t="s">
        <v>1151</v>
      </c>
      <c r="I4074" s="3" t="s">
        <v>467</v>
      </c>
      <c r="J4074" s="3">
        <v>4137309</v>
      </c>
    </row>
    <row r="4075" spans="1:10" hidden="1" x14ac:dyDescent="0.25">
      <c r="A4075" s="187">
        <v>43862</v>
      </c>
      <c r="B4075" s="3">
        <v>1</v>
      </c>
      <c r="C4075" s="3">
        <v>2</v>
      </c>
      <c r="D4075" s="3">
        <v>2020</v>
      </c>
      <c r="E4075" s="3">
        <v>0</v>
      </c>
      <c r="F4075" s="3">
        <v>0</v>
      </c>
      <c r="G4075" s="3" t="s">
        <v>216</v>
      </c>
      <c r="H4075" s="3" t="s">
        <v>1151</v>
      </c>
      <c r="I4075" s="3" t="s">
        <v>467</v>
      </c>
      <c r="J4075" s="3">
        <v>4137309</v>
      </c>
    </row>
    <row r="4076" spans="1:10" hidden="1" x14ac:dyDescent="0.25">
      <c r="A4076" s="187">
        <v>43861</v>
      </c>
      <c r="B4076" s="3">
        <v>31</v>
      </c>
      <c r="C4076" s="3">
        <v>1</v>
      </c>
      <c r="D4076" s="3">
        <v>2020</v>
      </c>
      <c r="E4076" s="3">
        <v>0</v>
      </c>
      <c r="F4076" s="3">
        <v>0</v>
      </c>
      <c r="G4076" s="3" t="s">
        <v>216</v>
      </c>
      <c r="H4076" s="3" t="s">
        <v>1151</v>
      </c>
      <c r="I4076" s="3" t="s">
        <v>467</v>
      </c>
      <c r="J4076" s="3">
        <v>4137309</v>
      </c>
    </row>
    <row r="4077" spans="1:10" hidden="1" x14ac:dyDescent="0.25">
      <c r="A4077" s="187">
        <v>43860</v>
      </c>
      <c r="B4077" s="3">
        <v>30</v>
      </c>
      <c r="C4077" s="3">
        <v>1</v>
      </c>
      <c r="D4077" s="3">
        <v>2020</v>
      </c>
      <c r="E4077" s="3">
        <v>0</v>
      </c>
      <c r="F4077" s="3">
        <v>0</v>
      </c>
      <c r="G4077" s="3" t="s">
        <v>216</v>
      </c>
      <c r="H4077" s="3" t="s">
        <v>1151</v>
      </c>
      <c r="I4077" s="3" t="s">
        <v>467</v>
      </c>
      <c r="J4077" s="3">
        <v>4137309</v>
      </c>
    </row>
    <row r="4078" spans="1:10" hidden="1" x14ac:dyDescent="0.25">
      <c r="A4078" s="187">
        <v>43859</v>
      </c>
      <c r="B4078" s="3">
        <v>29</v>
      </c>
      <c r="C4078" s="3">
        <v>1</v>
      </c>
      <c r="D4078" s="3">
        <v>2020</v>
      </c>
      <c r="E4078" s="3">
        <v>0</v>
      </c>
      <c r="F4078" s="3">
        <v>0</v>
      </c>
      <c r="G4078" s="3" t="s">
        <v>216</v>
      </c>
      <c r="H4078" s="3" t="s">
        <v>1151</v>
      </c>
      <c r="I4078" s="3" t="s">
        <v>467</v>
      </c>
      <c r="J4078" s="3">
        <v>4137309</v>
      </c>
    </row>
    <row r="4079" spans="1:10" hidden="1" x14ac:dyDescent="0.25">
      <c r="A4079" s="187">
        <v>43858</v>
      </c>
      <c r="B4079" s="3">
        <v>28</v>
      </c>
      <c r="C4079" s="3">
        <v>1</v>
      </c>
      <c r="D4079" s="3">
        <v>2020</v>
      </c>
      <c r="E4079" s="3">
        <v>0</v>
      </c>
      <c r="F4079" s="3">
        <v>0</v>
      </c>
      <c r="G4079" s="3" t="s">
        <v>216</v>
      </c>
      <c r="H4079" s="3" t="s">
        <v>1151</v>
      </c>
      <c r="I4079" s="3" t="s">
        <v>467</v>
      </c>
      <c r="J4079" s="3">
        <v>4137309</v>
      </c>
    </row>
    <row r="4080" spans="1:10" hidden="1" x14ac:dyDescent="0.25">
      <c r="A4080" s="187">
        <v>43857</v>
      </c>
      <c r="B4080" s="3">
        <v>27</v>
      </c>
      <c r="C4080" s="3">
        <v>1</v>
      </c>
      <c r="D4080" s="3">
        <v>2020</v>
      </c>
      <c r="E4080" s="3">
        <v>0</v>
      </c>
      <c r="F4080" s="3">
        <v>0</v>
      </c>
      <c r="G4080" s="3" t="s">
        <v>216</v>
      </c>
      <c r="H4080" s="3" t="s">
        <v>1151</v>
      </c>
      <c r="I4080" s="3" t="s">
        <v>467</v>
      </c>
      <c r="J4080" s="3">
        <v>4137309</v>
      </c>
    </row>
    <row r="4081" spans="1:10" hidden="1" x14ac:dyDescent="0.25">
      <c r="A4081" s="187">
        <v>43856</v>
      </c>
      <c r="B4081" s="3">
        <v>26</v>
      </c>
      <c r="C4081" s="3">
        <v>1</v>
      </c>
      <c r="D4081" s="3">
        <v>2020</v>
      </c>
      <c r="E4081" s="3">
        <v>0</v>
      </c>
      <c r="F4081" s="3">
        <v>0</v>
      </c>
      <c r="G4081" s="3" t="s">
        <v>216</v>
      </c>
      <c r="H4081" s="3" t="s">
        <v>1151</v>
      </c>
      <c r="I4081" s="3" t="s">
        <v>467</v>
      </c>
      <c r="J4081" s="3">
        <v>4137309</v>
      </c>
    </row>
    <row r="4082" spans="1:10" hidden="1" x14ac:dyDescent="0.25">
      <c r="A4082" s="187">
        <v>43855</v>
      </c>
      <c r="B4082" s="3">
        <v>25</v>
      </c>
      <c r="C4082" s="3">
        <v>1</v>
      </c>
      <c r="D4082" s="3">
        <v>2020</v>
      </c>
      <c r="E4082" s="3">
        <v>0</v>
      </c>
      <c r="F4082" s="3">
        <v>0</v>
      </c>
      <c r="G4082" s="3" t="s">
        <v>216</v>
      </c>
      <c r="H4082" s="3" t="s">
        <v>1151</v>
      </c>
      <c r="I4082" s="3" t="s">
        <v>467</v>
      </c>
      <c r="J4082" s="3">
        <v>4137309</v>
      </c>
    </row>
    <row r="4083" spans="1:10" hidden="1" x14ac:dyDescent="0.25">
      <c r="A4083" s="187">
        <v>43854</v>
      </c>
      <c r="B4083" s="3">
        <v>24</v>
      </c>
      <c r="C4083" s="3">
        <v>1</v>
      </c>
      <c r="D4083" s="3">
        <v>2020</v>
      </c>
      <c r="E4083" s="3">
        <v>0</v>
      </c>
      <c r="F4083" s="3">
        <v>0</v>
      </c>
      <c r="G4083" s="3" t="s">
        <v>216</v>
      </c>
      <c r="H4083" s="3" t="s">
        <v>1151</v>
      </c>
      <c r="I4083" s="3" t="s">
        <v>467</v>
      </c>
      <c r="J4083" s="3">
        <v>4137309</v>
      </c>
    </row>
    <row r="4084" spans="1:10" hidden="1" x14ac:dyDescent="0.25">
      <c r="A4084" s="187">
        <v>43853</v>
      </c>
      <c r="B4084" s="3">
        <v>23</v>
      </c>
      <c r="C4084" s="3">
        <v>1</v>
      </c>
      <c r="D4084" s="3">
        <v>2020</v>
      </c>
      <c r="E4084" s="3">
        <v>0</v>
      </c>
      <c r="F4084" s="3">
        <v>0</v>
      </c>
      <c r="G4084" s="3" t="s">
        <v>216</v>
      </c>
      <c r="H4084" s="3" t="s">
        <v>1151</v>
      </c>
      <c r="I4084" s="3" t="s">
        <v>467</v>
      </c>
      <c r="J4084" s="3">
        <v>4137309</v>
      </c>
    </row>
    <row r="4085" spans="1:10" hidden="1" x14ac:dyDescent="0.25">
      <c r="A4085" s="187">
        <v>43852</v>
      </c>
      <c r="B4085" s="3">
        <v>22</v>
      </c>
      <c r="C4085" s="3">
        <v>1</v>
      </c>
      <c r="D4085" s="3">
        <v>2020</v>
      </c>
      <c r="E4085" s="3">
        <v>0</v>
      </c>
      <c r="F4085" s="3">
        <v>0</v>
      </c>
      <c r="G4085" s="3" t="s">
        <v>216</v>
      </c>
      <c r="H4085" s="3" t="s">
        <v>1151</v>
      </c>
      <c r="I4085" s="3" t="s">
        <v>467</v>
      </c>
      <c r="J4085" s="3">
        <v>4137309</v>
      </c>
    </row>
    <row r="4086" spans="1:10" hidden="1" x14ac:dyDescent="0.25">
      <c r="A4086" s="187">
        <v>43851</v>
      </c>
      <c r="B4086" s="3">
        <v>21</v>
      </c>
      <c r="C4086" s="3">
        <v>1</v>
      </c>
      <c r="D4086" s="3">
        <v>2020</v>
      </c>
      <c r="E4086" s="3">
        <v>0</v>
      </c>
      <c r="F4086" s="3">
        <v>0</v>
      </c>
      <c r="G4086" s="3" t="s">
        <v>216</v>
      </c>
      <c r="H4086" s="3" t="s">
        <v>1151</v>
      </c>
      <c r="I4086" s="3" t="s">
        <v>467</v>
      </c>
      <c r="J4086" s="3">
        <v>4137309</v>
      </c>
    </row>
    <row r="4087" spans="1:10" hidden="1" x14ac:dyDescent="0.25">
      <c r="A4087" s="187">
        <v>43850</v>
      </c>
      <c r="B4087" s="3">
        <v>20</v>
      </c>
      <c r="C4087" s="3">
        <v>1</v>
      </c>
      <c r="D4087" s="3">
        <v>2020</v>
      </c>
      <c r="E4087" s="3">
        <v>0</v>
      </c>
      <c r="F4087" s="3">
        <v>0</v>
      </c>
      <c r="G4087" s="3" t="s">
        <v>216</v>
      </c>
      <c r="H4087" s="3" t="s">
        <v>1151</v>
      </c>
      <c r="I4087" s="3" t="s">
        <v>467</v>
      </c>
      <c r="J4087" s="3">
        <v>4137309</v>
      </c>
    </row>
    <row r="4088" spans="1:10" hidden="1" x14ac:dyDescent="0.25">
      <c r="A4088" s="187">
        <v>43849</v>
      </c>
      <c r="B4088" s="3">
        <v>19</v>
      </c>
      <c r="C4088" s="3">
        <v>1</v>
      </c>
      <c r="D4088" s="3">
        <v>2020</v>
      </c>
      <c r="E4088" s="3">
        <v>0</v>
      </c>
      <c r="F4088" s="3">
        <v>0</v>
      </c>
      <c r="G4088" s="3" t="s">
        <v>216</v>
      </c>
      <c r="H4088" s="3" t="s">
        <v>1151</v>
      </c>
      <c r="I4088" s="3" t="s">
        <v>467</v>
      </c>
      <c r="J4088" s="3">
        <v>4137309</v>
      </c>
    </row>
    <row r="4089" spans="1:10" hidden="1" x14ac:dyDescent="0.25">
      <c r="A4089" s="187">
        <v>43848</v>
      </c>
      <c r="B4089" s="3">
        <v>18</v>
      </c>
      <c r="C4089" s="3">
        <v>1</v>
      </c>
      <c r="D4089" s="3">
        <v>2020</v>
      </c>
      <c r="E4089" s="3">
        <v>0</v>
      </c>
      <c r="F4089" s="3">
        <v>0</v>
      </c>
      <c r="G4089" s="3" t="s">
        <v>216</v>
      </c>
      <c r="H4089" s="3" t="s">
        <v>1151</v>
      </c>
      <c r="I4089" s="3" t="s">
        <v>467</v>
      </c>
      <c r="J4089" s="3">
        <v>4137309</v>
      </c>
    </row>
    <row r="4090" spans="1:10" hidden="1" x14ac:dyDescent="0.25">
      <c r="A4090" s="187">
        <v>43847</v>
      </c>
      <c r="B4090" s="3">
        <v>17</v>
      </c>
      <c r="C4090" s="3">
        <v>1</v>
      </c>
      <c r="D4090" s="3">
        <v>2020</v>
      </c>
      <c r="E4090" s="3">
        <v>0</v>
      </c>
      <c r="F4090" s="3">
        <v>0</v>
      </c>
      <c r="G4090" s="3" t="s">
        <v>216</v>
      </c>
      <c r="H4090" s="3" t="s">
        <v>1151</v>
      </c>
      <c r="I4090" s="3" t="s">
        <v>467</v>
      </c>
      <c r="J4090" s="3">
        <v>4137309</v>
      </c>
    </row>
    <row r="4091" spans="1:10" hidden="1" x14ac:dyDescent="0.25">
      <c r="A4091" s="187">
        <v>43846</v>
      </c>
      <c r="B4091" s="3">
        <v>16</v>
      </c>
      <c r="C4091" s="3">
        <v>1</v>
      </c>
      <c r="D4091" s="3">
        <v>2020</v>
      </c>
      <c r="E4091" s="3">
        <v>0</v>
      </c>
      <c r="F4091" s="3">
        <v>0</v>
      </c>
      <c r="G4091" s="3" t="s">
        <v>216</v>
      </c>
      <c r="H4091" s="3" t="s">
        <v>1151</v>
      </c>
      <c r="I4091" s="3" t="s">
        <v>467</v>
      </c>
      <c r="J4091" s="3">
        <v>4137309</v>
      </c>
    </row>
    <row r="4092" spans="1:10" hidden="1" x14ac:dyDescent="0.25">
      <c r="A4092" s="187">
        <v>43845</v>
      </c>
      <c r="B4092" s="3">
        <v>15</v>
      </c>
      <c r="C4092" s="3">
        <v>1</v>
      </c>
      <c r="D4092" s="3">
        <v>2020</v>
      </c>
      <c r="E4092" s="3">
        <v>0</v>
      </c>
      <c r="F4092" s="3">
        <v>0</v>
      </c>
      <c r="G4092" s="3" t="s">
        <v>216</v>
      </c>
      <c r="H4092" s="3" t="s">
        <v>1151</v>
      </c>
      <c r="I4092" s="3" t="s">
        <v>467</v>
      </c>
      <c r="J4092" s="3">
        <v>4137309</v>
      </c>
    </row>
    <row r="4093" spans="1:10" hidden="1" x14ac:dyDescent="0.25">
      <c r="A4093" s="187">
        <v>43844</v>
      </c>
      <c r="B4093" s="3">
        <v>14</v>
      </c>
      <c r="C4093" s="3">
        <v>1</v>
      </c>
      <c r="D4093" s="3">
        <v>2020</v>
      </c>
      <c r="E4093" s="3">
        <v>0</v>
      </c>
      <c r="F4093" s="3">
        <v>0</v>
      </c>
      <c r="G4093" s="3" t="s">
        <v>216</v>
      </c>
      <c r="H4093" s="3" t="s">
        <v>1151</v>
      </c>
      <c r="I4093" s="3" t="s">
        <v>467</v>
      </c>
      <c r="J4093" s="3">
        <v>4137309</v>
      </c>
    </row>
    <row r="4094" spans="1:10" hidden="1" x14ac:dyDescent="0.25">
      <c r="A4094" s="187">
        <v>43843</v>
      </c>
      <c r="B4094" s="3">
        <v>13</v>
      </c>
      <c r="C4094" s="3">
        <v>1</v>
      </c>
      <c r="D4094" s="3">
        <v>2020</v>
      </c>
      <c r="E4094" s="3">
        <v>0</v>
      </c>
      <c r="F4094" s="3">
        <v>0</v>
      </c>
      <c r="G4094" s="3" t="s">
        <v>216</v>
      </c>
      <c r="H4094" s="3" t="s">
        <v>1151</v>
      </c>
      <c r="I4094" s="3" t="s">
        <v>467</v>
      </c>
      <c r="J4094" s="3">
        <v>4137309</v>
      </c>
    </row>
    <row r="4095" spans="1:10" hidden="1" x14ac:dyDescent="0.25">
      <c r="A4095" s="187">
        <v>43842</v>
      </c>
      <c r="B4095" s="3">
        <v>12</v>
      </c>
      <c r="C4095" s="3">
        <v>1</v>
      </c>
      <c r="D4095" s="3">
        <v>2020</v>
      </c>
      <c r="E4095" s="3">
        <v>0</v>
      </c>
      <c r="F4095" s="3">
        <v>0</v>
      </c>
      <c r="G4095" s="3" t="s">
        <v>216</v>
      </c>
      <c r="H4095" s="3" t="s">
        <v>1151</v>
      </c>
      <c r="I4095" s="3" t="s">
        <v>467</v>
      </c>
      <c r="J4095" s="3">
        <v>4137309</v>
      </c>
    </row>
    <row r="4096" spans="1:10" hidden="1" x14ac:dyDescent="0.25">
      <c r="A4096" s="187">
        <v>43841</v>
      </c>
      <c r="B4096" s="3">
        <v>11</v>
      </c>
      <c r="C4096" s="3">
        <v>1</v>
      </c>
      <c r="D4096" s="3">
        <v>2020</v>
      </c>
      <c r="E4096" s="3">
        <v>0</v>
      </c>
      <c r="F4096" s="3">
        <v>0</v>
      </c>
      <c r="G4096" s="3" t="s">
        <v>216</v>
      </c>
      <c r="H4096" s="3" t="s">
        <v>1151</v>
      </c>
      <c r="I4096" s="3" t="s">
        <v>467</v>
      </c>
      <c r="J4096" s="3">
        <v>4137309</v>
      </c>
    </row>
    <row r="4097" spans="1:10" hidden="1" x14ac:dyDescent="0.25">
      <c r="A4097" s="187">
        <v>43840</v>
      </c>
      <c r="B4097" s="3">
        <v>10</v>
      </c>
      <c r="C4097" s="3">
        <v>1</v>
      </c>
      <c r="D4097" s="3">
        <v>2020</v>
      </c>
      <c r="E4097" s="3">
        <v>0</v>
      </c>
      <c r="F4097" s="3">
        <v>0</v>
      </c>
      <c r="G4097" s="3" t="s">
        <v>216</v>
      </c>
      <c r="H4097" s="3" t="s">
        <v>1151</v>
      </c>
      <c r="I4097" s="3" t="s">
        <v>467</v>
      </c>
      <c r="J4097" s="3">
        <v>4137309</v>
      </c>
    </row>
    <row r="4098" spans="1:10" hidden="1" x14ac:dyDescent="0.25">
      <c r="A4098" s="187">
        <v>43839</v>
      </c>
      <c r="B4098" s="3">
        <v>9</v>
      </c>
      <c r="C4098" s="3">
        <v>1</v>
      </c>
      <c r="D4098" s="3">
        <v>2020</v>
      </c>
      <c r="E4098" s="3">
        <v>0</v>
      </c>
      <c r="F4098" s="3">
        <v>0</v>
      </c>
      <c r="G4098" s="3" t="s">
        <v>216</v>
      </c>
      <c r="H4098" s="3" t="s">
        <v>1151</v>
      </c>
      <c r="I4098" s="3" t="s">
        <v>467</v>
      </c>
      <c r="J4098" s="3">
        <v>4137309</v>
      </c>
    </row>
    <row r="4099" spans="1:10" hidden="1" x14ac:dyDescent="0.25">
      <c r="A4099" s="187">
        <v>43838</v>
      </c>
      <c r="B4099" s="3">
        <v>8</v>
      </c>
      <c r="C4099" s="3">
        <v>1</v>
      </c>
      <c r="D4099" s="3">
        <v>2020</v>
      </c>
      <c r="E4099" s="3">
        <v>0</v>
      </c>
      <c r="F4099" s="3">
        <v>0</v>
      </c>
      <c r="G4099" s="3" t="s">
        <v>216</v>
      </c>
      <c r="H4099" s="3" t="s">
        <v>1151</v>
      </c>
      <c r="I4099" s="3" t="s">
        <v>467</v>
      </c>
      <c r="J4099" s="3">
        <v>4137309</v>
      </c>
    </row>
    <row r="4100" spans="1:10" hidden="1" x14ac:dyDescent="0.25">
      <c r="A4100" s="187">
        <v>43837</v>
      </c>
      <c r="B4100" s="3">
        <v>7</v>
      </c>
      <c r="C4100" s="3">
        <v>1</v>
      </c>
      <c r="D4100" s="3">
        <v>2020</v>
      </c>
      <c r="E4100" s="3">
        <v>0</v>
      </c>
      <c r="F4100" s="3">
        <v>0</v>
      </c>
      <c r="G4100" s="3" t="s">
        <v>216</v>
      </c>
      <c r="H4100" s="3" t="s">
        <v>1151</v>
      </c>
      <c r="I4100" s="3" t="s">
        <v>467</v>
      </c>
      <c r="J4100" s="3">
        <v>4137309</v>
      </c>
    </row>
    <row r="4101" spans="1:10" hidden="1" x14ac:dyDescent="0.25">
      <c r="A4101" s="187">
        <v>43836</v>
      </c>
      <c r="B4101" s="3">
        <v>6</v>
      </c>
      <c r="C4101" s="3">
        <v>1</v>
      </c>
      <c r="D4101" s="3">
        <v>2020</v>
      </c>
      <c r="E4101" s="3">
        <v>0</v>
      </c>
      <c r="F4101" s="3">
        <v>0</v>
      </c>
      <c r="G4101" s="3" t="s">
        <v>216</v>
      </c>
      <c r="H4101" s="3" t="s">
        <v>1151</v>
      </c>
      <c r="I4101" s="3" t="s">
        <v>467</v>
      </c>
      <c r="J4101" s="3">
        <v>4137309</v>
      </c>
    </row>
    <row r="4102" spans="1:10" hidden="1" x14ac:dyDescent="0.25">
      <c r="A4102" s="187">
        <v>43835</v>
      </c>
      <c r="B4102" s="3">
        <v>5</v>
      </c>
      <c r="C4102" s="3">
        <v>1</v>
      </c>
      <c r="D4102" s="3">
        <v>2020</v>
      </c>
      <c r="E4102" s="3">
        <v>0</v>
      </c>
      <c r="F4102" s="3">
        <v>0</v>
      </c>
      <c r="G4102" s="3" t="s">
        <v>216</v>
      </c>
      <c r="H4102" s="3" t="s">
        <v>1151</v>
      </c>
      <c r="I4102" s="3" t="s">
        <v>467</v>
      </c>
      <c r="J4102" s="3">
        <v>4137309</v>
      </c>
    </row>
    <row r="4103" spans="1:10" hidden="1" x14ac:dyDescent="0.25">
      <c r="A4103" s="187">
        <v>43834</v>
      </c>
      <c r="B4103" s="3">
        <v>4</v>
      </c>
      <c r="C4103" s="3">
        <v>1</v>
      </c>
      <c r="D4103" s="3">
        <v>2020</v>
      </c>
      <c r="E4103" s="3">
        <v>0</v>
      </c>
      <c r="F4103" s="3">
        <v>0</v>
      </c>
      <c r="G4103" s="3" t="s">
        <v>216</v>
      </c>
      <c r="H4103" s="3" t="s">
        <v>1151</v>
      </c>
      <c r="I4103" s="3" t="s">
        <v>467</v>
      </c>
      <c r="J4103" s="3">
        <v>4137309</v>
      </c>
    </row>
    <row r="4104" spans="1:10" hidden="1" x14ac:dyDescent="0.25">
      <c r="A4104" s="187">
        <v>43833</v>
      </c>
      <c r="B4104" s="3">
        <v>3</v>
      </c>
      <c r="C4104" s="3">
        <v>1</v>
      </c>
      <c r="D4104" s="3">
        <v>2020</v>
      </c>
      <c r="E4104" s="3">
        <v>0</v>
      </c>
      <c r="F4104" s="3">
        <v>0</v>
      </c>
      <c r="G4104" s="3" t="s">
        <v>216</v>
      </c>
      <c r="H4104" s="3" t="s">
        <v>1151</v>
      </c>
      <c r="I4104" s="3" t="s">
        <v>467</v>
      </c>
      <c r="J4104" s="3">
        <v>4137309</v>
      </c>
    </row>
    <row r="4105" spans="1:10" hidden="1" x14ac:dyDescent="0.25">
      <c r="A4105" s="187">
        <v>43832</v>
      </c>
      <c r="B4105" s="3">
        <v>2</v>
      </c>
      <c r="C4105" s="3">
        <v>1</v>
      </c>
      <c r="D4105" s="3">
        <v>2020</v>
      </c>
      <c r="E4105" s="3">
        <v>0</v>
      </c>
      <c r="F4105" s="3">
        <v>0</v>
      </c>
      <c r="G4105" s="3" t="s">
        <v>216</v>
      </c>
      <c r="H4105" s="3" t="s">
        <v>1151</v>
      </c>
      <c r="I4105" s="3" t="s">
        <v>467</v>
      </c>
      <c r="J4105" s="3">
        <v>4137309</v>
      </c>
    </row>
    <row r="4106" spans="1:10" hidden="1" x14ac:dyDescent="0.25">
      <c r="A4106" s="187">
        <v>43831</v>
      </c>
      <c r="B4106" s="3">
        <v>1</v>
      </c>
      <c r="C4106" s="3">
        <v>1</v>
      </c>
      <c r="D4106" s="3">
        <v>2020</v>
      </c>
      <c r="E4106" s="3">
        <v>0</v>
      </c>
      <c r="F4106" s="3">
        <v>0</v>
      </c>
      <c r="G4106" s="3" t="s">
        <v>216</v>
      </c>
      <c r="H4106" s="3" t="s">
        <v>1151</v>
      </c>
      <c r="I4106" s="3" t="s">
        <v>467</v>
      </c>
      <c r="J4106" s="3">
        <v>4137309</v>
      </c>
    </row>
    <row r="4107" spans="1:10" hidden="1" x14ac:dyDescent="0.25">
      <c r="A4107" s="187">
        <v>43830</v>
      </c>
      <c r="B4107" s="3">
        <v>31</v>
      </c>
      <c r="C4107" s="3">
        <v>12</v>
      </c>
      <c r="D4107" s="3">
        <v>2019</v>
      </c>
      <c r="E4107" s="3">
        <v>0</v>
      </c>
      <c r="F4107" s="3">
        <v>0</v>
      </c>
      <c r="G4107" s="3" t="s">
        <v>216</v>
      </c>
      <c r="H4107" s="3" t="s">
        <v>1151</v>
      </c>
      <c r="I4107" s="3" t="s">
        <v>467</v>
      </c>
      <c r="J4107" s="3">
        <v>4137309</v>
      </c>
    </row>
    <row r="4108" spans="1:10" hidden="1" x14ac:dyDescent="0.25">
      <c r="A4108" s="187">
        <v>43920</v>
      </c>
      <c r="B4108" s="3">
        <v>30</v>
      </c>
      <c r="C4108" s="3">
        <v>3</v>
      </c>
      <c r="D4108" s="3">
        <v>2020</v>
      </c>
      <c r="E4108" s="3">
        <v>0</v>
      </c>
      <c r="F4108" s="3">
        <v>0</v>
      </c>
      <c r="G4108" s="3" t="s">
        <v>1152</v>
      </c>
      <c r="H4108" s="3" t="s">
        <v>1153</v>
      </c>
      <c r="I4108" s="3" t="s">
        <v>462</v>
      </c>
      <c r="J4108" s="3">
        <v>6315800</v>
      </c>
    </row>
    <row r="4109" spans="1:10" hidden="1" x14ac:dyDescent="0.25">
      <c r="A4109" s="187">
        <v>43919</v>
      </c>
      <c r="B4109" s="3">
        <v>29</v>
      </c>
      <c r="C4109" s="3">
        <v>3</v>
      </c>
      <c r="D4109" s="3">
        <v>2020</v>
      </c>
      <c r="E4109" s="3">
        <v>26</v>
      </c>
      <c r="F4109" s="3">
        <v>0</v>
      </c>
      <c r="G4109" s="3" t="s">
        <v>1152</v>
      </c>
      <c r="H4109" s="3" t="s">
        <v>1153</v>
      </c>
      <c r="I4109" s="3" t="s">
        <v>462</v>
      </c>
      <c r="J4109" s="3">
        <v>6315800</v>
      </c>
    </row>
    <row r="4110" spans="1:10" hidden="1" x14ac:dyDescent="0.25">
      <c r="A4110" s="187">
        <v>43918</v>
      </c>
      <c r="B4110" s="3">
        <v>28</v>
      </c>
      <c r="C4110" s="3">
        <v>3</v>
      </c>
      <c r="D4110" s="3">
        <v>2020</v>
      </c>
      <c r="E4110" s="3">
        <v>14</v>
      </c>
      <c r="F4110" s="3">
        <v>0</v>
      </c>
      <c r="G4110" s="3" t="s">
        <v>1152</v>
      </c>
      <c r="H4110" s="3" t="s">
        <v>1153</v>
      </c>
      <c r="I4110" s="3" t="s">
        <v>462</v>
      </c>
      <c r="J4110" s="3">
        <v>6315800</v>
      </c>
    </row>
    <row r="4111" spans="1:10" hidden="1" x14ac:dyDescent="0.25">
      <c r="A4111" s="187">
        <v>43917</v>
      </c>
      <c r="B4111" s="3">
        <v>27</v>
      </c>
      <c r="C4111" s="3">
        <v>3</v>
      </c>
      <c r="D4111" s="3">
        <v>2020</v>
      </c>
      <c r="E4111" s="3">
        <v>0</v>
      </c>
      <c r="F4111" s="3">
        <v>0</v>
      </c>
      <c r="G4111" s="3" t="s">
        <v>1152</v>
      </c>
      <c r="H4111" s="3" t="s">
        <v>1153</v>
      </c>
      <c r="I4111" s="3" t="s">
        <v>462</v>
      </c>
      <c r="J4111" s="3">
        <v>6315800</v>
      </c>
    </row>
    <row r="4112" spans="1:10" hidden="1" x14ac:dyDescent="0.25">
      <c r="A4112" s="187">
        <v>43916</v>
      </c>
      <c r="B4112" s="3">
        <v>26</v>
      </c>
      <c r="C4112" s="3">
        <v>3</v>
      </c>
      <c r="D4112" s="3">
        <v>2020</v>
      </c>
      <c r="E4112" s="3">
        <v>2</v>
      </c>
      <c r="F4112" s="3">
        <v>0</v>
      </c>
      <c r="G4112" s="3" t="s">
        <v>1152</v>
      </c>
      <c r="H4112" s="3" t="s">
        <v>1153</v>
      </c>
      <c r="I4112" s="3" t="s">
        <v>462</v>
      </c>
      <c r="J4112" s="3">
        <v>6315800</v>
      </c>
    </row>
    <row r="4113" spans="1:10" hidden="1" x14ac:dyDescent="0.25">
      <c r="A4113" s="187">
        <v>43915</v>
      </c>
      <c r="B4113" s="3">
        <v>25</v>
      </c>
      <c r="C4113" s="3">
        <v>3</v>
      </c>
      <c r="D4113" s="3">
        <v>2020</v>
      </c>
      <c r="E4113" s="3">
        <v>26</v>
      </c>
      <c r="F4113" s="3">
        <v>0</v>
      </c>
      <c r="G4113" s="3" t="s">
        <v>1152</v>
      </c>
      <c r="H4113" s="3" t="s">
        <v>1153</v>
      </c>
      <c r="I4113" s="3" t="s">
        <v>462</v>
      </c>
      <c r="J4113" s="3">
        <v>6315800</v>
      </c>
    </row>
    <row r="4114" spans="1:10" hidden="1" x14ac:dyDescent="0.25">
      <c r="A4114" s="187">
        <v>43914</v>
      </c>
      <c r="B4114" s="3">
        <v>24</v>
      </c>
      <c r="C4114" s="3">
        <v>3</v>
      </c>
      <c r="D4114" s="3">
        <v>2020</v>
      </c>
      <c r="E4114" s="3">
        <v>2</v>
      </c>
      <c r="F4114" s="3">
        <v>0</v>
      </c>
      <c r="G4114" s="3" t="s">
        <v>1152</v>
      </c>
      <c r="H4114" s="3" t="s">
        <v>1153</v>
      </c>
      <c r="I4114" s="3" t="s">
        <v>462</v>
      </c>
      <c r="J4114" s="3">
        <v>6315800</v>
      </c>
    </row>
    <row r="4115" spans="1:10" hidden="1" x14ac:dyDescent="0.25">
      <c r="A4115" s="187">
        <v>43913</v>
      </c>
      <c r="B4115" s="3">
        <v>23</v>
      </c>
      <c r="C4115" s="3">
        <v>3</v>
      </c>
      <c r="D4115" s="3">
        <v>2020</v>
      </c>
      <c r="E4115" s="3">
        <v>0</v>
      </c>
      <c r="F4115" s="3">
        <v>0</v>
      </c>
      <c r="G4115" s="3" t="s">
        <v>1152</v>
      </c>
      <c r="H4115" s="3" t="s">
        <v>1153</v>
      </c>
      <c r="I4115" s="3" t="s">
        <v>462</v>
      </c>
      <c r="J4115" s="3">
        <v>6315800</v>
      </c>
    </row>
    <row r="4116" spans="1:10" hidden="1" x14ac:dyDescent="0.25">
      <c r="A4116" s="187">
        <v>43912</v>
      </c>
      <c r="B4116" s="3">
        <v>22</v>
      </c>
      <c r="C4116" s="3">
        <v>3</v>
      </c>
      <c r="D4116" s="3">
        <v>2020</v>
      </c>
      <c r="E4116" s="3">
        <v>8</v>
      </c>
      <c r="F4116" s="3">
        <v>0</v>
      </c>
      <c r="G4116" s="3" t="s">
        <v>1152</v>
      </c>
      <c r="H4116" s="3" t="s">
        <v>1153</v>
      </c>
      <c r="I4116" s="3" t="s">
        <v>462</v>
      </c>
      <c r="J4116" s="3">
        <v>6315800</v>
      </c>
    </row>
    <row r="4117" spans="1:10" hidden="1" x14ac:dyDescent="0.25">
      <c r="A4117" s="187">
        <v>43911</v>
      </c>
      <c r="B4117" s="3">
        <v>21</v>
      </c>
      <c r="C4117" s="3">
        <v>3</v>
      </c>
      <c r="D4117" s="3">
        <v>2020</v>
      </c>
      <c r="E4117" s="3">
        <v>0</v>
      </c>
      <c r="F4117" s="3">
        <v>0</v>
      </c>
      <c r="G4117" s="3" t="s">
        <v>1152</v>
      </c>
      <c r="H4117" s="3" t="s">
        <v>1153</v>
      </c>
      <c r="I4117" s="3" t="s">
        <v>462</v>
      </c>
      <c r="J4117" s="3">
        <v>6315800</v>
      </c>
    </row>
    <row r="4118" spans="1:10" hidden="1" x14ac:dyDescent="0.25">
      <c r="A4118" s="187">
        <v>43910</v>
      </c>
      <c r="B4118" s="3">
        <v>20</v>
      </c>
      <c r="C4118" s="3">
        <v>3</v>
      </c>
      <c r="D4118" s="3">
        <v>2020</v>
      </c>
      <c r="E4118" s="3">
        <v>3</v>
      </c>
      <c r="F4118" s="3">
        <v>0</v>
      </c>
      <c r="G4118" s="3" t="s">
        <v>1152</v>
      </c>
      <c r="H4118" s="3" t="s">
        <v>1153</v>
      </c>
      <c r="I4118" s="3" t="s">
        <v>462</v>
      </c>
      <c r="J4118" s="3">
        <v>6315800</v>
      </c>
    </row>
    <row r="4119" spans="1:10" hidden="1" x14ac:dyDescent="0.25">
      <c r="A4119" s="187">
        <v>43909</v>
      </c>
      <c r="B4119" s="3">
        <v>19</v>
      </c>
      <c r="C4119" s="3">
        <v>3</v>
      </c>
      <c r="D4119" s="3">
        <v>2020</v>
      </c>
      <c r="E4119" s="3">
        <v>3</v>
      </c>
      <c r="F4119" s="3">
        <v>0</v>
      </c>
      <c r="G4119" s="3" t="s">
        <v>1152</v>
      </c>
      <c r="H4119" s="3" t="s">
        <v>1153</v>
      </c>
      <c r="I4119" s="3" t="s">
        <v>462</v>
      </c>
      <c r="J4119" s="3">
        <v>6315800</v>
      </c>
    </row>
    <row r="4120" spans="1:10" hidden="1" x14ac:dyDescent="0.25">
      <c r="A4120" s="187">
        <v>43920</v>
      </c>
      <c r="B4120" s="3">
        <v>30</v>
      </c>
      <c r="C4120" s="3">
        <v>3</v>
      </c>
      <c r="D4120" s="3">
        <v>2020</v>
      </c>
      <c r="E4120" s="3">
        <v>0</v>
      </c>
      <c r="F4120" s="3">
        <v>0</v>
      </c>
      <c r="G4120" s="3" t="s">
        <v>1154</v>
      </c>
      <c r="H4120" s="3" t="s">
        <v>1155</v>
      </c>
      <c r="I4120" s="3" t="s">
        <v>469</v>
      </c>
      <c r="J4120" s="3">
        <v>7061507</v>
      </c>
    </row>
    <row r="4121" spans="1:10" hidden="1" x14ac:dyDescent="0.25">
      <c r="A4121" s="187">
        <v>43919</v>
      </c>
      <c r="B4121" s="3">
        <v>29</v>
      </c>
      <c r="C4121" s="3">
        <v>3</v>
      </c>
      <c r="D4121" s="3">
        <v>2020</v>
      </c>
      <c r="E4121" s="3">
        <v>0</v>
      </c>
      <c r="F4121" s="3">
        <v>0</v>
      </c>
      <c r="G4121" s="3" t="s">
        <v>1154</v>
      </c>
      <c r="H4121" s="3" t="s">
        <v>1155</v>
      </c>
      <c r="I4121" s="3" t="s">
        <v>469</v>
      </c>
      <c r="J4121" s="3">
        <v>7061507</v>
      </c>
    </row>
    <row r="4122" spans="1:10" hidden="1" x14ac:dyDescent="0.25">
      <c r="A4122" s="187">
        <v>43918</v>
      </c>
      <c r="B4122" s="3">
        <v>28</v>
      </c>
      <c r="C4122" s="3">
        <v>3</v>
      </c>
      <c r="D4122" s="3">
        <v>2020</v>
      </c>
      <c r="E4122" s="3">
        <v>0</v>
      </c>
      <c r="F4122" s="3">
        <v>0</v>
      </c>
      <c r="G4122" s="3" t="s">
        <v>1154</v>
      </c>
      <c r="H4122" s="3" t="s">
        <v>1155</v>
      </c>
      <c r="I4122" s="3" t="s">
        <v>469</v>
      </c>
      <c r="J4122" s="3">
        <v>7061507</v>
      </c>
    </row>
    <row r="4123" spans="1:10" hidden="1" x14ac:dyDescent="0.25">
      <c r="A4123" s="187">
        <v>43917</v>
      </c>
      <c r="B4123" s="3">
        <v>27</v>
      </c>
      <c r="C4123" s="3">
        <v>3</v>
      </c>
      <c r="D4123" s="3">
        <v>2020</v>
      </c>
      <c r="E4123" s="3">
        <v>4</v>
      </c>
      <c r="F4123" s="3">
        <v>0</v>
      </c>
      <c r="G4123" s="3" t="s">
        <v>1154</v>
      </c>
      <c r="H4123" s="3" t="s">
        <v>1155</v>
      </c>
      <c r="I4123" s="3" t="s">
        <v>469</v>
      </c>
      <c r="J4123" s="3">
        <v>7061507</v>
      </c>
    </row>
    <row r="4124" spans="1:10" hidden="1" x14ac:dyDescent="0.25">
      <c r="A4124" s="187">
        <v>43916</v>
      </c>
      <c r="B4124" s="3">
        <v>26</v>
      </c>
      <c r="C4124" s="3">
        <v>3</v>
      </c>
      <c r="D4124" s="3">
        <v>2020</v>
      </c>
      <c r="E4124" s="3">
        <v>0</v>
      </c>
      <c r="F4124" s="3">
        <v>0</v>
      </c>
      <c r="G4124" s="3" t="s">
        <v>1154</v>
      </c>
      <c r="H4124" s="3" t="s">
        <v>1155</v>
      </c>
      <c r="I4124" s="3" t="s">
        <v>469</v>
      </c>
      <c r="J4124" s="3">
        <v>7061507</v>
      </c>
    </row>
    <row r="4125" spans="1:10" hidden="1" x14ac:dyDescent="0.25">
      <c r="A4125" s="187">
        <v>43915</v>
      </c>
      <c r="B4125" s="3">
        <v>25</v>
      </c>
      <c r="C4125" s="3">
        <v>3</v>
      </c>
      <c r="D4125" s="3">
        <v>2020</v>
      </c>
      <c r="E4125" s="3">
        <v>2</v>
      </c>
      <c r="F4125" s="3">
        <v>0</v>
      </c>
      <c r="G4125" s="3" t="s">
        <v>1154</v>
      </c>
      <c r="H4125" s="3" t="s">
        <v>1155</v>
      </c>
      <c r="I4125" s="3" t="s">
        <v>469</v>
      </c>
      <c r="J4125" s="3">
        <v>7061507</v>
      </c>
    </row>
    <row r="4126" spans="1:10" hidden="1" x14ac:dyDescent="0.25">
      <c r="A4126" s="187">
        <v>43920</v>
      </c>
      <c r="B4126" s="3">
        <v>30</v>
      </c>
      <c r="C4126" s="3">
        <v>3</v>
      </c>
      <c r="D4126" s="3">
        <v>2020</v>
      </c>
      <c r="E4126" s="3">
        <v>71</v>
      </c>
      <c r="F4126" s="3">
        <v>0</v>
      </c>
      <c r="G4126" s="3" t="s">
        <v>104</v>
      </c>
      <c r="H4126" s="3" t="s">
        <v>1156</v>
      </c>
      <c r="I4126" s="3" t="s">
        <v>485</v>
      </c>
      <c r="J4126" s="3">
        <v>1926542</v>
      </c>
    </row>
    <row r="4127" spans="1:10" hidden="1" x14ac:dyDescent="0.25">
      <c r="A4127" s="187">
        <v>43919</v>
      </c>
      <c r="B4127" s="3">
        <v>29</v>
      </c>
      <c r="C4127" s="3">
        <v>3</v>
      </c>
      <c r="D4127" s="3">
        <v>2020</v>
      </c>
      <c r="E4127" s="3">
        <v>25</v>
      </c>
      <c r="F4127" s="3">
        <v>0</v>
      </c>
      <c r="G4127" s="3" t="s">
        <v>104</v>
      </c>
      <c r="H4127" s="3" t="s">
        <v>1156</v>
      </c>
      <c r="I4127" s="3" t="s">
        <v>485</v>
      </c>
      <c r="J4127" s="3">
        <v>1926542</v>
      </c>
    </row>
    <row r="4128" spans="1:10" hidden="1" x14ac:dyDescent="0.25">
      <c r="A4128" s="187">
        <v>43918</v>
      </c>
      <c r="B4128" s="3">
        <v>28</v>
      </c>
      <c r="C4128" s="3">
        <v>3</v>
      </c>
      <c r="D4128" s="3">
        <v>2020</v>
      </c>
      <c r="E4128" s="3">
        <v>36</v>
      </c>
      <c r="F4128" s="3">
        <v>0</v>
      </c>
      <c r="G4128" s="3" t="s">
        <v>104</v>
      </c>
      <c r="H4128" s="3" t="s">
        <v>1156</v>
      </c>
      <c r="I4128" s="3" t="s">
        <v>485</v>
      </c>
      <c r="J4128" s="3">
        <v>1926542</v>
      </c>
    </row>
    <row r="4129" spans="1:10" hidden="1" x14ac:dyDescent="0.25">
      <c r="A4129" s="187">
        <v>43917</v>
      </c>
      <c r="B4129" s="3">
        <v>27</v>
      </c>
      <c r="C4129" s="3">
        <v>3</v>
      </c>
      <c r="D4129" s="3">
        <v>2020</v>
      </c>
      <c r="E4129" s="3">
        <v>23</v>
      </c>
      <c r="F4129" s="3">
        <v>0</v>
      </c>
      <c r="G4129" s="3" t="s">
        <v>104</v>
      </c>
      <c r="H4129" s="3" t="s">
        <v>1156</v>
      </c>
      <c r="I4129" s="3" t="s">
        <v>485</v>
      </c>
      <c r="J4129" s="3">
        <v>1926542</v>
      </c>
    </row>
    <row r="4130" spans="1:10" hidden="1" x14ac:dyDescent="0.25">
      <c r="A4130" s="187">
        <v>43916</v>
      </c>
      <c r="B4130" s="3">
        <v>26</v>
      </c>
      <c r="C4130" s="3">
        <v>3</v>
      </c>
      <c r="D4130" s="3">
        <v>2020</v>
      </c>
      <c r="E4130" s="3">
        <v>24</v>
      </c>
      <c r="F4130" s="3">
        <v>0</v>
      </c>
      <c r="G4130" s="3" t="s">
        <v>104</v>
      </c>
      <c r="H4130" s="3" t="s">
        <v>1156</v>
      </c>
      <c r="I4130" s="3" t="s">
        <v>485</v>
      </c>
      <c r="J4130" s="3">
        <v>1926542</v>
      </c>
    </row>
    <row r="4131" spans="1:10" hidden="1" x14ac:dyDescent="0.25">
      <c r="A4131" s="187">
        <v>43915</v>
      </c>
      <c r="B4131" s="3">
        <v>25</v>
      </c>
      <c r="C4131" s="3">
        <v>3</v>
      </c>
      <c r="D4131" s="3">
        <v>2020</v>
      </c>
      <c r="E4131" s="3">
        <v>17</v>
      </c>
      <c r="F4131" s="3">
        <v>0</v>
      </c>
      <c r="G4131" s="3" t="s">
        <v>104</v>
      </c>
      <c r="H4131" s="3" t="s">
        <v>1156</v>
      </c>
      <c r="I4131" s="3" t="s">
        <v>485</v>
      </c>
      <c r="J4131" s="3">
        <v>1926542</v>
      </c>
    </row>
    <row r="4132" spans="1:10" hidden="1" x14ac:dyDescent="0.25">
      <c r="A4132" s="187">
        <v>43914</v>
      </c>
      <c r="B4132" s="3">
        <v>24</v>
      </c>
      <c r="C4132" s="3">
        <v>3</v>
      </c>
      <c r="D4132" s="3">
        <v>2020</v>
      </c>
      <c r="E4132" s="3">
        <v>41</v>
      </c>
      <c r="F4132" s="3">
        <v>0</v>
      </c>
      <c r="G4132" s="3" t="s">
        <v>104</v>
      </c>
      <c r="H4132" s="3" t="s">
        <v>1156</v>
      </c>
      <c r="I4132" s="3" t="s">
        <v>485</v>
      </c>
      <c r="J4132" s="3">
        <v>1926542</v>
      </c>
    </row>
    <row r="4133" spans="1:10" hidden="1" x14ac:dyDescent="0.25">
      <c r="A4133" s="187">
        <v>43913</v>
      </c>
      <c r="B4133" s="3">
        <v>23</v>
      </c>
      <c r="C4133" s="3">
        <v>3</v>
      </c>
      <c r="D4133" s="3">
        <v>2020</v>
      </c>
      <c r="E4133" s="3">
        <v>15</v>
      </c>
      <c r="F4133" s="3">
        <v>0</v>
      </c>
      <c r="G4133" s="3" t="s">
        <v>104</v>
      </c>
      <c r="H4133" s="3" t="s">
        <v>1156</v>
      </c>
      <c r="I4133" s="3" t="s">
        <v>485</v>
      </c>
      <c r="J4133" s="3">
        <v>1926542</v>
      </c>
    </row>
    <row r="4134" spans="1:10" hidden="1" x14ac:dyDescent="0.25">
      <c r="A4134" s="187">
        <v>43912</v>
      </c>
      <c r="B4134" s="3">
        <v>22</v>
      </c>
      <c r="C4134" s="3">
        <v>3</v>
      </c>
      <c r="D4134" s="3">
        <v>2020</v>
      </c>
      <c r="E4134" s="3">
        <v>13</v>
      </c>
      <c r="F4134" s="3">
        <v>0</v>
      </c>
      <c r="G4134" s="3" t="s">
        <v>104</v>
      </c>
      <c r="H4134" s="3" t="s">
        <v>1156</v>
      </c>
      <c r="I4134" s="3" t="s">
        <v>485</v>
      </c>
      <c r="J4134" s="3">
        <v>1926542</v>
      </c>
    </row>
    <row r="4135" spans="1:10" hidden="1" x14ac:dyDescent="0.25">
      <c r="A4135" s="187">
        <v>43911</v>
      </c>
      <c r="B4135" s="3">
        <v>21</v>
      </c>
      <c r="C4135" s="3">
        <v>3</v>
      </c>
      <c r="D4135" s="3">
        <v>2020</v>
      </c>
      <c r="E4135" s="3">
        <v>25</v>
      </c>
      <c r="F4135" s="3">
        <v>0</v>
      </c>
      <c r="G4135" s="3" t="s">
        <v>104</v>
      </c>
      <c r="H4135" s="3" t="s">
        <v>1156</v>
      </c>
      <c r="I4135" s="3" t="s">
        <v>485</v>
      </c>
      <c r="J4135" s="3">
        <v>1926542</v>
      </c>
    </row>
    <row r="4136" spans="1:10" hidden="1" x14ac:dyDescent="0.25">
      <c r="A4136" s="187">
        <v>43910</v>
      </c>
      <c r="B4136" s="3">
        <v>20</v>
      </c>
      <c r="C4136" s="3">
        <v>3</v>
      </c>
      <c r="D4136" s="3">
        <v>2020</v>
      </c>
      <c r="E4136" s="3">
        <v>15</v>
      </c>
      <c r="F4136" s="3">
        <v>0</v>
      </c>
      <c r="G4136" s="3" t="s">
        <v>104</v>
      </c>
      <c r="H4136" s="3" t="s">
        <v>1156</v>
      </c>
      <c r="I4136" s="3" t="s">
        <v>485</v>
      </c>
      <c r="J4136" s="3">
        <v>1926542</v>
      </c>
    </row>
    <row r="4137" spans="1:10" hidden="1" x14ac:dyDescent="0.25">
      <c r="A4137" s="187">
        <v>43909</v>
      </c>
      <c r="B4137" s="3">
        <v>19</v>
      </c>
      <c r="C4137" s="3">
        <v>3</v>
      </c>
      <c r="D4137" s="3">
        <v>2020</v>
      </c>
      <c r="E4137" s="3">
        <v>10</v>
      </c>
      <c r="F4137" s="3">
        <v>0</v>
      </c>
      <c r="G4137" s="3" t="s">
        <v>104</v>
      </c>
      <c r="H4137" s="3" t="s">
        <v>1156</v>
      </c>
      <c r="I4137" s="3" t="s">
        <v>485</v>
      </c>
      <c r="J4137" s="3">
        <v>1926542</v>
      </c>
    </row>
    <row r="4138" spans="1:10" hidden="1" x14ac:dyDescent="0.25">
      <c r="A4138" s="187">
        <v>43908</v>
      </c>
      <c r="B4138" s="3">
        <v>18</v>
      </c>
      <c r="C4138" s="3">
        <v>3</v>
      </c>
      <c r="D4138" s="3">
        <v>2020</v>
      </c>
      <c r="E4138" s="3">
        <v>25</v>
      </c>
      <c r="F4138" s="3">
        <v>0</v>
      </c>
      <c r="G4138" s="3" t="s">
        <v>104</v>
      </c>
      <c r="H4138" s="3" t="s">
        <v>1156</v>
      </c>
      <c r="I4138" s="3" t="s">
        <v>485</v>
      </c>
      <c r="J4138" s="3">
        <v>1926542</v>
      </c>
    </row>
    <row r="4139" spans="1:10" hidden="1" x14ac:dyDescent="0.25">
      <c r="A4139" s="187">
        <v>43907</v>
      </c>
      <c r="B4139" s="3">
        <v>17</v>
      </c>
      <c r="C4139" s="3">
        <v>3</v>
      </c>
      <c r="D4139" s="3">
        <v>2020</v>
      </c>
      <c r="E4139" s="3">
        <v>5</v>
      </c>
      <c r="F4139" s="3">
        <v>0</v>
      </c>
      <c r="G4139" s="3" t="s">
        <v>104</v>
      </c>
      <c r="H4139" s="3" t="s">
        <v>1156</v>
      </c>
      <c r="I4139" s="3" t="s">
        <v>485</v>
      </c>
      <c r="J4139" s="3">
        <v>1926542</v>
      </c>
    </row>
    <row r="4140" spans="1:10" hidden="1" x14ac:dyDescent="0.25">
      <c r="A4140" s="187">
        <v>43906</v>
      </c>
      <c r="B4140" s="3">
        <v>16</v>
      </c>
      <c r="C4140" s="3">
        <v>3</v>
      </c>
      <c r="D4140" s="3">
        <v>2020</v>
      </c>
      <c r="E4140" s="3">
        <v>5</v>
      </c>
      <c r="F4140" s="3">
        <v>0</v>
      </c>
      <c r="G4140" s="3" t="s">
        <v>104</v>
      </c>
      <c r="H4140" s="3" t="s">
        <v>1156</v>
      </c>
      <c r="I4140" s="3" t="s">
        <v>485</v>
      </c>
      <c r="J4140" s="3">
        <v>1926542</v>
      </c>
    </row>
    <row r="4141" spans="1:10" hidden="1" x14ac:dyDescent="0.25">
      <c r="A4141" s="187">
        <v>43905</v>
      </c>
      <c r="B4141" s="3">
        <v>15</v>
      </c>
      <c r="C4141" s="3">
        <v>3</v>
      </c>
      <c r="D4141" s="3">
        <v>2020</v>
      </c>
      <c r="E4141" s="3">
        <v>7</v>
      </c>
      <c r="F4141" s="3">
        <v>0</v>
      </c>
      <c r="G4141" s="3" t="s">
        <v>104</v>
      </c>
      <c r="H4141" s="3" t="s">
        <v>1156</v>
      </c>
      <c r="I4141" s="3" t="s">
        <v>485</v>
      </c>
      <c r="J4141" s="3">
        <v>1926542</v>
      </c>
    </row>
    <row r="4142" spans="1:10" hidden="1" x14ac:dyDescent="0.25">
      <c r="A4142" s="187">
        <v>43904</v>
      </c>
      <c r="B4142" s="3">
        <v>14</v>
      </c>
      <c r="C4142" s="3">
        <v>3</v>
      </c>
      <c r="D4142" s="3">
        <v>2020</v>
      </c>
      <c r="E4142" s="3">
        <v>3</v>
      </c>
      <c r="F4142" s="3">
        <v>0</v>
      </c>
      <c r="G4142" s="3" t="s">
        <v>104</v>
      </c>
      <c r="H4142" s="3" t="s">
        <v>1156</v>
      </c>
      <c r="I4142" s="3" t="s">
        <v>485</v>
      </c>
      <c r="J4142" s="3">
        <v>1926542</v>
      </c>
    </row>
    <row r="4143" spans="1:10" hidden="1" x14ac:dyDescent="0.25">
      <c r="A4143" s="187">
        <v>43903</v>
      </c>
      <c r="B4143" s="3">
        <v>13</v>
      </c>
      <c r="C4143" s="3">
        <v>3</v>
      </c>
      <c r="D4143" s="3">
        <v>2020</v>
      </c>
      <c r="E4143" s="3">
        <v>6</v>
      </c>
      <c r="F4143" s="3">
        <v>0</v>
      </c>
      <c r="G4143" s="3" t="s">
        <v>104</v>
      </c>
      <c r="H4143" s="3" t="s">
        <v>1156</v>
      </c>
      <c r="I4143" s="3" t="s">
        <v>485</v>
      </c>
      <c r="J4143" s="3">
        <v>1926542</v>
      </c>
    </row>
    <row r="4144" spans="1:10" hidden="1" x14ac:dyDescent="0.25">
      <c r="A4144" s="187">
        <v>43902</v>
      </c>
      <c r="B4144" s="3">
        <v>12</v>
      </c>
      <c r="C4144" s="3">
        <v>3</v>
      </c>
      <c r="D4144" s="3">
        <v>2020</v>
      </c>
      <c r="E4144" s="3">
        <v>2</v>
      </c>
      <c r="F4144" s="3">
        <v>0</v>
      </c>
      <c r="G4144" s="3" t="s">
        <v>104</v>
      </c>
      <c r="H4144" s="3" t="s">
        <v>1156</v>
      </c>
      <c r="I4144" s="3" t="s">
        <v>485</v>
      </c>
      <c r="J4144" s="3">
        <v>1926542</v>
      </c>
    </row>
    <row r="4145" spans="1:10" hidden="1" x14ac:dyDescent="0.25">
      <c r="A4145" s="187">
        <v>43901</v>
      </c>
      <c r="B4145" s="3">
        <v>11</v>
      </c>
      <c r="C4145" s="3">
        <v>3</v>
      </c>
      <c r="D4145" s="3">
        <v>2020</v>
      </c>
      <c r="E4145" s="3">
        <v>2</v>
      </c>
      <c r="F4145" s="3">
        <v>0</v>
      </c>
      <c r="G4145" s="3" t="s">
        <v>104</v>
      </c>
      <c r="H4145" s="3" t="s">
        <v>1156</v>
      </c>
      <c r="I4145" s="3" t="s">
        <v>485</v>
      </c>
      <c r="J4145" s="3">
        <v>1926542</v>
      </c>
    </row>
    <row r="4146" spans="1:10" hidden="1" x14ac:dyDescent="0.25">
      <c r="A4146" s="187">
        <v>43900</v>
      </c>
      <c r="B4146" s="3">
        <v>10</v>
      </c>
      <c r="C4146" s="3">
        <v>3</v>
      </c>
      <c r="D4146" s="3">
        <v>2020</v>
      </c>
      <c r="E4146" s="3">
        <v>3</v>
      </c>
      <c r="F4146" s="3">
        <v>0</v>
      </c>
      <c r="G4146" s="3" t="s">
        <v>104</v>
      </c>
      <c r="H4146" s="3" t="s">
        <v>1156</v>
      </c>
      <c r="I4146" s="3" t="s">
        <v>485</v>
      </c>
      <c r="J4146" s="3">
        <v>1926542</v>
      </c>
    </row>
    <row r="4147" spans="1:10" hidden="1" x14ac:dyDescent="0.25">
      <c r="A4147" s="187">
        <v>43899</v>
      </c>
      <c r="B4147" s="3">
        <v>9</v>
      </c>
      <c r="C4147" s="3">
        <v>3</v>
      </c>
      <c r="D4147" s="3">
        <v>2020</v>
      </c>
      <c r="E4147" s="3">
        <v>1</v>
      </c>
      <c r="F4147" s="3">
        <v>0</v>
      </c>
      <c r="G4147" s="3" t="s">
        <v>104</v>
      </c>
      <c r="H4147" s="3" t="s">
        <v>1156</v>
      </c>
      <c r="I4147" s="3" t="s">
        <v>485</v>
      </c>
      <c r="J4147" s="3">
        <v>1926542</v>
      </c>
    </row>
    <row r="4148" spans="1:10" hidden="1" x14ac:dyDescent="0.25">
      <c r="A4148" s="187">
        <v>43898</v>
      </c>
      <c r="B4148" s="3">
        <v>8</v>
      </c>
      <c r="C4148" s="3">
        <v>3</v>
      </c>
      <c r="D4148" s="3">
        <v>2020</v>
      </c>
      <c r="E4148" s="3">
        <v>1</v>
      </c>
      <c r="F4148" s="3">
        <v>0</v>
      </c>
      <c r="G4148" s="3" t="s">
        <v>104</v>
      </c>
      <c r="H4148" s="3" t="s">
        <v>1156</v>
      </c>
      <c r="I4148" s="3" t="s">
        <v>485</v>
      </c>
      <c r="J4148" s="3">
        <v>1926542</v>
      </c>
    </row>
    <row r="4149" spans="1:10" hidden="1" x14ac:dyDescent="0.25">
      <c r="A4149" s="187">
        <v>43893</v>
      </c>
      <c r="B4149" s="3">
        <v>3</v>
      </c>
      <c r="C4149" s="3">
        <v>3</v>
      </c>
      <c r="D4149" s="3">
        <v>2020</v>
      </c>
      <c r="E4149" s="3">
        <v>1</v>
      </c>
      <c r="F4149" s="3">
        <v>0</v>
      </c>
      <c r="G4149" s="3" t="s">
        <v>104</v>
      </c>
      <c r="H4149" s="3" t="s">
        <v>1156</v>
      </c>
      <c r="I4149" s="3" t="s">
        <v>485</v>
      </c>
      <c r="J4149" s="3">
        <v>1926542</v>
      </c>
    </row>
    <row r="4150" spans="1:10" hidden="1" x14ac:dyDescent="0.25">
      <c r="A4150" s="187">
        <v>43920</v>
      </c>
      <c r="B4150" s="3">
        <v>30</v>
      </c>
      <c r="C4150" s="3">
        <v>3</v>
      </c>
      <c r="D4150" s="3">
        <v>2020</v>
      </c>
      <c r="E4150" s="3">
        <v>26</v>
      </c>
      <c r="F4150" s="3">
        <v>2</v>
      </c>
      <c r="G4150" s="3" t="s">
        <v>219</v>
      </c>
      <c r="H4150" s="3" t="s">
        <v>1157</v>
      </c>
      <c r="I4150" s="3" t="s">
        <v>470</v>
      </c>
      <c r="J4150" s="3">
        <v>6848925</v>
      </c>
    </row>
    <row r="4151" spans="1:10" hidden="1" x14ac:dyDescent="0.25">
      <c r="A4151" s="187">
        <v>43919</v>
      </c>
      <c r="B4151" s="3">
        <v>29</v>
      </c>
      <c r="C4151" s="3">
        <v>3</v>
      </c>
      <c r="D4151" s="3">
        <v>2020</v>
      </c>
      <c r="E4151" s="3">
        <v>21</v>
      </c>
      <c r="F4151" s="3">
        <v>1</v>
      </c>
      <c r="G4151" s="3" t="s">
        <v>219</v>
      </c>
      <c r="H4151" s="3" t="s">
        <v>1157</v>
      </c>
      <c r="I4151" s="3" t="s">
        <v>470</v>
      </c>
      <c r="J4151" s="3">
        <v>6848925</v>
      </c>
    </row>
    <row r="4152" spans="1:10" hidden="1" x14ac:dyDescent="0.25">
      <c r="A4152" s="187">
        <v>43918</v>
      </c>
      <c r="B4152" s="3">
        <v>28</v>
      </c>
      <c r="C4152" s="3">
        <v>3</v>
      </c>
      <c r="D4152" s="3">
        <v>2020</v>
      </c>
      <c r="E4152" s="3">
        <v>23</v>
      </c>
      <c r="F4152" s="3">
        <v>1</v>
      </c>
      <c r="G4152" s="3" t="s">
        <v>219</v>
      </c>
      <c r="H4152" s="3" t="s">
        <v>1157</v>
      </c>
      <c r="I4152" s="3" t="s">
        <v>470</v>
      </c>
      <c r="J4152" s="3">
        <v>6848925</v>
      </c>
    </row>
    <row r="4153" spans="1:10" hidden="1" x14ac:dyDescent="0.25">
      <c r="A4153" s="187">
        <v>43917</v>
      </c>
      <c r="B4153" s="3">
        <v>27</v>
      </c>
      <c r="C4153" s="3">
        <v>3</v>
      </c>
      <c r="D4153" s="3">
        <v>2020</v>
      </c>
      <c r="E4153" s="3">
        <v>35</v>
      </c>
      <c r="F4153" s="3">
        <v>2</v>
      </c>
      <c r="G4153" s="3" t="s">
        <v>219</v>
      </c>
      <c r="H4153" s="3" t="s">
        <v>1157</v>
      </c>
      <c r="I4153" s="3" t="s">
        <v>470</v>
      </c>
      <c r="J4153" s="3">
        <v>6848925</v>
      </c>
    </row>
    <row r="4154" spans="1:10" hidden="1" x14ac:dyDescent="0.25">
      <c r="A4154" s="187">
        <v>43916</v>
      </c>
      <c r="B4154" s="3">
        <v>26</v>
      </c>
      <c r="C4154" s="3">
        <v>3</v>
      </c>
      <c r="D4154" s="3">
        <v>2020</v>
      </c>
      <c r="E4154" s="3">
        <v>29</v>
      </c>
      <c r="F4154" s="3">
        <v>0</v>
      </c>
      <c r="G4154" s="3" t="s">
        <v>219</v>
      </c>
      <c r="H4154" s="3" t="s">
        <v>1157</v>
      </c>
      <c r="I4154" s="3" t="s">
        <v>470</v>
      </c>
      <c r="J4154" s="3">
        <v>6848925</v>
      </c>
    </row>
    <row r="4155" spans="1:10" hidden="1" x14ac:dyDescent="0.25">
      <c r="A4155" s="187">
        <v>43915</v>
      </c>
      <c r="B4155" s="3">
        <v>25</v>
      </c>
      <c r="C4155" s="3">
        <v>3</v>
      </c>
      <c r="D4155" s="3">
        <v>2020</v>
      </c>
      <c r="E4155" s="3">
        <v>37</v>
      </c>
      <c r="F4155" s="3">
        <v>0</v>
      </c>
      <c r="G4155" s="3" t="s">
        <v>219</v>
      </c>
      <c r="H4155" s="3" t="s">
        <v>1157</v>
      </c>
      <c r="I4155" s="3" t="s">
        <v>470</v>
      </c>
      <c r="J4155" s="3">
        <v>6848925</v>
      </c>
    </row>
    <row r="4156" spans="1:10" hidden="1" x14ac:dyDescent="0.25">
      <c r="A4156" s="187">
        <v>43914</v>
      </c>
      <c r="B4156" s="3">
        <v>24</v>
      </c>
      <c r="C4156" s="3">
        <v>3</v>
      </c>
      <c r="D4156" s="3">
        <v>2020</v>
      </c>
      <c r="E4156" s="3">
        <v>19</v>
      </c>
      <c r="F4156" s="3">
        <v>0</v>
      </c>
      <c r="G4156" s="3" t="s">
        <v>219</v>
      </c>
      <c r="H4156" s="3" t="s">
        <v>1157</v>
      </c>
      <c r="I4156" s="3" t="s">
        <v>470</v>
      </c>
      <c r="J4156" s="3">
        <v>6848925</v>
      </c>
    </row>
    <row r="4157" spans="1:10" hidden="1" x14ac:dyDescent="0.25">
      <c r="A4157" s="187">
        <v>43913</v>
      </c>
      <c r="B4157" s="3">
        <v>23</v>
      </c>
      <c r="C4157" s="3">
        <v>3</v>
      </c>
      <c r="D4157" s="3">
        <v>2020</v>
      </c>
      <c r="E4157" s="3">
        <v>18</v>
      </c>
      <c r="F4157" s="3">
        <v>0</v>
      </c>
      <c r="G4157" s="3" t="s">
        <v>219</v>
      </c>
      <c r="H4157" s="3" t="s">
        <v>1157</v>
      </c>
      <c r="I4157" s="3" t="s">
        <v>470</v>
      </c>
      <c r="J4157" s="3">
        <v>6848925</v>
      </c>
    </row>
    <row r="4158" spans="1:10" hidden="1" x14ac:dyDescent="0.25">
      <c r="A4158" s="187">
        <v>43912</v>
      </c>
      <c r="B4158" s="3">
        <v>22</v>
      </c>
      <c r="C4158" s="3">
        <v>3</v>
      </c>
      <c r="D4158" s="3">
        <v>2020</v>
      </c>
      <c r="E4158" s="3">
        <v>67</v>
      </c>
      <c r="F4158" s="3">
        <v>0</v>
      </c>
      <c r="G4158" s="3" t="s">
        <v>219</v>
      </c>
      <c r="H4158" s="3" t="s">
        <v>1157</v>
      </c>
      <c r="I4158" s="3" t="s">
        <v>470</v>
      </c>
      <c r="J4158" s="3">
        <v>6848925</v>
      </c>
    </row>
    <row r="4159" spans="1:10" hidden="1" x14ac:dyDescent="0.25">
      <c r="A4159" s="187">
        <v>43911</v>
      </c>
      <c r="B4159" s="3">
        <v>21</v>
      </c>
      <c r="C4159" s="3">
        <v>3</v>
      </c>
      <c r="D4159" s="3">
        <v>2020</v>
      </c>
      <c r="E4159" s="3">
        <v>14</v>
      </c>
      <c r="F4159" s="3">
        <v>0</v>
      </c>
      <c r="G4159" s="3" t="s">
        <v>219</v>
      </c>
      <c r="H4159" s="3" t="s">
        <v>1157</v>
      </c>
      <c r="I4159" s="3" t="s">
        <v>470</v>
      </c>
      <c r="J4159" s="3">
        <v>6848925</v>
      </c>
    </row>
    <row r="4160" spans="1:10" hidden="1" x14ac:dyDescent="0.25">
      <c r="A4160" s="187">
        <v>43910</v>
      </c>
      <c r="B4160" s="3">
        <v>20</v>
      </c>
      <c r="C4160" s="3">
        <v>3</v>
      </c>
      <c r="D4160" s="3">
        <v>2020</v>
      </c>
      <c r="E4160" s="3">
        <v>16</v>
      </c>
      <c r="F4160" s="3">
        <v>0</v>
      </c>
      <c r="G4160" s="3" t="s">
        <v>219</v>
      </c>
      <c r="H4160" s="3" t="s">
        <v>1157</v>
      </c>
      <c r="I4160" s="3" t="s">
        <v>470</v>
      </c>
      <c r="J4160" s="3">
        <v>6848925</v>
      </c>
    </row>
    <row r="4161" spans="1:10" hidden="1" x14ac:dyDescent="0.25">
      <c r="A4161" s="187">
        <v>43909</v>
      </c>
      <c r="B4161" s="3">
        <v>19</v>
      </c>
      <c r="C4161" s="3">
        <v>3</v>
      </c>
      <c r="D4161" s="3">
        <v>2020</v>
      </c>
      <c r="E4161" s="3">
        <v>13</v>
      </c>
      <c r="F4161" s="3">
        <v>1</v>
      </c>
      <c r="G4161" s="3" t="s">
        <v>219</v>
      </c>
      <c r="H4161" s="3" t="s">
        <v>1157</v>
      </c>
      <c r="I4161" s="3" t="s">
        <v>470</v>
      </c>
      <c r="J4161" s="3">
        <v>6848925</v>
      </c>
    </row>
    <row r="4162" spans="1:10" hidden="1" x14ac:dyDescent="0.25">
      <c r="A4162" s="187">
        <v>43908</v>
      </c>
      <c r="B4162" s="3">
        <v>18</v>
      </c>
      <c r="C4162" s="3">
        <v>3</v>
      </c>
      <c r="D4162" s="3">
        <v>2020</v>
      </c>
      <c r="E4162" s="3">
        <v>0</v>
      </c>
      <c r="F4162" s="3">
        <v>0</v>
      </c>
      <c r="G4162" s="3" t="s">
        <v>219</v>
      </c>
      <c r="H4162" s="3" t="s">
        <v>1157</v>
      </c>
      <c r="I4162" s="3" t="s">
        <v>470</v>
      </c>
      <c r="J4162" s="3">
        <v>6848925</v>
      </c>
    </row>
    <row r="4163" spans="1:10" hidden="1" x14ac:dyDescent="0.25">
      <c r="A4163" s="187">
        <v>43907</v>
      </c>
      <c r="B4163" s="3">
        <v>17</v>
      </c>
      <c r="C4163" s="3">
        <v>3</v>
      </c>
      <c r="D4163" s="3">
        <v>2020</v>
      </c>
      <c r="E4163" s="3">
        <v>21</v>
      </c>
      <c r="F4163" s="3">
        <v>0</v>
      </c>
      <c r="G4163" s="3" t="s">
        <v>219</v>
      </c>
      <c r="H4163" s="3" t="s">
        <v>1157</v>
      </c>
      <c r="I4163" s="3" t="s">
        <v>470</v>
      </c>
      <c r="J4163" s="3">
        <v>6848925</v>
      </c>
    </row>
    <row r="4164" spans="1:10" hidden="1" x14ac:dyDescent="0.25">
      <c r="A4164" s="187">
        <v>43906</v>
      </c>
      <c r="B4164" s="3">
        <v>16</v>
      </c>
      <c r="C4164" s="3">
        <v>3</v>
      </c>
      <c r="D4164" s="3">
        <v>2020</v>
      </c>
      <c r="E4164" s="3">
        <v>6</v>
      </c>
      <c r="F4164" s="3">
        <v>0</v>
      </c>
      <c r="G4164" s="3" t="s">
        <v>219</v>
      </c>
      <c r="H4164" s="3" t="s">
        <v>1157</v>
      </c>
      <c r="I4164" s="3" t="s">
        <v>470</v>
      </c>
      <c r="J4164" s="3">
        <v>6848925</v>
      </c>
    </row>
    <row r="4165" spans="1:10" hidden="1" x14ac:dyDescent="0.25">
      <c r="A4165" s="187">
        <v>43905</v>
      </c>
      <c r="B4165" s="3">
        <v>15</v>
      </c>
      <c r="C4165" s="3">
        <v>3</v>
      </c>
      <c r="D4165" s="3">
        <v>2020</v>
      </c>
      <c r="E4165" s="3">
        <v>27</v>
      </c>
      <c r="F4165" s="3">
        <v>1</v>
      </c>
      <c r="G4165" s="3" t="s">
        <v>219</v>
      </c>
      <c r="H4165" s="3" t="s">
        <v>1157</v>
      </c>
      <c r="I4165" s="3" t="s">
        <v>470</v>
      </c>
      <c r="J4165" s="3">
        <v>6848925</v>
      </c>
    </row>
    <row r="4166" spans="1:10" hidden="1" x14ac:dyDescent="0.25">
      <c r="A4166" s="187">
        <v>43903</v>
      </c>
      <c r="B4166" s="3">
        <v>13</v>
      </c>
      <c r="C4166" s="3">
        <v>3</v>
      </c>
      <c r="D4166" s="3">
        <v>2020</v>
      </c>
      <c r="E4166" s="3">
        <v>5</v>
      </c>
      <c r="F4166" s="3">
        <v>0</v>
      </c>
      <c r="G4166" s="3" t="s">
        <v>219</v>
      </c>
      <c r="H4166" s="3" t="s">
        <v>1157</v>
      </c>
      <c r="I4166" s="3" t="s">
        <v>470</v>
      </c>
      <c r="J4166" s="3">
        <v>6848925</v>
      </c>
    </row>
    <row r="4167" spans="1:10" hidden="1" x14ac:dyDescent="0.25">
      <c r="A4167" s="187">
        <v>43902</v>
      </c>
      <c r="B4167" s="3">
        <v>12</v>
      </c>
      <c r="C4167" s="3">
        <v>3</v>
      </c>
      <c r="D4167" s="3">
        <v>2020</v>
      </c>
      <c r="E4167" s="3">
        <v>20</v>
      </c>
      <c r="F4167" s="3">
        <v>1</v>
      </c>
      <c r="G4167" s="3" t="s">
        <v>219</v>
      </c>
      <c r="H4167" s="3" t="s">
        <v>1157</v>
      </c>
      <c r="I4167" s="3" t="s">
        <v>470</v>
      </c>
      <c r="J4167" s="3">
        <v>6848925</v>
      </c>
    </row>
    <row r="4168" spans="1:10" hidden="1" x14ac:dyDescent="0.25">
      <c r="A4168" s="187">
        <v>43901</v>
      </c>
      <c r="B4168" s="3">
        <v>11</v>
      </c>
      <c r="C4168" s="3">
        <v>3</v>
      </c>
      <c r="D4168" s="3">
        <v>2020</v>
      </c>
      <c r="E4168" s="3">
        <v>0</v>
      </c>
      <c r="F4168" s="3">
        <v>1</v>
      </c>
      <c r="G4168" s="3" t="s">
        <v>219</v>
      </c>
      <c r="H4168" s="3" t="s">
        <v>1157</v>
      </c>
      <c r="I4168" s="3" t="s">
        <v>470</v>
      </c>
      <c r="J4168" s="3">
        <v>6848925</v>
      </c>
    </row>
    <row r="4169" spans="1:10" hidden="1" x14ac:dyDescent="0.25">
      <c r="A4169" s="187">
        <v>43900</v>
      </c>
      <c r="B4169" s="3">
        <v>10</v>
      </c>
      <c r="C4169" s="3">
        <v>3</v>
      </c>
      <c r="D4169" s="3">
        <v>2020</v>
      </c>
      <c r="E4169" s="3">
        <v>9</v>
      </c>
      <c r="F4169" s="3">
        <v>0</v>
      </c>
      <c r="G4169" s="3" t="s">
        <v>219</v>
      </c>
      <c r="H4169" s="3" t="s">
        <v>1157</v>
      </c>
      <c r="I4169" s="3" t="s">
        <v>470</v>
      </c>
      <c r="J4169" s="3">
        <v>6848925</v>
      </c>
    </row>
    <row r="4170" spans="1:10" hidden="1" x14ac:dyDescent="0.25">
      <c r="A4170" s="187">
        <v>43899</v>
      </c>
      <c r="B4170" s="3">
        <v>9</v>
      </c>
      <c r="C4170" s="3">
        <v>3</v>
      </c>
      <c r="D4170" s="3">
        <v>2020</v>
      </c>
      <c r="E4170" s="3">
        <v>10</v>
      </c>
      <c r="F4170" s="3">
        <v>0</v>
      </c>
      <c r="G4170" s="3" t="s">
        <v>219</v>
      </c>
      <c r="H4170" s="3" t="s">
        <v>1157</v>
      </c>
      <c r="I4170" s="3" t="s">
        <v>470</v>
      </c>
      <c r="J4170" s="3">
        <v>6848925</v>
      </c>
    </row>
    <row r="4171" spans="1:10" hidden="1" x14ac:dyDescent="0.25">
      <c r="A4171" s="187">
        <v>43897</v>
      </c>
      <c r="B4171" s="3">
        <v>7</v>
      </c>
      <c r="C4171" s="3">
        <v>3</v>
      </c>
      <c r="D4171" s="3">
        <v>2020</v>
      </c>
      <c r="E4171" s="3">
        <v>6</v>
      </c>
      <c r="F4171" s="3">
        <v>0</v>
      </c>
      <c r="G4171" s="3" t="s">
        <v>219</v>
      </c>
      <c r="H4171" s="3" t="s">
        <v>1157</v>
      </c>
      <c r="I4171" s="3" t="s">
        <v>470</v>
      </c>
      <c r="J4171" s="3">
        <v>6848925</v>
      </c>
    </row>
    <row r="4172" spans="1:10" hidden="1" x14ac:dyDescent="0.25">
      <c r="A4172" s="187">
        <v>43896</v>
      </c>
      <c r="B4172" s="3">
        <v>6</v>
      </c>
      <c r="C4172" s="3">
        <v>3</v>
      </c>
      <c r="D4172" s="3">
        <v>2020</v>
      </c>
      <c r="E4172" s="3">
        <v>3</v>
      </c>
      <c r="F4172" s="3">
        <v>0</v>
      </c>
      <c r="G4172" s="3" t="s">
        <v>219</v>
      </c>
      <c r="H4172" s="3" t="s">
        <v>1157</v>
      </c>
      <c r="I4172" s="3" t="s">
        <v>470</v>
      </c>
      <c r="J4172" s="3">
        <v>6848925</v>
      </c>
    </row>
    <row r="4173" spans="1:10" hidden="1" x14ac:dyDescent="0.25">
      <c r="A4173" s="187">
        <v>43893</v>
      </c>
      <c r="B4173" s="3">
        <v>3</v>
      </c>
      <c r="C4173" s="3">
        <v>3</v>
      </c>
      <c r="D4173" s="3">
        <v>2020</v>
      </c>
      <c r="E4173" s="3">
        <v>3</v>
      </c>
      <c r="F4173" s="3">
        <v>0</v>
      </c>
      <c r="G4173" s="3" t="s">
        <v>219</v>
      </c>
      <c r="H4173" s="3" t="s">
        <v>1157</v>
      </c>
      <c r="I4173" s="3" t="s">
        <v>470</v>
      </c>
      <c r="J4173" s="3">
        <v>6848925</v>
      </c>
    </row>
    <row r="4174" spans="1:10" hidden="1" x14ac:dyDescent="0.25">
      <c r="A4174" s="187">
        <v>43892</v>
      </c>
      <c r="B4174" s="3">
        <v>2</v>
      </c>
      <c r="C4174" s="3">
        <v>3</v>
      </c>
      <c r="D4174" s="3">
        <v>2020</v>
      </c>
      <c r="E4174" s="3">
        <v>6</v>
      </c>
      <c r="F4174" s="3">
        <v>0</v>
      </c>
      <c r="G4174" s="3" t="s">
        <v>219</v>
      </c>
      <c r="H4174" s="3" t="s">
        <v>1157</v>
      </c>
      <c r="I4174" s="3" t="s">
        <v>470</v>
      </c>
      <c r="J4174" s="3">
        <v>6848925</v>
      </c>
    </row>
    <row r="4175" spans="1:10" hidden="1" x14ac:dyDescent="0.25">
      <c r="A4175" s="187">
        <v>43891</v>
      </c>
      <c r="B4175" s="3">
        <v>1</v>
      </c>
      <c r="C4175" s="3">
        <v>3</v>
      </c>
      <c r="D4175" s="3">
        <v>2020</v>
      </c>
      <c r="E4175" s="3">
        <v>1</v>
      </c>
      <c r="F4175" s="3">
        <v>0</v>
      </c>
      <c r="G4175" s="3" t="s">
        <v>219</v>
      </c>
      <c r="H4175" s="3" t="s">
        <v>1157</v>
      </c>
      <c r="I4175" s="3" t="s">
        <v>470</v>
      </c>
      <c r="J4175" s="3">
        <v>6848925</v>
      </c>
    </row>
    <row r="4176" spans="1:10" hidden="1" x14ac:dyDescent="0.25">
      <c r="A4176" s="187">
        <v>43890</v>
      </c>
      <c r="B4176" s="3">
        <v>29</v>
      </c>
      <c r="C4176" s="3">
        <v>2</v>
      </c>
      <c r="D4176" s="3">
        <v>2020</v>
      </c>
      <c r="E4176" s="3">
        <v>0</v>
      </c>
      <c r="F4176" s="3">
        <v>0</v>
      </c>
      <c r="G4176" s="3" t="s">
        <v>219</v>
      </c>
      <c r="H4176" s="3" t="s">
        <v>1157</v>
      </c>
      <c r="I4176" s="3" t="s">
        <v>470</v>
      </c>
      <c r="J4176" s="3">
        <v>6848925</v>
      </c>
    </row>
    <row r="4177" spans="1:10" hidden="1" x14ac:dyDescent="0.25">
      <c r="A4177" s="187">
        <v>43889</v>
      </c>
      <c r="B4177" s="3">
        <v>28</v>
      </c>
      <c r="C4177" s="3">
        <v>2</v>
      </c>
      <c r="D4177" s="3">
        <v>2020</v>
      </c>
      <c r="E4177" s="3">
        <v>1</v>
      </c>
      <c r="F4177" s="3">
        <v>0</v>
      </c>
      <c r="G4177" s="3" t="s">
        <v>219</v>
      </c>
      <c r="H4177" s="3" t="s">
        <v>1157</v>
      </c>
      <c r="I4177" s="3" t="s">
        <v>470</v>
      </c>
      <c r="J4177" s="3">
        <v>6848925</v>
      </c>
    </row>
    <row r="4178" spans="1:10" hidden="1" x14ac:dyDescent="0.25">
      <c r="A4178" s="187">
        <v>43888</v>
      </c>
      <c r="B4178" s="3">
        <v>27</v>
      </c>
      <c r="C4178" s="3">
        <v>2</v>
      </c>
      <c r="D4178" s="3">
        <v>2020</v>
      </c>
      <c r="E4178" s="3">
        <v>1</v>
      </c>
      <c r="F4178" s="3">
        <v>0</v>
      </c>
      <c r="G4178" s="3" t="s">
        <v>219</v>
      </c>
      <c r="H4178" s="3" t="s">
        <v>1157</v>
      </c>
      <c r="I4178" s="3" t="s">
        <v>470</v>
      </c>
      <c r="J4178" s="3">
        <v>6848925</v>
      </c>
    </row>
    <row r="4179" spans="1:10" hidden="1" x14ac:dyDescent="0.25">
      <c r="A4179" s="187">
        <v>43887</v>
      </c>
      <c r="B4179" s="3">
        <v>26</v>
      </c>
      <c r="C4179" s="3">
        <v>2</v>
      </c>
      <c r="D4179" s="3">
        <v>2020</v>
      </c>
      <c r="E4179" s="3">
        <v>0</v>
      </c>
      <c r="F4179" s="3">
        <v>0</v>
      </c>
      <c r="G4179" s="3" t="s">
        <v>219</v>
      </c>
      <c r="H4179" s="3" t="s">
        <v>1157</v>
      </c>
      <c r="I4179" s="3" t="s">
        <v>470</v>
      </c>
      <c r="J4179" s="3">
        <v>6848925</v>
      </c>
    </row>
    <row r="4180" spans="1:10" hidden="1" x14ac:dyDescent="0.25">
      <c r="A4180" s="187">
        <v>43886</v>
      </c>
      <c r="B4180" s="3">
        <v>25</v>
      </c>
      <c r="C4180" s="3">
        <v>2</v>
      </c>
      <c r="D4180" s="3">
        <v>2020</v>
      </c>
      <c r="E4180" s="3">
        <v>0</v>
      </c>
      <c r="F4180" s="3">
        <v>0</v>
      </c>
      <c r="G4180" s="3" t="s">
        <v>219</v>
      </c>
      <c r="H4180" s="3" t="s">
        <v>1157</v>
      </c>
      <c r="I4180" s="3" t="s">
        <v>470</v>
      </c>
      <c r="J4180" s="3">
        <v>6848925</v>
      </c>
    </row>
    <row r="4181" spans="1:10" hidden="1" x14ac:dyDescent="0.25">
      <c r="A4181" s="187">
        <v>43885</v>
      </c>
      <c r="B4181" s="3">
        <v>24</v>
      </c>
      <c r="C4181" s="3">
        <v>2</v>
      </c>
      <c r="D4181" s="3">
        <v>2020</v>
      </c>
      <c r="E4181" s="3">
        <v>0</v>
      </c>
      <c r="F4181" s="3">
        <v>0</v>
      </c>
      <c r="G4181" s="3" t="s">
        <v>219</v>
      </c>
      <c r="H4181" s="3" t="s">
        <v>1157</v>
      </c>
      <c r="I4181" s="3" t="s">
        <v>470</v>
      </c>
      <c r="J4181" s="3">
        <v>6848925</v>
      </c>
    </row>
    <row r="4182" spans="1:10" hidden="1" x14ac:dyDescent="0.25">
      <c r="A4182" s="187">
        <v>43884</v>
      </c>
      <c r="B4182" s="3">
        <v>23</v>
      </c>
      <c r="C4182" s="3">
        <v>2</v>
      </c>
      <c r="D4182" s="3">
        <v>2020</v>
      </c>
      <c r="E4182" s="3">
        <v>0</v>
      </c>
      <c r="F4182" s="3">
        <v>0</v>
      </c>
      <c r="G4182" s="3" t="s">
        <v>219</v>
      </c>
      <c r="H4182" s="3" t="s">
        <v>1157</v>
      </c>
      <c r="I4182" s="3" t="s">
        <v>470</v>
      </c>
      <c r="J4182" s="3">
        <v>6848925</v>
      </c>
    </row>
    <row r="4183" spans="1:10" hidden="1" x14ac:dyDescent="0.25">
      <c r="A4183" s="187">
        <v>43883</v>
      </c>
      <c r="B4183" s="3">
        <v>22</v>
      </c>
      <c r="C4183" s="3">
        <v>2</v>
      </c>
      <c r="D4183" s="3">
        <v>2020</v>
      </c>
      <c r="E4183" s="3">
        <v>1</v>
      </c>
      <c r="F4183" s="3">
        <v>0</v>
      </c>
      <c r="G4183" s="3" t="s">
        <v>219</v>
      </c>
      <c r="H4183" s="3" t="s">
        <v>1157</v>
      </c>
      <c r="I4183" s="3" t="s">
        <v>470</v>
      </c>
      <c r="J4183" s="3">
        <v>6848925</v>
      </c>
    </row>
    <row r="4184" spans="1:10" hidden="1" x14ac:dyDescent="0.25">
      <c r="A4184" s="187">
        <v>43882</v>
      </c>
      <c r="B4184" s="3">
        <v>21</v>
      </c>
      <c r="C4184" s="3">
        <v>2</v>
      </c>
      <c r="D4184" s="3">
        <v>2020</v>
      </c>
      <c r="E4184" s="3">
        <v>0</v>
      </c>
      <c r="F4184" s="3">
        <v>0</v>
      </c>
      <c r="G4184" s="3" t="s">
        <v>219</v>
      </c>
      <c r="H4184" s="3" t="s">
        <v>1157</v>
      </c>
      <c r="I4184" s="3" t="s">
        <v>470</v>
      </c>
      <c r="J4184" s="3">
        <v>6848925</v>
      </c>
    </row>
    <row r="4185" spans="1:10" hidden="1" x14ac:dyDescent="0.25">
      <c r="A4185" s="187">
        <v>43881</v>
      </c>
      <c r="B4185" s="3">
        <v>20</v>
      </c>
      <c r="C4185" s="3">
        <v>2</v>
      </c>
      <c r="D4185" s="3">
        <v>2020</v>
      </c>
      <c r="E4185" s="3">
        <v>0</v>
      </c>
      <c r="F4185" s="3">
        <v>0</v>
      </c>
      <c r="G4185" s="3" t="s">
        <v>219</v>
      </c>
      <c r="H4185" s="3" t="s">
        <v>1157</v>
      </c>
      <c r="I4185" s="3" t="s">
        <v>470</v>
      </c>
      <c r="J4185" s="3">
        <v>6848925</v>
      </c>
    </row>
    <row r="4186" spans="1:10" hidden="1" x14ac:dyDescent="0.25">
      <c r="A4186" s="187">
        <v>43880</v>
      </c>
      <c r="B4186" s="3">
        <v>19</v>
      </c>
      <c r="C4186" s="3">
        <v>2</v>
      </c>
      <c r="D4186" s="3">
        <v>2020</v>
      </c>
      <c r="E4186" s="3">
        <v>0</v>
      </c>
      <c r="F4186" s="3">
        <v>0</v>
      </c>
      <c r="G4186" s="3" t="s">
        <v>219</v>
      </c>
      <c r="H4186" s="3" t="s">
        <v>1157</v>
      </c>
      <c r="I4186" s="3" t="s">
        <v>470</v>
      </c>
      <c r="J4186" s="3">
        <v>6848925</v>
      </c>
    </row>
    <row r="4187" spans="1:10" hidden="1" x14ac:dyDescent="0.25">
      <c r="A4187" s="187">
        <v>43879</v>
      </c>
      <c r="B4187" s="3">
        <v>18</v>
      </c>
      <c r="C4187" s="3">
        <v>2</v>
      </c>
      <c r="D4187" s="3">
        <v>2020</v>
      </c>
      <c r="E4187" s="3">
        <v>0</v>
      </c>
      <c r="F4187" s="3">
        <v>0</v>
      </c>
      <c r="G4187" s="3" t="s">
        <v>219</v>
      </c>
      <c r="H4187" s="3" t="s">
        <v>1157</v>
      </c>
      <c r="I4187" s="3" t="s">
        <v>470</v>
      </c>
      <c r="J4187" s="3">
        <v>6848925</v>
      </c>
    </row>
    <row r="4188" spans="1:10" hidden="1" x14ac:dyDescent="0.25">
      <c r="A4188" s="187">
        <v>43878</v>
      </c>
      <c r="B4188" s="3">
        <v>17</v>
      </c>
      <c r="C4188" s="3">
        <v>2</v>
      </c>
      <c r="D4188" s="3">
        <v>2020</v>
      </c>
      <c r="E4188" s="3">
        <v>0</v>
      </c>
      <c r="F4188" s="3">
        <v>0</v>
      </c>
      <c r="G4188" s="3" t="s">
        <v>219</v>
      </c>
      <c r="H4188" s="3" t="s">
        <v>1157</v>
      </c>
      <c r="I4188" s="3" t="s">
        <v>470</v>
      </c>
      <c r="J4188" s="3">
        <v>6848925</v>
      </c>
    </row>
    <row r="4189" spans="1:10" hidden="1" x14ac:dyDescent="0.25">
      <c r="A4189" s="187">
        <v>43877</v>
      </c>
      <c r="B4189" s="3">
        <v>16</v>
      </c>
      <c r="C4189" s="3">
        <v>2</v>
      </c>
      <c r="D4189" s="3">
        <v>2020</v>
      </c>
      <c r="E4189" s="3">
        <v>0</v>
      </c>
      <c r="F4189" s="3">
        <v>0</v>
      </c>
      <c r="G4189" s="3" t="s">
        <v>219</v>
      </c>
      <c r="H4189" s="3" t="s">
        <v>1157</v>
      </c>
      <c r="I4189" s="3" t="s">
        <v>470</v>
      </c>
      <c r="J4189" s="3">
        <v>6848925</v>
      </c>
    </row>
    <row r="4190" spans="1:10" hidden="1" x14ac:dyDescent="0.25">
      <c r="A4190" s="187">
        <v>43876</v>
      </c>
      <c r="B4190" s="3">
        <v>15</v>
      </c>
      <c r="C4190" s="3">
        <v>2</v>
      </c>
      <c r="D4190" s="3">
        <v>2020</v>
      </c>
      <c r="E4190" s="3">
        <v>0</v>
      </c>
      <c r="F4190" s="3">
        <v>0</v>
      </c>
      <c r="G4190" s="3" t="s">
        <v>219</v>
      </c>
      <c r="H4190" s="3" t="s">
        <v>1157</v>
      </c>
      <c r="I4190" s="3" t="s">
        <v>470</v>
      </c>
      <c r="J4190" s="3">
        <v>6848925</v>
      </c>
    </row>
    <row r="4191" spans="1:10" hidden="1" x14ac:dyDescent="0.25">
      <c r="A4191" s="187">
        <v>43875</v>
      </c>
      <c r="B4191" s="3">
        <v>14</v>
      </c>
      <c r="C4191" s="3">
        <v>2</v>
      </c>
      <c r="D4191" s="3">
        <v>2020</v>
      </c>
      <c r="E4191" s="3">
        <v>0</v>
      </c>
      <c r="F4191" s="3">
        <v>0</v>
      </c>
      <c r="G4191" s="3" t="s">
        <v>219</v>
      </c>
      <c r="H4191" s="3" t="s">
        <v>1157</v>
      </c>
      <c r="I4191" s="3" t="s">
        <v>470</v>
      </c>
      <c r="J4191" s="3">
        <v>6848925</v>
      </c>
    </row>
    <row r="4192" spans="1:10" hidden="1" x14ac:dyDescent="0.25">
      <c r="A4192" s="187">
        <v>43874</v>
      </c>
      <c r="B4192" s="3">
        <v>13</v>
      </c>
      <c r="C4192" s="3">
        <v>2</v>
      </c>
      <c r="D4192" s="3">
        <v>2020</v>
      </c>
      <c r="E4192" s="3">
        <v>0</v>
      </c>
      <c r="F4192" s="3">
        <v>0</v>
      </c>
      <c r="G4192" s="3" t="s">
        <v>219</v>
      </c>
      <c r="H4192" s="3" t="s">
        <v>1157</v>
      </c>
      <c r="I4192" s="3" t="s">
        <v>470</v>
      </c>
      <c r="J4192" s="3">
        <v>6848925</v>
      </c>
    </row>
    <row r="4193" spans="1:10" hidden="1" x14ac:dyDescent="0.25">
      <c r="A4193" s="187">
        <v>43873</v>
      </c>
      <c r="B4193" s="3">
        <v>12</v>
      </c>
      <c r="C4193" s="3">
        <v>2</v>
      </c>
      <c r="D4193" s="3">
        <v>2020</v>
      </c>
      <c r="E4193" s="3">
        <v>0</v>
      </c>
      <c r="F4193" s="3">
        <v>0</v>
      </c>
      <c r="G4193" s="3" t="s">
        <v>219</v>
      </c>
      <c r="H4193" s="3" t="s">
        <v>1157</v>
      </c>
      <c r="I4193" s="3" t="s">
        <v>470</v>
      </c>
      <c r="J4193" s="3">
        <v>6848925</v>
      </c>
    </row>
    <row r="4194" spans="1:10" hidden="1" x14ac:dyDescent="0.25">
      <c r="A4194" s="187">
        <v>43872</v>
      </c>
      <c r="B4194" s="3">
        <v>11</v>
      </c>
      <c r="C4194" s="3">
        <v>2</v>
      </c>
      <c r="D4194" s="3">
        <v>2020</v>
      </c>
      <c r="E4194" s="3">
        <v>0</v>
      </c>
      <c r="F4194" s="3">
        <v>0</v>
      </c>
      <c r="G4194" s="3" t="s">
        <v>219</v>
      </c>
      <c r="H4194" s="3" t="s">
        <v>1157</v>
      </c>
      <c r="I4194" s="3" t="s">
        <v>470</v>
      </c>
      <c r="J4194" s="3">
        <v>6848925</v>
      </c>
    </row>
    <row r="4195" spans="1:10" hidden="1" x14ac:dyDescent="0.25">
      <c r="A4195" s="187">
        <v>43871</v>
      </c>
      <c r="B4195" s="3">
        <v>10</v>
      </c>
      <c r="C4195" s="3">
        <v>2</v>
      </c>
      <c r="D4195" s="3">
        <v>2020</v>
      </c>
      <c r="E4195" s="3">
        <v>0</v>
      </c>
      <c r="F4195" s="3">
        <v>0</v>
      </c>
      <c r="G4195" s="3" t="s">
        <v>219</v>
      </c>
      <c r="H4195" s="3" t="s">
        <v>1157</v>
      </c>
      <c r="I4195" s="3" t="s">
        <v>470</v>
      </c>
      <c r="J4195" s="3">
        <v>6848925</v>
      </c>
    </row>
    <row r="4196" spans="1:10" hidden="1" x14ac:dyDescent="0.25">
      <c r="A4196" s="187">
        <v>43870</v>
      </c>
      <c r="B4196" s="3">
        <v>9</v>
      </c>
      <c r="C4196" s="3">
        <v>2</v>
      </c>
      <c r="D4196" s="3">
        <v>2020</v>
      </c>
      <c r="E4196" s="3">
        <v>0</v>
      </c>
      <c r="F4196" s="3">
        <v>0</v>
      </c>
      <c r="G4196" s="3" t="s">
        <v>219</v>
      </c>
      <c r="H4196" s="3" t="s">
        <v>1157</v>
      </c>
      <c r="I4196" s="3" t="s">
        <v>470</v>
      </c>
      <c r="J4196" s="3">
        <v>6848925</v>
      </c>
    </row>
    <row r="4197" spans="1:10" hidden="1" x14ac:dyDescent="0.25">
      <c r="A4197" s="187">
        <v>43869</v>
      </c>
      <c r="B4197" s="3">
        <v>8</v>
      </c>
      <c r="C4197" s="3">
        <v>2</v>
      </c>
      <c r="D4197" s="3">
        <v>2020</v>
      </c>
      <c r="E4197" s="3">
        <v>0</v>
      </c>
      <c r="F4197" s="3">
        <v>0</v>
      </c>
      <c r="G4197" s="3" t="s">
        <v>219</v>
      </c>
      <c r="H4197" s="3" t="s">
        <v>1157</v>
      </c>
      <c r="I4197" s="3" t="s">
        <v>470</v>
      </c>
      <c r="J4197" s="3">
        <v>6848925</v>
      </c>
    </row>
    <row r="4198" spans="1:10" hidden="1" x14ac:dyDescent="0.25">
      <c r="A4198" s="187">
        <v>43868</v>
      </c>
      <c r="B4198" s="3">
        <v>7</v>
      </c>
      <c r="C4198" s="3">
        <v>2</v>
      </c>
      <c r="D4198" s="3">
        <v>2020</v>
      </c>
      <c r="E4198" s="3">
        <v>0</v>
      </c>
      <c r="F4198" s="3">
        <v>0</v>
      </c>
      <c r="G4198" s="3" t="s">
        <v>219</v>
      </c>
      <c r="H4198" s="3" t="s">
        <v>1157</v>
      </c>
      <c r="I4198" s="3" t="s">
        <v>470</v>
      </c>
      <c r="J4198" s="3">
        <v>6848925</v>
      </c>
    </row>
    <row r="4199" spans="1:10" hidden="1" x14ac:dyDescent="0.25">
      <c r="A4199" s="187">
        <v>43867</v>
      </c>
      <c r="B4199" s="3">
        <v>6</v>
      </c>
      <c r="C4199" s="3">
        <v>2</v>
      </c>
      <c r="D4199" s="3">
        <v>2020</v>
      </c>
      <c r="E4199" s="3">
        <v>0</v>
      </c>
      <c r="F4199" s="3">
        <v>0</v>
      </c>
      <c r="G4199" s="3" t="s">
        <v>219</v>
      </c>
      <c r="H4199" s="3" t="s">
        <v>1157</v>
      </c>
      <c r="I4199" s="3" t="s">
        <v>470</v>
      </c>
      <c r="J4199" s="3">
        <v>6848925</v>
      </c>
    </row>
    <row r="4200" spans="1:10" hidden="1" x14ac:dyDescent="0.25">
      <c r="A4200" s="187">
        <v>43866</v>
      </c>
      <c r="B4200" s="3">
        <v>5</v>
      </c>
      <c r="C4200" s="3">
        <v>2</v>
      </c>
      <c r="D4200" s="3">
        <v>2020</v>
      </c>
      <c r="E4200" s="3">
        <v>0</v>
      </c>
      <c r="F4200" s="3">
        <v>0</v>
      </c>
      <c r="G4200" s="3" t="s">
        <v>219</v>
      </c>
      <c r="H4200" s="3" t="s">
        <v>1157</v>
      </c>
      <c r="I4200" s="3" t="s">
        <v>470</v>
      </c>
      <c r="J4200" s="3">
        <v>6848925</v>
      </c>
    </row>
    <row r="4201" spans="1:10" hidden="1" x14ac:dyDescent="0.25">
      <c r="A4201" s="187">
        <v>43865</v>
      </c>
      <c r="B4201" s="3">
        <v>4</v>
      </c>
      <c r="C4201" s="3">
        <v>2</v>
      </c>
      <c r="D4201" s="3">
        <v>2020</v>
      </c>
      <c r="E4201" s="3">
        <v>0</v>
      </c>
      <c r="F4201" s="3">
        <v>0</v>
      </c>
      <c r="G4201" s="3" t="s">
        <v>219</v>
      </c>
      <c r="H4201" s="3" t="s">
        <v>1157</v>
      </c>
      <c r="I4201" s="3" t="s">
        <v>470</v>
      </c>
      <c r="J4201" s="3">
        <v>6848925</v>
      </c>
    </row>
    <row r="4202" spans="1:10" hidden="1" x14ac:dyDescent="0.25">
      <c r="A4202" s="187">
        <v>43864</v>
      </c>
      <c r="B4202" s="3">
        <v>3</v>
      </c>
      <c r="C4202" s="3">
        <v>2</v>
      </c>
      <c r="D4202" s="3">
        <v>2020</v>
      </c>
      <c r="E4202" s="3">
        <v>0</v>
      </c>
      <c r="F4202" s="3">
        <v>0</v>
      </c>
      <c r="G4202" s="3" t="s">
        <v>219</v>
      </c>
      <c r="H4202" s="3" t="s">
        <v>1157</v>
      </c>
      <c r="I4202" s="3" t="s">
        <v>470</v>
      </c>
      <c r="J4202" s="3">
        <v>6848925</v>
      </c>
    </row>
    <row r="4203" spans="1:10" hidden="1" x14ac:dyDescent="0.25">
      <c r="A4203" s="187">
        <v>43863</v>
      </c>
      <c r="B4203" s="3">
        <v>2</v>
      </c>
      <c r="C4203" s="3">
        <v>2</v>
      </c>
      <c r="D4203" s="3">
        <v>2020</v>
      </c>
      <c r="E4203" s="3">
        <v>0</v>
      </c>
      <c r="F4203" s="3">
        <v>0</v>
      </c>
      <c r="G4203" s="3" t="s">
        <v>219</v>
      </c>
      <c r="H4203" s="3" t="s">
        <v>1157</v>
      </c>
      <c r="I4203" s="3" t="s">
        <v>470</v>
      </c>
      <c r="J4203" s="3">
        <v>6848925</v>
      </c>
    </row>
    <row r="4204" spans="1:10" hidden="1" x14ac:dyDescent="0.25">
      <c r="A4204" s="187">
        <v>43862</v>
      </c>
      <c r="B4204" s="3">
        <v>1</v>
      </c>
      <c r="C4204" s="3">
        <v>2</v>
      </c>
      <c r="D4204" s="3">
        <v>2020</v>
      </c>
      <c r="E4204" s="3">
        <v>0</v>
      </c>
      <c r="F4204" s="3">
        <v>0</v>
      </c>
      <c r="G4204" s="3" t="s">
        <v>219</v>
      </c>
      <c r="H4204" s="3" t="s">
        <v>1157</v>
      </c>
      <c r="I4204" s="3" t="s">
        <v>470</v>
      </c>
      <c r="J4204" s="3">
        <v>6848925</v>
      </c>
    </row>
    <row r="4205" spans="1:10" hidden="1" x14ac:dyDescent="0.25">
      <c r="A4205" s="187">
        <v>43861</v>
      </c>
      <c r="B4205" s="3">
        <v>31</v>
      </c>
      <c r="C4205" s="3">
        <v>1</v>
      </c>
      <c r="D4205" s="3">
        <v>2020</v>
      </c>
      <c r="E4205" s="3">
        <v>0</v>
      </c>
      <c r="F4205" s="3">
        <v>0</v>
      </c>
      <c r="G4205" s="3" t="s">
        <v>219</v>
      </c>
      <c r="H4205" s="3" t="s">
        <v>1157</v>
      </c>
      <c r="I4205" s="3" t="s">
        <v>470</v>
      </c>
      <c r="J4205" s="3">
        <v>6848925</v>
      </c>
    </row>
    <row r="4206" spans="1:10" hidden="1" x14ac:dyDescent="0.25">
      <c r="A4206" s="187">
        <v>43860</v>
      </c>
      <c r="B4206" s="3">
        <v>30</v>
      </c>
      <c r="C4206" s="3">
        <v>1</v>
      </c>
      <c r="D4206" s="3">
        <v>2020</v>
      </c>
      <c r="E4206" s="3">
        <v>0</v>
      </c>
      <c r="F4206" s="3">
        <v>0</v>
      </c>
      <c r="G4206" s="3" t="s">
        <v>219</v>
      </c>
      <c r="H4206" s="3" t="s">
        <v>1157</v>
      </c>
      <c r="I4206" s="3" t="s">
        <v>470</v>
      </c>
      <c r="J4206" s="3">
        <v>6848925</v>
      </c>
    </row>
    <row r="4207" spans="1:10" hidden="1" x14ac:dyDescent="0.25">
      <c r="A4207" s="187">
        <v>43859</v>
      </c>
      <c r="B4207" s="3">
        <v>29</v>
      </c>
      <c r="C4207" s="3">
        <v>1</v>
      </c>
      <c r="D4207" s="3">
        <v>2020</v>
      </c>
      <c r="E4207" s="3">
        <v>0</v>
      </c>
      <c r="F4207" s="3">
        <v>0</v>
      </c>
      <c r="G4207" s="3" t="s">
        <v>219</v>
      </c>
      <c r="H4207" s="3" t="s">
        <v>1157</v>
      </c>
      <c r="I4207" s="3" t="s">
        <v>470</v>
      </c>
      <c r="J4207" s="3">
        <v>6848925</v>
      </c>
    </row>
    <row r="4208" spans="1:10" hidden="1" x14ac:dyDescent="0.25">
      <c r="A4208" s="187">
        <v>43858</v>
      </c>
      <c r="B4208" s="3">
        <v>28</v>
      </c>
      <c r="C4208" s="3">
        <v>1</v>
      </c>
      <c r="D4208" s="3">
        <v>2020</v>
      </c>
      <c r="E4208" s="3">
        <v>0</v>
      </c>
      <c r="F4208" s="3">
        <v>0</v>
      </c>
      <c r="G4208" s="3" t="s">
        <v>219</v>
      </c>
      <c r="H4208" s="3" t="s">
        <v>1157</v>
      </c>
      <c r="I4208" s="3" t="s">
        <v>470</v>
      </c>
      <c r="J4208" s="3">
        <v>6848925</v>
      </c>
    </row>
    <row r="4209" spans="1:10" hidden="1" x14ac:dyDescent="0.25">
      <c r="A4209" s="187">
        <v>43857</v>
      </c>
      <c r="B4209" s="3">
        <v>27</v>
      </c>
      <c r="C4209" s="3">
        <v>1</v>
      </c>
      <c r="D4209" s="3">
        <v>2020</v>
      </c>
      <c r="E4209" s="3">
        <v>0</v>
      </c>
      <c r="F4209" s="3">
        <v>0</v>
      </c>
      <c r="G4209" s="3" t="s">
        <v>219</v>
      </c>
      <c r="H4209" s="3" t="s">
        <v>1157</v>
      </c>
      <c r="I4209" s="3" t="s">
        <v>470</v>
      </c>
      <c r="J4209" s="3">
        <v>6848925</v>
      </c>
    </row>
    <row r="4210" spans="1:10" hidden="1" x14ac:dyDescent="0.25">
      <c r="A4210" s="187">
        <v>43856</v>
      </c>
      <c r="B4210" s="3">
        <v>26</v>
      </c>
      <c r="C4210" s="3">
        <v>1</v>
      </c>
      <c r="D4210" s="3">
        <v>2020</v>
      </c>
      <c r="E4210" s="3">
        <v>0</v>
      </c>
      <c r="F4210" s="3">
        <v>0</v>
      </c>
      <c r="G4210" s="3" t="s">
        <v>219</v>
      </c>
      <c r="H4210" s="3" t="s">
        <v>1157</v>
      </c>
      <c r="I4210" s="3" t="s">
        <v>470</v>
      </c>
      <c r="J4210" s="3">
        <v>6848925</v>
      </c>
    </row>
    <row r="4211" spans="1:10" hidden="1" x14ac:dyDescent="0.25">
      <c r="A4211" s="187">
        <v>43855</v>
      </c>
      <c r="B4211" s="3">
        <v>25</v>
      </c>
      <c r="C4211" s="3">
        <v>1</v>
      </c>
      <c r="D4211" s="3">
        <v>2020</v>
      </c>
      <c r="E4211" s="3">
        <v>0</v>
      </c>
      <c r="F4211" s="3">
        <v>0</v>
      </c>
      <c r="G4211" s="3" t="s">
        <v>219</v>
      </c>
      <c r="H4211" s="3" t="s">
        <v>1157</v>
      </c>
      <c r="I4211" s="3" t="s">
        <v>470</v>
      </c>
      <c r="J4211" s="3">
        <v>6848925</v>
      </c>
    </row>
    <row r="4212" spans="1:10" hidden="1" x14ac:dyDescent="0.25">
      <c r="A4212" s="187">
        <v>43854</v>
      </c>
      <c r="B4212" s="3">
        <v>24</v>
      </c>
      <c r="C4212" s="3">
        <v>1</v>
      </c>
      <c r="D4212" s="3">
        <v>2020</v>
      </c>
      <c r="E4212" s="3">
        <v>0</v>
      </c>
      <c r="F4212" s="3">
        <v>0</v>
      </c>
      <c r="G4212" s="3" t="s">
        <v>219</v>
      </c>
      <c r="H4212" s="3" t="s">
        <v>1157</v>
      </c>
      <c r="I4212" s="3" t="s">
        <v>470</v>
      </c>
      <c r="J4212" s="3">
        <v>6848925</v>
      </c>
    </row>
    <row r="4213" spans="1:10" hidden="1" x14ac:dyDescent="0.25">
      <c r="A4213" s="187">
        <v>43853</v>
      </c>
      <c r="B4213" s="3">
        <v>23</v>
      </c>
      <c r="C4213" s="3">
        <v>1</v>
      </c>
      <c r="D4213" s="3">
        <v>2020</v>
      </c>
      <c r="E4213" s="3">
        <v>0</v>
      </c>
      <c r="F4213" s="3">
        <v>0</v>
      </c>
      <c r="G4213" s="3" t="s">
        <v>219</v>
      </c>
      <c r="H4213" s="3" t="s">
        <v>1157</v>
      </c>
      <c r="I4213" s="3" t="s">
        <v>470</v>
      </c>
      <c r="J4213" s="3">
        <v>6848925</v>
      </c>
    </row>
    <row r="4214" spans="1:10" hidden="1" x14ac:dyDescent="0.25">
      <c r="A4214" s="187">
        <v>43852</v>
      </c>
      <c r="B4214" s="3">
        <v>22</v>
      </c>
      <c r="C4214" s="3">
        <v>1</v>
      </c>
      <c r="D4214" s="3">
        <v>2020</v>
      </c>
      <c r="E4214" s="3">
        <v>0</v>
      </c>
      <c r="F4214" s="3">
        <v>0</v>
      </c>
      <c r="G4214" s="3" t="s">
        <v>219</v>
      </c>
      <c r="H4214" s="3" t="s">
        <v>1157</v>
      </c>
      <c r="I4214" s="3" t="s">
        <v>470</v>
      </c>
      <c r="J4214" s="3">
        <v>6848925</v>
      </c>
    </row>
    <row r="4215" spans="1:10" hidden="1" x14ac:dyDescent="0.25">
      <c r="A4215" s="187">
        <v>43851</v>
      </c>
      <c r="B4215" s="3">
        <v>21</v>
      </c>
      <c r="C4215" s="3">
        <v>1</v>
      </c>
      <c r="D4215" s="3">
        <v>2020</v>
      </c>
      <c r="E4215" s="3">
        <v>0</v>
      </c>
      <c r="F4215" s="3">
        <v>0</v>
      </c>
      <c r="G4215" s="3" t="s">
        <v>219</v>
      </c>
      <c r="H4215" s="3" t="s">
        <v>1157</v>
      </c>
      <c r="I4215" s="3" t="s">
        <v>470</v>
      </c>
      <c r="J4215" s="3">
        <v>6848925</v>
      </c>
    </row>
    <row r="4216" spans="1:10" hidden="1" x14ac:dyDescent="0.25">
      <c r="A4216" s="187">
        <v>43850</v>
      </c>
      <c r="B4216" s="3">
        <v>20</v>
      </c>
      <c r="C4216" s="3">
        <v>1</v>
      </c>
      <c r="D4216" s="3">
        <v>2020</v>
      </c>
      <c r="E4216" s="3">
        <v>0</v>
      </c>
      <c r="F4216" s="3">
        <v>0</v>
      </c>
      <c r="G4216" s="3" t="s">
        <v>219</v>
      </c>
      <c r="H4216" s="3" t="s">
        <v>1157</v>
      </c>
      <c r="I4216" s="3" t="s">
        <v>470</v>
      </c>
      <c r="J4216" s="3">
        <v>6848925</v>
      </c>
    </row>
    <row r="4217" spans="1:10" hidden="1" x14ac:dyDescent="0.25">
      <c r="A4217" s="187">
        <v>43849</v>
      </c>
      <c r="B4217" s="3">
        <v>19</v>
      </c>
      <c r="C4217" s="3">
        <v>1</v>
      </c>
      <c r="D4217" s="3">
        <v>2020</v>
      </c>
      <c r="E4217" s="3">
        <v>0</v>
      </c>
      <c r="F4217" s="3">
        <v>0</v>
      </c>
      <c r="G4217" s="3" t="s">
        <v>219</v>
      </c>
      <c r="H4217" s="3" t="s">
        <v>1157</v>
      </c>
      <c r="I4217" s="3" t="s">
        <v>470</v>
      </c>
      <c r="J4217" s="3">
        <v>6848925</v>
      </c>
    </row>
    <row r="4218" spans="1:10" hidden="1" x14ac:dyDescent="0.25">
      <c r="A4218" s="187">
        <v>43848</v>
      </c>
      <c r="B4218" s="3">
        <v>18</v>
      </c>
      <c r="C4218" s="3">
        <v>1</v>
      </c>
      <c r="D4218" s="3">
        <v>2020</v>
      </c>
      <c r="E4218" s="3">
        <v>0</v>
      </c>
      <c r="F4218" s="3">
        <v>0</v>
      </c>
      <c r="G4218" s="3" t="s">
        <v>219</v>
      </c>
      <c r="H4218" s="3" t="s">
        <v>1157</v>
      </c>
      <c r="I4218" s="3" t="s">
        <v>470</v>
      </c>
      <c r="J4218" s="3">
        <v>6848925</v>
      </c>
    </row>
    <row r="4219" spans="1:10" hidden="1" x14ac:dyDescent="0.25">
      <c r="A4219" s="187">
        <v>43847</v>
      </c>
      <c r="B4219" s="3">
        <v>17</v>
      </c>
      <c r="C4219" s="3">
        <v>1</v>
      </c>
      <c r="D4219" s="3">
        <v>2020</v>
      </c>
      <c r="E4219" s="3">
        <v>0</v>
      </c>
      <c r="F4219" s="3">
        <v>0</v>
      </c>
      <c r="G4219" s="3" t="s">
        <v>219</v>
      </c>
      <c r="H4219" s="3" t="s">
        <v>1157</v>
      </c>
      <c r="I4219" s="3" t="s">
        <v>470</v>
      </c>
      <c r="J4219" s="3">
        <v>6848925</v>
      </c>
    </row>
    <row r="4220" spans="1:10" hidden="1" x14ac:dyDescent="0.25">
      <c r="A4220" s="187">
        <v>43846</v>
      </c>
      <c r="B4220" s="3">
        <v>16</v>
      </c>
      <c r="C4220" s="3">
        <v>1</v>
      </c>
      <c r="D4220" s="3">
        <v>2020</v>
      </c>
      <c r="E4220" s="3">
        <v>0</v>
      </c>
      <c r="F4220" s="3">
        <v>0</v>
      </c>
      <c r="G4220" s="3" t="s">
        <v>219</v>
      </c>
      <c r="H4220" s="3" t="s">
        <v>1157</v>
      </c>
      <c r="I4220" s="3" t="s">
        <v>470</v>
      </c>
      <c r="J4220" s="3">
        <v>6848925</v>
      </c>
    </row>
    <row r="4221" spans="1:10" hidden="1" x14ac:dyDescent="0.25">
      <c r="A4221" s="187">
        <v>43845</v>
      </c>
      <c r="B4221" s="3">
        <v>15</v>
      </c>
      <c r="C4221" s="3">
        <v>1</v>
      </c>
      <c r="D4221" s="3">
        <v>2020</v>
      </c>
      <c r="E4221" s="3">
        <v>0</v>
      </c>
      <c r="F4221" s="3">
        <v>0</v>
      </c>
      <c r="G4221" s="3" t="s">
        <v>219</v>
      </c>
      <c r="H4221" s="3" t="s">
        <v>1157</v>
      </c>
      <c r="I4221" s="3" t="s">
        <v>470</v>
      </c>
      <c r="J4221" s="3">
        <v>6848925</v>
      </c>
    </row>
    <row r="4222" spans="1:10" hidden="1" x14ac:dyDescent="0.25">
      <c r="A4222" s="187">
        <v>43844</v>
      </c>
      <c r="B4222" s="3">
        <v>14</v>
      </c>
      <c r="C4222" s="3">
        <v>1</v>
      </c>
      <c r="D4222" s="3">
        <v>2020</v>
      </c>
      <c r="E4222" s="3">
        <v>0</v>
      </c>
      <c r="F4222" s="3">
        <v>0</v>
      </c>
      <c r="G4222" s="3" t="s">
        <v>219</v>
      </c>
      <c r="H4222" s="3" t="s">
        <v>1157</v>
      </c>
      <c r="I4222" s="3" t="s">
        <v>470</v>
      </c>
      <c r="J4222" s="3">
        <v>6848925</v>
      </c>
    </row>
    <row r="4223" spans="1:10" hidden="1" x14ac:dyDescent="0.25">
      <c r="A4223" s="187">
        <v>43843</v>
      </c>
      <c r="B4223" s="3">
        <v>13</v>
      </c>
      <c r="C4223" s="3">
        <v>1</v>
      </c>
      <c r="D4223" s="3">
        <v>2020</v>
      </c>
      <c r="E4223" s="3">
        <v>0</v>
      </c>
      <c r="F4223" s="3">
        <v>0</v>
      </c>
      <c r="G4223" s="3" t="s">
        <v>219</v>
      </c>
      <c r="H4223" s="3" t="s">
        <v>1157</v>
      </c>
      <c r="I4223" s="3" t="s">
        <v>470</v>
      </c>
      <c r="J4223" s="3">
        <v>6848925</v>
      </c>
    </row>
    <row r="4224" spans="1:10" hidden="1" x14ac:dyDescent="0.25">
      <c r="A4224" s="187">
        <v>43842</v>
      </c>
      <c r="B4224" s="3">
        <v>12</v>
      </c>
      <c r="C4224" s="3">
        <v>1</v>
      </c>
      <c r="D4224" s="3">
        <v>2020</v>
      </c>
      <c r="E4224" s="3">
        <v>0</v>
      </c>
      <c r="F4224" s="3">
        <v>0</v>
      </c>
      <c r="G4224" s="3" t="s">
        <v>219</v>
      </c>
      <c r="H4224" s="3" t="s">
        <v>1157</v>
      </c>
      <c r="I4224" s="3" t="s">
        <v>470</v>
      </c>
      <c r="J4224" s="3">
        <v>6848925</v>
      </c>
    </row>
    <row r="4225" spans="1:10" hidden="1" x14ac:dyDescent="0.25">
      <c r="A4225" s="187">
        <v>43841</v>
      </c>
      <c r="B4225" s="3">
        <v>11</v>
      </c>
      <c r="C4225" s="3">
        <v>1</v>
      </c>
      <c r="D4225" s="3">
        <v>2020</v>
      </c>
      <c r="E4225" s="3">
        <v>0</v>
      </c>
      <c r="F4225" s="3">
        <v>0</v>
      </c>
      <c r="G4225" s="3" t="s">
        <v>219</v>
      </c>
      <c r="H4225" s="3" t="s">
        <v>1157</v>
      </c>
      <c r="I4225" s="3" t="s">
        <v>470</v>
      </c>
      <c r="J4225" s="3">
        <v>6848925</v>
      </c>
    </row>
    <row r="4226" spans="1:10" hidden="1" x14ac:dyDescent="0.25">
      <c r="A4226" s="187">
        <v>43840</v>
      </c>
      <c r="B4226" s="3">
        <v>10</v>
      </c>
      <c r="C4226" s="3">
        <v>1</v>
      </c>
      <c r="D4226" s="3">
        <v>2020</v>
      </c>
      <c r="E4226" s="3">
        <v>0</v>
      </c>
      <c r="F4226" s="3">
        <v>0</v>
      </c>
      <c r="G4226" s="3" t="s">
        <v>219</v>
      </c>
      <c r="H4226" s="3" t="s">
        <v>1157</v>
      </c>
      <c r="I4226" s="3" t="s">
        <v>470</v>
      </c>
      <c r="J4226" s="3">
        <v>6848925</v>
      </c>
    </row>
    <row r="4227" spans="1:10" hidden="1" x14ac:dyDescent="0.25">
      <c r="A4227" s="187">
        <v>43839</v>
      </c>
      <c r="B4227" s="3">
        <v>9</v>
      </c>
      <c r="C4227" s="3">
        <v>1</v>
      </c>
      <c r="D4227" s="3">
        <v>2020</v>
      </c>
      <c r="E4227" s="3">
        <v>0</v>
      </c>
      <c r="F4227" s="3">
        <v>0</v>
      </c>
      <c r="G4227" s="3" t="s">
        <v>219</v>
      </c>
      <c r="H4227" s="3" t="s">
        <v>1157</v>
      </c>
      <c r="I4227" s="3" t="s">
        <v>470</v>
      </c>
      <c r="J4227" s="3">
        <v>6848925</v>
      </c>
    </row>
    <row r="4228" spans="1:10" hidden="1" x14ac:dyDescent="0.25">
      <c r="A4228" s="187">
        <v>43838</v>
      </c>
      <c r="B4228" s="3">
        <v>8</v>
      </c>
      <c r="C4228" s="3">
        <v>1</v>
      </c>
      <c r="D4228" s="3">
        <v>2020</v>
      </c>
      <c r="E4228" s="3">
        <v>0</v>
      </c>
      <c r="F4228" s="3">
        <v>0</v>
      </c>
      <c r="G4228" s="3" t="s">
        <v>219</v>
      </c>
      <c r="H4228" s="3" t="s">
        <v>1157</v>
      </c>
      <c r="I4228" s="3" t="s">
        <v>470</v>
      </c>
      <c r="J4228" s="3">
        <v>6848925</v>
      </c>
    </row>
    <row r="4229" spans="1:10" hidden="1" x14ac:dyDescent="0.25">
      <c r="A4229" s="187">
        <v>43837</v>
      </c>
      <c r="B4229" s="3">
        <v>7</v>
      </c>
      <c r="C4229" s="3">
        <v>1</v>
      </c>
      <c r="D4229" s="3">
        <v>2020</v>
      </c>
      <c r="E4229" s="3">
        <v>0</v>
      </c>
      <c r="F4229" s="3">
        <v>0</v>
      </c>
      <c r="G4229" s="3" t="s">
        <v>219</v>
      </c>
      <c r="H4229" s="3" t="s">
        <v>1157</v>
      </c>
      <c r="I4229" s="3" t="s">
        <v>470</v>
      </c>
      <c r="J4229" s="3">
        <v>6848925</v>
      </c>
    </row>
    <row r="4230" spans="1:10" hidden="1" x14ac:dyDescent="0.25">
      <c r="A4230" s="187">
        <v>43836</v>
      </c>
      <c r="B4230" s="3">
        <v>6</v>
      </c>
      <c r="C4230" s="3">
        <v>1</v>
      </c>
      <c r="D4230" s="3">
        <v>2020</v>
      </c>
      <c r="E4230" s="3">
        <v>0</v>
      </c>
      <c r="F4230" s="3">
        <v>0</v>
      </c>
      <c r="G4230" s="3" t="s">
        <v>219</v>
      </c>
      <c r="H4230" s="3" t="s">
        <v>1157</v>
      </c>
      <c r="I4230" s="3" t="s">
        <v>470</v>
      </c>
      <c r="J4230" s="3">
        <v>6848925</v>
      </c>
    </row>
    <row r="4231" spans="1:10" hidden="1" x14ac:dyDescent="0.25">
      <c r="A4231" s="187">
        <v>43835</v>
      </c>
      <c r="B4231" s="3">
        <v>5</v>
      </c>
      <c r="C4231" s="3">
        <v>1</v>
      </c>
      <c r="D4231" s="3">
        <v>2020</v>
      </c>
      <c r="E4231" s="3">
        <v>0</v>
      </c>
      <c r="F4231" s="3">
        <v>0</v>
      </c>
      <c r="G4231" s="3" t="s">
        <v>219</v>
      </c>
      <c r="H4231" s="3" t="s">
        <v>1157</v>
      </c>
      <c r="I4231" s="3" t="s">
        <v>470</v>
      </c>
      <c r="J4231" s="3">
        <v>6848925</v>
      </c>
    </row>
    <row r="4232" spans="1:10" hidden="1" x14ac:dyDescent="0.25">
      <c r="A4232" s="187">
        <v>43834</v>
      </c>
      <c r="B4232" s="3">
        <v>4</v>
      </c>
      <c r="C4232" s="3">
        <v>1</v>
      </c>
      <c r="D4232" s="3">
        <v>2020</v>
      </c>
      <c r="E4232" s="3">
        <v>0</v>
      </c>
      <c r="F4232" s="3">
        <v>0</v>
      </c>
      <c r="G4232" s="3" t="s">
        <v>219</v>
      </c>
      <c r="H4232" s="3" t="s">
        <v>1157</v>
      </c>
      <c r="I4232" s="3" t="s">
        <v>470</v>
      </c>
      <c r="J4232" s="3">
        <v>6848925</v>
      </c>
    </row>
    <row r="4233" spans="1:10" hidden="1" x14ac:dyDescent="0.25">
      <c r="A4233" s="187">
        <v>43833</v>
      </c>
      <c r="B4233" s="3">
        <v>3</v>
      </c>
      <c r="C4233" s="3">
        <v>1</v>
      </c>
      <c r="D4233" s="3">
        <v>2020</v>
      </c>
      <c r="E4233" s="3">
        <v>0</v>
      </c>
      <c r="F4233" s="3">
        <v>0</v>
      </c>
      <c r="G4233" s="3" t="s">
        <v>219</v>
      </c>
      <c r="H4233" s="3" t="s">
        <v>1157</v>
      </c>
      <c r="I4233" s="3" t="s">
        <v>470</v>
      </c>
      <c r="J4233" s="3">
        <v>6848925</v>
      </c>
    </row>
    <row r="4234" spans="1:10" hidden="1" x14ac:dyDescent="0.25">
      <c r="A4234" s="187">
        <v>43832</v>
      </c>
      <c r="B4234" s="3">
        <v>2</v>
      </c>
      <c r="C4234" s="3">
        <v>1</v>
      </c>
      <c r="D4234" s="3">
        <v>2020</v>
      </c>
      <c r="E4234" s="3">
        <v>0</v>
      </c>
      <c r="F4234" s="3">
        <v>0</v>
      </c>
      <c r="G4234" s="3" t="s">
        <v>219</v>
      </c>
      <c r="H4234" s="3" t="s">
        <v>1157</v>
      </c>
      <c r="I4234" s="3" t="s">
        <v>470</v>
      </c>
      <c r="J4234" s="3">
        <v>6848925</v>
      </c>
    </row>
    <row r="4235" spans="1:10" hidden="1" x14ac:dyDescent="0.25">
      <c r="A4235" s="187">
        <v>43831</v>
      </c>
      <c r="B4235" s="3">
        <v>1</v>
      </c>
      <c r="C4235" s="3">
        <v>1</v>
      </c>
      <c r="D4235" s="3">
        <v>2020</v>
      </c>
      <c r="E4235" s="3">
        <v>0</v>
      </c>
      <c r="F4235" s="3">
        <v>0</v>
      </c>
      <c r="G4235" s="3" t="s">
        <v>219</v>
      </c>
      <c r="H4235" s="3" t="s">
        <v>1157</v>
      </c>
      <c r="I4235" s="3" t="s">
        <v>470</v>
      </c>
      <c r="J4235" s="3">
        <v>6848925</v>
      </c>
    </row>
    <row r="4236" spans="1:10" hidden="1" x14ac:dyDescent="0.25">
      <c r="A4236" s="187">
        <v>43830</v>
      </c>
      <c r="B4236" s="3">
        <v>31</v>
      </c>
      <c r="C4236" s="3">
        <v>12</v>
      </c>
      <c r="D4236" s="3">
        <v>2019</v>
      </c>
      <c r="E4236" s="3">
        <v>0</v>
      </c>
      <c r="F4236" s="3">
        <v>0</v>
      </c>
      <c r="G4236" s="3" t="s">
        <v>219</v>
      </c>
      <c r="H4236" s="3" t="s">
        <v>1157</v>
      </c>
      <c r="I4236" s="3" t="s">
        <v>470</v>
      </c>
      <c r="J4236" s="3">
        <v>6848925</v>
      </c>
    </row>
    <row r="4237" spans="1:10" hidden="1" x14ac:dyDescent="0.25">
      <c r="A4237" s="187">
        <v>43920</v>
      </c>
      <c r="B4237" s="3">
        <v>30</v>
      </c>
      <c r="C4237" s="3">
        <v>3</v>
      </c>
      <c r="D4237" s="3">
        <v>2020</v>
      </c>
      <c r="E4237" s="3">
        <v>0</v>
      </c>
      <c r="F4237" s="3">
        <v>0</v>
      </c>
      <c r="G4237" s="3" t="s">
        <v>221</v>
      </c>
      <c r="H4237" s="3" t="s">
        <v>1158</v>
      </c>
      <c r="I4237" s="3" t="s">
        <v>471</v>
      </c>
      <c r="J4237" s="3">
        <v>4818977</v>
      </c>
    </row>
    <row r="4238" spans="1:10" hidden="1" x14ac:dyDescent="0.25">
      <c r="A4238" s="187">
        <v>43919</v>
      </c>
      <c r="B4238" s="3">
        <v>29</v>
      </c>
      <c r="C4238" s="3">
        <v>3</v>
      </c>
      <c r="D4238" s="3">
        <v>2020</v>
      </c>
      <c r="E4238" s="3">
        <v>0</v>
      </c>
      <c r="F4238" s="3">
        <v>0</v>
      </c>
      <c r="G4238" s="3" t="s">
        <v>221</v>
      </c>
      <c r="H4238" s="3" t="s">
        <v>1158</v>
      </c>
      <c r="I4238" s="3" t="s">
        <v>471</v>
      </c>
      <c r="J4238" s="3">
        <v>4818977</v>
      </c>
    </row>
    <row r="4239" spans="1:10" hidden="1" x14ac:dyDescent="0.25">
      <c r="A4239" s="187">
        <v>43918</v>
      </c>
      <c r="B4239" s="3">
        <v>28</v>
      </c>
      <c r="C4239" s="3">
        <v>3</v>
      </c>
      <c r="D4239" s="3">
        <v>2020</v>
      </c>
      <c r="E4239" s="3">
        <v>0</v>
      </c>
      <c r="F4239" s="3">
        <v>0</v>
      </c>
      <c r="G4239" s="3" t="s">
        <v>221</v>
      </c>
      <c r="H4239" s="3" t="s">
        <v>1158</v>
      </c>
      <c r="I4239" s="3" t="s">
        <v>471</v>
      </c>
      <c r="J4239" s="3">
        <v>4818977</v>
      </c>
    </row>
    <row r="4240" spans="1:10" hidden="1" x14ac:dyDescent="0.25">
      <c r="A4240" s="187">
        <v>43917</v>
      </c>
      <c r="B4240" s="3">
        <v>27</v>
      </c>
      <c r="C4240" s="3">
        <v>3</v>
      </c>
      <c r="D4240" s="3">
        <v>2020</v>
      </c>
      <c r="E4240" s="3">
        <v>0</v>
      </c>
      <c r="F4240" s="3">
        <v>0</v>
      </c>
      <c r="G4240" s="3" t="s">
        <v>221</v>
      </c>
      <c r="H4240" s="3" t="s">
        <v>1158</v>
      </c>
      <c r="I4240" s="3" t="s">
        <v>471</v>
      </c>
      <c r="J4240" s="3">
        <v>4818977</v>
      </c>
    </row>
    <row r="4241" spans="1:10" hidden="1" x14ac:dyDescent="0.25">
      <c r="A4241" s="187">
        <v>43916</v>
      </c>
      <c r="B4241" s="3">
        <v>26</v>
      </c>
      <c r="C4241" s="3">
        <v>3</v>
      </c>
      <c r="D4241" s="3">
        <v>2020</v>
      </c>
      <c r="E4241" s="3">
        <v>0</v>
      </c>
      <c r="F4241" s="3">
        <v>0</v>
      </c>
      <c r="G4241" s="3" t="s">
        <v>221</v>
      </c>
      <c r="H4241" s="3" t="s">
        <v>1158</v>
      </c>
      <c r="I4241" s="3" t="s">
        <v>471</v>
      </c>
      <c r="J4241" s="3">
        <v>4818977</v>
      </c>
    </row>
    <row r="4242" spans="1:10" hidden="1" x14ac:dyDescent="0.25">
      <c r="A4242" s="187">
        <v>43915</v>
      </c>
      <c r="B4242" s="3">
        <v>25</v>
      </c>
      <c r="C4242" s="3">
        <v>3</v>
      </c>
      <c r="D4242" s="3">
        <v>2020</v>
      </c>
      <c r="E4242" s="3">
        <v>0</v>
      </c>
      <c r="F4242" s="3">
        <v>0</v>
      </c>
      <c r="G4242" s="3" t="s">
        <v>221</v>
      </c>
      <c r="H4242" s="3" t="s">
        <v>1158</v>
      </c>
      <c r="I4242" s="3" t="s">
        <v>471</v>
      </c>
      <c r="J4242" s="3">
        <v>4818977</v>
      </c>
    </row>
    <row r="4243" spans="1:10" hidden="1" x14ac:dyDescent="0.25">
      <c r="A4243" s="187">
        <v>43914</v>
      </c>
      <c r="B4243" s="3">
        <v>24</v>
      </c>
      <c r="C4243" s="3">
        <v>3</v>
      </c>
      <c r="D4243" s="3">
        <v>2020</v>
      </c>
      <c r="E4243" s="3">
        <v>0</v>
      </c>
      <c r="F4243" s="3">
        <v>0</v>
      </c>
      <c r="G4243" s="3" t="s">
        <v>221</v>
      </c>
      <c r="H4243" s="3" t="s">
        <v>1158</v>
      </c>
      <c r="I4243" s="3" t="s">
        <v>471</v>
      </c>
      <c r="J4243" s="3">
        <v>4818977</v>
      </c>
    </row>
    <row r="4244" spans="1:10" hidden="1" x14ac:dyDescent="0.25">
      <c r="A4244" s="187">
        <v>43913</v>
      </c>
      <c r="B4244" s="3">
        <v>23</v>
      </c>
      <c r="C4244" s="3">
        <v>3</v>
      </c>
      <c r="D4244" s="3">
        <v>2020</v>
      </c>
      <c r="E4244" s="3">
        <v>0</v>
      </c>
      <c r="F4244" s="3">
        <v>0</v>
      </c>
      <c r="G4244" s="3" t="s">
        <v>221</v>
      </c>
      <c r="H4244" s="3" t="s">
        <v>1158</v>
      </c>
      <c r="I4244" s="3" t="s">
        <v>471</v>
      </c>
      <c r="J4244" s="3">
        <v>4818977</v>
      </c>
    </row>
    <row r="4245" spans="1:10" hidden="1" x14ac:dyDescent="0.25">
      <c r="A4245" s="187">
        <v>43912</v>
      </c>
      <c r="B4245" s="3">
        <v>22</v>
      </c>
      <c r="C4245" s="3">
        <v>3</v>
      </c>
      <c r="D4245" s="3">
        <v>2020</v>
      </c>
      <c r="E4245" s="3">
        <v>1</v>
      </c>
      <c r="F4245" s="3">
        <v>0</v>
      </c>
      <c r="G4245" s="3" t="s">
        <v>221</v>
      </c>
      <c r="H4245" s="3" t="s">
        <v>1158</v>
      </c>
      <c r="I4245" s="3" t="s">
        <v>471</v>
      </c>
      <c r="J4245" s="3">
        <v>4818977</v>
      </c>
    </row>
    <row r="4246" spans="1:10" hidden="1" x14ac:dyDescent="0.25">
      <c r="A4246" s="187">
        <v>43911</v>
      </c>
      <c r="B4246" s="3">
        <v>21</v>
      </c>
      <c r="C4246" s="3">
        <v>3</v>
      </c>
      <c r="D4246" s="3">
        <v>2020</v>
      </c>
      <c r="E4246" s="3">
        <v>0</v>
      </c>
      <c r="F4246" s="3">
        <v>0</v>
      </c>
      <c r="G4246" s="3" t="s">
        <v>221</v>
      </c>
      <c r="H4246" s="3" t="s">
        <v>1158</v>
      </c>
      <c r="I4246" s="3" t="s">
        <v>471</v>
      </c>
      <c r="J4246" s="3">
        <v>4818977</v>
      </c>
    </row>
    <row r="4247" spans="1:10" hidden="1" x14ac:dyDescent="0.25">
      <c r="A4247" s="187">
        <v>43910</v>
      </c>
      <c r="B4247" s="3">
        <v>20</v>
      </c>
      <c r="C4247" s="3">
        <v>3</v>
      </c>
      <c r="D4247" s="3">
        <v>2020</v>
      </c>
      <c r="E4247" s="3">
        <v>0</v>
      </c>
      <c r="F4247" s="3">
        <v>0</v>
      </c>
      <c r="G4247" s="3" t="s">
        <v>221</v>
      </c>
      <c r="H4247" s="3" t="s">
        <v>1158</v>
      </c>
      <c r="I4247" s="3" t="s">
        <v>471</v>
      </c>
      <c r="J4247" s="3">
        <v>4818977</v>
      </c>
    </row>
    <row r="4248" spans="1:10" hidden="1" x14ac:dyDescent="0.25">
      <c r="A4248" s="187">
        <v>43909</v>
      </c>
      <c r="B4248" s="3">
        <v>19</v>
      </c>
      <c r="C4248" s="3">
        <v>3</v>
      </c>
      <c r="D4248" s="3">
        <v>2020</v>
      </c>
      <c r="E4248" s="3">
        <v>0</v>
      </c>
      <c r="F4248" s="3">
        <v>0</v>
      </c>
      <c r="G4248" s="3" t="s">
        <v>221</v>
      </c>
      <c r="H4248" s="3" t="s">
        <v>1158</v>
      </c>
      <c r="I4248" s="3" t="s">
        <v>471</v>
      </c>
      <c r="J4248" s="3">
        <v>4818977</v>
      </c>
    </row>
    <row r="4249" spans="1:10" hidden="1" x14ac:dyDescent="0.25">
      <c r="A4249" s="187">
        <v>43908</v>
      </c>
      <c r="B4249" s="3">
        <v>18</v>
      </c>
      <c r="C4249" s="3">
        <v>3</v>
      </c>
      <c r="D4249" s="3">
        <v>2020</v>
      </c>
      <c r="E4249" s="3">
        <v>1</v>
      </c>
      <c r="F4249" s="3">
        <v>0</v>
      </c>
      <c r="G4249" s="3" t="s">
        <v>221</v>
      </c>
      <c r="H4249" s="3" t="s">
        <v>1158</v>
      </c>
      <c r="I4249" s="3" t="s">
        <v>471</v>
      </c>
      <c r="J4249" s="3">
        <v>4818977</v>
      </c>
    </row>
    <row r="4250" spans="1:10" hidden="1" x14ac:dyDescent="0.25">
      <c r="A4250" s="187">
        <v>43907</v>
      </c>
      <c r="B4250" s="3">
        <v>17</v>
      </c>
      <c r="C4250" s="3">
        <v>3</v>
      </c>
      <c r="D4250" s="3">
        <v>2020</v>
      </c>
      <c r="E4250" s="3">
        <v>1</v>
      </c>
      <c r="F4250" s="3">
        <v>0</v>
      </c>
      <c r="G4250" s="3" t="s">
        <v>221</v>
      </c>
      <c r="H4250" s="3" t="s">
        <v>1158</v>
      </c>
      <c r="I4250" s="3" t="s">
        <v>471</v>
      </c>
      <c r="J4250" s="3">
        <v>4818977</v>
      </c>
    </row>
    <row r="4251" spans="1:10" hidden="1" x14ac:dyDescent="0.25">
      <c r="A4251" s="187">
        <v>43920</v>
      </c>
      <c r="B4251" s="3">
        <v>30</v>
      </c>
      <c r="C4251" s="3">
        <v>3</v>
      </c>
      <c r="D4251" s="3">
        <v>2020</v>
      </c>
      <c r="E4251" s="3">
        <v>7</v>
      </c>
      <c r="F4251" s="3">
        <v>0</v>
      </c>
      <c r="G4251" s="3" t="s">
        <v>222</v>
      </c>
      <c r="H4251" s="3" t="s">
        <v>1159</v>
      </c>
      <c r="I4251" s="3" t="s">
        <v>472</v>
      </c>
      <c r="J4251" s="3">
        <v>6678567</v>
      </c>
    </row>
    <row r="4252" spans="1:10" hidden="1" x14ac:dyDescent="0.25">
      <c r="A4252" s="187">
        <v>43919</v>
      </c>
      <c r="B4252" s="3">
        <v>29</v>
      </c>
      <c r="C4252" s="3">
        <v>3</v>
      </c>
      <c r="D4252" s="3">
        <v>2020</v>
      </c>
      <c r="E4252" s="3">
        <v>0</v>
      </c>
      <c r="F4252" s="3">
        <v>0</v>
      </c>
      <c r="G4252" s="3" t="s">
        <v>222</v>
      </c>
      <c r="H4252" s="3" t="s">
        <v>1159</v>
      </c>
      <c r="I4252" s="3" t="s">
        <v>472</v>
      </c>
      <c r="J4252" s="3">
        <v>6678567</v>
      </c>
    </row>
    <row r="4253" spans="1:10" hidden="1" x14ac:dyDescent="0.25">
      <c r="A4253" s="187">
        <v>43918</v>
      </c>
      <c r="B4253" s="3">
        <v>28</v>
      </c>
      <c r="C4253" s="3">
        <v>3</v>
      </c>
      <c r="D4253" s="3">
        <v>2020</v>
      </c>
      <c r="E4253" s="3">
        <v>0</v>
      </c>
      <c r="F4253" s="3">
        <v>0</v>
      </c>
      <c r="G4253" s="3" t="s">
        <v>222</v>
      </c>
      <c r="H4253" s="3" t="s">
        <v>1159</v>
      </c>
      <c r="I4253" s="3" t="s">
        <v>472</v>
      </c>
      <c r="J4253" s="3">
        <v>6678567</v>
      </c>
    </row>
    <row r="4254" spans="1:10" hidden="1" x14ac:dyDescent="0.25">
      <c r="A4254" s="187">
        <v>43917</v>
      </c>
      <c r="B4254" s="3">
        <v>27</v>
      </c>
      <c r="C4254" s="3">
        <v>3</v>
      </c>
      <c r="D4254" s="3">
        <v>2020</v>
      </c>
      <c r="E4254" s="3">
        <v>0</v>
      </c>
      <c r="F4254" s="3">
        <v>0</v>
      </c>
      <c r="G4254" s="3" t="s">
        <v>222</v>
      </c>
      <c r="H4254" s="3" t="s">
        <v>1159</v>
      </c>
      <c r="I4254" s="3" t="s">
        <v>472</v>
      </c>
      <c r="J4254" s="3">
        <v>6678567</v>
      </c>
    </row>
    <row r="4255" spans="1:10" hidden="1" x14ac:dyDescent="0.25">
      <c r="A4255" s="187">
        <v>43916</v>
      </c>
      <c r="B4255" s="3">
        <v>26</v>
      </c>
      <c r="C4255" s="3">
        <v>3</v>
      </c>
      <c r="D4255" s="3">
        <v>2020</v>
      </c>
      <c r="E4255" s="3">
        <v>0</v>
      </c>
      <c r="F4255" s="3">
        <v>0</v>
      </c>
      <c r="G4255" s="3" t="s">
        <v>222</v>
      </c>
      <c r="H4255" s="3" t="s">
        <v>1159</v>
      </c>
      <c r="I4255" s="3" t="s">
        <v>472</v>
      </c>
      <c r="J4255" s="3">
        <v>6678567</v>
      </c>
    </row>
    <row r="4256" spans="1:10" hidden="1" x14ac:dyDescent="0.25">
      <c r="A4256" s="187">
        <v>43915</v>
      </c>
      <c r="B4256" s="3">
        <v>25</v>
      </c>
      <c r="C4256" s="3">
        <v>3</v>
      </c>
      <c r="D4256" s="3">
        <v>2020</v>
      </c>
      <c r="E4256" s="3">
        <v>1</v>
      </c>
      <c r="F4256" s="3">
        <v>0</v>
      </c>
      <c r="G4256" s="3" t="s">
        <v>222</v>
      </c>
      <c r="H4256" s="3" t="s">
        <v>1159</v>
      </c>
      <c r="I4256" s="3" t="s">
        <v>472</v>
      </c>
      <c r="J4256" s="3">
        <v>6678567</v>
      </c>
    </row>
    <row r="4257" spans="1:10" hidden="1" x14ac:dyDescent="0.25">
      <c r="A4257" s="187">
        <v>43920</v>
      </c>
      <c r="B4257" s="3">
        <v>30</v>
      </c>
      <c r="C4257" s="3">
        <v>3</v>
      </c>
      <c r="D4257" s="3">
        <v>2020</v>
      </c>
      <c r="E4257" s="3">
        <v>1</v>
      </c>
      <c r="F4257" s="3">
        <v>0</v>
      </c>
      <c r="G4257" s="3" t="s">
        <v>114</v>
      </c>
      <c r="H4257" s="3" t="s">
        <v>1160</v>
      </c>
      <c r="I4257" s="3" t="s">
        <v>477</v>
      </c>
      <c r="J4257" s="3">
        <v>37910</v>
      </c>
    </row>
    <row r="4258" spans="1:10" hidden="1" x14ac:dyDescent="0.25">
      <c r="A4258" s="187">
        <v>43919</v>
      </c>
      <c r="B4258" s="3">
        <v>29</v>
      </c>
      <c r="C4258" s="3">
        <v>3</v>
      </c>
      <c r="D4258" s="3">
        <v>2020</v>
      </c>
      <c r="E4258" s="3">
        <v>1</v>
      </c>
      <c r="F4258" s="3">
        <v>0</v>
      </c>
      <c r="G4258" s="3" t="s">
        <v>114</v>
      </c>
      <c r="H4258" s="3" t="s">
        <v>1160</v>
      </c>
      <c r="I4258" s="3" t="s">
        <v>477</v>
      </c>
      <c r="J4258" s="3">
        <v>37910</v>
      </c>
    </row>
    <row r="4259" spans="1:10" hidden="1" x14ac:dyDescent="0.25">
      <c r="A4259" s="187">
        <v>43918</v>
      </c>
      <c r="B4259" s="3">
        <v>28</v>
      </c>
      <c r="C4259" s="3">
        <v>3</v>
      </c>
      <c r="D4259" s="3">
        <v>2020</v>
      </c>
      <c r="E4259" s="3">
        <v>4</v>
      </c>
      <c r="F4259" s="3">
        <v>0</v>
      </c>
      <c r="G4259" s="3" t="s">
        <v>114</v>
      </c>
      <c r="H4259" s="3" t="s">
        <v>1160</v>
      </c>
      <c r="I4259" s="3" t="s">
        <v>477</v>
      </c>
      <c r="J4259" s="3">
        <v>37910</v>
      </c>
    </row>
    <row r="4260" spans="1:10" hidden="1" x14ac:dyDescent="0.25">
      <c r="A4260" s="187">
        <v>43917</v>
      </c>
      <c r="B4260" s="3">
        <v>27</v>
      </c>
      <c r="C4260" s="3">
        <v>3</v>
      </c>
      <c r="D4260" s="3">
        <v>2020</v>
      </c>
      <c r="E4260" s="3">
        <v>5</v>
      </c>
      <c r="F4260" s="3">
        <v>0</v>
      </c>
      <c r="G4260" s="3" t="s">
        <v>114</v>
      </c>
      <c r="H4260" s="3" t="s">
        <v>1160</v>
      </c>
      <c r="I4260" s="3" t="s">
        <v>477</v>
      </c>
      <c r="J4260" s="3">
        <v>37910</v>
      </c>
    </row>
    <row r="4261" spans="1:10" hidden="1" x14ac:dyDescent="0.25">
      <c r="A4261" s="187">
        <v>43916</v>
      </c>
      <c r="B4261" s="3">
        <v>26</v>
      </c>
      <c r="C4261" s="3">
        <v>3</v>
      </c>
      <c r="D4261" s="3">
        <v>2020</v>
      </c>
      <c r="E4261" s="3">
        <v>4</v>
      </c>
      <c r="F4261" s="3">
        <v>0</v>
      </c>
      <c r="G4261" s="3" t="s">
        <v>114</v>
      </c>
      <c r="H4261" s="3" t="s">
        <v>1160</v>
      </c>
      <c r="I4261" s="3" t="s">
        <v>477</v>
      </c>
      <c r="J4261" s="3">
        <v>37910</v>
      </c>
    </row>
    <row r="4262" spans="1:10" hidden="1" x14ac:dyDescent="0.25">
      <c r="A4262" s="187">
        <v>43915</v>
      </c>
      <c r="B4262" s="3">
        <v>25</v>
      </c>
      <c r="C4262" s="3">
        <v>3</v>
      </c>
      <c r="D4262" s="3">
        <v>2020</v>
      </c>
      <c r="E4262" s="3">
        <v>1</v>
      </c>
      <c r="F4262" s="3">
        <v>0</v>
      </c>
      <c r="G4262" s="3" t="s">
        <v>114</v>
      </c>
      <c r="H4262" s="3" t="s">
        <v>1160</v>
      </c>
      <c r="I4262" s="3" t="s">
        <v>477</v>
      </c>
      <c r="J4262" s="3">
        <v>37910</v>
      </c>
    </row>
    <row r="4263" spans="1:10" hidden="1" x14ac:dyDescent="0.25">
      <c r="A4263" s="187">
        <v>43914</v>
      </c>
      <c r="B4263" s="3">
        <v>24</v>
      </c>
      <c r="C4263" s="3">
        <v>3</v>
      </c>
      <c r="D4263" s="3">
        <v>2020</v>
      </c>
      <c r="E4263" s="3">
        <v>0</v>
      </c>
      <c r="F4263" s="3">
        <v>0</v>
      </c>
      <c r="G4263" s="3" t="s">
        <v>114</v>
      </c>
      <c r="H4263" s="3" t="s">
        <v>1160</v>
      </c>
      <c r="I4263" s="3" t="s">
        <v>477</v>
      </c>
      <c r="J4263" s="3">
        <v>37910</v>
      </c>
    </row>
    <row r="4264" spans="1:10" hidden="1" x14ac:dyDescent="0.25">
      <c r="A4264" s="187">
        <v>43913</v>
      </c>
      <c r="B4264" s="3">
        <v>23</v>
      </c>
      <c r="C4264" s="3">
        <v>3</v>
      </c>
      <c r="D4264" s="3">
        <v>2020</v>
      </c>
      <c r="E4264" s="3">
        <v>10</v>
      </c>
      <c r="F4264" s="3">
        <v>0</v>
      </c>
      <c r="G4264" s="3" t="s">
        <v>114</v>
      </c>
      <c r="H4264" s="3" t="s">
        <v>1160</v>
      </c>
      <c r="I4264" s="3" t="s">
        <v>477</v>
      </c>
      <c r="J4264" s="3">
        <v>37910</v>
      </c>
    </row>
    <row r="4265" spans="1:10" hidden="1" x14ac:dyDescent="0.25">
      <c r="A4265" s="187">
        <v>43912</v>
      </c>
      <c r="B4265" s="3">
        <v>22</v>
      </c>
      <c r="C4265" s="3">
        <v>3</v>
      </c>
      <c r="D4265" s="3">
        <v>2020</v>
      </c>
      <c r="E4265" s="3">
        <v>2</v>
      </c>
      <c r="F4265" s="3">
        <v>0</v>
      </c>
      <c r="G4265" s="3" t="s">
        <v>114</v>
      </c>
      <c r="H4265" s="3" t="s">
        <v>1160</v>
      </c>
      <c r="I4265" s="3" t="s">
        <v>477</v>
      </c>
      <c r="J4265" s="3">
        <v>37910</v>
      </c>
    </row>
    <row r="4266" spans="1:10" hidden="1" x14ac:dyDescent="0.25">
      <c r="A4266" s="187">
        <v>43911</v>
      </c>
      <c r="B4266" s="3">
        <v>21</v>
      </c>
      <c r="C4266" s="3">
        <v>3</v>
      </c>
      <c r="D4266" s="3">
        <v>2020</v>
      </c>
      <c r="E4266" s="3">
        <v>9</v>
      </c>
      <c r="F4266" s="3">
        <v>0</v>
      </c>
      <c r="G4266" s="3" t="s">
        <v>114</v>
      </c>
      <c r="H4266" s="3" t="s">
        <v>1160</v>
      </c>
      <c r="I4266" s="3" t="s">
        <v>477</v>
      </c>
      <c r="J4266" s="3">
        <v>37910</v>
      </c>
    </row>
    <row r="4267" spans="1:10" hidden="1" x14ac:dyDescent="0.25">
      <c r="A4267" s="187">
        <v>43910</v>
      </c>
      <c r="B4267" s="3">
        <v>20</v>
      </c>
      <c r="C4267" s="3">
        <v>3</v>
      </c>
      <c r="D4267" s="3">
        <v>2020</v>
      </c>
      <c r="E4267" s="3">
        <v>0</v>
      </c>
      <c r="F4267" s="3">
        <v>0</v>
      </c>
      <c r="G4267" s="3" t="s">
        <v>114</v>
      </c>
      <c r="H4267" s="3" t="s">
        <v>1160</v>
      </c>
      <c r="I4267" s="3" t="s">
        <v>477</v>
      </c>
      <c r="J4267" s="3">
        <v>37910</v>
      </c>
    </row>
    <row r="4268" spans="1:10" hidden="1" x14ac:dyDescent="0.25">
      <c r="A4268" s="187">
        <v>43909</v>
      </c>
      <c r="B4268" s="3">
        <v>19</v>
      </c>
      <c r="C4268" s="3">
        <v>3</v>
      </c>
      <c r="D4268" s="3">
        <v>2020</v>
      </c>
      <c r="E4268" s="3">
        <v>18</v>
      </c>
      <c r="F4268" s="3">
        <v>0</v>
      </c>
      <c r="G4268" s="3" t="s">
        <v>114</v>
      </c>
      <c r="H4268" s="3" t="s">
        <v>1160</v>
      </c>
      <c r="I4268" s="3" t="s">
        <v>477</v>
      </c>
      <c r="J4268" s="3">
        <v>37910</v>
      </c>
    </row>
    <row r="4269" spans="1:10" hidden="1" x14ac:dyDescent="0.25">
      <c r="A4269" s="187">
        <v>43908</v>
      </c>
      <c r="B4269" s="3">
        <v>18</v>
      </c>
      <c r="C4269" s="3">
        <v>3</v>
      </c>
      <c r="D4269" s="3">
        <v>2020</v>
      </c>
      <c r="E4269" s="3">
        <v>0</v>
      </c>
      <c r="F4269" s="3">
        <v>0</v>
      </c>
      <c r="G4269" s="3" t="s">
        <v>114</v>
      </c>
      <c r="H4269" s="3" t="s">
        <v>1160</v>
      </c>
      <c r="I4269" s="3" t="s">
        <v>477</v>
      </c>
      <c r="J4269" s="3">
        <v>37910</v>
      </c>
    </row>
    <row r="4270" spans="1:10" hidden="1" x14ac:dyDescent="0.25">
      <c r="A4270" s="187">
        <v>43907</v>
      </c>
      <c r="B4270" s="3">
        <v>17</v>
      </c>
      <c r="C4270" s="3">
        <v>3</v>
      </c>
      <c r="D4270" s="3">
        <v>2020</v>
      </c>
      <c r="E4270" s="3">
        <v>0</v>
      </c>
      <c r="F4270" s="3">
        <v>0</v>
      </c>
      <c r="G4270" s="3" t="s">
        <v>114</v>
      </c>
      <c r="H4270" s="3" t="s">
        <v>1160</v>
      </c>
      <c r="I4270" s="3" t="s">
        <v>477</v>
      </c>
      <c r="J4270" s="3">
        <v>37910</v>
      </c>
    </row>
    <row r="4271" spans="1:10" hidden="1" x14ac:dyDescent="0.25">
      <c r="A4271" s="187">
        <v>43906</v>
      </c>
      <c r="B4271" s="3">
        <v>16</v>
      </c>
      <c r="C4271" s="3">
        <v>3</v>
      </c>
      <c r="D4271" s="3">
        <v>2020</v>
      </c>
      <c r="E4271" s="3">
        <v>3</v>
      </c>
      <c r="F4271" s="3">
        <v>0</v>
      </c>
      <c r="G4271" s="3" t="s">
        <v>114</v>
      </c>
      <c r="H4271" s="3" t="s">
        <v>1160</v>
      </c>
      <c r="I4271" s="3" t="s">
        <v>477</v>
      </c>
      <c r="J4271" s="3">
        <v>37910</v>
      </c>
    </row>
    <row r="4272" spans="1:10" hidden="1" x14ac:dyDescent="0.25">
      <c r="A4272" s="187">
        <v>43905</v>
      </c>
      <c r="B4272" s="3">
        <v>15</v>
      </c>
      <c r="C4272" s="3">
        <v>3</v>
      </c>
      <c r="D4272" s="3">
        <v>2020</v>
      </c>
      <c r="E4272" s="3">
        <v>0</v>
      </c>
      <c r="F4272" s="3">
        <v>0</v>
      </c>
      <c r="G4272" s="3" t="s">
        <v>114</v>
      </c>
      <c r="H4272" s="3" t="s">
        <v>1160</v>
      </c>
      <c r="I4272" s="3" t="s">
        <v>477</v>
      </c>
      <c r="J4272" s="3">
        <v>37910</v>
      </c>
    </row>
    <row r="4273" spans="1:10" hidden="1" x14ac:dyDescent="0.25">
      <c r="A4273" s="187">
        <v>43904</v>
      </c>
      <c r="B4273" s="3">
        <v>14</v>
      </c>
      <c r="C4273" s="3">
        <v>3</v>
      </c>
      <c r="D4273" s="3">
        <v>2020</v>
      </c>
      <c r="E4273" s="3">
        <v>0</v>
      </c>
      <c r="F4273" s="3">
        <v>0</v>
      </c>
      <c r="G4273" s="3" t="s">
        <v>114</v>
      </c>
      <c r="H4273" s="3" t="s">
        <v>1160</v>
      </c>
      <c r="I4273" s="3" t="s">
        <v>477</v>
      </c>
      <c r="J4273" s="3">
        <v>37910</v>
      </c>
    </row>
    <row r="4274" spans="1:10" hidden="1" x14ac:dyDescent="0.25">
      <c r="A4274" s="187">
        <v>43903</v>
      </c>
      <c r="B4274" s="3">
        <v>13</v>
      </c>
      <c r="C4274" s="3">
        <v>3</v>
      </c>
      <c r="D4274" s="3">
        <v>2020</v>
      </c>
      <c r="E4274" s="3">
        <v>1</v>
      </c>
      <c r="F4274" s="3">
        <v>0</v>
      </c>
      <c r="G4274" s="3" t="s">
        <v>114</v>
      </c>
      <c r="H4274" s="3" t="s">
        <v>1160</v>
      </c>
      <c r="I4274" s="3" t="s">
        <v>477</v>
      </c>
      <c r="J4274" s="3">
        <v>37910</v>
      </c>
    </row>
    <row r="4275" spans="1:10" hidden="1" x14ac:dyDescent="0.25">
      <c r="A4275" s="187">
        <v>43902</v>
      </c>
      <c r="B4275" s="3">
        <v>12</v>
      </c>
      <c r="C4275" s="3">
        <v>3</v>
      </c>
      <c r="D4275" s="3">
        <v>2020</v>
      </c>
      <c r="E4275" s="3">
        <v>2</v>
      </c>
      <c r="F4275" s="3">
        <v>0</v>
      </c>
      <c r="G4275" s="3" t="s">
        <v>114</v>
      </c>
      <c r="H4275" s="3" t="s">
        <v>1160</v>
      </c>
      <c r="I4275" s="3" t="s">
        <v>477</v>
      </c>
      <c r="J4275" s="3">
        <v>37910</v>
      </c>
    </row>
    <row r="4276" spans="1:10" hidden="1" x14ac:dyDescent="0.25">
      <c r="A4276" s="187">
        <v>43895</v>
      </c>
      <c r="B4276" s="3">
        <v>5</v>
      </c>
      <c r="C4276" s="3">
        <v>3</v>
      </c>
      <c r="D4276" s="3">
        <v>2020</v>
      </c>
      <c r="E4276" s="3">
        <v>1</v>
      </c>
      <c r="F4276" s="3">
        <v>0</v>
      </c>
      <c r="G4276" s="3" t="s">
        <v>114</v>
      </c>
      <c r="H4276" s="3" t="s">
        <v>1160</v>
      </c>
      <c r="I4276" s="3" t="s">
        <v>477</v>
      </c>
      <c r="J4276" s="3">
        <v>37910</v>
      </c>
    </row>
    <row r="4277" spans="1:10" hidden="1" x14ac:dyDescent="0.25">
      <c r="A4277" s="187">
        <v>43920</v>
      </c>
      <c r="B4277" s="3">
        <v>30</v>
      </c>
      <c r="C4277" s="3">
        <v>3</v>
      </c>
      <c r="D4277" s="3">
        <v>2020</v>
      </c>
      <c r="E4277" s="3">
        <v>90</v>
      </c>
      <c r="F4277" s="3">
        <v>0</v>
      </c>
      <c r="G4277" s="3" t="s">
        <v>101</v>
      </c>
      <c r="H4277" s="3" t="s">
        <v>1161</v>
      </c>
      <c r="I4277" s="3" t="s">
        <v>483</v>
      </c>
      <c r="J4277" s="3">
        <v>2789533</v>
      </c>
    </row>
    <row r="4278" spans="1:10" hidden="1" x14ac:dyDescent="0.25">
      <c r="A4278" s="187">
        <v>43919</v>
      </c>
      <c r="B4278" s="3">
        <v>29</v>
      </c>
      <c r="C4278" s="3">
        <v>3</v>
      </c>
      <c r="D4278" s="3">
        <v>2020</v>
      </c>
      <c r="E4278" s="3">
        <v>36</v>
      </c>
      <c r="F4278" s="3">
        <v>2</v>
      </c>
      <c r="G4278" s="3" t="s">
        <v>101</v>
      </c>
      <c r="H4278" s="3" t="s">
        <v>1161</v>
      </c>
      <c r="I4278" s="3" t="s">
        <v>483</v>
      </c>
      <c r="J4278" s="3">
        <v>2789533</v>
      </c>
    </row>
    <row r="4279" spans="1:10" hidden="1" x14ac:dyDescent="0.25">
      <c r="A4279" s="187">
        <v>43918</v>
      </c>
      <c r="B4279" s="3">
        <v>28</v>
      </c>
      <c r="C4279" s="3">
        <v>3</v>
      </c>
      <c r="D4279" s="3">
        <v>2020</v>
      </c>
      <c r="E4279" s="3">
        <v>59</v>
      </c>
      <c r="F4279" s="3">
        <v>1</v>
      </c>
      <c r="G4279" s="3" t="s">
        <v>101</v>
      </c>
      <c r="H4279" s="3" t="s">
        <v>1161</v>
      </c>
      <c r="I4279" s="3" t="s">
        <v>483</v>
      </c>
      <c r="J4279" s="3">
        <v>2789533</v>
      </c>
    </row>
    <row r="4280" spans="1:10" hidden="1" x14ac:dyDescent="0.25">
      <c r="A4280" s="187">
        <v>43917</v>
      </c>
      <c r="B4280" s="3">
        <v>27</v>
      </c>
      <c r="C4280" s="3">
        <v>3</v>
      </c>
      <c r="D4280" s="3">
        <v>2020</v>
      </c>
      <c r="E4280" s="3">
        <v>25</v>
      </c>
      <c r="F4280" s="3">
        <v>0</v>
      </c>
      <c r="G4280" s="3" t="s">
        <v>101</v>
      </c>
      <c r="H4280" s="3" t="s">
        <v>1161</v>
      </c>
      <c r="I4280" s="3" t="s">
        <v>483</v>
      </c>
      <c r="J4280" s="3">
        <v>2789533</v>
      </c>
    </row>
    <row r="4281" spans="1:10" hidden="1" x14ac:dyDescent="0.25">
      <c r="A4281" s="187">
        <v>43916</v>
      </c>
      <c r="B4281" s="3">
        <v>26</v>
      </c>
      <c r="C4281" s="3">
        <v>3</v>
      </c>
      <c r="D4281" s="3">
        <v>2020</v>
      </c>
      <c r="E4281" s="3">
        <v>65</v>
      </c>
      <c r="F4281" s="3">
        <v>2</v>
      </c>
      <c r="G4281" s="3" t="s">
        <v>101</v>
      </c>
      <c r="H4281" s="3" t="s">
        <v>1161</v>
      </c>
      <c r="I4281" s="3" t="s">
        <v>483</v>
      </c>
      <c r="J4281" s="3">
        <v>2789533</v>
      </c>
    </row>
    <row r="4282" spans="1:10" hidden="1" x14ac:dyDescent="0.25">
      <c r="A4282" s="187">
        <v>43915</v>
      </c>
      <c r="B4282" s="3">
        <v>25</v>
      </c>
      <c r="C4282" s="3">
        <v>3</v>
      </c>
      <c r="D4282" s="3">
        <v>2020</v>
      </c>
      <c r="E4282" s="3">
        <v>30</v>
      </c>
      <c r="F4282" s="3">
        <v>1</v>
      </c>
      <c r="G4282" s="3" t="s">
        <v>101</v>
      </c>
      <c r="H4282" s="3" t="s">
        <v>1161</v>
      </c>
      <c r="I4282" s="3" t="s">
        <v>483</v>
      </c>
      <c r="J4282" s="3">
        <v>2789533</v>
      </c>
    </row>
    <row r="4283" spans="1:10" hidden="1" x14ac:dyDescent="0.25">
      <c r="A4283" s="187">
        <v>43914</v>
      </c>
      <c r="B4283" s="3">
        <v>24</v>
      </c>
      <c r="C4283" s="3">
        <v>3</v>
      </c>
      <c r="D4283" s="3">
        <v>2020</v>
      </c>
      <c r="E4283" s="3">
        <v>36</v>
      </c>
      <c r="F4283" s="3">
        <v>0</v>
      </c>
      <c r="G4283" s="3" t="s">
        <v>101</v>
      </c>
      <c r="H4283" s="3" t="s">
        <v>1161</v>
      </c>
      <c r="I4283" s="3" t="s">
        <v>483</v>
      </c>
      <c r="J4283" s="3">
        <v>2789533</v>
      </c>
    </row>
    <row r="4284" spans="1:10" hidden="1" x14ac:dyDescent="0.25">
      <c r="A4284" s="187">
        <v>43913</v>
      </c>
      <c r="B4284" s="3">
        <v>23</v>
      </c>
      <c r="C4284" s="3">
        <v>3</v>
      </c>
      <c r="D4284" s="3">
        <v>2020</v>
      </c>
      <c r="E4284" s="3">
        <v>38</v>
      </c>
      <c r="F4284" s="3">
        <v>0</v>
      </c>
      <c r="G4284" s="3" t="s">
        <v>101</v>
      </c>
      <c r="H4284" s="3" t="s">
        <v>1161</v>
      </c>
      <c r="I4284" s="3" t="s">
        <v>483</v>
      </c>
      <c r="J4284" s="3">
        <v>2789533</v>
      </c>
    </row>
    <row r="4285" spans="1:10" hidden="1" x14ac:dyDescent="0.25">
      <c r="A4285" s="187">
        <v>43912</v>
      </c>
      <c r="B4285" s="3">
        <v>22</v>
      </c>
      <c r="C4285" s="3">
        <v>3</v>
      </c>
      <c r="D4285" s="3">
        <v>2020</v>
      </c>
      <c r="E4285" s="3">
        <v>36</v>
      </c>
      <c r="F4285" s="3">
        <v>0</v>
      </c>
      <c r="G4285" s="3" t="s">
        <v>101</v>
      </c>
      <c r="H4285" s="3" t="s">
        <v>1161</v>
      </c>
      <c r="I4285" s="3" t="s">
        <v>483</v>
      </c>
      <c r="J4285" s="3">
        <v>2789533</v>
      </c>
    </row>
    <row r="4286" spans="1:10" hidden="1" x14ac:dyDescent="0.25">
      <c r="A4286" s="187">
        <v>43911</v>
      </c>
      <c r="B4286" s="3">
        <v>21</v>
      </c>
      <c r="C4286" s="3">
        <v>3</v>
      </c>
      <c r="D4286" s="3">
        <v>2020</v>
      </c>
      <c r="E4286" s="3">
        <v>21</v>
      </c>
      <c r="F4286" s="3">
        <v>1</v>
      </c>
      <c r="G4286" s="3" t="s">
        <v>101</v>
      </c>
      <c r="H4286" s="3" t="s">
        <v>1161</v>
      </c>
      <c r="I4286" s="3" t="s">
        <v>483</v>
      </c>
      <c r="J4286" s="3">
        <v>2789533</v>
      </c>
    </row>
    <row r="4287" spans="1:10" hidden="1" x14ac:dyDescent="0.25">
      <c r="A4287" s="187">
        <v>43910</v>
      </c>
      <c r="B4287" s="3">
        <v>20</v>
      </c>
      <c r="C4287" s="3">
        <v>3</v>
      </c>
      <c r="D4287" s="3">
        <v>2020</v>
      </c>
      <c r="E4287" s="3">
        <v>15</v>
      </c>
      <c r="F4287" s="3">
        <v>0</v>
      </c>
      <c r="G4287" s="3" t="s">
        <v>101</v>
      </c>
      <c r="H4287" s="3" t="s">
        <v>1161</v>
      </c>
      <c r="I4287" s="3" t="s">
        <v>483</v>
      </c>
      <c r="J4287" s="3">
        <v>2789533</v>
      </c>
    </row>
    <row r="4288" spans="1:10" hidden="1" x14ac:dyDescent="0.25">
      <c r="A4288" s="187">
        <v>43909</v>
      </c>
      <c r="B4288" s="3">
        <v>19</v>
      </c>
      <c r="C4288" s="3">
        <v>3</v>
      </c>
      <c r="D4288" s="3">
        <v>2020</v>
      </c>
      <c r="E4288" s="3">
        <v>8</v>
      </c>
      <c r="F4288" s="3">
        <v>0</v>
      </c>
      <c r="G4288" s="3" t="s">
        <v>101</v>
      </c>
      <c r="H4288" s="3" t="s">
        <v>1161</v>
      </c>
      <c r="I4288" s="3" t="s">
        <v>483</v>
      </c>
      <c r="J4288" s="3">
        <v>2789533</v>
      </c>
    </row>
    <row r="4289" spans="1:10" hidden="1" x14ac:dyDescent="0.25">
      <c r="A4289" s="187">
        <v>43908</v>
      </c>
      <c r="B4289" s="3">
        <v>18</v>
      </c>
      <c r="C4289" s="3">
        <v>3</v>
      </c>
      <c r="D4289" s="3">
        <v>2020</v>
      </c>
      <c r="E4289" s="3">
        <v>8</v>
      </c>
      <c r="F4289" s="3">
        <v>0</v>
      </c>
      <c r="G4289" s="3" t="s">
        <v>101</v>
      </c>
      <c r="H4289" s="3" t="s">
        <v>1161</v>
      </c>
      <c r="I4289" s="3" t="s">
        <v>483</v>
      </c>
      <c r="J4289" s="3">
        <v>2789533</v>
      </c>
    </row>
    <row r="4290" spans="1:10" hidden="1" x14ac:dyDescent="0.25">
      <c r="A4290" s="187">
        <v>43907</v>
      </c>
      <c r="B4290" s="3">
        <v>17</v>
      </c>
      <c r="C4290" s="3">
        <v>3</v>
      </c>
      <c r="D4290" s="3">
        <v>2020</v>
      </c>
      <c r="E4290" s="3">
        <v>3</v>
      </c>
      <c r="F4290" s="3">
        <v>0</v>
      </c>
      <c r="G4290" s="3" t="s">
        <v>101</v>
      </c>
      <c r="H4290" s="3" t="s">
        <v>1161</v>
      </c>
      <c r="I4290" s="3" t="s">
        <v>483</v>
      </c>
      <c r="J4290" s="3">
        <v>2789533</v>
      </c>
    </row>
    <row r="4291" spans="1:10" hidden="1" x14ac:dyDescent="0.25">
      <c r="A4291" s="187">
        <v>43906</v>
      </c>
      <c r="B4291" s="3">
        <v>16</v>
      </c>
      <c r="C4291" s="3">
        <v>3</v>
      </c>
      <c r="D4291" s="3">
        <v>2020</v>
      </c>
      <c r="E4291" s="3">
        <v>5</v>
      </c>
      <c r="F4291" s="3">
        <v>0</v>
      </c>
      <c r="G4291" s="3" t="s">
        <v>101</v>
      </c>
      <c r="H4291" s="3" t="s">
        <v>1161</v>
      </c>
      <c r="I4291" s="3" t="s">
        <v>483</v>
      </c>
      <c r="J4291" s="3">
        <v>2789533</v>
      </c>
    </row>
    <row r="4292" spans="1:10" hidden="1" x14ac:dyDescent="0.25">
      <c r="A4292" s="187">
        <v>43905</v>
      </c>
      <c r="B4292" s="3">
        <v>15</v>
      </c>
      <c r="C4292" s="3">
        <v>3</v>
      </c>
      <c r="D4292" s="3">
        <v>2020</v>
      </c>
      <c r="E4292" s="3">
        <v>3</v>
      </c>
      <c r="F4292" s="3">
        <v>0</v>
      </c>
      <c r="G4292" s="3" t="s">
        <v>101</v>
      </c>
      <c r="H4292" s="3" t="s">
        <v>1161</v>
      </c>
      <c r="I4292" s="3" t="s">
        <v>483</v>
      </c>
      <c r="J4292" s="3">
        <v>2789533</v>
      </c>
    </row>
    <row r="4293" spans="1:10" hidden="1" x14ac:dyDescent="0.25">
      <c r="A4293" s="187">
        <v>43904</v>
      </c>
      <c r="B4293" s="3">
        <v>14</v>
      </c>
      <c r="C4293" s="3">
        <v>3</v>
      </c>
      <c r="D4293" s="3">
        <v>2020</v>
      </c>
      <c r="E4293" s="3">
        <v>3</v>
      </c>
      <c r="F4293" s="3">
        <v>0</v>
      </c>
      <c r="G4293" s="3" t="s">
        <v>101</v>
      </c>
      <c r="H4293" s="3" t="s">
        <v>1161</v>
      </c>
      <c r="I4293" s="3" t="s">
        <v>483</v>
      </c>
      <c r="J4293" s="3">
        <v>2789533</v>
      </c>
    </row>
    <row r="4294" spans="1:10" hidden="1" x14ac:dyDescent="0.25">
      <c r="A4294" s="187">
        <v>43902</v>
      </c>
      <c r="B4294" s="3">
        <v>12</v>
      </c>
      <c r="C4294" s="3">
        <v>3</v>
      </c>
      <c r="D4294" s="3">
        <v>2020</v>
      </c>
      <c r="E4294" s="3">
        <v>0</v>
      </c>
      <c r="F4294" s="3">
        <v>0</v>
      </c>
      <c r="G4294" s="3" t="s">
        <v>101</v>
      </c>
      <c r="H4294" s="3" t="s">
        <v>1161</v>
      </c>
      <c r="I4294" s="3" t="s">
        <v>483</v>
      </c>
      <c r="J4294" s="3">
        <v>2789533</v>
      </c>
    </row>
    <row r="4295" spans="1:10" hidden="1" x14ac:dyDescent="0.25">
      <c r="A4295" s="187">
        <v>43901</v>
      </c>
      <c r="B4295" s="3">
        <v>11</v>
      </c>
      <c r="C4295" s="3">
        <v>3</v>
      </c>
      <c r="D4295" s="3">
        <v>2020</v>
      </c>
      <c r="E4295" s="3">
        <v>2</v>
      </c>
      <c r="F4295" s="3">
        <v>0</v>
      </c>
      <c r="G4295" s="3" t="s">
        <v>101</v>
      </c>
      <c r="H4295" s="3" t="s">
        <v>1161</v>
      </c>
      <c r="I4295" s="3" t="s">
        <v>483</v>
      </c>
      <c r="J4295" s="3">
        <v>2789533</v>
      </c>
    </row>
    <row r="4296" spans="1:10" hidden="1" x14ac:dyDescent="0.25">
      <c r="A4296" s="187">
        <v>43892</v>
      </c>
      <c r="B4296" s="3">
        <v>2</v>
      </c>
      <c r="C4296" s="3">
        <v>3</v>
      </c>
      <c r="D4296" s="3">
        <v>2020</v>
      </c>
      <c r="E4296" s="3">
        <v>0</v>
      </c>
      <c r="F4296" s="3">
        <v>0</v>
      </c>
      <c r="G4296" s="3" t="s">
        <v>101</v>
      </c>
      <c r="H4296" s="3" t="s">
        <v>1161</v>
      </c>
      <c r="I4296" s="3" t="s">
        <v>483</v>
      </c>
      <c r="J4296" s="3">
        <v>2789533</v>
      </c>
    </row>
    <row r="4297" spans="1:10" hidden="1" x14ac:dyDescent="0.25">
      <c r="A4297" s="187">
        <v>43891</v>
      </c>
      <c r="B4297" s="3">
        <v>1</v>
      </c>
      <c r="C4297" s="3">
        <v>3</v>
      </c>
      <c r="D4297" s="3">
        <v>2020</v>
      </c>
      <c r="E4297" s="3">
        <v>0</v>
      </c>
      <c r="F4297" s="3">
        <v>0</v>
      </c>
      <c r="G4297" s="3" t="s">
        <v>101</v>
      </c>
      <c r="H4297" s="3" t="s">
        <v>1161</v>
      </c>
      <c r="I4297" s="3" t="s">
        <v>483</v>
      </c>
      <c r="J4297" s="3">
        <v>2789533</v>
      </c>
    </row>
    <row r="4298" spans="1:10" hidden="1" x14ac:dyDescent="0.25">
      <c r="A4298" s="187">
        <v>43890</v>
      </c>
      <c r="B4298" s="3">
        <v>29</v>
      </c>
      <c r="C4298" s="3">
        <v>2</v>
      </c>
      <c r="D4298" s="3">
        <v>2020</v>
      </c>
      <c r="E4298" s="3">
        <v>0</v>
      </c>
      <c r="F4298" s="3">
        <v>0</v>
      </c>
      <c r="G4298" s="3" t="s">
        <v>101</v>
      </c>
      <c r="H4298" s="3" t="s">
        <v>1161</v>
      </c>
      <c r="I4298" s="3" t="s">
        <v>483</v>
      </c>
      <c r="J4298" s="3">
        <v>2789533</v>
      </c>
    </row>
    <row r="4299" spans="1:10" hidden="1" x14ac:dyDescent="0.25">
      <c r="A4299" s="187">
        <v>43889</v>
      </c>
      <c r="B4299" s="3">
        <v>28</v>
      </c>
      <c r="C4299" s="3">
        <v>2</v>
      </c>
      <c r="D4299" s="3">
        <v>2020</v>
      </c>
      <c r="E4299" s="3">
        <v>1</v>
      </c>
      <c r="F4299" s="3">
        <v>0</v>
      </c>
      <c r="G4299" s="3" t="s">
        <v>101</v>
      </c>
      <c r="H4299" s="3" t="s">
        <v>1161</v>
      </c>
      <c r="I4299" s="3" t="s">
        <v>483</v>
      </c>
      <c r="J4299" s="3">
        <v>2789533</v>
      </c>
    </row>
    <row r="4300" spans="1:10" hidden="1" x14ac:dyDescent="0.25">
      <c r="A4300" s="187">
        <v>43888</v>
      </c>
      <c r="B4300" s="3">
        <v>27</v>
      </c>
      <c r="C4300" s="3">
        <v>2</v>
      </c>
      <c r="D4300" s="3">
        <v>2020</v>
      </c>
      <c r="E4300" s="3">
        <v>0</v>
      </c>
      <c r="F4300" s="3">
        <v>0</v>
      </c>
      <c r="G4300" s="3" t="s">
        <v>101</v>
      </c>
      <c r="H4300" s="3" t="s">
        <v>1161</v>
      </c>
      <c r="I4300" s="3" t="s">
        <v>483</v>
      </c>
      <c r="J4300" s="3">
        <v>2789533</v>
      </c>
    </row>
    <row r="4301" spans="1:10" hidden="1" x14ac:dyDescent="0.25">
      <c r="A4301" s="187">
        <v>43887</v>
      </c>
      <c r="B4301" s="3">
        <v>26</v>
      </c>
      <c r="C4301" s="3">
        <v>2</v>
      </c>
      <c r="D4301" s="3">
        <v>2020</v>
      </c>
      <c r="E4301" s="3">
        <v>0</v>
      </c>
      <c r="F4301" s="3">
        <v>0</v>
      </c>
      <c r="G4301" s="3" t="s">
        <v>101</v>
      </c>
      <c r="H4301" s="3" t="s">
        <v>1161</v>
      </c>
      <c r="I4301" s="3" t="s">
        <v>483</v>
      </c>
      <c r="J4301" s="3">
        <v>2789533</v>
      </c>
    </row>
    <row r="4302" spans="1:10" hidden="1" x14ac:dyDescent="0.25">
      <c r="A4302" s="187">
        <v>43886</v>
      </c>
      <c r="B4302" s="3">
        <v>25</v>
      </c>
      <c r="C4302" s="3">
        <v>2</v>
      </c>
      <c r="D4302" s="3">
        <v>2020</v>
      </c>
      <c r="E4302" s="3">
        <v>0</v>
      </c>
      <c r="F4302" s="3">
        <v>0</v>
      </c>
      <c r="G4302" s="3" t="s">
        <v>101</v>
      </c>
      <c r="H4302" s="3" t="s">
        <v>1161</v>
      </c>
      <c r="I4302" s="3" t="s">
        <v>483</v>
      </c>
      <c r="J4302" s="3">
        <v>2789533</v>
      </c>
    </row>
    <row r="4303" spans="1:10" hidden="1" x14ac:dyDescent="0.25">
      <c r="A4303" s="187">
        <v>43885</v>
      </c>
      <c r="B4303" s="3">
        <v>24</v>
      </c>
      <c r="C4303" s="3">
        <v>2</v>
      </c>
      <c r="D4303" s="3">
        <v>2020</v>
      </c>
      <c r="E4303" s="3">
        <v>0</v>
      </c>
      <c r="F4303" s="3">
        <v>0</v>
      </c>
      <c r="G4303" s="3" t="s">
        <v>101</v>
      </c>
      <c r="H4303" s="3" t="s">
        <v>1161</v>
      </c>
      <c r="I4303" s="3" t="s">
        <v>483</v>
      </c>
      <c r="J4303" s="3">
        <v>2789533</v>
      </c>
    </row>
    <row r="4304" spans="1:10" hidden="1" x14ac:dyDescent="0.25">
      <c r="A4304" s="187">
        <v>43884</v>
      </c>
      <c r="B4304" s="3">
        <v>23</v>
      </c>
      <c r="C4304" s="3">
        <v>2</v>
      </c>
      <c r="D4304" s="3">
        <v>2020</v>
      </c>
      <c r="E4304" s="3">
        <v>0</v>
      </c>
      <c r="F4304" s="3">
        <v>0</v>
      </c>
      <c r="G4304" s="3" t="s">
        <v>101</v>
      </c>
      <c r="H4304" s="3" t="s">
        <v>1161</v>
      </c>
      <c r="I4304" s="3" t="s">
        <v>483</v>
      </c>
      <c r="J4304" s="3">
        <v>2789533</v>
      </c>
    </row>
    <row r="4305" spans="1:10" hidden="1" x14ac:dyDescent="0.25">
      <c r="A4305" s="187">
        <v>43883</v>
      </c>
      <c r="B4305" s="3">
        <v>22</v>
      </c>
      <c r="C4305" s="3">
        <v>2</v>
      </c>
      <c r="D4305" s="3">
        <v>2020</v>
      </c>
      <c r="E4305" s="3">
        <v>0</v>
      </c>
      <c r="F4305" s="3">
        <v>0</v>
      </c>
      <c r="G4305" s="3" t="s">
        <v>101</v>
      </c>
      <c r="H4305" s="3" t="s">
        <v>1161</v>
      </c>
      <c r="I4305" s="3" t="s">
        <v>483</v>
      </c>
      <c r="J4305" s="3">
        <v>2789533</v>
      </c>
    </row>
    <row r="4306" spans="1:10" hidden="1" x14ac:dyDescent="0.25">
      <c r="A4306" s="187">
        <v>43882</v>
      </c>
      <c r="B4306" s="3">
        <v>21</v>
      </c>
      <c r="C4306" s="3">
        <v>2</v>
      </c>
      <c r="D4306" s="3">
        <v>2020</v>
      </c>
      <c r="E4306" s="3">
        <v>0</v>
      </c>
      <c r="F4306" s="3">
        <v>0</v>
      </c>
      <c r="G4306" s="3" t="s">
        <v>101</v>
      </c>
      <c r="H4306" s="3" t="s">
        <v>1161</v>
      </c>
      <c r="I4306" s="3" t="s">
        <v>483</v>
      </c>
      <c r="J4306" s="3">
        <v>2789533</v>
      </c>
    </row>
    <row r="4307" spans="1:10" hidden="1" x14ac:dyDescent="0.25">
      <c r="A4307" s="187">
        <v>43881</v>
      </c>
      <c r="B4307" s="3">
        <v>20</v>
      </c>
      <c r="C4307" s="3">
        <v>2</v>
      </c>
      <c r="D4307" s="3">
        <v>2020</v>
      </c>
      <c r="E4307" s="3">
        <v>0</v>
      </c>
      <c r="F4307" s="3">
        <v>0</v>
      </c>
      <c r="G4307" s="3" t="s">
        <v>101</v>
      </c>
      <c r="H4307" s="3" t="s">
        <v>1161</v>
      </c>
      <c r="I4307" s="3" t="s">
        <v>483</v>
      </c>
      <c r="J4307" s="3">
        <v>2789533</v>
      </c>
    </row>
    <row r="4308" spans="1:10" hidden="1" x14ac:dyDescent="0.25">
      <c r="A4308" s="187">
        <v>43880</v>
      </c>
      <c r="B4308" s="3">
        <v>19</v>
      </c>
      <c r="C4308" s="3">
        <v>2</v>
      </c>
      <c r="D4308" s="3">
        <v>2020</v>
      </c>
      <c r="E4308" s="3">
        <v>0</v>
      </c>
      <c r="F4308" s="3">
        <v>0</v>
      </c>
      <c r="G4308" s="3" t="s">
        <v>101</v>
      </c>
      <c r="H4308" s="3" t="s">
        <v>1161</v>
      </c>
      <c r="I4308" s="3" t="s">
        <v>483</v>
      </c>
      <c r="J4308" s="3">
        <v>2789533</v>
      </c>
    </row>
    <row r="4309" spans="1:10" hidden="1" x14ac:dyDescent="0.25">
      <c r="A4309" s="187">
        <v>43879</v>
      </c>
      <c r="B4309" s="3">
        <v>18</v>
      </c>
      <c r="C4309" s="3">
        <v>2</v>
      </c>
      <c r="D4309" s="3">
        <v>2020</v>
      </c>
      <c r="E4309" s="3">
        <v>0</v>
      </c>
      <c r="F4309" s="3">
        <v>0</v>
      </c>
      <c r="G4309" s="3" t="s">
        <v>101</v>
      </c>
      <c r="H4309" s="3" t="s">
        <v>1161</v>
      </c>
      <c r="I4309" s="3" t="s">
        <v>483</v>
      </c>
      <c r="J4309" s="3">
        <v>2789533</v>
      </c>
    </row>
    <row r="4310" spans="1:10" hidden="1" x14ac:dyDescent="0.25">
      <c r="A4310" s="187">
        <v>43878</v>
      </c>
      <c r="B4310" s="3">
        <v>17</v>
      </c>
      <c r="C4310" s="3">
        <v>2</v>
      </c>
      <c r="D4310" s="3">
        <v>2020</v>
      </c>
      <c r="E4310" s="3">
        <v>0</v>
      </c>
      <c r="F4310" s="3">
        <v>0</v>
      </c>
      <c r="G4310" s="3" t="s">
        <v>101</v>
      </c>
      <c r="H4310" s="3" t="s">
        <v>1161</v>
      </c>
      <c r="I4310" s="3" t="s">
        <v>483</v>
      </c>
      <c r="J4310" s="3">
        <v>2789533</v>
      </c>
    </row>
    <row r="4311" spans="1:10" hidden="1" x14ac:dyDescent="0.25">
      <c r="A4311" s="187">
        <v>43877</v>
      </c>
      <c r="B4311" s="3">
        <v>16</v>
      </c>
      <c r="C4311" s="3">
        <v>2</v>
      </c>
      <c r="D4311" s="3">
        <v>2020</v>
      </c>
      <c r="E4311" s="3">
        <v>0</v>
      </c>
      <c r="F4311" s="3">
        <v>0</v>
      </c>
      <c r="G4311" s="3" t="s">
        <v>101</v>
      </c>
      <c r="H4311" s="3" t="s">
        <v>1161</v>
      </c>
      <c r="I4311" s="3" t="s">
        <v>483</v>
      </c>
      <c r="J4311" s="3">
        <v>2789533</v>
      </c>
    </row>
    <row r="4312" spans="1:10" hidden="1" x14ac:dyDescent="0.25">
      <c r="A4312" s="187">
        <v>43876</v>
      </c>
      <c r="B4312" s="3">
        <v>15</v>
      </c>
      <c r="C4312" s="3">
        <v>2</v>
      </c>
      <c r="D4312" s="3">
        <v>2020</v>
      </c>
      <c r="E4312" s="3">
        <v>0</v>
      </c>
      <c r="F4312" s="3">
        <v>0</v>
      </c>
      <c r="G4312" s="3" t="s">
        <v>101</v>
      </c>
      <c r="H4312" s="3" t="s">
        <v>1161</v>
      </c>
      <c r="I4312" s="3" t="s">
        <v>483</v>
      </c>
      <c r="J4312" s="3">
        <v>2789533</v>
      </c>
    </row>
    <row r="4313" spans="1:10" hidden="1" x14ac:dyDescent="0.25">
      <c r="A4313" s="187">
        <v>43875</v>
      </c>
      <c r="B4313" s="3">
        <v>14</v>
      </c>
      <c r="C4313" s="3">
        <v>2</v>
      </c>
      <c r="D4313" s="3">
        <v>2020</v>
      </c>
      <c r="E4313" s="3">
        <v>0</v>
      </c>
      <c r="F4313" s="3">
        <v>0</v>
      </c>
      <c r="G4313" s="3" t="s">
        <v>101</v>
      </c>
      <c r="H4313" s="3" t="s">
        <v>1161</v>
      </c>
      <c r="I4313" s="3" t="s">
        <v>483</v>
      </c>
      <c r="J4313" s="3">
        <v>2789533</v>
      </c>
    </row>
    <row r="4314" spans="1:10" hidden="1" x14ac:dyDescent="0.25">
      <c r="A4314" s="187">
        <v>43874</v>
      </c>
      <c r="B4314" s="3">
        <v>13</v>
      </c>
      <c r="C4314" s="3">
        <v>2</v>
      </c>
      <c r="D4314" s="3">
        <v>2020</v>
      </c>
      <c r="E4314" s="3">
        <v>0</v>
      </c>
      <c r="F4314" s="3">
        <v>0</v>
      </c>
      <c r="G4314" s="3" t="s">
        <v>101</v>
      </c>
      <c r="H4314" s="3" t="s">
        <v>1161</v>
      </c>
      <c r="I4314" s="3" t="s">
        <v>483</v>
      </c>
      <c r="J4314" s="3">
        <v>2789533</v>
      </c>
    </row>
    <row r="4315" spans="1:10" hidden="1" x14ac:dyDescent="0.25">
      <c r="A4315" s="187">
        <v>43873</v>
      </c>
      <c r="B4315" s="3">
        <v>12</v>
      </c>
      <c r="C4315" s="3">
        <v>2</v>
      </c>
      <c r="D4315" s="3">
        <v>2020</v>
      </c>
      <c r="E4315" s="3">
        <v>0</v>
      </c>
      <c r="F4315" s="3">
        <v>0</v>
      </c>
      <c r="G4315" s="3" t="s">
        <v>101</v>
      </c>
      <c r="H4315" s="3" t="s">
        <v>1161</v>
      </c>
      <c r="I4315" s="3" t="s">
        <v>483</v>
      </c>
      <c r="J4315" s="3">
        <v>2789533</v>
      </c>
    </row>
    <row r="4316" spans="1:10" hidden="1" x14ac:dyDescent="0.25">
      <c r="A4316" s="187">
        <v>43872</v>
      </c>
      <c r="B4316" s="3">
        <v>11</v>
      </c>
      <c r="C4316" s="3">
        <v>2</v>
      </c>
      <c r="D4316" s="3">
        <v>2020</v>
      </c>
      <c r="E4316" s="3">
        <v>0</v>
      </c>
      <c r="F4316" s="3">
        <v>0</v>
      </c>
      <c r="G4316" s="3" t="s">
        <v>101</v>
      </c>
      <c r="H4316" s="3" t="s">
        <v>1161</v>
      </c>
      <c r="I4316" s="3" t="s">
        <v>483</v>
      </c>
      <c r="J4316" s="3">
        <v>2789533</v>
      </c>
    </row>
    <row r="4317" spans="1:10" hidden="1" x14ac:dyDescent="0.25">
      <c r="A4317" s="187">
        <v>43871</v>
      </c>
      <c r="B4317" s="3">
        <v>10</v>
      </c>
      <c r="C4317" s="3">
        <v>2</v>
      </c>
      <c r="D4317" s="3">
        <v>2020</v>
      </c>
      <c r="E4317" s="3">
        <v>0</v>
      </c>
      <c r="F4317" s="3">
        <v>0</v>
      </c>
      <c r="G4317" s="3" t="s">
        <v>101</v>
      </c>
      <c r="H4317" s="3" t="s">
        <v>1161</v>
      </c>
      <c r="I4317" s="3" t="s">
        <v>483</v>
      </c>
      <c r="J4317" s="3">
        <v>2789533</v>
      </c>
    </row>
    <row r="4318" spans="1:10" hidden="1" x14ac:dyDescent="0.25">
      <c r="A4318" s="187">
        <v>43870</v>
      </c>
      <c r="B4318" s="3">
        <v>9</v>
      </c>
      <c r="C4318" s="3">
        <v>2</v>
      </c>
      <c r="D4318" s="3">
        <v>2020</v>
      </c>
      <c r="E4318" s="3">
        <v>0</v>
      </c>
      <c r="F4318" s="3">
        <v>0</v>
      </c>
      <c r="G4318" s="3" t="s">
        <v>101</v>
      </c>
      <c r="H4318" s="3" t="s">
        <v>1161</v>
      </c>
      <c r="I4318" s="3" t="s">
        <v>483</v>
      </c>
      <c r="J4318" s="3">
        <v>2789533</v>
      </c>
    </row>
    <row r="4319" spans="1:10" hidden="1" x14ac:dyDescent="0.25">
      <c r="A4319" s="187">
        <v>43869</v>
      </c>
      <c r="B4319" s="3">
        <v>8</v>
      </c>
      <c r="C4319" s="3">
        <v>2</v>
      </c>
      <c r="D4319" s="3">
        <v>2020</v>
      </c>
      <c r="E4319" s="3">
        <v>0</v>
      </c>
      <c r="F4319" s="3">
        <v>0</v>
      </c>
      <c r="G4319" s="3" t="s">
        <v>101</v>
      </c>
      <c r="H4319" s="3" t="s">
        <v>1161</v>
      </c>
      <c r="I4319" s="3" t="s">
        <v>483</v>
      </c>
      <c r="J4319" s="3">
        <v>2789533</v>
      </c>
    </row>
    <row r="4320" spans="1:10" hidden="1" x14ac:dyDescent="0.25">
      <c r="A4320" s="187">
        <v>43868</v>
      </c>
      <c r="B4320" s="3">
        <v>7</v>
      </c>
      <c r="C4320" s="3">
        <v>2</v>
      </c>
      <c r="D4320" s="3">
        <v>2020</v>
      </c>
      <c r="E4320" s="3">
        <v>0</v>
      </c>
      <c r="F4320" s="3">
        <v>0</v>
      </c>
      <c r="G4320" s="3" t="s">
        <v>101</v>
      </c>
      <c r="H4320" s="3" t="s">
        <v>1161</v>
      </c>
      <c r="I4320" s="3" t="s">
        <v>483</v>
      </c>
      <c r="J4320" s="3">
        <v>2789533</v>
      </c>
    </row>
    <row r="4321" spans="1:10" hidden="1" x14ac:dyDescent="0.25">
      <c r="A4321" s="187">
        <v>43867</v>
      </c>
      <c r="B4321" s="3">
        <v>6</v>
      </c>
      <c r="C4321" s="3">
        <v>2</v>
      </c>
      <c r="D4321" s="3">
        <v>2020</v>
      </c>
      <c r="E4321" s="3">
        <v>0</v>
      </c>
      <c r="F4321" s="3">
        <v>0</v>
      </c>
      <c r="G4321" s="3" t="s">
        <v>101</v>
      </c>
      <c r="H4321" s="3" t="s">
        <v>1161</v>
      </c>
      <c r="I4321" s="3" t="s">
        <v>483</v>
      </c>
      <c r="J4321" s="3">
        <v>2789533</v>
      </c>
    </row>
    <row r="4322" spans="1:10" hidden="1" x14ac:dyDescent="0.25">
      <c r="A4322" s="187">
        <v>43866</v>
      </c>
      <c r="B4322" s="3">
        <v>5</v>
      </c>
      <c r="C4322" s="3">
        <v>2</v>
      </c>
      <c r="D4322" s="3">
        <v>2020</v>
      </c>
      <c r="E4322" s="3">
        <v>0</v>
      </c>
      <c r="F4322" s="3">
        <v>0</v>
      </c>
      <c r="G4322" s="3" t="s">
        <v>101</v>
      </c>
      <c r="H4322" s="3" t="s">
        <v>1161</v>
      </c>
      <c r="I4322" s="3" t="s">
        <v>483</v>
      </c>
      <c r="J4322" s="3">
        <v>2789533</v>
      </c>
    </row>
    <row r="4323" spans="1:10" hidden="1" x14ac:dyDescent="0.25">
      <c r="A4323" s="187">
        <v>43865</v>
      </c>
      <c r="B4323" s="3">
        <v>4</v>
      </c>
      <c r="C4323" s="3">
        <v>2</v>
      </c>
      <c r="D4323" s="3">
        <v>2020</v>
      </c>
      <c r="E4323" s="3">
        <v>0</v>
      </c>
      <c r="F4323" s="3">
        <v>0</v>
      </c>
      <c r="G4323" s="3" t="s">
        <v>101</v>
      </c>
      <c r="H4323" s="3" t="s">
        <v>1161</v>
      </c>
      <c r="I4323" s="3" t="s">
        <v>483</v>
      </c>
      <c r="J4323" s="3">
        <v>2789533</v>
      </c>
    </row>
    <row r="4324" spans="1:10" hidden="1" x14ac:dyDescent="0.25">
      <c r="A4324" s="187">
        <v>43864</v>
      </c>
      <c r="B4324" s="3">
        <v>3</v>
      </c>
      <c r="C4324" s="3">
        <v>2</v>
      </c>
      <c r="D4324" s="3">
        <v>2020</v>
      </c>
      <c r="E4324" s="3">
        <v>0</v>
      </c>
      <c r="F4324" s="3">
        <v>0</v>
      </c>
      <c r="G4324" s="3" t="s">
        <v>101</v>
      </c>
      <c r="H4324" s="3" t="s">
        <v>1161</v>
      </c>
      <c r="I4324" s="3" t="s">
        <v>483</v>
      </c>
      <c r="J4324" s="3">
        <v>2789533</v>
      </c>
    </row>
    <row r="4325" spans="1:10" hidden="1" x14ac:dyDescent="0.25">
      <c r="A4325" s="187">
        <v>43863</v>
      </c>
      <c r="B4325" s="3">
        <v>2</v>
      </c>
      <c r="C4325" s="3">
        <v>2</v>
      </c>
      <c r="D4325" s="3">
        <v>2020</v>
      </c>
      <c r="E4325" s="3">
        <v>0</v>
      </c>
      <c r="F4325" s="3">
        <v>0</v>
      </c>
      <c r="G4325" s="3" t="s">
        <v>101</v>
      </c>
      <c r="H4325" s="3" t="s">
        <v>1161</v>
      </c>
      <c r="I4325" s="3" t="s">
        <v>483</v>
      </c>
      <c r="J4325" s="3">
        <v>2789533</v>
      </c>
    </row>
    <row r="4326" spans="1:10" hidden="1" x14ac:dyDescent="0.25">
      <c r="A4326" s="187">
        <v>43862</v>
      </c>
      <c r="B4326" s="3">
        <v>1</v>
      </c>
      <c r="C4326" s="3">
        <v>2</v>
      </c>
      <c r="D4326" s="3">
        <v>2020</v>
      </c>
      <c r="E4326" s="3">
        <v>0</v>
      </c>
      <c r="F4326" s="3">
        <v>0</v>
      </c>
      <c r="G4326" s="3" t="s">
        <v>101</v>
      </c>
      <c r="H4326" s="3" t="s">
        <v>1161</v>
      </c>
      <c r="I4326" s="3" t="s">
        <v>483</v>
      </c>
      <c r="J4326" s="3">
        <v>2789533</v>
      </c>
    </row>
    <row r="4327" spans="1:10" hidden="1" x14ac:dyDescent="0.25">
      <c r="A4327" s="187">
        <v>43861</v>
      </c>
      <c r="B4327" s="3">
        <v>31</v>
      </c>
      <c r="C4327" s="3">
        <v>1</v>
      </c>
      <c r="D4327" s="3">
        <v>2020</v>
      </c>
      <c r="E4327" s="3">
        <v>0</v>
      </c>
      <c r="F4327" s="3">
        <v>0</v>
      </c>
      <c r="G4327" s="3" t="s">
        <v>101</v>
      </c>
      <c r="H4327" s="3" t="s">
        <v>1161</v>
      </c>
      <c r="I4327" s="3" t="s">
        <v>483</v>
      </c>
      <c r="J4327" s="3">
        <v>2789533</v>
      </c>
    </row>
    <row r="4328" spans="1:10" hidden="1" x14ac:dyDescent="0.25">
      <c r="A4328" s="187">
        <v>43860</v>
      </c>
      <c r="B4328" s="3">
        <v>30</v>
      </c>
      <c r="C4328" s="3">
        <v>1</v>
      </c>
      <c r="D4328" s="3">
        <v>2020</v>
      </c>
      <c r="E4328" s="3">
        <v>0</v>
      </c>
      <c r="F4328" s="3">
        <v>0</v>
      </c>
      <c r="G4328" s="3" t="s">
        <v>101</v>
      </c>
      <c r="H4328" s="3" t="s">
        <v>1161</v>
      </c>
      <c r="I4328" s="3" t="s">
        <v>483</v>
      </c>
      <c r="J4328" s="3">
        <v>2789533</v>
      </c>
    </row>
    <row r="4329" spans="1:10" hidden="1" x14ac:dyDescent="0.25">
      <c r="A4329" s="187">
        <v>43859</v>
      </c>
      <c r="B4329" s="3">
        <v>29</v>
      </c>
      <c r="C4329" s="3">
        <v>1</v>
      </c>
      <c r="D4329" s="3">
        <v>2020</v>
      </c>
      <c r="E4329" s="3">
        <v>0</v>
      </c>
      <c r="F4329" s="3">
        <v>0</v>
      </c>
      <c r="G4329" s="3" t="s">
        <v>101</v>
      </c>
      <c r="H4329" s="3" t="s">
        <v>1161</v>
      </c>
      <c r="I4329" s="3" t="s">
        <v>483</v>
      </c>
      <c r="J4329" s="3">
        <v>2789533</v>
      </c>
    </row>
    <row r="4330" spans="1:10" hidden="1" x14ac:dyDescent="0.25">
      <c r="A4330" s="187">
        <v>43858</v>
      </c>
      <c r="B4330" s="3">
        <v>28</v>
      </c>
      <c r="C4330" s="3">
        <v>1</v>
      </c>
      <c r="D4330" s="3">
        <v>2020</v>
      </c>
      <c r="E4330" s="3">
        <v>0</v>
      </c>
      <c r="F4330" s="3">
        <v>0</v>
      </c>
      <c r="G4330" s="3" t="s">
        <v>101</v>
      </c>
      <c r="H4330" s="3" t="s">
        <v>1161</v>
      </c>
      <c r="I4330" s="3" t="s">
        <v>483</v>
      </c>
      <c r="J4330" s="3">
        <v>2789533</v>
      </c>
    </row>
    <row r="4331" spans="1:10" hidden="1" x14ac:dyDescent="0.25">
      <c r="A4331" s="187">
        <v>43857</v>
      </c>
      <c r="B4331" s="3">
        <v>27</v>
      </c>
      <c r="C4331" s="3">
        <v>1</v>
      </c>
      <c r="D4331" s="3">
        <v>2020</v>
      </c>
      <c r="E4331" s="3">
        <v>0</v>
      </c>
      <c r="F4331" s="3">
        <v>0</v>
      </c>
      <c r="G4331" s="3" t="s">
        <v>101</v>
      </c>
      <c r="H4331" s="3" t="s">
        <v>1161</v>
      </c>
      <c r="I4331" s="3" t="s">
        <v>483</v>
      </c>
      <c r="J4331" s="3">
        <v>2789533</v>
      </c>
    </row>
    <row r="4332" spans="1:10" hidden="1" x14ac:dyDescent="0.25">
      <c r="A4332" s="187">
        <v>43856</v>
      </c>
      <c r="B4332" s="3">
        <v>26</v>
      </c>
      <c r="C4332" s="3">
        <v>1</v>
      </c>
      <c r="D4332" s="3">
        <v>2020</v>
      </c>
      <c r="E4332" s="3">
        <v>0</v>
      </c>
      <c r="F4332" s="3">
        <v>0</v>
      </c>
      <c r="G4332" s="3" t="s">
        <v>101</v>
      </c>
      <c r="H4332" s="3" t="s">
        <v>1161</v>
      </c>
      <c r="I4332" s="3" t="s">
        <v>483</v>
      </c>
      <c r="J4332" s="3">
        <v>2789533</v>
      </c>
    </row>
    <row r="4333" spans="1:10" hidden="1" x14ac:dyDescent="0.25">
      <c r="A4333" s="187">
        <v>43855</v>
      </c>
      <c r="B4333" s="3">
        <v>25</v>
      </c>
      <c r="C4333" s="3">
        <v>1</v>
      </c>
      <c r="D4333" s="3">
        <v>2020</v>
      </c>
      <c r="E4333" s="3">
        <v>0</v>
      </c>
      <c r="F4333" s="3">
        <v>0</v>
      </c>
      <c r="G4333" s="3" t="s">
        <v>101</v>
      </c>
      <c r="H4333" s="3" t="s">
        <v>1161</v>
      </c>
      <c r="I4333" s="3" t="s">
        <v>483</v>
      </c>
      <c r="J4333" s="3">
        <v>2789533</v>
      </c>
    </row>
    <row r="4334" spans="1:10" hidden="1" x14ac:dyDescent="0.25">
      <c r="A4334" s="187">
        <v>43854</v>
      </c>
      <c r="B4334" s="3">
        <v>24</v>
      </c>
      <c r="C4334" s="3">
        <v>1</v>
      </c>
      <c r="D4334" s="3">
        <v>2020</v>
      </c>
      <c r="E4334" s="3">
        <v>0</v>
      </c>
      <c r="F4334" s="3">
        <v>0</v>
      </c>
      <c r="G4334" s="3" t="s">
        <v>101</v>
      </c>
      <c r="H4334" s="3" t="s">
        <v>1161</v>
      </c>
      <c r="I4334" s="3" t="s">
        <v>483</v>
      </c>
      <c r="J4334" s="3">
        <v>2789533</v>
      </c>
    </row>
    <row r="4335" spans="1:10" hidden="1" x14ac:dyDescent="0.25">
      <c r="A4335" s="187">
        <v>43853</v>
      </c>
      <c r="B4335" s="3">
        <v>23</v>
      </c>
      <c r="C4335" s="3">
        <v>1</v>
      </c>
      <c r="D4335" s="3">
        <v>2020</v>
      </c>
      <c r="E4335" s="3">
        <v>0</v>
      </c>
      <c r="F4335" s="3">
        <v>0</v>
      </c>
      <c r="G4335" s="3" t="s">
        <v>101</v>
      </c>
      <c r="H4335" s="3" t="s">
        <v>1161</v>
      </c>
      <c r="I4335" s="3" t="s">
        <v>483</v>
      </c>
      <c r="J4335" s="3">
        <v>2789533</v>
      </c>
    </row>
    <row r="4336" spans="1:10" hidden="1" x14ac:dyDescent="0.25">
      <c r="A4336" s="187">
        <v>43852</v>
      </c>
      <c r="B4336" s="3">
        <v>22</v>
      </c>
      <c r="C4336" s="3">
        <v>1</v>
      </c>
      <c r="D4336" s="3">
        <v>2020</v>
      </c>
      <c r="E4336" s="3">
        <v>0</v>
      </c>
      <c r="F4336" s="3">
        <v>0</v>
      </c>
      <c r="G4336" s="3" t="s">
        <v>101</v>
      </c>
      <c r="H4336" s="3" t="s">
        <v>1161</v>
      </c>
      <c r="I4336" s="3" t="s">
        <v>483</v>
      </c>
      <c r="J4336" s="3">
        <v>2789533</v>
      </c>
    </row>
    <row r="4337" spans="1:10" hidden="1" x14ac:dyDescent="0.25">
      <c r="A4337" s="187">
        <v>43851</v>
      </c>
      <c r="B4337" s="3">
        <v>21</v>
      </c>
      <c r="C4337" s="3">
        <v>1</v>
      </c>
      <c r="D4337" s="3">
        <v>2020</v>
      </c>
      <c r="E4337" s="3">
        <v>0</v>
      </c>
      <c r="F4337" s="3">
        <v>0</v>
      </c>
      <c r="G4337" s="3" t="s">
        <v>101</v>
      </c>
      <c r="H4337" s="3" t="s">
        <v>1161</v>
      </c>
      <c r="I4337" s="3" t="s">
        <v>483</v>
      </c>
      <c r="J4337" s="3">
        <v>2789533</v>
      </c>
    </row>
    <row r="4338" spans="1:10" hidden="1" x14ac:dyDescent="0.25">
      <c r="A4338" s="187">
        <v>43850</v>
      </c>
      <c r="B4338" s="3">
        <v>20</v>
      </c>
      <c r="C4338" s="3">
        <v>1</v>
      </c>
      <c r="D4338" s="3">
        <v>2020</v>
      </c>
      <c r="E4338" s="3">
        <v>0</v>
      </c>
      <c r="F4338" s="3">
        <v>0</v>
      </c>
      <c r="G4338" s="3" t="s">
        <v>101</v>
      </c>
      <c r="H4338" s="3" t="s">
        <v>1161</v>
      </c>
      <c r="I4338" s="3" t="s">
        <v>483</v>
      </c>
      <c r="J4338" s="3">
        <v>2789533</v>
      </c>
    </row>
    <row r="4339" spans="1:10" hidden="1" x14ac:dyDescent="0.25">
      <c r="A4339" s="187">
        <v>43849</v>
      </c>
      <c r="B4339" s="3">
        <v>19</v>
      </c>
      <c r="C4339" s="3">
        <v>1</v>
      </c>
      <c r="D4339" s="3">
        <v>2020</v>
      </c>
      <c r="E4339" s="3">
        <v>0</v>
      </c>
      <c r="F4339" s="3">
        <v>0</v>
      </c>
      <c r="G4339" s="3" t="s">
        <v>101</v>
      </c>
      <c r="H4339" s="3" t="s">
        <v>1161</v>
      </c>
      <c r="I4339" s="3" t="s">
        <v>483</v>
      </c>
      <c r="J4339" s="3">
        <v>2789533</v>
      </c>
    </row>
    <row r="4340" spans="1:10" hidden="1" x14ac:dyDescent="0.25">
      <c r="A4340" s="187">
        <v>43848</v>
      </c>
      <c r="B4340" s="3">
        <v>18</v>
      </c>
      <c r="C4340" s="3">
        <v>1</v>
      </c>
      <c r="D4340" s="3">
        <v>2020</v>
      </c>
      <c r="E4340" s="3">
        <v>0</v>
      </c>
      <c r="F4340" s="3">
        <v>0</v>
      </c>
      <c r="G4340" s="3" t="s">
        <v>101</v>
      </c>
      <c r="H4340" s="3" t="s">
        <v>1161</v>
      </c>
      <c r="I4340" s="3" t="s">
        <v>483</v>
      </c>
      <c r="J4340" s="3">
        <v>2789533</v>
      </c>
    </row>
    <row r="4341" spans="1:10" hidden="1" x14ac:dyDescent="0.25">
      <c r="A4341" s="187">
        <v>43847</v>
      </c>
      <c r="B4341" s="3">
        <v>17</v>
      </c>
      <c r="C4341" s="3">
        <v>1</v>
      </c>
      <c r="D4341" s="3">
        <v>2020</v>
      </c>
      <c r="E4341" s="3">
        <v>0</v>
      </c>
      <c r="F4341" s="3">
        <v>0</v>
      </c>
      <c r="G4341" s="3" t="s">
        <v>101</v>
      </c>
      <c r="H4341" s="3" t="s">
        <v>1161</v>
      </c>
      <c r="I4341" s="3" t="s">
        <v>483</v>
      </c>
      <c r="J4341" s="3">
        <v>2789533</v>
      </c>
    </row>
    <row r="4342" spans="1:10" hidden="1" x14ac:dyDescent="0.25">
      <c r="A4342" s="187">
        <v>43846</v>
      </c>
      <c r="B4342" s="3">
        <v>16</v>
      </c>
      <c r="C4342" s="3">
        <v>1</v>
      </c>
      <c r="D4342" s="3">
        <v>2020</v>
      </c>
      <c r="E4342" s="3">
        <v>0</v>
      </c>
      <c r="F4342" s="3">
        <v>0</v>
      </c>
      <c r="G4342" s="3" t="s">
        <v>101</v>
      </c>
      <c r="H4342" s="3" t="s">
        <v>1161</v>
      </c>
      <c r="I4342" s="3" t="s">
        <v>483</v>
      </c>
      <c r="J4342" s="3">
        <v>2789533</v>
      </c>
    </row>
    <row r="4343" spans="1:10" hidden="1" x14ac:dyDescent="0.25">
      <c r="A4343" s="187">
        <v>43845</v>
      </c>
      <c r="B4343" s="3">
        <v>15</v>
      </c>
      <c r="C4343" s="3">
        <v>1</v>
      </c>
      <c r="D4343" s="3">
        <v>2020</v>
      </c>
      <c r="E4343" s="3">
        <v>0</v>
      </c>
      <c r="F4343" s="3">
        <v>0</v>
      </c>
      <c r="G4343" s="3" t="s">
        <v>101</v>
      </c>
      <c r="H4343" s="3" t="s">
        <v>1161</v>
      </c>
      <c r="I4343" s="3" t="s">
        <v>483</v>
      </c>
      <c r="J4343" s="3">
        <v>2789533</v>
      </c>
    </row>
    <row r="4344" spans="1:10" hidden="1" x14ac:dyDescent="0.25">
      <c r="A4344" s="187">
        <v>43844</v>
      </c>
      <c r="B4344" s="3">
        <v>14</v>
      </c>
      <c r="C4344" s="3">
        <v>1</v>
      </c>
      <c r="D4344" s="3">
        <v>2020</v>
      </c>
      <c r="E4344" s="3">
        <v>0</v>
      </c>
      <c r="F4344" s="3">
        <v>0</v>
      </c>
      <c r="G4344" s="3" t="s">
        <v>101</v>
      </c>
      <c r="H4344" s="3" t="s">
        <v>1161</v>
      </c>
      <c r="I4344" s="3" t="s">
        <v>483</v>
      </c>
      <c r="J4344" s="3">
        <v>2789533</v>
      </c>
    </row>
    <row r="4345" spans="1:10" hidden="1" x14ac:dyDescent="0.25">
      <c r="A4345" s="187">
        <v>43843</v>
      </c>
      <c r="B4345" s="3">
        <v>13</v>
      </c>
      <c r="C4345" s="3">
        <v>1</v>
      </c>
      <c r="D4345" s="3">
        <v>2020</v>
      </c>
      <c r="E4345" s="3">
        <v>0</v>
      </c>
      <c r="F4345" s="3">
        <v>0</v>
      </c>
      <c r="G4345" s="3" t="s">
        <v>101</v>
      </c>
      <c r="H4345" s="3" t="s">
        <v>1161</v>
      </c>
      <c r="I4345" s="3" t="s">
        <v>483</v>
      </c>
      <c r="J4345" s="3">
        <v>2789533</v>
      </c>
    </row>
    <row r="4346" spans="1:10" hidden="1" x14ac:dyDescent="0.25">
      <c r="A4346" s="187">
        <v>43842</v>
      </c>
      <c r="B4346" s="3">
        <v>12</v>
      </c>
      <c r="C4346" s="3">
        <v>1</v>
      </c>
      <c r="D4346" s="3">
        <v>2020</v>
      </c>
      <c r="E4346" s="3">
        <v>0</v>
      </c>
      <c r="F4346" s="3">
        <v>0</v>
      </c>
      <c r="G4346" s="3" t="s">
        <v>101</v>
      </c>
      <c r="H4346" s="3" t="s">
        <v>1161</v>
      </c>
      <c r="I4346" s="3" t="s">
        <v>483</v>
      </c>
      <c r="J4346" s="3">
        <v>2789533</v>
      </c>
    </row>
    <row r="4347" spans="1:10" hidden="1" x14ac:dyDescent="0.25">
      <c r="A4347" s="187">
        <v>43841</v>
      </c>
      <c r="B4347" s="3">
        <v>11</v>
      </c>
      <c r="C4347" s="3">
        <v>1</v>
      </c>
      <c r="D4347" s="3">
        <v>2020</v>
      </c>
      <c r="E4347" s="3">
        <v>0</v>
      </c>
      <c r="F4347" s="3">
        <v>0</v>
      </c>
      <c r="G4347" s="3" t="s">
        <v>101</v>
      </c>
      <c r="H4347" s="3" t="s">
        <v>1161</v>
      </c>
      <c r="I4347" s="3" t="s">
        <v>483</v>
      </c>
      <c r="J4347" s="3">
        <v>2789533</v>
      </c>
    </row>
    <row r="4348" spans="1:10" hidden="1" x14ac:dyDescent="0.25">
      <c r="A4348" s="187">
        <v>43840</v>
      </c>
      <c r="B4348" s="3">
        <v>10</v>
      </c>
      <c r="C4348" s="3">
        <v>1</v>
      </c>
      <c r="D4348" s="3">
        <v>2020</v>
      </c>
      <c r="E4348" s="3">
        <v>0</v>
      </c>
      <c r="F4348" s="3">
        <v>0</v>
      </c>
      <c r="G4348" s="3" t="s">
        <v>101</v>
      </c>
      <c r="H4348" s="3" t="s">
        <v>1161</v>
      </c>
      <c r="I4348" s="3" t="s">
        <v>483</v>
      </c>
      <c r="J4348" s="3">
        <v>2789533</v>
      </c>
    </row>
    <row r="4349" spans="1:10" hidden="1" x14ac:dyDescent="0.25">
      <c r="A4349" s="187">
        <v>43839</v>
      </c>
      <c r="B4349" s="3">
        <v>9</v>
      </c>
      <c r="C4349" s="3">
        <v>1</v>
      </c>
      <c r="D4349" s="3">
        <v>2020</v>
      </c>
      <c r="E4349" s="3">
        <v>0</v>
      </c>
      <c r="F4349" s="3">
        <v>0</v>
      </c>
      <c r="G4349" s="3" t="s">
        <v>101</v>
      </c>
      <c r="H4349" s="3" t="s">
        <v>1161</v>
      </c>
      <c r="I4349" s="3" t="s">
        <v>483</v>
      </c>
      <c r="J4349" s="3">
        <v>2789533</v>
      </c>
    </row>
    <row r="4350" spans="1:10" hidden="1" x14ac:dyDescent="0.25">
      <c r="A4350" s="187">
        <v>43838</v>
      </c>
      <c r="B4350" s="3">
        <v>8</v>
      </c>
      <c r="C4350" s="3">
        <v>1</v>
      </c>
      <c r="D4350" s="3">
        <v>2020</v>
      </c>
      <c r="E4350" s="3">
        <v>0</v>
      </c>
      <c r="F4350" s="3">
        <v>0</v>
      </c>
      <c r="G4350" s="3" t="s">
        <v>101</v>
      </c>
      <c r="H4350" s="3" t="s">
        <v>1161</v>
      </c>
      <c r="I4350" s="3" t="s">
        <v>483</v>
      </c>
      <c r="J4350" s="3">
        <v>2789533</v>
      </c>
    </row>
    <row r="4351" spans="1:10" hidden="1" x14ac:dyDescent="0.25">
      <c r="A4351" s="187">
        <v>43837</v>
      </c>
      <c r="B4351" s="3">
        <v>7</v>
      </c>
      <c r="C4351" s="3">
        <v>1</v>
      </c>
      <c r="D4351" s="3">
        <v>2020</v>
      </c>
      <c r="E4351" s="3">
        <v>0</v>
      </c>
      <c r="F4351" s="3">
        <v>0</v>
      </c>
      <c r="G4351" s="3" t="s">
        <v>101</v>
      </c>
      <c r="H4351" s="3" t="s">
        <v>1161</v>
      </c>
      <c r="I4351" s="3" t="s">
        <v>483</v>
      </c>
      <c r="J4351" s="3">
        <v>2789533</v>
      </c>
    </row>
    <row r="4352" spans="1:10" hidden="1" x14ac:dyDescent="0.25">
      <c r="A4352" s="187">
        <v>43836</v>
      </c>
      <c r="B4352" s="3">
        <v>6</v>
      </c>
      <c r="C4352" s="3">
        <v>1</v>
      </c>
      <c r="D4352" s="3">
        <v>2020</v>
      </c>
      <c r="E4352" s="3">
        <v>0</v>
      </c>
      <c r="F4352" s="3">
        <v>0</v>
      </c>
      <c r="G4352" s="3" t="s">
        <v>101</v>
      </c>
      <c r="H4352" s="3" t="s">
        <v>1161</v>
      </c>
      <c r="I4352" s="3" t="s">
        <v>483</v>
      </c>
      <c r="J4352" s="3">
        <v>2789533</v>
      </c>
    </row>
    <row r="4353" spans="1:10" hidden="1" x14ac:dyDescent="0.25">
      <c r="A4353" s="187">
        <v>43835</v>
      </c>
      <c r="B4353" s="3">
        <v>5</v>
      </c>
      <c r="C4353" s="3">
        <v>1</v>
      </c>
      <c r="D4353" s="3">
        <v>2020</v>
      </c>
      <c r="E4353" s="3">
        <v>0</v>
      </c>
      <c r="F4353" s="3">
        <v>0</v>
      </c>
      <c r="G4353" s="3" t="s">
        <v>101</v>
      </c>
      <c r="H4353" s="3" t="s">
        <v>1161</v>
      </c>
      <c r="I4353" s="3" t="s">
        <v>483</v>
      </c>
      <c r="J4353" s="3">
        <v>2789533</v>
      </c>
    </row>
    <row r="4354" spans="1:10" hidden="1" x14ac:dyDescent="0.25">
      <c r="A4354" s="187">
        <v>43834</v>
      </c>
      <c r="B4354" s="3">
        <v>4</v>
      </c>
      <c r="C4354" s="3">
        <v>1</v>
      </c>
      <c r="D4354" s="3">
        <v>2020</v>
      </c>
      <c r="E4354" s="3">
        <v>0</v>
      </c>
      <c r="F4354" s="3">
        <v>0</v>
      </c>
      <c r="G4354" s="3" t="s">
        <v>101</v>
      </c>
      <c r="H4354" s="3" t="s">
        <v>1161</v>
      </c>
      <c r="I4354" s="3" t="s">
        <v>483</v>
      </c>
      <c r="J4354" s="3">
        <v>2789533</v>
      </c>
    </row>
    <row r="4355" spans="1:10" hidden="1" x14ac:dyDescent="0.25">
      <c r="A4355" s="187">
        <v>43833</v>
      </c>
      <c r="B4355" s="3">
        <v>3</v>
      </c>
      <c r="C4355" s="3">
        <v>1</v>
      </c>
      <c r="D4355" s="3">
        <v>2020</v>
      </c>
      <c r="E4355" s="3">
        <v>0</v>
      </c>
      <c r="F4355" s="3">
        <v>0</v>
      </c>
      <c r="G4355" s="3" t="s">
        <v>101</v>
      </c>
      <c r="H4355" s="3" t="s">
        <v>1161</v>
      </c>
      <c r="I4355" s="3" t="s">
        <v>483</v>
      </c>
      <c r="J4355" s="3">
        <v>2789533</v>
      </c>
    </row>
    <row r="4356" spans="1:10" hidden="1" x14ac:dyDescent="0.25">
      <c r="A4356" s="187">
        <v>43832</v>
      </c>
      <c r="B4356" s="3">
        <v>2</v>
      </c>
      <c r="C4356" s="3">
        <v>1</v>
      </c>
      <c r="D4356" s="3">
        <v>2020</v>
      </c>
      <c r="E4356" s="3">
        <v>0</v>
      </c>
      <c r="F4356" s="3">
        <v>0</v>
      </c>
      <c r="G4356" s="3" t="s">
        <v>101</v>
      </c>
      <c r="H4356" s="3" t="s">
        <v>1161</v>
      </c>
      <c r="I4356" s="3" t="s">
        <v>483</v>
      </c>
      <c r="J4356" s="3">
        <v>2789533</v>
      </c>
    </row>
    <row r="4357" spans="1:10" hidden="1" x14ac:dyDescent="0.25">
      <c r="A4357" s="187">
        <v>43831</v>
      </c>
      <c r="B4357" s="3">
        <v>1</v>
      </c>
      <c r="C4357" s="3">
        <v>1</v>
      </c>
      <c r="D4357" s="3">
        <v>2020</v>
      </c>
      <c r="E4357" s="3">
        <v>0</v>
      </c>
      <c r="F4357" s="3">
        <v>0</v>
      </c>
      <c r="G4357" s="3" t="s">
        <v>101</v>
      </c>
      <c r="H4357" s="3" t="s">
        <v>1161</v>
      </c>
      <c r="I4357" s="3" t="s">
        <v>483</v>
      </c>
      <c r="J4357" s="3">
        <v>2789533</v>
      </c>
    </row>
    <row r="4358" spans="1:10" hidden="1" x14ac:dyDescent="0.25">
      <c r="A4358" s="187">
        <v>43830</v>
      </c>
      <c r="B4358" s="3">
        <v>31</v>
      </c>
      <c r="C4358" s="3">
        <v>12</v>
      </c>
      <c r="D4358" s="3">
        <v>2019</v>
      </c>
      <c r="E4358" s="3">
        <v>0</v>
      </c>
      <c r="F4358" s="3">
        <v>0</v>
      </c>
      <c r="G4358" s="3" t="s">
        <v>101</v>
      </c>
      <c r="H4358" s="3" t="s">
        <v>1161</v>
      </c>
      <c r="I4358" s="3" t="s">
        <v>483</v>
      </c>
      <c r="J4358" s="3">
        <v>2789533</v>
      </c>
    </row>
    <row r="4359" spans="1:10" hidden="1" x14ac:dyDescent="0.25">
      <c r="A4359" s="187">
        <v>43920</v>
      </c>
      <c r="B4359" s="3">
        <v>30</v>
      </c>
      <c r="C4359" s="3">
        <v>3</v>
      </c>
      <c r="D4359" s="3">
        <v>2020</v>
      </c>
      <c r="E4359" s="3">
        <v>119</v>
      </c>
      <c r="F4359" s="3">
        <v>3</v>
      </c>
      <c r="G4359" s="3" t="s">
        <v>107</v>
      </c>
      <c r="H4359" s="3" t="s">
        <v>1162</v>
      </c>
      <c r="I4359" s="3" t="s">
        <v>484</v>
      </c>
      <c r="J4359" s="3">
        <v>607728</v>
      </c>
    </row>
    <row r="4360" spans="1:10" hidden="1" x14ac:dyDescent="0.25">
      <c r="A4360" s="187">
        <v>43919</v>
      </c>
      <c r="B4360" s="3">
        <v>29</v>
      </c>
      <c r="C4360" s="3">
        <v>3</v>
      </c>
      <c r="D4360" s="3">
        <v>2020</v>
      </c>
      <c r="E4360" s="3">
        <v>226</v>
      </c>
      <c r="F4360" s="3">
        <v>3</v>
      </c>
      <c r="G4360" s="3" t="s">
        <v>107</v>
      </c>
      <c r="H4360" s="3" t="s">
        <v>1162</v>
      </c>
      <c r="I4360" s="3" t="s">
        <v>484</v>
      </c>
      <c r="J4360" s="3">
        <v>607728</v>
      </c>
    </row>
    <row r="4361" spans="1:10" hidden="1" x14ac:dyDescent="0.25">
      <c r="A4361" s="187">
        <v>43918</v>
      </c>
      <c r="B4361" s="3">
        <v>28</v>
      </c>
      <c r="C4361" s="3">
        <v>3</v>
      </c>
      <c r="D4361" s="3">
        <v>2020</v>
      </c>
      <c r="E4361" s="3">
        <v>152</v>
      </c>
      <c r="F4361" s="3">
        <v>6</v>
      </c>
      <c r="G4361" s="3" t="s">
        <v>107</v>
      </c>
      <c r="H4361" s="3" t="s">
        <v>1162</v>
      </c>
      <c r="I4361" s="3" t="s">
        <v>484</v>
      </c>
      <c r="J4361" s="3">
        <v>607728</v>
      </c>
    </row>
    <row r="4362" spans="1:10" hidden="1" x14ac:dyDescent="0.25">
      <c r="A4362" s="187">
        <v>43917</v>
      </c>
      <c r="B4362" s="3">
        <v>27</v>
      </c>
      <c r="C4362" s="3">
        <v>3</v>
      </c>
      <c r="D4362" s="3">
        <v>2020</v>
      </c>
      <c r="E4362" s="3">
        <v>120</v>
      </c>
      <c r="F4362" s="3">
        <v>1</v>
      </c>
      <c r="G4362" s="3" t="s">
        <v>107</v>
      </c>
      <c r="H4362" s="3" t="s">
        <v>1162</v>
      </c>
      <c r="I4362" s="3" t="s">
        <v>484</v>
      </c>
      <c r="J4362" s="3">
        <v>607728</v>
      </c>
    </row>
    <row r="4363" spans="1:10" hidden="1" x14ac:dyDescent="0.25">
      <c r="A4363" s="187">
        <v>43916</v>
      </c>
      <c r="B4363" s="3">
        <v>26</v>
      </c>
      <c r="C4363" s="3">
        <v>3</v>
      </c>
      <c r="D4363" s="3">
        <v>2020</v>
      </c>
      <c r="E4363" s="3">
        <v>234</v>
      </c>
      <c r="F4363" s="3">
        <v>0</v>
      </c>
      <c r="G4363" s="3" t="s">
        <v>107</v>
      </c>
      <c r="H4363" s="3" t="s">
        <v>1162</v>
      </c>
      <c r="I4363" s="3" t="s">
        <v>484</v>
      </c>
      <c r="J4363" s="3">
        <v>607728</v>
      </c>
    </row>
    <row r="4364" spans="1:10" hidden="1" x14ac:dyDescent="0.25">
      <c r="A4364" s="187">
        <v>43915</v>
      </c>
      <c r="B4364" s="3">
        <v>25</v>
      </c>
      <c r="C4364" s="3">
        <v>3</v>
      </c>
      <c r="D4364" s="3">
        <v>2020</v>
      </c>
      <c r="E4364" s="3">
        <v>224</v>
      </c>
      <c r="F4364" s="3">
        <v>0</v>
      </c>
      <c r="G4364" s="3" t="s">
        <v>107</v>
      </c>
      <c r="H4364" s="3" t="s">
        <v>1162</v>
      </c>
      <c r="I4364" s="3" t="s">
        <v>484</v>
      </c>
      <c r="J4364" s="3">
        <v>607728</v>
      </c>
    </row>
    <row r="4365" spans="1:10" hidden="1" x14ac:dyDescent="0.25">
      <c r="A4365" s="187">
        <v>43914</v>
      </c>
      <c r="B4365" s="3">
        <v>24</v>
      </c>
      <c r="C4365" s="3">
        <v>3</v>
      </c>
      <c r="D4365" s="3">
        <v>2020</v>
      </c>
      <c r="E4365" s="3">
        <v>77</v>
      </c>
      <c r="F4365" s="3">
        <v>0</v>
      </c>
      <c r="G4365" s="3" t="s">
        <v>107</v>
      </c>
      <c r="H4365" s="3" t="s">
        <v>1162</v>
      </c>
      <c r="I4365" s="3" t="s">
        <v>484</v>
      </c>
      <c r="J4365" s="3">
        <v>607728</v>
      </c>
    </row>
    <row r="4366" spans="1:10" hidden="1" x14ac:dyDescent="0.25">
      <c r="A4366" s="187">
        <v>43913</v>
      </c>
      <c r="B4366" s="3">
        <v>23</v>
      </c>
      <c r="C4366" s="3">
        <v>3</v>
      </c>
      <c r="D4366" s="3">
        <v>2020</v>
      </c>
      <c r="E4366" s="3">
        <v>128</v>
      </c>
      <c r="F4366" s="3">
        <v>0</v>
      </c>
      <c r="G4366" s="3" t="s">
        <v>107</v>
      </c>
      <c r="H4366" s="3" t="s">
        <v>1162</v>
      </c>
      <c r="I4366" s="3" t="s">
        <v>484</v>
      </c>
      <c r="J4366" s="3">
        <v>607728</v>
      </c>
    </row>
    <row r="4367" spans="1:10" hidden="1" x14ac:dyDescent="0.25">
      <c r="A4367" s="187">
        <v>43912</v>
      </c>
      <c r="B4367" s="3">
        <v>22</v>
      </c>
      <c r="C4367" s="3">
        <v>3</v>
      </c>
      <c r="D4367" s="3">
        <v>2020</v>
      </c>
      <c r="E4367" s="3">
        <v>186</v>
      </c>
      <c r="F4367" s="3">
        <v>3</v>
      </c>
      <c r="G4367" s="3" t="s">
        <v>107</v>
      </c>
      <c r="H4367" s="3" t="s">
        <v>1162</v>
      </c>
      <c r="I4367" s="3" t="s">
        <v>484</v>
      </c>
      <c r="J4367" s="3">
        <v>607728</v>
      </c>
    </row>
    <row r="4368" spans="1:10" hidden="1" x14ac:dyDescent="0.25">
      <c r="A4368" s="187">
        <v>43911</v>
      </c>
      <c r="B4368" s="3">
        <v>21</v>
      </c>
      <c r="C4368" s="3">
        <v>3</v>
      </c>
      <c r="D4368" s="3">
        <v>2020</v>
      </c>
      <c r="E4368" s="3">
        <v>139</v>
      </c>
      <c r="F4368" s="3">
        <v>1</v>
      </c>
      <c r="G4368" s="3" t="s">
        <v>107</v>
      </c>
      <c r="H4368" s="3" t="s">
        <v>1162</v>
      </c>
      <c r="I4368" s="3" t="s">
        <v>484</v>
      </c>
      <c r="J4368" s="3">
        <v>607728</v>
      </c>
    </row>
    <row r="4369" spans="1:10" hidden="1" x14ac:dyDescent="0.25">
      <c r="A4369" s="187">
        <v>43910</v>
      </c>
      <c r="B4369" s="3">
        <v>20</v>
      </c>
      <c r="C4369" s="3">
        <v>3</v>
      </c>
      <c r="D4369" s="3">
        <v>2020</v>
      </c>
      <c r="E4369" s="3">
        <v>135</v>
      </c>
      <c r="F4369" s="3">
        <v>2</v>
      </c>
      <c r="G4369" s="3" t="s">
        <v>107</v>
      </c>
      <c r="H4369" s="3" t="s">
        <v>1162</v>
      </c>
      <c r="I4369" s="3" t="s">
        <v>484</v>
      </c>
      <c r="J4369" s="3">
        <v>607728</v>
      </c>
    </row>
    <row r="4370" spans="1:10" hidden="1" x14ac:dyDescent="0.25">
      <c r="A4370" s="187">
        <v>43909</v>
      </c>
      <c r="B4370" s="3">
        <v>19</v>
      </c>
      <c r="C4370" s="3">
        <v>3</v>
      </c>
      <c r="D4370" s="3">
        <v>2020</v>
      </c>
      <c r="E4370" s="3">
        <v>70</v>
      </c>
      <c r="F4370" s="3">
        <v>1</v>
      </c>
      <c r="G4370" s="3" t="s">
        <v>107</v>
      </c>
      <c r="H4370" s="3" t="s">
        <v>1162</v>
      </c>
      <c r="I4370" s="3" t="s">
        <v>484</v>
      </c>
      <c r="J4370" s="3">
        <v>607728</v>
      </c>
    </row>
    <row r="4371" spans="1:10" hidden="1" x14ac:dyDescent="0.25">
      <c r="A4371" s="187">
        <v>43908</v>
      </c>
      <c r="B4371" s="3">
        <v>18</v>
      </c>
      <c r="C4371" s="3">
        <v>3</v>
      </c>
      <c r="D4371" s="3">
        <v>2020</v>
      </c>
      <c r="E4371" s="3">
        <v>59</v>
      </c>
      <c r="F4371" s="3">
        <v>0</v>
      </c>
      <c r="G4371" s="3" t="s">
        <v>107</v>
      </c>
      <c r="H4371" s="3" t="s">
        <v>1162</v>
      </c>
      <c r="I4371" s="3" t="s">
        <v>484</v>
      </c>
      <c r="J4371" s="3">
        <v>607728</v>
      </c>
    </row>
    <row r="4372" spans="1:10" hidden="1" x14ac:dyDescent="0.25">
      <c r="A4372" s="187">
        <v>43907</v>
      </c>
      <c r="B4372" s="3">
        <v>17</v>
      </c>
      <c r="C4372" s="3">
        <v>3</v>
      </c>
      <c r="D4372" s="3">
        <v>2020</v>
      </c>
      <c r="E4372" s="3">
        <v>4</v>
      </c>
      <c r="F4372" s="3">
        <v>0</v>
      </c>
      <c r="G4372" s="3" t="s">
        <v>107</v>
      </c>
      <c r="H4372" s="3" t="s">
        <v>1162</v>
      </c>
      <c r="I4372" s="3" t="s">
        <v>484</v>
      </c>
      <c r="J4372" s="3">
        <v>607728</v>
      </c>
    </row>
    <row r="4373" spans="1:10" hidden="1" x14ac:dyDescent="0.25">
      <c r="A4373" s="187">
        <v>43906</v>
      </c>
      <c r="B4373" s="3">
        <v>16</v>
      </c>
      <c r="C4373" s="3">
        <v>3</v>
      </c>
      <c r="D4373" s="3">
        <v>2020</v>
      </c>
      <c r="E4373" s="3">
        <v>39</v>
      </c>
      <c r="F4373" s="3">
        <v>0</v>
      </c>
      <c r="G4373" s="3" t="s">
        <v>107</v>
      </c>
      <c r="H4373" s="3" t="s">
        <v>1162</v>
      </c>
      <c r="I4373" s="3" t="s">
        <v>484</v>
      </c>
      <c r="J4373" s="3">
        <v>607728</v>
      </c>
    </row>
    <row r="4374" spans="1:10" hidden="1" x14ac:dyDescent="0.25">
      <c r="A4374" s="187">
        <v>43904</v>
      </c>
      <c r="B4374" s="3">
        <v>14</v>
      </c>
      <c r="C4374" s="3">
        <v>3</v>
      </c>
      <c r="D4374" s="3">
        <v>2020</v>
      </c>
      <c r="E4374" s="3">
        <v>12</v>
      </c>
      <c r="F4374" s="3">
        <v>1</v>
      </c>
      <c r="G4374" s="3" t="s">
        <v>107</v>
      </c>
      <c r="H4374" s="3" t="s">
        <v>1162</v>
      </c>
      <c r="I4374" s="3" t="s">
        <v>484</v>
      </c>
      <c r="J4374" s="3">
        <v>607728</v>
      </c>
    </row>
    <row r="4375" spans="1:10" hidden="1" x14ac:dyDescent="0.25">
      <c r="A4375" s="187">
        <v>43903</v>
      </c>
      <c r="B4375" s="3">
        <v>13</v>
      </c>
      <c r="C4375" s="3">
        <v>3</v>
      </c>
      <c r="D4375" s="3">
        <v>2020</v>
      </c>
      <c r="E4375" s="3">
        <v>19</v>
      </c>
      <c r="F4375" s="3">
        <v>0</v>
      </c>
      <c r="G4375" s="3" t="s">
        <v>107</v>
      </c>
      <c r="H4375" s="3" t="s">
        <v>1162</v>
      </c>
      <c r="I4375" s="3" t="s">
        <v>484</v>
      </c>
      <c r="J4375" s="3">
        <v>607728</v>
      </c>
    </row>
    <row r="4376" spans="1:10" hidden="1" x14ac:dyDescent="0.25">
      <c r="A4376" s="187">
        <v>43902</v>
      </c>
      <c r="B4376" s="3">
        <v>12</v>
      </c>
      <c r="C4376" s="3">
        <v>3</v>
      </c>
      <c r="D4376" s="3">
        <v>2020</v>
      </c>
      <c r="E4376" s="3">
        <v>0</v>
      </c>
      <c r="F4376" s="3">
        <v>0</v>
      </c>
      <c r="G4376" s="3" t="s">
        <v>107</v>
      </c>
      <c r="H4376" s="3" t="s">
        <v>1162</v>
      </c>
      <c r="I4376" s="3" t="s">
        <v>484</v>
      </c>
      <c r="J4376" s="3">
        <v>607728</v>
      </c>
    </row>
    <row r="4377" spans="1:10" hidden="1" x14ac:dyDescent="0.25">
      <c r="A4377" s="187">
        <v>43901</v>
      </c>
      <c r="B4377" s="3">
        <v>11</v>
      </c>
      <c r="C4377" s="3">
        <v>3</v>
      </c>
      <c r="D4377" s="3">
        <v>2020</v>
      </c>
      <c r="E4377" s="3">
        <v>2</v>
      </c>
      <c r="F4377" s="3">
        <v>0</v>
      </c>
      <c r="G4377" s="3" t="s">
        <v>107</v>
      </c>
      <c r="H4377" s="3" t="s">
        <v>1162</v>
      </c>
      <c r="I4377" s="3" t="s">
        <v>484</v>
      </c>
      <c r="J4377" s="3">
        <v>607728</v>
      </c>
    </row>
    <row r="4378" spans="1:10" hidden="1" x14ac:dyDescent="0.25">
      <c r="A4378" s="187">
        <v>43899</v>
      </c>
      <c r="B4378" s="3">
        <v>9</v>
      </c>
      <c r="C4378" s="3">
        <v>3</v>
      </c>
      <c r="D4378" s="3">
        <v>2020</v>
      </c>
      <c r="E4378" s="3">
        <v>2</v>
      </c>
      <c r="F4378" s="3">
        <v>0</v>
      </c>
      <c r="G4378" s="3" t="s">
        <v>107</v>
      </c>
      <c r="H4378" s="3" t="s">
        <v>1162</v>
      </c>
      <c r="I4378" s="3" t="s">
        <v>484</v>
      </c>
      <c r="J4378" s="3">
        <v>607728</v>
      </c>
    </row>
    <row r="4379" spans="1:10" hidden="1" x14ac:dyDescent="0.25">
      <c r="A4379" s="187">
        <v>43897</v>
      </c>
      <c r="B4379" s="3">
        <v>7</v>
      </c>
      <c r="C4379" s="3">
        <v>3</v>
      </c>
      <c r="D4379" s="3">
        <v>2020</v>
      </c>
      <c r="E4379" s="3">
        <v>2</v>
      </c>
      <c r="F4379" s="3">
        <v>0</v>
      </c>
      <c r="G4379" s="3" t="s">
        <v>107</v>
      </c>
      <c r="H4379" s="3" t="s">
        <v>1162</v>
      </c>
      <c r="I4379" s="3" t="s">
        <v>484</v>
      </c>
      <c r="J4379" s="3">
        <v>607728</v>
      </c>
    </row>
    <row r="4380" spans="1:10" hidden="1" x14ac:dyDescent="0.25">
      <c r="A4380" s="187">
        <v>43892</v>
      </c>
      <c r="B4380" s="3">
        <v>2</v>
      </c>
      <c r="C4380" s="3">
        <v>3</v>
      </c>
      <c r="D4380" s="3">
        <v>2020</v>
      </c>
      <c r="E4380" s="3">
        <v>0</v>
      </c>
      <c r="F4380" s="3">
        <v>0</v>
      </c>
      <c r="G4380" s="3" t="s">
        <v>107</v>
      </c>
      <c r="H4380" s="3" t="s">
        <v>1162</v>
      </c>
      <c r="I4380" s="3" t="s">
        <v>484</v>
      </c>
      <c r="J4380" s="3">
        <v>607728</v>
      </c>
    </row>
    <row r="4381" spans="1:10" hidden="1" x14ac:dyDescent="0.25">
      <c r="A4381" s="187">
        <v>43891</v>
      </c>
      <c r="B4381" s="3">
        <v>1</v>
      </c>
      <c r="C4381" s="3">
        <v>3</v>
      </c>
      <c r="D4381" s="3">
        <v>2020</v>
      </c>
      <c r="E4381" s="3">
        <v>1</v>
      </c>
      <c r="F4381" s="3">
        <v>0</v>
      </c>
      <c r="G4381" s="3" t="s">
        <v>107</v>
      </c>
      <c r="H4381" s="3" t="s">
        <v>1162</v>
      </c>
      <c r="I4381" s="3" t="s">
        <v>484</v>
      </c>
      <c r="J4381" s="3">
        <v>607728</v>
      </c>
    </row>
    <row r="4382" spans="1:10" hidden="1" x14ac:dyDescent="0.25">
      <c r="A4382" s="187">
        <v>43890</v>
      </c>
      <c r="B4382" s="3">
        <v>29</v>
      </c>
      <c r="C4382" s="3">
        <v>2</v>
      </c>
      <c r="D4382" s="3">
        <v>2020</v>
      </c>
      <c r="E4382" s="3">
        <v>0</v>
      </c>
      <c r="F4382" s="3">
        <v>0</v>
      </c>
      <c r="G4382" s="3" t="s">
        <v>107</v>
      </c>
      <c r="H4382" s="3" t="s">
        <v>1162</v>
      </c>
      <c r="I4382" s="3" t="s">
        <v>484</v>
      </c>
      <c r="J4382" s="3">
        <v>607728</v>
      </c>
    </row>
    <row r="4383" spans="1:10" hidden="1" x14ac:dyDescent="0.25">
      <c r="A4383" s="187">
        <v>43889</v>
      </c>
      <c r="B4383" s="3">
        <v>28</v>
      </c>
      <c r="C4383" s="3">
        <v>2</v>
      </c>
      <c r="D4383" s="3">
        <v>2020</v>
      </c>
      <c r="E4383" s="3">
        <v>0</v>
      </c>
      <c r="F4383" s="3">
        <v>0</v>
      </c>
      <c r="G4383" s="3" t="s">
        <v>107</v>
      </c>
      <c r="H4383" s="3" t="s">
        <v>1162</v>
      </c>
      <c r="I4383" s="3" t="s">
        <v>484</v>
      </c>
      <c r="J4383" s="3">
        <v>607728</v>
      </c>
    </row>
    <row r="4384" spans="1:10" hidden="1" x14ac:dyDescent="0.25">
      <c r="A4384" s="187">
        <v>43888</v>
      </c>
      <c r="B4384" s="3">
        <v>27</v>
      </c>
      <c r="C4384" s="3">
        <v>2</v>
      </c>
      <c r="D4384" s="3">
        <v>2020</v>
      </c>
      <c r="E4384" s="3">
        <v>0</v>
      </c>
      <c r="F4384" s="3">
        <v>0</v>
      </c>
      <c r="G4384" s="3" t="s">
        <v>107</v>
      </c>
      <c r="H4384" s="3" t="s">
        <v>1162</v>
      </c>
      <c r="I4384" s="3" t="s">
        <v>484</v>
      </c>
      <c r="J4384" s="3">
        <v>607728</v>
      </c>
    </row>
    <row r="4385" spans="1:10" hidden="1" x14ac:dyDescent="0.25">
      <c r="A4385" s="187">
        <v>43887</v>
      </c>
      <c r="B4385" s="3">
        <v>26</v>
      </c>
      <c r="C4385" s="3">
        <v>2</v>
      </c>
      <c r="D4385" s="3">
        <v>2020</v>
      </c>
      <c r="E4385" s="3">
        <v>0</v>
      </c>
      <c r="F4385" s="3">
        <v>0</v>
      </c>
      <c r="G4385" s="3" t="s">
        <v>107</v>
      </c>
      <c r="H4385" s="3" t="s">
        <v>1162</v>
      </c>
      <c r="I4385" s="3" t="s">
        <v>484</v>
      </c>
      <c r="J4385" s="3">
        <v>607728</v>
      </c>
    </row>
    <row r="4386" spans="1:10" hidden="1" x14ac:dyDescent="0.25">
      <c r="A4386" s="187">
        <v>43886</v>
      </c>
      <c r="B4386" s="3">
        <v>25</v>
      </c>
      <c r="C4386" s="3">
        <v>2</v>
      </c>
      <c r="D4386" s="3">
        <v>2020</v>
      </c>
      <c r="E4386" s="3">
        <v>0</v>
      </c>
      <c r="F4386" s="3">
        <v>0</v>
      </c>
      <c r="G4386" s="3" t="s">
        <v>107</v>
      </c>
      <c r="H4386" s="3" t="s">
        <v>1162</v>
      </c>
      <c r="I4386" s="3" t="s">
        <v>484</v>
      </c>
      <c r="J4386" s="3">
        <v>607728</v>
      </c>
    </row>
    <row r="4387" spans="1:10" hidden="1" x14ac:dyDescent="0.25">
      <c r="A4387" s="187">
        <v>43885</v>
      </c>
      <c r="B4387" s="3">
        <v>24</v>
      </c>
      <c r="C4387" s="3">
        <v>2</v>
      </c>
      <c r="D4387" s="3">
        <v>2020</v>
      </c>
      <c r="E4387" s="3">
        <v>0</v>
      </c>
      <c r="F4387" s="3">
        <v>0</v>
      </c>
      <c r="G4387" s="3" t="s">
        <v>107</v>
      </c>
      <c r="H4387" s="3" t="s">
        <v>1162</v>
      </c>
      <c r="I4387" s="3" t="s">
        <v>484</v>
      </c>
      <c r="J4387" s="3">
        <v>607728</v>
      </c>
    </row>
    <row r="4388" spans="1:10" hidden="1" x14ac:dyDescent="0.25">
      <c r="A4388" s="187">
        <v>43884</v>
      </c>
      <c r="B4388" s="3">
        <v>23</v>
      </c>
      <c r="C4388" s="3">
        <v>2</v>
      </c>
      <c r="D4388" s="3">
        <v>2020</v>
      </c>
      <c r="E4388" s="3">
        <v>0</v>
      </c>
      <c r="F4388" s="3">
        <v>0</v>
      </c>
      <c r="G4388" s="3" t="s">
        <v>107</v>
      </c>
      <c r="H4388" s="3" t="s">
        <v>1162</v>
      </c>
      <c r="I4388" s="3" t="s">
        <v>484</v>
      </c>
      <c r="J4388" s="3">
        <v>607728</v>
      </c>
    </row>
    <row r="4389" spans="1:10" hidden="1" x14ac:dyDescent="0.25">
      <c r="A4389" s="187">
        <v>43883</v>
      </c>
      <c r="B4389" s="3">
        <v>22</v>
      </c>
      <c r="C4389" s="3">
        <v>2</v>
      </c>
      <c r="D4389" s="3">
        <v>2020</v>
      </c>
      <c r="E4389" s="3">
        <v>0</v>
      </c>
      <c r="F4389" s="3">
        <v>0</v>
      </c>
      <c r="G4389" s="3" t="s">
        <v>107</v>
      </c>
      <c r="H4389" s="3" t="s">
        <v>1162</v>
      </c>
      <c r="I4389" s="3" t="s">
        <v>484</v>
      </c>
      <c r="J4389" s="3">
        <v>607728</v>
      </c>
    </row>
    <row r="4390" spans="1:10" hidden="1" x14ac:dyDescent="0.25">
      <c r="A4390" s="187">
        <v>43882</v>
      </c>
      <c r="B4390" s="3">
        <v>21</v>
      </c>
      <c r="C4390" s="3">
        <v>2</v>
      </c>
      <c r="D4390" s="3">
        <v>2020</v>
      </c>
      <c r="E4390" s="3">
        <v>0</v>
      </c>
      <c r="F4390" s="3">
        <v>0</v>
      </c>
      <c r="G4390" s="3" t="s">
        <v>107</v>
      </c>
      <c r="H4390" s="3" t="s">
        <v>1162</v>
      </c>
      <c r="I4390" s="3" t="s">
        <v>484</v>
      </c>
      <c r="J4390" s="3">
        <v>607728</v>
      </c>
    </row>
    <row r="4391" spans="1:10" hidden="1" x14ac:dyDescent="0.25">
      <c r="A4391" s="187">
        <v>43881</v>
      </c>
      <c r="B4391" s="3">
        <v>20</v>
      </c>
      <c r="C4391" s="3">
        <v>2</v>
      </c>
      <c r="D4391" s="3">
        <v>2020</v>
      </c>
      <c r="E4391" s="3">
        <v>0</v>
      </c>
      <c r="F4391" s="3">
        <v>0</v>
      </c>
      <c r="G4391" s="3" t="s">
        <v>107</v>
      </c>
      <c r="H4391" s="3" t="s">
        <v>1162</v>
      </c>
      <c r="I4391" s="3" t="s">
        <v>484</v>
      </c>
      <c r="J4391" s="3">
        <v>607728</v>
      </c>
    </row>
    <row r="4392" spans="1:10" hidden="1" x14ac:dyDescent="0.25">
      <c r="A4392" s="187">
        <v>43880</v>
      </c>
      <c r="B4392" s="3">
        <v>19</v>
      </c>
      <c r="C4392" s="3">
        <v>2</v>
      </c>
      <c r="D4392" s="3">
        <v>2020</v>
      </c>
      <c r="E4392" s="3">
        <v>0</v>
      </c>
      <c r="F4392" s="3">
        <v>0</v>
      </c>
      <c r="G4392" s="3" t="s">
        <v>107</v>
      </c>
      <c r="H4392" s="3" t="s">
        <v>1162</v>
      </c>
      <c r="I4392" s="3" t="s">
        <v>484</v>
      </c>
      <c r="J4392" s="3">
        <v>607728</v>
      </c>
    </row>
    <row r="4393" spans="1:10" hidden="1" x14ac:dyDescent="0.25">
      <c r="A4393" s="187">
        <v>43879</v>
      </c>
      <c r="B4393" s="3">
        <v>18</v>
      </c>
      <c r="C4393" s="3">
        <v>2</v>
      </c>
      <c r="D4393" s="3">
        <v>2020</v>
      </c>
      <c r="E4393" s="3">
        <v>0</v>
      </c>
      <c r="F4393" s="3">
        <v>0</v>
      </c>
      <c r="G4393" s="3" t="s">
        <v>107</v>
      </c>
      <c r="H4393" s="3" t="s">
        <v>1162</v>
      </c>
      <c r="I4393" s="3" t="s">
        <v>484</v>
      </c>
      <c r="J4393" s="3">
        <v>607728</v>
      </c>
    </row>
    <row r="4394" spans="1:10" hidden="1" x14ac:dyDescent="0.25">
      <c r="A4394" s="187">
        <v>43878</v>
      </c>
      <c r="B4394" s="3">
        <v>17</v>
      </c>
      <c r="C4394" s="3">
        <v>2</v>
      </c>
      <c r="D4394" s="3">
        <v>2020</v>
      </c>
      <c r="E4394" s="3">
        <v>0</v>
      </c>
      <c r="F4394" s="3">
        <v>0</v>
      </c>
      <c r="G4394" s="3" t="s">
        <v>107</v>
      </c>
      <c r="H4394" s="3" t="s">
        <v>1162</v>
      </c>
      <c r="I4394" s="3" t="s">
        <v>484</v>
      </c>
      <c r="J4394" s="3">
        <v>607728</v>
      </c>
    </row>
    <row r="4395" spans="1:10" hidden="1" x14ac:dyDescent="0.25">
      <c r="A4395" s="187">
        <v>43877</v>
      </c>
      <c r="B4395" s="3">
        <v>16</v>
      </c>
      <c r="C4395" s="3">
        <v>2</v>
      </c>
      <c r="D4395" s="3">
        <v>2020</v>
      </c>
      <c r="E4395" s="3">
        <v>0</v>
      </c>
      <c r="F4395" s="3">
        <v>0</v>
      </c>
      <c r="G4395" s="3" t="s">
        <v>107</v>
      </c>
      <c r="H4395" s="3" t="s">
        <v>1162</v>
      </c>
      <c r="I4395" s="3" t="s">
        <v>484</v>
      </c>
      <c r="J4395" s="3">
        <v>607728</v>
      </c>
    </row>
    <row r="4396" spans="1:10" hidden="1" x14ac:dyDescent="0.25">
      <c r="A4396" s="187">
        <v>43876</v>
      </c>
      <c r="B4396" s="3">
        <v>15</v>
      </c>
      <c r="C4396" s="3">
        <v>2</v>
      </c>
      <c r="D4396" s="3">
        <v>2020</v>
      </c>
      <c r="E4396" s="3">
        <v>0</v>
      </c>
      <c r="F4396" s="3">
        <v>0</v>
      </c>
      <c r="G4396" s="3" t="s">
        <v>107</v>
      </c>
      <c r="H4396" s="3" t="s">
        <v>1162</v>
      </c>
      <c r="I4396" s="3" t="s">
        <v>484</v>
      </c>
      <c r="J4396" s="3">
        <v>607728</v>
      </c>
    </row>
    <row r="4397" spans="1:10" hidden="1" x14ac:dyDescent="0.25">
      <c r="A4397" s="187">
        <v>43875</v>
      </c>
      <c r="B4397" s="3">
        <v>14</v>
      </c>
      <c r="C4397" s="3">
        <v>2</v>
      </c>
      <c r="D4397" s="3">
        <v>2020</v>
      </c>
      <c r="E4397" s="3">
        <v>0</v>
      </c>
      <c r="F4397" s="3">
        <v>0</v>
      </c>
      <c r="G4397" s="3" t="s">
        <v>107</v>
      </c>
      <c r="H4397" s="3" t="s">
        <v>1162</v>
      </c>
      <c r="I4397" s="3" t="s">
        <v>484</v>
      </c>
      <c r="J4397" s="3">
        <v>607728</v>
      </c>
    </row>
    <row r="4398" spans="1:10" hidden="1" x14ac:dyDescent="0.25">
      <c r="A4398" s="187">
        <v>43874</v>
      </c>
      <c r="B4398" s="3">
        <v>13</v>
      </c>
      <c r="C4398" s="3">
        <v>2</v>
      </c>
      <c r="D4398" s="3">
        <v>2020</v>
      </c>
      <c r="E4398" s="3">
        <v>0</v>
      </c>
      <c r="F4398" s="3">
        <v>0</v>
      </c>
      <c r="G4398" s="3" t="s">
        <v>107</v>
      </c>
      <c r="H4398" s="3" t="s">
        <v>1162</v>
      </c>
      <c r="I4398" s="3" t="s">
        <v>484</v>
      </c>
      <c r="J4398" s="3">
        <v>607728</v>
      </c>
    </row>
    <row r="4399" spans="1:10" hidden="1" x14ac:dyDescent="0.25">
      <c r="A4399" s="187">
        <v>43873</v>
      </c>
      <c r="B4399" s="3">
        <v>12</v>
      </c>
      <c r="C4399" s="3">
        <v>2</v>
      </c>
      <c r="D4399" s="3">
        <v>2020</v>
      </c>
      <c r="E4399" s="3">
        <v>0</v>
      </c>
      <c r="F4399" s="3">
        <v>0</v>
      </c>
      <c r="G4399" s="3" t="s">
        <v>107</v>
      </c>
      <c r="H4399" s="3" t="s">
        <v>1162</v>
      </c>
      <c r="I4399" s="3" t="s">
        <v>484</v>
      </c>
      <c r="J4399" s="3">
        <v>607728</v>
      </c>
    </row>
    <row r="4400" spans="1:10" hidden="1" x14ac:dyDescent="0.25">
      <c r="A4400" s="187">
        <v>43872</v>
      </c>
      <c r="B4400" s="3">
        <v>11</v>
      </c>
      <c r="C4400" s="3">
        <v>2</v>
      </c>
      <c r="D4400" s="3">
        <v>2020</v>
      </c>
      <c r="E4400" s="3">
        <v>0</v>
      </c>
      <c r="F4400" s="3">
        <v>0</v>
      </c>
      <c r="G4400" s="3" t="s">
        <v>107</v>
      </c>
      <c r="H4400" s="3" t="s">
        <v>1162</v>
      </c>
      <c r="I4400" s="3" t="s">
        <v>484</v>
      </c>
      <c r="J4400" s="3">
        <v>607728</v>
      </c>
    </row>
    <row r="4401" spans="1:10" hidden="1" x14ac:dyDescent="0.25">
      <c r="A4401" s="187">
        <v>43871</v>
      </c>
      <c r="B4401" s="3">
        <v>10</v>
      </c>
      <c r="C4401" s="3">
        <v>2</v>
      </c>
      <c r="D4401" s="3">
        <v>2020</v>
      </c>
      <c r="E4401" s="3">
        <v>0</v>
      </c>
      <c r="F4401" s="3">
        <v>0</v>
      </c>
      <c r="G4401" s="3" t="s">
        <v>107</v>
      </c>
      <c r="H4401" s="3" t="s">
        <v>1162</v>
      </c>
      <c r="I4401" s="3" t="s">
        <v>484</v>
      </c>
      <c r="J4401" s="3">
        <v>607728</v>
      </c>
    </row>
    <row r="4402" spans="1:10" hidden="1" x14ac:dyDescent="0.25">
      <c r="A4402" s="187">
        <v>43870</v>
      </c>
      <c r="B4402" s="3">
        <v>9</v>
      </c>
      <c r="C4402" s="3">
        <v>2</v>
      </c>
      <c r="D4402" s="3">
        <v>2020</v>
      </c>
      <c r="E4402" s="3">
        <v>0</v>
      </c>
      <c r="F4402" s="3">
        <v>0</v>
      </c>
      <c r="G4402" s="3" t="s">
        <v>107</v>
      </c>
      <c r="H4402" s="3" t="s">
        <v>1162</v>
      </c>
      <c r="I4402" s="3" t="s">
        <v>484</v>
      </c>
      <c r="J4402" s="3">
        <v>607728</v>
      </c>
    </row>
    <row r="4403" spans="1:10" hidden="1" x14ac:dyDescent="0.25">
      <c r="A4403" s="187">
        <v>43869</v>
      </c>
      <c r="B4403" s="3">
        <v>8</v>
      </c>
      <c r="C4403" s="3">
        <v>2</v>
      </c>
      <c r="D4403" s="3">
        <v>2020</v>
      </c>
      <c r="E4403" s="3">
        <v>0</v>
      </c>
      <c r="F4403" s="3">
        <v>0</v>
      </c>
      <c r="G4403" s="3" t="s">
        <v>107</v>
      </c>
      <c r="H4403" s="3" t="s">
        <v>1162</v>
      </c>
      <c r="I4403" s="3" t="s">
        <v>484</v>
      </c>
      <c r="J4403" s="3">
        <v>607728</v>
      </c>
    </row>
    <row r="4404" spans="1:10" hidden="1" x14ac:dyDescent="0.25">
      <c r="A4404" s="187">
        <v>43868</v>
      </c>
      <c r="B4404" s="3">
        <v>7</v>
      </c>
      <c r="C4404" s="3">
        <v>2</v>
      </c>
      <c r="D4404" s="3">
        <v>2020</v>
      </c>
      <c r="E4404" s="3">
        <v>0</v>
      </c>
      <c r="F4404" s="3">
        <v>0</v>
      </c>
      <c r="G4404" s="3" t="s">
        <v>107</v>
      </c>
      <c r="H4404" s="3" t="s">
        <v>1162</v>
      </c>
      <c r="I4404" s="3" t="s">
        <v>484</v>
      </c>
      <c r="J4404" s="3">
        <v>607728</v>
      </c>
    </row>
    <row r="4405" spans="1:10" hidden="1" x14ac:dyDescent="0.25">
      <c r="A4405" s="187">
        <v>43867</v>
      </c>
      <c r="B4405" s="3">
        <v>6</v>
      </c>
      <c r="C4405" s="3">
        <v>2</v>
      </c>
      <c r="D4405" s="3">
        <v>2020</v>
      </c>
      <c r="E4405" s="3">
        <v>0</v>
      </c>
      <c r="F4405" s="3">
        <v>0</v>
      </c>
      <c r="G4405" s="3" t="s">
        <v>107</v>
      </c>
      <c r="H4405" s="3" t="s">
        <v>1162</v>
      </c>
      <c r="I4405" s="3" t="s">
        <v>484</v>
      </c>
      <c r="J4405" s="3">
        <v>607728</v>
      </c>
    </row>
    <row r="4406" spans="1:10" hidden="1" x14ac:dyDescent="0.25">
      <c r="A4406" s="187">
        <v>43866</v>
      </c>
      <c r="B4406" s="3">
        <v>5</v>
      </c>
      <c r="C4406" s="3">
        <v>2</v>
      </c>
      <c r="D4406" s="3">
        <v>2020</v>
      </c>
      <c r="E4406" s="3">
        <v>0</v>
      </c>
      <c r="F4406" s="3">
        <v>0</v>
      </c>
      <c r="G4406" s="3" t="s">
        <v>107</v>
      </c>
      <c r="H4406" s="3" t="s">
        <v>1162</v>
      </c>
      <c r="I4406" s="3" t="s">
        <v>484</v>
      </c>
      <c r="J4406" s="3">
        <v>607728</v>
      </c>
    </row>
    <row r="4407" spans="1:10" hidden="1" x14ac:dyDescent="0.25">
      <c r="A4407" s="187">
        <v>43865</v>
      </c>
      <c r="B4407" s="3">
        <v>4</v>
      </c>
      <c r="C4407" s="3">
        <v>2</v>
      </c>
      <c r="D4407" s="3">
        <v>2020</v>
      </c>
      <c r="E4407" s="3">
        <v>0</v>
      </c>
      <c r="F4407" s="3">
        <v>0</v>
      </c>
      <c r="G4407" s="3" t="s">
        <v>107</v>
      </c>
      <c r="H4407" s="3" t="s">
        <v>1162</v>
      </c>
      <c r="I4407" s="3" t="s">
        <v>484</v>
      </c>
      <c r="J4407" s="3">
        <v>607728</v>
      </c>
    </row>
    <row r="4408" spans="1:10" hidden="1" x14ac:dyDescent="0.25">
      <c r="A4408" s="187">
        <v>43864</v>
      </c>
      <c r="B4408" s="3">
        <v>3</v>
      </c>
      <c r="C4408" s="3">
        <v>2</v>
      </c>
      <c r="D4408" s="3">
        <v>2020</v>
      </c>
      <c r="E4408" s="3">
        <v>0</v>
      </c>
      <c r="F4408" s="3">
        <v>0</v>
      </c>
      <c r="G4408" s="3" t="s">
        <v>107</v>
      </c>
      <c r="H4408" s="3" t="s">
        <v>1162</v>
      </c>
      <c r="I4408" s="3" t="s">
        <v>484</v>
      </c>
      <c r="J4408" s="3">
        <v>607728</v>
      </c>
    </row>
    <row r="4409" spans="1:10" hidden="1" x14ac:dyDescent="0.25">
      <c r="A4409" s="187">
        <v>43863</v>
      </c>
      <c r="B4409" s="3">
        <v>2</v>
      </c>
      <c r="C4409" s="3">
        <v>2</v>
      </c>
      <c r="D4409" s="3">
        <v>2020</v>
      </c>
      <c r="E4409" s="3">
        <v>0</v>
      </c>
      <c r="F4409" s="3">
        <v>0</v>
      </c>
      <c r="G4409" s="3" t="s">
        <v>107</v>
      </c>
      <c r="H4409" s="3" t="s">
        <v>1162</v>
      </c>
      <c r="I4409" s="3" t="s">
        <v>484</v>
      </c>
      <c r="J4409" s="3">
        <v>607728</v>
      </c>
    </row>
    <row r="4410" spans="1:10" hidden="1" x14ac:dyDescent="0.25">
      <c r="A4410" s="187">
        <v>43862</v>
      </c>
      <c r="B4410" s="3">
        <v>1</v>
      </c>
      <c r="C4410" s="3">
        <v>2</v>
      </c>
      <c r="D4410" s="3">
        <v>2020</v>
      </c>
      <c r="E4410" s="3">
        <v>0</v>
      </c>
      <c r="F4410" s="3">
        <v>0</v>
      </c>
      <c r="G4410" s="3" t="s">
        <v>107</v>
      </c>
      <c r="H4410" s="3" t="s">
        <v>1162</v>
      </c>
      <c r="I4410" s="3" t="s">
        <v>484</v>
      </c>
      <c r="J4410" s="3">
        <v>607728</v>
      </c>
    </row>
    <row r="4411" spans="1:10" hidden="1" x14ac:dyDescent="0.25">
      <c r="A4411" s="187">
        <v>43861</v>
      </c>
      <c r="B4411" s="3">
        <v>31</v>
      </c>
      <c r="C4411" s="3">
        <v>1</v>
      </c>
      <c r="D4411" s="3">
        <v>2020</v>
      </c>
      <c r="E4411" s="3">
        <v>0</v>
      </c>
      <c r="F4411" s="3">
        <v>0</v>
      </c>
      <c r="G4411" s="3" t="s">
        <v>107</v>
      </c>
      <c r="H4411" s="3" t="s">
        <v>1162</v>
      </c>
      <c r="I4411" s="3" t="s">
        <v>484</v>
      </c>
      <c r="J4411" s="3">
        <v>607728</v>
      </c>
    </row>
    <row r="4412" spans="1:10" hidden="1" x14ac:dyDescent="0.25">
      <c r="A4412" s="187">
        <v>43860</v>
      </c>
      <c r="B4412" s="3">
        <v>30</v>
      </c>
      <c r="C4412" s="3">
        <v>1</v>
      </c>
      <c r="D4412" s="3">
        <v>2020</v>
      </c>
      <c r="E4412" s="3">
        <v>0</v>
      </c>
      <c r="F4412" s="3">
        <v>0</v>
      </c>
      <c r="G4412" s="3" t="s">
        <v>107</v>
      </c>
      <c r="H4412" s="3" t="s">
        <v>1162</v>
      </c>
      <c r="I4412" s="3" t="s">
        <v>484</v>
      </c>
      <c r="J4412" s="3">
        <v>607728</v>
      </c>
    </row>
    <row r="4413" spans="1:10" hidden="1" x14ac:dyDescent="0.25">
      <c r="A4413" s="187">
        <v>43859</v>
      </c>
      <c r="B4413" s="3">
        <v>29</v>
      </c>
      <c r="C4413" s="3">
        <v>1</v>
      </c>
      <c r="D4413" s="3">
        <v>2020</v>
      </c>
      <c r="E4413" s="3">
        <v>0</v>
      </c>
      <c r="F4413" s="3">
        <v>0</v>
      </c>
      <c r="G4413" s="3" t="s">
        <v>107</v>
      </c>
      <c r="H4413" s="3" t="s">
        <v>1162</v>
      </c>
      <c r="I4413" s="3" t="s">
        <v>484</v>
      </c>
      <c r="J4413" s="3">
        <v>607728</v>
      </c>
    </row>
    <row r="4414" spans="1:10" hidden="1" x14ac:dyDescent="0.25">
      <c r="A4414" s="187">
        <v>43858</v>
      </c>
      <c r="B4414" s="3">
        <v>28</v>
      </c>
      <c r="C4414" s="3">
        <v>1</v>
      </c>
      <c r="D4414" s="3">
        <v>2020</v>
      </c>
      <c r="E4414" s="3">
        <v>0</v>
      </c>
      <c r="F4414" s="3">
        <v>0</v>
      </c>
      <c r="G4414" s="3" t="s">
        <v>107</v>
      </c>
      <c r="H4414" s="3" t="s">
        <v>1162</v>
      </c>
      <c r="I4414" s="3" t="s">
        <v>484</v>
      </c>
      <c r="J4414" s="3">
        <v>607728</v>
      </c>
    </row>
    <row r="4415" spans="1:10" hidden="1" x14ac:dyDescent="0.25">
      <c r="A4415" s="187">
        <v>43857</v>
      </c>
      <c r="B4415" s="3">
        <v>27</v>
      </c>
      <c r="C4415" s="3">
        <v>1</v>
      </c>
      <c r="D4415" s="3">
        <v>2020</v>
      </c>
      <c r="E4415" s="3">
        <v>0</v>
      </c>
      <c r="F4415" s="3">
        <v>0</v>
      </c>
      <c r="G4415" s="3" t="s">
        <v>107</v>
      </c>
      <c r="H4415" s="3" t="s">
        <v>1162</v>
      </c>
      <c r="I4415" s="3" t="s">
        <v>484</v>
      </c>
      <c r="J4415" s="3">
        <v>607728</v>
      </c>
    </row>
    <row r="4416" spans="1:10" hidden="1" x14ac:dyDescent="0.25">
      <c r="A4416" s="187">
        <v>43856</v>
      </c>
      <c r="B4416" s="3">
        <v>26</v>
      </c>
      <c r="C4416" s="3">
        <v>1</v>
      </c>
      <c r="D4416" s="3">
        <v>2020</v>
      </c>
      <c r="E4416" s="3">
        <v>0</v>
      </c>
      <c r="F4416" s="3">
        <v>0</v>
      </c>
      <c r="G4416" s="3" t="s">
        <v>107</v>
      </c>
      <c r="H4416" s="3" t="s">
        <v>1162</v>
      </c>
      <c r="I4416" s="3" t="s">
        <v>484</v>
      </c>
      <c r="J4416" s="3">
        <v>607728</v>
      </c>
    </row>
    <row r="4417" spans="1:10" hidden="1" x14ac:dyDescent="0.25">
      <c r="A4417" s="187">
        <v>43855</v>
      </c>
      <c r="B4417" s="3">
        <v>25</v>
      </c>
      <c r="C4417" s="3">
        <v>1</v>
      </c>
      <c r="D4417" s="3">
        <v>2020</v>
      </c>
      <c r="E4417" s="3">
        <v>0</v>
      </c>
      <c r="F4417" s="3">
        <v>0</v>
      </c>
      <c r="G4417" s="3" t="s">
        <v>107</v>
      </c>
      <c r="H4417" s="3" t="s">
        <v>1162</v>
      </c>
      <c r="I4417" s="3" t="s">
        <v>484</v>
      </c>
      <c r="J4417" s="3">
        <v>607728</v>
      </c>
    </row>
    <row r="4418" spans="1:10" hidden="1" x14ac:dyDescent="0.25">
      <c r="A4418" s="187">
        <v>43854</v>
      </c>
      <c r="B4418" s="3">
        <v>24</v>
      </c>
      <c r="C4418" s="3">
        <v>1</v>
      </c>
      <c r="D4418" s="3">
        <v>2020</v>
      </c>
      <c r="E4418" s="3">
        <v>0</v>
      </c>
      <c r="F4418" s="3">
        <v>0</v>
      </c>
      <c r="G4418" s="3" t="s">
        <v>107</v>
      </c>
      <c r="H4418" s="3" t="s">
        <v>1162</v>
      </c>
      <c r="I4418" s="3" t="s">
        <v>484</v>
      </c>
      <c r="J4418" s="3">
        <v>607728</v>
      </c>
    </row>
    <row r="4419" spans="1:10" hidden="1" x14ac:dyDescent="0.25">
      <c r="A4419" s="187">
        <v>43853</v>
      </c>
      <c r="B4419" s="3">
        <v>23</v>
      </c>
      <c r="C4419" s="3">
        <v>1</v>
      </c>
      <c r="D4419" s="3">
        <v>2020</v>
      </c>
      <c r="E4419" s="3">
        <v>0</v>
      </c>
      <c r="F4419" s="3">
        <v>0</v>
      </c>
      <c r="G4419" s="3" t="s">
        <v>107</v>
      </c>
      <c r="H4419" s="3" t="s">
        <v>1162</v>
      </c>
      <c r="I4419" s="3" t="s">
        <v>484</v>
      </c>
      <c r="J4419" s="3">
        <v>607728</v>
      </c>
    </row>
    <row r="4420" spans="1:10" hidden="1" x14ac:dyDescent="0.25">
      <c r="A4420" s="187">
        <v>43852</v>
      </c>
      <c r="B4420" s="3">
        <v>22</v>
      </c>
      <c r="C4420" s="3">
        <v>1</v>
      </c>
      <c r="D4420" s="3">
        <v>2020</v>
      </c>
      <c r="E4420" s="3">
        <v>0</v>
      </c>
      <c r="F4420" s="3">
        <v>0</v>
      </c>
      <c r="G4420" s="3" t="s">
        <v>107</v>
      </c>
      <c r="H4420" s="3" t="s">
        <v>1162</v>
      </c>
      <c r="I4420" s="3" t="s">
        <v>484</v>
      </c>
      <c r="J4420" s="3">
        <v>607728</v>
      </c>
    </row>
    <row r="4421" spans="1:10" hidden="1" x14ac:dyDescent="0.25">
      <c r="A4421" s="187">
        <v>43851</v>
      </c>
      <c r="B4421" s="3">
        <v>21</v>
      </c>
      <c r="C4421" s="3">
        <v>1</v>
      </c>
      <c r="D4421" s="3">
        <v>2020</v>
      </c>
      <c r="E4421" s="3">
        <v>0</v>
      </c>
      <c r="F4421" s="3">
        <v>0</v>
      </c>
      <c r="G4421" s="3" t="s">
        <v>107</v>
      </c>
      <c r="H4421" s="3" t="s">
        <v>1162</v>
      </c>
      <c r="I4421" s="3" t="s">
        <v>484</v>
      </c>
      <c r="J4421" s="3">
        <v>607728</v>
      </c>
    </row>
    <row r="4422" spans="1:10" hidden="1" x14ac:dyDescent="0.25">
      <c r="A4422" s="187">
        <v>43850</v>
      </c>
      <c r="B4422" s="3">
        <v>20</v>
      </c>
      <c r="C4422" s="3">
        <v>1</v>
      </c>
      <c r="D4422" s="3">
        <v>2020</v>
      </c>
      <c r="E4422" s="3">
        <v>0</v>
      </c>
      <c r="F4422" s="3">
        <v>0</v>
      </c>
      <c r="G4422" s="3" t="s">
        <v>107</v>
      </c>
      <c r="H4422" s="3" t="s">
        <v>1162</v>
      </c>
      <c r="I4422" s="3" t="s">
        <v>484</v>
      </c>
      <c r="J4422" s="3">
        <v>607728</v>
      </c>
    </row>
    <row r="4423" spans="1:10" hidden="1" x14ac:dyDescent="0.25">
      <c r="A4423" s="187">
        <v>43849</v>
      </c>
      <c r="B4423" s="3">
        <v>19</v>
      </c>
      <c r="C4423" s="3">
        <v>1</v>
      </c>
      <c r="D4423" s="3">
        <v>2020</v>
      </c>
      <c r="E4423" s="3">
        <v>0</v>
      </c>
      <c r="F4423" s="3">
        <v>0</v>
      </c>
      <c r="G4423" s="3" t="s">
        <v>107</v>
      </c>
      <c r="H4423" s="3" t="s">
        <v>1162</v>
      </c>
      <c r="I4423" s="3" t="s">
        <v>484</v>
      </c>
      <c r="J4423" s="3">
        <v>607728</v>
      </c>
    </row>
    <row r="4424" spans="1:10" hidden="1" x14ac:dyDescent="0.25">
      <c r="A4424" s="187">
        <v>43848</v>
      </c>
      <c r="B4424" s="3">
        <v>18</v>
      </c>
      <c r="C4424" s="3">
        <v>1</v>
      </c>
      <c r="D4424" s="3">
        <v>2020</v>
      </c>
      <c r="E4424" s="3">
        <v>0</v>
      </c>
      <c r="F4424" s="3">
        <v>0</v>
      </c>
      <c r="G4424" s="3" t="s">
        <v>107</v>
      </c>
      <c r="H4424" s="3" t="s">
        <v>1162</v>
      </c>
      <c r="I4424" s="3" t="s">
        <v>484</v>
      </c>
      <c r="J4424" s="3">
        <v>607728</v>
      </c>
    </row>
    <row r="4425" spans="1:10" hidden="1" x14ac:dyDescent="0.25">
      <c r="A4425" s="187">
        <v>43847</v>
      </c>
      <c r="B4425" s="3">
        <v>17</v>
      </c>
      <c r="C4425" s="3">
        <v>1</v>
      </c>
      <c r="D4425" s="3">
        <v>2020</v>
      </c>
      <c r="E4425" s="3">
        <v>0</v>
      </c>
      <c r="F4425" s="3">
        <v>0</v>
      </c>
      <c r="G4425" s="3" t="s">
        <v>107</v>
      </c>
      <c r="H4425" s="3" t="s">
        <v>1162</v>
      </c>
      <c r="I4425" s="3" t="s">
        <v>484</v>
      </c>
      <c r="J4425" s="3">
        <v>607728</v>
      </c>
    </row>
    <row r="4426" spans="1:10" hidden="1" x14ac:dyDescent="0.25">
      <c r="A4426" s="187">
        <v>43846</v>
      </c>
      <c r="B4426" s="3">
        <v>16</v>
      </c>
      <c r="C4426" s="3">
        <v>1</v>
      </c>
      <c r="D4426" s="3">
        <v>2020</v>
      </c>
      <c r="E4426" s="3">
        <v>0</v>
      </c>
      <c r="F4426" s="3">
        <v>0</v>
      </c>
      <c r="G4426" s="3" t="s">
        <v>107</v>
      </c>
      <c r="H4426" s="3" t="s">
        <v>1162</v>
      </c>
      <c r="I4426" s="3" t="s">
        <v>484</v>
      </c>
      <c r="J4426" s="3">
        <v>607728</v>
      </c>
    </row>
    <row r="4427" spans="1:10" hidden="1" x14ac:dyDescent="0.25">
      <c r="A4427" s="187">
        <v>43845</v>
      </c>
      <c r="B4427" s="3">
        <v>15</v>
      </c>
      <c r="C4427" s="3">
        <v>1</v>
      </c>
      <c r="D4427" s="3">
        <v>2020</v>
      </c>
      <c r="E4427" s="3">
        <v>0</v>
      </c>
      <c r="F4427" s="3">
        <v>0</v>
      </c>
      <c r="G4427" s="3" t="s">
        <v>107</v>
      </c>
      <c r="H4427" s="3" t="s">
        <v>1162</v>
      </c>
      <c r="I4427" s="3" t="s">
        <v>484</v>
      </c>
      <c r="J4427" s="3">
        <v>607728</v>
      </c>
    </row>
    <row r="4428" spans="1:10" hidden="1" x14ac:dyDescent="0.25">
      <c r="A4428" s="187">
        <v>43844</v>
      </c>
      <c r="B4428" s="3">
        <v>14</v>
      </c>
      <c r="C4428" s="3">
        <v>1</v>
      </c>
      <c r="D4428" s="3">
        <v>2020</v>
      </c>
      <c r="E4428" s="3">
        <v>0</v>
      </c>
      <c r="F4428" s="3">
        <v>0</v>
      </c>
      <c r="G4428" s="3" t="s">
        <v>107</v>
      </c>
      <c r="H4428" s="3" t="s">
        <v>1162</v>
      </c>
      <c r="I4428" s="3" t="s">
        <v>484</v>
      </c>
      <c r="J4428" s="3">
        <v>607728</v>
      </c>
    </row>
    <row r="4429" spans="1:10" hidden="1" x14ac:dyDescent="0.25">
      <c r="A4429" s="187">
        <v>43843</v>
      </c>
      <c r="B4429" s="3">
        <v>13</v>
      </c>
      <c r="C4429" s="3">
        <v>1</v>
      </c>
      <c r="D4429" s="3">
        <v>2020</v>
      </c>
      <c r="E4429" s="3">
        <v>0</v>
      </c>
      <c r="F4429" s="3">
        <v>0</v>
      </c>
      <c r="G4429" s="3" t="s">
        <v>107</v>
      </c>
      <c r="H4429" s="3" t="s">
        <v>1162</v>
      </c>
      <c r="I4429" s="3" t="s">
        <v>484</v>
      </c>
      <c r="J4429" s="3">
        <v>607728</v>
      </c>
    </row>
    <row r="4430" spans="1:10" hidden="1" x14ac:dyDescent="0.25">
      <c r="A4430" s="187">
        <v>43842</v>
      </c>
      <c r="B4430" s="3">
        <v>12</v>
      </c>
      <c r="C4430" s="3">
        <v>1</v>
      </c>
      <c r="D4430" s="3">
        <v>2020</v>
      </c>
      <c r="E4430" s="3">
        <v>0</v>
      </c>
      <c r="F4430" s="3">
        <v>0</v>
      </c>
      <c r="G4430" s="3" t="s">
        <v>107</v>
      </c>
      <c r="H4430" s="3" t="s">
        <v>1162</v>
      </c>
      <c r="I4430" s="3" t="s">
        <v>484</v>
      </c>
      <c r="J4430" s="3">
        <v>607728</v>
      </c>
    </row>
    <row r="4431" spans="1:10" hidden="1" x14ac:dyDescent="0.25">
      <c r="A4431" s="187">
        <v>43841</v>
      </c>
      <c r="B4431" s="3">
        <v>11</v>
      </c>
      <c r="C4431" s="3">
        <v>1</v>
      </c>
      <c r="D4431" s="3">
        <v>2020</v>
      </c>
      <c r="E4431" s="3">
        <v>0</v>
      </c>
      <c r="F4431" s="3">
        <v>0</v>
      </c>
      <c r="G4431" s="3" t="s">
        <v>107</v>
      </c>
      <c r="H4431" s="3" t="s">
        <v>1162</v>
      </c>
      <c r="I4431" s="3" t="s">
        <v>484</v>
      </c>
      <c r="J4431" s="3">
        <v>607728</v>
      </c>
    </row>
    <row r="4432" spans="1:10" hidden="1" x14ac:dyDescent="0.25">
      <c r="A4432" s="187">
        <v>43840</v>
      </c>
      <c r="B4432" s="3">
        <v>10</v>
      </c>
      <c r="C4432" s="3">
        <v>1</v>
      </c>
      <c r="D4432" s="3">
        <v>2020</v>
      </c>
      <c r="E4432" s="3">
        <v>0</v>
      </c>
      <c r="F4432" s="3">
        <v>0</v>
      </c>
      <c r="G4432" s="3" t="s">
        <v>107</v>
      </c>
      <c r="H4432" s="3" t="s">
        <v>1162</v>
      </c>
      <c r="I4432" s="3" t="s">
        <v>484</v>
      </c>
      <c r="J4432" s="3">
        <v>607728</v>
      </c>
    </row>
    <row r="4433" spans="1:10" hidden="1" x14ac:dyDescent="0.25">
      <c r="A4433" s="187">
        <v>43839</v>
      </c>
      <c r="B4433" s="3">
        <v>9</v>
      </c>
      <c r="C4433" s="3">
        <v>1</v>
      </c>
      <c r="D4433" s="3">
        <v>2020</v>
      </c>
      <c r="E4433" s="3">
        <v>0</v>
      </c>
      <c r="F4433" s="3">
        <v>0</v>
      </c>
      <c r="G4433" s="3" t="s">
        <v>107</v>
      </c>
      <c r="H4433" s="3" t="s">
        <v>1162</v>
      </c>
      <c r="I4433" s="3" t="s">
        <v>484</v>
      </c>
      <c r="J4433" s="3">
        <v>607728</v>
      </c>
    </row>
    <row r="4434" spans="1:10" hidden="1" x14ac:dyDescent="0.25">
      <c r="A4434" s="187">
        <v>43838</v>
      </c>
      <c r="B4434" s="3">
        <v>8</v>
      </c>
      <c r="C4434" s="3">
        <v>1</v>
      </c>
      <c r="D4434" s="3">
        <v>2020</v>
      </c>
      <c r="E4434" s="3">
        <v>0</v>
      </c>
      <c r="F4434" s="3">
        <v>0</v>
      </c>
      <c r="G4434" s="3" t="s">
        <v>107</v>
      </c>
      <c r="H4434" s="3" t="s">
        <v>1162</v>
      </c>
      <c r="I4434" s="3" t="s">
        <v>484</v>
      </c>
      <c r="J4434" s="3">
        <v>607728</v>
      </c>
    </row>
    <row r="4435" spans="1:10" hidden="1" x14ac:dyDescent="0.25">
      <c r="A4435" s="187">
        <v>43837</v>
      </c>
      <c r="B4435" s="3">
        <v>7</v>
      </c>
      <c r="C4435" s="3">
        <v>1</v>
      </c>
      <c r="D4435" s="3">
        <v>2020</v>
      </c>
      <c r="E4435" s="3">
        <v>0</v>
      </c>
      <c r="F4435" s="3">
        <v>0</v>
      </c>
      <c r="G4435" s="3" t="s">
        <v>107</v>
      </c>
      <c r="H4435" s="3" t="s">
        <v>1162</v>
      </c>
      <c r="I4435" s="3" t="s">
        <v>484</v>
      </c>
      <c r="J4435" s="3">
        <v>607728</v>
      </c>
    </row>
    <row r="4436" spans="1:10" hidden="1" x14ac:dyDescent="0.25">
      <c r="A4436" s="187">
        <v>43836</v>
      </c>
      <c r="B4436" s="3">
        <v>6</v>
      </c>
      <c r="C4436" s="3">
        <v>1</v>
      </c>
      <c r="D4436" s="3">
        <v>2020</v>
      </c>
      <c r="E4436" s="3">
        <v>0</v>
      </c>
      <c r="F4436" s="3">
        <v>0</v>
      </c>
      <c r="G4436" s="3" t="s">
        <v>107</v>
      </c>
      <c r="H4436" s="3" t="s">
        <v>1162</v>
      </c>
      <c r="I4436" s="3" t="s">
        <v>484</v>
      </c>
      <c r="J4436" s="3">
        <v>607728</v>
      </c>
    </row>
    <row r="4437" spans="1:10" hidden="1" x14ac:dyDescent="0.25">
      <c r="A4437" s="187">
        <v>43835</v>
      </c>
      <c r="B4437" s="3">
        <v>5</v>
      </c>
      <c r="C4437" s="3">
        <v>1</v>
      </c>
      <c r="D4437" s="3">
        <v>2020</v>
      </c>
      <c r="E4437" s="3">
        <v>0</v>
      </c>
      <c r="F4437" s="3">
        <v>0</v>
      </c>
      <c r="G4437" s="3" t="s">
        <v>107</v>
      </c>
      <c r="H4437" s="3" t="s">
        <v>1162</v>
      </c>
      <c r="I4437" s="3" t="s">
        <v>484</v>
      </c>
      <c r="J4437" s="3">
        <v>607728</v>
      </c>
    </row>
    <row r="4438" spans="1:10" hidden="1" x14ac:dyDescent="0.25">
      <c r="A4438" s="187">
        <v>43834</v>
      </c>
      <c r="B4438" s="3">
        <v>4</v>
      </c>
      <c r="C4438" s="3">
        <v>1</v>
      </c>
      <c r="D4438" s="3">
        <v>2020</v>
      </c>
      <c r="E4438" s="3">
        <v>0</v>
      </c>
      <c r="F4438" s="3">
        <v>0</v>
      </c>
      <c r="G4438" s="3" t="s">
        <v>107</v>
      </c>
      <c r="H4438" s="3" t="s">
        <v>1162</v>
      </c>
      <c r="I4438" s="3" t="s">
        <v>484</v>
      </c>
      <c r="J4438" s="3">
        <v>607728</v>
      </c>
    </row>
    <row r="4439" spans="1:10" hidden="1" x14ac:dyDescent="0.25">
      <c r="A4439" s="187">
        <v>43833</v>
      </c>
      <c r="B4439" s="3">
        <v>3</v>
      </c>
      <c r="C4439" s="3">
        <v>1</v>
      </c>
      <c r="D4439" s="3">
        <v>2020</v>
      </c>
      <c r="E4439" s="3">
        <v>0</v>
      </c>
      <c r="F4439" s="3">
        <v>0</v>
      </c>
      <c r="G4439" s="3" t="s">
        <v>107</v>
      </c>
      <c r="H4439" s="3" t="s">
        <v>1162</v>
      </c>
      <c r="I4439" s="3" t="s">
        <v>484</v>
      </c>
      <c r="J4439" s="3">
        <v>607728</v>
      </c>
    </row>
    <row r="4440" spans="1:10" hidden="1" x14ac:dyDescent="0.25">
      <c r="A4440" s="187">
        <v>43832</v>
      </c>
      <c r="B4440" s="3">
        <v>2</v>
      </c>
      <c r="C4440" s="3">
        <v>1</v>
      </c>
      <c r="D4440" s="3">
        <v>2020</v>
      </c>
      <c r="E4440" s="3">
        <v>0</v>
      </c>
      <c r="F4440" s="3">
        <v>0</v>
      </c>
      <c r="G4440" s="3" t="s">
        <v>107</v>
      </c>
      <c r="H4440" s="3" t="s">
        <v>1162</v>
      </c>
      <c r="I4440" s="3" t="s">
        <v>484</v>
      </c>
      <c r="J4440" s="3">
        <v>607728</v>
      </c>
    </row>
    <row r="4441" spans="1:10" hidden="1" x14ac:dyDescent="0.25">
      <c r="A4441" s="187">
        <v>43831</v>
      </c>
      <c r="B4441" s="3">
        <v>1</v>
      </c>
      <c r="C4441" s="3">
        <v>1</v>
      </c>
      <c r="D4441" s="3">
        <v>2020</v>
      </c>
      <c r="E4441" s="3">
        <v>0</v>
      </c>
      <c r="F4441" s="3">
        <v>0</v>
      </c>
      <c r="G4441" s="3" t="s">
        <v>107</v>
      </c>
      <c r="H4441" s="3" t="s">
        <v>1162</v>
      </c>
      <c r="I4441" s="3" t="s">
        <v>484</v>
      </c>
      <c r="J4441" s="3">
        <v>607728</v>
      </c>
    </row>
    <row r="4442" spans="1:10" hidden="1" x14ac:dyDescent="0.25">
      <c r="A4442" s="187">
        <v>43830</v>
      </c>
      <c r="B4442" s="3">
        <v>31</v>
      </c>
      <c r="C4442" s="3">
        <v>12</v>
      </c>
      <c r="D4442" s="3">
        <v>2019</v>
      </c>
      <c r="E4442" s="3">
        <v>0</v>
      </c>
      <c r="F4442" s="3">
        <v>0</v>
      </c>
      <c r="G4442" s="3" t="s">
        <v>107</v>
      </c>
      <c r="H4442" s="3" t="s">
        <v>1162</v>
      </c>
      <c r="I4442" s="3" t="s">
        <v>484</v>
      </c>
      <c r="J4442" s="3">
        <v>607728</v>
      </c>
    </row>
    <row r="4443" spans="1:10" hidden="1" x14ac:dyDescent="0.25">
      <c r="A4443" s="187">
        <v>43920</v>
      </c>
      <c r="B4443" s="3">
        <v>30</v>
      </c>
      <c r="C4443" s="3">
        <v>3</v>
      </c>
      <c r="D4443" s="3">
        <v>2020</v>
      </c>
      <c r="E4443" s="3">
        <v>9</v>
      </c>
      <c r="F4443" s="3">
        <v>0</v>
      </c>
      <c r="G4443" s="3" t="s">
        <v>224</v>
      </c>
      <c r="H4443" s="3" t="s">
        <v>1163</v>
      </c>
      <c r="I4443" s="3" t="s">
        <v>491</v>
      </c>
      <c r="J4443" s="3">
        <v>26262368</v>
      </c>
    </row>
    <row r="4444" spans="1:10" hidden="1" x14ac:dyDescent="0.25">
      <c r="A4444" s="187">
        <v>43919</v>
      </c>
      <c r="B4444" s="3">
        <v>29</v>
      </c>
      <c r="C4444" s="3">
        <v>3</v>
      </c>
      <c r="D4444" s="3">
        <v>2020</v>
      </c>
      <c r="E4444" s="3">
        <v>4</v>
      </c>
      <c r="F4444" s="3">
        <v>0</v>
      </c>
      <c r="G4444" s="3" t="s">
        <v>224</v>
      </c>
      <c r="H4444" s="3" t="s">
        <v>1163</v>
      </c>
      <c r="I4444" s="3" t="s">
        <v>491</v>
      </c>
      <c r="J4444" s="3">
        <v>26262368</v>
      </c>
    </row>
    <row r="4445" spans="1:10" hidden="1" x14ac:dyDescent="0.25">
      <c r="A4445" s="187">
        <v>43918</v>
      </c>
      <c r="B4445" s="3">
        <v>28</v>
      </c>
      <c r="C4445" s="3">
        <v>3</v>
      </c>
      <c r="D4445" s="3">
        <v>2020</v>
      </c>
      <c r="E4445" s="3">
        <v>1</v>
      </c>
      <c r="F4445" s="3">
        <v>0</v>
      </c>
      <c r="G4445" s="3" t="s">
        <v>224</v>
      </c>
      <c r="H4445" s="3" t="s">
        <v>1163</v>
      </c>
      <c r="I4445" s="3" t="s">
        <v>491</v>
      </c>
      <c r="J4445" s="3">
        <v>26262368</v>
      </c>
    </row>
    <row r="4446" spans="1:10" hidden="1" x14ac:dyDescent="0.25">
      <c r="A4446" s="187">
        <v>43917</v>
      </c>
      <c r="B4446" s="3">
        <v>27</v>
      </c>
      <c r="C4446" s="3">
        <v>3</v>
      </c>
      <c r="D4446" s="3">
        <v>2020</v>
      </c>
      <c r="E4446" s="3">
        <v>4</v>
      </c>
      <c r="F4446" s="3">
        <v>0</v>
      </c>
      <c r="G4446" s="3" t="s">
        <v>224</v>
      </c>
      <c r="H4446" s="3" t="s">
        <v>1163</v>
      </c>
      <c r="I4446" s="3" t="s">
        <v>491</v>
      </c>
      <c r="J4446" s="3">
        <v>26262368</v>
      </c>
    </row>
    <row r="4447" spans="1:10" hidden="1" x14ac:dyDescent="0.25">
      <c r="A4447" s="187">
        <v>43916</v>
      </c>
      <c r="B4447" s="3">
        <v>26</v>
      </c>
      <c r="C4447" s="3">
        <v>3</v>
      </c>
      <c r="D4447" s="3">
        <v>2020</v>
      </c>
      <c r="E4447" s="3">
        <v>0</v>
      </c>
      <c r="F4447" s="3">
        <v>0</v>
      </c>
      <c r="G4447" s="3" t="s">
        <v>224</v>
      </c>
      <c r="H4447" s="3" t="s">
        <v>1163</v>
      </c>
      <c r="I4447" s="3" t="s">
        <v>491</v>
      </c>
      <c r="J4447" s="3">
        <v>26262368</v>
      </c>
    </row>
    <row r="4448" spans="1:10" hidden="1" x14ac:dyDescent="0.25">
      <c r="A4448" s="187">
        <v>43915</v>
      </c>
      <c r="B4448" s="3">
        <v>25</v>
      </c>
      <c r="C4448" s="3">
        <v>3</v>
      </c>
      <c r="D4448" s="3">
        <v>2020</v>
      </c>
      <c r="E4448" s="3">
        <v>2</v>
      </c>
      <c r="F4448" s="3">
        <v>0</v>
      </c>
      <c r="G4448" s="3" t="s">
        <v>224</v>
      </c>
      <c r="H4448" s="3" t="s">
        <v>1163</v>
      </c>
      <c r="I4448" s="3" t="s">
        <v>491</v>
      </c>
      <c r="J4448" s="3">
        <v>26262368</v>
      </c>
    </row>
    <row r="4449" spans="1:10" hidden="1" x14ac:dyDescent="0.25">
      <c r="A4449" s="187">
        <v>43914</v>
      </c>
      <c r="B4449" s="3">
        <v>24</v>
      </c>
      <c r="C4449" s="3">
        <v>3</v>
      </c>
      <c r="D4449" s="3">
        <v>2020</v>
      </c>
      <c r="E4449" s="3">
        <v>14</v>
      </c>
      <c r="F4449" s="3">
        <v>0</v>
      </c>
      <c r="G4449" s="3" t="s">
        <v>224</v>
      </c>
      <c r="H4449" s="3" t="s">
        <v>1163</v>
      </c>
      <c r="I4449" s="3" t="s">
        <v>491</v>
      </c>
      <c r="J4449" s="3">
        <v>26262368</v>
      </c>
    </row>
    <row r="4450" spans="1:10" hidden="1" x14ac:dyDescent="0.25">
      <c r="A4450" s="187">
        <v>43913</v>
      </c>
      <c r="B4450" s="3">
        <v>23</v>
      </c>
      <c r="C4450" s="3">
        <v>3</v>
      </c>
      <c r="D4450" s="3">
        <v>2020</v>
      </c>
      <c r="E4450" s="3">
        <v>0</v>
      </c>
      <c r="F4450" s="3">
        <v>0</v>
      </c>
      <c r="G4450" s="3" t="s">
        <v>224</v>
      </c>
      <c r="H4450" s="3" t="s">
        <v>1163</v>
      </c>
      <c r="I4450" s="3" t="s">
        <v>491</v>
      </c>
      <c r="J4450" s="3">
        <v>26262368</v>
      </c>
    </row>
    <row r="4451" spans="1:10" hidden="1" x14ac:dyDescent="0.25">
      <c r="A4451" s="187">
        <v>43912</v>
      </c>
      <c r="B4451" s="3">
        <v>22</v>
      </c>
      <c r="C4451" s="3">
        <v>3</v>
      </c>
      <c r="D4451" s="3">
        <v>2020</v>
      </c>
      <c r="E4451" s="3">
        <v>0</v>
      </c>
      <c r="F4451" s="3">
        <v>0</v>
      </c>
      <c r="G4451" s="3" t="s">
        <v>224</v>
      </c>
      <c r="H4451" s="3" t="s">
        <v>1163</v>
      </c>
      <c r="I4451" s="3" t="s">
        <v>491</v>
      </c>
      <c r="J4451" s="3">
        <v>26262368</v>
      </c>
    </row>
    <row r="4452" spans="1:10" hidden="1" x14ac:dyDescent="0.25">
      <c r="A4452" s="187">
        <v>43911</v>
      </c>
      <c r="B4452" s="3">
        <v>21</v>
      </c>
      <c r="C4452" s="3">
        <v>3</v>
      </c>
      <c r="D4452" s="3">
        <v>2020</v>
      </c>
      <c r="E4452" s="3">
        <v>3</v>
      </c>
      <c r="F4452" s="3">
        <v>0</v>
      </c>
      <c r="G4452" s="3" t="s">
        <v>224</v>
      </c>
      <c r="H4452" s="3" t="s">
        <v>1163</v>
      </c>
      <c r="I4452" s="3" t="s">
        <v>491</v>
      </c>
      <c r="J4452" s="3">
        <v>26262368</v>
      </c>
    </row>
    <row r="4453" spans="1:10" hidden="1" x14ac:dyDescent="0.25">
      <c r="A4453" s="187">
        <v>43920</v>
      </c>
      <c r="B4453" s="3">
        <v>30</v>
      </c>
      <c r="C4453" s="3">
        <v>3</v>
      </c>
      <c r="D4453" s="3">
        <v>2020</v>
      </c>
      <c r="E4453" s="3">
        <v>150</v>
      </c>
      <c r="F4453" s="3">
        <v>7</v>
      </c>
      <c r="G4453" s="3" t="s">
        <v>226</v>
      </c>
      <c r="H4453" s="3" t="s">
        <v>1164</v>
      </c>
      <c r="I4453" s="3" t="s">
        <v>509</v>
      </c>
      <c r="J4453" s="3">
        <v>31528585</v>
      </c>
    </row>
    <row r="4454" spans="1:10" hidden="1" x14ac:dyDescent="0.25">
      <c r="A4454" s="187">
        <v>43919</v>
      </c>
      <c r="B4454" s="3">
        <v>29</v>
      </c>
      <c r="C4454" s="3">
        <v>3</v>
      </c>
      <c r="D4454" s="3">
        <v>2020</v>
      </c>
      <c r="E4454" s="3">
        <v>159</v>
      </c>
      <c r="F4454" s="3">
        <v>1</v>
      </c>
      <c r="G4454" s="3" t="s">
        <v>226</v>
      </c>
      <c r="H4454" s="3" t="s">
        <v>1164</v>
      </c>
      <c r="I4454" s="3" t="s">
        <v>509</v>
      </c>
      <c r="J4454" s="3">
        <v>31528585</v>
      </c>
    </row>
    <row r="4455" spans="1:10" hidden="1" x14ac:dyDescent="0.25">
      <c r="A4455" s="187">
        <v>43918</v>
      </c>
      <c r="B4455" s="3">
        <v>28</v>
      </c>
      <c r="C4455" s="3">
        <v>3</v>
      </c>
      <c r="D4455" s="3">
        <v>2020</v>
      </c>
      <c r="E4455" s="3">
        <v>130</v>
      </c>
      <c r="F4455" s="3">
        <v>3</v>
      </c>
      <c r="G4455" s="3" t="s">
        <v>226</v>
      </c>
      <c r="H4455" s="3" t="s">
        <v>1164</v>
      </c>
      <c r="I4455" s="3" t="s">
        <v>509</v>
      </c>
      <c r="J4455" s="3">
        <v>31528585</v>
      </c>
    </row>
    <row r="4456" spans="1:10" hidden="1" x14ac:dyDescent="0.25">
      <c r="A4456" s="187">
        <v>43917</v>
      </c>
      <c r="B4456" s="3">
        <v>27</v>
      </c>
      <c r="C4456" s="3">
        <v>3</v>
      </c>
      <c r="D4456" s="3">
        <v>2020</v>
      </c>
      <c r="E4456" s="3">
        <v>235</v>
      </c>
      <c r="F4456" s="3">
        <v>4</v>
      </c>
      <c r="G4456" s="3" t="s">
        <v>226</v>
      </c>
      <c r="H4456" s="3" t="s">
        <v>1164</v>
      </c>
      <c r="I4456" s="3" t="s">
        <v>509</v>
      </c>
      <c r="J4456" s="3">
        <v>31528585</v>
      </c>
    </row>
    <row r="4457" spans="1:10" hidden="1" x14ac:dyDescent="0.25">
      <c r="A4457" s="187">
        <v>43916</v>
      </c>
      <c r="B4457" s="3">
        <v>26</v>
      </c>
      <c r="C4457" s="3">
        <v>3</v>
      </c>
      <c r="D4457" s="3">
        <v>2020</v>
      </c>
      <c r="E4457" s="3">
        <v>172</v>
      </c>
      <c r="F4457" s="3">
        <v>4</v>
      </c>
      <c r="G4457" s="3" t="s">
        <v>226</v>
      </c>
      <c r="H4457" s="3" t="s">
        <v>1164</v>
      </c>
      <c r="I4457" s="3" t="s">
        <v>509</v>
      </c>
      <c r="J4457" s="3">
        <v>31528585</v>
      </c>
    </row>
    <row r="4458" spans="1:10" hidden="1" x14ac:dyDescent="0.25">
      <c r="A4458" s="187">
        <v>43915</v>
      </c>
      <c r="B4458" s="3">
        <v>25</v>
      </c>
      <c r="C4458" s="3">
        <v>3</v>
      </c>
      <c r="D4458" s="3">
        <v>2020</v>
      </c>
      <c r="E4458" s="3">
        <v>106</v>
      </c>
      <c r="F4458" s="3">
        <v>1</v>
      </c>
      <c r="G4458" s="3" t="s">
        <v>226</v>
      </c>
      <c r="H4458" s="3" t="s">
        <v>1164</v>
      </c>
      <c r="I4458" s="3" t="s">
        <v>509</v>
      </c>
      <c r="J4458" s="3">
        <v>31528585</v>
      </c>
    </row>
    <row r="4459" spans="1:10" hidden="1" x14ac:dyDescent="0.25">
      <c r="A4459" s="187">
        <v>43914</v>
      </c>
      <c r="B4459" s="3">
        <v>24</v>
      </c>
      <c r="C4459" s="3">
        <v>3</v>
      </c>
      <c r="D4459" s="3">
        <v>2020</v>
      </c>
      <c r="E4459" s="3">
        <v>212</v>
      </c>
      <c r="F4459" s="3">
        <v>4</v>
      </c>
      <c r="G4459" s="3" t="s">
        <v>226</v>
      </c>
      <c r="H4459" s="3" t="s">
        <v>1164</v>
      </c>
      <c r="I4459" s="3" t="s">
        <v>509</v>
      </c>
      <c r="J4459" s="3">
        <v>31528585</v>
      </c>
    </row>
    <row r="4460" spans="1:10" hidden="1" x14ac:dyDescent="0.25">
      <c r="A4460" s="187">
        <v>43913</v>
      </c>
      <c r="B4460" s="3">
        <v>23</v>
      </c>
      <c r="C4460" s="3">
        <v>3</v>
      </c>
      <c r="D4460" s="3">
        <v>2020</v>
      </c>
      <c r="E4460" s="3">
        <v>123</v>
      </c>
      <c r="F4460" s="3">
        <v>6</v>
      </c>
      <c r="G4460" s="3" t="s">
        <v>226</v>
      </c>
      <c r="H4460" s="3" t="s">
        <v>1164</v>
      </c>
      <c r="I4460" s="3" t="s">
        <v>509</v>
      </c>
      <c r="J4460" s="3">
        <v>31528585</v>
      </c>
    </row>
    <row r="4461" spans="1:10" hidden="1" x14ac:dyDescent="0.25">
      <c r="A4461" s="187">
        <v>43912</v>
      </c>
      <c r="B4461" s="3">
        <v>22</v>
      </c>
      <c r="C4461" s="3">
        <v>3</v>
      </c>
      <c r="D4461" s="3">
        <v>2020</v>
      </c>
      <c r="E4461" s="3">
        <v>153</v>
      </c>
      <c r="F4461" s="3">
        <v>2</v>
      </c>
      <c r="G4461" s="3" t="s">
        <v>226</v>
      </c>
      <c r="H4461" s="3" t="s">
        <v>1164</v>
      </c>
      <c r="I4461" s="3" t="s">
        <v>509</v>
      </c>
      <c r="J4461" s="3">
        <v>31528585</v>
      </c>
    </row>
    <row r="4462" spans="1:10" hidden="1" x14ac:dyDescent="0.25">
      <c r="A4462" s="187">
        <v>43911</v>
      </c>
      <c r="B4462" s="3">
        <v>21</v>
      </c>
      <c r="C4462" s="3">
        <v>3</v>
      </c>
      <c r="D4462" s="3">
        <v>2020</v>
      </c>
      <c r="E4462" s="3">
        <v>130</v>
      </c>
      <c r="F4462" s="3">
        <v>0</v>
      </c>
      <c r="G4462" s="3" t="s">
        <v>226</v>
      </c>
      <c r="H4462" s="3" t="s">
        <v>1164</v>
      </c>
      <c r="I4462" s="3" t="s">
        <v>509</v>
      </c>
      <c r="J4462" s="3">
        <v>31528585</v>
      </c>
    </row>
    <row r="4463" spans="1:10" hidden="1" x14ac:dyDescent="0.25">
      <c r="A4463" s="187">
        <v>43910</v>
      </c>
      <c r="B4463" s="3">
        <v>20</v>
      </c>
      <c r="C4463" s="3">
        <v>3</v>
      </c>
      <c r="D4463" s="3">
        <v>2020</v>
      </c>
      <c r="E4463" s="3">
        <v>110</v>
      </c>
      <c r="F4463" s="3">
        <v>0</v>
      </c>
      <c r="G4463" s="3" t="s">
        <v>226</v>
      </c>
      <c r="H4463" s="3" t="s">
        <v>1164</v>
      </c>
      <c r="I4463" s="3" t="s">
        <v>509</v>
      </c>
      <c r="J4463" s="3">
        <v>31528585</v>
      </c>
    </row>
    <row r="4464" spans="1:10" hidden="1" x14ac:dyDescent="0.25">
      <c r="A4464" s="187">
        <v>43909</v>
      </c>
      <c r="B4464" s="3">
        <v>19</v>
      </c>
      <c r="C4464" s="3">
        <v>3</v>
      </c>
      <c r="D4464" s="3">
        <v>2020</v>
      </c>
      <c r="E4464" s="3">
        <v>117</v>
      </c>
      <c r="F4464" s="3">
        <v>0</v>
      </c>
      <c r="G4464" s="3" t="s">
        <v>226</v>
      </c>
      <c r="H4464" s="3" t="s">
        <v>1164</v>
      </c>
      <c r="I4464" s="3" t="s">
        <v>509</v>
      </c>
      <c r="J4464" s="3">
        <v>31528585</v>
      </c>
    </row>
    <row r="4465" spans="1:10" hidden="1" x14ac:dyDescent="0.25">
      <c r="A4465" s="187">
        <v>43908</v>
      </c>
      <c r="B4465" s="3">
        <v>18</v>
      </c>
      <c r="C4465" s="3">
        <v>3</v>
      </c>
      <c r="D4465" s="3">
        <v>2020</v>
      </c>
      <c r="E4465" s="3">
        <v>120</v>
      </c>
      <c r="F4465" s="3">
        <v>2</v>
      </c>
      <c r="G4465" s="3" t="s">
        <v>226</v>
      </c>
      <c r="H4465" s="3" t="s">
        <v>1164</v>
      </c>
      <c r="I4465" s="3" t="s">
        <v>509</v>
      </c>
      <c r="J4465" s="3">
        <v>31528585</v>
      </c>
    </row>
    <row r="4466" spans="1:10" hidden="1" x14ac:dyDescent="0.25">
      <c r="A4466" s="187">
        <v>43907</v>
      </c>
      <c r="B4466" s="3">
        <v>17</v>
      </c>
      <c r="C4466" s="3">
        <v>3</v>
      </c>
      <c r="D4466" s="3">
        <v>2020</v>
      </c>
      <c r="E4466" s="3">
        <v>125</v>
      </c>
      <c r="F4466" s="3">
        <v>0</v>
      </c>
      <c r="G4466" s="3" t="s">
        <v>226</v>
      </c>
      <c r="H4466" s="3" t="s">
        <v>1164</v>
      </c>
      <c r="I4466" s="3" t="s">
        <v>509</v>
      </c>
      <c r="J4466" s="3">
        <v>31528585</v>
      </c>
    </row>
    <row r="4467" spans="1:10" hidden="1" x14ac:dyDescent="0.25">
      <c r="A4467" s="187">
        <v>43906</v>
      </c>
      <c r="B4467" s="3">
        <v>16</v>
      </c>
      <c r="C4467" s="3">
        <v>3</v>
      </c>
      <c r="D4467" s="3">
        <v>2020</v>
      </c>
      <c r="E4467" s="3">
        <v>190</v>
      </c>
      <c r="F4467" s="3">
        <v>0</v>
      </c>
      <c r="G4467" s="3" t="s">
        <v>226</v>
      </c>
      <c r="H4467" s="3" t="s">
        <v>1164</v>
      </c>
      <c r="I4467" s="3" t="s">
        <v>509</v>
      </c>
      <c r="J4467" s="3">
        <v>31528585</v>
      </c>
    </row>
    <row r="4468" spans="1:10" hidden="1" x14ac:dyDescent="0.25">
      <c r="A4468" s="187">
        <v>43905</v>
      </c>
      <c r="B4468" s="3">
        <v>15</v>
      </c>
      <c r="C4468" s="3">
        <v>3</v>
      </c>
      <c r="D4468" s="3">
        <v>2020</v>
      </c>
      <c r="E4468" s="3">
        <v>41</v>
      </c>
      <c r="F4468" s="3">
        <v>0</v>
      </c>
      <c r="G4468" s="3" t="s">
        <v>226</v>
      </c>
      <c r="H4468" s="3" t="s">
        <v>1164</v>
      </c>
      <c r="I4468" s="3" t="s">
        <v>509</v>
      </c>
      <c r="J4468" s="3">
        <v>31528585</v>
      </c>
    </row>
    <row r="4469" spans="1:10" hidden="1" x14ac:dyDescent="0.25">
      <c r="A4469" s="187">
        <v>43904</v>
      </c>
      <c r="B4469" s="3">
        <v>14</v>
      </c>
      <c r="C4469" s="3">
        <v>3</v>
      </c>
      <c r="D4469" s="3">
        <v>2020</v>
      </c>
      <c r="E4469" s="3">
        <v>39</v>
      </c>
      <c r="F4469" s="3">
        <v>0</v>
      </c>
      <c r="G4469" s="3" t="s">
        <v>226</v>
      </c>
      <c r="H4469" s="3" t="s">
        <v>1164</v>
      </c>
      <c r="I4469" s="3" t="s">
        <v>509</v>
      </c>
      <c r="J4469" s="3">
        <v>31528585</v>
      </c>
    </row>
    <row r="4470" spans="1:10" hidden="1" x14ac:dyDescent="0.25">
      <c r="A4470" s="187">
        <v>43903</v>
      </c>
      <c r="B4470" s="3">
        <v>13</v>
      </c>
      <c r="C4470" s="3">
        <v>3</v>
      </c>
      <c r="D4470" s="3">
        <v>2020</v>
      </c>
      <c r="E4470" s="3">
        <v>9</v>
      </c>
      <c r="F4470" s="3">
        <v>0</v>
      </c>
      <c r="G4470" s="3" t="s">
        <v>226</v>
      </c>
      <c r="H4470" s="3" t="s">
        <v>1164</v>
      </c>
      <c r="I4470" s="3" t="s">
        <v>509</v>
      </c>
      <c r="J4470" s="3">
        <v>31528585</v>
      </c>
    </row>
    <row r="4471" spans="1:10" hidden="1" x14ac:dyDescent="0.25">
      <c r="A4471" s="187">
        <v>43902</v>
      </c>
      <c r="B4471" s="3">
        <v>12</v>
      </c>
      <c r="C4471" s="3">
        <v>3</v>
      </c>
      <c r="D4471" s="3">
        <v>2020</v>
      </c>
      <c r="E4471" s="3">
        <v>20</v>
      </c>
      <c r="F4471" s="3">
        <v>0</v>
      </c>
      <c r="G4471" s="3" t="s">
        <v>226</v>
      </c>
      <c r="H4471" s="3" t="s">
        <v>1164</v>
      </c>
      <c r="I4471" s="3" t="s">
        <v>509</v>
      </c>
      <c r="J4471" s="3">
        <v>31528585</v>
      </c>
    </row>
    <row r="4472" spans="1:10" hidden="1" x14ac:dyDescent="0.25">
      <c r="A4472" s="187">
        <v>43901</v>
      </c>
      <c r="B4472" s="3">
        <v>11</v>
      </c>
      <c r="C4472" s="3">
        <v>3</v>
      </c>
      <c r="D4472" s="3">
        <v>2020</v>
      </c>
      <c r="E4472" s="3">
        <v>12</v>
      </c>
      <c r="F4472" s="3">
        <v>0</v>
      </c>
      <c r="G4472" s="3" t="s">
        <v>226</v>
      </c>
      <c r="H4472" s="3" t="s">
        <v>1164</v>
      </c>
      <c r="I4472" s="3" t="s">
        <v>509</v>
      </c>
      <c r="J4472" s="3">
        <v>31528585</v>
      </c>
    </row>
    <row r="4473" spans="1:10" hidden="1" x14ac:dyDescent="0.25">
      <c r="A4473" s="187">
        <v>43900</v>
      </c>
      <c r="B4473" s="3">
        <v>10</v>
      </c>
      <c r="C4473" s="3">
        <v>3</v>
      </c>
      <c r="D4473" s="3">
        <v>2020</v>
      </c>
      <c r="E4473" s="3">
        <v>18</v>
      </c>
      <c r="F4473" s="3">
        <v>0</v>
      </c>
      <c r="G4473" s="3" t="s">
        <v>226</v>
      </c>
      <c r="H4473" s="3" t="s">
        <v>1164</v>
      </c>
      <c r="I4473" s="3" t="s">
        <v>509</v>
      </c>
      <c r="J4473" s="3">
        <v>31528585</v>
      </c>
    </row>
    <row r="4474" spans="1:10" hidden="1" x14ac:dyDescent="0.25">
      <c r="A4474" s="187">
        <v>43899</v>
      </c>
      <c r="B4474" s="3">
        <v>9</v>
      </c>
      <c r="C4474" s="3">
        <v>3</v>
      </c>
      <c r="D4474" s="3">
        <v>2020</v>
      </c>
      <c r="E4474" s="3">
        <v>6</v>
      </c>
      <c r="F4474" s="3">
        <v>0</v>
      </c>
      <c r="G4474" s="3" t="s">
        <v>226</v>
      </c>
      <c r="H4474" s="3" t="s">
        <v>1164</v>
      </c>
      <c r="I4474" s="3" t="s">
        <v>509</v>
      </c>
      <c r="J4474" s="3">
        <v>31528585</v>
      </c>
    </row>
    <row r="4475" spans="1:10" hidden="1" x14ac:dyDescent="0.25">
      <c r="A4475" s="187">
        <v>43898</v>
      </c>
      <c r="B4475" s="3">
        <v>8</v>
      </c>
      <c r="C4475" s="3">
        <v>3</v>
      </c>
      <c r="D4475" s="3">
        <v>2020</v>
      </c>
      <c r="E4475" s="3">
        <v>10</v>
      </c>
      <c r="F4475" s="3">
        <v>0</v>
      </c>
      <c r="G4475" s="3" t="s">
        <v>226</v>
      </c>
      <c r="H4475" s="3" t="s">
        <v>1164</v>
      </c>
      <c r="I4475" s="3" t="s">
        <v>509</v>
      </c>
      <c r="J4475" s="3">
        <v>31528585</v>
      </c>
    </row>
    <row r="4476" spans="1:10" hidden="1" x14ac:dyDescent="0.25">
      <c r="A4476" s="187">
        <v>43897</v>
      </c>
      <c r="B4476" s="3">
        <v>7</v>
      </c>
      <c r="C4476" s="3">
        <v>3</v>
      </c>
      <c r="D4476" s="3">
        <v>2020</v>
      </c>
      <c r="E4476" s="3">
        <v>33</v>
      </c>
      <c r="F4476" s="3">
        <v>0</v>
      </c>
      <c r="G4476" s="3" t="s">
        <v>226</v>
      </c>
      <c r="H4476" s="3" t="s">
        <v>1164</v>
      </c>
      <c r="I4476" s="3" t="s">
        <v>509</v>
      </c>
      <c r="J4476" s="3">
        <v>31528585</v>
      </c>
    </row>
    <row r="4477" spans="1:10" hidden="1" x14ac:dyDescent="0.25">
      <c r="A4477" s="187">
        <v>43896</v>
      </c>
      <c r="B4477" s="3">
        <v>6</v>
      </c>
      <c r="C4477" s="3">
        <v>3</v>
      </c>
      <c r="D4477" s="3">
        <v>2020</v>
      </c>
      <c r="E4477" s="3">
        <v>0</v>
      </c>
      <c r="F4477" s="3">
        <v>0</v>
      </c>
      <c r="G4477" s="3" t="s">
        <v>226</v>
      </c>
      <c r="H4477" s="3" t="s">
        <v>1164</v>
      </c>
      <c r="I4477" s="3" t="s">
        <v>509</v>
      </c>
      <c r="J4477" s="3">
        <v>31528585</v>
      </c>
    </row>
    <row r="4478" spans="1:10" hidden="1" x14ac:dyDescent="0.25">
      <c r="A4478" s="187">
        <v>43895</v>
      </c>
      <c r="B4478" s="3">
        <v>5</v>
      </c>
      <c r="C4478" s="3">
        <v>3</v>
      </c>
      <c r="D4478" s="3">
        <v>2020</v>
      </c>
      <c r="E4478" s="3">
        <v>14</v>
      </c>
      <c r="F4478" s="3">
        <v>0</v>
      </c>
      <c r="G4478" s="3" t="s">
        <v>226</v>
      </c>
      <c r="H4478" s="3" t="s">
        <v>1164</v>
      </c>
      <c r="I4478" s="3" t="s">
        <v>509</v>
      </c>
      <c r="J4478" s="3">
        <v>31528585</v>
      </c>
    </row>
    <row r="4479" spans="1:10" hidden="1" x14ac:dyDescent="0.25">
      <c r="A4479" s="187">
        <v>43894</v>
      </c>
      <c r="B4479" s="3">
        <v>4</v>
      </c>
      <c r="C4479" s="3">
        <v>3</v>
      </c>
      <c r="D4479" s="3">
        <v>2020</v>
      </c>
      <c r="E4479" s="3">
        <v>7</v>
      </c>
      <c r="F4479" s="3">
        <v>0</v>
      </c>
      <c r="G4479" s="3" t="s">
        <v>226</v>
      </c>
      <c r="H4479" s="3" t="s">
        <v>1164</v>
      </c>
      <c r="I4479" s="3" t="s">
        <v>509</v>
      </c>
      <c r="J4479" s="3">
        <v>31528585</v>
      </c>
    </row>
    <row r="4480" spans="1:10" hidden="1" x14ac:dyDescent="0.25">
      <c r="A4480" s="187">
        <v>43892</v>
      </c>
      <c r="B4480" s="3">
        <v>2</v>
      </c>
      <c r="C4480" s="3">
        <v>3</v>
      </c>
      <c r="D4480" s="3">
        <v>2020</v>
      </c>
      <c r="E4480" s="3">
        <v>4</v>
      </c>
      <c r="F4480" s="3">
        <v>0</v>
      </c>
      <c r="G4480" s="3" t="s">
        <v>226</v>
      </c>
      <c r="H4480" s="3" t="s">
        <v>1164</v>
      </c>
      <c r="I4480" s="3" t="s">
        <v>509</v>
      </c>
      <c r="J4480" s="3">
        <v>31528585</v>
      </c>
    </row>
    <row r="4481" spans="1:10" hidden="1" x14ac:dyDescent="0.25">
      <c r="A4481" s="187">
        <v>43891</v>
      </c>
      <c r="B4481" s="3">
        <v>1</v>
      </c>
      <c r="C4481" s="3">
        <v>3</v>
      </c>
      <c r="D4481" s="3">
        <v>2020</v>
      </c>
      <c r="E4481" s="3">
        <v>0</v>
      </c>
      <c r="F4481" s="3">
        <v>0</v>
      </c>
      <c r="G4481" s="3" t="s">
        <v>226</v>
      </c>
      <c r="H4481" s="3" t="s">
        <v>1164</v>
      </c>
      <c r="I4481" s="3" t="s">
        <v>509</v>
      </c>
      <c r="J4481" s="3">
        <v>31528585</v>
      </c>
    </row>
    <row r="4482" spans="1:10" hidden="1" x14ac:dyDescent="0.25">
      <c r="A4482" s="187">
        <v>43890</v>
      </c>
      <c r="B4482" s="3">
        <v>29</v>
      </c>
      <c r="C4482" s="3">
        <v>2</v>
      </c>
      <c r="D4482" s="3">
        <v>2020</v>
      </c>
      <c r="E4482" s="3">
        <v>2</v>
      </c>
      <c r="F4482" s="3">
        <v>0</v>
      </c>
      <c r="G4482" s="3" t="s">
        <v>226</v>
      </c>
      <c r="H4482" s="3" t="s">
        <v>1164</v>
      </c>
      <c r="I4482" s="3" t="s">
        <v>509</v>
      </c>
      <c r="J4482" s="3">
        <v>31528585</v>
      </c>
    </row>
    <row r="4483" spans="1:10" hidden="1" x14ac:dyDescent="0.25">
      <c r="A4483" s="187">
        <v>43889</v>
      </c>
      <c r="B4483" s="3">
        <v>28</v>
      </c>
      <c r="C4483" s="3">
        <v>2</v>
      </c>
      <c r="D4483" s="3">
        <v>2020</v>
      </c>
      <c r="E4483" s="3">
        <v>1</v>
      </c>
      <c r="F4483" s="3">
        <v>0</v>
      </c>
      <c r="G4483" s="3" t="s">
        <v>226</v>
      </c>
      <c r="H4483" s="3" t="s">
        <v>1164</v>
      </c>
      <c r="I4483" s="3" t="s">
        <v>509</v>
      </c>
      <c r="J4483" s="3">
        <v>31528585</v>
      </c>
    </row>
    <row r="4484" spans="1:10" hidden="1" x14ac:dyDescent="0.25">
      <c r="A4484" s="187">
        <v>43888</v>
      </c>
      <c r="B4484" s="3">
        <v>27</v>
      </c>
      <c r="C4484" s="3">
        <v>2</v>
      </c>
      <c r="D4484" s="3">
        <v>2020</v>
      </c>
      <c r="E4484" s="3">
        <v>0</v>
      </c>
      <c r="F4484" s="3">
        <v>0</v>
      </c>
      <c r="G4484" s="3" t="s">
        <v>226</v>
      </c>
      <c r="H4484" s="3" t="s">
        <v>1164</v>
      </c>
      <c r="I4484" s="3" t="s">
        <v>509</v>
      </c>
      <c r="J4484" s="3">
        <v>31528585</v>
      </c>
    </row>
    <row r="4485" spans="1:10" hidden="1" x14ac:dyDescent="0.25">
      <c r="A4485" s="187">
        <v>43887</v>
      </c>
      <c r="B4485" s="3">
        <v>26</v>
      </c>
      <c r="C4485" s="3">
        <v>2</v>
      </c>
      <c r="D4485" s="3">
        <v>2020</v>
      </c>
      <c r="E4485" s="3">
        <v>0</v>
      </c>
      <c r="F4485" s="3">
        <v>0</v>
      </c>
      <c r="G4485" s="3" t="s">
        <v>226</v>
      </c>
      <c r="H4485" s="3" t="s">
        <v>1164</v>
      </c>
      <c r="I4485" s="3" t="s">
        <v>509</v>
      </c>
      <c r="J4485" s="3">
        <v>31528585</v>
      </c>
    </row>
    <row r="4486" spans="1:10" hidden="1" x14ac:dyDescent="0.25">
      <c r="A4486" s="187">
        <v>43886</v>
      </c>
      <c r="B4486" s="3">
        <v>25</v>
      </c>
      <c r="C4486" s="3">
        <v>2</v>
      </c>
      <c r="D4486" s="3">
        <v>2020</v>
      </c>
      <c r="E4486" s="3">
        <v>0</v>
      </c>
      <c r="F4486" s="3">
        <v>0</v>
      </c>
      <c r="G4486" s="3" t="s">
        <v>226</v>
      </c>
      <c r="H4486" s="3" t="s">
        <v>1164</v>
      </c>
      <c r="I4486" s="3" t="s">
        <v>509</v>
      </c>
      <c r="J4486" s="3">
        <v>31528585</v>
      </c>
    </row>
    <row r="4487" spans="1:10" hidden="1" x14ac:dyDescent="0.25">
      <c r="A4487" s="187">
        <v>43885</v>
      </c>
      <c r="B4487" s="3">
        <v>24</v>
      </c>
      <c r="C4487" s="3">
        <v>2</v>
      </c>
      <c r="D4487" s="3">
        <v>2020</v>
      </c>
      <c r="E4487" s="3">
        <v>0</v>
      </c>
      <c r="F4487" s="3">
        <v>0</v>
      </c>
      <c r="G4487" s="3" t="s">
        <v>226</v>
      </c>
      <c r="H4487" s="3" t="s">
        <v>1164</v>
      </c>
      <c r="I4487" s="3" t="s">
        <v>509</v>
      </c>
      <c r="J4487" s="3">
        <v>31528585</v>
      </c>
    </row>
    <row r="4488" spans="1:10" hidden="1" x14ac:dyDescent="0.25">
      <c r="A4488" s="187">
        <v>43884</v>
      </c>
      <c r="B4488" s="3">
        <v>23</v>
      </c>
      <c r="C4488" s="3">
        <v>2</v>
      </c>
      <c r="D4488" s="3">
        <v>2020</v>
      </c>
      <c r="E4488" s="3">
        <v>0</v>
      </c>
      <c r="F4488" s="3">
        <v>0</v>
      </c>
      <c r="G4488" s="3" t="s">
        <v>226</v>
      </c>
      <c r="H4488" s="3" t="s">
        <v>1164</v>
      </c>
      <c r="I4488" s="3" t="s">
        <v>509</v>
      </c>
      <c r="J4488" s="3">
        <v>31528585</v>
      </c>
    </row>
    <row r="4489" spans="1:10" hidden="1" x14ac:dyDescent="0.25">
      <c r="A4489" s="187">
        <v>43883</v>
      </c>
      <c r="B4489" s="3">
        <v>22</v>
      </c>
      <c r="C4489" s="3">
        <v>2</v>
      </c>
      <c r="D4489" s="3">
        <v>2020</v>
      </c>
      <c r="E4489" s="3">
        <v>0</v>
      </c>
      <c r="F4489" s="3">
        <v>0</v>
      </c>
      <c r="G4489" s="3" t="s">
        <v>226</v>
      </c>
      <c r="H4489" s="3" t="s">
        <v>1164</v>
      </c>
      <c r="I4489" s="3" t="s">
        <v>509</v>
      </c>
      <c r="J4489" s="3">
        <v>31528585</v>
      </c>
    </row>
    <row r="4490" spans="1:10" hidden="1" x14ac:dyDescent="0.25">
      <c r="A4490" s="187">
        <v>43882</v>
      </c>
      <c r="B4490" s="3">
        <v>21</v>
      </c>
      <c r="C4490" s="3">
        <v>2</v>
      </c>
      <c r="D4490" s="3">
        <v>2020</v>
      </c>
      <c r="E4490" s="3">
        <v>0</v>
      </c>
      <c r="F4490" s="3">
        <v>0</v>
      </c>
      <c r="G4490" s="3" t="s">
        <v>226</v>
      </c>
      <c r="H4490" s="3" t="s">
        <v>1164</v>
      </c>
      <c r="I4490" s="3" t="s">
        <v>509</v>
      </c>
      <c r="J4490" s="3">
        <v>31528585</v>
      </c>
    </row>
    <row r="4491" spans="1:10" hidden="1" x14ac:dyDescent="0.25">
      <c r="A4491" s="187">
        <v>43881</v>
      </c>
      <c r="B4491" s="3">
        <v>20</v>
      </c>
      <c r="C4491" s="3">
        <v>2</v>
      </c>
      <c r="D4491" s="3">
        <v>2020</v>
      </c>
      <c r="E4491" s="3">
        <v>0</v>
      </c>
      <c r="F4491" s="3">
        <v>0</v>
      </c>
      <c r="G4491" s="3" t="s">
        <v>226</v>
      </c>
      <c r="H4491" s="3" t="s">
        <v>1164</v>
      </c>
      <c r="I4491" s="3" t="s">
        <v>509</v>
      </c>
      <c r="J4491" s="3">
        <v>31528585</v>
      </c>
    </row>
    <row r="4492" spans="1:10" hidden="1" x14ac:dyDescent="0.25">
      <c r="A4492" s="187">
        <v>43880</v>
      </c>
      <c r="B4492" s="3">
        <v>19</v>
      </c>
      <c r="C4492" s="3">
        <v>2</v>
      </c>
      <c r="D4492" s="3">
        <v>2020</v>
      </c>
      <c r="E4492" s="3">
        <v>0</v>
      </c>
      <c r="F4492" s="3">
        <v>0</v>
      </c>
      <c r="G4492" s="3" t="s">
        <v>226</v>
      </c>
      <c r="H4492" s="3" t="s">
        <v>1164</v>
      </c>
      <c r="I4492" s="3" t="s">
        <v>509</v>
      </c>
      <c r="J4492" s="3">
        <v>31528585</v>
      </c>
    </row>
    <row r="4493" spans="1:10" hidden="1" x14ac:dyDescent="0.25">
      <c r="A4493" s="187">
        <v>43879</v>
      </c>
      <c r="B4493" s="3">
        <v>18</v>
      </c>
      <c r="C4493" s="3">
        <v>2</v>
      </c>
      <c r="D4493" s="3">
        <v>2020</v>
      </c>
      <c r="E4493" s="3">
        <v>0</v>
      </c>
      <c r="F4493" s="3">
        <v>0</v>
      </c>
      <c r="G4493" s="3" t="s">
        <v>226</v>
      </c>
      <c r="H4493" s="3" t="s">
        <v>1164</v>
      </c>
      <c r="I4493" s="3" t="s">
        <v>509</v>
      </c>
      <c r="J4493" s="3">
        <v>31528585</v>
      </c>
    </row>
    <row r="4494" spans="1:10" hidden="1" x14ac:dyDescent="0.25">
      <c r="A4494" s="187">
        <v>43878</v>
      </c>
      <c r="B4494" s="3">
        <v>17</v>
      </c>
      <c r="C4494" s="3">
        <v>2</v>
      </c>
      <c r="D4494" s="3">
        <v>2020</v>
      </c>
      <c r="E4494" s="3">
        <v>0</v>
      </c>
      <c r="F4494" s="3">
        <v>0</v>
      </c>
      <c r="G4494" s="3" t="s">
        <v>226</v>
      </c>
      <c r="H4494" s="3" t="s">
        <v>1164</v>
      </c>
      <c r="I4494" s="3" t="s">
        <v>509</v>
      </c>
      <c r="J4494" s="3">
        <v>31528585</v>
      </c>
    </row>
    <row r="4495" spans="1:10" hidden="1" x14ac:dyDescent="0.25">
      <c r="A4495" s="187">
        <v>43877</v>
      </c>
      <c r="B4495" s="3">
        <v>16</v>
      </c>
      <c r="C4495" s="3">
        <v>2</v>
      </c>
      <c r="D4495" s="3">
        <v>2020</v>
      </c>
      <c r="E4495" s="3">
        <v>1</v>
      </c>
      <c r="F4495" s="3">
        <v>0</v>
      </c>
      <c r="G4495" s="3" t="s">
        <v>226</v>
      </c>
      <c r="H4495" s="3" t="s">
        <v>1164</v>
      </c>
      <c r="I4495" s="3" t="s">
        <v>509</v>
      </c>
      <c r="J4495" s="3">
        <v>31528585</v>
      </c>
    </row>
    <row r="4496" spans="1:10" hidden="1" x14ac:dyDescent="0.25">
      <c r="A4496" s="187">
        <v>43876</v>
      </c>
      <c r="B4496" s="3">
        <v>15</v>
      </c>
      <c r="C4496" s="3">
        <v>2</v>
      </c>
      <c r="D4496" s="3">
        <v>2020</v>
      </c>
      <c r="E4496" s="3">
        <v>2</v>
      </c>
      <c r="F4496" s="3">
        <v>0</v>
      </c>
      <c r="G4496" s="3" t="s">
        <v>226</v>
      </c>
      <c r="H4496" s="3" t="s">
        <v>1164</v>
      </c>
      <c r="I4496" s="3" t="s">
        <v>509</v>
      </c>
      <c r="J4496" s="3">
        <v>31528585</v>
      </c>
    </row>
    <row r="4497" spans="1:10" hidden="1" x14ac:dyDescent="0.25">
      <c r="A4497" s="187">
        <v>43875</v>
      </c>
      <c r="B4497" s="3">
        <v>14</v>
      </c>
      <c r="C4497" s="3">
        <v>2</v>
      </c>
      <c r="D4497" s="3">
        <v>2020</v>
      </c>
      <c r="E4497" s="3">
        <v>1</v>
      </c>
      <c r="F4497" s="3">
        <v>0</v>
      </c>
      <c r="G4497" s="3" t="s">
        <v>226</v>
      </c>
      <c r="H4497" s="3" t="s">
        <v>1164</v>
      </c>
      <c r="I4497" s="3" t="s">
        <v>509</v>
      </c>
      <c r="J4497" s="3">
        <v>31528585</v>
      </c>
    </row>
    <row r="4498" spans="1:10" hidden="1" x14ac:dyDescent="0.25">
      <c r="A4498" s="187">
        <v>43874</v>
      </c>
      <c r="B4498" s="3">
        <v>13</v>
      </c>
      <c r="C4498" s="3">
        <v>2</v>
      </c>
      <c r="D4498" s="3">
        <v>2020</v>
      </c>
      <c r="E4498" s="3">
        <v>0</v>
      </c>
      <c r="F4498" s="3">
        <v>0</v>
      </c>
      <c r="G4498" s="3" t="s">
        <v>226</v>
      </c>
      <c r="H4498" s="3" t="s">
        <v>1164</v>
      </c>
      <c r="I4498" s="3" t="s">
        <v>509</v>
      </c>
      <c r="J4498" s="3">
        <v>31528585</v>
      </c>
    </row>
    <row r="4499" spans="1:10" hidden="1" x14ac:dyDescent="0.25">
      <c r="A4499" s="187">
        <v>43873</v>
      </c>
      <c r="B4499" s="3">
        <v>12</v>
      </c>
      <c r="C4499" s="3">
        <v>2</v>
      </c>
      <c r="D4499" s="3">
        <v>2020</v>
      </c>
      <c r="E4499" s="3">
        <v>0</v>
      </c>
      <c r="F4499" s="3">
        <v>0</v>
      </c>
      <c r="G4499" s="3" t="s">
        <v>226</v>
      </c>
      <c r="H4499" s="3" t="s">
        <v>1164</v>
      </c>
      <c r="I4499" s="3" t="s">
        <v>509</v>
      </c>
      <c r="J4499" s="3">
        <v>31528585</v>
      </c>
    </row>
    <row r="4500" spans="1:10" hidden="1" x14ac:dyDescent="0.25">
      <c r="A4500" s="187">
        <v>43872</v>
      </c>
      <c r="B4500" s="3">
        <v>11</v>
      </c>
      <c r="C4500" s="3">
        <v>2</v>
      </c>
      <c r="D4500" s="3">
        <v>2020</v>
      </c>
      <c r="E4500" s="3">
        <v>0</v>
      </c>
      <c r="F4500" s="3">
        <v>0</v>
      </c>
      <c r="G4500" s="3" t="s">
        <v>226</v>
      </c>
      <c r="H4500" s="3" t="s">
        <v>1164</v>
      </c>
      <c r="I4500" s="3" t="s">
        <v>509</v>
      </c>
      <c r="J4500" s="3">
        <v>31528585</v>
      </c>
    </row>
    <row r="4501" spans="1:10" hidden="1" x14ac:dyDescent="0.25">
      <c r="A4501" s="187">
        <v>43871</v>
      </c>
      <c r="B4501" s="3">
        <v>10</v>
      </c>
      <c r="C4501" s="3">
        <v>2</v>
      </c>
      <c r="D4501" s="3">
        <v>2020</v>
      </c>
      <c r="E4501" s="3">
        <v>2</v>
      </c>
      <c r="F4501" s="3">
        <v>0</v>
      </c>
      <c r="G4501" s="3" t="s">
        <v>226</v>
      </c>
      <c r="H4501" s="3" t="s">
        <v>1164</v>
      </c>
      <c r="I4501" s="3" t="s">
        <v>509</v>
      </c>
      <c r="J4501" s="3">
        <v>31528585</v>
      </c>
    </row>
    <row r="4502" spans="1:10" hidden="1" x14ac:dyDescent="0.25">
      <c r="A4502" s="187">
        <v>43870</v>
      </c>
      <c r="B4502" s="3">
        <v>9</v>
      </c>
      <c r="C4502" s="3">
        <v>2</v>
      </c>
      <c r="D4502" s="3">
        <v>2020</v>
      </c>
      <c r="E4502" s="3">
        <v>1</v>
      </c>
      <c r="F4502" s="3">
        <v>0</v>
      </c>
      <c r="G4502" s="3" t="s">
        <v>226</v>
      </c>
      <c r="H4502" s="3" t="s">
        <v>1164</v>
      </c>
      <c r="I4502" s="3" t="s">
        <v>509</v>
      </c>
      <c r="J4502" s="3">
        <v>31528585</v>
      </c>
    </row>
    <row r="4503" spans="1:10" hidden="1" x14ac:dyDescent="0.25">
      <c r="A4503" s="187">
        <v>43869</v>
      </c>
      <c r="B4503" s="3">
        <v>8</v>
      </c>
      <c r="C4503" s="3">
        <v>2</v>
      </c>
      <c r="D4503" s="3">
        <v>2020</v>
      </c>
      <c r="E4503" s="3">
        <v>1</v>
      </c>
      <c r="F4503" s="3">
        <v>0</v>
      </c>
      <c r="G4503" s="3" t="s">
        <v>226</v>
      </c>
      <c r="H4503" s="3" t="s">
        <v>1164</v>
      </c>
      <c r="I4503" s="3" t="s">
        <v>509</v>
      </c>
      <c r="J4503" s="3">
        <v>31528585</v>
      </c>
    </row>
    <row r="4504" spans="1:10" hidden="1" x14ac:dyDescent="0.25">
      <c r="A4504" s="187">
        <v>43868</v>
      </c>
      <c r="B4504" s="3">
        <v>7</v>
      </c>
      <c r="C4504" s="3">
        <v>2</v>
      </c>
      <c r="D4504" s="3">
        <v>2020</v>
      </c>
      <c r="E4504" s="3">
        <v>2</v>
      </c>
      <c r="F4504" s="3">
        <v>0</v>
      </c>
      <c r="G4504" s="3" t="s">
        <v>226</v>
      </c>
      <c r="H4504" s="3" t="s">
        <v>1164</v>
      </c>
      <c r="I4504" s="3" t="s">
        <v>509</v>
      </c>
      <c r="J4504" s="3">
        <v>31528585</v>
      </c>
    </row>
    <row r="4505" spans="1:10" hidden="1" x14ac:dyDescent="0.25">
      <c r="A4505" s="187">
        <v>43867</v>
      </c>
      <c r="B4505" s="3">
        <v>6</v>
      </c>
      <c r="C4505" s="3">
        <v>2</v>
      </c>
      <c r="D4505" s="3">
        <v>2020</v>
      </c>
      <c r="E4505" s="3">
        <v>2</v>
      </c>
      <c r="F4505" s="3">
        <v>0</v>
      </c>
      <c r="G4505" s="3" t="s">
        <v>226</v>
      </c>
      <c r="H4505" s="3" t="s">
        <v>1164</v>
      </c>
      <c r="I4505" s="3" t="s">
        <v>509</v>
      </c>
      <c r="J4505" s="3">
        <v>31528585</v>
      </c>
    </row>
    <row r="4506" spans="1:10" hidden="1" x14ac:dyDescent="0.25">
      <c r="A4506" s="187">
        <v>43866</v>
      </c>
      <c r="B4506" s="3">
        <v>5</v>
      </c>
      <c r="C4506" s="3">
        <v>2</v>
      </c>
      <c r="D4506" s="3">
        <v>2020</v>
      </c>
      <c r="E4506" s="3">
        <v>2</v>
      </c>
      <c r="F4506" s="3">
        <v>0</v>
      </c>
      <c r="G4506" s="3" t="s">
        <v>226</v>
      </c>
      <c r="H4506" s="3" t="s">
        <v>1164</v>
      </c>
      <c r="I4506" s="3" t="s">
        <v>509</v>
      </c>
      <c r="J4506" s="3">
        <v>31528585</v>
      </c>
    </row>
    <row r="4507" spans="1:10" hidden="1" x14ac:dyDescent="0.25">
      <c r="A4507" s="187">
        <v>43865</v>
      </c>
      <c r="B4507" s="3">
        <v>4</v>
      </c>
      <c r="C4507" s="3">
        <v>2</v>
      </c>
      <c r="D4507" s="3">
        <v>2020</v>
      </c>
      <c r="E4507" s="3">
        <v>0</v>
      </c>
      <c r="F4507" s="3">
        <v>0</v>
      </c>
      <c r="G4507" s="3" t="s">
        <v>226</v>
      </c>
      <c r="H4507" s="3" t="s">
        <v>1164</v>
      </c>
      <c r="I4507" s="3" t="s">
        <v>509</v>
      </c>
      <c r="J4507" s="3">
        <v>31528585</v>
      </c>
    </row>
    <row r="4508" spans="1:10" hidden="1" x14ac:dyDescent="0.25">
      <c r="A4508" s="187">
        <v>43864</v>
      </c>
      <c r="B4508" s="3">
        <v>3</v>
      </c>
      <c r="C4508" s="3">
        <v>2</v>
      </c>
      <c r="D4508" s="3">
        <v>2020</v>
      </c>
      <c r="E4508" s="3">
        <v>0</v>
      </c>
      <c r="F4508" s="3">
        <v>0</v>
      </c>
      <c r="G4508" s="3" t="s">
        <v>226</v>
      </c>
      <c r="H4508" s="3" t="s">
        <v>1164</v>
      </c>
      <c r="I4508" s="3" t="s">
        <v>509</v>
      </c>
      <c r="J4508" s="3">
        <v>31528585</v>
      </c>
    </row>
    <row r="4509" spans="1:10" hidden="1" x14ac:dyDescent="0.25">
      <c r="A4509" s="187">
        <v>43863</v>
      </c>
      <c r="B4509" s="3">
        <v>2</v>
      </c>
      <c r="C4509" s="3">
        <v>2</v>
      </c>
      <c r="D4509" s="3">
        <v>2020</v>
      </c>
      <c r="E4509" s="3">
        <v>0</v>
      </c>
      <c r="F4509" s="3">
        <v>0</v>
      </c>
      <c r="G4509" s="3" t="s">
        <v>226</v>
      </c>
      <c r="H4509" s="3" t="s">
        <v>1164</v>
      </c>
      <c r="I4509" s="3" t="s">
        <v>509</v>
      </c>
      <c r="J4509" s="3">
        <v>31528585</v>
      </c>
    </row>
    <row r="4510" spans="1:10" hidden="1" x14ac:dyDescent="0.25">
      <c r="A4510" s="187">
        <v>43862</v>
      </c>
      <c r="B4510" s="3">
        <v>1</v>
      </c>
      <c r="C4510" s="3">
        <v>2</v>
      </c>
      <c r="D4510" s="3">
        <v>2020</v>
      </c>
      <c r="E4510" s="3">
        <v>0</v>
      </c>
      <c r="F4510" s="3">
        <v>0</v>
      </c>
      <c r="G4510" s="3" t="s">
        <v>226</v>
      </c>
      <c r="H4510" s="3" t="s">
        <v>1164</v>
      </c>
      <c r="I4510" s="3" t="s">
        <v>509</v>
      </c>
      <c r="J4510" s="3">
        <v>31528585</v>
      </c>
    </row>
    <row r="4511" spans="1:10" hidden="1" x14ac:dyDescent="0.25">
      <c r="A4511" s="187">
        <v>43861</v>
      </c>
      <c r="B4511" s="3">
        <v>31</v>
      </c>
      <c r="C4511" s="3">
        <v>1</v>
      </c>
      <c r="D4511" s="3">
        <v>2020</v>
      </c>
      <c r="E4511" s="3">
        <v>1</v>
      </c>
      <c r="F4511" s="3">
        <v>0</v>
      </c>
      <c r="G4511" s="3" t="s">
        <v>226</v>
      </c>
      <c r="H4511" s="3" t="s">
        <v>1164</v>
      </c>
      <c r="I4511" s="3" t="s">
        <v>509</v>
      </c>
      <c r="J4511" s="3">
        <v>31528585</v>
      </c>
    </row>
    <row r="4512" spans="1:10" hidden="1" x14ac:dyDescent="0.25">
      <c r="A4512" s="187">
        <v>43860</v>
      </c>
      <c r="B4512" s="3">
        <v>30</v>
      </c>
      <c r="C4512" s="3">
        <v>1</v>
      </c>
      <c r="D4512" s="3">
        <v>2020</v>
      </c>
      <c r="E4512" s="3">
        <v>0</v>
      </c>
      <c r="F4512" s="3">
        <v>0</v>
      </c>
      <c r="G4512" s="3" t="s">
        <v>226</v>
      </c>
      <c r="H4512" s="3" t="s">
        <v>1164</v>
      </c>
      <c r="I4512" s="3" t="s">
        <v>509</v>
      </c>
      <c r="J4512" s="3">
        <v>31528585</v>
      </c>
    </row>
    <row r="4513" spans="1:10" hidden="1" x14ac:dyDescent="0.25">
      <c r="A4513" s="187">
        <v>43859</v>
      </c>
      <c r="B4513" s="3">
        <v>29</v>
      </c>
      <c r="C4513" s="3">
        <v>1</v>
      </c>
      <c r="D4513" s="3">
        <v>2020</v>
      </c>
      <c r="E4513" s="3">
        <v>3</v>
      </c>
      <c r="F4513" s="3">
        <v>0</v>
      </c>
      <c r="G4513" s="3" t="s">
        <v>226</v>
      </c>
      <c r="H4513" s="3" t="s">
        <v>1164</v>
      </c>
      <c r="I4513" s="3" t="s">
        <v>509</v>
      </c>
      <c r="J4513" s="3">
        <v>31528585</v>
      </c>
    </row>
    <row r="4514" spans="1:10" hidden="1" x14ac:dyDescent="0.25">
      <c r="A4514" s="187">
        <v>43858</v>
      </c>
      <c r="B4514" s="3">
        <v>28</v>
      </c>
      <c r="C4514" s="3">
        <v>1</v>
      </c>
      <c r="D4514" s="3">
        <v>2020</v>
      </c>
      <c r="E4514" s="3">
        <v>0</v>
      </c>
      <c r="F4514" s="3">
        <v>0</v>
      </c>
      <c r="G4514" s="3" t="s">
        <v>226</v>
      </c>
      <c r="H4514" s="3" t="s">
        <v>1164</v>
      </c>
      <c r="I4514" s="3" t="s">
        <v>509</v>
      </c>
      <c r="J4514" s="3">
        <v>31528585</v>
      </c>
    </row>
    <row r="4515" spans="1:10" hidden="1" x14ac:dyDescent="0.25">
      <c r="A4515" s="187">
        <v>43857</v>
      </c>
      <c r="B4515" s="3">
        <v>27</v>
      </c>
      <c r="C4515" s="3">
        <v>1</v>
      </c>
      <c r="D4515" s="3">
        <v>2020</v>
      </c>
      <c r="E4515" s="3">
        <v>0</v>
      </c>
      <c r="F4515" s="3">
        <v>0</v>
      </c>
      <c r="G4515" s="3" t="s">
        <v>226</v>
      </c>
      <c r="H4515" s="3" t="s">
        <v>1164</v>
      </c>
      <c r="I4515" s="3" t="s">
        <v>509</v>
      </c>
      <c r="J4515" s="3">
        <v>31528585</v>
      </c>
    </row>
    <row r="4516" spans="1:10" hidden="1" x14ac:dyDescent="0.25">
      <c r="A4516" s="187">
        <v>43856</v>
      </c>
      <c r="B4516" s="3">
        <v>26</v>
      </c>
      <c r="C4516" s="3">
        <v>1</v>
      </c>
      <c r="D4516" s="3">
        <v>2020</v>
      </c>
      <c r="E4516" s="3">
        <v>1</v>
      </c>
      <c r="F4516" s="3">
        <v>0</v>
      </c>
      <c r="G4516" s="3" t="s">
        <v>226</v>
      </c>
      <c r="H4516" s="3" t="s">
        <v>1164</v>
      </c>
      <c r="I4516" s="3" t="s">
        <v>509</v>
      </c>
      <c r="J4516" s="3">
        <v>31528585</v>
      </c>
    </row>
    <row r="4517" spans="1:10" hidden="1" x14ac:dyDescent="0.25">
      <c r="A4517" s="187">
        <v>43855</v>
      </c>
      <c r="B4517" s="3">
        <v>25</v>
      </c>
      <c r="C4517" s="3">
        <v>1</v>
      </c>
      <c r="D4517" s="3">
        <v>2020</v>
      </c>
      <c r="E4517" s="3">
        <v>3</v>
      </c>
      <c r="F4517" s="3">
        <v>0</v>
      </c>
      <c r="G4517" s="3" t="s">
        <v>226</v>
      </c>
      <c r="H4517" s="3" t="s">
        <v>1164</v>
      </c>
      <c r="I4517" s="3" t="s">
        <v>509</v>
      </c>
      <c r="J4517" s="3">
        <v>31528585</v>
      </c>
    </row>
    <row r="4518" spans="1:10" hidden="1" x14ac:dyDescent="0.25">
      <c r="A4518" s="187">
        <v>43854</v>
      </c>
      <c r="B4518" s="3">
        <v>24</v>
      </c>
      <c r="C4518" s="3">
        <v>1</v>
      </c>
      <c r="D4518" s="3">
        <v>2020</v>
      </c>
      <c r="E4518" s="3">
        <v>0</v>
      </c>
      <c r="F4518" s="3">
        <v>0</v>
      </c>
      <c r="G4518" s="3" t="s">
        <v>226</v>
      </c>
      <c r="H4518" s="3" t="s">
        <v>1164</v>
      </c>
      <c r="I4518" s="3" t="s">
        <v>509</v>
      </c>
      <c r="J4518" s="3">
        <v>31528585</v>
      </c>
    </row>
    <row r="4519" spans="1:10" hidden="1" x14ac:dyDescent="0.25">
      <c r="A4519" s="187">
        <v>43853</v>
      </c>
      <c r="B4519" s="3">
        <v>23</v>
      </c>
      <c r="C4519" s="3">
        <v>1</v>
      </c>
      <c r="D4519" s="3">
        <v>2020</v>
      </c>
      <c r="E4519" s="3">
        <v>0</v>
      </c>
      <c r="F4519" s="3">
        <v>0</v>
      </c>
      <c r="G4519" s="3" t="s">
        <v>226</v>
      </c>
      <c r="H4519" s="3" t="s">
        <v>1164</v>
      </c>
      <c r="I4519" s="3" t="s">
        <v>509</v>
      </c>
      <c r="J4519" s="3">
        <v>31528585</v>
      </c>
    </row>
    <row r="4520" spans="1:10" hidden="1" x14ac:dyDescent="0.25">
      <c r="A4520" s="187">
        <v>43852</v>
      </c>
      <c r="B4520" s="3">
        <v>22</v>
      </c>
      <c r="C4520" s="3">
        <v>1</v>
      </c>
      <c r="D4520" s="3">
        <v>2020</v>
      </c>
      <c r="E4520" s="3">
        <v>0</v>
      </c>
      <c r="F4520" s="3">
        <v>0</v>
      </c>
      <c r="G4520" s="3" t="s">
        <v>226</v>
      </c>
      <c r="H4520" s="3" t="s">
        <v>1164</v>
      </c>
      <c r="I4520" s="3" t="s">
        <v>509</v>
      </c>
      <c r="J4520" s="3">
        <v>31528585</v>
      </c>
    </row>
    <row r="4521" spans="1:10" hidden="1" x14ac:dyDescent="0.25">
      <c r="A4521" s="187">
        <v>43851</v>
      </c>
      <c r="B4521" s="3">
        <v>21</v>
      </c>
      <c r="C4521" s="3">
        <v>1</v>
      </c>
      <c r="D4521" s="3">
        <v>2020</v>
      </c>
      <c r="E4521" s="3">
        <v>0</v>
      </c>
      <c r="F4521" s="3">
        <v>0</v>
      </c>
      <c r="G4521" s="3" t="s">
        <v>226</v>
      </c>
      <c r="H4521" s="3" t="s">
        <v>1164</v>
      </c>
      <c r="I4521" s="3" t="s">
        <v>509</v>
      </c>
      <c r="J4521" s="3">
        <v>31528585</v>
      </c>
    </row>
    <row r="4522" spans="1:10" hidden="1" x14ac:dyDescent="0.25">
      <c r="A4522" s="187">
        <v>43850</v>
      </c>
      <c r="B4522" s="3">
        <v>20</v>
      </c>
      <c r="C4522" s="3">
        <v>1</v>
      </c>
      <c r="D4522" s="3">
        <v>2020</v>
      </c>
      <c r="E4522" s="3">
        <v>0</v>
      </c>
      <c r="F4522" s="3">
        <v>0</v>
      </c>
      <c r="G4522" s="3" t="s">
        <v>226</v>
      </c>
      <c r="H4522" s="3" t="s">
        <v>1164</v>
      </c>
      <c r="I4522" s="3" t="s">
        <v>509</v>
      </c>
      <c r="J4522" s="3">
        <v>31528585</v>
      </c>
    </row>
    <row r="4523" spans="1:10" hidden="1" x14ac:dyDescent="0.25">
      <c r="A4523" s="187">
        <v>43849</v>
      </c>
      <c r="B4523" s="3">
        <v>19</v>
      </c>
      <c r="C4523" s="3">
        <v>1</v>
      </c>
      <c r="D4523" s="3">
        <v>2020</v>
      </c>
      <c r="E4523" s="3">
        <v>0</v>
      </c>
      <c r="F4523" s="3">
        <v>0</v>
      </c>
      <c r="G4523" s="3" t="s">
        <v>226</v>
      </c>
      <c r="H4523" s="3" t="s">
        <v>1164</v>
      </c>
      <c r="I4523" s="3" t="s">
        <v>509</v>
      </c>
      <c r="J4523" s="3">
        <v>31528585</v>
      </c>
    </row>
    <row r="4524" spans="1:10" hidden="1" x14ac:dyDescent="0.25">
      <c r="A4524" s="187">
        <v>43848</v>
      </c>
      <c r="B4524" s="3">
        <v>18</v>
      </c>
      <c r="C4524" s="3">
        <v>1</v>
      </c>
      <c r="D4524" s="3">
        <v>2020</v>
      </c>
      <c r="E4524" s="3">
        <v>0</v>
      </c>
      <c r="F4524" s="3">
        <v>0</v>
      </c>
      <c r="G4524" s="3" t="s">
        <v>226</v>
      </c>
      <c r="H4524" s="3" t="s">
        <v>1164</v>
      </c>
      <c r="I4524" s="3" t="s">
        <v>509</v>
      </c>
      <c r="J4524" s="3">
        <v>31528585</v>
      </c>
    </row>
    <row r="4525" spans="1:10" hidden="1" x14ac:dyDescent="0.25">
      <c r="A4525" s="187">
        <v>43847</v>
      </c>
      <c r="B4525" s="3">
        <v>17</v>
      </c>
      <c r="C4525" s="3">
        <v>1</v>
      </c>
      <c r="D4525" s="3">
        <v>2020</v>
      </c>
      <c r="E4525" s="3">
        <v>0</v>
      </c>
      <c r="F4525" s="3">
        <v>0</v>
      </c>
      <c r="G4525" s="3" t="s">
        <v>226</v>
      </c>
      <c r="H4525" s="3" t="s">
        <v>1164</v>
      </c>
      <c r="I4525" s="3" t="s">
        <v>509</v>
      </c>
      <c r="J4525" s="3">
        <v>31528585</v>
      </c>
    </row>
    <row r="4526" spans="1:10" hidden="1" x14ac:dyDescent="0.25">
      <c r="A4526" s="187">
        <v>43846</v>
      </c>
      <c r="B4526" s="3">
        <v>16</v>
      </c>
      <c r="C4526" s="3">
        <v>1</v>
      </c>
      <c r="D4526" s="3">
        <v>2020</v>
      </c>
      <c r="E4526" s="3">
        <v>0</v>
      </c>
      <c r="F4526" s="3">
        <v>0</v>
      </c>
      <c r="G4526" s="3" t="s">
        <v>226</v>
      </c>
      <c r="H4526" s="3" t="s">
        <v>1164</v>
      </c>
      <c r="I4526" s="3" t="s">
        <v>509</v>
      </c>
      <c r="J4526" s="3">
        <v>31528585</v>
      </c>
    </row>
    <row r="4527" spans="1:10" hidden="1" x14ac:dyDescent="0.25">
      <c r="A4527" s="187">
        <v>43845</v>
      </c>
      <c r="B4527" s="3">
        <v>15</v>
      </c>
      <c r="C4527" s="3">
        <v>1</v>
      </c>
      <c r="D4527" s="3">
        <v>2020</v>
      </c>
      <c r="E4527" s="3">
        <v>0</v>
      </c>
      <c r="F4527" s="3">
        <v>0</v>
      </c>
      <c r="G4527" s="3" t="s">
        <v>226</v>
      </c>
      <c r="H4527" s="3" t="s">
        <v>1164</v>
      </c>
      <c r="I4527" s="3" t="s">
        <v>509</v>
      </c>
      <c r="J4527" s="3">
        <v>31528585</v>
      </c>
    </row>
    <row r="4528" spans="1:10" hidden="1" x14ac:dyDescent="0.25">
      <c r="A4528" s="187">
        <v>43844</v>
      </c>
      <c r="B4528" s="3">
        <v>14</v>
      </c>
      <c r="C4528" s="3">
        <v>1</v>
      </c>
      <c r="D4528" s="3">
        <v>2020</v>
      </c>
      <c r="E4528" s="3">
        <v>0</v>
      </c>
      <c r="F4528" s="3">
        <v>0</v>
      </c>
      <c r="G4528" s="3" t="s">
        <v>226</v>
      </c>
      <c r="H4528" s="3" t="s">
        <v>1164</v>
      </c>
      <c r="I4528" s="3" t="s">
        <v>509</v>
      </c>
      <c r="J4528" s="3">
        <v>31528585</v>
      </c>
    </row>
    <row r="4529" spans="1:10" hidden="1" x14ac:dyDescent="0.25">
      <c r="A4529" s="187">
        <v>43843</v>
      </c>
      <c r="B4529" s="3">
        <v>13</v>
      </c>
      <c r="C4529" s="3">
        <v>1</v>
      </c>
      <c r="D4529" s="3">
        <v>2020</v>
      </c>
      <c r="E4529" s="3">
        <v>0</v>
      </c>
      <c r="F4529" s="3">
        <v>0</v>
      </c>
      <c r="G4529" s="3" t="s">
        <v>226</v>
      </c>
      <c r="H4529" s="3" t="s">
        <v>1164</v>
      </c>
      <c r="I4529" s="3" t="s">
        <v>509</v>
      </c>
      <c r="J4529" s="3">
        <v>31528585</v>
      </c>
    </row>
    <row r="4530" spans="1:10" hidden="1" x14ac:dyDescent="0.25">
      <c r="A4530" s="187">
        <v>43842</v>
      </c>
      <c r="B4530" s="3">
        <v>12</v>
      </c>
      <c r="C4530" s="3">
        <v>1</v>
      </c>
      <c r="D4530" s="3">
        <v>2020</v>
      </c>
      <c r="E4530" s="3">
        <v>0</v>
      </c>
      <c r="F4530" s="3">
        <v>0</v>
      </c>
      <c r="G4530" s="3" t="s">
        <v>226</v>
      </c>
      <c r="H4530" s="3" t="s">
        <v>1164</v>
      </c>
      <c r="I4530" s="3" t="s">
        <v>509</v>
      </c>
      <c r="J4530" s="3">
        <v>31528585</v>
      </c>
    </row>
    <row r="4531" spans="1:10" hidden="1" x14ac:dyDescent="0.25">
      <c r="A4531" s="187">
        <v>43841</v>
      </c>
      <c r="B4531" s="3">
        <v>11</v>
      </c>
      <c r="C4531" s="3">
        <v>1</v>
      </c>
      <c r="D4531" s="3">
        <v>2020</v>
      </c>
      <c r="E4531" s="3">
        <v>0</v>
      </c>
      <c r="F4531" s="3">
        <v>0</v>
      </c>
      <c r="G4531" s="3" t="s">
        <v>226</v>
      </c>
      <c r="H4531" s="3" t="s">
        <v>1164</v>
      </c>
      <c r="I4531" s="3" t="s">
        <v>509</v>
      </c>
      <c r="J4531" s="3">
        <v>31528585</v>
      </c>
    </row>
    <row r="4532" spans="1:10" hidden="1" x14ac:dyDescent="0.25">
      <c r="A4532" s="187">
        <v>43840</v>
      </c>
      <c r="B4532" s="3">
        <v>10</v>
      </c>
      <c r="C4532" s="3">
        <v>1</v>
      </c>
      <c r="D4532" s="3">
        <v>2020</v>
      </c>
      <c r="E4532" s="3">
        <v>0</v>
      </c>
      <c r="F4532" s="3">
        <v>0</v>
      </c>
      <c r="G4532" s="3" t="s">
        <v>226</v>
      </c>
      <c r="H4532" s="3" t="s">
        <v>1164</v>
      </c>
      <c r="I4532" s="3" t="s">
        <v>509</v>
      </c>
      <c r="J4532" s="3">
        <v>31528585</v>
      </c>
    </row>
    <row r="4533" spans="1:10" hidden="1" x14ac:dyDescent="0.25">
      <c r="A4533" s="187">
        <v>43839</v>
      </c>
      <c r="B4533" s="3">
        <v>9</v>
      </c>
      <c r="C4533" s="3">
        <v>1</v>
      </c>
      <c r="D4533" s="3">
        <v>2020</v>
      </c>
      <c r="E4533" s="3">
        <v>0</v>
      </c>
      <c r="F4533" s="3">
        <v>0</v>
      </c>
      <c r="G4533" s="3" t="s">
        <v>226</v>
      </c>
      <c r="H4533" s="3" t="s">
        <v>1164</v>
      </c>
      <c r="I4533" s="3" t="s">
        <v>509</v>
      </c>
      <c r="J4533" s="3">
        <v>31528585</v>
      </c>
    </row>
    <row r="4534" spans="1:10" hidden="1" x14ac:dyDescent="0.25">
      <c r="A4534" s="187">
        <v>43838</v>
      </c>
      <c r="B4534" s="3">
        <v>8</v>
      </c>
      <c r="C4534" s="3">
        <v>1</v>
      </c>
      <c r="D4534" s="3">
        <v>2020</v>
      </c>
      <c r="E4534" s="3">
        <v>0</v>
      </c>
      <c r="F4534" s="3">
        <v>0</v>
      </c>
      <c r="G4534" s="3" t="s">
        <v>226</v>
      </c>
      <c r="H4534" s="3" t="s">
        <v>1164</v>
      </c>
      <c r="I4534" s="3" t="s">
        <v>509</v>
      </c>
      <c r="J4534" s="3">
        <v>31528585</v>
      </c>
    </row>
    <row r="4535" spans="1:10" hidden="1" x14ac:dyDescent="0.25">
      <c r="A4535" s="187">
        <v>43837</v>
      </c>
      <c r="B4535" s="3">
        <v>7</v>
      </c>
      <c r="C4535" s="3">
        <v>1</v>
      </c>
      <c r="D4535" s="3">
        <v>2020</v>
      </c>
      <c r="E4535" s="3">
        <v>0</v>
      </c>
      <c r="F4535" s="3">
        <v>0</v>
      </c>
      <c r="G4535" s="3" t="s">
        <v>226</v>
      </c>
      <c r="H4535" s="3" t="s">
        <v>1164</v>
      </c>
      <c r="I4535" s="3" t="s">
        <v>509</v>
      </c>
      <c r="J4535" s="3">
        <v>31528585</v>
      </c>
    </row>
    <row r="4536" spans="1:10" hidden="1" x14ac:dyDescent="0.25">
      <c r="A4536" s="187">
        <v>43836</v>
      </c>
      <c r="B4536" s="3">
        <v>6</v>
      </c>
      <c r="C4536" s="3">
        <v>1</v>
      </c>
      <c r="D4536" s="3">
        <v>2020</v>
      </c>
      <c r="E4536" s="3">
        <v>0</v>
      </c>
      <c r="F4536" s="3">
        <v>0</v>
      </c>
      <c r="G4536" s="3" t="s">
        <v>226</v>
      </c>
      <c r="H4536" s="3" t="s">
        <v>1164</v>
      </c>
      <c r="I4536" s="3" t="s">
        <v>509</v>
      </c>
      <c r="J4536" s="3">
        <v>31528585</v>
      </c>
    </row>
    <row r="4537" spans="1:10" hidden="1" x14ac:dyDescent="0.25">
      <c r="A4537" s="187">
        <v>43835</v>
      </c>
      <c r="B4537" s="3">
        <v>5</v>
      </c>
      <c r="C4537" s="3">
        <v>1</v>
      </c>
      <c r="D4537" s="3">
        <v>2020</v>
      </c>
      <c r="E4537" s="3">
        <v>0</v>
      </c>
      <c r="F4537" s="3">
        <v>0</v>
      </c>
      <c r="G4537" s="3" t="s">
        <v>226</v>
      </c>
      <c r="H4537" s="3" t="s">
        <v>1164</v>
      </c>
      <c r="I4537" s="3" t="s">
        <v>509</v>
      </c>
      <c r="J4537" s="3">
        <v>31528585</v>
      </c>
    </row>
    <row r="4538" spans="1:10" hidden="1" x14ac:dyDescent="0.25">
      <c r="A4538" s="187">
        <v>43834</v>
      </c>
      <c r="B4538" s="3">
        <v>4</v>
      </c>
      <c r="C4538" s="3">
        <v>1</v>
      </c>
      <c r="D4538" s="3">
        <v>2020</v>
      </c>
      <c r="E4538" s="3">
        <v>0</v>
      </c>
      <c r="F4538" s="3">
        <v>0</v>
      </c>
      <c r="G4538" s="3" t="s">
        <v>226</v>
      </c>
      <c r="H4538" s="3" t="s">
        <v>1164</v>
      </c>
      <c r="I4538" s="3" t="s">
        <v>509</v>
      </c>
      <c r="J4538" s="3">
        <v>31528585</v>
      </c>
    </row>
    <row r="4539" spans="1:10" hidden="1" x14ac:dyDescent="0.25">
      <c r="A4539" s="187">
        <v>43833</v>
      </c>
      <c r="B4539" s="3">
        <v>3</v>
      </c>
      <c r="C4539" s="3">
        <v>1</v>
      </c>
      <c r="D4539" s="3">
        <v>2020</v>
      </c>
      <c r="E4539" s="3">
        <v>0</v>
      </c>
      <c r="F4539" s="3">
        <v>0</v>
      </c>
      <c r="G4539" s="3" t="s">
        <v>226</v>
      </c>
      <c r="H4539" s="3" t="s">
        <v>1164</v>
      </c>
      <c r="I4539" s="3" t="s">
        <v>509</v>
      </c>
      <c r="J4539" s="3">
        <v>31528585</v>
      </c>
    </row>
    <row r="4540" spans="1:10" hidden="1" x14ac:dyDescent="0.25">
      <c r="A4540" s="187">
        <v>43832</v>
      </c>
      <c r="B4540" s="3">
        <v>2</v>
      </c>
      <c r="C4540" s="3">
        <v>1</v>
      </c>
      <c r="D4540" s="3">
        <v>2020</v>
      </c>
      <c r="E4540" s="3">
        <v>0</v>
      </c>
      <c r="F4540" s="3">
        <v>0</v>
      </c>
      <c r="G4540" s="3" t="s">
        <v>226</v>
      </c>
      <c r="H4540" s="3" t="s">
        <v>1164</v>
      </c>
      <c r="I4540" s="3" t="s">
        <v>509</v>
      </c>
      <c r="J4540" s="3">
        <v>31528585</v>
      </c>
    </row>
    <row r="4541" spans="1:10" hidden="1" x14ac:dyDescent="0.25">
      <c r="A4541" s="187">
        <v>43831</v>
      </c>
      <c r="B4541" s="3">
        <v>1</v>
      </c>
      <c r="C4541" s="3">
        <v>1</v>
      </c>
      <c r="D4541" s="3">
        <v>2020</v>
      </c>
      <c r="E4541" s="3">
        <v>0</v>
      </c>
      <c r="F4541" s="3">
        <v>0</v>
      </c>
      <c r="G4541" s="3" t="s">
        <v>226</v>
      </c>
      <c r="H4541" s="3" t="s">
        <v>1164</v>
      </c>
      <c r="I4541" s="3" t="s">
        <v>509</v>
      </c>
      <c r="J4541" s="3">
        <v>31528585</v>
      </c>
    </row>
    <row r="4542" spans="1:10" hidden="1" x14ac:dyDescent="0.25">
      <c r="A4542" s="187">
        <v>43830</v>
      </c>
      <c r="B4542" s="3">
        <v>31</v>
      </c>
      <c r="C4542" s="3">
        <v>12</v>
      </c>
      <c r="D4542" s="3">
        <v>2019</v>
      </c>
      <c r="E4542" s="3">
        <v>0</v>
      </c>
      <c r="F4542" s="3">
        <v>0</v>
      </c>
      <c r="G4542" s="3" t="s">
        <v>226</v>
      </c>
      <c r="H4542" s="3" t="s">
        <v>1164</v>
      </c>
      <c r="I4542" s="3" t="s">
        <v>509</v>
      </c>
      <c r="J4542" s="3">
        <v>31528585</v>
      </c>
    </row>
    <row r="4543" spans="1:10" hidden="1" x14ac:dyDescent="0.25">
      <c r="A4543" s="187">
        <v>43920</v>
      </c>
      <c r="B4543" s="3">
        <v>30</v>
      </c>
      <c r="C4543" s="3">
        <v>3</v>
      </c>
      <c r="D4543" s="3">
        <v>2020</v>
      </c>
      <c r="E4543" s="3">
        <v>1</v>
      </c>
      <c r="F4543" s="3">
        <v>0</v>
      </c>
      <c r="G4543" s="3" t="s">
        <v>227</v>
      </c>
      <c r="H4543" s="3" t="s">
        <v>1165</v>
      </c>
      <c r="I4543" s="3" t="s">
        <v>492</v>
      </c>
      <c r="J4543" s="3">
        <v>515696</v>
      </c>
    </row>
    <row r="4544" spans="1:10" hidden="1" x14ac:dyDescent="0.25">
      <c r="A4544" s="187">
        <v>43919</v>
      </c>
      <c r="B4544" s="3">
        <v>29</v>
      </c>
      <c r="C4544" s="3">
        <v>3</v>
      </c>
      <c r="D4544" s="3">
        <v>2020</v>
      </c>
      <c r="E4544" s="3">
        <v>2</v>
      </c>
      <c r="F4544" s="3">
        <v>0</v>
      </c>
      <c r="G4544" s="3" t="s">
        <v>227</v>
      </c>
      <c r="H4544" s="3" t="s">
        <v>1165</v>
      </c>
      <c r="I4544" s="3" t="s">
        <v>492</v>
      </c>
      <c r="J4544" s="3">
        <v>515696</v>
      </c>
    </row>
    <row r="4545" spans="1:10" hidden="1" x14ac:dyDescent="0.25">
      <c r="A4545" s="187">
        <v>43918</v>
      </c>
      <c r="B4545" s="3">
        <v>28</v>
      </c>
      <c r="C4545" s="3">
        <v>3</v>
      </c>
      <c r="D4545" s="3">
        <v>2020</v>
      </c>
      <c r="E4545" s="3">
        <v>1</v>
      </c>
      <c r="F4545" s="3">
        <v>0</v>
      </c>
      <c r="G4545" s="3" t="s">
        <v>227</v>
      </c>
      <c r="H4545" s="3" t="s">
        <v>1165</v>
      </c>
      <c r="I4545" s="3" t="s">
        <v>492</v>
      </c>
      <c r="J4545" s="3">
        <v>515696</v>
      </c>
    </row>
    <row r="4546" spans="1:10" hidden="1" x14ac:dyDescent="0.25">
      <c r="A4546" s="187">
        <v>43917</v>
      </c>
      <c r="B4546" s="3">
        <v>27</v>
      </c>
      <c r="C4546" s="3">
        <v>3</v>
      </c>
      <c r="D4546" s="3">
        <v>2020</v>
      </c>
      <c r="E4546" s="3">
        <v>0</v>
      </c>
      <c r="F4546" s="3">
        <v>0</v>
      </c>
      <c r="G4546" s="3" t="s">
        <v>227</v>
      </c>
      <c r="H4546" s="3" t="s">
        <v>1165</v>
      </c>
      <c r="I4546" s="3" t="s">
        <v>492</v>
      </c>
      <c r="J4546" s="3">
        <v>515696</v>
      </c>
    </row>
    <row r="4547" spans="1:10" hidden="1" x14ac:dyDescent="0.25">
      <c r="A4547" s="187">
        <v>43916</v>
      </c>
      <c r="B4547" s="3">
        <v>26</v>
      </c>
      <c r="C4547" s="3">
        <v>3</v>
      </c>
      <c r="D4547" s="3">
        <v>2020</v>
      </c>
      <c r="E4547" s="3">
        <v>0</v>
      </c>
      <c r="F4547" s="3">
        <v>0</v>
      </c>
      <c r="G4547" s="3" t="s">
        <v>227</v>
      </c>
      <c r="H4547" s="3" t="s">
        <v>1165</v>
      </c>
      <c r="I4547" s="3" t="s">
        <v>492</v>
      </c>
      <c r="J4547" s="3">
        <v>515696</v>
      </c>
    </row>
    <row r="4548" spans="1:10" hidden="1" x14ac:dyDescent="0.25">
      <c r="A4548" s="187">
        <v>43915</v>
      </c>
      <c r="B4548" s="3">
        <v>25</v>
      </c>
      <c r="C4548" s="3">
        <v>3</v>
      </c>
      <c r="D4548" s="3">
        <v>2020</v>
      </c>
      <c r="E4548" s="3">
        <v>0</v>
      </c>
      <c r="F4548" s="3">
        <v>0</v>
      </c>
      <c r="G4548" s="3" t="s">
        <v>227</v>
      </c>
      <c r="H4548" s="3" t="s">
        <v>1165</v>
      </c>
      <c r="I4548" s="3" t="s">
        <v>492</v>
      </c>
      <c r="J4548" s="3">
        <v>515696</v>
      </c>
    </row>
    <row r="4549" spans="1:10" hidden="1" x14ac:dyDescent="0.25">
      <c r="A4549" s="187">
        <v>43914</v>
      </c>
      <c r="B4549" s="3">
        <v>24</v>
      </c>
      <c r="C4549" s="3">
        <v>3</v>
      </c>
      <c r="D4549" s="3">
        <v>2020</v>
      </c>
      <c r="E4549" s="3">
        <v>0</v>
      </c>
      <c r="F4549" s="3">
        <v>0</v>
      </c>
      <c r="G4549" s="3" t="s">
        <v>227</v>
      </c>
      <c r="H4549" s="3" t="s">
        <v>1165</v>
      </c>
      <c r="I4549" s="3" t="s">
        <v>492</v>
      </c>
      <c r="J4549" s="3">
        <v>515696</v>
      </c>
    </row>
    <row r="4550" spans="1:10" hidden="1" x14ac:dyDescent="0.25">
      <c r="A4550" s="187">
        <v>43913</v>
      </c>
      <c r="B4550" s="3">
        <v>23</v>
      </c>
      <c r="C4550" s="3">
        <v>3</v>
      </c>
      <c r="D4550" s="3">
        <v>2020</v>
      </c>
      <c r="E4550" s="3">
        <v>0</v>
      </c>
      <c r="F4550" s="3">
        <v>0</v>
      </c>
      <c r="G4550" s="3" t="s">
        <v>227</v>
      </c>
      <c r="H4550" s="3" t="s">
        <v>1165</v>
      </c>
      <c r="I4550" s="3" t="s">
        <v>492</v>
      </c>
      <c r="J4550" s="3">
        <v>515696</v>
      </c>
    </row>
    <row r="4551" spans="1:10" hidden="1" x14ac:dyDescent="0.25">
      <c r="A4551" s="187">
        <v>43912</v>
      </c>
      <c r="B4551" s="3">
        <v>22</v>
      </c>
      <c r="C4551" s="3">
        <v>3</v>
      </c>
      <c r="D4551" s="3">
        <v>2020</v>
      </c>
      <c r="E4551" s="3">
        <v>0</v>
      </c>
      <c r="F4551" s="3">
        <v>0</v>
      </c>
      <c r="G4551" s="3" t="s">
        <v>227</v>
      </c>
      <c r="H4551" s="3" t="s">
        <v>1165</v>
      </c>
      <c r="I4551" s="3" t="s">
        <v>492</v>
      </c>
      <c r="J4551" s="3">
        <v>515696</v>
      </c>
    </row>
    <row r="4552" spans="1:10" hidden="1" x14ac:dyDescent="0.25">
      <c r="A4552" s="187">
        <v>43911</v>
      </c>
      <c r="B4552" s="3">
        <v>21</v>
      </c>
      <c r="C4552" s="3">
        <v>3</v>
      </c>
      <c r="D4552" s="3">
        <v>2020</v>
      </c>
      <c r="E4552" s="3">
        <v>0</v>
      </c>
      <c r="F4552" s="3">
        <v>0</v>
      </c>
      <c r="G4552" s="3" t="s">
        <v>227</v>
      </c>
      <c r="H4552" s="3" t="s">
        <v>1165</v>
      </c>
      <c r="I4552" s="3" t="s">
        <v>492</v>
      </c>
      <c r="J4552" s="3">
        <v>515696</v>
      </c>
    </row>
    <row r="4553" spans="1:10" hidden="1" x14ac:dyDescent="0.25">
      <c r="A4553" s="187">
        <v>43910</v>
      </c>
      <c r="B4553" s="3">
        <v>20</v>
      </c>
      <c r="C4553" s="3">
        <v>3</v>
      </c>
      <c r="D4553" s="3">
        <v>2020</v>
      </c>
      <c r="E4553" s="3">
        <v>0</v>
      </c>
      <c r="F4553" s="3">
        <v>0</v>
      </c>
      <c r="G4553" s="3" t="s">
        <v>227</v>
      </c>
      <c r="H4553" s="3" t="s">
        <v>1165</v>
      </c>
      <c r="I4553" s="3" t="s">
        <v>492</v>
      </c>
      <c r="J4553" s="3">
        <v>515696</v>
      </c>
    </row>
    <row r="4554" spans="1:10" hidden="1" x14ac:dyDescent="0.25">
      <c r="A4554" s="187">
        <v>43909</v>
      </c>
      <c r="B4554" s="3">
        <v>19</v>
      </c>
      <c r="C4554" s="3">
        <v>3</v>
      </c>
      <c r="D4554" s="3">
        <v>2020</v>
      </c>
      <c r="E4554" s="3">
        <v>0</v>
      </c>
      <c r="F4554" s="3">
        <v>0</v>
      </c>
      <c r="G4554" s="3" t="s">
        <v>227</v>
      </c>
      <c r="H4554" s="3" t="s">
        <v>1165</v>
      </c>
      <c r="I4554" s="3" t="s">
        <v>492</v>
      </c>
      <c r="J4554" s="3">
        <v>515696</v>
      </c>
    </row>
    <row r="4555" spans="1:10" hidden="1" x14ac:dyDescent="0.25">
      <c r="A4555" s="187">
        <v>43908</v>
      </c>
      <c r="B4555" s="3">
        <v>18</v>
      </c>
      <c r="C4555" s="3">
        <v>3</v>
      </c>
      <c r="D4555" s="3">
        <v>2020</v>
      </c>
      <c r="E4555" s="3">
        <v>0</v>
      </c>
      <c r="F4555" s="3">
        <v>0</v>
      </c>
      <c r="G4555" s="3" t="s">
        <v>227</v>
      </c>
      <c r="H4555" s="3" t="s">
        <v>1165</v>
      </c>
      <c r="I4555" s="3" t="s">
        <v>492</v>
      </c>
      <c r="J4555" s="3">
        <v>515696</v>
      </c>
    </row>
    <row r="4556" spans="1:10" hidden="1" x14ac:dyDescent="0.25">
      <c r="A4556" s="187">
        <v>43907</v>
      </c>
      <c r="B4556" s="3">
        <v>17</v>
      </c>
      <c r="C4556" s="3">
        <v>3</v>
      </c>
      <c r="D4556" s="3">
        <v>2020</v>
      </c>
      <c r="E4556" s="3">
        <v>0</v>
      </c>
      <c r="F4556" s="3">
        <v>0</v>
      </c>
      <c r="G4556" s="3" t="s">
        <v>227</v>
      </c>
      <c r="H4556" s="3" t="s">
        <v>1165</v>
      </c>
      <c r="I4556" s="3" t="s">
        <v>492</v>
      </c>
      <c r="J4556" s="3">
        <v>515696</v>
      </c>
    </row>
    <row r="4557" spans="1:10" hidden="1" x14ac:dyDescent="0.25">
      <c r="A4557" s="187">
        <v>43906</v>
      </c>
      <c r="B4557" s="3">
        <v>16</v>
      </c>
      <c r="C4557" s="3">
        <v>3</v>
      </c>
      <c r="D4557" s="3">
        <v>2020</v>
      </c>
      <c r="E4557" s="3">
        <v>4</v>
      </c>
      <c r="F4557" s="3">
        <v>0</v>
      </c>
      <c r="G4557" s="3" t="s">
        <v>227</v>
      </c>
      <c r="H4557" s="3" t="s">
        <v>1165</v>
      </c>
      <c r="I4557" s="3" t="s">
        <v>492</v>
      </c>
      <c r="J4557" s="3">
        <v>515696</v>
      </c>
    </row>
    <row r="4558" spans="1:10" hidden="1" x14ac:dyDescent="0.25">
      <c r="A4558" s="187">
        <v>43905</v>
      </c>
      <c r="B4558" s="3">
        <v>15</v>
      </c>
      <c r="C4558" s="3">
        <v>3</v>
      </c>
      <c r="D4558" s="3">
        <v>2020</v>
      </c>
      <c r="E4558" s="3">
        <v>0</v>
      </c>
      <c r="F4558" s="3">
        <v>0</v>
      </c>
      <c r="G4558" s="3" t="s">
        <v>227</v>
      </c>
      <c r="H4558" s="3" t="s">
        <v>1165</v>
      </c>
      <c r="I4558" s="3" t="s">
        <v>492</v>
      </c>
      <c r="J4558" s="3">
        <v>515696</v>
      </c>
    </row>
    <row r="4559" spans="1:10" hidden="1" x14ac:dyDescent="0.25">
      <c r="A4559" s="187">
        <v>43904</v>
      </c>
      <c r="B4559" s="3">
        <v>14</v>
      </c>
      <c r="C4559" s="3">
        <v>3</v>
      </c>
      <c r="D4559" s="3">
        <v>2020</v>
      </c>
      <c r="E4559" s="3">
        <v>1</v>
      </c>
      <c r="F4559" s="3">
        <v>0</v>
      </c>
      <c r="G4559" s="3" t="s">
        <v>227</v>
      </c>
      <c r="H4559" s="3" t="s">
        <v>1165</v>
      </c>
      <c r="I4559" s="3" t="s">
        <v>492</v>
      </c>
      <c r="J4559" s="3">
        <v>515696</v>
      </c>
    </row>
    <row r="4560" spans="1:10" hidden="1" x14ac:dyDescent="0.25">
      <c r="A4560" s="187">
        <v>43902</v>
      </c>
      <c r="B4560" s="3">
        <v>12</v>
      </c>
      <c r="C4560" s="3">
        <v>3</v>
      </c>
      <c r="D4560" s="3">
        <v>2020</v>
      </c>
      <c r="E4560" s="3">
        <v>2</v>
      </c>
      <c r="F4560" s="3">
        <v>0</v>
      </c>
      <c r="G4560" s="3" t="s">
        <v>227</v>
      </c>
      <c r="H4560" s="3" t="s">
        <v>1165</v>
      </c>
      <c r="I4560" s="3" t="s">
        <v>492</v>
      </c>
      <c r="J4560" s="3">
        <v>515696</v>
      </c>
    </row>
    <row r="4561" spans="1:10" hidden="1" x14ac:dyDescent="0.25">
      <c r="A4561" s="187">
        <v>43901</v>
      </c>
      <c r="B4561" s="3">
        <v>11</v>
      </c>
      <c r="C4561" s="3">
        <v>3</v>
      </c>
      <c r="D4561" s="3">
        <v>2020</v>
      </c>
      <c r="E4561" s="3">
        <v>2</v>
      </c>
      <c r="F4561" s="3">
        <v>0</v>
      </c>
      <c r="G4561" s="3" t="s">
        <v>227</v>
      </c>
      <c r="H4561" s="3" t="s">
        <v>1165</v>
      </c>
      <c r="I4561" s="3" t="s">
        <v>492</v>
      </c>
      <c r="J4561" s="3">
        <v>515696</v>
      </c>
    </row>
    <row r="4562" spans="1:10" hidden="1" x14ac:dyDescent="0.25">
      <c r="A4562" s="187">
        <v>43899</v>
      </c>
      <c r="B4562" s="3">
        <v>9</v>
      </c>
      <c r="C4562" s="3">
        <v>3</v>
      </c>
      <c r="D4562" s="3">
        <v>2020</v>
      </c>
      <c r="E4562" s="3">
        <v>2</v>
      </c>
      <c r="F4562" s="3">
        <v>0</v>
      </c>
      <c r="G4562" s="3" t="s">
        <v>227</v>
      </c>
      <c r="H4562" s="3" t="s">
        <v>1165</v>
      </c>
      <c r="I4562" s="3" t="s">
        <v>492</v>
      </c>
      <c r="J4562" s="3">
        <v>515696</v>
      </c>
    </row>
    <row r="4563" spans="1:10" hidden="1" x14ac:dyDescent="0.25">
      <c r="A4563" s="187">
        <v>43898</v>
      </c>
      <c r="B4563" s="3">
        <v>8</v>
      </c>
      <c r="C4563" s="3">
        <v>3</v>
      </c>
      <c r="D4563" s="3">
        <v>2020</v>
      </c>
      <c r="E4563" s="3">
        <v>2</v>
      </c>
      <c r="F4563" s="3">
        <v>0</v>
      </c>
      <c r="G4563" s="3" t="s">
        <v>227</v>
      </c>
      <c r="H4563" s="3" t="s">
        <v>1165</v>
      </c>
      <c r="I4563" s="3" t="s">
        <v>492</v>
      </c>
      <c r="J4563" s="3">
        <v>515696</v>
      </c>
    </row>
    <row r="4564" spans="1:10" hidden="1" x14ac:dyDescent="0.25">
      <c r="A4564" s="187">
        <v>43920</v>
      </c>
      <c r="B4564" s="3">
        <v>30</v>
      </c>
      <c r="C4564" s="3">
        <v>3</v>
      </c>
      <c r="D4564" s="3">
        <v>2020</v>
      </c>
      <c r="E4564" s="3">
        <v>9</v>
      </c>
      <c r="F4564" s="3">
        <v>0</v>
      </c>
      <c r="G4564" s="3" t="s">
        <v>228</v>
      </c>
      <c r="H4564" s="3" t="s">
        <v>1166</v>
      </c>
      <c r="I4564" s="3" t="s">
        <v>498</v>
      </c>
      <c r="J4564" s="3">
        <v>19077690</v>
      </c>
    </row>
    <row r="4565" spans="1:10" hidden="1" x14ac:dyDescent="0.25">
      <c r="A4565" s="187">
        <v>43919</v>
      </c>
      <c r="B4565" s="3">
        <v>29</v>
      </c>
      <c r="C4565" s="3">
        <v>3</v>
      </c>
      <c r="D4565" s="3">
        <v>2020</v>
      </c>
      <c r="E4565" s="3">
        <v>5</v>
      </c>
      <c r="F4565" s="3">
        <v>0</v>
      </c>
      <c r="G4565" s="3" t="s">
        <v>228</v>
      </c>
      <c r="H4565" s="3" t="s">
        <v>1166</v>
      </c>
      <c r="I4565" s="3" t="s">
        <v>498</v>
      </c>
      <c r="J4565" s="3">
        <v>19077690</v>
      </c>
    </row>
    <row r="4566" spans="1:10" hidden="1" x14ac:dyDescent="0.25">
      <c r="A4566" s="187">
        <v>43918</v>
      </c>
      <c r="B4566" s="3">
        <v>28</v>
      </c>
      <c r="C4566" s="3">
        <v>3</v>
      </c>
      <c r="D4566" s="3">
        <v>2020</v>
      </c>
      <c r="E4566" s="3">
        <v>0</v>
      </c>
      <c r="F4566" s="3">
        <v>0</v>
      </c>
      <c r="G4566" s="3" t="s">
        <v>228</v>
      </c>
      <c r="H4566" s="3" t="s">
        <v>1166</v>
      </c>
      <c r="I4566" s="3" t="s">
        <v>498</v>
      </c>
      <c r="J4566" s="3">
        <v>19077690</v>
      </c>
    </row>
    <row r="4567" spans="1:10" hidden="1" x14ac:dyDescent="0.25">
      <c r="A4567" s="187">
        <v>43917</v>
      </c>
      <c r="B4567" s="3">
        <v>27</v>
      </c>
      <c r="C4567" s="3">
        <v>3</v>
      </c>
      <c r="D4567" s="3">
        <v>2020</v>
      </c>
      <c r="E4567" s="3">
        <v>2</v>
      </c>
      <c r="F4567" s="3">
        <v>0</v>
      </c>
      <c r="G4567" s="3" t="s">
        <v>228</v>
      </c>
      <c r="H4567" s="3" t="s">
        <v>1166</v>
      </c>
      <c r="I4567" s="3" t="s">
        <v>498</v>
      </c>
      <c r="J4567" s="3">
        <v>19077690</v>
      </c>
    </row>
    <row r="4568" spans="1:10" hidden="1" x14ac:dyDescent="0.25">
      <c r="A4568" s="187">
        <v>43916</v>
      </c>
      <c r="B4568" s="3">
        <v>26</v>
      </c>
      <c r="C4568" s="3">
        <v>3</v>
      </c>
      <c r="D4568" s="3">
        <v>2020</v>
      </c>
      <c r="E4568" s="3">
        <v>2</v>
      </c>
      <c r="F4568" s="3">
        <v>0</v>
      </c>
      <c r="G4568" s="3" t="s">
        <v>228</v>
      </c>
      <c r="H4568" s="3" t="s">
        <v>1166</v>
      </c>
      <c r="I4568" s="3" t="s">
        <v>498</v>
      </c>
      <c r="J4568" s="3">
        <v>19077690</v>
      </c>
    </row>
    <row r="4569" spans="1:10" hidden="1" x14ac:dyDescent="0.25">
      <c r="A4569" s="187">
        <v>43920</v>
      </c>
      <c r="B4569" s="3">
        <v>30</v>
      </c>
      <c r="C4569" s="3">
        <v>3</v>
      </c>
      <c r="D4569" s="3">
        <v>2020</v>
      </c>
      <c r="E4569" s="3">
        <v>12</v>
      </c>
      <c r="F4569" s="3">
        <v>0</v>
      </c>
      <c r="G4569" s="3" t="s">
        <v>108</v>
      </c>
      <c r="H4569" s="3" t="s">
        <v>1167</v>
      </c>
      <c r="I4569" s="3" t="s">
        <v>499</v>
      </c>
      <c r="J4569" s="3">
        <v>483530</v>
      </c>
    </row>
    <row r="4570" spans="1:10" hidden="1" x14ac:dyDescent="0.25">
      <c r="A4570" s="187">
        <v>43919</v>
      </c>
      <c r="B4570" s="3">
        <v>29</v>
      </c>
      <c r="C4570" s="3">
        <v>3</v>
      </c>
      <c r="D4570" s="3">
        <v>2020</v>
      </c>
      <c r="E4570" s="3">
        <v>0</v>
      </c>
      <c r="F4570" s="3">
        <v>0</v>
      </c>
      <c r="G4570" s="3" t="s">
        <v>108</v>
      </c>
      <c r="H4570" s="3" t="s">
        <v>1167</v>
      </c>
      <c r="I4570" s="3" t="s">
        <v>499</v>
      </c>
      <c r="J4570" s="3">
        <v>483530</v>
      </c>
    </row>
    <row r="4571" spans="1:10" hidden="1" x14ac:dyDescent="0.25">
      <c r="A4571" s="187">
        <v>43918</v>
      </c>
      <c r="B4571" s="3">
        <v>28</v>
      </c>
      <c r="C4571" s="3">
        <v>3</v>
      </c>
      <c r="D4571" s="3">
        <v>2020</v>
      </c>
      <c r="E4571" s="3">
        <v>5</v>
      </c>
      <c r="F4571" s="3">
        <v>0</v>
      </c>
      <c r="G4571" s="3" t="s">
        <v>108</v>
      </c>
      <c r="H4571" s="3" t="s">
        <v>1167</v>
      </c>
      <c r="I4571" s="3" t="s">
        <v>499</v>
      </c>
      <c r="J4571" s="3">
        <v>483530</v>
      </c>
    </row>
    <row r="4572" spans="1:10" hidden="1" x14ac:dyDescent="0.25">
      <c r="A4572" s="187">
        <v>43917</v>
      </c>
      <c r="B4572" s="3">
        <v>27</v>
      </c>
      <c r="C4572" s="3">
        <v>3</v>
      </c>
      <c r="D4572" s="3">
        <v>2020</v>
      </c>
      <c r="E4572" s="3">
        <v>5</v>
      </c>
      <c r="F4572" s="3">
        <v>0</v>
      </c>
      <c r="G4572" s="3" t="s">
        <v>108</v>
      </c>
      <c r="H4572" s="3" t="s">
        <v>1167</v>
      </c>
      <c r="I4572" s="3" t="s">
        <v>499</v>
      </c>
      <c r="J4572" s="3">
        <v>483530</v>
      </c>
    </row>
    <row r="4573" spans="1:10" hidden="1" x14ac:dyDescent="0.25">
      <c r="A4573" s="187">
        <v>43916</v>
      </c>
      <c r="B4573" s="3">
        <v>26</v>
      </c>
      <c r="C4573" s="3">
        <v>3</v>
      </c>
      <c r="D4573" s="3">
        <v>2020</v>
      </c>
      <c r="E4573" s="3">
        <v>9</v>
      </c>
      <c r="F4573" s="3">
        <v>0</v>
      </c>
      <c r="G4573" s="3" t="s">
        <v>108</v>
      </c>
      <c r="H4573" s="3" t="s">
        <v>1167</v>
      </c>
      <c r="I4573" s="3" t="s">
        <v>499</v>
      </c>
      <c r="J4573" s="3">
        <v>483530</v>
      </c>
    </row>
    <row r="4574" spans="1:10" hidden="1" x14ac:dyDescent="0.25">
      <c r="A4574" s="187">
        <v>43915</v>
      </c>
      <c r="B4574" s="3">
        <v>25</v>
      </c>
      <c r="C4574" s="3">
        <v>3</v>
      </c>
      <c r="D4574" s="3">
        <v>2020</v>
      </c>
      <c r="E4574" s="3">
        <v>13</v>
      </c>
      <c r="F4574" s="3">
        <v>0</v>
      </c>
      <c r="G4574" s="3" t="s">
        <v>108</v>
      </c>
      <c r="H4574" s="3" t="s">
        <v>1167</v>
      </c>
      <c r="I4574" s="3" t="s">
        <v>499</v>
      </c>
      <c r="J4574" s="3">
        <v>483530</v>
      </c>
    </row>
    <row r="4575" spans="1:10" hidden="1" x14ac:dyDescent="0.25">
      <c r="A4575" s="187">
        <v>43914</v>
      </c>
      <c r="B4575" s="3">
        <v>24</v>
      </c>
      <c r="C4575" s="3">
        <v>3</v>
      </c>
      <c r="D4575" s="3">
        <v>2020</v>
      </c>
      <c r="E4575" s="3">
        <v>17</v>
      </c>
      <c r="F4575" s="3">
        <v>0</v>
      </c>
      <c r="G4575" s="3" t="s">
        <v>108</v>
      </c>
      <c r="H4575" s="3" t="s">
        <v>1167</v>
      </c>
      <c r="I4575" s="3" t="s">
        <v>499</v>
      </c>
      <c r="J4575" s="3">
        <v>483530</v>
      </c>
    </row>
    <row r="4576" spans="1:10" hidden="1" x14ac:dyDescent="0.25">
      <c r="A4576" s="187">
        <v>43913</v>
      </c>
      <c r="B4576" s="3">
        <v>23</v>
      </c>
      <c r="C4576" s="3">
        <v>3</v>
      </c>
      <c r="D4576" s="3">
        <v>2020</v>
      </c>
      <c r="E4576" s="3">
        <v>17</v>
      </c>
      <c r="F4576" s="3">
        <v>0</v>
      </c>
      <c r="G4576" s="3" t="s">
        <v>108</v>
      </c>
      <c r="H4576" s="3" t="s">
        <v>1167</v>
      </c>
      <c r="I4576" s="3" t="s">
        <v>499</v>
      </c>
      <c r="J4576" s="3">
        <v>483530</v>
      </c>
    </row>
    <row r="4577" spans="1:10" hidden="1" x14ac:dyDescent="0.25">
      <c r="A4577" s="187">
        <v>43912</v>
      </c>
      <c r="B4577" s="3">
        <v>22</v>
      </c>
      <c r="C4577" s="3">
        <v>3</v>
      </c>
      <c r="D4577" s="3">
        <v>2020</v>
      </c>
      <c r="E4577" s="3">
        <v>9</v>
      </c>
      <c r="F4577" s="3">
        <v>0</v>
      </c>
      <c r="G4577" s="3" t="s">
        <v>108</v>
      </c>
      <c r="H4577" s="3" t="s">
        <v>1167</v>
      </c>
      <c r="I4577" s="3" t="s">
        <v>499</v>
      </c>
      <c r="J4577" s="3">
        <v>483530</v>
      </c>
    </row>
    <row r="4578" spans="1:10" hidden="1" x14ac:dyDescent="0.25">
      <c r="A4578" s="187">
        <v>43911</v>
      </c>
      <c r="B4578" s="3">
        <v>21</v>
      </c>
      <c r="C4578" s="3">
        <v>3</v>
      </c>
      <c r="D4578" s="3">
        <v>2020</v>
      </c>
      <c r="E4578" s="3">
        <v>11</v>
      </c>
      <c r="F4578" s="3">
        <v>0</v>
      </c>
      <c r="G4578" s="3" t="s">
        <v>108</v>
      </c>
      <c r="H4578" s="3" t="s">
        <v>1167</v>
      </c>
      <c r="I4578" s="3" t="s">
        <v>499</v>
      </c>
      <c r="J4578" s="3">
        <v>483530</v>
      </c>
    </row>
    <row r="4579" spans="1:10" hidden="1" x14ac:dyDescent="0.25">
      <c r="A4579" s="187">
        <v>43910</v>
      </c>
      <c r="B4579" s="3">
        <v>20</v>
      </c>
      <c r="C4579" s="3">
        <v>3</v>
      </c>
      <c r="D4579" s="3">
        <v>2020</v>
      </c>
      <c r="E4579" s="3">
        <v>5</v>
      </c>
      <c r="F4579" s="3">
        <v>0</v>
      </c>
      <c r="G4579" s="3" t="s">
        <v>108</v>
      </c>
      <c r="H4579" s="3" t="s">
        <v>1167</v>
      </c>
      <c r="I4579" s="3" t="s">
        <v>499</v>
      </c>
      <c r="J4579" s="3">
        <v>483530</v>
      </c>
    </row>
    <row r="4580" spans="1:10" hidden="1" x14ac:dyDescent="0.25">
      <c r="A4580" s="187">
        <v>43909</v>
      </c>
      <c r="B4580" s="3">
        <v>19</v>
      </c>
      <c r="C4580" s="3">
        <v>3</v>
      </c>
      <c r="D4580" s="3">
        <v>2020</v>
      </c>
      <c r="E4580" s="3">
        <v>10</v>
      </c>
      <c r="F4580" s="3">
        <v>0</v>
      </c>
      <c r="G4580" s="3" t="s">
        <v>108</v>
      </c>
      <c r="H4580" s="3" t="s">
        <v>1167</v>
      </c>
      <c r="I4580" s="3" t="s">
        <v>499</v>
      </c>
      <c r="J4580" s="3">
        <v>483530</v>
      </c>
    </row>
    <row r="4581" spans="1:10" hidden="1" x14ac:dyDescent="0.25">
      <c r="A4581" s="187">
        <v>43908</v>
      </c>
      <c r="B4581" s="3">
        <v>18</v>
      </c>
      <c r="C4581" s="3">
        <v>3</v>
      </c>
      <c r="D4581" s="3">
        <v>2020</v>
      </c>
      <c r="E4581" s="3">
        <v>8</v>
      </c>
      <c r="F4581" s="3">
        <v>0</v>
      </c>
      <c r="G4581" s="3" t="s">
        <v>108</v>
      </c>
      <c r="H4581" s="3" t="s">
        <v>1167</v>
      </c>
      <c r="I4581" s="3" t="s">
        <v>499</v>
      </c>
      <c r="J4581" s="3">
        <v>483530</v>
      </c>
    </row>
    <row r="4582" spans="1:10" hidden="1" x14ac:dyDescent="0.25">
      <c r="A4582" s="187">
        <v>43907</v>
      </c>
      <c r="B4582" s="3">
        <v>17</v>
      </c>
      <c r="C4582" s="3">
        <v>3</v>
      </c>
      <c r="D4582" s="3">
        <v>2020</v>
      </c>
      <c r="E4582" s="3">
        <v>9</v>
      </c>
      <c r="F4582" s="3">
        <v>0</v>
      </c>
      <c r="G4582" s="3" t="s">
        <v>108</v>
      </c>
      <c r="H4582" s="3" t="s">
        <v>1167</v>
      </c>
      <c r="I4582" s="3" t="s">
        <v>499</v>
      </c>
      <c r="J4582" s="3">
        <v>483530</v>
      </c>
    </row>
    <row r="4583" spans="1:10" hidden="1" x14ac:dyDescent="0.25">
      <c r="A4583" s="187">
        <v>43906</v>
      </c>
      <c r="B4583" s="3">
        <v>16</v>
      </c>
      <c r="C4583" s="3">
        <v>3</v>
      </c>
      <c r="D4583" s="3">
        <v>2020</v>
      </c>
      <c r="E4583" s="3">
        <v>3</v>
      </c>
      <c r="F4583" s="3">
        <v>0</v>
      </c>
      <c r="G4583" s="3" t="s">
        <v>108</v>
      </c>
      <c r="H4583" s="3" t="s">
        <v>1167</v>
      </c>
      <c r="I4583" s="3" t="s">
        <v>499</v>
      </c>
      <c r="J4583" s="3">
        <v>483530</v>
      </c>
    </row>
    <row r="4584" spans="1:10" hidden="1" x14ac:dyDescent="0.25">
      <c r="A4584" s="187">
        <v>43905</v>
      </c>
      <c r="B4584" s="3">
        <v>15</v>
      </c>
      <c r="C4584" s="3">
        <v>3</v>
      </c>
      <c r="D4584" s="3">
        <v>2020</v>
      </c>
      <c r="E4584" s="3">
        <v>6</v>
      </c>
      <c r="F4584" s="3">
        <v>0</v>
      </c>
      <c r="G4584" s="3" t="s">
        <v>108</v>
      </c>
      <c r="H4584" s="3" t="s">
        <v>1167</v>
      </c>
      <c r="I4584" s="3" t="s">
        <v>499</v>
      </c>
      <c r="J4584" s="3">
        <v>483530</v>
      </c>
    </row>
    <row r="4585" spans="1:10" hidden="1" x14ac:dyDescent="0.25">
      <c r="A4585" s="187">
        <v>43904</v>
      </c>
      <c r="B4585" s="3">
        <v>14</v>
      </c>
      <c r="C4585" s="3">
        <v>3</v>
      </c>
      <c r="D4585" s="3">
        <v>2020</v>
      </c>
      <c r="E4585" s="3">
        <v>3</v>
      </c>
      <c r="F4585" s="3">
        <v>0</v>
      </c>
      <c r="G4585" s="3" t="s">
        <v>108</v>
      </c>
      <c r="H4585" s="3" t="s">
        <v>1167</v>
      </c>
      <c r="I4585" s="3" t="s">
        <v>499</v>
      </c>
      <c r="J4585" s="3">
        <v>483530</v>
      </c>
    </row>
    <row r="4586" spans="1:10" hidden="1" x14ac:dyDescent="0.25">
      <c r="A4586" s="187">
        <v>43903</v>
      </c>
      <c r="B4586" s="3">
        <v>13</v>
      </c>
      <c r="C4586" s="3">
        <v>3</v>
      </c>
      <c r="D4586" s="3">
        <v>2020</v>
      </c>
      <c r="E4586" s="3">
        <v>3</v>
      </c>
      <c r="F4586" s="3">
        <v>0</v>
      </c>
      <c r="G4586" s="3" t="s">
        <v>108</v>
      </c>
      <c r="H4586" s="3" t="s">
        <v>1167</v>
      </c>
      <c r="I4586" s="3" t="s">
        <v>499</v>
      </c>
      <c r="J4586" s="3">
        <v>483530</v>
      </c>
    </row>
    <row r="4587" spans="1:10" hidden="1" x14ac:dyDescent="0.25">
      <c r="A4587" s="187">
        <v>43902</v>
      </c>
      <c r="B4587" s="3">
        <v>12</v>
      </c>
      <c r="C4587" s="3">
        <v>3</v>
      </c>
      <c r="D4587" s="3">
        <v>2020</v>
      </c>
      <c r="E4587" s="3">
        <v>2</v>
      </c>
      <c r="F4587" s="3">
        <v>0</v>
      </c>
      <c r="G4587" s="3" t="s">
        <v>108</v>
      </c>
      <c r="H4587" s="3" t="s">
        <v>1167</v>
      </c>
      <c r="I4587" s="3" t="s">
        <v>499</v>
      </c>
      <c r="J4587" s="3">
        <v>483530</v>
      </c>
    </row>
    <row r="4588" spans="1:10" hidden="1" x14ac:dyDescent="0.25">
      <c r="A4588" s="187">
        <v>43900</v>
      </c>
      <c r="B4588" s="3">
        <v>10</v>
      </c>
      <c r="C4588" s="3">
        <v>3</v>
      </c>
      <c r="D4588" s="3">
        <v>2020</v>
      </c>
      <c r="E4588" s="3">
        <v>1</v>
      </c>
      <c r="F4588" s="3">
        <v>0</v>
      </c>
      <c r="G4588" s="3" t="s">
        <v>108</v>
      </c>
      <c r="H4588" s="3" t="s">
        <v>1167</v>
      </c>
      <c r="I4588" s="3" t="s">
        <v>499</v>
      </c>
      <c r="J4588" s="3">
        <v>483530</v>
      </c>
    </row>
    <row r="4589" spans="1:10" hidden="1" x14ac:dyDescent="0.25">
      <c r="A4589" s="187">
        <v>43898</v>
      </c>
      <c r="B4589" s="3">
        <v>8</v>
      </c>
      <c r="C4589" s="3">
        <v>3</v>
      </c>
      <c r="D4589" s="3">
        <v>2020</v>
      </c>
      <c r="E4589" s="3">
        <v>3</v>
      </c>
      <c r="F4589" s="3">
        <v>0</v>
      </c>
      <c r="G4589" s="3" t="s">
        <v>108</v>
      </c>
      <c r="H4589" s="3" t="s">
        <v>1167</v>
      </c>
      <c r="I4589" s="3" t="s">
        <v>499</v>
      </c>
      <c r="J4589" s="3">
        <v>483530</v>
      </c>
    </row>
    <row r="4590" spans="1:10" hidden="1" x14ac:dyDescent="0.25">
      <c r="A4590" s="187">
        <v>43920</v>
      </c>
      <c r="B4590" s="3">
        <v>30</v>
      </c>
      <c r="C4590" s="3">
        <v>3</v>
      </c>
      <c r="D4590" s="3">
        <v>2020</v>
      </c>
      <c r="E4590" s="3">
        <v>0</v>
      </c>
      <c r="F4590" s="3">
        <v>0</v>
      </c>
      <c r="G4590" s="3" t="s">
        <v>230</v>
      </c>
      <c r="H4590" s="3" t="s">
        <v>1168</v>
      </c>
      <c r="I4590" s="3" t="s">
        <v>506</v>
      </c>
      <c r="J4590" s="3">
        <v>4403319</v>
      </c>
    </row>
    <row r="4591" spans="1:10" hidden="1" x14ac:dyDescent="0.25">
      <c r="A4591" s="187">
        <v>43919</v>
      </c>
      <c r="B4591" s="3">
        <v>29</v>
      </c>
      <c r="C4591" s="3">
        <v>3</v>
      </c>
      <c r="D4591" s="3">
        <v>2020</v>
      </c>
      <c r="E4591" s="3">
        <v>2</v>
      </c>
      <c r="F4591" s="3">
        <v>0</v>
      </c>
      <c r="G4591" s="3" t="s">
        <v>230</v>
      </c>
      <c r="H4591" s="3" t="s">
        <v>1168</v>
      </c>
      <c r="I4591" s="3" t="s">
        <v>506</v>
      </c>
      <c r="J4591" s="3">
        <v>4403319</v>
      </c>
    </row>
    <row r="4592" spans="1:10" hidden="1" x14ac:dyDescent="0.25">
      <c r="A4592" s="187">
        <v>43918</v>
      </c>
      <c r="B4592" s="3">
        <v>28</v>
      </c>
      <c r="C4592" s="3">
        <v>3</v>
      </c>
      <c r="D4592" s="3">
        <v>2020</v>
      </c>
      <c r="E4592" s="3">
        <v>0</v>
      </c>
      <c r="F4592" s="3">
        <v>0</v>
      </c>
      <c r="G4592" s="3" t="s">
        <v>230</v>
      </c>
      <c r="H4592" s="3" t="s">
        <v>1168</v>
      </c>
      <c r="I4592" s="3" t="s">
        <v>506</v>
      </c>
      <c r="J4592" s="3">
        <v>4403319</v>
      </c>
    </row>
    <row r="4593" spans="1:10" hidden="1" x14ac:dyDescent="0.25">
      <c r="A4593" s="187">
        <v>43917</v>
      </c>
      <c r="B4593" s="3">
        <v>27</v>
      </c>
      <c r="C4593" s="3">
        <v>3</v>
      </c>
      <c r="D4593" s="3">
        <v>2020</v>
      </c>
      <c r="E4593" s="3">
        <v>1</v>
      </c>
      <c r="F4593" s="3">
        <v>0</v>
      </c>
      <c r="G4593" s="3" t="s">
        <v>230</v>
      </c>
      <c r="H4593" s="3" t="s">
        <v>1168</v>
      </c>
      <c r="I4593" s="3" t="s">
        <v>506</v>
      </c>
      <c r="J4593" s="3">
        <v>4403319</v>
      </c>
    </row>
    <row r="4594" spans="1:10" hidden="1" x14ac:dyDescent="0.25">
      <c r="A4594" s="187">
        <v>43916</v>
      </c>
      <c r="B4594" s="3">
        <v>26</v>
      </c>
      <c r="C4594" s="3">
        <v>3</v>
      </c>
      <c r="D4594" s="3">
        <v>2020</v>
      </c>
      <c r="E4594" s="3">
        <v>0</v>
      </c>
      <c r="F4594" s="3">
        <v>0</v>
      </c>
      <c r="G4594" s="3" t="s">
        <v>230</v>
      </c>
      <c r="H4594" s="3" t="s">
        <v>1168</v>
      </c>
      <c r="I4594" s="3" t="s">
        <v>506</v>
      </c>
      <c r="J4594" s="3">
        <v>4403319</v>
      </c>
    </row>
    <row r="4595" spans="1:10" hidden="1" x14ac:dyDescent="0.25">
      <c r="A4595" s="187">
        <v>43915</v>
      </c>
      <c r="B4595" s="3">
        <v>25</v>
      </c>
      <c r="C4595" s="3">
        <v>3</v>
      </c>
      <c r="D4595" s="3">
        <v>2020</v>
      </c>
      <c r="E4595" s="3">
        <v>0</v>
      </c>
      <c r="F4595" s="3">
        <v>0</v>
      </c>
      <c r="G4595" s="3" t="s">
        <v>230</v>
      </c>
      <c r="H4595" s="3" t="s">
        <v>1168</v>
      </c>
      <c r="I4595" s="3" t="s">
        <v>506</v>
      </c>
      <c r="J4595" s="3">
        <v>4403319</v>
      </c>
    </row>
    <row r="4596" spans="1:10" hidden="1" x14ac:dyDescent="0.25">
      <c r="A4596" s="187">
        <v>43914</v>
      </c>
      <c r="B4596" s="3">
        <v>24</v>
      </c>
      <c r="C4596" s="3">
        <v>3</v>
      </c>
      <c r="D4596" s="3">
        <v>2020</v>
      </c>
      <c r="E4596" s="3">
        <v>0</v>
      </c>
      <c r="F4596" s="3">
        <v>0</v>
      </c>
      <c r="G4596" s="3" t="s">
        <v>230</v>
      </c>
      <c r="H4596" s="3" t="s">
        <v>1168</v>
      </c>
      <c r="I4596" s="3" t="s">
        <v>506</v>
      </c>
      <c r="J4596" s="3">
        <v>4403319</v>
      </c>
    </row>
    <row r="4597" spans="1:10" hidden="1" x14ac:dyDescent="0.25">
      <c r="A4597" s="187">
        <v>43913</v>
      </c>
      <c r="B4597" s="3">
        <v>23</v>
      </c>
      <c r="C4597" s="3">
        <v>3</v>
      </c>
      <c r="D4597" s="3">
        <v>2020</v>
      </c>
      <c r="E4597" s="3">
        <v>0</v>
      </c>
      <c r="F4597" s="3">
        <v>0</v>
      </c>
      <c r="G4597" s="3" t="s">
        <v>230</v>
      </c>
      <c r="H4597" s="3" t="s">
        <v>1168</v>
      </c>
      <c r="I4597" s="3" t="s">
        <v>506</v>
      </c>
      <c r="J4597" s="3">
        <v>4403319</v>
      </c>
    </row>
    <row r="4598" spans="1:10" hidden="1" x14ac:dyDescent="0.25">
      <c r="A4598" s="187">
        <v>43912</v>
      </c>
      <c r="B4598" s="3">
        <v>22</v>
      </c>
      <c r="C4598" s="3">
        <v>3</v>
      </c>
      <c r="D4598" s="3">
        <v>2020</v>
      </c>
      <c r="E4598" s="3">
        <v>0</v>
      </c>
      <c r="F4598" s="3">
        <v>0</v>
      </c>
      <c r="G4598" s="3" t="s">
        <v>230</v>
      </c>
      <c r="H4598" s="3" t="s">
        <v>1168</v>
      </c>
      <c r="I4598" s="3" t="s">
        <v>506</v>
      </c>
      <c r="J4598" s="3">
        <v>4403319</v>
      </c>
    </row>
    <row r="4599" spans="1:10" hidden="1" x14ac:dyDescent="0.25">
      <c r="A4599" s="187">
        <v>43911</v>
      </c>
      <c r="B4599" s="3">
        <v>21</v>
      </c>
      <c r="C4599" s="3">
        <v>3</v>
      </c>
      <c r="D4599" s="3">
        <v>2020</v>
      </c>
      <c r="E4599" s="3">
        <v>0</v>
      </c>
      <c r="F4599" s="3">
        <v>0</v>
      </c>
      <c r="G4599" s="3" t="s">
        <v>230</v>
      </c>
      <c r="H4599" s="3" t="s">
        <v>1168</v>
      </c>
      <c r="I4599" s="3" t="s">
        <v>506</v>
      </c>
      <c r="J4599" s="3">
        <v>4403319</v>
      </c>
    </row>
    <row r="4600" spans="1:10" hidden="1" x14ac:dyDescent="0.25">
      <c r="A4600" s="187">
        <v>43910</v>
      </c>
      <c r="B4600" s="3">
        <v>20</v>
      </c>
      <c r="C4600" s="3">
        <v>3</v>
      </c>
      <c r="D4600" s="3">
        <v>2020</v>
      </c>
      <c r="E4600" s="3">
        <v>1</v>
      </c>
      <c r="F4600" s="3">
        <v>0</v>
      </c>
      <c r="G4600" s="3" t="s">
        <v>230</v>
      </c>
      <c r="H4600" s="3" t="s">
        <v>1168</v>
      </c>
      <c r="I4600" s="3" t="s">
        <v>506</v>
      </c>
      <c r="J4600" s="3">
        <v>4403319</v>
      </c>
    </row>
    <row r="4601" spans="1:10" hidden="1" x14ac:dyDescent="0.25">
      <c r="A4601" s="187">
        <v>43909</v>
      </c>
      <c r="B4601" s="3">
        <v>19</v>
      </c>
      <c r="C4601" s="3">
        <v>3</v>
      </c>
      <c r="D4601" s="3">
        <v>2020</v>
      </c>
      <c r="E4601" s="3">
        <v>0</v>
      </c>
      <c r="F4601" s="3">
        <v>0</v>
      </c>
      <c r="G4601" s="3" t="s">
        <v>230</v>
      </c>
      <c r="H4601" s="3" t="s">
        <v>1168</v>
      </c>
      <c r="I4601" s="3" t="s">
        <v>506</v>
      </c>
      <c r="J4601" s="3">
        <v>4403319</v>
      </c>
    </row>
    <row r="4602" spans="1:10" hidden="1" x14ac:dyDescent="0.25">
      <c r="A4602" s="187">
        <v>43908</v>
      </c>
      <c r="B4602" s="3">
        <v>18</v>
      </c>
      <c r="C4602" s="3">
        <v>3</v>
      </c>
      <c r="D4602" s="3">
        <v>2020</v>
      </c>
      <c r="E4602" s="3">
        <v>0</v>
      </c>
      <c r="F4602" s="3">
        <v>0</v>
      </c>
      <c r="G4602" s="3" t="s">
        <v>230</v>
      </c>
      <c r="H4602" s="3" t="s">
        <v>1168</v>
      </c>
      <c r="I4602" s="3" t="s">
        <v>506</v>
      </c>
      <c r="J4602" s="3">
        <v>4403319</v>
      </c>
    </row>
    <row r="4603" spans="1:10" hidden="1" x14ac:dyDescent="0.25">
      <c r="A4603" s="187">
        <v>43907</v>
      </c>
      <c r="B4603" s="3">
        <v>17</v>
      </c>
      <c r="C4603" s="3">
        <v>3</v>
      </c>
      <c r="D4603" s="3">
        <v>2020</v>
      </c>
      <c r="E4603" s="3">
        <v>0</v>
      </c>
      <c r="F4603" s="3">
        <v>0</v>
      </c>
      <c r="G4603" s="3" t="s">
        <v>230</v>
      </c>
      <c r="H4603" s="3" t="s">
        <v>1168</v>
      </c>
      <c r="I4603" s="3" t="s">
        <v>506</v>
      </c>
      <c r="J4603" s="3">
        <v>4403319</v>
      </c>
    </row>
    <row r="4604" spans="1:10" hidden="1" x14ac:dyDescent="0.25">
      <c r="A4604" s="187">
        <v>43906</v>
      </c>
      <c r="B4604" s="3">
        <v>16</v>
      </c>
      <c r="C4604" s="3">
        <v>3</v>
      </c>
      <c r="D4604" s="3">
        <v>2020</v>
      </c>
      <c r="E4604" s="3">
        <v>0</v>
      </c>
      <c r="F4604" s="3">
        <v>0</v>
      </c>
      <c r="G4604" s="3" t="s">
        <v>230</v>
      </c>
      <c r="H4604" s="3" t="s">
        <v>1168</v>
      </c>
      <c r="I4604" s="3" t="s">
        <v>506</v>
      </c>
      <c r="J4604" s="3">
        <v>4403319</v>
      </c>
    </row>
    <row r="4605" spans="1:10" hidden="1" x14ac:dyDescent="0.25">
      <c r="A4605" s="187">
        <v>43905</v>
      </c>
      <c r="B4605" s="3">
        <v>15</v>
      </c>
      <c r="C4605" s="3">
        <v>3</v>
      </c>
      <c r="D4605" s="3">
        <v>2020</v>
      </c>
      <c r="E4605" s="3">
        <v>1</v>
      </c>
      <c r="F4605" s="3">
        <v>0</v>
      </c>
      <c r="G4605" s="3" t="s">
        <v>230</v>
      </c>
      <c r="H4605" s="3" t="s">
        <v>1168</v>
      </c>
      <c r="I4605" s="3" t="s">
        <v>506</v>
      </c>
      <c r="J4605" s="3">
        <v>4403319</v>
      </c>
    </row>
    <row r="4606" spans="1:10" hidden="1" x14ac:dyDescent="0.25">
      <c r="A4606" s="187">
        <v>43920</v>
      </c>
      <c r="B4606" s="3">
        <v>30</v>
      </c>
      <c r="C4606" s="3">
        <v>3</v>
      </c>
      <c r="D4606" s="3">
        <v>2020</v>
      </c>
      <c r="E4606" s="3">
        <v>8</v>
      </c>
      <c r="F4606" s="3">
        <v>1</v>
      </c>
      <c r="G4606" s="3" t="s">
        <v>231</v>
      </c>
      <c r="H4606" s="3" t="s">
        <v>1169</v>
      </c>
      <c r="I4606" s="3" t="s">
        <v>507</v>
      </c>
      <c r="J4606" s="3">
        <v>1265303</v>
      </c>
    </row>
    <row r="4607" spans="1:10" hidden="1" x14ac:dyDescent="0.25">
      <c r="A4607" s="187">
        <v>43919</v>
      </c>
      <c r="B4607" s="3">
        <v>29</v>
      </c>
      <c r="C4607" s="3">
        <v>3</v>
      </c>
      <c r="D4607" s="3">
        <v>2020</v>
      </c>
      <c r="E4607" s="3">
        <v>8</v>
      </c>
      <c r="F4607" s="3">
        <v>0</v>
      </c>
      <c r="G4607" s="3" t="s">
        <v>231</v>
      </c>
      <c r="H4607" s="3" t="s">
        <v>1169</v>
      </c>
      <c r="I4607" s="3" t="s">
        <v>507</v>
      </c>
      <c r="J4607" s="3">
        <v>1265303</v>
      </c>
    </row>
    <row r="4608" spans="1:10" hidden="1" x14ac:dyDescent="0.25">
      <c r="A4608" s="187">
        <v>43918</v>
      </c>
      <c r="B4608" s="3">
        <v>28</v>
      </c>
      <c r="C4608" s="3">
        <v>3</v>
      </c>
      <c r="D4608" s="3">
        <v>2020</v>
      </c>
      <c r="E4608" s="3">
        <v>13</v>
      </c>
      <c r="F4608" s="3">
        <v>0</v>
      </c>
      <c r="G4608" s="3" t="s">
        <v>231</v>
      </c>
      <c r="H4608" s="3" t="s">
        <v>1169</v>
      </c>
      <c r="I4608" s="3" t="s">
        <v>507</v>
      </c>
      <c r="J4608" s="3">
        <v>1265303</v>
      </c>
    </row>
    <row r="4609" spans="1:10" hidden="1" x14ac:dyDescent="0.25">
      <c r="A4609" s="187">
        <v>43917</v>
      </c>
      <c r="B4609" s="3">
        <v>27</v>
      </c>
      <c r="C4609" s="3">
        <v>3</v>
      </c>
      <c r="D4609" s="3">
        <v>2020</v>
      </c>
      <c r="E4609" s="3">
        <v>33</v>
      </c>
      <c r="F4609" s="3">
        <v>0</v>
      </c>
      <c r="G4609" s="3" t="s">
        <v>231</v>
      </c>
      <c r="H4609" s="3" t="s">
        <v>1169</v>
      </c>
      <c r="I4609" s="3" t="s">
        <v>507</v>
      </c>
      <c r="J4609" s="3">
        <v>1265303</v>
      </c>
    </row>
    <row r="4610" spans="1:10" hidden="1" x14ac:dyDescent="0.25">
      <c r="A4610" s="187">
        <v>43916</v>
      </c>
      <c r="B4610" s="3">
        <v>26</v>
      </c>
      <c r="C4610" s="3">
        <v>3</v>
      </c>
      <c r="D4610" s="3">
        <v>2020</v>
      </c>
      <c r="E4610" s="3">
        <v>6</v>
      </c>
      <c r="F4610" s="3">
        <v>0</v>
      </c>
      <c r="G4610" s="3" t="s">
        <v>231</v>
      </c>
      <c r="H4610" s="3" t="s">
        <v>1169</v>
      </c>
      <c r="I4610" s="3" t="s">
        <v>507</v>
      </c>
      <c r="J4610" s="3">
        <v>1265303</v>
      </c>
    </row>
    <row r="4611" spans="1:10" hidden="1" x14ac:dyDescent="0.25">
      <c r="A4611" s="187">
        <v>43915</v>
      </c>
      <c r="B4611" s="3">
        <v>25</v>
      </c>
      <c r="C4611" s="3">
        <v>3</v>
      </c>
      <c r="D4611" s="3">
        <v>2020</v>
      </c>
      <c r="E4611" s="3">
        <v>6</v>
      </c>
      <c r="F4611" s="3">
        <v>0</v>
      </c>
      <c r="G4611" s="3" t="s">
        <v>231</v>
      </c>
      <c r="H4611" s="3" t="s">
        <v>1169</v>
      </c>
      <c r="I4611" s="3" t="s">
        <v>507</v>
      </c>
      <c r="J4611" s="3">
        <v>1265303</v>
      </c>
    </row>
    <row r="4612" spans="1:10" hidden="1" x14ac:dyDescent="0.25">
      <c r="A4612" s="187">
        <v>43914</v>
      </c>
      <c r="B4612" s="3">
        <v>24</v>
      </c>
      <c r="C4612" s="3">
        <v>3</v>
      </c>
      <c r="D4612" s="3">
        <v>2020</v>
      </c>
      <c r="E4612" s="3">
        <v>8</v>
      </c>
      <c r="F4612" s="3">
        <v>0</v>
      </c>
      <c r="G4612" s="3" t="s">
        <v>231</v>
      </c>
      <c r="H4612" s="3" t="s">
        <v>1169</v>
      </c>
      <c r="I4612" s="3" t="s">
        <v>507</v>
      </c>
      <c r="J4612" s="3">
        <v>1265303</v>
      </c>
    </row>
    <row r="4613" spans="1:10" hidden="1" x14ac:dyDescent="0.25">
      <c r="A4613" s="187">
        <v>43913</v>
      </c>
      <c r="B4613" s="3">
        <v>23</v>
      </c>
      <c r="C4613" s="3">
        <v>3</v>
      </c>
      <c r="D4613" s="3">
        <v>2020</v>
      </c>
      <c r="E4613" s="3">
        <v>14</v>
      </c>
      <c r="F4613" s="3">
        <v>1</v>
      </c>
      <c r="G4613" s="3" t="s">
        <v>231</v>
      </c>
      <c r="H4613" s="3" t="s">
        <v>1169</v>
      </c>
      <c r="I4613" s="3" t="s">
        <v>507</v>
      </c>
      <c r="J4613" s="3">
        <v>1265303</v>
      </c>
    </row>
    <row r="4614" spans="1:10" hidden="1" x14ac:dyDescent="0.25">
      <c r="A4614" s="187">
        <v>43912</v>
      </c>
      <c r="B4614" s="3">
        <v>22</v>
      </c>
      <c r="C4614" s="3">
        <v>3</v>
      </c>
      <c r="D4614" s="3">
        <v>2020</v>
      </c>
      <c r="E4614" s="3">
        <v>2</v>
      </c>
      <c r="F4614" s="3">
        <v>1</v>
      </c>
      <c r="G4614" s="3" t="s">
        <v>231</v>
      </c>
      <c r="H4614" s="3" t="s">
        <v>1169</v>
      </c>
      <c r="I4614" s="3" t="s">
        <v>507</v>
      </c>
      <c r="J4614" s="3">
        <v>1265303</v>
      </c>
    </row>
    <row r="4615" spans="1:10" hidden="1" x14ac:dyDescent="0.25">
      <c r="A4615" s="187">
        <v>43911</v>
      </c>
      <c r="B4615" s="3">
        <v>21</v>
      </c>
      <c r="C4615" s="3">
        <v>3</v>
      </c>
      <c r="D4615" s="3">
        <v>2020</v>
      </c>
      <c r="E4615" s="3">
        <v>9</v>
      </c>
      <c r="F4615" s="3">
        <v>0</v>
      </c>
      <c r="G4615" s="3" t="s">
        <v>231</v>
      </c>
      <c r="H4615" s="3" t="s">
        <v>1169</v>
      </c>
      <c r="I4615" s="3" t="s">
        <v>507</v>
      </c>
      <c r="J4615" s="3">
        <v>1265303</v>
      </c>
    </row>
    <row r="4616" spans="1:10" hidden="1" x14ac:dyDescent="0.25">
      <c r="A4616" s="187">
        <v>43910</v>
      </c>
      <c r="B4616" s="3">
        <v>20</v>
      </c>
      <c r="C4616" s="3">
        <v>3</v>
      </c>
      <c r="D4616" s="3">
        <v>2020</v>
      </c>
      <c r="E4616" s="3">
        <v>3</v>
      </c>
      <c r="F4616" s="3">
        <v>0</v>
      </c>
      <c r="G4616" s="3" t="s">
        <v>231</v>
      </c>
      <c r="H4616" s="3" t="s">
        <v>1169</v>
      </c>
      <c r="I4616" s="3" t="s">
        <v>507</v>
      </c>
      <c r="J4616" s="3">
        <v>1265303</v>
      </c>
    </row>
    <row r="4617" spans="1:10" hidden="1" x14ac:dyDescent="0.25">
      <c r="A4617" s="187">
        <v>43920</v>
      </c>
      <c r="B4617" s="3">
        <v>30</v>
      </c>
      <c r="C4617" s="3">
        <v>3</v>
      </c>
      <c r="D4617" s="3">
        <v>2020</v>
      </c>
      <c r="E4617" s="3">
        <v>145</v>
      </c>
      <c r="F4617" s="3">
        <v>4</v>
      </c>
      <c r="G4617" s="3" t="s">
        <v>232</v>
      </c>
      <c r="H4617" s="3" t="s">
        <v>1170</v>
      </c>
      <c r="I4617" s="3" t="s">
        <v>494</v>
      </c>
      <c r="J4617" s="3">
        <v>126190788</v>
      </c>
    </row>
    <row r="4618" spans="1:10" hidden="1" x14ac:dyDescent="0.25">
      <c r="A4618" s="187">
        <v>43919</v>
      </c>
      <c r="B4618" s="3">
        <v>29</v>
      </c>
      <c r="C4618" s="3">
        <v>3</v>
      </c>
      <c r="D4618" s="3">
        <v>2020</v>
      </c>
      <c r="E4618" s="3">
        <v>131</v>
      </c>
      <c r="F4618" s="3">
        <v>4</v>
      </c>
      <c r="G4618" s="3" t="s">
        <v>232</v>
      </c>
      <c r="H4618" s="3" t="s">
        <v>1170</v>
      </c>
      <c r="I4618" s="3" t="s">
        <v>494</v>
      </c>
      <c r="J4618" s="3">
        <v>126190788</v>
      </c>
    </row>
    <row r="4619" spans="1:10" hidden="1" x14ac:dyDescent="0.25">
      <c r="A4619" s="187">
        <v>43918</v>
      </c>
      <c r="B4619" s="3">
        <v>28</v>
      </c>
      <c r="C4619" s="3">
        <v>3</v>
      </c>
      <c r="D4619" s="3">
        <v>2020</v>
      </c>
      <c r="E4619" s="3">
        <v>132</v>
      </c>
      <c r="F4619" s="3">
        <v>4</v>
      </c>
      <c r="G4619" s="3" t="s">
        <v>232</v>
      </c>
      <c r="H4619" s="3" t="s">
        <v>1170</v>
      </c>
      <c r="I4619" s="3" t="s">
        <v>494</v>
      </c>
      <c r="J4619" s="3">
        <v>126190788</v>
      </c>
    </row>
    <row r="4620" spans="1:10" hidden="1" x14ac:dyDescent="0.25">
      <c r="A4620" s="187">
        <v>43917</v>
      </c>
      <c r="B4620" s="3">
        <v>27</v>
      </c>
      <c r="C4620" s="3">
        <v>3</v>
      </c>
      <c r="D4620" s="3">
        <v>2020</v>
      </c>
      <c r="E4620" s="3">
        <v>110</v>
      </c>
      <c r="F4620" s="3">
        <v>3</v>
      </c>
      <c r="G4620" s="3" t="s">
        <v>232</v>
      </c>
      <c r="H4620" s="3" t="s">
        <v>1170</v>
      </c>
      <c r="I4620" s="3" t="s">
        <v>494</v>
      </c>
      <c r="J4620" s="3">
        <v>126190788</v>
      </c>
    </row>
    <row r="4621" spans="1:10" hidden="1" x14ac:dyDescent="0.25">
      <c r="A4621" s="187">
        <v>43916</v>
      </c>
      <c r="B4621" s="3">
        <v>26</v>
      </c>
      <c r="C4621" s="3">
        <v>3</v>
      </c>
      <c r="D4621" s="3">
        <v>2020</v>
      </c>
      <c r="E4621" s="3">
        <v>70</v>
      </c>
      <c r="F4621" s="3">
        <v>0</v>
      </c>
      <c r="G4621" s="3" t="s">
        <v>232</v>
      </c>
      <c r="H4621" s="3" t="s">
        <v>1170</v>
      </c>
      <c r="I4621" s="3" t="s">
        <v>494</v>
      </c>
      <c r="J4621" s="3">
        <v>126190788</v>
      </c>
    </row>
    <row r="4622" spans="1:10" hidden="1" x14ac:dyDescent="0.25">
      <c r="A4622" s="187">
        <v>43915</v>
      </c>
      <c r="B4622" s="3">
        <v>25</v>
      </c>
      <c r="C4622" s="3">
        <v>3</v>
      </c>
      <c r="D4622" s="3">
        <v>2020</v>
      </c>
      <c r="E4622" s="3">
        <v>38</v>
      </c>
      <c r="F4622" s="3">
        <v>1</v>
      </c>
      <c r="G4622" s="3" t="s">
        <v>232</v>
      </c>
      <c r="H4622" s="3" t="s">
        <v>1170</v>
      </c>
      <c r="I4622" s="3" t="s">
        <v>494</v>
      </c>
      <c r="J4622" s="3">
        <v>126190788</v>
      </c>
    </row>
    <row r="4623" spans="1:10" hidden="1" x14ac:dyDescent="0.25">
      <c r="A4623" s="187">
        <v>43914</v>
      </c>
      <c r="B4623" s="3">
        <v>24</v>
      </c>
      <c r="C4623" s="3">
        <v>3</v>
      </c>
      <c r="D4623" s="3">
        <v>2020</v>
      </c>
      <c r="E4623" s="3">
        <v>51</v>
      </c>
      <c r="F4623" s="3">
        <v>2</v>
      </c>
      <c r="G4623" s="3" t="s">
        <v>232</v>
      </c>
      <c r="H4623" s="3" t="s">
        <v>1170</v>
      </c>
      <c r="I4623" s="3" t="s">
        <v>494</v>
      </c>
      <c r="J4623" s="3">
        <v>126190788</v>
      </c>
    </row>
    <row r="4624" spans="1:10" hidden="1" x14ac:dyDescent="0.25">
      <c r="A4624" s="187">
        <v>43913</v>
      </c>
      <c r="B4624" s="3">
        <v>23</v>
      </c>
      <c r="C4624" s="3">
        <v>3</v>
      </c>
      <c r="D4624" s="3">
        <v>2020</v>
      </c>
      <c r="E4624" s="3">
        <v>65</v>
      </c>
      <c r="F4624" s="3">
        <v>0</v>
      </c>
      <c r="G4624" s="3" t="s">
        <v>232</v>
      </c>
      <c r="H4624" s="3" t="s">
        <v>1170</v>
      </c>
      <c r="I4624" s="3" t="s">
        <v>494</v>
      </c>
      <c r="J4624" s="3">
        <v>126190788</v>
      </c>
    </row>
    <row r="4625" spans="1:10" hidden="1" x14ac:dyDescent="0.25">
      <c r="A4625" s="187">
        <v>43912</v>
      </c>
      <c r="B4625" s="3">
        <v>22</v>
      </c>
      <c r="C4625" s="3">
        <v>3</v>
      </c>
      <c r="D4625" s="3">
        <v>2020</v>
      </c>
      <c r="E4625" s="3">
        <v>48</v>
      </c>
      <c r="F4625" s="3">
        <v>0</v>
      </c>
      <c r="G4625" s="3" t="s">
        <v>232</v>
      </c>
      <c r="H4625" s="3" t="s">
        <v>1170</v>
      </c>
      <c r="I4625" s="3" t="s">
        <v>494</v>
      </c>
      <c r="J4625" s="3">
        <v>126190788</v>
      </c>
    </row>
    <row r="4626" spans="1:10" hidden="1" x14ac:dyDescent="0.25">
      <c r="A4626" s="187">
        <v>43911</v>
      </c>
      <c r="B4626" s="3">
        <v>21</v>
      </c>
      <c r="C4626" s="3">
        <v>3</v>
      </c>
      <c r="D4626" s="3">
        <v>2020</v>
      </c>
      <c r="E4626" s="3">
        <v>39</v>
      </c>
      <c r="F4626" s="3">
        <v>2</v>
      </c>
      <c r="G4626" s="3" t="s">
        <v>232</v>
      </c>
      <c r="H4626" s="3" t="s">
        <v>1170</v>
      </c>
      <c r="I4626" s="3" t="s">
        <v>494</v>
      </c>
      <c r="J4626" s="3">
        <v>126190788</v>
      </c>
    </row>
    <row r="4627" spans="1:10" hidden="1" x14ac:dyDescent="0.25">
      <c r="A4627" s="187">
        <v>43910</v>
      </c>
      <c r="B4627" s="3">
        <v>20</v>
      </c>
      <c r="C4627" s="3">
        <v>3</v>
      </c>
      <c r="D4627" s="3">
        <v>2020</v>
      </c>
      <c r="E4627" s="3">
        <v>46</v>
      </c>
      <c r="F4627" s="3">
        <v>0</v>
      </c>
      <c r="G4627" s="3" t="s">
        <v>232</v>
      </c>
      <c r="H4627" s="3" t="s">
        <v>1170</v>
      </c>
      <c r="I4627" s="3" t="s">
        <v>494</v>
      </c>
      <c r="J4627" s="3">
        <v>126190788</v>
      </c>
    </row>
    <row r="4628" spans="1:10" hidden="1" x14ac:dyDescent="0.25">
      <c r="A4628" s="187">
        <v>43909</v>
      </c>
      <c r="B4628" s="3">
        <v>19</v>
      </c>
      <c r="C4628" s="3">
        <v>3</v>
      </c>
      <c r="D4628" s="3">
        <v>2020</v>
      </c>
      <c r="E4628" s="3">
        <v>25</v>
      </c>
      <c r="F4628" s="3">
        <v>0</v>
      </c>
      <c r="G4628" s="3" t="s">
        <v>232</v>
      </c>
      <c r="H4628" s="3" t="s">
        <v>1170</v>
      </c>
      <c r="I4628" s="3" t="s">
        <v>494</v>
      </c>
      <c r="J4628" s="3">
        <v>126190788</v>
      </c>
    </row>
    <row r="4629" spans="1:10" hidden="1" x14ac:dyDescent="0.25">
      <c r="A4629" s="187">
        <v>43908</v>
      </c>
      <c r="B4629" s="3">
        <v>18</v>
      </c>
      <c r="C4629" s="3">
        <v>3</v>
      </c>
      <c r="D4629" s="3">
        <v>2020</v>
      </c>
      <c r="E4629" s="3">
        <v>11</v>
      </c>
      <c r="F4629" s="3">
        <v>0</v>
      </c>
      <c r="G4629" s="3" t="s">
        <v>232</v>
      </c>
      <c r="H4629" s="3" t="s">
        <v>1170</v>
      </c>
      <c r="I4629" s="3" t="s">
        <v>494</v>
      </c>
      <c r="J4629" s="3">
        <v>126190788</v>
      </c>
    </row>
    <row r="4630" spans="1:10" hidden="1" x14ac:dyDescent="0.25">
      <c r="A4630" s="187">
        <v>43907</v>
      </c>
      <c r="B4630" s="3">
        <v>17</v>
      </c>
      <c r="C4630" s="3">
        <v>3</v>
      </c>
      <c r="D4630" s="3">
        <v>2020</v>
      </c>
      <c r="E4630" s="3">
        <v>29</v>
      </c>
      <c r="F4630" s="3">
        <v>0</v>
      </c>
      <c r="G4630" s="3" t="s">
        <v>232</v>
      </c>
      <c r="H4630" s="3" t="s">
        <v>1170</v>
      </c>
      <c r="I4630" s="3" t="s">
        <v>494</v>
      </c>
      <c r="J4630" s="3">
        <v>126190788</v>
      </c>
    </row>
    <row r="4631" spans="1:10" hidden="1" x14ac:dyDescent="0.25">
      <c r="A4631" s="187">
        <v>43906</v>
      </c>
      <c r="B4631" s="3">
        <v>16</v>
      </c>
      <c r="C4631" s="3">
        <v>3</v>
      </c>
      <c r="D4631" s="3">
        <v>2020</v>
      </c>
      <c r="E4631" s="3">
        <v>12</v>
      </c>
      <c r="F4631" s="3">
        <v>0</v>
      </c>
      <c r="G4631" s="3" t="s">
        <v>232</v>
      </c>
      <c r="H4631" s="3" t="s">
        <v>1170</v>
      </c>
      <c r="I4631" s="3" t="s">
        <v>494</v>
      </c>
      <c r="J4631" s="3">
        <v>126190788</v>
      </c>
    </row>
    <row r="4632" spans="1:10" hidden="1" x14ac:dyDescent="0.25">
      <c r="A4632" s="187">
        <v>43905</v>
      </c>
      <c r="B4632" s="3">
        <v>15</v>
      </c>
      <c r="C4632" s="3">
        <v>3</v>
      </c>
      <c r="D4632" s="3">
        <v>2020</v>
      </c>
      <c r="E4632" s="3">
        <v>15</v>
      </c>
      <c r="F4632" s="3">
        <v>0</v>
      </c>
      <c r="G4632" s="3" t="s">
        <v>232</v>
      </c>
      <c r="H4632" s="3" t="s">
        <v>1170</v>
      </c>
      <c r="I4632" s="3" t="s">
        <v>494</v>
      </c>
      <c r="J4632" s="3">
        <v>126190788</v>
      </c>
    </row>
    <row r="4633" spans="1:10" hidden="1" x14ac:dyDescent="0.25">
      <c r="A4633" s="187">
        <v>43904</v>
      </c>
      <c r="B4633" s="3">
        <v>14</v>
      </c>
      <c r="C4633" s="3">
        <v>3</v>
      </c>
      <c r="D4633" s="3">
        <v>2020</v>
      </c>
      <c r="E4633" s="3">
        <v>10</v>
      </c>
      <c r="F4633" s="3">
        <v>0</v>
      </c>
      <c r="G4633" s="3" t="s">
        <v>232</v>
      </c>
      <c r="H4633" s="3" t="s">
        <v>1170</v>
      </c>
      <c r="I4633" s="3" t="s">
        <v>494</v>
      </c>
      <c r="J4633" s="3">
        <v>126190788</v>
      </c>
    </row>
    <row r="4634" spans="1:10" hidden="1" x14ac:dyDescent="0.25">
      <c r="A4634" s="187">
        <v>43903</v>
      </c>
      <c r="B4634" s="3">
        <v>13</v>
      </c>
      <c r="C4634" s="3">
        <v>3</v>
      </c>
      <c r="D4634" s="3">
        <v>2020</v>
      </c>
      <c r="E4634" s="3">
        <v>5</v>
      </c>
      <c r="F4634" s="3">
        <v>0</v>
      </c>
      <c r="G4634" s="3" t="s">
        <v>232</v>
      </c>
      <c r="H4634" s="3" t="s">
        <v>1170</v>
      </c>
      <c r="I4634" s="3" t="s">
        <v>494</v>
      </c>
      <c r="J4634" s="3">
        <v>126190788</v>
      </c>
    </row>
    <row r="4635" spans="1:10" hidden="1" x14ac:dyDescent="0.25">
      <c r="A4635" s="187">
        <v>43902</v>
      </c>
      <c r="B4635" s="3">
        <v>12</v>
      </c>
      <c r="C4635" s="3">
        <v>3</v>
      </c>
      <c r="D4635" s="3">
        <v>2020</v>
      </c>
      <c r="E4635" s="3">
        <v>4</v>
      </c>
      <c r="F4635" s="3">
        <v>0</v>
      </c>
      <c r="G4635" s="3" t="s">
        <v>232</v>
      </c>
      <c r="H4635" s="3" t="s">
        <v>1170</v>
      </c>
      <c r="I4635" s="3" t="s">
        <v>494</v>
      </c>
      <c r="J4635" s="3">
        <v>126190788</v>
      </c>
    </row>
    <row r="4636" spans="1:10" hidden="1" x14ac:dyDescent="0.25">
      <c r="A4636" s="187">
        <v>43899</v>
      </c>
      <c r="B4636" s="3">
        <v>9</v>
      </c>
      <c r="C4636" s="3">
        <v>3</v>
      </c>
      <c r="D4636" s="3">
        <v>2020</v>
      </c>
      <c r="E4636" s="3">
        <v>2</v>
      </c>
      <c r="F4636" s="3">
        <v>0</v>
      </c>
      <c r="G4636" s="3" t="s">
        <v>232</v>
      </c>
      <c r="H4636" s="3" t="s">
        <v>1170</v>
      </c>
      <c r="I4636" s="3" t="s">
        <v>494</v>
      </c>
      <c r="J4636" s="3">
        <v>126190788</v>
      </c>
    </row>
    <row r="4637" spans="1:10" hidden="1" x14ac:dyDescent="0.25">
      <c r="A4637" s="187">
        <v>43892</v>
      </c>
      <c r="B4637" s="3">
        <v>2</v>
      </c>
      <c r="C4637" s="3">
        <v>3</v>
      </c>
      <c r="D4637" s="3">
        <v>2020</v>
      </c>
      <c r="E4637" s="3">
        <v>1</v>
      </c>
      <c r="F4637" s="3">
        <v>0</v>
      </c>
      <c r="G4637" s="3" t="s">
        <v>232</v>
      </c>
      <c r="H4637" s="3" t="s">
        <v>1170</v>
      </c>
      <c r="I4637" s="3" t="s">
        <v>494</v>
      </c>
      <c r="J4637" s="3">
        <v>126190788</v>
      </c>
    </row>
    <row r="4638" spans="1:10" hidden="1" x14ac:dyDescent="0.25">
      <c r="A4638" s="187">
        <v>43891</v>
      </c>
      <c r="B4638" s="3">
        <v>1</v>
      </c>
      <c r="C4638" s="3">
        <v>3</v>
      </c>
      <c r="D4638" s="3">
        <v>2020</v>
      </c>
      <c r="E4638" s="3">
        <v>2</v>
      </c>
      <c r="F4638" s="3">
        <v>0</v>
      </c>
      <c r="G4638" s="3" t="s">
        <v>232</v>
      </c>
      <c r="H4638" s="3" t="s">
        <v>1170</v>
      </c>
      <c r="I4638" s="3" t="s">
        <v>494</v>
      </c>
      <c r="J4638" s="3">
        <v>126190788</v>
      </c>
    </row>
    <row r="4639" spans="1:10" hidden="1" x14ac:dyDescent="0.25">
      <c r="A4639" s="187">
        <v>43890</v>
      </c>
      <c r="B4639" s="3">
        <v>29</v>
      </c>
      <c r="C4639" s="3">
        <v>2</v>
      </c>
      <c r="D4639" s="3">
        <v>2020</v>
      </c>
      <c r="E4639" s="3">
        <v>2</v>
      </c>
      <c r="F4639" s="3">
        <v>0</v>
      </c>
      <c r="G4639" s="3" t="s">
        <v>232</v>
      </c>
      <c r="H4639" s="3" t="s">
        <v>1170</v>
      </c>
      <c r="I4639" s="3" t="s">
        <v>494</v>
      </c>
      <c r="J4639" s="3">
        <v>126190788</v>
      </c>
    </row>
    <row r="4640" spans="1:10" hidden="1" x14ac:dyDescent="0.25">
      <c r="A4640" s="187">
        <v>43889</v>
      </c>
      <c r="B4640" s="3">
        <v>28</v>
      </c>
      <c r="C4640" s="3">
        <v>2</v>
      </c>
      <c r="D4640" s="3">
        <v>2020</v>
      </c>
      <c r="E4640" s="3">
        <v>0</v>
      </c>
      <c r="F4640" s="3">
        <v>0</v>
      </c>
      <c r="G4640" s="3" t="s">
        <v>232</v>
      </c>
      <c r="H4640" s="3" t="s">
        <v>1170</v>
      </c>
      <c r="I4640" s="3" t="s">
        <v>494</v>
      </c>
      <c r="J4640" s="3">
        <v>126190788</v>
      </c>
    </row>
    <row r="4641" spans="1:10" hidden="1" x14ac:dyDescent="0.25">
      <c r="A4641" s="187">
        <v>43888</v>
      </c>
      <c r="B4641" s="3">
        <v>27</v>
      </c>
      <c r="C4641" s="3">
        <v>2</v>
      </c>
      <c r="D4641" s="3">
        <v>2020</v>
      </c>
      <c r="E4641" s="3">
        <v>0</v>
      </c>
      <c r="F4641" s="3">
        <v>0</v>
      </c>
      <c r="G4641" s="3" t="s">
        <v>232</v>
      </c>
      <c r="H4641" s="3" t="s">
        <v>1170</v>
      </c>
      <c r="I4641" s="3" t="s">
        <v>494</v>
      </c>
      <c r="J4641" s="3">
        <v>126190788</v>
      </c>
    </row>
    <row r="4642" spans="1:10" hidden="1" x14ac:dyDescent="0.25">
      <c r="A4642" s="187">
        <v>43887</v>
      </c>
      <c r="B4642" s="3">
        <v>26</v>
      </c>
      <c r="C4642" s="3">
        <v>2</v>
      </c>
      <c r="D4642" s="3">
        <v>2020</v>
      </c>
      <c r="E4642" s="3">
        <v>0</v>
      </c>
      <c r="F4642" s="3">
        <v>0</v>
      </c>
      <c r="G4642" s="3" t="s">
        <v>232</v>
      </c>
      <c r="H4642" s="3" t="s">
        <v>1170</v>
      </c>
      <c r="I4642" s="3" t="s">
        <v>494</v>
      </c>
      <c r="J4642" s="3">
        <v>126190788</v>
      </c>
    </row>
    <row r="4643" spans="1:10" hidden="1" x14ac:dyDescent="0.25">
      <c r="A4643" s="187">
        <v>43886</v>
      </c>
      <c r="B4643" s="3">
        <v>25</v>
      </c>
      <c r="C4643" s="3">
        <v>2</v>
      </c>
      <c r="D4643" s="3">
        <v>2020</v>
      </c>
      <c r="E4643" s="3">
        <v>0</v>
      </c>
      <c r="F4643" s="3">
        <v>0</v>
      </c>
      <c r="G4643" s="3" t="s">
        <v>232</v>
      </c>
      <c r="H4643" s="3" t="s">
        <v>1170</v>
      </c>
      <c r="I4643" s="3" t="s">
        <v>494</v>
      </c>
      <c r="J4643" s="3">
        <v>126190788</v>
      </c>
    </row>
    <row r="4644" spans="1:10" hidden="1" x14ac:dyDescent="0.25">
      <c r="A4644" s="187">
        <v>43885</v>
      </c>
      <c r="B4644" s="3">
        <v>24</v>
      </c>
      <c r="C4644" s="3">
        <v>2</v>
      </c>
      <c r="D4644" s="3">
        <v>2020</v>
      </c>
      <c r="E4644" s="3">
        <v>0</v>
      </c>
      <c r="F4644" s="3">
        <v>0</v>
      </c>
      <c r="G4644" s="3" t="s">
        <v>232</v>
      </c>
      <c r="H4644" s="3" t="s">
        <v>1170</v>
      </c>
      <c r="I4644" s="3" t="s">
        <v>494</v>
      </c>
      <c r="J4644" s="3">
        <v>126190788</v>
      </c>
    </row>
    <row r="4645" spans="1:10" hidden="1" x14ac:dyDescent="0.25">
      <c r="A4645" s="187">
        <v>43884</v>
      </c>
      <c r="B4645" s="3">
        <v>23</v>
      </c>
      <c r="C4645" s="3">
        <v>2</v>
      </c>
      <c r="D4645" s="3">
        <v>2020</v>
      </c>
      <c r="E4645" s="3">
        <v>0</v>
      </c>
      <c r="F4645" s="3">
        <v>0</v>
      </c>
      <c r="G4645" s="3" t="s">
        <v>232</v>
      </c>
      <c r="H4645" s="3" t="s">
        <v>1170</v>
      </c>
      <c r="I4645" s="3" t="s">
        <v>494</v>
      </c>
      <c r="J4645" s="3">
        <v>126190788</v>
      </c>
    </row>
    <row r="4646" spans="1:10" hidden="1" x14ac:dyDescent="0.25">
      <c r="A4646" s="187">
        <v>43883</v>
      </c>
      <c r="B4646" s="3">
        <v>22</v>
      </c>
      <c r="C4646" s="3">
        <v>2</v>
      </c>
      <c r="D4646" s="3">
        <v>2020</v>
      </c>
      <c r="E4646" s="3">
        <v>0</v>
      </c>
      <c r="F4646" s="3">
        <v>0</v>
      </c>
      <c r="G4646" s="3" t="s">
        <v>232</v>
      </c>
      <c r="H4646" s="3" t="s">
        <v>1170</v>
      </c>
      <c r="I4646" s="3" t="s">
        <v>494</v>
      </c>
      <c r="J4646" s="3">
        <v>126190788</v>
      </c>
    </row>
    <row r="4647" spans="1:10" hidden="1" x14ac:dyDescent="0.25">
      <c r="A4647" s="187">
        <v>43882</v>
      </c>
      <c r="B4647" s="3">
        <v>21</v>
      </c>
      <c r="C4647" s="3">
        <v>2</v>
      </c>
      <c r="D4647" s="3">
        <v>2020</v>
      </c>
      <c r="E4647" s="3">
        <v>0</v>
      </c>
      <c r="F4647" s="3">
        <v>0</v>
      </c>
      <c r="G4647" s="3" t="s">
        <v>232</v>
      </c>
      <c r="H4647" s="3" t="s">
        <v>1170</v>
      </c>
      <c r="I4647" s="3" t="s">
        <v>494</v>
      </c>
      <c r="J4647" s="3">
        <v>126190788</v>
      </c>
    </row>
    <row r="4648" spans="1:10" hidden="1" x14ac:dyDescent="0.25">
      <c r="A4648" s="187">
        <v>43881</v>
      </c>
      <c r="B4648" s="3">
        <v>20</v>
      </c>
      <c r="C4648" s="3">
        <v>2</v>
      </c>
      <c r="D4648" s="3">
        <v>2020</v>
      </c>
      <c r="E4648" s="3">
        <v>0</v>
      </c>
      <c r="F4648" s="3">
        <v>0</v>
      </c>
      <c r="G4648" s="3" t="s">
        <v>232</v>
      </c>
      <c r="H4648" s="3" t="s">
        <v>1170</v>
      </c>
      <c r="I4648" s="3" t="s">
        <v>494</v>
      </c>
      <c r="J4648" s="3">
        <v>126190788</v>
      </c>
    </row>
    <row r="4649" spans="1:10" hidden="1" x14ac:dyDescent="0.25">
      <c r="A4649" s="187">
        <v>43880</v>
      </c>
      <c r="B4649" s="3">
        <v>19</v>
      </c>
      <c r="C4649" s="3">
        <v>2</v>
      </c>
      <c r="D4649" s="3">
        <v>2020</v>
      </c>
      <c r="E4649" s="3">
        <v>0</v>
      </c>
      <c r="F4649" s="3">
        <v>0</v>
      </c>
      <c r="G4649" s="3" t="s">
        <v>232</v>
      </c>
      <c r="H4649" s="3" t="s">
        <v>1170</v>
      </c>
      <c r="I4649" s="3" t="s">
        <v>494</v>
      </c>
      <c r="J4649" s="3">
        <v>126190788</v>
      </c>
    </row>
    <row r="4650" spans="1:10" hidden="1" x14ac:dyDescent="0.25">
      <c r="A4650" s="187">
        <v>43879</v>
      </c>
      <c r="B4650" s="3">
        <v>18</v>
      </c>
      <c r="C4650" s="3">
        <v>2</v>
      </c>
      <c r="D4650" s="3">
        <v>2020</v>
      </c>
      <c r="E4650" s="3">
        <v>0</v>
      </c>
      <c r="F4650" s="3">
        <v>0</v>
      </c>
      <c r="G4650" s="3" t="s">
        <v>232</v>
      </c>
      <c r="H4650" s="3" t="s">
        <v>1170</v>
      </c>
      <c r="I4650" s="3" t="s">
        <v>494</v>
      </c>
      <c r="J4650" s="3">
        <v>126190788</v>
      </c>
    </row>
    <row r="4651" spans="1:10" hidden="1" x14ac:dyDescent="0.25">
      <c r="A4651" s="187">
        <v>43878</v>
      </c>
      <c r="B4651" s="3">
        <v>17</v>
      </c>
      <c r="C4651" s="3">
        <v>2</v>
      </c>
      <c r="D4651" s="3">
        <v>2020</v>
      </c>
      <c r="E4651" s="3">
        <v>0</v>
      </c>
      <c r="F4651" s="3">
        <v>0</v>
      </c>
      <c r="G4651" s="3" t="s">
        <v>232</v>
      </c>
      <c r="H4651" s="3" t="s">
        <v>1170</v>
      </c>
      <c r="I4651" s="3" t="s">
        <v>494</v>
      </c>
      <c r="J4651" s="3">
        <v>126190788</v>
      </c>
    </row>
    <row r="4652" spans="1:10" hidden="1" x14ac:dyDescent="0.25">
      <c r="A4652" s="187">
        <v>43877</v>
      </c>
      <c r="B4652" s="3">
        <v>16</v>
      </c>
      <c r="C4652" s="3">
        <v>2</v>
      </c>
      <c r="D4652" s="3">
        <v>2020</v>
      </c>
      <c r="E4652" s="3">
        <v>0</v>
      </c>
      <c r="F4652" s="3">
        <v>0</v>
      </c>
      <c r="G4652" s="3" t="s">
        <v>232</v>
      </c>
      <c r="H4652" s="3" t="s">
        <v>1170</v>
      </c>
      <c r="I4652" s="3" t="s">
        <v>494</v>
      </c>
      <c r="J4652" s="3">
        <v>126190788</v>
      </c>
    </row>
    <row r="4653" spans="1:10" hidden="1" x14ac:dyDescent="0.25">
      <c r="A4653" s="187">
        <v>43876</v>
      </c>
      <c r="B4653" s="3">
        <v>15</v>
      </c>
      <c r="C4653" s="3">
        <v>2</v>
      </c>
      <c r="D4653" s="3">
        <v>2020</v>
      </c>
      <c r="E4653" s="3">
        <v>0</v>
      </c>
      <c r="F4653" s="3">
        <v>0</v>
      </c>
      <c r="G4653" s="3" t="s">
        <v>232</v>
      </c>
      <c r="H4653" s="3" t="s">
        <v>1170</v>
      </c>
      <c r="I4653" s="3" t="s">
        <v>494</v>
      </c>
      <c r="J4653" s="3">
        <v>126190788</v>
      </c>
    </row>
    <row r="4654" spans="1:10" hidden="1" x14ac:dyDescent="0.25">
      <c r="A4654" s="187">
        <v>43875</v>
      </c>
      <c r="B4654" s="3">
        <v>14</v>
      </c>
      <c r="C4654" s="3">
        <v>2</v>
      </c>
      <c r="D4654" s="3">
        <v>2020</v>
      </c>
      <c r="E4654" s="3">
        <v>0</v>
      </c>
      <c r="F4654" s="3">
        <v>0</v>
      </c>
      <c r="G4654" s="3" t="s">
        <v>232</v>
      </c>
      <c r="H4654" s="3" t="s">
        <v>1170</v>
      </c>
      <c r="I4654" s="3" t="s">
        <v>494</v>
      </c>
      <c r="J4654" s="3">
        <v>126190788</v>
      </c>
    </row>
    <row r="4655" spans="1:10" hidden="1" x14ac:dyDescent="0.25">
      <c r="A4655" s="187">
        <v>43874</v>
      </c>
      <c r="B4655" s="3">
        <v>13</v>
      </c>
      <c r="C4655" s="3">
        <v>2</v>
      </c>
      <c r="D4655" s="3">
        <v>2020</v>
      </c>
      <c r="E4655" s="3">
        <v>0</v>
      </c>
      <c r="F4655" s="3">
        <v>0</v>
      </c>
      <c r="G4655" s="3" t="s">
        <v>232</v>
      </c>
      <c r="H4655" s="3" t="s">
        <v>1170</v>
      </c>
      <c r="I4655" s="3" t="s">
        <v>494</v>
      </c>
      <c r="J4655" s="3">
        <v>126190788</v>
      </c>
    </row>
    <row r="4656" spans="1:10" hidden="1" x14ac:dyDescent="0.25">
      <c r="A4656" s="187">
        <v>43873</v>
      </c>
      <c r="B4656" s="3">
        <v>12</v>
      </c>
      <c r="C4656" s="3">
        <v>2</v>
      </c>
      <c r="D4656" s="3">
        <v>2020</v>
      </c>
      <c r="E4656" s="3">
        <v>0</v>
      </c>
      <c r="F4656" s="3">
        <v>0</v>
      </c>
      <c r="G4656" s="3" t="s">
        <v>232</v>
      </c>
      <c r="H4656" s="3" t="s">
        <v>1170</v>
      </c>
      <c r="I4656" s="3" t="s">
        <v>494</v>
      </c>
      <c r="J4656" s="3">
        <v>126190788</v>
      </c>
    </row>
    <row r="4657" spans="1:10" hidden="1" x14ac:dyDescent="0.25">
      <c r="A4657" s="187">
        <v>43872</v>
      </c>
      <c r="B4657" s="3">
        <v>11</v>
      </c>
      <c r="C4657" s="3">
        <v>2</v>
      </c>
      <c r="D4657" s="3">
        <v>2020</v>
      </c>
      <c r="E4657" s="3">
        <v>0</v>
      </c>
      <c r="F4657" s="3">
        <v>0</v>
      </c>
      <c r="G4657" s="3" t="s">
        <v>232</v>
      </c>
      <c r="H4657" s="3" t="s">
        <v>1170</v>
      </c>
      <c r="I4657" s="3" t="s">
        <v>494</v>
      </c>
      <c r="J4657" s="3">
        <v>126190788</v>
      </c>
    </row>
    <row r="4658" spans="1:10" hidden="1" x14ac:dyDescent="0.25">
      <c r="A4658" s="187">
        <v>43871</v>
      </c>
      <c r="B4658" s="3">
        <v>10</v>
      </c>
      <c r="C4658" s="3">
        <v>2</v>
      </c>
      <c r="D4658" s="3">
        <v>2020</v>
      </c>
      <c r="E4658" s="3">
        <v>0</v>
      </c>
      <c r="F4658" s="3">
        <v>0</v>
      </c>
      <c r="G4658" s="3" t="s">
        <v>232</v>
      </c>
      <c r="H4658" s="3" t="s">
        <v>1170</v>
      </c>
      <c r="I4658" s="3" t="s">
        <v>494</v>
      </c>
      <c r="J4658" s="3">
        <v>126190788</v>
      </c>
    </row>
    <row r="4659" spans="1:10" hidden="1" x14ac:dyDescent="0.25">
      <c r="A4659" s="187">
        <v>43870</v>
      </c>
      <c r="B4659" s="3">
        <v>9</v>
      </c>
      <c r="C4659" s="3">
        <v>2</v>
      </c>
      <c r="D4659" s="3">
        <v>2020</v>
      </c>
      <c r="E4659" s="3">
        <v>0</v>
      </c>
      <c r="F4659" s="3">
        <v>0</v>
      </c>
      <c r="G4659" s="3" t="s">
        <v>232</v>
      </c>
      <c r="H4659" s="3" t="s">
        <v>1170</v>
      </c>
      <c r="I4659" s="3" t="s">
        <v>494</v>
      </c>
      <c r="J4659" s="3">
        <v>126190788</v>
      </c>
    </row>
    <row r="4660" spans="1:10" hidden="1" x14ac:dyDescent="0.25">
      <c r="A4660" s="187">
        <v>43869</v>
      </c>
      <c r="B4660" s="3">
        <v>8</v>
      </c>
      <c r="C4660" s="3">
        <v>2</v>
      </c>
      <c r="D4660" s="3">
        <v>2020</v>
      </c>
      <c r="E4660" s="3">
        <v>0</v>
      </c>
      <c r="F4660" s="3">
        <v>0</v>
      </c>
      <c r="G4660" s="3" t="s">
        <v>232</v>
      </c>
      <c r="H4660" s="3" t="s">
        <v>1170</v>
      </c>
      <c r="I4660" s="3" t="s">
        <v>494</v>
      </c>
      <c r="J4660" s="3">
        <v>126190788</v>
      </c>
    </row>
    <row r="4661" spans="1:10" hidden="1" x14ac:dyDescent="0.25">
      <c r="A4661" s="187">
        <v>43868</v>
      </c>
      <c r="B4661" s="3">
        <v>7</v>
      </c>
      <c r="C4661" s="3">
        <v>2</v>
      </c>
      <c r="D4661" s="3">
        <v>2020</v>
      </c>
      <c r="E4661" s="3">
        <v>0</v>
      </c>
      <c r="F4661" s="3">
        <v>0</v>
      </c>
      <c r="G4661" s="3" t="s">
        <v>232</v>
      </c>
      <c r="H4661" s="3" t="s">
        <v>1170</v>
      </c>
      <c r="I4661" s="3" t="s">
        <v>494</v>
      </c>
      <c r="J4661" s="3">
        <v>126190788</v>
      </c>
    </row>
    <row r="4662" spans="1:10" hidden="1" x14ac:dyDescent="0.25">
      <c r="A4662" s="187">
        <v>43867</v>
      </c>
      <c r="B4662" s="3">
        <v>6</v>
      </c>
      <c r="C4662" s="3">
        <v>2</v>
      </c>
      <c r="D4662" s="3">
        <v>2020</v>
      </c>
      <c r="E4662" s="3">
        <v>0</v>
      </c>
      <c r="F4662" s="3">
        <v>0</v>
      </c>
      <c r="G4662" s="3" t="s">
        <v>232</v>
      </c>
      <c r="H4662" s="3" t="s">
        <v>1170</v>
      </c>
      <c r="I4662" s="3" t="s">
        <v>494</v>
      </c>
      <c r="J4662" s="3">
        <v>126190788</v>
      </c>
    </row>
    <row r="4663" spans="1:10" hidden="1" x14ac:dyDescent="0.25">
      <c r="A4663" s="187">
        <v>43866</v>
      </c>
      <c r="B4663" s="3">
        <v>5</v>
      </c>
      <c r="C4663" s="3">
        <v>2</v>
      </c>
      <c r="D4663" s="3">
        <v>2020</v>
      </c>
      <c r="E4663" s="3">
        <v>0</v>
      </c>
      <c r="F4663" s="3">
        <v>0</v>
      </c>
      <c r="G4663" s="3" t="s">
        <v>232</v>
      </c>
      <c r="H4663" s="3" t="s">
        <v>1170</v>
      </c>
      <c r="I4663" s="3" t="s">
        <v>494</v>
      </c>
      <c r="J4663" s="3">
        <v>126190788</v>
      </c>
    </row>
    <row r="4664" spans="1:10" hidden="1" x14ac:dyDescent="0.25">
      <c r="A4664" s="187">
        <v>43865</v>
      </c>
      <c r="B4664" s="3">
        <v>4</v>
      </c>
      <c r="C4664" s="3">
        <v>2</v>
      </c>
      <c r="D4664" s="3">
        <v>2020</v>
      </c>
      <c r="E4664" s="3">
        <v>0</v>
      </c>
      <c r="F4664" s="3">
        <v>0</v>
      </c>
      <c r="G4664" s="3" t="s">
        <v>232</v>
      </c>
      <c r="H4664" s="3" t="s">
        <v>1170</v>
      </c>
      <c r="I4664" s="3" t="s">
        <v>494</v>
      </c>
      <c r="J4664" s="3">
        <v>126190788</v>
      </c>
    </row>
    <row r="4665" spans="1:10" hidden="1" x14ac:dyDescent="0.25">
      <c r="A4665" s="187">
        <v>43864</v>
      </c>
      <c r="B4665" s="3">
        <v>3</v>
      </c>
      <c r="C4665" s="3">
        <v>2</v>
      </c>
      <c r="D4665" s="3">
        <v>2020</v>
      </c>
      <c r="E4665" s="3">
        <v>0</v>
      </c>
      <c r="F4665" s="3">
        <v>0</v>
      </c>
      <c r="G4665" s="3" t="s">
        <v>232</v>
      </c>
      <c r="H4665" s="3" t="s">
        <v>1170</v>
      </c>
      <c r="I4665" s="3" t="s">
        <v>494</v>
      </c>
      <c r="J4665" s="3">
        <v>126190788</v>
      </c>
    </row>
    <row r="4666" spans="1:10" hidden="1" x14ac:dyDescent="0.25">
      <c r="A4666" s="187">
        <v>43863</v>
      </c>
      <c r="B4666" s="3">
        <v>2</v>
      </c>
      <c r="C4666" s="3">
        <v>2</v>
      </c>
      <c r="D4666" s="3">
        <v>2020</v>
      </c>
      <c r="E4666" s="3">
        <v>0</v>
      </c>
      <c r="F4666" s="3">
        <v>0</v>
      </c>
      <c r="G4666" s="3" t="s">
        <v>232</v>
      </c>
      <c r="H4666" s="3" t="s">
        <v>1170</v>
      </c>
      <c r="I4666" s="3" t="s">
        <v>494</v>
      </c>
      <c r="J4666" s="3">
        <v>126190788</v>
      </c>
    </row>
    <row r="4667" spans="1:10" hidden="1" x14ac:dyDescent="0.25">
      <c r="A4667" s="187">
        <v>43862</v>
      </c>
      <c r="B4667" s="3">
        <v>1</v>
      </c>
      <c r="C4667" s="3">
        <v>2</v>
      </c>
      <c r="D4667" s="3">
        <v>2020</v>
      </c>
      <c r="E4667" s="3">
        <v>0</v>
      </c>
      <c r="F4667" s="3">
        <v>0</v>
      </c>
      <c r="G4667" s="3" t="s">
        <v>232</v>
      </c>
      <c r="H4667" s="3" t="s">
        <v>1170</v>
      </c>
      <c r="I4667" s="3" t="s">
        <v>494</v>
      </c>
      <c r="J4667" s="3">
        <v>126190788</v>
      </c>
    </row>
    <row r="4668" spans="1:10" hidden="1" x14ac:dyDescent="0.25">
      <c r="A4668" s="187">
        <v>43861</v>
      </c>
      <c r="B4668" s="3">
        <v>31</v>
      </c>
      <c r="C4668" s="3">
        <v>1</v>
      </c>
      <c r="D4668" s="3">
        <v>2020</v>
      </c>
      <c r="E4668" s="3">
        <v>0</v>
      </c>
      <c r="F4668" s="3">
        <v>0</v>
      </c>
      <c r="G4668" s="3" t="s">
        <v>232</v>
      </c>
      <c r="H4668" s="3" t="s">
        <v>1170</v>
      </c>
      <c r="I4668" s="3" t="s">
        <v>494</v>
      </c>
      <c r="J4668" s="3">
        <v>126190788</v>
      </c>
    </row>
    <row r="4669" spans="1:10" hidden="1" x14ac:dyDescent="0.25">
      <c r="A4669" s="187">
        <v>43860</v>
      </c>
      <c r="B4669" s="3">
        <v>30</v>
      </c>
      <c r="C4669" s="3">
        <v>1</v>
      </c>
      <c r="D4669" s="3">
        <v>2020</v>
      </c>
      <c r="E4669" s="3">
        <v>0</v>
      </c>
      <c r="F4669" s="3">
        <v>0</v>
      </c>
      <c r="G4669" s="3" t="s">
        <v>232</v>
      </c>
      <c r="H4669" s="3" t="s">
        <v>1170</v>
      </c>
      <c r="I4669" s="3" t="s">
        <v>494</v>
      </c>
      <c r="J4669" s="3">
        <v>126190788</v>
      </c>
    </row>
    <row r="4670" spans="1:10" hidden="1" x14ac:dyDescent="0.25">
      <c r="A4670" s="187">
        <v>43859</v>
      </c>
      <c r="B4670" s="3">
        <v>29</v>
      </c>
      <c r="C4670" s="3">
        <v>1</v>
      </c>
      <c r="D4670" s="3">
        <v>2020</v>
      </c>
      <c r="E4670" s="3">
        <v>0</v>
      </c>
      <c r="F4670" s="3">
        <v>0</v>
      </c>
      <c r="G4670" s="3" t="s">
        <v>232</v>
      </c>
      <c r="H4670" s="3" t="s">
        <v>1170</v>
      </c>
      <c r="I4670" s="3" t="s">
        <v>494</v>
      </c>
      <c r="J4670" s="3">
        <v>126190788</v>
      </c>
    </row>
    <row r="4671" spans="1:10" hidden="1" x14ac:dyDescent="0.25">
      <c r="A4671" s="187">
        <v>43858</v>
      </c>
      <c r="B4671" s="3">
        <v>28</v>
      </c>
      <c r="C4671" s="3">
        <v>1</v>
      </c>
      <c r="D4671" s="3">
        <v>2020</v>
      </c>
      <c r="E4671" s="3">
        <v>0</v>
      </c>
      <c r="F4671" s="3">
        <v>0</v>
      </c>
      <c r="G4671" s="3" t="s">
        <v>232</v>
      </c>
      <c r="H4671" s="3" t="s">
        <v>1170</v>
      </c>
      <c r="I4671" s="3" t="s">
        <v>494</v>
      </c>
      <c r="J4671" s="3">
        <v>126190788</v>
      </c>
    </row>
    <row r="4672" spans="1:10" hidden="1" x14ac:dyDescent="0.25">
      <c r="A4672" s="187">
        <v>43857</v>
      </c>
      <c r="B4672" s="3">
        <v>27</v>
      </c>
      <c r="C4672" s="3">
        <v>1</v>
      </c>
      <c r="D4672" s="3">
        <v>2020</v>
      </c>
      <c r="E4672" s="3">
        <v>0</v>
      </c>
      <c r="F4672" s="3">
        <v>0</v>
      </c>
      <c r="G4672" s="3" t="s">
        <v>232</v>
      </c>
      <c r="H4672" s="3" t="s">
        <v>1170</v>
      </c>
      <c r="I4672" s="3" t="s">
        <v>494</v>
      </c>
      <c r="J4672" s="3">
        <v>126190788</v>
      </c>
    </row>
    <row r="4673" spans="1:10" hidden="1" x14ac:dyDescent="0.25">
      <c r="A4673" s="187">
        <v>43856</v>
      </c>
      <c r="B4673" s="3">
        <v>26</v>
      </c>
      <c r="C4673" s="3">
        <v>1</v>
      </c>
      <c r="D4673" s="3">
        <v>2020</v>
      </c>
      <c r="E4673" s="3">
        <v>0</v>
      </c>
      <c r="F4673" s="3">
        <v>0</v>
      </c>
      <c r="G4673" s="3" t="s">
        <v>232</v>
      </c>
      <c r="H4673" s="3" t="s">
        <v>1170</v>
      </c>
      <c r="I4673" s="3" t="s">
        <v>494</v>
      </c>
      <c r="J4673" s="3">
        <v>126190788</v>
      </c>
    </row>
    <row r="4674" spans="1:10" hidden="1" x14ac:dyDescent="0.25">
      <c r="A4674" s="187">
        <v>43855</v>
      </c>
      <c r="B4674" s="3">
        <v>25</v>
      </c>
      <c r="C4674" s="3">
        <v>1</v>
      </c>
      <c r="D4674" s="3">
        <v>2020</v>
      </c>
      <c r="E4674" s="3">
        <v>0</v>
      </c>
      <c r="F4674" s="3">
        <v>0</v>
      </c>
      <c r="G4674" s="3" t="s">
        <v>232</v>
      </c>
      <c r="H4674" s="3" t="s">
        <v>1170</v>
      </c>
      <c r="I4674" s="3" t="s">
        <v>494</v>
      </c>
      <c r="J4674" s="3">
        <v>126190788</v>
      </c>
    </row>
    <row r="4675" spans="1:10" hidden="1" x14ac:dyDescent="0.25">
      <c r="A4675" s="187">
        <v>43854</v>
      </c>
      <c r="B4675" s="3">
        <v>24</v>
      </c>
      <c r="C4675" s="3">
        <v>1</v>
      </c>
      <c r="D4675" s="3">
        <v>2020</v>
      </c>
      <c r="E4675" s="3">
        <v>0</v>
      </c>
      <c r="F4675" s="3">
        <v>0</v>
      </c>
      <c r="G4675" s="3" t="s">
        <v>232</v>
      </c>
      <c r="H4675" s="3" t="s">
        <v>1170</v>
      </c>
      <c r="I4675" s="3" t="s">
        <v>494</v>
      </c>
      <c r="J4675" s="3">
        <v>126190788</v>
      </c>
    </row>
    <row r="4676" spans="1:10" hidden="1" x14ac:dyDescent="0.25">
      <c r="A4676" s="187">
        <v>43853</v>
      </c>
      <c r="B4676" s="3">
        <v>23</v>
      </c>
      <c r="C4676" s="3">
        <v>1</v>
      </c>
      <c r="D4676" s="3">
        <v>2020</v>
      </c>
      <c r="E4676" s="3">
        <v>0</v>
      </c>
      <c r="F4676" s="3">
        <v>0</v>
      </c>
      <c r="G4676" s="3" t="s">
        <v>232</v>
      </c>
      <c r="H4676" s="3" t="s">
        <v>1170</v>
      </c>
      <c r="I4676" s="3" t="s">
        <v>494</v>
      </c>
      <c r="J4676" s="3">
        <v>126190788</v>
      </c>
    </row>
    <row r="4677" spans="1:10" hidden="1" x14ac:dyDescent="0.25">
      <c r="A4677" s="187">
        <v>43852</v>
      </c>
      <c r="B4677" s="3">
        <v>22</v>
      </c>
      <c r="C4677" s="3">
        <v>1</v>
      </c>
      <c r="D4677" s="3">
        <v>2020</v>
      </c>
      <c r="E4677" s="3">
        <v>0</v>
      </c>
      <c r="F4677" s="3">
        <v>0</v>
      </c>
      <c r="G4677" s="3" t="s">
        <v>232</v>
      </c>
      <c r="H4677" s="3" t="s">
        <v>1170</v>
      </c>
      <c r="I4677" s="3" t="s">
        <v>494</v>
      </c>
      <c r="J4677" s="3">
        <v>126190788</v>
      </c>
    </row>
    <row r="4678" spans="1:10" hidden="1" x14ac:dyDescent="0.25">
      <c r="A4678" s="187">
        <v>43851</v>
      </c>
      <c r="B4678" s="3">
        <v>21</v>
      </c>
      <c r="C4678" s="3">
        <v>1</v>
      </c>
      <c r="D4678" s="3">
        <v>2020</v>
      </c>
      <c r="E4678" s="3">
        <v>0</v>
      </c>
      <c r="F4678" s="3">
        <v>0</v>
      </c>
      <c r="G4678" s="3" t="s">
        <v>232</v>
      </c>
      <c r="H4678" s="3" t="s">
        <v>1170</v>
      </c>
      <c r="I4678" s="3" t="s">
        <v>494</v>
      </c>
      <c r="J4678" s="3">
        <v>126190788</v>
      </c>
    </row>
    <row r="4679" spans="1:10" hidden="1" x14ac:dyDescent="0.25">
      <c r="A4679" s="187">
        <v>43850</v>
      </c>
      <c r="B4679" s="3">
        <v>20</v>
      </c>
      <c r="C4679" s="3">
        <v>1</v>
      </c>
      <c r="D4679" s="3">
        <v>2020</v>
      </c>
      <c r="E4679" s="3">
        <v>0</v>
      </c>
      <c r="F4679" s="3">
        <v>0</v>
      </c>
      <c r="G4679" s="3" t="s">
        <v>232</v>
      </c>
      <c r="H4679" s="3" t="s">
        <v>1170</v>
      </c>
      <c r="I4679" s="3" t="s">
        <v>494</v>
      </c>
      <c r="J4679" s="3">
        <v>126190788</v>
      </c>
    </row>
    <row r="4680" spans="1:10" hidden="1" x14ac:dyDescent="0.25">
      <c r="A4680" s="187">
        <v>43849</v>
      </c>
      <c r="B4680" s="3">
        <v>19</v>
      </c>
      <c r="C4680" s="3">
        <v>1</v>
      </c>
      <c r="D4680" s="3">
        <v>2020</v>
      </c>
      <c r="E4680" s="3">
        <v>0</v>
      </c>
      <c r="F4680" s="3">
        <v>0</v>
      </c>
      <c r="G4680" s="3" t="s">
        <v>232</v>
      </c>
      <c r="H4680" s="3" t="s">
        <v>1170</v>
      </c>
      <c r="I4680" s="3" t="s">
        <v>494</v>
      </c>
      <c r="J4680" s="3">
        <v>126190788</v>
      </c>
    </row>
    <row r="4681" spans="1:10" hidden="1" x14ac:dyDescent="0.25">
      <c r="A4681" s="187">
        <v>43848</v>
      </c>
      <c r="B4681" s="3">
        <v>18</v>
      </c>
      <c r="C4681" s="3">
        <v>1</v>
      </c>
      <c r="D4681" s="3">
        <v>2020</v>
      </c>
      <c r="E4681" s="3">
        <v>0</v>
      </c>
      <c r="F4681" s="3">
        <v>0</v>
      </c>
      <c r="G4681" s="3" t="s">
        <v>232</v>
      </c>
      <c r="H4681" s="3" t="s">
        <v>1170</v>
      </c>
      <c r="I4681" s="3" t="s">
        <v>494</v>
      </c>
      <c r="J4681" s="3">
        <v>126190788</v>
      </c>
    </row>
    <row r="4682" spans="1:10" hidden="1" x14ac:dyDescent="0.25">
      <c r="A4682" s="187">
        <v>43847</v>
      </c>
      <c r="B4682" s="3">
        <v>17</v>
      </c>
      <c r="C4682" s="3">
        <v>1</v>
      </c>
      <c r="D4682" s="3">
        <v>2020</v>
      </c>
      <c r="E4682" s="3">
        <v>0</v>
      </c>
      <c r="F4682" s="3">
        <v>0</v>
      </c>
      <c r="G4682" s="3" t="s">
        <v>232</v>
      </c>
      <c r="H4682" s="3" t="s">
        <v>1170</v>
      </c>
      <c r="I4682" s="3" t="s">
        <v>494</v>
      </c>
      <c r="J4682" s="3">
        <v>126190788</v>
      </c>
    </row>
    <row r="4683" spans="1:10" hidden="1" x14ac:dyDescent="0.25">
      <c r="A4683" s="187">
        <v>43846</v>
      </c>
      <c r="B4683" s="3">
        <v>16</v>
      </c>
      <c r="C4683" s="3">
        <v>1</v>
      </c>
      <c r="D4683" s="3">
        <v>2020</v>
      </c>
      <c r="E4683" s="3">
        <v>0</v>
      </c>
      <c r="F4683" s="3">
        <v>0</v>
      </c>
      <c r="G4683" s="3" t="s">
        <v>232</v>
      </c>
      <c r="H4683" s="3" t="s">
        <v>1170</v>
      </c>
      <c r="I4683" s="3" t="s">
        <v>494</v>
      </c>
      <c r="J4683" s="3">
        <v>126190788</v>
      </c>
    </row>
    <row r="4684" spans="1:10" hidden="1" x14ac:dyDescent="0.25">
      <c r="A4684" s="187">
        <v>43845</v>
      </c>
      <c r="B4684" s="3">
        <v>15</v>
      </c>
      <c r="C4684" s="3">
        <v>1</v>
      </c>
      <c r="D4684" s="3">
        <v>2020</v>
      </c>
      <c r="E4684" s="3">
        <v>0</v>
      </c>
      <c r="F4684" s="3">
        <v>0</v>
      </c>
      <c r="G4684" s="3" t="s">
        <v>232</v>
      </c>
      <c r="H4684" s="3" t="s">
        <v>1170</v>
      </c>
      <c r="I4684" s="3" t="s">
        <v>494</v>
      </c>
      <c r="J4684" s="3">
        <v>126190788</v>
      </c>
    </row>
    <row r="4685" spans="1:10" hidden="1" x14ac:dyDescent="0.25">
      <c r="A4685" s="187">
        <v>43844</v>
      </c>
      <c r="B4685" s="3">
        <v>14</v>
      </c>
      <c r="C4685" s="3">
        <v>1</v>
      </c>
      <c r="D4685" s="3">
        <v>2020</v>
      </c>
      <c r="E4685" s="3">
        <v>0</v>
      </c>
      <c r="F4685" s="3">
        <v>0</v>
      </c>
      <c r="G4685" s="3" t="s">
        <v>232</v>
      </c>
      <c r="H4685" s="3" t="s">
        <v>1170</v>
      </c>
      <c r="I4685" s="3" t="s">
        <v>494</v>
      </c>
      <c r="J4685" s="3">
        <v>126190788</v>
      </c>
    </row>
    <row r="4686" spans="1:10" hidden="1" x14ac:dyDescent="0.25">
      <c r="A4686" s="187">
        <v>43843</v>
      </c>
      <c r="B4686" s="3">
        <v>13</v>
      </c>
      <c r="C4686" s="3">
        <v>1</v>
      </c>
      <c r="D4686" s="3">
        <v>2020</v>
      </c>
      <c r="E4686" s="3">
        <v>0</v>
      </c>
      <c r="F4686" s="3">
        <v>0</v>
      </c>
      <c r="G4686" s="3" t="s">
        <v>232</v>
      </c>
      <c r="H4686" s="3" t="s">
        <v>1170</v>
      </c>
      <c r="I4686" s="3" t="s">
        <v>494</v>
      </c>
      <c r="J4686" s="3">
        <v>126190788</v>
      </c>
    </row>
    <row r="4687" spans="1:10" hidden="1" x14ac:dyDescent="0.25">
      <c r="A4687" s="187">
        <v>43842</v>
      </c>
      <c r="B4687" s="3">
        <v>12</v>
      </c>
      <c r="C4687" s="3">
        <v>1</v>
      </c>
      <c r="D4687" s="3">
        <v>2020</v>
      </c>
      <c r="E4687" s="3">
        <v>0</v>
      </c>
      <c r="F4687" s="3">
        <v>0</v>
      </c>
      <c r="G4687" s="3" t="s">
        <v>232</v>
      </c>
      <c r="H4687" s="3" t="s">
        <v>1170</v>
      </c>
      <c r="I4687" s="3" t="s">
        <v>494</v>
      </c>
      <c r="J4687" s="3">
        <v>126190788</v>
      </c>
    </row>
    <row r="4688" spans="1:10" hidden="1" x14ac:dyDescent="0.25">
      <c r="A4688" s="187">
        <v>43841</v>
      </c>
      <c r="B4688" s="3">
        <v>11</v>
      </c>
      <c r="C4688" s="3">
        <v>1</v>
      </c>
      <c r="D4688" s="3">
        <v>2020</v>
      </c>
      <c r="E4688" s="3">
        <v>0</v>
      </c>
      <c r="F4688" s="3">
        <v>0</v>
      </c>
      <c r="G4688" s="3" t="s">
        <v>232</v>
      </c>
      <c r="H4688" s="3" t="s">
        <v>1170</v>
      </c>
      <c r="I4688" s="3" t="s">
        <v>494</v>
      </c>
      <c r="J4688" s="3">
        <v>126190788</v>
      </c>
    </row>
    <row r="4689" spans="1:10" hidden="1" x14ac:dyDescent="0.25">
      <c r="A4689" s="187">
        <v>43840</v>
      </c>
      <c r="B4689" s="3">
        <v>10</v>
      </c>
      <c r="C4689" s="3">
        <v>1</v>
      </c>
      <c r="D4689" s="3">
        <v>2020</v>
      </c>
      <c r="E4689" s="3">
        <v>0</v>
      </c>
      <c r="F4689" s="3">
        <v>0</v>
      </c>
      <c r="G4689" s="3" t="s">
        <v>232</v>
      </c>
      <c r="H4689" s="3" t="s">
        <v>1170</v>
      </c>
      <c r="I4689" s="3" t="s">
        <v>494</v>
      </c>
      <c r="J4689" s="3">
        <v>126190788</v>
      </c>
    </row>
    <row r="4690" spans="1:10" hidden="1" x14ac:dyDescent="0.25">
      <c r="A4690" s="187">
        <v>43839</v>
      </c>
      <c r="B4690" s="3">
        <v>9</v>
      </c>
      <c r="C4690" s="3">
        <v>1</v>
      </c>
      <c r="D4690" s="3">
        <v>2020</v>
      </c>
      <c r="E4690" s="3">
        <v>0</v>
      </c>
      <c r="F4690" s="3">
        <v>0</v>
      </c>
      <c r="G4690" s="3" t="s">
        <v>232</v>
      </c>
      <c r="H4690" s="3" t="s">
        <v>1170</v>
      </c>
      <c r="I4690" s="3" t="s">
        <v>494</v>
      </c>
      <c r="J4690" s="3">
        <v>126190788</v>
      </c>
    </row>
    <row r="4691" spans="1:10" hidden="1" x14ac:dyDescent="0.25">
      <c r="A4691" s="187">
        <v>43838</v>
      </c>
      <c r="B4691" s="3">
        <v>8</v>
      </c>
      <c r="C4691" s="3">
        <v>1</v>
      </c>
      <c r="D4691" s="3">
        <v>2020</v>
      </c>
      <c r="E4691" s="3">
        <v>0</v>
      </c>
      <c r="F4691" s="3">
        <v>0</v>
      </c>
      <c r="G4691" s="3" t="s">
        <v>232</v>
      </c>
      <c r="H4691" s="3" t="s">
        <v>1170</v>
      </c>
      <c r="I4691" s="3" t="s">
        <v>494</v>
      </c>
      <c r="J4691" s="3">
        <v>126190788</v>
      </c>
    </row>
    <row r="4692" spans="1:10" hidden="1" x14ac:dyDescent="0.25">
      <c r="A4692" s="187">
        <v>43837</v>
      </c>
      <c r="B4692" s="3">
        <v>7</v>
      </c>
      <c r="C4692" s="3">
        <v>1</v>
      </c>
      <c r="D4692" s="3">
        <v>2020</v>
      </c>
      <c r="E4692" s="3">
        <v>0</v>
      </c>
      <c r="F4692" s="3">
        <v>0</v>
      </c>
      <c r="G4692" s="3" t="s">
        <v>232</v>
      </c>
      <c r="H4692" s="3" t="s">
        <v>1170</v>
      </c>
      <c r="I4692" s="3" t="s">
        <v>494</v>
      </c>
      <c r="J4692" s="3">
        <v>126190788</v>
      </c>
    </row>
    <row r="4693" spans="1:10" hidden="1" x14ac:dyDescent="0.25">
      <c r="A4693" s="187">
        <v>43836</v>
      </c>
      <c r="B4693" s="3">
        <v>6</v>
      </c>
      <c r="C4693" s="3">
        <v>1</v>
      </c>
      <c r="D4693" s="3">
        <v>2020</v>
      </c>
      <c r="E4693" s="3">
        <v>0</v>
      </c>
      <c r="F4693" s="3">
        <v>0</v>
      </c>
      <c r="G4693" s="3" t="s">
        <v>232</v>
      </c>
      <c r="H4693" s="3" t="s">
        <v>1170</v>
      </c>
      <c r="I4693" s="3" t="s">
        <v>494</v>
      </c>
      <c r="J4693" s="3">
        <v>126190788</v>
      </c>
    </row>
    <row r="4694" spans="1:10" hidden="1" x14ac:dyDescent="0.25">
      <c r="A4694" s="187">
        <v>43835</v>
      </c>
      <c r="B4694" s="3">
        <v>5</v>
      </c>
      <c r="C4694" s="3">
        <v>1</v>
      </c>
      <c r="D4694" s="3">
        <v>2020</v>
      </c>
      <c r="E4694" s="3">
        <v>0</v>
      </c>
      <c r="F4694" s="3">
        <v>0</v>
      </c>
      <c r="G4694" s="3" t="s">
        <v>232</v>
      </c>
      <c r="H4694" s="3" t="s">
        <v>1170</v>
      </c>
      <c r="I4694" s="3" t="s">
        <v>494</v>
      </c>
      <c r="J4694" s="3">
        <v>126190788</v>
      </c>
    </row>
    <row r="4695" spans="1:10" hidden="1" x14ac:dyDescent="0.25">
      <c r="A4695" s="187">
        <v>43834</v>
      </c>
      <c r="B4695" s="3">
        <v>4</v>
      </c>
      <c r="C4695" s="3">
        <v>1</v>
      </c>
      <c r="D4695" s="3">
        <v>2020</v>
      </c>
      <c r="E4695" s="3">
        <v>0</v>
      </c>
      <c r="F4695" s="3">
        <v>0</v>
      </c>
      <c r="G4695" s="3" t="s">
        <v>232</v>
      </c>
      <c r="H4695" s="3" t="s">
        <v>1170</v>
      </c>
      <c r="I4695" s="3" t="s">
        <v>494</v>
      </c>
      <c r="J4695" s="3">
        <v>126190788</v>
      </c>
    </row>
    <row r="4696" spans="1:10" hidden="1" x14ac:dyDescent="0.25">
      <c r="A4696" s="187">
        <v>43833</v>
      </c>
      <c r="B4696" s="3">
        <v>3</v>
      </c>
      <c r="C4696" s="3">
        <v>1</v>
      </c>
      <c r="D4696" s="3">
        <v>2020</v>
      </c>
      <c r="E4696" s="3">
        <v>0</v>
      </c>
      <c r="F4696" s="3">
        <v>0</v>
      </c>
      <c r="G4696" s="3" t="s">
        <v>232</v>
      </c>
      <c r="H4696" s="3" t="s">
        <v>1170</v>
      </c>
      <c r="I4696" s="3" t="s">
        <v>494</v>
      </c>
      <c r="J4696" s="3">
        <v>126190788</v>
      </c>
    </row>
    <row r="4697" spans="1:10" hidden="1" x14ac:dyDescent="0.25">
      <c r="A4697" s="187">
        <v>43832</v>
      </c>
      <c r="B4697" s="3">
        <v>2</v>
      </c>
      <c r="C4697" s="3">
        <v>1</v>
      </c>
      <c r="D4697" s="3">
        <v>2020</v>
      </c>
      <c r="E4697" s="3">
        <v>0</v>
      </c>
      <c r="F4697" s="3">
        <v>0</v>
      </c>
      <c r="G4697" s="3" t="s">
        <v>232</v>
      </c>
      <c r="H4697" s="3" t="s">
        <v>1170</v>
      </c>
      <c r="I4697" s="3" t="s">
        <v>494</v>
      </c>
      <c r="J4697" s="3">
        <v>126190788</v>
      </c>
    </row>
    <row r="4698" spans="1:10" hidden="1" x14ac:dyDescent="0.25">
      <c r="A4698" s="187">
        <v>43831</v>
      </c>
      <c r="B4698" s="3">
        <v>1</v>
      </c>
      <c r="C4698" s="3">
        <v>1</v>
      </c>
      <c r="D4698" s="3">
        <v>2020</v>
      </c>
      <c r="E4698" s="3">
        <v>0</v>
      </c>
      <c r="F4698" s="3">
        <v>0</v>
      </c>
      <c r="G4698" s="3" t="s">
        <v>232</v>
      </c>
      <c r="H4698" s="3" t="s">
        <v>1170</v>
      </c>
      <c r="I4698" s="3" t="s">
        <v>494</v>
      </c>
      <c r="J4698" s="3">
        <v>126190788</v>
      </c>
    </row>
    <row r="4699" spans="1:10" hidden="1" x14ac:dyDescent="0.25">
      <c r="A4699" s="187">
        <v>43830</v>
      </c>
      <c r="B4699" s="3">
        <v>31</v>
      </c>
      <c r="C4699" s="3">
        <v>12</v>
      </c>
      <c r="D4699" s="3">
        <v>2019</v>
      </c>
      <c r="E4699" s="3">
        <v>0</v>
      </c>
      <c r="F4699" s="3">
        <v>0</v>
      </c>
      <c r="G4699" s="3" t="s">
        <v>232</v>
      </c>
      <c r="H4699" s="3" t="s">
        <v>1170</v>
      </c>
      <c r="I4699" s="3" t="s">
        <v>494</v>
      </c>
      <c r="J4699" s="3">
        <v>126190788</v>
      </c>
    </row>
    <row r="4700" spans="1:10" hidden="1" x14ac:dyDescent="0.25">
      <c r="A4700" s="187">
        <v>43920</v>
      </c>
      <c r="B4700" s="3">
        <v>30</v>
      </c>
      <c r="C4700" s="3">
        <v>3</v>
      </c>
      <c r="D4700" s="3">
        <v>2020</v>
      </c>
      <c r="E4700" s="3">
        <v>32</v>
      </c>
      <c r="F4700" s="3">
        <v>0</v>
      </c>
      <c r="G4700" s="3" t="s">
        <v>98</v>
      </c>
      <c r="H4700" s="3" t="s">
        <v>1171</v>
      </c>
      <c r="I4700" s="3" t="s">
        <v>490</v>
      </c>
      <c r="J4700" s="3">
        <v>3545883</v>
      </c>
    </row>
    <row r="4701" spans="1:10" hidden="1" x14ac:dyDescent="0.25">
      <c r="A4701" s="187">
        <v>43919</v>
      </c>
      <c r="B4701" s="3">
        <v>29</v>
      </c>
      <c r="C4701" s="3">
        <v>3</v>
      </c>
      <c r="D4701" s="3">
        <v>2020</v>
      </c>
      <c r="E4701" s="3">
        <v>32</v>
      </c>
      <c r="F4701" s="3">
        <v>0</v>
      </c>
      <c r="G4701" s="3" t="s">
        <v>98</v>
      </c>
      <c r="H4701" s="3" t="s">
        <v>1171</v>
      </c>
      <c r="I4701" s="3" t="s">
        <v>490</v>
      </c>
      <c r="J4701" s="3">
        <v>3545883</v>
      </c>
    </row>
    <row r="4702" spans="1:10" hidden="1" x14ac:dyDescent="0.25">
      <c r="A4702" s="187">
        <v>43918</v>
      </c>
      <c r="B4702" s="3">
        <v>28</v>
      </c>
      <c r="C4702" s="3">
        <v>3</v>
      </c>
      <c r="D4702" s="3">
        <v>2020</v>
      </c>
      <c r="E4702" s="3">
        <v>22</v>
      </c>
      <c r="F4702" s="3">
        <v>1</v>
      </c>
      <c r="G4702" s="3" t="s">
        <v>98</v>
      </c>
      <c r="H4702" s="3" t="s">
        <v>1171</v>
      </c>
      <c r="I4702" s="3" t="s">
        <v>490</v>
      </c>
      <c r="J4702" s="3">
        <v>3545883</v>
      </c>
    </row>
    <row r="4703" spans="1:10" hidden="1" x14ac:dyDescent="0.25">
      <c r="A4703" s="187">
        <v>43917</v>
      </c>
      <c r="B4703" s="3">
        <v>27</v>
      </c>
      <c r="C4703" s="3">
        <v>3</v>
      </c>
      <c r="D4703" s="3">
        <v>2020</v>
      </c>
      <c r="E4703" s="3">
        <v>28</v>
      </c>
      <c r="F4703" s="3">
        <v>0</v>
      </c>
      <c r="G4703" s="3" t="s">
        <v>98</v>
      </c>
      <c r="H4703" s="3" t="s">
        <v>1171</v>
      </c>
      <c r="I4703" s="3" t="s">
        <v>490</v>
      </c>
      <c r="J4703" s="3">
        <v>3545883</v>
      </c>
    </row>
    <row r="4704" spans="1:10" hidden="1" x14ac:dyDescent="0.25">
      <c r="A4704" s="187">
        <v>43916</v>
      </c>
      <c r="B4704" s="3">
        <v>26</v>
      </c>
      <c r="C4704" s="3">
        <v>3</v>
      </c>
      <c r="D4704" s="3">
        <v>2020</v>
      </c>
      <c r="E4704" s="3">
        <v>24</v>
      </c>
      <c r="F4704" s="3">
        <v>0</v>
      </c>
      <c r="G4704" s="3" t="s">
        <v>98</v>
      </c>
      <c r="H4704" s="3" t="s">
        <v>1171</v>
      </c>
      <c r="I4704" s="3" t="s">
        <v>490</v>
      </c>
      <c r="J4704" s="3">
        <v>3545883</v>
      </c>
    </row>
    <row r="4705" spans="1:10" hidden="1" x14ac:dyDescent="0.25">
      <c r="A4705" s="187">
        <v>43915</v>
      </c>
      <c r="B4705" s="3">
        <v>25</v>
      </c>
      <c r="C4705" s="3">
        <v>3</v>
      </c>
      <c r="D4705" s="3">
        <v>2020</v>
      </c>
      <c r="E4705" s="3">
        <v>16</v>
      </c>
      <c r="F4705" s="3">
        <v>0</v>
      </c>
      <c r="G4705" s="3" t="s">
        <v>98</v>
      </c>
      <c r="H4705" s="3" t="s">
        <v>1171</v>
      </c>
      <c r="I4705" s="3" t="s">
        <v>490</v>
      </c>
      <c r="J4705" s="3">
        <v>3545883</v>
      </c>
    </row>
    <row r="4706" spans="1:10" hidden="1" x14ac:dyDescent="0.25">
      <c r="A4706" s="187">
        <v>43914</v>
      </c>
      <c r="B4706" s="3">
        <v>24</v>
      </c>
      <c r="C4706" s="3">
        <v>3</v>
      </c>
      <c r="D4706" s="3">
        <v>2020</v>
      </c>
      <c r="E4706" s="3">
        <v>15</v>
      </c>
      <c r="F4706" s="3">
        <v>0</v>
      </c>
      <c r="G4706" s="3" t="s">
        <v>98</v>
      </c>
      <c r="H4706" s="3" t="s">
        <v>1171</v>
      </c>
      <c r="I4706" s="3" t="s">
        <v>490</v>
      </c>
      <c r="J4706" s="3">
        <v>3545883</v>
      </c>
    </row>
    <row r="4707" spans="1:10" hidden="1" x14ac:dyDescent="0.25">
      <c r="A4707" s="187">
        <v>43913</v>
      </c>
      <c r="B4707" s="3">
        <v>23</v>
      </c>
      <c r="C4707" s="3">
        <v>3</v>
      </c>
      <c r="D4707" s="3">
        <v>2020</v>
      </c>
      <c r="E4707" s="3">
        <v>14</v>
      </c>
      <c r="F4707" s="3">
        <v>0</v>
      </c>
      <c r="G4707" s="3" t="s">
        <v>98</v>
      </c>
      <c r="H4707" s="3" t="s">
        <v>1171</v>
      </c>
      <c r="I4707" s="3" t="s">
        <v>490</v>
      </c>
      <c r="J4707" s="3">
        <v>3545883</v>
      </c>
    </row>
    <row r="4708" spans="1:10" hidden="1" x14ac:dyDescent="0.25">
      <c r="A4708" s="187">
        <v>43912</v>
      </c>
      <c r="B4708" s="3">
        <v>22</v>
      </c>
      <c r="C4708" s="3">
        <v>3</v>
      </c>
      <c r="D4708" s="3">
        <v>2020</v>
      </c>
      <c r="E4708" s="3">
        <v>14</v>
      </c>
      <c r="F4708" s="3">
        <v>0</v>
      </c>
      <c r="G4708" s="3" t="s">
        <v>98</v>
      </c>
      <c r="H4708" s="3" t="s">
        <v>1171</v>
      </c>
      <c r="I4708" s="3" t="s">
        <v>490</v>
      </c>
      <c r="J4708" s="3">
        <v>3545883</v>
      </c>
    </row>
    <row r="4709" spans="1:10" hidden="1" x14ac:dyDescent="0.25">
      <c r="A4709" s="187">
        <v>43911</v>
      </c>
      <c r="B4709" s="3">
        <v>21</v>
      </c>
      <c r="C4709" s="3">
        <v>3</v>
      </c>
      <c r="D4709" s="3">
        <v>2020</v>
      </c>
      <c r="E4709" s="3">
        <v>17</v>
      </c>
      <c r="F4709" s="3">
        <v>0</v>
      </c>
      <c r="G4709" s="3" t="s">
        <v>98</v>
      </c>
      <c r="H4709" s="3" t="s">
        <v>1171</v>
      </c>
      <c r="I4709" s="3" t="s">
        <v>490</v>
      </c>
      <c r="J4709" s="3">
        <v>3545883</v>
      </c>
    </row>
    <row r="4710" spans="1:10" hidden="1" x14ac:dyDescent="0.25">
      <c r="A4710" s="187">
        <v>43910</v>
      </c>
      <c r="B4710" s="3">
        <v>20</v>
      </c>
      <c r="C4710" s="3">
        <v>3</v>
      </c>
      <c r="D4710" s="3">
        <v>2020</v>
      </c>
      <c r="E4710" s="3">
        <v>13</v>
      </c>
      <c r="F4710" s="3">
        <v>0</v>
      </c>
      <c r="G4710" s="3" t="s">
        <v>98</v>
      </c>
      <c r="H4710" s="3" t="s">
        <v>1171</v>
      </c>
      <c r="I4710" s="3" t="s">
        <v>490</v>
      </c>
      <c r="J4710" s="3">
        <v>3545883</v>
      </c>
    </row>
    <row r="4711" spans="1:10" hidden="1" x14ac:dyDescent="0.25">
      <c r="A4711" s="187">
        <v>43909</v>
      </c>
      <c r="B4711" s="3">
        <v>19</v>
      </c>
      <c r="C4711" s="3">
        <v>3</v>
      </c>
      <c r="D4711" s="3">
        <v>2020</v>
      </c>
      <c r="E4711" s="3">
        <v>6</v>
      </c>
      <c r="F4711" s="3">
        <v>1</v>
      </c>
      <c r="G4711" s="3" t="s">
        <v>98</v>
      </c>
      <c r="H4711" s="3" t="s">
        <v>1171</v>
      </c>
      <c r="I4711" s="3" t="s">
        <v>490</v>
      </c>
      <c r="J4711" s="3">
        <v>3545883</v>
      </c>
    </row>
    <row r="4712" spans="1:10" hidden="1" x14ac:dyDescent="0.25">
      <c r="A4712" s="187">
        <v>43908</v>
      </c>
      <c r="B4712" s="3">
        <v>18</v>
      </c>
      <c r="C4712" s="3">
        <v>3</v>
      </c>
      <c r="D4712" s="3">
        <v>2020</v>
      </c>
      <c r="E4712" s="3">
        <v>1</v>
      </c>
      <c r="F4712" s="3">
        <v>0</v>
      </c>
      <c r="G4712" s="3" t="s">
        <v>98</v>
      </c>
      <c r="H4712" s="3" t="s">
        <v>1171</v>
      </c>
      <c r="I4712" s="3" t="s">
        <v>490</v>
      </c>
      <c r="J4712" s="3">
        <v>3545883</v>
      </c>
    </row>
    <row r="4713" spans="1:10" hidden="1" x14ac:dyDescent="0.25">
      <c r="A4713" s="187">
        <v>43907</v>
      </c>
      <c r="B4713" s="3">
        <v>17</v>
      </c>
      <c r="C4713" s="3">
        <v>3</v>
      </c>
      <c r="D4713" s="3">
        <v>2020</v>
      </c>
      <c r="E4713" s="3">
        <v>6</v>
      </c>
      <c r="F4713" s="3">
        <v>0</v>
      </c>
      <c r="G4713" s="3" t="s">
        <v>98</v>
      </c>
      <c r="H4713" s="3" t="s">
        <v>1171</v>
      </c>
      <c r="I4713" s="3" t="s">
        <v>490</v>
      </c>
      <c r="J4713" s="3">
        <v>3545883</v>
      </c>
    </row>
    <row r="4714" spans="1:10" hidden="1" x14ac:dyDescent="0.25">
      <c r="A4714" s="187">
        <v>43906</v>
      </c>
      <c r="B4714" s="3">
        <v>16</v>
      </c>
      <c r="C4714" s="3">
        <v>3</v>
      </c>
      <c r="D4714" s="3">
        <v>2020</v>
      </c>
      <c r="E4714" s="3">
        <v>3</v>
      </c>
      <c r="F4714" s="3">
        <v>0</v>
      </c>
      <c r="G4714" s="3" t="s">
        <v>98</v>
      </c>
      <c r="H4714" s="3" t="s">
        <v>1171</v>
      </c>
      <c r="I4714" s="3" t="s">
        <v>490</v>
      </c>
      <c r="J4714" s="3">
        <v>3545883</v>
      </c>
    </row>
    <row r="4715" spans="1:10" hidden="1" x14ac:dyDescent="0.25">
      <c r="A4715" s="187">
        <v>43905</v>
      </c>
      <c r="B4715" s="3">
        <v>15</v>
      </c>
      <c r="C4715" s="3">
        <v>3</v>
      </c>
      <c r="D4715" s="3">
        <v>2020</v>
      </c>
      <c r="E4715" s="3">
        <v>12</v>
      </c>
      <c r="F4715" s="3">
        <v>0</v>
      </c>
      <c r="G4715" s="3" t="s">
        <v>98</v>
      </c>
      <c r="H4715" s="3" t="s">
        <v>1171</v>
      </c>
      <c r="I4715" s="3" t="s">
        <v>490</v>
      </c>
      <c r="J4715" s="3">
        <v>3545883</v>
      </c>
    </row>
    <row r="4716" spans="1:10" hidden="1" x14ac:dyDescent="0.25">
      <c r="A4716" s="187">
        <v>43904</v>
      </c>
      <c r="B4716" s="3">
        <v>14</v>
      </c>
      <c r="C4716" s="3">
        <v>3</v>
      </c>
      <c r="D4716" s="3">
        <v>2020</v>
      </c>
      <c r="E4716" s="3">
        <v>2</v>
      </c>
      <c r="F4716" s="3">
        <v>0</v>
      </c>
      <c r="G4716" s="3" t="s">
        <v>98</v>
      </c>
      <c r="H4716" s="3" t="s">
        <v>1171</v>
      </c>
      <c r="I4716" s="3" t="s">
        <v>490</v>
      </c>
      <c r="J4716" s="3">
        <v>3545883</v>
      </c>
    </row>
    <row r="4717" spans="1:10" hidden="1" x14ac:dyDescent="0.25">
      <c r="A4717" s="187">
        <v>43903</v>
      </c>
      <c r="B4717" s="3">
        <v>13</v>
      </c>
      <c r="C4717" s="3">
        <v>3</v>
      </c>
      <c r="D4717" s="3">
        <v>2020</v>
      </c>
      <c r="E4717" s="3">
        <v>2</v>
      </c>
      <c r="F4717" s="3">
        <v>0</v>
      </c>
      <c r="G4717" s="3" t="s">
        <v>98</v>
      </c>
      <c r="H4717" s="3" t="s">
        <v>1171</v>
      </c>
      <c r="I4717" s="3" t="s">
        <v>490</v>
      </c>
      <c r="J4717" s="3">
        <v>3545883</v>
      </c>
    </row>
    <row r="4718" spans="1:10" hidden="1" x14ac:dyDescent="0.25">
      <c r="A4718" s="187">
        <v>43902</v>
      </c>
      <c r="B4718" s="3">
        <v>12</v>
      </c>
      <c r="C4718" s="3">
        <v>3</v>
      </c>
      <c r="D4718" s="3">
        <v>2020</v>
      </c>
      <c r="E4718" s="3">
        <v>1</v>
      </c>
      <c r="F4718" s="3">
        <v>0</v>
      </c>
      <c r="G4718" s="3" t="s">
        <v>98</v>
      </c>
      <c r="H4718" s="3" t="s">
        <v>1171</v>
      </c>
      <c r="I4718" s="3" t="s">
        <v>490</v>
      </c>
      <c r="J4718" s="3">
        <v>3545883</v>
      </c>
    </row>
    <row r="4719" spans="1:10" hidden="1" x14ac:dyDescent="0.25">
      <c r="A4719" s="187">
        <v>43901</v>
      </c>
      <c r="B4719" s="3">
        <v>11</v>
      </c>
      <c r="C4719" s="3">
        <v>3</v>
      </c>
      <c r="D4719" s="3">
        <v>2020</v>
      </c>
      <c r="E4719" s="3">
        <v>2</v>
      </c>
      <c r="F4719" s="3">
        <v>0</v>
      </c>
      <c r="G4719" s="3" t="s">
        <v>98</v>
      </c>
      <c r="H4719" s="3" t="s">
        <v>1171</v>
      </c>
      <c r="I4719" s="3" t="s">
        <v>490</v>
      </c>
      <c r="J4719" s="3">
        <v>3545883</v>
      </c>
    </row>
    <row r="4720" spans="1:10" hidden="1" x14ac:dyDescent="0.25">
      <c r="A4720" s="187">
        <v>43898</v>
      </c>
      <c r="B4720" s="3">
        <v>8</v>
      </c>
      <c r="C4720" s="3">
        <v>3</v>
      </c>
      <c r="D4720" s="3">
        <v>2020</v>
      </c>
      <c r="E4720" s="3">
        <v>1</v>
      </c>
      <c r="F4720" s="3">
        <v>0</v>
      </c>
      <c r="G4720" s="3" t="s">
        <v>98</v>
      </c>
      <c r="H4720" s="3" t="s">
        <v>1171</v>
      </c>
      <c r="I4720" s="3" t="s">
        <v>490</v>
      </c>
      <c r="J4720" s="3">
        <v>3545883</v>
      </c>
    </row>
    <row r="4721" spans="1:10" hidden="1" x14ac:dyDescent="0.25">
      <c r="A4721" s="187">
        <v>43920</v>
      </c>
      <c r="B4721" s="3">
        <v>30</v>
      </c>
      <c r="C4721" s="3">
        <v>3</v>
      </c>
      <c r="D4721" s="3">
        <v>2020</v>
      </c>
      <c r="E4721" s="3">
        <v>3</v>
      </c>
      <c r="F4721" s="3">
        <v>0</v>
      </c>
      <c r="G4721" s="3" t="s">
        <v>113</v>
      </c>
      <c r="H4721" s="3" t="s">
        <v>1172</v>
      </c>
      <c r="I4721" s="3" t="s">
        <v>489</v>
      </c>
      <c r="J4721" s="3">
        <v>38682</v>
      </c>
    </row>
    <row r="4722" spans="1:10" hidden="1" x14ac:dyDescent="0.25">
      <c r="A4722" s="187">
        <v>43919</v>
      </c>
      <c r="B4722" s="3">
        <v>29</v>
      </c>
      <c r="C4722" s="3">
        <v>3</v>
      </c>
      <c r="D4722" s="3">
        <v>2020</v>
      </c>
      <c r="E4722" s="3">
        <v>1</v>
      </c>
      <c r="F4722" s="3">
        <v>0</v>
      </c>
      <c r="G4722" s="3" t="s">
        <v>113</v>
      </c>
      <c r="H4722" s="3" t="s">
        <v>1172</v>
      </c>
      <c r="I4722" s="3" t="s">
        <v>489</v>
      </c>
      <c r="J4722" s="3">
        <v>38682</v>
      </c>
    </row>
    <row r="4723" spans="1:10" hidden="1" x14ac:dyDescent="0.25">
      <c r="A4723" s="187">
        <v>43918</v>
      </c>
      <c r="B4723" s="3">
        <v>28</v>
      </c>
      <c r="C4723" s="3">
        <v>3</v>
      </c>
      <c r="D4723" s="3">
        <v>2020</v>
      </c>
      <c r="E4723" s="3">
        <v>9</v>
      </c>
      <c r="F4723" s="3">
        <v>0</v>
      </c>
      <c r="G4723" s="3" t="s">
        <v>113</v>
      </c>
      <c r="H4723" s="3" t="s">
        <v>1172</v>
      </c>
      <c r="I4723" s="3" t="s">
        <v>489</v>
      </c>
      <c r="J4723" s="3">
        <v>38682</v>
      </c>
    </row>
    <row r="4724" spans="1:10" hidden="1" x14ac:dyDescent="0.25">
      <c r="A4724" s="187">
        <v>43917</v>
      </c>
      <c r="B4724" s="3">
        <v>27</v>
      </c>
      <c r="C4724" s="3">
        <v>3</v>
      </c>
      <c r="D4724" s="3">
        <v>2020</v>
      </c>
      <c r="E4724" s="3">
        <v>2</v>
      </c>
      <c r="F4724" s="3">
        <v>0</v>
      </c>
      <c r="G4724" s="3" t="s">
        <v>113</v>
      </c>
      <c r="H4724" s="3" t="s">
        <v>1172</v>
      </c>
      <c r="I4724" s="3" t="s">
        <v>489</v>
      </c>
      <c r="J4724" s="3">
        <v>38682</v>
      </c>
    </row>
    <row r="4725" spans="1:10" hidden="1" x14ac:dyDescent="0.25">
      <c r="A4725" s="187">
        <v>43916</v>
      </c>
      <c r="B4725" s="3">
        <v>26</v>
      </c>
      <c r="C4725" s="3">
        <v>3</v>
      </c>
      <c r="D4725" s="3">
        <v>2020</v>
      </c>
      <c r="E4725" s="3">
        <v>4</v>
      </c>
      <c r="F4725" s="3">
        <v>0</v>
      </c>
      <c r="G4725" s="3" t="s">
        <v>113</v>
      </c>
      <c r="H4725" s="3" t="s">
        <v>1172</v>
      </c>
      <c r="I4725" s="3" t="s">
        <v>489</v>
      </c>
      <c r="J4725" s="3">
        <v>38682</v>
      </c>
    </row>
    <row r="4726" spans="1:10" hidden="1" x14ac:dyDescent="0.25">
      <c r="A4726" s="187">
        <v>43915</v>
      </c>
      <c r="B4726" s="3">
        <v>25</v>
      </c>
      <c r="C4726" s="3">
        <v>3</v>
      </c>
      <c r="D4726" s="3">
        <v>2020</v>
      </c>
      <c r="E4726" s="3">
        <v>4</v>
      </c>
      <c r="F4726" s="3">
        <v>0</v>
      </c>
      <c r="G4726" s="3" t="s">
        <v>113</v>
      </c>
      <c r="H4726" s="3" t="s">
        <v>1172</v>
      </c>
      <c r="I4726" s="3" t="s">
        <v>489</v>
      </c>
      <c r="J4726" s="3">
        <v>38682</v>
      </c>
    </row>
    <row r="4727" spans="1:10" hidden="1" x14ac:dyDescent="0.25">
      <c r="A4727" s="187">
        <v>43914</v>
      </c>
      <c r="B4727" s="3">
        <v>24</v>
      </c>
      <c r="C4727" s="3">
        <v>3</v>
      </c>
      <c r="D4727" s="3">
        <v>2020</v>
      </c>
      <c r="E4727" s="3">
        <v>0</v>
      </c>
      <c r="F4727" s="3">
        <v>0</v>
      </c>
      <c r="G4727" s="3" t="s">
        <v>113</v>
      </c>
      <c r="H4727" s="3" t="s">
        <v>1172</v>
      </c>
      <c r="I4727" s="3" t="s">
        <v>489</v>
      </c>
      <c r="J4727" s="3">
        <v>38682</v>
      </c>
    </row>
    <row r="4728" spans="1:10" hidden="1" x14ac:dyDescent="0.25">
      <c r="A4728" s="187">
        <v>43913</v>
      </c>
      <c r="B4728" s="3">
        <v>23</v>
      </c>
      <c r="C4728" s="3">
        <v>3</v>
      </c>
      <c r="D4728" s="3">
        <v>2020</v>
      </c>
      <c r="E4728" s="3">
        <v>5</v>
      </c>
      <c r="F4728" s="3">
        <v>0</v>
      </c>
      <c r="G4728" s="3" t="s">
        <v>113</v>
      </c>
      <c r="H4728" s="3" t="s">
        <v>1172</v>
      </c>
      <c r="I4728" s="3" t="s">
        <v>489</v>
      </c>
      <c r="J4728" s="3">
        <v>38682</v>
      </c>
    </row>
    <row r="4729" spans="1:10" hidden="1" x14ac:dyDescent="0.25">
      <c r="A4729" s="187">
        <v>43912</v>
      </c>
      <c r="B4729" s="3">
        <v>22</v>
      </c>
      <c r="C4729" s="3">
        <v>3</v>
      </c>
      <c r="D4729" s="3">
        <v>2020</v>
      </c>
      <c r="E4729" s="3">
        <v>6</v>
      </c>
      <c r="F4729" s="3">
        <v>0</v>
      </c>
      <c r="G4729" s="3" t="s">
        <v>113</v>
      </c>
      <c r="H4729" s="3" t="s">
        <v>1172</v>
      </c>
      <c r="I4729" s="3" t="s">
        <v>489</v>
      </c>
      <c r="J4729" s="3">
        <v>38682</v>
      </c>
    </row>
    <row r="4730" spans="1:10" hidden="1" x14ac:dyDescent="0.25">
      <c r="A4730" s="187">
        <v>43911</v>
      </c>
      <c r="B4730" s="3">
        <v>21</v>
      </c>
      <c r="C4730" s="3">
        <v>3</v>
      </c>
      <c r="D4730" s="3">
        <v>2020</v>
      </c>
      <c r="E4730" s="3">
        <v>1</v>
      </c>
      <c r="F4730" s="3">
        <v>0</v>
      </c>
      <c r="G4730" s="3" t="s">
        <v>113</v>
      </c>
      <c r="H4730" s="3" t="s">
        <v>1172</v>
      </c>
      <c r="I4730" s="3" t="s">
        <v>489</v>
      </c>
      <c r="J4730" s="3">
        <v>38682</v>
      </c>
    </row>
    <row r="4731" spans="1:10" hidden="1" x14ac:dyDescent="0.25">
      <c r="A4731" s="187">
        <v>43910</v>
      </c>
      <c r="B4731" s="3">
        <v>20</v>
      </c>
      <c r="C4731" s="3">
        <v>3</v>
      </c>
      <c r="D4731" s="3">
        <v>2020</v>
      </c>
      <c r="E4731" s="3">
        <v>2</v>
      </c>
      <c r="F4731" s="3">
        <v>0</v>
      </c>
      <c r="G4731" s="3" t="s">
        <v>113</v>
      </c>
      <c r="H4731" s="3" t="s">
        <v>1172</v>
      </c>
      <c r="I4731" s="3" t="s">
        <v>489</v>
      </c>
      <c r="J4731" s="3">
        <v>38682</v>
      </c>
    </row>
    <row r="4732" spans="1:10" hidden="1" x14ac:dyDescent="0.25">
      <c r="A4732" s="187">
        <v>43909</v>
      </c>
      <c r="B4732" s="3">
        <v>19</v>
      </c>
      <c r="C4732" s="3">
        <v>3</v>
      </c>
      <c r="D4732" s="3">
        <v>2020</v>
      </c>
      <c r="E4732" s="3">
        <v>0</v>
      </c>
      <c r="F4732" s="3">
        <v>0</v>
      </c>
      <c r="G4732" s="3" t="s">
        <v>113</v>
      </c>
      <c r="H4732" s="3" t="s">
        <v>1172</v>
      </c>
      <c r="I4732" s="3" t="s">
        <v>489</v>
      </c>
      <c r="J4732" s="3">
        <v>38682</v>
      </c>
    </row>
    <row r="4733" spans="1:10" hidden="1" x14ac:dyDescent="0.25">
      <c r="A4733" s="187">
        <v>43908</v>
      </c>
      <c r="B4733" s="3">
        <v>18</v>
      </c>
      <c r="C4733" s="3">
        <v>3</v>
      </c>
      <c r="D4733" s="3">
        <v>2020</v>
      </c>
      <c r="E4733" s="3">
        <v>0</v>
      </c>
      <c r="F4733" s="3">
        <v>0</v>
      </c>
      <c r="G4733" s="3" t="s">
        <v>113</v>
      </c>
      <c r="H4733" s="3" t="s">
        <v>1172</v>
      </c>
      <c r="I4733" s="3" t="s">
        <v>489</v>
      </c>
      <c r="J4733" s="3">
        <v>38682</v>
      </c>
    </row>
    <row r="4734" spans="1:10" hidden="1" x14ac:dyDescent="0.25">
      <c r="A4734" s="187">
        <v>43907</v>
      </c>
      <c r="B4734" s="3">
        <v>17</v>
      </c>
      <c r="C4734" s="3">
        <v>3</v>
      </c>
      <c r="D4734" s="3">
        <v>2020</v>
      </c>
      <c r="E4734" s="3">
        <v>2</v>
      </c>
      <c r="F4734" s="3">
        <v>0</v>
      </c>
      <c r="G4734" s="3" t="s">
        <v>113</v>
      </c>
      <c r="H4734" s="3" t="s">
        <v>1172</v>
      </c>
      <c r="I4734" s="3" t="s">
        <v>489</v>
      </c>
      <c r="J4734" s="3">
        <v>38682</v>
      </c>
    </row>
    <row r="4735" spans="1:10" hidden="1" x14ac:dyDescent="0.25">
      <c r="A4735" s="187">
        <v>43906</v>
      </c>
      <c r="B4735" s="3">
        <v>16</v>
      </c>
      <c r="C4735" s="3">
        <v>3</v>
      </c>
      <c r="D4735" s="3">
        <v>2020</v>
      </c>
      <c r="E4735" s="3">
        <v>4</v>
      </c>
      <c r="F4735" s="3">
        <v>0</v>
      </c>
      <c r="G4735" s="3" t="s">
        <v>113</v>
      </c>
      <c r="H4735" s="3" t="s">
        <v>1172</v>
      </c>
      <c r="I4735" s="3" t="s">
        <v>489</v>
      </c>
      <c r="J4735" s="3">
        <v>38682</v>
      </c>
    </row>
    <row r="4736" spans="1:10" hidden="1" x14ac:dyDescent="0.25">
      <c r="A4736" s="187">
        <v>43905</v>
      </c>
      <c r="B4736" s="3">
        <v>15</v>
      </c>
      <c r="C4736" s="3">
        <v>3</v>
      </c>
      <c r="D4736" s="3">
        <v>2020</v>
      </c>
      <c r="E4736" s="3">
        <v>2</v>
      </c>
      <c r="F4736" s="3">
        <v>0</v>
      </c>
      <c r="G4736" s="3" t="s">
        <v>113</v>
      </c>
      <c r="H4736" s="3" t="s">
        <v>1172</v>
      </c>
      <c r="I4736" s="3" t="s">
        <v>489</v>
      </c>
      <c r="J4736" s="3">
        <v>38682</v>
      </c>
    </row>
    <row r="4737" spans="1:10" hidden="1" x14ac:dyDescent="0.25">
      <c r="A4737" s="187">
        <v>43892</v>
      </c>
      <c r="B4737" s="3">
        <v>2</v>
      </c>
      <c r="C4737" s="3">
        <v>3</v>
      </c>
      <c r="D4737" s="3">
        <v>2020</v>
      </c>
      <c r="E4737" s="3">
        <v>0</v>
      </c>
      <c r="F4737" s="3">
        <v>0</v>
      </c>
      <c r="G4737" s="3" t="s">
        <v>113</v>
      </c>
      <c r="H4737" s="3" t="s">
        <v>1172</v>
      </c>
      <c r="I4737" s="3" t="s">
        <v>489</v>
      </c>
      <c r="J4737" s="3">
        <v>38682</v>
      </c>
    </row>
    <row r="4738" spans="1:10" hidden="1" x14ac:dyDescent="0.25">
      <c r="A4738" s="187">
        <v>43891</v>
      </c>
      <c r="B4738" s="3">
        <v>1</v>
      </c>
      <c r="C4738" s="3">
        <v>3</v>
      </c>
      <c r="D4738" s="3">
        <v>2020</v>
      </c>
      <c r="E4738" s="3">
        <v>0</v>
      </c>
      <c r="F4738" s="3">
        <v>0</v>
      </c>
      <c r="G4738" s="3" t="s">
        <v>113</v>
      </c>
      <c r="H4738" s="3" t="s">
        <v>1172</v>
      </c>
      <c r="I4738" s="3" t="s">
        <v>489</v>
      </c>
      <c r="J4738" s="3">
        <v>38682</v>
      </c>
    </row>
    <row r="4739" spans="1:10" hidden="1" x14ac:dyDescent="0.25">
      <c r="A4739" s="187">
        <v>43890</v>
      </c>
      <c r="B4739" s="3">
        <v>29</v>
      </c>
      <c r="C4739" s="3">
        <v>2</v>
      </c>
      <c r="D4739" s="3">
        <v>2020</v>
      </c>
      <c r="E4739" s="3">
        <v>1</v>
      </c>
      <c r="F4739" s="3">
        <v>0</v>
      </c>
      <c r="G4739" s="3" t="s">
        <v>113</v>
      </c>
      <c r="H4739" s="3" t="s">
        <v>1172</v>
      </c>
      <c r="I4739" s="3" t="s">
        <v>489</v>
      </c>
      <c r="J4739" s="3">
        <v>38682</v>
      </c>
    </row>
    <row r="4740" spans="1:10" hidden="1" x14ac:dyDescent="0.25">
      <c r="A4740" s="187">
        <v>43889</v>
      </c>
      <c r="B4740" s="3">
        <v>28</v>
      </c>
      <c r="C4740" s="3">
        <v>2</v>
      </c>
      <c r="D4740" s="3">
        <v>2020</v>
      </c>
      <c r="E4740" s="3">
        <v>0</v>
      </c>
      <c r="F4740" s="3">
        <v>0</v>
      </c>
      <c r="G4740" s="3" t="s">
        <v>113</v>
      </c>
      <c r="H4740" s="3" t="s">
        <v>1172</v>
      </c>
      <c r="I4740" s="3" t="s">
        <v>489</v>
      </c>
      <c r="J4740" s="3">
        <v>38682</v>
      </c>
    </row>
    <row r="4741" spans="1:10" hidden="1" x14ac:dyDescent="0.25">
      <c r="A4741" s="187">
        <v>43888</v>
      </c>
      <c r="B4741" s="3">
        <v>27</v>
      </c>
      <c r="C4741" s="3">
        <v>2</v>
      </c>
      <c r="D4741" s="3">
        <v>2020</v>
      </c>
      <c r="E4741" s="3">
        <v>0</v>
      </c>
      <c r="F4741" s="3">
        <v>0</v>
      </c>
      <c r="G4741" s="3" t="s">
        <v>113</v>
      </c>
      <c r="H4741" s="3" t="s">
        <v>1172</v>
      </c>
      <c r="I4741" s="3" t="s">
        <v>489</v>
      </c>
      <c r="J4741" s="3">
        <v>38682</v>
      </c>
    </row>
    <row r="4742" spans="1:10" hidden="1" x14ac:dyDescent="0.25">
      <c r="A4742" s="187">
        <v>43887</v>
      </c>
      <c r="B4742" s="3">
        <v>26</v>
      </c>
      <c r="C4742" s="3">
        <v>2</v>
      </c>
      <c r="D4742" s="3">
        <v>2020</v>
      </c>
      <c r="E4742" s="3">
        <v>0</v>
      </c>
      <c r="F4742" s="3">
        <v>0</v>
      </c>
      <c r="G4742" s="3" t="s">
        <v>113</v>
      </c>
      <c r="H4742" s="3" t="s">
        <v>1172</v>
      </c>
      <c r="I4742" s="3" t="s">
        <v>489</v>
      </c>
      <c r="J4742" s="3">
        <v>38682</v>
      </c>
    </row>
    <row r="4743" spans="1:10" hidden="1" x14ac:dyDescent="0.25">
      <c r="A4743" s="187">
        <v>43886</v>
      </c>
      <c r="B4743" s="3">
        <v>25</v>
      </c>
      <c r="C4743" s="3">
        <v>2</v>
      </c>
      <c r="D4743" s="3">
        <v>2020</v>
      </c>
      <c r="E4743" s="3">
        <v>0</v>
      </c>
      <c r="F4743" s="3">
        <v>0</v>
      </c>
      <c r="G4743" s="3" t="s">
        <v>113</v>
      </c>
      <c r="H4743" s="3" t="s">
        <v>1172</v>
      </c>
      <c r="I4743" s="3" t="s">
        <v>489</v>
      </c>
      <c r="J4743" s="3">
        <v>38682</v>
      </c>
    </row>
    <row r="4744" spans="1:10" hidden="1" x14ac:dyDescent="0.25">
      <c r="A4744" s="187">
        <v>43885</v>
      </c>
      <c r="B4744" s="3">
        <v>24</v>
      </c>
      <c r="C4744" s="3">
        <v>2</v>
      </c>
      <c r="D4744" s="3">
        <v>2020</v>
      </c>
      <c r="E4744" s="3">
        <v>0</v>
      </c>
      <c r="F4744" s="3">
        <v>0</v>
      </c>
      <c r="G4744" s="3" t="s">
        <v>113</v>
      </c>
      <c r="H4744" s="3" t="s">
        <v>1172</v>
      </c>
      <c r="I4744" s="3" t="s">
        <v>489</v>
      </c>
      <c r="J4744" s="3">
        <v>38682</v>
      </c>
    </row>
    <row r="4745" spans="1:10" hidden="1" x14ac:dyDescent="0.25">
      <c r="A4745" s="187">
        <v>43884</v>
      </c>
      <c r="B4745" s="3">
        <v>23</v>
      </c>
      <c r="C4745" s="3">
        <v>2</v>
      </c>
      <c r="D4745" s="3">
        <v>2020</v>
      </c>
      <c r="E4745" s="3">
        <v>0</v>
      </c>
      <c r="F4745" s="3">
        <v>0</v>
      </c>
      <c r="G4745" s="3" t="s">
        <v>113</v>
      </c>
      <c r="H4745" s="3" t="s">
        <v>1172</v>
      </c>
      <c r="I4745" s="3" t="s">
        <v>489</v>
      </c>
      <c r="J4745" s="3">
        <v>38682</v>
      </c>
    </row>
    <row r="4746" spans="1:10" hidden="1" x14ac:dyDescent="0.25">
      <c r="A4746" s="187">
        <v>43883</v>
      </c>
      <c r="B4746" s="3">
        <v>22</v>
      </c>
      <c r="C4746" s="3">
        <v>2</v>
      </c>
      <c r="D4746" s="3">
        <v>2020</v>
      </c>
      <c r="E4746" s="3">
        <v>0</v>
      </c>
      <c r="F4746" s="3">
        <v>0</v>
      </c>
      <c r="G4746" s="3" t="s">
        <v>113</v>
      </c>
      <c r="H4746" s="3" t="s">
        <v>1172</v>
      </c>
      <c r="I4746" s="3" t="s">
        <v>489</v>
      </c>
      <c r="J4746" s="3">
        <v>38682</v>
      </c>
    </row>
    <row r="4747" spans="1:10" hidden="1" x14ac:dyDescent="0.25">
      <c r="A4747" s="187">
        <v>43882</v>
      </c>
      <c r="B4747" s="3">
        <v>21</v>
      </c>
      <c r="C4747" s="3">
        <v>2</v>
      </c>
      <c r="D4747" s="3">
        <v>2020</v>
      </c>
      <c r="E4747" s="3">
        <v>0</v>
      </c>
      <c r="F4747" s="3">
        <v>0</v>
      </c>
      <c r="G4747" s="3" t="s">
        <v>113</v>
      </c>
      <c r="H4747" s="3" t="s">
        <v>1172</v>
      </c>
      <c r="I4747" s="3" t="s">
        <v>489</v>
      </c>
      <c r="J4747" s="3">
        <v>38682</v>
      </c>
    </row>
    <row r="4748" spans="1:10" hidden="1" x14ac:dyDescent="0.25">
      <c r="A4748" s="187">
        <v>43881</v>
      </c>
      <c r="B4748" s="3">
        <v>20</v>
      </c>
      <c r="C4748" s="3">
        <v>2</v>
      </c>
      <c r="D4748" s="3">
        <v>2020</v>
      </c>
      <c r="E4748" s="3">
        <v>0</v>
      </c>
      <c r="F4748" s="3">
        <v>0</v>
      </c>
      <c r="G4748" s="3" t="s">
        <v>113</v>
      </c>
      <c r="H4748" s="3" t="s">
        <v>1172</v>
      </c>
      <c r="I4748" s="3" t="s">
        <v>489</v>
      </c>
      <c r="J4748" s="3">
        <v>38682</v>
      </c>
    </row>
    <row r="4749" spans="1:10" hidden="1" x14ac:dyDescent="0.25">
      <c r="A4749" s="187">
        <v>43880</v>
      </c>
      <c r="B4749" s="3">
        <v>19</v>
      </c>
      <c r="C4749" s="3">
        <v>2</v>
      </c>
      <c r="D4749" s="3">
        <v>2020</v>
      </c>
      <c r="E4749" s="3">
        <v>0</v>
      </c>
      <c r="F4749" s="3">
        <v>0</v>
      </c>
      <c r="G4749" s="3" t="s">
        <v>113</v>
      </c>
      <c r="H4749" s="3" t="s">
        <v>1172</v>
      </c>
      <c r="I4749" s="3" t="s">
        <v>489</v>
      </c>
      <c r="J4749" s="3">
        <v>38682</v>
      </c>
    </row>
    <row r="4750" spans="1:10" hidden="1" x14ac:dyDescent="0.25">
      <c r="A4750" s="187">
        <v>43879</v>
      </c>
      <c r="B4750" s="3">
        <v>18</v>
      </c>
      <c r="C4750" s="3">
        <v>2</v>
      </c>
      <c r="D4750" s="3">
        <v>2020</v>
      </c>
      <c r="E4750" s="3">
        <v>0</v>
      </c>
      <c r="F4750" s="3">
        <v>0</v>
      </c>
      <c r="G4750" s="3" t="s">
        <v>113</v>
      </c>
      <c r="H4750" s="3" t="s">
        <v>1172</v>
      </c>
      <c r="I4750" s="3" t="s">
        <v>489</v>
      </c>
      <c r="J4750" s="3">
        <v>38682</v>
      </c>
    </row>
    <row r="4751" spans="1:10" hidden="1" x14ac:dyDescent="0.25">
      <c r="A4751" s="187">
        <v>43878</v>
      </c>
      <c r="B4751" s="3">
        <v>17</v>
      </c>
      <c r="C4751" s="3">
        <v>2</v>
      </c>
      <c r="D4751" s="3">
        <v>2020</v>
      </c>
      <c r="E4751" s="3">
        <v>0</v>
      </c>
      <c r="F4751" s="3">
        <v>0</v>
      </c>
      <c r="G4751" s="3" t="s">
        <v>113</v>
      </c>
      <c r="H4751" s="3" t="s">
        <v>1172</v>
      </c>
      <c r="I4751" s="3" t="s">
        <v>489</v>
      </c>
      <c r="J4751" s="3">
        <v>38682</v>
      </c>
    </row>
    <row r="4752" spans="1:10" hidden="1" x14ac:dyDescent="0.25">
      <c r="A4752" s="187">
        <v>43877</v>
      </c>
      <c r="B4752" s="3">
        <v>16</v>
      </c>
      <c r="C4752" s="3">
        <v>2</v>
      </c>
      <c r="D4752" s="3">
        <v>2020</v>
      </c>
      <c r="E4752" s="3">
        <v>0</v>
      </c>
      <c r="F4752" s="3">
        <v>0</v>
      </c>
      <c r="G4752" s="3" t="s">
        <v>113</v>
      </c>
      <c r="H4752" s="3" t="s">
        <v>1172</v>
      </c>
      <c r="I4752" s="3" t="s">
        <v>489</v>
      </c>
      <c r="J4752" s="3">
        <v>38682</v>
      </c>
    </row>
    <row r="4753" spans="1:10" hidden="1" x14ac:dyDescent="0.25">
      <c r="A4753" s="187">
        <v>43876</v>
      </c>
      <c r="B4753" s="3">
        <v>15</v>
      </c>
      <c r="C4753" s="3">
        <v>2</v>
      </c>
      <c r="D4753" s="3">
        <v>2020</v>
      </c>
      <c r="E4753" s="3">
        <v>0</v>
      </c>
      <c r="F4753" s="3">
        <v>0</v>
      </c>
      <c r="G4753" s="3" t="s">
        <v>113</v>
      </c>
      <c r="H4753" s="3" t="s">
        <v>1172</v>
      </c>
      <c r="I4753" s="3" t="s">
        <v>489</v>
      </c>
      <c r="J4753" s="3">
        <v>38682</v>
      </c>
    </row>
    <row r="4754" spans="1:10" hidden="1" x14ac:dyDescent="0.25">
      <c r="A4754" s="187">
        <v>43875</v>
      </c>
      <c r="B4754" s="3">
        <v>14</v>
      </c>
      <c r="C4754" s="3">
        <v>2</v>
      </c>
      <c r="D4754" s="3">
        <v>2020</v>
      </c>
      <c r="E4754" s="3">
        <v>0</v>
      </c>
      <c r="F4754" s="3">
        <v>0</v>
      </c>
      <c r="G4754" s="3" t="s">
        <v>113</v>
      </c>
      <c r="H4754" s="3" t="s">
        <v>1172</v>
      </c>
      <c r="I4754" s="3" t="s">
        <v>489</v>
      </c>
      <c r="J4754" s="3">
        <v>38682</v>
      </c>
    </row>
    <row r="4755" spans="1:10" hidden="1" x14ac:dyDescent="0.25">
      <c r="A4755" s="187">
        <v>43874</v>
      </c>
      <c r="B4755" s="3">
        <v>13</v>
      </c>
      <c r="C4755" s="3">
        <v>2</v>
      </c>
      <c r="D4755" s="3">
        <v>2020</v>
      </c>
      <c r="E4755" s="3">
        <v>0</v>
      </c>
      <c r="F4755" s="3">
        <v>0</v>
      </c>
      <c r="G4755" s="3" t="s">
        <v>113</v>
      </c>
      <c r="H4755" s="3" t="s">
        <v>1172</v>
      </c>
      <c r="I4755" s="3" t="s">
        <v>489</v>
      </c>
      <c r="J4755" s="3">
        <v>38682</v>
      </c>
    </row>
    <row r="4756" spans="1:10" hidden="1" x14ac:dyDescent="0.25">
      <c r="A4756" s="187">
        <v>43873</v>
      </c>
      <c r="B4756" s="3">
        <v>12</v>
      </c>
      <c r="C4756" s="3">
        <v>2</v>
      </c>
      <c r="D4756" s="3">
        <v>2020</v>
      </c>
      <c r="E4756" s="3">
        <v>0</v>
      </c>
      <c r="F4756" s="3">
        <v>0</v>
      </c>
      <c r="G4756" s="3" t="s">
        <v>113</v>
      </c>
      <c r="H4756" s="3" t="s">
        <v>1172</v>
      </c>
      <c r="I4756" s="3" t="s">
        <v>489</v>
      </c>
      <c r="J4756" s="3">
        <v>38682</v>
      </c>
    </row>
    <row r="4757" spans="1:10" hidden="1" x14ac:dyDescent="0.25">
      <c r="A4757" s="187">
        <v>43872</v>
      </c>
      <c r="B4757" s="3">
        <v>11</v>
      </c>
      <c r="C4757" s="3">
        <v>2</v>
      </c>
      <c r="D4757" s="3">
        <v>2020</v>
      </c>
      <c r="E4757" s="3">
        <v>0</v>
      </c>
      <c r="F4757" s="3">
        <v>0</v>
      </c>
      <c r="G4757" s="3" t="s">
        <v>113</v>
      </c>
      <c r="H4757" s="3" t="s">
        <v>1172</v>
      </c>
      <c r="I4757" s="3" t="s">
        <v>489</v>
      </c>
      <c r="J4757" s="3">
        <v>38682</v>
      </c>
    </row>
    <row r="4758" spans="1:10" hidden="1" x14ac:dyDescent="0.25">
      <c r="A4758" s="187">
        <v>43871</v>
      </c>
      <c r="B4758" s="3">
        <v>10</v>
      </c>
      <c r="C4758" s="3">
        <v>2</v>
      </c>
      <c r="D4758" s="3">
        <v>2020</v>
      </c>
      <c r="E4758" s="3">
        <v>0</v>
      </c>
      <c r="F4758" s="3">
        <v>0</v>
      </c>
      <c r="G4758" s="3" t="s">
        <v>113</v>
      </c>
      <c r="H4758" s="3" t="s">
        <v>1172</v>
      </c>
      <c r="I4758" s="3" t="s">
        <v>489</v>
      </c>
      <c r="J4758" s="3">
        <v>38682</v>
      </c>
    </row>
    <row r="4759" spans="1:10" hidden="1" x14ac:dyDescent="0.25">
      <c r="A4759" s="187">
        <v>43870</v>
      </c>
      <c r="B4759" s="3">
        <v>9</v>
      </c>
      <c r="C4759" s="3">
        <v>2</v>
      </c>
      <c r="D4759" s="3">
        <v>2020</v>
      </c>
      <c r="E4759" s="3">
        <v>0</v>
      </c>
      <c r="F4759" s="3">
        <v>0</v>
      </c>
      <c r="G4759" s="3" t="s">
        <v>113</v>
      </c>
      <c r="H4759" s="3" t="s">
        <v>1172</v>
      </c>
      <c r="I4759" s="3" t="s">
        <v>489</v>
      </c>
      <c r="J4759" s="3">
        <v>38682</v>
      </c>
    </row>
    <row r="4760" spans="1:10" hidden="1" x14ac:dyDescent="0.25">
      <c r="A4760" s="187">
        <v>43869</v>
      </c>
      <c r="B4760" s="3">
        <v>8</v>
      </c>
      <c r="C4760" s="3">
        <v>2</v>
      </c>
      <c r="D4760" s="3">
        <v>2020</v>
      </c>
      <c r="E4760" s="3">
        <v>0</v>
      </c>
      <c r="F4760" s="3">
        <v>0</v>
      </c>
      <c r="G4760" s="3" t="s">
        <v>113</v>
      </c>
      <c r="H4760" s="3" t="s">
        <v>1172</v>
      </c>
      <c r="I4760" s="3" t="s">
        <v>489</v>
      </c>
      <c r="J4760" s="3">
        <v>38682</v>
      </c>
    </row>
    <row r="4761" spans="1:10" hidden="1" x14ac:dyDescent="0.25">
      <c r="A4761" s="187">
        <v>43868</v>
      </c>
      <c r="B4761" s="3">
        <v>7</v>
      </c>
      <c r="C4761" s="3">
        <v>2</v>
      </c>
      <c r="D4761" s="3">
        <v>2020</v>
      </c>
      <c r="E4761" s="3">
        <v>0</v>
      </c>
      <c r="F4761" s="3">
        <v>0</v>
      </c>
      <c r="G4761" s="3" t="s">
        <v>113</v>
      </c>
      <c r="H4761" s="3" t="s">
        <v>1172</v>
      </c>
      <c r="I4761" s="3" t="s">
        <v>489</v>
      </c>
      <c r="J4761" s="3">
        <v>38682</v>
      </c>
    </row>
    <row r="4762" spans="1:10" hidden="1" x14ac:dyDescent="0.25">
      <c r="A4762" s="187">
        <v>43867</v>
      </c>
      <c r="B4762" s="3">
        <v>6</v>
      </c>
      <c r="C4762" s="3">
        <v>2</v>
      </c>
      <c r="D4762" s="3">
        <v>2020</v>
      </c>
      <c r="E4762" s="3">
        <v>0</v>
      </c>
      <c r="F4762" s="3">
        <v>0</v>
      </c>
      <c r="G4762" s="3" t="s">
        <v>113</v>
      </c>
      <c r="H4762" s="3" t="s">
        <v>1172</v>
      </c>
      <c r="I4762" s="3" t="s">
        <v>489</v>
      </c>
      <c r="J4762" s="3">
        <v>38682</v>
      </c>
    </row>
    <row r="4763" spans="1:10" hidden="1" x14ac:dyDescent="0.25">
      <c r="A4763" s="187">
        <v>43866</v>
      </c>
      <c r="B4763" s="3">
        <v>5</v>
      </c>
      <c r="C4763" s="3">
        <v>2</v>
      </c>
      <c r="D4763" s="3">
        <v>2020</v>
      </c>
      <c r="E4763" s="3">
        <v>0</v>
      </c>
      <c r="F4763" s="3">
        <v>0</v>
      </c>
      <c r="G4763" s="3" t="s">
        <v>113</v>
      </c>
      <c r="H4763" s="3" t="s">
        <v>1172</v>
      </c>
      <c r="I4763" s="3" t="s">
        <v>489</v>
      </c>
      <c r="J4763" s="3">
        <v>38682</v>
      </c>
    </row>
    <row r="4764" spans="1:10" hidden="1" x14ac:dyDescent="0.25">
      <c r="A4764" s="187">
        <v>43865</v>
      </c>
      <c r="B4764" s="3">
        <v>4</v>
      </c>
      <c r="C4764" s="3">
        <v>2</v>
      </c>
      <c r="D4764" s="3">
        <v>2020</v>
      </c>
      <c r="E4764" s="3">
        <v>0</v>
      </c>
      <c r="F4764" s="3">
        <v>0</v>
      </c>
      <c r="G4764" s="3" t="s">
        <v>113</v>
      </c>
      <c r="H4764" s="3" t="s">
        <v>1172</v>
      </c>
      <c r="I4764" s="3" t="s">
        <v>489</v>
      </c>
      <c r="J4764" s="3">
        <v>38682</v>
      </c>
    </row>
    <row r="4765" spans="1:10" hidden="1" x14ac:dyDescent="0.25">
      <c r="A4765" s="187">
        <v>43864</v>
      </c>
      <c r="B4765" s="3">
        <v>3</v>
      </c>
      <c r="C4765" s="3">
        <v>2</v>
      </c>
      <c r="D4765" s="3">
        <v>2020</v>
      </c>
      <c r="E4765" s="3">
        <v>0</v>
      </c>
      <c r="F4765" s="3">
        <v>0</v>
      </c>
      <c r="G4765" s="3" t="s">
        <v>113</v>
      </c>
      <c r="H4765" s="3" t="s">
        <v>1172</v>
      </c>
      <c r="I4765" s="3" t="s">
        <v>489</v>
      </c>
      <c r="J4765" s="3">
        <v>38682</v>
      </c>
    </row>
    <row r="4766" spans="1:10" hidden="1" x14ac:dyDescent="0.25">
      <c r="A4766" s="187">
        <v>43863</v>
      </c>
      <c r="B4766" s="3">
        <v>2</v>
      </c>
      <c r="C4766" s="3">
        <v>2</v>
      </c>
      <c r="D4766" s="3">
        <v>2020</v>
      </c>
      <c r="E4766" s="3">
        <v>0</v>
      </c>
      <c r="F4766" s="3">
        <v>0</v>
      </c>
      <c r="G4766" s="3" t="s">
        <v>113</v>
      </c>
      <c r="H4766" s="3" t="s">
        <v>1172</v>
      </c>
      <c r="I4766" s="3" t="s">
        <v>489</v>
      </c>
      <c r="J4766" s="3">
        <v>38682</v>
      </c>
    </row>
    <row r="4767" spans="1:10" hidden="1" x14ac:dyDescent="0.25">
      <c r="A4767" s="187">
        <v>43862</v>
      </c>
      <c r="B4767" s="3">
        <v>1</v>
      </c>
      <c r="C4767" s="3">
        <v>2</v>
      </c>
      <c r="D4767" s="3">
        <v>2020</v>
      </c>
      <c r="E4767" s="3">
        <v>0</v>
      </c>
      <c r="F4767" s="3">
        <v>0</v>
      </c>
      <c r="G4767" s="3" t="s">
        <v>113</v>
      </c>
      <c r="H4767" s="3" t="s">
        <v>1172</v>
      </c>
      <c r="I4767" s="3" t="s">
        <v>489</v>
      </c>
      <c r="J4767" s="3">
        <v>38682</v>
      </c>
    </row>
    <row r="4768" spans="1:10" hidden="1" x14ac:dyDescent="0.25">
      <c r="A4768" s="187">
        <v>43861</v>
      </c>
      <c r="B4768" s="3">
        <v>31</v>
      </c>
      <c r="C4768" s="3">
        <v>1</v>
      </c>
      <c r="D4768" s="3">
        <v>2020</v>
      </c>
      <c r="E4768" s="3">
        <v>0</v>
      </c>
      <c r="F4768" s="3">
        <v>0</v>
      </c>
      <c r="G4768" s="3" t="s">
        <v>113</v>
      </c>
      <c r="H4768" s="3" t="s">
        <v>1172</v>
      </c>
      <c r="I4768" s="3" t="s">
        <v>489</v>
      </c>
      <c r="J4768" s="3">
        <v>38682</v>
      </c>
    </row>
    <row r="4769" spans="1:10" hidden="1" x14ac:dyDescent="0.25">
      <c r="A4769" s="187">
        <v>43860</v>
      </c>
      <c r="B4769" s="3">
        <v>30</v>
      </c>
      <c r="C4769" s="3">
        <v>1</v>
      </c>
      <c r="D4769" s="3">
        <v>2020</v>
      </c>
      <c r="E4769" s="3">
        <v>0</v>
      </c>
      <c r="F4769" s="3">
        <v>0</v>
      </c>
      <c r="G4769" s="3" t="s">
        <v>113</v>
      </c>
      <c r="H4769" s="3" t="s">
        <v>1172</v>
      </c>
      <c r="I4769" s="3" t="s">
        <v>489</v>
      </c>
      <c r="J4769" s="3">
        <v>38682</v>
      </c>
    </row>
    <row r="4770" spans="1:10" hidden="1" x14ac:dyDescent="0.25">
      <c r="A4770" s="187">
        <v>43859</v>
      </c>
      <c r="B4770" s="3">
        <v>29</v>
      </c>
      <c r="C4770" s="3">
        <v>1</v>
      </c>
      <c r="D4770" s="3">
        <v>2020</v>
      </c>
      <c r="E4770" s="3">
        <v>0</v>
      </c>
      <c r="F4770" s="3">
        <v>0</v>
      </c>
      <c r="G4770" s="3" t="s">
        <v>113</v>
      </c>
      <c r="H4770" s="3" t="s">
        <v>1172</v>
      </c>
      <c r="I4770" s="3" t="s">
        <v>489</v>
      </c>
      <c r="J4770" s="3">
        <v>38682</v>
      </c>
    </row>
    <row r="4771" spans="1:10" hidden="1" x14ac:dyDescent="0.25">
      <c r="A4771" s="187">
        <v>43858</v>
      </c>
      <c r="B4771" s="3">
        <v>28</v>
      </c>
      <c r="C4771" s="3">
        <v>1</v>
      </c>
      <c r="D4771" s="3">
        <v>2020</v>
      </c>
      <c r="E4771" s="3">
        <v>0</v>
      </c>
      <c r="F4771" s="3">
        <v>0</v>
      </c>
      <c r="G4771" s="3" t="s">
        <v>113</v>
      </c>
      <c r="H4771" s="3" t="s">
        <v>1172</v>
      </c>
      <c r="I4771" s="3" t="s">
        <v>489</v>
      </c>
      <c r="J4771" s="3">
        <v>38682</v>
      </c>
    </row>
    <row r="4772" spans="1:10" hidden="1" x14ac:dyDescent="0.25">
      <c r="A4772" s="187">
        <v>43857</v>
      </c>
      <c r="B4772" s="3">
        <v>27</v>
      </c>
      <c r="C4772" s="3">
        <v>1</v>
      </c>
      <c r="D4772" s="3">
        <v>2020</v>
      </c>
      <c r="E4772" s="3">
        <v>0</v>
      </c>
      <c r="F4772" s="3">
        <v>0</v>
      </c>
      <c r="G4772" s="3" t="s">
        <v>113</v>
      </c>
      <c r="H4772" s="3" t="s">
        <v>1172</v>
      </c>
      <c r="I4772" s="3" t="s">
        <v>489</v>
      </c>
      <c r="J4772" s="3">
        <v>38682</v>
      </c>
    </row>
    <row r="4773" spans="1:10" hidden="1" x14ac:dyDescent="0.25">
      <c r="A4773" s="187">
        <v>43856</v>
      </c>
      <c r="B4773" s="3">
        <v>26</v>
      </c>
      <c r="C4773" s="3">
        <v>1</v>
      </c>
      <c r="D4773" s="3">
        <v>2020</v>
      </c>
      <c r="E4773" s="3">
        <v>0</v>
      </c>
      <c r="F4773" s="3">
        <v>0</v>
      </c>
      <c r="G4773" s="3" t="s">
        <v>113</v>
      </c>
      <c r="H4773" s="3" t="s">
        <v>1172</v>
      </c>
      <c r="I4773" s="3" t="s">
        <v>489</v>
      </c>
      <c r="J4773" s="3">
        <v>38682</v>
      </c>
    </row>
    <row r="4774" spans="1:10" hidden="1" x14ac:dyDescent="0.25">
      <c r="A4774" s="187">
        <v>43855</v>
      </c>
      <c r="B4774" s="3">
        <v>25</v>
      </c>
      <c r="C4774" s="3">
        <v>1</v>
      </c>
      <c r="D4774" s="3">
        <v>2020</v>
      </c>
      <c r="E4774" s="3">
        <v>0</v>
      </c>
      <c r="F4774" s="3">
        <v>0</v>
      </c>
      <c r="G4774" s="3" t="s">
        <v>113</v>
      </c>
      <c r="H4774" s="3" t="s">
        <v>1172</v>
      </c>
      <c r="I4774" s="3" t="s">
        <v>489</v>
      </c>
      <c r="J4774" s="3">
        <v>38682</v>
      </c>
    </row>
    <row r="4775" spans="1:10" hidden="1" x14ac:dyDescent="0.25">
      <c r="A4775" s="187">
        <v>43854</v>
      </c>
      <c r="B4775" s="3">
        <v>24</v>
      </c>
      <c r="C4775" s="3">
        <v>1</v>
      </c>
      <c r="D4775" s="3">
        <v>2020</v>
      </c>
      <c r="E4775" s="3">
        <v>0</v>
      </c>
      <c r="F4775" s="3">
        <v>0</v>
      </c>
      <c r="G4775" s="3" t="s">
        <v>113</v>
      </c>
      <c r="H4775" s="3" t="s">
        <v>1172</v>
      </c>
      <c r="I4775" s="3" t="s">
        <v>489</v>
      </c>
      <c r="J4775" s="3">
        <v>38682</v>
      </c>
    </row>
    <row r="4776" spans="1:10" hidden="1" x14ac:dyDescent="0.25">
      <c r="A4776" s="187">
        <v>43853</v>
      </c>
      <c r="B4776" s="3">
        <v>23</v>
      </c>
      <c r="C4776" s="3">
        <v>1</v>
      </c>
      <c r="D4776" s="3">
        <v>2020</v>
      </c>
      <c r="E4776" s="3">
        <v>0</v>
      </c>
      <c r="F4776" s="3">
        <v>0</v>
      </c>
      <c r="G4776" s="3" t="s">
        <v>113</v>
      </c>
      <c r="H4776" s="3" t="s">
        <v>1172</v>
      </c>
      <c r="I4776" s="3" t="s">
        <v>489</v>
      </c>
      <c r="J4776" s="3">
        <v>38682</v>
      </c>
    </row>
    <row r="4777" spans="1:10" hidden="1" x14ac:dyDescent="0.25">
      <c r="A4777" s="187">
        <v>43852</v>
      </c>
      <c r="B4777" s="3">
        <v>22</v>
      </c>
      <c r="C4777" s="3">
        <v>1</v>
      </c>
      <c r="D4777" s="3">
        <v>2020</v>
      </c>
      <c r="E4777" s="3">
        <v>0</v>
      </c>
      <c r="F4777" s="3">
        <v>0</v>
      </c>
      <c r="G4777" s="3" t="s">
        <v>113</v>
      </c>
      <c r="H4777" s="3" t="s">
        <v>1172</v>
      </c>
      <c r="I4777" s="3" t="s">
        <v>489</v>
      </c>
      <c r="J4777" s="3">
        <v>38682</v>
      </c>
    </row>
    <row r="4778" spans="1:10" hidden="1" x14ac:dyDescent="0.25">
      <c r="A4778" s="187">
        <v>43851</v>
      </c>
      <c r="B4778" s="3">
        <v>21</v>
      </c>
      <c r="C4778" s="3">
        <v>1</v>
      </c>
      <c r="D4778" s="3">
        <v>2020</v>
      </c>
      <c r="E4778" s="3">
        <v>0</v>
      </c>
      <c r="F4778" s="3">
        <v>0</v>
      </c>
      <c r="G4778" s="3" t="s">
        <v>113</v>
      </c>
      <c r="H4778" s="3" t="s">
        <v>1172</v>
      </c>
      <c r="I4778" s="3" t="s">
        <v>489</v>
      </c>
      <c r="J4778" s="3">
        <v>38682</v>
      </c>
    </row>
    <row r="4779" spans="1:10" hidden="1" x14ac:dyDescent="0.25">
      <c r="A4779" s="187">
        <v>43850</v>
      </c>
      <c r="B4779" s="3">
        <v>20</v>
      </c>
      <c r="C4779" s="3">
        <v>1</v>
      </c>
      <c r="D4779" s="3">
        <v>2020</v>
      </c>
      <c r="E4779" s="3">
        <v>0</v>
      </c>
      <c r="F4779" s="3">
        <v>0</v>
      </c>
      <c r="G4779" s="3" t="s">
        <v>113</v>
      </c>
      <c r="H4779" s="3" t="s">
        <v>1172</v>
      </c>
      <c r="I4779" s="3" t="s">
        <v>489</v>
      </c>
      <c r="J4779" s="3">
        <v>38682</v>
      </c>
    </row>
    <row r="4780" spans="1:10" hidden="1" x14ac:dyDescent="0.25">
      <c r="A4780" s="187">
        <v>43849</v>
      </c>
      <c r="B4780" s="3">
        <v>19</v>
      </c>
      <c r="C4780" s="3">
        <v>1</v>
      </c>
      <c r="D4780" s="3">
        <v>2020</v>
      </c>
      <c r="E4780" s="3">
        <v>0</v>
      </c>
      <c r="F4780" s="3">
        <v>0</v>
      </c>
      <c r="G4780" s="3" t="s">
        <v>113</v>
      </c>
      <c r="H4780" s="3" t="s">
        <v>1172</v>
      </c>
      <c r="I4780" s="3" t="s">
        <v>489</v>
      </c>
      <c r="J4780" s="3">
        <v>38682</v>
      </c>
    </row>
    <row r="4781" spans="1:10" hidden="1" x14ac:dyDescent="0.25">
      <c r="A4781" s="187">
        <v>43848</v>
      </c>
      <c r="B4781" s="3">
        <v>18</v>
      </c>
      <c r="C4781" s="3">
        <v>1</v>
      </c>
      <c r="D4781" s="3">
        <v>2020</v>
      </c>
      <c r="E4781" s="3">
        <v>0</v>
      </c>
      <c r="F4781" s="3">
        <v>0</v>
      </c>
      <c r="G4781" s="3" t="s">
        <v>113</v>
      </c>
      <c r="H4781" s="3" t="s">
        <v>1172</v>
      </c>
      <c r="I4781" s="3" t="s">
        <v>489</v>
      </c>
      <c r="J4781" s="3">
        <v>38682</v>
      </c>
    </row>
    <row r="4782" spans="1:10" hidden="1" x14ac:dyDescent="0.25">
      <c r="A4782" s="187">
        <v>43847</v>
      </c>
      <c r="B4782" s="3">
        <v>17</v>
      </c>
      <c r="C4782" s="3">
        <v>1</v>
      </c>
      <c r="D4782" s="3">
        <v>2020</v>
      </c>
      <c r="E4782" s="3">
        <v>0</v>
      </c>
      <c r="F4782" s="3">
        <v>0</v>
      </c>
      <c r="G4782" s="3" t="s">
        <v>113</v>
      </c>
      <c r="H4782" s="3" t="s">
        <v>1172</v>
      </c>
      <c r="I4782" s="3" t="s">
        <v>489</v>
      </c>
      <c r="J4782" s="3">
        <v>38682</v>
      </c>
    </row>
    <row r="4783" spans="1:10" hidden="1" x14ac:dyDescent="0.25">
      <c r="A4783" s="187">
        <v>43846</v>
      </c>
      <c r="B4783" s="3">
        <v>16</v>
      </c>
      <c r="C4783" s="3">
        <v>1</v>
      </c>
      <c r="D4783" s="3">
        <v>2020</v>
      </c>
      <c r="E4783" s="3">
        <v>0</v>
      </c>
      <c r="F4783" s="3">
        <v>0</v>
      </c>
      <c r="G4783" s="3" t="s">
        <v>113</v>
      </c>
      <c r="H4783" s="3" t="s">
        <v>1172</v>
      </c>
      <c r="I4783" s="3" t="s">
        <v>489</v>
      </c>
      <c r="J4783" s="3">
        <v>38682</v>
      </c>
    </row>
    <row r="4784" spans="1:10" hidden="1" x14ac:dyDescent="0.25">
      <c r="A4784" s="187">
        <v>43845</v>
      </c>
      <c r="B4784" s="3">
        <v>15</v>
      </c>
      <c r="C4784" s="3">
        <v>1</v>
      </c>
      <c r="D4784" s="3">
        <v>2020</v>
      </c>
      <c r="E4784" s="3">
        <v>0</v>
      </c>
      <c r="F4784" s="3">
        <v>0</v>
      </c>
      <c r="G4784" s="3" t="s">
        <v>113</v>
      </c>
      <c r="H4784" s="3" t="s">
        <v>1172</v>
      </c>
      <c r="I4784" s="3" t="s">
        <v>489</v>
      </c>
      <c r="J4784" s="3">
        <v>38682</v>
      </c>
    </row>
    <row r="4785" spans="1:10" hidden="1" x14ac:dyDescent="0.25">
      <c r="A4785" s="187">
        <v>43844</v>
      </c>
      <c r="B4785" s="3">
        <v>14</v>
      </c>
      <c r="C4785" s="3">
        <v>1</v>
      </c>
      <c r="D4785" s="3">
        <v>2020</v>
      </c>
      <c r="E4785" s="3">
        <v>0</v>
      </c>
      <c r="F4785" s="3">
        <v>0</v>
      </c>
      <c r="G4785" s="3" t="s">
        <v>113</v>
      </c>
      <c r="H4785" s="3" t="s">
        <v>1172</v>
      </c>
      <c r="I4785" s="3" t="s">
        <v>489</v>
      </c>
      <c r="J4785" s="3">
        <v>38682</v>
      </c>
    </row>
    <row r="4786" spans="1:10" hidden="1" x14ac:dyDescent="0.25">
      <c r="A4786" s="187">
        <v>43843</v>
      </c>
      <c r="B4786" s="3">
        <v>13</v>
      </c>
      <c r="C4786" s="3">
        <v>1</v>
      </c>
      <c r="D4786" s="3">
        <v>2020</v>
      </c>
      <c r="E4786" s="3">
        <v>0</v>
      </c>
      <c r="F4786" s="3">
        <v>0</v>
      </c>
      <c r="G4786" s="3" t="s">
        <v>113</v>
      </c>
      <c r="H4786" s="3" t="s">
        <v>1172</v>
      </c>
      <c r="I4786" s="3" t="s">
        <v>489</v>
      </c>
      <c r="J4786" s="3">
        <v>38682</v>
      </c>
    </row>
    <row r="4787" spans="1:10" hidden="1" x14ac:dyDescent="0.25">
      <c r="A4787" s="187">
        <v>43842</v>
      </c>
      <c r="B4787" s="3">
        <v>12</v>
      </c>
      <c r="C4787" s="3">
        <v>1</v>
      </c>
      <c r="D4787" s="3">
        <v>2020</v>
      </c>
      <c r="E4787" s="3">
        <v>0</v>
      </c>
      <c r="F4787" s="3">
        <v>0</v>
      </c>
      <c r="G4787" s="3" t="s">
        <v>113</v>
      </c>
      <c r="H4787" s="3" t="s">
        <v>1172</v>
      </c>
      <c r="I4787" s="3" t="s">
        <v>489</v>
      </c>
      <c r="J4787" s="3">
        <v>38682</v>
      </c>
    </row>
    <row r="4788" spans="1:10" hidden="1" x14ac:dyDescent="0.25">
      <c r="A4788" s="187">
        <v>43841</v>
      </c>
      <c r="B4788" s="3">
        <v>11</v>
      </c>
      <c r="C4788" s="3">
        <v>1</v>
      </c>
      <c r="D4788" s="3">
        <v>2020</v>
      </c>
      <c r="E4788" s="3">
        <v>0</v>
      </c>
      <c r="F4788" s="3">
        <v>0</v>
      </c>
      <c r="G4788" s="3" t="s">
        <v>113</v>
      </c>
      <c r="H4788" s="3" t="s">
        <v>1172</v>
      </c>
      <c r="I4788" s="3" t="s">
        <v>489</v>
      </c>
      <c r="J4788" s="3">
        <v>38682</v>
      </c>
    </row>
    <row r="4789" spans="1:10" hidden="1" x14ac:dyDescent="0.25">
      <c r="A4789" s="187">
        <v>43840</v>
      </c>
      <c r="B4789" s="3">
        <v>10</v>
      </c>
      <c r="C4789" s="3">
        <v>1</v>
      </c>
      <c r="D4789" s="3">
        <v>2020</v>
      </c>
      <c r="E4789" s="3">
        <v>0</v>
      </c>
      <c r="F4789" s="3">
        <v>0</v>
      </c>
      <c r="G4789" s="3" t="s">
        <v>113</v>
      </c>
      <c r="H4789" s="3" t="s">
        <v>1172</v>
      </c>
      <c r="I4789" s="3" t="s">
        <v>489</v>
      </c>
      <c r="J4789" s="3">
        <v>38682</v>
      </c>
    </row>
    <row r="4790" spans="1:10" hidden="1" x14ac:dyDescent="0.25">
      <c r="A4790" s="187">
        <v>43839</v>
      </c>
      <c r="B4790" s="3">
        <v>9</v>
      </c>
      <c r="C4790" s="3">
        <v>1</v>
      </c>
      <c r="D4790" s="3">
        <v>2020</v>
      </c>
      <c r="E4790" s="3">
        <v>0</v>
      </c>
      <c r="F4790" s="3">
        <v>0</v>
      </c>
      <c r="G4790" s="3" t="s">
        <v>113</v>
      </c>
      <c r="H4790" s="3" t="s">
        <v>1172</v>
      </c>
      <c r="I4790" s="3" t="s">
        <v>489</v>
      </c>
      <c r="J4790" s="3">
        <v>38682</v>
      </c>
    </row>
    <row r="4791" spans="1:10" hidden="1" x14ac:dyDescent="0.25">
      <c r="A4791" s="187">
        <v>43838</v>
      </c>
      <c r="B4791" s="3">
        <v>8</v>
      </c>
      <c r="C4791" s="3">
        <v>1</v>
      </c>
      <c r="D4791" s="3">
        <v>2020</v>
      </c>
      <c r="E4791" s="3">
        <v>0</v>
      </c>
      <c r="F4791" s="3">
        <v>0</v>
      </c>
      <c r="G4791" s="3" t="s">
        <v>113</v>
      </c>
      <c r="H4791" s="3" t="s">
        <v>1172</v>
      </c>
      <c r="I4791" s="3" t="s">
        <v>489</v>
      </c>
      <c r="J4791" s="3">
        <v>38682</v>
      </c>
    </row>
    <row r="4792" spans="1:10" hidden="1" x14ac:dyDescent="0.25">
      <c r="A4792" s="187">
        <v>43837</v>
      </c>
      <c r="B4792" s="3">
        <v>7</v>
      </c>
      <c r="C4792" s="3">
        <v>1</v>
      </c>
      <c r="D4792" s="3">
        <v>2020</v>
      </c>
      <c r="E4792" s="3">
        <v>0</v>
      </c>
      <c r="F4792" s="3">
        <v>0</v>
      </c>
      <c r="G4792" s="3" t="s">
        <v>113</v>
      </c>
      <c r="H4792" s="3" t="s">
        <v>1172</v>
      </c>
      <c r="I4792" s="3" t="s">
        <v>489</v>
      </c>
      <c r="J4792" s="3">
        <v>38682</v>
      </c>
    </row>
    <row r="4793" spans="1:10" hidden="1" x14ac:dyDescent="0.25">
      <c r="A4793" s="187">
        <v>43836</v>
      </c>
      <c r="B4793" s="3">
        <v>6</v>
      </c>
      <c r="C4793" s="3">
        <v>1</v>
      </c>
      <c r="D4793" s="3">
        <v>2020</v>
      </c>
      <c r="E4793" s="3">
        <v>0</v>
      </c>
      <c r="F4793" s="3">
        <v>0</v>
      </c>
      <c r="G4793" s="3" t="s">
        <v>113</v>
      </c>
      <c r="H4793" s="3" t="s">
        <v>1172</v>
      </c>
      <c r="I4793" s="3" t="s">
        <v>489</v>
      </c>
      <c r="J4793" s="3">
        <v>38682</v>
      </c>
    </row>
    <row r="4794" spans="1:10" hidden="1" x14ac:dyDescent="0.25">
      <c r="A4794" s="187">
        <v>43835</v>
      </c>
      <c r="B4794" s="3">
        <v>5</v>
      </c>
      <c r="C4794" s="3">
        <v>1</v>
      </c>
      <c r="D4794" s="3">
        <v>2020</v>
      </c>
      <c r="E4794" s="3">
        <v>0</v>
      </c>
      <c r="F4794" s="3">
        <v>0</v>
      </c>
      <c r="G4794" s="3" t="s">
        <v>113</v>
      </c>
      <c r="H4794" s="3" t="s">
        <v>1172</v>
      </c>
      <c r="I4794" s="3" t="s">
        <v>489</v>
      </c>
      <c r="J4794" s="3">
        <v>38682</v>
      </c>
    </row>
    <row r="4795" spans="1:10" hidden="1" x14ac:dyDescent="0.25">
      <c r="A4795" s="187">
        <v>43834</v>
      </c>
      <c r="B4795" s="3">
        <v>4</v>
      </c>
      <c r="C4795" s="3">
        <v>1</v>
      </c>
      <c r="D4795" s="3">
        <v>2020</v>
      </c>
      <c r="E4795" s="3">
        <v>0</v>
      </c>
      <c r="F4795" s="3">
        <v>0</v>
      </c>
      <c r="G4795" s="3" t="s">
        <v>113</v>
      </c>
      <c r="H4795" s="3" t="s">
        <v>1172</v>
      </c>
      <c r="I4795" s="3" t="s">
        <v>489</v>
      </c>
      <c r="J4795" s="3">
        <v>38682</v>
      </c>
    </row>
    <row r="4796" spans="1:10" hidden="1" x14ac:dyDescent="0.25">
      <c r="A4796" s="187">
        <v>43833</v>
      </c>
      <c r="B4796" s="3">
        <v>3</v>
      </c>
      <c r="C4796" s="3">
        <v>1</v>
      </c>
      <c r="D4796" s="3">
        <v>2020</v>
      </c>
      <c r="E4796" s="3">
        <v>0</v>
      </c>
      <c r="F4796" s="3">
        <v>0</v>
      </c>
      <c r="G4796" s="3" t="s">
        <v>113</v>
      </c>
      <c r="H4796" s="3" t="s">
        <v>1172</v>
      </c>
      <c r="I4796" s="3" t="s">
        <v>489</v>
      </c>
      <c r="J4796" s="3">
        <v>38682</v>
      </c>
    </row>
    <row r="4797" spans="1:10" hidden="1" x14ac:dyDescent="0.25">
      <c r="A4797" s="187">
        <v>43832</v>
      </c>
      <c r="B4797" s="3">
        <v>2</v>
      </c>
      <c r="C4797" s="3">
        <v>1</v>
      </c>
      <c r="D4797" s="3">
        <v>2020</v>
      </c>
      <c r="E4797" s="3">
        <v>0</v>
      </c>
      <c r="F4797" s="3">
        <v>0</v>
      </c>
      <c r="G4797" s="3" t="s">
        <v>113</v>
      </c>
      <c r="H4797" s="3" t="s">
        <v>1172</v>
      </c>
      <c r="I4797" s="3" t="s">
        <v>489</v>
      </c>
      <c r="J4797" s="3">
        <v>38682</v>
      </c>
    </row>
    <row r="4798" spans="1:10" hidden="1" x14ac:dyDescent="0.25">
      <c r="A4798" s="187">
        <v>43831</v>
      </c>
      <c r="B4798" s="3">
        <v>1</v>
      </c>
      <c r="C4798" s="3">
        <v>1</v>
      </c>
      <c r="D4798" s="3">
        <v>2020</v>
      </c>
      <c r="E4798" s="3">
        <v>0</v>
      </c>
      <c r="F4798" s="3">
        <v>0</v>
      </c>
      <c r="G4798" s="3" t="s">
        <v>113</v>
      </c>
      <c r="H4798" s="3" t="s">
        <v>1172</v>
      </c>
      <c r="I4798" s="3" t="s">
        <v>489</v>
      </c>
      <c r="J4798" s="3">
        <v>38682</v>
      </c>
    </row>
    <row r="4799" spans="1:10" hidden="1" x14ac:dyDescent="0.25">
      <c r="A4799" s="187">
        <v>43830</v>
      </c>
      <c r="B4799" s="3">
        <v>31</v>
      </c>
      <c r="C4799" s="3">
        <v>12</v>
      </c>
      <c r="D4799" s="3">
        <v>2019</v>
      </c>
      <c r="E4799" s="3">
        <v>0</v>
      </c>
      <c r="F4799" s="3">
        <v>0</v>
      </c>
      <c r="G4799" s="3" t="s">
        <v>113</v>
      </c>
      <c r="H4799" s="3" t="s">
        <v>1172</v>
      </c>
      <c r="I4799" s="3" t="s">
        <v>489</v>
      </c>
      <c r="J4799" s="3">
        <v>38682</v>
      </c>
    </row>
    <row r="4800" spans="1:10" hidden="1" x14ac:dyDescent="0.25">
      <c r="A4800" s="187">
        <v>43920</v>
      </c>
      <c r="B4800" s="3">
        <v>30</v>
      </c>
      <c r="C4800" s="3">
        <v>3</v>
      </c>
      <c r="D4800" s="3">
        <v>2020</v>
      </c>
      <c r="E4800" s="3">
        <v>0</v>
      </c>
      <c r="F4800" s="3">
        <v>0</v>
      </c>
      <c r="G4800" s="3" t="s">
        <v>234</v>
      </c>
      <c r="H4800" s="3" t="s">
        <v>1173</v>
      </c>
      <c r="I4800" s="3" t="s">
        <v>503</v>
      </c>
      <c r="J4800" s="3">
        <v>3170208</v>
      </c>
    </row>
    <row r="4801" spans="1:10" hidden="1" x14ac:dyDescent="0.25">
      <c r="A4801" s="187">
        <v>43919</v>
      </c>
      <c r="B4801" s="3">
        <v>29</v>
      </c>
      <c r="C4801" s="3">
        <v>3</v>
      </c>
      <c r="D4801" s="3">
        <v>2020</v>
      </c>
      <c r="E4801" s="3">
        <v>1</v>
      </c>
      <c r="F4801" s="3">
        <v>0</v>
      </c>
      <c r="G4801" s="3" t="s">
        <v>234</v>
      </c>
      <c r="H4801" s="3" t="s">
        <v>1173</v>
      </c>
      <c r="I4801" s="3" t="s">
        <v>503</v>
      </c>
      <c r="J4801" s="3">
        <v>3170208</v>
      </c>
    </row>
    <row r="4802" spans="1:10" hidden="1" x14ac:dyDescent="0.25">
      <c r="A4802" s="187">
        <v>43918</v>
      </c>
      <c r="B4802" s="3">
        <v>28</v>
      </c>
      <c r="C4802" s="3">
        <v>3</v>
      </c>
      <c r="D4802" s="3">
        <v>2020</v>
      </c>
      <c r="E4802" s="3">
        <v>0</v>
      </c>
      <c r="F4802" s="3">
        <v>0</v>
      </c>
      <c r="G4802" s="3" t="s">
        <v>234</v>
      </c>
      <c r="H4802" s="3" t="s">
        <v>1173</v>
      </c>
      <c r="I4802" s="3" t="s">
        <v>503</v>
      </c>
      <c r="J4802" s="3">
        <v>3170208</v>
      </c>
    </row>
    <row r="4803" spans="1:10" hidden="1" x14ac:dyDescent="0.25">
      <c r="A4803" s="187">
        <v>43917</v>
      </c>
      <c r="B4803" s="3">
        <v>27</v>
      </c>
      <c r="C4803" s="3">
        <v>3</v>
      </c>
      <c r="D4803" s="3">
        <v>2020</v>
      </c>
      <c r="E4803" s="3">
        <v>1</v>
      </c>
      <c r="F4803" s="3">
        <v>0</v>
      </c>
      <c r="G4803" s="3" t="s">
        <v>234</v>
      </c>
      <c r="H4803" s="3" t="s">
        <v>1173</v>
      </c>
      <c r="I4803" s="3" t="s">
        <v>503</v>
      </c>
      <c r="J4803" s="3">
        <v>3170208</v>
      </c>
    </row>
    <row r="4804" spans="1:10" hidden="1" x14ac:dyDescent="0.25">
      <c r="A4804" s="187">
        <v>43916</v>
      </c>
      <c r="B4804" s="3">
        <v>26</v>
      </c>
      <c r="C4804" s="3">
        <v>3</v>
      </c>
      <c r="D4804" s="3">
        <v>2020</v>
      </c>
      <c r="E4804" s="3">
        <v>0</v>
      </c>
      <c r="F4804" s="3">
        <v>0</v>
      </c>
      <c r="G4804" s="3" t="s">
        <v>234</v>
      </c>
      <c r="H4804" s="3" t="s">
        <v>1173</v>
      </c>
      <c r="I4804" s="3" t="s">
        <v>503</v>
      </c>
      <c r="J4804" s="3">
        <v>3170208</v>
      </c>
    </row>
    <row r="4805" spans="1:10" hidden="1" x14ac:dyDescent="0.25">
      <c r="A4805" s="187">
        <v>43915</v>
      </c>
      <c r="B4805" s="3">
        <v>25</v>
      </c>
      <c r="C4805" s="3">
        <v>3</v>
      </c>
      <c r="D4805" s="3">
        <v>2020</v>
      </c>
      <c r="E4805" s="3">
        <v>0</v>
      </c>
      <c r="F4805" s="3">
        <v>0</v>
      </c>
      <c r="G4805" s="3" t="s">
        <v>234</v>
      </c>
      <c r="H4805" s="3" t="s">
        <v>1173</v>
      </c>
      <c r="I4805" s="3" t="s">
        <v>503</v>
      </c>
      <c r="J4805" s="3">
        <v>3170208</v>
      </c>
    </row>
    <row r="4806" spans="1:10" hidden="1" x14ac:dyDescent="0.25">
      <c r="A4806" s="187">
        <v>43914</v>
      </c>
      <c r="B4806" s="3">
        <v>24</v>
      </c>
      <c r="C4806" s="3">
        <v>3</v>
      </c>
      <c r="D4806" s="3">
        <v>2020</v>
      </c>
      <c r="E4806" s="3">
        <v>0</v>
      </c>
      <c r="F4806" s="3">
        <v>0</v>
      </c>
      <c r="G4806" s="3" t="s">
        <v>234</v>
      </c>
      <c r="H4806" s="3" t="s">
        <v>1173</v>
      </c>
      <c r="I4806" s="3" t="s">
        <v>503</v>
      </c>
      <c r="J4806" s="3">
        <v>3170208</v>
      </c>
    </row>
    <row r="4807" spans="1:10" hidden="1" x14ac:dyDescent="0.25">
      <c r="A4807" s="187">
        <v>43913</v>
      </c>
      <c r="B4807" s="3">
        <v>23</v>
      </c>
      <c r="C4807" s="3">
        <v>3</v>
      </c>
      <c r="D4807" s="3">
        <v>2020</v>
      </c>
      <c r="E4807" s="3">
        <v>0</v>
      </c>
      <c r="F4807" s="3">
        <v>0</v>
      </c>
      <c r="G4807" s="3" t="s">
        <v>234</v>
      </c>
      <c r="H4807" s="3" t="s">
        <v>1173</v>
      </c>
      <c r="I4807" s="3" t="s">
        <v>503</v>
      </c>
      <c r="J4807" s="3">
        <v>3170208</v>
      </c>
    </row>
    <row r="4808" spans="1:10" hidden="1" x14ac:dyDescent="0.25">
      <c r="A4808" s="187">
        <v>43912</v>
      </c>
      <c r="B4808" s="3">
        <v>22</v>
      </c>
      <c r="C4808" s="3">
        <v>3</v>
      </c>
      <c r="D4808" s="3">
        <v>2020</v>
      </c>
      <c r="E4808" s="3">
        <v>4</v>
      </c>
      <c r="F4808" s="3">
        <v>0</v>
      </c>
      <c r="G4808" s="3" t="s">
        <v>234</v>
      </c>
      <c r="H4808" s="3" t="s">
        <v>1173</v>
      </c>
      <c r="I4808" s="3" t="s">
        <v>503</v>
      </c>
      <c r="J4808" s="3">
        <v>3170208</v>
      </c>
    </row>
    <row r="4809" spans="1:10" hidden="1" x14ac:dyDescent="0.25">
      <c r="A4809" s="187">
        <v>43911</v>
      </c>
      <c r="B4809" s="3">
        <v>21</v>
      </c>
      <c r="C4809" s="3">
        <v>3</v>
      </c>
      <c r="D4809" s="3">
        <v>2020</v>
      </c>
      <c r="E4809" s="3">
        <v>1</v>
      </c>
      <c r="F4809" s="3">
        <v>0</v>
      </c>
      <c r="G4809" s="3" t="s">
        <v>234</v>
      </c>
      <c r="H4809" s="3" t="s">
        <v>1173</v>
      </c>
      <c r="I4809" s="3" t="s">
        <v>503</v>
      </c>
      <c r="J4809" s="3">
        <v>3170208</v>
      </c>
    </row>
    <row r="4810" spans="1:10" hidden="1" x14ac:dyDescent="0.25">
      <c r="A4810" s="187">
        <v>43910</v>
      </c>
      <c r="B4810" s="3">
        <v>20</v>
      </c>
      <c r="C4810" s="3">
        <v>3</v>
      </c>
      <c r="D4810" s="3">
        <v>2020</v>
      </c>
      <c r="E4810" s="3">
        <v>0</v>
      </c>
      <c r="F4810" s="3">
        <v>0</v>
      </c>
      <c r="G4810" s="3" t="s">
        <v>234</v>
      </c>
      <c r="H4810" s="3" t="s">
        <v>1173</v>
      </c>
      <c r="I4810" s="3" t="s">
        <v>503</v>
      </c>
      <c r="J4810" s="3">
        <v>3170208</v>
      </c>
    </row>
    <row r="4811" spans="1:10" hidden="1" x14ac:dyDescent="0.25">
      <c r="A4811" s="187">
        <v>43909</v>
      </c>
      <c r="B4811" s="3">
        <v>19</v>
      </c>
      <c r="C4811" s="3">
        <v>3</v>
      </c>
      <c r="D4811" s="3">
        <v>2020</v>
      </c>
      <c r="E4811" s="3">
        <v>1</v>
      </c>
      <c r="F4811" s="3">
        <v>0</v>
      </c>
      <c r="G4811" s="3" t="s">
        <v>234</v>
      </c>
      <c r="H4811" s="3" t="s">
        <v>1173</v>
      </c>
      <c r="I4811" s="3" t="s">
        <v>503</v>
      </c>
      <c r="J4811" s="3">
        <v>3170208</v>
      </c>
    </row>
    <row r="4812" spans="1:10" hidden="1" x14ac:dyDescent="0.25">
      <c r="A4812" s="187">
        <v>43908</v>
      </c>
      <c r="B4812" s="3">
        <v>18</v>
      </c>
      <c r="C4812" s="3">
        <v>3</v>
      </c>
      <c r="D4812" s="3">
        <v>2020</v>
      </c>
      <c r="E4812" s="3">
        <v>3</v>
      </c>
      <c r="F4812" s="3">
        <v>0</v>
      </c>
      <c r="G4812" s="3" t="s">
        <v>234</v>
      </c>
      <c r="H4812" s="3" t="s">
        <v>1173</v>
      </c>
      <c r="I4812" s="3" t="s">
        <v>503</v>
      </c>
      <c r="J4812" s="3">
        <v>3170208</v>
      </c>
    </row>
    <row r="4813" spans="1:10" hidden="1" x14ac:dyDescent="0.25">
      <c r="A4813" s="187">
        <v>43905</v>
      </c>
      <c r="B4813" s="3">
        <v>15</v>
      </c>
      <c r="C4813" s="3">
        <v>3</v>
      </c>
      <c r="D4813" s="3">
        <v>2020</v>
      </c>
      <c r="E4813" s="3">
        <v>0</v>
      </c>
      <c r="F4813" s="3">
        <v>0</v>
      </c>
      <c r="G4813" s="3" t="s">
        <v>234</v>
      </c>
      <c r="H4813" s="3" t="s">
        <v>1173</v>
      </c>
      <c r="I4813" s="3" t="s">
        <v>503</v>
      </c>
      <c r="J4813" s="3">
        <v>3170208</v>
      </c>
    </row>
    <row r="4814" spans="1:10" hidden="1" x14ac:dyDescent="0.25">
      <c r="A4814" s="187">
        <v>43900</v>
      </c>
      <c r="B4814" s="3">
        <v>10</v>
      </c>
      <c r="C4814" s="3">
        <v>3</v>
      </c>
      <c r="D4814" s="3">
        <v>2020</v>
      </c>
      <c r="E4814" s="3">
        <v>1</v>
      </c>
      <c r="F4814" s="3">
        <v>0</v>
      </c>
      <c r="G4814" s="3" t="s">
        <v>234</v>
      </c>
      <c r="H4814" s="3" t="s">
        <v>1173</v>
      </c>
      <c r="I4814" s="3" t="s">
        <v>503</v>
      </c>
      <c r="J4814" s="3">
        <v>3170208</v>
      </c>
    </row>
    <row r="4815" spans="1:10" hidden="1" x14ac:dyDescent="0.25">
      <c r="A4815" s="187">
        <v>43920</v>
      </c>
      <c r="B4815" s="3">
        <v>30</v>
      </c>
      <c r="C4815" s="3">
        <v>3</v>
      </c>
      <c r="D4815" s="3">
        <v>2020</v>
      </c>
      <c r="E4815" s="3">
        <v>1</v>
      </c>
      <c r="F4815" s="3">
        <v>0</v>
      </c>
      <c r="G4815" s="3" t="s">
        <v>106</v>
      </c>
      <c r="H4815" s="3" t="s">
        <v>1174</v>
      </c>
      <c r="I4815" s="3" t="s">
        <v>502</v>
      </c>
      <c r="J4815" s="3">
        <v>622345</v>
      </c>
    </row>
    <row r="4816" spans="1:10" hidden="1" x14ac:dyDescent="0.25">
      <c r="A4816" s="187">
        <v>43919</v>
      </c>
      <c r="B4816" s="3">
        <v>29</v>
      </c>
      <c r="C4816" s="3">
        <v>3</v>
      </c>
      <c r="D4816" s="3">
        <v>2020</v>
      </c>
      <c r="E4816" s="3">
        <v>9</v>
      </c>
      <c r="F4816" s="3">
        <v>0</v>
      </c>
      <c r="G4816" s="3" t="s">
        <v>106</v>
      </c>
      <c r="H4816" s="3" t="s">
        <v>1174</v>
      </c>
      <c r="I4816" s="3" t="s">
        <v>502</v>
      </c>
      <c r="J4816" s="3">
        <v>622345</v>
      </c>
    </row>
    <row r="4817" spans="1:10" hidden="1" x14ac:dyDescent="0.25">
      <c r="A4817" s="187">
        <v>43918</v>
      </c>
      <c r="B4817" s="3">
        <v>28</v>
      </c>
      <c r="C4817" s="3">
        <v>3</v>
      </c>
      <c r="D4817" s="3">
        <v>2020</v>
      </c>
      <c r="E4817" s="3">
        <v>8</v>
      </c>
      <c r="F4817" s="3">
        <v>0</v>
      </c>
      <c r="G4817" s="3" t="s">
        <v>106</v>
      </c>
      <c r="H4817" s="3" t="s">
        <v>1174</v>
      </c>
      <c r="I4817" s="3" t="s">
        <v>502</v>
      </c>
      <c r="J4817" s="3">
        <v>622345</v>
      </c>
    </row>
    <row r="4818" spans="1:10" hidden="1" x14ac:dyDescent="0.25">
      <c r="A4818" s="187">
        <v>43917</v>
      </c>
      <c r="B4818" s="3">
        <v>27</v>
      </c>
      <c r="C4818" s="3">
        <v>3</v>
      </c>
      <c r="D4818" s="3">
        <v>2020</v>
      </c>
      <c r="E4818" s="3">
        <v>14</v>
      </c>
      <c r="F4818" s="3">
        <v>1</v>
      </c>
      <c r="G4818" s="3" t="s">
        <v>106</v>
      </c>
      <c r="H4818" s="3" t="s">
        <v>1174</v>
      </c>
      <c r="I4818" s="3" t="s">
        <v>502</v>
      </c>
      <c r="J4818" s="3">
        <v>622345</v>
      </c>
    </row>
    <row r="4819" spans="1:10" hidden="1" x14ac:dyDescent="0.25">
      <c r="A4819" s="187">
        <v>43916</v>
      </c>
      <c r="B4819" s="3">
        <v>26</v>
      </c>
      <c r="C4819" s="3">
        <v>3</v>
      </c>
      <c r="D4819" s="3">
        <v>2020</v>
      </c>
      <c r="E4819" s="3">
        <v>6</v>
      </c>
      <c r="F4819" s="3">
        <v>0</v>
      </c>
      <c r="G4819" s="3" t="s">
        <v>106</v>
      </c>
      <c r="H4819" s="3" t="s">
        <v>1174</v>
      </c>
      <c r="I4819" s="3" t="s">
        <v>502</v>
      </c>
      <c r="J4819" s="3">
        <v>622345</v>
      </c>
    </row>
    <row r="4820" spans="1:10" hidden="1" x14ac:dyDescent="0.25">
      <c r="A4820" s="187">
        <v>43915</v>
      </c>
      <c r="B4820" s="3">
        <v>25</v>
      </c>
      <c r="C4820" s="3">
        <v>3</v>
      </c>
      <c r="D4820" s="3">
        <v>2020</v>
      </c>
      <c r="E4820" s="3">
        <v>20</v>
      </c>
      <c r="F4820" s="3">
        <v>0</v>
      </c>
      <c r="G4820" s="3" t="s">
        <v>106</v>
      </c>
      <c r="H4820" s="3" t="s">
        <v>1174</v>
      </c>
      <c r="I4820" s="3" t="s">
        <v>502</v>
      </c>
      <c r="J4820" s="3">
        <v>622345</v>
      </c>
    </row>
    <row r="4821" spans="1:10" hidden="1" x14ac:dyDescent="0.25">
      <c r="A4821" s="187">
        <v>43914</v>
      </c>
      <c r="B4821" s="3">
        <v>24</v>
      </c>
      <c r="C4821" s="3">
        <v>3</v>
      </c>
      <c r="D4821" s="3">
        <v>2020</v>
      </c>
      <c r="E4821" s="3">
        <v>6</v>
      </c>
      <c r="F4821" s="3">
        <v>0</v>
      </c>
      <c r="G4821" s="3" t="s">
        <v>106</v>
      </c>
      <c r="H4821" s="3" t="s">
        <v>1174</v>
      </c>
      <c r="I4821" s="3" t="s">
        <v>502</v>
      </c>
      <c r="J4821" s="3">
        <v>622345</v>
      </c>
    </row>
    <row r="4822" spans="1:10" hidden="1" x14ac:dyDescent="0.25">
      <c r="A4822" s="187">
        <v>43913</v>
      </c>
      <c r="B4822" s="3">
        <v>23</v>
      </c>
      <c r="C4822" s="3">
        <v>3</v>
      </c>
      <c r="D4822" s="3">
        <v>2020</v>
      </c>
      <c r="E4822" s="3">
        <v>7</v>
      </c>
      <c r="F4822" s="3">
        <v>0</v>
      </c>
      <c r="G4822" s="3" t="s">
        <v>106</v>
      </c>
      <c r="H4822" s="3" t="s">
        <v>1174</v>
      </c>
      <c r="I4822" s="3" t="s">
        <v>502</v>
      </c>
      <c r="J4822" s="3">
        <v>622345</v>
      </c>
    </row>
    <row r="4823" spans="1:10" hidden="1" x14ac:dyDescent="0.25">
      <c r="A4823" s="187">
        <v>43912</v>
      </c>
      <c r="B4823" s="3">
        <v>22</v>
      </c>
      <c r="C4823" s="3">
        <v>3</v>
      </c>
      <c r="D4823" s="3">
        <v>2020</v>
      </c>
      <c r="E4823" s="3">
        <v>0</v>
      </c>
      <c r="F4823" s="3">
        <v>0</v>
      </c>
      <c r="G4823" s="3" t="s">
        <v>106</v>
      </c>
      <c r="H4823" s="3" t="s">
        <v>1174</v>
      </c>
      <c r="I4823" s="3" t="s">
        <v>502</v>
      </c>
      <c r="J4823" s="3">
        <v>622345</v>
      </c>
    </row>
    <row r="4824" spans="1:10" hidden="1" x14ac:dyDescent="0.25">
      <c r="A4824" s="187">
        <v>43911</v>
      </c>
      <c r="B4824" s="3">
        <v>21</v>
      </c>
      <c r="C4824" s="3">
        <v>3</v>
      </c>
      <c r="D4824" s="3">
        <v>2020</v>
      </c>
      <c r="E4824" s="3">
        <v>1</v>
      </c>
      <c r="F4824" s="3">
        <v>0</v>
      </c>
      <c r="G4824" s="3" t="s">
        <v>106</v>
      </c>
      <c r="H4824" s="3" t="s">
        <v>1174</v>
      </c>
      <c r="I4824" s="3" t="s">
        <v>502</v>
      </c>
      <c r="J4824" s="3">
        <v>622345</v>
      </c>
    </row>
    <row r="4825" spans="1:10" hidden="1" x14ac:dyDescent="0.25">
      <c r="A4825" s="187">
        <v>43910</v>
      </c>
      <c r="B4825" s="3">
        <v>20</v>
      </c>
      <c r="C4825" s="3">
        <v>3</v>
      </c>
      <c r="D4825" s="3">
        <v>2020</v>
      </c>
      <c r="E4825" s="3">
        <v>5</v>
      </c>
      <c r="F4825" s="3">
        <v>0</v>
      </c>
      <c r="G4825" s="3" t="s">
        <v>106</v>
      </c>
      <c r="H4825" s="3" t="s">
        <v>1174</v>
      </c>
      <c r="I4825" s="3" t="s">
        <v>502</v>
      </c>
      <c r="J4825" s="3">
        <v>622345</v>
      </c>
    </row>
    <row r="4826" spans="1:10" hidden="1" x14ac:dyDescent="0.25">
      <c r="A4826" s="187">
        <v>43909</v>
      </c>
      <c r="B4826" s="3">
        <v>19</v>
      </c>
      <c r="C4826" s="3">
        <v>3</v>
      </c>
      <c r="D4826" s="3">
        <v>2020</v>
      </c>
      <c r="E4826" s="3">
        <v>6</v>
      </c>
      <c r="F4826" s="3">
        <v>0</v>
      </c>
      <c r="G4826" s="3" t="s">
        <v>106</v>
      </c>
      <c r="H4826" s="3" t="s">
        <v>1174</v>
      </c>
      <c r="I4826" s="3" t="s">
        <v>502</v>
      </c>
      <c r="J4826" s="3">
        <v>622345</v>
      </c>
    </row>
    <row r="4827" spans="1:10" hidden="1" x14ac:dyDescent="0.25">
      <c r="A4827" s="187">
        <v>43908</v>
      </c>
      <c r="B4827" s="3">
        <v>18</v>
      </c>
      <c r="C4827" s="3">
        <v>3</v>
      </c>
      <c r="D4827" s="3">
        <v>2020</v>
      </c>
      <c r="E4827" s="3">
        <v>2</v>
      </c>
      <c r="F4827" s="3">
        <v>0</v>
      </c>
      <c r="G4827" s="3" t="s">
        <v>106</v>
      </c>
      <c r="H4827" s="3" t="s">
        <v>1174</v>
      </c>
      <c r="I4827" s="3" t="s">
        <v>502</v>
      </c>
      <c r="J4827" s="3">
        <v>622345</v>
      </c>
    </row>
    <row r="4828" spans="1:10" hidden="1" x14ac:dyDescent="0.25">
      <c r="A4828" s="187">
        <v>43920</v>
      </c>
      <c r="B4828" s="3">
        <v>30</v>
      </c>
      <c r="C4828" s="3">
        <v>3</v>
      </c>
      <c r="D4828" s="3">
        <v>2020</v>
      </c>
      <c r="E4828" s="3">
        <v>0</v>
      </c>
      <c r="F4828" s="3">
        <v>0</v>
      </c>
      <c r="G4828" s="3" t="s">
        <v>1175</v>
      </c>
      <c r="H4828" s="3" t="s">
        <v>1176</v>
      </c>
      <c r="I4828" s="3" t="s">
        <v>1177</v>
      </c>
      <c r="J4828" s="3">
        <v>5900</v>
      </c>
    </row>
    <row r="4829" spans="1:10" hidden="1" x14ac:dyDescent="0.25">
      <c r="A4829" s="187">
        <v>43919</v>
      </c>
      <c r="B4829" s="3">
        <v>29</v>
      </c>
      <c r="C4829" s="3">
        <v>3</v>
      </c>
      <c r="D4829" s="3">
        <v>2020</v>
      </c>
      <c r="E4829" s="3">
        <v>0</v>
      </c>
      <c r="F4829" s="3">
        <v>0</v>
      </c>
      <c r="G4829" s="3" t="s">
        <v>1175</v>
      </c>
      <c r="H4829" s="3" t="s">
        <v>1176</v>
      </c>
      <c r="I4829" s="3" t="s">
        <v>1177</v>
      </c>
      <c r="J4829" s="3">
        <v>5900</v>
      </c>
    </row>
    <row r="4830" spans="1:10" hidden="1" x14ac:dyDescent="0.25">
      <c r="A4830" s="187">
        <v>43918</v>
      </c>
      <c r="B4830" s="3">
        <v>28</v>
      </c>
      <c r="C4830" s="3">
        <v>3</v>
      </c>
      <c r="D4830" s="3">
        <v>2020</v>
      </c>
      <c r="E4830" s="3">
        <v>0</v>
      </c>
      <c r="F4830" s="3">
        <v>0</v>
      </c>
      <c r="G4830" s="3" t="s">
        <v>1175</v>
      </c>
      <c r="H4830" s="3" t="s">
        <v>1176</v>
      </c>
      <c r="I4830" s="3" t="s">
        <v>1177</v>
      </c>
      <c r="J4830" s="3">
        <v>5900</v>
      </c>
    </row>
    <row r="4831" spans="1:10" hidden="1" x14ac:dyDescent="0.25">
      <c r="A4831" s="187">
        <v>43917</v>
      </c>
      <c r="B4831" s="3">
        <v>27</v>
      </c>
      <c r="C4831" s="3">
        <v>3</v>
      </c>
      <c r="D4831" s="3">
        <v>2020</v>
      </c>
      <c r="E4831" s="3">
        <v>4</v>
      </c>
      <c r="F4831" s="3">
        <v>0</v>
      </c>
      <c r="G4831" s="3" t="s">
        <v>1175</v>
      </c>
      <c r="H4831" s="3" t="s">
        <v>1176</v>
      </c>
      <c r="I4831" s="3" t="s">
        <v>1177</v>
      </c>
      <c r="J4831" s="3">
        <v>5900</v>
      </c>
    </row>
    <row r="4832" spans="1:10" hidden="1" x14ac:dyDescent="0.25">
      <c r="A4832" s="187">
        <v>43916</v>
      </c>
      <c r="B4832" s="3">
        <v>26</v>
      </c>
      <c r="C4832" s="3">
        <v>3</v>
      </c>
      <c r="D4832" s="3">
        <v>2020</v>
      </c>
      <c r="E4832" s="3">
        <v>0</v>
      </c>
      <c r="F4832" s="3">
        <v>0</v>
      </c>
      <c r="G4832" s="3" t="s">
        <v>1175</v>
      </c>
      <c r="H4832" s="3" t="s">
        <v>1176</v>
      </c>
      <c r="I4832" s="3" t="s">
        <v>1177</v>
      </c>
      <c r="J4832" s="3">
        <v>5900</v>
      </c>
    </row>
    <row r="4833" spans="1:10" hidden="1" x14ac:dyDescent="0.25">
      <c r="A4833" s="187">
        <v>43915</v>
      </c>
      <c r="B4833" s="3">
        <v>25</v>
      </c>
      <c r="C4833" s="3">
        <v>3</v>
      </c>
      <c r="D4833" s="3">
        <v>2020</v>
      </c>
      <c r="E4833" s="3">
        <v>0</v>
      </c>
      <c r="F4833" s="3">
        <v>0</v>
      </c>
      <c r="G4833" s="3" t="s">
        <v>1175</v>
      </c>
      <c r="H4833" s="3" t="s">
        <v>1176</v>
      </c>
      <c r="I4833" s="3" t="s">
        <v>1177</v>
      </c>
      <c r="J4833" s="3">
        <v>5900</v>
      </c>
    </row>
    <row r="4834" spans="1:10" hidden="1" x14ac:dyDescent="0.25">
      <c r="A4834" s="187">
        <v>43914</v>
      </c>
      <c r="B4834" s="3">
        <v>24</v>
      </c>
      <c r="C4834" s="3">
        <v>3</v>
      </c>
      <c r="D4834" s="3">
        <v>2020</v>
      </c>
      <c r="E4834" s="3">
        <v>0</v>
      </c>
      <c r="F4834" s="3">
        <v>0</v>
      </c>
      <c r="G4834" s="3" t="s">
        <v>1175</v>
      </c>
      <c r="H4834" s="3" t="s">
        <v>1176</v>
      </c>
      <c r="I4834" s="3" t="s">
        <v>1177</v>
      </c>
      <c r="J4834" s="3">
        <v>5900</v>
      </c>
    </row>
    <row r="4835" spans="1:10" hidden="1" x14ac:dyDescent="0.25">
      <c r="A4835" s="187">
        <v>43913</v>
      </c>
      <c r="B4835" s="3">
        <v>23</v>
      </c>
      <c r="C4835" s="3">
        <v>3</v>
      </c>
      <c r="D4835" s="3">
        <v>2020</v>
      </c>
      <c r="E4835" s="3">
        <v>0</v>
      </c>
      <c r="F4835" s="3">
        <v>0</v>
      </c>
      <c r="G4835" s="3" t="s">
        <v>1175</v>
      </c>
      <c r="H4835" s="3" t="s">
        <v>1176</v>
      </c>
      <c r="I4835" s="3" t="s">
        <v>1177</v>
      </c>
      <c r="J4835" s="3">
        <v>5900</v>
      </c>
    </row>
    <row r="4836" spans="1:10" hidden="1" x14ac:dyDescent="0.25">
      <c r="A4836" s="187">
        <v>43912</v>
      </c>
      <c r="B4836" s="3">
        <v>22</v>
      </c>
      <c r="C4836" s="3">
        <v>3</v>
      </c>
      <c r="D4836" s="3">
        <v>2020</v>
      </c>
      <c r="E4836" s="3">
        <v>0</v>
      </c>
      <c r="F4836" s="3">
        <v>0</v>
      </c>
      <c r="G4836" s="3" t="s">
        <v>1175</v>
      </c>
      <c r="H4836" s="3" t="s">
        <v>1176</v>
      </c>
      <c r="I4836" s="3" t="s">
        <v>1177</v>
      </c>
      <c r="J4836" s="3">
        <v>5900</v>
      </c>
    </row>
    <row r="4837" spans="1:10" hidden="1" x14ac:dyDescent="0.25">
      <c r="A4837" s="187">
        <v>43911</v>
      </c>
      <c r="B4837" s="3">
        <v>21</v>
      </c>
      <c r="C4837" s="3">
        <v>3</v>
      </c>
      <c r="D4837" s="3">
        <v>2020</v>
      </c>
      <c r="E4837" s="3">
        <v>1</v>
      </c>
      <c r="F4837" s="3">
        <v>0</v>
      </c>
      <c r="G4837" s="3" t="s">
        <v>1175</v>
      </c>
      <c r="H4837" s="3" t="s">
        <v>1176</v>
      </c>
      <c r="I4837" s="3" t="s">
        <v>1177</v>
      </c>
      <c r="J4837" s="3">
        <v>5900</v>
      </c>
    </row>
    <row r="4838" spans="1:10" hidden="1" x14ac:dyDescent="0.25">
      <c r="A4838" s="187">
        <v>43920</v>
      </c>
      <c r="B4838" s="3">
        <v>30</v>
      </c>
      <c r="C4838" s="3">
        <v>3</v>
      </c>
      <c r="D4838" s="3">
        <v>2020</v>
      </c>
      <c r="E4838" s="3">
        <v>121</v>
      </c>
      <c r="F4838" s="3">
        <v>3</v>
      </c>
      <c r="G4838" s="3" t="s">
        <v>235</v>
      </c>
      <c r="H4838" s="3" t="s">
        <v>1178</v>
      </c>
      <c r="I4838" s="3" t="s">
        <v>488</v>
      </c>
      <c r="J4838" s="3">
        <v>36029138</v>
      </c>
    </row>
    <row r="4839" spans="1:10" hidden="1" x14ac:dyDescent="0.25">
      <c r="A4839" s="187">
        <v>43919</v>
      </c>
      <c r="B4839" s="3">
        <v>29</v>
      </c>
      <c r="C4839" s="3">
        <v>3</v>
      </c>
      <c r="D4839" s="3">
        <v>2020</v>
      </c>
      <c r="E4839" s="3">
        <v>13</v>
      </c>
      <c r="F4839" s="3">
        <v>0</v>
      </c>
      <c r="G4839" s="3" t="s">
        <v>235</v>
      </c>
      <c r="H4839" s="3" t="s">
        <v>1178</v>
      </c>
      <c r="I4839" s="3" t="s">
        <v>488</v>
      </c>
      <c r="J4839" s="3">
        <v>36029138</v>
      </c>
    </row>
    <row r="4840" spans="1:10" hidden="1" x14ac:dyDescent="0.25">
      <c r="A4840" s="187">
        <v>43918</v>
      </c>
      <c r="B4840" s="3">
        <v>28</v>
      </c>
      <c r="C4840" s="3">
        <v>3</v>
      </c>
      <c r="D4840" s="3">
        <v>2020</v>
      </c>
      <c r="E4840" s="3">
        <v>70</v>
      </c>
      <c r="F4840" s="3">
        <v>13</v>
      </c>
      <c r="G4840" s="3" t="s">
        <v>235</v>
      </c>
      <c r="H4840" s="3" t="s">
        <v>1178</v>
      </c>
      <c r="I4840" s="3" t="s">
        <v>488</v>
      </c>
      <c r="J4840" s="3">
        <v>36029138</v>
      </c>
    </row>
    <row r="4841" spans="1:10" hidden="1" x14ac:dyDescent="0.25">
      <c r="A4841" s="187">
        <v>43917</v>
      </c>
      <c r="B4841" s="3">
        <v>27</v>
      </c>
      <c r="C4841" s="3">
        <v>3</v>
      </c>
      <c r="D4841" s="3">
        <v>2020</v>
      </c>
      <c r="E4841" s="3">
        <v>50</v>
      </c>
      <c r="F4841" s="3">
        <v>4</v>
      </c>
      <c r="G4841" s="3" t="s">
        <v>235</v>
      </c>
      <c r="H4841" s="3" t="s">
        <v>1178</v>
      </c>
      <c r="I4841" s="3" t="s">
        <v>488</v>
      </c>
      <c r="J4841" s="3">
        <v>36029138</v>
      </c>
    </row>
    <row r="4842" spans="1:10" hidden="1" x14ac:dyDescent="0.25">
      <c r="A4842" s="187">
        <v>43916</v>
      </c>
      <c r="B4842" s="3">
        <v>26</v>
      </c>
      <c r="C4842" s="3">
        <v>3</v>
      </c>
      <c r="D4842" s="3">
        <v>2020</v>
      </c>
      <c r="E4842" s="3">
        <v>55</v>
      </c>
      <c r="F4842" s="3">
        <v>1</v>
      </c>
      <c r="G4842" s="3" t="s">
        <v>235</v>
      </c>
      <c r="H4842" s="3" t="s">
        <v>1178</v>
      </c>
      <c r="I4842" s="3" t="s">
        <v>488</v>
      </c>
      <c r="J4842" s="3">
        <v>36029138</v>
      </c>
    </row>
    <row r="4843" spans="1:10" hidden="1" x14ac:dyDescent="0.25">
      <c r="A4843" s="187">
        <v>43915</v>
      </c>
      <c r="B4843" s="3">
        <v>25</v>
      </c>
      <c r="C4843" s="3">
        <v>3</v>
      </c>
      <c r="D4843" s="3">
        <v>2020</v>
      </c>
      <c r="E4843" s="3">
        <v>36</v>
      </c>
      <c r="F4843" s="3">
        <v>1</v>
      </c>
      <c r="G4843" s="3" t="s">
        <v>235</v>
      </c>
      <c r="H4843" s="3" t="s">
        <v>1178</v>
      </c>
      <c r="I4843" s="3" t="s">
        <v>488</v>
      </c>
      <c r="J4843" s="3">
        <v>36029138</v>
      </c>
    </row>
    <row r="4844" spans="1:10" hidden="1" x14ac:dyDescent="0.25">
      <c r="A4844" s="187">
        <v>43914</v>
      </c>
      <c r="B4844" s="3">
        <v>24</v>
      </c>
      <c r="C4844" s="3">
        <v>3</v>
      </c>
      <c r="D4844" s="3">
        <v>2020</v>
      </c>
      <c r="E4844" s="3">
        <v>19</v>
      </c>
      <c r="F4844" s="3">
        <v>0</v>
      </c>
      <c r="G4844" s="3" t="s">
        <v>235</v>
      </c>
      <c r="H4844" s="3" t="s">
        <v>1178</v>
      </c>
      <c r="I4844" s="3" t="s">
        <v>488</v>
      </c>
      <c r="J4844" s="3">
        <v>36029138</v>
      </c>
    </row>
    <row r="4845" spans="1:10" hidden="1" x14ac:dyDescent="0.25">
      <c r="A4845" s="187">
        <v>43913</v>
      </c>
      <c r="B4845" s="3">
        <v>23</v>
      </c>
      <c r="C4845" s="3">
        <v>3</v>
      </c>
      <c r="D4845" s="3">
        <v>2020</v>
      </c>
      <c r="E4845" s="3">
        <v>19</v>
      </c>
      <c r="F4845" s="3">
        <v>1</v>
      </c>
      <c r="G4845" s="3" t="s">
        <v>235</v>
      </c>
      <c r="H4845" s="3" t="s">
        <v>1178</v>
      </c>
      <c r="I4845" s="3" t="s">
        <v>488</v>
      </c>
      <c r="J4845" s="3">
        <v>36029138</v>
      </c>
    </row>
    <row r="4846" spans="1:10" hidden="1" x14ac:dyDescent="0.25">
      <c r="A4846" s="187">
        <v>43912</v>
      </c>
      <c r="B4846" s="3">
        <v>22</v>
      </c>
      <c r="C4846" s="3">
        <v>3</v>
      </c>
      <c r="D4846" s="3">
        <v>2020</v>
      </c>
      <c r="E4846" s="3">
        <v>10</v>
      </c>
      <c r="F4846" s="3">
        <v>0</v>
      </c>
      <c r="G4846" s="3" t="s">
        <v>235</v>
      </c>
      <c r="H4846" s="3" t="s">
        <v>1178</v>
      </c>
      <c r="I4846" s="3" t="s">
        <v>488</v>
      </c>
      <c r="J4846" s="3">
        <v>36029138</v>
      </c>
    </row>
    <row r="4847" spans="1:10" hidden="1" x14ac:dyDescent="0.25">
      <c r="A4847" s="187">
        <v>43911</v>
      </c>
      <c r="B4847" s="3">
        <v>21</v>
      </c>
      <c r="C4847" s="3">
        <v>3</v>
      </c>
      <c r="D4847" s="3">
        <v>2020</v>
      </c>
      <c r="E4847" s="3">
        <v>23</v>
      </c>
      <c r="F4847" s="3">
        <v>1</v>
      </c>
      <c r="G4847" s="3" t="s">
        <v>235</v>
      </c>
      <c r="H4847" s="3" t="s">
        <v>1178</v>
      </c>
      <c r="I4847" s="3" t="s">
        <v>488</v>
      </c>
      <c r="J4847" s="3">
        <v>36029138</v>
      </c>
    </row>
    <row r="4848" spans="1:10" hidden="1" x14ac:dyDescent="0.25">
      <c r="A4848" s="187">
        <v>43910</v>
      </c>
      <c r="B4848" s="3">
        <v>20</v>
      </c>
      <c r="C4848" s="3">
        <v>3</v>
      </c>
      <c r="D4848" s="3">
        <v>2020</v>
      </c>
      <c r="E4848" s="3">
        <v>9</v>
      </c>
      <c r="F4848" s="3">
        <v>0</v>
      </c>
      <c r="G4848" s="3" t="s">
        <v>235</v>
      </c>
      <c r="H4848" s="3" t="s">
        <v>1178</v>
      </c>
      <c r="I4848" s="3" t="s">
        <v>488</v>
      </c>
      <c r="J4848" s="3">
        <v>36029138</v>
      </c>
    </row>
    <row r="4849" spans="1:10" hidden="1" x14ac:dyDescent="0.25">
      <c r="A4849" s="187">
        <v>43909</v>
      </c>
      <c r="B4849" s="3">
        <v>19</v>
      </c>
      <c r="C4849" s="3">
        <v>3</v>
      </c>
      <c r="D4849" s="3">
        <v>2020</v>
      </c>
      <c r="E4849" s="3">
        <v>10</v>
      </c>
      <c r="F4849" s="3">
        <v>0</v>
      </c>
      <c r="G4849" s="3" t="s">
        <v>235</v>
      </c>
      <c r="H4849" s="3" t="s">
        <v>1178</v>
      </c>
      <c r="I4849" s="3" t="s">
        <v>488</v>
      </c>
      <c r="J4849" s="3">
        <v>36029138</v>
      </c>
    </row>
    <row r="4850" spans="1:10" hidden="1" x14ac:dyDescent="0.25">
      <c r="A4850" s="187">
        <v>43908</v>
      </c>
      <c r="B4850" s="3">
        <v>18</v>
      </c>
      <c r="C4850" s="3">
        <v>3</v>
      </c>
      <c r="D4850" s="3">
        <v>2020</v>
      </c>
      <c r="E4850" s="3">
        <v>7</v>
      </c>
      <c r="F4850" s="3">
        <v>1</v>
      </c>
      <c r="G4850" s="3" t="s">
        <v>235</v>
      </c>
      <c r="H4850" s="3" t="s">
        <v>1178</v>
      </c>
      <c r="I4850" s="3" t="s">
        <v>488</v>
      </c>
      <c r="J4850" s="3">
        <v>36029138</v>
      </c>
    </row>
    <row r="4851" spans="1:10" hidden="1" x14ac:dyDescent="0.25">
      <c r="A4851" s="187">
        <v>43907</v>
      </c>
      <c r="B4851" s="3">
        <v>17</v>
      </c>
      <c r="C4851" s="3">
        <v>3</v>
      </c>
      <c r="D4851" s="3">
        <v>2020</v>
      </c>
      <c r="E4851" s="3">
        <v>9</v>
      </c>
      <c r="F4851" s="3">
        <v>0</v>
      </c>
      <c r="G4851" s="3" t="s">
        <v>235</v>
      </c>
      <c r="H4851" s="3" t="s">
        <v>1178</v>
      </c>
      <c r="I4851" s="3" t="s">
        <v>488</v>
      </c>
      <c r="J4851" s="3">
        <v>36029138</v>
      </c>
    </row>
    <row r="4852" spans="1:10" hidden="1" x14ac:dyDescent="0.25">
      <c r="A4852" s="187">
        <v>43906</v>
      </c>
      <c r="B4852" s="3">
        <v>16</v>
      </c>
      <c r="C4852" s="3">
        <v>3</v>
      </c>
      <c r="D4852" s="3">
        <v>2020</v>
      </c>
      <c r="E4852" s="3">
        <v>10</v>
      </c>
      <c r="F4852" s="3">
        <v>0</v>
      </c>
      <c r="G4852" s="3" t="s">
        <v>235</v>
      </c>
      <c r="H4852" s="3" t="s">
        <v>1178</v>
      </c>
      <c r="I4852" s="3" t="s">
        <v>488</v>
      </c>
      <c r="J4852" s="3">
        <v>36029138</v>
      </c>
    </row>
    <row r="4853" spans="1:10" hidden="1" x14ac:dyDescent="0.25">
      <c r="A4853" s="187">
        <v>43905</v>
      </c>
      <c r="B4853" s="3">
        <v>15</v>
      </c>
      <c r="C4853" s="3">
        <v>3</v>
      </c>
      <c r="D4853" s="3">
        <v>2020</v>
      </c>
      <c r="E4853" s="3">
        <v>11</v>
      </c>
      <c r="F4853" s="3">
        <v>0</v>
      </c>
      <c r="G4853" s="3" t="s">
        <v>235</v>
      </c>
      <c r="H4853" s="3" t="s">
        <v>1178</v>
      </c>
      <c r="I4853" s="3" t="s">
        <v>488</v>
      </c>
      <c r="J4853" s="3">
        <v>36029138</v>
      </c>
    </row>
    <row r="4854" spans="1:10" hidden="1" x14ac:dyDescent="0.25">
      <c r="A4854" s="187">
        <v>43904</v>
      </c>
      <c r="B4854" s="3">
        <v>14</v>
      </c>
      <c r="C4854" s="3">
        <v>3</v>
      </c>
      <c r="D4854" s="3">
        <v>2020</v>
      </c>
      <c r="E4854" s="3">
        <v>1</v>
      </c>
      <c r="F4854" s="3">
        <v>0</v>
      </c>
      <c r="G4854" s="3" t="s">
        <v>235</v>
      </c>
      <c r="H4854" s="3" t="s">
        <v>1178</v>
      </c>
      <c r="I4854" s="3" t="s">
        <v>488</v>
      </c>
      <c r="J4854" s="3">
        <v>36029138</v>
      </c>
    </row>
    <row r="4855" spans="1:10" hidden="1" x14ac:dyDescent="0.25">
      <c r="A4855" s="187">
        <v>43903</v>
      </c>
      <c r="B4855" s="3">
        <v>13</v>
      </c>
      <c r="C4855" s="3">
        <v>3</v>
      </c>
      <c r="D4855" s="3">
        <v>2020</v>
      </c>
      <c r="E4855" s="3">
        <v>1</v>
      </c>
      <c r="F4855" s="3">
        <v>0</v>
      </c>
      <c r="G4855" s="3" t="s">
        <v>235</v>
      </c>
      <c r="H4855" s="3" t="s">
        <v>1178</v>
      </c>
      <c r="I4855" s="3" t="s">
        <v>488</v>
      </c>
      <c r="J4855" s="3">
        <v>36029138</v>
      </c>
    </row>
    <row r="4856" spans="1:10" hidden="1" x14ac:dyDescent="0.25">
      <c r="A4856" s="187">
        <v>43902</v>
      </c>
      <c r="B4856" s="3">
        <v>12</v>
      </c>
      <c r="C4856" s="3">
        <v>3</v>
      </c>
      <c r="D4856" s="3">
        <v>2020</v>
      </c>
      <c r="E4856" s="3">
        <v>3</v>
      </c>
      <c r="F4856" s="3">
        <v>1</v>
      </c>
      <c r="G4856" s="3" t="s">
        <v>235</v>
      </c>
      <c r="H4856" s="3" t="s">
        <v>1178</v>
      </c>
      <c r="I4856" s="3" t="s">
        <v>488</v>
      </c>
      <c r="J4856" s="3">
        <v>36029138</v>
      </c>
    </row>
    <row r="4857" spans="1:10" hidden="1" x14ac:dyDescent="0.25">
      <c r="A4857" s="187">
        <v>43896</v>
      </c>
      <c r="B4857" s="3">
        <v>6</v>
      </c>
      <c r="C4857" s="3">
        <v>3</v>
      </c>
      <c r="D4857" s="3">
        <v>2020</v>
      </c>
      <c r="E4857" s="3">
        <v>1</v>
      </c>
      <c r="F4857" s="3">
        <v>0</v>
      </c>
      <c r="G4857" s="3" t="s">
        <v>235</v>
      </c>
      <c r="H4857" s="3" t="s">
        <v>1178</v>
      </c>
      <c r="I4857" s="3" t="s">
        <v>488</v>
      </c>
      <c r="J4857" s="3">
        <v>36029138</v>
      </c>
    </row>
    <row r="4858" spans="1:10" hidden="1" x14ac:dyDescent="0.25">
      <c r="A4858" s="187">
        <v>43893</v>
      </c>
      <c r="B4858" s="3">
        <v>3</v>
      </c>
      <c r="C4858" s="3">
        <v>3</v>
      </c>
      <c r="D4858" s="3">
        <v>2020</v>
      </c>
      <c r="E4858" s="3">
        <v>1</v>
      </c>
      <c r="F4858" s="3">
        <v>0</v>
      </c>
      <c r="G4858" s="3" t="s">
        <v>235</v>
      </c>
      <c r="H4858" s="3" t="s">
        <v>1178</v>
      </c>
      <c r="I4858" s="3" t="s">
        <v>488</v>
      </c>
      <c r="J4858" s="3">
        <v>36029138</v>
      </c>
    </row>
    <row r="4859" spans="1:10" hidden="1" x14ac:dyDescent="0.25">
      <c r="A4859" s="187">
        <v>43920</v>
      </c>
      <c r="B4859" s="3">
        <v>30</v>
      </c>
      <c r="C4859" s="3">
        <v>3</v>
      </c>
      <c r="D4859" s="3">
        <v>2020</v>
      </c>
      <c r="E4859" s="3">
        <v>0</v>
      </c>
      <c r="F4859" s="3">
        <v>0</v>
      </c>
      <c r="G4859" s="3" t="s">
        <v>236</v>
      </c>
      <c r="H4859" s="3" t="s">
        <v>1179</v>
      </c>
      <c r="I4859" s="3" t="s">
        <v>505</v>
      </c>
      <c r="J4859" s="3">
        <v>29495962</v>
      </c>
    </row>
    <row r="4860" spans="1:10" hidden="1" x14ac:dyDescent="0.25">
      <c r="A4860" s="187">
        <v>43919</v>
      </c>
      <c r="B4860" s="3">
        <v>29</v>
      </c>
      <c r="C4860" s="3">
        <v>3</v>
      </c>
      <c r="D4860" s="3">
        <v>2020</v>
      </c>
      <c r="E4860" s="3">
        <v>1</v>
      </c>
      <c r="F4860" s="3">
        <v>0</v>
      </c>
      <c r="G4860" s="3" t="s">
        <v>236</v>
      </c>
      <c r="H4860" s="3" t="s">
        <v>1179</v>
      </c>
      <c r="I4860" s="3" t="s">
        <v>505</v>
      </c>
      <c r="J4860" s="3">
        <v>29495962</v>
      </c>
    </row>
    <row r="4861" spans="1:10" hidden="1" x14ac:dyDescent="0.25">
      <c r="A4861" s="187">
        <v>43918</v>
      </c>
      <c r="B4861" s="3">
        <v>28</v>
      </c>
      <c r="C4861" s="3">
        <v>3</v>
      </c>
      <c r="D4861" s="3">
        <v>2020</v>
      </c>
      <c r="E4861" s="3">
        <v>0</v>
      </c>
      <c r="F4861" s="3">
        <v>0</v>
      </c>
      <c r="G4861" s="3" t="s">
        <v>236</v>
      </c>
      <c r="H4861" s="3" t="s">
        <v>1179</v>
      </c>
      <c r="I4861" s="3" t="s">
        <v>505</v>
      </c>
      <c r="J4861" s="3">
        <v>29495962</v>
      </c>
    </row>
    <row r="4862" spans="1:10" hidden="1" x14ac:dyDescent="0.25">
      <c r="A4862" s="187">
        <v>43917</v>
      </c>
      <c r="B4862" s="3">
        <v>27</v>
      </c>
      <c r="C4862" s="3">
        <v>3</v>
      </c>
      <c r="D4862" s="3">
        <v>2020</v>
      </c>
      <c r="E4862" s="3">
        <v>2</v>
      </c>
      <c r="F4862" s="3">
        <v>0</v>
      </c>
      <c r="G4862" s="3" t="s">
        <v>236</v>
      </c>
      <c r="H4862" s="3" t="s">
        <v>1179</v>
      </c>
      <c r="I4862" s="3" t="s">
        <v>505</v>
      </c>
      <c r="J4862" s="3">
        <v>29495962</v>
      </c>
    </row>
    <row r="4863" spans="1:10" hidden="1" x14ac:dyDescent="0.25">
      <c r="A4863" s="187">
        <v>43916</v>
      </c>
      <c r="B4863" s="3">
        <v>26</v>
      </c>
      <c r="C4863" s="3">
        <v>3</v>
      </c>
      <c r="D4863" s="3">
        <v>2020</v>
      </c>
      <c r="E4863" s="3">
        <v>4</v>
      </c>
      <c r="F4863" s="3">
        <v>0</v>
      </c>
      <c r="G4863" s="3" t="s">
        <v>236</v>
      </c>
      <c r="H4863" s="3" t="s">
        <v>1179</v>
      </c>
      <c r="I4863" s="3" t="s">
        <v>505</v>
      </c>
      <c r="J4863" s="3">
        <v>29495962</v>
      </c>
    </row>
    <row r="4864" spans="1:10" hidden="1" x14ac:dyDescent="0.25">
      <c r="A4864" s="187">
        <v>43915</v>
      </c>
      <c r="B4864" s="3">
        <v>25</v>
      </c>
      <c r="C4864" s="3">
        <v>3</v>
      </c>
      <c r="D4864" s="3">
        <v>2020</v>
      </c>
      <c r="E4864" s="3">
        <v>0</v>
      </c>
      <c r="F4864" s="3">
        <v>0</v>
      </c>
      <c r="G4864" s="3" t="s">
        <v>236</v>
      </c>
      <c r="H4864" s="3" t="s">
        <v>1179</v>
      </c>
      <c r="I4864" s="3" t="s">
        <v>505</v>
      </c>
      <c r="J4864" s="3">
        <v>29495962</v>
      </c>
    </row>
    <row r="4865" spans="1:10" hidden="1" x14ac:dyDescent="0.25">
      <c r="A4865" s="187">
        <v>43914</v>
      </c>
      <c r="B4865" s="3">
        <v>24</v>
      </c>
      <c r="C4865" s="3">
        <v>3</v>
      </c>
      <c r="D4865" s="3">
        <v>2020</v>
      </c>
      <c r="E4865" s="3">
        <v>0</v>
      </c>
      <c r="F4865" s="3">
        <v>0</v>
      </c>
      <c r="G4865" s="3" t="s">
        <v>236</v>
      </c>
      <c r="H4865" s="3" t="s">
        <v>1179</v>
      </c>
      <c r="I4865" s="3" t="s">
        <v>505</v>
      </c>
      <c r="J4865" s="3">
        <v>29495962</v>
      </c>
    </row>
    <row r="4866" spans="1:10" hidden="1" x14ac:dyDescent="0.25">
      <c r="A4866" s="187">
        <v>43913</v>
      </c>
      <c r="B4866" s="3">
        <v>23</v>
      </c>
      <c r="C4866" s="3">
        <v>3</v>
      </c>
      <c r="D4866" s="3">
        <v>2020</v>
      </c>
      <c r="E4866" s="3">
        <v>1</v>
      </c>
      <c r="F4866" s="3">
        <v>0</v>
      </c>
      <c r="G4866" s="3" t="s">
        <v>236</v>
      </c>
      <c r="H4866" s="3" t="s">
        <v>1179</v>
      </c>
      <c r="I4866" s="3" t="s">
        <v>505</v>
      </c>
      <c r="J4866" s="3">
        <v>29495962</v>
      </c>
    </row>
    <row r="4867" spans="1:10" hidden="1" x14ac:dyDescent="0.25">
      <c r="A4867" s="187">
        <v>43920</v>
      </c>
      <c r="B4867" s="3">
        <v>30</v>
      </c>
      <c r="C4867" s="3">
        <v>3</v>
      </c>
      <c r="D4867" s="3">
        <v>2020</v>
      </c>
      <c r="E4867" s="3">
        <v>0</v>
      </c>
      <c r="F4867" s="3">
        <v>0</v>
      </c>
      <c r="G4867" s="3" t="s">
        <v>237</v>
      </c>
      <c r="H4867" s="3" t="s">
        <v>1180</v>
      </c>
      <c r="I4867" s="3" t="s">
        <v>500</v>
      </c>
      <c r="J4867" s="3">
        <v>53708395</v>
      </c>
    </row>
    <row r="4868" spans="1:10" hidden="1" x14ac:dyDescent="0.25">
      <c r="A4868" s="187">
        <v>43919</v>
      </c>
      <c r="B4868" s="3">
        <v>29</v>
      </c>
      <c r="C4868" s="3">
        <v>3</v>
      </c>
      <c r="D4868" s="3">
        <v>2020</v>
      </c>
      <c r="E4868" s="3">
        <v>3</v>
      </c>
      <c r="F4868" s="3">
        <v>0</v>
      </c>
      <c r="G4868" s="3" t="s">
        <v>237</v>
      </c>
      <c r="H4868" s="3" t="s">
        <v>1180</v>
      </c>
      <c r="I4868" s="3" t="s">
        <v>500</v>
      </c>
      <c r="J4868" s="3">
        <v>53708395</v>
      </c>
    </row>
    <row r="4869" spans="1:10" hidden="1" x14ac:dyDescent="0.25">
      <c r="A4869" s="187">
        <v>43918</v>
      </c>
      <c r="B4869" s="3">
        <v>28</v>
      </c>
      <c r="C4869" s="3">
        <v>3</v>
      </c>
      <c r="D4869" s="3">
        <v>2020</v>
      </c>
      <c r="E4869" s="3">
        <v>0</v>
      </c>
      <c r="F4869" s="3">
        <v>0</v>
      </c>
      <c r="G4869" s="3" t="s">
        <v>237</v>
      </c>
      <c r="H4869" s="3" t="s">
        <v>1180</v>
      </c>
      <c r="I4869" s="3" t="s">
        <v>500</v>
      </c>
      <c r="J4869" s="3">
        <v>53708395</v>
      </c>
    </row>
    <row r="4870" spans="1:10" hidden="1" x14ac:dyDescent="0.25">
      <c r="A4870" s="187">
        <v>43917</v>
      </c>
      <c r="B4870" s="3">
        <v>27</v>
      </c>
      <c r="C4870" s="3">
        <v>3</v>
      </c>
      <c r="D4870" s="3">
        <v>2020</v>
      </c>
      <c r="E4870" s="3">
        <v>2</v>
      </c>
      <c r="F4870" s="3">
        <v>0</v>
      </c>
      <c r="G4870" s="3" t="s">
        <v>237</v>
      </c>
      <c r="H4870" s="3" t="s">
        <v>1180</v>
      </c>
      <c r="I4870" s="3" t="s">
        <v>500</v>
      </c>
      <c r="J4870" s="3">
        <v>53708395</v>
      </c>
    </row>
    <row r="4871" spans="1:10" hidden="1" x14ac:dyDescent="0.25">
      <c r="A4871" s="187">
        <v>43916</v>
      </c>
      <c r="B4871" s="3">
        <v>26</v>
      </c>
      <c r="C4871" s="3">
        <v>3</v>
      </c>
      <c r="D4871" s="3">
        <v>2020</v>
      </c>
      <c r="E4871" s="3">
        <v>0</v>
      </c>
      <c r="F4871" s="3">
        <v>0</v>
      </c>
      <c r="G4871" s="3" t="s">
        <v>237</v>
      </c>
      <c r="H4871" s="3" t="s">
        <v>1180</v>
      </c>
      <c r="I4871" s="3" t="s">
        <v>500</v>
      </c>
      <c r="J4871" s="3">
        <v>53708395</v>
      </c>
    </row>
    <row r="4872" spans="1:10" hidden="1" x14ac:dyDescent="0.25">
      <c r="A4872" s="187">
        <v>43915</v>
      </c>
      <c r="B4872" s="3">
        <v>25</v>
      </c>
      <c r="C4872" s="3">
        <v>3</v>
      </c>
      <c r="D4872" s="3">
        <v>2020</v>
      </c>
      <c r="E4872" s="3">
        <v>1</v>
      </c>
      <c r="F4872" s="3">
        <v>0</v>
      </c>
      <c r="G4872" s="3" t="s">
        <v>237</v>
      </c>
      <c r="H4872" s="3" t="s">
        <v>1180</v>
      </c>
      <c r="I4872" s="3" t="s">
        <v>500</v>
      </c>
      <c r="J4872" s="3">
        <v>53708395</v>
      </c>
    </row>
    <row r="4873" spans="1:10" hidden="1" x14ac:dyDescent="0.25">
      <c r="A4873" s="187">
        <v>43914</v>
      </c>
      <c r="B4873" s="3">
        <v>24</v>
      </c>
      <c r="C4873" s="3">
        <v>3</v>
      </c>
      <c r="D4873" s="3">
        <v>2020</v>
      </c>
      <c r="E4873" s="3">
        <v>2</v>
      </c>
      <c r="F4873" s="3">
        <v>0</v>
      </c>
      <c r="G4873" s="3" t="s">
        <v>237</v>
      </c>
      <c r="H4873" s="3" t="s">
        <v>1180</v>
      </c>
      <c r="I4873" s="3" t="s">
        <v>500</v>
      </c>
      <c r="J4873" s="3">
        <v>53708395</v>
      </c>
    </row>
    <row r="4874" spans="1:10" hidden="1" x14ac:dyDescent="0.25">
      <c r="A4874" s="187">
        <v>43907</v>
      </c>
      <c r="B4874" s="3">
        <v>17</v>
      </c>
      <c r="C4874" s="3">
        <v>3</v>
      </c>
      <c r="D4874" s="3">
        <v>2020</v>
      </c>
      <c r="E4874" s="3">
        <v>0</v>
      </c>
      <c r="F4874" s="3">
        <v>0</v>
      </c>
      <c r="G4874" s="3" t="s">
        <v>237</v>
      </c>
      <c r="H4874" s="3" t="s">
        <v>1180</v>
      </c>
      <c r="I4874" s="3" t="s">
        <v>500</v>
      </c>
      <c r="J4874" s="3">
        <v>53708395</v>
      </c>
    </row>
    <row r="4875" spans="1:10" hidden="1" x14ac:dyDescent="0.25">
      <c r="A4875" s="187">
        <v>43920</v>
      </c>
      <c r="B4875" s="3">
        <v>30</v>
      </c>
      <c r="C4875" s="3">
        <v>3</v>
      </c>
      <c r="D4875" s="3">
        <v>2020</v>
      </c>
      <c r="E4875" s="3">
        <v>3</v>
      </c>
      <c r="F4875" s="3">
        <v>0</v>
      </c>
      <c r="G4875" s="3" t="s">
        <v>238</v>
      </c>
      <c r="H4875" s="3" t="s">
        <v>1181</v>
      </c>
      <c r="I4875" s="3" t="s">
        <v>511</v>
      </c>
      <c r="J4875" s="3">
        <v>2448255</v>
      </c>
    </row>
    <row r="4876" spans="1:10" hidden="1" x14ac:dyDescent="0.25">
      <c r="A4876" s="187">
        <v>43919</v>
      </c>
      <c r="B4876" s="3">
        <v>29</v>
      </c>
      <c r="C4876" s="3">
        <v>3</v>
      </c>
      <c r="D4876" s="3">
        <v>2020</v>
      </c>
      <c r="E4876" s="3">
        <v>0</v>
      </c>
      <c r="F4876" s="3">
        <v>0</v>
      </c>
      <c r="G4876" s="3" t="s">
        <v>238</v>
      </c>
      <c r="H4876" s="3" t="s">
        <v>1181</v>
      </c>
      <c r="I4876" s="3" t="s">
        <v>511</v>
      </c>
      <c r="J4876" s="3">
        <v>2448255</v>
      </c>
    </row>
    <row r="4877" spans="1:10" hidden="1" x14ac:dyDescent="0.25">
      <c r="A4877" s="187">
        <v>43918</v>
      </c>
      <c r="B4877" s="3">
        <v>28</v>
      </c>
      <c r="C4877" s="3">
        <v>3</v>
      </c>
      <c r="D4877" s="3">
        <v>2020</v>
      </c>
      <c r="E4877" s="3">
        <v>0</v>
      </c>
      <c r="F4877" s="3">
        <v>0</v>
      </c>
      <c r="G4877" s="3" t="s">
        <v>238</v>
      </c>
      <c r="H4877" s="3" t="s">
        <v>1181</v>
      </c>
      <c r="I4877" s="3" t="s">
        <v>511</v>
      </c>
      <c r="J4877" s="3">
        <v>2448255</v>
      </c>
    </row>
    <row r="4878" spans="1:10" hidden="1" x14ac:dyDescent="0.25">
      <c r="A4878" s="187">
        <v>43917</v>
      </c>
      <c r="B4878" s="3">
        <v>27</v>
      </c>
      <c r="C4878" s="3">
        <v>3</v>
      </c>
      <c r="D4878" s="3">
        <v>2020</v>
      </c>
      <c r="E4878" s="3">
        <v>4</v>
      </c>
      <c r="F4878" s="3">
        <v>0</v>
      </c>
      <c r="G4878" s="3" t="s">
        <v>238</v>
      </c>
      <c r="H4878" s="3" t="s">
        <v>1181</v>
      </c>
      <c r="I4878" s="3" t="s">
        <v>511</v>
      </c>
      <c r="J4878" s="3">
        <v>2448255</v>
      </c>
    </row>
    <row r="4879" spans="1:10" hidden="1" x14ac:dyDescent="0.25">
      <c r="A4879" s="187">
        <v>43916</v>
      </c>
      <c r="B4879" s="3">
        <v>26</v>
      </c>
      <c r="C4879" s="3">
        <v>3</v>
      </c>
      <c r="D4879" s="3">
        <v>2020</v>
      </c>
      <c r="E4879" s="3">
        <v>1</v>
      </c>
      <c r="F4879" s="3">
        <v>0</v>
      </c>
      <c r="G4879" s="3" t="s">
        <v>238</v>
      </c>
      <c r="H4879" s="3" t="s">
        <v>1181</v>
      </c>
      <c r="I4879" s="3" t="s">
        <v>511</v>
      </c>
      <c r="J4879" s="3">
        <v>2448255</v>
      </c>
    </row>
    <row r="4880" spans="1:10" hidden="1" x14ac:dyDescent="0.25">
      <c r="A4880" s="187">
        <v>43915</v>
      </c>
      <c r="B4880" s="3">
        <v>25</v>
      </c>
      <c r="C4880" s="3">
        <v>3</v>
      </c>
      <c r="D4880" s="3">
        <v>2020</v>
      </c>
      <c r="E4880" s="3">
        <v>0</v>
      </c>
      <c r="F4880" s="3">
        <v>0</v>
      </c>
      <c r="G4880" s="3" t="s">
        <v>238</v>
      </c>
      <c r="H4880" s="3" t="s">
        <v>1181</v>
      </c>
      <c r="I4880" s="3" t="s">
        <v>511</v>
      </c>
      <c r="J4880" s="3">
        <v>2448255</v>
      </c>
    </row>
    <row r="4881" spans="1:10" hidden="1" x14ac:dyDescent="0.25">
      <c r="A4881" s="187">
        <v>43914</v>
      </c>
      <c r="B4881" s="3">
        <v>24</v>
      </c>
      <c r="C4881" s="3">
        <v>3</v>
      </c>
      <c r="D4881" s="3">
        <v>2020</v>
      </c>
      <c r="E4881" s="3">
        <v>0</v>
      </c>
      <c r="F4881" s="3">
        <v>0</v>
      </c>
      <c r="G4881" s="3" t="s">
        <v>238</v>
      </c>
      <c r="H4881" s="3" t="s">
        <v>1181</v>
      </c>
      <c r="I4881" s="3" t="s">
        <v>511</v>
      </c>
      <c r="J4881" s="3">
        <v>2448255</v>
      </c>
    </row>
    <row r="4882" spans="1:10" hidden="1" x14ac:dyDescent="0.25">
      <c r="A4882" s="187">
        <v>43913</v>
      </c>
      <c r="B4882" s="3">
        <v>23</v>
      </c>
      <c r="C4882" s="3">
        <v>3</v>
      </c>
      <c r="D4882" s="3">
        <v>2020</v>
      </c>
      <c r="E4882" s="3">
        <v>0</v>
      </c>
      <c r="F4882" s="3">
        <v>0</v>
      </c>
      <c r="G4882" s="3" t="s">
        <v>238</v>
      </c>
      <c r="H4882" s="3" t="s">
        <v>1181</v>
      </c>
      <c r="I4882" s="3" t="s">
        <v>511</v>
      </c>
      <c r="J4882" s="3">
        <v>2448255</v>
      </c>
    </row>
    <row r="4883" spans="1:10" hidden="1" x14ac:dyDescent="0.25">
      <c r="A4883" s="187">
        <v>43912</v>
      </c>
      <c r="B4883" s="3">
        <v>22</v>
      </c>
      <c r="C4883" s="3">
        <v>3</v>
      </c>
      <c r="D4883" s="3">
        <v>2020</v>
      </c>
      <c r="E4883" s="3">
        <v>0</v>
      </c>
      <c r="F4883" s="3">
        <v>0</v>
      </c>
      <c r="G4883" s="3" t="s">
        <v>238</v>
      </c>
      <c r="H4883" s="3" t="s">
        <v>1181</v>
      </c>
      <c r="I4883" s="3" t="s">
        <v>511</v>
      </c>
      <c r="J4883" s="3">
        <v>2448255</v>
      </c>
    </row>
    <row r="4884" spans="1:10" hidden="1" x14ac:dyDescent="0.25">
      <c r="A4884" s="187">
        <v>43911</v>
      </c>
      <c r="B4884" s="3">
        <v>21</v>
      </c>
      <c r="C4884" s="3">
        <v>3</v>
      </c>
      <c r="D4884" s="3">
        <v>2020</v>
      </c>
      <c r="E4884" s="3">
        <v>1</v>
      </c>
      <c r="F4884" s="3">
        <v>0</v>
      </c>
      <c r="G4884" s="3" t="s">
        <v>238</v>
      </c>
      <c r="H4884" s="3" t="s">
        <v>1181</v>
      </c>
      <c r="I4884" s="3" t="s">
        <v>511</v>
      </c>
      <c r="J4884" s="3">
        <v>2448255</v>
      </c>
    </row>
    <row r="4885" spans="1:10" hidden="1" x14ac:dyDescent="0.25">
      <c r="A4885" s="187">
        <v>43910</v>
      </c>
      <c r="B4885" s="3">
        <v>20</v>
      </c>
      <c r="C4885" s="3">
        <v>3</v>
      </c>
      <c r="D4885" s="3">
        <v>2020</v>
      </c>
      <c r="E4885" s="3">
        <v>0</v>
      </c>
      <c r="F4885" s="3">
        <v>0</v>
      </c>
      <c r="G4885" s="3" t="s">
        <v>238</v>
      </c>
      <c r="H4885" s="3" t="s">
        <v>1181</v>
      </c>
      <c r="I4885" s="3" t="s">
        <v>511</v>
      </c>
      <c r="J4885" s="3">
        <v>2448255</v>
      </c>
    </row>
    <row r="4886" spans="1:10" hidden="1" x14ac:dyDescent="0.25">
      <c r="A4886" s="187">
        <v>43909</v>
      </c>
      <c r="B4886" s="3">
        <v>19</v>
      </c>
      <c r="C4886" s="3">
        <v>3</v>
      </c>
      <c r="D4886" s="3">
        <v>2020</v>
      </c>
      <c r="E4886" s="3">
        <v>0</v>
      </c>
      <c r="F4886" s="3">
        <v>0</v>
      </c>
      <c r="G4886" s="3" t="s">
        <v>238</v>
      </c>
      <c r="H4886" s="3" t="s">
        <v>1181</v>
      </c>
      <c r="I4886" s="3" t="s">
        <v>511</v>
      </c>
      <c r="J4886" s="3">
        <v>2448255</v>
      </c>
    </row>
    <row r="4887" spans="1:10" hidden="1" x14ac:dyDescent="0.25">
      <c r="A4887" s="187">
        <v>43908</v>
      </c>
      <c r="B4887" s="3">
        <v>18</v>
      </c>
      <c r="C4887" s="3">
        <v>3</v>
      </c>
      <c r="D4887" s="3">
        <v>2020</v>
      </c>
      <c r="E4887" s="3">
        <v>0</v>
      </c>
      <c r="F4887" s="3">
        <v>0</v>
      </c>
      <c r="G4887" s="3" t="s">
        <v>238</v>
      </c>
      <c r="H4887" s="3" t="s">
        <v>1181</v>
      </c>
      <c r="I4887" s="3" t="s">
        <v>511</v>
      </c>
      <c r="J4887" s="3">
        <v>2448255</v>
      </c>
    </row>
    <row r="4888" spans="1:10" hidden="1" x14ac:dyDescent="0.25">
      <c r="A4888" s="187">
        <v>43907</v>
      </c>
      <c r="B4888" s="3">
        <v>17</v>
      </c>
      <c r="C4888" s="3">
        <v>3</v>
      </c>
      <c r="D4888" s="3">
        <v>2020</v>
      </c>
      <c r="E4888" s="3">
        <v>0</v>
      </c>
      <c r="F4888" s="3">
        <v>0</v>
      </c>
      <c r="G4888" s="3" t="s">
        <v>238</v>
      </c>
      <c r="H4888" s="3" t="s">
        <v>1181</v>
      </c>
      <c r="I4888" s="3" t="s">
        <v>511</v>
      </c>
      <c r="J4888" s="3">
        <v>2448255</v>
      </c>
    </row>
    <row r="4889" spans="1:10" hidden="1" x14ac:dyDescent="0.25">
      <c r="A4889" s="187">
        <v>43906</v>
      </c>
      <c r="B4889" s="3">
        <v>16</v>
      </c>
      <c r="C4889" s="3">
        <v>3</v>
      </c>
      <c r="D4889" s="3">
        <v>2020</v>
      </c>
      <c r="E4889" s="3">
        <v>0</v>
      </c>
      <c r="F4889" s="3">
        <v>0</v>
      </c>
      <c r="G4889" s="3" t="s">
        <v>238</v>
      </c>
      <c r="H4889" s="3" t="s">
        <v>1181</v>
      </c>
      <c r="I4889" s="3" t="s">
        <v>511</v>
      </c>
      <c r="J4889" s="3">
        <v>2448255</v>
      </c>
    </row>
    <row r="4890" spans="1:10" hidden="1" x14ac:dyDescent="0.25">
      <c r="A4890" s="187">
        <v>43905</v>
      </c>
      <c r="B4890" s="3">
        <v>15</v>
      </c>
      <c r="C4890" s="3">
        <v>3</v>
      </c>
      <c r="D4890" s="3">
        <v>2020</v>
      </c>
      <c r="E4890" s="3">
        <v>2</v>
      </c>
      <c r="F4890" s="3">
        <v>0</v>
      </c>
      <c r="G4890" s="3" t="s">
        <v>238</v>
      </c>
      <c r="H4890" s="3" t="s">
        <v>1181</v>
      </c>
      <c r="I4890" s="3" t="s">
        <v>511</v>
      </c>
      <c r="J4890" s="3">
        <v>2448255</v>
      </c>
    </row>
    <row r="4891" spans="1:10" hidden="1" x14ac:dyDescent="0.25">
      <c r="A4891" s="187">
        <v>43920</v>
      </c>
      <c r="B4891" s="3">
        <v>30</v>
      </c>
      <c r="C4891" s="3">
        <v>3</v>
      </c>
      <c r="D4891" s="3">
        <v>2020</v>
      </c>
      <c r="E4891" s="3">
        <v>0</v>
      </c>
      <c r="F4891" s="3">
        <v>0</v>
      </c>
      <c r="G4891" s="3" t="s">
        <v>240</v>
      </c>
      <c r="H4891" s="3" t="s">
        <v>1182</v>
      </c>
      <c r="I4891" s="3" t="s">
        <v>518</v>
      </c>
      <c r="J4891" s="3">
        <v>28087871</v>
      </c>
    </row>
    <row r="4892" spans="1:10" hidden="1" x14ac:dyDescent="0.25">
      <c r="A4892" s="187">
        <v>43919</v>
      </c>
      <c r="B4892" s="3">
        <v>29</v>
      </c>
      <c r="C4892" s="3">
        <v>3</v>
      </c>
      <c r="D4892" s="3">
        <v>2020</v>
      </c>
      <c r="E4892" s="3">
        <v>2</v>
      </c>
      <c r="F4892" s="3">
        <v>0</v>
      </c>
      <c r="G4892" s="3" t="s">
        <v>240</v>
      </c>
      <c r="H4892" s="3" t="s">
        <v>1182</v>
      </c>
      <c r="I4892" s="3" t="s">
        <v>518</v>
      </c>
      <c r="J4892" s="3">
        <v>28087871</v>
      </c>
    </row>
    <row r="4893" spans="1:10" hidden="1" x14ac:dyDescent="0.25">
      <c r="A4893" s="187">
        <v>43918</v>
      </c>
      <c r="B4893" s="3">
        <v>28</v>
      </c>
      <c r="C4893" s="3">
        <v>3</v>
      </c>
      <c r="D4893" s="3">
        <v>2020</v>
      </c>
      <c r="E4893" s="3">
        <v>0</v>
      </c>
      <c r="F4893" s="3">
        <v>0</v>
      </c>
      <c r="G4893" s="3" t="s">
        <v>240</v>
      </c>
      <c r="H4893" s="3" t="s">
        <v>1182</v>
      </c>
      <c r="I4893" s="3" t="s">
        <v>518</v>
      </c>
      <c r="J4893" s="3">
        <v>28087871</v>
      </c>
    </row>
    <row r="4894" spans="1:10" hidden="1" x14ac:dyDescent="0.25">
      <c r="A4894" s="187">
        <v>43917</v>
      </c>
      <c r="B4894" s="3">
        <v>27</v>
      </c>
      <c r="C4894" s="3">
        <v>3</v>
      </c>
      <c r="D4894" s="3">
        <v>2020</v>
      </c>
      <c r="E4894" s="3">
        <v>0</v>
      </c>
      <c r="F4894" s="3">
        <v>0</v>
      </c>
      <c r="G4894" s="3" t="s">
        <v>240</v>
      </c>
      <c r="H4894" s="3" t="s">
        <v>1182</v>
      </c>
      <c r="I4894" s="3" t="s">
        <v>518</v>
      </c>
      <c r="J4894" s="3">
        <v>28087871</v>
      </c>
    </row>
    <row r="4895" spans="1:10" hidden="1" x14ac:dyDescent="0.25">
      <c r="A4895" s="187">
        <v>43916</v>
      </c>
      <c r="B4895" s="3">
        <v>26</v>
      </c>
      <c r="C4895" s="3">
        <v>3</v>
      </c>
      <c r="D4895" s="3">
        <v>2020</v>
      </c>
      <c r="E4895" s="3">
        <v>0</v>
      </c>
      <c r="F4895" s="3">
        <v>0</v>
      </c>
      <c r="G4895" s="3" t="s">
        <v>240</v>
      </c>
      <c r="H4895" s="3" t="s">
        <v>1182</v>
      </c>
      <c r="I4895" s="3" t="s">
        <v>518</v>
      </c>
      <c r="J4895" s="3">
        <v>28087871</v>
      </c>
    </row>
    <row r="4896" spans="1:10" hidden="1" x14ac:dyDescent="0.25">
      <c r="A4896" s="187">
        <v>43915</v>
      </c>
      <c r="B4896" s="3">
        <v>25</v>
      </c>
      <c r="C4896" s="3">
        <v>3</v>
      </c>
      <c r="D4896" s="3">
        <v>2020</v>
      </c>
      <c r="E4896" s="3">
        <v>1</v>
      </c>
      <c r="F4896" s="3">
        <v>0</v>
      </c>
      <c r="G4896" s="3" t="s">
        <v>240</v>
      </c>
      <c r="H4896" s="3" t="s">
        <v>1182</v>
      </c>
      <c r="I4896" s="3" t="s">
        <v>518</v>
      </c>
      <c r="J4896" s="3">
        <v>28087871</v>
      </c>
    </row>
    <row r="4897" spans="1:10" hidden="1" x14ac:dyDescent="0.25">
      <c r="A4897" s="187">
        <v>43914</v>
      </c>
      <c r="B4897" s="3">
        <v>24</v>
      </c>
      <c r="C4897" s="3">
        <v>3</v>
      </c>
      <c r="D4897" s="3">
        <v>2020</v>
      </c>
      <c r="E4897" s="3">
        <v>1</v>
      </c>
      <c r="F4897" s="3">
        <v>0</v>
      </c>
      <c r="G4897" s="3" t="s">
        <v>240</v>
      </c>
      <c r="H4897" s="3" t="s">
        <v>1182</v>
      </c>
      <c r="I4897" s="3" t="s">
        <v>518</v>
      </c>
      <c r="J4897" s="3">
        <v>28087871</v>
      </c>
    </row>
    <row r="4898" spans="1:10" hidden="1" x14ac:dyDescent="0.25">
      <c r="A4898" s="187">
        <v>43913</v>
      </c>
      <c r="B4898" s="3">
        <v>23</v>
      </c>
      <c r="C4898" s="3">
        <v>3</v>
      </c>
      <c r="D4898" s="3">
        <v>2020</v>
      </c>
      <c r="E4898" s="3">
        <v>0</v>
      </c>
      <c r="F4898" s="3">
        <v>0</v>
      </c>
      <c r="G4898" s="3" t="s">
        <v>240</v>
      </c>
      <c r="H4898" s="3" t="s">
        <v>1182</v>
      </c>
      <c r="I4898" s="3" t="s">
        <v>518</v>
      </c>
      <c r="J4898" s="3">
        <v>28087871</v>
      </c>
    </row>
    <row r="4899" spans="1:10" hidden="1" x14ac:dyDescent="0.25">
      <c r="A4899" s="187">
        <v>43912</v>
      </c>
      <c r="B4899" s="3">
        <v>22</v>
      </c>
      <c r="C4899" s="3">
        <v>3</v>
      </c>
      <c r="D4899" s="3">
        <v>2020</v>
      </c>
      <c r="E4899" s="3">
        <v>0</v>
      </c>
      <c r="F4899" s="3">
        <v>0</v>
      </c>
      <c r="G4899" s="3" t="s">
        <v>240</v>
      </c>
      <c r="H4899" s="3" t="s">
        <v>1182</v>
      </c>
      <c r="I4899" s="3" t="s">
        <v>518</v>
      </c>
      <c r="J4899" s="3">
        <v>28087871</v>
      </c>
    </row>
    <row r="4900" spans="1:10" hidden="1" x14ac:dyDescent="0.25">
      <c r="A4900" s="187">
        <v>43911</v>
      </c>
      <c r="B4900" s="3">
        <v>21</v>
      </c>
      <c r="C4900" s="3">
        <v>3</v>
      </c>
      <c r="D4900" s="3">
        <v>2020</v>
      </c>
      <c r="E4900" s="3">
        <v>0</v>
      </c>
      <c r="F4900" s="3">
        <v>0</v>
      </c>
      <c r="G4900" s="3" t="s">
        <v>240</v>
      </c>
      <c r="H4900" s="3" t="s">
        <v>1182</v>
      </c>
      <c r="I4900" s="3" t="s">
        <v>518</v>
      </c>
      <c r="J4900" s="3">
        <v>28087871</v>
      </c>
    </row>
    <row r="4901" spans="1:10" hidden="1" x14ac:dyDescent="0.25">
      <c r="A4901" s="187">
        <v>43910</v>
      </c>
      <c r="B4901" s="3">
        <v>20</v>
      </c>
      <c r="C4901" s="3">
        <v>3</v>
      </c>
      <c r="D4901" s="3">
        <v>2020</v>
      </c>
      <c r="E4901" s="3">
        <v>0</v>
      </c>
      <c r="F4901" s="3">
        <v>0</v>
      </c>
      <c r="G4901" s="3" t="s">
        <v>240</v>
      </c>
      <c r="H4901" s="3" t="s">
        <v>1182</v>
      </c>
      <c r="I4901" s="3" t="s">
        <v>518</v>
      </c>
      <c r="J4901" s="3">
        <v>28087871</v>
      </c>
    </row>
    <row r="4902" spans="1:10" hidden="1" x14ac:dyDescent="0.25">
      <c r="A4902" s="187">
        <v>43909</v>
      </c>
      <c r="B4902" s="3">
        <v>19</v>
      </c>
      <c r="C4902" s="3">
        <v>3</v>
      </c>
      <c r="D4902" s="3">
        <v>2020</v>
      </c>
      <c r="E4902" s="3">
        <v>0</v>
      </c>
      <c r="F4902" s="3">
        <v>0</v>
      </c>
      <c r="G4902" s="3" t="s">
        <v>240</v>
      </c>
      <c r="H4902" s="3" t="s">
        <v>1182</v>
      </c>
      <c r="I4902" s="3" t="s">
        <v>518</v>
      </c>
      <c r="J4902" s="3">
        <v>28087871</v>
      </c>
    </row>
    <row r="4903" spans="1:10" hidden="1" x14ac:dyDescent="0.25">
      <c r="A4903" s="187">
        <v>43908</v>
      </c>
      <c r="B4903" s="3">
        <v>18</v>
      </c>
      <c r="C4903" s="3">
        <v>3</v>
      </c>
      <c r="D4903" s="3">
        <v>2020</v>
      </c>
      <c r="E4903" s="3">
        <v>0</v>
      </c>
      <c r="F4903" s="3">
        <v>0</v>
      </c>
      <c r="G4903" s="3" t="s">
        <v>240</v>
      </c>
      <c r="H4903" s="3" t="s">
        <v>1182</v>
      </c>
      <c r="I4903" s="3" t="s">
        <v>518</v>
      </c>
      <c r="J4903" s="3">
        <v>28087871</v>
      </c>
    </row>
    <row r="4904" spans="1:10" hidden="1" x14ac:dyDescent="0.25">
      <c r="A4904" s="187">
        <v>43907</v>
      </c>
      <c r="B4904" s="3">
        <v>17</v>
      </c>
      <c r="C4904" s="3">
        <v>3</v>
      </c>
      <c r="D4904" s="3">
        <v>2020</v>
      </c>
      <c r="E4904" s="3">
        <v>0</v>
      </c>
      <c r="F4904" s="3">
        <v>0</v>
      </c>
      <c r="G4904" s="3" t="s">
        <v>240</v>
      </c>
      <c r="H4904" s="3" t="s">
        <v>1182</v>
      </c>
      <c r="I4904" s="3" t="s">
        <v>518</v>
      </c>
      <c r="J4904" s="3">
        <v>28087871</v>
      </c>
    </row>
    <row r="4905" spans="1:10" hidden="1" x14ac:dyDescent="0.25">
      <c r="A4905" s="187">
        <v>43905</v>
      </c>
      <c r="B4905" s="3">
        <v>15</v>
      </c>
      <c r="C4905" s="3">
        <v>3</v>
      </c>
      <c r="D4905" s="3">
        <v>2020</v>
      </c>
      <c r="E4905" s="3">
        <v>0</v>
      </c>
      <c r="F4905" s="3">
        <v>0</v>
      </c>
      <c r="G4905" s="3" t="s">
        <v>240</v>
      </c>
      <c r="H4905" s="3" t="s">
        <v>1182</v>
      </c>
      <c r="I4905" s="3" t="s">
        <v>518</v>
      </c>
      <c r="J4905" s="3">
        <v>28087871</v>
      </c>
    </row>
    <row r="4906" spans="1:10" hidden="1" x14ac:dyDescent="0.25">
      <c r="A4906" s="187">
        <v>43892</v>
      </c>
      <c r="B4906" s="3">
        <v>2</v>
      </c>
      <c r="C4906" s="3">
        <v>3</v>
      </c>
      <c r="D4906" s="3">
        <v>2020</v>
      </c>
      <c r="E4906" s="3">
        <v>0</v>
      </c>
      <c r="F4906" s="3">
        <v>0</v>
      </c>
      <c r="G4906" s="3" t="s">
        <v>240</v>
      </c>
      <c r="H4906" s="3" t="s">
        <v>1182</v>
      </c>
      <c r="I4906" s="3" t="s">
        <v>518</v>
      </c>
      <c r="J4906" s="3">
        <v>28087871</v>
      </c>
    </row>
    <row r="4907" spans="1:10" hidden="1" x14ac:dyDescent="0.25">
      <c r="A4907" s="187">
        <v>43891</v>
      </c>
      <c r="B4907" s="3">
        <v>1</v>
      </c>
      <c r="C4907" s="3">
        <v>3</v>
      </c>
      <c r="D4907" s="3">
        <v>2020</v>
      </c>
      <c r="E4907" s="3">
        <v>0</v>
      </c>
      <c r="F4907" s="3">
        <v>0</v>
      </c>
      <c r="G4907" s="3" t="s">
        <v>240</v>
      </c>
      <c r="H4907" s="3" t="s">
        <v>1182</v>
      </c>
      <c r="I4907" s="3" t="s">
        <v>518</v>
      </c>
      <c r="J4907" s="3">
        <v>28087871</v>
      </c>
    </row>
    <row r="4908" spans="1:10" hidden="1" x14ac:dyDescent="0.25">
      <c r="A4908" s="187">
        <v>43890</v>
      </c>
      <c r="B4908" s="3">
        <v>29</v>
      </c>
      <c r="C4908" s="3">
        <v>2</v>
      </c>
      <c r="D4908" s="3">
        <v>2020</v>
      </c>
      <c r="E4908" s="3">
        <v>0</v>
      </c>
      <c r="F4908" s="3">
        <v>0</v>
      </c>
      <c r="G4908" s="3" t="s">
        <v>240</v>
      </c>
      <c r="H4908" s="3" t="s">
        <v>1182</v>
      </c>
      <c r="I4908" s="3" t="s">
        <v>518</v>
      </c>
      <c r="J4908" s="3">
        <v>28087871</v>
      </c>
    </row>
    <row r="4909" spans="1:10" hidden="1" x14ac:dyDescent="0.25">
      <c r="A4909" s="187">
        <v>43889</v>
      </c>
      <c r="B4909" s="3">
        <v>28</v>
      </c>
      <c r="C4909" s="3">
        <v>2</v>
      </c>
      <c r="D4909" s="3">
        <v>2020</v>
      </c>
      <c r="E4909" s="3">
        <v>0</v>
      </c>
      <c r="F4909" s="3">
        <v>0</v>
      </c>
      <c r="G4909" s="3" t="s">
        <v>240</v>
      </c>
      <c r="H4909" s="3" t="s">
        <v>1182</v>
      </c>
      <c r="I4909" s="3" t="s">
        <v>518</v>
      </c>
      <c r="J4909" s="3">
        <v>28087871</v>
      </c>
    </row>
    <row r="4910" spans="1:10" hidden="1" x14ac:dyDescent="0.25">
      <c r="A4910" s="187">
        <v>43888</v>
      </c>
      <c r="B4910" s="3">
        <v>27</v>
      </c>
      <c r="C4910" s="3">
        <v>2</v>
      </c>
      <c r="D4910" s="3">
        <v>2020</v>
      </c>
      <c r="E4910" s="3">
        <v>0</v>
      </c>
      <c r="F4910" s="3">
        <v>0</v>
      </c>
      <c r="G4910" s="3" t="s">
        <v>240</v>
      </c>
      <c r="H4910" s="3" t="s">
        <v>1182</v>
      </c>
      <c r="I4910" s="3" t="s">
        <v>518</v>
      </c>
      <c r="J4910" s="3">
        <v>28087871</v>
      </c>
    </row>
    <row r="4911" spans="1:10" hidden="1" x14ac:dyDescent="0.25">
      <c r="A4911" s="187">
        <v>43887</v>
      </c>
      <c r="B4911" s="3">
        <v>26</v>
      </c>
      <c r="C4911" s="3">
        <v>2</v>
      </c>
      <c r="D4911" s="3">
        <v>2020</v>
      </c>
      <c r="E4911" s="3">
        <v>0</v>
      </c>
      <c r="F4911" s="3">
        <v>0</v>
      </c>
      <c r="G4911" s="3" t="s">
        <v>240</v>
      </c>
      <c r="H4911" s="3" t="s">
        <v>1182</v>
      </c>
      <c r="I4911" s="3" t="s">
        <v>518</v>
      </c>
      <c r="J4911" s="3">
        <v>28087871</v>
      </c>
    </row>
    <row r="4912" spans="1:10" hidden="1" x14ac:dyDescent="0.25">
      <c r="A4912" s="187">
        <v>43886</v>
      </c>
      <c r="B4912" s="3">
        <v>25</v>
      </c>
      <c r="C4912" s="3">
        <v>2</v>
      </c>
      <c r="D4912" s="3">
        <v>2020</v>
      </c>
      <c r="E4912" s="3">
        <v>0</v>
      </c>
      <c r="F4912" s="3">
        <v>0</v>
      </c>
      <c r="G4912" s="3" t="s">
        <v>240</v>
      </c>
      <c r="H4912" s="3" t="s">
        <v>1182</v>
      </c>
      <c r="I4912" s="3" t="s">
        <v>518</v>
      </c>
      <c r="J4912" s="3">
        <v>28087871</v>
      </c>
    </row>
    <row r="4913" spans="1:10" hidden="1" x14ac:dyDescent="0.25">
      <c r="A4913" s="187">
        <v>43885</v>
      </c>
      <c r="B4913" s="3">
        <v>24</v>
      </c>
      <c r="C4913" s="3">
        <v>2</v>
      </c>
      <c r="D4913" s="3">
        <v>2020</v>
      </c>
      <c r="E4913" s="3">
        <v>0</v>
      </c>
      <c r="F4913" s="3">
        <v>0</v>
      </c>
      <c r="G4913" s="3" t="s">
        <v>240</v>
      </c>
      <c r="H4913" s="3" t="s">
        <v>1182</v>
      </c>
      <c r="I4913" s="3" t="s">
        <v>518</v>
      </c>
      <c r="J4913" s="3">
        <v>28087871</v>
      </c>
    </row>
    <row r="4914" spans="1:10" hidden="1" x14ac:dyDescent="0.25">
      <c r="A4914" s="187">
        <v>43884</v>
      </c>
      <c r="B4914" s="3">
        <v>23</v>
      </c>
      <c r="C4914" s="3">
        <v>2</v>
      </c>
      <c r="D4914" s="3">
        <v>2020</v>
      </c>
      <c r="E4914" s="3">
        <v>0</v>
      </c>
      <c r="F4914" s="3">
        <v>0</v>
      </c>
      <c r="G4914" s="3" t="s">
        <v>240</v>
      </c>
      <c r="H4914" s="3" t="s">
        <v>1182</v>
      </c>
      <c r="I4914" s="3" t="s">
        <v>518</v>
      </c>
      <c r="J4914" s="3">
        <v>28087871</v>
      </c>
    </row>
    <row r="4915" spans="1:10" hidden="1" x14ac:dyDescent="0.25">
      <c r="A4915" s="187">
        <v>43883</v>
      </c>
      <c r="B4915" s="3">
        <v>22</v>
      </c>
      <c r="C4915" s="3">
        <v>2</v>
      </c>
      <c r="D4915" s="3">
        <v>2020</v>
      </c>
      <c r="E4915" s="3">
        <v>0</v>
      </c>
      <c r="F4915" s="3">
        <v>0</v>
      </c>
      <c r="G4915" s="3" t="s">
        <v>240</v>
      </c>
      <c r="H4915" s="3" t="s">
        <v>1182</v>
      </c>
      <c r="I4915" s="3" t="s">
        <v>518</v>
      </c>
      <c r="J4915" s="3">
        <v>28087871</v>
      </c>
    </row>
    <row r="4916" spans="1:10" hidden="1" x14ac:dyDescent="0.25">
      <c r="A4916" s="187">
        <v>43882</v>
      </c>
      <c r="B4916" s="3">
        <v>21</v>
      </c>
      <c r="C4916" s="3">
        <v>2</v>
      </c>
      <c r="D4916" s="3">
        <v>2020</v>
      </c>
      <c r="E4916" s="3">
        <v>0</v>
      </c>
      <c r="F4916" s="3">
        <v>0</v>
      </c>
      <c r="G4916" s="3" t="s">
        <v>240</v>
      </c>
      <c r="H4916" s="3" t="s">
        <v>1182</v>
      </c>
      <c r="I4916" s="3" t="s">
        <v>518</v>
      </c>
      <c r="J4916" s="3">
        <v>28087871</v>
      </c>
    </row>
    <row r="4917" spans="1:10" hidden="1" x14ac:dyDescent="0.25">
      <c r="A4917" s="187">
        <v>43881</v>
      </c>
      <c r="B4917" s="3">
        <v>20</v>
      </c>
      <c r="C4917" s="3">
        <v>2</v>
      </c>
      <c r="D4917" s="3">
        <v>2020</v>
      </c>
      <c r="E4917" s="3">
        <v>0</v>
      </c>
      <c r="F4917" s="3">
        <v>0</v>
      </c>
      <c r="G4917" s="3" t="s">
        <v>240</v>
      </c>
      <c r="H4917" s="3" t="s">
        <v>1182</v>
      </c>
      <c r="I4917" s="3" t="s">
        <v>518</v>
      </c>
      <c r="J4917" s="3">
        <v>28087871</v>
      </c>
    </row>
    <row r="4918" spans="1:10" hidden="1" x14ac:dyDescent="0.25">
      <c r="A4918" s="187">
        <v>43880</v>
      </c>
      <c r="B4918" s="3">
        <v>19</v>
      </c>
      <c r="C4918" s="3">
        <v>2</v>
      </c>
      <c r="D4918" s="3">
        <v>2020</v>
      </c>
      <c r="E4918" s="3">
        <v>0</v>
      </c>
      <c r="F4918" s="3">
        <v>0</v>
      </c>
      <c r="G4918" s="3" t="s">
        <v>240</v>
      </c>
      <c r="H4918" s="3" t="s">
        <v>1182</v>
      </c>
      <c r="I4918" s="3" t="s">
        <v>518</v>
      </c>
      <c r="J4918" s="3">
        <v>28087871</v>
      </c>
    </row>
    <row r="4919" spans="1:10" hidden="1" x14ac:dyDescent="0.25">
      <c r="A4919" s="187">
        <v>43879</v>
      </c>
      <c r="B4919" s="3">
        <v>18</v>
      </c>
      <c r="C4919" s="3">
        <v>2</v>
      </c>
      <c r="D4919" s="3">
        <v>2020</v>
      </c>
      <c r="E4919" s="3">
        <v>0</v>
      </c>
      <c r="F4919" s="3">
        <v>0</v>
      </c>
      <c r="G4919" s="3" t="s">
        <v>240</v>
      </c>
      <c r="H4919" s="3" t="s">
        <v>1182</v>
      </c>
      <c r="I4919" s="3" t="s">
        <v>518</v>
      </c>
      <c r="J4919" s="3">
        <v>28087871</v>
      </c>
    </row>
    <row r="4920" spans="1:10" hidden="1" x14ac:dyDescent="0.25">
      <c r="A4920" s="187">
        <v>43878</v>
      </c>
      <c r="B4920" s="3">
        <v>17</v>
      </c>
      <c r="C4920" s="3">
        <v>2</v>
      </c>
      <c r="D4920" s="3">
        <v>2020</v>
      </c>
      <c r="E4920" s="3">
        <v>0</v>
      </c>
      <c r="F4920" s="3">
        <v>0</v>
      </c>
      <c r="G4920" s="3" t="s">
        <v>240</v>
      </c>
      <c r="H4920" s="3" t="s">
        <v>1182</v>
      </c>
      <c r="I4920" s="3" t="s">
        <v>518</v>
      </c>
      <c r="J4920" s="3">
        <v>28087871</v>
      </c>
    </row>
    <row r="4921" spans="1:10" hidden="1" x14ac:dyDescent="0.25">
      <c r="A4921" s="187">
        <v>43877</v>
      </c>
      <c r="B4921" s="3">
        <v>16</v>
      </c>
      <c r="C4921" s="3">
        <v>2</v>
      </c>
      <c r="D4921" s="3">
        <v>2020</v>
      </c>
      <c r="E4921" s="3">
        <v>0</v>
      </c>
      <c r="F4921" s="3">
        <v>0</v>
      </c>
      <c r="G4921" s="3" t="s">
        <v>240</v>
      </c>
      <c r="H4921" s="3" t="s">
        <v>1182</v>
      </c>
      <c r="I4921" s="3" t="s">
        <v>518</v>
      </c>
      <c r="J4921" s="3">
        <v>28087871</v>
      </c>
    </row>
    <row r="4922" spans="1:10" hidden="1" x14ac:dyDescent="0.25">
      <c r="A4922" s="187">
        <v>43876</v>
      </c>
      <c r="B4922" s="3">
        <v>15</v>
      </c>
      <c r="C4922" s="3">
        <v>2</v>
      </c>
      <c r="D4922" s="3">
        <v>2020</v>
      </c>
      <c r="E4922" s="3">
        <v>0</v>
      </c>
      <c r="F4922" s="3">
        <v>0</v>
      </c>
      <c r="G4922" s="3" t="s">
        <v>240</v>
      </c>
      <c r="H4922" s="3" t="s">
        <v>1182</v>
      </c>
      <c r="I4922" s="3" t="s">
        <v>518</v>
      </c>
      <c r="J4922" s="3">
        <v>28087871</v>
      </c>
    </row>
    <row r="4923" spans="1:10" hidden="1" x14ac:dyDescent="0.25">
      <c r="A4923" s="187">
        <v>43875</v>
      </c>
      <c r="B4923" s="3">
        <v>14</v>
      </c>
      <c r="C4923" s="3">
        <v>2</v>
      </c>
      <c r="D4923" s="3">
        <v>2020</v>
      </c>
      <c r="E4923" s="3">
        <v>0</v>
      </c>
      <c r="F4923" s="3">
        <v>0</v>
      </c>
      <c r="G4923" s="3" t="s">
        <v>240</v>
      </c>
      <c r="H4923" s="3" t="s">
        <v>1182</v>
      </c>
      <c r="I4923" s="3" t="s">
        <v>518</v>
      </c>
      <c r="J4923" s="3">
        <v>28087871</v>
      </c>
    </row>
    <row r="4924" spans="1:10" hidden="1" x14ac:dyDescent="0.25">
      <c r="A4924" s="187">
        <v>43874</v>
      </c>
      <c r="B4924" s="3">
        <v>13</v>
      </c>
      <c r="C4924" s="3">
        <v>2</v>
      </c>
      <c r="D4924" s="3">
        <v>2020</v>
      </c>
      <c r="E4924" s="3">
        <v>0</v>
      </c>
      <c r="F4924" s="3">
        <v>0</v>
      </c>
      <c r="G4924" s="3" t="s">
        <v>240</v>
      </c>
      <c r="H4924" s="3" t="s">
        <v>1182</v>
      </c>
      <c r="I4924" s="3" t="s">
        <v>518</v>
      </c>
      <c r="J4924" s="3">
        <v>28087871</v>
      </c>
    </row>
    <row r="4925" spans="1:10" hidden="1" x14ac:dyDescent="0.25">
      <c r="A4925" s="187">
        <v>43873</v>
      </c>
      <c r="B4925" s="3">
        <v>12</v>
      </c>
      <c r="C4925" s="3">
        <v>2</v>
      </c>
      <c r="D4925" s="3">
        <v>2020</v>
      </c>
      <c r="E4925" s="3">
        <v>0</v>
      </c>
      <c r="F4925" s="3">
        <v>0</v>
      </c>
      <c r="G4925" s="3" t="s">
        <v>240</v>
      </c>
      <c r="H4925" s="3" t="s">
        <v>1182</v>
      </c>
      <c r="I4925" s="3" t="s">
        <v>518</v>
      </c>
      <c r="J4925" s="3">
        <v>28087871</v>
      </c>
    </row>
    <row r="4926" spans="1:10" hidden="1" x14ac:dyDescent="0.25">
      <c r="A4926" s="187">
        <v>43872</v>
      </c>
      <c r="B4926" s="3">
        <v>11</v>
      </c>
      <c r="C4926" s="3">
        <v>2</v>
      </c>
      <c r="D4926" s="3">
        <v>2020</v>
      </c>
      <c r="E4926" s="3">
        <v>0</v>
      </c>
      <c r="F4926" s="3">
        <v>0</v>
      </c>
      <c r="G4926" s="3" t="s">
        <v>240</v>
      </c>
      <c r="H4926" s="3" t="s">
        <v>1182</v>
      </c>
      <c r="I4926" s="3" t="s">
        <v>518</v>
      </c>
      <c r="J4926" s="3">
        <v>28087871</v>
      </c>
    </row>
    <row r="4927" spans="1:10" hidden="1" x14ac:dyDescent="0.25">
      <c r="A4927" s="187">
        <v>43871</v>
      </c>
      <c r="B4927" s="3">
        <v>10</v>
      </c>
      <c r="C4927" s="3">
        <v>2</v>
      </c>
      <c r="D4927" s="3">
        <v>2020</v>
      </c>
      <c r="E4927" s="3">
        <v>0</v>
      </c>
      <c r="F4927" s="3">
        <v>0</v>
      </c>
      <c r="G4927" s="3" t="s">
        <v>240</v>
      </c>
      <c r="H4927" s="3" t="s">
        <v>1182</v>
      </c>
      <c r="I4927" s="3" t="s">
        <v>518</v>
      </c>
      <c r="J4927" s="3">
        <v>28087871</v>
      </c>
    </row>
    <row r="4928" spans="1:10" hidden="1" x14ac:dyDescent="0.25">
      <c r="A4928" s="187">
        <v>43870</v>
      </c>
      <c r="B4928" s="3">
        <v>9</v>
      </c>
      <c r="C4928" s="3">
        <v>2</v>
      </c>
      <c r="D4928" s="3">
        <v>2020</v>
      </c>
      <c r="E4928" s="3">
        <v>0</v>
      </c>
      <c r="F4928" s="3">
        <v>0</v>
      </c>
      <c r="G4928" s="3" t="s">
        <v>240</v>
      </c>
      <c r="H4928" s="3" t="s">
        <v>1182</v>
      </c>
      <c r="I4928" s="3" t="s">
        <v>518</v>
      </c>
      <c r="J4928" s="3">
        <v>28087871</v>
      </c>
    </row>
    <row r="4929" spans="1:10" hidden="1" x14ac:dyDescent="0.25">
      <c r="A4929" s="187">
        <v>43869</v>
      </c>
      <c r="B4929" s="3">
        <v>8</v>
      </c>
      <c r="C4929" s="3">
        <v>2</v>
      </c>
      <c r="D4929" s="3">
        <v>2020</v>
      </c>
      <c r="E4929" s="3">
        <v>0</v>
      </c>
      <c r="F4929" s="3">
        <v>0</v>
      </c>
      <c r="G4929" s="3" t="s">
        <v>240</v>
      </c>
      <c r="H4929" s="3" t="s">
        <v>1182</v>
      </c>
      <c r="I4929" s="3" t="s">
        <v>518</v>
      </c>
      <c r="J4929" s="3">
        <v>28087871</v>
      </c>
    </row>
    <row r="4930" spans="1:10" hidden="1" x14ac:dyDescent="0.25">
      <c r="A4930" s="187">
        <v>43868</v>
      </c>
      <c r="B4930" s="3">
        <v>7</v>
      </c>
      <c r="C4930" s="3">
        <v>2</v>
      </c>
      <c r="D4930" s="3">
        <v>2020</v>
      </c>
      <c r="E4930" s="3">
        <v>0</v>
      </c>
      <c r="F4930" s="3">
        <v>0</v>
      </c>
      <c r="G4930" s="3" t="s">
        <v>240</v>
      </c>
      <c r="H4930" s="3" t="s">
        <v>1182</v>
      </c>
      <c r="I4930" s="3" t="s">
        <v>518</v>
      </c>
      <c r="J4930" s="3">
        <v>28087871</v>
      </c>
    </row>
    <row r="4931" spans="1:10" hidden="1" x14ac:dyDescent="0.25">
      <c r="A4931" s="187">
        <v>43867</v>
      </c>
      <c r="B4931" s="3">
        <v>6</v>
      </c>
      <c r="C4931" s="3">
        <v>2</v>
      </c>
      <c r="D4931" s="3">
        <v>2020</v>
      </c>
      <c r="E4931" s="3">
        <v>0</v>
      </c>
      <c r="F4931" s="3">
        <v>0</v>
      </c>
      <c r="G4931" s="3" t="s">
        <v>240</v>
      </c>
      <c r="H4931" s="3" t="s">
        <v>1182</v>
      </c>
      <c r="I4931" s="3" t="s">
        <v>518</v>
      </c>
      <c r="J4931" s="3">
        <v>28087871</v>
      </c>
    </row>
    <row r="4932" spans="1:10" hidden="1" x14ac:dyDescent="0.25">
      <c r="A4932" s="187">
        <v>43866</v>
      </c>
      <c r="B4932" s="3">
        <v>5</v>
      </c>
      <c r="C4932" s="3">
        <v>2</v>
      </c>
      <c r="D4932" s="3">
        <v>2020</v>
      </c>
      <c r="E4932" s="3">
        <v>0</v>
      </c>
      <c r="F4932" s="3">
        <v>0</v>
      </c>
      <c r="G4932" s="3" t="s">
        <v>240</v>
      </c>
      <c r="H4932" s="3" t="s">
        <v>1182</v>
      </c>
      <c r="I4932" s="3" t="s">
        <v>518</v>
      </c>
      <c r="J4932" s="3">
        <v>28087871</v>
      </c>
    </row>
    <row r="4933" spans="1:10" hidden="1" x14ac:dyDescent="0.25">
      <c r="A4933" s="187">
        <v>43865</v>
      </c>
      <c r="B4933" s="3">
        <v>4</v>
      </c>
      <c r="C4933" s="3">
        <v>2</v>
      </c>
      <c r="D4933" s="3">
        <v>2020</v>
      </c>
      <c r="E4933" s="3">
        <v>0</v>
      </c>
      <c r="F4933" s="3">
        <v>0</v>
      </c>
      <c r="G4933" s="3" t="s">
        <v>240</v>
      </c>
      <c r="H4933" s="3" t="s">
        <v>1182</v>
      </c>
      <c r="I4933" s="3" t="s">
        <v>518</v>
      </c>
      <c r="J4933" s="3">
        <v>28087871</v>
      </c>
    </row>
    <row r="4934" spans="1:10" hidden="1" x14ac:dyDescent="0.25">
      <c r="A4934" s="187">
        <v>43864</v>
      </c>
      <c r="B4934" s="3">
        <v>3</v>
      </c>
      <c r="C4934" s="3">
        <v>2</v>
      </c>
      <c r="D4934" s="3">
        <v>2020</v>
      </c>
      <c r="E4934" s="3">
        <v>0</v>
      </c>
      <c r="F4934" s="3">
        <v>0</v>
      </c>
      <c r="G4934" s="3" t="s">
        <v>240</v>
      </c>
      <c r="H4934" s="3" t="s">
        <v>1182</v>
      </c>
      <c r="I4934" s="3" t="s">
        <v>518</v>
      </c>
      <c r="J4934" s="3">
        <v>28087871</v>
      </c>
    </row>
    <row r="4935" spans="1:10" hidden="1" x14ac:dyDescent="0.25">
      <c r="A4935" s="187">
        <v>43863</v>
      </c>
      <c r="B4935" s="3">
        <v>2</v>
      </c>
      <c r="C4935" s="3">
        <v>2</v>
      </c>
      <c r="D4935" s="3">
        <v>2020</v>
      </c>
      <c r="E4935" s="3">
        <v>0</v>
      </c>
      <c r="F4935" s="3">
        <v>0</v>
      </c>
      <c r="G4935" s="3" t="s">
        <v>240</v>
      </c>
      <c r="H4935" s="3" t="s">
        <v>1182</v>
      </c>
      <c r="I4935" s="3" t="s">
        <v>518</v>
      </c>
      <c r="J4935" s="3">
        <v>28087871</v>
      </c>
    </row>
    <row r="4936" spans="1:10" hidden="1" x14ac:dyDescent="0.25">
      <c r="A4936" s="187">
        <v>43862</v>
      </c>
      <c r="B4936" s="3">
        <v>1</v>
      </c>
      <c r="C4936" s="3">
        <v>2</v>
      </c>
      <c r="D4936" s="3">
        <v>2020</v>
      </c>
      <c r="E4936" s="3">
        <v>0</v>
      </c>
      <c r="F4936" s="3">
        <v>0</v>
      </c>
      <c r="G4936" s="3" t="s">
        <v>240</v>
      </c>
      <c r="H4936" s="3" t="s">
        <v>1182</v>
      </c>
      <c r="I4936" s="3" t="s">
        <v>518</v>
      </c>
      <c r="J4936" s="3">
        <v>28087871</v>
      </c>
    </row>
    <row r="4937" spans="1:10" hidden="1" x14ac:dyDescent="0.25">
      <c r="A4937" s="187">
        <v>43861</v>
      </c>
      <c r="B4937" s="3">
        <v>31</v>
      </c>
      <c r="C4937" s="3">
        <v>1</v>
      </c>
      <c r="D4937" s="3">
        <v>2020</v>
      </c>
      <c r="E4937" s="3">
        <v>0</v>
      </c>
      <c r="F4937" s="3">
        <v>0</v>
      </c>
      <c r="G4937" s="3" t="s">
        <v>240</v>
      </c>
      <c r="H4937" s="3" t="s">
        <v>1182</v>
      </c>
      <c r="I4937" s="3" t="s">
        <v>518</v>
      </c>
      <c r="J4937" s="3">
        <v>28087871</v>
      </c>
    </row>
    <row r="4938" spans="1:10" hidden="1" x14ac:dyDescent="0.25">
      <c r="A4938" s="187">
        <v>43860</v>
      </c>
      <c r="B4938" s="3">
        <v>30</v>
      </c>
      <c r="C4938" s="3">
        <v>1</v>
      </c>
      <c r="D4938" s="3">
        <v>2020</v>
      </c>
      <c r="E4938" s="3">
        <v>0</v>
      </c>
      <c r="F4938" s="3">
        <v>0</v>
      </c>
      <c r="G4938" s="3" t="s">
        <v>240</v>
      </c>
      <c r="H4938" s="3" t="s">
        <v>1182</v>
      </c>
      <c r="I4938" s="3" t="s">
        <v>518</v>
      </c>
      <c r="J4938" s="3">
        <v>28087871</v>
      </c>
    </row>
    <row r="4939" spans="1:10" hidden="1" x14ac:dyDescent="0.25">
      <c r="A4939" s="187">
        <v>43859</v>
      </c>
      <c r="B4939" s="3">
        <v>29</v>
      </c>
      <c r="C4939" s="3">
        <v>1</v>
      </c>
      <c r="D4939" s="3">
        <v>2020</v>
      </c>
      <c r="E4939" s="3">
        <v>0</v>
      </c>
      <c r="F4939" s="3">
        <v>0</v>
      </c>
      <c r="G4939" s="3" t="s">
        <v>240</v>
      </c>
      <c r="H4939" s="3" t="s">
        <v>1182</v>
      </c>
      <c r="I4939" s="3" t="s">
        <v>518</v>
      </c>
      <c r="J4939" s="3">
        <v>28087871</v>
      </c>
    </row>
    <row r="4940" spans="1:10" hidden="1" x14ac:dyDescent="0.25">
      <c r="A4940" s="187">
        <v>43858</v>
      </c>
      <c r="B4940" s="3">
        <v>28</v>
      </c>
      <c r="C4940" s="3">
        <v>1</v>
      </c>
      <c r="D4940" s="3">
        <v>2020</v>
      </c>
      <c r="E4940" s="3">
        <v>0</v>
      </c>
      <c r="F4940" s="3">
        <v>0</v>
      </c>
      <c r="G4940" s="3" t="s">
        <v>240</v>
      </c>
      <c r="H4940" s="3" t="s">
        <v>1182</v>
      </c>
      <c r="I4940" s="3" t="s">
        <v>518</v>
      </c>
      <c r="J4940" s="3">
        <v>28087871</v>
      </c>
    </row>
    <row r="4941" spans="1:10" hidden="1" x14ac:dyDescent="0.25">
      <c r="A4941" s="187">
        <v>43857</v>
      </c>
      <c r="B4941" s="3">
        <v>27</v>
      </c>
      <c r="C4941" s="3">
        <v>1</v>
      </c>
      <c r="D4941" s="3">
        <v>2020</v>
      </c>
      <c r="E4941" s="3">
        <v>0</v>
      </c>
      <c r="F4941" s="3">
        <v>0</v>
      </c>
      <c r="G4941" s="3" t="s">
        <v>240</v>
      </c>
      <c r="H4941" s="3" t="s">
        <v>1182</v>
      </c>
      <c r="I4941" s="3" t="s">
        <v>518</v>
      </c>
      <c r="J4941" s="3">
        <v>28087871</v>
      </c>
    </row>
    <row r="4942" spans="1:10" hidden="1" x14ac:dyDescent="0.25">
      <c r="A4942" s="187">
        <v>43856</v>
      </c>
      <c r="B4942" s="3">
        <v>26</v>
      </c>
      <c r="C4942" s="3">
        <v>1</v>
      </c>
      <c r="D4942" s="3">
        <v>2020</v>
      </c>
      <c r="E4942" s="3">
        <v>0</v>
      </c>
      <c r="F4942" s="3">
        <v>0</v>
      </c>
      <c r="G4942" s="3" t="s">
        <v>240</v>
      </c>
      <c r="H4942" s="3" t="s">
        <v>1182</v>
      </c>
      <c r="I4942" s="3" t="s">
        <v>518</v>
      </c>
      <c r="J4942" s="3">
        <v>28087871</v>
      </c>
    </row>
    <row r="4943" spans="1:10" hidden="1" x14ac:dyDescent="0.25">
      <c r="A4943" s="187">
        <v>43855</v>
      </c>
      <c r="B4943" s="3">
        <v>25</v>
      </c>
      <c r="C4943" s="3">
        <v>1</v>
      </c>
      <c r="D4943" s="3">
        <v>2020</v>
      </c>
      <c r="E4943" s="3">
        <v>1</v>
      </c>
      <c r="F4943" s="3">
        <v>0</v>
      </c>
      <c r="G4943" s="3" t="s">
        <v>240</v>
      </c>
      <c r="H4943" s="3" t="s">
        <v>1182</v>
      </c>
      <c r="I4943" s="3" t="s">
        <v>518</v>
      </c>
      <c r="J4943" s="3">
        <v>28087871</v>
      </c>
    </row>
    <row r="4944" spans="1:10" hidden="1" x14ac:dyDescent="0.25">
      <c r="A4944" s="187">
        <v>43854</v>
      </c>
      <c r="B4944" s="3">
        <v>24</v>
      </c>
      <c r="C4944" s="3">
        <v>1</v>
      </c>
      <c r="D4944" s="3">
        <v>2020</v>
      </c>
      <c r="E4944" s="3">
        <v>0</v>
      </c>
      <c r="F4944" s="3">
        <v>0</v>
      </c>
      <c r="G4944" s="3" t="s">
        <v>240</v>
      </c>
      <c r="H4944" s="3" t="s">
        <v>1182</v>
      </c>
      <c r="I4944" s="3" t="s">
        <v>518</v>
      </c>
      <c r="J4944" s="3">
        <v>28087871</v>
      </c>
    </row>
    <row r="4945" spans="1:10" hidden="1" x14ac:dyDescent="0.25">
      <c r="A4945" s="187">
        <v>43853</v>
      </c>
      <c r="B4945" s="3">
        <v>23</v>
      </c>
      <c r="C4945" s="3">
        <v>1</v>
      </c>
      <c r="D4945" s="3">
        <v>2020</v>
      </c>
      <c r="E4945" s="3">
        <v>0</v>
      </c>
      <c r="F4945" s="3">
        <v>0</v>
      </c>
      <c r="G4945" s="3" t="s">
        <v>240</v>
      </c>
      <c r="H4945" s="3" t="s">
        <v>1182</v>
      </c>
      <c r="I4945" s="3" t="s">
        <v>518</v>
      </c>
      <c r="J4945" s="3">
        <v>28087871</v>
      </c>
    </row>
    <row r="4946" spans="1:10" hidden="1" x14ac:dyDescent="0.25">
      <c r="A4946" s="187">
        <v>43852</v>
      </c>
      <c r="B4946" s="3">
        <v>22</v>
      </c>
      <c r="C4946" s="3">
        <v>1</v>
      </c>
      <c r="D4946" s="3">
        <v>2020</v>
      </c>
      <c r="E4946" s="3">
        <v>0</v>
      </c>
      <c r="F4946" s="3">
        <v>0</v>
      </c>
      <c r="G4946" s="3" t="s">
        <v>240</v>
      </c>
      <c r="H4946" s="3" t="s">
        <v>1182</v>
      </c>
      <c r="I4946" s="3" t="s">
        <v>518</v>
      </c>
      <c r="J4946" s="3">
        <v>28087871</v>
      </c>
    </row>
    <row r="4947" spans="1:10" hidden="1" x14ac:dyDescent="0.25">
      <c r="A4947" s="187">
        <v>43851</v>
      </c>
      <c r="B4947" s="3">
        <v>21</v>
      </c>
      <c r="C4947" s="3">
        <v>1</v>
      </c>
      <c r="D4947" s="3">
        <v>2020</v>
      </c>
      <c r="E4947" s="3">
        <v>0</v>
      </c>
      <c r="F4947" s="3">
        <v>0</v>
      </c>
      <c r="G4947" s="3" t="s">
        <v>240</v>
      </c>
      <c r="H4947" s="3" t="s">
        <v>1182</v>
      </c>
      <c r="I4947" s="3" t="s">
        <v>518</v>
      </c>
      <c r="J4947" s="3">
        <v>28087871</v>
      </c>
    </row>
    <row r="4948" spans="1:10" hidden="1" x14ac:dyDescent="0.25">
      <c r="A4948" s="187">
        <v>43850</v>
      </c>
      <c r="B4948" s="3">
        <v>20</v>
      </c>
      <c r="C4948" s="3">
        <v>1</v>
      </c>
      <c r="D4948" s="3">
        <v>2020</v>
      </c>
      <c r="E4948" s="3">
        <v>0</v>
      </c>
      <c r="F4948" s="3">
        <v>0</v>
      </c>
      <c r="G4948" s="3" t="s">
        <v>240</v>
      </c>
      <c r="H4948" s="3" t="s">
        <v>1182</v>
      </c>
      <c r="I4948" s="3" t="s">
        <v>518</v>
      </c>
      <c r="J4948" s="3">
        <v>28087871</v>
      </c>
    </row>
    <row r="4949" spans="1:10" hidden="1" x14ac:dyDescent="0.25">
      <c r="A4949" s="187">
        <v>43849</v>
      </c>
      <c r="B4949" s="3">
        <v>19</v>
      </c>
      <c r="C4949" s="3">
        <v>1</v>
      </c>
      <c r="D4949" s="3">
        <v>2020</v>
      </c>
      <c r="E4949" s="3">
        <v>0</v>
      </c>
      <c r="F4949" s="3">
        <v>0</v>
      </c>
      <c r="G4949" s="3" t="s">
        <v>240</v>
      </c>
      <c r="H4949" s="3" t="s">
        <v>1182</v>
      </c>
      <c r="I4949" s="3" t="s">
        <v>518</v>
      </c>
      <c r="J4949" s="3">
        <v>28087871</v>
      </c>
    </row>
    <row r="4950" spans="1:10" hidden="1" x14ac:dyDescent="0.25">
      <c r="A4950" s="187">
        <v>43848</v>
      </c>
      <c r="B4950" s="3">
        <v>18</v>
      </c>
      <c r="C4950" s="3">
        <v>1</v>
      </c>
      <c r="D4950" s="3">
        <v>2020</v>
      </c>
      <c r="E4950" s="3">
        <v>0</v>
      </c>
      <c r="F4950" s="3">
        <v>0</v>
      </c>
      <c r="G4950" s="3" t="s">
        <v>240</v>
      </c>
      <c r="H4950" s="3" t="s">
        <v>1182</v>
      </c>
      <c r="I4950" s="3" t="s">
        <v>518</v>
      </c>
      <c r="J4950" s="3">
        <v>28087871</v>
      </c>
    </row>
    <row r="4951" spans="1:10" hidden="1" x14ac:dyDescent="0.25">
      <c r="A4951" s="187">
        <v>43847</v>
      </c>
      <c r="B4951" s="3">
        <v>17</v>
      </c>
      <c r="C4951" s="3">
        <v>1</v>
      </c>
      <c r="D4951" s="3">
        <v>2020</v>
      </c>
      <c r="E4951" s="3">
        <v>0</v>
      </c>
      <c r="F4951" s="3">
        <v>0</v>
      </c>
      <c r="G4951" s="3" t="s">
        <v>240</v>
      </c>
      <c r="H4951" s="3" t="s">
        <v>1182</v>
      </c>
      <c r="I4951" s="3" t="s">
        <v>518</v>
      </c>
      <c r="J4951" s="3">
        <v>28087871</v>
      </c>
    </row>
    <row r="4952" spans="1:10" hidden="1" x14ac:dyDescent="0.25">
      <c r="A4952" s="187">
        <v>43846</v>
      </c>
      <c r="B4952" s="3">
        <v>16</v>
      </c>
      <c r="C4952" s="3">
        <v>1</v>
      </c>
      <c r="D4952" s="3">
        <v>2020</v>
      </c>
      <c r="E4952" s="3">
        <v>0</v>
      </c>
      <c r="F4952" s="3">
        <v>0</v>
      </c>
      <c r="G4952" s="3" t="s">
        <v>240</v>
      </c>
      <c r="H4952" s="3" t="s">
        <v>1182</v>
      </c>
      <c r="I4952" s="3" t="s">
        <v>518</v>
      </c>
      <c r="J4952" s="3">
        <v>28087871</v>
      </c>
    </row>
    <row r="4953" spans="1:10" hidden="1" x14ac:dyDescent="0.25">
      <c r="A4953" s="187">
        <v>43845</v>
      </c>
      <c r="B4953" s="3">
        <v>15</v>
      </c>
      <c r="C4953" s="3">
        <v>1</v>
      </c>
      <c r="D4953" s="3">
        <v>2020</v>
      </c>
      <c r="E4953" s="3">
        <v>0</v>
      </c>
      <c r="F4953" s="3">
        <v>0</v>
      </c>
      <c r="G4953" s="3" t="s">
        <v>240</v>
      </c>
      <c r="H4953" s="3" t="s">
        <v>1182</v>
      </c>
      <c r="I4953" s="3" t="s">
        <v>518</v>
      </c>
      <c r="J4953" s="3">
        <v>28087871</v>
      </c>
    </row>
    <row r="4954" spans="1:10" hidden="1" x14ac:dyDescent="0.25">
      <c r="A4954" s="187">
        <v>43844</v>
      </c>
      <c r="B4954" s="3">
        <v>14</v>
      </c>
      <c r="C4954" s="3">
        <v>1</v>
      </c>
      <c r="D4954" s="3">
        <v>2020</v>
      </c>
      <c r="E4954" s="3">
        <v>0</v>
      </c>
      <c r="F4954" s="3">
        <v>0</v>
      </c>
      <c r="G4954" s="3" t="s">
        <v>240</v>
      </c>
      <c r="H4954" s="3" t="s">
        <v>1182</v>
      </c>
      <c r="I4954" s="3" t="s">
        <v>518</v>
      </c>
      <c r="J4954" s="3">
        <v>28087871</v>
      </c>
    </row>
    <row r="4955" spans="1:10" hidden="1" x14ac:dyDescent="0.25">
      <c r="A4955" s="187">
        <v>43843</v>
      </c>
      <c r="B4955" s="3">
        <v>13</v>
      </c>
      <c r="C4955" s="3">
        <v>1</v>
      </c>
      <c r="D4955" s="3">
        <v>2020</v>
      </c>
      <c r="E4955" s="3">
        <v>0</v>
      </c>
      <c r="F4955" s="3">
        <v>0</v>
      </c>
      <c r="G4955" s="3" t="s">
        <v>240</v>
      </c>
      <c r="H4955" s="3" t="s">
        <v>1182</v>
      </c>
      <c r="I4955" s="3" t="s">
        <v>518</v>
      </c>
      <c r="J4955" s="3">
        <v>28087871</v>
      </c>
    </row>
    <row r="4956" spans="1:10" hidden="1" x14ac:dyDescent="0.25">
      <c r="A4956" s="187">
        <v>43842</v>
      </c>
      <c r="B4956" s="3">
        <v>12</v>
      </c>
      <c r="C4956" s="3">
        <v>1</v>
      </c>
      <c r="D4956" s="3">
        <v>2020</v>
      </c>
      <c r="E4956" s="3">
        <v>0</v>
      </c>
      <c r="F4956" s="3">
        <v>0</v>
      </c>
      <c r="G4956" s="3" t="s">
        <v>240</v>
      </c>
      <c r="H4956" s="3" t="s">
        <v>1182</v>
      </c>
      <c r="I4956" s="3" t="s">
        <v>518</v>
      </c>
      <c r="J4956" s="3">
        <v>28087871</v>
      </c>
    </row>
    <row r="4957" spans="1:10" hidden="1" x14ac:dyDescent="0.25">
      <c r="A4957" s="187">
        <v>43841</v>
      </c>
      <c r="B4957" s="3">
        <v>11</v>
      </c>
      <c r="C4957" s="3">
        <v>1</v>
      </c>
      <c r="D4957" s="3">
        <v>2020</v>
      </c>
      <c r="E4957" s="3">
        <v>0</v>
      </c>
      <c r="F4957" s="3">
        <v>0</v>
      </c>
      <c r="G4957" s="3" t="s">
        <v>240</v>
      </c>
      <c r="H4957" s="3" t="s">
        <v>1182</v>
      </c>
      <c r="I4957" s="3" t="s">
        <v>518</v>
      </c>
      <c r="J4957" s="3">
        <v>28087871</v>
      </c>
    </row>
    <row r="4958" spans="1:10" hidden="1" x14ac:dyDescent="0.25">
      <c r="A4958" s="187">
        <v>43840</v>
      </c>
      <c r="B4958" s="3">
        <v>10</v>
      </c>
      <c r="C4958" s="3">
        <v>1</v>
      </c>
      <c r="D4958" s="3">
        <v>2020</v>
      </c>
      <c r="E4958" s="3">
        <v>0</v>
      </c>
      <c r="F4958" s="3">
        <v>0</v>
      </c>
      <c r="G4958" s="3" t="s">
        <v>240</v>
      </c>
      <c r="H4958" s="3" t="s">
        <v>1182</v>
      </c>
      <c r="I4958" s="3" t="s">
        <v>518</v>
      </c>
      <c r="J4958" s="3">
        <v>28087871</v>
      </c>
    </row>
    <row r="4959" spans="1:10" hidden="1" x14ac:dyDescent="0.25">
      <c r="A4959" s="187">
        <v>43839</v>
      </c>
      <c r="B4959" s="3">
        <v>9</v>
      </c>
      <c r="C4959" s="3">
        <v>1</v>
      </c>
      <c r="D4959" s="3">
        <v>2020</v>
      </c>
      <c r="E4959" s="3">
        <v>0</v>
      </c>
      <c r="F4959" s="3">
        <v>0</v>
      </c>
      <c r="G4959" s="3" t="s">
        <v>240</v>
      </c>
      <c r="H4959" s="3" t="s">
        <v>1182</v>
      </c>
      <c r="I4959" s="3" t="s">
        <v>518</v>
      </c>
      <c r="J4959" s="3">
        <v>28087871</v>
      </c>
    </row>
    <row r="4960" spans="1:10" hidden="1" x14ac:dyDescent="0.25">
      <c r="A4960" s="187">
        <v>43838</v>
      </c>
      <c r="B4960" s="3">
        <v>8</v>
      </c>
      <c r="C4960" s="3">
        <v>1</v>
      </c>
      <c r="D4960" s="3">
        <v>2020</v>
      </c>
      <c r="E4960" s="3">
        <v>0</v>
      </c>
      <c r="F4960" s="3">
        <v>0</v>
      </c>
      <c r="G4960" s="3" t="s">
        <v>240</v>
      </c>
      <c r="H4960" s="3" t="s">
        <v>1182</v>
      </c>
      <c r="I4960" s="3" t="s">
        <v>518</v>
      </c>
      <c r="J4960" s="3">
        <v>28087871</v>
      </c>
    </row>
    <row r="4961" spans="1:10" hidden="1" x14ac:dyDescent="0.25">
      <c r="A4961" s="187">
        <v>43837</v>
      </c>
      <c r="B4961" s="3">
        <v>7</v>
      </c>
      <c r="C4961" s="3">
        <v>1</v>
      </c>
      <c r="D4961" s="3">
        <v>2020</v>
      </c>
      <c r="E4961" s="3">
        <v>0</v>
      </c>
      <c r="F4961" s="3">
        <v>0</v>
      </c>
      <c r="G4961" s="3" t="s">
        <v>240</v>
      </c>
      <c r="H4961" s="3" t="s">
        <v>1182</v>
      </c>
      <c r="I4961" s="3" t="s">
        <v>518</v>
      </c>
      <c r="J4961" s="3">
        <v>28087871</v>
      </c>
    </row>
    <row r="4962" spans="1:10" hidden="1" x14ac:dyDescent="0.25">
      <c r="A4962" s="187">
        <v>43836</v>
      </c>
      <c r="B4962" s="3">
        <v>6</v>
      </c>
      <c r="C4962" s="3">
        <v>1</v>
      </c>
      <c r="D4962" s="3">
        <v>2020</v>
      </c>
      <c r="E4962" s="3">
        <v>0</v>
      </c>
      <c r="F4962" s="3">
        <v>0</v>
      </c>
      <c r="G4962" s="3" t="s">
        <v>240</v>
      </c>
      <c r="H4962" s="3" t="s">
        <v>1182</v>
      </c>
      <c r="I4962" s="3" t="s">
        <v>518</v>
      </c>
      <c r="J4962" s="3">
        <v>28087871</v>
      </c>
    </row>
    <row r="4963" spans="1:10" hidden="1" x14ac:dyDescent="0.25">
      <c r="A4963" s="187">
        <v>43835</v>
      </c>
      <c r="B4963" s="3">
        <v>5</v>
      </c>
      <c r="C4963" s="3">
        <v>1</v>
      </c>
      <c r="D4963" s="3">
        <v>2020</v>
      </c>
      <c r="E4963" s="3">
        <v>0</v>
      </c>
      <c r="F4963" s="3">
        <v>0</v>
      </c>
      <c r="G4963" s="3" t="s">
        <v>240</v>
      </c>
      <c r="H4963" s="3" t="s">
        <v>1182</v>
      </c>
      <c r="I4963" s="3" t="s">
        <v>518</v>
      </c>
      <c r="J4963" s="3">
        <v>28087871</v>
      </c>
    </row>
    <row r="4964" spans="1:10" hidden="1" x14ac:dyDescent="0.25">
      <c r="A4964" s="187">
        <v>43834</v>
      </c>
      <c r="B4964" s="3">
        <v>4</v>
      </c>
      <c r="C4964" s="3">
        <v>1</v>
      </c>
      <c r="D4964" s="3">
        <v>2020</v>
      </c>
      <c r="E4964" s="3">
        <v>0</v>
      </c>
      <c r="F4964" s="3">
        <v>0</v>
      </c>
      <c r="G4964" s="3" t="s">
        <v>240</v>
      </c>
      <c r="H4964" s="3" t="s">
        <v>1182</v>
      </c>
      <c r="I4964" s="3" t="s">
        <v>518</v>
      </c>
      <c r="J4964" s="3">
        <v>28087871</v>
      </c>
    </row>
    <row r="4965" spans="1:10" hidden="1" x14ac:dyDescent="0.25">
      <c r="A4965" s="187">
        <v>43833</v>
      </c>
      <c r="B4965" s="3">
        <v>3</v>
      </c>
      <c r="C4965" s="3">
        <v>1</v>
      </c>
      <c r="D4965" s="3">
        <v>2020</v>
      </c>
      <c r="E4965" s="3">
        <v>0</v>
      </c>
      <c r="F4965" s="3">
        <v>0</v>
      </c>
      <c r="G4965" s="3" t="s">
        <v>240</v>
      </c>
      <c r="H4965" s="3" t="s">
        <v>1182</v>
      </c>
      <c r="I4965" s="3" t="s">
        <v>518</v>
      </c>
      <c r="J4965" s="3">
        <v>28087871</v>
      </c>
    </row>
    <row r="4966" spans="1:10" hidden="1" x14ac:dyDescent="0.25">
      <c r="A4966" s="187">
        <v>43832</v>
      </c>
      <c r="B4966" s="3">
        <v>2</v>
      </c>
      <c r="C4966" s="3">
        <v>1</v>
      </c>
      <c r="D4966" s="3">
        <v>2020</v>
      </c>
      <c r="E4966" s="3">
        <v>0</v>
      </c>
      <c r="F4966" s="3">
        <v>0</v>
      </c>
      <c r="G4966" s="3" t="s">
        <v>240</v>
      </c>
      <c r="H4966" s="3" t="s">
        <v>1182</v>
      </c>
      <c r="I4966" s="3" t="s">
        <v>518</v>
      </c>
      <c r="J4966" s="3">
        <v>28087871</v>
      </c>
    </row>
    <row r="4967" spans="1:10" hidden="1" x14ac:dyDescent="0.25">
      <c r="A4967" s="187">
        <v>43831</v>
      </c>
      <c r="B4967" s="3">
        <v>1</v>
      </c>
      <c r="C4967" s="3">
        <v>1</v>
      </c>
      <c r="D4967" s="3">
        <v>2020</v>
      </c>
      <c r="E4967" s="3">
        <v>0</v>
      </c>
      <c r="F4967" s="3">
        <v>0</v>
      </c>
      <c r="G4967" s="3" t="s">
        <v>240</v>
      </c>
      <c r="H4967" s="3" t="s">
        <v>1182</v>
      </c>
      <c r="I4967" s="3" t="s">
        <v>518</v>
      </c>
      <c r="J4967" s="3">
        <v>28087871</v>
      </c>
    </row>
    <row r="4968" spans="1:10" hidden="1" x14ac:dyDescent="0.25">
      <c r="A4968" s="187">
        <v>43830</v>
      </c>
      <c r="B4968" s="3">
        <v>31</v>
      </c>
      <c r="C4968" s="3">
        <v>12</v>
      </c>
      <c r="D4968" s="3">
        <v>2019</v>
      </c>
      <c r="E4968" s="3">
        <v>0</v>
      </c>
      <c r="F4968" s="3">
        <v>0</v>
      </c>
      <c r="G4968" s="3" t="s">
        <v>240</v>
      </c>
      <c r="H4968" s="3" t="s">
        <v>1182</v>
      </c>
      <c r="I4968" s="3" t="s">
        <v>518</v>
      </c>
      <c r="J4968" s="3">
        <v>28087871</v>
      </c>
    </row>
    <row r="4969" spans="1:10" hidden="1" x14ac:dyDescent="0.25">
      <c r="A4969" s="187">
        <v>43920</v>
      </c>
      <c r="B4969" s="3">
        <v>30</v>
      </c>
      <c r="C4969" s="3">
        <v>3</v>
      </c>
      <c r="D4969" s="3">
        <v>2020</v>
      </c>
      <c r="E4969" s="3">
        <v>1104</v>
      </c>
      <c r="F4969" s="3">
        <v>132</v>
      </c>
      <c r="G4969" s="3" t="s">
        <v>83</v>
      </c>
      <c r="H4969" s="3" t="s">
        <v>1183</v>
      </c>
      <c r="I4969" s="3" t="s">
        <v>516</v>
      </c>
      <c r="J4969" s="3">
        <v>17231017</v>
      </c>
    </row>
    <row r="4970" spans="1:10" hidden="1" x14ac:dyDescent="0.25">
      <c r="A4970" s="187">
        <v>43919</v>
      </c>
      <c r="B4970" s="3">
        <v>29</v>
      </c>
      <c r="C4970" s="3">
        <v>3</v>
      </c>
      <c r="D4970" s="3">
        <v>2020</v>
      </c>
      <c r="E4970" s="3">
        <v>1159</v>
      </c>
      <c r="F4970" s="3">
        <v>93</v>
      </c>
      <c r="G4970" s="3" t="s">
        <v>83</v>
      </c>
      <c r="H4970" s="3" t="s">
        <v>1183</v>
      </c>
      <c r="I4970" s="3" t="s">
        <v>516</v>
      </c>
      <c r="J4970" s="3">
        <v>17231017</v>
      </c>
    </row>
    <row r="4971" spans="1:10" hidden="1" x14ac:dyDescent="0.25">
      <c r="A4971" s="187">
        <v>43918</v>
      </c>
      <c r="B4971" s="3">
        <v>28</v>
      </c>
      <c r="C4971" s="3">
        <v>3</v>
      </c>
      <c r="D4971" s="3">
        <v>2020</v>
      </c>
      <c r="E4971" s="3">
        <v>1172</v>
      </c>
      <c r="F4971" s="3">
        <v>112</v>
      </c>
      <c r="G4971" s="3" t="s">
        <v>83</v>
      </c>
      <c r="H4971" s="3" t="s">
        <v>1183</v>
      </c>
      <c r="I4971" s="3" t="s">
        <v>516</v>
      </c>
      <c r="J4971" s="3">
        <v>17231017</v>
      </c>
    </row>
    <row r="4972" spans="1:10" hidden="1" x14ac:dyDescent="0.25">
      <c r="A4972" s="187">
        <v>43917</v>
      </c>
      <c r="B4972" s="3">
        <v>27</v>
      </c>
      <c r="C4972" s="3">
        <v>3</v>
      </c>
      <c r="D4972" s="3">
        <v>2020</v>
      </c>
      <c r="E4972" s="3">
        <v>1019</v>
      </c>
      <c r="F4972" s="3">
        <v>78</v>
      </c>
      <c r="G4972" s="3" t="s">
        <v>83</v>
      </c>
      <c r="H4972" s="3" t="s">
        <v>1183</v>
      </c>
      <c r="I4972" s="3" t="s">
        <v>516</v>
      </c>
      <c r="J4972" s="3">
        <v>17231017</v>
      </c>
    </row>
    <row r="4973" spans="1:10" hidden="1" x14ac:dyDescent="0.25">
      <c r="A4973" s="187">
        <v>43916</v>
      </c>
      <c r="B4973" s="3">
        <v>26</v>
      </c>
      <c r="C4973" s="3">
        <v>3</v>
      </c>
      <c r="D4973" s="3">
        <v>2020</v>
      </c>
      <c r="E4973" s="3">
        <v>852</v>
      </c>
      <c r="F4973" s="3">
        <v>80</v>
      </c>
      <c r="G4973" s="3" t="s">
        <v>83</v>
      </c>
      <c r="H4973" s="3" t="s">
        <v>1183</v>
      </c>
      <c r="I4973" s="3" t="s">
        <v>516</v>
      </c>
      <c r="J4973" s="3">
        <v>17231017</v>
      </c>
    </row>
    <row r="4974" spans="1:10" hidden="1" x14ac:dyDescent="0.25">
      <c r="A4974" s="187">
        <v>43915</v>
      </c>
      <c r="B4974" s="3">
        <v>25</v>
      </c>
      <c r="C4974" s="3">
        <v>3</v>
      </c>
      <c r="D4974" s="3">
        <v>2020</v>
      </c>
      <c r="E4974" s="3">
        <v>811</v>
      </c>
      <c r="F4974" s="3">
        <v>63</v>
      </c>
      <c r="G4974" s="3" t="s">
        <v>83</v>
      </c>
      <c r="H4974" s="3" t="s">
        <v>1183</v>
      </c>
      <c r="I4974" s="3" t="s">
        <v>516</v>
      </c>
      <c r="J4974" s="3">
        <v>17231017</v>
      </c>
    </row>
    <row r="4975" spans="1:10" hidden="1" x14ac:dyDescent="0.25">
      <c r="A4975" s="187">
        <v>43914</v>
      </c>
      <c r="B4975" s="3">
        <v>24</v>
      </c>
      <c r="C4975" s="3">
        <v>3</v>
      </c>
      <c r="D4975" s="3">
        <v>2020</v>
      </c>
      <c r="E4975" s="3">
        <v>545</v>
      </c>
      <c r="F4975" s="3">
        <v>34</v>
      </c>
      <c r="G4975" s="3" t="s">
        <v>83</v>
      </c>
      <c r="H4975" s="3" t="s">
        <v>1183</v>
      </c>
      <c r="I4975" s="3" t="s">
        <v>516</v>
      </c>
      <c r="J4975" s="3">
        <v>17231017</v>
      </c>
    </row>
    <row r="4976" spans="1:10" hidden="1" x14ac:dyDescent="0.25">
      <c r="A4976" s="187">
        <v>43913</v>
      </c>
      <c r="B4976" s="3">
        <v>23</v>
      </c>
      <c r="C4976" s="3">
        <v>3</v>
      </c>
      <c r="D4976" s="3">
        <v>2020</v>
      </c>
      <c r="E4976" s="3">
        <v>573</v>
      </c>
      <c r="F4976" s="3">
        <v>43</v>
      </c>
      <c r="G4976" s="3" t="s">
        <v>83</v>
      </c>
      <c r="H4976" s="3" t="s">
        <v>1183</v>
      </c>
      <c r="I4976" s="3" t="s">
        <v>516</v>
      </c>
      <c r="J4976" s="3">
        <v>17231017</v>
      </c>
    </row>
    <row r="4977" spans="1:10" hidden="1" x14ac:dyDescent="0.25">
      <c r="A4977" s="187">
        <v>43912</v>
      </c>
      <c r="B4977" s="3">
        <v>22</v>
      </c>
      <c r="C4977" s="3">
        <v>3</v>
      </c>
      <c r="D4977" s="3">
        <v>2020</v>
      </c>
      <c r="E4977" s="3">
        <v>637</v>
      </c>
      <c r="F4977" s="3">
        <v>30</v>
      </c>
      <c r="G4977" s="3" t="s">
        <v>83</v>
      </c>
      <c r="H4977" s="3" t="s">
        <v>1183</v>
      </c>
      <c r="I4977" s="3" t="s">
        <v>516</v>
      </c>
      <c r="J4977" s="3">
        <v>17231017</v>
      </c>
    </row>
    <row r="4978" spans="1:10" hidden="1" x14ac:dyDescent="0.25">
      <c r="A4978" s="187">
        <v>43911</v>
      </c>
      <c r="B4978" s="3">
        <v>21</v>
      </c>
      <c r="C4978" s="3">
        <v>3</v>
      </c>
      <c r="D4978" s="3">
        <v>2020</v>
      </c>
      <c r="E4978" s="3">
        <v>534</v>
      </c>
      <c r="F4978" s="3">
        <v>30</v>
      </c>
      <c r="G4978" s="3" t="s">
        <v>83</v>
      </c>
      <c r="H4978" s="3" t="s">
        <v>1183</v>
      </c>
      <c r="I4978" s="3" t="s">
        <v>516</v>
      </c>
      <c r="J4978" s="3">
        <v>17231017</v>
      </c>
    </row>
    <row r="4979" spans="1:10" hidden="1" x14ac:dyDescent="0.25">
      <c r="A4979" s="187">
        <v>43910</v>
      </c>
      <c r="B4979" s="3">
        <v>20</v>
      </c>
      <c r="C4979" s="3">
        <v>3</v>
      </c>
      <c r="D4979" s="3">
        <v>2020</v>
      </c>
      <c r="E4979" s="3">
        <v>409</v>
      </c>
      <c r="F4979" s="3">
        <v>18</v>
      </c>
      <c r="G4979" s="3" t="s">
        <v>83</v>
      </c>
      <c r="H4979" s="3" t="s">
        <v>1183</v>
      </c>
      <c r="I4979" s="3" t="s">
        <v>516</v>
      </c>
      <c r="J4979" s="3">
        <v>17231017</v>
      </c>
    </row>
    <row r="4980" spans="1:10" hidden="1" x14ac:dyDescent="0.25">
      <c r="A4980" s="187">
        <v>43909</v>
      </c>
      <c r="B4980" s="3">
        <v>19</v>
      </c>
      <c r="C4980" s="3">
        <v>3</v>
      </c>
      <c r="D4980" s="3">
        <v>2020</v>
      </c>
      <c r="E4980" s="3">
        <v>346</v>
      </c>
      <c r="F4980" s="3">
        <v>15</v>
      </c>
      <c r="G4980" s="3" t="s">
        <v>83</v>
      </c>
      <c r="H4980" s="3" t="s">
        <v>1183</v>
      </c>
      <c r="I4980" s="3" t="s">
        <v>516</v>
      </c>
      <c r="J4980" s="3">
        <v>17231017</v>
      </c>
    </row>
    <row r="4981" spans="1:10" hidden="1" x14ac:dyDescent="0.25">
      <c r="A4981" s="187">
        <v>43908</v>
      </c>
      <c r="B4981" s="3">
        <v>18</v>
      </c>
      <c r="C4981" s="3">
        <v>3</v>
      </c>
      <c r="D4981" s="3">
        <v>2020</v>
      </c>
      <c r="E4981" s="3">
        <v>292</v>
      </c>
      <c r="F4981" s="3">
        <v>19</v>
      </c>
      <c r="G4981" s="3" t="s">
        <v>83</v>
      </c>
      <c r="H4981" s="3" t="s">
        <v>1183</v>
      </c>
      <c r="I4981" s="3" t="s">
        <v>516</v>
      </c>
      <c r="J4981" s="3">
        <v>17231017</v>
      </c>
    </row>
    <row r="4982" spans="1:10" hidden="1" x14ac:dyDescent="0.25">
      <c r="A4982" s="187">
        <v>43907</v>
      </c>
      <c r="B4982" s="3">
        <v>17</v>
      </c>
      <c r="C4982" s="3">
        <v>3</v>
      </c>
      <c r="D4982" s="3">
        <v>2020</v>
      </c>
      <c r="E4982" s="3">
        <v>278</v>
      </c>
      <c r="F4982" s="3">
        <v>4</v>
      </c>
      <c r="G4982" s="3" t="s">
        <v>83</v>
      </c>
      <c r="H4982" s="3" t="s">
        <v>1183</v>
      </c>
      <c r="I4982" s="3" t="s">
        <v>516</v>
      </c>
      <c r="J4982" s="3">
        <v>17231017</v>
      </c>
    </row>
    <row r="4983" spans="1:10" hidden="1" x14ac:dyDescent="0.25">
      <c r="A4983" s="187">
        <v>43906</v>
      </c>
      <c r="B4983" s="3">
        <v>16</v>
      </c>
      <c r="C4983" s="3">
        <v>3</v>
      </c>
      <c r="D4983" s="3">
        <v>2020</v>
      </c>
      <c r="E4983" s="3">
        <v>176</v>
      </c>
      <c r="F4983" s="3">
        <v>8</v>
      </c>
      <c r="G4983" s="3" t="s">
        <v>83</v>
      </c>
      <c r="H4983" s="3" t="s">
        <v>1183</v>
      </c>
      <c r="I4983" s="3" t="s">
        <v>516</v>
      </c>
      <c r="J4983" s="3">
        <v>17231017</v>
      </c>
    </row>
    <row r="4984" spans="1:10" hidden="1" x14ac:dyDescent="0.25">
      <c r="A4984" s="187">
        <v>43905</v>
      </c>
      <c r="B4984" s="3">
        <v>15</v>
      </c>
      <c r="C4984" s="3">
        <v>3</v>
      </c>
      <c r="D4984" s="3">
        <v>2020</v>
      </c>
      <c r="E4984" s="3">
        <v>155</v>
      </c>
      <c r="F4984" s="3">
        <v>7</v>
      </c>
      <c r="G4984" s="3" t="s">
        <v>83</v>
      </c>
      <c r="H4984" s="3" t="s">
        <v>1183</v>
      </c>
      <c r="I4984" s="3" t="s">
        <v>516</v>
      </c>
      <c r="J4984" s="3">
        <v>17231017</v>
      </c>
    </row>
    <row r="4985" spans="1:10" hidden="1" x14ac:dyDescent="0.25">
      <c r="A4985" s="187">
        <v>43904</v>
      </c>
      <c r="B4985" s="3">
        <v>14</v>
      </c>
      <c r="C4985" s="3">
        <v>3</v>
      </c>
      <c r="D4985" s="3">
        <v>2020</v>
      </c>
      <c r="E4985" s="3">
        <v>190</v>
      </c>
      <c r="F4985" s="3">
        <v>0</v>
      </c>
      <c r="G4985" s="3" t="s">
        <v>83</v>
      </c>
      <c r="H4985" s="3" t="s">
        <v>1183</v>
      </c>
      <c r="I4985" s="3" t="s">
        <v>516</v>
      </c>
      <c r="J4985" s="3">
        <v>17231017</v>
      </c>
    </row>
    <row r="4986" spans="1:10" hidden="1" x14ac:dyDescent="0.25">
      <c r="A4986" s="187">
        <v>43903</v>
      </c>
      <c r="B4986" s="3">
        <v>13</v>
      </c>
      <c r="C4986" s="3">
        <v>3</v>
      </c>
      <c r="D4986" s="3">
        <v>2020</v>
      </c>
      <c r="E4986" s="3">
        <v>111</v>
      </c>
      <c r="F4986" s="3">
        <v>0</v>
      </c>
      <c r="G4986" s="3" t="s">
        <v>83</v>
      </c>
      <c r="H4986" s="3" t="s">
        <v>1183</v>
      </c>
      <c r="I4986" s="3" t="s">
        <v>516</v>
      </c>
      <c r="J4986" s="3">
        <v>17231017</v>
      </c>
    </row>
    <row r="4987" spans="1:10" hidden="1" x14ac:dyDescent="0.25">
      <c r="A4987" s="187">
        <v>43902</v>
      </c>
      <c r="B4987" s="3">
        <v>12</v>
      </c>
      <c r="C4987" s="3">
        <v>3</v>
      </c>
      <c r="D4987" s="3">
        <v>2020</v>
      </c>
      <c r="E4987" s="3">
        <v>121</v>
      </c>
      <c r="F4987" s="3">
        <v>1</v>
      </c>
      <c r="G4987" s="3" t="s">
        <v>83</v>
      </c>
      <c r="H4987" s="3" t="s">
        <v>1183</v>
      </c>
      <c r="I4987" s="3" t="s">
        <v>516</v>
      </c>
      <c r="J4987" s="3">
        <v>17231017</v>
      </c>
    </row>
    <row r="4988" spans="1:10" hidden="1" x14ac:dyDescent="0.25">
      <c r="A4988" s="187">
        <v>43901</v>
      </c>
      <c r="B4988" s="3">
        <v>11</v>
      </c>
      <c r="C4988" s="3">
        <v>3</v>
      </c>
      <c r="D4988" s="3">
        <v>2020</v>
      </c>
      <c r="E4988" s="3">
        <v>61</v>
      </c>
      <c r="F4988" s="3">
        <v>1</v>
      </c>
      <c r="G4988" s="3" t="s">
        <v>83</v>
      </c>
      <c r="H4988" s="3" t="s">
        <v>1183</v>
      </c>
      <c r="I4988" s="3" t="s">
        <v>516</v>
      </c>
      <c r="J4988" s="3">
        <v>17231017</v>
      </c>
    </row>
    <row r="4989" spans="1:10" hidden="1" x14ac:dyDescent="0.25">
      <c r="A4989" s="187">
        <v>43900</v>
      </c>
      <c r="B4989" s="3">
        <v>10</v>
      </c>
      <c r="C4989" s="3">
        <v>3</v>
      </c>
      <c r="D4989" s="3">
        <v>2020</v>
      </c>
      <c r="E4989" s="3">
        <v>56</v>
      </c>
      <c r="F4989" s="3">
        <v>0</v>
      </c>
      <c r="G4989" s="3" t="s">
        <v>83</v>
      </c>
      <c r="H4989" s="3" t="s">
        <v>1183</v>
      </c>
      <c r="I4989" s="3" t="s">
        <v>516</v>
      </c>
      <c r="J4989" s="3">
        <v>17231017</v>
      </c>
    </row>
    <row r="4990" spans="1:10" hidden="1" x14ac:dyDescent="0.25">
      <c r="A4990" s="187">
        <v>43899</v>
      </c>
      <c r="B4990" s="3">
        <v>9</v>
      </c>
      <c r="C4990" s="3">
        <v>3</v>
      </c>
      <c r="D4990" s="3">
        <v>2020</v>
      </c>
      <c r="E4990" s="3">
        <v>77</v>
      </c>
      <c r="F4990" s="3">
        <v>2</v>
      </c>
      <c r="G4990" s="3" t="s">
        <v>83</v>
      </c>
      <c r="H4990" s="3" t="s">
        <v>1183</v>
      </c>
      <c r="I4990" s="3" t="s">
        <v>516</v>
      </c>
      <c r="J4990" s="3">
        <v>17231017</v>
      </c>
    </row>
    <row r="4991" spans="1:10" hidden="1" x14ac:dyDescent="0.25">
      <c r="A4991" s="187">
        <v>43898</v>
      </c>
      <c r="B4991" s="3">
        <v>8</v>
      </c>
      <c r="C4991" s="3">
        <v>3</v>
      </c>
      <c r="D4991" s="3">
        <v>2020</v>
      </c>
      <c r="E4991" s="3">
        <v>60</v>
      </c>
      <c r="F4991" s="3">
        <v>0</v>
      </c>
      <c r="G4991" s="3" t="s">
        <v>83</v>
      </c>
      <c r="H4991" s="3" t="s">
        <v>1183</v>
      </c>
      <c r="I4991" s="3" t="s">
        <v>516</v>
      </c>
      <c r="J4991" s="3">
        <v>17231017</v>
      </c>
    </row>
    <row r="4992" spans="1:10" hidden="1" x14ac:dyDescent="0.25">
      <c r="A4992" s="187">
        <v>43897</v>
      </c>
      <c r="B4992" s="3">
        <v>7</v>
      </c>
      <c r="C4992" s="3">
        <v>3</v>
      </c>
      <c r="D4992" s="3">
        <v>2020</v>
      </c>
      <c r="E4992" s="3">
        <v>46</v>
      </c>
      <c r="F4992" s="3">
        <v>1</v>
      </c>
      <c r="G4992" s="3" t="s">
        <v>83</v>
      </c>
      <c r="H4992" s="3" t="s">
        <v>1183</v>
      </c>
      <c r="I4992" s="3" t="s">
        <v>516</v>
      </c>
      <c r="J4992" s="3">
        <v>17231017</v>
      </c>
    </row>
    <row r="4993" spans="1:10" hidden="1" x14ac:dyDescent="0.25">
      <c r="A4993" s="187">
        <v>43896</v>
      </c>
      <c r="B4993" s="3">
        <v>6</v>
      </c>
      <c r="C4993" s="3">
        <v>3</v>
      </c>
      <c r="D4993" s="3">
        <v>2020</v>
      </c>
      <c r="E4993" s="3">
        <v>44</v>
      </c>
      <c r="F4993" s="3">
        <v>0</v>
      </c>
      <c r="G4993" s="3" t="s">
        <v>83</v>
      </c>
      <c r="H4993" s="3" t="s">
        <v>1183</v>
      </c>
      <c r="I4993" s="3" t="s">
        <v>516</v>
      </c>
      <c r="J4993" s="3">
        <v>17231017</v>
      </c>
    </row>
    <row r="4994" spans="1:10" hidden="1" x14ac:dyDescent="0.25">
      <c r="A4994" s="187">
        <v>43895</v>
      </c>
      <c r="B4994" s="3">
        <v>5</v>
      </c>
      <c r="C4994" s="3">
        <v>3</v>
      </c>
      <c r="D4994" s="3">
        <v>2020</v>
      </c>
      <c r="E4994" s="3">
        <v>10</v>
      </c>
      <c r="F4994" s="3">
        <v>0</v>
      </c>
      <c r="G4994" s="3" t="s">
        <v>83</v>
      </c>
      <c r="H4994" s="3" t="s">
        <v>1183</v>
      </c>
      <c r="I4994" s="3" t="s">
        <v>516</v>
      </c>
      <c r="J4994" s="3">
        <v>17231017</v>
      </c>
    </row>
    <row r="4995" spans="1:10" hidden="1" x14ac:dyDescent="0.25">
      <c r="A4995" s="187">
        <v>43894</v>
      </c>
      <c r="B4995" s="3">
        <v>4</v>
      </c>
      <c r="C4995" s="3">
        <v>3</v>
      </c>
      <c r="D4995" s="3">
        <v>2020</v>
      </c>
      <c r="E4995" s="3">
        <v>10</v>
      </c>
      <c r="F4995" s="3">
        <v>0</v>
      </c>
      <c r="G4995" s="3" t="s">
        <v>83</v>
      </c>
      <c r="H4995" s="3" t="s">
        <v>1183</v>
      </c>
      <c r="I4995" s="3" t="s">
        <v>516</v>
      </c>
      <c r="J4995" s="3">
        <v>17231017</v>
      </c>
    </row>
    <row r="4996" spans="1:10" hidden="1" x14ac:dyDescent="0.25">
      <c r="A4996" s="187">
        <v>43893</v>
      </c>
      <c r="B4996" s="3">
        <v>3</v>
      </c>
      <c r="C4996" s="3">
        <v>3</v>
      </c>
      <c r="D4996" s="3">
        <v>2020</v>
      </c>
      <c r="E4996" s="3">
        <v>5</v>
      </c>
      <c r="F4996" s="3">
        <v>0</v>
      </c>
      <c r="G4996" s="3" t="s">
        <v>83</v>
      </c>
      <c r="H4996" s="3" t="s">
        <v>1183</v>
      </c>
      <c r="I4996" s="3" t="s">
        <v>516</v>
      </c>
      <c r="J4996" s="3">
        <v>17231017</v>
      </c>
    </row>
    <row r="4997" spans="1:10" hidden="1" x14ac:dyDescent="0.25">
      <c r="A4997" s="187">
        <v>43892</v>
      </c>
      <c r="B4997" s="3">
        <v>2</v>
      </c>
      <c r="C4997" s="3">
        <v>3</v>
      </c>
      <c r="D4997" s="3">
        <v>2020</v>
      </c>
      <c r="E4997" s="3">
        <v>6</v>
      </c>
      <c r="F4997" s="3">
        <v>0</v>
      </c>
      <c r="G4997" s="3" t="s">
        <v>83</v>
      </c>
      <c r="H4997" s="3" t="s">
        <v>1183</v>
      </c>
      <c r="I4997" s="3" t="s">
        <v>516</v>
      </c>
      <c r="J4997" s="3">
        <v>17231017</v>
      </c>
    </row>
    <row r="4998" spans="1:10" hidden="1" x14ac:dyDescent="0.25">
      <c r="A4998" s="187">
        <v>43891</v>
      </c>
      <c r="B4998" s="3">
        <v>1</v>
      </c>
      <c r="C4998" s="3">
        <v>3</v>
      </c>
      <c r="D4998" s="3">
        <v>2020</v>
      </c>
      <c r="E4998" s="3">
        <v>5</v>
      </c>
      <c r="F4998" s="3">
        <v>0</v>
      </c>
      <c r="G4998" s="3" t="s">
        <v>83</v>
      </c>
      <c r="H4998" s="3" t="s">
        <v>1183</v>
      </c>
      <c r="I4998" s="3" t="s">
        <v>516</v>
      </c>
      <c r="J4998" s="3">
        <v>17231017</v>
      </c>
    </row>
    <row r="4999" spans="1:10" hidden="1" x14ac:dyDescent="0.25">
      <c r="A4999" s="187">
        <v>43890</v>
      </c>
      <c r="B4999" s="3">
        <v>29</v>
      </c>
      <c r="C4999" s="3">
        <v>2</v>
      </c>
      <c r="D4999" s="3">
        <v>2020</v>
      </c>
      <c r="E4999" s="3">
        <v>1</v>
      </c>
      <c r="F4999" s="3">
        <v>0</v>
      </c>
      <c r="G4999" s="3" t="s">
        <v>83</v>
      </c>
      <c r="H4999" s="3" t="s">
        <v>1183</v>
      </c>
      <c r="I4999" s="3" t="s">
        <v>516</v>
      </c>
      <c r="J4999" s="3">
        <v>17231017</v>
      </c>
    </row>
    <row r="5000" spans="1:10" hidden="1" x14ac:dyDescent="0.25">
      <c r="A5000" s="187">
        <v>43889</v>
      </c>
      <c r="B5000" s="3">
        <v>28</v>
      </c>
      <c r="C5000" s="3">
        <v>2</v>
      </c>
      <c r="D5000" s="3">
        <v>2020</v>
      </c>
      <c r="E5000" s="3">
        <v>1</v>
      </c>
      <c r="F5000" s="3">
        <v>0</v>
      </c>
      <c r="G5000" s="3" t="s">
        <v>83</v>
      </c>
      <c r="H5000" s="3" t="s">
        <v>1183</v>
      </c>
      <c r="I5000" s="3" t="s">
        <v>516</v>
      </c>
      <c r="J5000" s="3">
        <v>17231017</v>
      </c>
    </row>
    <row r="5001" spans="1:10" hidden="1" x14ac:dyDescent="0.25">
      <c r="A5001" s="187">
        <v>43888</v>
      </c>
      <c r="B5001" s="3">
        <v>27</v>
      </c>
      <c r="C5001" s="3">
        <v>2</v>
      </c>
      <c r="D5001" s="3">
        <v>2020</v>
      </c>
      <c r="E5001" s="3">
        <v>0</v>
      </c>
      <c r="F5001" s="3">
        <v>0</v>
      </c>
      <c r="G5001" s="3" t="s">
        <v>83</v>
      </c>
      <c r="H5001" s="3" t="s">
        <v>1183</v>
      </c>
      <c r="I5001" s="3" t="s">
        <v>516</v>
      </c>
      <c r="J5001" s="3">
        <v>17231017</v>
      </c>
    </row>
    <row r="5002" spans="1:10" hidden="1" x14ac:dyDescent="0.25">
      <c r="A5002" s="187">
        <v>43887</v>
      </c>
      <c r="B5002" s="3">
        <v>26</v>
      </c>
      <c r="C5002" s="3">
        <v>2</v>
      </c>
      <c r="D5002" s="3">
        <v>2020</v>
      </c>
      <c r="E5002" s="3">
        <v>0</v>
      </c>
      <c r="F5002" s="3">
        <v>0</v>
      </c>
      <c r="G5002" s="3" t="s">
        <v>83</v>
      </c>
      <c r="H5002" s="3" t="s">
        <v>1183</v>
      </c>
      <c r="I5002" s="3" t="s">
        <v>516</v>
      </c>
      <c r="J5002" s="3">
        <v>17231017</v>
      </c>
    </row>
    <row r="5003" spans="1:10" hidden="1" x14ac:dyDescent="0.25">
      <c r="A5003" s="187">
        <v>43886</v>
      </c>
      <c r="B5003" s="3">
        <v>25</v>
      </c>
      <c r="C5003" s="3">
        <v>2</v>
      </c>
      <c r="D5003" s="3">
        <v>2020</v>
      </c>
      <c r="E5003" s="3">
        <v>0</v>
      </c>
      <c r="F5003" s="3">
        <v>0</v>
      </c>
      <c r="G5003" s="3" t="s">
        <v>83</v>
      </c>
      <c r="H5003" s="3" t="s">
        <v>1183</v>
      </c>
      <c r="I5003" s="3" t="s">
        <v>516</v>
      </c>
      <c r="J5003" s="3">
        <v>17231017</v>
      </c>
    </row>
    <row r="5004" spans="1:10" hidden="1" x14ac:dyDescent="0.25">
      <c r="A5004" s="187">
        <v>43885</v>
      </c>
      <c r="B5004" s="3">
        <v>24</v>
      </c>
      <c r="C5004" s="3">
        <v>2</v>
      </c>
      <c r="D5004" s="3">
        <v>2020</v>
      </c>
      <c r="E5004" s="3">
        <v>0</v>
      </c>
      <c r="F5004" s="3">
        <v>0</v>
      </c>
      <c r="G5004" s="3" t="s">
        <v>83</v>
      </c>
      <c r="H5004" s="3" t="s">
        <v>1183</v>
      </c>
      <c r="I5004" s="3" t="s">
        <v>516</v>
      </c>
      <c r="J5004" s="3">
        <v>17231017</v>
      </c>
    </row>
    <row r="5005" spans="1:10" hidden="1" x14ac:dyDescent="0.25">
      <c r="A5005" s="187">
        <v>43884</v>
      </c>
      <c r="B5005" s="3">
        <v>23</v>
      </c>
      <c r="C5005" s="3">
        <v>2</v>
      </c>
      <c r="D5005" s="3">
        <v>2020</v>
      </c>
      <c r="E5005" s="3">
        <v>0</v>
      </c>
      <c r="F5005" s="3">
        <v>0</v>
      </c>
      <c r="G5005" s="3" t="s">
        <v>83</v>
      </c>
      <c r="H5005" s="3" t="s">
        <v>1183</v>
      </c>
      <c r="I5005" s="3" t="s">
        <v>516</v>
      </c>
      <c r="J5005" s="3">
        <v>17231017</v>
      </c>
    </row>
    <row r="5006" spans="1:10" hidden="1" x14ac:dyDescent="0.25">
      <c r="A5006" s="187">
        <v>43883</v>
      </c>
      <c r="B5006" s="3">
        <v>22</v>
      </c>
      <c r="C5006" s="3">
        <v>2</v>
      </c>
      <c r="D5006" s="3">
        <v>2020</v>
      </c>
      <c r="E5006" s="3">
        <v>0</v>
      </c>
      <c r="F5006" s="3">
        <v>0</v>
      </c>
      <c r="G5006" s="3" t="s">
        <v>83</v>
      </c>
      <c r="H5006" s="3" t="s">
        <v>1183</v>
      </c>
      <c r="I5006" s="3" t="s">
        <v>516</v>
      </c>
      <c r="J5006" s="3">
        <v>17231017</v>
      </c>
    </row>
    <row r="5007" spans="1:10" hidden="1" x14ac:dyDescent="0.25">
      <c r="A5007" s="187">
        <v>43882</v>
      </c>
      <c r="B5007" s="3">
        <v>21</v>
      </c>
      <c r="C5007" s="3">
        <v>2</v>
      </c>
      <c r="D5007" s="3">
        <v>2020</v>
      </c>
      <c r="E5007" s="3">
        <v>0</v>
      </c>
      <c r="F5007" s="3">
        <v>0</v>
      </c>
      <c r="G5007" s="3" t="s">
        <v>83</v>
      </c>
      <c r="H5007" s="3" t="s">
        <v>1183</v>
      </c>
      <c r="I5007" s="3" t="s">
        <v>516</v>
      </c>
      <c r="J5007" s="3">
        <v>17231017</v>
      </c>
    </row>
    <row r="5008" spans="1:10" hidden="1" x14ac:dyDescent="0.25">
      <c r="A5008" s="187">
        <v>43881</v>
      </c>
      <c r="B5008" s="3">
        <v>20</v>
      </c>
      <c r="C5008" s="3">
        <v>2</v>
      </c>
      <c r="D5008" s="3">
        <v>2020</v>
      </c>
      <c r="E5008" s="3">
        <v>0</v>
      </c>
      <c r="F5008" s="3">
        <v>0</v>
      </c>
      <c r="G5008" s="3" t="s">
        <v>83</v>
      </c>
      <c r="H5008" s="3" t="s">
        <v>1183</v>
      </c>
      <c r="I5008" s="3" t="s">
        <v>516</v>
      </c>
      <c r="J5008" s="3">
        <v>17231017</v>
      </c>
    </row>
    <row r="5009" spans="1:10" hidden="1" x14ac:dyDescent="0.25">
      <c r="A5009" s="187">
        <v>43880</v>
      </c>
      <c r="B5009" s="3">
        <v>19</v>
      </c>
      <c r="C5009" s="3">
        <v>2</v>
      </c>
      <c r="D5009" s="3">
        <v>2020</v>
      </c>
      <c r="E5009" s="3">
        <v>0</v>
      </c>
      <c r="F5009" s="3">
        <v>0</v>
      </c>
      <c r="G5009" s="3" t="s">
        <v>83</v>
      </c>
      <c r="H5009" s="3" t="s">
        <v>1183</v>
      </c>
      <c r="I5009" s="3" t="s">
        <v>516</v>
      </c>
      <c r="J5009" s="3">
        <v>17231017</v>
      </c>
    </row>
    <row r="5010" spans="1:10" hidden="1" x14ac:dyDescent="0.25">
      <c r="A5010" s="187">
        <v>43879</v>
      </c>
      <c r="B5010" s="3">
        <v>18</v>
      </c>
      <c r="C5010" s="3">
        <v>2</v>
      </c>
      <c r="D5010" s="3">
        <v>2020</v>
      </c>
      <c r="E5010" s="3">
        <v>0</v>
      </c>
      <c r="F5010" s="3">
        <v>0</v>
      </c>
      <c r="G5010" s="3" t="s">
        <v>83</v>
      </c>
      <c r="H5010" s="3" t="s">
        <v>1183</v>
      </c>
      <c r="I5010" s="3" t="s">
        <v>516</v>
      </c>
      <c r="J5010" s="3">
        <v>17231017</v>
      </c>
    </row>
    <row r="5011" spans="1:10" hidden="1" x14ac:dyDescent="0.25">
      <c r="A5011" s="187">
        <v>43878</v>
      </c>
      <c r="B5011" s="3">
        <v>17</v>
      </c>
      <c r="C5011" s="3">
        <v>2</v>
      </c>
      <c r="D5011" s="3">
        <v>2020</v>
      </c>
      <c r="E5011" s="3">
        <v>0</v>
      </c>
      <c r="F5011" s="3">
        <v>0</v>
      </c>
      <c r="G5011" s="3" t="s">
        <v>83</v>
      </c>
      <c r="H5011" s="3" t="s">
        <v>1183</v>
      </c>
      <c r="I5011" s="3" t="s">
        <v>516</v>
      </c>
      <c r="J5011" s="3">
        <v>17231017</v>
      </c>
    </row>
    <row r="5012" spans="1:10" hidden="1" x14ac:dyDescent="0.25">
      <c r="A5012" s="187">
        <v>43877</v>
      </c>
      <c r="B5012" s="3">
        <v>16</v>
      </c>
      <c r="C5012" s="3">
        <v>2</v>
      </c>
      <c r="D5012" s="3">
        <v>2020</v>
      </c>
      <c r="E5012" s="3">
        <v>0</v>
      </c>
      <c r="F5012" s="3">
        <v>0</v>
      </c>
      <c r="G5012" s="3" t="s">
        <v>83</v>
      </c>
      <c r="H5012" s="3" t="s">
        <v>1183</v>
      </c>
      <c r="I5012" s="3" t="s">
        <v>516</v>
      </c>
      <c r="J5012" s="3">
        <v>17231017</v>
      </c>
    </row>
    <row r="5013" spans="1:10" hidden="1" x14ac:dyDescent="0.25">
      <c r="A5013" s="187">
        <v>43876</v>
      </c>
      <c r="B5013" s="3">
        <v>15</v>
      </c>
      <c r="C5013" s="3">
        <v>2</v>
      </c>
      <c r="D5013" s="3">
        <v>2020</v>
      </c>
      <c r="E5013" s="3">
        <v>0</v>
      </c>
      <c r="F5013" s="3">
        <v>0</v>
      </c>
      <c r="G5013" s="3" t="s">
        <v>83</v>
      </c>
      <c r="H5013" s="3" t="s">
        <v>1183</v>
      </c>
      <c r="I5013" s="3" t="s">
        <v>516</v>
      </c>
      <c r="J5013" s="3">
        <v>17231017</v>
      </c>
    </row>
    <row r="5014" spans="1:10" hidden="1" x14ac:dyDescent="0.25">
      <c r="A5014" s="187">
        <v>43875</v>
      </c>
      <c r="B5014" s="3">
        <v>14</v>
      </c>
      <c r="C5014" s="3">
        <v>2</v>
      </c>
      <c r="D5014" s="3">
        <v>2020</v>
      </c>
      <c r="E5014" s="3">
        <v>0</v>
      </c>
      <c r="F5014" s="3">
        <v>0</v>
      </c>
      <c r="G5014" s="3" t="s">
        <v>83</v>
      </c>
      <c r="H5014" s="3" t="s">
        <v>1183</v>
      </c>
      <c r="I5014" s="3" t="s">
        <v>516</v>
      </c>
      <c r="J5014" s="3">
        <v>17231017</v>
      </c>
    </row>
    <row r="5015" spans="1:10" hidden="1" x14ac:dyDescent="0.25">
      <c r="A5015" s="187">
        <v>43874</v>
      </c>
      <c r="B5015" s="3">
        <v>13</v>
      </c>
      <c r="C5015" s="3">
        <v>2</v>
      </c>
      <c r="D5015" s="3">
        <v>2020</v>
      </c>
      <c r="E5015" s="3">
        <v>0</v>
      </c>
      <c r="F5015" s="3">
        <v>0</v>
      </c>
      <c r="G5015" s="3" t="s">
        <v>83</v>
      </c>
      <c r="H5015" s="3" t="s">
        <v>1183</v>
      </c>
      <c r="I5015" s="3" t="s">
        <v>516</v>
      </c>
      <c r="J5015" s="3">
        <v>17231017</v>
      </c>
    </row>
    <row r="5016" spans="1:10" hidden="1" x14ac:dyDescent="0.25">
      <c r="A5016" s="187">
        <v>43873</v>
      </c>
      <c r="B5016" s="3">
        <v>12</v>
      </c>
      <c r="C5016" s="3">
        <v>2</v>
      </c>
      <c r="D5016" s="3">
        <v>2020</v>
      </c>
      <c r="E5016" s="3">
        <v>0</v>
      </c>
      <c r="F5016" s="3">
        <v>0</v>
      </c>
      <c r="G5016" s="3" t="s">
        <v>83</v>
      </c>
      <c r="H5016" s="3" t="s">
        <v>1183</v>
      </c>
      <c r="I5016" s="3" t="s">
        <v>516</v>
      </c>
      <c r="J5016" s="3">
        <v>17231017</v>
      </c>
    </row>
    <row r="5017" spans="1:10" hidden="1" x14ac:dyDescent="0.25">
      <c r="A5017" s="187">
        <v>43872</v>
      </c>
      <c r="B5017" s="3">
        <v>11</v>
      </c>
      <c r="C5017" s="3">
        <v>2</v>
      </c>
      <c r="D5017" s="3">
        <v>2020</v>
      </c>
      <c r="E5017" s="3">
        <v>0</v>
      </c>
      <c r="F5017" s="3">
        <v>0</v>
      </c>
      <c r="G5017" s="3" t="s">
        <v>83</v>
      </c>
      <c r="H5017" s="3" t="s">
        <v>1183</v>
      </c>
      <c r="I5017" s="3" t="s">
        <v>516</v>
      </c>
      <c r="J5017" s="3">
        <v>17231017</v>
      </c>
    </row>
    <row r="5018" spans="1:10" hidden="1" x14ac:dyDescent="0.25">
      <c r="A5018" s="187">
        <v>43871</v>
      </c>
      <c r="B5018" s="3">
        <v>10</v>
      </c>
      <c r="C5018" s="3">
        <v>2</v>
      </c>
      <c r="D5018" s="3">
        <v>2020</v>
      </c>
      <c r="E5018" s="3">
        <v>0</v>
      </c>
      <c r="F5018" s="3">
        <v>0</v>
      </c>
      <c r="G5018" s="3" t="s">
        <v>83</v>
      </c>
      <c r="H5018" s="3" t="s">
        <v>1183</v>
      </c>
      <c r="I5018" s="3" t="s">
        <v>516</v>
      </c>
      <c r="J5018" s="3">
        <v>17231017</v>
      </c>
    </row>
    <row r="5019" spans="1:10" hidden="1" x14ac:dyDescent="0.25">
      <c r="A5019" s="187">
        <v>43870</v>
      </c>
      <c r="B5019" s="3">
        <v>9</v>
      </c>
      <c r="C5019" s="3">
        <v>2</v>
      </c>
      <c r="D5019" s="3">
        <v>2020</v>
      </c>
      <c r="E5019" s="3">
        <v>0</v>
      </c>
      <c r="F5019" s="3">
        <v>0</v>
      </c>
      <c r="G5019" s="3" t="s">
        <v>83</v>
      </c>
      <c r="H5019" s="3" t="s">
        <v>1183</v>
      </c>
      <c r="I5019" s="3" t="s">
        <v>516</v>
      </c>
      <c r="J5019" s="3">
        <v>17231017</v>
      </c>
    </row>
    <row r="5020" spans="1:10" hidden="1" x14ac:dyDescent="0.25">
      <c r="A5020" s="187">
        <v>43869</v>
      </c>
      <c r="B5020" s="3">
        <v>8</v>
      </c>
      <c r="C5020" s="3">
        <v>2</v>
      </c>
      <c r="D5020" s="3">
        <v>2020</v>
      </c>
      <c r="E5020" s="3">
        <v>0</v>
      </c>
      <c r="F5020" s="3">
        <v>0</v>
      </c>
      <c r="G5020" s="3" t="s">
        <v>83</v>
      </c>
      <c r="H5020" s="3" t="s">
        <v>1183</v>
      </c>
      <c r="I5020" s="3" t="s">
        <v>516</v>
      </c>
      <c r="J5020" s="3">
        <v>17231017</v>
      </c>
    </row>
    <row r="5021" spans="1:10" hidden="1" x14ac:dyDescent="0.25">
      <c r="A5021" s="187">
        <v>43868</v>
      </c>
      <c r="B5021" s="3">
        <v>7</v>
      </c>
      <c r="C5021" s="3">
        <v>2</v>
      </c>
      <c r="D5021" s="3">
        <v>2020</v>
      </c>
      <c r="E5021" s="3">
        <v>0</v>
      </c>
      <c r="F5021" s="3">
        <v>0</v>
      </c>
      <c r="G5021" s="3" t="s">
        <v>83</v>
      </c>
      <c r="H5021" s="3" t="s">
        <v>1183</v>
      </c>
      <c r="I5021" s="3" t="s">
        <v>516</v>
      </c>
      <c r="J5021" s="3">
        <v>17231017</v>
      </c>
    </row>
    <row r="5022" spans="1:10" hidden="1" x14ac:dyDescent="0.25">
      <c r="A5022" s="187">
        <v>43867</v>
      </c>
      <c r="B5022" s="3">
        <v>6</v>
      </c>
      <c r="C5022" s="3">
        <v>2</v>
      </c>
      <c r="D5022" s="3">
        <v>2020</v>
      </c>
      <c r="E5022" s="3">
        <v>0</v>
      </c>
      <c r="F5022" s="3">
        <v>0</v>
      </c>
      <c r="G5022" s="3" t="s">
        <v>83</v>
      </c>
      <c r="H5022" s="3" t="s">
        <v>1183</v>
      </c>
      <c r="I5022" s="3" t="s">
        <v>516</v>
      </c>
      <c r="J5022" s="3">
        <v>17231017</v>
      </c>
    </row>
    <row r="5023" spans="1:10" hidden="1" x14ac:dyDescent="0.25">
      <c r="A5023" s="187">
        <v>43866</v>
      </c>
      <c r="B5023" s="3">
        <v>5</v>
      </c>
      <c r="C5023" s="3">
        <v>2</v>
      </c>
      <c r="D5023" s="3">
        <v>2020</v>
      </c>
      <c r="E5023" s="3">
        <v>0</v>
      </c>
      <c r="F5023" s="3">
        <v>0</v>
      </c>
      <c r="G5023" s="3" t="s">
        <v>83</v>
      </c>
      <c r="H5023" s="3" t="s">
        <v>1183</v>
      </c>
      <c r="I5023" s="3" t="s">
        <v>516</v>
      </c>
      <c r="J5023" s="3">
        <v>17231017</v>
      </c>
    </row>
    <row r="5024" spans="1:10" hidden="1" x14ac:dyDescent="0.25">
      <c r="A5024" s="187">
        <v>43865</v>
      </c>
      <c r="B5024" s="3">
        <v>4</v>
      </c>
      <c r="C5024" s="3">
        <v>2</v>
      </c>
      <c r="D5024" s="3">
        <v>2020</v>
      </c>
      <c r="E5024" s="3">
        <v>0</v>
      </c>
      <c r="F5024" s="3">
        <v>0</v>
      </c>
      <c r="G5024" s="3" t="s">
        <v>83</v>
      </c>
      <c r="H5024" s="3" t="s">
        <v>1183</v>
      </c>
      <c r="I5024" s="3" t="s">
        <v>516</v>
      </c>
      <c r="J5024" s="3">
        <v>17231017</v>
      </c>
    </row>
    <row r="5025" spans="1:10" hidden="1" x14ac:dyDescent="0.25">
      <c r="A5025" s="187">
        <v>43864</v>
      </c>
      <c r="B5025" s="3">
        <v>3</v>
      </c>
      <c r="C5025" s="3">
        <v>2</v>
      </c>
      <c r="D5025" s="3">
        <v>2020</v>
      </c>
      <c r="E5025" s="3">
        <v>0</v>
      </c>
      <c r="F5025" s="3">
        <v>0</v>
      </c>
      <c r="G5025" s="3" t="s">
        <v>83</v>
      </c>
      <c r="H5025" s="3" t="s">
        <v>1183</v>
      </c>
      <c r="I5025" s="3" t="s">
        <v>516</v>
      </c>
      <c r="J5025" s="3">
        <v>17231017</v>
      </c>
    </row>
    <row r="5026" spans="1:10" hidden="1" x14ac:dyDescent="0.25">
      <c r="A5026" s="187">
        <v>43863</v>
      </c>
      <c r="B5026" s="3">
        <v>2</v>
      </c>
      <c r="C5026" s="3">
        <v>2</v>
      </c>
      <c r="D5026" s="3">
        <v>2020</v>
      </c>
      <c r="E5026" s="3">
        <v>0</v>
      </c>
      <c r="F5026" s="3">
        <v>0</v>
      </c>
      <c r="G5026" s="3" t="s">
        <v>83</v>
      </c>
      <c r="H5026" s="3" t="s">
        <v>1183</v>
      </c>
      <c r="I5026" s="3" t="s">
        <v>516</v>
      </c>
      <c r="J5026" s="3">
        <v>17231017</v>
      </c>
    </row>
    <row r="5027" spans="1:10" hidden="1" x14ac:dyDescent="0.25">
      <c r="A5027" s="187">
        <v>43862</v>
      </c>
      <c r="B5027" s="3">
        <v>1</v>
      </c>
      <c r="C5027" s="3">
        <v>2</v>
      </c>
      <c r="D5027" s="3">
        <v>2020</v>
      </c>
      <c r="E5027" s="3">
        <v>0</v>
      </c>
      <c r="F5027" s="3">
        <v>0</v>
      </c>
      <c r="G5027" s="3" t="s">
        <v>83</v>
      </c>
      <c r="H5027" s="3" t="s">
        <v>1183</v>
      </c>
      <c r="I5027" s="3" t="s">
        <v>516</v>
      </c>
      <c r="J5027" s="3">
        <v>17231017</v>
      </c>
    </row>
    <row r="5028" spans="1:10" hidden="1" x14ac:dyDescent="0.25">
      <c r="A5028" s="187">
        <v>43861</v>
      </c>
      <c r="B5028" s="3">
        <v>31</v>
      </c>
      <c r="C5028" s="3">
        <v>1</v>
      </c>
      <c r="D5028" s="3">
        <v>2020</v>
      </c>
      <c r="E5028" s="3">
        <v>0</v>
      </c>
      <c r="F5028" s="3">
        <v>0</v>
      </c>
      <c r="G5028" s="3" t="s">
        <v>83</v>
      </c>
      <c r="H5028" s="3" t="s">
        <v>1183</v>
      </c>
      <c r="I5028" s="3" t="s">
        <v>516</v>
      </c>
      <c r="J5028" s="3">
        <v>17231017</v>
      </c>
    </row>
    <row r="5029" spans="1:10" hidden="1" x14ac:dyDescent="0.25">
      <c r="A5029" s="187">
        <v>43860</v>
      </c>
      <c r="B5029" s="3">
        <v>30</v>
      </c>
      <c r="C5029" s="3">
        <v>1</v>
      </c>
      <c r="D5029" s="3">
        <v>2020</v>
      </c>
      <c r="E5029" s="3">
        <v>0</v>
      </c>
      <c r="F5029" s="3">
        <v>0</v>
      </c>
      <c r="G5029" s="3" t="s">
        <v>83</v>
      </c>
      <c r="H5029" s="3" t="s">
        <v>1183</v>
      </c>
      <c r="I5029" s="3" t="s">
        <v>516</v>
      </c>
      <c r="J5029" s="3">
        <v>17231017</v>
      </c>
    </row>
    <row r="5030" spans="1:10" hidden="1" x14ac:dyDescent="0.25">
      <c r="A5030" s="187">
        <v>43859</v>
      </c>
      <c r="B5030" s="3">
        <v>29</v>
      </c>
      <c r="C5030" s="3">
        <v>1</v>
      </c>
      <c r="D5030" s="3">
        <v>2020</v>
      </c>
      <c r="E5030" s="3">
        <v>0</v>
      </c>
      <c r="F5030" s="3">
        <v>0</v>
      </c>
      <c r="G5030" s="3" t="s">
        <v>83</v>
      </c>
      <c r="H5030" s="3" t="s">
        <v>1183</v>
      </c>
      <c r="I5030" s="3" t="s">
        <v>516</v>
      </c>
      <c r="J5030" s="3">
        <v>17231017</v>
      </c>
    </row>
    <row r="5031" spans="1:10" hidden="1" x14ac:dyDescent="0.25">
      <c r="A5031" s="187">
        <v>43858</v>
      </c>
      <c r="B5031" s="3">
        <v>28</v>
      </c>
      <c r="C5031" s="3">
        <v>1</v>
      </c>
      <c r="D5031" s="3">
        <v>2020</v>
      </c>
      <c r="E5031" s="3">
        <v>0</v>
      </c>
      <c r="F5031" s="3">
        <v>0</v>
      </c>
      <c r="G5031" s="3" t="s">
        <v>83</v>
      </c>
      <c r="H5031" s="3" t="s">
        <v>1183</v>
      </c>
      <c r="I5031" s="3" t="s">
        <v>516</v>
      </c>
      <c r="J5031" s="3">
        <v>17231017</v>
      </c>
    </row>
    <row r="5032" spans="1:10" hidden="1" x14ac:dyDescent="0.25">
      <c r="A5032" s="187">
        <v>43857</v>
      </c>
      <c r="B5032" s="3">
        <v>27</v>
      </c>
      <c r="C5032" s="3">
        <v>1</v>
      </c>
      <c r="D5032" s="3">
        <v>2020</v>
      </c>
      <c r="E5032" s="3">
        <v>0</v>
      </c>
      <c r="F5032" s="3">
        <v>0</v>
      </c>
      <c r="G5032" s="3" t="s">
        <v>83</v>
      </c>
      <c r="H5032" s="3" t="s">
        <v>1183</v>
      </c>
      <c r="I5032" s="3" t="s">
        <v>516</v>
      </c>
      <c r="J5032" s="3">
        <v>17231017</v>
      </c>
    </row>
    <row r="5033" spans="1:10" hidden="1" x14ac:dyDescent="0.25">
      <c r="A5033" s="187">
        <v>43856</v>
      </c>
      <c r="B5033" s="3">
        <v>26</v>
      </c>
      <c r="C5033" s="3">
        <v>1</v>
      </c>
      <c r="D5033" s="3">
        <v>2020</v>
      </c>
      <c r="E5033" s="3">
        <v>0</v>
      </c>
      <c r="F5033" s="3">
        <v>0</v>
      </c>
      <c r="G5033" s="3" t="s">
        <v>83</v>
      </c>
      <c r="H5033" s="3" t="s">
        <v>1183</v>
      </c>
      <c r="I5033" s="3" t="s">
        <v>516</v>
      </c>
      <c r="J5033" s="3">
        <v>17231017</v>
      </c>
    </row>
    <row r="5034" spans="1:10" hidden="1" x14ac:dyDescent="0.25">
      <c r="A5034" s="187">
        <v>43855</v>
      </c>
      <c r="B5034" s="3">
        <v>25</v>
      </c>
      <c r="C5034" s="3">
        <v>1</v>
      </c>
      <c r="D5034" s="3">
        <v>2020</v>
      </c>
      <c r="E5034" s="3">
        <v>0</v>
      </c>
      <c r="F5034" s="3">
        <v>0</v>
      </c>
      <c r="G5034" s="3" t="s">
        <v>83</v>
      </c>
      <c r="H5034" s="3" t="s">
        <v>1183</v>
      </c>
      <c r="I5034" s="3" t="s">
        <v>516</v>
      </c>
      <c r="J5034" s="3">
        <v>17231017</v>
      </c>
    </row>
    <row r="5035" spans="1:10" hidden="1" x14ac:dyDescent="0.25">
      <c r="A5035" s="187">
        <v>43854</v>
      </c>
      <c r="B5035" s="3">
        <v>24</v>
      </c>
      <c r="C5035" s="3">
        <v>1</v>
      </c>
      <c r="D5035" s="3">
        <v>2020</v>
      </c>
      <c r="E5035" s="3">
        <v>0</v>
      </c>
      <c r="F5035" s="3">
        <v>0</v>
      </c>
      <c r="G5035" s="3" t="s">
        <v>83</v>
      </c>
      <c r="H5035" s="3" t="s">
        <v>1183</v>
      </c>
      <c r="I5035" s="3" t="s">
        <v>516</v>
      </c>
      <c r="J5035" s="3">
        <v>17231017</v>
      </c>
    </row>
    <row r="5036" spans="1:10" hidden="1" x14ac:dyDescent="0.25">
      <c r="A5036" s="187">
        <v>43853</v>
      </c>
      <c r="B5036" s="3">
        <v>23</v>
      </c>
      <c r="C5036" s="3">
        <v>1</v>
      </c>
      <c r="D5036" s="3">
        <v>2020</v>
      </c>
      <c r="E5036" s="3">
        <v>0</v>
      </c>
      <c r="F5036" s="3">
        <v>0</v>
      </c>
      <c r="G5036" s="3" t="s">
        <v>83</v>
      </c>
      <c r="H5036" s="3" t="s">
        <v>1183</v>
      </c>
      <c r="I5036" s="3" t="s">
        <v>516</v>
      </c>
      <c r="J5036" s="3">
        <v>17231017</v>
      </c>
    </row>
    <row r="5037" spans="1:10" hidden="1" x14ac:dyDescent="0.25">
      <c r="A5037" s="187">
        <v>43852</v>
      </c>
      <c r="B5037" s="3">
        <v>22</v>
      </c>
      <c r="C5037" s="3">
        <v>1</v>
      </c>
      <c r="D5037" s="3">
        <v>2020</v>
      </c>
      <c r="E5037" s="3">
        <v>0</v>
      </c>
      <c r="F5037" s="3">
        <v>0</v>
      </c>
      <c r="G5037" s="3" t="s">
        <v>83</v>
      </c>
      <c r="H5037" s="3" t="s">
        <v>1183</v>
      </c>
      <c r="I5037" s="3" t="s">
        <v>516</v>
      </c>
      <c r="J5037" s="3">
        <v>17231017</v>
      </c>
    </row>
    <row r="5038" spans="1:10" hidden="1" x14ac:dyDescent="0.25">
      <c r="A5038" s="187">
        <v>43851</v>
      </c>
      <c r="B5038" s="3">
        <v>21</v>
      </c>
      <c r="C5038" s="3">
        <v>1</v>
      </c>
      <c r="D5038" s="3">
        <v>2020</v>
      </c>
      <c r="E5038" s="3">
        <v>0</v>
      </c>
      <c r="F5038" s="3">
        <v>0</v>
      </c>
      <c r="G5038" s="3" t="s">
        <v>83</v>
      </c>
      <c r="H5038" s="3" t="s">
        <v>1183</v>
      </c>
      <c r="I5038" s="3" t="s">
        <v>516</v>
      </c>
      <c r="J5038" s="3">
        <v>17231017</v>
      </c>
    </row>
    <row r="5039" spans="1:10" hidden="1" x14ac:dyDescent="0.25">
      <c r="A5039" s="187">
        <v>43850</v>
      </c>
      <c r="B5039" s="3">
        <v>20</v>
      </c>
      <c r="C5039" s="3">
        <v>1</v>
      </c>
      <c r="D5039" s="3">
        <v>2020</v>
      </c>
      <c r="E5039" s="3">
        <v>0</v>
      </c>
      <c r="F5039" s="3">
        <v>0</v>
      </c>
      <c r="G5039" s="3" t="s">
        <v>83</v>
      </c>
      <c r="H5039" s="3" t="s">
        <v>1183</v>
      </c>
      <c r="I5039" s="3" t="s">
        <v>516</v>
      </c>
      <c r="J5039" s="3">
        <v>17231017</v>
      </c>
    </row>
    <row r="5040" spans="1:10" hidden="1" x14ac:dyDescent="0.25">
      <c r="A5040" s="187">
        <v>43849</v>
      </c>
      <c r="B5040" s="3">
        <v>19</v>
      </c>
      <c r="C5040" s="3">
        <v>1</v>
      </c>
      <c r="D5040" s="3">
        <v>2020</v>
      </c>
      <c r="E5040" s="3">
        <v>0</v>
      </c>
      <c r="F5040" s="3">
        <v>0</v>
      </c>
      <c r="G5040" s="3" t="s">
        <v>83</v>
      </c>
      <c r="H5040" s="3" t="s">
        <v>1183</v>
      </c>
      <c r="I5040" s="3" t="s">
        <v>516</v>
      </c>
      <c r="J5040" s="3">
        <v>17231017</v>
      </c>
    </row>
    <row r="5041" spans="1:10" hidden="1" x14ac:dyDescent="0.25">
      <c r="A5041" s="187">
        <v>43848</v>
      </c>
      <c r="B5041" s="3">
        <v>18</v>
      </c>
      <c r="C5041" s="3">
        <v>1</v>
      </c>
      <c r="D5041" s="3">
        <v>2020</v>
      </c>
      <c r="E5041" s="3">
        <v>0</v>
      </c>
      <c r="F5041" s="3">
        <v>0</v>
      </c>
      <c r="G5041" s="3" t="s">
        <v>83</v>
      </c>
      <c r="H5041" s="3" t="s">
        <v>1183</v>
      </c>
      <c r="I5041" s="3" t="s">
        <v>516</v>
      </c>
      <c r="J5041" s="3">
        <v>17231017</v>
      </c>
    </row>
    <row r="5042" spans="1:10" hidden="1" x14ac:dyDescent="0.25">
      <c r="A5042" s="187">
        <v>43847</v>
      </c>
      <c r="B5042" s="3">
        <v>17</v>
      </c>
      <c r="C5042" s="3">
        <v>1</v>
      </c>
      <c r="D5042" s="3">
        <v>2020</v>
      </c>
      <c r="E5042" s="3">
        <v>0</v>
      </c>
      <c r="F5042" s="3">
        <v>0</v>
      </c>
      <c r="G5042" s="3" t="s">
        <v>83</v>
      </c>
      <c r="H5042" s="3" t="s">
        <v>1183</v>
      </c>
      <c r="I5042" s="3" t="s">
        <v>516</v>
      </c>
      <c r="J5042" s="3">
        <v>17231017</v>
      </c>
    </row>
    <row r="5043" spans="1:10" hidden="1" x14ac:dyDescent="0.25">
      <c r="A5043" s="187">
        <v>43846</v>
      </c>
      <c r="B5043" s="3">
        <v>16</v>
      </c>
      <c r="C5043" s="3">
        <v>1</v>
      </c>
      <c r="D5043" s="3">
        <v>2020</v>
      </c>
      <c r="E5043" s="3">
        <v>0</v>
      </c>
      <c r="F5043" s="3">
        <v>0</v>
      </c>
      <c r="G5043" s="3" t="s">
        <v>83</v>
      </c>
      <c r="H5043" s="3" t="s">
        <v>1183</v>
      </c>
      <c r="I5043" s="3" t="s">
        <v>516</v>
      </c>
      <c r="J5043" s="3">
        <v>17231017</v>
      </c>
    </row>
    <row r="5044" spans="1:10" hidden="1" x14ac:dyDescent="0.25">
      <c r="A5044" s="187">
        <v>43845</v>
      </c>
      <c r="B5044" s="3">
        <v>15</v>
      </c>
      <c r="C5044" s="3">
        <v>1</v>
      </c>
      <c r="D5044" s="3">
        <v>2020</v>
      </c>
      <c r="E5044" s="3">
        <v>0</v>
      </c>
      <c r="F5044" s="3">
        <v>0</v>
      </c>
      <c r="G5044" s="3" t="s">
        <v>83</v>
      </c>
      <c r="H5044" s="3" t="s">
        <v>1183</v>
      </c>
      <c r="I5044" s="3" t="s">
        <v>516</v>
      </c>
      <c r="J5044" s="3">
        <v>17231017</v>
      </c>
    </row>
    <row r="5045" spans="1:10" hidden="1" x14ac:dyDescent="0.25">
      <c r="A5045" s="187">
        <v>43844</v>
      </c>
      <c r="B5045" s="3">
        <v>14</v>
      </c>
      <c r="C5045" s="3">
        <v>1</v>
      </c>
      <c r="D5045" s="3">
        <v>2020</v>
      </c>
      <c r="E5045" s="3">
        <v>0</v>
      </c>
      <c r="F5045" s="3">
        <v>0</v>
      </c>
      <c r="G5045" s="3" t="s">
        <v>83</v>
      </c>
      <c r="H5045" s="3" t="s">
        <v>1183</v>
      </c>
      <c r="I5045" s="3" t="s">
        <v>516</v>
      </c>
      <c r="J5045" s="3">
        <v>17231017</v>
      </c>
    </row>
    <row r="5046" spans="1:10" hidden="1" x14ac:dyDescent="0.25">
      <c r="A5046" s="187">
        <v>43843</v>
      </c>
      <c r="B5046" s="3">
        <v>13</v>
      </c>
      <c r="C5046" s="3">
        <v>1</v>
      </c>
      <c r="D5046" s="3">
        <v>2020</v>
      </c>
      <c r="E5046" s="3">
        <v>0</v>
      </c>
      <c r="F5046" s="3">
        <v>0</v>
      </c>
      <c r="G5046" s="3" t="s">
        <v>83</v>
      </c>
      <c r="H5046" s="3" t="s">
        <v>1183</v>
      </c>
      <c r="I5046" s="3" t="s">
        <v>516</v>
      </c>
      <c r="J5046" s="3">
        <v>17231017</v>
      </c>
    </row>
    <row r="5047" spans="1:10" hidden="1" x14ac:dyDescent="0.25">
      <c r="A5047" s="187">
        <v>43842</v>
      </c>
      <c r="B5047" s="3">
        <v>12</v>
      </c>
      <c r="C5047" s="3">
        <v>1</v>
      </c>
      <c r="D5047" s="3">
        <v>2020</v>
      </c>
      <c r="E5047" s="3">
        <v>0</v>
      </c>
      <c r="F5047" s="3">
        <v>0</v>
      </c>
      <c r="G5047" s="3" t="s">
        <v>83</v>
      </c>
      <c r="H5047" s="3" t="s">
        <v>1183</v>
      </c>
      <c r="I5047" s="3" t="s">
        <v>516</v>
      </c>
      <c r="J5047" s="3">
        <v>17231017</v>
      </c>
    </row>
    <row r="5048" spans="1:10" hidden="1" x14ac:dyDescent="0.25">
      <c r="A5048" s="187">
        <v>43841</v>
      </c>
      <c r="B5048" s="3">
        <v>11</v>
      </c>
      <c r="C5048" s="3">
        <v>1</v>
      </c>
      <c r="D5048" s="3">
        <v>2020</v>
      </c>
      <c r="E5048" s="3">
        <v>0</v>
      </c>
      <c r="F5048" s="3">
        <v>0</v>
      </c>
      <c r="G5048" s="3" t="s">
        <v>83</v>
      </c>
      <c r="H5048" s="3" t="s">
        <v>1183</v>
      </c>
      <c r="I5048" s="3" t="s">
        <v>516</v>
      </c>
      <c r="J5048" s="3">
        <v>17231017</v>
      </c>
    </row>
    <row r="5049" spans="1:10" hidden="1" x14ac:dyDescent="0.25">
      <c r="A5049" s="187">
        <v>43840</v>
      </c>
      <c r="B5049" s="3">
        <v>10</v>
      </c>
      <c r="C5049" s="3">
        <v>1</v>
      </c>
      <c r="D5049" s="3">
        <v>2020</v>
      </c>
      <c r="E5049" s="3">
        <v>0</v>
      </c>
      <c r="F5049" s="3">
        <v>0</v>
      </c>
      <c r="G5049" s="3" t="s">
        <v>83</v>
      </c>
      <c r="H5049" s="3" t="s">
        <v>1183</v>
      </c>
      <c r="I5049" s="3" t="s">
        <v>516</v>
      </c>
      <c r="J5049" s="3">
        <v>17231017</v>
      </c>
    </row>
    <row r="5050" spans="1:10" hidden="1" x14ac:dyDescent="0.25">
      <c r="A5050" s="187">
        <v>43839</v>
      </c>
      <c r="B5050" s="3">
        <v>9</v>
      </c>
      <c r="C5050" s="3">
        <v>1</v>
      </c>
      <c r="D5050" s="3">
        <v>2020</v>
      </c>
      <c r="E5050" s="3">
        <v>0</v>
      </c>
      <c r="F5050" s="3">
        <v>0</v>
      </c>
      <c r="G5050" s="3" t="s">
        <v>83</v>
      </c>
      <c r="H5050" s="3" t="s">
        <v>1183</v>
      </c>
      <c r="I5050" s="3" t="s">
        <v>516</v>
      </c>
      <c r="J5050" s="3">
        <v>17231017</v>
      </c>
    </row>
    <row r="5051" spans="1:10" hidden="1" x14ac:dyDescent="0.25">
      <c r="A5051" s="187">
        <v>43838</v>
      </c>
      <c r="B5051" s="3">
        <v>8</v>
      </c>
      <c r="C5051" s="3">
        <v>1</v>
      </c>
      <c r="D5051" s="3">
        <v>2020</v>
      </c>
      <c r="E5051" s="3">
        <v>0</v>
      </c>
      <c r="F5051" s="3">
        <v>0</v>
      </c>
      <c r="G5051" s="3" t="s">
        <v>83</v>
      </c>
      <c r="H5051" s="3" t="s">
        <v>1183</v>
      </c>
      <c r="I5051" s="3" t="s">
        <v>516</v>
      </c>
      <c r="J5051" s="3">
        <v>17231017</v>
      </c>
    </row>
    <row r="5052" spans="1:10" hidden="1" x14ac:dyDescent="0.25">
      <c r="A5052" s="187">
        <v>43837</v>
      </c>
      <c r="B5052" s="3">
        <v>7</v>
      </c>
      <c r="C5052" s="3">
        <v>1</v>
      </c>
      <c r="D5052" s="3">
        <v>2020</v>
      </c>
      <c r="E5052" s="3">
        <v>0</v>
      </c>
      <c r="F5052" s="3">
        <v>0</v>
      </c>
      <c r="G5052" s="3" t="s">
        <v>83</v>
      </c>
      <c r="H5052" s="3" t="s">
        <v>1183</v>
      </c>
      <c r="I5052" s="3" t="s">
        <v>516</v>
      </c>
      <c r="J5052" s="3">
        <v>17231017</v>
      </c>
    </row>
    <row r="5053" spans="1:10" hidden="1" x14ac:dyDescent="0.25">
      <c r="A5053" s="187">
        <v>43836</v>
      </c>
      <c r="B5053" s="3">
        <v>6</v>
      </c>
      <c r="C5053" s="3">
        <v>1</v>
      </c>
      <c r="D5053" s="3">
        <v>2020</v>
      </c>
      <c r="E5053" s="3">
        <v>0</v>
      </c>
      <c r="F5053" s="3">
        <v>0</v>
      </c>
      <c r="G5053" s="3" t="s">
        <v>83</v>
      </c>
      <c r="H5053" s="3" t="s">
        <v>1183</v>
      </c>
      <c r="I5053" s="3" t="s">
        <v>516</v>
      </c>
      <c r="J5053" s="3">
        <v>17231017</v>
      </c>
    </row>
    <row r="5054" spans="1:10" hidden="1" x14ac:dyDescent="0.25">
      <c r="A5054" s="187">
        <v>43835</v>
      </c>
      <c r="B5054" s="3">
        <v>5</v>
      </c>
      <c r="C5054" s="3">
        <v>1</v>
      </c>
      <c r="D5054" s="3">
        <v>2020</v>
      </c>
      <c r="E5054" s="3">
        <v>0</v>
      </c>
      <c r="F5054" s="3">
        <v>0</v>
      </c>
      <c r="G5054" s="3" t="s">
        <v>83</v>
      </c>
      <c r="H5054" s="3" t="s">
        <v>1183</v>
      </c>
      <c r="I5054" s="3" t="s">
        <v>516</v>
      </c>
      <c r="J5054" s="3">
        <v>17231017</v>
      </c>
    </row>
    <row r="5055" spans="1:10" hidden="1" x14ac:dyDescent="0.25">
      <c r="A5055" s="187">
        <v>43834</v>
      </c>
      <c r="B5055" s="3">
        <v>4</v>
      </c>
      <c r="C5055" s="3">
        <v>1</v>
      </c>
      <c r="D5055" s="3">
        <v>2020</v>
      </c>
      <c r="E5055" s="3">
        <v>0</v>
      </c>
      <c r="F5055" s="3">
        <v>0</v>
      </c>
      <c r="G5055" s="3" t="s">
        <v>83</v>
      </c>
      <c r="H5055" s="3" t="s">
        <v>1183</v>
      </c>
      <c r="I5055" s="3" t="s">
        <v>516</v>
      </c>
      <c r="J5055" s="3">
        <v>17231017</v>
      </c>
    </row>
    <row r="5056" spans="1:10" hidden="1" x14ac:dyDescent="0.25">
      <c r="A5056" s="187">
        <v>43833</v>
      </c>
      <c r="B5056" s="3">
        <v>3</v>
      </c>
      <c r="C5056" s="3">
        <v>1</v>
      </c>
      <c r="D5056" s="3">
        <v>2020</v>
      </c>
      <c r="E5056" s="3">
        <v>0</v>
      </c>
      <c r="F5056" s="3">
        <v>0</v>
      </c>
      <c r="G5056" s="3" t="s">
        <v>83</v>
      </c>
      <c r="H5056" s="3" t="s">
        <v>1183</v>
      </c>
      <c r="I5056" s="3" t="s">
        <v>516</v>
      </c>
      <c r="J5056" s="3">
        <v>17231017</v>
      </c>
    </row>
    <row r="5057" spans="1:10" hidden="1" x14ac:dyDescent="0.25">
      <c r="A5057" s="187">
        <v>43832</v>
      </c>
      <c r="B5057" s="3">
        <v>2</v>
      </c>
      <c r="C5057" s="3">
        <v>1</v>
      </c>
      <c r="D5057" s="3">
        <v>2020</v>
      </c>
      <c r="E5057" s="3">
        <v>0</v>
      </c>
      <c r="F5057" s="3">
        <v>0</v>
      </c>
      <c r="G5057" s="3" t="s">
        <v>83</v>
      </c>
      <c r="H5057" s="3" t="s">
        <v>1183</v>
      </c>
      <c r="I5057" s="3" t="s">
        <v>516</v>
      </c>
      <c r="J5057" s="3">
        <v>17231017</v>
      </c>
    </row>
    <row r="5058" spans="1:10" hidden="1" x14ac:dyDescent="0.25">
      <c r="A5058" s="187">
        <v>43831</v>
      </c>
      <c r="B5058" s="3">
        <v>1</v>
      </c>
      <c r="C5058" s="3">
        <v>1</v>
      </c>
      <c r="D5058" s="3">
        <v>2020</v>
      </c>
      <c r="E5058" s="3">
        <v>0</v>
      </c>
      <c r="F5058" s="3">
        <v>0</v>
      </c>
      <c r="G5058" s="3" t="s">
        <v>83</v>
      </c>
      <c r="H5058" s="3" t="s">
        <v>1183</v>
      </c>
      <c r="I5058" s="3" t="s">
        <v>516</v>
      </c>
      <c r="J5058" s="3">
        <v>17231017</v>
      </c>
    </row>
    <row r="5059" spans="1:10" hidden="1" x14ac:dyDescent="0.25">
      <c r="A5059" s="187">
        <v>43830</v>
      </c>
      <c r="B5059" s="3">
        <v>31</v>
      </c>
      <c r="C5059" s="3">
        <v>12</v>
      </c>
      <c r="D5059" s="3">
        <v>2019</v>
      </c>
      <c r="E5059" s="3">
        <v>0</v>
      </c>
      <c r="F5059" s="3">
        <v>0</v>
      </c>
      <c r="G5059" s="3" t="s">
        <v>83</v>
      </c>
      <c r="H5059" s="3" t="s">
        <v>1183</v>
      </c>
      <c r="I5059" s="3" t="s">
        <v>516</v>
      </c>
      <c r="J5059" s="3">
        <v>17231017</v>
      </c>
    </row>
    <row r="5060" spans="1:10" hidden="1" x14ac:dyDescent="0.25">
      <c r="A5060" s="187">
        <v>43920</v>
      </c>
      <c r="B5060" s="3">
        <v>30</v>
      </c>
      <c r="C5060" s="3">
        <v>3</v>
      </c>
      <c r="D5060" s="3">
        <v>2020</v>
      </c>
      <c r="E5060" s="3">
        <v>0</v>
      </c>
      <c r="F5060" s="3">
        <v>0</v>
      </c>
      <c r="G5060" s="3" t="s">
        <v>1184</v>
      </c>
      <c r="H5060" s="3" t="s">
        <v>1185</v>
      </c>
      <c r="I5060" s="3" t="s">
        <v>512</v>
      </c>
      <c r="J5060" s="3">
        <v>284060</v>
      </c>
    </row>
    <row r="5061" spans="1:10" hidden="1" x14ac:dyDescent="0.25">
      <c r="A5061" s="187">
        <v>43919</v>
      </c>
      <c r="B5061" s="3">
        <v>29</v>
      </c>
      <c r="C5061" s="3">
        <v>3</v>
      </c>
      <c r="D5061" s="3">
        <v>2020</v>
      </c>
      <c r="E5061" s="3">
        <v>0</v>
      </c>
      <c r="F5061" s="3">
        <v>0</v>
      </c>
      <c r="G5061" s="3" t="s">
        <v>1184</v>
      </c>
      <c r="H5061" s="3" t="s">
        <v>1185</v>
      </c>
      <c r="I5061" s="3" t="s">
        <v>512</v>
      </c>
      <c r="J5061" s="3">
        <v>284060</v>
      </c>
    </row>
    <row r="5062" spans="1:10" hidden="1" x14ac:dyDescent="0.25">
      <c r="A5062" s="187">
        <v>43918</v>
      </c>
      <c r="B5062" s="3">
        <v>28</v>
      </c>
      <c r="C5062" s="3">
        <v>3</v>
      </c>
      <c r="D5062" s="3">
        <v>2020</v>
      </c>
      <c r="E5062" s="3">
        <v>0</v>
      </c>
      <c r="F5062" s="3">
        <v>0</v>
      </c>
      <c r="G5062" s="3" t="s">
        <v>1184</v>
      </c>
      <c r="H5062" s="3" t="s">
        <v>1185</v>
      </c>
      <c r="I5062" s="3" t="s">
        <v>512</v>
      </c>
      <c r="J5062" s="3">
        <v>284060</v>
      </c>
    </row>
    <row r="5063" spans="1:10" hidden="1" x14ac:dyDescent="0.25">
      <c r="A5063" s="187">
        <v>43917</v>
      </c>
      <c r="B5063" s="3">
        <v>27</v>
      </c>
      <c r="C5063" s="3">
        <v>3</v>
      </c>
      <c r="D5063" s="3">
        <v>2020</v>
      </c>
      <c r="E5063" s="3">
        <v>1</v>
      </c>
      <c r="F5063" s="3">
        <v>0</v>
      </c>
      <c r="G5063" s="3" t="s">
        <v>1184</v>
      </c>
      <c r="H5063" s="3" t="s">
        <v>1185</v>
      </c>
      <c r="I5063" s="3" t="s">
        <v>512</v>
      </c>
      <c r="J5063" s="3">
        <v>284060</v>
      </c>
    </row>
    <row r="5064" spans="1:10" hidden="1" x14ac:dyDescent="0.25">
      <c r="A5064" s="187">
        <v>43916</v>
      </c>
      <c r="B5064" s="3">
        <v>26</v>
      </c>
      <c r="C5064" s="3">
        <v>3</v>
      </c>
      <c r="D5064" s="3">
        <v>2020</v>
      </c>
      <c r="E5064" s="3">
        <v>5</v>
      </c>
      <c r="F5064" s="3">
        <v>0</v>
      </c>
      <c r="G5064" s="3" t="s">
        <v>1184</v>
      </c>
      <c r="H5064" s="3" t="s">
        <v>1185</v>
      </c>
      <c r="I5064" s="3" t="s">
        <v>512</v>
      </c>
      <c r="J5064" s="3">
        <v>284060</v>
      </c>
    </row>
    <row r="5065" spans="1:10" hidden="1" x14ac:dyDescent="0.25">
      <c r="A5065" s="187">
        <v>43915</v>
      </c>
      <c r="B5065" s="3">
        <v>25</v>
      </c>
      <c r="C5065" s="3">
        <v>3</v>
      </c>
      <c r="D5065" s="3">
        <v>2020</v>
      </c>
      <c r="E5065" s="3">
        <v>2</v>
      </c>
      <c r="F5065" s="3">
        <v>0</v>
      </c>
      <c r="G5065" s="3" t="s">
        <v>1184</v>
      </c>
      <c r="H5065" s="3" t="s">
        <v>1185</v>
      </c>
      <c r="I5065" s="3" t="s">
        <v>512</v>
      </c>
      <c r="J5065" s="3">
        <v>284060</v>
      </c>
    </row>
    <row r="5066" spans="1:10" hidden="1" x14ac:dyDescent="0.25">
      <c r="A5066" s="187">
        <v>43914</v>
      </c>
      <c r="B5066" s="3">
        <v>24</v>
      </c>
      <c r="C5066" s="3">
        <v>3</v>
      </c>
      <c r="D5066" s="3">
        <v>2020</v>
      </c>
      <c r="E5066" s="3">
        <v>2</v>
      </c>
      <c r="F5066" s="3">
        <v>0</v>
      </c>
      <c r="G5066" s="3" t="s">
        <v>1184</v>
      </c>
      <c r="H5066" s="3" t="s">
        <v>1185</v>
      </c>
      <c r="I5066" s="3" t="s">
        <v>512</v>
      </c>
      <c r="J5066" s="3">
        <v>284060</v>
      </c>
    </row>
    <row r="5067" spans="1:10" hidden="1" x14ac:dyDescent="0.25">
      <c r="A5067" s="187">
        <v>43913</v>
      </c>
      <c r="B5067" s="3">
        <v>23</v>
      </c>
      <c r="C5067" s="3">
        <v>3</v>
      </c>
      <c r="D5067" s="3">
        <v>2020</v>
      </c>
      <c r="E5067" s="3">
        <v>1</v>
      </c>
      <c r="F5067" s="3">
        <v>0</v>
      </c>
      <c r="G5067" s="3" t="s">
        <v>1184</v>
      </c>
      <c r="H5067" s="3" t="s">
        <v>1185</v>
      </c>
      <c r="I5067" s="3" t="s">
        <v>512</v>
      </c>
      <c r="J5067" s="3">
        <v>284060</v>
      </c>
    </row>
    <row r="5068" spans="1:10" hidden="1" x14ac:dyDescent="0.25">
      <c r="A5068" s="187">
        <v>43912</v>
      </c>
      <c r="B5068" s="3">
        <v>22</v>
      </c>
      <c r="C5068" s="3">
        <v>3</v>
      </c>
      <c r="D5068" s="3">
        <v>2020</v>
      </c>
      <c r="E5068" s="3">
        <v>2</v>
      </c>
      <c r="F5068" s="3">
        <v>0</v>
      </c>
      <c r="G5068" s="3" t="s">
        <v>1184</v>
      </c>
      <c r="H5068" s="3" t="s">
        <v>1185</v>
      </c>
      <c r="I5068" s="3" t="s">
        <v>512</v>
      </c>
      <c r="J5068" s="3">
        <v>284060</v>
      </c>
    </row>
    <row r="5069" spans="1:10" hidden="1" x14ac:dyDescent="0.25">
      <c r="A5069" s="187">
        <v>43911</v>
      </c>
      <c r="B5069" s="3">
        <v>21</v>
      </c>
      <c r="C5069" s="3">
        <v>3</v>
      </c>
      <c r="D5069" s="3">
        <v>2020</v>
      </c>
      <c r="E5069" s="3">
        <v>2</v>
      </c>
      <c r="F5069" s="3">
        <v>0</v>
      </c>
      <c r="G5069" s="3" t="s">
        <v>1184</v>
      </c>
      <c r="H5069" s="3" t="s">
        <v>1185</v>
      </c>
      <c r="I5069" s="3" t="s">
        <v>512</v>
      </c>
      <c r="J5069" s="3">
        <v>284060</v>
      </c>
    </row>
    <row r="5070" spans="1:10" hidden="1" x14ac:dyDescent="0.25">
      <c r="A5070" s="187">
        <v>43920</v>
      </c>
      <c r="B5070" s="3">
        <v>30</v>
      </c>
      <c r="C5070" s="3">
        <v>3</v>
      </c>
      <c r="D5070" s="3">
        <v>2020</v>
      </c>
      <c r="E5070" s="3">
        <v>76</v>
      </c>
      <c r="F5070" s="3">
        <v>0</v>
      </c>
      <c r="G5070" s="3" t="s">
        <v>1186</v>
      </c>
      <c r="H5070" s="3" t="s">
        <v>1187</v>
      </c>
      <c r="I5070" s="3" t="s">
        <v>520</v>
      </c>
      <c r="J5070" s="3">
        <v>4885500</v>
      </c>
    </row>
    <row r="5071" spans="1:10" hidden="1" x14ac:dyDescent="0.25">
      <c r="A5071" s="187">
        <v>43919</v>
      </c>
      <c r="B5071" s="3">
        <v>29</v>
      </c>
      <c r="C5071" s="3">
        <v>3</v>
      </c>
      <c r="D5071" s="3">
        <v>2020</v>
      </c>
      <c r="E5071" s="3">
        <v>60</v>
      </c>
      <c r="F5071" s="3">
        <v>1</v>
      </c>
      <c r="G5071" s="3" t="s">
        <v>1186</v>
      </c>
      <c r="H5071" s="3" t="s">
        <v>1187</v>
      </c>
      <c r="I5071" s="3" t="s">
        <v>520</v>
      </c>
      <c r="J5071" s="3">
        <v>4885500</v>
      </c>
    </row>
    <row r="5072" spans="1:10" hidden="1" x14ac:dyDescent="0.25">
      <c r="A5072" s="187">
        <v>43918</v>
      </c>
      <c r="B5072" s="3">
        <v>28</v>
      </c>
      <c r="C5072" s="3">
        <v>3</v>
      </c>
      <c r="D5072" s="3">
        <v>2020</v>
      </c>
      <c r="E5072" s="3">
        <v>78</v>
      </c>
      <c r="F5072" s="3">
        <v>0</v>
      </c>
      <c r="G5072" s="3" t="s">
        <v>1186</v>
      </c>
      <c r="H5072" s="3" t="s">
        <v>1187</v>
      </c>
      <c r="I5072" s="3" t="s">
        <v>520</v>
      </c>
      <c r="J5072" s="3">
        <v>4885500</v>
      </c>
    </row>
    <row r="5073" spans="1:10" hidden="1" x14ac:dyDescent="0.25">
      <c r="A5073" s="187">
        <v>43917</v>
      </c>
      <c r="B5073" s="3">
        <v>27</v>
      </c>
      <c r="C5073" s="3">
        <v>3</v>
      </c>
      <c r="D5073" s="3">
        <v>2020</v>
      </c>
      <c r="E5073" s="3">
        <v>76</v>
      </c>
      <c r="F5073" s="3">
        <v>0</v>
      </c>
      <c r="G5073" s="3" t="s">
        <v>1186</v>
      </c>
      <c r="H5073" s="3" t="s">
        <v>1187</v>
      </c>
      <c r="I5073" s="3" t="s">
        <v>520</v>
      </c>
      <c r="J5073" s="3">
        <v>4885500</v>
      </c>
    </row>
    <row r="5074" spans="1:10" hidden="1" x14ac:dyDescent="0.25">
      <c r="A5074" s="187">
        <v>43916</v>
      </c>
      <c r="B5074" s="3">
        <v>26</v>
      </c>
      <c r="C5074" s="3">
        <v>3</v>
      </c>
      <c r="D5074" s="3">
        <v>2020</v>
      </c>
      <c r="E5074" s="3">
        <v>73</v>
      </c>
      <c r="F5074" s="3">
        <v>0</v>
      </c>
      <c r="G5074" s="3" t="s">
        <v>1186</v>
      </c>
      <c r="H5074" s="3" t="s">
        <v>1187</v>
      </c>
      <c r="I5074" s="3" t="s">
        <v>520</v>
      </c>
      <c r="J5074" s="3">
        <v>4885500</v>
      </c>
    </row>
    <row r="5075" spans="1:10" hidden="1" x14ac:dyDescent="0.25">
      <c r="A5075" s="187">
        <v>43915</v>
      </c>
      <c r="B5075" s="3">
        <v>25</v>
      </c>
      <c r="C5075" s="3">
        <v>3</v>
      </c>
      <c r="D5075" s="3">
        <v>2020</v>
      </c>
      <c r="E5075" s="3">
        <v>47</v>
      </c>
      <c r="F5075" s="3">
        <v>0</v>
      </c>
      <c r="G5075" s="3" t="s">
        <v>1186</v>
      </c>
      <c r="H5075" s="3" t="s">
        <v>1187</v>
      </c>
      <c r="I5075" s="3" t="s">
        <v>520</v>
      </c>
      <c r="J5075" s="3">
        <v>4885500</v>
      </c>
    </row>
    <row r="5076" spans="1:10" hidden="1" x14ac:dyDescent="0.25">
      <c r="A5076" s="187">
        <v>43914</v>
      </c>
      <c r="B5076" s="3">
        <v>24</v>
      </c>
      <c r="C5076" s="3">
        <v>3</v>
      </c>
      <c r="D5076" s="3">
        <v>2020</v>
      </c>
      <c r="E5076" s="3">
        <v>40</v>
      </c>
      <c r="F5076" s="3">
        <v>0</v>
      </c>
      <c r="G5076" s="3" t="s">
        <v>1186</v>
      </c>
      <c r="H5076" s="3" t="s">
        <v>1187</v>
      </c>
      <c r="I5076" s="3" t="s">
        <v>520</v>
      </c>
      <c r="J5076" s="3">
        <v>4885500</v>
      </c>
    </row>
    <row r="5077" spans="1:10" hidden="1" x14ac:dyDescent="0.25">
      <c r="A5077" s="187">
        <v>43913</v>
      </c>
      <c r="B5077" s="3">
        <v>23</v>
      </c>
      <c r="C5077" s="3">
        <v>3</v>
      </c>
      <c r="D5077" s="3">
        <v>2020</v>
      </c>
      <c r="E5077" s="3">
        <v>36</v>
      </c>
      <c r="F5077" s="3">
        <v>0</v>
      </c>
      <c r="G5077" s="3" t="s">
        <v>1186</v>
      </c>
      <c r="H5077" s="3" t="s">
        <v>1187</v>
      </c>
      <c r="I5077" s="3" t="s">
        <v>520</v>
      </c>
      <c r="J5077" s="3">
        <v>4885500</v>
      </c>
    </row>
    <row r="5078" spans="1:10" hidden="1" x14ac:dyDescent="0.25">
      <c r="A5078" s="187">
        <v>43912</v>
      </c>
      <c r="B5078" s="3">
        <v>22</v>
      </c>
      <c r="C5078" s="3">
        <v>3</v>
      </c>
      <c r="D5078" s="3">
        <v>2020</v>
      </c>
      <c r="E5078" s="3">
        <v>13</v>
      </c>
      <c r="F5078" s="3">
        <v>0</v>
      </c>
      <c r="G5078" s="3" t="s">
        <v>1186</v>
      </c>
      <c r="H5078" s="3" t="s">
        <v>1187</v>
      </c>
      <c r="I5078" s="3" t="s">
        <v>520</v>
      </c>
      <c r="J5078" s="3">
        <v>4885500</v>
      </c>
    </row>
    <row r="5079" spans="1:10" hidden="1" x14ac:dyDescent="0.25">
      <c r="A5079" s="187">
        <v>43911</v>
      </c>
      <c r="B5079" s="3">
        <v>21</v>
      </c>
      <c r="C5079" s="3">
        <v>3</v>
      </c>
      <c r="D5079" s="3">
        <v>2020</v>
      </c>
      <c r="E5079" s="3">
        <v>14</v>
      </c>
      <c r="F5079" s="3">
        <v>0</v>
      </c>
      <c r="G5079" s="3" t="s">
        <v>1186</v>
      </c>
      <c r="H5079" s="3" t="s">
        <v>1187</v>
      </c>
      <c r="I5079" s="3" t="s">
        <v>520</v>
      </c>
      <c r="J5079" s="3">
        <v>4885500</v>
      </c>
    </row>
    <row r="5080" spans="1:10" hidden="1" x14ac:dyDescent="0.25">
      <c r="A5080" s="187">
        <v>43910</v>
      </c>
      <c r="B5080" s="3">
        <v>20</v>
      </c>
      <c r="C5080" s="3">
        <v>3</v>
      </c>
      <c r="D5080" s="3">
        <v>2020</v>
      </c>
      <c r="E5080" s="3">
        <v>11</v>
      </c>
      <c r="F5080" s="3">
        <v>0</v>
      </c>
      <c r="G5080" s="3" t="s">
        <v>1186</v>
      </c>
      <c r="H5080" s="3" t="s">
        <v>1187</v>
      </c>
      <c r="I5080" s="3" t="s">
        <v>520</v>
      </c>
      <c r="J5080" s="3">
        <v>4885500</v>
      </c>
    </row>
    <row r="5081" spans="1:10" hidden="1" x14ac:dyDescent="0.25">
      <c r="A5081" s="187">
        <v>43909</v>
      </c>
      <c r="B5081" s="3">
        <v>19</v>
      </c>
      <c r="C5081" s="3">
        <v>3</v>
      </c>
      <c r="D5081" s="3">
        <v>2020</v>
      </c>
      <c r="E5081" s="3">
        <v>8</v>
      </c>
      <c r="F5081" s="3">
        <v>0</v>
      </c>
      <c r="G5081" s="3" t="s">
        <v>1186</v>
      </c>
      <c r="H5081" s="3" t="s">
        <v>1187</v>
      </c>
      <c r="I5081" s="3" t="s">
        <v>520</v>
      </c>
      <c r="J5081" s="3">
        <v>4885500</v>
      </c>
    </row>
    <row r="5082" spans="1:10" hidden="1" x14ac:dyDescent="0.25">
      <c r="A5082" s="187">
        <v>43908</v>
      </c>
      <c r="B5082" s="3">
        <v>18</v>
      </c>
      <c r="C5082" s="3">
        <v>3</v>
      </c>
      <c r="D5082" s="3">
        <v>2020</v>
      </c>
      <c r="E5082" s="3">
        <v>12</v>
      </c>
      <c r="F5082" s="3">
        <v>0</v>
      </c>
      <c r="G5082" s="3" t="s">
        <v>1186</v>
      </c>
      <c r="H5082" s="3" t="s">
        <v>1187</v>
      </c>
      <c r="I5082" s="3" t="s">
        <v>520</v>
      </c>
      <c r="J5082" s="3">
        <v>4885500</v>
      </c>
    </row>
    <row r="5083" spans="1:10" hidden="1" x14ac:dyDescent="0.25">
      <c r="A5083" s="187">
        <v>43905</v>
      </c>
      <c r="B5083" s="3">
        <v>15</v>
      </c>
      <c r="C5083" s="3">
        <v>3</v>
      </c>
      <c r="D5083" s="3">
        <v>2020</v>
      </c>
      <c r="E5083" s="3">
        <v>2</v>
      </c>
      <c r="F5083" s="3">
        <v>0</v>
      </c>
      <c r="G5083" s="3" t="s">
        <v>1186</v>
      </c>
      <c r="H5083" s="3" t="s">
        <v>1187</v>
      </c>
      <c r="I5083" s="3" t="s">
        <v>520</v>
      </c>
      <c r="J5083" s="3">
        <v>4885500</v>
      </c>
    </row>
    <row r="5084" spans="1:10" hidden="1" x14ac:dyDescent="0.25">
      <c r="A5084" s="187">
        <v>43904</v>
      </c>
      <c r="B5084" s="3">
        <v>14</v>
      </c>
      <c r="C5084" s="3">
        <v>3</v>
      </c>
      <c r="D5084" s="3">
        <v>2020</v>
      </c>
      <c r="E5084" s="3">
        <v>1</v>
      </c>
      <c r="F5084" s="3">
        <v>0</v>
      </c>
      <c r="G5084" s="3" t="s">
        <v>1186</v>
      </c>
      <c r="H5084" s="3" t="s">
        <v>1187</v>
      </c>
      <c r="I5084" s="3" t="s">
        <v>520</v>
      </c>
      <c r="J5084" s="3">
        <v>4885500</v>
      </c>
    </row>
    <row r="5085" spans="1:10" hidden="1" x14ac:dyDescent="0.25">
      <c r="A5085" s="187">
        <v>43897</v>
      </c>
      <c r="B5085" s="3">
        <v>7</v>
      </c>
      <c r="C5085" s="3">
        <v>3</v>
      </c>
      <c r="D5085" s="3">
        <v>2020</v>
      </c>
      <c r="E5085" s="3">
        <v>1</v>
      </c>
      <c r="F5085" s="3">
        <v>0</v>
      </c>
      <c r="G5085" s="3" t="s">
        <v>1186</v>
      </c>
      <c r="H5085" s="3" t="s">
        <v>1187</v>
      </c>
      <c r="I5085" s="3" t="s">
        <v>520</v>
      </c>
      <c r="J5085" s="3">
        <v>4885500</v>
      </c>
    </row>
    <row r="5086" spans="1:10" hidden="1" x14ac:dyDescent="0.25">
      <c r="A5086" s="187">
        <v>43896</v>
      </c>
      <c r="B5086" s="3">
        <v>6</v>
      </c>
      <c r="C5086" s="3">
        <v>3</v>
      </c>
      <c r="D5086" s="3">
        <v>2020</v>
      </c>
      <c r="E5086" s="3">
        <v>1</v>
      </c>
      <c r="F5086" s="3">
        <v>0</v>
      </c>
      <c r="G5086" s="3" t="s">
        <v>1186</v>
      </c>
      <c r="H5086" s="3" t="s">
        <v>1187</v>
      </c>
      <c r="I5086" s="3" t="s">
        <v>520</v>
      </c>
      <c r="J5086" s="3">
        <v>4885500</v>
      </c>
    </row>
    <row r="5087" spans="1:10" hidden="1" x14ac:dyDescent="0.25">
      <c r="A5087" s="187">
        <v>43895</v>
      </c>
      <c r="B5087" s="3">
        <v>5</v>
      </c>
      <c r="C5087" s="3">
        <v>3</v>
      </c>
      <c r="D5087" s="3">
        <v>2020</v>
      </c>
      <c r="E5087" s="3">
        <v>1</v>
      </c>
      <c r="F5087" s="3">
        <v>0</v>
      </c>
      <c r="G5087" s="3" t="s">
        <v>1186</v>
      </c>
      <c r="H5087" s="3" t="s">
        <v>1187</v>
      </c>
      <c r="I5087" s="3" t="s">
        <v>520</v>
      </c>
      <c r="J5087" s="3">
        <v>4885500</v>
      </c>
    </row>
    <row r="5088" spans="1:10" hidden="1" x14ac:dyDescent="0.25">
      <c r="A5088" s="187">
        <v>43894</v>
      </c>
      <c r="B5088" s="3">
        <v>4</v>
      </c>
      <c r="C5088" s="3">
        <v>3</v>
      </c>
      <c r="D5088" s="3">
        <v>2020</v>
      </c>
      <c r="E5088" s="3">
        <v>1</v>
      </c>
      <c r="F5088" s="3">
        <v>0</v>
      </c>
      <c r="G5088" s="3" t="s">
        <v>1186</v>
      </c>
      <c r="H5088" s="3" t="s">
        <v>1187</v>
      </c>
      <c r="I5088" s="3" t="s">
        <v>520</v>
      </c>
      <c r="J5088" s="3">
        <v>4885500</v>
      </c>
    </row>
    <row r="5089" spans="1:10" hidden="1" x14ac:dyDescent="0.25">
      <c r="A5089" s="187">
        <v>43892</v>
      </c>
      <c r="B5089" s="3">
        <v>2</v>
      </c>
      <c r="C5089" s="3">
        <v>3</v>
      </c>
      <c r="D5089" s="3">
        <v>2020</v>
      </c>
      <c r="E5089" s="3">
        <v>0</v>
      </c>
      <c r="F5089" s="3">
        <v>0</v>
      </c>
      <c r="G5089" s="3" t="s">
        <v>1186</v>
      </c>
      <c r="H5089" s="3" t="s">
        <v>1187</v>
      </c>
      <c r="I5089" s="3" t="s">
        <v>520</v>
      </c>
      <c r="J5089" s="3">
        <v>4885500</v>
      </c>
    </row>
    <row r="5090" spans="1:10" hidden="1" x14ac:dyDescent="0.25">
      <c r="A5090" s="187">
        <v>43891</v>
      </c>
      <c r="B5090" s="3">
        <v>1</v>
      </c>
      <c r="C5090" s="3">
        <v>3</v>
      </c>
      <c r="D5090" s="3">
        <v>2020</v>
      </c>
      <c r="E5090" s="3">
        <v>0</v>
      </c>
      <c r="F5090" s="3">
        <v>0</v>
      </c>
      <c r="G5090" s="3" t="s">
        <v>1186</v>
      </c>
      <c r="H5090" s="3" t="s">
        <v>1187</v>
      </c>
      <c r="I5090" s="3" t="s">
        <v>520</v>
      </c>
      <c r="J5090" s="3">
        <v>4885500</v>
      </c>
    </row>
    <row r="5091" spans="1:10" hidden="1" x14ac:dyDescent="0.25">
      <c r="A5091" s="187">
        <v>43890</v>
      </c>
      <c r="B5091" s="3">
        <v>29</v>
      </c>
      <c r="C5091" s="3">
        <v>2</v>
      </c>
      <c r="D5091" s="3">
        <v>2020</v>
      </c>
      <c r="E5091" s="3">
        <v>0</v>
      </c>
      <c r="F5091" s="3">
        <v>0</v>
      </c>
      <c r="G5091" s="3" t="s">
        <v>1186</v>
      </c>
      <c r="H5091" s="3" t="s">
        <v>1187</v>
      </c>
      <c r="I5091" s="3" t="s">
        <v>520</v>
      </c>
      <c r="J5091" s="3">
        <v>4885500</v>
      </c>
    </row>
    <row r="5092" spans="1:10" hidden="1" x14ac:dyDescent="0.25">
      <c r="A5092" s="187">
        <v>43889</v>
      </c>
      <c r="B5092" s="3">
        <v>28</v>
      </c>
      <c r="C5092" s="3">
        <v>2</v>
      </c>
      <c r="D5092" s="3">
        <v>2020</v>
      </c>
      <c r="E5092" s="3">
        <v>1</v>
      </c>
      <c r="F5092" s="3">
        <v>0</v>
      </c>
      <c r="G5092" s="3" t="s">
        <v>1186</v>
      </c>
      <c r="H5092" s="3" t="s">
        <v>1187</v>
      </c>
      <c r="I5092" s="3" t="s">
        <v>520</v>
      </c>
      <c r="J5092" s="3">
        <v>4885500</v>
      </c>
    </row>
    <row r="5093" spans="1:10" hidden="1" x14ac:dyDescent="0.25">
      <c r="A5093" s="187">
        <v>43888</v>
      </c>
      <c r="B5093" s="3">
        <v>27</v>
      </c>
      <c r="C5093" s="3">
        <v>2</v>
      </c>
      <c r="D5093" s="3">
        <v>2020</v>
      </c>
      <c r="E5093" s="3">
        <v>0</v>
      </c>
      <c r="F5093" s="3">
        <v>0</v>
      </c>
      <c r="G5093" s="3" t="s">
        <v>1186</v>
      </c>
      <c r="H5093" s="3" t="s">
        <v>1187</v>
      </c>
      <c r="I5093" s="3" t="s">
        <v>520</v>
      </c>
      <c r="J5093" s="3">
        <v>4885500</v>
      </c>
    </row>
    <row r="5094" spans="1:10" hidden="1" x14ac:dyDescent="0.25">
      <c r="A5094" s="187">
        <v>43887</v>
      </c>
      <c r="B5094" s="3">
        <v>26</v>
      </c>
      <c r="C5094" s="3">
        <v>2</v>
      </c>
      <c r="D5094" s="3">
        <v>2020</v>
      </c>
      <c r="E5094" s="3">
        <v>0</v>
      </c>
      <c r="F5094" s="3">
        <v>0</v>
      </c>
      <c r="G5094" s="3" t="s">
        <v>1186</v>
      </c>
      <c r="H5094" s="3" t="s">
        <v>1187</v>
      </c>
      <c r="I5094" s="3" t="s">
        <v>520</v>
      </c>
      <c r="J5094" s="3">
        <v>4885500</v>
      </c>
    </row>
    <row r="5095" spans="1:10" hidden="1" x14ac:dyDescent="0.25">
      <c r="A5095" s="187">
        <v>43886</v>
      </c>
      <c r="B5095" s="3">
        <v>25</v>
      </c>
      <c r="C5095" s="3">
        <v>2</v>
      </c>
      <c r="D5095" s="3">
        <v>2020</v>
      </c>
      <c r="E5095" s="3">
        <v>0</v>
      </c>
      <c r="F5095" s="3">
        <v>0</v>
      </c>
      <c r="G5095" s="3" t="s">
        <v>1186</v>
      </c>
      <c r="H5095" s="3" t="s">
        <v>1187</v>
      </c>
      <c r="I5095" s="3" t="s">
        <v>520</v>
      </c>
      <c r="J5095" s="3">
        <v>4885500</v>
      </c>
    </row>
    <row r="5096" spans="1:10" hidden="1" x14ac:dyDescent="0.25">
      <c r="A5096" s="187">
        <v>43885</v>
      </c>
      <c r="B5096" s="3">
        <v>24</v>
      </c>
      <c r="C5096" s="3">
        <v>2</v>
      </c>
      <c r="D5096" s="3">
        <v>2020</v>
      </c>
      <c r="E5096" s="3">
        <v>0</v>
      </c>
      <c r="F5096" s="3">
        <v>0</v>
      </c>
      <c r="G5096" s="3" t="s">
        <v>1186</v>
      </c>
      <c r="H5096" s="3" t="s">
        <v>1187</v>
      </c>
      <c r="I5096" s="3" t="s">
        <v>520</v>
      </c>
      <c r="J5096" s="3">
        <v>4885500</v>
      </c>
    </row>
    <row r="5097" spans="1:10" hidden="1" x14ac:dyDescent="0.25">
      <c r="A5097" s="187">
        <v>43884</v>
      </c>
      <c r="B5097" s="3">
        <v>23</v>
      </c>
      <c r="C5097" s="3">
        <v>2</v>
      </c>
      <c r="D5097" s="3">
        <v>2020</v>
      </c>
      <c r="E5097" s="3">
        <v>0</v>
      </c>
      <c r="F5097" s="3">
        <v>0</v>
      </c>
      <c r="G5097" s="3" t="s">
        <v>1186</v>
      </c>
      <c r="H5097" s="3" t="s">
        <v>1187</v>
      </c>
      <c r="I5097" s="3" t="s">
        <v>520</v>
      </c>
      <c r="J5097" s="3">
        <v>4885500</v>
      </c>
    </row>
    <row r="5098" spans="1:10" hidden="1" x14ac:dyDescent="0.25">
      <c r="A5098" s="187">
        <v>43883</v>
      </c>
      <c r="B5098" s="3">
        <v>22</v>
      </c>
      <c r="C5098" s="3">
        <v>2</v>
      </c>
      <c r="D5098" s="3">
        <v>2020</v>
      </c>
      <c r="E5098" s="3">
        <v>0</v>
      </c>
      <c r="F5098" s="3">
        <v>0</v>
      </c>
      <c r="G5098" s="3" t="s">
        <v>1186</v>
      </c>
      <c r="H5098" s="3" t="s">
        <v>1187</v>
      </c>
      <c r="I5098" s="3" t="s">
        <v>520</v>
      </c>
      <c r="J5098" s="3">
        <v>4885500</v>
      </c>
    </row>
    <row r="5099" spans="1:10" hidden="1" x14ac:dyDescent="0.25">
      <c r="A5099" s="187">
        <v>43882</v>
      </c>
      <c r="B5099" s="3">
        <v>21</v>
      </c>
      <c r="C5099" s="3">
        <v>2</v>
      </c>
      <c r="D5099" s="3">
        <v>2020</v>
      </c>
      <c r="E5099" s="3">
        <v>0</v>
      </c>
      <c r="F5099" s="3">
        <v>0</v>
      </c>
      <c r="G5099" s="3" t="s">
        <v>1186</v>
      </c>
      <c r="H5099" s="3" t="s">
        <v>1187</v>
      </c>
      <c r="I5099" s="3" t="s">
        <v>520</v>
      </c>
      <c r="J5099" s="3">
        <v>4885500</v>
      </c>
    </row>
    <row r="5100" spans="1:10" hidden="1" x14ac:dyDescent="0.25">
      <c r="A5100" s="187">
        <v>43881</v>
      </c>
      <c r="B5100" s="3">
        <v>20</v>
      </c>
      <c r="C5100" s="3">
        <v>2</v>
      </c>
      <c r="D5100" s="3">
        <v>2020</v>
      </c>
      <c r="E5100" s="3">
        <v>0</v>
      </c>
      <c r="F5100" s="3">
        <v>0</v>
      </c>
      <c r="G5100" s="3" t="s">
        <v>1186</v>
      </c>
      <c r="H5100" s="3" t="s">
        <v>1187</v>
      </c>
      <c r="I5100" s="3" t="s">
        <v>520</v>
      </c>
      <c r="J5100" s="3">
        <v>4885500</v>
      </c>
    </row>
    <row r="5101" spans="1:10" hidden="1" x14ac:dyDescent="0.25">
      <c r="A5101" s="187">
        <v>43880</v>
      </c>
      <c r="B5101" s="3">
        <v>19</v>
      </c>
      <c r="C5101" s="3">
        <v>2</v>
      </c>
      <c r="D5101" s="3">
        <v>2020</v>
      </c>
      <c r="E5101" s="3">
        <v>0</v>
      </c>
      <c r="F5101" s="3">
        <v>0</v>
      </c>
      <c r="G5101" s="3" t="s">
        <v>1186</v>
      </c>
      <c r="H5101" s="3" t="s">
        <v>1187</v>
      </c>
      <c r="I5101" s="3" t="s">
        <v>520</v>
      </c>
      <c r="J5101" s="3">
        <v>4885500</v>
      </c>
    </row>
    <row r="5102" spans="1:10" hidden="1" x14ac:dyDescent="0.25">
      <c r="A5102" s="187">
        <v>43879</v>
      </c>
      <c r="B5102" s="3">
        <v>18</v>
      </c>
      <c r="C5102" s="3">
        <v>2</v>
      </c>
      <c r="D5102" s="3">
        <v>2020</v>
      </c>
      <c r="E5102" s="3">
        <v>0</v>
      </c>
      <c r="F5102" s="3">
        <v>0</v>
      </c>
      <c r="G5102" s="3" t="s">
        <v>1186</v>
      </c>
      <c r="H5102" s="3" t="s">
        <v>1187</v>
      </c>
      <c r="I5102" s="3" t="s">
        <v>520</v>
      </c>
      <c r="J5102" s="3">
        <v>4885500</v>
      </c>
    </row>
    <row r="5103" spans="1:10" hidden="1" x14ac:dyDescent="0.25">
      <c r="A5103" s="187">
        <v>43878</v>
      </c>
      <c r="B5103" s="3">
        <v>17</v>
      </c>
      <c r="C5103" s="3">
        <v>2</v>
      </c>
      <c r="D5103" s="3">
        <v>2020</v>
      </c>
      <c r="E5103" s="3">
        <v>0</v>
      </c>
      <c r="F5103" s="3">
        <v>0</v>
      </c>
      <c r="G5103" s="3" t="s">
        <v>1186</v>
      </c>
      <c r="H5103" s="3" t="s">
        <v>1187</v>
      </c>
      <c r="I5103" s="3" t="s">
        <v>520</v>
      </c>
      <c r="J5103" s="3">
        <v>4885500</v>
      </c>
    </row>
    <row r="5104" spans="1:10" hidden="1" x14ac:dyDescent="0.25">
      <c r="A5104" s="187">
        <v>43877</v>
      </c>
      <c r="B5104" s="3">
        <v>16</v>
      </c>
      <c r="C5104" s="3">
        <v>2</v>
      </c>
      <c r="D5104" s="3">
        <v>2020</v>
      </c>
      <c r="E5104" s="3">
        <v>0</v>
      </c>
      <c r="F5104" s="3">
        <v>0</v>
      </c>
      <c r="G5104" s="3" t="s">
        <v>1186</v>
      </c>
      <c r="H5104" s="3" t="s">
        <v>1187</v>
      </c>
      <c r="I5104" s="3" t="s">
        <v>520</v>
      </c>
      <c r="J5104" s="3">
        <v>4885500</v>
      </c>
    </row>
    <row r="5105" spans="1:10" hidden="1" x14ac:dyDescent="0.25">
      <c r="A5105" s="187">
        <v>43876</v>
      </c>
      <c r="B5105" s="3">
        <v>15</v>
      </c>
      <c r="C5105" s="3">
        <v>2</v>
      </c>
      <c r="D5105" s="3">
        <v>2020</v>
      </c>
      <c r="E5105" s="3">
        <v>0</v>
      </c>
      <c r="F5105" s="3">
        <v>0</v>
      </c>
      <c r="G5105" s="3" t="s">
        <v>1186</v>
      </c>
      <c r="H5105" s="3" t="s">
        <v>1187</v>
      </c>
      <c r="I5105" s="3" t="s">
        <v>520</v>
      </c>
      <c r="J5105" s="3">
        <v>4885500</v>
      </c>
    </row>
    <row r="5106" spans="1:10" hidden="1" x14ac:dyDescent="0.25">
      <c r="A5106" s="187">
        <v>43875</v>
      </c>
      <c r="B5106" s="3">
        <v>14</v>
      </c>
      <c r="C5106" s="3">
        <v>2</v>
      </c>
      <c r="D5106" s="3">
        <v>2020</v>
      </c>
      <c r="E5106" s="3">
        <v>0</v>
      </c>
      <c r="F5106" s="3">
        <v>0</v>
      </c>
      <c r="G5106" s="3" t="s">
        <v>1186</v>
      </c>
      <c r="H5106" s="3" t="s">
        <v>1187</v>
      </c>
      <c r="I5106" s="3" t="s">
        <v>520</v>
      </c>
      <c r="J5106" s="3">
        <v>4885500</v>
      </c>
    </row>
    <row r="5107" spans="1:10" hidden="1" x14ac:dyDescent="0.25">
      <c r="A5107" s="187">
        <v>43874</v>
      </c>
      <c r="B5107" s="3">
        <v>13</v>
      </c>
      <c r="C5107" s="3">
        <v>2</v>
      </c>
      <c r="D5107" s="3">
        <v>2020</v>
      </c>
      <c r="E5107" s="3">
        <v>0</v>
      </c>
      <c r="F5107" s="3">
        <v>0</v>
      </c>
      <c r="G5107" s="3" t="s">
        <v>1186</v>
      </c>
      <c r="H5107" s="3" t="s">
        <v>1187</v>
      </c>
      <c r="I5107" s="3" t="s">
        <v>520</v>
      </c>
      <c r="J5107" s="3">
        <v>4885500</v>
      </c>
    </row>
    <row r="5108" spans="1:10" hidden="1" x14ac:dyDescent="0.25">
      <c r="A5108" s="187">
        <v>43873</v>
      </c>
      <c r="B5108" s="3">
        <v>12</v>
      </c>
      <c r="C5108" s="3">
        <v>2</v>
      </c>
      <c r="D5108" s="3">
        <v>2020</v>
      </c>
      <c r="E5108" s="3">
        <v>0</v>
      </c>
      <c r="F5108" s="3">
        <v>0</v>
      </c>
      <c r="G5108" s="3" t="s">
        <v>1186</v>
      </c>
      <c r="H5108" s="3" t="s">
        <v>1187</v>
      </c>
      <c r="I5108" s="3" t="s">
        <v>520</v>
      </c>
      <c r="J5108" s="3">
        <v>4885500</v>
      </c>
    </row>
    <row r="5109" spans="1:10" hidden="1" x14ac:dyDescent="0.25">
      <c r="A5109" s="187">
        <v>43872</v>
      </c>
      <c r="B5109" s="3">
        <v>11</v>
      </c>
      <c r="C5109" s="3">
        <v>2</v>
      </c>
      <c r="D5109" s="3">
        <v>2020</v>
      </c>
      <c r="E5109" s="3">
        <v>0</v>
      </c>
      <c r="F5109" s="3">
        <v>0</v>
      </c>
      <c r="G5109" s="3" t="s">
        <v>1186</v>
      </c>
      <c r="H5109" s="3" t="s">
        <v>1187</v>
      </c>
      <c r="I5109" s="3" t="s">
        <v>520</v>
      </c>
      <c r="J5109" s="3">
        <v>4885500</v>
      </c>
    </row>
    <row r="5110" spans="1:10" hidden="1" x14ac:dyDescent="0.25">
      <c r="A5110" s="187">
        <v>43871</v>
      </c>
      <c r="B5110" s="3">
        <v>10</v>
      </c>
      <c r="C5110" s="3">
        <v>2</v>
      </c>
      <c r="D5110" s="3">
        <v>2020</v>
      </c>
      <c r="E5110" s="3">
        <v>0</v>
      </c>
      <c r="F5110" s="3">
        <v>0</v>
      </c>
      <c r="G5110" s="3" t="s">
        <v>1186</v>
      </c>
      <c r="H5110" s="3" t="s">
        <v>1187</v>
      </c>
      <c r="I5110" s="3" t="s">
        <v>520</v>
      </c>
      <c r="J5110" s="3">
        <v>4885500</v>
      </c>
    </row>
    <row r="5111" spans="1:10" hidden="1" x14ac:dyDescent="0.25">
      <c r="A5111" s="187">
        <v>43870</v>
      </c>
      <c r="B5111" s="3">
        <v>9</v>
      </c>
      <c r="C5111" s="3">
        <v>2</v>
      </c>
      <c r="D5111" s="3">
        <v>2020</v>
      </c>
      <c r="E5111" s="3">
        <v>0</v>
      </c>
      <c r="F5111" s="3">
        <v>0</v>
      </c>
      <c r="G5111" s="3" t="s">
        <v>1186</v>
      </c>
      <c r="H5111" s="3" t="s">
        <v>1187</v>
      </c>
      <c r="I5111" s="3" t="s">
        <v>520</v>
      </c>
      <c r="J5111" s="3">
        <v>4885500</v>
      </c>
    </row>
    <row r="5112" spans="1:10" hidden="1" x14ac:dyDescent="0.25">
      <c r="A5112" s="187">
        <v>43869</v>
      </c>
      <c r="B5112" s="3">
        <v>8</v>
      </c>
      <c r="C5112" s="3">
        <v>2</v>
      </c>
      <c r="D5112" s="3">
        <v>2020</v>
      </c>
      <c r="E5112" s="3">
        <v>0</v>
      </c>
      <c r="F5112" s="3">
        <v>0</v>
      </c>
      <c r="G5112" s="3" t="s">
        <v>1186</v>
      </c>
      <c r="H5112" s="3" t="s">
        <v>1187</v>
      </c>
      <c r="I5112" s="3" t="s">
        <v>520</v>
      </c>
      <c r="J5112" s="3">
        <v>4885500</v>
      </c>
    </row>
    <row r="5113" spans="1:10" hidden="1" x14ac:dyDescent="0.25">
      <c r="A5113" s="187">
        <v>43868</v>
      </c>
      <c r="B5113" s="3">
        <v>7</v>
      </c>
      <c r="C5113" s="3">
        <v>2</v>
      </c>
      <c r="D5113" s="3">
        <v>2020</v>
      </c>
      <c r="E5113" s="3">
        <v>0</v>
      </c>
      <c r="F5113" s="3">
        <v>0</v>
      </c>
      <c r="G5113" s="3" t="s">
        <v>1186</v>
      </c>
      <c r="H5113" s="3" t="s">
        <v>1187</v>
      </c>
      <c r="I5113" s="3" t="s">
        <v>520</v>
      </c>
      <c r="J5113" s="3">
        <v>4885500</v>
      </c>
    </row>
    <row r="5114" spans="1:10" hidden="1" x14ac:dyDescent="0.25">
      <c r="A5114" s="187">
        <v>43867</v>
      </c>
      <c r="B5114" s="3">
        <v>6</v>
      </c>
      <c r="C5114" s="3">
        <v>2</v>
      </c>
      <c r="D5114" s="3">
        <v>2020</v>
      </c>
      <c r="E5114" s="3">
        <v>0</v>
      </c>
      <c r="F5114" s="3">
        <v>0</v>
      </c>
      <c r="G5114" s="3" t="s">
        <v>1186</v>
      </c>
      <c r="H5114" s="3" t="s">
        <v>1187</v>
      </c>
      <c r="I5114" s="3" t="s">
        <v>520</v>
      </c>
      <c r="J5114" s="3">
        <v>4885500</v>
      </c>
    </row>
    <row r="5115" spans="1:10" hidden="1" x14ac:dyDescent="0.25">
      <c r="A5115" s="187">
        <v>43866</v>
      </c>
      <c r="B5115" s="3">
        <v>5</v>
      </c>
      <c r="C5115" s="3">
        <v>2</v>
      </c>
      <c r="D5115" s="3">
        <v>2020</v>
      </c>
      <c r="E5115" s="3">
        <v>0</v>
      </c>
      <c r="F5115" s="3">
        <v>0</v>
      </c>
      <c r="G5115" s="3" t="s">
        <v>1186</v>
      </c>
      <c r="H5115" s="3" t="s">
        <v>1187</v>
      </c>
      <c r="I5115" s="3" t="s">
        <v>520</v>
      </c>
      <c r="J5115" s="3">
        <v>4885500</v>
      </c>
    </row>
    <row r="5116" spans="1:10" hidden="1" x14ac:dyDescent="0.25">
      <c r="A5116" s="187">
        <v>43865</v>
      </c>
      <c r="B5116" s="3">
        <v>4</v>
      </c>
      <c r="C5116" s="3">
        <v>2</v>
      </c>
      <c r="D5116" s="3">
        <v>2020</v>
      </c>
      <c r="E5116" s="3">
        <v>0</v>
      </c>
      <c r="F5116" s="3">
        <v>0</v>
      </c>
      <c r="G5116" s="3" t="s">
        <v>1186</v>
      </c>
      <c r="H5116" s="3" t="s">
        <v>1187</v>
      </c>
      <c r="I5116" s="3" t="s">
        <v>520</v>
      </c>
      <c r="J5116" s="3">
        <v>4885500</v>
      </c>
    </row>
    <row r="5117" spans="1:10" hidden="1" x14ac:dyDescent="0.25">
      <c r="A5117" s="187">
        <v>43864</v>
      </c>
      <c r="B5117" s="3">
        <v>3</v>
      </c>
      <c r="C5117" s="3">
        <v>2</v>
      </c>
      <c r="D5117" s="3">
        <v>2020</v>
      </c>
      <c r="E5117" s="3">
        <v>0</v>
      </c>
      <c r="F5117" s="3">
        <v>0</v>
      </c>
      <c r="G5117" s="3" t="s">
        <v>1186</v>
      </c>
      <c r="H5117" s="3" t="s">
        <v>1187</v>
      </c>
      <c r="I5117" s="3" t="s">
        <v>520</v>
      </c>
      <c r="J5117" s="3">
        <v>4885500</v>
      </c>
    </row>
    <row r="5118" spans="1:10" hidden="1" x14ac:dyDescent="0.25">
      <c r="A5118" s="187">
        <v>43863</v>
      </c>
      <c r="B5118" s="3">
        <v>2</v>
      </c>
      <c r="C5118" s="3">
        <v>2</v>
      </c>
      <c r="D5118" s="3">
        <v>2020</v>
      </c>
      <c r="E5118" s="3">
        <v>0</v>
      </c>
      <c r="F5118" s="3">
        <v>0</v>
      </c>
      <c r="G5118" s="3" t="s">
        <v>1186</v>
      </c>
      <c r="H5118" s="3" t="s">
        <v>1187</v>
      </c>
      <c r="I5118" s="3" t="s">
        <v>520</v>
      </c>
      <c r="J5118" s="3">
        <v>4885500</v>
      </c>
    </row>
    <row r="5119" spans="1:10" hidden="1" x14ac:dyDescent="0.25">
      <c r="A5119" s="187">
        <v>43862</v>
      </c>
      <c r="B5119" s="3">
        <v>1</v>
      </c>
      <c r="C5119" s="3">
        <v>2</v>
      </c>
      <c r="D5119" s="3">
        <v>2020</v>
      </c>
      <c r="E5119" s="3">
        <v>0</v>
      </c>
      <c r="F5119" s="3">
        <v>0</v>
      </c>
      <c r="G5119" s="3" t="s">
        <v>1186</v>
      </c>
      <c r="H5119" s="3" t="s">
        <v>1187</v>
      </c>
      <c r="I5119" s="3" t="s">
        <v>520</v>
      </c>
      <c r="J5119" s="3">
        <v>4885500</v>
      </c>
    </row>
    <row r="5120" spans="1:10" hidden="1" x14ac:dyDescent="0.25">
      <c r="A5120" s="187">
        <v>43861</v>
      </c>
      <c r="B5120" s="3">
        <v>31</v>
      </c>
      <c r="C5120" s="3">
        <v>1</v>
      </c>
      <c r="D5120" s="3">
        <v>2020</v>
      </c>
      <c r="E5120" s="3">
        <v>0</v>
      </c>
      <c r="F5120" s="3">
        <v>0</v>
      </c>
      <c r="G5120" s="3" t="s">
        <v>1186</v>
      </c>
      <c r="H5120" s="3" t="s">
        <v>1187</v>
      </c>
      <c r="I5120" s="3" t="s">
        <v>520</v>
      </c>
      <c r="J5120" s="3">
        <v>4885500</v>
      </c>
    </row>
    <row r="5121" spans="1:10" hidden="1" x14ac:dyDescent="0.25">
      <c r="A5121" s="187">
        <v>43860</v>
      </c>
      <c r="B5121" s="3">
        <v>30</v>
      </c>
      <c r="C5121" s="3">
        <v>1</v>
      </c>
      <c r="D5121" s="3">
        <v>2020</v>
      </c>
      <c r="E5121" s="3">
        <v>0</v>
      </c>
      <c r="F5121" s="3">
        <v>0</v>
      </c>
      <c r="G5121" s="3" t="s">
        <v>1186</v>
      </c>
      <c r="H5121" s="3" t="s">
        <v>1187</v>
      </c>
      <c r="I5121" s="3" t="s">
        <v>520</v>
      </c>
      <c r="J5121" s="3">
        <v>4885500</v>
      </c>
    </row>
    <row r="5122" spans="1:10" hidden="1" x14ac:dyDescent="0.25">
      <c r="A5122" s="187">
        <v>43859</v>
      </c>
      <c r="B5122" s="3">
        <v>29</v>
      </c>
      <c r="C5122" s="3">
        <v>1</v>
      </c>
      <c r="D5122" s="3">
        <v>2020</v>
      </c>
      <c r="E5122" s="3">
        <v>0</v>
      </c>
      <c r="F5122" s="3">
        <v>0</v>
      </c>
      <c r="G5122" s="3" t="s">
        <v>1186</v>
      </c>
      <c r="H5122" s="3" t="s">
        <v>1187</v>
      </c>
      <c r="I5122" s="3" t="s">
        <v>520</v>
      </c>
      <c r="J5122" s="3">
        <v>4885500</v>
      </c>
    </row>
    <row r="5123" spans="1:10" hidden="1" x14ac:dyDescent="0.25">
      <c r="A5123" s="187">
        <v>43858</v>
      </c>
      <c r="B5123" s="3">
        <v>28</v>
      </c>
      <c r="C5123" s="3">
        <v>1</v>
      </c>
      <c r="D5123" s="3">
        <v>2020</v>
      </c>
      <c r="E5123" s="3">
        <v>0</v>
      </c>
      <c r="F5123" s="3">
        <v>0</v>
      </c>
      <c r="G5123" s="3" t="s">
        <v>1186</v>
      </c>
      <c r="H5123" s="3" t="s">
        <v>1187</v>
      </c>
      <c r="I5123" s="3" t="s">
        <v>520</v>
      </c>
      <c r="J5123" s="3">
        <v>4885500</v>
      </c>
    </row>
    <row r="5124" spans="1:10" hidden="1" x14ac:dyDescent="0.25">
      <c r="A5124" s="187">
        <v>43857</v>
      </c>
      <c r="B5124" s="3">
        <v>27</v>
      </c>
      <c r="C5124" s="3">
        <v>1</v>
      </c>
      <c r="D5124" s="3">
        <v>2020</v>
      </c>
      <c r="E5124" s="3">
        <v>0</v>
      </c>
      <c r="F5124" s="3">
        <v>0</v>
      </c>
      <c r="G5124" s="3" t="s">
        <v>1186</v>
      </c>
      <c r="H5124" s="3" t="s">
        <v>1187</v>
      </c>
      <c r="I5124" s="3" t="s">
        <v>520</v>
      </c>
      <c r="J5124" s="3">
        <v>4885500</v>
      </c>
    </row>
    <row r="5125" spans="1:10" hidden="1" x14ac:dyDescent="0.25">
      <c r="A5125" s="187">
        <v>43856</v>
      </c>
      <c r="B5125" s="3">
        <v>26</v>
      </c>
      <c r="C5125" s="3">
        <v>1</v>
      </c>
      <c r="D5125" s="3">
        <v>2020</v>
      </c>
      <c r="E5125" s="3">
        <v>0</v>
      </c>
      <c r="F5125" s="3">
        <v>0</v>
      </c>
      <c r="G5125" s="3" t="s">
        <v>1186</v>
      </c>
      <c r="H5125" s="3" t="s">
        <v>1187</v>
      </c>
      <c r="I5125" s="3" t="s">
        <v>520</v>
      </c>
      <c r="J5125" s="3">
        <v>4885500</v>
      </c>
    </row>
    <row r="5126" spans="1:10" hidden="1" x14ac:dyDescent="0.25">
      <c r="A5126" s="187">
        <v>43855</v>
      </c>
      <c r="B5126" s="3">
        <v>25</v>
      </c>
      <c r="C5126" s="3">
        <v>1</v>
      </c>
      <c r="D5126" s="3">
        <v>2020</v>
      </c>
      <c r="E5126" s="3">
        <v>0</v>
      </c>
      <c r="F5126" s="3">
        <v>0</v>
      </c>
      <c r="G5126" s="3" t="s">
        <v>1186</v>
      </c>
      <c r="H5126" s="3" t="s">
        <v>1187</v>
      </c>
      <c r="I5126" s="3" t="s">
        <v>520</v>
      </c>
      <c r="J5126" s="3">
        <v>4885500</v>
      </c>
    </row>
    <row r="5127" spans="1:10" hidden="1" x14ac:dyDescent="0.25">
      <c r="A5127" s="187">
        <v>43854</v>
      </c>
      <c r="B5127" s="3">
        <v>24</v>
      </c>
      <c r="C5127" s="3">
        <v>1</v>
      </c>
      <c r="D5127" s="3">
        <v>2020</v>
      </c>
      <c r="E5127" s="3">
        <v>0</v>
      </c>
      <c r="F5127" s="3">
        <v>0</v>
      </c>
      <c r="G5127" s="3" t="s">
        <v>1186</v>
      </c>
      <c r="H5127" s="3" t="s">
        <v>1187</v>
      </c>
      <c r="I5127" s="3" t="s">
        <v>520</v>
      </c>
      <c r="J5127" s="3">
        <v>4885500</v>
      </c>
    </row>
    <row r="5128" spans="1:10" hidden="1" x14ac:dyDescent="0.25">
      <c r="A5128" s="187">
        <v>43853</v>
      </c>
      <c r="B5128" s="3">
        <v>23</v>
      </c>
      <c r="C5128" s="3">
        <v>1</v>
      </c>
      <c r="D5128" s="3">
        <v>2020</v>
      </c>
      <c r="E5128" s="3">
        <v>0</v>
      </c>
      <c r="F5128" s="3">
        <v>0</v>
      </c>
      <c r="G5128" s="3" t="s">
        <v>1186</v>
      </c>
      <c r="H5128" s="3" t="s">
        <v>1187</v>
      </c>
      <c r="I5128" s="3" t="s">
        <v>520</v>
      </c>
      <c r="J5128" s="3">
        <v>4885500</v>
      </c>
    </row>
    <row r="5129" spans="1:10" hidden="1" x14ac:dyDescent="0.25">
      <c r="A5129" s="187">
        <v>43852</v>
      </c>
      <c r="B5129" s="3">
        <v>22</v>
      </c>
      <c r="C5129" s="3">
        <v>1</v>
      </c>
      <c r="D5129" s="3">
        <v>2020</v>
      </c>
      <c r="E5129" s="3">
        <v>0</v>
      </c>
      <c r="F5129" s="3">
        <v>0</v>
      </c>
      <c r="G5129" s="3" t="s">
        <v>1186</v>
      </c>
      <c r="H5129" s="3" t="s">
        <v>1187</v>
      </c>
      <c r="I5129" s="3" t="s">
        <v>520</v>
      </c>
      <c r="J5129" s="3">
        <v>4885500</v>
      </c>
    </row>
    <row r="5130" spans="1:10" hidden="1" x14ac:dyDescent="0.25">
      <c r="A5130" s="187">
        <v>43851</v>
      </c>
      <c r="B5130" s="3">
        <v>21</v>
      </c>
      <c r="C5130" s="3">
        <v>1</v>
      </c>
      <c r="D5130" s="3">
        <v>2020</v>
      </c>
      <c r="E5130" s="3">
        <v>0</v>
      </c>
      <c r="F5130" s="3">
        <v>0</v>
      </c>
      <c r="G5130" s="3" t="s">
        <v>1186</v>
      </c>
      <c r="H5130" s="3" t="s">
        <v>1187</v>
      </c>
      <c r="I5130" s="3" t="s">
        <v>520</v>
      </c>
      <c r="J5130" s="3">
        <v>4885500</v>
      </c>
    </row>
    <row r="5131" spans="1:10" hidden="1" x14ac:dyDescent="0.25">
      <c r="A5131" s="187">
        <v>43850</v>
      </c>
      <c r="B5131" s="3">
        <v>20</v>
      </c>
      <c r="C5131" s="3">
        <v>1</v>
      </c>
      <c r="D5131" s="3">
        <v>2020</v>
      </c>
      <c r="E5131" s="3">
        <v>0</v>
      </c>
      <c r="F5131" s="3">
        <v>0</v>
      </c>
      <c r="G5131" s="3" t="s">
        <v>1186</v>
      </c>
      <c r="H5131" s="3" t="s">
        <v>1187</v>
      </c>
      <c r="I5131" s="3" t="s">
        <v>520</v>
      </c>
      <c r="J5131" s="3">
        <v>4885500</v>
      </c>
    </row>
    <row r="5132" spans="1:10" hidden="1" x14ac:dyDescent="0.25">
      <c r="A5132" s="187">
        <v>43849</v>
      </c>
      <c r="B5132" s="3">
        <v>19</v>
      </c>
      <c r="C5132" s="3">
        <v>1</v>
      </c>
      <c r="D5132" s="3">
        <v>2020</v>
      </c>
      <c r="E5132" s="3">
        <v>0</v>
      </c>
      <c r="F5132" s="3">
        <v>0</v>
      </c>
      <c r="G5132" s="3" t="s">
        <v>1186</v>
      </c>
      <c r="H5132" s="3" t="s">
        <v>1187</v>
      </c>
      <c r="I5132" s="3" t="s">
        <v>520</v>
      </c>
      <c r="J5132" s="3">
        <v>4885500</v>
      </c>
    </row>
    <row r="5133" spans="1:10" hidden="1" x14ac:dyDescent="0.25">
      <c r="A5133" s="187">
        <v>43848</v>
      </c>
      <c r="B5133" s="3">
        <v>18</v>
      </c>
      <c r="C5133" s="3">
        <v>1</v>
      </c>
      <c r="D5133" s="3">
        <v>2020</v>
      </c>
      <c r="E5133" s="3">
        <v>0</v>
      </c>
      <c r="F5133" s="3">
        <v>0</v>
      </c>
      <c r="G5133" s="3" t="s">
        <v>1186</v>
      </c>
      <c r="H5133" s="3" t="s">
        <v>1187</v>
      </c>
      <c r="I5133" s="3" t="s">
        <v>520</v>
      </c>
      <c r="J5133" s="3">
        <v>4885500</v>
      </c>
    </row>
    <row r="5134" spans="1:10" hidden="1" x14ac:dyDescent="0.25">
      <c r="A5134" s="187">
        <v>43847</v>
      </c>
      <c r="B5134" s="3">
        <v>17</v>
      </c>
      <c r="C5134" s="3">
        <v>1</v>
      </c>
      <c r="D5134" s="3">
        <v>2020</v>
      </c>
      <c r="E5134" s="3">
        <v>0</v>
      </c>
      <c r="F5134" s="3">
        <v>0</v>
      </c>
      <c r="G5134" s="3" t="s">
        <v>1186</v>
      </c>
      <c r="H5134" s="3" t="s">
        <v>1187</v>
      </c>
      <c r="I5134" s="3" t="s">
        <v>520</v>
      </c>
      <c r="J5134" s="3">
        <v>4885500</v>
      </c>
    </row>
    <row r="5135" spans="1:10" hidden="1" x14ac:dyDescent="0.25">
      <c r="A5135" s="187">
        <v>43846</v>
      </c>
      <c r="B5135" s="3">
        <v>16</v>
      </c>
      <c r="C5135" s="3">
        <v>1</v>
      </c>
      <c r="D5135" s="3">
        <v>2020</v>
      </c>
      <c r="E5135" s="3">
        <v>0</v>
      </c>
      <c r="F5135" s="3">
        <v>0</v>
      </c>
      <c r="G5135" s="3" t="s">
        <v>1186</v>
      </c>
      <c r="H5135" s="3" t="s">
        <v>1187</v>
      </c>
      <c r="I5135" s="3" t="s">
        <v>520</v>
      </c>
      <c r="J5135" s="3">
        <v>4885500</v>
      </c>
    </row>
    <row r="5136" spans="1:10" hidden="1" x14ac:dyDescent="0.25">
      <c r="A5136" s="187">
        <v>43845</v>
      </c>
      <c r="B5136" s="3">
        <v>15</v>
      </c>
      <c r="C5136" s="3">
        <v>1</v>
      </c>
      <c r="D5136" s="3">
        <v>2020</v>
      </c>
      <c r="E5136" s="3">
        <v>0</v>
      </c>
      <c r="F5136" s="3">
        <v>0</v>
      </c>
      <c r="G5136" s="3" t="s">
        <v>1186</v>
      </c>
      <c r="H5136" s="3" t="s">
        <v>1187</v>
      </c>
      <c r="I5136" s="3" t="s">
        <v>520</v>
      </c>
      <c r="J5136" s="3">
        <v>4885500</v>
      </c>
    </row>
    <row r="5137" spans="1:10" hidden="1" x14ac:dyDescent="0.25">
      <c r="A5137" s="187">
        <v>43844</v>
      </c>
      <c r="B5137" s="3">
        <v>14</v>
      </c>
      <c r="C5137" s="3">
        <v>1</v>
      </c>
      <c r="D5137" s="3">
        <v>2020</v>
      </c>
      <c r="E5137" s="3">
        <v>0</v>
      </c>
      <c r="F5137" s="3">
        <v>0</v>
      </c>
      <c r="G5137" s="3" t="s">
        <v>1186</v>
      </c>
      <c r="H5137" s="3" t="s">
        <v>1187</v>
      </c>
      <c r="I5137" s="3" t="s">
        <v>520</v>
      </c>
      <c r="J5137" s="3">
        <v>4885500</v>
      </c>
    </row>
    <row r="5138" spans="1:10" hidden="1" x14ac:dyDescent="0.25">
      <c r="A5138" s="187">
        <v>43843</v>
      </c>
      <c r="B5138" s="3">
        <v>13</v>
      </c>
      <c r="C5138" s="3">
        <v>1</v>
      </c>
      <c r="D5138" s="3">
        <v>2020</v>
      </c>
      <c r="E5138" s="3">
        <v>0</v>
      </c>
      <c r="F5138" s="3">
        <v>0</v>
      </c>
      <c r="G5138" s="3" t="s">
        <v>1186</v>
      </c>
      <c r="H5138" s="3" t="s">
        <v>1187</v>
      </c>
      <c r="I5138" s="3" t="s">
        <v>520</v>
      </c>
      <c r="J5138" s="3">
        <v>4885500</v>
      </c>
    </row>
    <row r="5139" spans="1:10" hidden="1" x14ac:dyDescent="0.25">
      <c r="A5139" s="187">
        <v>43842</v>
      </c>
      <c r="B5139" s="3">
        <v>12</v>
      </c>
      <c r="C5139" s="3">
        <v>1</v>
      </c>
      <c r="D5139" s="3">
        <v>2020</v>
      </c>
      <c r="E5139" s="3">
        <v>0</v>
      </c>
      <c r="F5139" s="3">
        <v>0</v>
      </c>
      <c r="G5139" s="3" t="s">
        <v>1186</v>
      </c>
      <c r="H5139" s="3" t="s">
        <v>1187</v>
      </c>
      <c r="I5139" s="3" t="s">
        <v>520</v>
      </c>
      <c r="J5139" s="3">
        <v>4885500</v>
      </c>
    </row>
    <row r="5140" spans="1:10" hidden="1" x14ac:dyDescent="0.25">
      <c r="A5140" s="187">
        <v>43841</v>
      </c>
      <c r="B5140" s="3">
        <v>11</v>
      </c>
      <c r="C5140" s="3">
        <v>1</v>
      </c>
      <c r="D5140" s="3">
        <v>2020</v>
      </c>
      <c r="E5140" s="3">
        <v>0</v>
      </c>
      <c r="F5140" s="3">
        <v>0</v>
      </c>
      <c r="G5140" s="3" t="s">
        <v>1186</v>
      </c>
      <c r="H5140" s="3" t="s">
        <v>1187</v>
      </c>
      <c r="I5140" s="3" t="s">
        <v>520</v>
      </c>
      <c r="J5140" s="3">
        <v>4885500</v>
      </c>
    </row>
    <row r="5141" spans="1:10" hidden="1" x14ac:dyDescent="0.25">
      <c r="A5141" s="187">
        <v>43840</v>
      </c>
      <c r="B5141" s="3">
        <v>10</v>
      </c>
      <c r="C5141" s="3">
        <v>1</v>
      </c>
      <c r="D5141" s="3">
        <v>2020</v>
      </c>
      <c r="E5141" s="3">
        <v>0</v>
      </c>
      <c r="F5141" s="3">
        <v>0</v>
      </c>
      <c r="G5141" s="3" t="s">
        <v>1186</v>
      </c>
      <c r="H5141" s="3" t="s">
        <v>1187</v>
      </c>
      <c r="I5141" s="3" t="s">
        <v>520</v>
      </c>
      <c r="J5141" s="3">
        <v>4885500</v>
      </c>
    </row>
    <row r="5142" spans="1:10" hidden="1" x14ac:dyDescent="0.25">
      <c r="A5142" s="187">
        <v>43839</v>
      </c>
      <c r="B5142" s="3">
        <v>9</v>
      </c>
      <c r="C5142" s="3">
        <v>1</v>
      </c>
      <c r="D5142" s="3">
        <v>2020</v>
      </c>
      <c r="E5142" s="3">
        <v>0</v>
      </c>
      <c r="F5142" s="3">
        <v>0</v>
      </c>
      <c r="G5142" s="3" t="s">
        <v>1186</v>
      </c>
      <c r="H5142" s="3" t="s">
        <v>1187</v>
      </c>
      <c r="I5142" s="3" t="s">
        <v>520</v>
      </c>
      <c r="J5142" s="3">
        <v>4885500</v>
      </c>
    </row>
    <row r="5143" spans="1:10" hidden="1" x14ac:dyDescent="0.25">
      <c r="A5143" s="187">
        <v>43838</v>
      </c>
      <c r="B5143" s="3">
        <v>8</v>
      </c>
      <c r="C5143" s="3">
        <v>1</v>
      </c>
      <c r="D5143" s="3">
        <v>2020</v>
      </c>
      <c r="E5143" s="3">
        <v>0</v>
      </c>
      <c r="F5143" s="3">
        <v>0</v>
      </c>
      <c r="G5143" s="3" t="s">
        <v>1186</v>
      </c>
      <c r="H5143" s="3" t="s">
        <v>1187</v>
      </c>
      <c r="I5143" s="3" t="s">
        <v>520</v>
      </c>
      <c r="J5143" s="3">
        <v>4885500</v>
      </c>
    </row>
    <row r="5144" spans="1:10" hidden="1" x14ac:dyDescent="0.25">
      <c r="A5144" s="187">
        <v>43837</v>
      </c>
      <c r="B5144" s="3">
        <v>7</v>
      </c>
      <c r="C5144" s="3">
        <v>1</v>
      </c>
      <c r="D5144" s="3">
        <v>2020</v>
      </c>
      <c r="E5144" s="3">
        <v>0</v>
      </c>
      <c r="F5144" s="3">
        <v>0</v>
      </c>
      <c r="G5144" s="3" t="s">
        <v>1186</v>
      </c>
      <c r="H5144" s="3" t="s">
        <v>1187</v>
      </c>
      <c r="I5144" s="3" t="s">
        <v>520</v>
      </c>
      <c r="J5144" s="3">
        <v>4885500</v>
      </c>
    </row>
    <row r="5145" spans="1:10" hidden="1" x14ac:dyDescent="0.25">
      <c r="A5145" s="187">
        <v>43836</v>
      </c>
      <c r="B5145" s="3">
        <v>6</v>
      </c>
      <c r="C5145" s="3">
        <v>1</v>
      </c>
      <c r="D5145" s="3">
        <v>2020</v>
      </c>
      <c r="E5145" s="3">
        <v>0</v>
      </c>
      <c r="F5145" s="3">
        <v>0</v>
      </c>
      <c r="G5145" s="3" t="s">
        <v>1186</v>
      </c>
      <c r="H5145" s="3" t="s">
        <v>1187</v>
      </c>
      <c r="I5145" s="3" t="s">
        <v>520</v>
      </c>
      <c r="J5145" s="3">
        <v>4885500</v>
      </c>
    </row>
    <row r="5146" spans="1:10" hidden="1" x14ac:dyDescent="0.25">
      <c r="A5146" s="187">
        <v>43835</v>
      </c>
      <c r="B5146" s="3">
        <v>5</v>
      </c>
      <c r="C5146" s="3">
        <v>1</v>
      </c>
      <c r="D5146" s="3">
        <v>2020</v>
      </c>
      <c r="E5146" s="3">
        <v>0</v>
      </c>
      <c r="F5146" s="3">
        <v>0</v>
      </c>
      <c r="G5146" s="3" t="s">
        <v>1186</v>
      </c>
      <c r="H5146" s="3" t="s">
        <v>1187</v>
      </c>
      <c r="I5146" s="3" t="s">
        <v>520</v>
      </c>
      <c r="J5146" s="3">
        <v>4885500</v>
      </c>
    </row>
    <row r="5147" spans="1:10" hidden="1" x14ac:dyDescent="0.25">
      <c r="A5147" s="187">
        <v>43834</v>
      </c>
      <c r="B5147" s="3">
        <v>4</v>
      </c>
      <c r="C5147" s="3">
        <v>1</v>
      </c>
      <c r="D5147" s="3">
        <v>2020</v>
      </c>
      <c r="E5147" s="3">
        <v>0</v>
      </c>
      <c r="F5147" s="3">
        <v>0</v>
      </c>
      <c r="G5147" s="3" t="s">
        <v>1186</v>
      </c>
      <c r="H5147" s="3" t="s">
        <v>1187</v>
      </c>
      <c r="I5147" s="3" t="s">
        <v>520</v>
      </c>
      <c r="J5147" s="3">
        <v>4885500</v>
      </c>
    </row>
    <row r="5148" spans="1:10" hidden="1" x14ac:dyDescent="0.25">
      <c r="A5148" s="187">
        <v>43833</v>
      </c>
      <c r="B5148" s="3">
        <v>3</v>
      </c>
      <c r="C5148" s="3">
        <v>1</v>
      </c>
      <c r="D5148" s="3">
        <v>2020</v>
      </c>
      <c r="E5148" s="3">
        <v>0</v>
      </c>
      <c r="F5148" s="3">
        <v>0</v>
      </c>
      <c r="G5148" s="3" t="s">
        <v>1186</v>
      </c>
      <c r="H5148" s="3" t="s">
        <v>1187</v>
      </c>
      <c r="I5148" s="3" t="s">
        <v>520</v>
      </c>
      <c r="J5148" s="3">
        <v>4885500</v>
      </c>
    </row>
    <row r="5149" spans="1:10" hidden="1" x14ac:dyDescent="0.25">
      <c r="A5149" s="187">
        <v>43832</v>
      </c>
      <c r="B5149" s="3">
        <v>2</v>
      </c>
      <c r="C5149" s="3">
        <v>1</v>
      </c>
      <c r="D5149" s="3">
        <v>2020</v>
      </c>
      <c r="E5149" s="3">
        <v>0</v>
      </c>
      <c r="F5149" s="3">
        <v>0</v>
      </c>
      <c r="G5149" s="3" t="s">
        <v>1186</v>
      </c>
      <c r="H5149" s="3" t="s">
        <v>1187</v>
      </c>
      <c r="I5149" s="3" t="s">
        <v>520</v>
      </c>
      <c r="J5149" s="3">
        <v>4885500</v>
      </c>
    </row>
    <row r="5150" spans="1:10" hidden="1" x14ac:dyDescent="0.25">
      <c r="A5150" s="187">
        <v>43831</v>
      </c>
      <c r="B5150" s="3">
        <v>1</v>
      </c>
      <c r="C5150" s="3">
        <v>1</v>
      </c>
      <c r="D5150" s="3">
        <v>2020</v>
      </c>
      <c r="E5150" s="3">
        <v>0</v>
      </c>
      <c r="F5150" s="3">
        <v>0</v>
      </c>
      <c r="G5150" s="3" t="s">
        <v>1186</v>
      </c>
      <c r="H5150" s="3" t="s">
        <v>1187</v>
      </c>
      <c r="I5150" s="3" t="s">
        <v>520</v>
      </c>
      <c r="J5150" s="3">
        <v>4885500</v>
      </c>
    </row>
    <row r="5151" spans="1:10" hidden="1" x14ac:dyDescent="0.25">
      <c r="A5151" s="187">
        <v>43830</v>
      </c>
      <c r="B5151" s="3">
        <v>31</v>
      </c>
      <c r="C5151" s="3">
        <v>12</v>
      </c>
      <c r="D5151" s="3">
        <v>2019</v>
      </c>
      <c r="E5151" s="3">
        <v>0</v>
      </c>
      <c r="F5151" s="3">
        <v>0</v>
      </c>
      <c r="G5151" s="3" t="s">
        <v>1186</v>
      </c>
      <c r="H5151" s="3" t="s">
        <v>1187</v>
      </c>
      <c r="I5151" s="3" t="s">
        <v>520</v>
      </c>
      <c r="J5151" s="3">
        <v>4885500</v>
      </c>
    </row>
    <row r="5152" spans="1:10" hidden="1" x14ac:dyDescent="0.25">
      <c r="A5152" s="187">
        <v>43920</v>
      </c>
      <c r="B5152" s="3">
        <v>30</v>
      </c>
      <c r="C5152" s="3">
        <v>3</v>
      </c>
      <c r="D5152" s="3">
        <v>2020</v>
      </c>
      <c r="E5152" s="3">
        <v>0</v>
      </c>
      <c r="F5152" s="3">
        <v>0</v>
      </c>
      <c r="G5152" s="3" t="s">
        <v>243</v>
      </c>
      <c r="H5152" s="3" t="s">
        <v>1188</v>
      </c>
      <c r="I5152" s="3" t="s">
        <v>515</v>
      </c>
      <c r="J5152" s="3">
        <v>6465513</v>
      </c>
    </row>
    <row r="5153" spans="1:10" hidden="1" x14ac:dyDescent="0.25">
      <c r="A5153" s="187">
        <v>43919</v>
      </c>
      <c r="B5153" s="3">
        <v>29</v>
      </c>
      <c r="C5153" s="3">
        <v>3</v>
      </c>
      <c r="D5153" s="3">
        <v>2020</v>
      </c>
      <c r="E5153" s="3">
        <v>1</v>
      </c>
      <c r="F5153" s="3">
        <v>0</v>
      </c>
      <c r="G5153" s="3" t="s">
        <v>243</v>
      </c>
      <c r="H5153" s="3" t="s">
        <v>1188</v>
      </c>
      <c r="I5153" s="3" t="s">
        <v>515</v>
      </c>
      <c r="J5153" s="3">
        <v>6465513</v>
      </c>
    </row>
    <row r="5154" spans="1:10" hidden="1" x14ac:dyDescent="0.25">
      <c r="A5154" s="187">
        <v>43918</v>
      </c>
      <c r="B5154" s="3">
        <v>28</v>
      </c>
      <c r="C5154" s="3">
        <v>3</v>
      </c>
      <c r="D5154" s="3">
        <v>2020</v>
      </c>
      <c r="E5154" s="3">
        <v>0</v>
      </c>
      <c r="F5154" s="3">
        <v>1</v>
      </c>
      <c r="G5154" s="3" t="s">
        <v>243</v>
      </c>
      <c r="H5154" s="3" t="s">
        <v>1188</v>
      </c>
      <c r="I5154" s="3" t="s">
        <v>515</v>
      </c>
      <c r="J5154" s="3">
        <v>6465513</v>
      </c>
    </row>
    <row r="5155" spans="1:10" hidden="1" x14ac:dyDescent="0.25">
      <c r="A5155" s="187">
        <v>43917</v>
      </c>
      <c r="B5155" s="3">
        <v>27</v>
      </c>
      <c r="C5155" s="3">
        <v>3</v>
      </c>
      <c r="D5155" s="3">
        <v>2020</v>
      </c>
      <c r="E5155" s="3">
        <v>0</v>
      </c>
      <c r="F5155" s="3">
        <v>0</v>
      </c>
      <c r="G5155" s="3" t="s">
        <v>243</v>
      </c>
      <c r="H5155" s="3" t="s">
        <v>1188</v>
      </c>
      <c r="I5155" s="3" t="s">
        <v>515</v>
      </c>
      <c r="J5155" s="3">
        <v>6465513</v>
      </c>
    </row>
    <row r="5156" spans="1:10" hidden="1" x14ac:dyDescent="0.25">
      <c r="A5156" s="187">
        <v>43916</v>
      </c>
      <c r="B5156" s="3">
        <v>26</v>
      </c>
      <c r="C5156" s="3">
        <v>3</v>
      </c>
      <c r="D5156" s="3">
        <v>2020</v>
      </c>
      <c r="E5156" s="3">
        <v>0</v>
      </c>
      <c r="F5156" s="3">
        <v>0</v>
      </c>
      <c r="G5156" s="3" t="s">
        <v>243</v>
      </c>
      <c r="H5156" s="3" t="s">
        <v>1188</v>
      </c>
      <c r="I5156" s="3" t="s">
        <v>515</v>
      </c>
      <c r="J5156" s="3">
        <v>6465513</v>
      </c>
    </row>
    <row r="5157" spans="1:10" hidden="1" x14ac:dyDescent="0.25">
      <c r="A5157" s="187">
        <v>43915</v>
      </c>
      <c r="B5157" s="3">
        <v>25</v>
      </c>
      <c r="C5157" s="3">
        <v>3</v>
      </c>
      <c r="D5157" s="3">
        <v>2020</v>
      </c>
      <c r="E5157" s="3">
        <v>0</v>
      </c>
      <c r="F5157" s="3">
        <v>0</v>
      </c>
      <c r="G5157" s="3" t="s">
        <v>243</v>
      </c>
      <c r="H5157" s="3" t="s">
        <v>1188</v>
      </c>
      <c r="I5157" s="3" t="s">
        <v>515</v>
      </c>
      <c r="J5157" s="3">
        <v>6465513</v>
      </c>
    </row>
    <row r="5158" spans="1:10" hidden="1" x14ac:dyDescent="0.25">
      <c r="A5158" s="187">
        <v>43914</v>
      </c>
      <c r="B5158" s="3">
        <v>24</v>
      </c>
      <c r="C5158" s="3">
        <v>3</v>
      </c>
      <c r="D5158" s="3">
        <v>2020</v>
      </c>
      <c r="E5158" s="3">
        <v>0</v>
      </c>
      <c r="F5158" s="3">
        <v>0</v>
      </c>
      <c r="G5158" s="3" t="s">
        <v>243</v>
      </c>
      <c r="H5158" s="3" t="s">
        <v>1188</v>
      </c>
      <c r="I5158" s="3" t="s">
        <v>515</v>
      </c>
      <c r="J5158" s="3">
        <v>6465513</v>
      </c>
    </row>
    <row r="5159" spans="1:10" hidden="1" x14ac:dyDescent="0.25">
      <c r="A5159" s="187">
        <v>43913</v>
      </c>
      <c r="B5159" s="3">
        <v>23</v>
      </c>
      <c r="C5159" s="3">
        <v>3</v>
      </c>
      <c r="D5159" s="3">
        <v>2020</v>
      </c>
      <c r="E5159" s="3">
        <v>1</v>
      </c>
      <c r="F5159" s="3">
        <v>0</v>
      </c>
      <c r="G5159" s="3" t="s">
        <v>243</v>
      </c>
      <c r="H5159" s="3" t="s">
        <v>1188</v>
      </c>
      <c r="I5159" s="3" t="s">
        <v>515</v>
      </c>
      <c r="J5159" s="3">
        <v>6465513</v>
      </c>
    </row>
    <row r="5160" spans="1:10" hidden="1" x14ac:dyDescent="0.25">
      <c r="A5160" s="187">
        <v>43912</v>
      </c>
      <c r="B5160" s="3">
        <v>22</v>
      </c>
      <c r="C5160" s="3">
        <v>3</v>
      </c>
      <c r="D5160" s="3">
        <v>2020</v>
      </c>
      <c r="E5160" s="3">
        <v>0</v>
      </c>
      <c r="F5160" s="3">
        <v>0</v>
      </c>
      <c r="G5160" s="3" t="s">
        <v>243</v>
      </c>
      <c r="H5160" s="3" t="s">
        <v>1188</v>
      </c>
      <c r="I5160" s="3" t="s">
        <v>515</v>
      </c>
      <c r="J5160" s="3">
        <v>6465513</v>
      </c>
    </row>
    <row r="5161" spans="1:10" hidden="1" x14ac:dyDescent="0.25">
      <c r="A5161" s="187">
        <v>43911</v>
      </c>
      <c r="B5161" s="3">
        <v>21</v>
      </c>
      <c r="C5161" s="3">
        <v>3</v>
      </c>
      <c r="D5161" s="3">
        <v>2020</v>
      </c>
      <c r="E5161" s="3">
        <v>0</v>
      </c>
      <c r="F5161" s="3">
        <v>0</v>
      </c>
      <c r="G5161" s="3" t="s">
        <v>243</v>
      </c>
      <c r="H5161" s="3" t="s">
        <v>1188</v>
      </c>
      <c r="I5161" s="3" t="s">
        <v>515</v>
      </c>
      <c r="J5161" s="3">
        <v>6465513</v>
      </c>
    </row>
    <row r="5162" spans="1:10" hidden="1" x14ac:dyDescent="0.25">
      <c r="A5162" s="187">
        <v>43910</v>
      </c>
      <c r="B5162" s="3">
        <v>20</v>
      </c>
      <c r="C5162" s="3">
        <v>3</v>
      </c>
      <c r="D5162" s="3">
        <v>2020</v>
      </c>
      <c r="E5162" s="3">
        <v>0</v>
      </c>
      <c r="F5162" s="3">
        <v>0</v>
      </c>
      <c r="G5162" s="3" t="s">
        <v>243</v>
      </c>
      <c r="H5162" s="3" t="s">
        <v>1188</v>
      </c>
      <c r="I5162" s="3" t="s">
        <v>515</v>
      </c>
      <c r="J5162" s="3">
        <v>6465513</v>
      </c>
    </row>
    <row r="5163" spans="1:10" hidden="1" x14ac:dyDescent="0.25">
      <c r="A5163" s="187">
        <v>43909</v>
      </c>
      <c r="B5163" s="3">
        <v>19</v>
      </c>
      <c r="C5163" s="3">
        <v>3</v>
      </c>
      <c r="D5163" s="3">
        <v>2020</v>
      </c>
      <c r="E5163" s="3">
        <v>1</v>
      </c>
      <c r="F5163" s="3">
        <v>0</v>
      </c>
      <c r="G5163" s="3" t="s">
        <v>243</v>
      </c>
      <c r="H5163" s="3" t="s">
        <v>1188</v>
      </c>
      <c r="I5163" s="3" t="s">
        <v>515</v>
      </c>
      <c r="J5163" s="3">
        <v>6465513</v>
      </c>
    </row>
    <row r="5164" spans="1:10" hidden="1" x14ac:dyDescent="0.25">
      <c r="A5164" s="187">
        <v>43920</v>
      </c>
      <c r="B5164" s="3">
        <v>30</v>
      </c>
      <c r="C5164" s="3">
        <v>3</v>
      </c>
      <c r="D5164" s="3">
        <v>2020</v>
      </c>
      <c r="E5164" s="3">
        <v>0</v>
      </c>
      <c r="F5164" s="3">
        <v>0</v>
      </c>
      <c r="G5164" s="3" t="s">
        <v>244</v>
      </c>
      <c r="H5164" s="3" t="s">
        <v>1189</v>
      </c>
      <c r="I5164" s="3" t="s">
        <v>513</v>
      </c>
      <c r="J5164" s="3">
        <v>22442948</v>
      </c>
    </row>
    <row r="5165" spans="1:10" hidden="1" x14ac:dyDescent="0.25">
      <c r="A5165" s="187">
        <v>43919</v>
      </c>
      <c r="B5165" s="3">
        <v>29</v>
      </c>
      <c r="C5165" s="3">
        <v>3</v>
      </c>
      <c r="D5165" s="3">
        <v>2020</v>
      </c>
      <c r="E5165" s="3">
        <v>0</v>
      </c>
      <c r="F5165" s="3">
        <v>0</v>
      </c>
      <c r="G5165" s="3" t="s">
        <v>244</v>
      </c>
      <c r="H5165" s="3" t="s">
        <v>1189</v>
      </c>
      <c r="I5165" s="3" t="s">
        <v>513</v>
      </c>
      <c r="J5165" s="3">
        <v>22442948</v>
      </c>
    </row>
    <row r="5166" spans="1:10" hidden="1" x14ac:dyDescent="0.25">
      <c r="A5166" s="187">
        <v>43918</v>
      </c>
      <c r="B5166" s="3">
        <v>28</v>
      </c>
      <c r="C5166" s="3">
        <v>3</v>
      </c>
      <c r="D5166" s="3">
        <v>2020</v>
      </c>
      <c r="E5166" s="3">
        <v>0</v>
      </c>
      <c r="F5166" s="3">
        <v>0</v>
      </c>
      <c r="G5166" s="3" t="s">
        <v>244</v>
      </c>
      <c r="H5166" s="3" t="s">
        <v>1189</v>
      </c>
      <c r="I5166" s="3" t="s">
        <v>513</v>
      </c>
      <c r="J5166" s="3">
        <v>22442948</v>
      </c>
    </row>
    <row r="5167" spans="1:10" hidden="1" x14ac:dyDescent="0.25">
      <c r="A5167" s="187">
        <v>43917</v>
      </c>
      <c r="B5167" s="3">
        <v>27</v>
      </c>
      <c r="C5167" s="3">
        <v>3</v>
      </c>
      <c r="D5167" s="3">
        <v>2020</v>
      </c>
      <c r="E5167" s="3">
        <v>3</v>
      </c>
      <c r="F5167" s="3">
        <v>0</v>
      </c>
      <c r="G5167" s="3" t="s">
        <v>244</v>
      </c>
      <c r="H5167" s="3" t="s">
        <v>1189</v>
      </c>
      <c r="I5167" s="3" t="s">
        <v>513</v>
      </c>
      <c r="J5167" s="3">
        <v>22442948</v>
      </c>
    </row>
    <row r="5168" spans="1:10" hidden="1" x14ac:dyDescent="0.25">
      <c r="A5168" s="187">
        <v>43916</v>
      </c>
      <c r="B5168" s="3">
        <v>26</v>
      </c>
      <c r="C5168" s="3">
        <v>3</v>
      </c>
      <c r="D5168" s="3">
        <v>2020</v>
      </c>
      <c r="E5168" s="3">
        <v>0</v>
      </c>
      <c r="F5168" s="3">
        <v>0</v>
      </c>
      <c r="G5168" s="3" t="s">
        <v>244</v>
      </c>
      <c r="H5168" s="3" t="s">
        <v>1189</v>
      </c>
      <c r="I5168" s="3" t="s">
        <v>513</v>
      </c>
      <c r="J5168" s="3">
        <v>22442948</v>
      </c>
    </row>
    <row r="5169" spans="1:10" hidden="1" x14ac:dyDescent="0.25">
      <c r="A5169" s="187">
        <v>43915</v>
      </c>
      <c r="B5169" s="3">
        <v>25</v>
      </c>
      <c r="C5169" s="3">
        <v>3</v>
      </c>
      <c r="D5169" s="3">
        <v>2020</v>
      </c>
      <c r="E5169" s="3">
        <v>5</v>
      </c>
      <c r="F5169" s="3">
        <v>1</v>
      </c>
      <c r="G5169" s="3" t="s">
        <v>244</v>
      </c>
      <c r="H5169" s="3" t="s">
        <v>1189</v>
      </c>
      <c r="I5169" s="3" t="s">
        <v>513</v>
      </c>
      <c r="J5169" s="3">
        <v>22442948</v>
      </c>
    </row>
    <row r="5170" spans="1:10" hidden="1" x14ac:dyDescent="0.25">
      <c r="A5170" s="187">
        <v>43914</v>
      </c>
      <c r="B5170" s="3">
        <v>24</v>
      </c>
      <c r="C5170" s="3">
        <v>3</v>
      </c>
      <c r="D5170" s="3">
        <v>2020</v>
      </c>
      <c r="E5170" s="3">
        <v>1</v>
      </c>
      <c r="F5170" s="3">
        <v>0</v>
      </c>
      <c r="G5170" s="3" t="s">
        <v>244</v>
      </c>
      <c r="H5170" s="3" t="s">
        <v>1189</v>
      </c>
      <c r="I5170" s="3" t="s">
        <v>513</v>
      </c>
      <c r="J5170" s="3">
        <v>22442948</v>
      </c>
    </row>
    <row r="5171" spans="1:10" hidden="1" x14ac:dyDescent="0.25">
      <c r="A5171" s="187">
        <v>43913</v>
      </c>
      <c r="B5171" s="3">
        <v>23</v>
      </c>
      <c r="C5171" s="3">
        <v>3</v>
      </c>
      <c r="D5171" s="3">
        <v>2020</v>
      </c>
      <c r="E5171" s="3">
        <v>0</v>
      </c>
      <c r="F5171" s="3">
        <v>0</v>
      </c>
      <c r="G5171" s="3" t="s">
        <v>244</v>
      </c>
      <c r="H5171" s="3" t="s">
        <v>1189</v>
      </c>
      <c r="I5171" s="3" t="s">
        <v>513</v>
      </c>
      <c r="J5171" s="3">
        <v>22442948</v>
      </c>
    </row>
    <row r="5172" spans="1:10" hidden="1" x14ac:dyDescent="0.25">
      <c r="A5172" s="187">
        <v>43912</v>
      </c>
      <c r="B5172" s="3">
        <v>22</v>
      </c>
      <c r="C5172" s="3">
        <v>3</v>
      </c>
      <c r="D5172" s="3">
        <v>2020</v>
      </c>
      <c r="E5172" s="3">
        <v>0</v>
      </c>
      <c r="F5172" s="3">
        <v>0</v>
      </c>
      <c r="G5172" s="3" t="s">
        <v>244</v>
      </c>
      <c r="H5172" s="3" t="s">
        <v>1189</v>
      </c>
      <c r="I5172" s="3" t="s">
        <v>513</v>
      </c>
      <c r="J5172" s="3">
        <v>22442948</v>
      </c>
    </row>
    <row r="5173" spans="1:10" hidden="1" x14ac:dyDescent="0.25">
      <c r="A5173" s="187">
        <v>43911</v>
      </c>
      <c r="B5173" s="3">
        <v>21</v>
      </c>
      <c r="C5173" s="3">
        <v>3</v>
      </c>
      <c r="D5173" s="3">
        <v>2020</v>
      </c>
      <c r="E5173" s="3">
        <v>1</v>
      </c>
      <c r="F5173" s="3">
        <v>0</v>
      </c>
      <c r="G5173" s="3" t="s">
        <v>244</v>
      </c>
      <c r="H5173" s="3" t="s">
        <v>1189</v>
      </c>
      <c r="I5173" s="3" t="s">
        <v>513</v>
      </c>
      <c r="J5173" s="3">
        <v>22442948</v>
      </c>
    </row>
    <row r="5174" spans="1:10" hidden="1" x14ac:dyDescent="0.25">
      <c r="A5174" s="187">
        <v>43920</v>
      </c>
      <c r="B5174" s="3">
        <v>30</v>
      </c>
      <c r="C5174" s="3">
        <v>3</v>
      </c>
      <c r="D5174" s="3">
        <v>2020</v>
      </c>
      <c r="E5174" s="3">
        <v>0</v>
      </c>
      <c r="F5174" s="3">
        <v>0</v>
      </c>
      <c r="G5174" s="3" t="s">
        <v>245</v>
      </c>
      <c r="H5174" s="3" t="s">
        <v>1190</v>
      </c>
      <c r="I5174" s="3" t="s">
        <v>514</v>
      </c>
      <c r="J5174" s="3">
        <v>195874740</v>
      </c>
    </row>
    <row r="5175" spans="1:10" hidden="1" x14ac:dyDescent="0.25">
      <c r="A5175" s="187">
        <v>43919</v>
      </c>
      <c r="B5175" s="3">
        <v>29</v>
      </c>
      <c r="C5175" s="3">
        <v>3</v>
      </c>
      <c r="D5175" s="3">
        <v>2020</v>
      </c>
      <c r="E5175" s="3">
        <v>16</v>
      </c>
      <c r="F5175" s="3">
        <v>0</v>
      </c>
      <c r="G5175" s="3" t="s">
        <v>245</v>
      </c>
      <c r="H5175" s="3" t="s">
        <v>1190</v>
      </c>
      <c r="I5175" s="3" t="s">
        <v>514</v>
      </c>
      <c r="J5175" s="3">
        <v>195874740</v>
      </c>
    </row>
    <row r="5176" spans="1:10" hidden="1" x14ac:dyDescent="0.25">
      <c r="A5176" s="187">
        <v>43918</v>
      </c>
      <c r="B5176" s="3">
        <v>28</v>
      </c>
      <c r="C5176" s="3">
        <v>3</v>
      </c>
      <c r="D5176" s="3">
        <v>2020</v>
      </c>
      <c r="E5176" s="3">
        <v>16</v>
      </c>
      <c r="F5176" s="3">
        <v>0</v>
      </c>
      <c r="G5176" s="3" t="s">
        <v>245</v>
      </c>
      <c r="H5176" s="3" t="s">
        <v>1190</v>
      </c>
      <c r="I5176" s="3" t="s">
        <v>514</v>
      </c>
      <c r="J5176" s="3">
        <v>195874740</v>
      </c>
    </row>
    <row r="5177" spans="1:10" hidden="1" x14ac:dyDescent="0.25">
      <c r="A5177" s="187">
        <v>43917</v>
      </c>
      <c r="B5177" s="3">
        <v>27</v>
      </c>
      <c r="C5177" s="3">
        <v>3</v>
      </c>
      <c r="D5177" s="3">
        <v>2020</v>
      </c>
      <c r="E5177" s="3">
        <v>14</v>
      </c>
      <c r="F5177" s="3">
        <v>0</v>
      </c>
      <c r="G5177" s="3" t="s">
        <v>245</v>
      </c>
      <c r="H5177" s="3" t="s">
        <v>1190</v>
      </c>
      <c r="I5177" s="3" t="s">
        <v>514</v>
      </c>
      <c r="J5177" s="3">
        <v>195874740</v>
      </c>
    </row>
    <row r="5178" spans="1:10" hidden="1" x14ac:dyDescent="0.25">
      <c r="A5178" s="187">
        <v>43916</v>
      </c>
      <c r="B5178" s="3">
        <v>26</v>
      </c>
      <c r="C5178" s="3">
        <v>3</v>
      </c>
      <c r="D5178" s="3">
        <v>2020</v>
      </c>
      <c r="E5178" s="3">
        <v>7</v>
      </c>
      <c r="F5178" s="3">
        <v>0</v>
      </c>
      <c r="G5178" s="3" t="s">
        <v>245</v>
      </c>
      <c r="H5178" s="3" t="s">
        <v>1190</v>
      </c>
      <c r="I5178" s="3" t="s">
        <v>514</v>
      </c>
      <c r="J5178" s="3">
        <v>195874740</v>
      </c>
    </row>
    <row r="5179" spans="1:10" hidden="1" x14ac:dyDescent="0.25">
      <c r="A5179" s="187">
        <v>43915</v>
      </c>
      <c r="B5179" s="3">
        <v>25</v>
      </c>
      <c r="C5179" s="3">
        <v>3</v>
      </c>
      <c r="D5179" s="3">
        <v>2020</v>
      </c>
      <c r="E5179" s="3">
        <v>4</v>
      </c>
      <c r="F5179" s="3">
        <v>0</v>
      </c>
      <c r="G5179" s="3" t="s">
        <v>245</v>
      </c>
      <c r="H5179" s="3" t="s">
        <v>1190</v>
      </c>
      <c r="I5179" s="3" t="s">
        <v>514</v>
      </c>
      <c r="J5179" s="3">
        <v>195874740</v>
      </c>
    </row>
    <row r="5180" spans="1:10" hidden="1" x14ac:dyDescent="0.25">
      <c r="A5180" s="187">
        <v>43914</v>
      </c>
      <c r="B5180" s="3">
        <v>24</v>
      </c>
      <c r="C5180" s="3">
        <v>3</v>
      </c>
      <c r="D5180" s="3">
        <v>2020</v>
      </c>
      <c r="E5180" s="3">
        <v>10</v>
      </c>
      <c r="F5180" s="3">
        <v>1</v>
      </c>
      <c r="G5180" s="3" t="s">
        <v>245</v>
      </c>
      <c r="H5180" s="3" t="s">
        <v>1190</v>
      </c>
      <c r="I5180" s="3" t="s">
        <v>514</v>
      </c>
      <c r="J5180" s="3">
        <v>195874740</v>
      </c>
    </row>
    <row r="5181" spans="1:10" hidden="1" x14ac:dyDescent="0.25">
      <c r="A5181" s="187">
        <v>43913</v>
      </c>
      <c r="B5181" s="3">
        <v>23</v>
      </c>
      <c r="C5181" s="3">
        <v>3</v>
      </c>
      <c r="D5181" s="3">
        <v>2020</v>
      </c>
      <c r="E5181" s="3">
        <v>8</v>
      </c>
      <c r="F5181" s="3">
        <v>0</v>
      </c>
      <c r="G5181" s="3" t="s">
        <v>245</v>
      </c>
      <c r="H5181" s="3" t="s">
        <v>1190</v>
      </c>
      <c r="I5181" s="3" t="s">
        <v>514</v>
      </c>
      <c r="J5181" s="3">
        <v>195874740</v>
      </c>
    </row>
    <row r="5182" spans="1:10" hidden="1" x14ac:dyDescent="0.25">
      <c r="A5182" s="187">
        <v>43912</v>
      </c>
      <c r="B5182" s="3">
        <v>22</v>
      </c>
      <c r="C5182" s="3">
        <v>3</v>
      </c>
      <c r="D5182" s="3">
        <v>2020</v>
      </c>
      <c r="E5182" s="3">
        <v>10</v>
      </c>
      <c r="F5182" s="3">
        <v>0</v>
      </c>
      <c r="G5182" s="3" t="s">
        <v>245</v>
      </c>
      <c r="H5182" s="3" t="s">
        <v>1190</v>
      </c>
      <c r="I5182" s="3" t="s">
        <v>514</v>
      </c>
      <c r="J5182" s="3">
        <v>195874740</v>
      </c>
    </row>
    <row r="5183" spans="1:10" hidden="1" x14ac:dyDescent="0.25">
      <c r="A5183" s="187">
        <v>43911</v>
      </c>
      <c r="B5183" s="3">
        <v>21</v>
      </c>
      <c r="C5183" s="3">
        <v>3</v>
      </c>
      <c r="D5183" s="3">
        <v>2020</v>
      </c>
      <c r="E5183" s="3">
        <v>4</v>
      </c>
      <c r="F5183" s="3">
        <v>0</v>
      </c>
      <c r="G5183" s="3" t="s">
        <v>245</v>
      </c>
      <c r="H5183" s="3" t="s">
        <v>1190</v>
      </c>
      <c r="I5183" s="3" t="s">
        <v>514</v>
      </c>
      <c r="J5183" s="3">
        <v>195874740</v>
      </c>
    </row>
    <row r="5184" spans="1:10" hidden="1" x14ac:dyDescent="0.25">
      <c r="A5184" s="187">
        <v>43910</v>
      </c>
      <c r="B5184" s="3">
        <v>20</v>
      </c>
      <c r="C5184" s="3">
        <v>3</v>
      </c>
      <c r="D5184" s="3">
        <v>2020</v>
      </c>
      <c r="E5184" s="3">
        <v>0</v>
      </c>
      <c r="F5184" s="3">
        <v>0</v>
      </c>
      <c r="G5184" s="3" t="s">
        <v>245</v>
      </c>
      <c r="H5184" s="3" t="s">
        <v>1190</v>
      </c>
      <c r="I5184" s="3" t="s">
        <v>514</v>
      </c>
      <c r="J5184" s="3">
        <v>195874740</v>
      </c>
    </row>
    <row r="5185" spans="1:10" hidden="1" x14ac:dyDescent="0.25">
      <c r="A5185" s="187">
        <v>43909</v>
      </c>
      <c r="B5185" s="3">
        <v>19</v>
      </c>
      <c r="C5185" s="3">
        <v>3</v>
      </c>
      <c r="D5185" s="3">
        <v>2020</v>
      </c>
      <c r="E5185" s="3">
        <v>5</v>
      </c>
      <c r="F5185" s="3">
        <v>0</v>
      </c>
      <c r="G5185" s="3" t="s">
        <v>245</v>
      </c>
      <c r="H5185" s="3" t="s">
        <v>1190</v>
      </c>
      <c r="I5185" s="3" t="s">
        <v>514</v>
      </c>
      <c r="J5185" s="3">
        <v>195874740</v>
      </c>
    </row>
    <row r="5186" spans="1:10" hidden="1" x14ac:dyDescent="0.25">
      <c r="A5186" s="187">
        <v>43908</v>
      </c>
      <c r="B5186" s="3">
        <v>18</v>
      </c>
      <c r="C5186" s="3">
        <v>3</v>
      </c>
      <c r="D5186" s="3">
        <v>2020</v>
      </c>
      <c r="E5186" s="3">
        <v>1</v>
      </c>
      <c r="F5186" s="3">
        <v>0</v>
      </c>
      <c r="G5186" s="3" t="s">
        <v>245</v>
      </c>
      <c r="H5186" s="3" t="s">
        <v>1190</v>
      </c>
      <c r="I5186" s="3" t="s">
        <v>514</v>
      </c>
      <c r="J5186" s="3">
        <v>195874740</v>
      </c>
    </row>
    <row r="5187" spans="1:10" hidden="1" x14ac:dyDescent="0.25">
      <c r="A5187" s="187">
        <v>43907</v>
      </c>
      <c r="B5187" s="3">
        <v>17</v>
      </c>
      <c r="C5187" s="3">
        <v>3</v>
      </c>
      <c r="D5187" s="3">
        <v>2020</v>
      </c>
      <c r="E5187" s="3">
        <v>0</v>
      </c>
      <c r="F5187" s="3">
        <v>0</v>
      </c>
      <c r="G5187" s="3" t="s">
        <v>245</v>
      </c>
      <c r="H5187" s="3" t="s">
        <v>1190</v>
      </c>
      <c r="I5187" s="3" t="s">
        <v>514</v>
      </c>
      <c r="J5187" s="3">
        <v>195874740</v>
      </c>
    </row>
    <row r="5188" spans="1:10" hidden="1" x14ac:dyDescent="0.25">
      <c r="A5188" s="187">
        <v>43906</v>
      </c>
      <c r="B5188" s="3">
        <v>16</v>
      </c>
      <c r="C5188" s="3">
        <v>3</v>
      </c>
      <c r="D5188" s="3">
        <v>2020</v>
      </c>
      <c r="E5188" s="3">
        <v>0</v>
      </c>
      <c r="F5188" s="3">
        <v>0</v>
      </c>
      <c r="G5188" s="3" t="s">
        <v>245</v>
      </c>
      <c r="H5188" s="3" t="s">
        <v>1190</v>
      </c>
      <c r="I5188" s="3" t="s">
        <v>514</v>
      </c>
      <c r="J5188" s="3">
        <v>195874740</v>
      </c>
    </row>
    <row r="5189" spans="1:10" hidden="1" x14ac:dyDescent="0.25">
      <c r="A5189" s="187">
        <v>43905</v>
      </c>
      <c r="B5189" s="3">
        <v>15</v>
      </c>
      <c r="C5189" s="3">
        <v>3</v>
      </c>
      <c r="D5189" s="3">
        <v>2020</v>
      </c>
      <c r="E5189" s="3">
        <v>0</v>
      </c>
      <c r="F5189" s="3">
        <v>0</v>
      </c>
      <c r="G5189" s="3" t="s">
        <v>245</v>
      </c>
      <c r="H5189" s="3" t="s">
        <v>1190</v>
      </c>
      <c r="I5189" s="3" t="s">
        <v>514</v>
      </c>
      <c r="J5189" s="3">
        <v>195874740</v>
      </c>
    </row>
    <row r="5190" spans="1:10" hidden="1" x14ac:dyDescent="0.25">
      <c r="A5190" s="187">
        <v>43900</v>
      </c>
      <c r="B5190" s="3">
        <v>10</v>
      </c>
      <c r="C5190" s="3">
        <v>3</v>
      </c>
      <c r="D5190" s="3">
        <v>2020</v>
      </c>
      <c r="E5190" s="3">
        <v>1</v>
      </c>
      <c r="F5190" s="3">
        <v>0</v>
      </c>
      <c r="G5190" s="3" t="s">
        <v>245</v>
      </c>
      <c r="H5190" s="3" t="s">
        <v>1190</v>
      </c>
      <c r="I5190" s="3" t="s">
        <v>514</v>
      </c>
      <c r="J5190" s="3">
        <v>195874740</v>
      </c>
    </row>
    <row r="5191" spans="1:10" hidden="1" x14ac:dyDescent="0.25">
      <c r="A5191" s="187">
        <v>43892</v>
      </c>
      <c r="B5191" s="3">
        <v>2</v>
      </c>
      <c r="C5191" s="3">
        <v>3</v>
      </c>
      <c r="D5191" s="3">
        <v>2020</v>
      </c>
      <c r="E5191" s="3">
        <v>0</v>
      </c>
      <c r="F5191" s="3">
        <v>0</v>
      </c>
      <c r="G5191" s="3" t="s">
        <v>245</v>
      </c>
      <c r="H5191" s="3" t="s">
        <v>1190</v>
      </c>
      <c r="I5191" s="3" t="s">
        <v>514</v>
      </c>
      <c r="J5191" s="3">
        <v>195874740</v>
      </c>
    </row>
    <row r="5192" spans="1:10" hidden="1" x14ac:dyDescent="0.25">
      <c r="A5192" s="187">
        <v>43891</v>
      </c>
      <c r="B5192" s="3">
        <v>1</v>
      </c>
      <c r="C5192" s="3">
        <v>3</v>
      </c>
      <c r="D5192" s="3">
        <v>2020</v>
      </c>
      <c r="E5192" s="3">
        <v>0</v>
      </c>
      <c r="F5192" s="3">
        <v>0</v>
      </c>
      <c r="G5192" s="3" t="s">
        <v>245</v>
      </c>
      <c r="H5192" s="3" t="s">
        <v>1190</v>
      </c>
      <c r="I5192" s="3" t="s">
        <v>514</v>
      </c>
      <c r="J5192" s="3">
        <v>195874740</v>
      </c>
    </row>
    <row r="5193" spans="1:10" hidden="1" x14ac:dyDescent="0.25">
      <c r="A5193" s="187">
        <v>43890</v>
      </c>
      <c r="B5193" s="3">
        <v>29</v>
      </c>
      <c r="C5193" s="3">
        <v>2</v>
      </c>
      <c r="D5193" s="3">
        <v>2020</v>
      </c>
      <c r="E5193" s="3">
        <v>0</v>
      </c>
      <c r="F5193" s="3">
        <v>0</v>
      </c>
      <c r="G5193" s="3" t="s">
        <v>245</v>
      </c>
      <c r="H5193" s="3" t="s">
        <v>1190</v>
      </c>
      <c r="I5193" s="3" t="s">
        <v>514</v>
      </c>
      <c r="J5193" s="3">
        <v>195874740</v>
      </c>
    </row>
    <row r="5194" spans="1:10" hidden="1" x14ac:dyDescent="0.25">
      <c r="A5194" s="187">
        <v>43889</v>
      </c>
      <c r="B5194" s="3">
        <v>28</v>
      </c>
      <c r="C5194" s="3">
        <v>2</v>
      </c>
      <c r="D5194" s="3">
        <v>2020</v>
      </c>
      <c r="E5194" s="3">
        <v>1</v>
      </c>
      <c r="F5194" s="3">
        <v>0</v>
      </c>
      <c r="G5194" s="3" t="s">
        <v>245</v>
      </c>
      <c r="H5194" s="3" t="s">
        <v>1190</v>
      </c>
      <c r="I5194" s="3" t="s">
        <v>514</v>
      </c>
      <c r="J5194" s="3">
        <v>195874740</v>
      </c>
    </row>
    <row r="5195" spans="1:10" hidden="1" x14ac:dyDescent="0.25">
      <c r="A5195" s="187">
        <v>43888</v>
      </c>
      <c r="B5195" s="3">
        <v>27</v>
      </c>
      <c r="C5195" s="3">
        <v>2</v>
      </c>
      <c r="D5195" s="3">
        <v>2020</v>
      </c>
      <c r="E5195" s="3">
        <v>0</v>
      </c>
      <c r="F5195" s="3">
        <v>0</v>
      </c>
      <c r="G5195" s="3" t="s">
        <v>245</v>
      </c>
      <c r="H5195" s="3" t="s">
        <v>1190</v>
      </c>
      <c r="I5195" s="3" t="s">
        <v>514</v>
      </c>
      <c r="J5195" s="3">
        <v>195874740</v>
      </c>
    </row>
    <row r="5196" spans="1:10" hidden="1" x14ac:dyDescent="0.25">
      <c r="A5196" s="187">
        <v>43887</v>
      </c>
      <c r="B5196" s="3">
        <v>26</v>
      </c>
      <c r="C5196" s="3">
        <v>2</v>
      </c>
      <c r="D5196" s="3">
        <v>2020</v>
      </c>
      <c r="E5196" s="3">
        <v>0</v>
      </c>
      <c r="F5196" s="3">
        <v>0</v>
      </c>
      <c r="G5196" s="3" t="s">
        <v>245</v>
      </c>
      <c r="H5196" s="3" t="s">
        <v>1190</v>
      </c>
      <c r="I5196" s="3" t="s">
        <v>514</v>
      </c>
      <c r="J5196" s="3">
        <v>195874740</v>
      </c>
    </row>
    <row r="5197" spans="1:10" hidden="1" x14ac:dyDescent="0.25">
      <c r="A5197" s="187">
        <v>43886</v>
      </c>
      <c r="B5197" s="3">
        <v>25</v>
      </c>
      <c r="C5197" s="3">
        <v>2</v>
      </c>
      <c r="D5197" s="3">
        <v>2020</v>
      </c>
      <c r="E5197" s="3">
        <v>0</v>
      </c>
      <c r="F5197" s="3">
        <v>0</v>
      </c>
      <c r="G5197" s="3" t="s">
        <v>245</v>
      </c>
      <c r="H5197" s="3" t="s">
        <v>1190</v>
      </c>
      <c r="I5197" s="3" t="s">
        <v>514</v>
      </c>
      <c r="J5197" s="3">
        <v>195874740</v>
      </c>
    </row>
    <row r="5198" spans="1:10" hidden="1" x14ac:dyDescent="0.25">
      <c r="A5198" s="187">
        <v>43885</v>
      </c>
      <c r="B5198" s="3">
        <v>24</v>
      </c>
      <c r="C5198" s="3">
        <v>2</v>
      </c>
      <c r="D5198" s="3">
        <v>2020</v>
      </c>
      <c r="E5198" s="3">
        <v>0</v>
      </c>
      <c r="F5198" s="3">
        <v>0</v>
      </c>
      <c r="G5198" s="3" t="s">
        <v>245</v>
      </c>
      <c r="H5198" s="3" t="s">
        <v>1190</v>
      </c>
      <c r="I5198" s="3" t="s">
        <v>514</v>
      </c>
      <c r="J5198" s="3">
        <v>195874740</v>
      </c>
    </row>
    <row r="5199" spans="1:10" hidden="1" x14ac:dyDescent="0.25">
      <c r="A5199" s="187">
        <v>43884</v>
      </c>
      <c r="B5199" s="3">
        <v>23</v>
      </c>
      <c r="C5199" s="3">
        <v>2</v>
      </c>
      <c r="D5199" s="3">
        <v>2020</v>
      </c>
      <c r="E5199" s="3">
        <v>0</v>
      </c>
      <c r="F5199" s="3">
        <v>0</v>
      </c>
      <c r="G5199" s="3" t="s">
        <v>245</v>
      </c>
      <c r="H5199" s="3" t="s">
        <v>1190</v>
      </c>
      <c r="I5199" s="3" t="s">
        <v>514</v>
      </c>
      <c r="J5199" s="3">
        <v>195874740</v>
      </c>
    </row>
    <row r="5200" spans="1:10" hidden="1" x14ac:dyDescent="0.25">
      <c r="A5200" s="187">
        <v>43883</v>
      </c>
      <c r="B5200" s="3">
        <v>22</v>
      </c>
      <c r="C5200" s="3">
        <v>2</v>
      </c>
      <c r="D5200" s="3">
        <v>2020</v>
      </c>
      <c r="E5200" s="3">
        <v>0</v>
      </c>
      <c r="F5200" s="3">
        <v>0</v>
      </c>
      <c r="G5200" s="3" t="s">
        <v>245</v>
      </c>
      <c r="H5200" s="3" t="s">
        <v>1190</v>
      </c>
      <c r="I5200" s="3" t="s">
        <v>514</v>
      </c>
      <c r="J5200" s="3">
        <v>195874740</v>
      </c>
    </row>
    <row r="5201" spans="1:10" hidden="1" x14ac:dyDescent="0.25">
      <c r="A5201" s="187">
        <v>43882</v>
      </c>
      <c r="B5201" s="3">
        <v>21</v>
      </c>
      <c r="C5201" s="3">
        <v>2</v>
      </c>
      <c r="D5201" s="3">
        <v>2020</v>
      </c>
      <c r="E5201" s="3">
        <v>0</v>
      </c>
      <c r="F5201" s="3">
        <v>0</v>
      </c>
      <c r="G5201" s="3" t="s">
        <v>245</v>
      </c>
      <c r="H5201" s="3" t="s">
        <v>1190</v>
      </c>
      <c r="I5201" s="3" t="s">
        <v>514</v>
      </c>
      <c r="J5201" s="3">
        <v>195874740</v>
      </c>
    </row>
    <row r="5202" spans="1:10" hidden="1" x14ac:dyDescent="0.25">
      <c r="A5202" s="187">
        <v>43881</v>
      </c>
      <c r="B5202" s="3">
        <v>20</v>
      </c>
      <c r="C5202" s="3">
        <v>2</v>
      </c>
      <c r="D5202" s="3">
        <v>2020</v>
      </c>
      <c r="E5202" s="3">
        <v>0</v>
      </c>
      <c r="F5202" s="3">
        <v>0</v>
      </c>
      <c r="G5202" s="3" t="s">
        <v>245</v>
      </c>
      <c r="H5202" s="3" t="s">
        <v>1190</v>
      </c>
      <c r="I5202" s="3" t="s">
        <v>514</v>
      </c>
      <c r="J5202" s="3">
        <v>195874740</v>
      </c>
    </row>
    <row r="5203" spans="1:10" hidden="1" x14ac:dyDescent="0.25">
      <c r="A5203" s="187">
        <v>43880</v>
      </c>
      <c r="B5203" s="3">
        <v>19</v>
      </c>
      <c r="C5203" s="3">
        <v>2</v>
      </c>
      <c r="D5203" s="3">
        <v>2020</v>
      </c>
      <c r="E5203" s="3">
        <v>0</v>
      </c>
      <c r="F5203" s="3">
        <v>0</v>
      </c>
      <c r="G5203" s="3" t="s">
        <v>245</v>
      </c>
      <c r="H5203" s="3" t="s">
        <v>1190</v>
      </c>
      <c r="I5203" s="3" t="s">
        <v>514</v>
      </c>
      <c r="J5203" s="3">
        <v>195874740</v>
      </c>
    </row>
    <row r="5204" spans="1:10" hidden="1" x14ac:dyDescent="0.25">
      <c r="A5204" s="187">
        <v>43879</v>
      </c>
      <c r="B5204" s="3">
        <v>18</v>
      </c>
      <c r="C5204" s="3">
        <v>2</v>
      </c>
      <c r="D5204" s="3">
        <v>2020</v>
      </c>
      <c r="E5204" s="3">
        <v>0</v>
      </c>
      <c r="F5204" s="3">
        <v>0</v>
      </c>
      <c r="G5204" s="3" t="s">
        <v>245</v>
      </c>
      <c r="H5204" s="3" t="s">
        <v>1190</v>
      </c>
      <c r="I5204" s="3" t="s">
        <v>514</v>
      </c>
      <c r="J5204" s="3">
        <v>195874740</v>
      </c>
    </row>
    <row r="5205" spans="1:10" hidden="1" x14ac:dyDescent="0.25">
      <c r="A5205" s="187">
        <v>43878</v>
      </c>
      <c r="B5205" s="3">
        <v>17</v>
      </c>
      <c r="C5205" s="3">
        <v>2</v>
      </c>
      <c r="D5205" s="3">
        <v>2020</v>
      </c>
      <c r="E5205" s="3">
        <v>0</v>
      </c>
      <c r="F5205" s="3">
        <v>0</v>
      </c>
      <c r="G5205" s="3" t="s">
        <v>245</v>
      </c>
      <c r="H5205" s="3" t="s">
        <v>1190</v>
      </c>
      <c r="I5205" s="3" t="s">
        <v>514</v>
      </c>
      <c r="J5205" s="3">
        <v>195874740</v>
      </c>
    </row>
    <row r="5206" spans="1:10" hidden="1" x14ac:dyDescent="0.25">
      <c r="A5206" s="187">
        <v>43877</v>
      </c>
      <c r="B5206" s="3">
        <v>16</v>
      </c>
      <c r="C5206" s="3">
        <v>2</v>
      </c>
      <c r="D5206" s="3">
        <v>2020</v>
      </c>
      <c r="E5206" s="3">
        <v>0</v>
      </c>
      <c r="F5206" s="3">
        <v>0</v>
      </c>
      <c r="G5206" s="3" t="s">
        <v>245</v>
      </c>
      <c r="H5206" s="3" t="s">
        <v>1190</v>
      </c>
      <c r="I5206" s="3" t="s">
        <v>514</v>
      </c>
      <c r="J5206" s="3">
        <v>195874740</v>
      </c>
    </row>
    <row r="5207" spans="1:10" hidden="1" x14ac:dyDescent="0.25">
      <c r="A5207" s="187">
        <v>43876</v>
      </c>
      <c r="B5207" s="3">
        <v>15</v>
      </c>
      <c r="C5207" s="3">
        <v>2</v>
      </c>
      <c r="D5207" s="3">
        <v>2020</v>
      </c>
      <c r="E5207" s="3">
        <v>0</v>
      </c>
      <c r="F5207" s="3">
        <v>0</v>
      </c>
      <c r="G5207" s="3" t="s">
        <v>245</v>
      </c>
      <c r="H5207" s="3" t="s">
        <v>1190</v>
      </c>
      <c r="I5207" s="3" t="s">
        <v>514</v>
      </c>
      <c r="J5207" s="3">
        <v>195874740</v>
      </c>
    </row>
    <row r="5208" spans="1:10" hidden="1" x14ac:dyDescent="0.25">
      <c r="A5208" s="187">
        <v>43875</v>
      </c>
      <c r="B5208" s="3">
        <v>14</v>
      </c>
      <c r="C5208" s="3">
        <v>2</v>
      </c>
      <c r="D5208" s="3">
        <v>2020</v>
      </c>
      <c r="E5208" s="3">
        <v>0</v>
      </c>
      <c r="F5208" s="3">
        <v>0</v>
      </c>
      <c r="G5208" s="3" t="s">
        <v>245</v>
      </c>
      <c r="H5208" s="3" t="s">
        <v>1190</v>
      </c>
      <c r="I5208" s="3" t="s">
        <v>514</v>
      </c>
      <c r="J5208" s="3">
        <v>195874740</v>
      </c>
    </row>
    <row r="5209" spans="1:10" hidden="1" x14ac:dyDescent="0.25">
      <c r="A5209" s="187">
        <v>43874</v>
      </c>
      <c r="B5209" s="3">
        <v>13</v>
      </c>
      <c r="C5209" s="3">
        <v>2</v>
      </c>
      <c r="D5209" s="3">
        <v>2020</v>
      </c>
      <c r="E5209" s="3">
        <v>0</v>
      </c>
      <c r="F5209" s="3">
        <v>0</v>
      </c>
      <c r="G5209" s="3" t="s">
        <v>245</v>
      </c>
      <c r="H5209" s="3" t="s">
        <v>1190</v>
      </c>
      <c r="I5209" s="3" t="s">
        <v>514</v>
      </c>
      <c r="J5209" s="3">
        <v>195874740</v>
      </c>
    </row>
    <row r="5210" spans="1:10" hidden="1" x14ac:dyDescent="0.25">
      <c r="A5210" s="187">
        <v>43873</v>
      </c>
      <c r="B5210" s="3">
        <v>12</v>
      </c>
      <c r="C5210" s="3">
        <v>2</v>
      </c>
      <c r="D5210" s="3">
        <v>2020</v>
      </c>
      <c r="E5210" s="3">
        <v>0</v>
      </c>
      <c r="F5210" s="3">
        <v>0</v>
      </c>
      <c r="G5210" s="3" t="s">
        <v>245</v>
      </c>
      <c r="H5210" s="3" t="s">
        <v>1190</v>
      </c>
      <c r="I5210" s="3" t="s">
        <v>514</v>
      </c>
      <c r="J5210" s="3">
        <v>195874740</v>
      </c>
    </row>
    <row r="5211" spans="1:10" hidden="1" x14ac:dyDescent="0.25">
      <c r="A5211" s="187">
        <v>43872</v>
      </c>
      <c r="B5211" s="3">
        <v>11</v>
      </c>
      <c r="C5211" s="3">
        <v>2</v>
      </c>
      <c r="D5211" s="3">
        <v>2020</v>
      </c>
      <c r="E5211" s="3">
        <v>0</v>
      </c>
      <c r="F5211" s="3">
        <v>0</v>
      </c>
      <c r="G5211" s="3" t="s">
        <v>245</v>
      </c>
      <c r="H5211" s="3" t="s">
        <v>1190</v>
      </c>
      <c r="I5211" s="3" t="s">
        <v>514</v>
      </c>
      <c r="J5211" s="3">
        <v>195874740</v>
      </c>
    </row>
    <row r="5212" spans="1:10" hidden="1" x14ac:dyDescent="0.25">
      <c r="A5212" s="187">
        <v>43871</v>
      </c>
      <c r="B5212" s="3">
        <v>10</v>
      </c>
      <c r="C5212" s="3">
        <v>2</v>
      </c>
      <c r="D5212" s="3">
        <v>2020</v>
      </c>
      <c r="E5212" s="3">
        <v>0</v>
      </c>
      <c r="F5212" s="3">
        <v>0</v>
      </c>
      <c r="G5212" s="3" t="s">
        <v>245</v>
      </c>
      <c r="H5212" s="3" t="s">
        <v>1190</v>
      </c>
      <c r="I5212" s="3" t="s">
        <v>514</v>
      </c>
      <c r="J5212" s="3">
        <v>195874740</v>
      </c>
    </row>
    <row r="5213" spans="1:10" hidden="1" x14ac:dyDescent="0.25">
      <c r="A5213" s="187">
        <v>43870</v>
      </c>
      <c r="B5213" s="3">
        <v>9</v>
      </c>
      <c r="C5213" s="3">
        <v>2</v>
      </c>
      <c r="D5213" s="3">
        <v>2020</v>
      </c>
      <c r="E5213" s="3">
        <v>0</v>
      </c>
      <c r="F5213" s="3">
        <v>0</v>
      </c>
      <c r="G5213" s="3" t="s">
        <v>245</v>
      </c>
      <c r="H5213" s="3" t="s">
        <v>1190</v>
      </c>
      <c r="I5213" s="3" t="s">
        <v>514</v>
      </c>
      <c r="J5213" s="3">
        <v>195874740</v>
      </c>
    </row>
    <row r="5214" spans="1:10" hidden="1" x14ac:dyDescent="0.25">
      <c r="A5214" s="187">
        <v>43869</v>
      </c>
      <c r="B5214" s="3">
        <v>8</v>
      </c>
      <c r="C5214" s="3">
        <v>2</v>
      </c>
      <c r="D5214" s="3">
        <v>2020</v>
      </c>
      <c r="E5214" s="3">
        <v>0</v>
      </c>
      <c r="F5214" s="3">
        <v>0</v>
      </c>
      <c r="G5214" s="3" t="s">
        <v>245</v>
      </c>
      <c r="H5214" s="3" t="s">
        <v>1190</v>
      </c>
      <c r="I5214" s="3" t="s">
        <v>514</v>
      </c>
      <c r="J5214" s="3">
        <v>195874740</v>
      </c>
    </row>
    <row r="5215" spans="1:10" hidden="1" x14ac:dyDescent="0.25">
      <c r="A5215" s="187">
        <v>43868</v>
      </c>
      <c r="B5215" s="3">
        <v>7</v>
      </c>
      <c r="C5215" s="3">
        <v>2</v>
      </c>
      <c r="D5215" s="3">
        <v>2020</v>
      </c>
      <c r="E5215" s="3">
        <v>0</v>
      </c>
      <c r="F5215" s="3">
        <v>0</v>
      </c>
      <c r="G5215" s="3" t="s">
        <v>245</v>
      </c>
      <c r="H5215" s="3" t="s">
        <v>1190</v>
      </c>
      <c r="I5215" s="3" t="s">
        <v>514</v>
      </c>
      <c r="J5215" s="3">
        <v>195874740</v>
      </c>
    </row>
    <row r="5216" spans="1:10" hidden="1" x14ac:dyDescent="0.25">
      <c r="A5216" s="187">
        <v>43867</v>
      </c>
      <c r="B5216" s="3">
        <v>6</v>
      </c>
      <c r="C5216" s="3">
        <v>2</v>
      </c>
      <c r="D5216" s="3">
        <v>2020</v>
      </c>
      <c r="E5216" s="3">
        <v>0</v>
      </c>
      <c r="F5216" s="3">
        <v>0</v>
      </c>
      <c r="G5216" s="3" t="s">
        <v>245</v>
      </c>
      <c r="H5216" s="3" t="s">
        <v>1190</v>
      </c>
      <c r="I5216" s="3" t="s">
        <v>514</v>
      </c>
      <c r="J5216" s="3">
        <v>195874740</v>
      </c>
    </row>
    <row r="5217" spans="1:10" hidden="1" x14ac:dyDescent="0.25">
      <c r="A5217" s="187">
        <v>43866</v>
      </c>
      <c r="B5217" s="3">
        <v>5</v>
      </c>
      <c r="C5217" s="3">
        <v>2</v>
      </c>
      <c r="D5217" s="3">
        <v>2020</v>
      </c>
      <c r="E5217" s="3">
        <v>0</v>
      </c>
      <c r="F5217" s="3">
        <v>0</v>
      </c>
      <c r="G5217" s="3" t="s">
        <v>245</v>
      </c>
      <c r="H5217" s="3" t="s">
        <v>1190</v>
      </c>
      <c r="I5217" s="3" t="s">
        <v>514</v>
      </c>
      <c r="J5217" s="3">
        <v>195874740</v>
      </c>
    </row>
    <row r="5218" spans="1:10" hidden="1" x14ac:dyDescent="0.25">
      <c r="A5218" s="187">
        <v>43865</v>
      </c>
      <c r="B5218" s="3">
        <v>4</v>
      </c>
      <c r="C5218" s="3">
        <v>2</v>
      </c>
      <c r="D5218" s="3">
        <v>2020</v>
      </c>
      <c r="E5218" s="3">
        <v>0</v>
      </c>
      <c r="F5218" s="3">
        <v>0</v>
      </c>
      <c r="G5218" s="3" t="s">
        <v>245</v>
      </c>
      <c r="H5218" s="3" t="s">
        <v>1190</v>
      </c>
      <c r="I5218" s="3" t="s">
        <v>514</v>
      </c>
      <c r="J5218" s="3">
        <v>195874740</v>
      </c>
    </row>
    <row r="5219" spans="1:10" hidden="1" x14ac:dyDescent="0.25">
      <c r="A5219" s="187">
        <v>43864</v>
      </c>
      <c r="B5219" s="3">
        <v>3</v>
      </c>
      <c r="C5219" s="3">
        <v>2</v>
      </c>
      <c r="D5219" s="3">
        <v>2020</v>
      </c>
      <c r="E5219" s="3">
        <v>0</v>
      </c>
      <c r="F5219" s="3">
        <v>0</v>
      </c>
      <c r="G5219" s="3" t="s">
        <v>245</v>
      </c>
      <c r="H5219" s="3" t="s">
        <v>1190</v>
      </c>
      <c r="I5219" s="3" t="s">
        <v>514</v>
      </c>
      <c r="J5219" s="3">
        <v>195874740</v>
      </c>
    </row>
    <row r="5220" spans="1:10" hidden="1" x14ac:dyDescent="0.25">
      <c r="A5220" s="187">
        <v>43863</v>
      </c>
      <c r="B5220" s="3">
        <v>2</v>
      </c>
      <c r="C5220" s="3">
        <v>2</v>
      </c>
      <c r="D5220" s="3">
        <v>2020</v>
      </c>
      <c r="E5220" s="3">
        <v>0</v>
      </c>
      <c r="F5220" s="3">
        <v>0</v>
      </c>
      <c r="G5220" s="3" t="s">
        <v>245</v>
      </c>
      <c r="H5220" s="3" t="s">
        <v>1190</v>
      </c>
      <c r="I5220" s="3" t="s">
        <v>514</v>
      </c>
      <c r="J5220" s="3">
        <v>195874740</v>
      </c>
    </row>
    <row r="5221" spans="1:10" hidden="1" x14ac:dyDescent="0.25">
      <c r="A5221" s="187">
        <v>43862</v>
      </c>
      <c r="B5221" s="3">
        <v>1</v>
      </c>
      <c r="C5221" s="3">
        <v>2</v>
      </c>
      <c r="D5221" s="3">
        <v>2020</v>
      </c>
      <c r="E5221" s="3">
        <v>0</v>
      </c>
      <c r="F5221" s="3">
        <v>0</v>
      </c>
      <c r="G5221" s="3" t="s">
        <v>245</v>
      </c>
      <c r="H5221" s="3" t="s">
        <v>1190</v>
      </c>
      <c r="I5221" s="3" t="s">
        <v>514</v>
      </c>
      <c r="J5221" s="3">
        <v>195874740</v>
      </c>
    </row>
    <row r="5222" spans="1:10" hidden="1" x14ac:dyDescent="0.25">
      <c r="A5222" s="187">
        <v>43861</v>
      </c>
      <c r="B5222" s="3">
        <v>31</v>
      </c>
      <c r="C5222" s="3">
        <v>1</v>
      </c>
      <c r="D5222" s="3">
        <v>2020</v>
      </c>
      <c r="E5222" s="3">
        <v>0</v>
      </c>
      <c r="F5222" s="3">
        <v>0</v>
      </c>
      <c r="G5222" s="3" t="s">
        <v>245</v>
      </c>
      <c r="H5222" s="3" t="s">
        <v>1190</v>
      </c>
      <c r="I5222" s="3" t="s">
        <v>514</v>
      </c>
      <c r="J5222" s="3">
        <v>195874740</v>
      </c>
    </row>
    <row r="5223" spans="1:10" hidden="1" x14ac:dyDescent="0.25">
      <c r="A5223" s="187">
        <v>43860</v>
      </c>
      <c r="B5223" s="3">
        <v>30</v>
      </c>
      <c r="C5223" s="3">
        <v>1</v>
      </c>
      <c r="D5223" s="3">
        <v>2020</v>
      </c>
      <c r="E5223" s="3">
        <v>0</v>
      </c>
      <c r="F5223" s="3">
        <v>0</v>
      </c>
      <c r="G5223" s="3" t="s">
        <v>245</v>
      </c>
      <c r="H5223" s="3" t="s">
        <v>1190</v>
      </c>
      <c r="I5223" s="3" t="s">
        <v>514</v>
      </c>
      <c r="J5223" s="3">
        <v>195874740</v>
      </c>
    </row>
    <row r="5224" spans="1:10" hidden="1" x14ac:dyDescent="0.25">
      <c r="A5224" s="187">
        <v>43859</v>
      </c>
      <c r="B5224" s="3">
        <v>29</v>
      </c>
      <c r="C5224" s="3">
        <v>1</v>
      </c>
      <c r="D5224" s="3">
        <v>2020</v>
      </c>
      <c r="E5224" s="3">
        <v>0</v>
      </c>
      <c r="F5224" s="3">
        <v>0</v>
      </c>
      <c r="G5224" s="3" t="s">
        <v>245</v>
      </c>
      <c r="H5224" s="3" t="s">
        <v>1190</v>
      </c>
      <c r="I5224" s="3" t="s">
        <v>514</v>
      </c>
      <c r="J5224" s="3">
        <v>195874740</v>
      </c>
    </row>
    <row r="5225" spans="1:10" hidden="1" x14ac:dyDescent="0.25">
      <c r="A5225" s="187">
        <v>43858</v>
      </c>
      <c r="B5225" s="3">
        <v>28</v>
      </c>
      <c r="C5225" s="3">
        <v>1</v>
      </c>
      <c r="D5225" s="3">
        <v>2020</v>
      </c>
      <c r="E5225" s="3">
        <v>0</v>
      </c>
      <c r="F5225" s="3">
        <v>0</v>
      </c>
      <c r="G5225" s="3" t="s">
        <v>245</v>
      </c>
      <c r="H5225" s="3" t="s">
        <v>1190</v>
      </c>
      <c r="I5225" s="3" t="s">
        <v>514</v>
      </c>
      <c r="J5225" s="3">
        <v>195874740</v>
      </c>
    </row>
    <row r="5226" spans="1:10" hidden="1" x14ac:dyDescent="0.25">
      <c r="A5226" s="187">
        <v>43857</v>
      </c>
      <c r="B5226" s="3">
        <v>27</v>
      </c>
      <c r="C5226" s="3">
        <v>1</v>
      </c>
      <c r="D5226" s="3">
        <v>2020</v>
      </c>
      <c r="E5226" s="3">
        <v>0</v>
      </c>
      <c r="F5226" s="3">
        <v>0</v>
      </c>
      <c r="G5226" s="3" t="s">
        <v>245</v>
      </c>
      <c r="H5226" s="3" t="s">
        <v>1190</v>
      </c>
      <c r="I5226" s="3" t="s">
        <v>514</v>
      </c>
      <c r="J5226" s="3">
        <v>195874740</v>
      </c>
    </row>
    <row r="5227" spans="1:10" hidden="1" x14ac:dyDescent="0.25">
      <c r="A5227" s="187">
        <v>43856</v>
      </c>
      <c r="B5227" s="3">
        <v>26</v>
      </c>
      <c r="C5227" s="3">
        <v>1</v>
      </c>
      <c r="D5227" s="3">
        <v>2020</v>
      </c>
      <c r="E5227" s="3">
        <v>0</v>
      </c>
      <c r="F5227" s="3">
        <v>0</v>
      </c>
      <c r="G5227" s="3" t="s">
        <v>245</v>
      </c>
      <c r="H5227" s="3" t="s">
        <v>1190</v>
      </c>
      <c r="I5227" s="3" t="s">
        <v>514</v>
      </c>
      <c r="J5227" s="3">
        <v>195874740</v>
      </c>
    </row>
    <row r="5228" spans="1:10" hidden="1" x14ac:dyDescent="0.25">
      <c r="A5228" s="187">
        <v>43855</v>
      </c>
      <c r="B5228" s="3">
        <v>25</v>
      </c>
      <c r="C5228" s="3">
        <v>1</v>
      </c>
      <c r="D5228" s="3">
        <v>2020</v>
      </c>
      <c r="E5228" s="3">
        <v>0</v>
      </c>
      <c r="F5228" s="3">
        <v>0</v>
      </c>
      <c r="G5228" s="3" t="s">
        <v>245</v>
      </c>
      <c r="H5228" s="3" t="s">
        <v>1190</v>
      </c>
      <c r="I5228" s="3" t="s">
        <v>514</v>
      </c>
      <c r="J5228" s="3">
        <v>195874740</v>
      </c>
    </row>
    <row r="5229" spans="1:10" hidden="1" x14ac:dyDescent="0.25">
      <c r="A5229" s="187">
        <v>43854</v>
      </c>
      <c r="B5229" s="3">
        <v>24</v>
      </c>
      <c r="C5229" s="3">
        <v>1</v>
      </c>
      <c r="D5229" s="3">
        <v>2020</v>
      </c>
      <c r="E5229" s="3">
        <v>0</v>
      </c>
      <c r="F5229" s="3">
        <v>0</v>
      </c>
      <c r="G5229" s="3" t="s">
        <v>245</v>
      </c>
      <c r="H5229" s="3" t="s">
        <v>1190</v>
      </c>
      <c r="I5229" s="3" t="s">
        <v>514</v>
      </c>
      <c r="J5229" s="3">
        <v>195874740</v>
      </c>
    </row>
    <row r="5230" spans="1:10" hidden="1" x14ac:dyDescent="0.25">
      <c r="A5230" s="187">
        <v>43853</v>
      </c>
      <c r="B5230" s="3">
        <v>23</v>
      </c>
      <c r="C5230" s="3">
        <v>1</v>
      </c>
      <c r="D5230" s="3">
        <v>2020</v>
      </c>
      <c r="E5230" s="3">
        <v>0</v>
      </c>
      <c r="F5230" s="3">
        <v>0</v>
      </c>
      <c r="G5230" s="3" t="s">
        <v>245</v>
      </c>
      <c r="H5230" s="3" t="s">
        <v>1190</v>
      </c>
      <c r="I5230" s="3" t="s">
        <v>514</v>
      </c>
      <c r="J5230" s="3">
        <v>195874740</v>
      </c>
    </row>
    <row r="5231" spans="1:10" hidden="1" x14ac:dyDescent="0.25">
      <c r="A5231" s="187">
        <v>43852</v>
      </c>
      <c r="B5231" s="3">
        <v>22</v>
      </c>
      <c r="C5231" s="3">
        <v>1</v>
      </c>
      <c r="D5231" s="3">
        <v>2020</v>
      </c>
      <c r="E5231" s="3">
        <v>0</v>
      </c>
      <c r="F5231" s="3">
        <v>0</v>
      </c>
      <c r="G5231" s="3" t="s">
        <v>245</v>
      </c>
      <c r="H5231" s="3" t="s">
        <v>1190</v>
      </c>
      <c r="I5231" s="3" t="s">
        <v>514</v>
      </c>
      <c r="J5231" s="3">
        <v>195874740</v>
      </c>
    </row>
    <row r="5232" spans="1:10" hidden="1" x14ac:dyDescent="0.25">
      <c r="A5232" s="187">
        <v>43851</v>
      </c>
      <c r="B5232" s="3">
        <v>21</v>
      </c>
      <c r="C5232" s="3">
        <v>1</v>
      </c>
      <c r="D5232" s="3">
        <v>2020</v>
      </c>
      <c r="E5232" s="3">
        <v>0</v>
      </c>
      <c r="F5232" s="3">
        <v>0</v>
      </c>
      <c r="G5232" s="3" t="s">
        <v>245</v>
      </c>
      <c r="H5232" s="3" t="s">
        <v>1190</v>
      </c>
      <c r="I5232" s="3" t="s">
        <v>514</v>
      </c>
      <c r="J5232" s="3">
        <v>195874740</v>
      </c>
    </row>
    <row r="5233" spans="1:10" hidden="1" x14ac:dyDescent="0.25">
      <c r="A5233" s="187">
        <v>43850</v>
      </c>
      <c r="B5233" s="3">
        <v>20</v>
      </c>
      <c r="C5233" s="3">
        <v>1</v>
      </c>
      <c r="D5233" s="3">
        <v>2020</v>
      </c>
      <c r="E5233" s="3">
        <v>0</v>
      </c>
      <c r="F5233" s="3">
        <v>0</v>
      </c>
      <c r="G5233" s="3" t="s">
        <v>245</v>
      </c>
      <c r="H5233" s="3" t="s">
        <v>1190</v>
      </c>
      <c r="I5233" s="3" t="s">
        <v>514</v>
      </c>
      <c r="J5233" s="3">
        <v>195874740</v>
      </c>
    </row>
    <row r="5234" spans="1:10" hidden="1" x14ac:dyDescent="0.25">
      <c r="A5234" s="187">
        <v>43849</v>
      </c>
      <c r="B5234" s="3">
        <v>19</v>
      </c>
      <c r="C5234" s="3">
        <v>1</v>
      </c>
      <c r="D5234" s="3">
        <v>2020</v>
      </c>
      <c r="E5234" s="3">
        <v>0</v>
      </c>
      <c r="F5234" s="3">
        <v>0</v>
      </c>
      <c r="G5234" s="3" t="s">
        <v>245</v>
      </c>
      <c r="H5234" s="3" t="s">
        <v>1190</v>
      </c>
      <c r="I5234" s="3" t="s">
        <v>514</v>
      </c>
      <c r="J5234" s="3">
        <v>195874740</v>
      </c>
    </row>
    <row r="5235" spans="1:10" hidden="1" x14ac:dyDescent="0.25">
      <c r="A5235" s="187">
        <v>43848</v>
      </c>
      <c r="B5235" s="3">
        <v>18</v>
      </c>
      <c r="C5235" s="3">
        <v>1</v>
      </c>
      <c r="D5235" s="3">
        <v>2020</v>
      </c>
      <c r="E5235" s="3">
        <v>0</v>
      </c>
      <c r="F5235" s="3">
        <v>0</v>
      </c>
      <c r="G5235" s="3" t="s">
        <v>245</v>
      </c>
      <c r="H5235" s="3" t="s">
        <v>1190</v>
      </c>
      <c r="I5235" s="3" t="s">
        <v>514</v>
      </c>
      <c r="J5235" s="3">
        <v>195874740</v>
      </c>
    </row>
    <row r="5236" spans="1:10" hidden="1" x14ac:dyDescent="0.25">
      <c r="A5236" s="187">
        <v>43847</v>
      </c>
      <c r="B5236" s="3">
        <v>17</v>
      </c>
      <c r="C5236" s="3">
        <v>1</v>
      </c>
      <c r="D5236" s="3">
        <v>2020</v>
      </c>
      <c r="E5236" s="3">
        <v>0</v>
      </c>
      <c r="F5236" s="3">
        <v>0</v>
      </c>
      <c r="G5236" s="3" t="s">
        <v>245</v>
      </c>
      <c r="H5236" s="3" t="s">
        <v>1190</v>
      </c>
      <c r="I5236" s="3" t="s">
        <v>514</v>
      </c>
      <c r="J5236" s="3">
        <v>195874740</v>
      </c>
    </row>
    <row r="5237" spans="1:10" hidden="1" x14ac:dyDescent="0.25">
      <c r="A5237" s="187">
        <v>43846</v>
      </c>
      <c r="B5237" s="3">
        <v>16</v>
      </c>
      <c r="C5237" s="3">
        <v>1</v>
      </c>
      <c r="D5237" s="3">
        <v>2020</v>
      </c>
      <c r="E5237" s="3">
        <v>0</v>
      </c>
      <c r="F5237" s="3">
        <v>0</v>
      </c>
      <c r="G5237" s="3" t="s">
        <v>245</v>
      </c>
      <c r="H5237" s="3" t="s">
        <v>1190</v>
      </c>
      <c r="I5237" s="3" t="s">
        <v>514</v>
      </c>
      <c r="J5237" s="3">
        <v>195874740</v>
      </c>
    </row>
    <row r="5238" spans="1:10" hidden="1" x14ac:dyDescent="0.25">
      <c r="A5238" s="187">
        <v>43845</v>
      </c>
      <c r="B5238" s="3">
        <v>15</v>
      </c>
      <c r="C5238" s="3">
        <v>1</v>
      </c>
      <c r="D5238" s="3">
        <v>2020</v>
      </c>
      <c r="E5238" s="3">
        <v>0</v>
      </c>
      <c r="F5238" s="3">
        <v>0</v>
      </c>
      <c r="G5238" s="3" t="s">
        <v>245</v>
      </c>
      <c r="H5238" s="3" t="s">
        <v>1190</v>
      </c>
      <c r="I5238" s="3" t="s">
        <v>514</v>
      </c>
      <c r="J5238" s="3">
        <v>195874740</v>
      </c>
    </row>
    <row r="5239" spans="1:10" hidden="1" x14ac:dyDescent="0.25">
      <c r="A5239" s="187">
        <v>43844</v>
      </c>
      <c r="B5239" s="3">
        <v>14</v>
      </c>
      <c r="C5239" s="3">
        <v>1</v>
      </c>
      <c r="D5239" s="3">
        <v>2020</v>
      </c>
      <c r="E5239" s="3">
        <v>0</v>
      </c>
      <c r="F5239" s="3">
        <v>0</v>
      </c>
      <c r="G5239" s="3" t="s">
        <v>245</v>
      </c>
      <c r="H5239" s="3" t="s">
        <v>1190</v>
      </c>
      <c r="I5239" s="3" t="s">
        <v>514</v>
      </c>
      <c r="J5239" s="3">
        <v>195874740</v>
      </c>
    </row>
    <row r="5240" spans="1:10" hidden="1" x14ac:dyDescent="0.25">
      <c r="A5240" s="187">
        <v>43843</v>
      </c>
      <c r="B5240" s="3">
        <v>13</v>
      </c>
      <c r="C5240" s="3">
        <v>1</v>
      </c>
      <c r="D5240" s="3">
        <v>2020</v>
      </c>
      <c r="E5240" s="3">
        <v>0</v>
      </c>
      <c r="F5240" s="3">
        <v>0</v>
      </c>
      <c r="G5240" s="3" t="s">
        <v>245</v>
      </c>
      <c r="H5240" s="3" t="s">
        <v>1190</v>
      </c>
      <c r="I5240" s="3" t="s">
        <v>514</v>
      </c>
      <c r="J5240" s="3">
        <v>195874740</v>
      </c>
    </row>
    <row r="5241" spans="1:10" hidden="1" x14ac:dyDescent="0.25">
      <c r="A5241" s="187">
        <v>43842</v>
      </c>
      <c r="B5241" s="3">
        <v>12</v>
      </c>
      <c r="C5241" s="3">
        <v>1</v>
      </c>
      <c r="D5241" s="3">
        <v>2020</v>
      </c>
      <c r="E5241" s="3">
        <v>0</v>
      </c>
      <c r="F5241" s="3">
        <v>0</v>
      </c>
      <c r="G5241" s="3" t="s">
        <v>245</v>
      </c>
      <c r="H5241" s="3" t="s">
        <v>1190</v>
      </c>
      <c r="I5241" s="3" t="s">
        <v>514</v>
      </c>
      <c r="J5241" s="3">
        <v>195874740</v>
      </c>
    </row>
    <row r="5242" spans="1:10" hidden="1" x14ac:dyDescent="0.25">
      <c r="A5242" s="187">
        <v>43841</v>
      </c>
      <c r="B5242" s="3">
        <v>11</v>
      </c>
      <c r="C5242" s="3">
        <v>1</v>
      </c>
      <c r="D5242" s="3">
        <v>2020</v>
      </c>
      <c r="E5242" s="3">
        <v>0</v>
      </c>
      <c r="F5242" s="3">
        <v>0</v>
      </c>
      <c r="G5242" s="3" t="s">
        <v>245</v>
      </c>
      <c r="H5242" s="3" t="s">
        <v>1190</v>
      </c>
      <c r="I5242" s="3" t="s">
        <v>514</v>
      </c>
      <c r="J5242" s="3">
        <v>195874740</v>
      </c>
    </row>
    <row r="5243" spans="1:10" hidden="1" x14ac:dyDescent="0.25">
      <c r="A5243" s="187">
        <v>43840</v>
      </c>
      <c r="B5243" s="3">
        <v>10</v>
      </c>
      <c r="C5243" s="3">
        <v>1</v>
      </c>
      <c r="D5243" s="3">
        <v>2020</v>
      </c>
      <c r="E5243" s="3">
        <v>0</v>
      </c>
      <c r="F5243" s="3">
        <v>0</v>
      </c>
      <c r="G5243" s="3" t="s">
        <v>245</v>
      </c>
      <c r="H5243" s="3" t="s">
        <v>1190</v>
      </c>
      <c r="I5243" s="3" t="s">
        <v>514</v>
      </c>
      <c r="J5243" s="3">
        <v>195874740</v>
      </c>
    </row>
    <row r="5244" spans="1:10" hidden="1" x14ac:dyDescent="0.25">
      <c r="A5244" s="187">
        <v>43839</v>
      </c>
      <c r="B5244" s="3">
        <v>9</v>
      </c>
      <c r="C5244" s="3">
        <v>1</v>
      </c>
      <c r="D5244" s="3">
        <v>2020</v>
      </c>
      <c r="E5244" s="3">
        <v>0</v>
      </c>
      <c r="F5244" s="3">
        <v>0</v>
      </c>
      <c r="G5244" s="3" t="s">
        <v>245</v>
      </c>
      <c r="H5244" s="3" t="s">
        <v>1190</v>
      </c>
      <c r="I5244" s="3" t="s">
        <v>514</v>
      </c>
      <c r="J5244" s="3">
        <v>195874740</v>
      </c>
    </row>
    <row r="5245" spans="1:10" hidden="1" x14ac:dyDescent="0.25">
      <c r="A5245" s="187">
        <v>43838</v>
      </c>
      <c r="B5245" s="3">
        <v>8</v>
      </c>
      <c r="C5245" s="3">
        <v>1</v>
      </c>
      <c r="D5245" s="3">
        <v>2020</v>
      </c>
      <c r="E5245" s="3">
        <v>0</v>
      </c>
      <c r="F5245" s="3">
        <v>0</v>
      </c>
      <c r="G5245" s="3" t="s">
        <v>245</v>
      </c>
      <c r="H5245" s="3" t="s">
        <v>1190</v>
      </c>
      <c r="I5245" s="3" t="s">
        <v>514</v>
      </c>
      <c r="J5245" s="3">
        <v>195874740</v>
      </c>
    </row>
    <row r="5246" spans="1:10" hidden="1" x14ac:dyDescent="0.25">
      <c r="A5246" s="187">
        <v>43837</v>
      </c>
      <c r="B5246" s="3">
        <v>7</v>
      </c>
      <c r="C5246" s="3">
        <v>1</v>
      </c>
      <c r="D5246" s="3">
        <v>2020</v>
      </c>
      <c r="E5246" s="3">
        <v>0</v>
      </c>
      <c r="F5246" s="3">
        <v>0</v>
      </c>
      <c r="G5246" s="3" t="s">
        <v>245</v>
      </c>
      <c r="H5246" s="3" t="s">
        <v>1190</v>
      </c>
      <c r="I5246" s="3" t="s">
        <v>514</v>
      </c>
      <c r="J5246" s="3">
        <v>195874740</v>
      </c>
    </row>
    <row r="5247" spans="1:10" hidden="1" x14ac:dyDescent="0.25">
      <c r="A5247" s="187">
        <v>43836</v>
      </c>
      <c r="B5247" s="3">
        <v>6</v>
      </c>
      <c r="C5247" s="3">
        <v>1</v>
      </c>
      <c r="D5247" s="3">
        <v>2020</v>
      </c>
      <c r="E5247" s="3">
        <v>0</v>
      </c>
      <c r="F5247" s="3">
        <v>0</v>
      </c>
      <c r="G5247" s="3" t="s">
        <v>245</v>
      </c>
      <c r="H5247" s="3" t="s">
        <v>1190</v>
      </c>
      <c r="I5247" s="3" t="s">
        <v>514</v>
      </c>
      <c r="J5247" s="3">
        <v>195874740</v>
      </c>
    </row>
    <row r="5248" spans="1:10" hidden="1" x14ac:dyDescent="0.25">
      <c r="A5248" s="187">
        <v>43835</v>
      </c>
      <c r="B5248" s="3">
        <v>5</v>
      </c>
      <c r="C5248" s="3">
        <v>1</v>
      </c>
      <c r="D5248" s="3">
        <v>2020</v>
      </c>
      <c r="E5248" s="3">
        <v>0</v>
      </c>
      <c r="F5248" s="3">
        <v>0</v>
      </c>
      <c r="G5248" s="3" t="s">
        <v>245</v>
      </c>
      <c r="H5248" s="3" t="s">
        <v>1190</v>
      </c>
      <c r="I5248" s="3" t="s">
        <v>514</v>
      </c>
      <c r="J5248" s="3">
        <v>195874740</v>
      </c>
    </row>
    <row r="5249" spans="1:10" hidden="1" x14ac:dyDescent="0.25">
      <c r="A5249" s="187">
        <v>43834</v>
      </c>
      <c r="B5249" s="3">
        <v>4</v>
      </c>
      <c r="C5249" s="3">
        <v>1</v>
      </c>
      <c r="D5249" s="3">
        <v>2020</v>
      </c>
      <c r="E5249" s="3">
        <v>0</v>
      </c>
      <c r="F5249" s="3">
        <v>0</v>
      </c>
      <c r="G5249" s="3" t="s">
        <v>245</v>
      </c>
      <c r="H5249" s="3" t="s">
        <v>1190</v>
      </c>
      <c r="I5249" s="3" t="s">
        <v>514</v>
      </c>
      <c r="J5249" s="3">
        <v>195874740</v>
      </c>
    </row>
    <row r="5250" spans="1:10" hidden="1" x14ac:dyDescent="0.25">
      <c r="A5250" s="187">
        <v>43833</v>
      </c>
      <c r="B5250" s="3">
        <v>3</v>
      </c>
      <c r="C5250" s="3">
        <v>1</v>
      </c>
      <c r="D5250" s="3">
        <v>2020</v>
      </c>
      <c r="E5250" s="3">
        <v>0</v>
      </c>
      <c r="F5250" s="3">
        <v>0</v>
      </c>
      <c r="G5250" s="3" t="s">
        <v>245</v>
      </c>
      <c r="H5250" s="3" t="s">
        <v>1190</v>
      </c>
      <c r="I5250" s="3" t="s">
        <v>514</v>
      </c>
      <c r="J5250" s="3">
        <v>195874740</v>
      </c>
    </row>
    <row r="5251" spans="1:10" hidden="1" x14ac:dyDescent="0.25">
      <c r="A5251" s="187">
        <v>43832</v>
      </c>
      <c r="B5251" s="3">
        <v>2</v>
      </c>
      <c r="C5251" s="3">
        <v>1</v>
      </c>
      <c r="D5251" s="3">
        <v>2020</v>
      </c>
      <c r="E5251" s="3">
        <v>0</v>
      </c>
      <c r="F5251" s="3">
        <v>0</v>
      </c>
      <c r="G5251" s="3" t="s">
        <v>245</v>
      </c>
      <c r="H5251" s="3" t="s">
        <v>1190</v>
      </c>
      <c r="I5251" s="3" t="s">
        <v>514</v>
      </c>
      <c r="J5251" s="3">
        <v>195874740</v>
      </c>
    </row>
    <row r="5252" spans="1:10" hidden="1" x14ac:dyDescent="0.25">
      <c r="A5252" s="187">
        <v>43831</v>
      </c>
      <c r="B5252" s="3">
        <v>1</v>
      </c>
      <c r="C5252" s="3">
        <v>1</v>
      </c>
      <c r="D5252" s="3">
        <v>2020</v>
      </c>
      <c r="E5252" s="3">
        <v>0</v>
      </c>
      <c r="F5252" s="3">
        <v>0</v>
      </c>
      <c r="G5252" s="3" t="s">
        <v>245</v>
      </c>
      <c r="H5252" s="3" t="s">
        <v>1190</v>
      </c>
      <c r="I5252" s="3" t="s">
        <v>514</v>
      </c>
      <c r="J5252" s="3">
        <v>195874740</v>
      </c>
    </row>
    <row r="5253" spans="1:10" hidden="1" x14ac:dyDescent="0.25">
      <c r="A5253" s="187">
        <v>43830</v>
      </c>
      <c r="B5253" s="3">
        <v>31</v>
      </c>
      <c r="C5253" s="3">
        <v>12</v>
      </c>
      <c r="D5253" s="3">
        <v>2019</v>
      </c>
      <c r="E5253" s="3">
        <v>0</v>
      </c>
      <c r="F5253" s="3">
        <v>0</v>
      </c>
      <c r="G5253" s="3" t="s">
        <v>245</v>
      </c>
      <c r="H5253" s="3" t="s">
        <v>1190</v>
      </c>
      <c r="I5253" s="3" t="s">
        <v>514</v>
      </c>
      <c r="J5253" s="3">
        <v>195874740</v>
      </c>
    </row>
    <row r="5254" spans="1:10" hidden="1" x14ac:dyDescent="0.25">
      <c r="A5254" s="187">
        <v>43920</v>
      </c>
      <c r="B5254" s="3">
        <v>30</v>
      </c>
      <c r="C5254" s="3">
        <v>3</v>
      </c>
      <c r="D5254" s="3">
        <v>2020</v>
      </c>
      <c r="E5254" s="3">
        <v>18</v>
      </c>
      <c r="F5254" s="3">
        <v>2</v>
      </c>
      <c r="G5254" s="3" t="s">
        <v>1191</v>
      </c>
      <c r="H5254" s="3" t="s">
        <v>1192</v>
      </c>
      <c r="I5254" s="3" t="s">
        <v>497</v>
      </c>
      <c r="J5254" s="3">
        <v>2082958</v>
      </c>
    </row>
    <row r="5255" spans="1:10" hidden="1" x14ac:dyDescent="0.25">
      <c r="A5255" s="187">
        <v>43919</v>
      </c>
      <c r="B5255" s="3">
        <v>29</v>
      </c>
      <c r="C5255" s="3">
        <v>3</v>
      </c>
      <c r="D5255" s="3">
        <v>2020</v>
      </c>
      <c r="E5255" s="3">
        <v>22</v>
      </c>
      <c r="F5255" s="3">
        <v>1</v>
      </c>
      <c r="G5255" s="3" t="s">
        <v>1191</v>
      </c>
      <c r="H5255" s="3" t="s">
        <v>1192</v>
      </c>
      <c r="I5255" s="3" t="s">
        <v>497</v>
      </c>
      <c r="J5255" s="3">
        <v>2082958</v>
      </c>
    </row>
    <row r="5256" spans="1:10" hidden="1" x14ac:dyDescent="0.25">
      <c r="A5256" s="187">
        <v>43918</v>
      </c>
      <c r="B5256" s="3">
        <v>28</v>
      </c>
      <c r="C5256" s="3">
        <v>3</v>
      </c>
      <c r="D5256" s="3">
        <v>2020</v>
      </c>
      <c r="E5256" s="3">
        <v>18</v>
      </c>
      <c r="F5256" s="3">
        <v>0</v>
      </c>
      <c r="G5256" s="3" t="s">
        <v>1191</v>
      </c>
      <c r="H5256" s="3" t="s">
        <v>1192</v>
      </c>
      <c r="I5256" s="3" t="s">
        <v>497</v>
      </c>
      <c r="J5256" s="3">
        <v>2082958</v>
      </c>
    </row>
    <row r="5257" spans="1:10" hidden="1" x14ac:dyDescent="0.25">
      <c r="A5257" s="187">
        <v>43917</v>
      </c>
      <c r="B5257" s="3">
        <v>27</v>
      </c>
      <c r="C5257" s="3">
        <v>3</v>
      </c>
      <c r="D5257" s="3">
        <v>2020</v>
      </c>
      <c r="E5257" s="3">
        <v>24</v>
      </c>
      <c r="F5257" s="3">
        <v>1</v>
      </c>
      <c r="G5257" s="3" t="s">
        <v>1191</v>
      </c>
      <c r="H5257" s="3" t="s">
        <v>1192</v>
      </c>
      <c r="I5257" s="3" t="s">
        <v>497</v>
      </c>
      <c r="J5257" s="3">
        <v>2082958</v>
      </c>
    </row>
    <row r="5258" spans="1:10" hidden="1" x14ac:dyDescent="0.25">
      <c r="A5258" s="187">
        <v>43916</v>
      </c>
      <c r="B5258" s="3">
        <v>26</v>
      </c>
      <c r="C5258" s="3">
        <v>3</v>
      </c>
      <c r="D5258" s="3">
        <v>2020</v>
      </c>
      <c r="E5258" s="3">
        <v>29</v>
      </c>
      <c r="F5258" s="3">
        <v>0</v>
      </c>
      <c r="G5258" s="3" t="s">
        <v>1191</v>
      </c>
      <c r="H5258" s="3" t="s">
        <v>1192</v>
      </c>
      <c r="I5258" s="3" t="s">
        <v>497</v>
      </c>
      <c r="J5258" s="3">
        <v>2082958</v>
      </c>
    </row>
    <row r="5259" spans="1:10" hidden="1" x14ac:dyDescent="0.25">
      <c r="A5259" s="187">
        <v>43915</v>
      </c>
      <c r="B5259" s="3">
        <v>25</v>
      </c>
      <c r="C5259" s="3">
        <v>3</v>
      </c>
      <c r="D5259" s="3">
        <v>2020</v>
      </c>
      <c r="E5259" s="3">
        <v>12</v>
      </c>
      <c r="F5259" s="3">
        <v>0</v>
      </c>
      <c r="G5259" s="3" t="s">
        <v>1191</v>
      </c>
      <c r="H5259" s="3" t="s">
        <v>1192</v>
      </c>
      <c r="I5259" s="3" t="s">
        <v>497</v>
      </c>
      <c r="J5259" s="3">
        <v>2082958</v>
      </c>
    </row>
    <row r="5260" spans="1:10" hidden="1" x14ac:dyDescent="0.25">
      <c r="A5260" s="187">
        <v>43914</v>
      </c>
      <c r="B5260" s="3">
        <v>24</v>
      </c>
      <c r="C5260" s="3">
        <v>3</v>
      </c>
      <c r="D5260" s="3">
        <v>2020</v>
      </c>
      <c r="E5260" s="3">
        <v>22</v>
      </c>
      <c r="F5260" s="3">
        <v>1</v>
      </c>
      <c r="G5260" s="3" t="s">
        <v>1191</v>
      </c>
      <c r="H5260" s="3" t="s">
        <v>1192</v>
      </c>
      <c r="I5260" s="3" t="s">
        <v>497</v>
      </c>
      <c r="J5260" s="3">
        <v>2082958</v>
      </c>
    </row>
    <row r="5261" spans="1:10" hidden="1" x14ac:dyDescent="0.25">
      <c r="A5261" s="187">
        <v>43913</v>
      </c>
      <c r="B5261" s="3">
        <v>23</v>
      </c>
      <c r="C5261" s="3">
        <v>3</v>
      </c>
      <c r="D5261" s="3">
        <v>2020</v>
      </c>
      <c r="E5261" s="3">
        <v>29</v>
      </c>
      <c r="F5261" s="3">
        <v>1</v>
      </c>
      <c r="G5261" s="3" t="s">
        <v>1191</v>
      </c>
      <c r="H5261" s="3" t="s">
        <v>1192</v>
      </c>
      <c r="I5261" s="3" t="s">
        <v>497</v>
      </c>
      <c r="J5261" s="3">
        <v>2082958</v>
      </c>
    </row>
    <row r="5262" spans="1:10" hidden="1" x14ac:dyDescent="0.25">
      <c r="A5262" s="187">
        <v>43912</v>
      </c>
      <c r="B5262" s="3">
        <v>22</v>
      </c>
      <c r="C5262" s="3">
        <v>3</v>
      </c>
      <c r="D5262" s="3">
        <v>2020</v>
      </c>
      <c r="E5262" s="3">
        <v>15</v>
      </c>
      <c r="F5262" s="3">
        <v>0</v>
      </c>
      <c r="G5262" s="3" t="s">
        <v>1191</v>
      </c>
      <c r="H5262" s="3" t="s">
        <v>1192</v>
      </c>
      <c r="I5262" s="3" t="s">
        <v>497</v>
      </c>
      <c r="J5262" s="3">
        <v>2082958</v>
      </c>
    </row>
    <row r="5263" spans="1:10" hidden="1" x14ac:dyDescent="0.25">
      <c r="A5263" s="187">
        <v>43911</v>
      </c>
      <c r="B5263" s="3">
        <v>21</v>
      </c>
      <c r="C5263" s="3">
        <v>3</v>
      </c>
      <c r="D5263" s="3">
        <v>2020</v>
      </c>
      <c r="E5263" s="3">
        <v>22</v>
      </c>
      <c r="F5263" s="3">
        <v>0</v>
      </c>
      <c r="G5263" s="3" t="s">
        <v>1191</v>
      </c>
      <c r="H5263" s="3" t="s">
        <v>1192</v>
      </c>
      <c r="I5263" s="3" t="s">
        <v>497</v>
      </c>
      <c r="J5263" s="3">
        <v>2082958</v>
      </c>
    </row>
    <row r="5264" spans="1:10" hidden="1" x14ac:dyDescent="0.25">
      <c r="A5264" s="187">
        <v>43910</v>
      </c>
      <c r="B5264" s="3">
        <v>20</v>
      </c>
      <c r="C5264" s="3">
        <v>3</v>
      </c>
      <c r="D5264" s="3">
        <v>2020</v>
      </c>
      <c r="E5264" s="3">
        <v>6</v>
      </c>
      <c r="F5264" s="3">
        <v>0</v>
      </c>
      <c r="G5264" s="3" t="s">
        <v>1191</v>
      </c>
      <c r="H5264" s="3" t="s">
        <v>1192</v>
      </c>
      <c r="I5264" s="3" t="s">
        <v>497</v>
      </c>
      <c r="J5264" s="3">
        <v>2082958</v>
      </c>
    </row>
    <row r="5265" spans="1:10" hidden="1" x14ac:dyDescent="0.25">
      <c r="A5265" s="187">
        <v>43909</v>
      </c>
      <c r="B5265" s="3">
        <v>19</v>
      </c>
      <c r="C5265" s="3">
        <v>3</v>
      </c>
      <c r="D5265" s="3">
        <v>2020</v>
      </c>
      <c r="E5265" s="3">
        <v>11</v>
      </c>
      <c r="F5265" s="3">
        <v>0</v>
      </c>
      <c r="G5265" s="3" t="s">
        <v>1191</v>
      </c>
      <c r="H5265" s="3" t="s">
        <v>1192</v>
      </c>
      <c r="I5265" s="3" t="s">
        <v>497</v>
      </c>
      <c r="J5265" s="3">
        <v>2082958</v>
      </c>
    </row>
    <row r="5266" spans="1:10" hidden="1" x14ac:dyDescent="0.25">
      <c r="A5266" s="187">
        <v>43908</v>
      </c>
      <c r="B5266" s="3">
        <v>18</v>
      </c>
      <c r="C5266" s="3">
        <v>3</v>
      </c>
      <c r="D5266" s="3">
        <v>2020</v>
      </c>
      <c r="E5266" s="3">
        <v>12</v>
      </c>
      <c r="F5266" s="3">
        <v>0</v>
      </c>
      <c r="G5266" s="3" t="s">
        <v>1191</v>
      </c>
      <c r="H5266" s="3" t="s">
        <v>1192</v>
      </c>
      <c r="I5266" s="3" t="s">
        <v>497</v>
      </c>
      <c r="J5266" s="3">
        <v>2082958</v>
      </c>
    </row>
    <row r="5267" spans="1:10" hidden="1" x14ac:dyDescent="0.25">
      <c r="A5267" s="187">
        <v>43907</v>
      </c>
      <c r="B5267" s="3">
        <v>17</v>
      </c>
      <c r="C5267" s="3">
        <v>3</v>
      </c>
      <c r="D5267" s="3">
        <v>2020</v>
      </c>
      <c r="E5267" s="3">
        <v>6</v>
      </c>
      <c r="F5267" s="3">
        <v>0</v>
      </c>
      <c r="G5267" s="3" t="s">
        <v>1191</v>
      </c>
      <c r="H5267" s="3" t="s">
        <v>1192</v>
      </c>
      <c r="I5267" s="3" t="s">
        <v>497</v>
      </c>
      <c r="J5267" s="3">
        <v>2082958</v>
      </c>
    </row>
    <row r="5268" spans="1:10" hidden="1" x14ac:dyDescent="0.25">
      <c r="A5268" s="187">
        <v>43906</v>
      </c>
      <c r="B5268" s="3">
        <v>16</v>
      </c>
      <c r="C5268" s="3">
        <v>3</v>
      </c>
      <c r="D5268" s="3">
        <v>2020</v>
      </c>
      <c r="E5268" s="3">
        <v>0</v>
      </c>
      <c r="F5268" s="3">
        <v>0</v>
      </c>
      <c r="G5268" s="3" t="s">
        <v>1191</v>
      </c>
      <c r="H5268" s="3" t="s">
        <v>1192</v>
      </c>
      <c r="I5268" s="3" t="s">
        <v>497</v>
      </c>
      <c r="J5268" s="3">
        <v>2082958</v>
      </c>
    </row>
    <row r="5269" spans="1:10" hidden="1" x14ac:dyDescent="0.25">
      <c r="A5269" s="187">
        <v>43904</v>
      </c>
      <c r="B5269" s="3">
        <v>14</v>
      </c>
      <c r="C5269" s="3">
        <v>3</v>
      </c>
      <c r="D5269" s="3">
        <v>2020</v>
      </c>
      <c r="E5269" s="3">
        <v>4</v>
      </c>
      <c r="F5269" s="3">
        <v>0</v>
      </c>
      <c r="G5269" s="3" t="s">
        <v>1191</v>
      </c>
      <c r="H5269" s="3" t="s">
        <v>1192</v>
      </c>
      <c r="I5269" s="3" t="s">
        <v>497</v>
      </c>
      <c r="J5269" s="3">
        <v>2082958</v>
      </c>
    </row>
    <row r="5270" spans="1:10" hidden="1" x14ac:dyDescent="0.25">
      <c r="A5270" s="187">
        <v>43903</v>
      </c>
      <c r="B5270" s="3">
        <v>13</v>
      </c>
      <c r="C5270" s="3">
        <v>3</v>
      </c>
      <c r="D5270" s="3">
        <v>2020</v>
      </c>
      <c r="E5270" s="3">
        <v>2</v>
      </c>
      <c r="F5270" s="3">
        <v>0</v>
      </c>
      <c r="G5270" s="3" t="s">
        <v>1191</v>
      </c>
      <c r="H5270" s="3" t="s">
        <v>1192</v>
      </c>
      <c r="I5270" s="3" t="s">
        <v>497</v>
      </c>
      <c r="J5270" s="3">
        <v>2082958</v>
      </c>
    </row>
    <row r="5271" spans="1:10" hidden="1" x14ac:dyDescent="0.25">
      <c r="A5271" s="187">
        <v>43901</v>
      </c>
      <c r="B5271" s="3">
        <v>11</v>
      </c>
      <c r="C5271" s="3">
        <v>3</v>
      </c>
      <c r="D5271" s="3">
        <v>2020</v>
      </c>
      <c r="E5271" s="3">
        <v>4</v>
      </c>
      <c r="F5271" s="3">
        <v>0</v>
      </c>
      <c r="G5271" s="3" t="s">
        <v>1191</v>
      </c>
      <c r="H5271" s="3" t="s">
        <v>1192</v>
      </c>
      <c r="I5271" s="3" t="s">
        <v>497</v>
      </c>
      <c r="J5271" s="3">
        <v>2082958</v>
      </c>
    </row>
    <row r="5272" spans="1:10" hidden="1" x14ac:dyDescent="0.25">
      <c r="A5272" s="187">
        <v>43897</v>
      </c>
      <c r="B5272" s="3">
        <v>7</v>
      </c>
      <c r="C5272" s="3">
        <v>3</v>
      </c>
      <c r="D5272" s="3">
        <v>2020</v>
      </c>
      <c r="E5272" s="3">
        <v>2</v>
      </c>
      <c r="F5272" s="3">
        <v>0</v>
      </c>
      <c r="G5272" s="3" t="s">
        <v>1191</v>
      </c>
      <c r="H5272" s="3" t="s">
        <v>1192</v>
      </c>
      <c r="I5272" s="3" t="s">
        <v>497</v>
      </c>
      <c r="J5272" s="3">
        <v>2082958</v>
      </c>
    </row>
    <row r="5273" spans="1:10" hidden="1" x14ac:dyDescent="0.25">
      <c r="A5273" s="187">
        <v>43892</v>
      </c>
      <c r="B5273" s="3">
        <v>2</v>
      </c>
      <c r="C5273" s="3">
        <v>3</v>
      </c>
      <c r="D5273" s="3">
        <v>2020</v>
      </c>
      <c r="E5273" s="3">
        <v>0</v>
      </c>
      <c r="F5273" s="3">
        <v>0</v>
      </c>
      <c r="G5273" s="3" t="s">
        <v>1191</v>
      </c>
      <c r="H5273" s="3" t="s">
        <v>1192</v>
      </c>
      <c r="I5273" s="3" t="s">
        <v>497</v>
      </c>
      <c r="J5273" s="3">
        <v>2082958</v>
      </c>
    </row>
    <row r="5274" spans="1:10" hidden="1" x14ac:dyDescent="0.25">
      <c r="A5274" s="187">
        <v>43891</v>
      </c>
      <c r="B5274" s="3">
        <v>1</v>
      </c>
      <c r="C5274" s="3">
        <v>3</v>
      </c>
      <c r="D5274" s="3">
        <v>2020</v>
      </c>
      <c r="E5274" s="3">
        <v>0</v>
      </c>
      <c r="F5274" s="3">
        <v>0</v>
      </c>
      <c r="G5274" s="3" t="s">
        <v>1191</v>
      </c>
      <c r="H5274" s="3" t="s">
        <v>1192</v>
      </c>
      <c r="I5274" s="3" t="s">
        <v>497</v>
      </c>
      <c r="J5274" s="3">
        <v>2082958</v>
      </c>
    </row>
    <row r="5275" spans="1:10" hidden="1" x14ac:dyDescent="0.25">
      <c r="A5275" s="187">
        <v>43890</v>
      </c>
      <c r="B5275" s="3">
        <v>29</v>
      </c>
      <c r="C5275" s="3">
        <v>2</v>
      </c>
      <c r="D5275" s="3">
        <v>2020</v>
      </c>
      <c r="E5275" s="3">
        <v>0</v>
      </c>
      <c r="F5275" s="3">
        <v>0</v>
      </c>
      <c r="G5275" s="3" t="s">
        <v>1191</v>
      </c>
      <c r="H5275" s="3" t="s">
        <v>1192</v>
      </c>
      <c r="I5275" s="3" t="s">
        <v>497</v>
      </c>
      <c r="J5275" s="3">
        <v>2082958</v>
      </c>
    </row>
    <row r="5276" spans="1:10" hidden="1" x14ac:dyDescent="0.25">
      <c r="A5276" s="187">
        <v>43889</v>
      </c>
      <c r="B5276" s="3">
        <v>28</v>
      </c>
      <c r="C5276" s="3">
        <v>2</v>
      </c>
      <c r="D5276" s="3">
        <v>2020</v>
      </c>
      <c r="E5276" s="3">
        <v>0</v>
      </c>
      <c r="F5276" s="3">
        <v>0</v>
      </c>
      <c r="G5276" s="3" t="s">
        <v>1191</v>
      </c>
      <c r="H5276" s="3" t="s">
        <v>1192</v>
      </c>
      <c r="I5276" s="3" t="s">
        <v>497</v>
      </c>
      <c r="J5276" s="3">
        <v>2082958</v>
      </c>
    </row>
    <row r="5277" spans="1:10" hidden="1" x14ac:dyDescent="0.25">
      <c r="A5277" s="187">
        <v>43888</v>
      </c>
      <c r="B5277" s="3">
        <v>27</v>
      </c>
      <c r="C5277" s="3">
        <v>2</v>
      </c>
      <c r="D5277" s="3">
        <v>2020</v>
      </c>
      <c r="E5277" s="3">
        <v>1</v>
      </c>
      <c r="F5277" s="3">
        <v>0</v>
      </c>
      <c r="G5277" s="3" t="s">
        <v>1191</v>
      </c>
      <c r="H5277" s="3" t="s">
        <v>1192</v>
      </c>
      <c r="I5277" s="3" t="s">
        <v>497</v>
      </c>
      <c r="J5277" s="3">
        <v>2082958</v>
      </c>
    </row>
    <row r="5278" spans="1:10" hidden="1" x14ac:dyDescent="0.25">
      <c r="A5278" s="187">
        <v>43887</v>
      </c>
      <c r="B5278" s="3">
        <v>26</v>
      </c>
      <c r="C5278" s="3">
        <v>2</v>
      </c>
      <c r="D5278" s="3">
        <v>2020</v>
      </c>
      <c r="E5278" s="3">
        <v>0</v>
      </c>
      <c r="F5278" s="3">
        <v>0</v>
      </c>
      <c r="G5278" s="3" t="s">
        <v>1191</v>
      </c>
      <c r="H5278" s="3" t="s">
        <v>1192</v>
      </c>
      <c r="I5278" s="3" t="s">
        <v>497</v>
      </c>
      <c r="J5278" s="3">
        <v>2082958</v>
      </c>
    </row>
    <row r="5279" spans="1:10" hidden="1" x14ac:dyDescent="0.25">
      <c r="A5279" s="187">
        <v>43886</v>
      </c>
      <c r="B5279" s="3">
        <v>25</v>
      </c>
      <c r="C5279" s="3">
        <v>2</v>
      </c>
      <c r="D5279" s="3">
        <v>2020</v>
      </c>
      <c r="E5279" s="3">
        <v>0</v>
      </c>
      <c r="F5279" s="3">
        <v>0</v>
      </c>
      <c r="G5279" s="3" t="s">
        <v>1191</v>
      </c>
      <c r="H5279" s="3" t="s">
        <v>1192</v>
      </c>
      <c r="I5279" s="3" t="s">
        <v>497</v>
      </c>
      <c r="J5279" s="3">
        <v>2082958</v>
      </c>
    </row>
    <row r="5280" spans="1:10" hidden="1" x14ac:dyDescent="0.25">
      <c r="A5280" s="187">
        <v>43885</v>
      </c>
      <c r="B5280" s="3">
        <v>24</v>
      </c>
      <c r="C5280" s="3">
        <v>2</v>
      </c>
      <c r="D5280" s="3">
        <v>2020</v>
      </c>
      <c r="E5280" s="3">
        <v>0</v>
      </c>
      <c r="F5280" s="3">
        <v>0</v>
      </c>
      <c r="G5280" s="3" t="s">
        <v>1191</v>
      </c>
      <c r="H5280" s="3" t="s">
        <v>1192</v>
      </c>
      <c r="I5280" s="3" t="s">
        <v>497</v>
      </c>
      <c r="J5280" s="3">
        <v>2082958</v>
      </c>
    </row>
    <row r="5281" spans="1:10" hidden="1" x14ac:dyDescent="0.25">
      <c r="A5281" s="187">
        <v>43884</v>
      </c>
      <c r="B5281" s="3">
        <v>23</v>
      </c>
      <c r="C5281" s="3">
        <v>2</v>
      </c>
      <c r="D5281" s="3">
        <v>2020</v>
      </c>
      <c r="E5281" s="3">
        <v>0</v>
      </c>
      <c r="F5281" s="3">
        <v>0</v>
      </c>
      <c r="G5281" s="3" t="s">
        <v>1191</v>
      </c>
      <c r="H5281" s="3" t="s">
        <v>1192</v>
      </c>
      <c r="I5281" s="3" t="s">
        <v>497</v>
      </c>
      <c r="J5281" s="3">
        <v>2082958</v>
      </c>
    </row>
    <row r="5282" spans="1:10" hidden="1" x14ac:dyDescent="0.25">
      <c r="A5282" s="187">
        <v>43883</v>
      </c>
      <c r="B5282" s="3">
        <v>22</v>
      </c>
      <c r="C5282" s="3">
        <v>2</v>
      </c>
      <c r="D5282" s="3">
        <v>2020</v>
      </c>
      <c r="E5282" s="3">
        <v>0</v>
      </c>
      <c r="F5282" s="3">
        <v>0</v>
      </c>
      <c r="G5282" s="3" t="s">
        <v>1191</v>
      </c>
      <c r="H5282" s="3" t="s">
        <v>1192</v>
      </c>
      <c r="I5282" s="3" t="s">
        <v>497</v>
      </c>
      <c r="J5282" s="3">
        <v>2082958</v>
      </c>
    </row>
    <row r="5283" spans="1:10" hidden="1" x14ac:dyDescent="0.25">
      <c r="A5283" s="187">
        <v>43882</v>
      </c>
      <c r="B5283" s="3">
        <v>21</v>
      </c>
      <c r="C5283" s="3">
        <v>2</v>
      </c>
      <c r="D5283" s="3">
        <v>2020</v>
      </c>
      <c r="E5283" s="3">
        <v>0</v>
      </c>
      <c r="F5283" s="3">
        <v>0</v>
      </c>
      <c r="G5283" s="3" t="s">
        <v>1191</v>
      </c>
      <c r="H5283" s="3" t="s">
        <v>1192</v>
      </c>
      <c r="I5283" s="3" t="s">
        <v>497</v>
      </c>
      <c r="J5283" s="3">
        <v>2082958</v>
      </c>
    </row>
    <row r="5284" spans="1:10" hidden="1" x14ac:dyDescent="0.25">
      <c r="A5284" s="187">
        <v>43881</v>
      </c>
      <c r="B5284" s="3">
        <v>20</v>
      </c>
      <c r="C5284" s="3">
        <v>2</v>
      </c>
      <c r="D5284" s="3">
        <v>2020</v>
      </c>
      <c r="E5284" s="3">
        <v>0</v>
      </c>
      <c r="F5284" s="3">
        <v>0</v>
      </c>
      <c r="G5284" s="3" t="s">
        <v>1191</v>
      </c>
      <c r="H5284" s="3" t="s">
        <v>1192</v>
      </c>
      <c r="I5284" s="3" t="s">
        <v>497</v>
      </c>
      <c r="J5284" s="3">
        <v>2082958</v>
      </c>
    </row>
    <row r="5285" spans="1:10" hidden="1" x14ac:dyDescent="0.25">
      <c r="A5285" s="187">
        <v>43880</v>
      </c>
      <c r="B5285" s="3">
        <v>19</v>
      </c>
      <c r="C5285" s="3">
        <v>2</v>
      </c>
      <c r="D5285" s="3">
        <v>2020</v>
      </c>
      <c r="E5285" s="3">
        <v>0</v>
      </c>
      <c r="F5285" s="3">
        <v>0</v>
      </c>
      <c r="G5285" s="3" t="s">
        <v>1191</v>
      </c>
      <c r="H5285" s="3" t="s">
        <v>1192</v>
      </c>
      <c r="I5285" s="3" t="s">
        <v>497</v>
      </c>
      <c r="J5285" s="3">
        <v>2082958</v>
      </c>
    </row>
    <row r="5286" spans="1:10" hidden="1" x14ac:dyDescent="0.25">
      <c r="A5286" s="187">
        <v>43879</v>
      </c>
      <c r="B5286" s="3">
        <v>18</v>
      </c>
      <c r="C5286" s="3">
        <v>2</v>
      </c>
      <c r="D5286" s="3">
        <v>2020</v>
      </c>
      <c r="E5286" s="3">
        <v>0</v>
      </c>
      <c r="F5286" s="3">
        <v>0</v>
      </c>
      <c r="G5286" s="3" t="s">
        <v>1191</v>
      </c>
      <c r="H5286" s="3" t="s">
        <v>1192</v>
      </c>
      <c r="I5286" s="3" t="s">
        <v>497</v>
      </c>
      <c r="J5286" s="3">
        <v>2082958</v>
      </c>
    </row>
    <row r="5287" spans="1:10" hidden="1" x14ac:dyDescent="0.25">
      <c r="A5287" s="187">
        <v>43878</v>
      </c>
      <c r="B5287" s="3">
        <v>17</v>
      </c>
      <c r="C5287" s="3">
        <v>2</v>
      </c>
      <c r="D5287" s="3">
        <v>2020</v>
      </c>
      <c r="E5287" s="3">
        <v>0</v>
      </c>
      <c r="F5287" s="3">
        <v>0</v>
      </c>
      <c r="G5287" s="3" t="s">
        <v>1191</v>
      </c>
      <c r="H5287" s="3" t="s">
        <v>1192</v>
      </c>
      <c r="I5287" s="3" t="s">
        <v>497</v>
      </c>
      <c r="J5287" s="3">
        <v>2082958</v>
      </c>
    </row>
    <row r="5288" spans="1:10" hidden="1" x14ac:dyDescent="0.25">
      <c r="A5288" s="187">
        <v>43877</v>
      </c>
      <c r="B5288" s="3">
        <v>16</v>
      </c>
      <c r="C5288" s="3">
        <v>2</v>
      </c>
      <c r="D5288" s="3">
        <v>2020</v>
      </c>
      <c r="E5288" s="3">
        <v>0</v>
      </c>
      <c r="F5288" s="3">
        <v>0</v>
      </c>
      <c r="G5288" s="3" t="s">
        <v>1191</v>
      </c>
      <c r="H5288" s="3" t="s">
        <v>1192</v>
      </c>
      <c r="I5288" s="3" t="s">
        <v>497</v>
      </c>
      <c r="J5288" s="3">
        <v>2082958</v>
      </c>
    </row>
    <row r="5289" spans="1:10" hidden="1" x14ac:dyDescent="0.25">
      <c r="A5289" s="187">
        <v>43876</v>
      </c>
      <c r="B5289" s="3">
        <v>15</v>
      </c>
      <c r="C5289" s="3">
        <v>2</v>
      </c>
      <c r="D5289" s="3">
        <v>2020</v>
      </c>
      <c r="E5289" s="3">
        <v>0</v>
      </c>
      <c r="F5289" s="3">
        <v>0</v>
      </c>
      <c r="G5289" s="3" t="s">
        <v>1191</v>
      </c>
      <c r="H5289" s="3" t="s">
        <v>1192</v>
      </c>
      <c r="I5289" s="3" t="s">
        <v>497</v>
      </c>
      <c r="J5289" s="3">
        <v>2082958</v>
      </c>
    </row>
    <row r="5290" spans="1:10" hidden="1" x14ac:dyDescent="0.25">
      <c r="A5290" s="187">
        <v>43875</v>
      </c>
      <c r="B5290" s="3">
        <v>14</v>
      </c>
      <c r="C5290" s="3">
        <v>2</v>
      </c>
      <c r="D5290" s="3">
        <v>2020</v>
      </c>
      <c r="E5290" s="3">
        <v>0</v>
      </c>
      <c r="F5290" s="3">
        <v>0</v>
      </c>
      <c r="G5290" s="3" t="s">
        <v>1191</v>
      </c>
      <c r="H5290" s="3" t="s">
        <v>1192</v>
      </c>
      <c r="I5290" s="3" t="s">
        <v>497</v>
      </c>
      <c r="J5290" s="3">
        <v>2082958</v>
      </c>
    </row>
    <row r="5291" spans="1:10" hidden="1" x14ac:dyDescent="0.25">
      <c r="A5291" s="187">
        <v>43874</v>
      </c>
      <c r="B5291" s="3">
        <v>13</v>
      </c>
      <c r="C5291" s="3">
        <v>2</v>
      </c>
      <c r="D5291" s="3">
        <v>2020</v>
      </c>
      <c r="E5291" s="3">
        <v>0</v>
      </c>
      <c r="F5291" s="3">
        <v>0</v>
      </c>
      <c r="G5291" s="3" t="s">
        <v>1191</v>
      </c>
      <c r="H5291" s="3" t="s">
        <v>1192</v>
      </c>
      <c r="I5291" s="3" t="s">
        <v>497</v>
      </c>
      <c r="J5291" s="3">
        <v>2082958</v>
      </c>
    </row>
    <row r="5292" spans="1:10" hidden="1" x14ac:dyDescent="0.25">
      <c r="A5292" s="187">
        <v>43873</v>
      </c>
      <c r="B5292" s="3">
        <v>12</v>
      </c>
      <c r="C5292" s="3">
        <v>2</v>
      </c>
      <c r="D5292" s="3">
        <v>2020</v>
      </c>
      <c r="E5292" s="3">
        <v>0</v>
      </c>
      <c r="F5292" s="3">
        <v>0</v>
      </c>
      <c r="G5292" s="3" t="s">
        <v>1191</v>
      </c>
      <c r="H5292" s="3" t="s">
        <v>1192</v>
      </c>
      <c r="I5292" s="3" t="s">
        <v>497</v>
      </c>
      <c r="J5292" s="3">
        <v>2082958</v>
      </c>
    </row>
    <row r="5293" spans="1:10" hidden="1" x14ac:dyDescent="0.25">
      <c r="A5293" s="187">
        <v>43872</v>
      </c>
      <c r="B5293" s="3">
        <v>11</v>
      </c>
      <c r="C5293" s="3">
        <v>2</v>
      </c>
      <c r="D5293" s="3">
        <v>2020</v>
      </c>
      <c r="E5293" s="3">
        <v>0</v>
      </c>
      <c r="F5293" s="3">
        <v>0</v>
      </c>
      <c r="G5293" s="3" t="s">
        <v>1191</v>
      </c>
      <c r="H5293" s="3" t="s">
        <v>1192</v>
      </c>
      <c r="I5293" s="3" t="s">
        <v>497</v>
      </c>
      <c r="J5293" s="3">
        <v>2082958</v>
      </c>
    </row>
    <row r="5294" spans="1:10" hidden="1" x14ac:dyDescent="0.25">
      <c r="A5294" s="187">
        <v>43871</v>
      </c>
      <c r="B5294" s="3">
        <v>10</v>
      </c>
      <c r="C5294" s="3">
        <v>2</v>
      </c>
      <c r="D5294" s="3">
        <v>2020</v>
      </c>
      <c r="E5294" s="3">
        <v>0</v>
      </c>
      <c r="F5294" s="3">
        <v>0</v>
      </c>
      <c r="G5294" s="3" t="s">
        <v>1191</v>
      </c>
      <c r="H5294" s="3" t="s">
        <v>1192</v>
      </c>
      <c r="I5294" s="3" t="s">
        <v>497</v>
      </c>
      <c r="J5294" s="3">
        <v>2082958</v>
      </c>
    </row>
    <row r="5295" spans="1:10" hidden="1" x14ac:dyDescent="0.25">
      <c r="A5295" s="187">
        <v>43870</v>
      </c>
      <c r="B5295" s="3">
        <v>9</v>
      </c>
      <c r="C5295" s="3">
        <v>2</v>
      </c>
      <c r="D5295" s="3">
        <v>2020</v>
      </c>
      <c r="E5295" s="3">
        <v>0</v>
      </c>
      <c r="F5295" s="3">
        <v>0</v>
      </c>
      <c r="G5295" s="3" t="s">
        <v>1191</v>
      </c>
      <c r="H5295" s="3" t="s">
        <v>1192</v>
      </c>
      <c r="I5295" s="3" t="s">
        <v>497</v>
      </c>
      <c r="J5295" s="3">
        <v>2082958</v>
      </c>
    </row>
    <row r="5296" spans="1:10" hidden="1" x14ac:dyDescent="0.25">
      <c r="A5296" s="187">
        <v>43869</v>
      </c>
      <c r="B5296" s="3">
        <v>8</v>
      </c>
      <c r="C5296" s="3">
        <v>2</v>
      </c>
      <c r="D5296" s="3">
        <v>2020</v>
      </c>
      <c r="E5296" s="3">
        <v>0</v>
      </c>
      <c r="F5296" s="3">
        <v>0</v>
      </c>
      <c r="G5296" s="3" t="s">
        <v>1191</v>
      </c>
      <c r="H5296" s="3" t="s">
        <v>1192</v>
      </c>
      <c r="I5296" s="3" t="s">
        <v>497</v>
      </c>
      <c r="J5296" s="3">
        <v>2082958</v>
      </c>
    </row>
    <row r="5297" spans="1:10" hidden="1" x14ac:dyDescent="0.25">
      <c r="A5297" s="187">
        <v>43868</v>
      </c>
      <c r="B5297" s="3">
        <v>7</v>
      </c>
      <c r="C5297" s="3">
        <v>2</v>
      </c>
      <c r="D5297" s="3">
        <v>2020</v>
      </c>
      <c r="E5297" s="3">
        <v>0</v>
      </c>
      <c r="F5297" s="3">
        <v>0</v>
      </c>
      <c r="G5297" s="3" t="s">
        <v>1191</v>
      </c>
      <c r="H5297" s="3" t="s">
        <v>1192</v>
      </c>
      <c r="I5297" s="3" t="s">
        <v>497</v>
      </c>
      <c r="J5297" s="3">
        <v>2082958</v>
      </c>
    </row>
    <row r="5298" spans="1:10" hidden="1" x14ac:dyDescent="0.25">
      <c r="A5298" s="187">
        <v>43867</v>
      </c>
      <c r="B5298" s="3">
        <v>6</v>
      </c>
      <c r="C5298" s="3">
        <v>2</v>
      </c>
      <c r="D5298" s="3">
        <v>2020</v>
      </c>
      <c r="E5298" s="3">
        <v>0</v>
      </c>
      <c r="F5298" s="3">
        <v>0</v>
      </c>
      <c r="G5298" s="3" t="s">
        <v>1191</v>
      </c>
      <c r="H5298" s="3" t="s">
        <v>1192</v>
      </c>
      <c r="I5298" s="3" t="s">
        <v>497</v>
      </c>
      <c r="J5298" s="3">
        <v>2082958</v>
      </c>
    </row>
    <row r="5299" spans="1:10" hidden="1" x14ac:dyDescent="0.25">
      <c r="A5299" s="187">
        <v>43866</v>
      </c>
      <c r="B5299" s="3">
        <v>5</v>
      </c>
      <c r="C5299" s="3">
        <v>2</v>
      </c>
      <c r="D5299" s="3">
        <v>2020</v>
      </c>
      <c r="E5299" s="3">
        <v>0</v>
      </c>
      <c r="F5299" s="3">
        <v>0</v>
      </c>
      <c r="G5299" s="3" t="s">
        <v>1191</v>
      </c>
      <c r="H5299" s="3" t="s">
        <v>1192</v>
      </c>
      <c r="I5299" s="3" t="s">
        <v>497</v>
      </c>
      <c r="J5299" s="3">
        <v>2082958</v>
      </c>
    </row>
    <row r="5300" spans="1:10" hidden="1" x14ac:dyDescent="0.25">
      <c r="A5300" s="187">
        <v>43865</v>
      </c>
      <c r="B5300" s="3">
        <v>4</v>
      </c>
      <c r="C5300" s="3">
        <v>2</v>
      </c>
      <c r="D5300" s="3">
        <v>2020</v>
      </c>
      <c r="E5300" s="3">
        <v>0</v>
      </c>
      <c r="F5300" s="3">
        <v>0</v>
      </c>
      <c r="G5300" s="3" t="s">
        <v>1191</v>
      </c>
      <c r="H5300" s="3" t="s">
        <v>1192</v>
      </c>
      <c r="I5300" s="3" t="s">
        <v>497</v>
      </c>
      <c r="J5300" s="3">
        <v>2082958</v>
      </c>
    </row>
    <row r="5301" spans="1:10" hidden="1" x14ac:dyDescent="0.25">
      <c r="A5301" s="187">
        <v>43864</v>
      </c>
      <c r="B5301" s="3">
        <v>3</v>
      </c>
      <c r="C5301" s="3">
        <v>2</v>
      </c>
      <c r="D5301" s="3">
        <v>2020</v>
      </c>
      <c r="E5301" s="3">
        <v>0</v>
      </c>
      <c r="F5301" s="3">
        <v>0</v>
      </c>
      <c r="G5301" s="3" t="s">
        <v>1191</v>
      </c>
      <c r="H5301" s="3" t="s">
        <v>1192</v>
      </c>
      <c r="I5301" s="3" t="s">
        <v>497</v>
      </c>
      <c r="J5301" s="3">
        <v>2082958</v>
      </c>
    </row>
    <row r="5302" spans="1:10" hidden="1" x14ac:dyDescent="0.25">
      <c r="A5302" s="187">
        <v>43863</v>
      </c>
      <c r="B5302" s="3">
        <v>2</v>
      </c>
      <c r="C5302" s="3">
        <v>2</v>
      </c>
      <c r="D5302" s="3">
        <v>2020</v>
      </c>
      <c r="E5302" s="3">
        <v>0</v>
      </c>
      <c r="F5302" s="3">
        <v>0</v>
      </c>
      <c r="G5302" s="3" t="s">
        <v>1191</v>
      </c>
      <c r="H5302" s="3" t="s">
        <v>1192</v>
      </c>
      <c r="I5302" s="3" t="s">
        <v>497</v>
      </c>
      <c r="J5302" s="3">
        <v>2082958</v>
      </c>
    </row>
    <row r="5303" spans="1:10" hidden="1" x14ac:dyDescent="0.25">
      <c r="A5303" s="187">
        <v>43862</v>
      </c>
      <c r="B5303" s="3">
        <v>1</v>
      </c>
      <c r="C5303" s="3">
        <v>2</v>
      </c>
      <c r="D5303" s="3">
        <v>2020</v>
      </c>
      <c r="E5303" s="3">
        <v>0</v>
      </c>
      <c r="F5303" s="3">
        <v>0</v>
      </c>
      <c r="G5303" s="3" t="s">
        <v>1191</v>
      </c>
      <c r="H5303" s="3" t="s">
        <v>1192</v>
      </c>
      <c r="I5303" s="3" t="s">
        <v>497</v>
      </c>
      <c r="J5303" s="3">
        <v>2082958</v>
      </c>
    </row>
    <row r="5304" spans="1:10" hidden="1" x14ac:dyDescent="0.25">
      <c r="A5304" s="187">
        <v>43861</v>
      </c>
      <c r="B5304" s="3">
        <v>31</v>
      </c>
      <c r="C5304" s="3">
        <v>1</v>
      </c>
      <c r="D5304" s="3">
        <v>2020</v>
      </c>
      <c r="E5304" s="3">
        <v>0</v>
      </c>
      <c r="F5304" s="3">
        <v>0</v>
      </c>
      <c r="G5304" s="3" t="s">
        <v>1191</v>
      </c>
      <c r="H5304" s="3" t="s">
        <v>1192</v>
      </c>
      <c r="I5304" s="3" t="s">
        <v>497</v>
      </c>
      <c r="J5304" s="3">
        <v>2082958</v>
      </c>
    </row>
    <row r="5305" spans="1:10" hidden="1" x14ac:dyDescent="0.25">
      <c r="A5305" s="187">
        <v>43860</v>
      </c>
      <c r="B5305" s="3">
        <v>30</v>
      </c>
      <c r="C5305" s="3">
        <v>1</v>
      </c>
      <c r="D5305" s="3">
        <v>2020</v>
      </c>
      <c r="E5305" s="3">
        <v>0</v>
      </c>
      <c r="F5305" s="3">
        <v>0</v>
      </c>
      <c r="G5305" s="3" t="s">
        <v>1191</v>
      </c>
      <c r="H5305" s="3" t="s">
        <v>1192</v>
      </c>
      <c r="I5305" s="3" t="s">
        <v>497</v>
      </c>
      <c r="J5305" s="3">
        <v>2082958</v>
      </c>
    </row>
    <row r="5306" spans="1:10" hidden="1" x14ac:dyDescent="0.25">
      <c r="A5306" s="187">
        <v>43859</v>
      </c>
      <c r="B5306" s="3">
        <v>29</v>
      </c>
      <c r="C5306" s="3">
        <v>1</v>
      </c>
      <c r="D5306" s="3">
        <v>2020</v>
      </c>
      <c r="E5306" s="3">
        <v>0</v>
      </c>
      <c r="F5306" s="3">
        <v>0</v>
      </c>
      <c r="G5306" s="3" t="s">
        <v>1191</v>
      </c>
      <c r="H5306" s="3" t="s">
        <v>1192</v>
      </c>
      <c r="I5306" s="3" t="s">
        <v>497</v>
      </c>
      <c r="J5306" s="3">
        <v>2082958</v>
      </c>
    </row>
    <row r="5307" spans="1:10" hidden="1" x14ac:dyDescent="0.25">
      <c r="A5307" s="187">
        <v>43858</v>
      </c>
      <c r="B5307" s="3">
        <v>28</v>
      </c>
      <c r="C5307" s="3">
        <v>1</v>
      </c>
      <c r="D5307" s="3">
        <v>2020</v>
      </c>
      <c r="E5307" s="3">
        <v>0</v>
      </c>
      <c r="F5307" s="3">
        <v>0</v>
      </c>
      <c r="G5307" s="3" t="s">
        <v>1191</v>
      </c>
      <c r="H5307" s="3" t="s">
        <v>1192</v>
      </c>
      <c r="I5307" s="3" t="s">
        <v>497</v>
      </c>
      <c r="J5307" s="3">
        <v>2082958</v>
      </c>
    </row>
    <row r="5308" spans="1:10" hidden="1" x14ac:dyDescent="0.25">
      <c r="A5308" s="187">
        <v>43857</v>
      </c>
      <c r="B5308" s="3">
        <v>27</v>
      </c>
      <c r="C5308" s="3">
        <v>1</v>
      </c>
      <c r="D5308" s="3">
        <v>2020</v>
      </c>
      <c r="E5308" s="3">
        <v>0</v>
      </c>
      <c r="F5308" s="3">
        <v>0</v>
      </c>
      <c r="G5308" s="3" t="s">
        <v>1191</v>
      </c>
      <c r="H5308" s="3" t="s">
        <v>1192</v>
      </c>
      <c r="I5308" s="3" t="s">
        <v>497</v>
      </c>
      <c r="J5308" s="3">
        <v>2082958</v>
      </c>
    </row>
    <row r="5309" spans="1:10" hidden="1" x14ac:dyDescent="0.25">
      <c r="A5309" s="187">
        <v>43856</v>
      </c>
      <c r="B5309" s="3">
        <v>26</v>
      </c>
      <c r="C5309" s="3">
        <v>1</v>
      </c>
      <c r="D5309" s="3">
        <v>2020</v>
      </c>
      <c r="E5309" s="3">
        <v>0</v>
      </c>
      <c r="F5309" s="3">
        <v>0</v>
      </c>
      <c r="G5309" s="3" t="s">
        <v>1191</v>
      </c>
      <c r="H5309" s="3" t="s">
        <v>1192</v>
      </c>
      <c r="I5309" s="3" t="s">
        <v>497</v>
      </c>
      <c r="J5309" s="3">
        <v>2082958</v>
      </c>
    </row>
    <row r="5310" spans="1:10" hidden="1" x14ac:dyDescent="0.25">
      <c r="A5310" s="187">
        <v>43855</v>
      </c>
      <c r="B5310" s="3">
        <v>25</v>
      </c>
      <c r="C5310" s="3">
        <v>1</v>
      </c>
      <c r="D5310" s="3">
        <v>2020</v>
      </c>
      <c r="E5310" s="3">
        <v>0</v>
      </c>
      <c r="F5310" s="3">
        <v>0</v>
      </c>
      <c r="G5310" s="3" t="s">
        <v>1191</v>
      </c>
      <c r="H5310" s="3" t="s">
        <v>1192</v>
      </c>
      <c r="I5310" s="3" t="s">
        <v>497</v>
      </c>
      <c r="J5310" s="3">
        <v>2082958</v>
      </c>
    </row>
    <row r="5311" spans="1:10" hidden="1" x14ac:dyDescent="0.25">
      <c r="A5311" s="187">
        <v>43854</v>
      </c>
      <c r="B5311" s="3">
        <v>24</v>
      </c>
      <c r="C5311" s="3">
        <v>1</v>
      </c>
      <c r="D5311" s="3">
        <v>2020</v>
      </c>
      <c r="E5311" s="3">
        <v>0</v>
      </c>
      <c r="F5311" s="3">
        <v>0</v>
      </c>
      <c r="G5311" s="3" t="s">
        <v>1191</v>
      </c>
      <c r="H5311" s="3" t="s">
        <v>1192</v>
      </c>
      <c r="I5311" s="3" t="s">
        <v>497</v>
      </c>
      <c r="J5311" s="3">
        <v>2082958</v>
      </c>
    </row>
    <row r="5312" spans="1:10" hidden="1" x14ac:dyDescent="0.25">
      <c r="A5312" s="187">
        <v>43853</v>
      </c>
      <c r="B5312" s="3">
        <v>23</v>
      </c>
      <c r="C5312" s="3">
        <v>1</v>
      </c>
      <c r="D5312" s="3">
        <v>2020</v>
      </c>
      <c r="E5312" s="3">
        <v>0</v>
      </c>
      <c r="F5312" s="3">
        <v>0</v>
      </c>
      <c r="G5312" s="3" t="s">
        <v>1191</v>
      </c>
      <c r="H5312" s="3" t="s">
        <v>1192</v>
      </c>
      <c r="I5312" s="3" t="s">
        <v>497</v>
      </c>
      <c r="J5312" s="3">
        <v>2082958</v>
      </c>
    </row>
    <row r="5313" spans="1:10" hidden="1" x14ac:dyDescent="0.25">
      <c r="A5313" s="187">
        <v>43852</v>
      </c>
      <c r="B5313" s="3">
        <v>22</v>
      </c>
      <c r="C5313" s="3">
        <v>1</v>
      </c>
      <c r="D5313" s="3">
        <v>2020</v>
      </c>
      <c r="E5313" s="3">
        <v>0</v>
      </c>
      <c r="F5313" s="3">
        <v>0</v>
      </c>
      <c r="G5313" s="3" t="s">
        <v>1191</v>
      </c>
      <c r="H5313" s="3" t="s">
        <v>1192</v>
      </c>
      <c r="I5313" s="3" t="s">
        <v>497</v>
      </c>
      <c r="J5313" s="3">
        <v>2082958</v>
      </c>
    </row>
    <row r="5314" spans="1:10" hidden="1" x14ac:dyDescent="0.25">
      <c r="A5314" s="187">
        <v>43851</v>
      </c>
      <c r="B5314" s="3">
        <v>21</v>
      </c>
      <c r="C5314" s="3">
        <v>1</v>
      </c>
      <c r="D5314" s="3">
        <v>2020</v>
      </c>
      <c r="E5314" s="3">
        <v>0</v>
      </c>
      <c r="F5314" s="3">
        <v>0</v>
      </c>
      <c r="G5314" s="3" t="s">
        <v>1191</v>
      </c>
      <c r="H5314" s="3" t="s">
        <v>1192</v>
      </c>
      <c r="I5314" s="3" t="s">
        <v>497</v>
      </c>
      <c r="J5314" s="3">
        <v>2082958</v>
      </c>
    </row>
    <row r="5315" spans="1:10" hidden="1" x14ac:dyDescent="0.25">
      <c r="A5315" s="187">
        <v>43850</v>
      </c>
      <c r="B5315" s="3">
        <v>20</v>
      </c>
      <c r="C5315" s="3">
        <v>1</v>
      </c>
      <c r="D5315" s="3">
        <v>2020</v>
      </c>
      <c r="E5315" s="3">
        <v>0</v>
      </c>
      <c r="F5315" s="3">
        <v>0</v>
      </c>
      <c r="G5315" s="3" t="s">
        <v>1191</v>
      </c>
      <c r="H5315" s="3" t="s">
        <v>1192</v>
      </c>
      <c r="I5315" s="3" t="s">
        <v>497</v>
      </c>
      <c r="J5315" s="3">
        <v>2082958</v>
      </c>
    </row>
    <row r="5316" spans="1:10" hidden="1" x14ac:dyDescent="0.25">
      <c r="A5316" s="187">
        <v>43849</v>
      </c>
      <c r="B5316" s="3">
        <v>19</v>
      </c>
      <c r="C5316" s="3">
        <v>1</v>
      </c>
      <c r="D5316" s="3">
        <v>2020</v>
      </c>
      <c r="E5316" s="3">
        <v>0</v>
      </c>
      <c r="F5316" s="3">
        <v>0</v>
      </c>
      <c r="G5316" s="3" t="s">
        <v>1191</v>
      </c>
      <c r="H5316" s="3" t="s">
        <v>1192</v>
      </c>
      <c r="I5316" s="3" t="s">
        <v>497</v>
      </c>
      <c r="J5316" s="3">
        <v>2082958</v>
      </c>
    </row>
    <row r="5317" spans="1:10" hidden="1" x14ac:dyDescent="0.25">
      <c r="A5317" s="187">
        <v>43848</v>
      </c>
      <c r="B5317" s="3">
        <v>18</v>
      </c>
      <c r="C5317" s="3">
        <v>1</v>
      </c>
      <c r="D5317" s="3">
        <v>2020</v>
      </c>
      <c r="E5317" s="3">
        <v>0</v>
      </c>
      <c r="F5317" s="3">
        <v>0</v>
      </c>
      <c r="G5317" s="3" t="s">
        <v>1191</v>
      </c>
      <c r="H5317" s="3" t="s">
        <v>1192</v>
      </c>
      <c r="I5317" s="3" t="s">
        <v>497</v>
      </c>
      <c r="J5317" s="3">
        <v>2082958</v>
      </c>
    </row>
    <row r="5318" spans="1:10" hidden="1" x14ac:dyDescent="0.25">
      <c r="A5318" s="187">
        <v>43847</v>
      </c>
      <c r="B5318" s="3">
        <v>17</v>
      </c>
      <c r="C5318" s="3">
        <v>1</v>
      </c>
      <c r="D5318" s="3">
        <v>2020</v>
      </c>
      <c r="E5318" s="3">
        <v>0</v>
      </c>
      <c r="F5318" s="3">
        <v>0</v>
      </c>
      <c r="G5318" s="3" t="s">
        <v>1191</v>
      </c>
      <c r="H5318" s="3" t="s">
        <v>1192</v>
      </c>
      <c r="I5318" s="3" t="s">
        <v>497</v>
      </c>
      <c r="J5318" s="3">
        <v>2082958</v>
      </c>
    </row>
    <row r="5319" spans="1:10" hidden="1" x14ac:dyDescent="0.25">
      <c r="A5319" s="187">
        <v>43846</v>
      </c>
      <c r="B5319" s="3">
        <v>16</v>
      </c>
      <c r="C5319" s="3">
        <v>1</v>
      </c>
      <c r="D5319" s="3">
        <v>2020</v>
      </c>
      <c r="E5319" s="3">
        <v>0</v>
      </c>
      <c r="F5319" s="3">
        <v>0</v>
      </c>
      <c r="G5319" s="3" t="s">
        <v>1191</v>
      </c>
      <c r="H5319" s="3" t="s">
        <v>1192</v>
      </c>
      <c r="I5319" s="3" t="s">
        <v>497</v>
      </c>
      <c r="J5319" s="3">
        <v>2082958</v>
      </c>
    </row>
    <row r="5320" spans="1:10" hidden="1" x14ac:dyDescent="0.25">
      <c r="A5320" s="187">
        <v>43845</v>
      </c>
      <c r="B5320" s="3">
        <v>15</v>
      </c>
      <c r="C5320" s="3">
        <v>1</v>
      </c>
      <c r="D5320" s="3">
        <v>2020</v>
      </c>
      <c r="E5320" s="3">
        <v>0</v>
      </c>
      <c r="F5320" s="3">
        <v>0</v>
      </c>
      <c r="G5320" s="3" t="s">
        <v>1191</v>
      </c>
      <c r="H5320" s="3" t="s">
        <v>1192</v>
      </c>
      <c r="I5320" s="3" t="s">
        <v>497</v>
      </c>
      <c r="J5320" s="3">
        <v>2082958</v>
      </c>
    </row>
    <row r="5321" spans="1:10" hidden="1" x14ac:dyDescent="0.25">
      <c r="A5321" s="187">
        <v>43844</v>
      </c>
      <c r="B5321" s="3">
        <v>14</v>
      </c>
      <c r="C5321" s="3">
        <v>1</v>
      </c>
      <c r="D5321" s="3">
        <v>2020</v>
      </c>
      <c r="E5321" s="3">
        <v>0</v>
      </c>
      <c r="F5321" s="3">
        <v>0</v>
      </c>
      <c r="G5321" s="3" t="s">
        <v>1191</v>
      </c>
      <c r="H5321" s="3" t="s">
        <v>1192</v>
      </c>
      <c r="I5321" s="3" t="s">
        <v>497</v>
      </c>
      <c r="J5321" s="3">
        <v>2082958</v>
      </c>
    </row>
    <row r="5322" spans="1:10" hidden="1" x14ac:dyDescent="0.25">
      <c r="A5322" s="187">
        <v>43843</v>
      </c>
      <c r="B5322" s="3">
        <v>13</v>
      </c>
      <c r="C5322" s="3">
        <v>1</v>
      </c>
      <c r="D5322" s="3">
        <v>2020</v>
      </c>
      <c r="E5322" s="3">
        <v>0</v>
      </c>
      <c r="F5322" s="3">
        <v>0</v>
      </c>
      <c r="G5322" s="3" t="s">
        <v>1191</v>
      </c>
      <c r="H5322" s="3" t="s">
        <v>1192</v>
      </c>
      <c r="I5322" s="3" t="s">
        <v>497</v>
      </c>
      <c r="J5322" s="3">
        <v>2082958</v>
      </c>
    </row>
    <row r="5323" spans="1:10" hidden="1" x14ac:dyDescent="0.25">
      <c r="A5323" s="187">
        <v>43842</v>
      </c>
      <c r="B5323" s="3">
        <v>12</v>
      </c>
      <c r="C5323" s="3">
        <v>1</v>
      </c>
      <c r="D5323" s="3">
        <v>2020</v>
      </c>
      <c r="E5323" s="3">
        <v>0</v>
      </c>
      <c r="F5323" s="3">
        <v>0</v>
      </c>
      <c r="G5323" s="3" t="s">
        <v>1191</v>
      </c>
      <c r="H5323" s="3" t="s">
        <v>1192</v>
      </c>
      <c r="I5323" s="3" t="s">
        <v>497</v>
      </c>
      <c r="J5323" s="3">
        <v>2082958</v>
      </c>
    </row>
    <row r="5324" spans="1:10" hidden="1" x14ac:dyDescent="0.25">
      <c r="A5324" s="187">
        <v>43841</v>
      </c>
      <c r="B5324" s="3">
        <v>11</v>
      </c>
      <c r="C5324" s="3">
        <v>1</v>
      </c>
      <c r="D5324" s="3">
        <v>2020</v>
      </c>
      <c r="E5324" s="3">
        <v>0</v>
      </c>
      <c r="F5324" s="3">
        <v>0</v>
      </c>
      <c r="G5324" s="3" t="s">
        <v>1191</v>
      </c>
      <c r="H5324" s="3" t="s">
        <v>1192</v>
      </c>
      <c r="I5324" s="3" t="s">
        <v>497</v>
      </c>
      <c r="J5324" s="3">
        <v>2082958</v>
      </c>
    </row>
    <row r="5325" spans="1:10" hidden="1" x14ac:dyDescent="0.25">
      <c r="A5325" s="187">
        <v>43840</v>
      </c>
      <c r="B5325" s="3">
        <v>10</v>
      </c>
      <c r="C5325" s="3">
        <v>1</v>
      </c>
      <c r="D5325" s="3">
        <v>2020</v>
      </c>
      <c r="E5325" s="3">
        <v>0</v>
      </c>
      <c r="F5325" s="3">
        <v>0</v>
      </c>
      <c r="G5325" s="3" t="s">
        <v>1191</v>
      </c>
      <c r="H5325" s="3" t="s">
        <v>1192</v>
      </c>
      <c r="I5325" s="3" t="s">
        <v>497</v>
      </c>
      <c r="J5325" s="3">
        <v>2082958</v>
      </c>
    </row>
    <row r="5326" spans="1:10" hidden="1" x14ac:dyDescent="0.25">
      <c r="A5326" s="187">
        <v>43839</v>
      </c>
      <c r="B5326" s="3">
        <v>9</v>
      </c>
      <c r="C5326" s="3">
        <v>1</v>
      </c>
      <c r="D5326" s="3">
        <v>2020</v>
      </c>
      <c r="E5326" s="3">
        <v>0</v>
      </c>
      <c r="F5326" s="3">
        <v>0</v>
      </c>
      <c r="G5326" s="3" t="s">
        <v>1191</v>
      </c>
      <c r="H5326" s="3" t="s">
        <v>1192</v>
      </c>
      <c r="I5326" s="3" t="s">
        <v>497</v>
      </c>
      <c r="J5326" s="3">
        <v>2082958</v>
      </c>
    </row>
    <row r="5327" spans="1:10" hidden="1" x14ac:dyDescent="0.25">
      <c r="A5327" s="187">
        <v>43838</v>
      </c>
      <c r="B5327" s="3">
        <v>8</v>
      </c>
      <c r="C5327" s="3">
        <v>1</v>
      </c>
      <c r="D5327" s="3">
        <v>2020</v>
      </c>
      <c r="E5327" s="3">
        <v>0</v>
      </c>
      <c r="F5327" s="3">
        <v>0</v>
      </c>
      <c r="G5327" s="3" t="s">
        <v>1191</v>
      </c>
      <c r="H5327" s="3" t="s">
        <v>1192</v>
      </c>
      <c r="I5327" s="3" t="s">
        <v>497</v>
      </c>
      <c r="J5327" s="3">
        <v>2082958</v>
      </c>
    </row>
    <row r="5328" spans="1:10" hidden="1" x14ac:dyDescent="0.25">
      <c r="A5328" s="187">
        <v>43837</v>
      </c>
      <c r="B5328" s="3">
        <v>7</v>
      </c>
      <c r="C5328" s="3">
        <v>1</v>
      </c>
      <c r="D5328" s="3">
        <v>2020</v>
      </c>
      <c r="E5328" s="3">
        <v>0</v>
      </c>
      <c r="F5328" s="3">
        <v>0</v>
      </c>
      <c r="G5328" s="3" t="s">
        <v>1191</v>
      </c>
      <c r="H5328" s="3" t="s">
        <v>1192</v>
      </c>
      <c r="I5328" s="3" t="s">
        <v>497</v>
      </c>
      <c r="J5328" s="3">
        <v>2082958</v>
      </c>
    </row>
    <row r="5329" spans="1:10" hidden="1" x14ac:dyDescent="0.25">
      <c r="A5329" s="187">
        <v>43836</v>
      </c>
      <c r="B5329" s="3">
        <v>6</v>
      </c>
      <c r="C5329" s="3">
        <v>1</v>
      </c>
      <c r="D5329" s="3">
        <v>2020</v>
      </c>
      <c r="E5329" s="3">
        <v>0</v>
      </c>
      <c r="F5329" s="3">
        <v>0</v>
      </c>
      <c r="G5329" s="3" t="s">
        <v>1191</v>
      </c>
      <c r="H5329" s="3" t="s">
        <v>1192</v>
      </c>
      <c r="I5329" s="3" t="s">
        <v>497</v>
      </c>
      <c r="J5329" s="3">
        <v>2082958</v>
      </c>
    </row>
    <row r="5330" spans="1:10" hidden="1" x14ac:dyDescent="0.25">
      <c r="A5330" s="187">
        <v>43835</v>
      </c>
      <c r="B5330" s="3">
        <v>5</v>
      </c>
      <c r="C5330" s="3">
        <v>1</v>
      </c>
      <c r="D5330" s="3">
        <v>2020</v>
      </c>
      <c r="E5330" s="3">
        <v>0</v>
      </c>
      <c r="F5330" s="3">
        <v>0</v>
      </c>
      <c r="G5330" s="3" t="s">
        <v>1191</v>
      </c>
      <c r="H5330" s="3" t="s">
        <v>1192</v>
      </c>
      <c r="I5330" s="3" t="s">
        <v>497</v>
      </c>
      <c r="J5330" s="3">
        <v>2082958</v>
      </c>
    </row>
    <row r="5331" spans="1:10" hidden="1" x14ac:dyDescent="0.25">
      <c r="A5331" s="187">
        <v>43834</v>
      </c>
      <c r="B5331" s="3">
        <v>4</v>
      </c>
      <c r="C5331" s="3">
        <v>1</v>
      </c>
      <c r="D5331" s="3">
        <v>2020</v>
      </c>
      <c r="E5331" s="3">
        <v>0</v>
      </c>
      <c r="F5331" s="3">
        <v>0</v>
      </c>
      <c r="G5331" s="3" t="s">
        <v>1191</v>
      </c>
      <c r="H5331" s="3" t="s">
        <v>1192</v>
      </c>
      <c r="I5331" s="3" t="s">
        <v>497</v>
      </c>
      <c r="J5331" s="3">
        <v>2082958</v>
      </c>
    </row>
    <row r="5332" spans="1:10" hidden="1" x14ac:dyDescent="0.25">
      <c r="A5332" s="187">
        <v>43833</v>
      </c>
      <c r="B5332" s="3">
        <v>3</v>
      </c>
      <c r="C5332" s="3">
        <v>1</v>
      </c>
      <c r="D5332" s="3">
        <v>2020</v>
      </c>
      <c r="E5332" s="3">
        <v>0</v>
      </c>
      <c r="F5332" s="3">
        <v>0</v>
      </c>
      <c r="G5332" s="3" t="s">
        <v>1191</v>
      </c>
      <c r="H5332" s="3" t="s">
        <v>1192</v>
      </c>
      <c r="I5332" s="3" t="s">
        <v>497</v>
      </c>
      <c r="J5332" s="3">
        <v>2082958</v>
      </c>
    </row>
    <row r="5333" spans="1:10" hidden="1" x14ac:dyDescent="0.25">
      <c r="A5333" s="187">
        <v>43832</v>
      </c>
      <c r="B5333" s="3">
        <v>2</v>
      </c>
      <c r="C5333" s="3">
        <v>1</v>
      </c>
      <c r="D5333" s="3">
        <v>2020</v>
      </c>
      <c r="E5333" s="3">
        <v>0</v>
      </c>
      <c r="F5333" s="3">
        <v>0</v>
      </c>
      <c r="G5333" s="3" t="s">
        <v>1191</v>
      </c>
      <c r="H5333" s="3" t="s">
        <v>1192</v>
      </c>
      <c r="I5333" s="3" t="s">
        <v>497</v>
      </c>
      <c r="J5333" s="3">
        <v>2082958</v>
      </c>
    </row>
    <row r="5334" spans="1:10" hidden="1" x14ac:dyDescent="0.25">
      <c r="A5334" s="187">
        <v>43831</v>
      </c>
      <c r="B5334" s="3">
        <v>1</v>
      </c>
      <c r="C5334" s="3">
        <v>1</v>
      </c>
      <c r="D5334" s="3">
        <v>2020</v>
      </c>
      <c r="E5334" s="3">
        <v>0</v>
      </c>
      <c r="F5334" s="3">
        <v>0</v>
      </c>
      <c r="G5334" s="3" t="s">
        <v>1191</v>
      </c>
      <c r="H5334" s="3" t="s">
        <v>1192</v>
      </c>
      <c r="I5334" s="3" t="s">
        <v>497</v>
      </c>
      <c r="J5334" s="3">
        <v>2082958</v>
      </c>
    </row>
    <row r="5335" spans="1:10" hidden="1" x14ac:dyDescent="0.25">
      <c r="A5335" s="187">
        <v>43830</v>
      </c>
      <c r="B5335" s="3">
        <v>31</v>
      </c>
      <c r="C5335" s="3">
        <v>12</v>
      </c>
      <c r="D5335" s="3">
        <v>2019</v>
      </c>
      <c r="E5335" s="3">
        <v>0</v>
      </c>
      <c r="F5335" s="3">
        <v>0</v>
      </c>
      <c r="G5335" s="3" t="s">
        <v>1191</v>
      </c>
      <c r="H5335" s="3" t="s">
        <v>1192</v>
      </c>
      <c r="I5335" s="3" t="s">
        <v>497</v>
      </c>
      <c r="J5335" s="3">
        <v>2082958</v>
      </c>
    </row>
    <row r="5336" spans="1:10" hidden="1" x14ac:dyDescent="0.25">
      <c r="A5336" s="187">
        <v>43920</v>
      </c>
      <c r="B5336" s="3">
        <v>30</v>
      </c>
      <c r="C5336" s="3">
        <v>3</v>
      </c>
      <c r="D5336" s="3">
        <v>2020</v>
      </c>
      <c r="E5336" s="3">
        <v>257</v>
      </c>
      <c r="F5336" s="3">
        <v>2</v>
      </c>
      <c r="G5336" s="3" t="s">
        <v>95</v>
      </c>
      <c r="H5336" s="3" t="s">
        <v>1193</v>
      </c>
      <c r="I5336" s="3" t="s">
        <v>517</v>
      </c>
      <c r="J5336" s="3">
        <v>5314336</v>
      </c>
    </row>
    <row r="5337" spans="1:10" hidden="1" x14ac:dyDescent="0.25">
      <c r="A5337" s="187">
        <v>43919</v>
      </c>
      <c r="B5337" s="3">
        <v>29</v>
      </c>
      <c r="C5337" s="3">
        <v>3</v>
      </c>
      <c r="D5337" s="3">
        <v>2020</v>
      </c>
      <c r="E5337" s="3">
        <v>264</v>
      </c>
      <c r="F5337" s="3">
        <v>4</v>
      </c>
      <c r="G5337" s="3" t="s">
        <v>95</v>
      </c>
      <c r="H5337" s="3" t="s">
        <v>1193</v>
      </c>
      <c r="I5337" s="3" t="s">
        <v>517</v>
      </c>
      <c r="J5337" s="3">
        <v>5314336</v>
      </c>
    </row>
    <row r="5338" spans="1:10" hidden="1" x14ac:dyDescent="0.25">
      <c r="A5338" s="187">
        <v>43918</v>
      </c>
      <c r="B5338" s="3">
        <v>28</v>
      </c>
      <c r="C5338" s="3">
        <v>3</v>
      </c>
      <c r="D5338" s="3">
        <v>2020</v>
      </c>
      <c r="E5338" s="3">
        <v>425</v>
      </c>
      <c r="F5338" s="3">
        <v>2</v>
      </c>
      <c r="G5338" s="3" t="s">
        <v>95</v>
      </c>
      <c r="H5338" s="3" t="s">
        <v>1193</v>
      </c>
      <c r="I5338" s="3" t="s">
        <v>517</v>
      </c>
      <c r="J5338" s="3">
        <v>5314336</v>
      </c>
    </row>
    <row r="5339" spans="1:10" hidden="1" x14ac:dyDescent="0.25">
      <c r="A5339" s="187">
        <v>43917</v>
      </c>
      <c r="B5339" s="3">
        <v>27</v>
      </c>
      <c r="C5339" s="3">
        <v>3</v>
      </c>
      <c r="D5339" s="3">
        <v>2020</v>
      </c>
      <c r="E5339" s="3">
        <v>240</v>
      </c>
      <c r="F5339" s="3">
        <v>2</v>
      </c>
      <c r="G5339" s="3" t="s">
        <v>95</v>
      </c>
      <c r="H5339" s="3" t="s">
        <v>1193</v>
      </c>
      <c r="I5339" s="3" t="s">
        <v>517</v>
      </c>
      <c r="J5339" s="3">
        <v>5314336</v>
      </c>
    </row>
    <row r="5340" spans="1:10" hidden="1" x14ac:dyDescent="0.25">
      <c r="A5340" s="187">
        <v>43916</v>
      </c>
      <c r="B5340" s="3">
        <v>26</v>
      </c>
      <c r="C5340" s="3">
        <v>3</v>
      </c>
      <c r="D5340" s="3">
        <v>2020</v>
      </c>
      <c r="E5340" s="3">
        <v>350</v>
      </c>
      <c r="F5340" s="3">
        <v>2</v>
      </c>
      <c r="G5340" s="3" t="s">
        <v>95</v>
      </c>
      <c r="H5340" s="3" t="s">
        <v>1193</v>
      </c>
      <c r="I5340" s="3" t="s">
        <v>517</v>
      </c>
      <c r="J5340" s="3">
        <v>5314336</v>
      </c>
    </row>
    <row r="5341" spans="1:10" hidden="1" x14ac:dyDescent="0.25">
      <c r="A5341" s="187">
        <v>43915</v>
      </c>
      <c r="B5341" s="3">
        <v>25</v>
      </c>
      <c r="C5341" s="3">
        <v>3</v>
      </c>
      <c r="D5341" s="3">
        <v>2020</v>
      </c>
      <c r="E5341" s="3">
        <v>195</v>
      </c>
      <c r="F5341" s="3">
        <v>2</v>
      </c>
      <c r="G5341" s="3" t="s">
        <v>95</v>
      </c>
      <c r="H5341" s="3" t="s">
        <v>1193</v>
      </c>
      <c r="I5341" s="3" t="s">
        <v>517</v>
      </c>
      <c r="J5341" s="3">
        <v>5314336</v>
      </c>
    </row>
    <row r="5342" spans="1:10" hidden="1" x14ac:dyDescent="0.25">
      <c r="A5342" s="187">
        <v>43914</v>
      </c>
      <c r="B5342" s="3">
        <v>24</v>
      </c>
      <c r="C5342" s="3">
        <v>3</v>
      </c>
      <c r="D5342" s="3">
        <v>2020</v>
      </c>
      <c r="E5342" s="3">
        <v>239</v>
      </c>
      <c r="F5342" s="3">
        <v>1</v>
      </c>
      <c r="G5342" s="3" t="s">
        <v>95</v>
      </c>
      <c r="H5342" s="3" t="s">
        <v>1193</v>
      </c>
      <c r="I5342" s="3" t="s">
        <v>517</v>
      </c>
      <c r="J5342" s="3">
        <v>5314336</v>
      </c>
    </row>
    <row r="5343" spans="1:10" hidden="1" x14ac:dyDescent="0.25">
      <c r="A5343" s="187">
        <v>43913</v>
      </c>
      <c r="B5343" s="3">
        <v>23</v>
      </c>
      <c r="C5343" s="3">
        <v>3</v>
      </c>
      <c r="D5343" s="3">
        <v>2020</v>
      </c>
      <c r="E5343" s="3">
        <v>206</v>
      </c>
      <c r="F5343" s="3">
        <v>0</v>
      </c>
      <c r="G5343" s="3" t="s">
        <v>95</v>
      </c>
      <c r="H5343" s="3" t="s">
        <v>1193</v>
      </c>
      <c r="I5343" s="3" t="s">
        <v>517</v>
      </c>
      <c r="J5343" s="3">
        <v>5314336</v>
      </c>
    </row>
    <row r="5344" spans="1:10" hidden="1" x14ac:dyDescent="0.25">
      <c r="A5344" s="187">
        <v>43912</v>
      </c>
      <c r="B5344" s="3">
        <v>22</v>
      </c>
      <c r="C5344" s="3">
        <v>3</v>
      </c>
      <c r="D5344" s="3">
        <v>2020</v>
      </c>
      <c r="E5344" s="3">
        <v>184</v>
      </c>
      <c r="F5344" s="3">
        <v>0</v>
      </c>
      <c r="G5344" s="3" t="s">
        <v>95</v>
      </c>
      <c r="H5344" s="3" t="s">
        <v>1193</v>
      </c>
      <c r="I5344" s="3" t="s">
        <v>517</v>
      </c>
      <c r="J5344" s="3">
        <v>5314336</v>
      </c>
    </row>
    <row r="5345" spans="1:10" hidden="1" x14ac:dyDescent="0.25">
      <c r="A5345" s="187">
        <v>43911</v>
      </c>
      <c r="B5345" s="3">
        <v>21</v>
      </c>
      <c r="C5345" s="3">
        <v>3</v>
      </c>
      <c r="D5345" s="3">
        <v>2020</v>
      </c>
      <c r="E5345" s="3">
        <v>190</v>
      </c>
      <c r="F5345" s="3">
        <v>1</v>
      </c>
      <c r="G5345" s="3" t="s">
        <v>95</v>
      </c>
      <c r="H5345" s="3" t="s">
        <v>1193</v>
      </c>
      <c r="I5345" s="3" t="s">
        <v>517</v>
      </c>
      <c r="J5345" s="3">
        <v>5314336</v>
      </c>
    </row>
    <row r="5346" spans="1:10" hidden="1" x14ac:dyDescent="0.25">
      <c r="A5346" s="187">
        <v>43910</v>
      </c>
      <c r="B5346" s="3">
        <v>20</v>
      </c>
      <c r="C5346" s="3">
        <v>3</v>
      </c>
      <c r="D5346" s="3">
        <v>2020</v>
      </c>
      <c r="E5346" s="3">
        <v>129</v>
      </c>
      <c r="F5346" s="3">
        <v>3</v>
      </c>
      <c r="G5346" s="3" t="s">
        <v>95</v>
      </c>
      <c r="H5346" s="3" t="s">
        <v>1193</v>
      </c>
      <c r="I5346" s="3" t="s">
        <v>517</v>
      </c>
      <c r="J5346" s="3">
        <v>5314336</v>
      </c>
    </row>
    <row r="5347" spans="1:10" hidden="1" x14ac:dyDescent="0.25">
      <c r="A5347" s="187">
        <v>43909</v>
      </c>
      <c r="B5347" s="3">
        <v>19</v>
      </c>
      <c r="C5347" s="3">
        <v>3</v>
      </c>
      <c r="D5347" s="3">
        <v>2020</v>
      </c>
      <c r="E5347" s="3">
        <v>115</v>
      </c>
      <c r="F5347" s="3">
        <v>0</v>
      </c>
      <c r="G5347" s="3" t="s">
        <v>95</v>
      </c>
      <c r="H5347" s="3" t="s">
        <v>1193</v>
      </c>
      <c r="I5347" s="3" t="s">
        <v>517</v>
      </c>
      <c r="J5347" s="3">
        <v>5314336</v>
      </c>
    </row>
    <row r="5348" spans="1:10" hidden="1" x14ac:dyDescent="0.25">
      <c r="A5348" s="187">
        <v>43908</v>
      </c>
      <c r="B5348" s="3">
        <v>18</v>
      </c>
      <c r="C5348" s="3">
        <v>3</v>
      </c>
      <c r="D5348" s="3">
        <v>2020</v>
      </c>
      <c r="E5348" s="3">
        <v>139</v>
      </c>
      <c r="F5348" s="3">
        <v>0</v>
      </c>
      <c r="G5348" s="3" t="s">
        <v>95</v>
      </c>
      <c r="H5348" s="3" t="s">
        <v>1193</v>
      </c>
      <c r="I5348" s="3" t="s">
        <v>517</v>
      </c>
      <c r="J5348" s="3">
        <v>5314336</v>
      </c>
    </row>
    <row r="5349" spans="1:10" hidden="1" x14ac:dyDescent="0.25">
      <c r="A5349" s="187">
        <v>43907</v>
      </c>
      <c r="B5349" s="3">
        <v>17</v>
      </c>
      <c r="C5349" s="3">
        <v>3</v>
      </c>
      <c r="D5349" s="3">
        <v>2020</v>
      </c>
      <c r="E5349" s="3">
        <v>92</v>
      </c>
      <c r="F5349" s="3">
        <v>2</v>
      </c>
      <c r="G5349" s="3" t="s">
        <v>95</v>
      </c>
      <c r="H5349" s="3" t="s">
        <v>1193</v>
      </c>
      <c r="I5349" s="3" t="s">
        <v>517</v>
      </c>
      <c r="J5349" s="3">
        <v>5314336</v>
      </c>
    </row>
    <row r="5350" spans="1:10" hidden="1" x14ac:dyDescent="0.25">
      <c r="A5350" s="187">
        <v>43906</v>
      </c>
      <c r="B5350" s="3">
        <v>16</v>
      </c>
      <c r="C5350" s="3">
        <v>3</v>
      </c>
      <c r="D5350" s="3">
        <v>2020</v>
      </c>
      <c r="E5350" s="3">
        <v>170</v>
      </c>
      <c r="F5350" s="3">
        <v>0</v>
      </c>
      <c r="G5350" s="3" t="s">
        <v>95</v>
      </c>
      <c r="H5350" s="3" t="s">
        <v>1193</v>
      </c>
      <c r="I5350" s="3" t="s">
        <v>517</v>
      </c>
      <c r="J5350" s="3">
        <v>5314336</v>
      </c>
    </row>
    <row r="5351" spans="1:10" hidden="1" x14ac:dyDescent="0.25">
      <c r="A5351" s="187">
        <v>43905</v>
      </c>
      <c r="B5351" s="3">
        <v>15</v>
      </c>
      <c r="C5351" s="3">
        <v>3</v>
      </c>
      <c r="D5351" s="3">
        <v>2020</v>
      </c>
      <c r="E5351" s="3">
        <v>286</v>
      </c>
      <c r="F5351" s="3">
        <v>0</v>
      </c>
      <c r="G5351" s="3" t="s">
        <v>95</v>
      </c>
      <c r="H5351" s="3" t="s">
        <v>1193</v>
      </c>
      <c r="I5351" s="3" t="s">
        <v>517</v>
      </c>
      <c r="J5351" s="3">
        <v>5314336</v>
      </c>
    </row>
    <row r="5352" spans="1:10" hidden="1" x14ac:dyDescent="0.25">
      <c r="A5352" s="187">
        <v>43904</v>
      </c>
      <c r="B5352" s="3">
        <v>14</v>
      </c>
      <c r="C5352" s="3">
        <v>3</v>
      </c>
      <c r="D5352" s="3">
        <v>2020</v>
      </c>
      <c r="E5352" s="3">
        <v>0</v>
      </c>
      <c r="F5352" s="3">
        <v>0</v>
      </c>
      <c r="G5352" s="3" t="s">
        <v>95</v>
      </c>
      <c r="H5352" s="3" t="s">
        <v>1193</v>
      </c>
      <c r="I5352" s="3" t="s">
        <v>517</v>
      </c>
      <c r="J5352" s="3">
        <v>5314336</v>
      </c>
    </row>
    <row r="5353" spans="1:10" hidden="1" x14ac:dyDescent="0.25">
      <c r="A5353" s="187">
        <v>43903</v>
      </c>
      <c r="B5353" s="3">
        <v>13</v>
      </c>
      <c r="C5353" s="3">
        <v>3</v>
      </c>
      <c r="D5353" s="3">
        <v>2020</v>
      </c>
      <c r="E5353" s="3">
        <v>132</v>
      </c>
      <c r="F5353" s="3">
        <v>1</v>
      </c>
      <c r="G5353" s="3" t="s">
        <v>95</v>
      </c>
      <c r="H5353" s="3" t="s">
        <v>1193</v>
      </c>
      <c r="I5353" s="3" t="s">
        <v>517</v>
      </c>
      <c r="J5353" s="3">
        <v>5314336</v>
      </c>
    </row>
    <row r="5354" spans="1:10" hidden="1" x14ac:dyDescent="0.25">
      <c r="A5354" s="187">
        <v>43902</v>
      </c>
      <c r="B5354" s="3">
        <v>12</v>
      </c>
      <c r="C5354" s="3">
        <v>3</v>
      </c>
      <c r="D5354" s="3">
        <v>2020</v>
      </c>
      <c r="E5354" s="3">
        <v>212</v>
      </c>
      <c r="F5354" s="3">
        <v>0</v>
      </c>
      <c r="G5354" s="3" t="s">
        <v>95</v>
      </c>
      <c r="H5354" s="3" t="s">
        <v>1193</v>
      </c>
      <c r="I5354" s="3" t="s">
        <v>517</v>
      </c>
      <c r="J5354" s="3">
        <v>5314336</v>
      </c>
    </row>
    <row r="5355" spans="1:10" hidden="1" x14ac:dyDescent="0.25">
      <c r="A5355" s="187">
        <v>43901</v>
      </c>
      <c r="B5355" s="3">
        <v>11</v>
      </c>
      <c r="C5355" s="3">
        <v>3</v>
      </c>
      <c r="D5355" s="3">
        <v>2020</v>
      </c>
      <c r="E5355" s="3">
        <v>85</v>
      </c>
      <c r="F5355" s="3">
        <v>0</v>
      </c>
      <c r="G5355" s="3" t="s">
        <v>95</v>
      </c>
      <c r="H5355" s="3" t="s">
        <v>1193</v>
      </c>
      <c r="I5355" s="3" t="s">
        <v>517</v>
      </c>
      <c r="J5355" s="3">
        <v>5314336</v>
      </c>
    </row>
    <row r="5356" spans="1:10" hidden="1" x14ac:dyDescent="0.25">
      <c r="A5356" s="187">
        <v>43900</v>
      </c>
      <c r="B5356" s="3">
        <v>10</v>
      </c>
      <c r="C5356" s="3">
        <v>3</v>
      </c>
      <c r="D5356" s="3">
        <v>2020</v>
      </c>
      <c r="E5356" s="3">
        <v>23</v>
      </c>
      <c r="F5356" s="3">
        <v>0</v>
      </c>
      <c r="G5356" s="3" t="s">
        <v>95</v>
      </c>
      <c r="H5356" s="3" t="s">
        <v>1193</v>
      </c>
      <c r="I5356" s="3" t="s">
        <v>517</v>
      </c>
      <c r="J5356" s="3">
        <v>5314336</v>
      </c>
    </row>
    <row r="5357" spans="1:10" hidden="1" x14ac:dyDescent="0.25">
      <c r="A5357" s="187">
        <v>43899</v>
      </c>
      <c r="B5357" s="3">
        <v>9</v>
      </c>
      <c r="C5357" s="3">
        <v>3</v>
      </c>
      <c r="D5357" s="3">
        <v>2020</v>
      </c>
      <c r="E5357" s="3">
        <v>22</v>
      </c>
      <c r="F5357" s="3">
        <v>0</v>
      </c>
      <c r="G5357" s="3" t="s">
        <v>95</v>
      </c>
      <c r="H5357" s="3" t="s">
        <v>1193</v>
      </c>
      <c r="I5357" s="3" t="s">
        <v>517</v>
      </c>
      <c r="J5357" s="3">
        <v>5314336</v>
      </c>
    </row>
    <row r="5358" spans="1:10" hidden="1" x14ac:dyDescent="0.25">
      <c r="A5358" s="187">
        <v>43898</v>
      </c>
      <c r="B5358" s="3">
        <v>8</v>
      </c>
      <c r="C5358" s="3">
        <v>3</v>
      </c>
      <c r="D5358" s="3">
        <v>2020</v>
      </c>
      <c r="E5358" s="3">
        <v>34</v>
      </c>
      <c r="F5358" s="3">
        <v>0</v>
      </c>
      <c r="G5358" s="3" t="s">
        <v>95</v>
      </c>
      <c r="H5358" s="3" t="s">
        <v>1193</v>
      </c>
      <c r="I5358" s="3" t="s">
        <v>517</v>
      </c>
      <c r="J5358" s="3">
        <v>5314336</v>
      </c>
    </row>
    <row r="5359" spans="1:10" hidden="1" x14ac:dyDescent="0.25">
      <c r="A5359" s="187">
        <v>43897</v>
      </c>
      <c r="B5359" s="3">
        <v>7</v>
      </c>
      <c r="C5359" s="3">
        <v>3</v>
      </c>
      <c r="D5359" s="3">
        <v>2020</v>
      </c>
      <c r="E5359" s="3">
        <v>27</v>
      </c>
      <c r="F5359" s="3">
        <v>0</v>
      </c>
      <c r="G5359" s="3" t="s">
        <v>95</v>
      </c>
      <c r="H5359" s="3" t="s">
        <v>1193</v>
      </c>
      <c r="I5359" s="3" t="s">
        <v>517</v>
      </c>
      <c r="J5359" s="3">
        <v>5314336</v>
      </c>
    </row>
    <row r="5360" spans="1:10" hidden="1" x14ac:dyDescent="0.25">
      <c r="A5360" s="187">
        <v>43896</v>
      </c>
      <c r="B5360" s="3">
        <v>6</v>
      </c>
      <c r="C5360" s="3">
        <v>3</v>
      </c>
      <c r="D5360" s="3">
        <v>2020</v>
      </c>
      <c r="E5360" s="3">
        <v>30</v>
      </c>
      <c r="F5360" s="3">
        <v>0</v>
      </c>
      <c r="G5360" s="3" t="s">
        <v>95</v>
      </c>
      <c r="H5360" s="3" t="s">
        <v>1193</v>
      </c>
      <c r="I5360" s="3" t="s">
        <v>517</v>
      </c>
      <c r="J5360" s="3">
        <v>5314336</v>
      </c>
    </row>
    <row r="5361" spans="1:10" hidden="1" x14ac:dyDescent="0.25">
      <c r="A5361" s="187">
        <v>43895</v>
      </c>
      <c r="B5361" s="3">
        <v>5</v>
      </c>
      <c r="C5361" s="3">
        <v>3</v>
      </c>
      <c r="D5361" s="3">
        <v>2020</v>
      </c>
      <c r="E5361" s="3">
        <v>23</v>
      </c>
      <c r="F5361" s="3">
        <v>0</v>
      </c>
      <c r="G5361" s="3" t="s">
        <v>95</v>
      </c>
      <c r="H5361" s="3" t="s">
        <v>1193</v>
      </c>
      <c r="I5361" s="3" t="s">
        <v>517</v>
      </c>
      <c r="J5361" s="3">
        <v>5314336</v>
      </c>
    </row>
    <row r="5362" spans="1:10" hidden="1" x14ac:dyDescent="0.25">
      <c r="A5362" s="187">
        <v>43894</v>
      </c>
      <c r="B5362" s="3">
        <v>4</v>
      </c>
      <c r="C5362" s="3">
        <v>3</v>
      </c>
      <c r="D5362" s="3">
        <v>2020</v>
      </c>
      <c r="E5362" s="3">
        <v>8</v>
      </c>
      <c r="F5362" s="3">
        <v>0</v>
      </c>
      <c r="G5362" s="3" t="s">
        <v>95</v>
      </c>
      <c r="H5362" s="3" t="s">
        <v>1193</v>
      </c>
      <c r="I5362" s="3" t="s">
        <v>517</v>
      </c>
      <c r="J5362" s="3">
        <v>5314336</v>
      </c>
    </row>
    <row r="5363" spans="1:10" hidden="1" x14ac:dyDescent="0.25">
      <c r="A5363" s="187">
        <v>43893</v>
      </c>
      <c r="B5363" s="3">
        <v>3</v>
      </c>
      <c r="C5363" s="3">
        <v>3</v>
      </c>
      <c r="D5363" s="3">
        <v>2020</v>
      </c>
      <c r="E5363" s="3">
        <v>6</v>
      </c>
      <c r="F5363" s="3">
        <v>0</v>
      </c>
      <c r="G5363" s="3" t="s">
        <v>95</v>
      </c>
      <c r="H5363" s="3" t="s">
        <v>1193</v>
      </c>
      <c r="I5363" s="3" t="s">
        <v>517</v>
      </c>
      <c r="J5363" s="3">
        <v>5314336</v>
      </c>
    </row>
    <row r="5364" spans="1:10" hidden="1" x14ac:dyDescent="0.25">
      <c r="A5364" s="187">
        <v>43892</v>
      </c>
      <c r="B5364" s="3">
        <v>2</v>
      </c>
      <c r="C5364" s="3">
        <v>3</v>
      </c>
      <c r="D5364" s="3">
        <v>2020</v>
      </c>
      <c r="E5364" s="3">
        <v>4</v>
      </c>
      <c r="F5364" s="3">
        <v>0</v>
      </c>
      <c r="G5364" s="3" t="s">
        <v>95</v>
      </c>
      <c r="H5364" s="3" t="s">
        <v>1193</v>
      </c>
      <c r="I5364" s="3" t="s">
        <v>517</v>
      </c>
      <c r="J5364" s="3">
        <v>5314336</v>
      </c>
    </row>
    <row r="5365" spans="1:10" hidden="1" x14ac:dyDescent="0.25">
      <c r="A5365" s="187">
        <v>43891</v>
      </c>
      <c r="B5365" s="3">
        <v>1</v>
      </c>
      <c r="C5365" s="3">
        <v>3</v>
      </c>
      <c r="D5365" s="3">
        <v>2020</v>
      </c>
      <c r="E5365" s="3">
        <v>9</v>
      </c>
      <c r="F5365" s="3">
        <v>0</v>
      </c>
      <c r="G5365" s="3" t="s">
        <v>95</v>
      </c>
      <c r="H5365" s="3" t="s">
        <v>1193</v>
      </c>
      <c r="I5365" s="3" t="s">
        <v>517</v>
      </c>
      <c r="J5365" s="3">
        <v>5314336</v>
      </c>
    </row>
    <row r="5366" spans="1:10" hidden="1" x14ac:dyDescent="0.25">
      <c r="A5366" s="187">
        <v>43890</v>
      </c>
      <c r="B5366" s="3">
        <v>29</v>
      </c>
      <c r="C5366" s="3">
        <v>2</v>
      </c>
      <c r="D5366" s="3">
        <v>2020</v>
      </c>
      <c r="E5366" s="3">
        <v>2</v>
      </c>
      <c r="F5366" s="3">
        <v>0</v>
      </c>
      <c r="G5366" s="3" t="s">
        <v>95</v>
      </c>
      <c r="H5366" s="3" t="s">
        <v>1193</v>
      </c>
      <c r="I5366" s="3" t="s">
        <v>517</v>
      </c>
      <c r="J5366" s="3">
        <v>5314336</v>
      </c>
    </row>
    <row r="5367" spans="1:10" hidden="1" x14ac:dyDescent="0.25">
      <c r="A5367" s="187">
        <v>43889</v>
      </c>
      <c r="B5367" s="3">
        <v>28</v>
      </c>
      <c r="C5367" s="3">
        <v>2</v>
      </c>
      <c r="D5367" s="3">
        <v>2020</v>
      </c>
      <c r="E5367" s="3">
        <v>3</v>
      </c>
      <c r="F5367" s="3">
        <v>0</v>
      </c>
      <c r="G5367" s="3" t="s">
        <v>95</v>
      </c>
      <c r="H5367" s="3" t="s">
        <v>1193</v>
      </c>
      <c r="I5367" s="3" t="s">
        <v>517</v>
      </c>
      <c r="J5367" s="3">
        <v>5314336</v>
      </c>
    </row>
    <row r="5368" spans="1:10" hidden="1" x14ac:dyDescent="0.25">
      <c r="A5368" s="187">
        <v>43888</v>
      </c>
      <c r="B5368" s="3">
        <v>27</v>
      </c>
      <c r="C5368" s="3">
        <v>2</v>
      </c>
      <c r="D5368" s="3">
        <v>2020</v>
      </c>
      <c r="E5368" s="3">
        <v>1</v>
      </c>
      <c r="F5368" s="3">
        <v>0</v>
      </c>
      <c r="G5368" s="3" t="s">
        <v>95</v>
      </c>
      <c r="H5368" s="3" t="s">
        <v>1193</v>
      </c>
      <c r="I5368" s="3" t="s">
        <v>517</v>
      </c>
      <c r="J5368" s="3">
        <v>5314336</v>
      </c>
    </row>
    <row r="5369" spans="1:10" hidden="1" x14ac:dyDescent="0.25">
      <c r="A5369" s="187">
        <v>43887</v>
      </c>
      <c r="B5369" s="3">
        <v>26</v>
      </c>
      <c r="C5369" s="3">
        <v>2</v>
      </c>
      <c r="D5369" s="3">
        <v>2020</v>
      </c>
      <c r="E5369" s="3">
        <v>0</v>
      </c>
      <c r="F5369" s="3">
        <v>0</v>
      </c>
      <c r="G5369" s="3" t="s">
        <v>95</v>
      </c>
      <c r="H5369" s="3" t="s">
        <v>1193</v>
      </c>
      <c r="I5369" s="3" t="s">
        <v>517</v>
      </c>
      <c r="J5369" s="3">
        <v>5314336</v>
      </c>
    </row>
    <row r="5370" spans="1:10" hidden="1" x14ac:dyDescent="0.25">
      <c r="A5370" s="187">
        <v>43886</v>
      </c>
      <c r="B5370" s="3">
        <v>25</v>
      </c>
      <c r="C5370" s="3">
        <v>2</v>
      </c>
      <c r="D5370" s="3">
        <v>2020</v>
      </c>
      <c r="E5370" s="3">
        <v>0</v>
      </c>
      <c r="F5370" s="3">
        <v>0</v>
      </c>
      <c r="G5370" s="3" t="s">
        <v>95</v>
      </c>
      <c r="H5370" s="3" t="s">
        <v>1193</v>
      </c>
      <c r="I5370" s="3" t="s">
        <v>517</v>
      </c>
      <c r="J5370" s="3">
        <v>5314336</v>
      </c>
    </row>
    <row r="5371" spans="1:10" hidden="1" x14ac:dyDescent="0.25">
      <c r="A5371" s="187">
        <v>43885</v>
      </c>
      <c r="B5371" s="3">
        <v>24</v>
      </c>
      <c r="C5371" s="3">
        <v>2</v>
      </c>
      <c r="D5371" s="3">
        <v>2020</v>
      </c>
      <c r="E5371" s="3">
        <v>0</v>
      </c>
      <c r="F5371" s="3">
        <v>0</v>
      </c>
      <c r="G5371" s="3" t="s">
        <v>95</v>
      </c>
      <c r="H5371" s="3" t="s">
        <v>1193</v>
      </c>
      <c r="I5371" s="3" t="s">
        <v>517</v>
      </c>
      <c r="J5371" s="3">
        <v>5314336</v>
      </c>
    </row>
    <row r="5372" spans="1:10" hidden="1" x14ac:dyDescent="0.25">
      <c r="A5372" s="187">
        <v>43884</v>
      </c>
      <c r="B5372" s="3">
        <v>23</v>
      </c>
      <c r="C5372" s="3">
        <v>2</v>
      </c>
      <c r="D5372" s="3">
        <v>2020</v>
      </c>
      <c r="E5372" s="3">
        <v>0</v>
      </c>
      <c r="F5372" s="3">
        <v>0</v>
      </c>
      <c r="G5372" s="3" t="s">
        <v>95</v>
      </c>
      <c r="H5372" s="3" t="s">
        <v>1193</v>
      </c>
      <c r="I5372" s="3" t="s">
        <v>517</v>
      </c>
      <c r="J5372" s="3">
        <v>5314336</v>
      </c>
    </row>
    <row r="5373" spans="1:10" hidden="1" x14ac:dyDescent="0.25">
      <c r="A5373" s="187">
        <v>43883</v>
      </c>
      <c r="B5373" s="3">
        <v>22</v>
      </c>
      <c r="C5373" s="3">
        <v>2</v>
      </c>
      <c r="D5373" s="3">
        <v>2020</v>
      </c>
      <c r="E5373" s="3">
        <v>0</v>
      </c>
      <c r="F5373" s="3">
        <v>0</v>
      </c>
      <c r="G5373" s="3" t="s">
        <v>95</v>
      </c>
      <c r="H5373" s="3" t="s">
        <v>1193</v>
      </c>
      <c r="I5373" s="3" t="s">
        <v>517</v>
      </c>
      <c r="J5373" s="3">
        <v>5314336</v>
      </c>
    </row>
    <row r="5374" spans="1:10" hidden="1" x14ac:dyDescent="0.25">
      <c r="A5374" s="187">
        <v>43882</v>
      </c>
      <c r="B5374" s="3">
        <v>21</v>
      </c>
      <c r="C5374" s="3">
        <v>2</v>
      </c>
      <c r="D5374" s="3">
        <v>2020</v>
      </c>
      <c r="E5374" s="3">
        <v>0</v>
      </c>
      <c r="F5374" s="3">
        <v>0</v>
      </c>
      <c r="G5374" s="3" t="s">
        <v>95</v>
      </c>
      <c r="H5374" s="3" t="s">
        <v>1193</v>
      </c>
      <c r="I5374" s="3" t="s">
        <v>517</v>
      </c>
      <c r="J5374" s="3">
        <v>5314336</v>
      </c>
    </row>
    <row r="5375" spans="1:10" hidden="1" x14ac:dyDescent="0.25">
      <c r="A5375" s="187">
        <v>43881</v>
      </c>
      <c r="B5375" s="3">
        <v>20</v>
      </c>
      <c r="C5375" s="3">
        <v>2</v>
      </c>
      <c r="D5375" s="3">
        <v>2020</v>
      </c>
      <c r="E5375" s="3">
        <v>0</v>
      </c>
      <c r="F5375" s="3">
        <v>0</v>
      </c>
      <c r="G5375" s="3" t="s">
        <v>95</v>
      </c>
      <c r="H5375" s="3" t="s">
        <v>1193</v>
      </c>
      <c r="I5375" s="3" t="s">
        <v>517</v>
      </c>
      <c r="J5375" s="3">
        <v>5314336</v>
      </c>
    </row>
    <row r="5376" spans="1:10" hidden="1" x14ac:dyDescent="0.25">
      <c r="A5376" s="187">
        <v>43880</v>
      </c>
      <c r="B5376" s="3">
        <v>19</v>
      </c>
      <c r="C5376" s="3">
        <v>2</v>
      </c>
      <c r="D5376" s="3">
        <v>2020</v>
      </c>
      <c r="E5376" s="3">
        <v>0</v>
      </c>
      <c r="F5376" s="3">
        <v>0</v>
      </c>
      <c r="G5376" s="3" t="s">
        <v>95</v>
      </c>
      <c r="H5376" s="3" t="s">
        <v>1193</v>
      </c>
      <c r="I5376" s="3" t="s">
        <v>517</v>
      </c>
      <c r="J5376" s="3">
        <v>5314336</v>
      </c>
    </row>
    <row r="5377" spans="1:10" hidden="1" x14ac:dyDescent="0.25">
      <c r="A5377" s="187">
        <v>43879</v>
      </c>
      <c r="B5377" s="3">
        <v>18</v>
      </c>
      <c r="C5377" s="3">
        <v>2</v>
      </c>
      <c r="D5377" s="3">
        <v>2020</v>
      </c>
      <c r="E5377" s="3">
        <v>0</v>
      </c>
      <c r="F5377" s="3">
        <v>0</v>
      </c>
      <c r="G5377" s="3" t="s">
        <v>95</v>
      </c>
      <c r="H5377" s="3" t="s">
        <v>1193</v>
      </c>
      <c r="I5377" s="3" t="s">
        <v>517</v>
      </c>
      <c r="J5377" s="3">
        <v>5314336</v>
      </c>
    </row>
    <row r="5378" spans="1:10" hidden="1" x14ac:dyDescent="0.25">
      <c r="A5378" s="187">
        <v>43878</v>
      </c>
      <c r="B5378" s="3">
        <v>17</v>
      </c>
      <c r="C5378" s="3">
        <v>2</v>
      </c>
      <c r="D5378" s="3">
        <v>2020</v>
      </c>
      <c r="E5378" s="3">
        <v>0</v>
      </c>
      <c r="F5378" s="3">
        <v>0</v>
      </c>
      <c r="G5378" s="3" t="s">
        <v>95</v>
      </c>
      <c r="H5378" s="3" t="s">
        <v>1193</v>
      </c>
      <c r="I5378" s="3" t="s">
        <v>517</v>
      </c>
      <c r="J5378" s="3">
        <v>5314336</v>
      </c>
    </row>
    <row r="5379" spans="1:10" hidden="1" x14ac:dyDescent="0.25">
      <c r="A5379" s="187">
        <v>43877</v>
      </c>
      <c r="B5379" s="3">
        <v>16</v>
      </c>
      <c r="C5379" s="3">
        <v>2</v>
      </c>
      <c r="D5379" s="3">
        <v>2020</v>
      </c>
      <c r="E5379" s="3">
        <v>0</v>
      </c>
      <c r="F5379" s="3">
        <v>0</v>
      </c>
      <c r="G5379" s="3" t="s">
        <v>95</v>
      </c>
      <c r="H5379" s="3" t="s">
        <v>1193</v>
      </c>
      <c r="I5379" s="3" t="s">
        <v>517</v>
      </c>
      <c r="J5379" s="3">
        <v>5314336</v>
      </c>
    </row>
    <row r="5380" spans="1:10" hidden="1" x14ac:dyDescent="0.25">
      <c r="A5380" s="187">
        <v>43876</v>
      </c>
      <c r="B5380" s="3">
        <v>15</v>
      </c>
      <c r="C5380" s="3">
        <v>2</v>
      </c>
      <c r="D5380" s="3">
        <v>2020</v>
      </c>
      <c r="E5380" s="3">
        <v>0</v>
      </c>
      <c r="F5380" s="3">
        <v>0</v>
      </c>
      <c r="G5380" s="3" t="s">
        <v>95</v>
      </c>
      <c r="H5380" s="3" t="s">
        <v>1193</v>
      </c>
      <c r="I5380" s="3" t="s">
        <v>517</v>
      </c>
      <c r="J5380" s="3">
        <v>5314336</v>
      </c>
    </row>
    <row r="5381" spans="1:10" hidden="1" x14ac:dyDescent="0.25">
      <c r="A5381" s="187">
        <v>43875</v>
      </c>
      <c r="B5381" s="3">
        <v>14</v>
      </c>
      <c r="C5381" s="3">
        <v>2</v>
      </c>
      <c r="D5381" s="3">
        <v>2020</v>
      </c>
      <c r="E5381" s="3">
        <v>0</v>
      </c>
      <c r="F5381" s="3">
        <v>0</v>
      </c>
      <c r="G5381" s="3" t="s">
        <v>95</v>
      </c>
      <c r="H5381" s="3" t="s">
        <v>1193</v>
      </c>
      <c r="I5381" s="3" t="s">
        <v>517</v>
      </c>
      <c r="J5381" s="3">
        <v>5314336</v>
      </c>
    </row>
    <row r="5382" spans="1:10" hidden="1" x14ac:dyDescent="0.25">
      <c r="A5382" s="187">
        <v>43874</v>
      </c>
      <c r="B5382" s="3">
        <v>13</v>
      </c>
      <c r="C5382" s="3">
        <v>2</v>
      </c>
      <c r="D5382" s="3">
        <v>2020</v>
      </c>
      <c r="E5382" s="3">
        <v>0</v>
      </c>
      <c r="F5382" s="3">
        <v>0</v>
      </c>
      <c r="G5382" s="3" t="s">
        <v>95</v>
      </c>
      <c r="H5382" s="3" t="s">
        <v>1193</v>
      </c>
      <c r="I5382" s="3" t="s">
        <v>517</v>
      </c>
      <c r="J5382" s="3">
        <v>5314336</v>
      </c>
    </row>
    <row r="5383" spans="1:10" hidden="1" x14ac:dyDescent="0.25">
      <c r="A5383" s="187">
        <v>43873</v>
      </c>
      <c r="B5383" s="3">
        <v>12</v>
      </c>
      <c r="C5383" s="3">
        <v>2</v>
      </c>
      <c r="D5383" s="3">
        <v>2020</v>
      </c>
      <c r="E5383" s="3">
        <v>0</v>
      </c>
      <c r="F5383" s="3">
        <v>0</v>
      </c>
      <c r="G5383" s="3" t="s">
        <v>95</v>
      </c>
      <c r="H5383" s="3" t="s">
        <v>1193</v>
      </c>
      <c r="I5383" s="3" t="s">
        <v>517</v>
      </c>
      <c r="J5383" s="3">
        <v>5314336</v>
      </c>
    </row>
    <row r="5384" spans="1:10" hidden="1" x14ac:dyDescent="0.25">
      <c r="A5384" s="187">
        <v>43872</v>
      </c>
      <c r="B5384" s="3">
        <v>11</v>
      </c>
      <c r="C5384" s="3">
        <v>2</v>
      </c>
      <c r="D5384" s="3">
        <v>2020</v>
      </c>
      <c r="E5384" s="3">
        <v>0</v>
      </c>
      <c r="F5384" s="3">
        <v>0</v>
      </c>
      <c r="G5384" s="3" t="s">
        <v>95</v>
      </c>
      <c r="H5384" s="3" t="s">
        <v>1193</v>
      </c>
      <c r="I5384" s="3" t="s">
        <v>517</v>
      </c>
      <c r="J5384" s="3">
        <v>5314336</v>
      </c>
    </row>
    <row r="5385" spans="1:10" hidden="1" x14ac:dyDescent="0.25">
      <c r="A5385" s="187">
        <v>43871</v>
      </c>
      <c r="B5385" s="3">
        <v>10</v>
      </c>
      <c r="C5385" s="3">
        <v>2</v>
      </c>
      <c r="D5385" s="3">
        <v>2020</v>
      </c>
      <c r="E5385" s="3">
        <v>0</v>
      </c>
      <c r="F5385" s="3">
        <v>0</v>
      </c>
      <c r="G5385" s="3" t="s">
        <v>95</v>
      </c>
      <c r="H5385" s="3" t="s">
        <v>1193</v>
      </c>
      <c r="I5385" s="3" t="s">
        <v>517</v>
      </c>
      <c r="J5385" s="3">
        <v>5314336</v>
      </c>
    </row>
    <row r="5386" spans="1:10" hidden="1" x14ac:dyDescent="0.25">
      <c r="A5386" s="187">
        <v>43870</v>
      </c>
      <c r="B5386" s="3">
        <v>9</v>
      </c>
      <c r="C5386" s="3">
        <v>2</v>
      </c>
      <c r="D5386" s="3">
        <v>2020</v>
      </c>
      <c r="E5386" s="3">
        <v>0</v>
      </c>
      <c r="F5386" s="3">
        <v>0</v>
      </c>
      <c r="G5386" s="3" t="s">
        <v>95</v>
      </c>
      <c r="H5386" s="3" t="s">
        <v>1193</v>
      </c>
      <c r="I5386" s="3" t="s">
        <v>517</v>
      </c>
      <c r="J5386" s="3">
        <v>5314336</v>
      </c>
    </row>
    <row r="5387" spans="1:10" hidden="1" x14ac:dyDescent="0.25">
      <c r="A5387" s="187">
        <v>43869</v>
      </c>
      <c r="B5387" s="3">
        <v>8</v>
      </c>
      <c r="C5387" s="3">
        <v>2</v>
      </c>
      <c r="D5387" s="3">
        <v>2020</v>
      </c>
      <c r="E5387" s="3">
        <v>0</v>
      </c>
      <c r="F5387" s="3">
        <v>0</v>
      </c>
      <c r="G5387" s="3" t="s">
        <v>95</v>
      </c>
      <c r="H5387" s="3" t="s">
        <v>1193</v>
      </c>
      <c r="I5387" s="3" t="s">
        <v>517</v>
      </c>
      <c r="J5387" s="3">
        <v>5314336</v>
      </c>
    </row>
    <row r="5388" spans="1:10" hidden="1" x14ac:dyDescent="0.25">
      <c r="A5388" s="187">
        <v>43868</v>
      </c>
      <c r="B5388" s="3">
        <v>7</v>
      </c>
      <c r="C5388" s="3">
        <v>2</v>
      </c>
      <c r="D5388" s="3">
        <v>2020</v>
      </c>
      <c r="E5388" s="3">
        <v>0</v>
      </c>
      <c r="F5388" s="3">
        <v>0</v>
      </c>
      <c r="G5388" s="3" t="s">
        <v>95</v>
      </c>
      <c r="H5388" s="3" t="s">
        <v>1193</v>
      </c>
      <c r="I5388" s="3" t="s">
        <v>517</v>
      </c>
      <c r="J5388" s="3">
        <v>5314336</v>
      </c>
    </row>
    <row r="5389" spans="1:10" hidden="1" x14ac:dyDescent="0.25">
      <c r="A5389" s="187">
        <v>43867</v>
      </c>
      <c r="B5389" s="3">
        <v>6</v>
      </c>
      <c r="C5389" s="3">
        <v>2</v>
      </c>
      <c r="D5389" s="3">
        <v>2020</v>
      </c>
      <c r="E5389" s="3">
        <v>0</v>
      </c>
      <c r="F5389" s="3">
        <v>0</v>
      </c>
      <c r="G5389" s="3" t="s">
        <v>95</v>
      </c>
      <c r="H5389" s="3" t="s">
        <v>1193</v>
      </c>
      <c r="I5389" s="3" t="s">
        <v>517</v>
      </c>
      <c r="J5389" s="3">
        <v>5314336</v>
      </c>
    </row>
    <row r="5390" spans="1:10" hidden="1" x14ac:dyDescent="0.25">
      <c r="A5390" s="187">
        <v>43866</v>
      </c>
      <c r="B5390" s="3">
        <v>5</v>
      </c>
      <c r="C5390" s="3">
        <v>2</v>
      </c>
      <c r="D5390" s="3">
        <v>2020</v>
      </c>
      <c r="E5390" s="3">
        <v>0</v>
      </c>
      <c r="F5390" s="3">
        <v>0</v>
      </c>
      <c r="G5390" s="3" t="s">
        <v>95</v>
      </c>
      <c r="H5390" s="3" t="s">
        <v>1193</v>
      </c>
      <c r="I5390" s="3" t="s">
        <v>517</v>
      </c>
      <c r="J5390" s="3">
        <v>5314336</v>
      </c>
    </row>
    <row r="5391" spans="1:10" hidden="1" x14ac:dyDescent="0.25">
      <c r="A5391" s="187">
        <v>43865</v>
      </c>
      <c r="B5391" s="3">
        <v>4</v>
      </c>
      <c r="C5391" s="3">
        <v>2</v>
      </c>
      <c r="D5391" s="3">
        <v>2020</v>
      </c>
      <c r="E5391" s="3">
        <v>0</v>
      </c>
      <c r="F5391" s="3">
        <v>0</v>
      </c>
      <c r="G5391" s="3" t="s">
        <v>95</v>
      </c>
      <c r="H5391" s="3" t="s">
        <v>1193</v>
      </c>
      <c r="I5391" s="3" t="s">
        <v>517</v>
      </c>
      <c r="J5391" s="3">
        <v>5314336</v>
      </c>
    </row>
    <row r="5392" spans="1:10" hidden="1" x14ac:dyDescent="0.25">
      <c r="A5392" s="187">
        <v>43864</v>
      </c>
      <c r="B5392" s="3">
        <v>3</v>
      </c>
      <c r="C5392" s="3">
        <v>2</v>
      </c>
      <c r="D5392" s="3">
        <v>2020</v>
      </c>
      <c r="E5392" s="3">
        <v>0</v>
      </c>
      <c r="F5392" s="3">
        <v>0</v>
      </c>
      <c r="G5392" s="3" t="s">
        <v>95</v>
      </c>
      <c r="H5392" s="3" t="s">
        <v>1193</v>
      </c>
      <c r="I5392" s="3" t="s">
        <v>517</v>
      </c>
      <c r="J5392" s="3">
        <v>5314336</v>
      </c>
    </row>
    <row r="5393" spans="1:10" hidden="1" x14ac:dyDescent="0.25">
      <c r="A5393" s="187">
        <v>43863</v>
      </c>
      <c r="B5393" s="3">
        <v>2</v>
      </c>
      <c r="C5393" s="3">
        <v>2</v>
      </c>
      <c r="D5393" s="3">
        <v>2020</v>
      </c>
      <c r="E5393" s="3">
        <v>0</v>
      </c>
      <c r="F5393" s="3">
        <v>0</v>
      </c>
      <c r="G5393" s="3" t="s">
        <v>95</v>
      </c>
      <c r="H5393" s="3" t="s">
        <v>1193</v>
      </c>
      <c r="I5393" s="3" t="s">
        <v>517</v>
      </c>
      <c r="J5393" s="3">
        <v>5314336</v>
      </c>
    </row>
    <row r="5394" spans="1:10" hidden="1" x14ac:dyDescent="0.25">
      <c r="A5394" s="187">
        <v>43862</v>
      </c>
      <c r="B5394" s="3">
        <v>1</v>
      </c>
      <c r="C5394" s="3">
        <v>2</v>
      </c>
      <c r="D5394" s="3">
        <v>2020</v>
      </c>
      <c r="E5394" s="3">
        <v>0</v>
      </c>
      <c r="F5394" s="3">
        <v>0</v>
      </c>
      <c r="G5394" s="3" t="s">
        <v>95</v>
      </c>
      <c r="H5394" s="3" t="s">
        <v>1193</v>
      </c>
      <c r="I5394" s="3" t="s">
        <v>517</v>
      </c>
      <c r="J5394" s="3">
        <v>5314336</v>
      </c>
    </row>
    <row r="5395" spans="1:10" hidden="1" x14ac:dyDescent="0.25">
      <c r="A5395" s="187">
        <v>43861</v>
      </c>
      <c r="B5395" s="3">
        <v>31</v>
      </c>
      <c r="C5395" s="3">
        <v>1</v>
      </c>
      <c r="D5395" s="3">
        <v>2020</v>
      </c>
      <c r="E5395" s="3">
        <v>0</v>
      </c>
      <c r="F5395" s="3">
        <v>0</v>
      </c>
      <c r="G5395" s="3" t="s">
        <v>95</v>
      </c>
      <c r="H5395" s="3" t="s">
        <v>1193</v>
      </c>
      <c r="I5395" s="3" t="s">
        <v>517</v>
      </c>
      <c r="J5395" s="3">
        <v>5314336</v>
      </c>
    </row>
    <row r="5396" spans="1:10" hidden="1" x14ac:dyDescent="0.25">
      <c r="A5396" s="187">
        <v>43860</v>
      </c>
      <c r="B5396" s="3">
        <v>30</v>
      </c>
      <c r="C5396" s="3">
        <v>1</v>
      </c>
      <c r="D5396" s="3">
        <v>2020</v>
      </c>
      <c r="E5396" s="3">
        <v>0</v>
      </c>
      <c r="F5396" s="3">
        <v>0</v>
      </c>
      <c r="G5396" s="3" t="s">
        <v>95</v>
      </c>
      <c r="H5396" s="3" t="s">
        <v>1193</v>
      </c>
      <c r="I5396" s="3" t="s">
        <v>517</v>
      </c>
      <c r="J5396" s="3">
        <v>5314336</v>
      </c>
    </row>
    <row r="5397" spans="1:10" hidden="1" x14ac:dyDescent="0.25">
      <c r="A5397" s="187">
        <v>43859</v>
      </c>
      <c r="B5397" s="3">
        <v>29</v>
      </c>
      <c r="C5397" s="3">
        <v>1</v>
      </c>
      <c r="D5397" s="3">
        <v>2020</v>
      </c>
      <c r="E5397" s="3">
        <v>0</v>
      </c>
      <c r="F5397" s="3">
        <v>0</v>
      </c>
      <c r="G5397" s="3" t="s">
        <v>95</v>
      </c>
      <c r="H5397" s="3" t="s">
        <v>1193</v>
      </c>
      <c r="I5397" s="3" t="s">
        <v>517</v>
      </c>
      <c r="J5397" s="3">
        <v>5314336</v>
      </c>
    </row>
    <row r="5398" spans="1:10" hidden="1" x14ac:dyDescent="0.25">
      <c r="A5398" s="187">
        <v>43858</v>
      </c>
      <c r="B5398" s="3">
        <v>28</v>
      </c>
      <c r="C5398" s="3">
        <v>1</v>
      </c>
      <c r="D5398" s="3">
        <v>2020</v>
      </c>
      <c r="E5398" s="3">
        <v>0</v>
      </c>
      <c r="F5398" s="3">
        <v>0</v>
      </c>
      <c r="G5398" s="3" t="s">
        <v>95</v>
      </c>
      <c r="H5398" s="3" t="s">
        <v>1193</v>
      </c>
      <c r="I5398" s="3" t="s">
        <v>517</v>
      </c>
      <c r="J5398" s="3">
        <v>5314336</v>
      </c>
    </row>
    <row r="5399" spans="1:10" hidden="1" x14ac:dyDescent="0.25">
      <c r="A5399" s="187">
        <v>43857</v>
      </c>
      <c r="B5399" s="3">
        <v>27</v>
      </c>
      <c r="C5399" s="3">
        <v>1</v>
      </c>
      <c r="D5399" s="3">
        <v>2020</v>
      </c>
      <c r="E5399" s="3">
        <v>0</v>
      </c>
      <c r="F5399" s="3">
        <v>0</v>
      </c>
      <c r="G5399" s="3" t="s">
        <v>95</v>
      </c>
      <c r="H5399" s="3" t="s">
        <v>1193</v>
      </c>
      <c r="I5399" s="3" t="s">
        <v>517</v>
      </c>
      <c r="J5399" s="3">
        <v>5314336</v>
      </c>
    </row>
    <row r="5400" spans="1:10" hidden="1" x14ac:dyDescent="0.25">
      <c r="A5400" s="187">
        <v>43856</v>
      </c>
      <c r="B5400" s="3">
        <v>26</v>
      </c>
      <c r="C5400" s="3">
        <v>1</v>
      </c>
      <c r="D5400" s="3">
        <v>2020</v>
      </c>
      <c r="E5400" s="3">
        <v>0</v>
      </c>
      <c r="F5400" s="3">
        <v>0</v>
      </c>
      <c r="G5400" s="3" t="s">
        <v>95</v>
      </c>
      <c r="H5400" s="3" t="s">
        <v>1193</v>
      </c>
      <c r="I5400" s="3" t="s">
        <v>517</v>
      </c>
      <c r="J5400" s="3">
        <v>5314336</v>
      </c>
    </row>
    <row r="5401" spans="1:10" hidden="1" x14ac:dyDescent="0.25">
      <c r="A5401" s="187">
        <v>43855</v>
      </c>
      <c r="B5401" s="3">
        <v>25</v>
      </c>
      <c r="C5401" s="3">
        <v>1</v>
      </c>
      <c r="D5401" s="3">
        <v>2020</v>
      </c>
      <c r="E5401" s="3">
        <v>0</v>
      </c>
      <c r="F5401" s="3">
        <v>0</v>
      </c>
      <c r="G5401" s="3" t="s">
        <v>95</v>
      </c>
      <c r="H5401" s="3" t="s">
        <v>1193</v>
      </c>
      <c r="I5401" s="3" t="s">
        <v>517</v>
      </c>
      <c r="J5401" s="3">
        <v>5314336</v>
      </c>
    </row>
    <row r="5402" spans="1:10" hidden="1" x14ac:dyDescent="0.25">
      <c r="A5402" s="187">
        <v>43854</v>
      </c>
      <c r="B5402" s="3">
        <v>24</v>
      </c>
      <c r="C5402" s="3">
        <v>1</v>
      </c>
      <c r="D5402" s="3">
        <v>2020</v>
      </c>
      <c r="E5402" s="3">
        <v>0</v>
      </c>
      <c r="F5402" s="3">
        <v>0</v>
      </c>
      <c r="G5402" s="3" t="s">
        <v>95</v>
      </c>
      <c r="H5402" s="3" t="s">
        <v>1193</v>
      </c>
      <c r="I5402" s="3" t="s">
        <v>517</v>
      </c>
      <c r="J5402" s="3">
        <v>5314336</v>
      </c>
    </row>
    <row r="5403" spans="1:10" hidden="1" x14ac:dyDescent="0.25">
      <c r="A5403" s="187">
        <v>43853</v>
      </c>
      <c r="B5403" s="3">
        <v>23</v>
      </c>
      <c r="C5403" s="3">
        <v>1</v>
      </c>
      <c r="D5403" s="3">
        <v>2020</v>
      </c>
      <c r="E5403" s="3">
        <v>0</v>
      </c>
      <c r="F5403" s="3">
        <v>0</v>
      </c>
      <c r="G5403" s="3" t="s">
        <v>95</v>
      </c>
      <c r="H5403" s="3" t="s">
        <v>1193</v>
      </c>
      <c r="I5403" s="3" t="s">
        <v>517</v>
      </c>
      <c r="J5403" s="3">
        <v>5314336</v>
      </c>
    </row>
    <row r="5404" spans="1:10" hidden="1" x14ac:dyDescent="0.25">
      <c r="A5404" s="187">
        <v>43852</v>
      </c>
      <c r="B5404" s="3">
        <v>22</v>
      </c>
      <c r="C5404" s="3">
        <v>1</v>
      </c>
      <c r="D5404" s="3">
        <v>2020</v>
      </c>
      <c r="E5404" s="3">
        <v>0</v>
      </c>
      <c r="F5404" s="3">
        <v>0</v>
      </c>
      <c r="G5404" s="3" t="s">
        <v>95</v>
      </c>
      <c r="H5404" s="3" t="s">
        <v>1193</v>
      </c>
      <c r="I5404" s="3" t="s">
        <v>517</v>
      </c>
      <c r="J5404" s="3">
        <v>5314336</v>
      </c>
    </row>
    <row r="5405" spans="1:10" hidden="1" x14ac:dyDescent="0.25">
      <c r="A5405" s="187">
        <v>43851</v>
      </c>
      <c r="B5405" s="3">
        <v>21</v>
      </c>
      <c r="C5405" s="3">
        <v>1</v>
      </c>
      <c r="D5405" s="3">
        <v>2020</v>
      </c>
      <c r="E5405" s="3">
        <v>0</v>
      </c>
      <c r="F5405" s="3">
        <v>0</v>
      </c>
      <c r="G5405" s="3" t="s">
        <v>95</v>
      </c>
      <c r="H5405" s="3" t="s">
        <v>1193</v>
      </c>
      <c r="I5405" s="3" t="s">
        <v>517</v>
      </c>
      <c r="J5405" s="3">
        <v>5314336</v>
      </c>
    </row>
    <row r="5406" spans="1:10" hidden="1" x14ac:dyDescent="0.25">
      <c r="A5406" s="187">
        <v>43850</v>
      </c>
      <c r="B5406" s="3">
        <v>20</v>
      </c>
      <c r="C5406" s="3">
        <v>1</v>
      </c>
      <c r="D5406" s="3">
        <v>2020</v>
      </c>
      <c r="E5406" s="3">
        <v>0</v>
      </c>
      <c r="F5406" s="3">
        <v>0</v>
      </c>
      <c r="G5406" s="3" t="s">
        <v>95</v>
      </c>
      <c r="H5406" s="3" t="s">
        <v>1193</v>
      </c>
      <c r="I5406" s="3" t="s">
        <v>517</v>
      </c>
      <c r="J5406" s="3">
        <v>5314336</v>
      </c>
    </row>
    <row r="5407" spans="1:10" hidden="1" x14ac:dyDescent="0.25">
      <c r="A5407" s="187">
        <v>43849</v>
      </c>
      <c r="B5407" s="3">
        <v>19</v>
      </c>
      <c r="C5407" s="3">
        <v>1</v>
      </c>
      <c r="D5407" s="3">
        <v>2020</v>
      </c>
      <c r="E5407" s="3">
        <v>0</v>
      </c>
      <c r="F5407" s="3">
        <v>0</v>
      </c>
      <c r="G5407" s="3" t="s">
        <v>95</v>
      </c>
      <c r="H5407" s="3" t="s">
        <v>1193</v>
      </c>
      <c r="I5407" s="3" t="s">
        <v>517</v>
      </c>
      <c r="J5407" s="3">
        <v>5314336</v>
      </c>
    </row>
    <row r="5408" spans="1:10" hidden="1" x14ac:dyDescent="0.25">
      <c r="A5408" s="187">
        <v>43848</v>
      </c>
      <c r="B5408" s="3">
        <v>18</v>
      </c>
      <c r="C5408" s="3">
        <v>1</v>
      </c>
      <c r="D5408" s="3">
        <v>2020</v>
      </c>
      <c r="E5408" s="3">
        <v>0</v>
      </c>
      <c r="F5408" s="3">
        <v>0</v>
      </c>
      <c r="G5408" s="3" t="s">
        <v>95</v>
      </c>
      <c r="H5408" s="3" t="s">
        <v>1193</v>
      </c>
      <c r="I5408" s="3" t="s">
        <v>517</v>
      </c>
      <c r="J5408" s="3">
        <v>5314336</v>
      </c>
    </row>
    <row r="5409" spans="1:10" hidden="1" x14ac:dyDescent="0.25">
      <c r="A5409" s="187">
        <v>43847</v>
      </c>
      <c r="B5409" s="3">
        <v>17</v>
      </c>
      <c r="C5409" s="3">
        <v>1</v>
      </c>
      <c r="D5409" s="3">
        <v>2020</v>
      </c>
      <c r="E5409" s="3">
        <v>0</v>
      </c>
      <c r="F5409" s="3">
        <v>0</v>
      </c>
      <c r="G5409" s="3" t="s">
        <v>95</v>
      </c>
      <c r="H5409" s="3" t="s">
        <v>1193</v>
      </c>
      <c r="I5409" s="3" t="s">
        <v>517</v>
      </c>
      <c r="J5409" s="3">
        <v>5314336</v>
      </c>
    </row>
    <row r="5410" spans="1:10" hidden="1" x14ac:dyDescent="0.25">
      <c r="A5410" s="187">
        <v>43846</v>
      </c>
      <c r="B5410" s="3">
        <v>16</v>
      </c>
      <c r="C5410" s="3">
        <v>1</v>
      </c>
      <c r="D5410" s="3">
        <v>2020</v>
      </c>
      <c r="E5410" s="3">
        <v>0</v>
      </c>
      <c r="F5410" s="3">
        <v>0</v>
      </c>
      <c r="G5410" s="3" t="s">
        <v>95</v>
      </c>
      <c r="H5410" s="3" t="s">
        <v>1193</v>
      </c>
      <c r="I5410" s="3" t="s">
        <v>517</v>
      </c>
      <c r="J5410" s="3">
        <v>5314336</v>
      </c>
    </row>
    <row r="5411" spans="1:10" hidden="1" x14ac:dyDescent="0.25">
      <c r="A5411" s="187">
        <v>43845</v>
      </c>
      <c r="B5411" s="3">
        <v>15</v>
      </c>
      <c r="C5411" s="3">
        <v>1</v>
      </c>
      <c r="D5411" s="3">
        <v>2020</v>
      </c>
      <c r="E5411" s="3">
        <v>0</v>
      </c>
      <c r="F5411" s="3">
        <v>0</v>
      </c>
      <c r="G5411" s="3" t="s">
        <v>95</v>
      </c>
      <c r="H5411" s="3" t="s">
        <v>1193</v>
      </c>
      <c r="I5411" s="3" t="s">
        <v>517</v>
      </c>
      <c r="J5411" s="3">
        <v>5314336</v>
      </c>
    </row>
    <row r="5412" spans="1:10" hidden="1" x14ac:dyDescent="0.25">
      <c r="A5412" s="187">
        <v>43844</v>
      </c>
      <c r="B5412" s="3">
        <v>14</v>
      </c>
      <c r="C5412" s="3">
        <v>1</v>
      </c>
      <c r="D5412" s="3">
        <v>2020</v>
      </c>
      <c r="E5412" s="3">
        <v>0</v>
      </c>
      <c r="F5412" s="3">
        <v>0</v>
      </c>
      <c r="G5412" s="3" t="s">
        <v>95</v>
      </c>
      <c r="H5412" s="3" t="s">
        <v>1193</v>
      </c>
      <c r="I5412" s="3" t="s">
        <v>517</v>
      </c>
      <c r="J5412" s="3">
        <v>5314336</v>
      </c>
    </row>
    <row r="5413" spans="1:10" hidden="1" x14ac:dyDescent="0.25">
      <c r="A5413" s="187">
        <v>43843</v>
      </c>
      <c r="B5413" s="3">
        <v>13</v>
      </c>
      <c r="C5413" s="3">
        <v>1</v>
      </c>
      <c r="D5413" s="3">
        <v>2020</v>
      </c>
      <c r="E5413" s="3">
        <v>0</v>
      </c>
      <c r="F5413" s="3">
        <v>0</v>
      </c>
      <c r="G5413" s="3" t="s">
        <v>95</v>
      </c>
      <c r="H5413" s="3" t="s">
        <v>1193</v>
      </c>
      <c r="I5413" s="3" t="s">
        <v>517</v>
      </c>
      <c r="J5413" s="3">
        <v>5314336</v>
      </c>
    </row>
    <row r="5414" spans="1:10" hidden="1" x14ac:dyDescent="0.25">
      <c r="A5414" s="187">
        <v>43842</v>
      </c>
      <c r="B5414" s="3">
        <v>12</v>
      </c>
      <c r="C5414" s="3">
        <v>1</v>
      </c>
      <c r="D5414" s="3">
        <v>2020</v>
      </c>
      <c r="E5414" s="3">
        <v>0</v>
      </c>
      <c r="F5414" s="3">
        <v>0</v>
      </c>
      <c r="G5414" s="3" t="s">
        <v>95</v>
      </c>
      <c r="H5414" s="3" t="s">
        <v>1193</v>
      </c>
      <c r="I5414" s="3" t="s">
        <v>517</v>
      </c>
      <c r="J5414" s="3">
        <v>5314336</v>
      </c>
    </row>
    <row r="5415" spans="1:10" hidden="1" x14ac:dyDescent="0.25">
      <c r="A5415" s="187">
        <v>43841</v>
      </c>
      <c r="B5415" s="3">
        <v>11</v>
      </c>
      <c r="C5415" s="3">
        <v>1</v>
      </c>
      <c r="D5415" s="3">
        <v>2020</v>
      </c>
      <c r="E5415" s="3">
        <v>0</v>
      </c>
      <c r="F5415" s="3">
        <v>0</v>
      </c>
      <c r="G5415" s="3" t="s">
        <v>95</v>
      </c>
      <c r="H5415" s="3" t="s">
        <v>1193</v>
      </c>
      <c r="I5415" s="3" t="s">
        <v>517</v>
      </c>
      <c r="J5415" s="3">
        <v>5314336</v>
      </c>
    </row>
    <row r="5416" spans="1:10" hidden="1" x14ac:dyDescent="0.25">
      <c r="A5416" s="187">
        <v>43840</v>
      </c>
      <c r="B5416" s="3">
        <v>10</v>
      </c>
      <c r="C5416" s="3">
        <v>1</v>
      </c>
      <c r="D5416" s="3">
        <v>2020</v>
      </c>
      <c r="E5416" s="3">
        <v>0</v>
      </c>
      <c r="F5416" s="3">
        <v>0</v>
      </c>
      <c r="G5416" s="3" t="s">
        <v>95</v>
      </c>
      <c r="H5416" s="3" t="s">
        <v>1193</v>
      </c>
      <c r="I5416" s="3" t="s">
        <v>517</v>
      </c>
      <c r="J5416" s="3">
        <v>5314336</v>
      </c>
    </row>
    <row r="5417" spans="1:10" hidden="1" x14ac:dyDescent="0.25">
      <c r="A5417" s="187">
        <v>43839</v>
      </c>
      <c r="B5417" s="3">
        <v>9</v>
      </c>
      <c r="C5417" s="3">
        <v>1</v>
      </c>
      <c r="D5417" s="3">
        <v>2020</v>
      </c>
      <c r="E5417" s="3">
        <v>0</v>
      </c>
      <c r="F5417" s="3">
        <v>0</v>
      </c>
      <c r="G5417" s="3" t="s">
        <v>95</v>
      </c>
      <c r="H5417" s="3" t="s">
        <v>1193</v>
      </c>
      <c r="I5417" s="3" t="s">
        <v>517</v>
      </c>
      <c r="J5417" s="3">
        <v>5314336</v>
      </c>
    </row>
    <row r="5418" spans="1:10" hidden="1" x14ac:dyDescent="0.25">
      <c r="A5418" s="187">
        <v>43838</v>
      </c>
      <c r="B5418" s="3">
        <v>8</v>
      </c>
      <c r="C5418" s="3">
        <v>1</v>
      </c>
      <c r="D5418" s="3">
        <v>2020</v>
      </c>
      <c r="E5418" s="3">
        <v>0</v>
      </c>
      <c r="F5418" s="3">
        <v>0</v>
      </c>
      <c r="G5418" s="3" t="s">
        <v>95</v>
      </c>
      <c r="H5418" s="3" t="s">
        <v>1193</v>
      </c>
      <c r="I5418" s="3" t="s">
        <v>517</v>
      </c>
      <c r="J5418" s="3">
        <v>5314336</v>
      </c>
    </row>
    <row r="5419" spans="1:10" hidden="1" x14ac:dyDescent="0.25">
      <c r="A5419" s="187">
        <v>43837</v>
      </c>
      <c r="B5419" s="3">
        <v>7</v>
      </c>
      <c r="C5419" s="3">
        <v>1</v>
      </c>
      <c r="D5419" s="3">
        <v>2020</v>
      </c>
      <c r="E5419" s="3">
        <v>0</v>
      </c>
      <c r="F5419" s="3">
        <v>0</v>
      </c>
      <c r="G5419" s="3" t="s">
        <v>95</v>
      </c>
      <c r="H5419" s="3" t="s">
        <v>1193</v>
      </c>
      <c r="I5419" s="3" t="s">
        <v>517</v>
      </c>
      <c r="J5419" s="3">
        <v>5314336</v>
      </c>
    </row>
    <row r="5420" spans="1:10" hidden="1" x14ac:dyDescent="0.25">
      <c r="A5420" s="187">
        <v>43836</v>
      </c>
      <c r="B5420" s="3">
        <v>6</v>
      </c>
      <c r="C5420" s="3">
        <v>1</v>
      </c>
      <c r="D5420" s="3">
        <v>2020</v>
      </c>
      <c r="E5420" s="3">
        <v>0</v>
      </c>
      <c r="F5420" s="3">
        <v>0</v>
      </c>
      <c r="G5420" s="3" t="s">
        <v>95</v>
      </c>
      <c r="H5420" s="3" t="s">
        <v>1193</v>
      </c>
      <c r="I5420" s="3" t="s">
        <v>517</v>
      </c>
      <c r="J5420" s="3">
        <v>5314336</v>
      </c>
    </row>
    <row r="5421" spans="1:10" hidden="1" x14ac:dyDescent="0.25">
      <c r="A5421" s="187">
        <v>43835</v>
      </c>
      <c r="B5421" s="3">
        <v>5</v>
      </c>
      <c r="C5421" s="3">
        <v>1</v>
      </c>
      <c r="D5421" s="3">
        <v>2020</v>
      </c>
      <c r="E5421" s="3">
        <v>0</v>
      </c>
      <c r="F5421" s="3">
        <v>0</v>
      </c>
      <c r="G5421" s="3" t="s">
        <v>95</v>
      </c>
      <c r="H5421" s="3" t="s">
        <v>1193</v>
      </c>
      <c r="I5421" s="3" t="s">
        <v>517</v>
      </c>
      <c r="J5421" s="3">
        <v>5314336</v>
      </c>
    </row>
    <row r="5422" spans="1:10" hidden="1" x14ac:dyDescent="0.25">
      <c r="A5422" s="187">
        <v>43834</v>
      </c>
      <c r="B5422" s="3">
        <v>4</v>
      </c>
      <c r="C5422" s="3">
        <v>1</v>
      </c>
      <c r="D5422" s="3">
        <v>2020</v>
      </c>
      <c r="E5422" s="3">
        <v>0</v>
      </c>
      <c r="F5422" s="3">
        <v>0</v>
      </c>
      <c r="G5422" s="3" t="s">
        <v>95</v>
      </c>
      <c r="H5422" s="3" t="s">
        <v>1193</v>
      </c>
      <c r="I5422" s="3" t="s">
        <v>517</v>
      </c>
      <c r="J5422" s="3">
        <v>5314336</v>
      </c>
    </row>
    <row r="5423" spans="1:10" hidden="1" x14ac:dyDescent="0.25">
      <c r="A5423" s="187">
        <v>43833</v>
      </c>
      <c r="B5423" s="3">
        <v>3</v>
      </c>
      <c r="C5423" s="3">
        <v>1</v>
      </c>
      <c r="D5423" s="3">
        <v>2020</v>
      </c>
      <c r="E5423" s="3">
        <v>0</v>
      </c>
      <c r="F5423" s="3">
        <v>0</v>
      </c>
      <c r="G5423" s="3" t="s">
        <v>95</v>
      </c>
      <c r="H5423" s="3" t="s">
        <v>1193</v>
      </c>
      <c r="I5423" s="3" t="s">
        <v>517</v>
      </c>
      <c r="J5423" s="3">
        <v>5314336</v>
      </c>
    </row>
    <row r="5424" spans="1:10" hidden="1" x14ac:dyDescent="0.25">
      <c r="A5424" s="187">
        <v>43832</v>
      </c>
      <c r="B5424" s="3">
        <v>2</v>
      </c>
      <c r="C5424" s="3">
        <v>1</v>
      </c>
      <c r="D5424" s="3">
        <v>2020</v>
      </c>
      <c r="E5424" s="3">
        <v>0</v>
      </c>
      <c r="F5424" s="3">
        <v>0</v>
      </c>
      <c r="G5424" s="3" t="s">
        <v>95</v>
      </c>
      <c r="H5424" s="3" t="s">
        <v>1193</v>
      </c>
      <c r="I5424" s="3" t="s">
        <v>517</v>
      </c>
      <c r="J5424" s="3">
        <v>5314336</v>
      </c>
    </row>
    <row r="5425" spans="1:10" hidden="1" x14ac:dyDescent="0.25">
      <c r="A5425" s="187">
        <v>43831</v>
      </c>
      <c r="B5425" s="3">
        <v>1</v>
      </c>
      <c r="C5425" s="3">
        <v>1</v>
      </c>
      <c r="D5425" s="3">
        <v>2020</v>
      </c>
      <c r="E5425" s="3">
        <v>0</v>
      </c>
      <c r="F5425" s="3">
        <v>0</v>
      </c>
      <c r="G5425" s="3" t="s">
        <v>95</v>
      </c>
      <c r="H5425" s="3" t="s">
        <v>1193</v>
      </c>
      <c r="I5425" s="3" t="s">
        <v>517</v>
      </c>
      <c r="J5425" s="3">
        <v>5314336</v>
      </c>
    </row>
    <row r="5426" spans="1:10" hidden="1" x14ac:dyDescent="0.25">
      <c r="A5426" s="187">
        <v>43830</v>
      </c>
      <c r="B5426" s="3">
        <v>31</v>
      </c>
      <c r="C5426" s="3">
        <v>12</v>
      </c>
      <c r="D5426" s="3">
        <v>2019</v>
      </c>
      <c r="E5426" s="3">
        <v>0</v>
      </c>
      <c r="F5426" s="3">
        <v>0</v>
      </c>
      <c r="G5426" s="3" t="s">
        <v>95</v>
      </c>
      <c r="H5426" s="3" t="s">
        <v>1193</v>
      </c>
      <c r="I5426" s="3" t="s">
        <v>517</v>
      </c>
      <c r="J5426" s="3">
        <v>5314336</v>
      </c>
    </row>
    <row r="5427" spans="1:10" hidden="1" x14ac:dyDescent="0.25">
      <c r="A5427" s="187">
        <v>43920</v>
      </c>
      <c r="B5427" s="3">
        <v>30</v>
      </c>
      <c r="C5427" s="3">
        <v>3</v>
      </c>
      <c r="D5427" s="3">
        <v>2020</v>
      </c>
      <c r="E5427" s="3">
        <v>15</v>
      </c>
      <c r="F5427" s="3">
        <v>0</v>
      </c>
      <c r="G5427" s="3" t="s">
        <v>247</v>
      </c>
      <c r="H5427" s="3" t="s">
        <v>1194</v>
      </c>
      <c r="I5427" s="3" t="s">
        <v>522</v>
      </c>
      <c r="J5427" s="3">
        <v>4829483</v>
      </c>
    </row>
    <row r="5428" spans="1:10" hidden="1" x14ac:dyDescent="0.25">
      <c r="A5428" s="187">
        <v>43919</v>
      </c>
      <c r="B5428" s="3">
        <v>29</v>
      </c>
      <c r="C5428" s="3">
        <v>3</v>
      </c>
      <c r="D5428" s="3">
        <v>2020</v>
      </c>
      <c r="E5428" s="3">
        <v>21</v>
      </c>
      <c r="F5428" s="3">
        <v>0</v>
      </c>
      <c r="G5428" s="3" t="s">
        <v>247</v>
      </c>
      <c r="H5428" s="3" t="s">
        <v>1194</v>
      </c>
      <c r="I5428" s="3" t="s">
        <v>522</v>
      </c>
      <c r="J5428" s="3">
        <v>4829483</v>
      </c>
    </row>
    <row r="5429" spans="1:10" hidden="1" x14ac:dyDescent="0.25">
      <c r="A5429" s="187">
        <v>43918</v>
      </c>
      <c r="B5429" s="3">
        <v>28</v>
      </c>
      <c r="C5429" s="3">
        <v>3</v>
      </c>
      <c r="D5429" s="3">
        <v>2020</v>
      </c>
      <c r="E5429" s="3">
        <v>22</v>
      </c>
      <c r="F5429" s="3">
        <v>0</v>
      </c>
      <c r="G5429" s="3" t="s">
        <v>247</v>
      </c>
      <c r="H5429" s="3" t="s">
        <v>1194</v>
      </c>
      <c r="I5429" s="3" t="s">
        <v>522</v>
      </c>
      <c r="J5429" s="3">
        <v>4829483</v>
      </c>
    </row>
    <row r="5430" spans="1:10" hidden="1" x14ac:dyDescent="0.25">
      <c r="A5430" s="187">
        <v>43917</v>
      </c>
      <c r="B5430" s="3">
        <v>27</v>
      </c>
      <c r="C5430" s="3">
        <v>3</v>
      </c>
      <c r="D5430" s="3">
        <v>2020</v>
      </c>
      <c r="E5430" s="3">
        <v>10</v>
      </c>
      <c r="F5430" s="3">
        <v>0</v>
      </c>
      <c r="G5430" s="3" t="s">
        <v>247</v>
      </c>
      <c r="H5430" s="3" t="s">
        <v>1194</v>
      </c>
      <c r="I5430" s="3" t="s">
        <v>522</v>
      </c>
      <c r="J5430" s="3">
        <v>4829483</v>
      </c>
    </row>
    <row r="5431" spans="1:10" hidden="1" x14ac:dyDescent="0.25">
      <c r="A5431" s="187">
        <v>43916</v>
      </c>
      <c r="B5431" s="3">
        <v>26</v>
      </c>
      <c r="C5431" s="3">
        <v>3</v>
      </c>
      <c r="D5431" s="3">
        <v>2020</v>
      </c>
      <c r="E5431" s="3">
        <v>15</v>
      </c>
      <c r="F5431" s="3">
        <v>0</v>
      </c>
      <c r="G5431" s="3" t="s">
        <v>247</v>
      </c>
      <c r="H5431" s="3" t="s">
        <v>1194</v>
      </c>
      <c r="I5431" s="3" t="s">
        <v>522</v>
      </c>
      <c r="J5431" s="3">
        <v>4829483</v>
      </c>
    </row>
    <row r="5432" spans="1:10" hidden="1" x14ac:dyDescent="0.25">
      <c r="A5432" s="187">
        <v>43915</v>
      </c>
      <c r="B5432" s="3">
        <v>25</v>
      </c>
      <c r="C5432" s="3">
        <v>3</v>
      </c>
      <c r="D5432" s="3">
        <v>2020</v>
      </c>
      <c r="E5432" s="3">
        <v>18</v>
      </c>
      <c r="F5432" s="3">
        <v>0</v>
      </c>
      <c r="G5432" s="3" t="s">
        <v>247</v>
      </c>
      <c r="H5432" s="3" t="s">
        <v>1194</v>
      </c>
      <c r="I5432" s="3" t="s">
        <v>522</v>
      </c>
      <c r="J5432" s="3">
        <v>4829483</v>
      </c>
    </row>
    <row r="5433" spans="1:10" hidden="1" x14ac:dyDescent="0.25">
      <c r="A5433" s="187">
        <v>43914</v>
      </c>
      <c r="B5433" s="3">
        <v>24</v>
      </c>
      <c r="C5433" s="3">
        <v>3</v>
      </c>
      <c r="D5433" s="3">
        <v>2020</v>
      </c>
      <c r="E5433" s="3">
        <v>11</v>
      </c>
      <c r="F5433" s="3">
        <v>0</v>
      </c>
      <c r="G5433" s="3" t="s">
        <v>247</v>
      </c>
      <c r="H5433" s="3" t="s">
        <v>1194</v>
      </c>
      <c r="I5433" s="3" t="s">
        <v>522</v>
      </c>
      <c r="J5433" s="3">
        <v>4829483</v>
      </c>
    </row>
    <row r="5434" spans="1:10" hidden="1" x14ac:dyDescent="0.25">
      <c r="A5434" s="187">
        <v>43913</v>
      </c>
      <c r="B5434" s="3">
        <v>23</v>
      </c>
      <c r="C5434" s="3">
        <v>3</v>
      </c>
      <c r="D5434" s="3">
        <v>2020</v>
      </c>
      <c r="E5434" s="3">
        <v>3</v>
      </c>
      <c r="F5434" s="3">
        <v>0</v>
      </c>
      <c r="G5434" s="3" t="s">
        <v>247</v>
      </c>
      <c r="H5434" s="3" t="s">
        <v>1194</v>
      </c>
      <c r="I5434" s="3" t="s">
        <v>522</v>
      </c>
      <c r="J5434" s="3">
        <v>4829483</v>
      </c>
    </row>
    <row r="5435" spans="1:10" hidden="1" x14ac:dyDescent="0.25">
      <c r="A5435" s="187">
        <v>43912</v>
      </c>
      <c r="B5435" s="3">
        <v>22</v>
      </c>
      <c r="C5435" s="3">
        <v>3</v>
      </c>
      <c r="D5435" s="3">
        <v>2020</v>
      </c>
      <c r="E5435" s="3">
        <v>4</v>
      </c>
      <c r="F5435" s="3">
        <v>0</v>
      </c>
      <c r="G5435" s="3" t="s">
        <v>247</v>
      </c>
      <c r="H5435" s="3" t="s">
        <v>1194</v>
      </c>
      <c r="I5435" s="3" t="s">
        <v>522</v>
      </c>
      <c r="J5435" s="3">
        <v>4829483</v>
      </c>
    </row>
    <row r="5436" spans="1:10" hidden="1" x14ac:dyDescent="0.25">
      <c r="A5436" s="187">
        <v>43911</v>
      </c>
      <c r="B5436" s="3">
        <v>21</v>
      </c>
      <c r="C5436" s="3">
        <v>3</v>
      </c>
      <c r="D5436" s="3">
        <v>2020</v>
      </c>
      <c r="E5436" s="3">
        <v>9</v>
      </c>
      <c r="F5436" s="3">
        <v>0</v>
      </c>
      <c r="G5436" s="3" t="s">
        <v>247</v>
      </c>
      <c r="H5436" s="3" t="s">
        <v>1194</v>
      </c>
      <c r="I5436" s="3" t="s">
        <v>522</v>
      </c>
      <c r="J5436" s="3">
        <v>4829483</v>
      </c>
    </row>
    <row r="5437" spans="1:10" hidden="1" x14ac:dyDescent="0.25">
      <c r="A5437" s="187">
        <v>43910</v>
      </c>
      <c r="B5437" s="3">
        <v>20</v>
      </c>
      <c r="C5437" s="3">
        <v>3</v>
      </c>
      <c r="D5437" s="3">
        <v>2020</v>
      </c>
      <c r="E5437" s="3">
        <v>0</v>
      </c>
      <c r="F5437" s="3">
        <v>0</v>
      </c>
      <c r="G5437" s="3" t="s">
        <v>247</v>
      </c>
      <c r="H5437" s="3" t="s">
        <v>1194</v>
      </c>
      <c r="I5437" s="3" t="s">
        <v>522</v>
      </c>
      <c r="J5437" s="3">
        <v>4829483</v>
      </c>
    </row>
    <row r="5438" spans="1:10" hidden="1" x14ac:dyDescent="0.25">
      <c r="A5438" s="187">
        <v>43909</v>
      </c>
      <c r="B5438" s="3">
        <v>19</v>
      </c>
      <c r="C5438" s="3">
        <v>3</v>
      </c>
      <c r="D5438" s="3">
        <v>2020</v>
      </c>
      <c r="E5438" s="3">
        <v>15</v>
      </c>
      <c r="F5438" s="3">
        <v>0</v>
      </c>
      <c r="G5438" s="3" t="s">
        <v>247</v>
      </c>
      <c r="H5438" s="3" t="s">
        <v>1194</v>
      </c>
      <c r="I5438" s="3" t="s">
        <v>522</v>
      </c>
      <c r="J5438" s="3">
        <v>4829483</v>
      </c>
    </row>
    <row r="5439" spans="1:10" hidden="1" x14ac:dyDescent="0.25">
      <c r="A5439" s="187">
        <v>43908</v>
      </c>
      <c r="B5439" s="3">
        <v>18</v>
      </c>
      <c r="C5439" s="3">
        <v>3</v>
      </c>
      <c r="D5439" s="3">
        <v>2020</v>
      </c>
      <c r="E5439" s="3">
        <v>0</v>
      </c>
      <c r="F5439" s="3">
        <v>0</v>
      </c>
      <c r="G5439" s="3" t="s">
        <v>247</v>
      </c>
      <c r="H5439" s="3" t="s">
        <v>1194</v>
      </c>
      <c r="I5439" s="3" t="s">
        <v>522</v>
      </c>
      <c r="J5439" s="3">
        <v>4829483</v>
      </c>
    </row>
    <row r="5440" spans="1:10" hidden="1" x14ac:dyDescent="0.25">
      <c r="A5440" s="187">
        <v>43907</v>
      </c>
      <c r="B5440" s="3">
        <v>17</v>
      </c>
      <c r="C5440" s="3">
        <v>3</v>
      </c>
      <c r="D5440" s="3">
        <v>2020</v>
      </c>
      <c r="E5440" s="3">
        <v>2</v>
      </c>
      <c r="F5440" s="3">
        <v>0</v>
      </c>
      <c r="G5440" s="3" t="s">
        <v>247</v>
      </c>
      <c r="H5440" s="3" t="s">
        <v>1194</v>
      </c>
      <c r="I5440" s="3" t="s">
        <v>522</v>
      </c>
      <c r="J5440" s="3">
        <v>4829483</v>
      </c>
    </row>
    <row r="5441" spans="1:10" hidden="1" x14ac:dyDescent="0.25">
      <c r="A5441" s="187">
        <v>43906</v>
      </c>
      <c r="B5441" s="3">
        <v>16</v>
      </c>
      <c r="C5441" s="3">
        <v>3</v>
      </c>
      <c r="D5441" s="3">
        <v>2020</v>
      </c>
      <c r="E5441" s="3">
        <v>2</v>
      </c>
      <c r="F5441" s="3">
        <v>0</v>
      </c>
      <c r="G5441" s="3" t="s">
        <v>247</v>
      </c>
      <c r="H5441" s="3" t="s">
        <v>1194</v>
      </c>
      <c r="I5441" s="3" t="s">
        <v>522</v>
      </c>
      <c r="J5441" s="3">
        <v>4829483</v>
      </c>
    </row>
    <row r="5442" spans="1:10" hidden="1" x14ac:dyDescent="0.25">
      <c r="A5442" s="187">
        <v>43905</v>
      </c>
      <c r="B5442" s="3">
        <v>15</v>
      </c>
      <c r="C5442" s="3">
        <v>3</v>
      </c>
      <c r="D5442" s="3">
        <v>2020</v>
      </c>
      <c r="E5442" s="3">
        <v>0</v>
      </c>
      <c r="F5442" s="3">
        <v>0</v>
      </c>
      <c r="G5442" s="3" t="s">
        <v>247</v>
      </c>
      <c r="H5442" s="3" t="s">
        <v>1194</v>
      </c>
      <c r="I5442" s="3" t="s">
        <v>522</v>
      </c>
      <c r="J5442" s="3">
        <v>4829483</v>
      </c>
    </row>
    <row r="5443" spans="1:10" hidden="1" x14ac:dyDescent="0.25">
      <c r="A5443" s="187">
        <v>43904</v>
      </c>
      <c r="B5443" s="3">
        <v>14</v>
      </c>
      <c r="C5443" s="3">
        <v>3</v>
      </c>
      <c r="D5443" s="3">
        <v>2020</v>
      </c>
      <c r="E5443" s="3">
        <v>2</v>
      </c>
      <c r="F5443" s="3">
        <v>0</v>
      </c>
      <c r="G5443" s="3" t="s">
        <v>247</v>
      </c>
      <c r="H5443" s="3" t="s">
        <v>1194</v>
      </c>
      <c r="I5443" s="3" t="s">
        <v>522</v>
      </c>
      <c r="J5443" s="3">
        <v>4829483</v>
      </c>
    </row>
    <row r="5444" spans="1:10" hidden="1" x14ac:dyDescent="0.25">
      <c r="A5444" s="187">
        <v>43901</v>
      </c>
      <c r="B5444" s="3">
        <v>11</v>
      </c>
      <c r="C5444" s="3">
        <v>3</v>
      </c>
      <c r="D5444" s="3">
        <v>2020</v>
      </c>
      <c r="E5444" s="3">
        <v>0</v>
      </c>
      <c r="F5444" s="3">
        <v>0</v>
      </c>
      <c r="G5444" s="3" t="s">
        <v>247</v>
      </c>
      <c r="H5444" s="3" t="s">
        <v>1194</v>
      </c>
      <c r="I5444" s="3" t="s">
        <v>522</v>
      </c>
      <c r="J5444" s="3">
        <v>4829483</v>
      </c>
    </row>
    <row r="5445" spans="1:10" hidden="1" x14ac:dyDescent="0.25">
      <c r="A5445" s="187">
        <v>43900</v>
      </c>
      <c r="B5445" s="3">
        <v>10</v>
      </c>
      <c r="C5445" s="3">
        <v>3</v>
      </c>
      <c r="D5445" s="3">
        <v>2020</v>
      </c>
      <c r="E5445" s="3">
        <v>2</v>
      </c>
      <c r="F5445" s="3">
        <v>0</v>
      </c>
      <c r="G5445" s="3" t="s">
        <v>247</v>
      </c>
      <c r="H5445" s="3" t="s">
        <v>1194</v>
      </c>
      <c r="I5445" s="3" t="s">
        <v>522</v>
      </c>
      <c r="J5445" s="3">
        <v>4829483</v>
      </c>
    </row>
    <row r="5446" spans="1:10" hidden="1" x14ac:dyDescent="0.25">
      <c r="A5446" s="187">
        <v>43896</v>
      </c>
      <c r="B5446" s="3">
        <v>6</v>
      </c>
      <c r="C5446" s="3">
        <v>3</v>
      </c>
      <c r="D5446" s="3">
        <v>2020</v>
      </c>
      <c r="E5446" s="3">
        <v>1</v>
      </c>
      <c r="F5446" s="3">
        <v>0</v>
      </c>
      <c r="G5446" s="3" t="s">
        <v>247</v>
      </c>
      <c r="H5446" s="3" t="s">
        <v>1194</v>
      </c>
      <c r="I5446" s="3" t="s">
        <v>522</v>
      </c>
      <c r="J5446" s="3">
        <v>4829483</v>
      </c>
    </row>
    <row r="5447" spans="1:10" hidden="1" x14ac:dyDescent="0.25">
      <c r="A5447" s="187">
        <v>43895</v>
      </c>
      <c r="B5447" s="3">
        <v>5</v>
      </c>
      <c r="C5447" s="3">
        <v>3</v>
      </c>
      <c r="D5447" s="3">
        <v>2020</v>
      </c>
      <c r="E5447" s="3">
        <v>8</v>
      </c>
      <c r="F5447" s="3">
        <v>0</v>
      </c>
      <c r="G5447" s="3" t="s">
        <v>247</v>
      </c>
      <c r="H5447" s="3" t="s">
        <v>1194</v>
      </c>
      <c r="I5447" s="3" t="s">
        <v>522</v>
      </c>
      <c r="J5447" s="3">
        <v>4829483</v>
      </c>
    </row>
    <row r="5448" spans="1:10" hidden="1" x14ac:dyDescent="0.25">
      <c r="A5448" s="187">
        <v>43893</v>
      </c>
      <c r="B5448" s="3">
        <v>3</v>
      </c>
      <c r="C5448" s="3">
        <v>3</v>
      </c>
      <c r="D5448" s="3">
        <v>2020</v>
      </c>
      <c r="E5448" s="3">
        <v>1</v>
      </c>
      <c r="F5448" s="3">
        <v>0</v>
      </c>
      <c r="G5448" s="3" t="s">
        <v>247</v>
      </c>
      <c r="H5448" s="3" t="s">
        <v>1194</v>
      </c>
      <c r="I5448" s="3" t="s">
        <v>522</v>
      </c>
      <c r="J5448" s="3">
        <v>4829483</v>
      </c>
    </row>
    <row r="5449" spans="1:10" hidden="1" x14ac:dyDescent="0.25">
      <c r="A5449" s="187">
        <v>43892</v>
      </c>
      <c r="B5449" s="3">
        <v>2</v>
      </c>
      <c r="C5449" s="3">
        <v>3</v>
      </c>
      <c r="D5449" s="3">
        <v>2020</v>
      </c>
      <c r="E5449" s="3">
        <v>0</v>
      </c>
      <c r="F5449" s="3">
        <v>0</v>
      </c>
      <c r="G5449" s="3" t="s">
        <v>247</v>
      </c>
      <c r="H5449" s="3" t="s">
        <v>1194</v>
      </c>
      <c r="I5449" s="3" t="s">
        <v>522</v>
      </c>
      <c r="J5449" s="3">
        <v>4829483</v>
      </c>
    </row>
    <row r="5450" spans="1:10" hidden="1" x14ac:dyDescent="0.25">
      <c r="A5450" s="187">
        <v>43891</v>
      </c>
      <c r="B5450" s="3">
        <v>1</v>
      </c>
      <c r="C5450" s="3">
        <v>3</v>
      </c>
      <c r="D5450" s="3">
        <v>2020</v>
      </c>
      <c r="E5450" s="3">
        <v>0</v>
      </c>
      <c r="F5450" s="3">
        <v>0</v>
      </c>
      <c r="G5450" s="3" t="s">
        <v>247</v>
      </c>
      <c r="H5450" s="3" t="s">
        <v>1194</v>
      </c>
      <c r="I5450" s="3" t="s">
        <v>522</v>
      </c>
      <c r="J5450" s="3">
        <v>4829483</v>
      </c>
    </row>
    <row r="5451" spans="1:10" hidden="1" x14ac:dyDescent="0.25">
      <c r="A5451" s="187">
        <v>43890</v>
      </c>
      <c r="B5451" s="3">
        <v>29</v>
      </c>
      <c r="C5451" s="3">
        <v>2</v>
      </c>
      <c r="D5451" s="3">
        <v>2020</v>
      </c>
      <c r="E5451" s="3">
        <v>0</v>
      </c>
      <c r="F5451" s="3">
        <v>0</v>
      </c>
      <c r="G5451" s="3" t="s">
        <v>247</v>
      </c>
      <c r="H5451" s="3" t="s">
        <v>1194</v>
      </c>
      <c r="I5451" s="3" t="s">
        <v>522</v>
      </c>
      <c r="J5451" s="3">
        <v>4829483</v>
      </c>
    </row>
    <row r="5452" spans="1:10" hidden="1" x14ac:dyDescent="0.25">
      <c r="A5452" s="187">
        <v>43889</v>
      </c>
      <c r="B5452" s="3">
        <v>28</v>
      </c>
      <c r="C5452" s="3">
        <v>2</v>
      </c>
      <c r="D5452" s="3">
        <v>2020</v>
      </c>
      <c r="E5452" s="3">
        <v>2</v>
      </c>
      <c r="F5452" s="3">
        <v>0</v>
      </c>
      <c r="G5452" s="3" t="s">
        <v>247</v>
      </c>
      <c r="H5452" s="3" t="s">
        <v>1194</v>
      </c>
      <c r="I5452" s="3" t="s">
        <v>522</v>
      </c>
      <c r="J5452" s="3">
        <v>4829483</v>
      </c>
    </row>
    <row r="5453" spans="1:10" hidden="1" x14ac:dyDescent="0.25">
      <c r="A5453" s="187">
        <v>43888</v>
      </c>
      <c r="B5453" s="3">
        <v>27</v>
      </c>
      <c r="C5453" s="3">
        <v>2</v>
      </c>
      <c r="D5453" s="3">
        <v>2020</v>
      </c>
      <c r="E5453" s="3">
        <v>0</v>
      </c>
      <c r="F5453" s="3">
        <v>0</v>
      </c>
      <c r="G5453" s="3" t="s">
        <v>247</v>
      </c>
      <c r="H5453" s="3" t="s">
        <v>1194</v>
      </c>
      <c r="I5453" s="3" t="s">
        <v>522</v>
      </c>
      <c r="J5453" s="3">
        <v>4829483</v>
      </c>
    </row>
    <row r="5454" spans="1:10" hidden="1" x14ac:dyDescent="0.25">
      <c r="A5454" s="187">
        <v>43887</v>
      </c>
      <c r="B5454" s="3">
        <v>26</v>
      </c>
      <c r="C5454" s="3">
        <v>2</v>
      </c>
      <c r="D5454" s="3">
        <v>2020</v>
      </c>
      <c r="E5454" s="3">
        <v>2</v>
      </c>
      <c r="F5454" s="3">
        <v>0</v>
      </c>
      <c r="G5454" s="3" t="s">
        <v>247</v>
      </c>
      <c r="H5454" s="3" t="s">
        <v>1194</v>
      </c>
      <c r="I5454" s="3" t="s">
        <v>522</v>
      </c>
      <c r="J5454" s="3">
        <v>4829483</v>
      </c>
    </row>
    <row r="5455" spans="1:10" hidden="1" x14ac:dyDescent="0.25">
      <c r="A5455" s="187">
        <v>43886</v>
      </c>
      <c r="B5455" s="3">
        <v>25</v>
      </c>
      <c r="C5455" s="3">
        <v>2</v>
      </c>
      <c r="D5455" s="3">
        <v>2020</v>
      </c>
      <c r="E5455" s="3">
        <v>2</v>
      </c>
      <c r="F5455" s="3">
        <v>0</v>
      </c>
      <c r="G5455" s="3" t="s">
        <v>247</v>
      </c>
      <c r="H5455" s="3" t="s">
        <v>1194</v>
      </c>
      <c r="I5455" s="3" t="s">
        <v>522</v>
      </c>
      <c r="J5455" s="3">
        <v>4829483</v>
      </c>
    </row>
    <row r="5456" spans="1:10" hidden="1" x14ac:dyDescent="0.25">
      <c r="A5456" s="187">
        <v>43885</v>
      </c>
      <c r="B5456" s="3">
        <v>24</v>
      </c>
      <c r="C5456" s="3">
        <v>2</v>
      </c>
      <c r="D5456" s="3">
        <v>2020</v>
      </c>
      <c r="E5456" s="3">
        <v>0</v>
      </c>
      <c r="F5456" s="3">
        <v>0</v>
      </c>
      <c r="G5456" s="3" t="s">
        <v>247</v>
      </c>
      <c r="H5456" s="3" t="s">
        <v>1194</v>
      </c>
      <c r="I5456" s="3" t="s">
        <v>522</v>
      </c>
      <c r="J5456" s="3">
        <v>4829483</v>
      </c>
    </row>
    <row r="5457" spans="1:10" hidden="1" x14ac:dyDescent="0.25">
      <c r="A5457" s="187">
        <v>43884</v>
      </c>
      <c r="B5457" s="3">
        <v>23</v>
      </c>
      <c r="C5457" s="3">
        <v>2</v>
      </c>
      <c r="D5457" s="3">
        <v>2020</v>
      </c>
      <c r="E5457" s="3">
        <v>0</v>
      </c>
      <c r="F5457" s="3">
        <v>0</v>
      </c>
      <c r="G5457" s="3" t="s">
        <v>247</v>
      </c>
      <c r="H5457" s="3" t="s">
        <v>1194</v>
      </c>
      <c r="I5457" s="3" t="s">
        <v>522</v>
      </c>
      <c r="J5457" s="3">
        <v>4829483</v>
      </c>
    </row>
    <row r="5458" spans="1:10" hidden="1" x14ac:dyDescent="0.25">
      <c r="A5458" s="187">
        <v>43883</v>
      </c>
      <c r="B5458" s="3">
        <v>22</v>
      </c>
      <c r="C5458" s="3">
        <v>2</v>
      </c>
      <c r="D5458" s="3">
        <v>2020</v>
      </c>
      <c r="E5458" s="3">
        <v>0</v>
      </c>
      <c r="F5458" s="3">
        <v>0</v>
      </c>
      <c r="G5458" s="3" t="s">
        <v>247</v>
      </c>
      <c r="H5458" s="3" t="s">
        <v>1194</v>
      </c>
      <c r="I5458" s="3" t="s">
        <v>522</v>
      </c>
      <c r="J5458" s="3">
        <v>4829483</v>
      </c>
    </row>
    <row r="5459" spans="1:10" hidden="1" x14ac:dyDescent="0.25">
      <c r="A5459" s="187">
        <v>43882</v>
      </c>
      <c r="B5459" s="3">
        <v>21</v>
      </c>
      <c r="C5459" s="3">
        <v>2</v>
      </c>
      <c r="D5459" s="3">
        <v>2020</v>
      </c>
      <c r="E5459" s="3">
        <v>0</v>
      </c>
      <c r="F5459" s="3">
        <v>0</v>
      </c>
      <c r="G5459" s="3" t="s">
        <v>247</v>
      </c>
      <c r="H5459" s="3" t="s">
        <v>1194</v>
      </c>
      <c r="I5459" s="3" t="s">
        <v>522</v>
      </c>
      <c r="J5459" s="3">
        <v>4829483</v>
      </c>
    </row>
    <row r="5460" spans="1:10" hidden="1" x14ac:dyDescent="0.25">
      <c r="A5460" s="187">
        <v>43881</v>
      </c>
      <c r="B5460" s="3">
        <v>20</v>
      </c>
      <c r="C5460" s="3">
        <v>2</v>
      </c>
      <c r="D5460" s="3">
        <v>2020</v>
      </c>
      <c r="E5460" s="3">
        <v>0</v>
      </c>
      <c r="F5460" s="3">
        <v>0</v>
      </c>
      <c r="G5460" s="3" t="s">
        <v>247</v>
      </c>
      <c r="H5460" s="3" t="s">
        <v>1194</v>
      </c>
      <c r="I5460" s="3" t="s">
        <v>522</v>
      </c>
      <c r="J5460" s="3">
        <v>4829483</v>
      </c>
    </row>
    <row r="5461" spans="1:10" hidden="1" x14ac:dyDescent="0.25">
      <c r="A5461" s="187">
        <v>43880</v>
      </c>
      <c r="B5461" s="3">
        <v>19</v>
      </c>
      <c r="C5461" s="3">
        <v>2</v>
      </c>
      <c r="D5461" s="3">
        <v>2020</v>
      </c>
      <c r="E5461" s="3">
        <v>0</v>
      </c>
      <c r="F5461" s="3">
        <v>0</v>
      </c>
      <c r="G5461" s="3" t="s">
        <v>247</v>
      </c>
      <c r="H5461" s="3" t="s">
        <v>1194</v>
      </c>
      <c r="I5461" s="3" t="s">
        <v>522</v>
      </c>
      <c r="J5461" s="3">
        <v>4829483</v>
      </c>
    </row>
    <row r="5462" spans="1:10" hidden="1" x14ac:dyDescent="0.25">
      <c r="A5462" s="187">
        <v>43879</v>
      </c>
      <c r="B5462" s="3">
        <v>18</v>
      </c>
      <c r="C5462" s="3">
        <v>2</v>
      </c>
      <c r="D5462" s="3">
        <v>2020</v>
      </c>
      <c r="E5462" s="3">
        <v>0</v>
      </c>
      <c r="F5462" s="3">
        <v>0</v>
      </c>
      <c r="G5462" s="3" t="s">
        <v>247</v>
      </c>
      <c r="H5462" s="3" t="s">
        <v>1194</v>
      </c>
      <c r="I5462" s="3" t="s">
        <v>522</v>
      </c>
      <c r="J5462" s="3">
        <v>4829483</v>
      </c>
    </row>
    <row r="5463" spans="1:10" hidden="1" x14ac:dyDescent="0.25">
      <c r="A5463" s="187">
        <v>43878</v>
      </c>
      <c r="B5463" s="3">
        <v>17</v>
      </c>
      <c r="C5463" s="3">
        <v>2</v>
      </c>
      <c r="D5463" s="3">
        <v>2020</v>
      </c>
      <c r="E5463" s="3">
        <v>0</v>
      </c>
      <c r="F5463" s="3">
        <v>0</v>
      </c>
      <c r="G5463" s="3" t="s">
        <v>247</v>
      </c>
      <c r="H5463" s="3" t="s">
        <v>1194</v>
      </c>
      <c r="I5463" s="3" t="s">
        <v>522</v>
      </c>
      <c r="J5463" s="3">
        <v>4829483</v>
      </c>
    </row>
    <row r="5464" spans="1:10" hidden="1" x14ac:dyDescent="0.25">
      <c r="A5464" s="187">
        <v>43877</v>
      </c>
      <c r="B5464" s="3">
        <v>16</v>
      </c>
      <c r="C5464" s="3">
        <v>2</v>
      </c>
      <c r="D5464" s="3">
        <v>2020</v>
      </c>
      <c r="E5464" s="3">
        <v>0</v>
      </c>
      <c r="F5464" s="3">
        <v>0</v>
      </c>
      <c r="G5464" s="3" t="s">
        <v>247</v>
      </c>
      <c r="H5464" s="3" t="s">
        <v>1194</v>
      </c>
      <c r="I5464" s="3" t="s">
        <v>522</v>
      </c>
      <c r="J5464" s="3">
        <v>4829483</v>
      </c>
    </row>
    <row r="5465" spans="1:10" hidden="1" x14ac:dyDescent="0.25">
      <c r="A5465" s="187">
        <v>43876</v>
      </c>
      <c r="B5465" s="3">
        <v>15</v>
      </c>
      <c r="C5465" s="3">
        <v>2</v>
      </c>
      <c r="D5465" s="3">
        <v>2020</v>
      </c>
      <c r="E5465" s="3">
        <v>0</v>
      </c>
      <c r="F5465" s="3">
        <v>0</v>
      </c>
      <c r="G5465" s="3" t="s">
        <v>247</v>
      </c>
      <c r="H5465" s="3" t="s">
        <v>1194</v>
      </c>
      <c r="I5465" s="3" t="s">
        <v>522</v>
      </c>
      <c r="J5465" s="3">
        <v>4829483</v>
      </c>
    </row>
    <row r="5466" spans="1:10" hidden="1" x14ac:dyDescent="0.25">
      <c r="A5466" s="187">
        <v>43875</v>
      </c>
      <c r="B5466" s="3">
        <v>14</v>
      </c>
      <c r="C5466" s="3">
        <v>2</v>
      </c>
      <c r="D5466" s="3">
        <v>2020</v>
      </c>
      <c r="E5466" s="3">
        <v>0</v>
      </c>
      <c r="F5466" s="3">
        <v>0</v>
      </c>
      <c r="G5466" s="3" t="s">
        <v>247</v>
      </c>
      <c r="H5466" s="3" t="s">
        <v>1194</v>
      </c>
      <c r="I5466" s="3" t="s">
        <v>522</v>
      </c>
      <c r="J5466" s="3">
        <v>4829483</v>
      </c>
    </row>
    <row r="5467" spans="1:10" hidden="1" x14ac:dyDescent="0.25">
      <c r="A5467" s="187">
        <v>43874</v>
      </c>
      <c r="B5467" s="3">
        <v>13</v>
      </c>
      <c r="C5467" s="3">
        <v>2</v>
      </c>
      <c r="D5467" s="3">
        <v>2020</v>
      </c>
      <c r="E5467" s="3">
        <v>0</v>
      </c>
      <c r="F5467" s="3">
        <v>0</v>
      </c>
      <c r="G5467" s="3" t="s">
        <v>247</v>
      </c>
      <c r="H5467" s="3" t="s">
        <v>1194</v>
      </c>
      <c r="I5467" s="3" t="s">
        <v>522</v>
      </c>
      <c r="J5467" s="3">
        <v>4829483</v>
      </c>
    </row>
    <row r="5468" spans="1:10" hidden="1" x14ac:dyDescent="0.25">
      <c r="A5468" s="187">
        <v>43873</v>
      </c>
      <c r="B5468" s="3">
        <v>12</v>
      </c>
      <c r="C5468" s="3">
        <v>2</v>
      </c>
      <c r="D5468" s="3">
        <v>2020</v>
      </c>
      <c r="E5468" s="3">
        <v>0</v>
      </c>
      <c r="F5468" s="3">
        <v>0</v>
      </c>
      <c r="G5468" s="3" t="s">
        <v>247</v>
      </c>
      <c r="H5468" s="3" t="s">
        <v>1194</v>
      </c>
      <c r="I5468" s="3" t="s">
        <v>522</v>
      </c>
      <c r="J5468" s="3">
        <v>4829483</v>
      </c>
    </row>
    <row r="5469" spans="1:10" hidden="1" x14ac:dyDescent="0.25">
      <c r="A5469" s="187">
        <v>43872</v>
      </c>
      <c r="B5469" s="3">
        <v>11</v>
      </c>
      <c r="C5469" s="3">
        <v>2</v>
      </c>
      <c r="D5469" s="3">
        <v>2020</v>
      </c>
      <c r="E5469" s="3">
        <v>0</v>
      </c>
      <c r="F5469" s="3">
        <v>0</v>
      </c>
      <c r="G5469" s="3" t="s">
        <v>247</v>
      </c>
      <c r="H5469" s="3" t="s">
        <v>1194</v>
      </c>
      <c r="I5469" s="3" t="s">
        <v>522</v>
      </c>
      <c r="J5469" s="3">
        <v>4829483</v>
      </c>
    </row>
    <row r="5470" spans="1:10" hidden="1" x14ac:dyDescent="0.25">
      <c r="A5470" s="187">
        <v>43871</v>
      </c>
      <c r="B5470" s="3">
        <v>10</v>
      </c>
      <c r="C5470" s="3">
        <v>2</v>
      </c>
      <c r="D5470" s="3">
        <v>2020</v>
      </c>
      <c r="E5470" s="3">
        <v>0</v>
      </c>
      <c r="F5470" s="3">
        <v>0</v>
      </c>
      <c r="G5470" s="3" t="s">
        <v>247</v>
      </c>
      <c r="H5470" s="3" t="s">
        <v>1194</v>
      </c>
      <c r="I5470" s="3" t="s">
        <v>522</v>
      </c>
      <c r="J5470" s="3">
        <v>4829483</v>
      </c>
    </row>
    <row r="5471" spans="1:10" hidden="1" x14ac:dyDescent="0.25">
      <c r="A5471" s="187">
        <v>43870</v>
      </c>
      <c r="B5471" s="3">
        <v>9</v>
      </c>
      <c r="C5471" s="3">
        <v>2</v>
      </c>
      <c r="D5471" s="3">
        <v>2020</v>
      </c>
      <c r="E5471" s="3">
        <v>0</v>
      </c>
      <c r="F5471" s="3">
        <v>0</v>
      </c>
      <c r="G5471" s="3" t="s">
        <v>247</v>
      </c>
      <c r="H5471" s="3" t="s">
        <v>1194</v>
      </c>
      <c r="I5471" s="3" t="s">
        <v>522</v>
      </c>
      <c r="J5471" s="3">
        <v>4829483</v>
      </c>
    </row>
    <row r="5472" spans="1:10" hidden="1" x14ac:dyDescent="0.25">
      <c r="A5472" s="187">
        <v>43869</v>
      </c>
      <c r="B5472" s="3">
        <v>8</v>
      </c>
      <c r="C5472" s="3">
        <v>2</v>
      </c>
      <c r="D5472" s="3">
        <v>2020</v>
      </c>
      <c r="E5472" s="3">
        <v>0</v>
      </c>
      <c r="F5472" s="3">
        <v>0</v>
      </c>
      <c r="G5472" s="3" t="s">
        <v>247</v>
      </c>
      <c r="H5472" s="3" t="s">
        <v>1194</v>
      </c>
      <c r="I5472" s="3" t="s">
        <v>522</v>
      </c>
      <c r="J5472" s="3">
        <v>4829483</v>
      </c>
    </row>
    <row r="5473" spans="1:10" hidden="1" x14ac:dyDescent="0.25">
      <c r="A5473" s="187">
        <v>43868</v>
      </c>
      <c r="B5473" s="3">
        <v>7</v>
      </c>
      <c r="C5473" s="3">
        <v>2</v>
      </c>
      <c r="D5473" s="3">
        <v>2020</v>
      </c>
      <c r="E5473" s="3">
        <v>0</v>
      </c>
      <c r="F5473" s="3">
        <v>0</v>
      </c>
      <c r="G5473" s="3" t="s">
        <v>247</v>
      </c>
      <c r="H5473" s="3" t="s">
        <v>1194</v>
      </c>
      <c r="I5473" s="3" t="s">
        <v>522</v>
      </c>
      <c r="J5473" s="3">
        <v>4829483</v>
      </c>
    </row>
    <row r="5474" spans="1:10" hidden="1" x14ac:dyDescent="0.25">
      <c r="A5474" s="187">
        <v>43867</v>
      </c>
      <c r="B5474" s="3">
        <v>6</v>
      </c>
      <c r="C5474" s="3">
        <v>2</v>
      </c>
      <c r="D5474" s="3">
        <v>2020</v>
      </c>
      <c r="E5474" s="3">
        <v>0</v>
      </c>
      <c r="F5474" s="3">
        <v>0</v>
      </c>
      <c r="G5474" s="3" t="s">
        <v>247</v>
      </c>
      <c r="H5474" s="3" t="s">
        <v>1194</v>
      </c>
      <c r="I5474" s="3" t="s">
        <v>522</v>
      </c>
      <c r="J5474" s="3">
        <v>4829483</v>
      </c>
    </row>
    <row r="5475" spans="1:10" hidden="1" x14ac:dyDescent="0.25">
      <c r="A5475" s="187">
        <v>43866</v>
      </c>
      <c r="B5475" s="3">
        <v>5</v>
      </c>
      <c r="C5475" s="3">
        <v>2</v>
      </c>
      <c r="D5475" s="3">
        <v>2020</v>
      </c>
      <c r="E5475" s="3">
        <v>0</v>
      </c>
      <c r="F5475" s="3">
        <v>0</v>
      </c>
      <c r="G5475" s="3" t="s">
        <v>247</v>
      </c>
      <c r="H5475" s="3" t="s">
        <v>1194</v>
      </c>
      <c r="I5475" s="3" t="s">
        <v>522</v>
      </c>
      <c r="J5475" s="3">
        <v>4829483</v>
      </c>
    </row>
    <row r="5476" spans="1:10" hidden="1" x14ac:dyDescent="0.25">
      <c r="A5476" s="187">
        <v>43865</v>
      </c>
      <c r="B5476" s="3">
        <v>4</v>
      </c>
      <c r="C5476" s="3">
        <v>2</v>
      </c>
      <c r="D5476" s="3">
        <v>2020</v>
      </c>
      <c r="E5476" s="3">
        <v>0</v>
      </c>
      <c r="F5476" s="3">
        <v>0</v>
      </c>
      <c r="G5476" s="3" t="s">
        <v>247</v>
      </c>
      <c r="H5476" s="3" t="s">
        <v>1194</v>
      </c>
      <c r="I5476" s="3" t="s">
        <v>522</v>
      </c>
      <c r="J5476" s="3">
        <v>4829483</v>
      </c>
    </row>
    <row r="5477" spans="1:10" hidden="1" x14ac:dyDescent="0.25">
      <c r="A5477" s="187">
        <v>43864</v>
      </c>
      <c r="B5477" s="3">
        <v>3</v>
      </c>
      <c r="C5477" s="3">
        <v>2</v>
      </c>
      <c r="D5477" s="3">
        <v>2020</v>
      </c>
      <c r="E5477" s="3">
        <v>0</v>
      </c>
      <c r="F5477" s="3">
        <v>0</v>
      </c>
      <c r="G5477" s="3" t="s">
        <v>247</v>
      </c>
      <c r="H5477" s="3" t="s">
        <v>1194</v>
      </c>
      <c r="I5477" s="3" t="s">
        <v>522</v>
      </c>
      <c r="J5477" s="3">
        <v>4829483</v>
      </c>
    </row>
    <row r="5478" spans="1:10" hidden="1" x14ac:dyDescent="0.25">
      <c r="A5478" s="187">
        <v>43863</v>
      </c>
      <c r="B5478" s="3">
        <v>2</v>
      </c>
      <c r="C5478" s="3">
        <v>2</v>
      </c>
      <c r="D5478" s="3">
        <v>2020</v>
      </c>
      <c r="E5478" s="3">
        <v>0</v>
      </c>
      <c r="F5478" s="3">
        <v>0</v>
      </c>
      <c r="G5478" s="3" t="s">
        <v>247</v>
      </c>
      <c r="H5478" s="3" t="s">
        <v>1194</v>
      </c>
      <c r="I5478" s="3" t="s">
        <v>522</v>
      </c>
      <c r="J5478" s="3">
        <v>4829483</v>
      </c>
    </row>
    <row r="5479" spans="1:10" hidden="1" x14ac:dyDescent="0.25">
      <c r="A5479" s="187">
        <v>43862</v>
      </c>
      <c r="B5479" s="3">
        <v>1</v>
      </c>
      <c r="C5479" s="3">
        <v>2</v>
      </c>
      <c r="D5479" s="3">
        <v>2020</v>
      </c>
      <c r="E5479" s="3">
        <v>0</v>
      </c>
      <c r="F5479" s="3">
        <v>0</v>
      </c>
      <c r="G5479" s="3" t="s">
        <v>247</v>
      </c>
      <c r="H5479" s="3" t="s">
        <v>1194</v>
      </c>
      <c r="I5479" s="3" t="s">
        <v>522</v>
      </c>
      <c r="J5479" s="3">
        <v>4829483</v>
      </c>
    </row>
    <row r="5480" spans="1:10" hidden="1" x14ac:dyDescent="0.25">
      <c r="A5480" s="187">
        <v>43861</v>
      </c>
      <c r="B5480" s="3">
        <v>31</v>
      </c>
      <c r="C5480" s="3">
        <v>1</v>
      </c>
      <c r="D5480" s="3">
        <v>2020</v>
      </c>
      <c r="E5480" s="3">
        <v>0</v>
      </c>
      <c r="F5480" s="3">
        <v>0</v>
      </c>
      <c r="G5480" s="3" t="s">
        <v>247</v>
      </c>
      <c r="H5480" s="3" t="s">
        <v>1194</v>
      </c>
      <c r="I5480" s="3" t="s">
        <v>522</v>
      </c>
      <c r="J5480" s="3">
        <v>4829483</v>
      </c>
    </row>
    <row r="5481" spans="1:10" hidden="1" x14ac:dyDescent="0.25">
      <c r="A5481" s="187">
        <v>43860</v>
      </c>
      <c r="B5481" s="3">
        <v>30</v>
      </c>
      <c r="C5481" s="3">
        <v>1</v>
      </c>
      <c r="D5481" s="3">
        <v>2020</v>
      </c>
      <c r="E5481" s="3">
        <v>0</v>
      </c>
      <c r="F5481" s="3">
        <v>0</v>
      </c>
      <c r="G5481" s="3" t="s">
        <v>247</v>
      </c>
      <c r="H5481" s="3" t="s">
        <v>1194</v>
      </c>
      <c r="I5481" s="3" t="s">
        <v>522</v>
      </c>
      <c r="J5481" s="3">
        <v>4829483</v>
      </c>
    </row>
    <row r="5482" spans="1:10" hidden="1" x14ac:dyDescent="0.25">
      <c r="A5482" s="187">
        <v>43859</v>
      </c>
      <c r="B5482" s="3">
        <v>29</v>
      </c>
      <c r="C5482" s="3">
        <v>1</v>
      </c>
      <c r="D5482" s="3">
        <v>2020</v>
      </c>
      <c r="E5482" s="3">
        <v>0</v>
      </c>
      <c r="F5482" s="3">
        <v>0</v>
      </c>
      <c r="G5482" s="3" t="s">
        <v>247</v>
      </c>
      <c r="H5482" s="3" t="s">
        <v>1194</v>
      </c>
      <c r="I5482" s="3" t="s">
        <v>522</v>
      </c>
      <c r="J5482" s="3">
        <v>4829483</v>
      </c>
    </row>
    <row r="5483" spans="1:10" hidden="1" x14ac:dyDescent="0.25">
      <c r="A5483" s="187">
        <v>43858</v>
      </c>
      <c r="B5483" s="3">
        <v>28</v>
      </c>
      <c r="C5483" s="3">
        <v>1</v>
      </c>
      <c r="D5483" s="3">
        <v>2020</v>
      </c>
      <c r="E5483" s="3">
        <v>0</v>
      </c>
      <c r="F5483" s="3">
        <v>0</v>
      </c>
      <c r="G5483" s="3" t="s">
        <v>247</v>
      </c>
      <c r="H5483" s="3" t="s">
        <v>1194</v>
      </c>
      <c r="I5483" s="3" t="s">
        <v>522</v>
      </c>
      <c r="J5483" s="3">
        <v>4829483</v>
      </c>
    </row>
    <row r="5484" spans="1:10" hidden="1" x14ac:dyDescent="0.25">
      <c r="A5484" s="187">
        <v>43857</v>
      </c>
      <c r="B5484" s="3">
        <v>27</v>
      </c>
      <c r="C5484" s="3">
        <v>1</v>
      </c>
      <c r="D5484" s="3">
        <v>2020</v>
      </c>
      <c r="E5484" s="3">
        <v>0</v>
      </c>
      <c r="F5484" s="3">
        <v>0</v>
      </c>
      <c r="G5484" s="3" t="s">
        <v>247</v>
      </c>
      <c r="H5484" s="3" t="s">
        <v>1194</v>
      </c>
      <c r="I5484" s="3" t="s">
        <v>522</v>
      </c>
      <c r="J5484" s="3">
        <v>4829483</v>
      </c>
    </row>
    <row r="5485" spans="1:10" hidden="1" x14ac:dyDescent="0.25">
      <c r="A5485" s="187">
        <v>43856</v>
      </c>
      <c r="B5485" s="3">
        <v>26</v>
      </c>
      <c r="C5485" s="3">
        <v>1</v>
      </c>
      <c r="D5485" s="3">
        <v>2020</v>
      </c>
      <c r="E5485" s="3">
        <v>0</v>
      </c>
      <c r="F5485" s="3">
        <v>0</v>
      </c>
      <c r="G5485" s="3" t="s">
        <v>247</v>
      </c>
      <c r="H5485" s="3" t="s">
        <v>1194</v>
      </c>
      <c r="I5485" s="3" t="s">
        <v>522</v>
      </c>
      <c r="J5485" s="3">
        <v>4829483</v>
      </c>
    </row>
    <row r="5486" spans="1:10" hidden="1" x14ac:dyDescent="0.25">
      <c r="A5486" s="187">
        <v>43855</v>
      </c>
      <c r="B5486" s="3">
        <v>25</v>
      </c>
      <c r="C5486" s="3">
        <v>1</v>
      </c>
      <c r="D5486" s="3">
        <v>2020</v>
      </c>
      <c r="E5486" s="3">
        <v>0</v>
      </c>
      <c r="F5486" s="3">
        <v>0</v>
      </c>
      <c r="G5486" s="3" t="s">
        <v>247</v>
      </c>
      <c r="H5486" s="3" t="s">
        <v>1194</v>
      </c>
      <c r="I5486" s="3" t="s">
        <v>522</v>
      </c>
      <c r="J5486" s="3">
        <v>4829483</v>
      </c>
    </row>
    <row r="5487" spans="1:10" hidden="1" x14ac:dyDescent="0.25">
      <c r="A5487" s="187">
        <v>43854</v>
      </c>
      <c r="B5487" s="3">
        <v>24</v>
      </c>
      <c r="C5487" s="3">
        <v>1</v>
      </c>
      <c r="D5487" s="3">
        <v>2020</v>
      </c>
      <c r="E5487" s="3">
        <v>0</v>
      </c>
      <c r="F5487" s="3">
        <v>0</v>
      </c>
      <c r="G5487" s="3" t="s">
        <v>247</v>
      </c>
      <c r="H5487" s="3" t="s">
        <v>1194</v>
      </c>
      <c r="I5487" s="3" t="s">
        <v>522</v>
      </c>
      <c r="J5487" s="3">
        <v>4829483</v>
      </c>
    </row>
    <row r="5488" spans="1:10" hidden="1" x14ac:dyDescent="0.25">
      <c r="A5488" s="187">
        <v>43853</v>
      </c>
      <c r="B5488" s="3">
        <v>23</v>
      </c>
      <c r="C5488" s="3">
        <v>1</v>
      </c>
      <c r="D5488" s="3">
        <v>2020</v>
      </c>
      <c r="E5488" s="3">
        <v>0</v>
      </c>
      <c r="F5488" s="3">
        <v>0</v>
      </c>
      <c r="G5488" s="3" t="s">
        <v>247</v>
      </c>
      <c r="H5488" s="3" t="s">
        <v>1194</v>
      </c>
      <c r="I5488" s="3" t="s">
        <v>522</v>
      </c>
      <c r="J5488" s="3">
        <v>4829483</v>
      </c>
    </row>
    <row r="5489" spans="1:10" hidden="1" x14ac:dyDescent="0.25">
      <c r="A5489" s="187">
        <v>43852</v>
      </c>
      <c r="B5489" s="3">
        <v>22</v>
      </c>
      <c r="C5489" s="3">
        <v>1</v>
      </c>
      <c r="D5489" s="3">
        <v>2020</v>
      </c>
      <c r="E5489" s="3">
        <v>0</v>
      </c>
      <c r="F5489" s="3">
        <v>0</v>
      </c>
      <c r="G5489" s="3" t="s">
        <v>247</v>
      </c>
      <c r="H5489" s="3" t="s">
        <v>1194</v>
      </c>
      <c r="I5489" s="3" t="s">
        <v>522</v>
      </c>
      <c r="J5489" s="3">
        <v>4829483</v>
      </c>
    </row>
    <row r="5490" spans="1:10" hidden="1" x14ac:dyDescent="0.25">
      <c r="A5490" s="187">
        <v>43851</v>
      </c>
      <c r="B5490" s="3">
        <v>21</v>
      </c>
      <c r="C5490" s="3">
        <v>1</v>
      </c>
      <c r="D5490" s="3">
        <v>2020</v>
      </c>
      <c r="E5490" s="3">
        <v>0</v>
      </c>
      <c r="F5490" s="3">
        <v>0</v>
      </c>
      <c r="G5490" s="3" t="s">
        <v>247</v>
      </c>
      <c r="H5490" s="3" t="s">
        <v>1194</v>
      </c>
      <c r="I5490" s="3" t="s">
        <v>522</v>
      </c>
      <c r="J5490" s="3">
        <v>4829483</v>
      </c>
    </row>
    <row r="5491" spans="1:10" hidden="1" x14ac:dyDescent="0.25">
      <c r="A5491" s="187">
        <v>43850</v>
      </c>
      <c r="B5491" s="3">
        <v>20</v>
      </c>
      <c r="C5491" s="3">
        <v>1</v>
      </c>
      <c r="D5491" s="3">
        <v>2020</v>
      </c>
      <c r="E5491" s="3">
        <v>0</v>
      </c>
      <c r="F5491" s="3">
        <v>0</v>
      </c>
      <c r="G5491" s="3" t="s">
        <v>247</v>
      </c>
      <c r="H5491" s="3" t="s">
        <v>1194</v>
      </c>
      <c r="I5491" s="3" t="s">
        <v>522</v>
      </c>
      <c r="J5491" s="3">
        <v>4829483</v>
      </c>
    </row>
    <row r="5492" spans="1:10" hidden="1" x14ac:dyDescent="0.25">
      <c r="A5492" s="187">
        <v>43849</v>
      </c>
      <c r="B5492" s="3">
        <v>19</v>
      </c>
      <c r="C5492" s="3">
        <v>1</v>
      </c>
      <c r="D5492" s="3">
        <v>2020</v>
      </c>
      <c r="E5492" s="3">
        <v>0</v>
      </c>
      <c r="F5492" s="3">
        <v>0</v>
      </c>
      <c r="G5492" s="3" t="s">
        <v>247</v>
      </c>
      <c r="H5492" s="3" t="s">
        <v>1194</v>
      </c>
      <c r="I5492" s="3" t="s">
        <v>522</v>
      </c>
      <c r="J5492" s="3">
        <v>4829483</v>
      </c>
    </row>
    <row r="5493" spans="1:10" hidden="1" x14ac:dyDescent="0.25">
      <c r="A5493" s="187">
        <v>43848</v>
      </c>
      <c r="B5493" s="3">
        <v>18</v>
      </c>
      <c r="C5493" s="3">
        <v>1</v>
      </c>
      <c r="D5493" s="3">
        <v>2020</v>
      </c>
      <c r="E5493" s="3">
        <v>0</v>
      </c>
      <c r="F5493" s="3">
        <v>0</v>
      </c>
      <c r="G5493" s="3" t="s">
        <v>247</v>
      </c>
      <c r="H5493" s="3" t="s">
        <v>1194</v>
      </c>
      <c r="I5493" s="3" t="s">
        <v>522</v>
      </c>
      <c r="J5493" s="3">
        <v>4829483</v>
      </c>
    </row>
    <row r="5494" spans="1:10" hidden="1" x14ac:dyDescent="0.25">
      <c r="A5494" s="187">
        <v>43847</v>
      </c>
      <c r="B5494" s="3">
        <v>17</v>
      </c>
      <c r="C5494" s="3">
        <v>1</v>
      </c>
      <c r="D5494" s="3">
        <v>2020</v>
      </c>
      <c r="E5494" s="3">
        <v>0</v>
      </c>
      <c r="F5494" s="3">
        <v>0</v>
      </c>
      <c r="G5494" s="3" t="s">
        <v>247</v>
      </c>
      <c r="H5494" s="3" t="s">
        <v>1194</v>
      </c>
      <c r="I5494" s="3" t="s">
        <v>522</v>
      </c>
      <c r="J5494" s="3">
        <v>4829483</v>
      </c>
    </row>
    <row r="5495" spans="1:10" hidden="1" x14ac:dyDescent="0.25">
      <c r="A5495" s="187">
        <v>43846</v>
      </c>
      <c r="B5495" s="3">
        <v>16</v>
      </c>
      <c r="C5495" s="3">
        <v>1</v>
      </c>
      <c r="D5495" s="3">
        <v>2020</v>
      </c>
      <c r="E5495" s="3">
        <v>0</v>
      </c>
      <c r="F5495" s="3">
        <v>0</v>
      </c>
      <c r="G5495" s="3" t="s">
        <v>247</v>
      </c>
      <c r="H5495" s="3" t="s">
        <v>1194</v>
      </c>
      <c r="I5495" s="3" t="s">
        <v>522</v>
      </c>
      <c r="J5495" s="3">
        <v>4829483</v>
      </c>
    </row>
    <row r="5496" spans="1:10" hidden="1" x14ac:dyDescent="0.25">
      <c r="A5496" s="187">
        <v>43845</v>
      </c>
      <c r="B5496" s="3">
        <v>15</v>
      </c>
      <c r="C5496" s="3">
        <v>1</v>
      </c>
      <c r="D5496" s="3">
        <v>2020</v>
      </c>
      <c r="E5496" s="3">
        <v>0</v>
      </c>
      <c r="F5496" s="3">
        <v>0</v>
      </c>
      <c r="G5496" s="3" t="s">
        <v>247</v>
      </c>
      <c r="H5496" s="3" t="s">
        <v>1194</v>
      </c>
      <c r="I5496" s="3" t="s">
        <v>522</v>
      </c>
      <c r="J5496" s="3">
        <v>4829483</v>
      </c>
    </row>
    <row r="5497" spans="1:10" hidden="1" x14ac:dyDescent="0.25">
      <c r="A5497" s="187">
        <v>43844</v>
      </c>
      <c r="B5497" s="3">
        <v>14</v>
      </c>
      <c r="C5497" s="3">
        <v>1</v>
      </c>
      <c r="D5497" s="3">
        <v>2020</v>
      </c>
      <c r="E5497" s="3">
        <v>0</v>
      </c>
      <c r="F5497" s="3">
        <v>0</v>
      </c>
      <c r="G5497" s="3" t="s">
        <v>247</v>
      </c>
      <c r="H5497" s="3" t="s">
        <v>1194</v>
      </c>
      <c r="I5497" s="3" t="s">
        <v>522</v>
      </c>
      <c r="J5497" s="3">
        <v>4829483</v>
      </c>
    </row>
    <row r="5498" spans="1:10" hidden="1" x14ac:dyDescent="0.25">
      <c r="A5498" s="187">
        <v>43843</v>
      </c>
      <c r="B5498" s="3">
        <v>13</v>
      </c>
      <c r="C5498" s="3">
        <v>1</v>
      </c>
      <c r="D5498" s="3">
        <v>2020</v>
      </c>
      <c r="E5498" s="3">
        <v>0</v>
      </c>
      <c r="F5498" s="3">
        <v>0</v>
      </c>
      <c r="G5498" s="3" t="s">
        <v>247</v>
      </c>
      <c r="H5498" s="3" t="s">
        <v>1194</v>
      </c>
      <c r="I5498" s="3" t="s">
        <v>522</v>
      </c>
      <c r="J5498" s="3">
        <v>4829483</v>
      </c>
    </row>
    <row r="5499" spans="1:10" hidden="1" x14ac:dyDescent="0.25">
      <c r="A5499" s="187">
        <v>43842</v>
      </c>
      <c r="B5499" s="3">
        <v>12</v>
      </c>
      <c r="C5499" s="3">
        <v>1</v>
      </c>
      <c r="D5499" s="3">
        <v>2020</v>
      </c>
      <c r="E5499" s="3">
        <v>0</v>
      </c>
      <c r="F5499" s="3">
        <v>0</v>
      </c>
      <c r="G5499" s="3" t="s">
        <v>247</v>
      </c>
      <c r="H5499" s="3" t="s">
        <v>1194</v>
      </c>
      <c r="I5499" s="3" t="s">
        <v>522</v>
      </c>
      <c r="J5499" s="3">
        <v>4829483</v>
      </c>
    </row>
    <row r="5500" spans="1:10" hidden="1" x14ac:dyDescent="0.25">
      <c r="A5500" s="187">
        <v>43841</v>
      </c>
      <c r="B5500" s="3">
        <v>11</v>
      </c>
      <c r="C5500" s="3">
        <v>1</v>
      </c>
      <c r="D5500" s="3">
        <v>2020</v>
      </c>
      <c r="E5500" s="3">
        <v>0</v>
      </c>
      <c r="F5500" s="3">
        <v>0</v>
      </c>
      <c r="G5500" s="3" t="s">
        <v>247</v>
      </c>
      <c r="H5500" s="3" t="s">
        <v>1194</v>
      </c>
      <c r="I5500" s="3" t="s">
        <v>522</v>
      </c>
      <c r="J5500" s="3">
        <v>4829483</v>
      </c>
    </row>
    <row r="5501" spans="1:10" hidden="1" x14ac:dyDescent="0.25">
      <c r="A5501" s="187">
        <v>43840</v>
      </c>
      <c r="B5501" s="3">
        <v>10</v>
      </c>
      <c r="C5501" s="3">
        <v>1</v>
      </c>
      <c r="D5501" s="3">
        <v>2020</v>
      </c>
      <c r="E5501" s="3">
        <v>0</v>
      </c>
      <c r="F5501" s="3">
        <v>0</v>
      </c>
      <c r="G5501" s="3" t="s">
        <v>247</v>
      </c>
      <c r="H5501" s="3" t="s">
        <v>1194</v>
      </c>
      <c r="I5501" s="3" t="s">
        <v>522</v>
      </c>
      <c r="J5501" s="3">
        <v>4829483</v>
      </c>
    </row>
    <row r="5502" spans="1:10" hidden="1" x14ac:dyDescent="0.25">
      <c r="A5502" s="187">
        <v>43839</v>
      </c>
      <c r="B5502" s="3">
        <v>9</v>
      </c>
      <c r="C5502" s="3">
        <v>1</v>
      </c>
      <c r="D5502" s="3">
        <v>2020</v>
      </c>
      <c r="E5502" s="3">
        <v>0</v>
      </c>
      <c r="F5502" s="3">
        <v>0</v>
      </c>
      <c r="G5502" s="3" t="s">
        <v>247</v>
      </c>
      <c r="H5502" s="3" t="s">
        <v>1194</v>
      </c>
      <c r="I5502" s="3" t="s">
        <v>522</v>
      </c>
      <c r="J5502" s="3">
        <v>4829483</v>
      </c>
    </row>
    <row r="5503" spans="1:10" hidden="1" x14ac:dyDescent="0.25">
      <c r="A5503" s="187">
        <v>43838</v>
      </c>
      <c r="B5503" s="3">
        <v>8</v>
      </c>
      <c r="C5503" s="3">
        <v>1</v>
      </c>
      <c r="D5503" s="3">
        <v>2020</v>
      </c>
      <c r="E5503" s="3">
        <v>0</v>
      </c>
      <c r="F5503" s="3">
        <v>0</v>
      </c>
      <c r="G5503" s="3" t="s">
        <v>247</v>
      </c>
      <c r="H5503" s="3" t="s">
        <v>1194</v>
      </c>
      <c r="I5503" s="3" t="s">
        <v>522</v>
      </c>
      <c r="J5503" s="3">
        <v>4829483</v>
      </c>
    </row>
    <row r="5504" spans="1:10" hidden="1" x14ac:dyDescent="0.25">
      <c r="A5504" s="187">
        <v>43837</v>
      </c>
      <c r="B5504" s="3">
        <v>7</v>
      </c>
      <c r="C5504" s="3">
        <v>1</v>
      </c>
      <c r="D5504" s="3">
        <v>2020</v>
      </c>
      <c r="E5504" s="3">
        <v>0</v>
      </c>
      <c r="F5504" s="3">
        <v>0</v>
      </c>
      <c r="G5504" s="3" t="s">
        <v>247</v>
      </c>
      <c r="H5504" s="3" t="s">
        <v>1194</v>
      </c>
      <c r="I5504" s="3" t="s">
        <v>522</v>
      </c>
      <c r="J5504" s="3">
        <v>4829483</v>
      </c>
    </row>
    <row r="5505" spans="1:10" hidden="1" x14ac:dyDescent="0.25">
      <c r="A5505" s="187">
        <v>43836</v>
      </c>
      <c r="B5505" s="3">
        <v>6</v>
      </c>
      <c r="C5505" s="3">
        <v>1</v>
      </c>
      <c r="D5505" s="3">
        <v>2020</v>
      </c>
      <c r="E5505" s="3">
        <v>0</v>
      </c>
      <c r="F5505" s="3">
        <v>0</v>
      </c>
      <c r="G5505" s="3" t="s">
        <v>247</v>
      </c>
      <c r="H5505" s="3" t="s">
        <v>1194</v>
      </c>
      <c r="I5505" s="3" t="s">
        <v>522</v>
      </c>
      <c r="J5505" s="3">
        <v>4829483</v>
      </c>
    </row>
    <row r="5506" spans="1:10" hidden="1" x14ac:dyDescent="0.25">
      <c r="A5506" s="187">
        <v>43835</v>
      </c>
      <c r="B5506" s="3">
        <v>5</v>
      </c>
      <c r="C5506" s="3">
        <v>1</v>
      </c>
      <c r="D5506" s="3">
        <v>2020</v>
      </c>
      <c r="E5506" s="3">
        <v>0</v>
      </c>
      <c r="F5506" s="3">
        <v>0</v>
      </c>
      <c r="G5506" s="3" t="s">
        <v>247</v>
      </c>
      <c r="H5506" s="3" t="s">
        <v>1194</v>
      </c>
      <c r="I5506" s="3" t="s">
        <v>522</v>
      </c>
      <c r="J5506" s="3">
        <v>4829483</v>
      </c>
    </row>
    <row r="5507" spans="1:10" hidden="1" x14ac:dyDescent="0.25">
      <c r="A5507" s="187">
        <v>43834</v>
      </c>
      <c r="B5507" s="3">
        <v>4</v>
      </c>
      <c r="C5507" s="3">
        <v>1</v>
      </c>
      <c r="D5507" s="3">
        <v>2020</v>
      </c>
      <c r="E5507" s="3">
        <v>0</v>
      </c>
      <c r="F5507" s="3">
        <v>0</v>
      </c>
      <c r="G5507" s="3" t="s">
        <v>247</v>
      </c>
      <c r="H5507" s="3" t="s">
        <v>1194</v>
      </c>
      <c r="I5507" s="3" t="s">
        <v>522</v>
      </c>
      <c r="J5507" s="3">
        <v>4829483</v>
      </c>
    </row>
    <row r="5508" spans="1:10" hidden="1" x14ac:dyDescent="0.25">
      <c r="A5508" s="187">
        <v>43833</v>
      </c>
      <c r="B5508" s="3">
        <v>3</v>
      </c>
      <c r="C5508" s="3">
        <v>1</v>
      </c>
      <c r="D5508" s="3">
        <v>2020</v>
      </c>
      <c r="E5508" s="3">
        <v>0</v>
      </c>
      <c r="F5508" s="3">
        <v>0</v>
      </c>
      <c r="G5508" s="3" t="s">
        <v>247</v>
      </c>
      <c r="H5508" s="3" t="s">
        <v>1194</v>
      </c>
      <c r="I5508" s="3" t="s">
        <v>522</v>
      </c>
      <c r="J5508" s="3">
        <v>4829483</v>
      </c>
    </row>
    <row r="5509" spans="1:10" hidden="1" x14ac:dyDescent="0.25">
      <c r="A5509" s="187">
        <v>43832</v>
      </c>
      <c r="B5509" s="3">
        <v>2</v>
      </c>
      <c r="C5509" s="3">
        <v>1</v>
      </c>
      <c r="D5509" s="3">
        <v>2020</v>
      </c>
      <c r="E5509" s="3">
        <v>0</v>
      </c>
      <c r="F5509" s="3">
        <v>0</v>
      </c>
      <c r="G5509" s="3" t="s">
        <v>247</v>
      </c>
      <c r="H5509" s="3" t="s">
        <v>1194</v>
      </c>
      <c r="I5509" s="3" t="s">
        <v>522</v>
      </c>
      <c r="J5509" s="3">
        <v>4829483</v>
      </c>
    </row>
    <row r="5510" spans="1:10" hidden="1" x14ac:dyDescent="0.25">
      <c r="A5510" s="187">
        <v>43831</v>
      </c>
      <c r="B5510" s="3">
        <v>1</v>
      </c>
      <c r="C5510" s="3">
        <v>1</v>
      </c>
      <c r="D5510" s="3">
        <v>2020</v>
      </c>
      <c r="E5510" s="3">
        <v>0</v>
      </c>
      <c r="F5510" s="3">
        <v>0</v>
      </c>
      <c r="G5510" s="3" t="s">
        <v>247</v>
      </c>
      <c r="H5510" s="3" t="s">
        <v>1194</v>
      </c>
      <c r="I5510" s="3" t="s">
        <v>522</v>
      </c>
      <c r="J5510" s="3">
        <v>4829483</v>
      </c>
    </row>
    <row r="5511" spans="1:10" hidden="1" x14ac:dyDescent="0.25">
      <c r="A5511" s="187">
        <v>43830</v>
      </c>
      <c r="B5511" s="3">
        <v>31</v>
      </c>
      <c r="C5511" s="3">
        <v>12</v>
      </c>
      <c r="D5511" s="3">
        <v>2019</v>
      </c>
      <c r="E5511" s="3">
        <v>0</v>
      </c>
      <c r="F5511" s="3">
        <v>0</v>
      </c>
      <c r="G5511" s="3" t="s">
        <v>247</v>
      </c>
      <c r="H5511" s="3" t="s">
        <v>1194</v>
      </c>
      <c r="I5511" s="3" t="s">
        <v>522</v>
      </c>
      <c r="J5511" s="3">
        <v>4829483</v>
      </c>
    </row>
    <row r="5512" spans="1:10" hidden="1" x14ac:dyDescent="0.25">
      <c r="A5512" s="187">
        <v>43920</v>
      </c>
      <c r="B5512" s="3">
        <v>30</v>
      </c>
      <c r="C5512" s="3">
        <v>3</v>
      </c>
      <c r="D5512" s="3">
        <v>2020</v>
      </c>
      <c r="E5512" s="3">
        <v>118</v>
      </c>
      <c r="F5512" s="3">
        <v>2</v>
      </c>
      <c r="G5512" s="3" t="s">
        <v>248</v>
      </c>
      <c r="H5512" s="3" t="s">
        <v>1195</v>
      </c>
      <c r="I5512" s="3" t="s">
        <v>524</v>
      </c>
      <c r="J5512" s="3">
        <v>212215030</v>
      </c>
    </row>
    <row r="5513" spans="1:10" hidden="1" x14ac:dyDescent="0.25">
      <c r="A5513" s="187">
        <v>43919</v>
      </c>
      <c r="B5513" s="3">
        <v>29</v>
      </c>
      <c r="C5513" s="3">
        <v>3</v>
      </c>
      <c r="D5513" s="3">
        <v>2020</v>
      </c>
      <c r="E5513" s="3">
        <v>211</v>
      </c>
      <c r="F5513" s="3">
        <v>2</v>
      </c>
      <c r="G5513" s="3" t="s">
        <v>248</v>
      </c>
      <c r="H5513" s="3" t="s">
        <v>1195</v>
      </c>
      <c r="I5513" s="3" t="s">
        <v>524</v>
      </c>
      <c r="J5513" s="3">
        <v>212215030</v>
      </c>
    </row>
    <row r="5514" spans="1:10" hidden="1" x14ac:dyDescent="0.25">
      <c r="A5514" s="187">
        <v>43918</v>
      </c>
      <c r="B5514" s="3">
        <v>28</v>
      </c>
      <c r="C5514" s="3">
        <v>3</v>
      </c>
      <c r="D5514" s="3">
        <v>2020</v>
      </c>
      <c r="E5514" s="3">
        <v>0</v>
      </c>
      <c r="F5514" s="3">
        <v>0</v>
      </c>
      <c r="G5514" s="3" t="s">
        <v>248</v>
      </c>
      <c r="H5514" s="3" t="s">
        <v>1195</v>
      </c>
      <c r="I5514" s="3" t="s">
        <v>524</v>
      </c>
      <c r="J5514" s="3">
        <v>212215030</v>
      </c>
    </row>
    <row r="5515" spans="1:10" hidden="1" x14ac:dyDescent="0.25">
      <c r="A5515" s="187">
        <v>43917</v>
      </c>
      <c r="B5515" s="3">
        <v>27</v>
      </c>
      <c r="C5515" s="3">
        <v>3</v>
      </c>
      <c r="D5515" s="3">
        <v>2020</v>
      </c>
      <c r="E5515" s="3">
        <v>140</v>
      </c>
      <c r="F5515" s="3">
        <v>1</v>
      </c>
      <c r="G5515" s="3" t="s">
        <v>248</v>
      </c>
      <c r="H5515" s="3" t="s">
        <v>1195</v>
      </c>
      <c r="I5515" s="3" t="s">
        <v>524</v>
      </c>
      <c r="J5515" s="3">
        <v>212215030</v>
      </c>
    </row>
    <row r="5516" spans="1:10" hidden="1" x14ac:dyDescent="0.25">
      <c r="A5516" s="187">
        <v>43916</v>
      </c>
      <c r="B5516" s="3">
        <v>26</v>
      </c>
      <c r="C5516" s="3">
        <v>3</v>
      </c>
      <c r="D5516" s="3">
        <v>2020</v>
      </c>
      <c r="E5516" s="3">
        <v>66</v>
      </c>
      <c r="F5516" s="3">
        <v>1</v>
      </c>
      <c r="G5516" s="3" t="s">
        <v>248</v>
      </c>
      <c r="H5516" s="3" t="s">
        <v>1195</v>
      </c>
      <c r="I5516" s="3" t="s">
        <v>524</v>
      </c>
      <c r="J5516" s="3">
        <v>212215030</v>
      </c>
    </row>
    <row r="5517" spans="1:10" hidden="1" x14ac:dyDescent="0.25">
      <c r="A5517" s="187">
        <v>43915</v>
      </c>
      <c r="B5517" s="3">
        <v>25</v>
      </c>
      <c r="C5517" s="3">
        <v>3</v>
      </c>
      <c r="D5517" s="3">
        <v>2020</v>
      </c>
      <c r="E5517" s="3">
        <v>104</v>
      </c>
      <c r="F5517" s="3">
        <v>1</v>
      </c>
      <c r="G5517" s="3" t="s">
        <v>248</v>
      </c>
      <c r="H5517" s="3" t="s">
        <v>1195</v>
      </c>
      <c r="I5517" s="3" t="s">
        <v>524</v>
      </c>
      <c r="J5517" s="3">
        <v>212215030</v>
      </c>
    </row>
    <row r="5518" spans="1:10" hidden="1" x14ac:dyDescent="0.25">
      <c r="A5518" s="187">
        <v>43914</v>
      </c>
      <c r="B5518" s="3">
        <v>24</v>
      </c>
      <c r="C5518" s="3">
        <v>3</v>
      </c>
      <c r="D5518" s="3">
        <v>2020</v>
      </c>
      <c r="E5518" s="3">
        <v>103</v>
      </c>
      <c r="F5518" s="3">
        <v>1</v>
      </c>
      <c r="G5518" s="3" t="s">
        <v>248</v>
      </c>
      <c r="H5518" s="3" t="s">
        <v>1195</v>
      </c>
      <c r="I5518" s="3" t="s">
        <v>524</v>
      </c>
      <c r="J5518" s="3">
        <v>212215030</v>
      </c>
    </row>
    <row r="5519" spans="1:10" hidden="1" x14ac:dyDescent="0.25">
      <c r="A5519" s="187">
        <v>43913</v>
      </c>
      <c r="B5519" s="3">
        <v>23</v>
      </c>
      <c r="C5519" s="3">
        <v>3</v>
      </c>
      <c r="D5519" s="3">
        <v>2020</v>
      </c>
      <c r="E5519" s="3">
        <v>138</v>
      </c>
      <c r="F5519" s="3">
        <v>2</v>
      </c>
      <c r="G5519" s="3" t="s">
        <v>248</v>
      </c>
      <c r="H5519" s="3" t="s">
        <v>1195</v>
      </c>
      <c r="I5519" s="3" t="s">
        <v>524</v>
      </c>
      <c r="J5519" s="3">
        <v>212215030</v>
      </c>
    </row>
    <row r="5520" spans="1:10" hidden="1" x14ac:dyDescent="0.25">
      <c r="A5520" s="187">
        <v>43912</v>
      </c>
      <c r="B5520" s="3">
        <v>22</v>
      </c>
      <c r="C5520" s="3">
        <v>3</v>
      </c>
      <c r="D5520" s="3">
        <v>2020</v>
      </c>
      <c r="E5520" s="3">
        <v>151</v>
      </c>
      <c r="F5520" s="3">
        <v>0</v>
      </c>
      <c r="G5520" s="3" t="s">
        <v>248</v>
      </c>
      <c r="H5520" s="3" t="s">
        <v>1195</v>
      </c>
      <c r="I5520" s="3" t="s">
        <v>524</v>
      </c>
      <c r="J5520" s="3">
        <v>212215030</v>
      </c>
    </row>
    <row r="5521" spans="1:10" hidden="1" x14ac:dyDescent="0.25">
      <c r="A5521" s="187">
        <v>43911</v>
      </c>
      <c r="B5521" s="3">
        <v>21</v>
      </c>
      <c r="C5521" s="3">
        <v>3</v>
      </c>
      <c r="D5521" s="3">
        <v>2020</v>
      </c>
      <c r="E5521" s="3">
        <v>17</v>
      </c>
      <c r="F5521" s="3">
        <v>1</v>
      </c>
      <c r="G5521" s="3" t="s">
        <v>248</v>
      </c>
      <c r="H5521" s="3" t="s">
        <v>1195</v>
      </c>
      <c r="I5521" s="3" t="s">
        <v>524</v>
      </c>
      <c r="J5521" s="3">
        <v>212215030</v>
      </c>
    </row>
    <row r="5522" spans="1:10" hidden="1" x14ac:dyDescent="0.25">
      <c r="A5522" s="187">
        <v>43910</v>
      </c>
      <c r="B5522" s="3">
        <v>20</v>
      </c>
      <c r="C5522" s="3">
        <v>3</v>
      </c>
      <c r="D5522" s="3">
        <v>2020</v>
      </c>
      <c r="E5522" s="3">
        <v>176</v>
      </c>
      <c r="F5522" s="3">
        <v>2</v>
      </c>
      <c r="G5522" s="3" t="s">
        <v>248</v>
      </c>
      <c r="H5522" s="3" t="s">
        <v>1195</v>
      </c>
      <c r="I5522" s="3" t="s">
        <v>524</v>
      </c>
      <c r="J5522" s="3">
        <v>212215030</v>
      </c>
    </row>
    <row r="5523" spans="1:10" hidden="1" x14ac:dyDescent="0.25">
      <c r="A5523" s="187">
        <v>43909</v>
      </c>
      <c r="B5523" s="3">
        <v>19</v>
      </c>
      <c r="C5523" s="3">
        <v>3</v>
      </c>
      <c r="D5523" s="3">
        <v>2020</v>
      </c>
      <c r="E5523" s="3">
        <v>115</v>
      </c>
      <c r="F5523" s="3">
        <v>0</v>
      </c>
      <c r="G5523" s="3" t="s">
        <v>248</v>
      </c>
      <c r="H5523" s="3" t="s">
        <v>1195</v>
      </c>
      <c r="I5523" s="3" t="s">
        <v>524</v>
      </c>
      <c r="J5523" s="3">
        <v>212215030</v>
      </c>
    </row>
    <row r="5524" spans="1:10" hidden="1" x14ac:dyDescent="0.25">
      <c r="A5524" s="187">
        <v>43908</v>
      </c>
      <c r="B5524" s="3">
        <v>18</v>
      </c>
      <c r="C5524" s="3">
        <v>3</v>
      </c>
      <c r="D5524" s="3">
        <v>2020</v>
      </c>
      <c r="E5524" s="3">
        <v>0</v>
      </c>
      <c r="F5524" s="3">
        <v>0</v>
      </c>
      <c r="G5524" s="3" t="s">
        <v>248</v>
      </c>
      <c r="H5524" s="3" t="s">
        <v>1195</v>
      </c>
      <c r="I5524" s="3" t="s">
        <v>524</v>
      </c>
      <c r="J5524" s="3">
        <v>212215030</v>
      </c>
    </row>
    <row r="5525" spans="1:10" hidden="1" x14ac:dyDescent="0.25">
      <c r="A5525" s="187">
        <v>43907</v>
      </c>
      <c r="B5525" s="3">
        <v>17</v>
      </c>
      <c r="C5525" s="3">
        <v>3</v>
      </c>
      <c r="D5525" s="3">
        <v>2020</v>
      </c>
      <c r="E5525" s="3">
        <v>156</v>
      </c>
      <c r="F5525" s="3">
        <v>0</v>
      </c>
      <c r="G5525" s="3" t="s">
        <v>248</v>
      </c>
      <c r="H5525" s="3" t="s">
        <v>1195</v>
      </c>
      <c r="I5525" s="3" t="s">
        <v>524</v>
      </c>
      <c r="J5525" s="3">
        <v>212215030</v>
      </c>
    </row>
    <row r="5526" spans="1:10" hidden="1" x14ac:dyDescent="0.25">
      <c r="A5526" s="187">
        <v>43906</v>
      </c>
      <c r="B5526" s="3">
        <v>16</v>
      </c>
      <c r="C5526" s="3">
        <v>3</v>
      </c>
      <c r="D5526" s="3">
        <v>2020</v>
      </c>
      <c r="E5526" s="3">
        <v>1</v>
      </c>
      <c r="F5526" s="3">
        <v>0</v>
      </c>
      <c r="G5526" s="3" t="s">
        <v>248</v>
      </c>
      <c r="H5526" s="3" t="s">
        <v>1195</v>
      </c>
      <c r="I5526" s="3" t="s">
        <v>524</v>
      </c>
      <c r="J5526" s="3">
        <v>212215030</v>
      </c>
    </row>
    <row r="5527" spans="1:10" hidden="1" x14ac:dyDescent="0.25">
      <c r="A5527" s="187">
        <v>43905</v>
      </c>
      <c r="B5527" s="3">
        <v>15</v>
      </c>
      <c r="C5527" s="3">
        <v>3</v>
      </c>
      <c r="D5527" s="3">
        <v>2020</v>
      </c>
      <c r="E5527" s="3">
        <v>9</v>
      </c>
      <c r="F5527" s="3">
        <v>0</v>
      </c>
      <c r="G5527" s="3" t="s">
        <v>248</v>
      </c>
      <c r="H5527" s="3" t="s">
        <v>1195</v>
      </c>
      <c r="I5527" s="3" t="s">
        <v>524</v>
      </c>
      <c r="J5527" s="3">
        <v>212215030</v>
      </c>
    </row>
    <row r="5528" spans="1:10" hidden="1" x14ac:dyDescent="0.25">
      <c r="A5528" s="187">
        <v>43904</v>
      </c>
      <c r="B5528" s="3">
        <v>14</v>
      </c>
      <c r="C5528" s="3">
        <v>3</v>
      </c>
      <c r="D5528" s="3">
        <v>2020</v>
      </c>
      <c r="E5528" s="3">
        <v>0</v>
      </c>
      <c r="F5528" s="3">
        <v>0</v>
      </c>
      <c r="G5528" s="3" t="s">
        <v>248</v>
      </c>
      <c r="H5528" s="3" t="s">
        <v>1195</v>
      </c>
      <c r="I5528" s="3" t="s">
        <v>524</v>
      </c>
      <c r="J5528" s="3">
        <v>212215030</v>
      </c>
    </row>
    <row r="5529" spans="1:10" hidden="1" x14ac:dyDescent="0.25">
      <c r="A5529" s="187">
        <v>43903</v>
      </c>
      <c r="B5529" s="3">
        <v>13</v>
      </c>
      <c r="C5529" s="3">
        <v>3</v>
      </c>
      <c r="D5529" s="3">
        <v>2020</v>
      </c>
      <c r="E5529" s="3">
        <v>1</v>
      </c>
      <c r="F5529" s="3">
        <v>0</v>
      </c>
      <c r="G5529" s="3" t="s">
        <v>248</v>
      </c>
      <c r="H5529" s="3" t="s">
        <v>1195</v>
      </c>
      <c r="I5529" s="3" t="s">
        <v>524</v>
      </c>
      <c r="J5529" s="3">
        <v>212215030</v>
      </c>
    </row>
    <row r="5530" spans="1:10" hidden="1" x14ac:dyDescent="0.25">
      <c r="A5530" s="187">
        <v>43902</v>
      </c>
      <c r="B5530" s="3">
        <v>12</v>
      </c>
      <c r="C5530" s="3">
        <v>3</v>
      </c>
      <c r="D5530" s="3">
        <v>2020</v>
      </c>
      <c r="E5530" s="3">
        <v>4</v>
      </c>
      <c r="F5530" s="3">
        <v>0</v>
      </c>
      <c r="G5530" s="3" t="s">
        <v>248</v>
      </c>
      <c r="H5530" s="3" t="s">
        <v>1195</v>
      </c>
      <c r="I5530" s="3" t="s">
        <v>524</v>
      </c>
      <c r="J5530" s="3">
        <v>212215030</v>
      </c>
    </row>
    <row r="5531" spans="1:10" hidden="1" x14ac:dyDescent="0.25">
      <c r="A5531" s="187">
        <v>43901</v>
      </c>
      <c r="B5531" s="3">
        <v>11</v>
      </c>
      <c r="C5531" s="3">
        <v>3</v>
      </c>
      <c r="D5531" s="3">
        <v>2020</v>
      </c>
      <c r="E5531" s="3">
        <v>0</v>
      </c>
      <c r="F5531" s="3">
        <v>0</v>
      </c>
      <c r="G5531" s="3" t="s">
        <v>248</v>
      </c>
      <c r="H5531" s="3" t="s">
        <v>1195</v>
      </c>
      <c r="I5531" s="3" t="s">
        <v>524</v>
      </c>
      <c r="J5531" s="3">
        <v>212215030</v>
      </c>
    </row>
    <row r="5532" spans="1:10" hidden="1" x14ac:dyDescent="0.25">
      <c r="A5532" s="187">
        <v>43900</v>
      </c>
      <c r="B5532" s="3">
        <v>10</v>
      </c>
      <c r="C5532" s="3">
        <v>3</v>
      </c>
      <c r="D5532" s="3">
        <v>2020</v>
      </c>
      <c r="E5532" s="3">
        <v>10</v>
      </c>
      <c r="F5532" s="3">
        <v>0</v>
      </c>
      <c r="G5532" s="3" t="s">
        <v>248</v>
      </c>
      <c r="H5532" s="3" t="s">
        <v>1195</v>
      </c>
      <c r="I5532" s="3" t="s">
        <v>524</v>
      </c>
      <c r="J5532" s="3">
        <v>212215030</v>
      </c>
    </row>
    <row r="5533" spans="1:10" hidden="1" x14ac:dyDescent="0.25">
      <c r="A5533" s="187">
        <v>43897</v>
      </c>
      <c r="B5533" s="3">
        <v>7</v>
      </c>
      <c r="C5533" s="3">
        <v>3</v>
      </c>
      <c r="D5533" s="3">
        <v>2020</v>
      </c>
      <c r="E5533" s="3">
        <v>1</v>
      </c>
      <c r="F5533" s="3">
        <v>0</v>
      </c>
      <c r="G5533" s="3" t="s">
        <v>248</v>
      </c>
      <c r="H5533" s="3" t="s">
        <v>1195</v>
      </c>
      <c r="I5533" s="3" t="s">
        <v>524</v>
      </c>
      <c r="J5533" s="3">
        <v>212215030</v>
      </c>
    </row>
    <row r="5534" spans="1:10" hidden="1" x14ac:dyDescent="0.25">
      <c r="A5534" s="187">
        <v>43894</v>
      </c>
      <c r="B5534" s="3">
        <v>4</v>
      </c>
      <c r="C5534" s="3">
        <v>3</v>
      </c>
      <c r="D5534" s="3">
        <v>2020</v>
      </c>
      <c r="E5534" s="3">
        <v>1</v>
      </c>
      <c r="F5534" s="3">
        <v>0</v>
      </c>
      <c r="G5534" s="3" t="s">
        <v>248</v>
      </c>
      <c r="H5534" s="3" t="s">
        <v>1195</v>
      </c>
      <c r="I5534" s="3" t="s">
        <v>524</v>
      </c>
      <c r="J5534" s="3">
        <v>212215030</v>
      </c>
    </row>
    <row r="5535" spans="1:10" hidden="1" x14ac:dyDescent="0.25">
      <c r="A5535" s="187">
        <v>43892</v>
      </c>
      <c r="B5535" s="3">
        <v>2</v>
      </c>
      <c r="C5535" s="3">
        <v>3</v>
      </c>
      <c r="D5535" s="3">
        <v>2020</v>
      </c>
      <c r="E5535" s="3">
        <v>0</v>
      </c>
      <c r="F5535" s="3">
        <v>0</v>
      </c>
      <c r="G5535" s="3" t="s">
        <v>248</v>
      </c>
      <c r="H5535" s="3" t="s">
        <v>1195</v>
      </c>
      <c r="I5535" s="3" t="s">
        <v>524</v>
      </c>
      <c r="J5535" s="3">
        <v>212215030</v>
      </c>
    </row>
    <row r="5536" spans="1:10" hidden="1" x14ac:dyDescent="0.25">
      <c r="A5536" s="187">
        <v>43891</v>
      </c>
      <c r="B5536" s="3">
        <v>1</v>
      </c>
      <c r="C5536" s="3">
        <v>3</v>
      </c>
      <c r="D5536" s="3">
        <v>2020</v>
      </c>
      <c r="E5536" s="3">
        <v>2</v>
      </c>
      <c r="F5536" s="3">
        <v>0</v>
      </c>
      <c r="G5536" s="3" t="s">
        <v>248</v>
      </c>
      <c r="H5536" s="3" t="s">
        <v>1195</v>
      </c>
      <c r="I5536" s="3" t="s">
        <v>524</v>
      </c>
      <c r="J5536" s="3">
        <v>212215030</v>
      </c>
    </row>
    <row r="5537" spans="1:10" hidden="1" x14ac:dyDescent="0.25">
      <c r="A5537" s="187">
        <v>43890</v>
      </c>
      <c r="B5537" s="3">
        <v>29</v>
      </c>
      <c r="C5537" s="3">
        <v>2</v>
      </c>
      <c r="D5537" s="3">
        <v>2020</v>
      </c>
      <c r="E5537" s="3">
        <v>0</v>
      </c>
      <c r="F5537" s="3">
        <v>0</v>
      </c>
      <c r="G5537" s="3" t="s">
        <v>248</v>
      </c>
      <c r="H5537" s="3" t="s">
        <v>1195</v>
      </c>
      <c r="I5537" s="3" t="s">
        <v>524</v>
      </c>
      <c r="J5537" s="3">
        <v>212215030</v>
      </c>
    </row>
    <row r="5538" spans="1:10" hidden="1" x14ac:dyDescent="0.25">
      <c r="A5538" s="187">
        <v>43889</v>
      </c>
      <c r="B5538" s="3">
        <v>28</v>
      </c>
      <c r="C5538" s="3">
        <v>2</v>
      </c>
      <c r="D5538" s="3">
        <v>2020</v>
      </c>
      <c r="E5538" s="3">
        <v>0</v>
      </c>
      <c r="F5538" s="3">
        <v>0</v>
      </c>
      <c r="G5538" s="3" t="s">
        <v>248</v>
      </c>
      <c r="H5538" s="3" t="s">
        <v>1195</v>
      </c>
      <c r="I5538" s="3" t="s">
        <v>524</v>
      </c>
      <c r="J5538" s="3">
        <v>212215030</v>
      </c>
    </row>
    <row r="5539" spans="1:10" hidden="1" x14ac:dyDescent="0.25">
      <c r="A5539" s="187">
        <v>43888</v>
      </c>
      <c r="B5539" s="3">
        <v>27</v>
      </c>
      <c r="C5539" s="3">
        <v>2</v>
      </c>
      <c r="D5539" s="3">
        <v>2020</v>
      </c>
      <c r="E5539" s="3">
        <v>2</v>
      </c>
      <c r="F5539" s="3">
        <v>0</v>
      </c>
      <c r="G5539" s="3" t="s">
        <v>248</v>
      </c>
      <c r="H5539" s="3" t="s">
        <v>1195</v>
      </c>
      <c r="I5539" s="3" t="s">
        <v>524</v>
      </c>
      <c r="J5539" s="3">
        <v>212215030</v>
      </c>
    </row>
    <row r="5540" spans="1:10" hidden="1" x14ac:dyDescent="0.25">
      <c r="A5540" s="187">
        <v>43887</v>
      </c>
      <c r="B5540" s="3">
        <v>26</v>
      </c>
      <c r="C5540" s="3">
        <v>2</v>
      </c>
      <c r="D5540" s="3">
        <v>2020</v>
      </c>
      <c r="E5540" s="3">
        <v>0</v>
      </c>
      <c r="F5540" s="3">
        <v>0</v>
      </c>
      <c r="G5540" s="3" t="s">
        <v>248</v>
      </c>
      <c r="H5540" s="3" t="s">
        <v>1195</v>
      </c>
      <c r="I5540" s="3" t="s">
        <v>524</v>
      </c>
      <c r="J5540" s="3">
        <v>212215030</v>
      </c>
    </row>
    <row r="5541" spans="1:10" hidden="1" x14ac:dyDescent="0.25">
      <c r="A5541" s="187">
        <v>43886</v>
      </c>
      <c r="B5541" s="3">
        <v>25</v>
      </c>
      <c r="C5541" s="3">
        <v>2</v>
      </c>
      <c r="D5541" s="3">
        <v>2020</v>
      </c>
      <c r="E5541" s="3">
        <v>0</v>
      </c>
      <c r="F5541" s="3">
        <v>0</v>
      </c>
      <c r="G5541" s="3" t="s">
        <v>248</v>
      </c>
      <c r="H5541" s="3" t="s">
        <v>1195</v>
      </c>
      <c r="I5541" s="3" t="s">
        <v>524</v>
      </c>
      <c r="J5541" s="3">
        <v>212215030</v>
      </c>
    </row>
    <row r="5542" spans="1:10" hidden="1" x14ac:dyDescent="0.25">
      <c r="A5542" s="187">
        <v>43885</v>
      </c>
      <c r="B5542" s="3">
        <v>24</v>
      </c>
      <c r="C5542" s="3">
        <v>2</v>
      </c>
      <c r="D5542" s="3">
        <v>2020</v>
      </c>
      <c r="E5542" s="3">
        <v>0</v>
      </c>
      <c r="F5542" s="3">
        <v>0</v>
      </c>
      <c r="G5542" s="3" t="s">
        <v>248</v>
      </c>
      <c r="H5542" s="3" t="s">
        <v>1195</v>
      </c>
      <c r="I5542" s="3" t="s">
        <v>524</v>
      </c>
      <c r="J5542" s="3">
        <v>212215030</v>
      </c>
    </row>
    <row r="5543" spans="1:10" hidden="1" x14ac:dyDescent="0.25">
      <c r="A5543" s="187">
        <v>43884</v>
      </c>
      <c r="B5543" s="3">
        <v>23</v>
      </c>
      <c r="C5543" s="3">
        <v>2</v>
      </c>
      <c r="D5543" s="3">
        <v>2020</v>
      </c>
      <c r="E5543" s="3">
        <v>0</v>
      </c>
      <c r="F5543" s="3">
        <v>0</v>
      </c>
      <c r="G5543" s="3" t="s">
        <v>248</v>
      </c>
      <c r="H5543" s="3" t="s">
        <v>1195</v>
      </c>
      <c r="I5543" s="3" t="s">
        <v>524</v>
      </c>
      <c r="J5543" s="3">
        <v>212215030</v>
      </c>
    </row>
    <row r="5544" spans="1:10" hidden="1" x14ac:dyDescent="0.25">
      <c r="A5544" s="187">
        <v>43883</v>
      </c>
      <c r="B5544" s="3">
        <v>22</v>
      </c>
      <c r="C5544" s="3">
        <v>2</v>
      </c>
      <c r="D5544" s="3">
        <v>2020</v>
      </c>
      <c r="E5544" s="3">
        <v>0</v>
      </c>
      <c r="F5544" s="3">
        <v>0</v>
      </c>
      <c r="G5544" s="3" t="s">
        <v>248</v>
      </c>
      <c r="H5544" s="3" t="s">
        <v>1195</v>
      </c>
      <c r="I5544" s="3" t="s">
        <v>524</v>
      </c>
      <c r="J5544" s="3">
        <v>212215030</v>
      </c>
    </row>
    <row r="5545" spans="1:10" hidden="1" x14ac:dyDescent="0.25">
      <c r="A5545" s="187">
        <v>43882</v>
      </c>
      <c r="B5545" s="3">
        <v>21</v>
      </c>
      <c r="C5545" s="3">
        <v>2</v>
      </c>
      <c r="D5545" s="3">
        <v>2020</v>
      </c>
      <c r="E5545" s="3">
        <v>0</v>
      </c>
      <c r="F5545" s="3">
        <v>0</v>
      </c>
      <c r="G5545" s="3" t="s">
        <v>248</v>
      </c>
      <c r="H5545" s="3" t="s">
        <v>1195</v>
      </c>
      <c r="I5545" s="3" t="s">
        <v>524</v>
      </c>
      <c r="J5545" s="3">
        <v>212215030</v>
      </c>
    </row>
    <row r="5546" spans="1:10" hidden="1" x14ac:dyDescent="0.25">
      <c r="A5546" s="187">
        <v>43881</v>
      </c>
      <c r="B5546" s="3">
        <v>20</v>
      </c>
      <c r="C5546" s="3">
        <v>2</v>
      </c>
      <c r="D5546" s="3">
        <v>2020</v>
      </c>
      <c r="E5546" s="3">
        <v>0</v>
      </c>
      <c r="F5546" s="3">
        <v>0</v>
      </c>
      <c r="G5546" s="3" t="s">
        <v>248</v>
      </c>
      <c r="H5546" s="3" t="s">
        <v>1195</v>
      </c>
      <c r="I5546" s="3" t="s">
        <v>524</v>
      </c>
      <c r="J5546" s="3">
        <v>212215030</v>
      </c>
    </row>
    <row r="5547" spans="1:10" hidden="1" x14ac:dyDescent="0.25">
      <c r="A5547" s="187">
        <v>43880</v>
      </c>
      <c r="B5547" s="3">
        <v>19</v>
      </c>
      <c r="C5547" s="3">
        <v>2</v>
      </c>
      <c r="D5547" s="3">
        <v>2020</v>
      </c>
      <c r="E5547" s="3">
        <v>0</v>
      </c>
      <c r="F5547" s="3">
        <v>0</v>
      </c>
      <c r="G5547" s="3" t="s">
        <v>248</v>
      </c>
      <c r="H5547" s="3" t="s">
        <v>1195</v>
      </c>
      <c r="I5547" s="3" t="s">
        <v>524</v>
      </c>
      <c r="J5547" s="3">
        <v>212215030</v>
      </c>
    </row>
    <row r="5548" spans="1:10" hidden="1" x14ac:dyDescent="0.25">
      <c r="A5548" s="187">
        <v>43879</v>
      </c>
      <c r="B5548" s="3">
        <v>18</v>
      </c>
      <c r="C5548" s="3">
        <v>2</v>
      </c>
      <c r="D5548" s="3">
        <v>2020</v>
      </c>
      <c r="E5548" s="3">
        <v>0</v>
      </c>
      <c r="F5548" s="3">
        <v>0</v>
      </c>
      <c r="G5548" s="3" t="s">
        <v>248</v>
      </c>
      <c r="H5548" s="3" t="s">
        <v>1195</v>
      </c>
      <c r="I5548" s="3" t="s">
        <v>524</v>
      </c>
      <c r="J5548" s="3">
        <v>212215030</v>
      </c>
    </row>
    <row r="5549" spans="1:10" hidden="1" x14ac:dyDescent="0.25">
      <c r="A5549" s="187">
        <v>43878</v>
      </c>
      <c r="B5549" s="3">
        <v>17</v>
      </c>
      <c r="C5549" s="3">
        <v>2</v>
      </c>
      <c r="D5549" s="3">
        <v>2020</v>
      </c>
      <c r="E5549" s="3">
        <v>0</v>
      </c>
      <c r="F5549" s="3">
        <v>0</v>
      </c>
      <c r="G5549" s="3" t="s">
        <v>248</v>
      </c>
      <c r="H5549" s="3" t="s">
        <v>1195</v>
      </c>
      <c r="I5549" s="3" t="s">
        <v>524</v>
      </c>
      <c r="J5549" s="3">
        <v>212215030</v>
      </c>
    </row>
    <row r="5550" spans="1:10" hidden="1" x14ac:dyDescent="0.25">
      <c r="A5550" s="187">
        <v>43877</v>
      </c>
      <c r="B5550" s="3">
        <v>16</v>
      </c>
      <c r="C5550" s="3">
        <v>2</v>
      </c>
      <c r="D5550" s="3">
        <v>2020</v>
      </c>
      <c r="E5550" s="3">
        <v>0</v>
      </c>
      <c r="F5550" s="3">
        <v>0</v>
      </c>
      <c r="G5550" s="3" t="s">
        <v>248</v>
      </c>
      <c r="H5550" s="3" t="s">
        <v>1195</v>
      </c>
      <c r="I5550" s="3" t="s">
        <v>524</v>
      </c>
      <c r="J5550" s="3">
        <v>212215030</v>
      </c>
    </row>
    <row r="5551" spans="1:10" hidden="1" x14ac:dyDescent="0.25">
      <c r="A5551" s="187">
        <v>43876</v>
      </c>
      <c r="B5551" s="3">
        <v>15</v>
      </c>
      <c r="C5551" s="3">
        <v>2</v>
      </c>
      <c r="D5551" s="3">
        <v>2020</v>
      </c>
      <c r="E5551" s="3">
        <v>0</v>
      </c>
      <c r="F5551" s="3">
        <v>0</v>
      </c>
      <c r="G5551" s="3" t="s">
        <v>248</v>
      </c>
      <c r="H5551" s="3" t="s">
        <v>1195</v>
      </c>
      <c r="I5551" s="3" t="s">
        <v>524</v>
      </c>
      <c r="J5551" s="3">
        <v>212215030</v>
      </c>
    </row>
    <row r="5552" spans="1:10" hidden="1" x14ac:dyDescent="0.25">
      <c r="A5552" s="187">
        <v>43875</v>
      </c>
      <c r="B5552" s="3">
        <v>14</v>
      </c>
      <c r="C5552" s="3">
        <v>2</v>
      </c>
      <c r="D5552" s="3">
        <v>2020</v>
      </c>
      <c r="E5552" s="3">
        <v>0</v>
      </c>
      <c r="F5552" s="3">
        <v>0</v>
      </c>
      <c r="G5552" s="3" t="s">
        <v>248</v>
      </c>
      <c r="H5552" s="3" t="s">
        <v>1195</v>
      </c>
      <c r="I5552" s="3" t="s">
        <v>524</v>
      </c>
      <c r="J5552" s="3">
        <v>212215030</v>
      </c>
    </row>
    <row r="5553" spans="1:10" hidden="1" x14ac:dyDescent="0.25">
      <c r="A5553" s="187">
        <v>43874</v>
      </c>
      <c r="B5553" s="3">
        <v>13</v>
      </c>
      <c r="C5553" s="3">
        <v>2</v>
      </c>
      <c r="D5553" s="3">
        <v>2020</v>
      </c>
      <c r="E5553" s="3">
        <v>0</v>
      </c>
      <c r="F5553" s="3">
        <v>0</v>
      </c>
      <c r="G5553" s="3" t="s">
        <v>248</v>
      </c>
      <c r="H5553" s="3" t="s">
        <v>1195</v>
      </c>
      <c r="I5553" s="3" t="s">
        <v>524</v>
      </c>
      <c r="J5553" s="3">
        <v>212215030</v>
      </c>
    </row>
    <row r="5554" spans="1:10" hidden="1" x14ac:dyDescent="0.25">
      <c r="A5554" s="187">
        <v>43873</v>
      </c>
      <c r="B5554" s="3">
        <v>12</v>
      </c>
      <c r="C5554" s="3">
        <v>2</v>
      </c>
      <c r="D5554" s="3">
        <v>2020</v>
      </c>
      <c r="E5554" s="3">
        <v>0</v>
      </c>
      <c r="F5554" s="3">
        <v>0</v>
      </c>
      <c r="G5554" s="3" t="s">
        <v>248</v>
      </c>
      <c r="H5554" s="3" t="s">
        <v>1195</v>
      </c>
      <c r="I5554" s="3" t="s">
        <v>524</v>
      </c>
      <c r="J5554" s="3">
        <v>212215030</v>
      </c>
    </row>
    <row r="5555" spans="1:10" hidden="1" x14ac:dyDescent="0.25">
      <c r="A5555" s="187">
        <v>43872</v>
      </c>
      <c r="B5555" s="3">
        <v>11</v>
      </c>
      <c r="C5555" s="3">
        <v>2</v>
      </c>
      <c r="D5555" s="3">
        <v>2020</v>
      </c>
      <c r="E5555" s="3">
        <v>0</v>
      </c>
      <c r="F5555" s="3">
        <v>0</v>
      </c>
      <c r="G5555" s="3" t="s">
        <v>248</v>
      </c>
      <c r="H5555" s="3" t="s">
        <v>1195</v>
      </c>
      <c r="I5555" s="3" t="s">
        <v>524</v>
      </c>
      <c r="J5555" s="3">
        <v>212215030</v>
      </c>
    </row>
    <row r="5556" spans="1:10" hidden="1" x14ac:dyDescent="0.25">
      <c r="A5556" s="187">
        <v>43871</v>
      </c>
      <c r="B5556" s="3">
        <v>10</v>
      </c>
      <c r="C5556" s="3">
        <v>2</v>
      </c>
      <c r="D5556" s="3">
        <v>2020</v>
      </c>
      <c r="E5556" s="3">
        <v>0</v>
      </c>
      <c r="F5556" s="3">
        <v>0</v>
      </c>
      <c r="G5556" s="3" t="s">
        <v>248</v>
      </c>
      <c r="H5556" s="3" t="s">
        <v>1195</v>
      </c>
      <c r="I5556" s="3" t="s">
        <v>524</v>
      </c>
      <c r="J5556" s="3">
        <v>212215030</v>
      </c>
    </row>
    <row r="5557" spans="1:10" hidden="1" x14ac:dyDescent="0.25">
      <c r="A5557" s="187">
        <v>43870</v>
      </c>
      <c r="B5557" s="3">
        <v>9</v>
      </c>
      <c r="C5557" s="3">
        <v>2</v>
      </c>
      <c r="D5557" s="3">
        <v>2020</v>
      </c>
      <c r="E5557" s="3">
        <v>0</v>
      </c>
      <c r="F5557" s="3">
        <v>0</v>
      </c>
      <c r="G5557" s="3" t="s">
        <v>248</v>
      </c>
      <c r="H5557" s="3" t="s">
        <v>1195</v>
      </c>
      <c r="I5557" s="3" t="s">
        <v>524</v>
      </c>
      <c r="J5557" s="3">
        <v>212215030</v>
      </c>
    </row>
    <row r="5558" spans="1:10" hidden="1" x14ac:dyDescent="0.25">
      <c r="A5558" s="187">
        <v>43869</v>
      </c>
      <c r="B5558" s="3">
        <v>8</v>
      </c>
      <c r="C5558" s="3">
        <v>2</v>
      </c>
      <c r="D5558" s="3">
        <v>2020</v>
      </c>
      <c r="E5558" s="3">
        <v>0</v>
      </c>
      <c r="F5558" s="3">
        <v>0</v>
      </c>
      <c r="G5558" s="3" t="s">
        <v>248</v>
      </c>
      <c r="H5558" s="3" t="s">
        <v>1195</v>
      </c>
      <c r="I5558" s="3" t="s">
        <v>524</v>
      </c>
      <c r="J5558" s="3">
        <v>212215030</v>
      </c>
    </row>
    <row r="5559" spans="1:10" hidden="1" x14ac:dyDescent="0.25">
      <c r="A5559" s="187">
        <v>43868</v>
      </c>
      <c r="B5559" s="3">
        <v>7</v>
      </c>
      <c r="C5559" s="3">
        <v>2</v>
      </c>
      <c r="D5559" s="3">
        <v>2020</v>
      </c>
      <c r="E5559" s="3">
        <v>0</v>
      </c>
      <c r="F5559" s="3">
        <v>0</v>
      </c>
      <c r="G5559" s="3" t="s">
        <v>248</v>
      </c>
      <c r="H5559" s="3" t="s">
        <v>1195</v>
      </c>
      <c r="I5559" s="3" t="s">
        <v>524</v>
      </c>
      <c r="J5559" s="3">
        <v>212215030</v>
      </c>
    </row>
    <row r="5560" spans="1:10" hidden="1" x14ac:dyDescent="0.25">
      <c r="A5560" s="187">
        <v>43867</v>
      </c>
      <c r="B5560" s="3">
        <v>6</v>
      </c>
      <c r="C5560" s="3">
        <v>2</v>
      </c>
      <c r="D5560" s="3">
        <v>2020</v>
      </c>
      <c r="E5560" s="3">
        <v>0</v>
      </c>
      <c r="F5560" s="3">
        <v>0</v>
      </c>
      <c r="G5560" s="3" t="s">
        <v>248</v>
      </c>
      <c r="H5560" s="3" t="s">
        <v>1195</v>
      </c>
      <c r="I5560" s="3" t="s">
        <v>524</v>
      </c>
      <c r="J5560" s="3">
        <v>212215030</v>
      </c>
    </row>
    <row r="5561" spans="1:10" hidden="1" x14ac:dyDescent="0.25">
      <c r="A5561" s="187">
        <v>43866</v>
      </c>
      <c r="B5561" s="3">
        <v>5</v>
      </c>
      <c r="C5561" s="3">
        <v>2</v>
      </c>
      <c r="D5561" s="3">
        <v>2020</v>
      </c>
      <c r="E5561" s="3">
        <v>0</v>
      </c>
      <c r="F5561" s="3">
        <v>0</v>
      </c>
      <c r="G5561" s="3" t="s">
        <v>248</v>
      </c>
      <c r="H5561" s="3" t="s">
        <v>1195</v>
      </c>
      <c r="I5561" s="3" t="s">
        <v>524</v>
      </c>
      <c r="J5561" s="3">
        <v>212215030</v>
      </c>
    </row>
    <row r="5562" spans="1:10" hidden="1" x14ac:dyDescent="0.25">
      <c r="A5562" s="187">
        <v>43865</v>
      </c>
      <c r="B5562" s="3">
        <v>4</v>
      </c>
      <c r="C5562" s="3">
        <v>2</v>
      </c>
      <c r="D5562" s="3">
        <v>2020</v>
      </c>
      <c r="E5562" s="3">
        <v>0</v>
      </c>
      <c r="F5562" s="3">
        <v>0</v>
      </c>
      <c r="G5562" s="3" t="s">
        <v>248</v>
      </c>
      <c r="H5562" s="3" t="s">
        <v>1195</v>
      </c>
      <c r="I5562" s="3" t="s">
        <v>524</v>
      </c>
      <c r="J5562" s="3">
        <v>212215030</v>
      </c>
    </row>
    <row r="5563" spans="1:10" hidden="1" x14ac:dyDescent="0.25">
      <c r="A5563" s="187">
        <v>43864</v>
      </c>
      <c r="B5563" s="3">
        <v>3</v>
      </c>
      <c r="C5563" s="3">
        <v>2</v>
      </c>
      <c r="D5563" s="3">
        <v>2020</v>
      </c>
      <c r="E5563" s="3">
        <v>0</v>
      </c>
      <c r="F5563" s="3">
        <v>0</v>
      </c>
      <c r="G5563" s="3" t="s">
        <v>248</v>
      </c>
      <c r="H5563" s="3" t="s">
        <v>1195</v>
      </c>
      <c r="I5563" s="3" t="s">
        <v>524</v>
      </c>
      <c r="J5563" s="3">
        <v>212215030</v>
      </c>
    </row>
    <row r="5564" spans="1:10" hidden="1" x14ac:dyDescent="0.25">
      <c r="A5564" s="187">
        <v>43863</v>
      </c>
      <c r="B5564" s="3">
        <v>2</v>
      </c>
      <c r="C5564" s="3">
        <v>2</v>
      </c>
      <c r="D5564" s="3">
        <v>2020</v>
      </c>
      <c r="E5564" s="3">
        <v>0</v>
      </c>
      <c r="F5564" s="3">
        <v>0</v>
      </c>
      <c r="G5564" s="3" t="s">
        <v>248</v>
      </c>
      <c r="H5564" s="3" t="s">
        <v>1195</v>
      </c>
      <c r="I5564" s="3" t="s">
        <v>524</v>
      </c>
      <c r="J5564" s="3">
        <v>212215030</v>
      </c>
    </row>
    <row r="5565" spans="1:10" hidden="1" x14ac:dyDescent="0.25">
      <c r="A5565" s="187">
        <v>43862</v>
      </c>
      <c r="B5565" s="3">
        <v>1</v>
      </c>
      <c r="C5565" s="3">
        <v>2</v>
      </c>
      <c r="D5565" s="3">
        <v>2020</v>
      </c>
      <c r="E5565" s="3">
        <v>0</v>
      </c>
      <c r="F5565" s="3">
        <v>0</v>
      </c>
      <c r="G5565" s="3" t="s">
        <v>248</v>
      </c>
      <c r="H5565" s="3" t="s">
        <v>1195</v>
      </c>
      <c r="I5565" s="3" t="s">
        <v>524</v>
      </c>
      <c r="J5565" s="3">
        <v>212215030</v>
      </c>
    </row>
    <row r="5566" spans="1:10" hidden="1" x14ac:dyDescent="0.25">
      <c r="A5566" s="187">
        <v>43861</v>
      </c>
      <c r="B5566" s="3">
        <v>31</v>
      </c>
      <c r="C5566" s="3">
        <v>1</v>
      </c>
      <c r="D5566" s="3">
        <v>2020</v>
      </c>
      <c r="E5566" s="3">
        <v>0</v>
      </c>
      <c r="F5566" s="3">
        <v>0</v>
      </c>
      <c r="G5566" s="3" t="s">
        <v>248</v>
      </c>
      <c r="H5566" s="3" t="s">
        <v>1195</v>
      </c>
      <c r="I5566" s="3" t="s">
        <v>524</v>
      </c>
      <c r="J5566" s="3">
        <v>212215030</v>
      </c>
    </row>
    <row r="5567" spans="1:10" hidden="1" x14ac:dyDescent="0.25">
      <c r="A5567" s="187">
        <v>43860</v>
      </c>
      <c r="B5567" s="3">
        <v>30</v>
      </c>
      <c r="C5567" s="3">
        <v>1</v>
      </c>
      <c r="D5567" s="3">
        <v>2020</v>
      </c>
      <c r="E5567" s="3">
        <v>0</v>
      </c>
      <c r="F5567" s="3">
        <v>0</v>
      </c>
      <c r="G5567" s="3" t="s">
        <v>248</v>
      </c>
      <c r="H5567" s="3" t="s">
        <v>1195</v>
      </c>
      <c r="I5567" s="3" t="s">
        <v>524</v>
      </c>
      <c r="J5567" s="3">
        <v>212215030</v>
      </c>
    </row>
    <row r="5568" spans="1:10" hidden="1" x14ac:dyDescent="0.25">
      <c r="A5568" s="187">
        <v>43859</v>
      </c>
      <c r="B5568" s="3">
        <v>29</v>
      </c>
      <c r="C5568" s="3">
        <v>1</v>
      </c>
      <c r="D5568" s="3">
        <v>2020</v>
      </c>
      <c r="E5568" s="3">
        <v>0</v>
      </c>
      <c r="F5568" s="3">
        <v>0</v>
      </c>
      <c r="G5568" s="3" t="s">
        <v>248</v>
      </c>
      <c r="H5568" s="3" t="s">
        <v>1195</v>
      </c>
      <c r="I5568" s="3" t="s">
        <v>524</v>
      </c>
      <c r="J5568" s="3">
        <v>212215030</v>
      </c>
    </row>
    <row r="5569" spans="1:10" hidden="1" x14ac:dyDescent="0.25">
      <c r="A5569" s="187">
        <v>43858</v>
      </c>
      <c r="B5569" s="3">
        <v>28</v>
      </c>
      <c r="C5569" s="3">
        <v>1</v>
      </c>
      <c r="D5569" s="3">
        <v>2020</v>
      </c>
      <c r="E5569" s="3">
        <v>0</v>
      </c>
      <c r="F5569" s="3">
        <v>0</v>
      </c>
      <c r="G5569" s="3" t="s">
        <v>248</v>
      </c>
      <c r="H5569" s="3" t="s">
        <v>1195</v>
      </c>
      <c r="I5569" s="3" t="s">
        <v>524</v>
      </c>
      <c r="J5569" s="3">
        <v>212215030</v>
      </c>
    </row>
    <row r="5570" spans="1:10" hidden="1" x14ac:dyDescent="0.25">
      <c r="A5570" s="187">
        <v>43857</v>
      </c>
      <c r="B5570" s="3">
        <v>27</v>
      </c>
      <c r="C5570" s="3">
        <v>1</v>
      </c>
      <c r="D5570" s="3">
        <v>2020</v>
      </c>
      <c r="E5570" s="3">
        <v>0</v>
      </c>
      <c r="F5570" s="3">
        <v>0</v>
      </c>
      <c r="G5570" s="3" t="s">
        <v>248</v>
      </c>
      <c r="H5570" s="3" t="s">
        <v>1195</v>
      </c>
      <c r="I5570" s="3" t="s">
        <v>524</v>
      </c>
      <c r="J5570" s="3">
        <v>212215030</v>
      </c>
    </row>
    <row r="5571" spans="1:10" hidden="1" x14ac:dyDescent="0.25">
      <c r="A5571" s="187">
        <v>43856</v>
      </c>
      <c r="B5571" s="3">
        <v>26</v>
      </c>
      <c r="C5571" s="3">
        <v>1</v>
      </c>
      <c r="D5571" s="3">
        <v>2020</v>
      </c>
      <c r="E5571" s="3">
        <v>0</v>
      </c>
      <c r="F5571" s="3">
        <v>0</v>
      </c>
      <c r="G5571" s="3" t="s">
        <v>248</v>
      </c>
      <c r="H5571" s="3" t="s">
        <v>1195</v>
      </c>
      <c r="I5571" s="3" t="s">
        <v>524</v>
      </c>
      <c r="J5571" s="3">
        <v>212215030</v>
      </c>
    </row>
    <row r="5572" spans="1:10" hidden="1" x14ac:dyDescent="0.25">
      <c r="A5572" s="187">
        <v>43855</v>
      </c>
      <c r="B5572" s="3">
        <v>25</v>
      </c>
      <c r="C5572" s="3">
        <v>1</v>
      </c>
      <c r="D5572" s="3">
        <v>2020</v>
      </c>
      <c r="E5572" s="3">
        <v>0</v>
      </c>
      <c r="F5572" s="3">
        <v>0</v>
      </c>
      <c r="G5572" s="3" t="s">
        <v>248</v>
      </c>
      <c r="H5572" s="3" t="s">
        <v>1195</v>
      </c>
      <c r="I5572" s="3" t="s">
        <v>524</v>
      </c>
      <c r="J5572" s="3">
        <v>212215030</v>
      </c>
    </row>
    <row r="5573" spans="1:10" hidden="1" x14ac:dyDescent="0.25">
      <c r="A5573" s="187">
        <v>43854</v>
      </c>
      <c r="B5573" s="3">
        <v>24</v>
      </c>
      <c r="C5573" s="3">
        <v>1</v>
      </c>
      <c r="D5573" s="3">
        <v>2020</v>
      </c>
      <c r="E5573" s="3">
        <v>0</v>
      </c>
      <c r="F5573" s="3">
        <v>0</v>
      </c>
      <c r="G5573" s="3" t="s">
        <v>248</v>
      </c>
      <c r="H5573" s="3" t="s">
        <v>1195</v>
      </c>
      <c r="I5573" s="3" t="s">
        <v>524</v>
      </c>
      <c r="J5573" s="3">
        <v>212215030</v>
      </c>
    </row>
    <row r="5574" spans="1:10" hidden="1" x14ac:dyDescent="0.25">
      <c r="A5574" s="187">
        <v>43853</v>
      </c>
      <c r="B5574" s="3">
        <v>23</v>
      </c>
      <c r="C5574" s="3">
        <v>1</v>
      </c>
      <c r="D5574" s="3">
        <v>2020</v>
      </c>
      <c r="E5574" s="3">
        <v>0</v>
      </c>
      <c r="F5574" s="3">
        <v>0</v>
      </c>
      <c r="G5574" s="3" t="s">
        <v>248</v>
      </c>
      <c r="H5574" s="3" t="s">
        <v>1195</v>
      </c>
      <c r="I5574" s="3" t="s">
        <v>524</v>
      </c>
      <c r="J5574" s="3">
        <v>212215030</v>
      </c>
    </row>
    <row r="5575" spans="1:10" hidden="1" x14ac:dyDescent="0.25">
      <c r="A5575" s="187">
        <v>43852</v>
      </c>
      <c r="B5575" s="3">
        <v>22</v>
      </c>
      <c r="C5575" s="3">
        <v>1</v>
      </c>
      <c r="D5575" s="3">
        <v>2020</v>
      </c>
      <c r="E5575" s="3">
        <v>0</v>
      </c>
      <c r="F5575" s="3">
        <v>0</v>
      </c>
      <c r="G5575" s="3" t="s">
        <v>248</v>
      </c>
      <c r="H5575" s="3" t="s">
        <v>1195</v>
      </c>
      <c r="I5575" s="3" t="s">
        <v>524</v>
      </c>
      <c r="J5575" s="3">
        <v>212215030</v>
      </c>
    </row>
    <row r="5576" spans="1:10" hidden="1" x14ac:dyDescent="0.25">
      <c r="A5576" s="187">
        <v>43851</v>
      </c>
      <c r="B5576" s="3">
        <v>21</v>
      </c>
      <c r="C5576" s="3">
        <v>1</v>
      </c>
      <c r="D5576" s="3">
        <v>2020</v>
      </c>
      <c r="E5576" s="3">
        <v>0</v>
      </c>
      <c r="F5576" s="3">
        <v>0</v>
      </c>
      <c r="G5576" s="3" t="s">
        <v>248</v>
      </c>
      <c r="H5576" s="3" t="s">
        <v>1195</v>
      </c>
      <c r="I5576" s="3" t="s">
        <v>524</v>
      </c>
      <c r="J5576" s="3">
        <v>212215030</v>
      </c>
    </row>
    <row r="5577" spans="1:10" hidden="1" x14ac:dyDescent="0.25">
      <c r="A5577" s="187">
        <v>43850</v>
      </c>
      <c r="B5577" s="3">
        <v>20</v>
      </c>
      <c r="C5577" s="3">
        <v>1</v>
      </c>
      <c r="D5577" s="3">
        <v>2020</v>
      </c>
      <c r="E5577" s="3">
        <v>0</v>
      </c>
      <c r="F5577" s="3">
        <v>0</v>
      </c>
      <c r="G5577" s="3" t="s">
        <v>248</v>
      </c>
      <c r="H5577" s="3" t="s">
        <v>1195</v>
      </c>
      <c r="I5577" s="3" t="s">
        <v>524</v>
      </c>
      <c r="J5577" s="3">
        <v>212215030</v>
      </c>
    </row>
    <row r="5578" spans="1:10" hidden="1" x14ac:dyDescent="0.25">
      <c r="A5578" s="187">
        <v>43849</v>
      </c>
      <c r="B5578" s="3">
        <v>19</v>
      </c>
      <c r="C5578" s="3">
        <v>1</v>
      </c>
      <c r="D5578" s="3">
        <v>2020</v>
      </c>
      <c r="E5578" s="3">
        <v>0</v>
      </c>
      <c r="F5578" s="3">
        <v>0</v>
      </c>
      <c r="G5578" s="3" t="s">
        <v>248</v>
      </c>
      <c r="H5578" s="3" t="s">
        <v>1195</v>
      </c>
      <c r="I5578" s="3" t="s">
        <v>524</v>
      </c>
      <c r="J5578" s="3">
        <v>212215030</v>
      </c>
    </row>
    <row r="5579" spans="1:10" hidden="1" x14ac:dyDescent="0.25">
      <c r="A5579" s="187">
        <v>43848</v>
      </c>
      <c r="B5579" s="3">
        <v>18</v>
      </c>
      <c r="C5579" s="3">
        <v>1</v>
      </c>
      <c r="D5579" s="3">
        <v>2020</v>
      </c>
      <c r="E5579" s="3">
        <v>0</v>
      </c>
      <c r="F5579" s="3">
        <v>0</v>
      </c>
      <c r="G5579" s="3" t="s">
        <v>248</v>
      </c>
      <c r="H5579" s="3" t="s">
        <v>1195</v>
      </c>
      <c r="I5579" s="3" t="s">
        <v>524</v>
      </c>
      <c r="J5579" s="3">
        <v>212215030</v>
      </c>
    </row>
    <row r="5580" spans="1:10" hidden="1" x14ac:dyDescent="0.25">
      <c r="A5580" s="187">
        <v>43847</v>
      </c>
      <c r="B5580" s="3">
        <v>17</v>
      </c>
      <c r="C5580" s="3">
        <v>1</v>
      </c>
      <c r="D5580" s="3">
        <v>2020</v>
      </c>
      <c r="E5580" s="3">
        <v>0</v>
      </c>
      <c r="F5580" s="3">
        <v>0</v>
      </c>
      <c r="G5580" s="3" t="s">
        <v>248</v>
      </c>
      <c r="H5580" s="3" t="s">
        <v>1195</v>
      </c>
      <c r="I5580" s="3" t="s">
        <v>524</v>
      </c>
      <c r="J5580" s="3">
        <v>212215030</v>
      </c>
    </row>
    <row r="5581" spans="1:10" hidden="1" x14ac:dyDescent="0.25">
      <c r="A5581" s="187">
        <v>43846</v>
      </c>
      <c r="B5581" s="3">
        <v>16</v>
      </c>
      <c r="C5581" s="3">
        <v>1</v>
      </c>
      <c r="D5581" s="3">
        <v>2020</v>
      </c>
      <c r="E5581" s="3">
        <v>0</v>
      </c>
      <c r="F5581" s="3">
        <v>0</v>
      </c>
      <c r="G5581" s="3" t="s">
        <v>248</v>
      </c>
      <c r="H5581" s="3" t="s">
        <v>1195</v>
      </c>
      <c r="I5581" s="3" t="s">
        <v>524</v>
      </c>
      <c r="J5581" s="3">
        <v>212215030</v>
      </c>
    </row>
    <row r="5582" spans="1:10" hidden="1" x14ac:dyDescent="0.25">
      <c r="A5582" s="187">
        <v>43845</v>
      </c>
      <c r="B5582" s="3">
        <v>15</v>
      </c>
      <c r="C5582" s="3">
        <v>1</v>
      </c>
      <c r="D5582" s="3">
        <v>2020</v>
      </c>
      <c r="E5582" s="3">
        <v>0</v>
      </c>
      <c r="F5582" s="3">
        <v>0</v>
      </c>
      <c r="G5582" s="3" t="s">
        <v>248</v>
      </c>
      <c r="H5582" s="3" t="s">
        <v>1195</v>
      </c>
      <c r="I5582" s="3" t="s">
        <v>524</v>
      </c>
      <c r="J5582" s="3">
        <v>212215030</v>
      </c>
    </row>
    <row r="5583" spans="1:10" hidden="1" x14ac:dyDescent="0.25">
      <c r="A5583" s="187">
        <v>43844</v>
      </c>
      <c r="B5583" s="3">
        <v>14</v>
      </c>
      <c r="C5583" s="3">
        <v>1</v>
      </c>
      <c r="D5583" s="3">
        <v>2020</v>
      </c>
      <c r="E5583" s="3">
        <v>0</v>
      </c>
      <c r="F5583" s="3">
        <v>0</v>
      </c>
      <c r="G5583" s="3" t="s">
        <v>248</v>
      </c>
      <c r="H5583" s="3" t="s">
        <v>1195</v>
      </c>
      <c r="I5583" s="3" t="s">
        <v>524</v>
      </c>
      <c r="J5583" s="3">
        <v>212215030</v>
      </c>
    </row>
    <row r="5584" spans="1:10" hidden="1" x14ac:dyDescent="0.25">
      <c r="A5584" s="187">
        <v>43843</v>
      </c>
      <c r="B5584" s="3">
        <v>13</v>
      </c>
      <c r="C5584" s="3">
        <v>1</v>
      </c>
      <c r="D5584" s="3">
        <v>2020</v>
      </c>
      <c r="E5584" s="3">
        <v>0</v>
      </c>
      <c r="F5584" s="3">
        <v>0</v>
      </c>
      <c r="G5584" s="3" t="s">
        <v>248</v>
      </c>
      <c r="H5584" s="3" t="s">
        <v>1195</v>
      </c>
      <c r="I5584" s="3" t="s">
        <v>524</v>
      </c>
      <c r="J5584" s="3">
        <v>212215030</v>
      </c>
    </row>
    <row r="5585" spans="1:10" hidden="1" x14ac:dyDescent="0.25">
      <c r="A5585" s="187">
        <v>43842</v>
      </c>
      <c r="B5585" s="3">
        <v>12</v>
      </c>
      <c r="C5585" s="3">
        <v>1</v>
      </c>
      <c r="D5585" s="3">
        <v>2020</v>
      </c>
      <c r="E5585" s="3">
        <v>0</v>
      </c>
      <c r="F5585" s="3">
        <v>0</v>
      </c>
      <c r="G5585" s="3" t="s">
        <v>248</v>
      </c>
      <c r="H5585" s="3" t="s">
        <v>1195</v>
      </c>
      <c r="I5585" s="3" t="s">
        <v>524</v>
      </c>
      <c r="J5585" s="3">
        <v>212215030</v>
      </c>
    </row>
    <row r="5586" spans="1:10" hidden="1" x14ac:dyDescent="0.25">
      <c r="A5586" s="187">
        <v>43841</v>
      </c>
      <c r="B5586" s="3">
        <v>11</v>
      </c>
      <c r="C5586" s="3">
        <v>1</v>
      </c>
      <c r="D5586" s="3">
        <v>2020</v>
      </c>
      <c r="E5586" s="3">
        <v>0</v>
      </c>
      <c r="F5586" s="3">
        <v>0</v>
      </c>
      <c r="G5586" s="3" t="s">
        <v>248</v>
      </c>
      <c r="H5586" s="3" t="s">
        <v>1195</v>
      </c>
      <c r="I5586" s="3" t="s">
        <v>524</v>
      </c>
      <c r="J5586" s="3">
        <v>212215030</v>
      </c>
    </row>
    <row r="5587" spans="1:10" hidden="1" x14ac:dyDescent="0.25">
      <c r="A5587" s="187">
        <v>43840</v>
      </c>
      <c r="B5587" s="3">
        <v>10</v>
      </c>
      <c r="C5587" s="3">
        <v>1</v>
      </c>
      <c r="D5587" s="3">
        <v>2020</v>
      </c>
      <c r="E5587" s="3">
        <v>0</v>
      </c>
      <c r="F5587" s="3">
        <v>0</v>
      </c>
      <c r="G5587" s="3" t="s">
        <v>248</v>
      </c>
      <c r="H5587" s="3" t="s">
        <v>1195</v>
      </c>
      <c r="I5587" s="3" t="s">
        <v>524</v>
      </c>
      <c r="J5587" s="3">
        <v>212215030</v>
      </c>
    </row>
    <row r="5588" spans="1:10" hidden="1" x14ac:dyDescent="0.25">
      <c r="A5588" s="187">
        <v>43839</v>
      </c>
      <c r="B5588" s="3">
        <v>9</v>
      </c>
      <c r="C5588" s="3">
        <v>1</v>
      </c>
      <c r="D5588" s="3">
        <v>2020</v>
      </c>
      <c r="E5588" s="3">
        <v>0</v>
      </c>
      <c r="F5588" s="3">
        <v>0</v>
      </c>
      <c r="G5588" s="3" t="s">
        <v>248</v>
      </c>
      <c r="H5588" s="3" t="s">
        <v>1195</v>
      </c>
      <c r="I5588" s="3" t="s">
        <v>524</v>
      </c>
      <c r="J5588" s="3">
        <v>212215030</v>
      </c>
    </row>
    <row r="5589" spans="1:10" hidden="1" x14ac:dyDescent="0.25">
      <c r="A5589" s="187">
        <v>43838</v>
      </c>
      <c r="B5589" s="3">
        <v>8</v>
      </c>
      <c r="C5589" s="3">
        <v>1</v>
      </c>
      <c r="D5589" s="3">
        <v>2020</v>
      </c>
      <c r="E5589" s="3">
        <v>0</v>
      </c>
      <c r="F5589" s="3">
        <v>0</v>
      </c>
      <c r="G5589" s="3" t="s">
        <v>248</v>
      </c>
      <c r="H5589" s="3" t="s">
        <v>1195</v>
      </c>
      <c r="I5589" s="3" t="s">
        <v>524</v>
      </c>
      <c r="J5589" s="3">
        <v>212215030</v>
      </c>
    </row>
    <row r="5590" spans="1:10" hidden="1" x14ac:dyDescent="0.25">
      <c r="A5590" s="187">
        <v>43837</v>
      </c>
      <c r="B5590" s="3">
        <v>7</v>
      </c>
      <c r="C5590" s="3">
        <v>1</v>
      </c>
      <c r="D5590" s="3">
        <v>2020</v>
      </c>
      <c r="E5590" s="3">
        <v>0</v>
      </c>
      <c r="F5590" s="3">
        <v>0</v>
      </c>
      <c r="G5590" s="3" t="s">
        <v>248</v>
      </c>
      <c r="H5590" s="3" t="s">
        <v>1195</v>
      </c>
      <c r="I5590" s="3" t="s">
        <v>524</v>
      </c>
      <c r="J5590" s="3">
        <v>212215030</v>
      </c>
    </row>
    <row r="5591" spans="1:10" hidden="1" x14ac:dyDescent="0.25">
      <c r="A5591" s="187">
        <v>43836</v>
      </c>
      <c r="B5591" s="3">
        <v>6</v>
      </c>
      <c r="C5591" s="3">
        <v>1</v>
      </c>
      <c r="D5591" s="3">
        <v>2020</v>
      </c>
      <c r="E5591" s="3">
        <v>0</v>
      </c>
      <c r="F5591" s="3">
        <v>0</v>
      </c>
      <c r="G5591" s="3" t="s">
        <v>248</v>
      </c>
      <c r="H5591" s="3" t="s">
        <v>1195</v>
      </c>
      <c r="I5591" s="3" t="s">
        <v>524</v>
      </c>
      <c r="J5591" s="3">
        <v>212215030</v>
      </c>
    </row>
    <row r="5592" spans="1:10" hidden="1" x14ac:dyDescent="0.25">
      <c r="A5592" s="187">
        <v>43835</v>
      </c>
      <c r="B5592" s="3">
        <v>5</v>
      </c>
      <c r="C5592" s="3">
        <v>1</v>
      </c>
      <c r="D5592" s="3">
        <v>2020</v>
      </c>
      <c r="E5592" s="3">
        <v>0</v>
      </c>
      <c r="F5592" s="3">
        <v>0</v>
      </c>
      <c r="G5592" s="3" t="s">
        <v>248</v>
      </c>
      <c r="H5592" s="3" t="s">
        <v>1195</v>
      </c>
      <c r="I5592" s="3" t="s">
        <v>524</v>
      </c>
      <c r="J5592" s="3">
        <v>212215030</v>
      </c>
    </row>
    <row r="5593" spans="1:10" hidden="1" x14ac:dyDescent="0.25">
      <c r="A5593" s="187">
        <v>43834</v>
      </c>
      <c r="B5593" s="3">
        <v>4</v>
      </c>
      <c r="C5593" s="3">
        <v>1</v>
      </c>
      <c r="D5593" s="3">
        <v>2020</v>
      </c>
      <c r="E5593" s="3">
        <v>0</v>
      </c>
      <c r="F5593" s="3">
        <v>0</v>
      </c>
      <c r="G5593" s="3" t="s">
        <v>248</v>
      </c>
      <c r="H5593" s="3" t="s">
        <v>1195</v>
      </c>
      <c r="I5593" s="3" t="s">
        <v>524</v>
      </c>
      <c r="J5593" s="3">
        <v>212215030</v>
      </c>
    </row>
    <row r="5594" spans="1:10" hidden="1" x14ac:dyDescent="0.25">
      <c r="A5594" s="187">
        <v>43833</v>
      </c>
      <c r="B5594" s="3">
        <v>3</v>
      </c>
      <c r="C5594" s="3">
        <v>1</v>
      </c>
      <c r="D5594" s="3">
        <v>2020</v>
      </c>
      <c r="E5594" s="3">
        <v>0</v>
      </c>
      <c r="F5594" s="3">
        <v>0</v>
      </c>
      <c r="G5594" s="3" t="s">
        <v>248</v>
      </c>
      <c r="H5594" s="3" t="s">
        <v>1195</v>
      </c>
      <c r="I5594" s="3" t="s">
        <v>524</v>
      </c>
      <c r="J5594" s="3">
        <v>212215030</v>
      </c>
    </row>
    <row r="5595" spans="1:10" hidden="1" x14ac:dyDescent="0.25">
      <c r="A5595" s="187">
        <v>43832</v>
      </c>
      <c r="B5595" s="3">
        <v>2</v>
      </c>
      <c r="C5595" s="3">
        <v>1</v>
      </c>
      <c r="D5595" s="3">
        <v>2020</v>
      </c>
      <c r="E5595" s="3">
        <v>0</v>
      </c>
      <c r="F5595" s="3">
        <v>0</v>
      </c>
      <c r="G5595" s="3" t="s">
        <v>248</v>
      </c>
      <c r="H5595" s="3" t="s">
        <v>1195</v>
      </c>
      <c r="I5595" s="3" t="s">
        <v>524</v>
      </c>
      <c r="J5595" s="3">
        <v>212215030</v>
      </c>
    </row>
    <row r="5596" spans="1:10" hidden="1" x14ac:dyDescent="0.25">
      <c r="A5596" s="187">
        <v>43831</v>
      </c>
      <c r="B5596" s="3">
        <v>1</v>
      </c>
      <c r="C5596" s="3">
        <v>1</v>
      </c>
      <c r="D5596" s="3">
        <v>2020</v>
      </c>
      <c r="E5596" s="3">
        <v>0</v>
      </c>
      <c r="F5596" s="3">
        <v>0</v>
      </c>
      <c r="G5596" s="3" t="s">
        <v>248</v>
      </c>
      <c r="H5596" s="3" t="s">
        <v>1195</v>
      </c>
      <c r="I5596" s="3" t="s">
        <v>524</v>
      </c>
      <c r="J5596" s="3">
        <v>212215030</v>
      </c>
    </row>
    <row r="5597" spans="1:10" hidden="1" x14ac:dyDescent="0.25">
      <c r="A5597" s="187">
        <v>43830</v>
      </c>
      <c r="B5597" s="3">
        <v>31</v>
      </c>
      <c r="C5597" s="3">
        <v>12</v>
      </c>
      <c r="D5597" s="3">
        <v>2019</v>
      </c>
      <c r="E5597" s="3">
        <v>0</v>
      </c>
      <c r="F5597" s="3">
        <v>0</v>
      </c>
      <c r="G5597" s="3" t="s">
        <v>248</v>
      </c>
      <c r="H5597" s="3" t="s">
        <v>1195</v>
      </c>
      <c r="I5597" s="3" t="s">
        <v>524</v>
      </c>
      <c r="J5597" s="3">
        <v>212215030</v>
      </c>
    </row>
    <row r="5598" spans="1:10" hidden="1" x14ac:dyDescent="0.25">
      <c r="A5598" s="187">
        <v>43920</v>
      </c>
      <c r="B5598" s="3">
        <v>30</v>
      </c>
      <c r="C5598" s="3">
        <v>3</v>
      </c>
      <c r="D5598" s="3">
        <v>2020</v>
      </c>
      <c r="E5598" s="3">
        <v>9</v>
      </c>
      <c r="F5598" s="3">
        <v>0</v>
      </c>
      <c r="G5598" s="3" t="s">
        <v>1196</v>
      </c>
      <c r="H5598" s="3" t="s">
        <v>1197</v>
      </c>
      <c r="I5598" s="3" t="s">
        <v>536</v>
      </c>
      <c r="J5598" s="3">
        <v>4569087</v>
      </c>
    </row>
    <row r="5599" spans="1:10" hidden="1" x14ac:dyDescent="0.25">
      <c r="A5599" s="187">
        <v>43919</v>
      </c>
      <c r="B5599" s="3">
        <v>29</v>
      </c>
      <c r="C5599" s="3">
        <v>3</v>
      </c>
      <c r="D5599" s="3">
        <v>2020</v>
      </c>
      <c r="E5599" s="3">
        <v>6</v>
      </c>
      <c r="F5599" s="3">
        <v>0</v>
      </c>
      <c r="G5599" s="3" t="s">
        <v>1196</v>
      </c>
      <c r="H5599" s="3" t="s">
        <v>1197</v>
      </c>
      <c r="I5599" s="3" t="s">
        <v>536</v>
      </c>
      <c r="J5599" s="3">
        <v>4569087</v>
      </c>
    </row>
    <row r="5600" spans="1:10" hidden="1" x14ac:dyDescent="0.25">
      <c r="A5600" s="187">
        <v>43918</v>
      </c>
      <c r="B5600" s="3">
        <v>28</v>
      </c>
      <c r="C5600" s="3">
        <v>3</v>
      </c>
      <c r="D5600" s="3">
        <v>2020</v>
      </c>
      <c r="E5600" s="3">
        <v>7</v>
      </c>
      <c r="F5600" s="3">
        <v>0</v>
      </c>
      <c r="G5600" s="3" t="s">
        <v>1196</v>
      </c>
      <c r="H5600" s="3" t="s">
        <v>1197</v>
      </c>
      <c r="I5600" s="3" t="s">
        <v>536</v>
      </c>
      <c r="J5600" s="3">
        <v>4569087</v>
      </c>
    </row>
    <row r="5601" spans="1:10" hidden="1" x14ac:dyDescent="0.25">
      <c r="A5601" s="187">
        <v>43917</v>
      </c>
      <c r="B5601" s="3">
        <v>27</v>
      </c>
      <c r="C5601" s="3">
        <v>3</v>
      </c>
      <c r="D5601" s="3">
        <v>2020</v>
      </c>
      <c r="E5601" s="3">
        <v>22</v>
      </c>
      <c r="F5601" s="3">
        <v>1</v>
      </c>
      <c r="G5601" s="3" t="s">
        <v>1196</v>
      </c>
      <c r="H5601" s="3" t="s">
        <v>1197</v>
      </c>
      <c r="I5601" s="3" t="s">
        <v>536</v>
      </c>
      <c r="J5601" s="3">
        <v>4569087</v>
      </c>
    </row>
    <row r="5602" spans="1:10" hidden="1" x14ac:dyDescent="0.25">
      <c r="A5602" s="187">
        <v>43916</v>
      </c>
      <c r="B5602" s="3">
        <v>26</v>
      </c>
      <c r="C5602" s="3">
        <v>3</v>
      </c>
      <c r="D5602" s="3">
        <v>2020</v>
      </c>
      <c r="E5602" s="3">
        <v>2</v>
      </c>
      <c r="F5602" s="3">
        <v>0</v>
      </c>
      <c r="G5602" s="3" t="s">
        <v>1196</v>
      </c>
      <c r="H5602" s="3" t="s">
        <v>1197</v>
      </c>
      <c r="I5602" s="3" t="s">
        <v>536</v>
      </c>
      <c r="J5602" s="3">
        <v>4569087</v>
      </c>
    </row>
    <row r="5603" spans="1:10" hidden="1" x14ac:dyDescent="0.25">
      <c r="A5603" s="187">
        <v>43915</v>
      </c>
      <c r="B5603" s="3">
        <v>25</v>
      </c>
      <c r="C5603" s="3">
        <v>3</v>
      </c>
      <c r="D5603" s="3">
        <v>2020</v>
      </c>
      <c r="E5603" s="3">
        <v>1</v>
      </c>
      <c r="F5603" s="3">
        <v>0</v>
      </c>
      <c r="G5603" s="3" t="s">
        <v>1196</v>
      </c>
      <c r="H5603" s="3" t="s">
        <v>1197</v>
      </c>
      <c r="I5603" s="3" t="s">
        <v>536</v>
      </c>
      <c r="J5603" s="3">
        <v>4569087</v>
      </c>
    </row>
    <row r="5604" spans="1:10" hidden="1" x14ac:dyDescent="0.25">
      <c r="A5604" s="187">
        <v>43914</v>
      </c>
      <c r="B5604" s="3">
        <v>24</v>
      </c>
      <c r="C5604" s="3">
        <v>3</v>
      </c>
      <c r="D5604" s="3">
        <v>2020</v>
      </c>
      <c r="E5604" s="3">
        <v>0</v>
      </c>
      <c r="F5604" s="3">
        <v>0</v>
      </c>
      <c r="G5604" s="3" t="s">
        <v>1196</v>
      </c>
      <c r="H5604" s="3" t="s">
        <v>1197</v>
      </c>
      <c r="I5604" s="3" t="s">
        <v>536</v>
      </c>
      <c r="J5604" s="3">
        <v>4569087</v>
      </c>
    </row>
    <row r="5605" spans="1:10" hidden="1" x14ac:dyDescent="0.25">
      <c r="A5605" s="187">
        <v>43913</v>
      </c>
      <c r="B5605" s="3">
        <v>23</v>
      </c>
      <c r="C5605" s="3">
        <v>3</v>
      </c>
      <c r="D5605" s="3">
        <v>2020</v>
      </c>
      <c r="E5605" s="3">
        <v>7</v>
      </c>
      <c r="F5605" s="3">
        <v>0</v>
      </c>
      <c r="G5605" s="3" t="s">
        <v>1196</v>
      </c>
      <c r="H5605" s="3" t="s">
        <v>1197</v>
      </c>
      <c r="I5605" s="3" t="s">
        <v>536</v>
      </c>
      <c r="J5605" s="3">
        <v>4569087</v>
      </c>
    </row>
    <row r="5606" spans="1:10" hidden="1" x14ac:dyDescent="0.25">
      <c r="A5606" s="187">
        <v>43912</v>
      </c>
      <c r="B5606" s="3">
        <v>22</v>
      </c>
      <c r="C5606" s="3">
        <v>3</v>
      </c>
      <c r="D5606" s="3">
        <v>2020</v>
      </c>
      <c r="E5606" s="3">
        <v>4</v>
      </c>
      <c r="F5606" s="3">
        <v>0</v>
      </c>
      <c r="G5606" s="3" t="s">
        <v>1196</v>
      </c>
      <c r="H5606" s="3" t="s">
        <v>1197</v>
      </c>
      <c r="I5606" s="3" t="s">
        <v>536</v>
      </c>
      <c r="J5606" s="3">
        <v>4569087</v>
      </c>
    </row>
    <row r="5607" spans="1:10" hidden="1" x14ac:dyDescent="0.25">
      <c r="A5607" s="187">
        <v>43911</v>
      </c>
      <c r="B5607" s="3">
        <v>21</v>
      </c>
      <c r="C5607" s="3">
        <v>3</v>
      </c>
      <c r="D5607" s="3">
        <v>2020</v>
      </c>
      <c r="E5607" s="3">
        <v>1</v>
      </c>
      <c r="F5607" s="3">
        <v>0</v>
      </c>
      <c r="G5607" s="3" t="s">
        <v>1196</v>
      </c>
      <c r="H5607" s="3" t="s">
        <v>1197</v>
      </c>
      <c r="I5607" s="3" t="s">
        <v>536</v>
      </c>
      <c r="J5607" s="3">
        <v>4569087</v>
      </c>
    </row>
    <row r="5608" spans="1:10" hidden="1" x14ac:dyDescent="0.25">
      <c r="A5608" s="187">
        <v>43910</v>
      </c>
      <c r="B5608" s="3">
        <v>20</v>
      </c>
      <c r="C5608" s="3">
        <v>3</v>
      </c>
      <c r="D5608" s="3">
        <v>2020</v>
      </c>
      <c r="E5608" s="3">
        <v>3</v>
      </c>
      <c r="F5608" s="3">
        <v>0</v>
      </c>
      <c r="G5608" s="3" t="s">
        <v>1196</v>
      </c>
      <c r="H5608" s="3" t="s">
        <v>1197</v>
      </c>
      <c r="I5608" s="3" t="s">
        <v>536</v>
      </c>
      <c r="J5608" s="3">
        <v>4569087</v>
      </c>
    </row>
    <row r="5609" spans="1:10" hidden="1" x14ac:dyDescent="0.25">
      <c r="A5609" s="187">
        <v>43909</v>
      </c>
      <c r="B5609" s="3">
        <v>19</v>
      </c>
      <c r="C5609" s="3">
        <v>3</v>
      </c>
      <c r="D5609" s="3">
        <v>2020</v>
      </c>
      <c r="E5609" s="3">
        <v>3</v>
      </c>
      <c r="F5609" s="3">
        <v>0</v>
      </c>
      <c r="G5609" s="3" t="s">
        <v>1196</v>
      </c>
      <c r="H5609" s="3" t="s">
        <v>1197</v>
      </c>
      <c r="I5609" s="3" t="s">
        <v>536</v>
      </c>
      <c r="J5609" s="3">
        <v>4569087</v>
      </c>
    </row>
    <row r="5610" spans="1:10" hidden="1" x14ac:dyDescent="0.25">
      <c r="A5610" s="187">
        <v>43908</v>
      </c>
      <c r="B5610" s="3">
        <v>18</v>
      </c>
      <c r="C5610" s="3">
        <v>3</v>
      </c>
      <c r="D5610" s="3">
        <v>2020</v>
      </c>
      <c r="E5610" s="3">
        <v>2</v>
      </c>
      <c r="F5610" s="3">
        <v>0</v>
      </c>
      <c r="G5610" s="3" t="s">
        <v>1196</v>
      </c>
      <c r="H5610" s="3" t="s">
        <v>1197</v>
      </c>
      <c r="I5610" s="3" t="s">
        <v>536</v>
      </c>
      <c r="J5610" s="3">
        <v>4569087</v>
      </c>
    </row>
    <row r="5611" spans="1:10" hidden="1" x14ac:dyDescent="0.25">
      <c r="A5611" s="187">
        <v>43907</v>
      </c>
      <c r="B5611" s="3">
        <v>17</v>
      </c>
      <c r="C5611" s="3">
        <v>3</v>
      </c>
      <c r="D5611" s="3">
        <v>2020</v>
      </c>
      <c r="E5611" s="3">
        <v>1</v>
      </c>
      <c r="F5611" s="3">
        <v>0</v>
      </c>
      <c r="G5611" s="3" t="s">
        <v>1196</v>
      </c>
      <c r="H5611" s="3" t="s">
        <v>1197</v>
      </c>
      <c r="I5611" s="3" t="s">
        <v>536</v>
      </c>
      <c r="J5611" s="3">
        <v>4569087</v>
      </c>
    </row>
    <row r="5612" spans="1:10" hidden="1" x14ac:dyDescent="0.25">
      <c r="A5612" s="187">
        <v>43906</v>
      </c>
      <c r="B5612" s="3">
        <v>16</v>
      </c>
      <c r="C5612" s="3">
        <v>3</v>
      </c>
      <c r="D5612" s="3">
        <v>2020</v>
      </c>
      <c r="E5612" s="3">
        <v>0</v>
      </c>
      <c r="F5612" s="3">
        <v>0</v>
      </c>
      <c r="G5612" s="3" t="s">
        <v>1196</v>
      </c>
      <c r="H5612" s="3" t="s">
        <v>1197</v>
      </c>
      <c r="I5612" s="3" t="s">
        <v>536</v>
      </c>
      <c r="J5612" s="3">
        <v>4569087</v>
      </c>
    </row>
    <row r="5613" spans="1:10" hidden="1" x14ac:dyDescent="0.25">
      <c r="A5613" s="187">
        <v>43905</v>
      </c>
      <c r="B5613" s="3">
        <v>15</v>
      </c>
      <c r="C5613" s="3">
        <v>3</v>
      </c>
      <c r="D5613" s="3">
        <v>2020</v>
      </c>
      <c r="E5613" s="3">
        <v>3</v>
      </c>
      <c r="F5613" s="3">
        <v>0</v>
      </c>
      <c r="G5613" s="3" t="s">
        <v>1196</v>
      </c>
      <c r="H5613" s="3" t="s">
        <v>1197</v>
      </c>
      <c r="I5613" s="3" t="s">
        <v>536</v>
      </c>
      <c r="J5613" s="3">
        <v>4569087</v>
      </c>
    </row>
    <row r="5614" spans="1:10" hidden="1" x14ac:dyDescent="0.25">
      <c r="A5614" s="187">
        <v>43904</v>
      </c>
      <c r="B5614" s="3">
        <v>14</v>
      </c>
      <c r="C5614" s="3">
        <v>3</v>
      </c>
      <c r="D5614" s="3">
        <v>2020</v>
      </c>
      <c r="E5614" s="3">
        <v>5</v>
      </c>
      <c r="F5614" s="3">
        <v>0</v>
      </c>
      <c r="G5614" s="3" t="s">
        <v>1196</v>
      </c>
      <c r="H5614" s="3" t="s">
        <v>1197</v>
      </c>
      <c r="I5614" s="3" t="s">
        <v>536</v>
      </c>
      <c r="J5614" s="3">
        <v>4569087</v>
      </c>
    </row>
    <row r="5615" spans="1:10" hidden="1" x14ac:dyDescent="0.25">
      <c r="A5615" s="187">
        <v>43902</v>
      </c>
      <c r="B5615" s="3">
        <v>12</v>
      </c>
      <c r="C5615" s="3">
        <v>3</v>
      </c>
      <c r="D5615" s="3">
        <v>2020</v>
      </c>
      <c r="E5615" s="3">
        <v>1</v>
      </c>
      <c r="F5615" s="3">
        <v>0</v>
      </c>
      <c r="G5615" s="3" t="s">
        <v>1196</v>
      </c>
      <c r="H5615" s="3" t="s">
        <v>1197</v>
      </c>
      <c r="I5615" s="3" t="s">
        <v>536</v>
      </c>
      <c r="J5615" s="3">
        <v>4569087</v>
      </c>
    </row>
    <row r="5616" spans="1:10" hidden="1" x14ac:dyDescent="0.25">
      <c r="A5616" s="187">
        <v>43901</v>
      </c>
      <c r="B5616" s="3">
        <v>11</v>
      </c>
      <c r="C5616" s="3">
        <v>3</v>
      </c>
      <c r="D5616" s="3">
        <v>2020</v>
      </c>
      <c r="E5616" s="3">
        <v>9</v>
      </c>
      <c r="F5616" s="3">
        <v>0</v>
      </c>
      <c r="G5616" s="3" t="s">
        <v>1196</v>
      </c>
      <c r="H5616" s="3" t="s">
        <v>1197</v>
      </c>
      <c r="I5616" s="3" t="s">
        <v>536</v>
      </c>
      <c r="J5616" s="3">
        <v>4569087</v>
      </c>
    </row>
    <row r="5617" spans="1:10" hidden="1" x14ac:dyDescent="0.25">
      <c r="A5617" s="187">
        <v>43900</v>
      </c>
      <c r="B5617" s="3">
        <v>10</v>
      </c>
      <c r="C5617" s="3">
        <v>3</v>
      </c>
      <c r="D5617" s="3">
        <v>2020</v>
      </c>
      <c r="E5617" s="3">
        <v>1</v>
      </c>
      <c r="F5617" s="3">
        <v>0</v>
      </c>
      <c r="G5617" s="3" t="s">
        <v>1196</v>
      </c>
      <c r="H5617" s="3" t="s">
        <v>1197</v>
      </c>
      <c r="I5617" s="3" t="s">
        <v>536</v>
      </c>
      <c r="J5617" s="3">
        <v>4569087</v>
      </c>
    </row>
    <row r="5618" spans="1:10" hidden="1" x14ac:dyDescent="0.25">
      <c r="A5618" s="187">
        <v>43898</v>
      </c>
      <c r="B5618" s="3">
        <v>8</v>
      </c>
      <c r="C5618" s="3">
        <v>3</v>
      </c>
      <c r="D5618" s="3">
        <v>2020</v>
      </c>
      <c r="E5618" s="3">
        <v>3</v>
      </c>
      <c r="F5618" s="3">
        <v>0</v>
      </c>
      <c r="G5618" s="3" t="s">
        <v>1196</v>
      </c>
      <c r="H5618" s="3" t="s">
        <v>1197</v>
      </c>
      <c r="I5618" s="3" t="s">
        <v>536</v>
      </c>
      <c r="J5618" s="3">
        <v>4569087</v>
      </c>
    </row>
    <row r="5619" spans="1:10" hidden="1" x14ac:dyDescent="0.25">
      <c r="A5619" s="187">
        <v>43897</v>
      </c>
      <c r="B5619" s="3">
        <v>7</v>
      </c>
      <c r="C5619" s="3">
        <v>3</v>
      </c>
      <c r="D5619" s="3">
        <v>2020</v>
      </c>
      <c r="E5619" s="3">
        <v>9</v>
      </c>
      <c r="F5619" s="3">
        <v>0</v>
      </c>
      <c r="G5619" s="3" t="s">
        <v>1196</v>
      </c>
      <c r="H5619" s="3" t="s">
        <v>1197</v>
      </c>
      <c r="I5619" s="3" t="s">
        <v>536</v>
      </c>
      <c r="J5619" s="3">
        <v>4569087</v>
      </c>
    </row>
    <row r="5620" spans="1:10" hidden="1" x14ac:dyDescent="0.25">
      <c r="A5620" s="187">
        <v>43896</v>
      </c>
      <c r="B5620" s="3">
        <v>6</v>
      </c>
      <c r="C5620" s="3">
        <v>3</v>
      </c>
      <c r="D5620" s="3">
        <v>2020</v>
      </c>
      <c r="E5620" s="3">
        <v>7</v>
      </c>
      <c r="F5620" s="3">
        <v>0</v>
      </c>
      <c r="G5620" s="3" t="s">
        <v>1196</v>
      </c>
      <c r="H5620" s="3" t="s">
        <v>1197</v>
      </c>
      <c r="I5620" s="3" t="s">
        <v>536</v>
      </c>
      <c r="J5620" s="3">
        <v>4569087</v>
      </c>
    </row>
    <row r="5621" spans="1:10" hidden="1" x14ac:dyDescent="0.25">
      <c r="A5621" s="187">
        <v>43920</v>
      </c>
      <c r="B5621" s="3">
        <v>30</v>
      </c>
      <c r="C5621" s="3">
        <v>3</v>
      </c>
      <c r="D5621" s="3">
        <v>2020</v>
      </c>
      <c r="E5621" s="3">
        <v>88</v>
      </c>
      <c r="F5621" s="3">
        <v>7</v>
      </c>
      <c r="G5621" s="3" t="s">
        <v>250</v>
      </c>
      <c r="H5621" s="3" t="s">
        <v>1198</v>
      </c>
      <c r="I5621" s="3" t="s">
        <v>525</v>
      </c>
      <c r="J5621" s="3">
        <v>4176873</v>
      </c>
    </row>
    <row r="5622" spans="1:10" hidden="1" x14ac:dyDescent="0.25">
      <c r="A5622" s="187">
        <v>43919</v>
      </c>
      <c r="B5622" s="3">
        <v>29</v>
      </c>
      <c r="C5622" s="3">
        <v>3</v>
      </c>
      <c r="D5622" s="3">
        <v>2020</v>
      </c>
      <c r="E5622" s="3">
        <v>115</v>
      </c>
      <c r="F5622" s="3">
        <v>3</v>
      </c>
      <c r="G5622" s="3" t="s">
        <v>250</v>
      </c>
      <c r="H5622" s="3" t="s">
        <v>1198</v>
      </c>
      <c r="I5622" s="3" t="s">
        <v>525</v>
      </c>
      <c r="J5622" s="3">
        <v>4176873</v>
      </c>
    </row>
    <row r="5623" spans="1:10" hidden="1" x14ac:dyDescent="0.25">
      <c r="A5623" s="187">
        <v>43918</v>
      </c>
      <c r="B5623" s="3">
        <v>28</v>
      </c>
      <c r="C5623" s="3">
        <v>3</v>
      </c>
      <c r="D5623" s="3">
        <v>2020</v>
      </c>
      <c r="E5623" s="3">
        <v>112</v>
      </c>
      <c r="F5623" s="3">
        <v>5</v>
      </c>
      <c r="G5623" s="3" t="s">
        <v>250</v>
      </c>
      <c r="H5623" s="3" t="s">
        <v>1198</v>
      </c>
      <c r="I5623" s="3" t="s">
        <v>525</v>
      </c>
      <c r="J5623" s="3">
        <v>4176873</v>
      </c>
    </row>
    <row r="5624" spans="1:10" hidden="1" x14ac:dyDescent="0.25">
      <c r="A5624" s="187">
        <v>43917</v>
      </c>
      <c r="B5624" s="3">
        <v>27</v>
      </c>
      <c r="C5624" s="3">
        <v>3</v>
      </c>
      <c r="D5624" s="3">
        <v>2020</v>
      </c>
      <c r="E5624" s="3">
        <v>86</v>
      </c>
      <c r="F5624" s="3">
        <v>3</v>
      </c>
      <c r="G5624" s="3" t="s">
        <v>250</v>
      </c>
      <c r="H5624" s="3" t="s">
        <v>1198</v>
      </c>
      <c r="I5624" s="3" t="s">
        <v>525</v>
      </c>
      <c r="J5624" s="3">
        <v>4176873</v>
      </c>
    </row>
    <row r="5625" spans="1:10" hidden="1" x14ac:dyDescent="0.25">
      <c r="A5625" s="187">
        <v>43916</v>
      </c>
      <c r="B5625" s="3">
        <v>26</v>
      </c>
      <c r="C5625" s="3">
        <v>3</v>
      </c>
      <c r="D5625" s="3">
        <v>2020</v>
      </c>
      <c r="E5625" s="3">
        <v>145</v>
      </c>
      <c r="F5625" s="3">
        <v>0</v>
      </c>
      <c r="G5625" s="3" t="s">
        <v>250</v>
      </c>
      <c r="H5625" s="3" t="s">
        <v>1198</v>
      </c>
      <c r="I5625" s="3" t="s">
        <v>525</v>
      </c>
      <c r="J5625" s="3">
        <v>4176873</v>
      </c>
    </row>
    <row r="5626" spans="1:10" hidden="1" x14ac:dyDescent="0.25">
      <c r="A5626" s="187">
        <v>43915</v>
      </c>
      <c r="B5626" s="3">
        <v>25</v>
      </c>
      <c r="C5626" s="3">
        <v>3</v>
      </c>
      <c r="D5626" s="3">
        <v>2020</v>
      </c>
      <c r="E5626" s="3">
        <v>98</v>
      </c>
      <c r="F5626" s="3">
        <v>0</v>
      </c>
      <c r="G5626" s="3" t="s">
        <v>250</v>
      </c>
      <c r="H5626" s="3" t="s">
        <v>1198</v>
      </c>
      <c r="I5626" s="3" t="s">
        <v>525</v>
      </c>
      <c r="J5626" s="3">
        <v>4176873</v>
      </c>
    </row>
    <row r="5627" spans="1:10" hidden="1" x14ac:dyDescent="0.25">
      <c r="A5627" s="187">
        <v>43914</v>
      </c>
      <c r="B5627" s="3">
        <v>24</v>
      </c>
      <c r="C5627" s="3">
        <v>3</v>
      </c>
      <c r="D5627" s="3">
        <v>2020</v>
      </c>
      <c r="E5627" s="3">
        <v>32</v>
      </c>
      <c r="F5627" s="3">
        <v>3</v>
      </c>
      <c r="G5627" s="3" t="s">
        <v>250</v>
      </c>
      <c r="H5627" s="3" t="s">
        <v>1198</v>
      </c>
      <c r="I5627" s="3" t="s">
        <v>525</v>
      </c>
      <c r="J5627" s="3">
        <v>4176873</v>
      </c>
    </row>
    <row r="5628" spans="1:10" hidden="1" x14ac:dyDescent="0.25">
      <c r="A5628" s="187">
        <v>43913</v>
      </c>
      <c r="B5628" s="3">
        <v>23</v>
      </c>
      <c r="C5628" s="3">
        <v>3</v>
      </c>
      <c r="D5628" s="3">
        <v>2020</v>
      </c>
      <c r="E5628" s="3">
        <v>68</v>
      </c>
      <c r="F5628" s="3">
        <v>0</v>
      </c>
      <c r="G5628" s="3" t="s">
        <v>250</v>
      </c>
      <c r="H5628" s="3" t="s">
        <v>1198</v>
      </c>
      <c r="I5628" s="3" t="s">
        <v>525</v>
      </c>
      <c r="J5628" s="3">
        <v>4176873</v>
      </c>
    </row>
    <row r="5629" spans="1:10" hidden="1" x14ac:dyDescent="0.25">
      <c r="A5629" s="187">
        <v>43912</v>
      </c>
      <c r="B5629" s="3">
        <v>22</v>
      </c>
      <c r="C5629" s="3">
        <v>3</v>
      </c>
      <c r="D5629" s="3">
        <v>2020</v>
      </c>
      <c r="E5629" s="3">
        <v>45</v>
      </c>
      <c r="F5629" s="3">
        <v>2</v>
      </c>
      <c r="G5629" s="3" t="s">
        <v>250</v>
      </c>
      <c r="H5629" s="3" t="s">
        <v>1198</v>
      </c>
      <c r="I5629" s="3" t="s">
        <v>525</v>
      </c>
      <c r="J5629" s="3">
        <v>4176873</v>
      </c>
    </row>
    <row r="5630" spans="1:10" hidden="1" x14ac:dyDescent="0.25">
      <c r="A5630" s="187">
        <v>43911</v>
      </c>
      <c r="B5630" s="3">
        <v>21</v>
      </c>
      <c r="C5630" s="3">
        <v>3</v>
      </c>
      <c r="D5630" s="3">
        <v>2020</v>
      </c>
      <c r="E5630" s="3">
        <v>63</v>
      </c>
      <c r="F5630" s="3">
        <v>0</v>
      </c>
      <c r="G5630" s="3" t="s">
        <v>250</v>
      </c>
      <c r="H5630" s="3" t="s">
        <v>1198</v>
      </c>
      <c r="I5630" s="3" t="s">
        <v>525</v>
      </c>
      <c r="J5630" s="3">
        <v>4176873</v>
      </c>
    </row>
    <row r="5631" spans="1:10" hidden="1" x14ac:dyDescent="0.25">
      <c r="A5631" s="187">
        <v>43910</v>
      </c>
      <c r="B5631" s="3">
        <v>20</v>
      </c>
      <c r="C5631" s="3">
        <v>3</v>
      </c>
      <c r="D5631" s="3">
        <v>2020</v>
      </c>
      <c r="E5631" s="3">
        <v>28</v>
      </c>
      <c r="F5631" s="3">
        <v>0</v>
      </c>
      <c r="G5631" s="3" t="s">
        <v>250</v>
      </c>
      <c r="H5631" s="3" t="s">
        <v>1198</v>
      </c>
      <c r="I5631" s="3" t="s">
        <v>525</v>
      </c>
      <c r="J5631" s="3">
        <v>4176873</v>
      </c>
    </row>
    <row r="5632" spans="1:10" hidden="1" x14ac:dyDescent="0.25">
      <c r="A5632" s="187">
        <v>43909</v>
      </c>
      <c r="B5632" s="3">
        <v>19</v>
      </c>
      <c r="C5632" s="3">
        <v>3</v>
      </c>
      <c r="D5632" s="3">
        <v>2020</v>
      </c>
      <c r="E5632" s="3">
        <v>23</v>
      </c>
      <c r="F5632" s="3">
        <v>0</v>
      </c>
      <c r="G5632" s="3" t="s">
        <v>250</v>
      </c>
      <c r="H5632" s="3" t="s">
        <v>1198</v>
      </c>
      <c r="I5632" s="3" t="s">
        <v>525</v>
      </c>
      <c r="J5632" s="3">
        <v>4176873</v>
      </c>
    </row>
    <row r="5633" spans="1:10" hidden="1" x14ac:dyDescent="0.25">
      <c r="A5633" s="187">
        <v>43908</v>
      </c>
      <c r="B5633" s="3">
        <v>18</v>
      </c>
      <c r="C5633" s="3">
        <v>3</v>
      </c>
      <c r="D5633" s="3">
        <v>2020</v>
      </c>
      <c r="E5633" s="3">
        <v>17</v>
      </c>
      <c r="F5633" s="3">
        <v>0</v>
      </c>
      <c r="G5633" s="3" t="s">
        <v>250</v>
      </c>
      <c r="H5633" s="3" t="s">
        <v>1198</v>
      </c>
      <c r="I5633" s="3" t="s">
        <v>525</v>
      </c>
      <c r="J5633" s="3">
        <v>4176873</v>
      </c>
    </row>
    <row r="5634" spans="1:10" hidden="1" x14ac:dyDescent="0.25">
      <c r="A5634" s="187">
        <v>43907</v>
      </c>
      <c r="B5634" s="3">
        <v>17</v>
      </c>
      <c r="C5634" s="3">
        <v>3</v>
      </c>
      <c r="D5634" s="3">
        <v>2020</v>
      </c>
      <c r="E5634" s="3">
        <v>26</v>
      </c>
      <c r="F5634" s="3">
        <v>0</v>
      </c>
      <c r="G5634" s="3" t="s">
        <v>250</v>
      </c>
      <c r="H5634" s="3" t="s">
        <v>1198</v>
      </c>
      <c r="I5634" s="3" t="s">
        <v>525</v>
      </c>
      <c r="J5634" s="3">
        <v>4176873</v>
      </c>
    </row>
    <row r="5635" spans="1:10" hidden="1" x14ac:dyDescent="0.25">
      <c r="A5635" s="187">
        <v>43906</v>
      </c>
      <c r="B5635" s="3">
        <v>16</v>
      </c>
      <c r="C5635" s="3">
        <v>3</v>
      </c>
      <c r="D5635" s="3">
        <v>2020</v>
      </c>
      <c r="E5635" s="3">
        <v>0</v>
      </c>
      <c r="F5635" s="3">
        <v>0</v>
      </c>
      <c r="G5635" s="3" t="s">
        <v>250</v>
      </c>
      <c r="H5635" s="3" t="s">
        <v>1198</v>
      </c>
      <c r="I5635" s="3" t="s">
        <v>525</v>
      </c>
      <c r="J5635" s="3">
        <v>4176873</v>
      </c>
    </row>
    <row r="5636" spans="1:10" hidden="1" x14ac:dyDescent="0.25">
      <c r="A5636" s="187">
        <v>43905</v>
      </c>
      <c r="B5636" s="3">
        <v>15</v>
      </c>
      <c r="C5636" s="3">
        <v>3</v>
      </c>
      <c r="D5636" s="3">
        <v>2020</v>
      </c>
      <c r="E5636" s="3">
        <v>7</v>
      </c>
      <c r="F5636" s="3">
        <v>0</v>
      </c>
      <c r="G5636" s="3" t="s">
        <v>250</v>
      </c>
      <c r="H5636" s="3" t="s">
        <v>1198</v>
      </c>
      <c r="I5636" s="3" t="s">
        <v>525</v>
      </c>
      <c r="J5636" s="3">
        <v>4176873</v>
      </c>
    </row>
    <row r="5637" spans="1:10" hidden="1" x14ac:dyDescent="0.25">
      <c r="A5637" s="187">
        <v>43904</v>
      </c>
      <c r="B5637" s="3">
        <v>14</v>
      </c>
      <c r="C5637" s="3">
        <v>3</v>
      </c>
      <c r="D5637" s="3">
        <v>2020</v>
      </c>
      <c r="E5637" s="3">
        <v>9</v>
      </c>
      <c r="F5637" s="3">
        <v>0</v>
      </c>
      <c r="G5637" s="3" t="s">
        <v>250</v>
      </c>
      <c r="H5637" s="3" t="s">
        <v>1198</v>
      </c>
      <c r="I5637" s="3" t="s">
        <v>525</v>
      </c>
      <c r="J5637" s="3">
        <v>4176873</v>
      </c>
    </row>
    <row r="5638" spans="1:10" hidden="1" x14ac:dyDescent="0.25">
      <c r="A5638" s="187">
        <v>43903</v>
      </c>
      <c r="B5638" s="3">
        <v>13</v>
      </c>
      <c r="C5638" s="3">
        <v>3</v>
      </c>
      <c r="D5638" s="3">
        <v>2020</v>
      </c>
      <c r="E5638" s="3">
        <v>13</v>
      </c>
      <c r="F5638" s="3">
        <v>0</v>
      </c>
      <c r="G5638" s="3" t="s">
        <v>250</v>
      </c>
      <c r="H5638" s="3" t="s">
        <v>1198</v>
      </c>
      <c r="I5638" s="3" t="s">
        <v>525</v>
      </c>
      <c r="J5638" s="3">
        <v>4176873</v>
      </c>
    </row>
    <row r="5639" spans="1:10" hidden="1" x14ac:dyDescent="0.25">
      <c r="A5639" s="187">
        <v>43902</v>
      </c>
      <c r="B5639" s="3">
        <v>12</v>
      </c>
      <c r="C5639" s="3">
        <v>3</v>
      </c>
      <c r="D5639" s="3">
        <v>2020</v>
      </c>
      <c r="E5639" s="3">
        <v>7</v>
      </c>
      <c r="F5639" s="3">
        <v>0</v>
      </c>
      <c r="G5639" s="3" t="s">
        <v>250</v>
      </c>
      <c r="H5639" s="3" t="s">
        <v>1198</v>
      </c>
      <c r="I5639" s="3" t="s">
        <v>525</v>
      </c>
      <c r="J5639" s="3">
        <v>4176873</v>
      </c>
    </row>
    <row r="5640" spans="1:10" hidden="1" x14ac:dyDescent="0.25">
      <c r="A5640" s="187">
        <v>43901</v>
      </c>
      <c r="B5640" s="3">
        <v>11</v>
      </c>
      <c r="C5640" s="3">
        <v>3</v>
      </c>
      <c r="D5640" s="3">
        <v>2020</v>
      </c>
      <c r="E5640" s="3">
        <v>6</v>
      </c>
      <c r="F5640" s="3">
        <v>1</v>
      </c>
      <c r="G5640" s="3" t="s">
        <v>250</v>
      </c>
      <c r="H5640" s="3" t="s">
        <v>1198</v>
      </c>
      <c r="I5640" s="3" t="s">
        <v>525</v>
      </c>
      <c r="J5640" s="3">
        <v>4176873</v>
      </c>
    </row>
    <row r="5641" spans="1:10" hidden="1" x14ac:dyDescent="0.25">
      <c r="A5641" s="187">
        <v>43900</v>
      </c>
      <c r="B5641" s="3">
        <v>10</v>
      </c>
      <c r="C5641" s="3">
        <v>3</v>
      </c>
      <c r="D5641" s="3">
        <v>2020</v>
      </c>
      <c r="E5641" s="3">
        <v>1</v>
      </c>
      <c r="F5641" s="3">
        <v>0</v>
      </c>
      <c r="G5641" s="3" t="s">
        <v>250</v>
      </c>
      <c r="H5641" s="3" t="s">
        <v>1198</v>
      </c>
      <c r="I5641" s="3" t="s">
        <v>525</v>
      </c>
      <c r="J5641" s="3">
        <v>4176873</v>
      </c>
    </row>
    <row r="5642" spans="1:10" hidden="1" x14ac:dyDescent="0.25">
      <c r="A5642" s="187">
        <v>43920</v>
      </c>
      <c r="B5642" s="3">
        <v>30</v>
      </c>
      <c r="C5642" s="3">
        <v>3</v>
      </c>
      <c r="D5642" s="3">
        <v>2020</v>
      </c>
      <c r="E5642" s="3">
        <v>0</v>
      </c>
      <c r="F5642" s="3">
        <v>0</v>
      </c>
      <c r="G5642" s="3" t="s">
        <v>1199</v>
      </c>
      <c r="H5642" s="3" t="s">
        <v>1200</v>
      </c>
      <c r="I5642" s="3" t="s">
        <v>529</v>
      </c>
      <c r="J5642" s="3">
        <v>8606316</v>
      </c>
    </row>
    <row r="5643" spans="1:10" hidden="1" x14ac:dyDescent="0.25">
      <c r="A5643" s="187">
        <v>43919</v>
      </c>
      <c r="B5643" s="3">
        <v>29</v>
      </c>
      <c r="C5643" s="3">
        <v>3</v>
      </c>
      <c r="D5643" s="3">
        <v>2020</v>
      </c>
      <c r="E5643" s="3">
        <v>0</v>
      </c>
      <c r="F5643" s="3">
        <v>0</v>
      </c>
      <c r="G5643" s="3" t="s">
        <v>1199</v>
      </c>
      <c r="H5643" s="3" t="s">
        <v>1200</v>
      </c>
      <c r="I5643" s="3" t="s">
        <v>529</v>
      </c>
      <c r="J5643" s="3">
        <v>8606316</v>
      </c>
    </row>
    <row r="5644" spans="1:10" hidden="1" x14ac:dyDescent="0.25">
      <c r="A5644" s="187">
        <v>43918</v>
      </c>
      <c r="B5644" s="3">
        <v>28</v>
      </c>
      <c r="C5644" s="3">
        <v>3</v>
      </c>
      <c r="D5644" s="3">
        <v>2020</v>
      </c>
      <c r="E5644" s="3">
        <v>0</v>
      </c>
      <c r="F5644" s="3">
        <v>0</v>
      </c>
      <c r="G5644" s="3" t="s">
        <v>1199</v>
      </c>
      <c r="H5644" s="3" t="s">
        <v>1200</v>
      </c>
      <c r="I5644" s="3" t="s">
        <v>529</v>
      </c>
      <c r="J5644" s="3">
        <v>8606316</v>
      </c>
    </row>
    <row r="5645" spans="1:10" hidden="1" x14ac:dyDescent="0.25">
      <c r="A5645" s="187">
        <v>43917</v>
      </c>
      <c r="B5645" s="3">
        <v>27</v>
      </c>
      <c r="C5645" s="3">
        <v>3</v>
      </c>
      <c r="D5645" s="3">
        <v>2020</v>
      </c>
      <c r="E5645" s="3">
        <v>0</v>
      </c>
      <c r="F5645" s="3">
        <v>0</v>
      </c>
      <c r="G5645" s="3" t="s">
        <v>1199</v>
      </c>
      <c r="H5645" s="3" t="s">
        <v>1200</v>
      </c>
      <c r="I5645" s="3" t="s">
        <v>529</v>
      </c>
      <c r="J5645" s="3">
        <v>8606316</v>
      </c>
    </row>
    <row r="5646" spans="1:10" hidden="1" x14ac:dyDescent="0.25">
      <c r="A5646" s="187">
        <v>43916</v>
      </c>
      <c r="B5646" s="3">
        <v>26</v>
      </c>
      <c r="C5646" s="3">
        <v>3</v>
      </c>
      <c r="D5646" s="3">
        <v>2020</v>
      </c>
      <c r="E5646" s="3">
        <v>0</v>
      </c>
      <c r="F5646" s="3">
        <v>0</v>
      </c>
      <c r="G5646" s="3" t="s">
        <v>1199</v>
      </c>
      <c r="H5646" s="3" t="s">
        <v>1200</v>
      </c>
      <c r="I5646" s="3" t="s">
        <v>529</v>
      </c>
      <c r="J5646" s="3">
        <v>8606316</v>
      </c>
    </row>
    <row r="5647" spans="1:10" hidden="1" x14ac:dyDescent="0.25">
      <c r="A5647" s="187">
        <v>43915</v>
      </c>
      <c r="B5647" s="3">
        <v>25</v>
      </c>
      <c r="C5647" s="3">
        <v>3</v>
      </c>
      <c r="D5647" s="3">
        <v>2020</v>
      </c>
      <c r="E5647" s="3">
        <v>0</v>
      </c>
      <c r="F5647" s="3">
        <v>0</v>
      </c>
      <c r="G5647" s="3" t="s">
        <v>1199</v>
      </c>
      <c r="H5647" s="3" t="s">
        <v>1200</v>
      </c>
      <c r="I5647" s="3" t="s">
        <v>529</v>
      </c>
      <c r="J5647" s="3">
        <v>8606316</v>
      </c>
    </row>
    <row r="5648" spans="1:10" hidden="1" x14ac:dyDescent="0.25">
      <c r="A5648" s="187">
        <v>43914</v>
      </c>
      <c r="B5648" s="3">
        <v>24</v>
      </c>
      <c r="C5648" s="3">
        <v>3</v>
      </c>
      <c r="D5648" s="3">
        <v>2020</v>
      </c>
      <c r="E5648" s="3">
        <v>0</v>
      </c>
      <c r="F5648" s="3">
        <v>0</v>
      </c>
      <c r="G5648" s="3" t="s">
        <v>1199</v>
      </c>
      <c r="H5648" s="3" t="s">
        <v>1200</v>
      </c>
      <c r="I5648" s="3" t="s">
        <v>529</v>
      </c>
      <c r="J5648" s="3">
        <v>8606316</v>
      </c>
    </row>
    <row r="5649" spans="1:10" hidden="1" x14ac:dyDescent="0.25">
      <c r="A5649" s="187">
        <v>43913</v>
      </c>
      <c r="B5649" s="3">
        <v>23</v>
      </c>
      <c r="C5649" s="3">
        <v>3</v>
      </c>
      <c r="D5649" s="3">
        <v>2020</v>
      </c>
      <c r="E5649" s="3">
        <v>0</v>
      </c>
      <c r="F5649" s="3">
        <v>0</v>
      </c>
      <c r="G5649" s="3" t="s">
        <v>1199</v>
      </c>
      <c r="H5649" s="3" t="s">
        <v>1200</v>
      </c>
      <c r="I5649" s="3" t="s">
        <v>529</v>
      </c>
      <c r="J5649" s="3">
        <v>8606316</v>
      </c>
    </row>
    <row r="5650" spans="1:10" hidden="1" x14ac:dyDescent="0.25">
      <c r="A5650" s="187">
        <v>43912</v>
      </c>
      <c r="B5650" s="3">
        <v>22</v>
      </c>
      <c r="C5650" s="3">
        <v>3</v>
      </c>
      <c r="D5650" s="3">
        <v>2020</v>
      </c>
      <c r="E5650" s="3">
        <v>0</v>
      </c>
      <c r="F5650" s="3">
        <v>0</v>
      </c>
      <c r="G5650" s="3" t="s">
        <v>1199</v>
      </c>
      <c r="H5650" s="3" t="s">
        <v>1200</v>
      </c>
      <c r="I5650" s="3" t="s">
        <v>529</v>
      </c>
      <c r="J5650" s="3">
        <v>8606316</v>
      </c>
    </row>
    <row r="5651" spans="1:10" hidden="1" x14ac:dyDescent="0.25">
      <c r="A5651" s="187">
        <v>43911</v>
      </c>
      <c r="B5651" s="3">
        <v>21</v>
      </c>
      <c r="C5651" s="3">
        <v>3</v>
      </c>
      <c r="D5651" s="3">
        <v>2020</v>
      </c>
      <c r="E5651" s="3">
        <v>1</v>
      </c>
      <c r="F5651" s="3">
        <v>0</v>
      </c>
      <c r="G5651" s="3" t="s">
        <v>1199</v>
      </c>
      <c r="H5651" s="3" t="s">
        <v>1200</v>
      </c>
      <c r="I5651" s="3" t="s">
        <v>529</v>
      </c>
      <c r="J5651" s="3">
        <v>8606316</v>
      </c>
    </row>
    <row r="5652" spans="1:10" hidden="1" x14ac:dyDescent="0.25">
      <c r="A5652" s="187">
        <v>43920</v>
      </c>
      <c r="B5652" s="3">
        <v>30</v>
      </c>
      <c r="C5652" s="3">
        <v>3</v>
      </c>
      <c r="D5652" s="3">
        <v>2020</v>
      </c>
      <c r="E5652" s="3">
        <v>5</v>
      </c>
      <c r="F5652" s="3">
        <v>0</v>
      </c>
      <c r="G5652" s="3" t="s">
        <v>252</v>
      </c>
      <c r="H5652" s="3" t="s">
        <v>1201</v>
      </c>
      <c r="I5652" s="3" t="s">
        <v>535</v>
      </c>
      <c r="J5652" s="3">
        <v>6956071</v>
      </c>
    </row>
    <row r="5653" spans="1:10" hidden="1" x14ac:dyDescent="0.25">
      <c r="A5653" s="187">
        <v>43919</v>
      </c>
      <c r="B5653" s="3">
        <v>29</v>
      </c>
      <c r="C5653" s="3">
        <v>3</v>
      </c>
      <c r="D5653" s="3">
        <v>2020</v>
      </c>
      <c r="E5653" s="3">
        <v>3</v>
      </c>
      <c r="F5653" s="3">
        <v>0</v>
      </c>
      <c r="G5653" s="3" t="s">
        <v>252</v>
      </c>
      <c r="H5653" s="3" t="s">
        <v>1201</v>
      </c>
      <c r="I5653" s="3" t="s">
        <v>535</v>
      </c>
      <c r="J5653" s="3">
        <v>6956071</v>
      </c>
    </row>
    <row r="5654" spans="1:10" hidden="1" x14ac:dyDescent="0.25">
      <c r="A5654" s="187">
        <v>43918</v>
      </c>
      <c r="B5654" s="3">
        <v>28</v>
      </c>
      <c r="C5654" s="3">
        <v>3</v>
      </c>
      <c r="D5654" s="3">
        <v>2020</v>
      </c>
      <c r="E5654" s="3">
        <v>4</v>
      </c>
      <c r="F5654" s="3">
        <v>0</v>
      </c>
      <c r="G5654" s="3" t="s">
        <v>252</v>
      </c>
      <c r="H5654" s="3" t="s">
        <v>1201</v>
      </c>
      <c r="I5654" s="3" t="s">
        <v>535</v>
      </c>
      <c r="J5654" s="3">
        <v>6956071</v>
      </c>
    </row>
    <row r="5655" spans="1:10" hidden="1" x14ac:dyDescent="0.25">
      <c r="A5655" s="187">
        <v>43917</v>
      </c>
      <c r="B5655" s="3">
        <v>27</v>
      </c>
      <c r="C5655" s="3">
        <v>3</v>
      </c>
      <c r="D5655" s="3">
        <v>2020</v>
      </c>
      <c r="E5655" s="3">
        <v>11</v>
      </c>
      <c r="F5655" s="3">
        <v>0</v>
      </c>
      <c r="G5655" s="3" t="s">
        <v>252</v>
      </c>
      <c r="H5655" s="3" t="s">
        <v>1201</v>
      </c>
      <c r="I5655" s="3" t="s">
        <v>535</v>
      </c>
      <c r="J5655" s="3">
        <v>6956071</v>
      </c>
    </row>
    <row r="5656" spans="1:10" hidden="1" x14ac:dyDescent="0.25">
      <c r="A5656" s="187">
        <v>43916</v>
      </c>
      <c r="B5656" s="3">
        <v>26</v>
      </c>
      <c r="C5656" s="3">
        <v>3</v>
      </c>
      <c r="D5656" s="3">
        <v>2020</v>
      </c>
      <c r="E5656" s="3">
        <v>4</v>
      </c>
      <c r="F5656" s="3">
        <v>0</v>
      </c>
      <c r="G5656" s="3" t="s">
        <v>252</v>
      </c>
      <c r="H5656" s="3" t="s">
        <v>1201</v>
      </c>
      <c r="I5656" s="3" t="s">
        <v>535</v>
      </c>
      <c r="J5656" s="3">
        <v>6956071</v>
      </c>
    </row>
    <row r="5657" spans="1:10" hidden="1" x14ac:dyDescent="0.25">
      <c r="A5657" s="187">
        <v>43915</v>
      </c>
      <c r="B5657" s="3">
        <v>25</v>
      </c>
      <c r="C5657" s="3">
        <v>3</v>
      </c>
      <c r="D5657" s="3">
        <v>2020</v>
      </c>
      <c r="E5657" s="3">
        <v>10</v>
      </c>
      <c r="F5657" s="3">
        <v>2</v>
      </c>
      <c r="G5657" s="3" t="s">
        <v>252</v>
      </c>
      <c r="H5657" s="3" t="s">
        <v>1201</v>
      </c>
      <c r="I5657" s="3" t="s">
        <v>535</v>
      </c>
      <c r="J5657" s="3">
        <v>6956071</v>
      </c>
    </row>
    <row r="5658" spans="1:10" hidden="1" x14ac:dyDescent="0.25">
      <c r="A5658" s="187">
        <v>43914</v>
      </c>
      <c r="B5658" s="3">
        <v>24</v>
      </c>
      <c r="C5658" s="3">
        <v>3</v>
      </c>
      <c r="D5658" s="3">
        <v>2020</v>
      </c>
      <c r="E5658" s="3">
        <v>5</v>
      </c>
      <c r="F5658" s="3">
        <v>0</v>
      </c>
      <c r="G5658" s="3" t="s">
        <v>252</v>
      </c>
      <c r="H5658" s="3" t="s">
        <v>1201</v>
      </c>
      <c r="I5658" s="3" t="s">
        <v>535</v>
      </c>
      <c r="J5658" s="3">
        <v>6956071</v>
      </c>
    </row>
    <row r="5659" spans="1:10" hidden="1" x14ac:dyDescent="0.25">
      <c r="A5659" s="187">
        <v>43913</v>
      </c>
      <c r="B5659" s="3">
        <v>23</v>
      </c>
      <c r="C5659" s="3">
        <v>3</v>
      </c>
      <c r="D5659" s="3">
        <v>2020</v>
      </c>
      <c r="E5659" s="3">
        <v>0</v>
      </c>
      <c r="F5659" s="3">
        <v>0</v>
      </c>
      <c r="G5659" s="3" t="s">
        <v>252</v>
      </c>
      <c r="H5659" s="3" t="s">
        <v>1201</v>
      </c>
      <c r="I5659" s="3" t="s">
        <v>535</v>
      </c>
      <c r="J5659" s="3">
        <v>6956071</v>
      </c>
    </row>
    <row r="5660" spans="1:10" hidden="1" x14ac:dyDescent="0.25">
      <c r="A5660" s="187">
        <v>43912</v>
      </c>
      <c r="B5660" s="3">
        <v>22</v>
      </c>
      <c r="C5660" s="3">
        <v>3</v>
      </c>
      <c r="D5660" s="3">
        <v>2020</v>
      </c>
      <c r="E5660" s="3">
        <v>4</v>
      </c>
      <c r="F5660" s="3">
        <v>0</v>
      </c>
      <c r="G5660" s="3" t="s">
        <v>252</v>
      </c>
      <c r="H5660" s="3" t="s">
        <v>1201</v>
      </c>
      <c r="I5660" s="3" t="s">
        <v>535</v>
      </c>
      <c r="J5660" s="3">
        <v>6956071</v>
      </c>
    </row>
    <row r="5661" spans="1:10" hidden="1" x14ac:dyDescent="0.25">
      <c r="A5661" s="187">
        <v>43911</v>
      </c>
      <c r="B5661" s="3">
        <v>21</v>
      </c>
      <c r="C5661" s="3">
        <v>3</v>
      </c>
      <c r="D5661" s="3">
        <v>2020</v>
      </c>
      <c r="E5661" s="3">
        <v>5</v>
      </c>
      <c r="F5661" s="3">
        <v>1</v>
      </c>
      <c r="G5661" s="3" t="s">
        <v>252</v>
      </c>
      <c r="H5661" s="3" t="s">
        <v>1201</v>
      </c>
      <c r="I5661" s="3" t="s">
        <v>535</v>
      </c>
      <c r="J5661" s="3">
        <v>6956071</v>
      </c>
    </row>
    <row r="5662" spans="1:10" hidden="1" x14ac:dyDescent="0.25">
      <c r="A5662" s="187">
        <v>43910</v>
      </c>
      <c r="B5662" s="3">
        <v>20</v>
      </c>
      <c r="C5662" s="3">
        <v>3</v>
      </c>
      <c r="D5662" s="3">
        <v>2020</v>
      </c>
      <c r="E5662" s="3">
        <v>2</v>
      </c>
      <c r="F5662" s="3">
        <v>0</v>
      </c>
      <c r="G5662" s="3" t="s">
        <v>252</v>
      </c>
      <c r="H5662" s="3" t="s">
        <v>1201</v>
      </c>
      <c r="I5662" s="3" t="s">
        <v>535</v>
      </c>
      <c r="J5662" s="3">
        <v>6956071</v>
      </c>
    </row>
    <row r="5663" spans="1:10" hidden="1" x14ac:dyDescent="0.25">
      <c r="A5663" s="187">
        <v>43909</v>
      </c>
      <c r="B5663" s="3">
        <v>19</v>
      </c>
      <c r="C5663" s="3">
        <v>3</v>
      </c>
      <c r="D5663" s="3">
        <v>2020</v>
      </c>
      <c r="E5663" s="3">
        <v>0</v>
      </c>
      <c r="F5663" s="3">
        <v>0</v>
      </c>
      <c r="G5663" s="3" t="s">
        <v>252</v>
      </c>
      <c r="H5663" s="3" t="s">
        <v>1201</v>
      </c>
      <c r="I5663" s="3" t="s">
        <v>535</v>
      </c>
      <c r="J5663" s="3">
        <v>6956071</v>
      </c>
    </row>
    <row r="5664" spans="1:10" hidden="1" x14ac:dyDescent="0.25">
      <c r="A5664" s="187">
        <v>43908</v>
      </c>
      <c r="B5664" s="3">
        <v>18</v>
      </c>
      <c r="C5664" s="3">
        <v>3</v>
      </c>
      <c r="D5664" s="3">
        <v>2020</v>
      </c>
      <c r="E5664" s="3">
        <v>2</v>
      </c>
      <c r="F5664" s="3">
        <v>0</v>
      </c>
      <c r="G5664" s="3" t="s">
        <v>252</v>
      </c>
      <c r="H5664" s="3" t="s">
        <v>1201</v>
      </c>
      <c r="I5664" s="3" t="s">
        <v>535</v>
      </c>
      <c r="J5664" s="3">
        <v>6956071</v>
      </c>
    </row>
    <row r="5665" spans="1:10" hidden="1" x14ac:dyDescent="0.25">
      <c r="A5665" s="187">
        <v>43907</v>
      </c>
      <c r="B5665" s="3">
        <v>17</v>
      </c>
      <c r="C5665" s="3">
        <v>3</v>
      </c>
      <c r="D5665" s="3">
        <v>2020</v>
      </c>
      <c r="E5665" s="3">
        <v>1</v>
      </c>
      <c r="F5665" s="3">
        <v>0</v>
      </c>
      <c r="G5665" s="3" t="s">
        <v>252</v>
      </c>
      <c r="H5665" s="3" t="s">
        <v>1201</v>
      </c>
      <c r="I5665" s="3" t="s">
        <v>535</v>
      </c>
      <c r="J5665" s="3">
        <v>6956071</v>
      </c>
    </row>
    <row r="5666" spans="1:10" hidden="1" x14ac:dyDescent="0.25">
      <c r="A5666" s="187">
        <v>43906</v>
      </c>
      <c r="B5666" s="3">
        <v>16</v>
      </c>
      <c r="C5666" s="3">
        <v>3</v>
      </c>
      <c r="D5666" s="3">
        <v>2020</v>
      </c>
      <c r="E5666" s="3">
        <v>1</v>
      </c>
      <c r="F5666" s="3">
        <v>0</v>
      </c>
      <c r="G5666" s="3" t="s">
        <v>252</v>
      </c>
      <c r="H5666" s="3" t="s">
        <v>1201</v>
      </c>
      <c r="I5666" s="3" t="s">
        <v>535</v>
      </c>
      <c r="J5666" s="3">
        <v>6956071</v>
      </c>
    </row>
    <row r="5667" spans="1:10" hidden="1" x14ac:dyDescent="0.25">
      <c r="A5667" s="187">
        <v>43904</v>
      </c>
      <c r="B5667" s="3">
        <v>14</v>
      </c>
      <c r="C5667" s="3">
        <v>3</v>
      </c>
      <c r="D5667" s="3">
        <v>2020</v>
      </c>
      <c r="E5667" s="3">
        <v>1</v>
      </c>
      <c r="F5667" s="3">
        <v>0</v>
      </c>
      <c r="G5667" s="3" t="s">
        <v>252</v>
      </c>
      <c r="H5667" s="3" t="s">
        <v>1201</v>
      </c>
      <c r="I5667" s="3" t="s">
        <v>535</v>
      </c>
      <c r="J5667" s="3">
        <v>6956071</v>
      </c>
    </row>
    <row r="5668" spans="1:10" hidden="1" x14ac:dyDescent="0.25">
      <c r="A5668" s="187">
        <v>43903</v>
      </c>
      <c r="B5668" s="3">
        <v>13</v>
      </c>
      <c r="C5668" s="3">
        <v>3</v>
      </c>
      <c r="D5668" s="3">
        <v>2020</v>
      </c>
      <c r="E5668" s="3">
        <v>1</v>
      </c>
      <c r="F5668" s="3">
        <v>0</v>
      </c>
      <c r="G5668" s="3" t="s">
        <v>252</v>
      </c>
      <c r="H5668" s="3" t="s">
        <v>1201</v>
      </c>
      <c r="I5668" s="3" t="s">
        <v>535</v>
      </c>
      <c r="J5668" s="3">
        <v>6956071</v>
      </c>
    </row>
    <row r="5669" spans="1:10" hidden="1" x14ac:dyDescent="0.25">
      <c r="A5669" s="187">
        <v>43901</v>
      </c>
      <c r="B5669" s="3">
        <v>11</v>
      </c>
      <c r="C5669" s="3">
        <v>3</v>
      </c>
      <c r="D5669" s="3">
        <v>2020</v>
      </c>
      <c r="E5669" s="3">
        <v>4</v>
      </c>
      <c r="F5669" s="3">
        <v>0</v>
      </c>
      <c r="G5669" s="3" t="s">
        <v>252</v>
      </c>
      <c r="H5669" s="3" t="s">
        <v>1201</v>
      </c>
      <c r="I5669" s="3" t="s">
        <v>535</v>
      </c>
      <c r="J5669" s="3">
        <v>6956071</v>
      </c>
    </row>
    <row r="5670" spans="1:10" hidden="1" x14ac:dyDescent="0.25">
      <c r="A5670" s="187">
        <v>43898</v>
      </c>
      <c r="B5670" s="3">
        <v>8</v>
      </c>
      <c r="C5670" s="3">
        <v>3</v>
      </c>
      <c r="D5670" s="3">
        <v>2020</v>
      </c>
      <c r="E5670" s="3">
        <v>1</v>
      </c>
      <c r="F5670" s="3">
        <v>0</v>
      </c>
      <c r="G5670" s="3" t="s">
        <v>252</v>
      </c>
      <c r="H5670" s="3" t="s">
        <v>1201</v>
      </c>
      <c r="I5670" s="3" t="s">
        <v>535</v>
      </c>
      <c r="J5670" s="3">
        <v>6956071</v>
      </c>
    </row>
    <row r="5671" spans="1:10" hidden="1" x14ac:dyDescent="0.25">
      <c r="A5671" s="187">
        <v>43920</v>
      </c>
      <c r="B5671" s="3">
        <v>30</v>
      </c>
      <c r="C5671" s="3">
        <v>3</v>
      </c>
      <c r="D5671" s="3">
        <v>2020</v>
      </c>
      <c r="E5671" s="3">
        <v>181</v>
      </c>
      <c r="F5671" s="3">
        <v>2</v>
      </c>
      <c r="G5671" s="3" t="s">
        <v>253</v>
      </c>
      <c r="H5671" s="3" t="s">
        <v>1202</v>
      </c>
      <c r="I5671" s="3" t="s">
        <v>526</v>
      </c>
      <c r="J5671" s="3">
        <v>31989256</v>
      </c>
    </row>
    <row r="5672" spans="1:10" hidden="1" x14ac:dyDescent="0.25">
      <c r="A5672" s="187">
        <v>43919</v>
      </c>
      <c r="B5672" s="3">
        <v>29</v>
      </c>
      <c r="C5672" s="3">
        <v>3</v>
      </c>
      <c r="D5672" s="3">
        <v>2020</v>
      </c>
      <c r="E5672" s="3">
        <v>36</v>
      </c>
      <c r="F5672" s="3">
        <v>5</v>
      </c>
      <c r="G5672" s="3" t="s">
        <v>253</v>
      </c>
      <c r="H5672" s="3" t="s">
        <v>1202</v>
      </c>
      <c r="I5672" s="3" t="s">
        <v>526</v>
      </c>
      <c r="J5672" s="3">
        <v>31989256</v>
      </c>
    </row>
    <row r="5673" spans="1:10" hidden="1" x14ac:dyDescent="0.25">
      <c r="A5673" s="187">
        <v>43918</v>
      </c>
      <c r="B5673" s="3">
        <v>28</v>
      </c>
      <c r="C5673" s="3">
        <v>3</v>
      </c>
      <c r="D5673" s="3">
        <v>2020</v>
      </c>
      <c r="E5673" s="3">
        <v>55</v>
      </c>
      <c r="F5673" s="3">
        <v>2</v>
      </c>
      <c r="G5673" s="3" t="s">
        <v>253</v>
      </c>
      <c r="H5673" s="3" t="s">
        <v>1202</v>
      </c>
      <c r="I5673" s="3" t="s">
        <v>526</v>
      </c>
      <c r="J5673" s="3">
        <v>31989256</v>
      </c>
    </row>
    <row r="5674" spans="1:10" hidden="1" x14ac:dyDescent="0.25">
      <c r="A5674" s="187">
        <v>43917</v>
      </c>
      <c r="B5674" s="3">
        <v>27</v>
      </c>
      <c r="C5674" s="3">
        <v>3</v>
      </c>
      <c r="D5674" s="3">
        <v>2020</v>
      </c>
      <c r="E5674" s="3">
        <v>22</v>
      </c>
      <c r="F5674" s="3">
        <v>1</v>
      </c>
      <c r="G5674" s="3" t="s">
        <v>253</v>
      </c>
      <c r="H5674" s="3" t="s">
        <v>1202</v>
      </c>
      <c r="I5674" s="3" t="s">
        <v>526</v>
      </c>
      <c r="J5674" s="3">
        <v>31989256</v>
      </c>
    </row>
    <row r="5675" spans="1:10" hidden="1" x14ac:dyDescent="0.25">
      <c r="A5675" s="187">
        <v>43916</v>
      </c>
      <c r="B5675" s="3">
        <v>26</v>
      </c>
      <c r="C5675" s="3">
        <v>3</v>
      </c>
      <c r="D5675" s="3">
        <v>2020</v>
      </c>
      <c r="E5675" s="3">
        <v>142</v>
      </c>
      <c r="F5675" s="3">
        <v>1</v>
      </c>
      <c r="G5675" s="3" t="s">
        <v>253</v>
      </c>
      <c r="H5675" s="3" t="s">
        <v>1202</v>
      </c>
      <c r="I5675" s="3" t="s">
        <v>526</v>
      </c>
      <c r="J5675" s="3">
        <v>31989256</v>
      </c>
    </row>
    <row r="5676" spans="1:10" hidden="1" x14ac:dyDescent="0.25">
      <c r="A5676" s="187">
        <v>43915</v>
      </c>
      <c r="B5676" s="3">
        <v>25</v>
      </c>
      <c r="C5676" s="3">
        <v>3</v>
      </c>
      <c r="D5676" s="3">
        <v>2020</v>
      </c>
      <c r="E5676" s="3">
        <v>21</v>
      </c>
      <c r="F5676" s="3">
        <v>2</v>
      </c>
      <c r="G5676" s="3" t="s">
        <v>253</v>
      </c>
      <c r="H5676" s="3" t="s">
        <v>1202</v>
      </c>
      <c r="I5676" s="3" t="s">
        <v>526</v>
      </c>
      <c r="J5676" s="3">
        <v>31989256</v>
      </c>
    </row>
    <row r="5677" spans="1:10" hidden="1" x14ac:dyDescent="0.25">
      <c r="A5677" s="187">
        <v>43914</v>
      </c>
      <c r="B5677" s="3">
        <v>24</v>
      </c>
      <c r="C5677" s="3">
        <v>3</v>
      </c>
      <c r="D5677" s="3">
        <v>2020</v>
      </c>
      <c r="E5677" s="3">
        <v>32</v>
      </c>
      <c r="F5677" s="3">
        <v>0</v>
      </c>
      <c r="G5677" s="3" t="s">
        <v>253</v>
      </c>
      <c r="H5677" s="3" t="s">
        <v>1202</v>
      </c>
      <c r="I5677" s="3" t="s">
        <v>526</v>
      </c>
      <c r="J5677" s="3">
        <v>31989256</v>
      </c>
    </row>
    <row r="5678" spans="1:10" hidden="1" x14ac:dyDescent="0.25">
      <c r="A5678" s="187">
        <v>43913</v>
      </c>
      <c r="B5678" s="3">
        <v>23</v>
      </c>
      <c r="C5678" s="3">
        <v>3</v>
      </c>
      <c r="D5678" s="3">
        <v>2020</v>
      </c>
      <c r="E5678" s="3">
        <v>45</v>
      </c>
      <c r="F5678" s="3">
        <v>0</v>
      </c>
      <c r="G5678" s="3" t="s">
        <v>253</v>
      </c>
      <c r="H5678" s="3" t="s">
        <v>1202</v>
      </c>
      <c r="I5678" s="3" t="s">
        <v>526</v>
      </c>
      <c r="J5678" s="3">
        <v>31989256</v>
      </c>
    </row>
    <row r="5679" spans="1:10" hidden="1" x14ac:dyDescent="0.25">
      <c r="A5679" s="187">
        <v>43912</v>
      </c>
      <c r="B5679" s="3">
        <v>22</v>
      </c>
      <c r="C5679" s="3">
        <v>3</v>
      </c>
      <c r="D5679" s="3">
        <v>2020</v>
      </c>
      <c r="E5679" s="3">
        <v>55</v>
      </c>
      <c r="F5679" s="3">
        <v>2</v>
      </c>
      <c r="G5679" s="3" t="s">
        <v>253</v>
      </c>
      <c r="H5679" s="3" t="s">
        <v>1202</v>
      </c>
      <c r="I5679" s="3" t="s">
        <v>526</v>
      </c>
      <c r="J5679" s="3">
        <v>31989256</v>
      </c>
    </row>
    <row r="5680" spans="1:10" hidden="1" x14ac:dyDescent="0.25">
      <c r="A5680" s="187">
        <v>43911</v>
      </c>
      <c r="B5680" s="3">
        <v>21</v>
      </c>
      <c r="C5680" s="3">
        <v>3</v>
      </c>
      <c r="D5680" s="3">
        <v>2020</v>
      </c>
      <c r="E5680" s="3">
        <v>29</v>
      </c>
      <c r="F5680" s="3">
        <v>1</v>
      </c>
      <c r="G5680" s="3" t="s">
        <v>253</v>
      </c>
      <c r="H5680" s="3" t="s">
        <v>1202</v>
      </c>
      <c r="I5680" s="3" t="s">
        <v>526</v>
      </c>
      <c r="J5680" s="3">
        <v>31989256</v>
      </c>
    </row>
    <row r="5681" spans="1:10" hidden="1" x14ac:dyDescent="0.25">
      <c r="A5681" s="187">
        <v>43910</v>
      </c>
      <c r="B5681" s="3">
        <v>20</v>
      </c>
      <c r="C5681" s="3">
        <v>3</v>
      </c>
      <c r="D5681" s="3">
        <v>2020</v>
      </c>
      <c r="E5681" s="3">
        <v>89</v>
      </c>
      <c r="F5681" s="3">
        <v>2</v>
      </c>
      <c r="G5681" s="3" t="s">
        <v>253</v>
      </c>
      <c r="H5681" s="3" t="s">
        <v>1202</v>
      </c>
      <c r="I5681" s="3" t="s">
        <v>526</v>
      </c>
      <c r="J5681" s="3">
        <v>31989256</v>
      </c>
    </row>
    <row r="5682" spans="1:10" hidden="1" x14ac:dyDescent="0.25">
      <c r="A5682" s="187">
        <v>43909</v>
      </c>
      <c r="B5682" s="3">
        <v>19</v>
      </c>
      <c r="C5682" s="3">
        <v>3</v>
      </c>
      <c r="D5682" s="3">
        <v>2020</v>
      </c>
      <c r="E5682" s="3">
        <v>28</v>
      </c>
      <c r="F5682" s="3">
        <v>0</v>
      </c>
      <c r="G5682" s="3" t="s">
        <v>253</v>
      </c>
      <c r="H5682" s="3" t="s">
        <v>1202</v>
      </c>
      <c r="I5682" s="3" t="s">
        <v>526</v>
      </c>
      <c r="J5682" s="3">
        <v>31989256</v>
      </c>
    </row>
    <row r="5683" spans="1:10" hidden="1" x14ac:dyDescent="0.25">
      <c r="A5683" s="187">
        <v>43908</v>
      </c>
      <c r="B5683" s="3">
        <v>18</v>
      </c>
      <c r="C5683" s="3">
        <v>3</v>
      </c>
      <c r="D5683" s="3">
        <v>2020</v>
      </c>
      <c r="E5683" s="3">
        <v>31</v>
      </c>
      <c r="F5683" s="3">
        <v>0</v>
      </c>
      <c r="G5683" s="3" t="s">
        <v>253</v>
      </c>
      <c r="H5683" s="3" t="s">
        <v>1202</v>
      </c>
      <c r="I5683" s="3" t="s">
        <v>526</v>
      </c>
      <c r="J5683" s="3">
        <v>31989256</v>
      </c>
    </row>
    <row r="5684" spans="1:10" hidden="1" x14ac:dyDescent="0.25">
      <c r="A5684" s="187">
        <v>43907</v>
      </c>
      <c r="B5684" s="3">
        <v>17</v>
      </c>
      <c r="C5684" s="3">
        <v>3</v>
      </c>
      <c r="D5684" s="3">
        <v>2020</v>
      </c>
      <c r="E5684" s="3">
        <v>15</v>
      </c>
      <c r="F5684" s="3">
        <v>0</v>
      </c>
      <c r="G5684" s="3" t="s">
        <v>253</v>
      </c>
      <c r="H5684" s="3" t="s">
        <v>1202</v>
      </c>
      <c r="I5684" s="3" t="s">
        <v>526</v>
      </c>
      <c r="J5684" s="3">
        <v>31989256</v>
      </c>
    </row>
    <row r="5685" spans="1:10" hidden="1" x14ac:dyDescent="0.25">
      <c r="A5685" s="187">
        <v>43906</v>
      </c>
      <c r="B5685" s="3">
        <v>16</v>
      </c>
      <c r="C5685" s="3">
        <v>3</v>
      </c>
      <c r="D5685" s="3">
        <v>2020</v>
      </c>
      <c r="E5685" s="3">
        <v>28</v>
      </c>
      <c r="F5685" s="3">
        <v>0</v>
      </c>
      <c r="G5685" s="3" t="s">
        <v>253</v>
      </c>
      <c r="H5685" s="3" t="s">
        <v>1202</v>
      </c>
      <c r="I5685" s="3" t="s">
        <v>526</v>
      </c>
      <c r="J5685" s="3">
        <v>31989256</v>
      </c>
    </row>
    <row r="5686" spans="1:10" hidden="1" x14ac:dyDescent="0.25">
      <c r="A5686" s="187">
        <v>43905</v>
      </c>
      <c r="B5686" s="3">
        <v>15</v>
      </c>
      <c r="C5686" s="3">
        <v>3</v>
      </c>
      <c r="D5686" s="3">
        <v>2020</v>
      </c>
      <c r="E5686" s="3">
        <v>5</v>
      </c>
      <c r="F5686" s="3">
        <v>0</v>
      </c>
      <c r="G5686" s="3" t="s">
        <v>253</v>
      </c>
      <c r="H5686" s="3" t="s">
        <v>1202</v>
      </c>
      <c r="I5686" s="3" t="s">
        <v>526</v>
      </c>
      <c r="J5686" s="3">
        <v>31989256</v>
      </c>
    </row>
    <row r="5687" spans="1:10" hidden="1" x14ac:dyDescent="0.25">
      <c r="A5687" s="187">
        <v>43904</v>
      </c>
      <c r="B5687" s="3">
        <v>14</v>
      </c>
      <c r="C5687" s="3">
        <v>3</v>
      </c>
      <c r="D5687" s="3">
        <v>2020</v>
      </c>
      <c r="E5687" s="3">
        <v>16</v>
      </c>
      <c r="F5687" s="3">
        <v>0</v>
      </c>
      <c r="G5687" s="3" t="s">
        <v>253</v>
      </c>
      <c r="H5687" s="3" t="s">
        <v>1202</v>
      </c>
      <c r="I5687" s="3" t="s">
        <v>526</v>
      </c>
      <c r="J5687" s="3">
        <v>31989256</v>
      </c>
    </row>
    <row r="5688" spans="1:10" hidden="1" x14ac:dyDescent="0.25">
      <c r="A5688" s="187">
        <v>43903</v>
      </c>
      <c r="B5688" s="3">
        <v>13</v>
      </c>
      <c r="C5688" s="3">
        <v>3</v>
      </c>
      <c r="D5688" s="3">
        <v>2020</v>
      </c>
      <c r="E5688" s="3">
        <v>5</v>
      </c>
      <c r="F5688" s="3">
        <v>0</v>
      </c>
      <c r="G5688" s="3" t="s">
        <v>253</v>
      </c>
      <c r="H5688" s="3" t="s">
        <v>1202</v>
      </c>
      <c r="I5688" s="3" t="s">
        <v>526</v>
      </c>
      <c r="J5688" s="3">
        <v>31989256</v>
      </c>
    </row>
    <row r="5689" spans="1:10" hidden="1" x14ac:dyDescent="0.25">
      <c r="A5689" s="187">
        <v>43902</v>
      </c>
      <c r="B5689" s="3">
        <v>12</v>
      </c>
      <c r="C5689" s="3">
        <v>3</v>
      </c>
      <c r="D5689" s="3">
        <v>2020</v>
      </c>
      <c r="E5689" s="3">
        <v>6</v>
      </c>
      <c r="F5689" s="3">
        <v>0</v>
      </c>
      <c r="G5689" s="3" t="s">
        <v>253</v>
      </c>
      <c r="H5689" s="3" t="s">
        <v>1202</v>
      </c>
      <c r="I5689" s="3" t="s">
        <v>526</v>
      </c>
      <c r="J5689" s="3">
        <v>31989256</v>
      </c>
    </row>
    <row r="5690" spans="1:10" hidden="1" x14ac:dyDescent="0.25">
      <c r="A5690" s="187">
        <v>43901</v>
      </c>
      <c r="B5690" s="3">
        <v>11</v>
      </c>
      <c r="C5690" s="3">
        <v>3</v>
      </c>
      <c r="D5690" s="3">
        <v>2020</v>
      </c>
      <c r="E5690" s="3">
        <v>2</v>
      </c>
      <c r="F5690" s="3">
        <v>0</v>
      </c>
      <c r="G5690" s="3" t="s">
        <v>253</v>
      </c>
      <c r="H5690" s="3" t="s">
        <v>1202</v>
      </c>
      <c r="I5690" s="3" t="s">
        <v>526</v>
      </c>
      <c r="J5690" s="3">
        <v>31989256</v>
      </c>
    </row>
    <row r="5691" spans="1:10" hidden="1" x14ac:dyDescent="0.25">
      <c r="A5691" s="187">
        <v>43900</v>
      </c>
      <c r="B5691" s="3">
        <v>10</v>
      </c>
      <c r="C5691" s="3">
        <v>3</v>
      </c>
      <c r="D5691" s="3">
        <v>2020</v>
      </c>
      <c r="E5691" s="3">
        <v>2</v>
      </c>
      <c r="F5691" s="3">
        <v>0</v>
      </c>
      <c r="G5691" s="3" t="s">
        <v>253</v>
      </c>
      <c r="H5691" s="3" t="s">
        <v>1202</v>
      </c>
      <c r="I5691" s="3" t="s">
        <v>526</v>
      </c>
      <c r="J5691" s="3">
        <v>31989256</v>
      </c>
    </row>
    <row r="5692" spans="1:10" hidden="1" x14ac:dyDescent="0.25">
      <c r="A5692" s="187">
        <v>43899</v>
      </c>
      <c r="B5692" s="3">
        <v>9</v>
      </c>
      <c r="C5692" s="3">
        <v>3</v>
      </c>
      <c r="D5692" s="3">
        <v>2020</v>
      </c>
      <c r="E5692" s="3">
        <v>6</v>
      </c>
      <c r="F5692" s="3">
        <v>0</v>
      </c>
      <c r="G5692" s="3" t="s">
        <v>253</v>
      </c>
      <c r="H5692" s="3" t="s">
        <v>1202</v>
      </c>
      <c r="I5692" s="3" t="s">
        <v>526</v>
      </c>
      <c r="J5692" s="3">
        <v>31989256</v>
      </c>
    </row>
    <row r="5693" spans="1:10" hidden="1" x14ac:dyDescent="0.25">
      <c r="A5693" s="187">
        <v>43897</v>
      </c>
      <c r="B5693" s="3">
        <v>7</v>
      </c>
      <c r="C5693" s="3">
        <v>3</v>
      </c>
      <c r="D5693" s="3">
        <v>2020</v>
      </c>
      <c r="E5693" s="3">
        <v>1</v>
      </c>
      <c r="F5693" s="3">
        <v>0</v>
      </c>
      <c r="G5693" s="3" t="s">
        <v>253</v>
      </c>
      <c r="H5693" s="3" t="s">
        <v>1202</v>
      </c>
      <c r="I5693" s="3" t="s">
        <v>526</v>
      </c>
      <c r="J5693" s="3">
        <v>31989256</v>
      </c>
    </row>
    <row r="5694" spans="1:10" hidden="1" x14ac:dyDescent="0.25">
      <c r="A5694" s="187">
        <v>43920</v>
      </c>
      <c r="B5694" s="3">
        <v>30</v>
      </c>
      <c r="C5694" s="3">
        <v>3</v>
      </c>
      <c r="D5694" s="3">
        <v>2020</v>
      </c>
      <c r="E5694" s="3">
        <v>343</v>
      </c>
      <c r="F5694" s="3">
        <v>3</v>
      </c>
      <c r="G5694" s="3" t="s">
        <v>254</v>
      </c>
      <c r="H5694" s="3" t="s">
        <v>1203</v>
      </c>
      <c r="I5694" s="3" t="s">
        <v>527</v>
      </c>
      <c r="J5694" s="3">
        <v>106651922</v>
      </c>
    </row>
    <row r="5695" spans="1:10" hidden="1" x14ac:dyDescent="0.25">
      <c r="A5695" s="187">
        <v>43919</v>
      </c>
      <c r="B5695" s="3">
        <v>29</v>
      </c>
      <c r="C5695" s="3">
        <v>3</v>
      </c>
      <c r="D5695" s="3">
        <v>2020</v>
      </c>
      <c r="E5695" s="3">
        <v>272</v>
      </c>
      <c r="F5695" s="3">
        <v>14</v>
      </c>
      <c r="G5695" s="3" t="s">
        <v>254</v>
      </c>
      <c r="H5695" s="3" t="s">
        <v>1203</v>
      </c>
      <c r="I5695" s="3" t="s">
        <v>527</v>
      </c>
      <c r="J5695" s="3">
        <v>106651922</v>
      </c>
    </row>
    <row r="5696" spans="1:10" hidden="1" x14ac:dyDescent="0.25">
      <c r="A5696" s="187">
        <v>43918</v>
      </c>
      <c r="B5696" s="3">
        <v>28</v>
      </c>
      <c r="C5696" s="3">
        <v>3</v>
      </c>
      <c r="D5696" s="3">
        <v>2020</v>
      </c>
      <c r="E5696" s="3">
        <v>96</v>
      </c>
      <c r="F5696" s="3">
        <v>9</v>
      </c>
      <c r="G5696" s="3" t="s">
        <v>254</v>
      </c>
      <c r="H5696" s="3" t="s">
        <v>1203</v>
      </c>
      <c r="I5696" s="3" t="s">
        <v>527</v>
      </c>
      <c r="J5696" s="3">
        <v>106651922</v>
      </c>
    </row>
    <row r="5697" spans="1:10" hidden="1" x14ac:dyDescent="0.25">
      <c r="A5697" s="187">
        <v>43917</v>
      </c>
      <c r="B5697" s="3">
        <v>27</v>
      </c>
      <c r="C5697" s="3">
        <v>3</v>
      </c>
      <c r="D5697" s="3">
        <v>2020</v>
      </c>
      <c r="E5697" s="3">
        <v>71</v>
      </c>
      <c r="F5697" s="3">
        <v>7</v>
      </c>
      <c r="G5697" s="3" t="s">
        <v>254</v>
      </c>
      <c r="H5697" s="3" t="s">
        <v>1203</v>
      </c>
      <c r="I5697" s="3" t="s">
        <v>527</v>
      </c>
      <c r="J5697" s="3">
        <v>106651922</v>
      </c>
    </row>
    <row r="5698" spans="1:10" hidden="1" x14ac:dyDescent="0.25">
      <c r="A5698" s="187">
        <v>43916</v>
      </c>
      <c r="B5698" s="3">
        <v>26</v>
      </c>
      <c r="C5698" s="3">
        <v>3</v>
      </c>
      <c r="D5698" s="3">
        <v>2020</v>
      </c>
      <c r="E5698" s="3">
        <v>84</v>
      </c>
      <c r="F5698" s="3">
        <v>3</v>
      </c>
      <c r="G5698" s="3" t="s">
        <v>254</v>
      </c>
      <c r="H5698" s="3" t="s">
        <v>1203</v>
      </c>
      <c r="I5698" s="3" t="s">
        <v>527</v>
      </c>
      <c r="J5698" s="3">
        <v>106651922</v>
      </c>
    </row>
    <row r="5699" spans="1:10" hidden="1" x14ac:dyDescent="0.25">
      <c r="A5699" s="187">
        <v>43915</v>
      </c>
      <c r="B5699" s="3">
        <v>25</v>
      </c>
      <c r="C5699" s="3">
        <v>3</v>
      </c>
      <c r="D5699" s="3">
        <v>2020</v>
      </c>
      <c r="E5699" s="3">
        <v>90</v>
      </c>
      <c r="F5699" s="3">
        <v>2</v>
      </c>
      <c r="G5699" s="3" t="s">
        <v>254</v>
      </c>
      <c r="H5699" s="3" t="s">
        <v>1203</v>
      </c>
      <c r="I5699" s="3" t="s">
        <v>527</v>
      </c>
      <c r="J5699" s="3">
        <v>106651922</v>
      </c>
    </row>
    <row r="5700" spans="1:10" hidden="1" x14ac:dyDescent="0.25">
      <c r="A5700" s="187">
        <v>43914</v>
      </c>
      <c r="B5700" s="3">
        <v>24</v>
      </c>
      <c r="C5700" s="3">
        <v>3</v>
      </c>
      <c r="D5700" s="3">
        <v>2020</v>
      </c>
      <c r="E5700" s="3">
        <v>82</v>
      </c>
      <c r="F5700" s="3">
        <v>8</v>
      </c>
      <c r="G5700" s="3" t="s">
        <v>254</v>
      </c>
      <c r="H5700" s="3" t="s">
        <v>1203</v>
      </c>
      <c r="I5700" s="3" t="s">
        <v>527</v>
      </c>
      <c r="J5700" s="3">
        <v>106651922</v>
      </c>
    </row>
    <row r="5701" spans="1:10" hidden="1" x14ac:dyDescent="0.25">
      <c r="A5701" s="187">
        <v>43913</v>
      </c>
      <c r="B5701" s="3">
        <v>23</v>
      </c>
      <c r="C5701" s="3">
        <v>3</v>
      </c>
      <c r="D5701" s="3">
        <v>2020</v>
      </c>
      <c r="E5701" s="3">
        <v>0</v>
      </c>
      <c r="F5701" s="3">
        <v>0</v>
      </c>
      <c r="G5701" s="3" t="s">
        <v>254</v>
      </c>
      <c r="H5701" s="3" t="s">
        <v>1203</v>
      </c>
      <c r="I5701" s="3" t="s">
        <v>527</v>
      </c>
      <c r="J5701" s="3">
        <v>106651922</v>
      </c>
    </row>
    <row r="5702" spans="1:10" hidden="1" x14ac:dyDescent="0.25">
      <c r="A5702" s="187">
        <v>43912</v>
      </c>
      <c r="B5702" s="3">
        <v>22</v>
      </c>
      <c r="C5702" s="3">
        <v>3</v>
      </c>
      <c r="D5702" s="3">
        <v>2020</v>
      </c>
      <c r="E5702" s="3">
        <v>150</v>
      </c>
      <c r="F5702" s="3">
        <v>7</v>
      </c>
      <c r="G5702" s="3" t="s">
        <v>254</v>
      </c>
      <c r="H5702" s="3" t="s">
        <v>1203</v>
      </c>
      <c r="I5702" s="3" t="s">
        <v>527</v>
      </c>
      <c r="J5702" s="3">
        <v>106651922</v>
      </c>
    </row>
    <row r="5703" spans="1:10" hidden="1" x14ac:dyDescent="0.25">
      <c r="A5703" s="187">
        <v>43911</v>
      </c>
      <c r="B5703" s="3">
        <v>21</v>
      </c>
      <c r="C5703" s="3">
        <v>3</v>
      </c>
      <c r="D5703" s="3">
        <v>2020</v>
      </c>
      <c r="E5703" s="3">
        <v>0</v>
      </c>
      <c r="F5703" s="3">
        <v>0</v>
      </c>
      <c r="G5703" s="3" t="s">
        <v>254</v>
      </c>
      <c r="H5703" s="3" t="s">
        <v>1203</v>
      </c>
      <c r="I5703" s="3" t="s">
        <v>527</v>
      </c>
      <c r="J5703" s="3">
        <v>106651922</v>
      </c>
    </row>
    <row r="5704" spans="1:10" hidden="1" x14ac:dyDescent="0.25">
      <c r="A5704" s="187">
        <v>43910</v>
      </c>
      <c r="B5704" s="3">
        <v>20</v>
      </c>
      <c r="C5704" s="3">
        <v>3</v>
      </c>
      <c r="D5704" s="3">
        <v>2020</v>
      </c>
      <c r="E5704" s="3">
        <v>28</v>
      </c>
      <c r="F5704" s="3">
        <v>1</v>
      </c>
      <c r="G5704" s="3" t="s">
        <v>254</v>
      </c>
      <c r="H5704" s="3" t="s">
        <v>1203</v>
      </c>
      <c r="I5704" s="3" t="s">
        <v>527</v>
      </c>
      <c r="J5704" s="3">
        <v>106651922</v>
      </c>
    </row>
    <row r="5705" spans="1:10" hidden="1" x14ac:dyDescent="0.25">
      <c r="A5705" s="187">
        <v>43909</v>
      </c>
      <c r="B5705" s="3">
        <v>19</v>
      </c>
      <c r="C5705" s="3">
        <v>3</v>
      </c>
      <c r="D5705" s="3">
        <v>2020</v>
      </c>
      <c r="E5705" s="3">
        <v>15</v>
      </c>
      <c r="F5705" s="3">
        <v>3</v>
      </c>
      <c r="G5705" s="3" t="s">
        <v>254</v>
      </c>
      <c r="H5705" s="3" t="s">
        <v>1203</v>
      </c>
      <c r="I5705" s="3" t="s">
        <v>527</v>
      </c>
      <c r="J5705" s="3">
        <v>106651922</v>
      </c>
    </row>
    <row r="5706" spans="1:10" hidden="1" x14ac:dyDescent="0.25">
      <c r="A5706" s="187">
        <v>43908</v>
      </c>
      <c r="B5706" s="3">
        <v>18</v>
      </c>
      <c r="C5706" s="3">
        <v>3</v>
      </c>
      <c r="D5706" s="3">
        <v>2020</v>
      </c>
      <c r="E5706" s="3">
        <v>45</v>
      </c>
      <c r="F5706" s="3">
        <v>2</v>
      </c>
      <c r="G5706" s="3" t="s">
        <v>254</v>
      </c>
      <c r="H5706" s="3" t="s">
        <v>1203</v>
      </c>
      <c r="I5706" s="3" t="s">
        <v>527</v>
      </c>
      <c r="J5706" s="3">
        <v>106651922</v>
      </c>
    </row>
    <row r="5707" spans="1:10" hidden="1" x14ac:dyDescent="0.25">
      <c r="A5707" s="187">
        <v>43907</v>
      </c>
      <c r="B5707" s="3">
        <v>17</v>
      </c>
      <c r="C5707" s="3">
        <v>3</v>
      </c>
      <c r="D5707" s="3">
        <v>2020</v>
      </c>
      <c r="E5707" s="3">
        <v>2</v>
      </c>
      <c r="F5707" s="3">
        <v>0</v>
      </c>
      <c r="G5707" s="3" t="s">
        <v>254</v>
      </c>
      <c r="H5707" s="3" t="s">
        <v>1203</v>
      </c>
      <c r="I5707" s="3" t="s">
        <v>527</v>
      </c>
      <c r="J5707" s="3">
        <v>106651922</v>
      </c>
    </row>
    <row r="5708" spans="1:10" hidden="1" x14ac:dyDescent="0.25">
      <c r="A5708" s="187">
        <v>43906</v>
      </c>
      <c r="B5708" s="3">
        <v>16</v>
      </c>
      <c r="C5708" s="3">
        <v>3</v>
      </c>
      <c r="D5708" s="3">
        <v>2020</v>
      </c>
      <c r="E5708" s="3">
        <v>29</v>
      </c>
      <c r="F5708" s="3">
        <v>6</v>
      </c>
      <c r="G5708" s="3" t="s">
        <v>254</v>
      </c>
      <c r="H5708" s="3" t="s">
        <v>1203</v>
      </c>
      <c r="I5708" s="3" t="s">
        <v>527</v>
      </c>
      <c r="J5708" s="3">
        <v>106651922</v>
      </c>
    </row>
    <row r="5709" spans="1:10" hidden="1" x14ac:dyDescent="0.25">
      <c r="A5709" s="187">
        <v>43905</v>
      </c>
      <c r="B5709" s="3">
        <v>15</v>
      </c>
      <c r="C5709" s="3">
        <v>3</v>
      </c>
      <c r="D5709" s="3">
        <v>2020</v>
      </c>
      <c r="E5709" s="3">
        <v>47</v>
      </c>
      <c r="F5709" s="3">
        <v>0</v>
      </c>
      <c r="G5709" s="3" t="s">
        <v>254</v>
      </c>
      <c r="H5709" s="3" t="s">
        <v>1203</v>
      </c>
      <c r="I5709" s="3" t="s">
        <v>527</v>
      </c>
      <c r="J5709" s="3">
        <v>106651922</v>
      </c>
    </row>
    <row r="5710" spans="1:10" hidden="1" x14ac:dyDescent="0.25">
      <c r="A5710" s="187">
        <v>43904</v>
      </c>
      <c r="B5710" s="3">
        <v>14</v>
      </c>
      <c r="C5710" s="3">
        <v>3</v>
      </c>
      <c r="D5710" s="3">
        <v>2020</v>
      </c>
      <c r="E5710" s="3">
        <v>12</v>
      </c>
      <c r="F5710" s="3">
        <v>4</v>
      </c>
      <c r="G5710" s="3" t="s">
        <v>254</v>
      </c>
      <c r="H5710" s="3" t="s">
        <v>1203</v>
      </c>
      <c r="I5710" s="3" t="s">
        <v>527</v>
      </c>
      <c r="J5710" s="3">
        <v>106651922</v>
      </c>
    </row>
    <row r="5711" spans="1:10" hidden="1" x14ac:dyDescent="0.25">
      <c r="A5711" s="187">
        <v>43903</v>
      </c>
      <c r="B5711" s="3">
        <v>13</v>
      </c>
      <c r="C5711" s="3">
        <v>3</v>
      </c>
      <c r="D5711" s="3">
        <v>2020</v>
      </c>
      <c r="E5711" s="3">
        <v>3</v>
      </c>
      <c r="F5711" s="3">
        <v>0</v>
      </c>
      <c r="G5711" s="3" t="s">
        <v>254</v>
      </c>
      <c r="H5711" s="3" t="s">
        <v>1203</v>
      </c>
      <c r="I5711" s="3" t="s">
        <v>527</v>
      </c>
      <c r="J5711" s="3">
        <v>106651922</v>
      </c>
    </row>
    <row r="5712" spans="1:10" hidden="1" x14ac:dyDescent="0.25">
      <c r="A5712" s="187">
        <v>43902</v>
      </c>
      <c r="B5712" s="3">
        <v>12</v>
      </c>
      <c r="C5712" s="3">
        <v>3</v>
      </c>
      <c r="D5712" s="3">
        <v>2020</v>
      </c>
      <c r="E5712" s="3">
        <v>16</v>
      </c>
      <c r="F5712" s="3">
        <v>1</v>
      </c>
      <c r="G5712" s="3" t="s">
        <v>254</v>
      </c>
      <c r="H5712" s="3" t="s">
        <v>1203</v>
      </c>
      <c r="I5712" s="3" t="s">
        <v>527</v>
      </c>
      <c r="J5712" s="3">
        <v>106651922</v>
      </c>
    </row>
    <row r="5713" spans="1:10" hidden="1" x14ac:dyDescent="0.25">
      <c r="A5713" s="187">
        <v>43901</v>
      </c>
      <c r="B5713" s="3">
        <v>11</v>
      </c>
      <c r="C5713" s="3">
        <v>3</v>
      </c>
      <c r="D5713" s="3">
        <v>2020</v>
      </c>
      <c r="E5713" s="3">
        <v>0</v>
      </c>
      <c r="F5713" s="3">
        <v>0</v>
      </c>
      <c r="G5713" s="3" t="s">
        <v>254</v>
      </c>
      <c r="H5713" s="3" t="s">
        <v>1203</v>
      </c>
      <c r="I5713" s="3" t="s">
        <v>527</v>
      </c>
      <c r="J5713" s="3">
        <v>106651922</v>
      </c>
    </row>
    <row r="5714" spans="1:10" hidden="1" x14ac:dyDescent="0.25">
      <c r="A5714" s="187">
        <v>43900</v>
      </c>
      <c r="B5714" s="3">
        <v>10</v>
      </c>
      <c r="C5714" s="3">
        <v>3</v>
      </c>
      <c r="D5714" s="3">
        <v>2020</v>
      </c>
      <c r="E5714" s="3">
        <v>23</v>
      </c>
      <c r="F5714" s="3">
        <v>0</v>
      </c>
      <c r="G5714" s="3" t="s">
        <v>254</v>
      </c>
      <c r="H5714" s="3" t="s">
        <v>1203</v>
      </c>
      <c r="I5714" s="3" t="s">
        <v>527</v>
      </c>
      <c r="J5714" s="3">
        <v>106651922</v>
      </c>
    </row>
    <row r="5715" spans="1:10" hidden="1" x14ac:dyDescent="0.25">
      <c r="A5715" s="187">
        <v>43899</v>
      </c>
      <c r="B5715" s="3">
        <v>9</v>
      </c>
      <c r="C5715" s="3">
        <v>3</v>
      </c>
      <c r="D5715" s="3">
        <v>2020</v>
      </c>
      <c r="E5715" s="3">
        <v>4</v>
      </c>
      <c r="F5715" s="3">
        <v>0</v>
      </c>
      <c r="G5715" s="3" t="s">
        <v>254</v>
      </c>
      <c r="H5715" s="3" t="s">
        <v>1203</v>
      </c>
      <c r="I5715" s="3" t="s">
        <v>527</v>
      </c>
      <c r="J5715" s="3">
        <v>106651922</v>
      </c>
    </row>
    <row r="5716" spans="1:10" hidden="1" x14ac:dyDescent="0.25">
      <c r="A5716" s="187">
        <v>43898</v>
      </c>
      <c r="B5716" s="3">
        <v>8</v>
      </c>
      <c r="C5716" s="3">
        <v>3</v>
      </c>
      <c r="D5716" s="3">
        <v>2020</v>
      </c>
      <c r="E5716" s="3">
        <v>1</v>
      </c>
      <c r="F5716" s="3">
        <v>0</v>
      </c>
      <c r="G5716" s="3" t="s">
        <v>254</v>
      </c>
      <c r="H5716" s="3" t="s">
        <v>1203</v>
      </c>
      <c r="I5716" s="3" t="s">
        <v>527</v>
      </c>
      <c r="J5716" s="3">
        <v>106651922</v>
      </c>
    </row>
    <row r="5717" spans="1:10" hidden="1" x14ac:dyDescent="0.25">
      <c r="A5717" s="187">
        <v>43897</v>
      </c>
      <c r="B5717" s="3">
        <v>7</v>
      </c>
      <c r="C5717" s="3">
        <v>3</v>
      </c>
      <c r="D5717" s="3">
        <v>2020</v>
      </c>
      <c r="E5717" s="3">
        <v>2</v>
      </c>
      <c r="F5717" s="3">
        <v>0</v>
      </c>
      <c r="G5717" s="3" t="s">
        <v>254</v>
      </c>
      <c r="H5717" s="3" t="s">
        <v>1203</v>
      </c>
      <c r="I5717" s="3" t="s">
        <v>527</v>
      </c>
      <c r="J5717" s="3">
        <v>106651922</v>
      </c>
    </row>
    <row r="5718" spans="1:10" hidden="1" x14ac:dyDescent="0.25">
      <c r="A5718" s="187">
        <v>43892</v>
      </c>
      <c r="B5718" s="3">
        <v>2</v>
      </c>
      <c r="C5718" s="3">
        <v>3</v>
      </c>
      <c r="D5718" s="3">
        <v>2020</v>
      </c>
      <c r="E5718" s="3">
        <v>0</v>
      </c>
      <c r="F5718" s="3">
        <v>0</v>
      </c>
      <c r="G5718" s="3" t="s">
        <v>254</v>
      </c>
      <c r="H5718" s="3" t="s">
        <v>1203</v>
      </c>
      <c r="I5718" s="3" t="s">
        <v>527</v>
      </c>
      <c r="J5718" s="3">
        <v>106651922</v>
      </c>
    </row>
    <row r="5719" spans="1:10" hidden="1" x14ac:dyDescent="0.25">
      <c r="A5719" s="187">
        <v>43891</v>
      </c>
      <c r="B5719" s="3">
        <v>1</v>
      </c>
      <c r="C5719" s="3">
        <v>3</v>
      </c>
      <c r="D5719" s="3">
        <v>2020</v>
      </c>
      <c r="E5719" s="3">
        <v>0</v>
      </c>
      <c r="F5719" s="3">
        <v>0</v>
      </c>
      <c r="G5719" s="3" t="s">
        <v>254</v>
      </c>
      <c r="H5719" s="3" t="s">
        <v>1203</v>
      </c>
      <c r="I5719" s="3" t="s">
        <v>527</v>
      </c>
      <c r="J5719" s="3">
        <v>106651922</v>
      </c>
    </row>
    <row r="5720" spans="1:10" hidden="1" x14ac:dyDescent="0.25">
      <c r="A5720" s="187">
        <v>43890</v>
      </c>
      <c r="B5720" s="3">
        <v>29</v>
      </c>
      <c r="C5720" s="3">
        <v>2</v>
      </c>
      <c r="D5720" s="3">
        <v>2020</v>
      </c>
      <c r="E5720" s="3">
        <v>0</v>
      </c>
      <c r="F5720" s="3">
        <v>0</v>
      </c>
      <c r="G5720" s="3" t="s">
        <v>254</v>
      </c>
      <c r="H5720" s="3" t="s">
        <v>1203</v>
      </c>
      <c r="I5720" s="3" t="s">
        <v>527</v>
      </c>
      <c r="J5720" s="3">
        <v>106651922</v>
      </c>
    </row>
    <row r="5721" spans="1:10" hidden="1" x14ac:dyDescent="0.25">
      <c r="A5721" s="187">
        <v>43889</v>
      </c>
      <c r="B5721" s="3">
        <v>28</v>
      </c>
      <c r="C5721" s="3">
        <v>2</v>
      </c>
      <c r="D5721" s="3">
        <v>2020</v>
      </c>
      <c r="E5721" s="3">
        <v>0</v>
      </c>
      <c r="F5721" s="3">
        <v>0</v>
      </c>
      <c r="G5721" s="3" t="s">
        <v>254</v>
      </c>
      <c r="H5721" s="3" t="s">
        <v>1203</v>
      </c>
      <c r="I5721" s="3" t="s">
        <v>527</v>
      </c>
      <c r="J5721" s="3">
        <v>106651922</v>
      </c>
    </row>
    <row r="5722" spans="1:10" hidden="1" x14ac:dyDescent="0.25">
      <c r="A5722" s="187">
        <v>43888</v>
      </c>
      <c r="B5722" s="3">
        <v>27</v>
      </c>
      <c r="C5722" s="3">
        <v>2</v>
      </c>
      <c r="D5722" s="3">
        <v>2020</v>
      </c>
      <c r="E5722" s="3">
        <v>0</v>
      </c>
      <c r="F5722" s="3">
        <v>0</v>
      </c>
      <c r="G5722" s="3" t="s">
        <v>254</v>
      </c>
      <c r="H5722" s="3" t="s">
        <v>1203</v>
      </c>
      <c r="I5722" s="3" t="s">
        <v>527</v>
      </c>
      <c r="J5722" s="3">
        <v>106651922</v>
      </c>
    </row>
    <row r="5723" spans="1:10" hidden="1" x14ac:dyDescent="0.25">
      <c r="A5723" s="187">
        <v>43887</v>
      </c>
      <c r="B5723" s="3">
        <v>26</v>
      </c>
      <c r="C5723" s="3">
        <v>2</v>
      </c>
      <c r="D5723" s="3">
        <v>2020</v>
      </c>
      <c r="E5723" s="3">
        <v>0</v>
      </c>
      <c r="F5723" s="3">
        <v>0</v>
      </c>
      <c r="G5723" s="3" t="s">
        <v>254</v>
      </c>
      <c r="H5723" s="3" t="s">
        <v>1203</v>
      </c>
      <c r="I5723" s="3" t="s">
        <v>527</v>
      </c>
      <c r="J5723" s="3">
        <v>106651922</v>
      </c>
    </row>
    <row r="5724" spans="1:10" hidden="1" x14ac:dyDescent="0.25">
      <c r="A5724" s="187">
        <v>43886</v>
      </c>
      <c r="B5724" s="3">
        <v>25</v>
      </c>
      <c r="C5724" s="3">
        <v>2</v>
      </c>
      <c r="D5724" s="3">
        <v>2020</v>
      </c>
      <c r="E5724" s="3">
        <v>0</v>
      </c>
      <c r="F5724" s="3">
        <v>0</v>
      </c>
      <c r="G5724" s="3" t="s">
        <v>254</v>
      </c>
      <c r="H5724" s="3" t="s">
        <v>1203</v>
      </c>
      <c r="I5724" s="3" t="s">
        <v>527</v>
      </c>
      <c r="J5724" s="3">
        <v>106651922</v>
      </c>
    </row>
    <row r="5725" spans="1:10" hidden="1" x14ac:dyDescent="0.25">
      <c r="A5725" s="187">
        <v>43885</v>
      </c>
      <c r="B5725" s="3">
        <v>24</v>
      </c>
      <c r="C5725" s="3">
        <v>2</v>
      </c>
      <c r="D5725" s="3">
        <v>2020</v>
      </c>
      <c r="E5725" s="3">
        <v>0</v>
      </c>
      <c r="F5725" s="3">
        <v>0</v>
      </c>
      <c r="G5725" s="3" t="s">
        <v>254</v>
      </c>
      <c r="H5725" s="3" t="s">
        <v>1203</v>
      </c>
      <c r="I5725" s="3" t="s">
        <v>527</v>
      </c>
      <c r="J5725" s="3">
        <v>106651922</v>
      </c>
    </row>
    <row r="5726" spans="1:10" hidden="1" x14ac:dyDescent="0.25">
      <c r="A5726" s="187">
        <v>43884</v>
      </c>
      <c r="B5726" s="3">
        <v>23</v>
      </c>
      <c r="C5726" s="3">
        <v>2</v>
      </c>
      <c r="D5726" s="3">
        <v>2020</v>
      </c>
      <c r="E5726" s="3">
        <v>0</v>
      </c>
      <c r="F5726" s="3">
        <v>0</v>
      </c>
      <c r="G5726" s="3" t="s">
        <v>254</v>
      </c>
      <c r="H5726" s="3" t="s">
        <v>1203</v>
      </c>
      <c r="I5726" s="3" t="s">
        <v>527</v>
      </c>
      <c r="J5726" s="3">
        <v>106651922</v>
      </c>
    </row>
    <row r="5727" spans="1:10" hidden="1" x14ac:dyDescent="0.25">
      <c r="A5727" s="187">
        <v>43883</v>
      </c>
      <c r="B5727" s="3">
        <v>22</v>
      </c>
      <c r="C5727" s="3">
        <v>2</v>
      </c>
      <c r="D5727" s="3">
        <v>2020</v>
      </c>
      <c r="E5727" s="3">
        <v>0</v>
      </c>
      <c r="F5727" s="3">
        <v>0</v>
      </c>
      <c r="G5727" s="3" t="s">
        <v>254</v>
      </c>
      <c r="H5727" s="3" t="s">
        <v>1203</v>
      </c>
      <c r="I5727" s="3" t="s">
        <v>527</v>
      </c>
      <c r="J5727" s="3">
        <v>106651922</v>
      </c>
    </row>
    <row r="5728" spans="1:10" hidden="1" x14ac:dyDescent="0.25">
      <c r="A5728" s="187">
        <v>43882</v>
      </c>
      <c r="B5728" s="3">
        <v>21</v>
      </c>
      <c r="C5728" s="3">
        <v>2</v>
      </c>
      <c r="D5728" s="3">
        <v>2020</v>
      </c>
      <c r="E5728" s="3">
        <v>0</v>
      </c>
      <c r="F5728" s="3">
        <v>0</v>
      </c>
      <c r="G5728" s="3" t="s">
        <v>254</v>
      </c>
      <c r="H5728" s="3" t="s">
        <v>1203</v>
      </c>
      <c r="I5728" s="3" t="s">
        <v>527</v>
      </c>
      <c r="J5728" s="3">
        <v>106651922</v>
      </c>
    </row>
    <row r="5729" spans="1:10" hidden="1" x14ac:dyDescent="0.25">
      <c r="A5729" s="187">
        <v>43881</v>
      </c>
      <c r="B5729" s="3">
        <v>20</v>
      </c>
      <c r="C5729" s="3">
        <v>2</v>
      </c>
      <c r="D5729" s="3">
        <v>2020</v>
      </c>
      <c r="E5729" s="3">
        <v>0</v>
      </c>
      <c r="F5729" s="3">
        <v>0</v>
      </c>
      <c r="G5729" s="3" t="s">
        <v>254</v>
      </c>
      <c r="H5729" s="3" t="s">
        <v>1203</v>
      </c>
      <c r="I5729" s="3" t="s">
        <v>527</v>
      </c>
      <c r="J5729" s="3">
        <v>106651922</v>
      </c>
    </row>
    <row r="5730" spans="1:10" hidden="1" x14ac:dyDescent="0.25">
      <c r="A5730" s="187">
        <v>43880</v>
      </c>
      <c r="B5730" s="3">
        <v>19</v>
      </c>
      <c r="C5730" s="3">
        <v>2</v>
      </c>
      <c r="D5730" s="3">
        <v>2020</v>
      </c>
      <c r="E5730" s="3">
        <v>0</v>
      </c>
      <c r="F5730" s="3">
        <v>0</v>
      </c>
      <c r="G5730" s="3" t="s">
        <v>254</v>
      </c>
      <c r="H5730" s="3" t="s">
        <v>1203</v>
      </c>
      <c r="I5730" s="3" t="s">
        <v>527</v>
      </c>
      <c r="J5730" s="3">
        <v>106651922</v>
      </c>
    </row>
    <row r="5731" spans="1:10" hidden="1" x14ac:dyDescent="0.25">
      <c r="A5731" s="187">
        <v>43879</v>
      </c>
      <c r="B5731" s="3">
        <v>18</v>
      </c>
      <c r="C5731" s="3">
        <v>2</v>
      </c>
      <c r="D5731" s="3">
        <v>2020</v>
      </c>
      <c r="E5731" s="3">
        <v>0</v>
      </c>
      <c r="F5731" s="3">
        <v>0</v>
      </c>
      <c r="G5731" s="3" t="s">
        <v>254</v>
      </c>
      <c r="H5731" s="3" t="s">
        <v>1203</v>
      </c>
      <c r="I5731" s="3" t="s">
        <v>527</v>
      </c>
      <c r="J5731" s="3">
        <v>106651922</v>
      </c>
    </row>
    <row r="5732" spans="1:10" hidden="1" x14ac:dyDescent="0.25">
      <c r="A5732" s="187">
        <v>43878</v>
      </c>
      <c r="B5732" s="3">
        <v>17</v>
      </c>
      <c r="C5732" s="3">
        <v>2</v>
      </c>
      <c r="D5732" s="3">
        <v>2020</v>
      </c>
      <c r="E5732" s="3">
        <v>0</v>
      </c>
      <c r="F5732" s="3">
        <v>0</v>
      </c>
      <c r="G5732" s="3" t="s">
        <v>254</v>
      </c>
      <c r="H5732" s="3" t="s">
        <v>1203</v>
      </c>
      <c r="I5732" s="3" t="s">
        <v>527</v>
      </c>
      <c r="J5732" s="3">
        <v>106651922</v>
      </c>
    </row>
    <row r="5733" spans="1:10" hidden="1" x14ac:dyDescent="0.25">
      <c r="A5733" s="187">
        <v>43877</v>
      </c>
      <c r="B5733" s="3">
        <v>16</v>
      </c>
      <c r="C5733" s="3">
        <v>2</v>
      </c>
      <c r="D5733" s="3">
        <v>2020</v>
      </c>
      <c r="E5733" s="3">
        <v>0</v>
      </c>
      <c r="F5733" s="3">
        <v>0</v>
      </c>
      <c r="G5733" s="3" t="s">
        <v>254</v>
      </c>
      <c r="H5733" s="3" t="s">
        <v>1203</v>
      </c>
      <c r="I5733" s="3" t="s">
        <v>527</v>
      </c>
      <c r="J5733" s="3">
        <v>106651922</v>
      </c>
    </row>
    <row r="5734" spans="1:10" hidden="1" x14ac:dyDescent="0.25">
      <c r="A5734" s="187">
        <v>43876</v>
      </c>
      <c r="B5734" s="3">
        <v>15</v>
      </c>
      <c r="C5734" s="3">
        <v>2</v>
      </c>
      <c r="D5734" s="3">
        <v>2020</v>
      </c>
      <c r="E5734" s="3">
        <v>0</v>
      </c>
      <c r="F5734" s="3">
        <v>0</v>
      </c>
      <c r="G5734" s="3" t="s">
        <v>254</v>
      </c>
      <c r="H5734" s="3" t="s">
        <v>1203</v>
      </c>
      <c r="I5734" s="3" t="s">
        <v>527</v>
      </c>
      <c r="J5734" s="3">
        <v>106651922</v>
      </c>
    </row>
    <row r="5735" spans="1:10" hidden="1" x14ac:dyDescent="0.25">
      <c r="A5735" s="187">
        <v>43875</v>
      </c>
      <c r="B5735" s="3">
        <v>14</v>
      </c>
      <c r="C5735" s="3">
        <v>2</v>
      </c>
      <c r="D5735" s="3">
        <v>2020</v>
      </c>
      <c r="E5735" s="3">
        <v>0</v>
      </c>
      <c r="F5735" s="3">
        <v>0</v>
      </c>
      <c r="G5735" s="3" t="s">
        <v>254</v>
      </c>
      <c r="H5735" s="3" t="s">
        <v>1203</v>
      </c>
      <c r="I5735" s="3" t="s">
        <v>527</v>
      </c>
      <c r="J5735" s="3">
        <v>106651922</v>
      </c>
    </row>
    <row r="5736" spans="1:10" hidden="1" x14ac:dyDescent="0.25">
      <c r="A5736" s="187">
        <v>43874</v>
      </c>
      <c r="B5736" s="3">
        <v>13</v>
      </c>
      <c r="C5736" s="3">
        <v>2</v>
      </c>
      <c r="D5736" s="3">
        <v>2020</v>
      </c>
      <c r="E5736" s="3">
        <v>0</v>
      </c>
      <c r="F5736" s="3">
        <v>0</v>
      </c>
      <c r="G5736" s="3" t="s">
        <v>254</v>
      </c>
      <c r="H5736" s="3" t="s">
        <v>1203</v>
      </c>
      <c r="I5736" s="3" t="s">
        <v>527</v>
      </c>
      <c r="J5736" s="3">
        <v>106651922</v>
      </c>
    </row>
    <row r="5737" spans="1:10" hidden="1" x14ac:dyDescent="0.25">
      <c r="A5737" s="187">
        <v>43873</v>
      </c>
      <c r="B5737" s="3">
        <v>12</v>
      </c>
      <c r="C5737" s="3">
        <v>2</v>
      </c>
      <c r="D5737" s="3">
        <v>2020</v>
      </c>
      <c r="E5737" s="3">
        <v>0</v>
      </c>
      <c r="F5737" s="3">
        <v>0</v>
      </c>
      <c r="G5737" s="3" t="s">
        <v>254</v>
      </c>
      <c r="H5737" s="3" t="s">
        <v>1203</v>
      </c>
      <c r="I5737" s="3" t="s">
        <v>527</v>
      </c>
      <c r="J5737" s="3">
        <v>106651922</v>
      </c>
    </row>
    <row r="5738" spans="1:10" hidden="1" x14ac:dyDescent="0.25">
      <c r="A5738" s="187">
        <v>43872</v>
      </c>
      <c r="B5738" s="3">
        <v>11</v>
      </c>
      <c r="C5738" s="3">
        <v>2</v>
      </c>
      <c r="D5738" s="3">
        <v>2020</v>
      </c>
      <c r="E5738" s="3">
        <v>0</v>
      </c>
      <c r="F5738" s="3">
        <v>0</v>
      </c>
      <c r="G5738" s="3" t="s">
        <v>254</v>
      </c>
      <c r="H5738" s="3" t="s">
        <v>1203</v>
      </c>
      <c r="I5738" s="3" t="s">
        <v>527</v>
      </c>
      <c r="J5738" s="3">
        <v>106651922</v>
      </c>
    </row>
    <row r="5739" spans="1:10" hidden="1" x14ac:dyDescent="0.25">
      <c r="A5739" s="187">
        <v>43871</v>
      </c>
      <c r="B5739" s="3">
        <v>10</v>
      </c>
      <c r="C5739" s="3">
        <v>2</v>
      </c>
      <c r="D5739" s="3">
        <v>2020</v>
      </c>
      <c r="E5739" s="3">
        <v>0</v>
      </c>
      <c r="F5739" s="3">
        <v>0</v>
      </c>
      <c r="G5739" s="3" t="s">
        <v>254</v>
      </c>
      <c r="H5739" s="3" t="s">
        <v>1203</v>
      </c>
      <c r="I5739" s="3" t="s">
        <v>527</v>
      </c>
      <c r="J5739" s="3">
        <v>106651922</v>
      </c>
    </row>
    <row r="5740" spans="1:10" hidden="1" x14ac:dyDescent="0.25">
      <c r="A5740" s="187">
        <v>43870</v>
      </c>
      <c r="B5740" s="3">
        <v>9</v>
      </c>
      <c r="C5740" s="3">
        <v>2</v>
      </c>
      <c r="D5740" s="3">
        <v>2020</v>
      </c>
      <c r="E5740" s="3">
        <v>0</v>
      </c>
      <c r="F5740" s="3">
        <v>0</v>
      </c>
      <c r="G5740" s="3" t="s">
        <v>254</v>
      </c>
      <c r="H5740" s="3" t="s">
        <v>1203</v>
      </c>
      <c r="I5740" s="3" t="s">
        <v>527</v>
      </c>
      <c r="J5740" s="3">
        <v>106651922</v>
      </c>
    </row>
    <row r="5741" spans="1:10" hidden="1" x14ac:dyDescent="0.25">
      <c r="A5741" s="187">
        <v>43869</v>
      </c>
      <c r="B5741" s="3">
        <v>8</v>
      </c>
      <c r="C5741" s="3">
        <v>2</v>
      </c>
      <c r="D5741" s="3">
        <v>2020</v>
      </c>
      <c r="E5741" s="3">
        <v>0</v>
      </c>
      <c r="F5741" s="3">
        <v>0</v>
      </c>
      <c r="G5741" s="3" t="s">
        <v>254</v>
      </c>
      <c r="H5741" s="3" t="s">
        <v>1203</v>
      </c>
      <c r="I5741" s="3" t="s">
        <v>527</v>
      </c>
      <c r="J5741" s="3">
        <v>106651922</v>
      </c>
    </row>
    <row r="5742" spans="1:10" hidden="1" x14ac:dyDescent="0.25">
      <c r="A5742" s="187">
        <v>43868</v>
      </c>
      <c r="B5742" s="3">
        <v>7</v>
      </c>
      <c r="C5742" s="3">
        <v>2</v>
      </c>
      <c r="D5742" s="3">
        <v>2020</v>
      </c>
      <c r="E5742" s="3">
        <v>0</v>
      </c>
      <c r="F5742" s="3">
        <v>0</v>
      </c>
      <c r="G5742" s="3" t="s">
        <v>254</v>
      </c>
      <c r="H5742" s="3" t="s">
        <v>1203</v>
      </c>
      <c r="I5742" s="3" t="s">
        <v>527</v>
      </c>
      <c r="J5742" s="3">
        <v>106651922</v>
      </c>
    </row>
    <row r="5743" spans="1:10" hidden="1" x14ac:dyDescent="0.25">
      <c r="A5743" s="187">
        <v>43867</v>
      </c>
      <c r="B5743" s="3">
        <v>6</v>
      </c>
      <c r="C5743" s="3">
        <v>2</v>
      </c>
      <c r="D5743" s="3">
        <v>2020</v>
      </c>
      <c r="E5743" s="3">
        <v>1</v>
      </c>
      <c r="F5743" s="3">
        <v>0</v>
      </c>
      <c r="G5743" s="3" t="s">
        <v>254</v>
      </c>
      <c r="H5743" s="3" t="s">
        <v>1203</v>
      </c>
      <c r="I5743" s="3" t="s">
        <v>527</v>
      </c>
      <c r="J5743" s="3">
        <v>106651922</v>
      </c>
    </row>
    <row r="5744" spans="1:10" hidden="1" x14ac:dyDescent="0.25">
      <c r="A5744" s="187">
        <v>43866</v>
      </c>
      <c r="B5744" s="3">
        <v>5</v>
      </c>
      <c r="C5744" s="3">
        <v>2</v>
      </c>
      <c r="D5744" s="3">
        <v>2020</v>
      </c>
      <c r="E5744" s="3">
        <v>0</v>
      </c>
      <c r="F5744" s="3">
        <v>0</v>
      </c>
      <c r="G5744" s="3" t="s">
        <v>254</v>
      </c>
      <c r="H5744" s="3" t="s">
        <v>1203</v>
      </c>
      <c r="I5744" s="3" t="s">
        <v>527</v>
      </c>
      <c r="J5744" s="3">
        <v>106651922</v>
      </c>
    </row>
    <row r="5745" spans="1:10" hidden="1" x14ac:dyDescent="0.25">
      <c r="A5745" s="187">
        <v>43865</v>
      </c>
      <c r="B5745" s="3">
        <v>4</v>
      </c>
      <c r="C5745" s="3">
        <v>2</v>
      </c>
      <c r="D5745" s="3">
        <v>2020</v>
      </c>
      <c r="E5745" s="3">
        <v>0</v>
      </c>
      <c r="F5745" s="3">
        <v>0</v>
      </c>
      <c r="G5745" s="3" t="s">
        <v>254</v>
      </c>
      <c r="H5745" s="3" t="s">
        <v>1203</v>
      </c>
      <c r="I5745" s="3" t="s">
        <v>527</v>
      </c>
      <c r="J5745" s="3">
        <v>106651922</v>
      </c>
    </row>
    <row r="5746" spans="1:10" hidden="1" x14ac:dyDescent="0.25">
      <c r="A5746" s="187">
        <v>43864</v>
      </c>
      <c r="B5746" s="3">
        <v>3</v>
      </c>
      <c r="C5746" s="3">
        <v>2</v>
      </c>
      <c r="D5746" s="3">
        <v>2020</v>
      </c>
      <c r="E5746" s="3">
        <v>0</v>
      </c>
      <c r="F5746" s="3">
        <v>0</v>
      </c>
      <c r="G5746" s="3" t="s">
        <v>254</v>
      </c>
      <c r="H5746" s="3" t="s">
        <v>1203</v>
      </c>
      <c r="I5746" s="3" t="s">
        <v>527</v>
      </c>
      <c r="J5746" s="3">
        <v>106651922</v>
      </c>
    </row>
    <row r="5747" spans="1:10" hidden="1" x14ac:dyDescent="0.25">
      <c r="A5747" s="187">
        <v>43863</v>
      </c>
      <c r="B5747" s="3">
        <v>2</v>
      </c>
      <c r="C5747" s="3">
        <v>2</v>
      </c>
      <c r="D5747" s="3">
        <v>2020</v>
      </c>
      <c r="E5747" s="3">
        <v>1</v>
      </c>
      <c r="F5747" s="3">
        <v>1</v>
      </c>
      <c r="G5747" s="3" t="s">
        <v>254</v>
      </c>
      <c r="H5747" s="3" t="s">
        <v>1203</v>
      </c>
      <c r="I5747" s="3" t="s">
        <v>527</v>
      </c>
      <c r="J5747" s="3">
        <v>106651922</v>
      </c>
    </row>
    <row r="5748" spans="1:10" hidden="1" x14ac:dyDescent="0.25">
      <c r="A5748" s="187">
        <v>43862</v>
      </c>
      <c r="B5748" s="3">
        <v>1</v>
      </c>
      <c r="C5748" s="3">
        <v>2</v>
      </c>
      <c r="D5748" s="3">
        <v>2020</v>
      </c>
      <c r="E5748" s="3">
        <v>0</v>
      </c>
      <c r="F5748" s="3">
        <v>0</v>
      </c>
      <c r="G5748" s="3" t="s">
        <v>254</v>
      </c>
      <c r="H5748" s="3" t="s">
        <v>1203</v>
      </c>
      <c r="I5748" s="3" t="s">
        <v>527</v>
      </c>
      <c r="J5748" s="3">
        <v>106651922</v>
      </c>
    </row>
    <row r="5749" spans="1:10" hidden="1" x14ac:dyDescent="0.25">
      <c r="A5749" s="187">
        <v>43861</v>
      </c>
      <c r="B5749" s="3">
        <v>31</v>
      </c>
      <c r="C5749" s="3">
        <v>1</v>
      </c>
      <c r="D5749" s="3">
        <v>2020</v>
      </c>
      <c r="E5749" s="3">
        <v>0</v>
      </c>
      <c r="F5749" s="3">
        <v>0</v>
      </c>
      <c r="G5749" s="3" t="s">
        <v>254</v>
      </c>
      <c r="H5749" s="3" t="s">
        <v>1203</v>
      </c>
      <c r="I5749" s="3" t="s">
        <v>527</v>
      </c>
      <c r="J5749" s="3">
        <v>106651922</v>
      </c>
    </row>
    <row r="5750" spans="1:10" hidden="1" x14ac:dyDescent="0.25">
      <c r="A5750" s="187">
        <v>43860</v>
      </c>
      <c r="B5750" s="3">
        <v>30</v>
      </c>
      <c r="C5750" s="3">
        <v>1</v>
      </c>
      <c r="D5750" s="3">
        <v>2020</v>
      </c>
      <c r="E5750" s="3">
        <v>1</v>
      </c>
      <c r="F5750" s="3">
        <v>0</v>
      </c>
      <c r="G5750" s="3" t="s">
        <v>254</v>
      </c>
      <c r="H5750" s="3" t="s">
        <v>1203</v>
      </c>
      <c r="I5750" s="3" t="s">
        <v>527</v>
      </c>
      <c r="J5750" s="3">
        <v>106651922</v>
      </c>
    </row>
    <row r="5751" spans="1:10" hidden="1" x14ac:dyDescent="0.25">
      <c r="A5751" s="187">
        <v>43859</v>
      </c>
      <c r="B5751" s="3">
        <v>29</v>
      </c>
      <c r="C5751" s="3">
        <v>1</v>
      </c>
      <c r="D5751" s="3">
        <v>2020</v>
      </c>
      <c r="E5751" s="3">
        <v>0</v>
      </c>
      <c r="F5751" s="3">
        <v>0</v>
      </c>
      <c r="G5751" s="3" t="s">
        <v>254</v>
      </c>
      <c r="H5751" s="3" t="s">
        <v>1203</v>
      </c>
      <c r="I5751" s="3" t="s">
        <v>527</v>
      </c>
      <c r="J5751" s="3">
        <v>106651922</v>
      </c>
    </row>
    <row r="5752" spans="1:10" hidden="1" x14ac:dyDescent="0.25">
      <c r="A5752" s="187">
        <v>43858</v>
      </c>
      <c r="B5752" s="3">
        <v>28</v>
      </c>
      <c r="C5752" s="3">
        <v>1</v>
      </c>
      <c r="D5752" s="3">
        <v>2020</v>
      </c>
      <c r="E5752" s="3">
        <v>0</v>
      </c>
      <c r="F5752" s="3">
        <v>0</v>
      </c>
      <c r="G5752" s="3" t="s">
        <v>254</v>
      </c>
      <c r="H5752" s="3" t="s">
        <v>1203</v>
      </c>
      <c r="I5752" s="3" t="s">
        <v>527</v>
      </c>
      <c r="J5752" s="3">
        <v>106651922</v>
      </c>
    </row>
    <row r="5753" spans="1:10" hidden="1" x14ac:dyDescent="0.25">
      <c r="A5753" s="187">
        <v>43857</v>
      </c>
      <c r="B5753" s="3">
        <v>27</v>
      </c>
      <c r="C5753" s="3">
        <v>1</v>
      </c>
      <c r="D5753" s="3">
        <v>2020</v>
      </c>
      <c r="E5753" s="3">
        <v>0</v>
      </c>
      <c r="F5753" s="3">
        <v>0</v>
      </c>
      <c r="G5753" s="3" t="s">
        <v>254</v>
      </c>
      <c r="H5753" s="3" t="s">
        <v>1203</v>
      </c>
      <c r="I5753" s="3" t="s">
        <v>527</v>
      </c>
      <c r="J5753" s="3">
        <v>106651922</v>
      </c>
    </row>
    <row r="5754" spans="1:10" hidden="1" x14ac:dyDescent="0.25">
      <c r="A5754" s="187">
        <v>43856</v>
      </c>
      <c r="B5754" s="3">
        <v>26</v>
      </c>
      <c r="C5754" s="3">
        <v>1</v>
      </c>
      <c r="D5754" s="3">
        <v>2020</v>
      </c>
      <c r="E5754" s="3">
        <v>0</v>
      </c>
      <c r="F5754" s="3">
        <v>0</v>
      </c>
      <c r="G5754" s="3" t="s">
        <v>254</v>
      </c>
      <c r="H5754" s="3" t="s">
        <v>1203</v>
      </c>
      <c r="I5754" s="3" t="s">
        <v>527</v>
      </c>
      <c r="J5754" s="3">
        <v>106651922</v>
      </c>
    </row>
    <row r="5755" spans="1:10" hidden="1" x14ac:dyDescent="0.25">
      <c r="A5755" s="187">
        <v>43855</v>
      </c>
      <c r="B5755" s="3">
        <v>25</v>
      </c>
      <c r="C5755" s="3">
        <v>1</v>
      </c>
      <c r="D5755" s="3">
        <v>2020</v>
      </c>
      <c r="E5755" s="3">
        <v>0</v>
      </c>
      <c r="F5755" s="3">
        <v>0</v>
      </c>
      <c r="G5755" s="3" t="s">
        <v>254</v>
      </c>
      <c r="H5755" s="3" t="s">
        <v>1203</v>
      </c>
      <c r="I5755" s="3" t="s">
        <v>527</v>
      </c>
      <c r="J5755" s="3">
        <v>106651922</v>
      </c>
    </row>
    <row r="5756" spans="1:10" hidden="1" x14ac:dyDescent="0.25">
      <c r="A5756" s="187">
        <v>43854</v>
      </c>
      <c r="B5756" s="3">
        <v>24</v>
      </c>
      <c r="C5756" s="3">
        <v>1</v>
      </c>
      <c r="D5756" s="3">
        <v>2020</v>
      </c>
      <c r="E5756" s="3">
        <v>0</v>
      </c>
      <c r="F5756" s="3">
        <v>0</v>
      </c>
      <c r="G5756" s="3" t="s">
        <v>254</v>
      </c>
      <c r="H5756" s="3" t="s">
        <v>1203</v>
      </c>
      <c r="I5756" s="3" t="s">
        <v>527</v>
      </c>
      <c r="J5756" s="3">
        <v>106651922</v>
      </c>
    </row>
    <row r="5757" spans="1:10" hidden="1" x14ac:dyDescent="0.25">
      <c r="A5757" s="187">
        <v>43853</v>
      </c>
      <c r="B5757" s="3">
        <v>23</v>
      </c>
      <c r="C5757" s="3">
        <v>1</v>
      </c>
      <c r="D5757" s="3">
        <v>2020</v>
      </c>
      <c r="E5757" s="3">
        <v>0</v>
      </c>
      <c r="F5757" s="3">
        <v>0</v>
      </c>
      <c r="G5757" s="3" t="s">
        <v>254</v>
      </c>
      <c r="H5757" s="3" t="s">
        <v>1203</v>
      </c>
      <c r="I5757" s="3" t="s">
        <v>527</v>
      </c>
      <c r="J5757" s="3">
        <v>106651922</v>
      </c>
    </row>
    <row r="5758" spans="1:10" hidden="1" x14ac:dyDescent="0.25">
      <c r="A5758" s="187">
        <v>43852</v>
      </c>
      <c r="B5758" s="3">
        <v>22</v>
      </c>
      <c r="C5758" s="3">
        <v>1</v>
      </c>
      <c r="D5758" s="3">
        <v>2020</v>
      </c>
      <c r="E5758" s="3">
        <v>0</v>
      </c>
      <c r="F5758" s="3">
        <v>0</v>
      </c>
      <c r="G5758" s="3" t="s">
        <v>254</v>
      </c>
      <c r="H5758" s="3" t="s">
        <v>1203</v>
      </c>
      <c r="I5758" s="3" t="s">
        <v>527</v>
      </c>
      <c r="J5758" s="3">
        <v>106651922</v>
      </c>
    </row>
    <row r="5759" spans="1:10" hidden="1" x14ac:dyDescent="0.25">
      <c r="A5759" s="187">
        <v>43851</v>
      </c>
      <c r="B5759" s="3">
        <v>21</v>
      </c>
      <c r="C5759" s="3">
        <v>1</v>
      </c>
      <c r="D5759" s="3">
        <v>2020</v>
      </c>
      <c r="E5759" s="3">
        <v>0</v>
      </c>
      <c r="F5759" s="3">
        <v>0</v>
      </c>
      <c r="G5759" s="3" t="s">
        <v>254</v>
      </c>
      <c r="H5759" s="3" t="s">
        <v>1203</v>
      </c>
      <c r="I5759" s="3" t="s">
        <v>527</v>
      </c>
      <c r="J5759" s="3">
        <v>106651922</v>
      </c>
    </row>
    <row r="5760" spans="1:10" hidden="1" x14ac:dyDescent="0.25">
      <c r="A5760" s="187">
        <v>43850</v>
      </c>
      <c r="B5760" s="3">
        <v>20</v>
      </c>
      <c r="C5760" s="3">
        <v>1</v>
      </c>
      <c r="D5760" s="3">
        <v>2020</v>
      </c>
      <c r="E5760" s="3">
        <v>0</v>
      </c>
      <c r="F5760" s="3">
        <v>0</v>
      </c>
      <c r="G5760" s="3" t="s">
        <v>254</v>
      </c>
      <c r="H5760" s="3" t="s">
        <v>1203</v>
      </c>
      <c r="I5760" s="3" t="s">
        <v>527</v>
      </c>
      <c r="J5760" s="3">
        <v>106651922</v>
      </c>
    </row>
    <row r="5761" spans="1:10" hidden="1" x14ac:dyDescent="0.25">
      <c r="A5761" s="187">
        <v>43849</v>
      </c>
      <c r="B5761" s="3">
        <v>19</v>
      </c>
      <c r="C5761" s="3">
        <v>1</v>
      </c>
      <c r="D5761" s="3">
        <v>2020</v>
      </c>
      <c r="E5761" s="3">
        <v>0</v>
      </c>
      <c r="F5761" s="3">
        <v>0</v>
      </c>
      <c r="G5761" s="3" t="s">
        <v>254</v>
      </c>
      <c r="H5761" s="3" t="s">
        <v>1203</v>
      </c>
      <c r="I5761" s="3" t="s">
        <v>527</v>
      </c>
      <c r="J5761" s="3">
        <v>106651922</v>
      </c>
    </row>
    <row r="5762" spans="1:10" hidden="1" x14ac:dyDescent="0.25">
      <c r="A5762" s="187">
        <v>43848</v>
      </c>
      <c r="B5762" s="3">
        <v>18</v>
      </c>
      <c r="C5762" s="3">
        <v>1</v>
      </c>
      <c r="D5762" s="3">
        <v>2020</v>
      </c>
      <c r="E5762" s="3">
        <v>0</v>
      </c>
      <c r="F5762" s="3">
        <v>0</v>
      </c>
      <c r="G5762" s="3" t="s">
        <v>254</v>
      </c>
      <c r="H5762" s="3" t="s">
        <v>1203</v>
      </c>
      <c r="I5762" s="3" t="s">
        <v>527</v>
      </c>
      <c r="J5762" s="3">
        <v>106651922</v>
      </c>
    </row>
    <row r="5763" spans="1:10" hidden="1" x14ac:dyDescent="0.25">
      <c r="A5763" s="187">
        <v>43847</v>
      </c>
      <c r="B5763" s="3">
        <v>17</v>
      </c>
      <c r="C5763" s="3">
        <v>1</v>
      </c>
      <c r="D5763" s="3">
        <v>2020</v>
      </c>
      <c r="E5763" s="3">
        <v>0</v>
      </c>
      <c r="F5763" s="3">
        <v>0</v>
      </c>
      <c r="G5763" s="3" t="s">
        <v>254</v>
      </c>
      <c r="H5763" s="3" t="s">
        <v>1203</v>
      </c>
      <c r="I5763" s="3" t="s">
        <v>527</v>
      </c>
      <c r="J5763" s="3">
        <v>106651922</v>
      </c>
    </row>
    <row r="5764" spans="1:10" hidden="1" x14ac:dyDescent="0.25">
      <c r="A5764" s="187">
        <v>43846</v>
      </c>
      <c r="B5764" s="3">
        <v>16</v>
      </c>
      <c r="C5764" s="3">
        <v>1</v>
      </c>
      <c r="D5764" s="3">
        <v>2020</v>
      </c>
      <c r="E5764" s="3">
        <v>0</v>
      </c>
      <c r="F5764" s="3">
        <v>0</v>
      </c>
      <c r="G5764" s="3" t="s">
        <v>254</v>
      </c>
      <c r="H5764" s="3" t="s">
        <v>1203</v>
      </c>
      <c r="I5764" s="3" t="s">
        <v>527</v>
      </c>
      <c r="J5764" s="3">
        <v>106651922</v>
      </c>
    </row>
    <row r="5765" spans="1:10" hidden="1" x14ac:dyDescent="0.25">
      <c r="A5765" s="187">
        <v>43845</v>
      </c>
      <c r="B5765" s="3">
        <v>15</v>
      </c>
      <c r="C5765" s="3">
        <v>1</v>
      </c>
      <c r="D5765" s="3">
        <v>2020</v>
      </c>
      <c r="E5765" s="3">
        <v>0</v>
      </c>
      <c r="F5765" s="3">
        <v>0</v>
      </c>
      <c r="G5765" s="3" t="s">
        <v>254</v>
      </c>
      <c r="H5765" s="3" t="s">
        <v>1203</v>
      </c>
      <c r="I5765" s="3" t="s">
        <v>527</v>
      </c>
      <c r="J5765" s="3">
        <v>106651922</v>
      </c>
    </row>
    <row r="5766" spans="1:10" hidden="1" x14ac:dyDescent="0.25">
      <c r="A5766" s="187">
        <v>43844</v>
      </c>
      <c r="B5766" s="3">
        <v>14</v>
      </c>
      <c r="C5766" s="3">
        <v>1</v>
      </c>
      <c r="D5766" s="3">
        <v>2020</v>
      </c>
      <c r="E5766" s="3">
        <v>0</v>
      </c>
      <c r="F5766" s="3">
        <v>0</v>
      </c>
      <c r="G5766" s="3" t="s">
        <v>254</v>
      </c>
      <c r="H5766" s="3" t="s">
        <v>1203</v>
      </c>
      <c r="I5766" s="3" t="s">
        <v>527</v>
      </c>
      <c r="J5766" s="3">
        <v>106651922</v>
      </c>
    </row>
    <row r="5767" spans="1:10" hidden="1" x14ac:dyDescent="0.25">
      <c r="A5767" s="187">
        <v>43843</v>
      </c>
      <c r="B5767" s="3">
        <v>13</v>
      </c>
      <c r="C5767" s="3">
        <v>1</v>
      </c>
      <c r="D5767" s="3">
        <v>2020</v>
      </c>
      <c r="E5767" s="3">
        <v>0</v>
      </c>
      <c r="F5767" s="3">
        <v>0</v>
      </c>
      <c r="G5767" s="3" t="s">
        <v>254</v>
      </c>
      <c r="H5767" s="3" t="s">
        <v>1203</v>
      </c>
      <c r="I5767" s="3" t="s">
        <v>527</v>
      </c>
      <c r="J5767" s="3">
        <v>106651922</v>
      </c>
    </row>
    <row r="5768" spans="1:10" hidden="1" x14ac:dyDescent="0.25">
      <c r="A5768" s="187">
        <v>43842</v>
      </c>
      <c r="B5768" s="3">
        <v>12</v>
      </c>
      <c r="C5768" s="3">
        <v>1</v>
      </c>
      <c r="D5768" s="3">
        <v>2020</v>
      </c>
      <c r="E5768" s="3">
        <v>0</v>
      </c>
      <c r="F5768" s="3">
        <v>0</v>
      </c>
      <c r="G5768" s="3" t="s">
        <v>254</v>
      </c>
      <c r="H5768" s="3" t="s">
        <v>1203</v>
      </c>
      <c r="I5768" s="3" t="s">
        <v>527</v>
      </c>
      <c r="J5768" s="3">
        <v>106651922</v>
      </c>
    </row>
    <row r="5769" spans="1:10" hidden="1" x14ac:dyDescent="0.25">
      <c r="A5769" s="187">
        <v>43841</v>
      </c>
      <c r="B5769" s="3">
        <v>11</v>
      </c>
      <c r="C5769" s="3">
        <v>1</v>
      </c>
      <c r="D5769" s="3">
        <v>2020</v>
      </c>
      <c r="E5769" s="3">
        <v>0</v>
      </c>
      <c r="F5769" s="3">
        <v>0</v>
      </c>
      <c r="G5769" s="3" t="s">
        <v>254</v>
      </c>
      <c r="H5769" s="3" t="s">
        <v>1203</v>
      </c>
      <c r="I5769" s="3" t="s">
        <v>527</v>
      </c>
      <c r="J5769" s="3">
        <v>106651922</v>
      </c>
    </row>
    <row r="5770" spans="1:10" hidden="1" x14ac:dyDescent="0.25">
      <c r="A5770" s="187">
        <v>43840</v>
      </c>
      <c r="B5770" s="3">
        <v>10</v>
      </c>
      <c r="C5770" s="3">
        <v>1</v>
      </c>
      <c r="D5770" s="3">
        <v>2020</v>
      </c>
      <c r="E5770" s="3">
        <v>0</v>
      </c>
      <c r="F5770" s="3">
        <v>0</v>
      </c>
      <c r="G5770" s="3" t="s">
        <v>254</v>
      </c>
      <c r="H5770" s="3" t="s">
        <v>1203</v>
      </c>
      <c r="I5770" s="3" t="s">
        <v>527</v>
      </c>
      <c r="J5770" s="3">
        <v>106651922</v>
      </c>
    </row>
    <row r="5771" spans="1:10" hidden="1" x14ac:dyDescent="0.25">
      <c r="A5771" s="187">
        <v>43839</v>
      </c>
      <c r="B5771" s="3">
        <v>9</v>
      </c>
      <c r="C5771" s="3">
        <v>1</v>
      </c>
      <c r="D5771" s="3">
        <v>2020</v>
      </c>
      <c r="E5771" s="3">
        <v>0</v>
      </c>
      <c r="F5771" s="3">
        <v>0</v>
      </c>
      <c r="G5771" s="3" t="s">
        <v>254</v>
      </c>
      <c r="H5771" s="3" t="s">
        <v>1203</v>
      </c>
      <c r="I5771" s="3" t="s">
        <v>527</v>
      </c>
      <c r="J5771" s="3">
        <v>106651922</v>
      </c>
    </row>
    <row r="5772" spans="1:10" hidden="1" x14ac:dyDescent="0.25">
      <c r="A5772" s="187">
        <v>43838</v>
      </c>
      <c r="B5772" s="3">
        <v>8</v>
      </c>
      <c r="C5772" s="3">
        <v>1</v>
      </c>
      <c r="D5772" s="3">
        <v>2020</v>
      </c>
      <c r="E5772" s="3">
        <v>0</v>
      </c>
      <c r="F5772" s="3">
        <v>0</v>
      </c>
      <c r="G5772" s="3" t="s">
        <v>254</v>
      </c>
      <c r="H5772" s="3" t="s">
        <v>1203</v>
      </c>
      <c r="I5772" s="3" t="s">
        <v>527</v>
      </c>
      <c r="J5772" s="3">
        <v>106651922</v>
      </c>
    </row>
    <row r="5773" spans="1:10" hidden="1" x14ac:dyDescent="0.25">
      <c r="A5773" s="187">
        <v>43837</v>
      </c>
      <c r="B5773" s="3">
        <v>7</v>
      </c>
      <c r="C5773" s="3">
        <v>1</v>
      </c>
      <c r="D5773" s="3">
        <v>2020</v>
      </c>
      <c r="E5773" s="3">
        <v>0</v>
      </c>
      <c r="F5773" s="3">
        <v>0</v>
      </c>
      <c r="G5773" s="3" t="s">
        <v>254</v>
      </c>
      <c r="H5773" s="3" t="s">
        <v>1203</v>
      </c>
      <c r="I5773" s="3" t="s">
        <v>527</v>
      </c>
      <c r="J5773" s="3">
        <v>106651922</v>
      </c>
    </row>
    <row r="5774" spans="1:10" hidden="1" x14ac:dyDescent="0.25">
      <c r="A5774" s="187">
        <v>43836</v>
      </c>
      <c r="B5774" s="3">
        <v>6</v>
      </c>
      <c r="C5774" s="3">
        <v>1</v>
      </c>
      <c r="D5774" s="3">
        <v>2020</v>
      </c>
      <c r="E5774" s="3">
        <v>0</v>
      </c>
      <c r="F5774" s="3">
        <v>0</v>
      </c>
      <c r="G5774" s="3" t="s">
        <v>254</v>
      </c>
      <c r="H5774" s="3" t="s">
        <v>1203</v>
      </c>
      <c r="I5774" s="3" t="s">
        <v>527</v>
      </c>
      <c r="J5774" s="3">
        <v>106651922</v>
      </c>
    </row>
    <row r="5775" spans="1:10" hidden="1" x14ac:dyDescent="0.25">
      <c r="A5775" s="187">
        <v>43835</v>
      </c>
      <c r="B5775" s="3">
        <v>5</v>
      </c>
      <c r="C5775" s="3">
        <v>1</v>
      </c>
      <c r="D5775" s="3">
        <v>2020</v>
      </c>
      <c r="E5775" s="3">
        <v>0</v>
      </c>
      <c r="F5775" s="3">
        <v>0</v>
      </c>
      <c r="G5775" s="3" t="s">
        <v>254</v>
      </c>
      <c r="H5775" s="3" t="s">
        <v>1203</v>
      </c>
      <c r="I5775" s="3" t="s">
        <v>527</v>
      </c>
      <c r="J5775" s="3">
        <v>106651922</v>
      </c>
    </row>
    <row r="5776" spans="1:10" hidden="1" x14ac:dyDescent="0.25">
      <c r="A5776" s="187">
        <v>43834</v>
      </c>
      <c r="B5776" s="3">
        <v>4</v>
      </c>
      <c r="C5776" s="3">
        <v>1</v>
      </c>
      <c r="D5776" s="3">
        <v>2020</v>
      </c>
      <c r="E5776" s="3">
        <v>0</v>
      </c>
      <c r="F5776" s="3">
        <v>0</v>
      </c>
      <c r="G5776" s="3" t="s">
        <v>254</v>
      </c>
      <c r="H5776" s="3" t="s">
        <v>1203</v>
      </c>
      <c r="I5776" s="3" t="s">
        <v>527</v>
      </c>
      <c r="J5776" s="3">
        <v>106651922</v>
      </c>
    </row>
    <row r="5777" spans="1:10" hidden="1" x14ac:dyDescent="0.25">
      <c r="A5777" s="187">
        <v>43833</v>
      </c>
      <c r="B5777" s="3">
        <v>3</v>
      </c>
      <c r="C5777" s="3">
        <v>1</v>
      </c>
      <c r="D5777" s="3">
        <v>2020</v>
      </c>
      <c r="E5777" s="3">
        <v>0</v>
      </c>
      <c r="F5777" s="3">
        <v>0</v>
      </c>
      <c r="G5777" s="3" t="s">
        <v>254</v>
      </c>
      <c r="H5777" s="3" t="s">
        <v>1203</v>
      </c>
      <c r="I5777" s="3" t="s">
        <v>527</v>
      </c>
      <c r="J5777" s="3">
        <v>106651922</v>
      </c>
    </row>
    <row r="5778" spans="1:10" hidden="1" x14ac:dyDescent="0.25">
      <c r="A5778" s="187">
        <v>43832</v>
      </c>
      <c r="B5778" s="3">
        <v>2</v>
      </c>
      <c r="C5778" s="3">
        <v>1</v>
      </c>
      <c r="D5778" s="3">
        <v>2020</v>
      </c>
      <c r="E5778" s="3">
        <v>0</v>
      </c>
      <c r="F5778" s="3">
        <v>0</v>
      </c>
      <c r="G5778" s="3" t="s">
        <v>254</v>
      </c>
      <c r="H5778" s="3" t="s">
        <v>1203</v>
      </c>
      <c r="I5778" s="3" t="s">
        <v>527</v>
      </c>
      <c r="J5778" s="3">
        <v>106651922</v>
      </c>
    </row>
    <row r="5779" spans="1:10" hidden="1" x14ac:dyDescent="0.25">
      <c r="A5779" s="187">
        <v>43831</v>
      </c>
      <c r="B5779" s="3">
        <v>1</v>
      </c>
      <c r="C5779" s="3">
        <v>1</v>
      </c>
      <c r="D5779" s="3">
        <v>2020</v>
      </c>
      <c r="E5779" s="3">
        <v>0</v>
      </c>
      <c r="F5779" s="3">
        <v>0</v>
      </c>
      <c r="G5779" s="3" t="s">
        <v>254</v>
      </c>
      <c r="H5779" s="3" t="s">
        <v>1203</v>
      </c>
      <c r="I5779" s="3" t="s">
        <v>527</v>
      </c>
      <c r="J5779" s="3">
        <v>106651922</v>
      </c>
    </row>
    <row r="5780" spans="1:10" hidden="1" x14ac:dyDescent="0.25">
      <c r="A5780" s="187">
        <v>43830</v>
      </c>
      <c r="B5780" s="3">
        <v>31</v>
      </c>
      <c r="C5780" s="3">
        <v>12</v>
      </c>
      <c r="D5780" s="3">
        <v>2019</v>
      </c>
      <c r="E5780" s="3">
        <v>0</v>
      </c>
      <c r="F5780" s="3">
        <v>0</v>
      </c>
      <c r="G5780" s="3" t="s">
        <v>254</v>
      </c>
      <c r="H5780" s="3" t="s">
        <v>1203</v>
      </c>
      <c r="I5780" s="3" t="s">
        <v>527</v>
      </c>
      <c r="J5780" s="3">
        <v>106651922</v>
      </c>
    </row>
    <row r="5781" spans="1:10" hidden="1" x14ac:dyDescent="0.25">
      <c r="A5781" s="187">
        <v>43920</v>
      </c>
      <c r="B5781" s="3">
        <v>30</v>
      </c>
      <c r="C5781" s="3">
        <v>3</v>
      </c>
      <c r="D5781" s="3">
        <v>2020</v>
      </c>
      <c r="E5781" s="3">
        <v>224</v>
      </c>
      <c r="F5781" s="3">
        <v>4</v>
      </c>
      <c r="G5781" s="3" t="s">
        <v>81</v>
      </c>
      <c r="H5781" s="3" t="s">
        <v>1204</v>
      </c>
      <c r="I5781" s="3" t="s">
        <v>530</v>
      </c>
      <c r="J5781" s="3">
        <v>37978548</v>
      </c>
    </row>
    <row r="5782" spans="1:10" hidden="1" x14ac:dyDescent="0.25">
      <c r="A5782" s="187">
        <v>43919</v>
      </c>
      <c r="B5782" s="3">
        <v>29</v>
      </c>
      <c r="C5782" s="3">
        <v>3</v>
      </c>
      <c r="D5782" s="3">
        <v>2020</v>
      </c>
      <c r="E5782" s="3">
        <v>249</v>
      </c>
      <c r="F5782" s="3">
        <v>2</v>
      </c>
      <c r="G5782" s="3" t="s">
        <v>81</v>
      </c>
      <c r="H5782" s="3" t="s">
        <v>1204</v>
      </c>
      <c r="I5782" s="3" t="s">
        <v>530</v>
      </c>
      <c r="J5782" s="3">
        <v>37978548</v>
      </c>
    </row>
    <row r="5783" spans="1:10" hidden="1" x14ac:dyDescent="0.25">
      <c r="A5783" s="187">
        <v>43918</v>
      </c>
      <c r="B5783" s="3">
        <v>28</v>
      </c>
      <c r="C5783" s="3">
        <v>3</v>
      </c>
      <c r="D5783" s="3">
        <v>2020</v>
      </c>
      <c r="E5783" s="3">
        <v>168</v>
      </c>
      <c r="F5783" s="3">
        <v>0</v>
      </c>
      <c r="G5783" s="3" t="s">
        <v>81</v>
      </c>
      <c r="H5783" s="3" t="s">
        <v>1204</v>
      </c>
      <c r="I5783" s="3" t="s">
        <v>530</v>
      </c>
      <c r="J5783" s="3">
        <v>37978548</v>
      </c>
    </row>
    <row r="5784" spans="1:10" hidden="1" x14ac:dyDescent="0.25">
      <c r="A5784" s="187">
        <v>43917</v>
      </c>
      <c r="B5784" s="3">
        <v>27</v>
      </c>
      <c r="C5784" s="3">
        <v>3</v>
      </c>
      <c r="D5784" s="3">
        <v>2020</v>
      </c>
      <c r="E5784" s="3">
        <v>170</v>
      </c>
      <c r="F5784" s="3">
        <v>2</v>
      </c>
      <c r="G5784" s="3" t="s">
        <v>81</v>
      </c>
      <c r="H5784" s="3" t="s">
        <v>1204</v>
      </c>
      <c r="I5784" s="3" t="s">
        <v>530</v>
      </c>
      <c r="J5784" s="3">
        <v>37978548</v>
      </c>
    </row>
    <row r="5785" spans="1:10" hidden="1" x14ac:dyDescent="0.25">
      <c r="A5785" s="187">
        <v>43916</v>
      </c>
      <c r="B5785" s="3">
        <v>26</v>
      </c>
      <c r="C5785" s="3">
        <v>3</v>
      </c>
      <c r="D5785" s="3">
        <v>2020</v>
      </c>
      <c r="E5785" s="3">
        <v>150</v>
      </c>
      <c r="F5785" s="3">
        <v>4</v>
      </c>
      <c r="G5785" s="3" t="s">
        <v>81</v>
      </c>
      <c r="H5785" s="3" t="s">
        <v>1204</v>
      </c>
      <c r="I5785" s="3" t="s">
        <v>530</v>
      </c>
      <c r="J5785" s="3">
        <v>37978548</v>
      </c>
    </row>
    <row r="5786" spans="1:10" hidden="1" x14ac:dyDescent="0.25">
      <c r="A5786" s="187">
        <v>43915</v>
      </c>
      <c r="B5786" s="3">
        <v>25</v>
      </c>
      <c r="C5786" s="3">
        <v>3</v>
      </c>
      <c r="D5786" s="3">
        <v>2020</v>
      </c>
      <c r="E5786" s="3">
        <v>152</v>
      </c>
      <c r="F5786" s="3">
        <v>2</v>
      </c>
      <c r="G5786" s="3" t="s">
        <v>81</v>
      </c>
      <c r="H5786" s="3" t="s">
        <v>1204</v>
      </c>
      <c r="I5786" s="3" t="s">
        <v>530</v>
      </c>
      <c r="J5786" s="3">
        <v>37978548</v>
      </c>
    </row>
    <row r="5787" spans="1:10" hidden="1" x14ac:dyDescent="0.25">
      <c r="A5787" s="187">
        <v>43914</v>
      </c>
      <c r="B5787" s="3">
        <v>24</v>
      </c>
      <c r="C5787" s="3">
        <v>3</v>
      </c>
      <c r="D5787" s="3">
        <v>2020</v>
      </c>
      <c r="E5787" s="3">
        <v>115</v>
      </c>
      <c r="F5787" s="3">
        <v>1</v>
      </c>
      <c r="G5787" s="3" t="s">
        <v>81</v>
      </c>
      <c r="H5787" s="3" t="s">
        <v>1204</v>
      </c>
      <c r="I5787" s="3" t="s">
        <v>530</v>
      </c>
      <c r="J5787" s="3">
        <v>37978548</v>
      </c>
    </row>
    <row r="5788" spans="1:10" hidden="1" x14ac:dyDescent="0.25">
      <c r="A5788" s="187">
        <v>43913</v>
      </c>
      <c r="B5788" s="3">
        <v>23</v>
      </c>
      <c r="C5788" s="3">
        <v>3</v>
      </c>
      <c r="D5788" s="3">
        <v>2020</v>
      </c>
      <c r="E5788" s="3">
        <v>98</v>
      </c>
      <c r="F5788" s="3">
        <v>2</v>
      </c>
      <c r="G5788" s="3" t="s">
        <v>81</v>
      </c>
      <c r="H5788" s="3" t="s">
        <v>1204</v>
      </c>
      <c r="I5788" s="3" t="s">
        <v>530</v>
      </c>
      <c r="J5788" s="3">
        <v>37978548</v>
      </c>
    </row>
    <row r="5789" spans="1:10" hidden="1" x14ac:dyDescent="0.25">
      <c r="A5789" s="187">
        <v>43912</v>
      </c>
      <c r="B5789" s="3">
        <v>22</v>
      </c>
      <c r="C5789" s="3">
        <v>3</v>
      </c>
      <c r="D5789" s="3">
        <v>2020</v>
      </c>
      <c r="E5789" s="3">
        <v>111</v>
      </c>
      <c r="F5789" s="3">
        <v>0</v>
      </c>
      <c r="G5789" s="3" t="s">
        <v>81</v>
      </c>
      <c r="H5789" s="3" t="s">
        <v>1204</v>
      </c>
      <c r="I5789" s="3" t="s">
        <v>530</v>
      </c>
      <c r="J5789" s="3">
        <v>37978548</v>
      </c>
    </row>
    <row r="5790" spans="1:10" hidden="1" x14ac:dyDescent="0.25">
      <c r="A5790" s="187">
        <v>43911</v>
      </c>
      <c r="B5790" s="3">
        <v>21</v>
      </c>
      <c r="C5790" s="3">
        <v>3</v>
      </c>
      <c r="D5790" s="3">
        <v>2020</v>
      </c>
      <c r="E5790" s="3">
        <v>70</v>
      </c>
      <c r="F5790" s="3">
        <v>0</v>
      </c>
      <c r="G5790" s="3" t="s">
        <v>81</v>
      </c>
      <c r="H5790" s="3" t="s">
        <v>1204</v>
      </c>
      <c r="I5790" s="3" t="s">
        <v>530</v>
      </c>
      <c r="J5790" s="3">
        <v>37978548</v>
      </c>
    </row>
    <row r="5791" spans="1:10" hidden="1" x14ac:dyDescent="0.25">
      <c r="A5791" s="187">
        <v>43910</v>
      </c>
      <c r="B5791" s="3">
        <v>20</v>
      </c>
      <c r="C5791" s="3">
        <v>3</v>
      </c>
      <c r="D5791" s="3">
        <v>2020</v>
      </c>
      <c r="E5791" s="3">
        <v>68</v>
      </c>
      <c r="F5791" s="3">
        <v>0</v>
      </c>
      <c r="G5791" s="3" t="s">
        <v>81</v>
      </c>
      <c r="H5791" s="3" t="s">
        <v>1204</v>
      </c>
      <c r="I5791" s="3" t="s">
        <v>530</v>
      </c>
      <c r="J5791" s="3">
        <v>37978548</v>
      </c>
    </row>
    <row r="5792" spans="1:10" hidden="1" x14ac:dyDescent="0.25">
      <c r="A5792" s="187">
        <v>43909</v>
      </c>
      <c r="B5792" s="3">
        <v>19</v>
      </c>
      <c r="C5792" s="3">
        <v>3</v>
      </c>
      <c r="D5792" s="3">
        <v>2020</v>
      </c>
      <c r="E5792" s="3">
        <v>49</v>
      </c>
      <c r="F5792" s="3">
        <v>0</v>
      </c>
      <c r="G5792" s="3" t="s">
        <v>81</v>
      </c>
      <c r="H5792" s="3" t="s">
        <v>1204</v>
      </c>
      <c r="I5792" s="3" t="s">
        <v>530</v>
      </c>
      <c r="J5792" s="3">
        <v>37978548</v>
      </c>
    </row>
    <row r="5793" spans="1:10" hidden="1" x14ac:dyDescent="0.25">
      <c r="A5793" s="187">
        <v>43908</v>
      </c>
      <c r="B5793" s="3">
        <v>18</v>
      </c>
      <c r="C5793" s="3">
        <v>3</v>
      </c>
      <c r="D5793" s="3">
        <v>2020</v>
      </c>
      <c r="E5793" s="3">
        <v>61</v>
      </c>
      <c r="F5793" s="3">
        <v>1</v>
      </c>
      <c r="G5793" s="3" t="s">
        <v>81</v>
      </c>
      <c r="H5793" s="3" t="s">
        <v>1204</v>
      </c>
      <c r="I5793" s="3" t="s">
        <v>530</v>
      </c>
      <c r="J5793" s="3">
        <v>37978548</v>
      </c>
    </row>
    <row r="5794" spans="1:10" hidden="1" x14ac:dyDescent="0.25">
      <c r="A5794" s="187">
        <v>43907</v>
      </c>
      <c r="B5794" s="3">
        <v>17</v>
      </c>
      <c r="C5794" s="3">
        <v>3</v>
      </c>
      <c r="D5794" s="3">
        <v>2020</v>
      </c>
      <c r="E5794" s="3">
        <v>52</v>
      </c>
      <c r="F5794" s="3">
        <v>1</v>
      </c>
      <c r="G5794" s="3" t="s">
        <v>81</v>
      </c>
      <c r="H5794" s="3" t="s">
        <v>1204</v>
      </c>
      <c r="I5794" s="3" t="s">
        <v>530</v>
      </c>
      <c r="J5794" s="3">
        <v>37978548</v>
      </c>
    </row>
    <row r="5795" spans="1:10" hidden="1" x14ac:dyDescent="0.25">
      <c r="A5795" s="187">
        <v>43906</v>
      </c>
      <c r="B5795" s="3">
        <v>16</v>
      </c>
      <c r="C5795" s="3">
        <v>3</v>
      </c>
      <c r="D5795" s="3">
        <v>2020</v>
      </c>
      <c r="E5795" s="3">
        <v>21</v>
      </c>
      <c r="F5795" s="3">
        <v>0</v>
      </c>
      <c r="G5795" s="3" t="s">
        <v>81</v>
      </c>
      <c r="H5795" s="3" t="s">
        <v>1204</v>
      </c>
      <c r="I5795" s="3" t="s">
        <v>530</v>
      </c>
      <c r="J5795" s="3">
        <v>37978548</v>
      </c>
    </row>
    <row r="5796" spans="1:10" hidden="1" x14ac:dyDescent="0.25">
      <c r="A5796" s="187">
        <v>43905</v>
      </c>
      <c r="B5796" s="3">
        <v>15</v>
      </c>
      <c r="C5796" s="3">
        <v>3</v>
      </c>
      <c r="D5796" s="3">
        <v>2020</v>
      </c>
      <c r="E5796" s="3">
        <v>36</v>
      </c>
      <c r="F5796" s="3">
        <v>1</v>
      </c>
      <c r="G5796" s="3" t="s">
        <v>81</v>
      </c>
      <c r="H5796" s="3" t="s">
        <v>1204</v>
      </c>
      <c r="I5796" s="3" t="s">
        <v>530</v>
      </c>
      <c r="J5796" s="3">
        <v>37978548</v>
      </c>
    </row>
    <row r="5797" spans="1:10" hidden="1" x14ac:dyDescent="0.25">
      <c r="A5797" s="187">
        <v>43904</v>
      </c>
      <c r="B5797" s="3">
        <v>14</v>
      </c>
      <c r="C5797" s="3">
        <v>3</v>
      </c>
      <c r="D5797" s="3">
        <v>2020</v>
      </c>
      <c r="E5797" s="3">
        <v>19</v>
      </c>
      <c r="F5797" s="3">
        <v>1</v>
      </c>
      <c r="G5797" s="3" t="s">
        <v>81</v>
      </c>
      <c r="H5797" s="3" t="s">
        <v>1204</v>
      </c>
      <c r="I5797" s="3" t="s">
        <v>530</v>
      </c>
      <c r="J5797" s="3">
        <v>37978548</v>
      </c>
    </row>
    <row r="5798" spans="1:10" hidden="1" x14ac:dyDescent="0.25">
      <c r="A5798" s="187">
        <v>43903</v>
      </c>
      <c r="B5798" s="3">
        <v>13</v>
      </c>
      <c r="C5798" s="3">
        <v>3</v>
      </c>
      <c r="D5798" s="3">
        <v>2020</v>
      </c>
      <c r="E5798" s="3">
        <v>18</v>
      </c>
      <c r="F5798" s="3">
        <v>1</v>
      </c>
      <c r="G5798" s="3" t="s">
        <v>81</v>
      </c>
      <c r="H5798" s="3" t="s">
        <v>1204</v>
      </c>
      <c r="I5798" s="3" t="s">
        <v>530</v>
      </c>
      <c r="J5798" s="3">
        <v>37978548</v>
      </c>
    </row>
    <row r="5799" spans="1:10" hidden="1" x14ac:dyDescent="0.25">
      <c r="A5799" s="187">
        <v>43902</v>
      </c>
      <c r="B5799" s="3">
        <v>12</v>
      </c>
      <c r="C5799" s="3">
        <v>3</v>
      </c>
      <c r="D5799" s="3">
        <v>2020</v>
      </c>
      <c r="E5799" s="3">
        <v>9</v>
      </c>
      <c r="F5799" s="3">
        <v>0</v>
      </c>
      <c r="G5799" s="3" t="s">
        <v>81</v>
      </c>
      <c r="H5799" s="3" t="s">
        <v>1204</v>
      </c>
      <c r="I5799" s="3" t="s">
        <v>530</v>
      </c>
      <c r="J5799" s="3">
        <v>37978548</v>
      </c>
    </row>
    <row r="5800" spans="1:10" hidden="1" x14ac:dyDescent="0.25">
      <c r="A5800" s="187">
        <v>43901</v>
      </c>
      <c r="B5800" s="3">
        <v>11</v>
      </c>
      <c r="C5800" s="3">
        <v>3</v>
      </c>
      <c r="D5800" s="3">
        <v>2020</v>
      </c>
      <c r="E5800" s="3">
        <v>5</v>
      </c>
      <c r="F5800" s="3">
        <v>0</v>
      </c>
      <c r="G5800" s="3" t="s">
        <v>81</v>
      </c>
      <c r="H5800" s="3" t="s">
        <v>1204</v>
      </c>
      <c r="I5800" s="3" t="s">
        <v>530</v>
      </c>
      <c r="J5800" s="3">
        <v>37978548</v>
      </c>
    </row>
    <row r="5801" spans="1:10" hidden="1" x14ac:dyDescent="0.25">
      <c r="A5801" s="187">
        <v>43900</v>
      </c>
      <c r="B5801" s="3">
        <v>10</v>
      </c>
      <c r="C5801" s="3">
        <v>3</v>
      </c>
      <c r="D5801" s="3">
        <v>2020</v>
      </c>
      <c r="E5801" s="3">
        <v>6</v>
      </c>
      <c r="F5801" s="3">
        <v>0</v>
      </c>
      <c r="G5801" s="3" t="s">
        <v>81</v>
      </c>
      <c r="H5801" s="3" t="s">
        <v>1204</v>
      </c>
      <c r="I5801" s="3" t="s">
        <v>530</v>
      </c>
      <c r="J5801" s="3">
        <v>37978548</v>
      </c>
    </row>
    <row r="5802" spans="1:10" hidden="1" x14ac:dyDescent="0.25">
      <c r="A5802" s="187">
        <v>43899</v>
      </c>
      <c r="B5802" s="3">
        <v>9</v>
      </c>
      <c r="C5802" s="3">
        <v>3</v>
      </c>
      <c r="D5802" s="3">
        <v>2020</v>
      </c>
      <c r="E5802" s="3">
        <v>5</v>
      </c>
      <c r="F5802" s="3">
        <v>0</v>
      </c>
      <c r="G5802" s="3" t="s">
        <v>81</v>
      </c>
      <c r="H5802" s="3" t="s">
        <v>1204</v>
      </c>
      <c r="I5802" s="3" t="s">
        <v>530</v>
      </c>
      <c r="J5802" s="3">
        <v>37978548</v>
      </c>
    </row>
    <row r="5803" spans="1:10" hidden="1" x14ac:dyDescent="0.25">
      <c r="A5803" s="187">
        <v>43898</v>
      </c>
      <c r="B5803" s="3">
        <v>8</v>
      </c>
      <c r="C5803" s="3">
        <v>3</v>
      </c>
      <c r="D5803" s="3">
        <v>2020</v>
      </c>
      <c r="E5803" s="3">
        <v>1</v>
      </c>
      <c r="F5803" s="3">
        <v>0</v>
      </c>
      <c r="G5803" s="3" t="s">
        <v>81</v>
      </c>
      <c r="H5803" s="3" t="s">
        <v>1204</v>
      </c>
      <c r="I5803" s="3" t="s">
        <v>530</v>
      </c>
      <c r="J5803" s="3">
        <v>37978548</v>
      </c>
    </row>
    <row r="5804" spans="1:10" hidden="1" x14ac:dyDescent="0.25">
      <c r="A5804" s="187">
        <v>43897</v>
      </c>
      <c r="B5804" s="3">
        <v>7</v>
      </c>
      <c r="C5804" s="3">
        <v>3</v>
      </c>
      <c r="D5804" s="3">
        <v>2020</v>
      </c>
      <c r="E5804" s="3">
        <v>4</v>
      </c>
      <c r="F5804" s="3">
        <v>0</v>
      </c>
      <c r="G5804" s="3" t="s">
        <v>81</v>
      </c>
      <c r="H5804" s="3" t="s">
        <v>1204</v>
      </c>
      <c r="I5804" s="3" t="s">
        <v>530</v>
      </c>
      <c r="J5804" s="3">
        <v>37978548</v>
      </c>
    </row>
    <row r="5805" spans="1:10" hidden="1" x14ac:dyDescent="0.25">
      <c r="A5805" s="187">
        <v>43894</v>
      </c>
      <c r="B5805" s="3">
        <v>4</v>
      </c>
      <c r="C5805" s="3">
        <v>3</v>
      </c>
      <c r="D5805" s="3">
        <v>2020</v>
      </c>
      <c r="E5805" s="3">
        <v>1</v>
      </c>
      <c r="F5805" s="3">
        <v>0</v>
      </c>
      <c r="G5805" s="3" t="s">
        <v>81</v>
      </c>
      <c r="H5805" s="3" t="s">
        <v>1204</v>
      </c>
      <c r="I5805" s="3" t="s">
        <v>530</v>
      </c>
      <c r="J5805" s="3">
        <v>37978548</v>
      </c>
    </row>
    <row r="5806" spans="1:10" hidden="1" x14ac:dyDescent="0.25">
      <c r="A5806" s="187">
        <v>43920</v>
      </c>
      <c r="B5806" s="3">
        <v>30</v>
      </c>
      <c r="C5806" s="3">
        <v>3</v>
      </c>
      <c r="D5806" s="3">
        <v>2020</v>
      </c>
      <c r="E5806" s="3">
        <v>792</v>
      </c>
      <c r="F5806" s="3">
        <v>19</v>
      </c>
      <c r="G5806" s="3" t="s">
        <v>0</v>
      </c>
      <c r="H5806" s="3" t="s">
        <v>724</v>
      </c>
      <c r="I5806" s="3" t="s">
        <v>534</v>
      </c>
      <c r="J5806" s="3">
        <v>10281762</v>
      </c>
    </row>
    <row r="5807" spans="1:10" hidden="1" x14ac:dyDescent="0.25">
      <c r="A5807" s="187">
        <v>43919</v>
      </c>
      <c r="B5807" s="3">
        <v>29</v>
      </c>
      <c r="C5807" s="3">
        <v>3</v>
      </c>
      <c r="D5807" s="3">
        <v>2020</v>
      </c>
      <c r="E5807" s="3">
        <v>902</v>
      </c>
      <c r="F5807" s="3">
        <v>24</v>
      </c>
      <c r="G5807" s="3" t="s">
        <v>0</v>
      </c>
      <c r="H5807" s="3" t="s">
        <v>724</v>
      </c>
      <c r="I5807" s="3" t="s">
        <v>534</v>
      </c>
      <c r="J5807" s="3">
        <v>10281762</v>
      </c>
    </row>
    <row r="5808" spans="1:10" hidden="1" x14ac:dyDescent="0.25">
      <c r="A5808" s="187">
        <v>43918</v>
      </c>
      <c r="B5808" s="3">
        <v>28</v>
      </c>
      <c r="C5808" s="3">
        <v>3</v>
      </c>
      <c r="D5808" s="3">
        <v>2020</v>
      </c>
      <c r="E5808" s="3">
        <v>724</v>
      </c>
      <c r="F5808" s="3">
        <v>16</v>
      </c>
      <c r="G5808" s="3" t="s">
        <v>0</v>
      </c>
      <c r="H5808" s="3" t="s">
        <v>724</v>
      </c>
      <c r="I5808" s="3" t="s">
        <v>534</v>
      </c>
      <c r="J5808" s="3">
        <v>10281762</v>
      </c>
    </row>
    <row r="5809" spans="1:10" hidden="1" x14ac:dyDescent="0.25">
      <c r="A5809" s="187">
        <v>43917</v>
      </c>
      <c r="B5809" s="3">
        <v>27</v>
      </c>
      <c r="C5809" s="3">
        <v>3</v>
      </c>
      <c r="D5809" s="3">
        <v>2020</v>
      </c>
      <c r="E5809" s="3">
        <v>549</v>
      </c>
      <c r="F5809" s="3">
        <v>17</v>
      </c>
      <c r="G5809" s="3" t="s">
        <v>0</v>
      </c>
      <c r="H5809" s="3" t="s">
        <v>724</v>
      </c>
      <c r="I5809" s="3" t="s">
        <v>534</v>
      </c>
      <c r="J5809" s="3">
        <v>10281762</v>
      </c>
    </row>
    <row r="5810" spans="1:10" hidden="1" x14ac:dyDescent="0.25">
      <c r="A5810" s="187">
        <v>43916</v>
      </c>
      <c r="B5810" s="3">
        <v>26</v>
      </c>
      <c r="C5810" s="3">
        <v>3</v>
      </c>
      <c r="D5810" s="3">
        <v>2020</v>
      </c>
      <c r="E5810" s="3">
        <v>633</v>
      </c>
      <c r="F5810" s="3">
        <v>10</v>
      </c>
      <c r="G5810" s="3" t="s">
        <v>0</v>
      </c>
      <c r="H5810" s="3" t="s">
        <v>724</v>
      </c>
      <c r="I5810" s="3" t="s">
        <v>534</v>
      </c>
      <c r="J5810" s="3">
        <v>10281762</v>
      </c>
    </row>
    <row r="5811" spans="1:10" hidden="1" x14ac:dyDescent="0.25">
      <c r="A5811" s="187">
        <v>43915</v>
      </c>
      <c r="B5811" s="3">
        <v>25</v>
      </c>
      <c r="C5811" s="3">
        <v>3</v>
      </c>
      <c r="D5811" s="3">
        <v>2020</v>
      </c>
      <c r="E5811" s="3">
        <v>302</v>
      </c>
      <c r="F5811" s="3">
        <v>10</v>
      </c>
      <c r="G5811" s="3" t="s">
        <v>0</v>
      </c>
      <c r="H5811" s="3" t="s">
        <v>724</v>
      </c>
      <c r="I5811" s="3" t="s">
        <v>534</v>
      </c>
      <c r="J5811" s="3">
        <v>10281762</v>
      </c>
    </row>
    <row r="5812" spans="1:10" hidden="1" x14ac:dyDescent="0.25">
      <c r="A5812" s="187">
        <v>43914</v>
      </c>
      <c r="B5812" s="3">
        <v>24</v>
      </c>
      <c r="C5812" s="3">
        <v>3</v>
      </c>
      <c r="D5812" s="3">
        <v>2020</v>
      </c>
      <c r="E5812" s="3">
        <v>460</v>
      </c>
      <c r="F5812" s="3">
        <v>9</v>
      </c>
      <c r="G5812" s="3" t="s">
        <v>0</v>
      </c>
      <c r="H5812" s="3" t="s">
        <v>724</v>
      </c>
      <c r="I5812" s="3" t="s">
        <v>534</v>
      </c>
      <c r="J5812" s="3">
        <v>10281762</v>
      </c>
    </row>
    <row r="5813" spans="1:10" hidden="1" x14ac:dyDescent="0.25">
      <c r="A5813" s="187">
        <v>43913</v>
      </c>
      <c r="B5813" s="3">
        <v>23</v>
      </c>
      <c r="C5813" s="3">
        <v>3</v>
      </c>
      <c r="D5813" s="3">
        <v>2020</v>
      </c>
      <c r="E5813" s="3">
        <v>320</v>
      </c>
      <c r="F5813" s="3">
        <v>2</v>
      </c>
      <c r="G5813" s="3" t="s">
        <v>0</v>
      </c>
      <c r="H5813" s="3" t="s">
        <v>724</v>
      </c>
      <c r="I5813" s="3" t="s">
        <v>534</v>
      </c>
      <c r="J5813" s="3">
        <v>10281762</v>
      </c>
    </row>
    <row r="5814" spans="1:10" hidden="1" x14ac:dyDescent="0.25">
      <c r="A5814" s="187">
        <v>43912</v>
      </c>
      <c r="B5814" s="3">
        <v>22</v>
      </c>
      <c r="C5814" s="3">
        <v>3</v>
      </c>
      <c r="D5814" s="3">
        <v>2020</v>
      </c>
      <c r="E5814" s="3">
        <v>260</v>
      </c>
      <c r="F5814" s="3">
        <v>6</v>
      </c>
      <c r="G5814" s="3" t="s">
        <v>0</v>
      </c>
      <c r="H5814" s="3" t="s">
        <v>724</v>
      </c>
      <c r="I5814" s="3" t="s">
        <v>534</v>
      </c>
      <c r="J5814" s="3">
        <v>10281762</v>
      </c>
    </row>
    <row r="5815" spans="1:10" hidden="1" x14ac:dyDescent="0.25">
      <c r="A5815" s="187">
        <v>43911</v>
      </c>
      <c r="B5815" s="3">
        <v>21</v>
      </c>
      <c r="C5815" s="3">
        <v>3</v>
      </c>
      <c r="D5815" s="3">
        <v>2020</v>
      </c>
      <c r="E5815" s="3">
        <v>235</v>
      </c>
      <c r="F5815" s="3">
        <v>3</v>
      </c>
      <c r="G5815" s="3" t="s">
        <v>0</v>
      </c>
      <c r="H5815" s="3" t="s">
        <v>724</v>
      </c>
      <c r="I5815" s="3" t="s">
        <v>534</v>
      </c>
      <c r="J5815" s="3">
        <v>10281762</v>
      </c>
    </row>
    <row r="5816" spans="1:10" hidden="1" x14ac:dyDescent="0.25">
      <c r="A5816" s="187">
        <v>43910</v>
      </c>
      <c r="B5816" s="3">
        <v>20</v>
      </c>
      <c r="C5816" s="3">
        <v>3</v>
      </c>
      <c r="D5816" s="3">
        <v>2020</v>
      </c>
      <c r="E5816" s="3">
        <v>143</v>
      </c>
      <c r="F5816" s="3">
        <v>1</v>
      </c>
      <c r="G5816" s="3" t="s">
        <v>0</v>
      </c>
      <c r="H5816" s="3" t="s">
        <v>724</v>
      </c>
      <c r="I5816" s="3" t="s">
        <v>534</v>
      </c>
      <c r="J5816" s="3">
        <v>10281762</v>
      </c>
    </row>
    <row r="5817" spans="1:10" hidden="1" x14ac:dyDescent="0.25">
      <c r="A5817" s="187">
        <v>43909</v>
      </c>
      <c r="B5817" s="3">
        <v>19</v>
      </c>
      <c r="C5817" s="3">
        <v>3</v>
      </c>
      <c r="D5817" s="3">
        <v>2020</v>
      </c>
      <c r="E5817" s="3">
        <v>194</v>
      </c>
      <c r="F5817" s="3">
        <v>1</v>
      </c>
      <c r="G5817" s="3" t="s">
        <v>0</v>
      </c>
      <c r="H5817" s="3" t="s">
        <v>724</v>
      </c>
      <c r="I5817" s="3" t="s">
        <v>534</v>
      </c>
      <c r="J5817" s="3">
        <v>10281762</v>
      </c>
    </row>
    <row r="5818" spans="1:10" hidden="1" x14ac:dyDescent="0.25">
      <c r="A5818" s="187">
        <v>43908</v>
      </c>
      <c r="B5818" s="3">
        <v>18</v>
      </c>
      <c r="C5818" s="3">
        <v>3</v>
      </c>
      <c r="D5818" s="3">
        <v>2020</v>
      </c>
      <c r="E5818" s="3">
        <v>117</v>
      </c>
      <c r="F5818" s="3">
        <v>1</v>
      </c>
      <c r="G5818" s="3" t="s">
        <v>0</v>
      </c>
      <c r="H5818" s="3" t="s">
        <v>724</v>
      </c>
      <c r="I5818" s="3" t="s">
        <v>534</v>
      </c>
      <c r="J5818" s="3">
        <v>10281762</v>
      </c>
    </row>
    <row r="5819" spans="1:10" hidden="1" x14ac:dyDescent="0.25">
      <c r="A5819" s="187">
        <v>43907</v>
      </c>
      <c r="B5819" s="3">
        <v>17</v>
      </c>
      <c r="C5819" s="3">
        <v>3</v>
      </c>
      <c r="D5819" s="3">
        <v>2020</v>
      </c>
      <c r="E5819" s="3">
        <v>86</v>
      </c>
      <c r="F5819" s="3">
        <v>0</v>
      </c>
      <c r="G5819" s="3" t="s">
        <v>0</v>
      </c>
      <c r="H5819" s="3" t="s">
        <v>724</v>
      </c>
      <c r="I5819" s="3" t="s">
        <v>534</v>
      </c>
      <c r="J5819" s="3">
        <v>10281762</v>
      </c>
    </row>
    <row r="5820" spans="1:10" hidden="1" x14ac:dyDescent="0.25">
      <c r="A5820" s="187">
        <v>43906</v>
      </c>
      <c r="B5820" s="3">
        <v>16</v>
      </c>
      <c r="C5820" s="3">
        <v>3</v>
      </c>
      <c r="D5820" s="3">
        <v>2020</v>
      </c>
      <c r="E5820" s="3">
        <v>76</v>
      </c>
      <c r="F5820" s="3">
        <v>0</v>
      </c>
      <c r="G5820" s="3" t="s">
        <v>0</v>
      </c>
      <c r="H5820" s="3" t="s">
        <v>724</v>
      </c>
      <c r="I5820" s="3" t="s">
        <v>534</v>
      </c>
      <c r="J5820" s="3">
        <v>10281762</v>
      </c>
    </row>
    <row r="5821" spans="1:10" hidden="1" x14ac:dyDescent="0.25">
      <c r="A5821" s="187">
        <v>43905</v>
      </c>
      <c r="B5821" s="3">
        <v>15</v>
      </c>
      <c r="C5821" s="3">
        <v>3</v>
      </c>
      <c r="D5821" s="3">
        <v>2020</v>
      </c>
      <c r="E5821" s="3">
        <v>57</v>
      </c>
      <c r="F5821" s="3">
        <v>0</v>
      </c>
      <c r="G5821" s="3" t="s">
        <v>0</v>
      </c>
      <c r="H5821" s="3" t="s">
        <v>724</v>
      </c>
      <c r="I5821" s="3" t="s">
        <v>534</v>
      </c>
      <c r="J5821" s="3">
        <v>10281762</v>
      </c>
    </row>
    <row r="5822" spans="1:10" hidden="1" x14ac:dyDescent="0.25">
      <c r="A5822" s="187">
        <v>43904</v>
      </c>
      <c r="B5822" s="3">
        <v>14</v>
      </c>
      <c r="C5822" s="3">
        <v>3</v>
      </c>
      <c r="D5822" s="3">
        <v>2020</v>
      </c>
      <c r="E5822" s="3">
        <v>34</v>
      </c>
      <c r="F5822" s="3">
        <v>0</v>
      </c>
      <c r="G5822" s="3" t="s">
        <v>0</v>
      </c>
      <c r="H5822" s="3" t="s">
        <v>724</v>
      </c>
      <c r="I5822" s="3" t="s">
        <v>534</v>
      </c>
      <c r="J5822" s="3">
        <v>10281762</v>
      </c>
    </row>
    <row r="5823" spans="1:10" hidden="1" x14ac:dyDescent="0.25">
      <c r="A5823" s="187">
        <v>43903</v>
      </c>
      <c r="B5823" s="3">
        <v>13</v>
      </c>
      <c r="C5823" s="3">
        <v>3</v>
      </c>
      <c r="D5823" s="3">
        <v>2020</v>
      </c>
      <c r="E5823" s="3">
        <v>19</v>
      </c>
      <c r="F5823" s="3">
        <v>0</v>
      </c>
      <c r="G5823" s="3" t="s">
        <v>0</v>
      </c>
      <c r="H5823" s="3" t="s">
        <v>724</v>
      </c>
      <c r="I5823" s="3" t="s">
        <v>534</v>
      </c>
      <c r="J5823" s="3">
        <v>10281762</v>
      </c>
    </row>
    <row r="5824" spans="1:10" hidden="1" x14ac:dyDescent="0.25">
      <c r="A5824" s="187">
        <v>43902</v>
      </c>
      <c r="B5824" s="3">
        <v>12</v>
      </c>
      <c r="C5824" s="3">
        <v>3</v>
      </c>
      <c r="D5824" s="3">
        <v>2020</v>
      </c>
      <c r="E5824" s="3">
        <v>18</v>
      </c>
      <c r="F5824" s="3">
        <v>0</v>
      </c>
      <c r="G5824" s="3" t="s">
        <v>0</v>
      </c>
      <c r="H5824" s="3" t="s">
        <v>724</v>
      </c>
      <c r="I5824" s="3" t="s">
        <v>534</v>
      </c>
      <c r="J5824" s="3">
        <v>10281762</v>
      </c>
    </row>
    <row r="5825" spans="1:10" hidden="1" x14ac:dyDescent="0.25">
      <c r="A5825" s="187">
        <v>43901</v>
      </c>
      <c r="B5825" s="3">
        <v>11</v>
      </c>
      <c r="C5825" s="3">
        <v>3</v>
      </c>
      <c r="D5825" s="3">
        <v>2020</v>
      </c>
      <c r="E5825" s="3">
        <v>2</v>
      </c>
      <c r="F5825" s="3">
        <v>0</v>
      </c>
      <c r="G5825" s="3" t="s">
        <v>0</v>
      </c>
      <c r="H5825" s="3" t="s">
        <v>724</v>
      </c>
      <c r="I5825" s="3" t="s">
        <v>534</v>
      </c>
      <c r="J5825" s="3">
        <v>10281762</v>
      </c>
    </row>
    <row r="5826" spans="1:10" hidden="1" x14ac:dyDescent="0.25">
      <c r="A5826" s="187">
        <v>43900</v>
      </c>
      <c r="B5826" s="3">
        <v>10</v>
      </c>
      <c r="C5826" s="3">
        <v>3</v>
      </c>
      <c r="D5826" s="3">
        <v>2020</v>
      </c>
      <c r="E5826" s="3">
        <v>9</v>
      </c>
      <c r="F5826" s="3">
        <v>0</v>
      </c>
      <c r="G5826" s="3" t="s">
        <v>0</v>
      </c>
      <c r="H5826" s="3" t="s">
        <v>724</v>
      </c>
      <c r="I5826" s="3" t="s">
        <v>534</v>
      </c>
      <c r="J5826" s="3">
        <v>10281762</v>
      </c>
    </row>
    <row r="5827" spans="1:10" hidden="1" x14ac:dyDescent="0.25">
      <c r="A5827" s="187">
        <v>43899</v>
      </c>
      <c r="B5827" s="3">
        <v>9</v>
      </c>
      <c r="C5827" s="3">
        <v>3</v>
      </c>
      <c r="D5827" s="3">
        <v>2020</v>
      </c>
      <c r="E5827" s="3">
        <v>9</v>
      </c>
      <c r="F5827" s="3">
        <v>0</v>
      </c>
      <c r="G5827" s="3" t="s">
        <v>0</v>
      </c>
      <c r="H5827" s="3" t="s">
        <v>724</v>
      </c>
      <c r="I5827" s="3" t="s">
        <v>534</v>
      </c>
      <c r="J5827" s="3">
        <v>10281762</v>
      </c>
    </row>
    <row r="5828" spans="1:10" hidden="1" x14ac:dyDescent="0.25">
      <c r="A5828" s="187">
        <v>43898</v>
      </c>
      <c r="B5828" s="3">
        <v>8</v>
      </c>
      <c r="C5828" s="3">
        <v>3</v>
      </c>
      <c r="D5828" s="3">
        <v>2020</v>
      </c>
      <c r="E5828" s="3">
        <v>8</v>
      </c>
      <c r="F5828" s="3">
        <v>0</v>
      </c>
      <c r="G5828" s="3" t="s">
        <v>0</v>
      </c>
      <c r="H5828" s="3" t="s">
        <v>724</v>
      </c>
      <c r="I5828" s="3" t="s">
        <v>534</v>
      </c>
      <c r="J5828" s="3">
        <v>10281762</v>
      </c>
    </row>
    <row r="5829" spans="1:10" hidden="1" x14ac:dyDescent="0.25">
      <c r="A5829" s="187">
        <v>43897</v>
      </c>
      <c r="B5829" s="3">
        <v>7</v>
      </c>
      <c r="C5829" s="3">
        <v>3</v>
      </c>
      <c r="D5829" s="3">
        <v>2020</v>
      </c>
      <c r="E5829" s="3">
        <v>4</v>
      </c>
      <c r="F5829" s="3">
        <v>0</v>
      </c>
      <c r="G5829" s="3" t="s">
        <v>0</v>
      </c>
      <c r="H5829" s="3" t="s">
        <v>724</v>
      </c>
      <c r="I5829" s="3" t="s">
        <v>534</v>
      </c>
      <c r="J5829" s="3">
        <v>10281762</v>
      </c>
    </row>
    <row r="5830" spans="1:10" hidden="1" x14ac:dyDescent="0.25">
      <c r="A5830" s="187">
        <v>43896</v>
      </c>
      <c r="B5830" s="3">
        <v>6</v>
      </c>
      <c r="C5830" s="3">
        <v>3</v>
      </c>
      <c r="D5830" s="3">
        <v>2020</v>
      </c>
      <c r="E5830" s="3">
        <v>4</v>
      </c>
      <c r="F5830" s="3">
        <v>0</v>
      </c>
      <c r="G5830" s="3" t="s">
        <v>0</v>
      </c>
      <c r="H5830" s="3" t="s">
        <v>724</v>
      </c>
      <c r="I5830" s="3" t="s">
        <v>534</v>
      </c>
      <c r="J5830" s="3">
        <v>10281762</v>
      </c>
    </row>
    <row r="5831" spans="1:10" hidden="1" x14ac:dyDescent="0.25">
      <c r="A5831" s="187">
        <v>43895</v>
      </c>
      <c r="B5831" s="3">
        <v>5</v>
      </c>
      <c r="C5831" s="3">
        <v>3</v>
      </c>
      <c r="D5831" s="3">
        <v>2020</v>
      </c>
      <c r="E5831" s="3">
        <v>1</v>
      </c>
      <c r="F5831" s="3">
        <v>0</v>
      </c>
      <c r="G5831" s="3" t="s">
        <v>0</v>
      </c>
      <c r="H5831" s="3" t="s">
        <v>724</v>
      </c>
      <c r="I5831" s="3" t="s">
        <v>534</v>
      </c>
      <c r="J5831" s="3">
        <v>10281762</v>
      </c>
    </row>
    <row r="5832" spans="1:10" hidden="1" x14ac:dyDescent="0.25">
      <c r="A5832" s="187">
        <v>43894</v>
      </c>
      <c r="B5832" s="3">
        <v>4</v>
      </c>
      <c r="C5832" s="3">
        <v>3</v>
      </c>
      <c r="D5832" s="3">
        <v>2020</v>
      </c>
      <c r="E5832" s="3">
        <v>2</v>
      </c>
      <c r="F5832" s="3">
        <v>0</v>
      </c>
      <c r="G5832" s="3" t="s">
        <v>0</v>
      </c>
      <c r="H5832" s="3" t="s">
        <v>724</v>
      </c>
      <c r="I5832" s="3" t="s">
        <v>534</v>
      </c>
      <c r="J5832" s="3">
        <v>10281762</v>
      </c>
    </row>
    <row r="5833" spans="1:10" hidden="1" x14ac:dyDescent="0.25">
      <c r="A5833" s="187">
        <v>43893</v>
      </c>
      <c r="B5833" s="3">
        <v>3</v>
      </c>
      <c r="C5833" s="3">
        <v>3</v>
      </c>
      <c r="D5833" s="3">
        <v>2020</v>
      </c>
      <c r="E5833" s="3">
        <v>2</v>
      </c>
      <c r="F5833" s="3">
        <v>0</v>
      </c>
      <c r="G5833" s="3" t="s">
        <v>0</v>
      </c>
      <c r="H5833" s="3" t="s">
        <v>724</v>
      </c>
      <c r="I5833" s="3" t="s">
        <v>534</v>
      </c>
      <c r="J5833" s="3">
        <v>10281762</v>
      </c>
    </row>
    <row r="5834" spans="1:10" hidden="1" x14ac:dyDescent="0.25">
      <c r="A5834" s="187">
        <v>43920</v>
      </c>
      <c r="B5834" s="3">
        <v>30</v>
      </c>
      <c r="C5834" s="3">
        <v>3</v>
      </c>
      <c r="D5834" s="3">
        <v>2020</v>
      </c>
      <c r="E5834" s="3">
        <v>27</v>
      </c>
      <c r="F5834" s="3">
        <v>2</v>
      </c>
      <c r="G5834" s="3" t="s">
        <v>1205</v>
      </c>
      <c r="H5834" s="3" t="s">
        <v>1206</v>
      </c>
      <c r="I5834" s="3" t="s">
        <v>532</v>
      </c>
      <c r="J5834" s="3">
        <v>3195153</v>
      </c>
    </row>
    <row r="5835" spans="1:10" hidden="1" x14ac:dyDescent="0.25">
      <c r="A5835" s="187">
        <v>43919</v>
      </c>
      <c r="B5835" s="3">
        <v>29</v>
      </c>
      <c r="C5835" s="3">
        <v>3</v>
      </c>
      <c r="D5835" s="3">
        <v>2020</v>
      </c>
      <c r="E5835" s="3">
        <v>36</v>
      </c>
      <c r="F5835" s="3">
        <v>1</v>
      </c>
      <c r="G5835" s="3" t="s">
        <v>1205</v>
      </c>
      <c r="H5835" s="3" t="s">
        <v>1206</v>
      </c>
      <c r="I5835" s="3" t="s">
        <v>532</v>
      </c>
      <c r="J5835" s="3">
        <v>3195153</v>
      </c>
    </row>
    <row r="5836" spans="1:10" hidden="1" x14ac:dyDescent="0.25">
      <c r="A5836" s="187">
        <v>43918</v>
      </c>
      <c r="B5836" s="3">
        <v>28</v>
      </c>
      <c r="C5836" s="3">
        <v>3</v>
      </c>
      <c r="D5836" s="3">
        <v>2020</v>
      </c>
      <c r="E5836" s="3">
        <v>64</v>
      </c>
      <c r="F5836" s="3">
        <v>2</v>
      </c>
      <c r="G5836" s="3" t="s">
        <v>1205</v>
      </c>
      <c r="H5836" s="3" t="s">
        <v>1206</v>
      </c>
      <c r="I5836" s="3" t="s">
        <v>532</v>
      </c>
      <c r="J5836" s="3">
        <v>3195153</v>
      </c>
    </row>
    <row r="5837" spans="1:10" hidden="1" x14ac:dyDescent="0.25">
      <c r="A5837" s="187">
        <v>43920</v>
      </c>
      <c r="B5837" s="3">
        <v>30</v>
      </c>
      <c r="C5837" s="3">
        <v>3</v>
      </c>
      <c r="D5837" s="3">
        <v>2020</v>
      </c>
      <c r="E5837" s="3">
        <v>44</v>
      </c>
      <c r="F5837" s="3">
        <v>0</v>
      </c>
      <c r="G5837" s="3" t="s">
        <v>256</v>
      </c>
      <c r="H5837" s="3" t="s">
        <v>1207</v>
      </c>
      <c r="I5837" s="3" t="s">
        <v>540</v>
      </c>
      <c r="J5837" s="3">
        <v>2781677</v>
      </c>
    </row>
    <row r="5838" spans="1:10" hidden="1" x14ac:dyDescent="0.25">
      <c r="A5838" s="187">
        <v>43919</v>
      </c>
      <c r="B5838" s="3">
        <v>29</v>
      </c>
      <c r="C5838" s="3">
        <v>3</v>
      </c>
      <c r="D5838" s="3">
        <v>2020</v>
      </c>
      <c r="E5838" s="3">
        <v>28</v>
      </c>
      <c r="F5838" s="3">
        <v>1</v>
      </c>
      <c r="G5838" s="3" t="s">
        <v>256</v>
      </c>
      <c r="H5838" s="3" t="s">
        <v>1207</v>
      </c>
      <c r="I5838" s="3" t="s">
        <v>540</v>
      </c>
      <c r="J5838" s="3">
        <v>2781677</v>
      </c>
    </row>
    <row r="5839" spans="1:10" hidden="1" x14ac:dyDescent="0.25">
      <c r="A5839" s="187">
        <v>43918</v>
      </c>
      <c r="B5839" s="3">
        <v>28</v>
      </c>
      <c r="C5839" s="3">
        <v>3</v>
      </c>
      <c r="D5839" s="3">
        <v>2020</v>
      </c>
      <c r="E5839" s="3">
        <v>13</v>
      </c>
      <c r="F5839" s="3">
        <v>0</v>
      </c>
      <c r="G5839" s="3" t="s">
        <v>256</v>
      </c>
      <c r="H5839" s="3" t="s">
        <v>1207</v>
      </c>
      <c r="I5839" s="3" t="s">
        <v>540</v>
      </c>
      <c r="J5839" s="3">
        <v>2781677</v>
      </c>
    </row>
    <row r="5840" spans="1:10" hidden="1" x14ac:dyDescent="0.25">
      <c r="A5840" s="187">
        <v>43917</v>
      </c>
      <c r="B5840" s="3">
        <v>27</v>
      </c>
      <c r="C5840" s="3">
        <v>3</v>
      </c>
      <c r="D5840" s="3">
        <v>2020</v>
      </c>
      <c r="E5840" s="3">
        <v>12</v>
      </c>
      <c r="F5840" s="3">
        <v>0</v>
      </c>
      <c r="G5840" s="3" t="s">
        <v>256</v>
      </c>
      <c r="H5840" s="3" t="s">
        <v>1207</v>
      </c>
      <c r="I5840" s="3" t="s">
        <v>540</v>
      </c>
      <c r="J5840" s="3">
        <v>2781677</v>
      </c>
    </row>
    <row r="5841" spans="1:10" hidden="1" x14ac:dyDescent="0.25">
      <c r="A5841" s="187">
        <v>43916</v>
      </c>
      <c r="B5841" s="3">
        <v>26</v>
      </c>
      <c r="C5841" s="3">
        <v>3</v>
      </c>
      <c r="D5841" s="3">
        <v>2020</v>
      </c>
      <c r="E5841" s="3">
        <v>11</v>
      </c>
      <c r="F5841" s="3">
        <v>0</v>
      </c>
      <c r="G5841" s="3" t="s">
        <v>256</v>
      </c>
      <c r="H5841" s="3" t="s">
        <v>1207</v>
      </c>
      <c r="I5841" s="3" t="s">
        <v>540</v>
      </c>
      <c r="J5841" s="3">
        <v>2781677</v>
      </c>
    </row>
    <row r="5842" spans="1:10" hidden="1" x14ac:dyDescent="0.25">
      <c r="A5842" s="187">
        <v>43915</v>
      </c>
      <c r="B5842" s="3">
        <v>25</v>
      </c>
      <c r="C5842" s="3">
        <v>3</v>
      </c>
      <c r="D5842" s="3">
        <v>2020</v>
      </c>
      <c r="E5842" s="3">
        <v>25</v>
      </c>
      <c r="F5842" s="3">
        <v>0</v>
      </c>
      <c r="G5842" s="3" t="s">
        <v>256</v>
      </c>
      <c r="H5842" s="3" t="s">
        <v>1207</v>
      </c>
      <c r="I5842" s="3" t="s">
        <v>540</v>
      </c>
      <c r="J5842" s="3">
        <v>2781677</v>
      </c>
    </row>
    <row r="5843" spans="1:10" hidden="1" x14ac:dyDescent="0.25">
      <c r="A5843" s="187">
        <v>43914</v>
      </c>
      <c r="B5843" s="3">
        <v>24</v>
      </c>
      <c r="C5843" s="3">
        <v>3</v>
      </c>
      <c r="D5843" s="3">
        <v>2020</v>
      </c>
      <c r="E5843" s="3">
        <v>7</v>
      </c>
      <c r="F5843" s="3">
        <v>0</v>
      </c>
      <c r="G5843" s="3" t="s">
        <v>256</v>
      </c>
      <c r="H5843" s="3" t="s">
        <v>1207</v>
      </c>
      <c r="I5843" s="3" t="s">
        <v>540</v>
      </c>
      <c r="J5843" s="3">
        <v>2781677</v>
      </c>
    </row>
    <row r="5844" spans="1:10" hidden="1" x14ac:dyDescent="0.25">
      <c r="A5844" s="187">
        <v>43913</v>
      </c>
      <c r="B5844" s="3">
        <v>23</v>
      </c>
      <c r="C5844" s="3">
        <v>3</v>
      </c>
      <c r="D5844" s="3">
        <v>2020</v>
      </c>
      <c r="E5844" s="3">
        <v>13</v>
      </c>
      <c r="F5844" s="3">
        <v>0</v>
      </c>
      <c r="G5844" s="3" t="s">
        <v>256</v>
      </c>
      <c r="H5844" s="3" t="s">
        <v>1207</v>
      </c>
      <c r="I5844" s="3" t="s">
        <v>540</v>
      </c>
      <c r="J5844" s="3">
        <v>2781677</v>
      </c>
    </row>
    <row r="5845" spans="1:10" hidden="1" x14ac:dyDescent="0.25">
      <c r="A5845" s="187">
        <v>43912</v>
      </c>
      <c r="B5845" s="3">
        <v>22</v>
      </c>
      <c r="C5845" s="3">
        <v>3</v>
      </c>
      <c r="D5845" s="3">
        <v>2020</v>
      </c>
      <c r="E5845" s="3">
        <v>11</v>
      </c>
      <c r="F5845" s="3">
        <v>0</v>
      </c>
      <c r="G5845" s="3" t="s">
        <v>256</v>
      </c>
      <c r="H5845" s="3" t="s">
        <v>1207</v>
      </c>
      <c r="I5845" s="3" t="s">
        <v>540</v>
      </c>
      <c r="J5845" s="3">
        <v>2781677</v>
      </c>
    </row>
    <row r="5846" spans="1:10" hidden="1" x14ac:dyDescent="0.25">
      <c r="A5846" s="187">
        <v>43911</v>
      </c>
      <c r="B5846" s="3">
        <v>21</v>
      </c>
      <c r="C5846" s="3">
        <v>3</v>
      </c>
      <c r="D5846" s="3">
        <v>2020</v>
      </c>
      <c r="E5846" s="3">
        <v>10</v>
      </c>
      <c r="F5846" s="3">
        <v>0</v>
      </c>
      <c r="G5846" s="3" t="s">
        <v>256</v>
      </c>
      <c r="H5846" s="3" t="s">
        <v>1207</v>
      </c>
      <c r="I5846" s="3" t="s">
        <v>540</v>
      </c>
      <c r="J5846" s="3">
        <v>2781677</v>
      </c>
    </row>
    <row r="5847" spans="1:10" hidden="1" x14ac:dyDescent="0.25">
      <c r="A5847" s="187">
        <v>43910</v>
      </c>
      <c r="B5847" s="3">
        <v>20</v>
      </c>
      <c r="C5847" s="3">
        <v>3</v>
      </c>
      <c r="D5847" s="3">
        <v>2020</v>
      </c>
      <c r="E5847" s="3">
        <v>8</v>
      </c>
      <c r="F5847" s="3">
        <v>0</v>
      </c>
      <c r="G5847" s="3" t="s">
        <v>256</v>
      </c>
      <c r="H5847" s="3" t="s">
        <v>1207</v>
      </c>
      <c r="I5847" s="3" t="s">
        <v>540</v>
      </c>
      <c r="J5847" s="3">
        <v>2781677</v>
      </c>
    </row>
    <row r="5848" spans="1:10" hidden="1" x14ac:dyDescent="0.25">
      <c r="A5848" s="187">
        <v>43909</v>
      </c>
      <c r="B5848" s="3">
        <v>19</v>
      </c>
      <c r="C5848" s="3">
        <v>3</v>
      </c>
      <c r="D5848" s="3">
        <v>2020</v>
      </c>
      <c r="E5848" s="3">
        <v>10</v>
      </c>
      <c r="F5848" s="3">
        <v>0</v>
      </c>
      <c r="G5848" s="3" t="s">
        <v>256</v>
      </c>
      <c r="H5848" s="3" t="s">
        <v>1207</v>
      </c>
      <c r="I5848" s="3" t="s">
        <v>540</v>
      </c>
      <c r="J5848" s="3">
        <v>2781677</v>
      </c>
    </row>
    <row r="5849" spans="1:10" hidden="1" x14ac:dyDescent="0.25">
      <c r="A5849" s="187">
        <v>43908</v>
      </c>
      <c r="B5849" s="3">
        <v>18</v>
      </c>
      <c r="C5849" s="3">
        <v>3</v>
      </c>
      <c r="D5849" s="3">
        <v>2020</v>
      </c>
      <c r="E5849" s="3">
        <v>3</v>
      </c>
      <c r="F5849" s="3">
        <v>0</v>
      </c>
      <c r="G5849" s="3" t="s">
        <v>256</v>
      </c>
      <c r="H5849" s="3" t="s">
        <v>1207</v>
      </c>
      <c r="I5849" s="3" t="s">
        <v>540</v>
      </c>
      <c r="J5849" s="3">
        <v>2781677</v>
      </c>
    </row>
    <row r="5850" spans="1:10" hidden="1" x14ac:dyDescent="0.25">
      <c r="A5850" s="187">
        <v>43907</v>
      </c>
      <c r="B5850" s="3">
        <v>17</v>
      </c>
      <c r="C5850" s="3">
        <v>3</v>
      </c>
      <c r="D5850" s="3">
        <v>2020</v>
      </c>
      <c r="E5850" s="3">
        <v>38</v>
      </c>
      <c r="F5850" s="3">
        <v>0</v>
      </c>
      <c r="G5850" s="3" t="s">
        <v>256</v>
      </c>
      <c r="H5850" s="3" t="s">
        <v>1207</v>
      </c>
      <c r="I5850" s="3" t="s">
        <v>540</v>
      </c>
      <c r="J5850" s="3">
        <v>2781677</v>
      </c>
    </row>
    <row r="5851" spans="1:10" hidden="1" x14ac:dyDescent="0.25">
      <c r="A5851" s="187">
        <v>43906</v>
      </c>
      <c r="B5851" s="3">
        <v>16</v>
      </c>
      <c r="C5851" s="3">
        <v>3</v>
      </c>
      <c r="D5851" s="3">
        <v>2020</v>
      </c>
      <c r="E5851" s="3">
        <v>64</v>
      </c>
      <c r="F5851" s="3">
        <v>0</v>
      </c>
      <c r="G5851" s="3" t="s">
        <v>256</v>
      </c>
      <c r="H5851" s="3" t="s">
        <v>1207</v>
      </c>
      <c r="I5851" s="3" t="s">
        <v>540</v>
      </c>
      <c r="J5851" s="3">
        <v>2781677</v>
      </c>
    </row>
    <row r="5852" spans="1:10" hidden="1" x14ac:dyDescent="0.25">
      <c r="A5852" s="187">
        <v>43905</v>
      </c>
      <c r="B5852" s="3">
        <v>15</v>
      </c>
      <c r="C5852" s="3">
        <v>3</v>
      </c>
      <c r="D5852" s="3">
        <v>2020</v>
      </c>
      <c r="E5852" s="3">
        <v>17</v>
      </c>
      <c r="F5852" s="3">
        <v>0</v>
      </c>
      <c r="G5852" s="3" t="s">
        <v>256</v>
      </c>
      <c r="H5852" s="3" t="s">
        <v>1207</v>
      </c>
      <c r="I5852" s="3" t="s">
        <v>540</v>
      </c>
      <c r="J5852" s="3">
        <v>2781677</v>
      </c>
    </row>
    <row r="5853" spans="1:10" hidden="1" x14ac:dyDescent="0.25">
      <c r="A5853" s="187">
        <v>43904</v>
      </c>
      <c r="B5853" s="3">
        <v>14</v>
      </c>
      <c r="C5853" s="3">
        <v>3</v>
      </c>
      <c r="D5853" s="3">
        <v>2020</v>
      </c>
      <c r="E5853" s="3">
        <v>58</v>
      </c>
      <c r="F5853" s="3">
        <v>0</v>
      </c>
      <c r="G5853" s="3" t="s">
        <v>256</v>
      </c>
      <c r="H5853" s="3" t="s">
        <v>1207</v>
      </c>
      <c r="I5853" s="3" t="s">
        <v>540</v>
      </c>
      <c r="J5853" s="3">
        <v>2781677</v>
      </c>
    </row>
    <row r="5854" spans="1:10" hidden="1" x14ac:dyDescent="0.25">
      <c r="A5854" s="187">
        <v>43902</v>
      </c>
      <c r="B5854" s="3">
        <v>12</v>
      </c>
      <c r="C5854" s="3">
        <v>3</v>
      </c>
      <c r="D5854" s="3">
        <v>2020</v>
      </c>
      <c r="E5854" s="3">
        <v>238</v>
      </c>
      <c r="F5854" s="3">
        <v>0</v>
      </c>
      <c r="G5854" s="3" t="s">
        <v>256</v>
      </c>
      <c r="H5854" s="3" t="s">
        <v>1207</v>
      </c>
      <c r="I5854" s="3" t="s">
        <v>540</v>
      </c>
      <c r="J5854" s="3">
        <v>2781677</v>
      </c>
    </row>
    <row r="5855" spans="1:10" hidden="1" x14ac:dyDescent="0.25">
      <c r="A5855" s="187">
        <v>43901</v>
      </c>
      <c r="B5855" s="3">
        <v>11</v>
      </c>
      <c r="C5855" s="3">
        <v>3</v>
      </c>
      <c r="D5855" s="3">
        <v>2020</v>
      </c>
      <c r="E5855" s="3">
        <v>6</v>
      </c>
      <c r="F5855" s="3">
        <v>0</v>
      </c>
      <c r="G5855" s="3" t="s">
        <v>256</v>
      </c>
      <c r="H5855" s="3" t="s">
        <v>1207</v>
      </c>
      <c r="I5855" s="3" t="s">
        <v>540</v>
      </c>
      <c r="J5855" s="3">
        <v>2781677</v>
      </c>
    </row>
    <row r="5856" spans="1:10" hidden="1" x14ac:dyDescent="0.25">
      <c r="A5856" s="187">
        <v>43900</v>
      </c>
      <c r="B5856" s="3">
        <v>10</v>
      </c>
      <c r="C5856" s="3">
        <v>3</v>
      </c>
      <c r="D5856" s="3">
        <v>2020</v>
      </c>
      <c r="E5856" s="3">
        <v>3</v>
      </c>
      <c r="F5856" s="3">
        <v>0</v>
      </c>
      <c r="G5856" s="3" t="s">
        <v>256</v>
      </c>
      <c r="H5856" s="3" t="s">
        <v>1207</v>
      </c>
      <c r="I5856" s="3" t="s">
        <v>540</v>
      </c>
      <c r="J5856" s="3">
        <v>2781677</v>
      </c>
    </row>
    <row r="5857" spans="1:10" hidden="1" x14ac:dyDescent="0.25">
      <c r="A5857" s="187">
        <v>43899</v>
      </c>
      <c r="B5857" s="3">
        <v>9</v>
      </c>
      <c r="C5857" s="3">
        <v>3</v>
      </c>
      <c r="D5857" s="3">
        <v>2020</v>
      </c>
      <c r="E5857" s="3">
        <v>3</v>
      </c>
      <c r="F5857" s="3">
        <v>0</v>
      </c>
      <c r="G5857" s="3" t="s">
        <v>256</v>
      </c>
      <c r="H5857" s="3" t="s">
        <v>1207</v>
      </c>
      <c r="I5857" s="3" t="s">
        <v>540</v>
      </c>
      <c r="J5857" s="3">
        <v>2781677</v>
      </c>
    </row>
    <row r="5858" spans="1:10" hidden="1" x14ac:dyDescent="0.25">
      <c r="A5858" s="187">
        <v>43898</v>
      </c>
      <c r="B5858" s="3">
        <v>8</v>
      </c>
      <c r="C5858" s="3">
        <v>3</v>
      </c>
      <c r="D5858" s="3">
        <v>2020</v>
      </c>
      <c r="E5858" s="3">
        <v>1</v>
      </c>
      <c r="F5858" s="3">
        <v>0</v>
      </c>
      <c r="G5858" s="3" t="s">
        <v>256</v>
      </c>
      <c r="H5858" s="3" t="s">
        <v>1207</v>
      </c>
      <c r="I5858" s="3" t="s">
        <v>540</v>
      </c>
      <c r="J5858" s="3">
        <v>2781677</v>
      </c>
    </row>
    <row r="5859" spans="1:10" hidden="1" x14ac:dyDescent="0.25">
      <c r="A5859" s="187">
        <v>43897</v>
      </c>
      <c r="B5859" s="3">
        <v>7</v>
      </c>
      <c r="C5859" s="3">
        <v>3</v>
      </c>
      <c r="D5859" s="3">
        <v>2020</v>
      </c>
      <c r="E5859" s="3">
        <v>3</v>
      </c>
      <c r="F5859" s="3">
        <v>0</v>
      </c>
      <c r="G5859" s="3" t="s">
        <v>256</v>
      </c>
      <c r="H5859" s="3" t="s">
        <v>1207</v>
      </c>
      <c r="I5859" s="3" t="s">
        <v>540</v>
      </c>
      <c r="J5859" s="3">
        <v>2781677</v>
      </c>
    </row>
    <row r="5860" spans="1:10" hidden="1" x14ac:dyDescent="0.25">
      <c r="A5860" s="187">
        <v>43894</v>
      </c>
      <c r="B5860" s="3">
        <v>4</v>
      </c>
      <c r="C5860" s="3">
        <v>3</v>
      </c>
      <c r="D5860" s="3">
        <v>2020</v>
      </c>
      <c r="E5860" s="3">
        <v>5</v>
      </c>
      <c r="F5860" s="3">
        <v>0</v>
      </c>
      <c r="G5860" s="3" t="s">
        <v>256</v>
      </c>
      <c r="H5860" s="3" t="s">
        <v>1207</v>
      </c>
      <c r="I5860" s="3" t="s">
        <v>540</v>
      </c>
      <c r="J5860" s="3">
        <v>2781677</v>
      </c>
    </row>
    <row r="5861" spans="1:10" hidden="1" x14ac:dyDescent="0.25">
      <c r="A5861" s="187">
        <v>43892</v>
      </c>
      <c r="B5861" s="3">
        <v>2</v>
      </c>
      <c r="C5861" s="3">
        <v>3</v>
      </c>
      <c r="D5861" s="3">
        <v>2020</v>
      </c>
      <c r="E5861" s="3">
        <v>2</v>
      </c>
      <c r="F5861" s="3">
        <v>0</v>
      </c>
      <c r="G5861" s="3" t="s">
        <v>256</v>
      </c>
      <c r="H5861" s="3" t="s">
        <v>1207</v>
      </c>
      <c r="I5861" s="3" t="s">
        <v>540</v>
      </c>
      <c r="J5861" s="3">
        <v>2781677</v>
      </c>
    </row>
    <row r="5862" spans="1:10" hidden="1" x14ac:dyDescent="0.25">
      <c r="A5862" s="187">
        <v>43891</v>
      </c>
      <c r="B5862" s="3">
        <v>1</v>
      </c>
      <c r="C5862" s="3">
        <v>3</v>
      </c>
      <c r="D5862" s="3">
        <v>2020</v>
      </c>
      <c r="E5862" s="3">
        <v>1</v>
      </c>
      <c r="F5862" s="3">
        <v>0</v>
      </c>
      <c r="G5862" s="3" t="s">
        <v>256</v>
      </c>
      <c r="H5862" s="3" t="s">
        <v>1207</v>
      </c>
      <c r="I5862" s="3" t="s">
        <v>540</v>
      </c>
      <c r="J5862" s="3">
        <v>2781677</v>
      </c>
    </row>
    <row r="5863" spans="1:10" hidden="1" x14ac:dyDescent="0.25">
      <c r="A5863" s="187">
        <v>43890</v>
      </c>
      <c r="B5863" s="3">
        <v>29</v>
      </c>
      <c r="C5863" s="3">
        <v>2</v>
      </c>
      <c r="D5863" s="3">
        <v>2020</v>
      </c>
      <c r="E5863" s="3">
        <v>0</v>
      </c>
      <c r="F5863" s="3">
        <v>0</v>
      </c>
      <c r="G5863" s="3" t="s">
        <v>256</v>
      </c>
      <c r="H5863" s="3" t="s">
        <v>1207</v>
      </c>
      <c r="I5863" s="3" t="s">
        <v>540</v>
      </c>
      <c r="J5863" s="3">
        <v>2781677</v>
      </c>
    </row>
    <row r="5864" spans="1:10" hidden="1" x14ac:dyDescent="0.25">
      <c r="A5864" s="187">
        <v>43889</v>
      </c>
      <c r="B5864" s="3">
        <v>28</v>
      </c>
      <c r="C5864" s="3">
        <v>2</v>
      </c>
      <c r="D5864" s="3">
        <v>2020</v>
      </c>
      <c r="E5864" s="3">
        <v>0</v>
      </c>
      <c r="F5864" s="3">
        <v>0</v>
      </c>
      <c r="G5864" s="3" t="s">
        <v>256</v>
      </c>
      <c r="H5864" s="3" t="s">
        <v>1207</v>
      </c>
      <c r="I5864" s="3" t="s">
        <v>540</v>
      </c>
      <c r="J5864" s="3">
        <v>2781677</v>
      </c>
    </row>
    <row r="5865" spans="1:10" hidden="1" x14ac:dyDescent="0.25">
      <c r="A5865" s="187">
        <v>43888</v>
      </c>
      <c r="B5865" s="3">
        <v>27</v>
      </c>
      <c r="C5865" s="3">
        <v>2</v>
      </c>
      <c r="D5865" s="3">
        <v>2020</v>
      </c>
      <c r="E5865" s="3">
        <v>0</v>
      </c>
      <c r="F5865" s="3">
        <v>0</v>
      </c>
      <c r="G5865" s="3" t="s">
        <v>256</v>
      </c>
      <c r="H5865" s="3" t="s">
        <v>1207</v>
      </c>
      <c r="I5865" s="3" t="s">
        <v>540</v>
      </c>
      <c r="J5865" s="3">
        <v>2781677</v>
      </c>
    </row>
    <row r="5866" spans="1:10" hidden="1" x14ac:dyDescent="0.25">
      <c r="A5866" s="187">
        <v>43887</v>
      </c>
      <c r="B5866" s="3">
        <v>26</v>
      </c>
      <c r="C5866" s="3">
        <v>2</v>
      </c>
      <c r="D5866" s="3">
        <v>2020</v>
      </c>
      <c r="E5866" s="3">
        <v>0</v>
      </c>
      <c r="F5866" s="3">
        <v>0</v>
      </c>
      <c r="G5866" s="3" t="s">
        <v>256</v>
      </c>
      <c r="H5866" s="3" t="s">
        <v>1207</v>
      </c>
      <c r="I5866" s="3" t="s">
        <v>540</v>
      </c>
      <c r="J5866" s="3">
        <v>2781677</v>
      </c>
    </row>
    <row r="5867" spans="1:10" hidden="1" x14ac:dyDescent="0.25">
      <c r="A5867" s="187">
        <v>43886</v>
      </c>
      <c r="B5867" s="3">
        <v>25</v>
      </c>
      <c r="C5867" s="3">
        <v>2</v>
      </c>
      <c r="D5867" s="3">
        <v>2020</v>
      </c>
      <c r="E5867" s="3">
        <v>0</v>
      </c>
      <c r="F5867" s="3">
        <v>0</v>
      </c>
      <c r="G5867" s="3" t="s">
        <v>256</v>
      </c>
      <c r="H5867" s="3" t="s">
        <v>1207</v>
      </c>
      <c r="I5867" s="3" t="s">
        <v>540</v>
      </c>
      <c r="J5867" s="3">
        <v>2781677</v>
      </c>
    </row>
    <row r="5868" spans="1:10" hidden="1" x14ac:dyDescent="0.25">
      <c r="A5868" s="187">
        <v>43885</v>
      </c>
      <c r="B5868" s="3">
        <v>24</v>
      </c>
      <c r="C5868" s="3">
        <v>2</v>
      </c>
      <c r="D5868" s="3">
        <v>2020</v>
      </c>
      <c r="E5868" s="3">
        <v>0</v>
      </c>
      <c r="F5868" s="3">
        <v>0</v>
      </c>
      <c r="G5868" s="3" t="s">
        <v>256</v>
      </c>
      <c r="H5868" s="3" t="s">
        <v>1207</v>
      </c>
      <c r="I5868" s="3" t="s">
        <v>540</v>
      </c>
      <c r="J5868" s="3">
        <v>2781677</v>
      </c>
    </row>
    <row r="5869" spans="1:10" hidden="1" x14ac:dyDescent="0.25">
      <c r="A5869" s="187">
        <v>43884</v>
      </c>
      <c r="B5869" s="3">
        <v>23</v>
      </c>
      <c r="C5869" s="3">
        <v>2</v>
      </c>
      <c r="D5869" s="3">
        <v>2020</v>
      </c>
      <c r="E5869" s="3">
        <v>0</v>
      </c>
      <c r="F5869" s="3">
        <v>0</v>
      </c>
      <c r="G5869" s="3" t="s">
        <v>256</v>
      </c>
      <c r="H5869" s="3" t="s">
        <v>1207</v>
      </c>
      <c r="I5869" s="3" t="s">
        <v>540</v>
      </c>
      <c r="J5869" s="3">
        <v>2781677</v>
      </c>
    </row>
    <row r="5870" spans="1:10" hidden="1" x14ac:dyDescent="0.25">
      <c r="A5870" s="187">
        <v>43883</v>
      </c>
      <c r="B5870" s="3">
        <v>22</v>
      </c>
      <c r="C5870" s="3">
        <v>2</v>
      </c>
      <c r="D5870" s="3">
        <v>2020</v>
      </c>
      <c r="E5870" s="3">
        <v>0</v>
      </c>
      <c r="F5870" s="3">
        <v>0</v>
      </c>
      <c r="G5870" s="3" t="s">
        <v>256</v>
      </c>
      <c r="H5870" s="3" t="s">
        <v>1207</v>
      </c>
      <c r="I5870" s="3" t="s">
        <v>540</v>
      </c>
      <c r="J5870" s="3">
        <v>2781677</v>
      </c>
    </row>
    <row r="5871" spans="1:10" hidden="1" x14ac:dyDescent="0.25">
      <c r="A5871" s="187">
        <v>43882</v>
      </c>
      <c r="B5871" s="3">
        <v>21</v>
      </c>
      <c r="C5871" s="3">
        <v>2</v>
      </c>
      <c r="D5871" s="3">
        <v>2020</v>
      </c>
      <c r="E5871" s="3">
        <v>0</v>
      </c>
      <c r="F5871" s="3">
        <v>0</v>
      </c>
      <c r="G5871" s="3" t="s">
        <v>256</v>
      </c>
      <c r="H5871" s="3" t="s">
        <v>1207</v>
      </c>
      <c r="I5871" s="3" t="s">
        <v>540</v>
      </c>
      <c r="J5871" s="3">
        <v>2781677</v>
      </c>
    </row>
    <row r="5872" spans="1:10" hidden="1" x14ac:dyDescent="0.25">
      <c r="A5872" s="187">
        <v>43881</v>
      </c>
      <c r="B5872" s="3">
        <v>20</v>
      </c>
      <c r="C5872" s="3">
        <v>2</v>
      </c>
      <c r="D5872" s="3">
        <v>2020</v>
      </c>
      <c r="E5872" s="3">
        <v>0</v>
      </c>
      <c r="F5872" s="3">
        <v>0</v>
      </c>
      <c r="G5872" s="3" t="s">
        <v>256</v>
      </c>
      <c r="H5872" s="3" t="s">
        <v>1207</v>
      </c>
      <c r="I5872" s="3" t="s">
        <v>540</v>
      </c>
      <c r="J5872" s="3">
        <v>2781677</v>
      </c>
    </row>
    <row r="5873" spans="1:10" hidden="1" x14ac:dyDescent="0.25">
      <c r="A5873" s="187">
        <v>43880</v>
      </c>
      <c r="B5873" s="3">
        <v>19</v>
      </c>
      <c r="C5873" s="3">
        <v>2</v>
      </c>
      <c r="D5873" s="3">
        <v>2020</v>
      </c>
      <c r="E5873" s="3">
        <v>0</v>
      </c>
      <c r="F5873" s="3">
        <v>0</v>
      </c>
      <c r="G5873" s="3" t="s">
        <v>256</v>
      </c>
      <c r="H5873" s="3" t="s">
        <v>1207</v>
      </c>
      <c r="I5873" s="3" t="s">
        <v>540</v>
      </c>
      <c r="J5873" s="3">
        <v>2781677</v>
      </c>
    </row>
    <row r="5874" spans="1:10" hidden="1" x14ac:dyDescent="0.25">
      <c r="A5874" s="187">
        <v>43879</v>
      </c>
      <c r="B5874" s="3">
        <v>18</v>
      </c>
      <c r="C5874" s="3">
        <v>2</v>
      </c>
      <c r="D5874" s="3">
        <v>2020</v>
      </c>
      <c r="E5874" s="3">
        <v>0</v>
      </c>
      <c r="F5874" s="3">
        <v>0</v>
      </c>
      <c r="G5874" s="3" t="s">
        <v>256</v>
      </c>
      <c r="H5874" s="3" t="s">
        <v>1207</v>
      </c>
      <c r="I5874" s="3" t="s">
        <v>540</v>
      </c>
      <c r="J5874" s="3">
        <v>2781677</v>
      </c>
    </row>
    <row r="5875" spans="1:10" hidden="1" x14ac:dyDescent="0.25">
      <c r="A5875" s="187">
        <v>43878</v>
      </c>
      <c r="B5875" s="3">
        <v>17</v>
      </c>
      <c r="C5875" s="3">
        <v>2</v>
      </c>
      <c r="D5875" s="3">
        <v>2020</v>
      </c>
      <c r="E5875" s="3">
        <v>0</v>
      </c>
      <c r="F5875" s="3">
        <v>0</v>
      </c>
      <c r="G5875" s="3" t="s">
        <v>256</v>
      </c>
      <c r="H5875" s="3" t="s">
        <v>1207</v>
      </c>
      <c r="I5875" s="3" t="s">
        <v>540</v>
      </c>
      <c r="J5875" s="3">
        <v>2781677</v>
      </c>
    </row>
    <row r="5876" spans="1:10" hidden="1" x14ac:dyDescent="0.25">
      <c r="A5876" s="187">
        <v>43877</v>
      </c>
      <c r="B5876" s="3">
        <v>16</v>
      </c>
      <c r="C5876" s="3">
        <v>2</v>
      </c>
      <c r="D5876" s="3">
        <v>2020</v>
      </c>
      <c r="E5876" s="3">
        <v>0</v>
      </c>
      <c r="F5876" s="3">
        <v>0</v>
      </c>
      <c r="G5876" s="3" t="s">
        <v>256</v>
      </c>
      <c r="H5876" s="3" t="s">
        <v>1207</v>
      </c>
      <c r="I5876" s="3" t="s">
        <v>540</v>
      </c>
      <c r="J5876" s="3">
        <v>2781677</v>
      </c>
    </row>
    <row r="5877" spans="1:10" hidden="1" x14ac:dyDescent="0.25">
      <c r="A5877" s="187">
        <v>43876</v>
      </c>
      <c r="B5877" s="3">
        <v>15</v>
      </c>
      <c r="C5877" s="3">
        <v>2</v>
      </c>
      <c r="D5877" s="3">
        <v>2020</v>
      </c>
      <c r="E5877" s="3">
        <v>0</v>
      </c>
      <c r="F5877" s="3">
        <v>0</v>
      </c>
      <c r="G5877" s="3" t="s">
        <v>256</v>
      </c>
      <c r="H5877" s="3" t="s">
        <v>1207</v>
      </c>
      <c r="I5877" s="3" t="s">
        <v>540</v>
      </c>
      <c r="J5877" s="3">
        <v>2781677</v>
      </c>
    </row>
    <row r="5878" spans="1:10" hidden="1" x14ac:dyDescent="0.25">
      <c r="A5878" s="187">
        <v>43875</v>
      </c>
      <c r="B5878" s="3">
        <v>14</v>
      </c>
      <c r="C5878" s="3">
        <v>2</v>
      </c>
      <c r="D5878" s="3">
        <v>2020</v>
      </c>
      <c r="E5878" s="3">
        <v>0</v>
      </c>
      <c r="F5878" s="3">
        <v>0</v>
      </c>
      <c r="G5878" s="3" t="s">
        <v>256</v>
      </c>
      <c r="H5878" s="3" t="s">
        <v>1207</v>
      </c>
      <c r="I5878" s="3" t="s">
        <v>540</v>
      </c>
      <c r="J5878" s="3">
        <v>2781677</v>
      </c>
    </row>
    <row r="5879" spans="1:10" hidden="1" x14ac:dyDescent="0.25">
      <c r="A5879" s="187">
        <v>43874</v>
      </c>
      <c r="B5879" s="3">
        <v>13</v>
      </c>
      <c r="C5879" s="3">
        <v>2</v>
      </c>
      <c r="D5879" s="3">
        <v>2020</v>
      </c>
      <c r="E5879" s="3">
        <v>0</v>
      </c>
      <c r="F5879" s="3">
        <v>0</v>
      </c>
      <c r="G5879" s="3" t="s">
        <v>256</v>
      </c>
      <c r="H5879" s="3" t="s">
        <v>1207</v>
      </c>
      <c r="I5879" s="3" t="s">
        <v>540</v>
      </c>
      <c r="J5879" s="3">
        <v>2781677</v>
      </c>
    </row>
    <row r="5880" spans="1:10" hidden="1" x14ac:dyDescent="0.25">
      <c r="A5880" s="187">
        <v>43873</v>
      </c>
      <c r="B5880" s="3">
        <v>12</v>
      </c>
      <c r="C5880" s="3">
        <v>2</v>
      </c>
      <c r="D5880" s="3">
        <v>2020</v>
      </c>
      <c r="E5880" s="3">
        <v>0</v>
      </c>
      <c r="F5880" s="3">
        <v>0</v>
      </c>
      <c r="G5880" s="3" t="s">
        <v>256</v>
      </c>
      <c r="H5880" s="3" t="s">
        <v>1207</v>
      </c>
      <c r="I5880" s="3" t="s">
        <v>540</v>
      </c>
      <c r="J5880" s="3">
        <v>2781677</v>
      </c>
    </row>
    <row r="5881" spans="1:10" hidden="1" x14ac:dyDescent="0.25">
      <c r="A5881" s="187">
        <v>43872</v>
      </c>
      <c r="B5881" s="3">
        <v>11</v>
      </c>
      <c r="C5881" s="3">
        <v>2</v>
      </c>
      <c r="D5881" s="3">
        <v>2020</v>
      </c>
      <c r="E5881" s="3">
        <v>0</v>
      </c>
      <c r="F5881" s="3">
        <v>0</v>
      </c>
      <c r="G5881" s="3" t="s">
        <v>256</v>
      </c>
      <c r="H5881" s="3" t="s">
        <v>1207</v>
      </c>
      <c r="I5881" s="3" t="s">
        <v>540</v>
      </c>
      <c r="J5881" s="3">
        <v>2781677</v>
      </c>
    </row>
    <row r="5882" spans="1:10" hidden="1" x14ac:dyDescent="0.25">
      <c r="A5882" s="187">
        <v>43871</v>
      </c>
      <c r="B5882" s="3">
        <v>10</v>
      </c>
      <c r="C5882" s="3">
        <v>2</v>
      </c>
      <c r="D5882" s="3">
        <v>2020</v>
      </c>
      <c r="E5882" s="3">
        <v>0</v>
      </c>
      <c r="F5882" s="3">
        <v>0</v>
      </c>
      <c r="G5882" s="3" t="s">
        <v>256</v>
      </c>
      <c r="H5882" s="3" t="s">
        <v>1207</v>
      </c>
      <c r="I5882" s="3" t="s">
        <v>540</v>
      </c>
      <c r="J5882" s="3">
        <v>2781677</v>
      </c>
    </row>
    <row r="5883" spans="1:10" hidden="1" x14ac:dyDescent="0.25">
      <c r="A5883" s="187">
        <v>43870</v>
      </c>
      <c r="B5883" s="3">
        <v>9</v>
      </c>
      <c r="C5883" s="3">
        <v>2</v>
      </c>
      <c r="D5883" s="3">
        <v>2020</v>
      </c>
      <c r="E5883" s="3">
        <v>0</v>
      </c>
      <c r="F5883" s="3">
        <v>0</v>
      </c>
      <c r="G5883" s="3" t="s">
        <v>256</v>
      </c>
      <c r="H5883" s="3" t="s">
        <v>1207</v>
      </c>
      <c r="I5883" s="3" t="s">
        <v>540</v>
      </c>
      <c r="J5883" s="3">
        <v>2781677</v>
      </c>
    </row>
    <row r="5884" spans="1:10" hidden="1" x14ac:dyDescent="0.25">
      <c r="A5884" s="187">
        <v>43869</v>
      </c>
      <c r="B5884" s="3">
        <v>8</v>
      </c>
      <c r="C5884" s="3">
        <v>2</v>
      </c>
      <c r="D5884" s="3">
        <v>2020</v>
      </c>
      <c r="E5884" s="3">
        <v>0</v>
      </c>
      <c r="F5884" s="3">
        <v>0</v>
      </c>
      <c r="G5884" s="3" t="s">
        <v>256</v>
      </c>
      <c r="H5884" s="3" t="s">
        <v>1207</v>
      </c>
      <c r="I5884" s="3" t="s">
        <v>540</v>
      </c>
      <c r="J5884" s="3">
        <v>2781677</v>
      </c>
    </row>
    <row r="5885" spans="1:10" hidden="1" x14ac:dyDescent="0.25">
      <c r="A5885" s="187">
        <v>43868</v>
      </c>
      <c r="B5885" s="3">
        <v>7</v>
      </c>
      <c r="C5885" s="3">
        <v>2</v>
      </c>
      <c r="D5885" s="3">
        <v>2020</v>
      </c>
      <c r="E5885" s="3">
        <v>0</v>
      </c>
      <c r="F5885" s="3">
        <v>0</v>
      </c>
      <c r="G5885" s="3" t="s">
        <v>256</v>
      </c>
      <c r="H5885" s="3" t="s">
        <v>1207</v>
      </c>
      <c r="I5885" s="3" t="s">
        <v>540</v>
      </c>
      <c r="J5885" s="3">
        <v>2781677</v>
      </c>
    </row>
    <row r="5886" spans="1:10" hidden="1" x14ac:dyDescent="0.25">
      <c r="A5886" s="187">
        <v>43867</v>
      </c>
      <c r="B5886" s="3">
        <v>6</v>
      </c>
      <c r="C5886" s="3">
        <v>2</v>
      </c>
      <c r="D5886" s="3">
        <v>2020</v>
      </c>
      <c r="E5886" s="3">
        <v>0</v>
      </c>
      <c r="F5886" s="3">
        <v>0</v>
      </c>
      <c r="G5886" s="3" t="s">
        <v>256</v>
      </c>
      <c r="H5886" s="3" t="s">
        <v>1207</v>
      </c>
      <c r="I5886" s="3" t="s">
        <v>540</v>
      </c>
      <c r="J5886" s="3">
        <v>2781677</v>
      </c>
    </row>
    <row r="5887" spans="1:10" hidden="1" x14ac:dyDescent="0.25">
      <c r="A5887" s="187">
        <v>43866</v>
      </c>
      <c r="B5887" s="3">
        <v>5</v>
      </c>
      <c r="C5887" s="3">
        <v>2</v>
      </c>
      <c r="D5887" s="3">
        <v>2020</v>
      </c>
      <c r="E5887" s="3">
        <v>0</v>
      </c>
      <c r="F5887" s="3">
        <v>0</v>
      </c>
      <c r="G5887" s="3" t="s">
        <v>256</v>
      </c>
      <c r="H5887" s="3" t="s">
        <v>1207</v>
      </c>
      <c r="I5887" s="3" t="s">
        <v>540</v>
      </c>
      <c r="J5887" s="3">
        <v>2781677</v>
      </c>
    </row>
    <row r="5888" spans="1:10" hidden="1" x14ac:dyDescent="0.25">
      <c r="A5888" s="187">
        <v>43865</v>
      </c>
      <c r="B5888" s="3">
        <v>4</v>
      </c>
      <c r="C5888" s="3">
        <v>2</v>
      </c>
      <c r="D5888" s="3">
        <v>2020</v>
      </c>
      <c r="E5888" s="3">
        <v>0</v>
      </c>
      <c r="F5888" s="3">
        <v>0</v>
      </c>
      <c r="G5888" s="3" t="s">
        <v>256</v>
      </c>
      <c r="H5888" s="3" t="s">
        <v>1207</v>
      </c>
      <c r="I5888" s="3" t="s">
        <v>540</v>
      </c>
      <c r="J5888" s="3">
        <v>2781677</v>
      </c>
    </row>
    <row r="5889" spans="1:10" hidden="1" x14ac:dyDescent="0.25">
      <c r="A5889" s="187">
        <v>43864</v>
      </c>
      <c r="B5889" s="3">
        <v>3</v>
      </c>
      <c r="C5889" s="3">
        <v>2</v>
      </c>
      <c r="D5889" s="3">
        <v>2020</v>
      </c>
      <c r="E5889" s="3">
        <v>0</v>
      </c>
      <c r="F5889" s="3">
        <v>0</v>
      </c>
      <c r="G5889" s="3" t="s">
        <v>256</v>
      </c>
      <c r="H5889" s="3" t="s">
        <v>1207</v>
      </c>
      <c r="I5889" s="3" t="s">
        <v>540</v>
      </c>
      <c r="J5889" s="3">
        <v>2781677</v>
      </c>
    </row>
    <row r="5890" spans="1:10" hidden="1" x14ac:dyDescent="0.25">
      <c r="A5890" s="187">
        <v>43863</v>
      </c>
      <c r="B5890" s="3">
        <v>2</v>
      </c>
      <c r="C5890" s="3">
        <v>2</v>
      </c>
      <c r="D5890" s="3">
        <v>2020</v>
      </c>
      <c r="E5890" s="3">
        <v>0</v>
      </c>
      <c r="F5890" s="3">
        <v>0</v>
      </c>
      <c r="G5890" s="3" t="s">
        <v>256</v>
      </c>
      <c r="H5890" s="3" t="s">
        <v>1207</v>
      </c>
      <c r="I5890" s="3" t="s">
        <v>540</v>
      </c>
      <c r="J5890" s="3">
        <v>2781677</v>
      </c>
    </row>
    <row r="5891" spans="1:10" hidden="1" x14ac:dyDescent="0.25">
      <c r="A5891" s="187">
        <v>43862</v>
      </c>
      <c r="B5891" s="3">
        <v>1</v>
      </c>
      <c r="C5891" s="3">
        <v>2</v>
      </c>
      <c r="D5891" s="3">
        <v>2020</v>
      </c>
      <c r="E5891" s="3">
        <v>0</v>
      </c>
      <c r="F5891" s="3">
        <v>0</v>
      </c>
      <c r="G5891" s="3" t="s">
        <v>256</v>
      </c>
      <c r="H5891" s="3" t="s">
        <v>1207</v>
      </c>
      <c r="I5891" s="3" t="s">
        <v>540</v>
      </c>
      <c r="J5891" s="3">
        <v>2781677</v>
      </c>
    </row>
    <row r="5892" spans="1:10" hidden="1" x14ac:dyDescent="0.25">
      <c r="A5892" s="187">
        <v>43861</v>
      </c>
      <c r="B5892" s="3">
        <v>31</v>
      </c>
      <c r="C5892" s="3">
        <v>1</v>
      </c>
      <c r="D5892" s="3">
        <v>2020</v>
      </c>
      <c r="E5892" s="3">
        <v>0</v>
      </c>
      <c r="F5892" s="3">
        <v>0</v>
      </c>
      <c r="G5892" s="3" t="s">
        <v>256</v>
      </c>
      <c r="H5892" s="3" t="s">
        <v>1207</v>
      </c>
      <c r="I5892" s="3" t="s">
        <v>540</v>
      </c>
      <c r="J5892" s="3">
        <v>2781677</v>
      </c>
    </row>
    <row r="5893" spans="1:10" hidden="1" x14ac:dyDescent="0.25">
      <c r="A5893" s="187">
        <v>43860</v>
      </c>
      <c r="B5893" s="3">
        <v>30</v>
      </c>
      <c r="C5893" s="3">
        <v>1</v>
      </c>
      <c r="D5893" s="3">
        <v>2020</v>
      </c>
      <c r="E5893" s="3">
        <v>0</v>
      </c>
      <c r="F5893" s="3">
        <v>0</v>
      </c>
      <c r="G5893" s="3" t="s">
        <v>256</v>
      </c>
      <c r="H5893" s="3" t="s">
        <v>1207</v>
      </c>
      <c r="I5893" s="3" t="s">
        <v>540</v>
      </c>
      <c r="J5893" s="3">
        <v>2781677</v>
      </c>
    </row>
    <row r="5894" spans="1:10" hidden="1" x14ac:dyDescent="0.25">
      <c r="A5894" s="187">
        <v>43859</v>
      </c>
      <c r="B5894" s="3">
        <v>29</v>
      </c>
      <c r="C5894" s="3">
        <v>1</v>
      </c>
      <c r="D5894" s="3">
        <v>2020</v>
      </c>
      <c r="E5894" s="3">
        <v>0</v>
      </c>
      <c r="F5894" s="3">
        <v>0</v>
      </c>
      <c r="G5894" s="3" t="s">
        <v>256</v>
      </c>
      <c r="H5894" s="3" t="s">
        <v>1207</v>
      </c>
      <c r="I5894" s="3" t="s">
        <v>540</v>
      </c>
      <c r="J5894" s="3">
        <v>2781677</v>
      </c>
    </row>
    <row r="5895" spans="1:10" hidden="1" x14ac:dyDescent="0.25">
      <c r="A5895" s="187">
        <v>43858</v>
      </c>
      <c r="B5895" s="3">
        <v>28</v>
      </c>
      <c r="C5895" s="3">
        <v>1</v>
      </c>
      <c r="D5895" s="3">
        <v>2020</v>
      </c>
      <c r="E5895" s="3">
        <v>0</v>
      </c>
      <c r="F5895" s="3">
        <v>0</v>
      </c>
      <c r="G5895" s="3" t="s">
        <v>256</v>
      </c>
      <c r="H5895" s="3" t="s">
        <v>1207</v>
      </c>
      <c r="I5895" s="3" t="s">
        <v>540</v>
      </c>
      <c r="J5895" s="3">
        <v>2781677</v>
      </c>
    </row>
    <row r="5896" spans="1:10" hidden="1" x14ac:dyDescent="0.25">
      <c r="A5896" s="187">
        <v>43857</v>
      </c>
      <c r="B5896" s="3">
        <v>27</v>
      </c>
      <c r="C5896" s="3">
        <v>1</v>
      </c>
      <c r="D5896" s="3">
        <v>2020</v>
      </c>
      <c r="E5896" s="3">
        <v>0</v>
      </c>
      <c r="F5896" s="3">
        <v>0</v>
      </c>
      <c r="G5896" s="3" t="s">
        <v>256</v>
      </c>
      <c r="H5896" s="3" t="s">
        <v>1207</v>
      </c>
      <c r="I5896" s="3" t="s">
        <v>540</v>
      </c>
      <c r="J5896" s="3">
        <v>2781677</v>
      </c>
    </row>
    <row r="5897" spans="1:10" hidden="1" x14ac:dyDescent="0.25">
      <c r="A5897" s="187">
        <v>43856</v>
      </c>
      <c r="B5897" s="3">
        <v>26</v>
      </c>
      <c r="C5897" s="3">
        <v>1</v>
      </c>
      <c r="D5897" s="3">
        <v>2020</v>
      </c>
      <c r="E5897" s="3">
        <v>0</v>
      </c>
      <c r="F5897" s="3">
        <v>0</v>
      </c>
      <c r="G5897" s="3" t="s">
        <v>256</v>
      </c>
      <c r="H5897" s="3" t="s">
        <v>1207</v>
      </c>
      <c r="I5897" s="3" t="s">
        <v>540</v>
      </c>
      <c r="J5897" s="3">
        <v>2781677</v>
      </c>
    </row>
    <row r="5898" spans="1:10" hidden="1" x14ac:dyDescent="0.25">
      <c r="A5898" s="187">
        <v>43855</v>
      </c>
      <c r="B5898" s="3">
        <v>25</v>
      </c>
      <c r="C5898" s="3">
        <v>1</v>
      </c>
      <c r="D5898" s="3">
        <v>2020</v>
      </c>
      <c r="E5898" s="3">
        <v>0</v>
      </c>
      <c r="F5898" s="3">
        <v>0</v>
      </c>
      <c r="G5898" s="3" t="s">
        <v>256</v>
      </c>
      <c r="H5898" s="3" t="s">
        <v>1207</v>
      </c>
      <c r="I5898" s="3" t="s">
        <v>540</v>
      </c>
      <c r="J5898" s="3">
        <v>2781677</v>
      </c>
    </row>
    <row r="5899" spans="1:10" hidden="1" x14ac:dyDescent="0.25">
      <c r="A5899" s="187">
        <v>43854</v>
      </c>
      <c r="B5899" s="3">
        <v>24</v>
      </c>
      <c r="C5899" s="3">
        <v>1</v>
      </c>
      <c r="D5899" s="3">
        <v>2020</v>
      </c>
      <c r="E5899" s="3">
        <v>0</v>
      </c>
      <c r="F5899" s="3">
        <v>0</v>
      </c>
      <c r="G5899" s="3" t="s">
        <v>256</v>
      </c>
      <c r="H5899" s="3" t="s">
        <v>1207</v>
      </c>
      <c r="I5899" s="3" t="s">
        <v>540</v>
      </c>
      <c r="J5899" s="3">
        <v>2781677</v>
      </c>
    </row>
    <row r="5900" spans="1:10" hidden="1" x14ac:dyDescent="0.25">
      <c r="A5900" s="187">
        <v>43853</v>
      </c>
      <c r="B5900" s="3">
        <v>23</v>
      </c>
      <c r="C5900" s="3">
        <v>1</v>
      </c>
      <c r="D5900" s="3">
        <v>2020</v>
      </c>
      <c r="E5900" s="3">
        <v>0</v>
      </c>
      <c r="F5900" s="3">
        <v>0</v>
      </c>
      <c r="G5900" s="3" t="s">
        <v>256</v>
      </c>
      <c r="H5900" s="3" t="s">
        <v>1207</v>
      </c>
      <c r="I5900" s="3" t="s">
        <v>540</v>
      </c>
      <c r="J5900" s="3">
        <v>2781677</v>
      </c>
    </row>
    <row r="5901" spans="1:10" hidden="1" x14ac:dyDescent="0.25">
      <c r="A5901" s="187">
        <v>43852</v>
      </c>
      <c r="B5901" s="3">
        <v>22</v>
      </c>
      <c r="C5901" s="3">
        <v>1</v>
      </c>
      <c r="D5901" s="3">
        <v>2020</v>
      </c>
      <c r="E5901" s="3">
        <v>0</v>
      </c>
      <c r="F5901" s="3">
        <v>0</v>
      </c>
      <c r="G5901" s="3" t="s">
        <v>256</v>
      </c>
      <c r="H5901" s="3" t="s">
        <v>1207</v>
      </c>
      <c r="I5901" s="3" t="s">
        <v>540</v>
      </c>
      <c r="J5901" s="3">
        <v>2781677</v>
      </c>
    </row>
    <row r="5902" spans="1:10" hidden="1" x14ac:dyDescent="0.25">
      <c r="A5902" s="187">
        <v>43851</v>
      </c>
      <c r="B5902" s="3">
        <v>21</v>
      </c>
      <c r="C5902" s="3">
        <v>1</v>
      </c>
      <c r="D5902" s="3">
        <v>2020</v>
      </c>
      <c r="E5902" s="3">
        <v>0</v>
      </c>
      <c r="F5902" s="3">
        <v>0</v>
      </c>
      <c r="G5902" s="3" t="s">
        <v>256</v>
      </c>
      <c r="H5902" s="3" t="s">
        <v>1207</v>
      </c>
      <c r="I5902" s="3" t="s">
        <v>540</v>
      </c>
      <c r="J5902" s="3">
        <v>2781677</v>
      </c>
    </row>
    <row r="5903" spans="1:10" hidden="1" x14ac:dyDescent="0.25">
      <c r="A5903" s="187">
        <v>43850</v>
      </c>
      <c r="B5903" s="3">
        <v>20</v>
      </c>
      <c r="C5903" s="3">
        <v>1</v>
      </c>
      <c r="D5903" s="3">
        <v>2020</v>
      </c>
      <c r="E5903" s="3">
        <v>0</v>
      </c>
      <c r="F5903" s="3">
        <v>0</v>
      </c>
      <c r="G5903" s="3" t="s">
        <v>256</v>
      </c>
      <c r="H5903" s="3" t="s">
        <v>1207</v>
      </c>
      <c r="I5903" s="3" t="s">
        <v>540</v>
      </c>
      <c r="J5903" s="3">
        <v>2781677</v>
      </c>
    </row>
    <row r="5904" spans="1:10" hidden="1" x14ac:dyDescent="0.25">
      <c r="A5904" s="187">
        <v>43849</v>
      </c>
      <c r="B5904" s="3">
        <v>19</v>
      </c>
      <c r="C5904" s="3">
        <v>1</v>
      </c>
      <c r="D5904" s="3">
        <v>2020</v>
      </c>
      <c r="E5904" s="3">
        <v>0</v>
      </c>
      <c r="F5904" s="3">
        <v>0</v>
      </c>
      <c r="G5904" s="3" t="s">
        <v>256</v>
      </c>
      <c r="H5904" s="3" t="s">
        <v>1207</v>
      </c>
      <c r="I5904" s="3" t="s">
        <v>540</v>
      </c>
      <c r="J5904" s="3">
        <v>2781677</v>
      </c>
    </row>
    <row r="5905" spans="1:10" hidden="1" x14ac:dyDescent="0.25">
      <c r="A5905" s="187">
        <v>43848</v>
      </c>
      <c r="B5905" s="3">
        <v>18</v>
      </c>
      <c r="C5905" s="3">
        <v>1</v>
      </c>
      <c r="D5905" s="3">
        <v>2020</v>
      </c>
      <c r="E5905" s="3">
        <v>0</v>
      </c>
      <c r="F5905" s="3">
        <v>0</v>
      </c>
      <c r="G5905" s="3" t="s">
        <v>256</v>
      </c>
      <c r="H5905" s="3" t="s">
        <v>1207</v>
      </c>
      <c r="I5905" s="3" t="s">
        <v>540</v>
      </c>
      <c r="J5905" s="3">
        <v>2781677</v>
      </c>
    </row>
    <row r="5906" spans="1:10" hidden="1" x14ac:dyDescent="0.25">
      <c r="A5906" s="187">
        <v>43847</v>
      </c>
      <c r="B5906" s="3">
        <v>17</v>
      </c>
      <c r="C5906" s="3">
        <v>1</v>
      </c>
      <c r="D5906" s="3">
        <v>2020</v>
      </c>
      <c r="E5906" s="3">
        <v>0</v>
      </c>
      <c r="F5906" s="3">
        <v>0</v>
      </c>
      <c r="G5906" s="3" t="s">
        <v>256</v>
      </c>
      <c r="H5906" s="3" t="s">
        <v>1207</v>
      </c>
      <c r="I5906" s="3" t="s">
        <v>540</v>
      </c>
      <c r="J5906" s="3">
        <v>2781677</v>
      </c>
    </row>
    <row r="5907" spans="1:10" hidden="1" x14ac:dyDescent="0.25">
      <c r="A5907" s="187">
        <v>43846</v>
      </c>
      <c r="B5907" s="3">
        <v>16</v>
      </c>
      <c r="C5907" s="3">
        <v>1</v>
      </c>
      <c r="D5907" s="3">
        <v>2020</v>
      </c>
      <c r="E5907" s="3">
        <v>0</v>
      </c>
      <c r="F5907" s="3">
        <v>0</v>
      </c>
      <c r="G5907" s="3" t="s">
        <v>256</v>
      </c>
      <c r="H5907" s="3" t="s">
        <v>1207</v>
      </c>
      <c r="I5907" s="3" t="s">
        <v>540</v>
      </c>
      <c r="J5907" s="3">
        <v>2781677</v>
      </c>
    </row>
    <row r="5908" spans="1:10" hidden="1" x14ac:dyDescent="0.25">
      <c r="A5908" s="187">
        <v>43845</v>
      </c>
      <c r="B5908" s="3">
        <v>15</v>
      </c>
      <c r="C5908" s="3">
        <v>1</v>
      </c>
      <c r="D5908" s="3">
        <v>2020</v>
      </c>
      <c r="E5908" s="3">
        <v>0</v>
      </c>
      <c r="F5908" s="3">
        <v>0</v>
      </c>
      <c r="G5908" s="3" t="s">
        <v>256</v>
      </c>
      <c r="H5908" s="3" t="s">
        <v>1207</v>
      </c>
      <c r="I5908" s="3" t="s">
        <v>540</v>
      </c>
      <c r="J5908" s="3">
        <v>2781677</v>
      </c>
    </row>
    <row r="5909" spans="1:10" hidden="1" x14ac:dyDescent="0.25">
      <c r="A5909" s="187">
        <v>43844</v>
      </c>
      <c r="B5909" s="3">
        <v>14</v>
      </c>
      <c r="C5909" s="3">
        <v>1</v>
      </c>
      <c r="D5909" s="3">
        <v>2020</v>
      </c>
      <c r="E5909" s="3">
        <v>0</v>
      </c>
      <c r="F5909" s="3">
        <v>0</v>
      </c>
      <c r="G5909" s="3" t="s">
        <v>256</v>
      </c>
      <c r="H5909" s="3" t="s">
        <v>1207</v>
      </c>
      <c r="I5909" s="3" t="s">
        <v>540</v>
      </c>
      <c r="J5909" s="3">
        <v>2781677</v>
      </c>
    </row>
    <row r="5910" spans="1:10" hidden="1" x14ac:dyDescent="0.25">
      <c r="A5910" s="187">
        <v>43843</v>
      </c>
      <c r="B5910" s="3">
        <v>13</v>
      </c>
      <c r="C5910" s="3">
        <v>1</v>
      </c>
      <c r="D5910" s="3">
        <v>2020</v>
      </c>
      <c r="E5910" s="3">
        <v>0</v>
      </c>
      <c r="F5910" s="3">
        <v>0</v>
      </c>
      <c r="G5910" s="3" t="s">
        <v>256</v>
      </c>
      <c r="H5910" s="3" t="s">
        <v>1207</v>
      </c>
      <c r="I5910" s="3" t="s">
        <v>540</v>
      </c>
      <c r="J5910" s="3">
        <v>2781677</v>
      </c>
    </row>
    <row r="5911" spans="1:10" hidden="1" x14ac:dyDescent="0.25">
      <c r="A5911" s="187">
        <v>43842</v>
      </c>
      <c r="B5911" s="3">
        <v>12</v>
      </c>
      <c r="C5911" s="3">
        <v>1</v>
      </c>
      <c r="D5911" s="3">
        <v>2020</v>
      </c>
      <c r="E5911" s="3">
        <v>0</v>
      </c>
      <c r="F5911" s="3">
        <v>0</v>
      </c>
      <c r="G5911" s="3" t="s">
        <v>256</v>
      </c>
      <c r="H5911" s="3" t="s">
        <v>1207</v>
      </c>
      <c r="I5911" s="3" t="s">
        <v>540</v>
      </c>
      <c r="J5911" s="3">
        <v>2781677</v>
      </c>
    </row>
    <row r="5912" spans="1:10" hidden="1" x14ac:dyDescent="0.25">
      <c r="A5912" s="187">
        <v>43841</v>
      </c>
      <c r="B5912" s="3">
        <v>11</v>
      </c>
      <c r="C5912" s="3">
        <v>1</v>
      </c>
      <c r="D5912" s="3">
        <v>2020</v>
      </c>
      <c r="E5912" s="3">
        <v>0</v>
      </c>
      <c r="F5912" s="3">
        <v>0</v>
      </c>
      <c r="G5912" s="3" t="s">
        <v>256</v>
      </c>
      <c r="H5912" s="3" t="s">
        <v>1207</v>
      </c>
      <c r="I5912" s="3" t="s">
        <v>540</v>
      </c>
      <c r="J5912" s="3">
        <v>2781677</v>
      </c>
    </row>
    <row r="5913" spans="1:10" hidden="1" x14ac:dyDescent="0.25">
      <c r="A5913" s="187">
        <v>43840</v>
      </c>
      <c r="B5913" s="3">
        <v>10</v>
      </c>
      <c r="C5913" s="3">
        <v>1</v>
      </c>
      <c r="D5913" s="3">
        <v>2020</v>
      </c>
      <c r="E5913" s="3">
        <v>0</v>
      </c>
      <c r="F5913" s="3">
        <v>0</v>
      </c>
      <c r="G5913" s="3" t="s">
        <v>256</v>
      </c>
      <c r="H5913" s="3" t="s">
        <v>1207</v>
      </c>
      <c r="I5913" s="3" t="s">
        <v>540</v>
      </c>
      <c r="J5913" s="3">
        <v>2781677</v>
      </c>
    </row>
    <row r="5914" spans="1:10" hidden="1" x14ac:dyDescent="0.25">
      <c r="A5914" s="187">
        <v>43839</v>
      </c>
      <c r="B5914" s="3">
        <v>9</v>
      </c>
      <c r="C5914" s="3">
        <v>1</v>
      </c>
      <c r="D5914" s="3">
        <v>2020</v>
      </c>
      <c r="E5914" s="3">
        <v>0</v>
      </c>
      <c r="F5914" s="3">
        <v>0</v>
      </c>
      <c r="G5914" s="3" t="s">
        <v>256</v>
      </c>
      <c r="H5914" s="3" t="s">
        <v>1207</v>
      </c>
      <c r="I5914" s="3" t="s">
        <v>540</v>
      </c>
      <c r="J5914" s="3">
        <v>2781677</v>
      </c>
    </row>
    <row r="5915" spans="1:10" hidden="1" x14ac:dyDescent="0.25">
      <c r="A5915" s="187">
        <v>43838</v>
      </c>
      <c r="B5915" s="3">
        <v>8</v>
      </c>
      <c r="C5915" s="3">
        <v>1</v>
      </c>
      <c r="D5915" s="3">
        <v>2020</v>
      </c>
      <c r="E5915" s="3">
        <v>0</v>
      </c>
      <c r="F5915" s="3">
        <v>0</v>
      </c>
      <c r="G5915" s="3" t="s">
        <v>256</v>
      </c>
      <c r="H5915" s="3" t="s">
        <v>1207</v>
      </c>
      <c r="I5915" s="3" t="s">
        <v>540</v>
      </c>
      <c r="J5915" s="3">
        <v>2781677</v>
      </c>
    </row>
    <row r="5916" spans="1:10" hidden="1" x14ac:dyDescent="0.25">
      <c r="A5916" s="187">
        <v>43837</v>
      </c>
      <c r="B5916" s="3">
        <v>7</v>
      </c>
      <c r="C5916" s="3">
        <v>1</v>
      </c>
      <c r="D5916" s="3">
        <v>2020</v>
      </c>
      <c r="E5916" s="3">
        <v>0</v>
      </c>
      <c r="F5916" s="3">
        <v>0</v>
      </c>
      <c r="G5916" s="3" t="s">
        <v>256</v>
      </c>
      <c r="H5916" s="3" t="s">
        <v>1207</v>
      </c>
      <c r="I5916" s="3" t="s">
        <v>540</v>
      </c>
      <c r="J5916" s="3">
        <v>2781677</v>
      </c>
    </row>
    <row r="5917" spans="1:10" hidden="1" x14ac:dyDescent="0.25">
      <c r="A5917" s="187">
        <v>43836</v>
      </c>
      <c r="B5917" s="3">
        <v>6</v>
      </c>
      <c r="C5917" s="3">
        <v>1</v>
      </c>
      <c r="D5917" s="3">
        <v>2020</v>
      </c>
      <c r="E5917" s="3">
        <v>0</v>
      </c>
      <c r="F5917" s="3">
        <v>0</v>
      </c>
      <c r="G5917" s="3" t="s">
        <v>256</v>
      </c>
      <c r="H5917" s="3" t="s">
        <v>1207</v>
      </c>
      <c r="I5917" s="3" t="s">
        <v>540</v>
      </c>
      <c r="J5917" s="3">
        <v>2781677</v>
      </c>
    </row>
    <row r="5918" spans="1:10" hidden="1" x14ac:dyDescent="0.25">
      <c r="A5918" s="187">
        <v>43835</v>
      </c>
      <c r="B5918" s="3">
        <v>5</v>
      </c>
      <c r="C5918" s="3">
        <v>1</v>
      </c>
      <c r="D5918" s="3">
        <v>2020</v>
      </c>
      <c r="E5918" s="3">
        <v>0</v>
      </c>
      <c r="F5918" s="3">
        <v>0</v>
      </c>
      <c r="G5918" s="3" t="s">
        <v>256</v>
      </c>
      <c r="H5918" s="3" t="s">
        <v>1207</v>
      </c>
      <c r="I5918" s="3" t="s">
        <v>540</v>
      </c>
      <c r="J5918" s="3">
        <v>2781677</v>
      </c>
    </row>
    <row r="5919" spans="1:10" hidden="1" x14ac:dyDescent="0.25">
      <c r="A5919" s="187">
        <v>43834</v>
      </c>
      <c r="B5919" s="3">
        <v>4</v>
      </c>
      <c r="C5919" s="3">
        <v>1</v>
      </c>
      <c r="D5919" s="3">
        <v>2020</v>
      </c>
      <c r="E5919" s="3">
        <v>0</v>
      </c>
      <c r="F5919" s="3">
        <v>0</v>
      </c>
      <c r="G5919" s="3" t="s">
        <v>256</v>
      </c>
      <c r="H5919" s="3" t="s">
        <v>1207</v>
      </c>
      <c r="I5919" s="3" t="s">
        <v>540</v>
      </c>
      <c r="J5919" s="3">
        <v>2781677</v>
      </c>
    </row>
    <row r="5920" spans="1:10" hidden="1" x14ac:dyDescent="0.25">
      <c r="A5920" s="187">
        <v>43833</v>
      </c>
      <c r="B5920" s="3">
        <v>3</v>
      </c>
      <c r="C5920" s="3">
        <v>1</v>
      </c>
      <c r="D5920" s="3">
        <v>2020</v>
      </c>
      <c r="E5920" s="3">
        <v>0</v>
      </c>
      <c r="F5920" s="3">
        <v>0</v>
      </c>
      <c r="G5920" s="3" t="s">
        <v>256</v>
      </c>
      <c r="H5920" s="3" t="s">
        <v>1207</v>
      </c>
      <c r="I5920" s="3" t="s">
        <v>540</v>
      </c>
      <c r="J5920" s="3">
        <v>2781677</v>
      </c>
    </row>
    <row r="5921" spans="1:10" hidden="1" x14ac:dyDescent="0.25">
      <c r="A5921" s="187">
        <v>43832</v>
      </c>
      <c r="B5921" s="3">
        <v>2</v>
      </c>
      <c r="C5921" s="3">
        <v>1</v>
      </c>
      <c r="D5921" s="3">
        <v>2020</v>
      </c>
      <c r="E5921" s="3">
        <v>0</v>
      </c>
      <c r="F5921" s="3">
        <v>0</v>
      </c>
      <c r="G5921" s="3" t="s">
        <v>256</v>
      </c>
      <c r="H5921" s="3" t="s">
        <v>1207</v>
      </c>
      <c r="I5921" s="3" t="s">
        <v>540</v>
      </c>
      <c r="J5921" s="3">
        <v>2781677</v>
      </c>
    </row>
    <row r="5922" spans="1:10" hidden="1" x14ac:dyDescent="0.25">
      <c r="A5922" s="187">
        <v>43831</v>
      </c>
      <c r="B5922" s="3">
        <v>1</v>
      </c>
      <c r="C5922" s="3">
        <v>1</v>
      </c>
      <c r="D5922" s="3">
        <v>2020</v>
      </c>
      <c r="E5922" s="3">
        <v>0</v>
      </c>
      <c r="F5922" s="3">
        <v>0</v>
      </c>
      <c r="G5922" s="3" t="s">
        <v>256</v>
      </c>
      <c r="H5922" s="3" t="s">
        <v>1207</v>
      </c>
      <c r="I5922" s="3" t="s">
        <v>540</v>
      </c>
      <c r="J5922" s="3">
        <v>2781677</v>
      </c>
    </row>
    <row r="5923" spans="1:10" hidden="1" x14ac:dyDescent="0.25">
      <c r="A5923" s="187">
        <v>43830</v>
      </c>
      <c r="B5923" s="3">
        <v>31</v>
      </c>
      <c r="C5923" s="3">
        <v>12</v>
      </c>
      <c r="D5923" s="3">
        <v>2019</v>
      </c>
      <c r="E5923" s="3">
        <v>0</v>
      </c>
      <c r="F5923" s="3">
        <v>0</v>
      </c>
      <c r="G5923" s="3" t="s">
        <v>256</v>
      </c>
      <c r="H5923" s="3" t="s">
        <v>1207</v>
      </c>
      <c r="I5923" s="3" t="s">
        <v>540</v>
      </c>
      <c r="J5923" s="3">
        <v>2781677</v>
      </c>
    </row>
    <row r="5924" spans="1:10" hidden="1" x14ac:dyDescent="0.25">
      <c r="A5924" s="187">
        <v>43920</v>
      </c>
      <c r="B5924" s="3">
        <v>30</v>
      </c>
      <c r="C5924" s="3">
        <v>3</v>
      </c>
      <c r="D5924" s="3">
        <v>2020</v>
      </c>
      <c r="E5924" s="3">
        <v>308</v>
      </c>
      <c r="F5924" s="3">
        <v>11</v>
      </c>
      <c r="G5924" s="3" t="s">
        <v>82</v>
      </c>
      <c r="H5924" s="3" t="s">
        <v>1208</v>
      </c>
      <c r="I5924" s="3" t="s">
        <v>541</v>
      </c>
      <c r="J5924" s="3">
        <v>19473936</v>
      </c>
    </row>
    <row r="5925" spans="1:10" hidden="1" x14ac:dyDescent="0.25">
      <c r="A5925" s="187">
        <v>43919</v>
      </c>
      <c r="B5925" s="3">
        <v>29</v>
      </c>
      <c r="C5925" s="3">
        <v>3</v>
      </c>
      <c r="D5925" s="3">
        <v>2020</v>
      </c>
      <c r="E5925" s="3">
        <v>160</v>
      </c>
      <c r="F5925" s="3">
        <v>5</v>
      </c>
      <c r="G5925" s="3" t="s">
        <v>82</v>
      </c>
      <c r="H5925" s="3" t="s">
        <v>1208</v>
      </c>
      <c r="I5925" s="3" t="s">
        <v>541</v>
      </c>
      <c r="J5925" s="3">
        <v>19473936</v>
      </c>
    </row>
    <row r="5926" spans="1:10" hidden="1" x14ac:dyDescent="0.25">
      <c r="A5926" s="187">
        <v>43918</v>
      </c>
      <c r="B5926" s="3">
        <v>28</v>
      </c>
      <c r="C5926" s="3">
        <v>3</v>
      </c>
      <c r="D5926" s="3">
        <v>2020</v>
      </c>
      <c r="E5926" s="3">
        <v>263</v>
      </c>
      <c r="F5926" s="3">
        <v>7</v>
      </c>
      <c r="G5926" s="3" t="s">
        <v>82</v>
      </c>
      <c r="H5926" s="3" t="s">
        <v>1208</v>
      </c>
      <c r="I5926" s="3" t="s">
        <v>541</v>
      </c>
      <c r="J5926" s="3">
        <v>19473936</v>
      </c>
    </row>
    <row r="5927" spans="1:10" hidden="1" x14ac:dyDescent="0.25">
      <c r="A5927" s="187">
        <v>43917</v>
      </c>
      <c r="B5927" s="3">
        <v>27</v>
      </c>
      <c r="C5927" s="3">
        <v>3</v>
      </c>
      <c r="D5927" s="3">
        <v>2020</v>
      </c>
      <c r="E5927" s="3">
        <v>123</v>
      </c>
      <c r="F5927" s="3">
        <v>4</v>
      </c>
      <c r="G5927" s="3" t="s">
        <v>82</v>
      </c>
      <c r="H5927" s="3" t="s">
        <v>1208</v>
      </c>
      <c r="I5927" s="3" t="s">
        <v>541</v>
      </c>
      <c r="J5927" s="3">
        <v>19473936</v>
      </c>
    </row>
    <row r="5928" spans="1:10" hidden="1" x14ac:dyDescent="0.25">
      <c r="A5928" s="187">
        <v>43916</v>
      </c>
      <c r="B5928" s="3">
        <v>26</v>
      </c>
      <c r="C5928" s="3">
        <v>3</v>
      </c>
      <c r="D5928" s="3">
        <v>2020</v>
      </c>
      <c r="E5928" s="3">
        <v>144</v>
      </c>
      <c r="F5928" s="3">
        <v>2</v>
      </c>
      <c r="G5928" s="3" t="s">
        <v>82</v>
      </c>
      <c r="H5928" s="3" t="s">
        <v>1208</v>
      </c>
      <c r="I5928" s="3" t="s">
        <v>541</v>
      </c>
      <c r="J5928" s="3">
        <v>19473936</v>
      </c>
    </row>
    <row r="5929" spans="1:10" hidden="1" x14ac:dyDescent="0.25">
      <c r="A5929" s="187">
        <v>43915</v>
      </c>
      <c r="B5929" s="3">
        <v>25</v>
      </c>
      <c r="C5929" s="3">
        <v>3</v>
      </c>
      <c r="D5929" s="3">
        <v>2020</v>
      </c>
      <c r="E5929" s="3">
        <v>186</v>
      </c>
      <c r="F5929" s="3">
        <v>4</v>
      </c>
      <c r="G5929" s="3" t="s">
        <v>82</v>
      </c>
      <c r="H5929" s="3" t="s">
        <v>1208</v>
      </c>
      <c r="I5929" s="3" t="s">
        <v>541</v>
      </c>
      <c r="J5929" s="3">
        <v>19473936</v>
      </c>
    </row>
    <row r="5930" spans="1:10" hidden="1" x14ac:dyDescent="0.25">
      <c r="A5930" s="187">
        <v>43914</v>
      </c>
      <c r="B5930" s="3">
        <v>24</v>
      </c>
      <c r="C5930" s="3">
        <v>3</v>
      </c>
      <c r="D5930" s="3">
        <v>2020</v>
      </c>
      <c r="E5930" s="3">
        <v>143</v>
      </c>
      <c r="F5930" s="3">
        <v>5</v>
      </c>
      <c r="G5930" s="3" t="s">
        <v>82</v>
      </c>
      <c r="H5930" s="3" t="s">
        <v>1208</v>
      </c>
      <c r="I5930" s="3" t="s">
        <v>541</v>
      </c>
      <c r="J5930" s="3">
        <v>19473936</v>
      </c>
    </row>
    <row r="5931" spans="1:10" hidden="1" x14ac:dyDescent="0.25">
      <c r="A5931" s="187">
        <v>43913</v>
      </c>
      <c r="B5931" s="3">
        <v>23</v>
      </c>
      <c r="C5931" s="3">
        <v>3</v>
      </c>
      <c r="D5931" s="3">
        <v>2020</v>
      </c>
      <c r="E5931" s="3">
        <v>66</v>
      </c>
      <c r="F5931" s="3">
        <v>2</v>
      </c>
      <c r="G5931" s="3" t="s">
        <v>82</v>
      </c>
      <c r="H5931" s="3" t="s">
        <v>1208</v>
      </c>
      <c r="I5931" s="3" t="s">
        <v>541</v>
      </c>
      <c r="J5931" s="3">
        <v>19473936</v>
      </c>
    </row>
    <row r="5932" spans="1:10" hidden="1" x14ac:dyDescent="0.25">
      <c r="A5932" s="187">
        <v>43912</v>
      </c>
      <c r="B5932" s="3">
        <v>22</v>
      </c>
      <c r="C5932" s="3">
        <v>3</v>
      </c>
      <c r="D5932" s="3">
        <v>2020</v>
      </c>
      <c r="E5932" s="3">
        <v>59</v>
      </c>
      <c r="F5932" s="3">
        <v>0</v>
      </c>
      <c r="G5932" s="3" t="s">
        <v>82</v>
      </c>
      <c r="H5932" s="3" t="s">
        <v>1208</v>
      </c>
      <c r="I5932" s="3" t="s">
        <v>541</v>
      </c>
      <c r="J5932" s="3">
        <v>19473936</v>
      </c>
    </row>
    <row r="5933" spans="1:10" hidden="1" x14ac:dyDescent="0.25">
      <c r="A5933" s="187">
        <v>43911</v>
      </c>
      <c r="B5933" s="3">
        <v>21</v>
      </c>
      <c r="C5933" s="3">
        <v>3</v>
      </c>
      <c r="D5933" s="3">
        <v>2020</v>
      </c>
      <c r="E5933" s="3">
        <v>31</v>
      </c>
      <c r="F5933" s="3">
        <v>0</v>
      </c>
      <c r="G5933" s="3" t="s">
        <v>82</v>
      </c>
      <c r="H5933" s="3" t="s">
        <v>1208</v>
      </c>
      <c r="I5933" s="3" t="s">
        <v>541</v>
      </c>
      <c r="J5933" s="3">
        <v>19473936</v>
      </c>
    </row>
    <row r="5934" spans="1:10" hidden="1" x14ac:dyDescent="0.25">
      <c r="A5934" s="187">
        <v>43910</v>
      </c>
      <c r="B5934" s="3">
        <v>20</v>
      </c>
      <c r="C5934" s="3">
        <v>3</v>
      </c>
      <c r="D5934" s="3">
        <v>2020</v>
      </c>
      <c r="E5934" s="3">
        <v>17</v>
      </c>
      <c r="F5934" s="3">
        <v>0</v>
      </c>
      <c r="G5934" s="3" t="s">
        <v>82</v>
      </c>
      <c r="H5934" s="3" t="s">
        <v>1208</v>
      </c>
      <c r="I5934" s="3" t="s">
        <v>541</v>
      </c>
      <c r="J5934" s="3">
        <v>19473936</v>
      </c>
    </row>
    <row r="5935" spans="1:10" hidden="1" x14ac:dyDescent="0.25">
      <c r="A5935" s="187">
        <v>43909</v>
      </c>
      <c r="B5935" s="3">
        <v>19</v>
      </c>
      <c r="C5935" s="3">
        <v>3</v>
      </c>
      <c r="D5935" s="3">
        <v>2020</v>
      </c>
      <c r="E5935" s="3">
        <v>43</v>
      </c>
      <c r="F5935" s="3">
        <v>0</v>
      </c>
      <c r="G5935" s="3" t="s">
        <v>82</v>
      </c>
      <c r="H5935" s="3" t="s">
        <v>1208</v>
      </c>
      <c r="I5935" s="3" t="s">
        <v>541</v>
      </c>
      <c r="J5935" s="3">
        <v>19473936</v>
      </c>
    </row>
    <row r="5936" spans="1:10" hidden="1" x14ac:dyDescent="0.25">
      <c r="A5936" s="187">
        <v>43908</v>
      </c>
      <c r="B5936" s="3">
        <v>18</v>
      </c>
      <c r="C5936" s="3">
        <v>3</v>
      </c>
      <c r="D5936" s="3">
        <v>2020</v>
      </c>
      <c r="E5936" s="3">
        <v>33</v>
      </c>
      <c r="F5936" s="3">
        <v>0</v>
      </c>
      <c r="G5936" s="3" t="s">
        <v>82</v>
      </c>
      <c r="H5936" s="3" t="s">
        <v>1208</v>
      </c>
      <c r="I5936" s="3" t="s">
        <v>541</v>
      </c>
      <c r="J5936" s="3">
        <v>19473936</v>
      </c>
    </row>
    <row r="5937" spans="1:10" hidden="1" x14ac:dyDescent="0.25">
      <c r="A5937" s="187">
        <v>43907</v>
      </c>
      <c r="B5937" s="3">
        <v>17</v>
      </c>
      <c r="C5937" s="3">
        <v>3</v>
      </c>
      <c r="D5937" s="3">
        <v>2020</v>
      </c>
      <c r="E5937" s="3">
        <v>45</v>
      </c>
      <c r="F5937" s="3">
        <v>0</v>
      </c>
      <c r="G5937" s="3" t="s">
        <v>82</v>
      </c>
      <c r="H5937" s="3" t="s">
        <v>1208</v>
      </c>
      <c r="I5937" s="3" t="s">
        <v>541</v>
      </c>
      <c r="J5937" s="3">
        <v>19473936</v>
      </c>
    </row>
    <row r="5938" spans="1:10" hidden="1" x14ac:dyDescent="0.25">
      <c r="A5938" s="187">
        <v>43906</v>
      </c>
      <c r="B5938" s="3">
        <v>16</v>
      </c>
      <c r="C5938" s="3">
        <v>3</v>
      </c>
      <c r="D5938" s="3">
        <v>2020</v>
      </c>
      <c r="E5938" s="3">
        <v>26</v>
      </c>
      <c r="F5938" s="3">
        <v>0</v>
      </c>
      <c r="G5938" s="3" t="s">
        <v>82</v>
      </c>
      <c r="H5938" s="3" t="s">
        <v>1208</v>
      </c>
      <c r="I5938" s="3" t="s">
        <v>541</v>
      </c>
      <c r="J5938" s="3">
        <v>19473936</v>
      </c>
    </row>
    <row r="5939" spans="1:10" hidden="1" x14ac:dyDescent="0.25">
      <c r="A5939" s="187">
        <v>43905</v>
      </c>
      <c r="B5939" s="3">
        <v>15</v>
      </c>
      <c r="C5939" s="3">
        <v>3</v>
      </c>
      <c r="D5939" s="3">
        <v>2020</v>
      </c>
      <c r="E5939" s="3">
        <v>24</v>
      </c>
      <c r="F5939" s="3">
        <v>0</v>
      </c>
      <c r="G5939" s="3" t="s">
        <v>82</v>
      </c>
      <c r="H5939" s="3" t="s">
        <v>1208</v>
      </c>
      <c r="I5939" s="3" t="s">
        <v>541</v>
      </c>
      <c r="J5939" s="3">
        <v>19473936</v>
      </c>
    </row>
    <row r="5940" spans="1:10" hidden="1" x14ac:dyDescent="0.25">
      <c r="A5940" s="187">
        <v>43904</v>
      </c>
      <c r="B5940" s="3">
        <v>14</v>
      </c>
      <c r="C5940" s="3">
        <v>3</v>
      </c>
      <c r="D5940" s="3">
        <v>2020</v>
      </c>
      <c r="E5940" s="3">
        <v>25</v>
      </c>
      <c r="F5940" s="3">
        <v>0</v>
      </c>
      <c r="G5940" s="3" t="s">
        <v>82</v>
      </c>
      <c r="H5940" s="3" t="s">
        <v>1208</v>
      </c>
      <c r="I5940" s="3" t="s">
        <v>541</v>
      </c>
      <c r="J5940" s="3">
        <v>19473936</v>
      </c>
    </row>
    <row r="5941" spans="1:10" hidden="1" x14ac:dyDescent="0.25">
      <c r="A5941" s="187">
        <v>43903</v>
      </c>
      <c r="B5941" s="3">
        <v>13</v>
      </c>
      <c r="C5941" s="3">
        <v>3</v>
      </c>
      <c r="D5941" s="3">
        <v>2020</v>
      </c>
      <c r="E5941" s="3">
        <v>19</v>
      </c>
      <c r="F5941" s="3">
        <v>0</v>
      </c>
      <c r="G5941" s="3" t="s">
        <v>82</v>
      </c>
      <c r="H5941" s="3" t="s">
        <v>1208</v>
      </c>
      <c r="I5941" s="3" t="s">
        <v>541</v>
      </c>
      <c r="J5941" s="3">
        <v>19473936</v>
      </c>
    </row>
    <row r="5942" spans="1:10" hidden="1" x14ac:dyDescent="0.25">
      <c r="A5942" s="187">
        <v>43902</v>
      </c>
      <c r="B5942" s="3">
        <v>12</v>
      </c>
      <c r="C5942" s="3">
        <v>3</v>
      </c>
      <c r="D5942" s="3">
        <v>2020</v>
      </c>
      <c r="E5942" s="3">
        <v>20</v>
      </c>
      <c r="F5942" s="3">
        <v>0</v>
      </c>
      <c r="G5942" s="3" t="s">
        <v>82</v>
      </c>
      <c r="H5942" s="3" t="s">
        <v>1208</v>
      </c>
      <c r="I5942" s="3" t="s">
        <v>541</v>
      </c>
      <c r="J5942" s="3">
        <v>19473936</v>
      </c>
    </row>
    <row r="5943" spans="1:10" hidden="1" x14ac:dyDescent="0.25">
      <c r="A5943" s="187">
        <v>43901</v>
      </c>
      <c r="B5943" s="3">
        <v>11</v>
      </c>
      <c r="C5943" s="3">
        <v>3</v>
      </c>
      <c r="D5943" s="3">
        <v>2020</v>
      </c>
      <c r="E5943" s="3">
        <v>8</v>
      </c>
      <c r="F5943" s="3">
        <v>0</v>
      </c>
      <c r="G5943" s="3" t="s">
        <v>82</v>
      </c>
      <c r="H5943" s="3" t="s">
        <v>1208</v>
      </c>
      <c r="I5943" s="3" t="s">
        <v>541</v>
      </c>
      <c r="J5943" s="3">
        <v>19473936</v>
      </c>
    </row>
    <row r="5944" spans="1:10" hidden="1" x14ac:dyDescent="0.25">
      <c r="A5944" s="187">
        <v>43900</v>
      </c>
      <c r="B5944" s="3">
        <v>10</v>
      </c>
      <c r="C5944" s="3">
        <v>3</v>
      </c>
      <c r="D5944" s="3">
        <v>2020</v>
      </c>
      <c r="E5944" s="3">
        <v>2</v>
      </c>
      <c r="F5944" s="3">
        <v>0</v>
      </c>
      <c r="G5944" s="3" t="s">
        <v>82</v>
      </c>
      <c r="H5944" s="3" t="s">
        <v>1208</v>
      </c>
      <c r="I5944" s="3" t="s">
        <v>541</v>
      </c>
      <c r="J5944" s="3">
        <v>19473936</v>
      </c>
    </row>
    <row r="5945" spans="1:10" hidden="1" x14ac:dyDescent="0.25">
      <c r="A5945" s="187">
        <v>43899</v>
      </c>
      <c r="B5945" s="3">
        <v>9</v>
      </c>
      <c r="C5945" s="3">
        <v>3</v>
      </c>
      <c r="D5945" s="3">
        <v>2020</v>
      </c>
      <c r="E5945" s="3">
        <v>2</v>
      </c>
      <c r="F5945" s="3">
        <v>0</v>
      </c>
      <c r="G5945" s="3" t="s">
        <v>82</v>
      </c>
      <c r="H5945" s="3" t="s">
        <v>1208</v>
      </c>
      <c r="I5945" s="3" t="s">
        <v>541</v>
      </c>
      <c r="J5945" s="3">
        <v>19473936</v>
      </c>
    </row>
    <row r="5946" spans="1:10" hidden="1" x14ac:dyDescent="0.25">
      <c r="A5946" s="187">
        <v>43898</v>
      </c>
      <c r="B5946" s="3">
        <v>8</v>
      </c>
      <c r="C5946" s="3">
        <v>3</v>
      </c>
      <c r="D5946" s="3">
        <v>2020</v>
      </c>
      <c r="E5946" s="3">
        <v>6</v>
      </c>
      <c r="F5946" s="3">
        <v>0</v>
      </c>
      <c r="G5946" s="3" t="s">
        <v>82</v>
      </c>
      <c r="H5946" s="3" t="s">
        <v>1208</v>
      </c>
      <c r="I5946" s="3" t="s">
        <v>541</v>
      </c>
      <c r="J5946" s="3">
        <v>19473936</v>
      </c>
    </row>
    <row r="5947" spans="1:10" hidden="1" x14ac:dyDescent="0.25">
      <c r="A5947" s="187">
        <v>43897</v>
      </c>
      <c r="B5947" s="3">
        <v>7</v>
      </c>
      <c r="C5947" s="3">
        <v>3</v>
      </c>
      <c r="D5947" s="3">
        <v>2020</v>
      </c>
      <c r="E5947" s="3">
        <v>1</v>
      </c>
      <c r="F5947" s="3">
        <v>0</v>
      </c>
      <c r="G5947" s="3" t="s">
        <v>82</v>
      </c>
      <c r="H5947" s="3" t="s">
        <v>1208</v>
      </c>
      <c r="I5947" s="3" t="s">
        <v>541</v>
      </c>
      <c r="J5947" s="3">
        <v>19473936</v>
      </c>
    </row>
    <row r="5948" spans="1:10" hidden="1" x14ac:dyDescent="0.25">
      <c r="A5948" s="187">
        <v>43896</v>
      </c>
      <c r="B5948" s="3">
        <v>6</v>
      </c>
      <c r="C5948" s="3">
        <v>3</v>
      </c>
      <c r="D5948" s="3">
        <v>2020</v>
      </c>
      <c r="E5948" s="3">
        <v>2</v>
      </c>
      <c r="F5948" s="3">
        <v>0</v>
      </c>
      <c r="G5948" s="3" t="s">
        <v>82</v>
      </c>
      <c r="H5948" s="3" t="s">
        <v>1208</v>
      </c>
      <c r="I5948" s="3" t="s">
        <v>541</v>
      </c>
      <c r="J5948" s="3">
        <v>19473936</v>
      </c>
    </row>
    <row r="5949" spans="1:10" hidden="1" x14ac:dyDescent="0.25">
      <c r="A5949" s="187">
        <v>43894</v>
      </c>
      <c r="B5949" s="3">
        <v>4</v>
      </c>
      <c r="C5949" s="3">
        <v>3</v>
      </c>
      <c r="D5949" s="3">
        <v>2020</v>
      </c>
      <c r="E5949" s="3">
        <v>1</v>
      </c>
      <c r="F5949" s="3">
        <v>0</v>
      </c>
      <c r="G5949" s="3" t="s">
        <v>82</v>
      </c>
      <c r="H5949" s="3" t="s">
        <v>1208</v>
      </c>
      <c r="I5949" s="3" t="s">
        <v>541</v>
      </c>
      <c r="J5949" s="3">
        <v>19473936</v>
      </c>
    </row>
    <row r="5950" spans="1:10" hidden="1" x14ac:dyDescent="0.25">
      <c r="A5950" s="187">
        <v>43892</v>
      </c>
      <c r="B5950" s="3">
        <v>2</v>
      </c>
      <c r="C5950" s="3">
        <v>3</v>
      </c>
      <c r="D5950" s="3">
        <v>2020</v>
      </c>
      <c r="E5950" s="3">
        <v>0</v>
      </c>
      <c r="F5950" s="3">
        <v>0</v>
      </c>
      <c r="G5950" s="3" t="s">
        <v>82</v>
      </c>
      <c r="H5950" s="3" t="s">
        <v>1208</v>
      </c>
      <c r="I5950" s="3" t="s">
        <v>541</v>
      </c>
      <c r="J5950" s="3">
        <v>19473936</v>
      </c>
    </row>
    <row r="5951" spans="1:10" hidden="1" x14ac:dyDescent="0.25">
      <c r="A5951" s="187">
        <v>43891</v>
      </c>
      <c r="B5951" s="3">
        <v>1</v>
      </c>
      <c r="C5951" s="3">
        <v>3</v>
      </c>
      <c r="D5951" s="3">
        <v>2020</v>
      </c>
      <c r="E5951" s="3">
        <v>0</v>
      </c>
      <c r="F5951" s="3">
        <v>0</v>
      </c>
      <c r="G5951" s="3" t="s">
        <v>82</v>
      </c>
      <c r="H5951" s="3" t="s">
        <v>1208</v>
      </c>
      <c r="I5951" s="3" t="s">
        <v>541</v>
      </c>
      <c r="J5951" s="3">
        <v>19473936</v>
      </c>
    </row>
    <row r="5952" spans="1:10" hidden="1" x14ac:dyDescent="0.25">
      <c r="A5952" s="187">
        <v>43890</v>
      </c>
      <c r="B5952" s="3">
        <v>29</v>
      </c>
      <c r="C5952" s="3">
        <v>2</v>
      </c>
      <c r="D5952" s="3">
        <v>2020</v>
      </c>
      <c r="E5952" s="3">
        <v>2</v>
      </c>
      <c r="F5952" s="3">
        <v>0</v>
      </c>
      <c r="G5952" s="3" t="s">
        <v>82</v>
      </c>
      <c r="H5952" s="3" t="s">
        <v>1208</v>
      </c>
      <c r="I5952" s="3" t="s">
        <v>541</v>
      </c>
      <c r="J5952" s="3">
        <v>19473936</v>
      </c>
    </row>
    <row r="5953" spans="1:10" hidden="1" x14ac:dyDescent="0.25">
      <c r="A5953" s="187">
        <v>43889</v>
      </c>
      <c r="B5953" s="3">
        <v>28</v>
      </c>
      <c r="C5953" s="3">
        <v>2</v>
      </c>
      <c r="D5953" s="3">
        <v>2020</v>
      </c>
      <c r="E5953" s="3">
        <v>0</v>
      </c>
      <c r="F5953" s="3">
        <v>0</v>
      </c>
      <c r="G5953" s="3" t="s">
        <v>82</v>
      </c>
      <c r="H5953" s="3" t="s">
        <v>1208</v>
      </c>
      <c r="I5953" s="3" t="s">
        <v>541</v>
      </c>
      <c r="J5953" s="3">
        <v>19473936</v>
      </c>
    </row>
    <row r="5954" spans="1:10" hidden="1" x14ac:dyDescent="0.25">
      <c r="A5954" s="187">
        <v>43888</v>
      </c>
      <c r="B5954" s="3">
        <v>27</v>
      </c>
      <c r="C5954" s="3">
        <v>2</v>
      </c>
      <c r="D5954" s="3">
        <v>2020</v>
      </c>
      <c r="E5954" s="3">
        <v>1</v>
      </c>
      <c r="F5954" s="3">
        <v>0</v>
      </c>
      <c r="G5954" s="3" t="s">
        <v>82</v>
      </c>
      <c r="H5954" s="3" t="s">
        <v>1208</v>
      </c>
      <c r="I5954" s="3" t="s">
        <v>541</v>
      </c>
      <c r="J5954" s="3">
        <v>19473936</v>
      </c>
    </row>
    <row r="5955" spans="1:10" hidden="1" x14ac:dyDescent="0.25">
      <c r="A5955" s="187">
        <v>43887</v>
      </c>
      <c r="B5955" s="3">
        <v>26</v>
      </c>
      <c r="C5955" s="3">
        <v>2</v>
      </c>
      <c r="D5955" s="3">
        <v>2020</v>
      </c>
      <c r="E5955" s="3">
        <v>0</v>
      </c>
      <c r="F5955" s="3">
        <v>0</v>
      </c>
      <c r="G5955" s="3" t="s">
        <v>82</v>
      </c>
      <c r="H5955" s="3" t="s">
        <v>1208</v>
      </c>
      <c r="I5955" s="3" t="s">
        <v>541</v>
      </c>
      <c r="J5955" s="3">
        <v>19473936</v>
      </c>
    </row>
    <row r="5956" spans="1:10" hidden="1" x14ac:dyDescent="0.25">
      <c r="A5956" s="187">
        <v>43886</v>
      </c>
      <c r="B5956" s="3">
        <v>25</v>
      </c>
      <c r="C5956" s="3">
        <v>2</v>
      </c>
      <c r="D5956" s="3">
        <v>2020</v>
      </c>
      <c r="E5956" s="3">
        <v>0</v>
      </c>
      <c r="F5956" s="3">
        <v>0</v>
      </c>
      <c r="G5956" s="3" t="s">
        <v>82</v>
      </c>
      <c r="H5956" s="3" t="s">
        <v>1208</v>
      </c>
      <c r="I5956" s="3" t="s">
        <v>541</v>
      </c>
      <c r="J5956" s="3">
        <v>19473936</v>
      </c>
    </row>
    <row r="5957" spans="1:10" hidden="1" x14ac:dyDescent="0.25">
      <c r="A5957" s="187">
        <v>43885</v>
      </c>
      <c r="B5957" s="3">
        <v>24</v>
      </c>
      <c r="C5957" s="3">
        <v>2</v>
      </c>
      <c r="D5957" s="3">
        <v>2020</v>
      </c>
      <c r="E5957" s="3">
        <v>0</v>
      </c>
      <c r="F5957" s="3">
        <v>0</v>
      </c>
      <c r="G5957" s="3" t="s">
        <v>82</v>
      </c>
      <c r="H5957" s="3" t="s">
        <v>1208</v>
      </c>
      <c r="I5957" s="3" t="s">
        <v>541</v>
      </c>
      <c r="J5957" s="3">
        <v>19473936</v>
      </c>
    </row>
    <row r="5958" spans="1:10" hidden="1" x14ac:dyDescent="0.25">
      <c r="A5958" s="187">
        <v>43884</v>
      </c>
      <c r="B5958" s="3">
        <v>23</v>
      </c>
      <c r="C5958" s="3">
        <v>2</v>
      </c>
      <c r="D5958" s="3">
        <v>2020</v>
      </c>
      <c r="E5958" s="3">
        <v>0</v>
      </c>
      <c r="F5958" s="3">
        <v>0</v>
      </c>
      <c r="G5958" s="3" t="s">
        <v>82</v>
      </c>
      <c r="H5958" s="3" t="s">
        <v>1208</v>
      </c>
      <c r="I5958" s="3" t="s">
        <v>541</v>
      </c>
      <c r="J5958" s="3">
        <v>19473936</v>
      </c>
    </row>
    <row r="5959" spans="1:10" hidden="1" x14ac:dyDescent="0.25">
      <c r="A5959" s="187">
        <v>43883</v>
      </c>
      <c r="B5959" s="3">
        <v>22</v>
      </c>
      <c r="C5959" s="3">
        <v>2</v>
      </c>
      <c r="D5959" s="3">
        <v>2020</v>
      </c>
      <c r="E5959" s="3">
        <v>0</v>
      </c>
      <c r="F5959" s="3">
        <v>0</v>
      </c>
      <c r="G5959" s="3" t="s">
        <v>82</v>
      </c>
      <c r="H5959" s="3" t="s">
        <v>1208</v>
      </c>
      <c r="I5959" s="3" t="s">
        <v>541</v>
      </c>
      <c r="J5959" s="3">
        <v>19473936</v>
      </c>
    </row>
    <row r="5960" spans="1:10" hidden="1" x14ac:dyDescent="0.25">
      <c r="A5960" s="187">
        <v>43882</v>
      </c>
      <c r="B5960" s="3">
        <v>21</v>
      </c>
      <c r="C5960" s="3">
        <v>2</v>
      </c>
      <c r="D5960" s="3">
        <v>2020</v>
      </c>
      <c r="E5960" s="3">
        <v>0</v>
      </c>
      <c r="F5960" s="3">
        <v>0</v>
      </c>
      <c r="G5960" s="3" t="s">
        <v>82</v>
      </c>
      <c r="H5960" s="3" t="s">
        <v>1208</v>
      </c>
      <c r="I5960" s="3" t="s">
        <v>541</v>
      </c>
      <c r="J5960" s="3">
        <v>19473936</v>
      </c>
    </row>
    <row r="5961" spans="1:10" hidden="1" x14ac:dyDescent="0.25">
      <c r="A5961" s="187">
        <v>43881</v>
      </c>
      <c r="B5961" s="3">
        <v>20</v>
      </c>
      <c r="C5961" s="3">
        <v>2</v>
      </c>
      <c r="D5961" s="3">
        <v>2020</v>
      </c>
      <c r="E5961" s="3">
        <v>0</v>
      </c>
      <c r="F5961" s="3">
        <v>0</v>
      </c>
      <c r="G5961" s="3" t="s">
        <v>82</v>
      </c>
      <c r="H5961" s="3" t="s">
        <v>1208</v>
      </c>
      <c r="I5961" s="3" t="s">
        <v>541</v>
      </c>
      <c r="J5961" s="3">
        <v>19473936</v>
      </c>
    </row>
    <row r="5962" spans="1:10" hidden="1" x14ac:dyDescent="0.25">
      <c r="A5962" s="187">
        <v>43880</v>
      </c>
      <c r="B5962" s="3">
        <v>19</v>
      </c>
      <c r="C5962" s="3">
        <v>2</v>
      </c>
      <c r="D5962" s="3">
        <v>2020</v>
      </c>
      <c r="E5962" s="3">
        <v>0</v>
      </c>
      <c r="F5962" s="3">
        <v>0</v>
      </c>
      <c r="G5962" s="3" t="s">
        <v>82</v>
      </c>
      <c r="H5962" s="3" t="s">
        <v>1208</v>
      </c>
      <c r="I5962" s="3" t="s">
        <v>541</v>
      </c>
      <c r="J5962" s="3">
        <v>19473936</v>
      </c>
    </row>
    <row r="5963" spans="1:10" hidden="1" x14ac:dyDescent="0.25">
      <c r="A5963" s="187">
        <v>43879</v>
      </c>
      <c r="B5963" s="3">
        <v>18</v>
      </c>
      <c r="C5963" s="3">
        <v>2</v>
      </c>
      <c r="D5963" s="3">
        <v>2020</v>
      </c>
      <c r="E5963" s="3">
        <v>0</v>
      </c>
      <c r="F5963" s="3">
        <v>0</v>
      </c>
      <c r="G5963" s="3" t="s">
        <v>82</v>
      </c>
      <c r="H5963" s="3" t="s">
        <v>1208</v>
      </c>
      <c r="I5963" s="3" t="s">
        <v>541</v>
      </c>
      <c r="J5963" s="3">
        <v>19473936</v>
      </c>
    </row>
    <row r="5964" spans="1:10" hidden="1" x14ac:dyDescent="0.25">
      <c r="A5964" s="187">
        <v>43878</v>
      </c>
      <c r="B5964" s="3">
        <v>17</v>
      </c>
      <c r="C5964" s="3">
        <v>2</v>
      </c>
      <c r="D5964" s="3">
        <v>2020</v>
      </c>
      <c r="E5964" s="3">
        <v>0</v>
      </c>
      <c r="F5964" s="3">
        <v>0</v>
      </c>
      <c r="G5964" s="3" t="s">
        <v>82</v>
      </c>
      <c r="H5964" s="3" t="s">
        <v>1208</v>
      </c>
      <c r="I5964" s="3" t="s">
        <v>541</v>
      </c>
      <c r="J5964" s="3">
        <v>19473936</v>
      </c>
    </row>
    <row r="5965" spans="1:10" hidden="1" x14ac:dyDescent="0.25">
      <c r="A5965" s="187">
        <v>43877</v>
      </c>
      <c r="B5965" s="3">
        <v>16</v>
      </c>
      <c r="C5965" s="3">
        <v>2</v>
      </c>
      <c r="D5965" s="3">
        <v>2020</v>
      </c>
      <c r="E5965" s="3">
        <v>0</v>
      </c>
      <c r="F5965" s="3">
        <v>0</v>
      </c>
      <c r="G5965" s="3" t="s">
        <v>82</v>
      </c>
      <c r="H5965" s="3" t="s">
        <v>1208</v>
      </c>
      <c r="I5965" s="3" t="s">
        <v>541</v>
      </c>
      <c r="J5965" s="3">
        <v>19473936</v>
      </c>
    </row>
    <row r="5966" spans="1:10" hidden="1" x14ac:dyDescent="0.25">
      <c r="A5966" s="187">
        <v>43876</v>
      </c>
      <c r="B5966" s="3">
        <v>15</v>
      </c>
      <c r="C5966" s="3">
        <v>2</v>
      </c>
      <c r="D5966" s="3">
        <v>2020</v>
      </c>
      <c r="E5966" s="3">
        <v>0</v>
      </c>
      <c r="F5966" s="3">
        <v>0</v>
      </c>
      <c r="G5966" s="3" t="s">
        <v>82</v>
      </c>
      <c r="H5966" s="3" t="s">
        <v>1208</v>
      </c>
      <c r="I5966" s="3" t="s">
        <v>541</v>
      </c>
      <c r="J5966" s="3">
        <v>19473936</v>
      </c>
    </row>
    <row r="5967" spans="1:10" hidden="1" x14ac:dyDescent="0.25">
      <c r="A5967" s="187">
        <v>43875</v>
      </c>
      <c r="B5967" s="3">
        <v>14</v>
      </c>
      <c r="C5967" s="3">
        <v>2</v>
      </c>
      <c r="D5967" s="3">
        <v>2020</v>
      </c>
      <c r="E5967" s="3">
        <v>0</v>
      </c>
      <c r="F5967" s="3">
        <v>0</v>
      </c>
      <c r="G5967" s="3" t="s">
        <v>82</v>
      </c>
      <c r="H5967" s="3" t="s">
        <v>1208</v>
      </c>
      <c r="I5967" s="3" t="s">
        <v>541</v>
      </c>
      <c r="J5967" s="3">
        <v>19473936</v>
      </c>
    </row>
    <row r="5968" spans="1:10" hidden="1" x14ac:dyDescent="0.25">
      <c r="A5968" s="187">
        <v>43874</v>
      </c>
      <c r="B5968" s="3">
        <v>13</v>
      </c>
      <c r="C5968" s="3">
        <v>2</v>
      </c>
      <c r="D5968" s="3">
        <v>2020</v>
      </c>
      <c r="E5968" s="3">
        <v>0</v>
      </c>
      <c r="F5968" s="3">
        <v>0</v>
      </c>
      <c r="G5968" s="3" t="s">
        <v>82</v>
      </c>
      <c r="H5968" s="3" t="s">
        <v>1208</v>
      </c>
      <c r="I5968" s="3" t="s">
        <v>541</v>
      </c>
      <c r="J5968" s="3">
        <v>19473936</v>
      </c>
    </row>
    <row r="5969" spans="1:10" hidden="1" x14ac:dyDescent="0.25">
      <c r="A5969" s="187">
        <v>43873</v>
      </c>
      <c r="B5969" s="3">
        <v>12</v>
      </c>
      <c r="C5969" s="3">
        <v>2</v>
      </c>
      <c r="D5969" s="3">
        <v>2020</v>
      </c>
      <c r="E5969" s="3">
        <v>0</v>
      </c>
      <c r="F5969" s="3">
        <v>0</v>
      </c>
      <c r="G5969" s="3" t="s">
        <v>82</v>
      </c>
      <c r="H5969" s="3" t="s">
        <v>1208</v>
      </c>
      <c r="I5969" s="3" t="s">
        <v>541</v>
      </c>
      <c r="J5969" s="3">
        <v>19473936</v>
      </c>
    </row>
    <row r="5970" spans="1:10" hidden="1" x14ac:dyDescent="0.25">
      <c r="A5970" s="187">
        <v>43872</v>
      </c>
      <c r="B5970" s="3">
        <v>11</v>
      </c>
      <c r="C5970" s="3">
        <v>2</v>
      </c>
      <c r="D5970" s="3">
        <v>2020</v>
      </c>
      <c r="E5970" s="3">
        <v>0</v>
      </c>
      <c r="F5970" s="3">
        <v>0</v>
      </c>
      <c r="G5970" s="3" t="s">
        <v>82</v>
      </c>
      <c r="H5970" s="3" t="s">
        <v>1208</v>
      </c>
      <c r="I5970" s="3" t="s">
        <v>541</v>
      </c>
      <c r="J5970" s="3">
        <v>19473936</v>
      </c>
    </row>
    <row r="5971" spans="1:10" hidden="1" x14ac:dyDescent="0.25">
      <c r="A5971" s="187">
        <v>43871</v>
      </c>
      <c r="B5971" s="3">
        <v>10</v>
      </c>
      <c r="C5971" s="3">
        <v>2</v>
      </c>
      <c r="D5971" s="3">
        <v>2020</v>
      </c>
      <c r="E5971" s="3">
        <v>0</v>
      </c>
      <c r="F5971" s="3">
        <v>0</v>
      </c>
      <c r="G5971" s="3" t="s">
        <v>82</v>
      </c>
      <c r="H5971" s="3" t="s">
        <v>1208</v>
      </c>
      <c r="I5971" s="3" t="s">
        <v>541</v>
      </c>
      <c r="J5971" s="3">
        <v>19473936</v>
      </c>
    </row>
    <row r="5972" spans="1:10" hidden="1" x14ac:dyDescent="0.25">
      <c r="A5972" s="187">
        <v>43870</v>
      </c>
      <c r="B5972" s="3">
        <v>9</v>
      </c>
      <c r="C5972" s="3">
        <v>2</v>
      </c>
      <c r="D5972" s="3">
        <v>2020</v>
      </c>
      <c r="E5972" s="3">
        <v>0</v>
      </c>
      <c r="F5972" s="3">
        <v>0</v>
      </c>
      <c r="G5972" s="3" t="s">
        <v>82</v>
      </c>
      <c r="H5972" s="3" t="s">
        <v>1208</v>
      </c>
      <c r="I5972" s="3" t="s">
        <v>541</v>
      </c>
      <c r="J5972" s="3">
        <v>19473936</v>
      </c>
    </row>
    <row r="5973" spans="1:10" hidden="1" x14ac:dyDescent="0.25">
      <c r="A5973" s="187">
        <v>43869</v>
      </c>
      <c r="B5973" s="3">
        <v>8</v>
      </c>
      <c r="C5973" s="3">
        <v>2</v>
      </c>
      <c r="D5973" s="3">
        <v>2020</v>
      </c>
      <c r="E5973" s="3">
        <v>0</v>
      </c>
      <c r="F5973" s="3">
        <v>0</v>
      </c>
      <c r="G5973" s="3" t="s">
        <v>82</v>
      </c>
      <c r="H5973" s="3" t="s">
        <v>1208</v>
      </c>
      <c r="I5973" s="3" t="s">
        <v>541</v>
      </c>
      <c r="J5973" s="3">
        <v>19473936</v>
      </c>
    </row>
    <row r="5974" spans="1:10" hidden="1" x14ac:dyDescent="0.25">
      <c r="A5974" s="187">
        <v>43868</v>
      </c>
      <c r="B5974" s="3">
        <v>7</v>
      </c>
      <c r="C5974" s="3">
        <v>2</v>
      </c>
      <c r="D5974" s="3">
        <v>2020</v>
      </c>
      <c r="E5974" s="3">
        <v>0</v>
      </c>
      <c r="F5974" s="3">
        <v>0</v>
      </c>
      <c r="G5974" s="3" t="s">
        <v>82</v>
      </c>
      <c r="H5974" s="3" t="s">
        <v>1208</v>
      </c>
      <c r="I5974" s="3" t="s">
        <v>541</v>
      </c>
      <c r="J5974" s="3">
        <v>19473936</v>
      </c>
    </row>
    <row r="5975" spans="1:10" hidden="1" x14ac:dyDescent="0.25">
      <c r="A5975" s="187">
        <v>43867</v>
      </c>
      <c r="B5975" s="3">
        <v>6</v>
      </c>
      <c r="C5975" s="3">
        <v>2</v>
      </c>
      <c r="D5975" s="3">
        <v>2020</v>
      </c>
      <c r="E5975" s="3">
        <v>0</v>
      </c>
      <c r="F5975" s="3">
        <v>0</v>
      </c>
      <c r="G5975" s="3" t="s">
        <v>82</v>
      </c>
      <c r="H5975" s="3" t="s">
        <v>1208</v>
      </c>
      <c r="I5975" s="3" t="s">
        <v>541</v>
      </c>
      <c r="J5975" s="3">
        <v>19473936</v>
      </c>
    </row>
    <row r="5976" spans="1:10" hidden="1" x14ac:dyDescent="0.25">
      <c r="A5976" s="187">
        <v>43866</v>
      </c>
      <c r="B5976" s="3">
        <v>5</v>
      </c>
      <c r="C5976" s="3">
        <v>2</v>
      </c>
      <c r="D5976" s="3">
        <v>2020</v>
      </c>
      <c r="E5976" s="3">
        <v>0</v>
      </c>
      <c r="F5976" s="3">
        <v>0</v>
      </c>
      <c r="G5976" s="3" t="s">
        <v>82</v>
      </c>
      <c r="H5976" s="3" t="s">
        <v>1208</v>
      </c>
      <c r="I5976" s="3" t="s">
        <v>541</v>
      </c>
      <c r="J5976" s="3">
        <v>19473936</v>
      </c>
    </row>
    <row r="5977" spans="1:10" hidden="1" x14ac:dyDescent="0.25">
      <c r="A5977" s="187">
        <v>43865</v>
      </c>
      <c r="B5977" s="3">
        <v>4</v>
      </c>
      <c r="C5977" s="3">
        <v>2</v>
      </c>
      <c r="D5977" s="3">
        <v>2020</v>
      </c>
      <c r="E5977" s="3">
        <v>0</v>
      </c>
      <c r="F5977" s="3">
        <v>0</v>
      </c>
      <c r="G5977" s="3" t="s">
        <v>82</v>
      </c>
      <c r="H5977" s="3" t="s">
        <v>1208</v>
      </c>
      <c r="I5977" s="3" t="s">
        <v>541</v>
      </c>
      <c r="J5977" s="3">
        <v>19473936</v>
      </c>
    </row>
    <row r="5978" spans="1:10" hidden="1" x14ac:dyDescent="0.25">
      <c r="A5978" s="187">
        <v>43864</v>
      </c>
      <c r="B5978" s="3">
        <v>3</v>
      </c>
      <c r="C5978" s="3">
        <v>2</v>
      </c>
      <c r="D5978" s="3">
        <v>2020</v>
      </c>
      <c r="E5978" s="3">
        <v>0</v>
      </c>
      <c r="F5978" s="3">
        <v>0</v>
      </c>
      <c r="G5978" s="3" t="s">
        <v>82</v>
      </c>
      <c r="H5978" s="3" t="s">
        <v>1208</v>
      </c>
      <c r="I5978" s="3" t="s">
        <v>541</v>
      </c>
      <c r="J5978" s="3">
        <v>19473936</v>
      </c>
    </row>
    <row r="5979" spans="1:10" hidden="1" x14ac:dyDescent="0.25">
      <c r="A5979" s="187">
        <v>43863</v>
      </c>
      <c r="B5979" s="3">
        <v>2</v>
      </c>
      <c r="C5979" s="3">
        <v>2</v>
      </c>
      <c r="D5979" s="3">
        <v>2020</v>
      </c>
      <c r="E5979" s="3">
        <v>0</v>
      </c>
      <c r="F5979" s="3">
        <v>0</v>
      </c>
      <c r="G5979" s="3" t="s">
        <v>82</v>
      </c>
      <c r="H5979" s="3" t="s">
        <v>1208</v>
      </c>
      <c r="I5979" s="3" t="s">
        <v>541</v>
      </c>
      <c r="J5979" s="3">
        <v>19473936</v>
      </c>
    </row>
    <row r="5980" spans="1:10" hidden="1" x14ac:dyDescent="0.25">
      <c r="A5980" s="187">
        <v>43862</v>
      </c>
      <c r="B5980" s="3">
        <v>1</v>
      </c>
      <c r="C5980" s="3">
        <v>2</v>
      </c>
      <c r="D5980" s="3">
        <v>2020</v>
      </c>
      <c r="E5980" s="3">
        <v>0</v>
      </c>
      <c r="F5980" s="3">
        <v>0</v>
      </c>
      <c r="G5980" s="3" t="s">
        <v>82</v>
      </c>
      <c r="H5980" s="3" t="s">
        <v>1208</v>
      </c>
      <c r="I5980" s="3" t="s">
        <v>541</v>
      </c>
      <c r="J5980" s="3">
        <v>19473936</v>
      </c>
    </row>
    <row r="5981" spans="1:10" hidden="1" x14ac:dyDescent="0.25">
      <c r="A5981" s="187">
        <v>43861</v>
      </c>
      <c r="B5981" s="3">
        <v>31</v>
      </c>
      <c r="C5981" s="3">
        <v>1</v>
      </c>
      <c r="D5981" s="3">
        <v>2020</v>
      </c>
      <c r="E5981" s="3">
        <v>0</v>
      </c>
      <c r="F5981" s="3">
        <v>0</v>
      </c>
      <c r="G5981" s="3" t="s">
        <v>82</v>
      </c>
      <c r="H5981" s="3" t="s">
        <v>1208</v>
      </c>
      <c r="I5981" s="3" t="s">
        <v>541</v>
      </c>
      <c r="J5981" s="3">
        <v>19473936</v>
      </c>
    </row>
    <row r="5982" spans="1:10" hidden="1" x14ac:dyDescent="0.25">
      <c r="A5982" s="187">
        <v>43860</v>
      </c>
      <c r="B5982" s="3">
        <v>30</v>
      </c>
      <c r="C5982" s="3">
        <v>1</v>
      </c>
      <c r="D5982" s="3">
        <v>2020</v>
      </c>
      <c r="E5982" s="3">
        <v>0</v>
      </c>
      <c r="F5982" s="3">
        <v>0</v>
      </c>
      <c r="G5982" s="3" t="s">
        <v>82</v>
      </c>
      <c r="H5982" s="3" t="s">
        <v>1208</v>
      </c>
      <c r="I5982" s="3" t="s">
        <v>541</v>
      </c>
      <c r="J5982" s="3">
        <v>19473936</v>
      </c>
    </row>
    <row r="5983" spans="1:10" hidden="1" x14ac:dyDescent="0.25">
      <c r="A5983" s="187">
        <v>43859</v>
      </c>
      <c r="B5983" s="3">
        <v>29</v>
      </c>
      <c r="C5983" s="3">
        <v>1</v>
      </c>
      <c r="D5983" s="3">
        <v>2020</v>
      </c>
      <c r="E5983" s="3">
        <v>0</v>
      </c>
      <c r="F5983" s="3">
        <v>0</v>
      </c>
      <c r="G5983" s="3" t="s">
        <v>82</v>
      </c>
      <c r="H5983" s="3" t="s">
        <v>1208</v>
      </c>
      <c r="I5983" s="3" t="s">
        <v>541</v>
      </c>
      <c r="J5983" s="3">
        <v>19473936</v>
      </c>
    </row>
    <row r="5984" spans="1:10" hidden="1" x14ac:dyDescent="0.25">
      <c r="A5984" s="187">
        <v>43858</v>
      </c>
      <c r="B5984" s="3">
        <v>28</v>
      </c>
      <c r="C5984" s="3">
        <v>1</v>
      </c>
      <c r="D5984" s="3">
        <v>2020</v>
      </c>
      <c r="E5984" s="3">
        <v>0</v>
      </c>
      <c r="F5984" s="3">
        <v>0</v>
      </c>
      <c r="G5984" s="3" t="s">
        <v>82</v>
      </c>
      <c r="H5984" s="3" t="s">
        <v>1208</v>
      </c>
      <c r="I5984" s="3" t="s">
        <v>541</v>
      </c>
      <c r="J5984" s="3">
        <v>19473936</v>
      </c>
    </row>
    <row r="5985" spans="1:10" hidden="1" x14ac:dyDescent="0.25">
      <c r="A5985" s="187">
        <v>43857</v>
      </c>
      <c r="B5985" s="3">
        <v>27</v>
      </c>
      <c r="C5985" s="3">
        <v>1</v>
      </c>
      <c r="D5985" s="3">
        <v>2020</v>
      </c>
      <c r="E5985" s="3">
        <v>0</v>
      </c>
      <c r="F5985" s="3">
        <v>0</v>
      </c>
      <c r="G5985" s="3" t="s">
        <v>82</v>
      </c>
      <c r="H5985" s="3" t="s">
        <v>1208</v>
      </c>
      <c r="I5985" s="3" t="s">
        <v>541</v>
      </c>
      <c r="J5985" s="3">
        <v>19473936</v>
      </c>
    </row>
    <row r="5986" spans="1:10" hidden="1" x14ac:dyDescent="0.25">
      <c r="A5986" s="187">
        <v>43856</v>
      </c>
      <c r="B5986" s="3">
        <v>26</v>
      </c>
      <c r="C5986" s="3">
        <v>1</v>
      </c>
      <c r="D5986" s="3">
        <v>2020</v>
      </c>
      <c r="E5986" s="3">
        <v>0</v>
      </c>
      <c r="F5986" s="3">
        <v>0</v>
      </c>
      <c r="G5986" s="3" t="s">
        <v>82</v>
      </c>
      <c r="H5986" s="3" t="s">
        <v>1208</v>
      </c>
      <c r="I5986" s="3" t="s">
        <v>541</v>
      </c>
      <c r="J5986" s="3">
        <v>19473936</v>
      </c>
    </row>
    <row r="5987" spans="1:10" hidden="1" x14ac:dyDescent="0.25">
      <c r="A5987" s="187">
        <v>43855</v>
      </c>
      <c r="B5987" s="3">
        <v>25</v>
      </c>
      <c r="C5987" s="3">
        <v>1</v>
      </c>
      <c r="D5987" s="3">
        <v>2020</v>
      </c>
      <c r="E5987" s="3">
        <v>0</v>
      </c>
      <c r="F5987" s="3">
        <v>0</v>
      </c>
      <c r="G5987" s="3" t="s">
        <v>82</v>
      </c>
      <c r="H5987" s="3" t="s">
        <v>1208</v>
      </c>
      <c r="I5987" s="3" t="s">
        <v>541</v>
      </c>
      <c r="J5987" s="3">
        <v>19473936</v>
      </c>
    </row>
    <row r="5988" spans="1:10" hidden="1" x14ac:dyDescent="0.25">
      <c r="A5988" s="187">
        <v>43854</v>
      </c>
      <c r="B5988" s="3">
        <v>24</v>
      </c>
      <c r="C5988" s="3">
        <v>1</v>
      </c>
      <c r="D5988" s="3">
        <v>2020</v>
      </c>
      <c r="E5988" s="3">
        <v>0</v>
      </c>
      <c r="F5988" s="3">
        <v>0</v>
      </c>
      <c r="G5988" s="3" t="s">
        <v>82</v>
      </c>
      <c r="H5988" s="3" t="s">
        <v>1208</v>
      </c>
      <c r="I5988" s="3" t="s">
        <v>541</v>
      </c>
      <c r="J5988" s="3">
        <v>19473936</v>
      </c>
    </row>
    <row r="5989" spans="1:10" hidden="1" x14ac:dyDescent="0.25">
      <c r="A5989" s="187">
        <v>43853</v>
      </c>
      <c r="B5989" s="3">
        <v>23</v>
      </c>
      <c r="C5989" s="3">
        <v>1</v>
      </c>
      <c r="D5989" s="3">
        <v>2020</v>
      </c>
      <c r="E5989" s="3">
        <v>0</v>
      </c>
      <c r="F5989" s="3">
        <v>0</v>
      </c>
      <c r="G5989" s="3" t="s">
        <v>82</v>
      </c>
      <c r="H5989" s="3" t="s">
        <v>1208</v>
      </c>
      <c r="I5989" s="3" t="s">
        <v>541</v>
      </c>
      <c r="J5989" s="3">
        <v>19473936</v>
      </c>
    </row>
    <row r="5990" spans="1:10" hidden="1" x14ac:dyDescent="0.25">
      <c r="A5990" s="187">
        <v>43852</v>
      </c>
      <c r="B5990" s="3">
        <v>22</v>
      </c>
      <c r="C5990" s="3">
        <v>1</v>
      </c>
      <c r="D5990" s="3">
        <v>2020</v>
      </c>
      <c r="E5990" s="3">
        <v>0</v>
      </c>
      <c r="F5990" s="3">
        <v>0</v>
      </c>
      <c r="G5990" s="3" t="s">
        <v>82</v>
      </c>
      <c r="H5990" s="3" t="s">
        <v>1208</v>
      </c>
      <c r="I5990" s="3" t="s">
        <v>541</v>
      </c>
      <c r="J5990" s="3">
        <v>19473936</v>
      </c>
    </row>
    <row r="5991" spans="1:10" hidden="1" x14ac:dyDescent="0.25">
      <c r="A5991" s="187">
        <v>43851</v>
      </c>
      <c r="B5991" s="3">
        <v>21</v>
      </c>
      <c r="C5991" s="3">
        <v>1</v>
      </c>
      <c r="D5991" s="3">
        <v>2020</v>
      </c>
      <c r="E5991" s="3">
        <v>0</v>
      </c>
      <c r="F5991" s="3">
        <v>0</v>
      </c>
      <c r="G5991" s="3" t="s">
        <v>82</v>
      </c>
      <c r="H5991" s="3" t="s">
        <v>1208</v>
      </c>
      <c r="I5991" s="3" t="s">
        <v>541</v>
      </c>
      <c r="J5991" s="3">
        <v>19473936</v>
      </c>
    </row>
    <row r="5992" spans="1:10" hidden="1" x14ac:dyDescent="0.25">
      <c r="A5992" s="187">
        <v>43850</v>
      </c>
      <c r="B5992" s="3">
        <v>20</v>
      </c>
      <c r="C5992" s="3">
        <v>1</v>
      </c>
      <c r="D5992" s="3">
        <v>2020</v>
      </c>
      <c r="E5992" s="3">
        <v>0</v>
      </c>
      <c r="F5992" s="3">
        <v>0</v>
      </c>
      <c r="G5992" s="3" t="s">
        <v>82</v>
      </c>
      <c r="H5992" s="3" t="s">
        <v>1208</v>
      </c>
      <c r="I5992" s="3" t="s">
        <v>541</v>
      </c>
      <c r="J5992" s="3">
        <v>19473936</v>
      </c>
    </row>
    <row r="5993" spans="1:10" hidden="1" x14ac:dyDescent="0.25">
      <c r="A5993" s="187">
        <v>43849</v>
      </c>
      <c r="B5993" s="3">
        <v>19</v>
      </c>
      <c r="C5993" s="3">
        <v>1</v>
      </c>
      <c r="D5993" s="3">
        <v>2020</v>
      </c>
      <c r="E5993" s="3">
        <v>0</v>
      </c>
      <c r="F5993" s="3">
        <v>0</v>
      </c>
      <c r="G5993" s="3" t="s">
        <v>82</v>
      </c>
      <c r="H5993" s="3" t="s">
        <v>1208</v>
      </c>
      <c r="I5993" s="3" t="s">
        <v>541</v>
      </c>
      <c r="J5993" s="3">
        <v>19473936</v>
      </c>
    </row>
    <row r="5994" spans="1:10" hidden="1" x14ac:dyDescent="0.25">
      <c r="A5994" s="187">
        <v>43848</v>
      </c>
      <c r="B5994" s="3">
        <v>18</v>
      </c>
      <c r="C5994" s="3">
        <v>1</v>
      </c>
      <c r="D5994" s="3">
        <v>2020</v>
      </c>
      <c r="E5994" s="3">
        <v>0</v>
      </c>
      <c r="F5994" s="3">
        <v>0</v>
      </c>
      <c r="G5994" s="3" t="s">
        <v>82</v>
      </c>
      <c r="H5994" s="3" t="s">
        <v>1208</v>
      </c>
      <c r="I5994" s="3" t="s">
        <v>541</v>
      </c>
      <c r="J5994" s="3">
        <v>19473936</v>
      </c>
    </row>
    <row r="5995" spans="1:10" hidden="1" x14ac:dyDescent="0.25">
      <c r="A5995" s="187">
        <v>43847</v>
      </c>
      <c r="B5995" s="3">
        <v>17</v>
      </c>
      <c r="C5995" s="3">
        <v>1</v>
      </c>
      <c r="D5995" s="3">
        <v>2020</v>
      </c>
      <c r="E5995" s="3">
        <v>0</v>
      </c>
      <c r="F5995" s="3">
        <v>0</v>
      </c>
      <c r="G5995" s="3" t="s">
        <v>82</v>
      </c>
      <c r="H5995" s="3" t="s">
        <v>1208</v>
      </c>
      <c r="I5995" s="3" t="s">
        <v>541</v>
      </c>
      <c r="J5995" s="3">
        <v>19473936</v>
      </c>
    </row>
    <row r="5996" spans="1:10" hidden="1" x14ac:dyDescent="0.25">
      <c r="A5996" s="187">
        <v>43846</v>
      </c>
      <c r="B5996" s="3">
        <v>16</v>
      </c>
      <c r="C5996" s="3">
        <v>1</v>
      </c>
      <c r="D5996" s="3">
        <v>2020</v>
      </c>
      <c r="E5996" s="3">
        <v>0</v>
      </c>
      <c r="F5996" s="3">
        <v>0</v>
      </c>
      <c r="G5996" s="3" t="s">
        <v>82</v>
      </c>
      <c r="H5996" s="3" t="s">
        <v>1208</v>
      </c>
      <c r="I5996" s="3" t="s">
        <v>541</v>
      </c>
      <c r="J5996" s="3">
        <v>19473936</v>
      </c>
    </row>
    <row r="5997" spans="1:10" hidden="1" x14ac:dyDescent="0.25">
      <c r="A5997" s="187">
        <v>43845</v>
      </c>
      <c r="B5997" s="3">
        <v>15</v>
      </c>
      <c r="C5997" s="3">
        <v>1</v>
      </c>
      <c r="D5997" s="3">
        <v>2020</v>
      </c>
      <c r="E5997" s="3">
        <v>0</v>
      </c>
      <c r="F5997" s="3">
        <v>0</v>
      </c>
      <c r="G5997" s="3" t="s">
        <v>82</v>
      </c>
      <c r="H5997" s="3" t="s">
        <v>1208</v>
      </c>
      <c r="I5997" s="3" t="s">
        <v>541</v>
      </c>
      <c r="J5997" s="3">
        <v>19473936</v>
      </c>
    </row>
    <row r="5998" spans="1:10" hidden="1" x14ac:dyDescent="0.25">
      <c r="A5998" s="187">
        <v>43844</v>
      </c>
      <c r="B5998" s="3">
        <v>14</v>
      </c>
      <c r="C5998" s="3">
        <v>1</v>
      </c>
      <c r="D5998" s="3">
        <v>2020</v>
      </c>
      <c r="E5998" s="3">
        <v>0</v>
      </c>
      <c r="F5998" s="3">
        <v>0</v>
      </c>
      <c r="G5998" s="3" t="s">
        <v>82</v>
      </c>
      <c r="H5998" s="3" t="s">
        <v>1208</v>
      </c>
      <c r="I5998" s="3" t="s">
        <v>541</v>
      </c>
      <c r="J5998" s="3">
        <v>19473936</v>
      </c>
    </row>
    <row r="5999" spans="1:10" hidden="1" x14ac:dyDescent="0.25">
      <c r="A5999" s="187">
        <v>43843</v>
      </c>
      <c r="B5999" s="3">
        <v>13</v>
      </c>
      <c r="C5999" s="3">
        <v>1</v>
      </c>
      <c r="D5999" s="3">
        <v>2020</v>
      </c>
      <c r="E5999" s="3">
        <v>0</v>
      </c>
      <c r="F5999" s="3">
        <v>0</v>
      </c>
      <c r="G5999" s="3" t="s">
        <v>82</v>
      </c>
      <c r="H5999" s="3" t="s">
        <v>1208</v>
      </c>
      <c r="I5999" s="3" t="s">
        <v>541</v>
      </c>
      <c r="J5999" s="3">
        <v>19473936</v>
      </c>
    </row>
    <row r="6000" spans="1:10" hidden="1" x14ac:dyDescent="0.25">
      <c r="A6000" s="187">
        <v>43842</v>
      </c>
      <c r="B6000" s="3">
        <v>12</v>
      </c>
      <c r="C6000" s="3">
        <v>1</v>
      </c>
      <c r="D6000" s="3">
        <v>2020</v>
      </c>
      <c r="E6000" s="3">
        <v>0</v>
      </c>
      <c r="F6000" s="3">
        <v>0</v>
      </c>
      <c r="G6000" s="3" t="s">
        <v>82</v>
      </c>
      <c r="H6000" s="3" t="s">
        <v>1208</v>
      </c>
      <c r="I6000" s="3" t="s">
        <v>541</v>
      </c>
      <c r="J6000" s="3">
        <v>19473936</v>
      </c>
    </row>
    <row r="6001" spans="1:10" hidden="1" x14ac:dyDescent="0.25">
      <c r="A6001" s="187">
        <v>43841</v>
      </c>
      <c r="B6001" s="3">
        <v>11</v>
      </c>
      <c r="C6001" s="3">
        <v>1</v>
      </c>
      <c r="D6001" s="3">
        <v>2020</v>
      </c>
      <c r="E6001" s="3">
        <v>0</v>
      </c>
      <c r="F6001" s="3">
        <v>0</v>
      </c>
      <c r="G6001" s="3" t="s">
        <v>82</v>
      </c>
      <c r="H6001" s="3" t="s">
        <v>1208</v>
      </c>
      <c r="I6001" s="3" t="s">
        <v>541</v>
      </c>
      <c r="J6001" s="3">
        <v>19473936</v>
      </c>
    </row>
    <row r="6002" spans="1:10" hidden="1" x14ac:dyDescent="0.25">
      <c r="A6002" s="187">
        <v>43840</v>
      </c>
      <c r="B6002" s="3">
        <v>10</v>
      </c>
      <c r="C6002" s="3">
        <v>1</v>
      </c>
      <c r="D6002" s="3">
        <v>2020</v>
      </c>
      <c r="E6002" s="3">
        <v>0</v>
      </c>
      <c r="F6002" s="3">
        <v>0</v>
      </c>
      <c r="G6002" s="3" t="s">
        <v>82</v>
      </c>
      <c r="H6002" s="3" t="s">
        <v>1208</v>
      </c>
      <c r="I6002" s="3" t="s">
        <v>541</v>
      </c>
      <c r="J6002" s="3">
        <v>19473936</v>
      </c>
    </row>
    <row r="6003" spans="1:10" hidden="1" x14ac:dyDescent="0.25">
      <c r="A6003" s="187">
        <v>43839</v>
      </c>
      <c r="B6003" s="3">
        <v>9</v>
      </c>
      <c r="C6003" s="3">
        <v>1</v>
      </c>
      <c r="D6003" s="3">
        <v>2020</v>
      </c>
      <c r="E6003" s="3">
        <v>0</v>
      </c>
      <c r="F6003" s="3">
        <v>0</v>
      </c>
      <c r="G6003" s="3" t="s">
        <v>82</v>
      </c>
      <c r="H6003" s="3" t="s">
        <v>1208</v>
      </c>
      <c r="I6003" s="3" t="s">
        <v>541</v>
      </c>
      <c r="J6003" s="3">
        <v>19473936</v>
      </c>
    </row>
    <row r="6004" spans="1:10" hidden="1" x14ac:dyDescent="0.25">
      <c r="A6004" s="187">
        <v>43838</v>
      </c>
      <c r="B6004" s="3">
        <v>8</v>
      </c>
      <c r="C6004" s="3">
        <v>1</v>
      </c>
      <c r="D6004" s="3">
        <v>2020</v>
      </c>
      <c r="E6004" s="3">
        <v>0</v>
      </c>
      <c r="F6004" s="3">
        <v>0</v>
      </c>
      <c r="G6004" s="3" t="s">
        <v>82</v>
      </c>
      <c r="H6004" s="3" t="s">
        <v>1208</v>
      </c>
      <c r="I6004" s="3" t="s">
        <v>541</v>
      </c>
      <c r="J6004" s="3">
        <v>19473936</v>
      </c>
    </row>
    <row r="6005" spans="1:10" hidden="1" x14ac:dyDescent="0.25">
      <c r="A6005" s="187">
        <v>43837</v>
      </c>
      <c r="B6005" s="3">
        <v>7</v>
      </c>
      <c r="C6005" s="3">
        <v>1</v>
      </c>
      <c r="D6005" s="3">
        <v>2020</v>
      </c>
      <c r="E6005" s="3">
        <v>0</v>
      </c>
      <c r="F6005" s="3">
        <v>0</v>
      </c>
      <c r="G6005" s="3" t="s">
        <v>82</v>
      </c>
      <c r="H6005" s="3" t="s">
        <v>1208</v>
      </c>
      <c r="I6005" s="3" t="s">
        <v>541</v>
      </c>
      <c r="J6005" s="3">
        <v>19473936</v>
      </c>
    </row>
    <row r="6006" spans="1:10" hidden="1" x14ac:dyDescent="0.25">
      <c r="A6006" s="187">
        <v>43836</v>
      </c>
      <c r="B6006" s="3">
        <v>6</v>
      </c>
      <c r="C6006" s="3">
        <v>1</v>
      </c>
      <c r="D6006" s="3">
        <v>2020</v>
      </c>
      <c r="E6006" s="3">
        <v>0</v>
      </c>
      <c r="F6006" s="3">
        <v>0</v>
      </c>
      <c r="G6006" s="3" t="s">
        <v>82</v>
      </c>
      <c r="H6006" s="3" t="s">
        <v>1208</v>
      </c>
      <c r="I6006" s="3" t="s">
        <v>541</v>
      </c>
      <c r="J6006" s="3">
        <v>19473936</v>
      </c>
    </row>
    <row r="6007" spans="1:10" hidden="1" x14ac:dyDescent="0.25">
      <c r="A6007" s="187">
        <v>43835</v>
      </c>
      <c r="B6007" s="3">
        <v>5</v>
      </c>
      <c r="C6007" s="3">
        <v>1</v>
      </c>
      <c r="D6007" s="3">
        <v>2020</v>
      </c>
      <c r="E6007" s="3">
        <v>0</v>
      </c>
      <c r="F6007" s="3">
        <v>0</v>
      </c>
      <c r="G6007" s="3" t="s">
        <v>82</v>
      </c>
      <c r="H6007" s="3" t="s">
        <v>1208</v>
      </c>
      <c r="I6007" s="3" t="s">
        <v>541</v>
      </c>
      <c r="J6007" s="3">
        <v>19473936</v>
      </c>
    </row>
    <row r="6008" spans="1:10" hidden="1" x14ac:dyDescent="0.25">
      <c r="A6008" s="187">
        <v>43834</v>
      </c>
      <c r="B6008" s="3">
        <v>4</v>
      </c>
      <c r="C6008" s="3">
        <v>1</v>
      </c>
      <c r="D6008" s="3">
        <v>2020</v>
      </c>
      <c r="E6008" s="3">
        <v>0</v>
      </c>
      <c r="F6008" s="3">
        <v>0</v>
      </c>
      <c r="G6008" s="3" t="s">
        <v>82</v>
      </c>
      <c r="H6008" s="3" t="s">
        <v>1208</v>
      </c>
      <c r="I6008" s="3" t="s">
        <v>541</v>
      </c>
      <c r="J6008" s="3">
        <v>19473936</v>
      </c>
    </row>
    <row r="6009" spans="1:10" hidden="1" x14ac:dyDescent="0.25">
      <c r="A6009" s="187">
        <v>43833</v>
      </c>
      <c r="B6009" s="3">
        <v>3</v>
      </c>
      <c r="C6009" s="3">
        <v>1</v>
      </c>
      <c r="D6009" s="3">
        <v>2020</v>
      </c>
      <c r="E6009" s="3">
        <v>0</v>
      </c>
      <c r="F6009" s="3">
        <v>0</v>
      </c>
      <c r="G6009" s="3" t="s">
        <v>82</v>
      </c>
      <c r="H6009" s="3" t="s">
        <v>1208</v>
      </c>
      <c r="I6009" s="3" t="s">
        <v>541</v>
      </c>
      <c r="J6009" s="3">
        <v>19473936</v>
      </c>
    </row>
    <row r="6010" spans="1:10" hidden="1" x14ac:dyDescent="0.25">
      <c r="A6010" s="187">
        <v>43832</v>
      </c>
      <c r="B6010" s="3">
        <v>2</v>
      </c>
      <c r="C6010" s="3">
        <v>1</v>
      </c>
      <c r="D6010" s="3">
        <v>2020</v>
      </c>
      <c r="E6010" s="3">
        <v>0</v>
      </c>
      <c r="F6010" s="3">
        <v>0</v>
      </c>
      <c r="G6010" s="3" t="s">
        <v>82</v>
      </c>
      <c r="H6010" s="3" t="s">
        <v>1208</v>
      </c>
      <c r="I6010" s="3" t="s">
        <v>541</v>
      </c>
      <c r="J6010" s="3">
        <v>19473936</v>
      </c>
    </row>
    <row r="6011" spans="1:10" hidden="1" x14ac:dyDescent="0.25">
      <c r="A6011" s="187">
        <v>43831</v>
      </c>
      <c r="B6011" s="3">
        <v>1</v>
      </c>
      <c r="C6011" s="3">
        <v>1</v>
      </c>
      <c r="D6011" s="3">
        <v>2020</v>
      </c>
      <c r="E6011" s="3">
        <v>0</v>
      </c>
      <c r="F6011" s="3">
        <v>0</v>
      </c>
      <c r="G6011" s="3" t="s">
        <v>82</v>
      </c>
      <c r="H6011" s="3" t="s">
        <v>1208</v>
      </c>
      <c r="I6011" s="3" t="s">
        <v>541</v>
      </c>
      <c r="J6011" s="3">
        <v>19473936</v>
      </c>
    </row>
    <row r="6012" spans="1:10" hidden="1" x14ac:dyDescent="0.25">
      <c r="A6012" s="187">
        <v>43830</v>
      </c>
      <c r="B6012" s="3">
        <v>31</v>
      </c>
      <c r="C6012" s="3">
        <v>12</v>
      </c>
      <c r="D6012" s="3">
        <v>2019</v>
      </c>
      <c r="E6012" s="3">
        <v>0</v>
      </c>
      <c r="F6012" s="3">
        <v>0</v>
      </c>
      <c r="G6012" s="3" t="s">
        <v>82</v>
      </c>
      <c r="H6012" s="3" t="s">
        <v>1208</v>
      </c>
      <c r="I6012" s="3" t="s">
        <v>541</v>
      </c>
      <c r="J6012" s="3">
        <v>19473936</v>
      </c>
    </row>
    <row r="6013" spans="1:10" hidden="1" x14ac:dyDescent="0.25">
      <c r="A6013" s="187">
        <v>43920</v>
      </c>
      <c r="B6013" s="3">
        <v>30</v>
      </c>
      <c r="C6013" s="3">
        <v>3</v>
      </c>
      <c r="D6013" s="3">
        <v>2020</v>
      </c>
      <c r="E6013" s="3">
        <v>270</v>
      </c>
      <c r="F6013" s="3">
        <v>3</v>
      </c>
      <c r="G6013" s="3" t="s">
        <v>1209</v>
      </c>
      <c r="H6013" s="3" t="s">
        <v>1210</v>
      </c>
      <c r="I6013" s="3" t="s">
        <v>542</v>
      </c>
      <c r="J6013" s="3">
        <v>144478050</v>
      </c>
    </row>
    <row r="6014" spans="1:10" hidden="1" x14ac:dyDescent="0.25">
      <c r="A6014" s="187">
        <v>43919</v>
      </c>
      <c r="B6014" s="3">
        <v>29</v>
      </c>
      <c r="C6014" s="3">
        <v>3</v>
      </c>
      <c r="D6014" s="3">
        <v>2020</v>
      </c>
      <c r="E6014" s="3">
        <v>228</v>
      </c>
      <c r="F6014" s="3">
        <v>1</v>
      </c>
      <c r="G6014" s="3" t="s">
        <v>1209</v>
      </c>
      <c r="H6014" s="3" t="s">
        <v>1210</v>
      </c>
      <c r="I6014" s="3" t="s">
        <v>542</v>
      </c>
      <c r="J6014" s="3">
        <v>144478050</v>
      </c>
    </row>
    <row r="6015" spans="1:10" hidden="1" x14ac:dyDescent="0.25">
      <c r="A6015" s="187">
        <v>43918</v>
      </c>
      <c r="B6015" s="3">
        <v>28</v>
      </c>
      <c r="C6015" s="3">
        <v>3</v>
      </c>
      <c r="D6015" s="3">
        <v>2020</v>
      </c>
      <c r="E6015" s="3">
        <v>196</v>
      </c>
      <c r="F6015" s="3">
        <v>2</v>
      </c>
      <c r="G6015" s="3" t="s">
        <v>1209</v>
      </c>
      <c r="H6015" s="3" t="s">
        <v>1210</v>
      </c>
      <c r="I6015" s="3" t="s">
        <v>542</v>
      </c>
      <c r="J6015" s="3">
        <v>144478050</v>
      </c>
    </row>
    <row r="6016" spans="1:10" hidden="1" x14ac:dyDescent="0.25">
      <c r="A6016" s="187">
        <v>43917</v>
      </c>
      <c r="B6016" s="3">
        <v>27</v>
      </c>
      <c r="C6016" s="3">
        <v>3</v>
      </c>
      <c r="D6016" s="3">
        <v>2020</v>
      </c>
      <c r="E6016" s="3">
        <v>182</v>
      </c>
      <c r="F6016" s="3">
        <v>2</v>
      </c>
      <c r="G6016" s="3" t="s">
        <v>1209</v>
      </c>
      <c r="H6016" s="3" t="s">
        <v>1210</v>
      </c>
      <c r="I6016" s="3" t="s">
        <v>542</v>
      </c>
      <c r="J6016" s="3">
        <v>144478050</v>
      </c>
    </row>
    <row r="6017" spans="1:10" hidden="1" x14ac:dyDescent="0.25">
      <c r="A6017" s="187">
        <v>43916</v>
      </c>
      <c r="B6017" s="3">
        <v>26</v>
      </c>
      <c r="C6017" s="3">
        <v>3</v>
      </c>
      <c r="D6017" s="3">
        <v>2020</v>
      </c>
      <c r="E6017" s="3">
        <v>163</v>
      </c>
      <c r="F6017" s="3">
        <v>0</v>
      </c>
      <c r="G6017" s="3" t="s">
        <v>1209</v>
      </c>
      <c r="H6017" s="3" t="s">
        <v>1210</v>
      </c>
      <c r="I6017" s="3" t="s">
        <v>542</v>
      </c>
      <c r="J6017" s="3">
        <v>144478050</v>
      </c>
    </row>
    <row r="6018" spans="1:10" hidden="1" x14ac:dyDescent="0.25">
      <c r="A6018" s="187">
        <v>43915</v>
      </c>
      <c r="B6018" s="3">
        <v>25</v>
      </c>
      <c r="C6018" s="3">
        <v>3</v>
      </c>
      <c r="D6018" s="3">
        <v>2020</v>
      </c>
      <c r="E6018" s="3">
        <v>57</v>
      </c>
      <c r="F6018" s="3">
        <v>0</v>
      </c>
      <c r="G6018" s="3" t="s">
        <v>1209</v>
      </c>
      <c r="H6018" s="3" t="s">
        <v>1210</v>
      </c>
      <c r="I6018" s="3" t="s">
        <v>542</v>
      </c>
      <c r="J6018" s="3">
        <v>144478050</v>
      </c>
    </row>
    <row r="6019" spans="1:10" hidden="1" x14ac:dyDescent="0.25">
      <c r="A6019" s="187">
        <v>43914</v>
      </c>
      <c r="B6019" s="3">
        <v>24</v>
      </c>
      <c r="C6019" s="3">
        <v>3</v>
      </c>
      <c r="D6019" s="3">
        <v>2020</v>
      </c>
      <c r="E6019" s="3">
        <v>0</v>
      </c>
      <c r="F6019" s="3">
        <v>0</v>
      </c>
      <c r="G6019" s="3" t="s">
        <v>1209</v>
      </c>
      <c r="H6019" s="3" t="s">
        <v>1210</v>
      </c>
      <c r="I6019" s="3" t="s">
        <v>542</v>
      </c>
      <c r="J6019" s="3">
        <v>144478050</v>
      </c>
    </row>
    <row r="6020" spans="1:10" hidden="1" x14ac:dyDescent="0.25">
      <c r="A6020" s="187">
        <v>43913</v>
      </c>
      <c r="B6020" s="3">
        <v>23</v>
      </c>
      <c r="C6020" s="3">
        <v>3</v>
      </c>
      <c r="D6020" s="3">
        <v>2020</v>
      </c>
      <c r="E6020" s="3">
        <v>132</v>
      </c>
      <c r="F6020" s="3">
        <v>0</v>
      </c>
      <c r="G6020" s="3" t="s">
        <v>1209</v>
      </c>
      <c r="H6020" s="3" t="s">
        <v>1210</v>
      </c>
      <c r="I6020" s="3" t="s">
        <v>542</v>
      </c>
      <c r="J6020" s="3">
        <v>144478050</v>
      </c>
    </row>
    <row r="6021" spans="1:10" hidden="1" x14ac:dyDescent="0.25">
      <c r="A6021" s="187">
        <v>43912</v>
      </c>
      <c r="B6021" s="3">
        <v>22</v>
      </c>
      <c r="C6021" s="3">
        <v>3</v>
      </c>
      <c r="D6021" s="3">
        <v>2020</v>
      </c>
      <c r="E6021" s="3">
        <v>53</v>
      </c>
      <c r="F6021" s="3">
        <v>0</v>
      </c>
      <c r="G6021" s="3" t="s">
        <v>1209</v>
      </c>
      <c r="H6021" s="3" t="s">
        <v>1210</v>
      </c>
      <c r="I6021" s="3" t="s">
        <v>542</v>
      </c>
      <c r="J6021" s="3">
        <v>144478050</v>
      </c>
    </row>
    <row r="6022" spans="1:10" hidden="1" x14ac:dyDescent="0.25">
      <c r="A6022" s="187">
        <v>43911</v>
      </c>
      <c r="B6022" s="3">
        <v>21</v>
      </c>
      <c r="C6022" s="3">
        <v>3</v>
      </c>
      <c r="D6022" s="3">
        <v>2020</v>
      </c>
      <c r="E6022" s="3">
        <v>54</v>
      </c>
      <c r="F6022" s="3">
        <v>0</v>
      </c>
      <c r="G6022" s="3" t="s">
        <v>1209</v>
      </c>
      <c r="H6022" s="3" t="s">
        <v>1210</v>
      </c>
      <c r="I6022" s="3" t="s">
        <v>542</v>
      </c>
      <c r="J6022" s="3">
        <v>144478050</v>
      </c>
    </row>
    <row r="6023" spans="1:10" hidden="1" x14ac:dyDescent="0.25">
      <c r="A6023" s="187">
        <v>43910</v>
      </c>
      <c r="B6023" s="3">
        <v>20</v>
      </c>
      <c r="C6023" s="3">
        <v>3</v>
      </c>
      <c r="D6023" s="3">
        <v>2020</v>
      </c>
      <c r="E6023" s="3">
        <v>52</v>
      </c>
      <c r="F6023" s="3">
        <v>0</v>
      </c>
      <c r="G6023" s="3" t="s">
        <v>1209</v>
      </c>
      <c r="H6023" s="3" t="s">
        <v>1210</v>
      </c>
      <c r="I6023" s="3" t="s">
        <v>542</v>
      </c>
      <c r="J6023" s="3">
        <v>144478050</v>
      </c>
    </row>
    <row r="6024" spans="1:10" hidden="1" x14ac:dyDescent="0.25">
      <c r="A6024" s="187">
        <v>43909</v>
      </c>
      <c r="B6024" s="3">
        <v>19</v>
      </c>
      <c r="C6024" s="3">
        <v>3</v>
      </c>
      <c r="D6024" s="3">
        <v>2020</v>
      </c>
      <c r="E6024" s="3">
        <v>33</v>
      </c>
      <c r="F6024" s="3">
        <v>0</v>
      </c>
      <c r="G6024" s="3" t="s">
        <v>1209</v>
      </c>
      <c r="H6024" s="3" t="s">
        <v>1210</v>
      </c>
      <c r="I6024" s="3" t="s">
        <v>542</v>
      </c>
      <c r="J6024" s="3">
        <v>144478050</v>
      </c>
    </row>
    <row r="6025" spans="1:10" hidden="1" x14ac:dyDescent="0.25">
      <c r="A6025" s="187">
        <v>43908</v>
      </c>
      <c r="B6025" s="3">
        <v>18</v>
      </c>
      <c r="C6025" s="3">
        <v>3</v>
      </c>
      <c r="D6025" s="3">
        <v>2020</v>
      </c>
      <c r="E6025" s="3">
        <v>21</v>
      </c>
      <c r="F6025" s="3">
        <v>0</v>
      </c>
      <c r="G6025" s="3" t="s">
        <v>1209</v>
      </c>
      <c r="H6025" s="3" t="s">
        <v>1210</v>
      </c>
      <c r="I6025" s="3" t="s">
        <v>542</v>
      </c>
      <c r="J6025" s="3">
        <v>144478050</v>
      </c>
    </row>
    <row r="6026" spans="1:10" hidden="1" x14ac:dyDescent="0.25">
      <c r="A6026" s="187">
        <v>43907</v>
      </c>
      <c r="B6026" s="3">
        <v>17</v>
      </c>
      <c r="C6026" s="3">
        <v>3</v>
      </c>
      <c r="D6026" s="3">
        <v>2020</v>
      </c>
      <c r="E6026" s="3">
        <v>30</v>
      </c>
      <c r="F6026" s="3">
        <v>0</v>
      </c>
      <c r="G6026" s="3" t="s">
        <v>1209</v>
      </c>
      <c r="H6026" s="3" t="s">
        <v>1210</v>
      </c>
      <c r="I6026" s="3" t="s">
        <v>542</v>
      </c>
      <c r="J6026" s="3">
        <v>144478050</v>
      </c>
    </row>
    <row r="6027" spans="1:10" hidden="1" x14ac:dyDescent="0.25">
      <c r="A6027" s="187">
        <v>43906</v>
      </c>
      <c r="B6027" s="3">
        <v>16</v>
      </c>
      <c r="C6027" s="3">
        <v>3</v>
      </c>
      <c r="D6027" s="3">
        <v>2020</v>
      </c>
      <c r="E6027" s="3">
        <v>4</v>
      </c>
      <c r="F6027" s="3">
        <v>0</v>
      </c>
      <c r="G6027" s="3" t="s">
        <v>1209</v>
      </c>
      <c r="H6027" s="3" t="s">
        <v>1210</v>
      </c>
      <c r="I6027" s="3" t="s">
        <v>542</v>
      </c>
      <c r="J6027" s="3">
        <v>144478050</v>
      </c>
    </row>
    <row r="6028" spans="1:10" hidden="1" x14ac:dyDescent="0.25">
      <c r="A6028" s="187">
        <v>43905</v>
      </c>
      <c r="B6028" s="3">
        <v>15</v>
      </c>
      <c r="C6028" s="3">
        <v>3</v>
      </c>
      <c r="D6028" s="3">
        <v>2020</v>
      </c>
      <c r="E6028" s="3">
        <v>14</v>
      </c>
      <c r="F6028" s="3">
        <v>0</v>
      </c>
      <c r="G6028" s="3" t="s">
        <v>1209</v>
      </c>
      <c r="H6028" s="3" t="s">
        <v>1210</v>
      </c>
      <c r="I6028" s="3" t="s">
        <v>542</v>
      </c>
      <c r="J6028" s="3">
        <v>144478050</v>
      </c>
    </row>
    <row r="6029" spans="1:10" hidden="1" x14ac:dyDescent="0.25">
      <c r="A6029" s="187">
        <v>43904</v>
      </c>
      <c r="B6029" s="3">
        <v>14</v>
      </c>
      <c r="C6029" s="3">
        <v>3</v>
      </c>
      <c r="D6029" s="3">
        <v>2020</v>
      </c>
      <c r="E6029" s="3">
        <v>15</v>
      </c>
      <c r="F6029" s="3">
        <v>0</v>
      </c>
      <c r="G6029" s="3" t="s">
        <v>1209</v>
      </c>
      <c r="H6029" s="3" t="s">
        <v>1210</v>
      </c>
      <c r="I6029" s="3" t="s">
        <v>542</v>
      </c>
      <c r="J6029" s="3">
        <v>144478050</v>
      </c>
    </row>
    <row r="6030" spans="1:10" hidden="1" x14ac:dyDescent="0.25">
      <c r="A6030" s="187">
        <v>43903</v>
      </c>
      <c r="B6030" s="3">
        <v>13</v>
      </c>
      <c r="C6030" s="3">
        <v>3</v>
      </c>
      <c r="D6030" s="3">
        <v>2020</v>
      </c>
      <c r="E6030" s="3">
        <v>5</v>
      </c>
      <c r="F6030" s="3">
        <v>0</v>
      </c>
      <c r="G6030" s="3" t="s">
        <v>1209</v>
      </c>
      <c r="H6030" s="3" t="s">
        <v>1210</v>
      </c>
      <c r="I6030" s="3" t="s">
        <v>542</v>
      </c>
      <c r="J6030" s="3">
        <v>144478050</v>
      </c>
    </row>
    <row r="6031" spans="1:10" hidden="1" x14ac:dyDescent="0.25">
      <c r="A6031" s="187">
        <v>43902</v>
      </c>
      <c r="B6031" s="3">
        <v>12</v>
      </c>
      <c r="C6031" s="3">
        <v>3</v>
      </c>
      <c r="D6031" s="3">
        <v>2020</v>
      </c>
      <c r="E6031" s="3">
        <v>15</v>
      </c>
      <c r="F6031" s="3">
        <v>0</v>
      </c>
      <c r="G6031" s="3" t="s">
        <v>1209</v>
      </c>
      <c r="H6031" s="3" t="s">
        <v>1210</v>
      </c>
      <c r="I6031" s="3" t="s">
        <v>542</v>
      </c>
      <c r="J6031" s="3">
        <v>144478050</v>
      </c>
    </row>
    <row r="6032" spans="1:10" hidden="1" x14ac:dyDescent="0.25">
      <c r="A6032" s="187">
        <v>43900</v>
      </c>
      <c r="B6032" s="3">
        <v>10</v>
      </c>
      <c r="C6032" s="3">
        <v>3</v>
      </c>
      <c r="D6032" s="3">
        <v>2020</v>
      </c>
      <c r="E6032" s="3">
        <v>0</v>
      </c>
      <c r="F6032" s="3">
        <v>0</v>
      </c>
      <c r="G6032" s="3" t="s">
        <v>1209</v>
      </c>
      <c r="H6032" s="3" t="s">
        <v>1210</v>
      </c>
      <c r="I6032" s="3" t="s">
        <v>542</v>
      </c>
      <c r="J6032" s="3">
        <v>144478050</v>
      </c>
    </row>
    <row r="6033" spans="1:10" hidden="1" x14ac:dyDescent="0.25">
      <c r="A6033" s="187">
        <v>43897</v>
      </c>
      <c r="B6033" s="3">
        <v>7</v>
      </c>
      <c r="C6033" s="3">
        <v>3</v>
      </c>
      <c r="D6033" s="3">
        <v>2020</v>
      </c>
      <c r="E6033" s="3">
        <v>6</v>
      </c>
      <c r="F6033" s="3">
        <v>0</v>
      </c>
      <c r="G6033" s="3" t="s">
        <v>1209</v>
      </c>
      <c r="H6033" s="3" t="s">
        <v>1210</v>
      </c>
      <c r="I6033" s="3" t="s">
        <v>542</v>
      </c>
      <c r="J6033" s="3">
        <v>144478050</v>
      </c>
    </row>
    <row r="6034" spans="1:10" hidden="1" x14ac:dyDescent="0.25">
      <c r="A6034" s="187">
        <v>43894</v>
      </c>
      <c r="B6034" s="3">
        <v>4</v>
      </c>
      <c r="C6034" s="3">
        <v>3</v>
      </c>
      <c r="D6034" s="3">
        <v>2020</v>
      </c>
      <c r="E6034" s="3">
        <v>1</v>
      </c>
      <c r="F6034" s="3">
        <v>0</v>
      </c>
      <c r="G6034" s="3" t="s">
        <v>1209</v>
      </c>
      <c r="H6034" s="3" t="s">
        <v>1210</v>
      </c>
      <c r="I6034" s="3" t="s">
        <v>542</v>
      </c>
      <c r="J6034" s="3">
        <v>144478050</v>
      </c>
    </row>
    <row r="6035" spans="1:10" hidden="1" x14ac:dyDescent="0.25">
      <c r="A6035" s="187">
        <v>43893</v>
      </c>
      <c r="B6035" s="3">
        <v>3</v>
      </c>
      <c r="C6035" s="3">
        <v>3</v>
      </c>
      <c r="D6035" s="3">
        <v>2020</v>
      </c>
      <c r="E6035" s="3">
        <v>1</v>
      </c>
      <c r="F6035" s="3">
        <v>0</v>
      </c>
      <c r="G6035" s="3" t="s">
        <v>1209</v>
      </c>
      <c r="H6035" s="3" t="s">
        <v>1210</v>
      </c>
      <c r="I6035" s="3" t="s">
        <v>542</v>
      </c>
      <c r="J6035" s="3">
        <v>144478050</v>
      </c>
    </row>
    <row r="6036" spans="1:10" hidden="1" x14ac:dyDescent="0.25">
      <c r="A6036" s="187">
        <v>43892</v>
      </c>
      <c r="B6036" s="3">
        <v>2</v>
      </c>
      <c r="C6036" s="3">
        <v>3</v>
      </c>
      <c r="D6036" s="3">
        <v>2020</v>
      </c>
      <c r="E6036" s="3">
        <v>0</v>
      </c>
      <c r="F6036" s="3">
        <v>0</v>
      </c>
      <c r="G6036" s="3" t="s">
        <v>1209</v>
      </c>
      <c r="H6036" s="3" t="s">
        <v>1210</v>
      </c>
      <c r="I6036" s="3" t="s">
        <v>542</v>
      </c>
      <c r="J6036" s="3">
        <v>144478050</v>
      </c>
    </row>
    <row r="6037" spans="1:10" hidden="1" x14ac:dyDescent="0.25">
      <c r="A6037" s="187">
        <v>43891</v>
      </c>
      <c r="B6037" s="3">
        <v>1</v>
      </c>
      <c r="C6037" s="3">
        <v>3</v>
      </c>
      <c r="D6037" s="3">
        <v>2020</v>
      </c>
      <c r="E6037" s="3">
        <v>0</v>
      </c>
      <c r="F6037" s="3">
        <v>0</v>
      </c>
      <c r="G6037" s="3" t="s">
        <v>1209</v>
      </c>
      <c r="H6037" s="3" t="s">
        <v>1210</v>
      </c>
      <c r="I6037" s="3" t="s">
        <v>542</v>
      </c>
      <c r="J6037" s="3">
        <v>144478050</v>
      </c>
    </row>
    <row r="6038" spans="1:10" hidden="1" x14ac:dyDescent="0.25">
      <c r="A6038" s="187">
        <v>43890</v>
      </c>
      <c r="B6038" s="3">
        <v>29</v>
      </c>
      <c r="C6038" s="3">
        <v>2</v>
      </c>
      <c r="D6038" s="3">
        <v>2020</v>
      </c>
      <c r="E6038" s="3">
        <v>0</v>
      </c>
      <c r="F6038" s="3">
        <v>0</v>
      </c>
      <c r="G6038" s="3" t="s">
        <v>1209</v>
      </c>
      <c r="H6038" s="3" t="s">
        <v>1210</v>
      </c>
      <c r="I6038" s="3" t="s">
        <v>542</v>
      </c>
      <c r="J6038" s="3">
        <v>144478050</v>
      </c>
    </row>
    <row r="6039" spans="1:10" hidden="1" x14ac:dyDescent="0.25">
      <c r="A6039" s="187">
        <v>43889</v>
      </c>
      <c r="B6039" s="3">
        <v>28</v>
      </c>
      <c r="C6039" s="3">
        <v>2</v>
      </c>
      <c r="D6039" s="3">
        <v>2020</v>
      </c>
      <c r="E6039" s="3">
        <v>0</v>
      </c>
      <c r="F6039" s="3">
        <v>0</v>
      </c>
      <c r="G6039" s="3" t="s">
        <v>1209</v>
      </c>
      <c r="H6039" s="3" t="s">
        <v>1210</v>
      </c>
      <c r="I6039" s="3" t="s">
        <v>542</v>
      </c>
      <c r="J6039" s="3">
        <v>144478050</v>
      </c>
    </row>
    <row r="6040" spans="1:10" hidden="1" x14ac:dyDescent="0.25">
      <c r="A6040" s="187">
        <v>43888</v>
      </c>
      <c r="B6040" s="3">
        <v>27</v>
      </c>
      <c r="C6040" s="3">
        <v>2</v>
      </c>
      <c r="D6040" s="3">
        <v>2020</v>
      </c>
      <c r="E6040" s="3">
        <v>0</v>
      </c>
      <c r="F6040" s="3">
        <v>0</v>
      </c>
      <c r="G6040" s="3" t="s">
        <v>1209</v>
      </c>
      <c r="H6040" s="3" t="s">
        <v>1210</v>
      </c>
      <c r="I6040" s="3" t="s">
        <v>542</v>
      </c>
      <c r="J6040" s="3">
        <v>144478050</v>
      </c>
    </row>
    <row r="6041" spans="1:10" hidden="1" x14ac:dyDescent="0.25">
      <c r="A6041" s="187">
        <v>43887</v>
      </c>
      <c r="B6041" s="3">
        <v>26</v>
      </c>
      <c r="C6041" s="3">
        <v>2</v>
      </c>
      <c r="D6041" s="3">
        <v>2020</v>
      </c>
      <c r="E6041" s="3">
        <v>0</v>
      </c>
      <c r="F6041" s="3">
        <v>0</v>
      </c>
      <c r="G6041" s="3" t="s">
        <v>1209</v>
      </c>
      <c r="H6041" s="3" t="s">
        <v>1210</v>
      </c>
      <c r="I6041" s="3" t="s">
        <v>542</v>
      </c>
      <c r="J6041" s="3">
        <v>144478050</v>
      </c>
    </row>
    <row r="6042" spans="1:10" hidden="1" x14ac:dyDescent="0.25">
      <c r="A6042" s="187">
        <v>43886</v>
      </c>
      <c r="B6042" s="3">
        <v>25</v>
      </c>
      <c r="C6042" s="3">
        <v>2</v>
      </c>
      <c r="D6042" s="3">
        <v>2020</v>
      </c>
      <c r="E6042" s="3">
        <v>0</v>
      </c>
      <c r="F6042" s="3">
        <v>0</v>
      </c>
      <c r="G6042" s="3" t="s">
        <v>1209</v>
      </c>
      <c r="H6042" s="3" t="s">
        <v>1210</v>
      </c>
      <c r="I6042" s="3" t="s">
        <v>542</v>
      </c>
      <c r="J6042" s="3">
        <v>144478050</v>
      </c>
    </row>
    <row r="6043" spans="1:10" hidden="1" x14ac:dyDescent="0.25">
      <c r="A6043" s="187">
        <v>43885</v>
      </c>
      <c r="B6043" s="3">
        <v>24</v>
      </c>
      <c r="C6043" s="3">
        <v>2</v>
      </c>
      <c r="D6043" s="3">
        <v>2020</v>
      </c>
      <c r="E6043" s="3">
        <v>0</v>
      </c>
      <c r="F6043" s="3">
        <v>0</v>
      </c>
      <c r="G6043" s="3" t="s">
        <v>1209</v>
      </c>
      <c r="H6043" s="3" t="s">
        <v>1210</v>
      </c>
      <c r="I6043" s="3" t="s">
        <v>542</v>
      </c>
      <c r="J6043" s="3">
        <v>144478050</v>
      </c>
    </row>
    <row r="6044" spans="1:10" hidden="1" x14ac:dyDescent="0.25">
      <c r="A6044" s="187">
        <v>43884</v>
      </c>
      <c r="B6044" s="3">
        <v>23</v>
      </c>
      <c r="C6044" s="3">
        <v>2</v>
      </c>
      <c r="D6044" s="3">
        <v>2020</v>
      </c>
      <c r="E6044" s="3">
        <v>0</v>
      </c>
      <c r="F6044" s="3">
        <v>0</v>
      </c>
      <c r="G6044" s="3" t="s">
        <v>1209</v>
      </c>
      <c r="H6044" s="3" t="s">
        <v>1210</v>
      </c>
      <c r="I6044" s="3" t="s">
        <v>542</v>
      </c>
      <c r="J6044" s="3">
        <v>144478050</v>
      </c>
    </row>
    <row r="6045" spans="1:10" hidden="1" x14ac:dyDescent="0.25">
      <c r="A6045" s="187">
        <v>43883</v>
      </c>
      <c r="B6045" s="3">
        <v>22</v>
      </c>
      <c r="C6045" s="3">
        <v>2</v>
      </c>
      <c r="D6045" s="3">
        <v>2020</v>
      </c>
      <c r="E6045" s="3">
        <v>0</v>
      </c>
      <c r="F6045" s="3">
        <v>0</v>
      </c>
      <c r="G6045" s="3" t="s">
        <v>1209</v>
      </c>
      <c r="H6045" s="3" t="s">
        <v>1210</v>
      </c>
      <c r="I6045" s="3" t="s">
        <v>542</v>
      </c>
      <c r="J6045" s="3">
        <v>144478050</v>
      </c>
    </row>
    <row r="6046" spans="1:10" hidden="1" x14ac:dyDescent="0.25">
      <c r="A6046" s="187">
        <v>43882</v>
      </c>
      <c r="B6046" s="3">
        <v>21</v>
      </c>
      <c r="C6046" s="3">
        <v>2</v>
      </c>
      <c r="D6046" s="3">
        <v>2020</v>
      </c>
      <c r="E6046" s="3">
        <v>0</v>
      </c>
      <c r="F6046" s="3">
        <v>0</v>
      </c>
      <c r="G6046" s="3" t="s">
        <v>1209</v>
      </c>
      <c r="H6046" s="3" t="s">
        <v>1210</v>
      </c>
      <c r="I6046" s="3" t="s">
        <v>542</v>
      </c>
      <c r="J6046" s="3">
        <v>144478050</v>
      </c>
    </row>
    <row r="6047" spans="1:10" hidden="1" x14ac:dyDescent="0.25">
      <c r="A6047" s="187">
        <v>43881</v>
      </c>
      <c r="B6047" s="3">
        <v>20</v>
      </c>
      <c r="C6047" s="3">
        <v>2</v>
      </c>
      <c r="D6047" s="3">
        <v>2020</v>
      </c>
      <c r="E6047" s="3">
        <v>0</v>
      </c>
      <c r="F6047" s="3">
        <v>0</v>
      </c>
      <c r="G6047" s="3" t="s">
        <v>1209</v>
      </c>
      <c r="H6047" s="3" t="s">
        <v>1210</v>
      </c>
      <c r="I6047" s="3" t="s">
        <v>542</v>
      </c>
      <c r="J6047" s="3">
        <v>144478050</v>
      </c>
    </row>
    <row r="6048" spans="1:10" hidden="1" x14ac:dyDescent="0.25">
      <c r="A6048" s="187">
        <v>43880</v>
      </c>
      <c r="B6048" s="3">
        <v>19</v>
      </c>
      <c r="C6048" s="3">
        <v>2</v>
      </c>
      <c r="D6048" s="3">
        <v>2020</v>
      </c>
      <c r="E6048" s="3">
        <v>0</v>
      </c>
      <c r="F6048" s="3">
        <v>0</v>
      </c>
      <c r="G6048" s="3" t="s">
        <v>1209</v>
      </c>
      <c r="H6048" s="3" t="s">
        <v>1210</v>
      </c>
      <c r="I6048" s="3" t="s">
        <v>542</v>
      </c>
      <c r="J6048" s="3">
        <v>144478050</v>
      </c>
    </row>
    <row r="6049" spans="1:10" hidden="1" x14ac:dyDescent="0.25">
      <c r="A6049" s="187">
        <v>43879</v>
      </c>
      <c r="B6049" s="3">
        <v>18</v>
      </c>
      <c r="C6049" s="3">
        <v>2</v>
      </c>
      <c r="D6049" s="3">
        <v>2020</v>
      </c>
      <c r="E6049" s="3">
        <v>0</v>
      </c>
      <c r="F6049" s="3">
        <v>0</v>
      </c>
      <c r="G6049" s="3" t="s">
        <v>1209</v>
      </c>
      <c r="H6049" s="3" t="s">
        <v>1210</v>
      </c>
      <c r="I6049" s="3" t="s">
        <v>542</v>
      </c>
      <c r="J6049" s="3">
        <v>144478050</v>
      </c>
    </row>
    <row r="6050" spans="1:10" hidden="1" x14ac:dyDescent="0.25">
      <c r="A6050" s="187">
        <v>43878</v>
      </c>
      <c r="B6050" s="3">
        <v>17</v>
      </c>
      <c r="C6050" s="3">
        <v>2</v>
      </c>
      <c r="D6050" s="3">
        <v>2020</v>
      </c>
      <c r="E6050" s="3">
        <v>0</v>
      </c>
      <c r="F6050" s="3">
        <v>0</v>
      </c>
      <c r="G6050" s="3" t="s">
        <v>1209</v>
      </c>
      <c r="H6050" s="3" t="s">
        <v>1210</v>
      </c>
      <c r="I6050" s="3" t="s">
        <v>542</v>
      </c>
      <c r="J6050" s="3">
        <v>144478050</v>
      </c>
    </row>
    <row r="6051" spans="1:10" hidden="1" x14ac:dyDescent="0.25">
      <c r="A6051" s="187">
        <v>43877</v>
      </c>
      <c r="B6051" s="3">
        <v>16</v>
      </c>
      <c r="C6051" s="3">
        <v>2</v>
      </c>
      <c r="D6051" s="3">
        <v>2020</v>
      </c>
      <c r="E6051" s="3">
        <v>0</v>
      </c>
      <c r="F6051" s="3">
        <v>0</v>
      </c>
      <c r="G6051" s="3" t="s">
        <v>1209</v>
      </c>
      <c r="H6051" s="3" t="s">
        <v>1210</v>
      </c>
      <c r="I6051" s="3" t="s">
        <v>542</v>
      </c>
      <c r="J6051" s="3">
        <v>144478050</v>
      </c>
    </row>
    <row r="6052" spans="1:10" hidden="1" x14ac:dyDescent="0.25">
      <c r="A6052" s="187">
        <v>43876</v>
      </c>
      <c r="B6052" s="3">
        <v>15</v>
      </c>
      <c r="C6052" s="3">
        <v>2</v>
      </c>
      <c r="D6052" s="3">
        <v>2020</v>
      </c>
      <c r="E6052" s="3">
        <v>0</v>
      </c>
      <c r="F6052" s="3">
        <v>0</v>
      </c>
      <c r="G6052" s="3" t="s">
        <v>1209</v>
      </c>
      <c r="H6052" s="3" t="s">
        <v>1210</v>
      </c>
      <c r="I6052" s="3" t="s">
        <v>542</v>
      </c>
      <c r="J6052" s="3">
        <v>144478050</v>
      </c>
    </row>
    <row r="6053" spans="1:10" hidden="1" x14ac:dyDescent="0.25">
      <c r="A6053" s="187">
        <v>43875</v>
      </c>
      <c r="B6053" s="3">
        <v>14</v>
      </c>
      <c r="C6053" s="3">
        <v>2</v>
      </c>
      <c r="D6053" s="3">
        <v>2020</v>
      </c>
      <c r="E6053" s="3">
        <v>0</v>
      </c>
      <c r="F6053" s="3">
        <v>0</v>
      </c>
      <c r="G6053" s="3" t="s">
        <v>1209</v>
      </c>
      <c r="H6053" s="3" t="s">
        <v>1210</v>
      </c>
      <c r="I6053" s="3" t="s">
        <v>542</v>
      </c>
      <c r="J6053" s="3">
        <v>144478050</v>
      </c>
    </row>
    <row r="6054" spans="1:10" hidden="1" x14ac:dyDescent="0.25">
      <c r="A6054" s="187">
        <v>43874</v>
      </c>
      <c r="B6054" s="3">
        <v>13</v>
      </c>
      <c r="C6054" s="3">
        <v>2</v>
      </c>
      <c r="D6054" s="3">
        <v>2020</v>
      </c>
      <c r="E6054" s="3">
        <v>0</v>
      </c>
      <c r="F6054" s="3">
        <v>0</v>
      </c>
      <c r="G6054" s="3" t="s">
        <v>1209</v>
      </c>
      <c r="H6054" s="3" t="s">
        <v>1210</v>
      </c>
      <c r="I6054" s="3" t="s">
        <v>542</v>
      </c>
      <c r="J6054" s="3">
        <v>144478050</v>
      </c>
    </row>
    <row r="6055" spans="1:10" hidden="1" x14ac:dyDescent="0.25">
      <c r="A6055" s="187">
        <v>43873</v>
      </c>
      <c r="B6055" s="3">
        <v>12</v>
      </c>
      <c r="C6055" s="3">
        <v>2</v>
      </c>
      <c r="D6055" s="3">
        <v>2020</v>
      </c>
      <c r="E6055" s="3">
        <v>0</v>
      </c>
      <c r="F6055" s="3">
        <v>0</v>
      </c>
      <c r="G6055" s="3" t="s">
        <v>1209</v>
      </c>
      <c r="H6055" s="3" t="s">
        <v>1210</v>
      </c>
      <c r="I6055" s="3" t="s">
        <v>542</v>
      </c>
      <c r="J6055" s="3">
        <v>144478050</v>
      </c>
    </row>
    <row r="6056" spans="1:10" hidden="1" x14ac:dyDescent="0.25">
      <c r="A6056" s="187">
        <v>43872</v>
      </c>
      <c r="B6056" s="3">
        <v>11</v>
      </c>
      <c r="C6056" s="3">
        <v>2</v>
      </c>
      <c r="D6056" s="3">
        <v>2020</v>
      </c>
      <c r="E6056" s="3">
        <v>0</v>
      </c>
      <c r="F6056" s="3">
        <v>0</v>
      </c>
      <c r="G6056" s="3" t="s">
        <v>1209</v>
      </c>
      <c r="H6056" s="3" t="s">
        <v>1210</v>
      </c>
      <c r="I6056" s="3" t="s">
        <v>542</v>
      </c>
      <c r="J6056" s="3">
        <v>144478050</v>
      </c>
    </row>
    <row r="6057" spans="1:10" hidden="1" x14ac:dyDescent="0.25">
      <c r="A6057" s="187">
        <v>43871</v>
      </c>
      <c r="B6057" s="3">
        <v>10</v>
      </c>
      <c r="C6057" s="3">
        <v>2</v>
      </c>
      <c r="D6057" s="3">
        <v>2020</v>
      </c>
      <c r="E6057" s="3">
        <v>0</v>
      </c>
      <c r="F6057" s="3">
        <v>0</v>
      </c>
      <c r="G6057" s="3" t="s">
        <v>1209</v>
      </c>
      <c r="H6057" s="3" t="s">
        <v>1210</v>
      </c>
      <c r="I6057" s="3" t="s">
        <v>542</v>
      </c>
      <c r="J6057" s="3">
        <v>144478050</v>
      </c>
    </row>
    <row r="6058" spans="1:10" hidden="1" x14ac:dyDescent="0.25">
      <c r="A6058" s="187">
        <v>43870</v>
      </c>
      <c r="B6058" s="3">
        <v>9</v>
      </c>
      <c r="C6058" s="3">
        <v>2</v>
      </c>
      <c r="D6058" s="3">
        <v>2020</v>
      </c>
      <c r="E6058" s="3">
        <v>0</v>
      </c>
      <c r="F6058" s="3">
        <v>0</v>
      </c>
      <c r="G6058" s="3" t="s">
        <v>1209</v>
      </c>
      <c r="H6058" s="3" t="s">
        <v>1210</v>
      </c>
      <c r="I6058" s="3" t="s">
        <v>542</v>
      </c>
      <c r="J6058" s="3">
        <v>144478050</v>
      </c>
    </row>
    <row r="6059" spans="1:10" hidden="1" x14ac:dyDescent="0.25">
      <c r="A6059" s="187">
        <v>43869</v>
      </c>
      <c r="B6059" s="3">
        <v>8</v>
      </c>
      <c r="C6059" s="3">
        <v>2</v>
      </c>
      <c r="D6059" s="3">
        <v>2020</v>
      </c>
      <c r="E6059" s="3">
        <v>0</v>
      </c>
      <c r="F6059" s="3">
        <v>0</v>
      </c>
      <c r="G6059" s="3" t="s">
        <v>1209</v>
      </c>
      <c r="H6059" s="3" t="s">
        <v>1210</v>
      </c>
      <c r="I6059" s="3" t="s">
        <v>542</v>
      </c>
      <c r="J6059" s="3">
        <v>144478050</v>
      </c>
    </row>
    <row r="6060" spans="1:10" hidden="1" x14ac:dyDescent="0.25">
      <c r="A6060" s="187">
        <v>43868</v>
      </c>
      <c r="B6060" s="3">
        <v>7</v>
      </c>
      <c r="C6060" s="3">
        <v>2</v>
      </c>
      <c r="D6060" s="3">
        <v>2020</v>
      </c>
      <c r="E6060" s="3">
        <v>0</v>
      </c>
      <c r="F6060" s="3">
        <v>0</v>
      </c>
      <c r="G6060" s="3" t="s">
        <v>1209</v>
      </c>
      <c r="H6060" s="3" t="s">
        <v>1210</v>
      </c>
      <c r="I6060" s="3" t="s">
        <v>542</v>
      </c>
      <c r="J6060" s="3">
        <v>144478050</v>
      </c>
    </row>
    <row r="6061" spans="1:10" hidden="1" x14ac:dyDescent="0.25">
      <c r="A6061" s="187">
        <v>43867</v>
      </c>
      <c r="B6061" s="3">
        <v>6</v>
      </c>
      <c r="C6061" s="3">
        <v>2</v>
      </c>
      <c r="D6061" s="3">
        <v>2020</v>
      </c>
      <c r="E6061" s="3">
        <v>0</v>
      </c>
      <c r="F6061" s="3">
        <v>0</v>
      </c>
      <c r="G6061" s="3" t="s">
        <v>1209</v>
      </c>
      <c r="H6061" s="3" t="s">
        <v>1210</v>
      </c>
      <c r="I6061" s="3" t="s">
        <v>542</v>
      </c>
      <c r="J6061" s="3">
        <v>144478050</v>
      </c>
    </row>
    <row r="6062" spans="1:10" hidden="1" x14ac:dyDescent="0.25">
      <c r="A6062" s="187">
        <v>43866</v>
      </c>
      <c r="B6062" s="3">
        <v>5</v>
      </c>
      <c r="C6062" s="3">
        <v>2</v>
      </c>
      <c r="D6062" s="3">
        <v>2020</v>
      </c>
      <c r="E6062" s="3">
        <v>0</v>
      </c>
      <c r="F6062" s="3">
        <v>0</v>
      </c>
      <c r="G6062" s="3" t="s">
        <v>1209</v>
      </c>
      <c r="H6062" s="3" t="s">
        <v>1210</v>
      </c>
      <c r="I6062" s="3" t="s">
        <v>542</v>
      </c>
      <c r="J6062" s="3">
        <v>144478050</v>
      </c>
    </row>
    <row r="6063" spans="1:10" hidden="1" x14ac:dyDescent="0.25">
      <c r="A6063" s="187">
        <v>43865</v>
      </c>
      <c r="B6063" s="3">
        <v>4</v>
      </c>
      <c r="C6063" s="3">
        <v>2</v>
      </c>
      <c r="D6063" s="3">
        <v>2020</v>
      </c>
      <c r="E6063" s="3">
        <v>0</v>
      </c>
      <c r="F6063" s="3">
        <v>0</v>
      </c>
      <c r="G6063" s="3" t="s">
        <v>1209</v>
      </c>
      <c r="H6063" s="3" t="s">
        <v>1210</v>
      </c>
      <c r="I6063" s="3" t="s">
        <v>542</v>
      </c>
      <c r="J6063" s="3">
        <v>144478050</v>
      </c>
    </row>
    <row r="6064" spans="1:10" hidden="1" x14ac:dyDescent="0.25">
      <c r="A6064" s="187">
        <v>43864</v>
      </c>
      <c r="B6064" s="3">
        <v>3</v>
      </c>
      <c r="C6064" s="3">
        <v>2</v>
      </c>
      <c r="D6064" s="3">
        <v>2020</v>
      </c>
      <c r="E6064" s="3">
        <v>0</v>
      </c>
      <c r="F6064" s="3">
        <v>0</v>
      </c>
      <c r="G6064" s="3" t="s">
        <v>1209</v>
      </c>
      <c r="H6064" s="3" t="s">
        <v>1210</v>
      </c>
      <c r="I6064" s="3" t="s">
        <v>542</v>
      </c>
      <c r="J6064" s="3">
        <v>144478050</v>
      </c>
    </row>
    <row r="6065" spans="1:10" hidden="1" x14ac:dyDescent="0.25">
      <c r="A6065" s="187">
        <v>43863</v>
      </c>
      <c r="B6065" s="3">
        <v>2</v>
      </c>
      <c r="C6065" s="3">
        <v>2</v>
      </c>
      <c r="D6065" s="3">
        <v>2020</v>
      </c>
      <c r="E6065" s="3">
        <v>0</v>
      </c>
      <c r="F6065" s="3">
        <v>0</v>
      </c>
      <c r="G6065" s="3" t="s">
        <v>1209</v>
      </c>
      <c r="H6065" s="3" t="s">
        <v>1210</v>
      </c>
      <c r="I6065" s="3" t="s">
        <v>542</v>
      </c>
      <c r="J6065" s="3">
        <v>144478050</v>
      </c>
    </row>
    <row r="6066" spans="1:10" hidden="1" x14ac:dyDescent="0.25">
      <c r="A6066" s="187">
        <v>43862</v>
      </c>
      <c r="B6066" s="3">
        <v>1</v>
      </c>
      <c r="C6066" s="3">
        <v>2</v>
      </c>
      <c r="D6066" s="3">
        <v>2020</v>
      </c>
      <c r="E6066" s="3">
        <v>2</v>
      </c>
      <c r="F6066" s="3">
        <v>0</v>
      </c>
      <c r="G6066" s="3" t="s">
        <v>1209</v>
      </c>
      <c r="H6066" s="3" t="s">
        <v>1210</v>
      </c>
      <c r="I6066" s="3" t="s">
        <v>542</v>
      </c>
      <c r="J6066" s="3">
        <v>144478050</v>
      </c>
    </row>
    <row r="6067" spans="1:10" hidden="1" x14ac:dyDescent="0.25">
      <c r="A6067" s="187">
        <v>43861</v>
      </c>
      <c r="B6067" s="3">
        <v>31</v>
      </c>
      <c r="C6067" s="3">
        <v>1</v>
      </c>
      <c r="D6067" s="3">
        <v>2020</v>
      </c>
      <c r="E6067" s="3">
        <v>0</v>
      </c>
      <c r="F6067" s="3">
        <v>0</v>
      </c>
      <c r="G6067" s="3" t="s">
        <v>1209</v>
      </c>
      <c r="H6067" s="3" t="s">
        <v>1210</v>
      </c>
      <c r="I6067" s="3" t="s">
        <v>542</v>
      </c>
      <c r="J6067" s="3">
        <v>144478050</v>
      </c>
    </row>
    <row r="6068" spans="1:10" hidden="1" x14ac:dyDescent="0.25">
      <c r="A6068" s="187">
        <v>43860</v>
      </c>
      <c r="B6068" s="3">
        <v>30</v>
      </c>
      <c r="C6068" s="3">
        <v>1</v>
      </c>
      <c r="D6068" s="3">
        <v>2020</v>
      </c>
      <c r="E6068" s="3">
        <v>0</v>
      </c>
      <c r="F6068" s="3">
        <v>0</v>
      </c>
      <c r="G6068" s="3" t="s">
        <v>1209</v>
      </c>
      <c r="H6068" s="3" t="s">
        <v>1210</v>
      </c>
      <c r="I6068" s="3" t="s">
        <v>542</v>
      </c>
      <c r="J6068" s="3">
        <v>144478050</v>
      </c>
    </row>
    <row r="6069" spans="1:10" hidden="1" x14ac:dyDescent="0.25">
      <c r="A6069" s="187">
        <v>43859</v>
      </c>
      <c r="B6069" s="3">
        <v>29</v>
      </c>
      <c r="C6069" s="3">
        <v>1</v>
      </c>
      <c r="D6069" s="3">
        <v>2020</v>
      </c>
      <c r="E6069" s="3">
        <v>0</v>
      </c>
      <c r="F6069" s="3">
        <v>0</v>
      </c>
      <c r="G6069" s="3" t="s">
        <v>1209</v>
      </c>
      <c r="H6069" s="3" t="s">
        <v>1210</v>
      </c>
      <c r="I6069" s="3" t="s">
        <v>542</v>
      </c>
      <c r="J6069" s="3">
        <v>144478050</v>
      </c>
    </row>
    <row r="6070" spans="1:10" hidden="1" x14ac:dyDescent="0.25">
      <c r="A6070" s="187">
        <v>43858</v>
      </c>
      <c r="B6070" s="3">
        <v>28</v>
      </c>
      <c r="C6070" s="3">
        <v>1</v>
      </c>
      <c r="D6070" s="3">
        <v>2020</v>
      </c>
      <c r="E6070" s="3">
        <v>0</v>
      </c>
      <c r="F6070" s="3">
        <v>0</v>
      </c>
      <c r="G6070" s="3" t="s">
        <v>1209</v>
      </c>
      <c r="H6070" s="3" t="s">
        <v>1210</v>
      </c>
      <c r="I6070" s="3" t="s">
        <v>542</v>
      </c>
      <c r="J6070" s="3">
        <v>144478050</v>
      </c>
    </row>
    <row r="6071" spans="1:10" hidden="1" x14ac:dyDescent="0.25">
      <c r="A6071" s="187">
        <v>43857</v>
      </c>
      <c r="B6071" s="3">
        <v>27</v>
      </c>
      <c r="C6071" s="3">
        <v>1</v>
      </c>
      <c r="D6071" s="3">
        <v>2020</v>
      </c>
      <c r="E6071" s="3">
        <v>0</v>
      </c>
      <c r="F6071" s="3">
        <v>0</v>
      </c>
      <c r="G6071" s="3" t="s">
        <v>1209</v>
      </c>
      <c r="H6071" s="3" t="s">
        <v>1210</v>
      </c>
      <c r="I6071" s="3" t="s">
        <v>542</v>
      </c>
      <c r="J6071" s="3">
        <v>144478050</v>
      </c>
    </row>
    <row r="6072" spans="1:10" hidden="1" x14ac:dyDescent="0.25">
      <c r="A6072" s="187">
        <v>43856</v>
      </c>
      <c r="B6072" s="3">
        <v>26</v>
      </c>
      <c r="C6072" s="3">
        <v>1</v>
      </c>
      <c r="D6072" s="3">
        <v>2020</v>
      </c>
      <c r="E6072" s="3">
        <v>0</v>
      </c>
      <c r="F6072" s="3">
        <v>0</v>
      </c>
      <c r="G6072" s="3" t="s">
        <v>1209</v>
      </c>
      <c r="H6072" s="3" t="s">
        <v>1210</v>
      </c>
      <c r="I6072" s="3" t="s">
        <v>542</v>
      </c>
      <c r="J6072" s="3">
        <v>144478050</v>
      </c>
    </row>
    <row r="6073" spans="1:10" hidden="1" x14ac:dyDescent="0.25">
      <c r="A6073" s="187">
        <v>43855</v>
      </c>
      <c r="B6073" s="3">
        <v>25</v>
      </c>
      <c r="C6073" s="3">
        <v>1</v>
      </c>
      <c r="D6073" s="3">
        <v>2020</v>
      </c>
      <c r="E6073" s="3">
        <v>0</v>
      </c>
      <c r="F6073" s="3">
        <v>0</v>
      </c>
      <c r="G6073" s="3" t="s">
        <v>1209</v>
      </c>
      <c r="H6073" s="3" t="s">
        <v>1210</v>
      </c>
      <c r="I6073" s="3" t="s">
        <v>542</v>
      </c>
      <c r="J6073" s="3">
        <v>144478050</v>
      </c>
    </row>
    <row r="6074" spans="1:10" hidden="1" x14ac:dyDescent="0.25">
      <c r="A6074" s="187">
        <v>43854</v>
      </c>
      <c r="B6074" s="3">
        <v>24</v>
      </c>
      <c r="C6074" s="3">
        <v>1</v>
      </c>
      <c r="D6074" s="3">
        <v>2020</v>
      </c>
      <c r="E6074" s="3">
        <v>0</v>
      </c>
      <c r="F6074" s="3">
        <v>0</v>
      </c>
      <c r="G6074" s="3" t="s">
        <v>1209</v>
      </c>
      <c r="H6074" s="3" t="s">
        <v>1210</v>
      </c>
      <c r="I6074" s="3" t="s">
        <v>542</v>
      </c>
      <c r="J6074" s="3">
        <v>144478050</v>
      </c>
    </row>
    <row r="6075" spans="1:10" hidden="1" x14ac:dyDescent="0.25">
      <c r="A6075" s="187">
        <v>43853</v>
      </c>
      <c r="B6075" s="3">
        <v>23</v>
      </c>
      <c r="C6075" s="3">
        <v>1</v>
      </c>
      <c r="D6075" s="3">
        <v>2020</v>
      </c>
      <c r="E6075" s="3">
        <v>0</v>
      </c>
      <c r="F6075" s="3">
        <v>0</v>
      </c>
      <c r="G6075" s="3" t="s">
        <v>1209</v>
      </c>
      <c r="H6075" s="3" t="s">
        <v>1210</v>
      </c>
      <c r="I6075" s="3" t="s">
        <v>542</v>
      </c>
      <c r="J6075" s="3">
        <v>144478050</v>
      </c>
    </row>
    <row r="6076" spans="1:10" hidden="1" x14ac:dyDescent="0.25">
      <c r="A6076" s="187">
        <v>43852</v>
      </c>
      <c r="B6076" s="3">
        <v>22</v>
      </c>
      <c r="C6076" s="3">
        <v>1</v>
      </c>
      <c r="D6076" s="3">
        <v>2020</v>
      </c>
      <c r="E6076" s="3">
        <v>0</v>
      </c>
      <c r="F6076" s="3">
        <v>0</v>
      </c>
      <c r="G6076" s="3" t="s">
        <v>1209</v>
      </c>
      <c r="H6076" s="3" t="s">
        <v>1210</v>
      </c>
      <c r="I6076" s="3" t="s">
        <v>542</v>
      </c>
      <c r="J6076" s="3">
        <v>144478050</v>
      </c>
    </row>
    <row r="6077" spans="1:10" hidden="1" x14ac:dyDescent="0.25">
      <c r="A6077" s="187">
        <v>43851</v>
      </c>
      <c r="B6077" s="3">
        <v>21</v>
      </c>
      <c r="C6077" s="3">
        <v>1</v>
      </c>
      <c r="D6077" s="3">
        <v>2020</v>
      </c>
      <c r="E6077" s="3">
        <v>0</v>
      </c>
      <c r="F6077" s="3">
        <v>0</v>
      </c>
      <c r="G6077" s="3" t="s">
        <v>1209</v>
      </c>
      <c r="H6077" s="3" t="s">
        <v>1210</v>
      </c>
      <c r="I6077" s="3" t="s">
        <v>542</v>
      </c>
      <c r="J6077" s="3">
        <v>144478050</v>
      </c>
    </row>
    <row r="6078" spans="1:10" hidden="1" x14ac:dyDescent="0.25">
      <c r="A6078" s="187">
        <v>43850</v>
      </c>
      <c r="B6078" s="3">
        <v>20</v>
      </c>
      <c r="C6078" s="3">
        <v>1</v>
      </c>
      <c r="D6078" s="3">
        <v>2020</v>
      </c>
      <c r="E6078" s="3">
        <v>0</v>
      </c>
      <c r="F6078" s="3">
        <v>0</v>
      </c>
      <c r="G6078" s="3" t="s">
        <v>1209</v>
      </c>
      <c r="H6078" s="3" t="s">
        <v>1210</v>
      </c>
      <c r="I6078" s="3" t="s">
        <v>542</v>
      </c>
      <c r="J6078" s="3">
        <v>144478050</v>
      </c>
    </row>
    <row r="6079" spans="1:10" hidden="1" x14ac:dyDescent="0.25">
      <c r="A6079" s="187">
        <v>43849</v>
      </c>
      <c r="B6079" s="3">
        <v>19</v>
      </c>
      <c r="C6079" s="3">
        <v>1</v>
      </c>
      <c r="D6079" s="3">
        <v>2020</v>
      </c>
      <c r="E6079" s="3">
        <v>0</v>
      </c>
      <c r="F6079" s="3">
        <v>0</v>
      </c>
      <c r="G6079" s="3" t="s">
        <v>1209</v>
      </c>
      <c r="H6079" s="3" t="s">
        <v>1210</v>
      </c>
      <c r="I6079" s="3" t="s">
        <v>542</v>
      </c>
      <c r="J6079" s="3">
        <v>144478050</v>
      </c>
    </row>
    <row r="6080" spans="1:10" hidden="1" x14ac:dyDescent="0.25">
      <c r="A6080" s="187">
        <v>43848</v>
      </c>
      <c r="B6080" s="3">
        <v>18</v>
      </c>
      <c r="C6080" s="3">
        <v>1</v>
      </c>
      <c r="D6080" s="3">
        <v>2020</v>
      </c>
      <c r="E6080" s="3">
        <v>0</v>
      </c>
      <c r="F6080" s="3">
        <v>0</v>
      </c>
      <c r="G6080" s="3" t="s">
        <v>1209</v>
      </c>
      <c r="H6080" s="3" t="s">
        <v>1210</v>
      </c>
      <c r="I6080" s="3" t="s">
        <v>542</v>
      </c>
      <c r="J6080" s="3">
        <v>144478050</v>
      </c>
    </row>
    <row r="6081" spans="1:10" hidden="1" x14ac:dyDescent="0.25">
      <c r="A6081" s="187">
        <v>43847</v>
      </c>
      <c r="B6081" s="3">
        <v>17</v>
      </c>
      <c r="C6081" s="3">
        <v>1</v>
      </c>
      <c r="D6081" s="3">
        <v>2020</v>
      </c>
      <c r="E6081" s="3">
        <v>0</v>
      </c>
      <c r="F6081" s="3">
        <v>0</v>
      </c>
      <c r="G6081" s="3" t="s">
        <v>1209</v>
      </c>
      <c r="H6081" s="3" t="s">
        <v>1210</v>
      </c>
      <c r="I6081" s="3" t="s">
        <v>542</v>
      </c>
      <c r="J6081" s="3">
        <v>144478050</v>
      </c>
    </row>
    <row r="6082" spans="1:10" hidden="1" x14ac:dyDescent="0.25">
      <c r="A6082" s="187">
        <v>43846</v>
      </c>
      <c r="B6082" s="3">
        <v>16</v>
      </c>
      <c r="C6082" s="3">
        <v>1</v>
      </c>
      <c r="D6082" s="3">
        <v>2020</v>
      </c>
      <c r="E6082" s="3">
        <v>0</v>
      </c>
      <c r="F6082" s="3">
        <v>0</v>
      </c>
      <c r="G6082" s="3" t="s">
        <v>1209</v>
      </c>
      <c r="H6082" s="3" t="s">
        <v>1210</v>
      </c>
      <c r="I6082" s="3" t="s">
        <v>542</v>
      </c>
      <c r="J6082" s="3">
        <v>144478050</v>
      </c>
    </row>
    <row r="6083" spans="1:10" hidden="1" x14ac:dyDescent="0.25">
      <c r="A6083" s="187">
        <v>43845</v>
      </c>
      <c r="B6083" s="3">
        <v>15</v>
      </c>
      <c r="C6083" s="3">
        <v>1</v>
      </c>
      <c r="D6083" s="3">
        <v>2020</v>
      </c>
      <c r="E6083" s="3">
        <v>0</v>
      </c>
      <c r="F6083" s="3">
        <v>0</v>
      </c>
      <c r="G6083" s="3" t="s">
        <v>1209</v>
      </c>
      <c r="H6083" s="3" t="s">
        <v>1210</v>
      </c>
      <c r="I6083" s="3" t="s">
        <v>542</v>
      </c>
      <c r="J6083" s="3">
        <v>144478050</v>
      </c>
    </row>
    <row r="6084" spans="1:10" hidden="1" x14ac:dyDescent="0.25">
      <c r="A6084" s="187">
        <v>43844</v>
      </c>
      <c r="B6084" s="3">
        <v>14</v>
      </c>
      <c r="C6084" s="3">
        <v>1</v>
      </c>
      <c r="D6084" s="3">
        <v>2020</v>
      </c>
      <c r="E6084" s="3">
        <v>0</v>
      </c>
      <c r="F6084" s="3">
        <v>0</v>
      </c>
      <c r="G6084" s="3" t="s">
        <v>1209</v>
      </c>
      <c r="H6084" s="3" t="s">
        <v>1210</v>
      </c>
      <c r="I6084" s="3" t="s">
        <v>542</v>
      </c>
      <c r="J6084" s="3">
        <v>144478050</v>
      </c>
    </row>
    <row r="6085" spans="1:10" hidden="1" x14ac:dyDescent="0.25">
      <c r="A6085" s="187">
        <v>43843</v>
      </c>
      <c r="B6085" s="3">
        <v>13</v>
      </c>
      <c r="C6085" s="3">
        <v>1</v>
      </c>
      <c r="D6085" s="3">
        <v>2020</v>
      </c>
      <c r="E6085" s="3">
        <v>0</v>
      </c>
      <c r="F6085" s="3">
        <v>0</v>
      </c>
      <c r="G6085" s="3" t="s">
        <v>1209</v>
      </c>
      <c r="H6085" s="3" t="s">
        <v>1210</v>
      </c>
      <c r="I6085" s="3" t="s">
        <v>542</v>
      </c>
      <c r="J6085" s="3">
        <v>144478050</v>
      </c>
    </row>
    <row r="6086" spans="1:10" hidden="1" x14ac:dyDescent="0.25">
      <c r="A6086" s="187">
        <v>43842</v>
      </c>
      <c r="B6086" s="3">
        <v>12</v>
      </c>
      <c r="C6086" s="3">
        <v>1</v>
      </c>
      <c r="D6086" s="3">
        <v>2020</v>
      </c>
      <c r="E6086" s="3">
        <v>0</v>
      </c>
      <c r="F6086" s="3">
        <v>0</v>
      </c>
      <c r="G6086" s="3" t="s">
        <v>1209</v>
      </c>
      <c r="H6086" s="3" t="s">
        <v>1210</v>
      </c>
      <c r="I6086" s="3" t="s">
        <v>542</v>
      </c>
      <c r="J6086" s="3">
        <v>144478050</v>
      </c>
    </row>
    <row r="6087" spans="1:10" hidden="1" x14ac:dyDescent="0.25">
      <c r="A6087" s="187">
        <v>43841</v>
      </c>
      <c r="B6087" s="3">
        <v>11</v>
      </c>
      <c r="C6087" s="3">
        <v>1</v>
      </c>
      <c r="D6087" s="3">
        <v>2020</v>
      </c>
      <c r="E6087" s="3">
        <v>0</v>
      </c>
      <c r="F6087" s="3">
        <v>0</v>
      </c>
      <c r="G6087" s="3" t="s">
        <v>1209</v>
      </c>
      <c r="H6087" s="3" t="s">
        <v>1210</v>
      </c>
      <c r="I6087" s="3" t="s">
        <v>542</v>
      </c>
      <c r="J6087" s="3">
        <v>144478050</v>
      </c>
    </row>
    <row r="6088" spans="1:10" hidden="1" x14ac:dyDescent="0.25">
      <c r="A6088" s="187">
        <v>43840</v>
      </c>
      <c r="B6088" s="3">
        <v>10</v>
      </c>
      <c r="C6088" s="3">
        <v>1</v>
      </c>
      <c r="D6088" s="3">
        <v>2020</v>
      </c>
      <c r="E6088" s="3">
        <v>0</v>
      </c>
      <c r="F6088" s="3">
        <v>0</v>
      </c>
      <c r="G6088" s="3" t="s">
        <v>1209</v>
      </c>
      <c r="H6088" s="3" t="s">
        <v>1210</v>
      </c>
      <c r="I6088" s="3" t="s">
        <v>542</v>
      </c>
      <c r="J6088" s="3">
        <v>144478050</v>
      </c>
    </row>
    <row r="6089" spans="1:10" hidden="1" x14ac:dyDescent="0.25">
      <c r="A6089" s="187">
        <v>43839</v>
      </c>
      <c r="B6089" s="3">
        <v>9</v>
      </c>
      <c r="C6089" s="3">
        <v>1</v>
      </c>
      <c r="D6089" s="3">
        <v>2020</v>
      </c>
      <c r="E6089" s="3">
        <v>0</v>
      </c>
      <c r="F6089" s="3">
        <v>0</v>
      </c>
      <c r="G6089" s="3" t="s">
        <v>1209</v>
      </c>
      <c r="H6089" s="3" t="s">
        <v>1210</v>
      </c>
      <c r="I6089" s="3" t="s">
        <v>542</v>
      </c>
      <c r="J6089" s="3">
        <v>144478050</v>
      </c>
    </row>
    <row r="6090" spans="1:10" hidden="1" x14ac:dyDescent="0.25">
      <c r="A6090" s="187">
        <v>43838</v>
      </c>
      <c r="B6090" s="3">
        <v>8</v>
      </c>
      <c r="C6090" s="3">
        <v>1</v>
      </c>
      <c r="D6090" s="3">
        <v>2020</v>
      </c>
      <c r="E6090" s="3">
        <v>0</v>
      </c>
      <c r="F6090" s="3">
        <v>0</v>
      </c>
      <c r="G6090" s="3" t="s">
        <v>1209</v>
      </c>
      <c r="H6090" s="3" t="s">
        <v>1210</v>
      </c>
      <c r="I6090" s="3" t="s">
        <v>542</v>
      </c>
      <c r="J6090" s="3">
        <v>144478050</v>
      </c>
    </row>
    <row r="6091" spans="1:10" hidden="1" x14ac:dyDescent="0.25">
      <c r="A6091" s="187">
        <v>43837</v>
      </c>
      <c r="B6091" s="3">
        <v>7</v>
      </c>
      <c r="C6091" s="3">
        <v>1</v>
      </c>
      <c r="D6091" s="3">
        <v>2020</v>
      </c>
      <c r="E6091" s="3">
        <v>0</v>
      </c>
      <c r="F6091" s="3">
        <v>0</v>
      </c>
      <c r="G6091" s="3" t="s">
        <v>1209</v>
      </c>
      <c r="H6091" s="3" t="s">
        <v>1210</v>
      </c>
      <c r="I6091" s="3" t="s">
        <v>542</v>
      </c>
      <c r="J6091" s="3">
        <v>144478050</v>
      </c>
    </row>
    <row r="6092" spans="1:10" hidden="1" x14ac:dyDescent="0.25">
      <c r="A6092" s="187">
        <v>43836</v>
      </c>
      <c r="B6092" s="3">
        <v>6</v>
      </c>
      <c r="C6092" s="3">
        <v>1</v>
      </c>
      <c r="D6092" s="3">
        <v>2020</v>
      </c>
      <c r="E6092" s="3">
        <v>0</v>
      </c>
      <c r="F6092" s="3">
        <v>0</v>
      </c>
      <c r="G6092" s="3" t="s">
        <v>1209</v>
      </c>
      <c r="H6092" s="3" t="s">
        <v>1210</v>
      </c>
      <c r="I6092" s="3" t="s">
        <v>542</v>
      </c>
      <c r="J6092" s="3">
        <v>144478050</v>
      </c>
    </row>
    <row r="6093" spans="1:10" hidden="1" x14ac:dyDescent="0.25">
      <c r="A6093" s="187">
        <v>43835</v>
      </c>
      <c r="B6093" s="3">
        <v>5</v>
      </c>
      <c r="C6093" s="3">
        <v>1</v>
      </c>
      <c r="D6093" s="3">
        <v>2020</v>
      </c>
      <c r="E6093" s="3">
        <v>0</v>
      </c>
      <c r="F6093" s="3">
        <v>0</v>
      </c>
      <c r="G6093" s="3" t="s">
        <v>1209</v>
      </c>
      <c r="H6093" s="3" t="s">
        <v>1210</v>
      </c>
      <c r="I6093" s="3" t="s">
        <v>542</v>
      </c>
      <c r="J6093" s="3">
        <v>144478050</v>
      </c>
    </row>
    <row r="6094" spans="1:10" hidden="1" x14ac:dyDescent="0.25">
      <c r="A6094" s="187">
        <v>43834</v>
      </c>
      <c r="B6094" s="3">
        <v>4</v>
      </c>
      <c r="C6094" s="3">
        <v>1</v>
      </c>
      <c r="D6094" s="3">
        <v>2020</v>
      </c>
      <c r="E6094" s="3">
        <v>0</v>
      </c>
      <c r="F6094" s="3">
        <v>0</v>
      </c>
      <c r="G6094" s="3" t="s">
        <v>1209</v>
      </c>
      <c r="H6094" s="3" t="s">
        <v>1210</v>
      </c>
      <c r="I6094" s="3" t="s">
        <v>542</v>
      </c>
      <c r="J6094" s="3">
        <v>144478050</v>
      </c>
    </row>
    <row r="6095" spans="1:10" hidden="1" x14ac:dyDescent="0.25">
      <c r="A6095" s="187">
        <v>43833</v>
      </c>
      <c r="B6095" s="3">
        <v>3</v>
      </c>
      <c r="C6095" s="3">
        <v>1</v>
      </c>
      <c r="D6095" s="3">
        <v>2020</v>
      </c>
      <c r="E6095" s="3">
        <v>0</v>
      </c>
      <c r="F6095" s="3">
        <v>0</v>
      </c>
      <c r="G6095" s="3" t="s">
        <v>1209</v>
      </c>
      <c r="H6095" s="3" t="s">
        <v>1210</v>
      </c>
      <c r="I6095" s="3" t="s">
        <v>542</v>
      </c>
      <c r="J6095" s="3">
        <v>144478050</v>
      </c>
    </row>
    <row r="6096" spans="1:10" hidden="1" x14ac:dyDescent="0.25">
      <c r="A6096" s="187">
        <v>43832</v>
      </c>
      <c r="B6096" s="3">
        <v>2</v>
      </c>
      <c r="C6096" s="3">
        <v>1</v>
      </c>
      <c r="D6096" s="3">
        <v>2020</v>
      </c>
      <c r="E6096" s="3">
        <v>0</v>
      </c>
      <c r="F6096" s="3">
        <v>0</v>
      </c>
      <c r="G6096" s="3" t="s">
        <v>1209</v>
      </c>
      <c r="H6096" s="3" t="s">
        <v>1210</v>
      </c>
      <c r="I6096" s="3" t="s">
        <v>542</v>
      </c>
      <c r="J6096" s="3">
        <v>144478050</v>
      </c>
    </row>
    <row r="6097" spans="1:10" hidden="1" x14ac:dyDescent="0.25">
      <c r="A6097" s="187">
        <v>43831</v>
      </c>
      <c r="B6097" s="3">
        <v>1</v>
      </c>
      <c r="C6097" s="3">
        <v>1</v>
      </c>
      <c r="D6097" s="3">
        <v>2020</v>
      </c>
      <c r="E6097" s="3">
        <v>0</v>
      </c>
      <c r="F6097" s="3">
        <v>0</v>
      </c>
      <c r="G6097" s="3" t="s">
        <v>1209</v>
      </c>
      <c r="H6097" s="3" t="s">
        <v>1210</v>
      </c>
      <c r="I6097" s="3" t="s">
        <v>542</v>
      </c>
      <c r="J6097" s="3">
        <v>144478050</v>
      </c>
    </row>
    <row r="6098" spans="1:10" hidden="1" x14ac:dyDescent="0.25">
      <c r="A6098" s="187">
        <v>43830</v>
      </c>
      <c r="B6098" s="3">
        <v>31</v>
      </c>
      <c r="C6098" s="3">
        <v>12</v>
      </c>
      <c r="D6098" s="3">
        <v>2019</v>
      </c>
      <c r="E6098" s="3">
        <v>0</v>
      </c>
      <c r="F6098" s="3">
        <v>0</v>
      </c>
      <c r="G6098" s="3" t="s">
        <v>1209</v>
      </c>
      <c r="H6098" s="3" t="s">
        <v>1210</v>
      </c>
      <c r="I6098" s="3" t="s">
        <v>542</v>
      </c>
      <c r="J6098" s="3">
        <v>144478050</v>
      </c>
    </row>
    <row r="6099" spans="1:10" hidden="1" x14ac:dyDescent="0.25">
      <c r="A6099" s="187">
        <v>43920</v>
      </c>
      <c r="B6099" s="3">
        <v>30</v>
      </c>
      <c r="C6099" s="3">
        <v>3</v>
      </c>
      <c r="D6099" s="3">
        <v>2020</v>
      </c>
      <c r="E6099" s="3">
        <v>10</v>
      </c>
      <c r="F6099" s="3">
        <v>0</v>
      </c>
      <c r="G6099" s="3" t="s">
        <v>258</v>
      </c>
      <c r="H6099" s="3" t="s">
        <v>1211</v>
      </c>
      <c r="I6099" s="3" t="s">
        <v>543</v>
      </c>
      <c r="J6099" s="3">
        <v>12301939</v>
      </c>
    </row>
    <row r="6100" spans="1:10" hidden="1" x14ac:dyDescent="0.25">
      <c r="A6100" s="187">
        <v>43919</v>
      </c>
      <c r="B6100" s="3">
        <v>29</v>
      </c>
      <c r="C6100" s="3">
        <v>3</v>
      </c>
      <c r="D6100" s="3">
        <v>2020</v>
      </c>
      <c r="E6100" s="3">
        <v>6</v>
      </c>
      <c r="F6100" s="3">
        <v>0</v>
      </c>
      <c r="G6100" s="3" t="s">
        <v>258</v>
      </c>
      <c r="H6100" s="3" t="s">
        <v>1211</v>
      </c>
      <c r="I6100" s="3" t="s">
        <v>543</v>
      </c>
      <c r="J6100" s="3">
        <v>12301939</v>
      </c>
    </row>
    <row r="6101" spans="1:10" hidden="1" x14ac:dyDescent="0.25">
      <c r="A6101" s="187">
        <v>43918</v>
      </c>
      <c r="B6101" s="3">
        <v>28</v>
      </c>
      <c r="C6101" s="3">
        <v>3</v>
      </c>
      <c r="D6101" s="3">
        <v>2020</v>
      </c>
      <c r="E6101" s="3">
        <v>4</v>
      </c>
      <c r="F6101" s="3">
        <v>0</v>
      </c>
      <c r="G6101" s="3" t="s">
        <v>258</v>
      </c>
      <c r="H6101" s="3" t="s">
        <v>1211</v>
      </c>
      <c r="I6101" s="3" t="s">
        <v>543</v>
      </c>
      <c r="J6101" s="3">
        <v>12301939</v>
      </c>
    </row>
    <row r="6102" spans="1:10" hidden="1" x14ac:dyDescent="0.25">
      <c r="A6102" s="187">
        <v>43917</v>
      </c>
      <c r="B6102" s="3">
        <v>27</v>
      </c>
      <c r="C6102" s="3">
        <v>3</v>
      </c>
      <c r="D6102" s="3">
        <v>2020</v>
      </c>
      <c r="E6102" s="3">
        <v>9</v>
      </c>
      <c r="F6102" s="3">
        <v>0</v>
      </c>
      <c r="G6102" s="3" t="s">
        <v>258</v>
      </c>
      <c r="H6102" s="3" t="s">
        <v>1211</v>
      </c>
      <c r="I6102" s="3" t="s">
        <v>543</v>
      </c>
      <c r="J6102" s="3">
        <v>12301939</v>
      </c>
    </row>
    <row r="6103" spans="1:10" hidden="1" x14ac:dyDescent="0.25">
      <c r="A6103" s="187">
        <v>43916</v>
      </c>
      <c r="B6103" s="3">
        <v>26</v>
      </c>
      <c r="C6103" s="3">
        <v>3</v>
      </c>
      <c r="D6103" s="3">
        <v>2020</v>
      </c>
      <c r="E6103" s="3">
        <v>1</v>
      </c>
      <c r="F6103" s="3">
        <v>0</v>
      </c>
      <c r="G6103" s="3" t="s">
        <v>258</v>
      </c>
      <c r="H6103" s="3" t="s">
        <v>1211</v>
      </c>
      <c r="I6103" s="3" t="s">
        <v>543</v>
      </c>
      <c r="J6103" s="3">
        <v>12301939</v>
      </c>
    </row>
    <row r="6104" spans="1:10" hidden="1" x14ac:dyDescent="0.25">
      <c r="A6104" s="187">
        <v>43915</v>
      </c>
      <c r="B6104" s="3">
        <v>25</v>
      </c>
      <c r="C6104" s="3">
        <v>3</v>
      </c>
      <c r="D6104" s="3">
        <v>2020</v>
      </c>
      <c r="E6104" s="3">
        <v>4</v>
      </c>
      <c r="F6104" s="3">
        <v>0</v>
      </c>
      <c r="G6104" s="3" t="s">
        <v>258</v>
      </c>
      <c r="H6104" s="3" t="s">
        <v>1211</v>
      </c>
      <c r="I6104" s="3" t="s">
        <v>543</v>
      </c>
      <c r="J6104" s="3">
        <v>12301939</v>
      </c>
    </row>
    <row r="6105" spans="1:10" hidden="1" x14ac:dyDescent="0.25">
      <c r="A6105" s="187">
        <v>43914</v>
      </c>
      <c r="B6105" s="3">
        <v>24</v>
      </c>
      <c r="C6105" s="3">
        <v>3</v>
      </c>
      <c r="D6105" s="3">
        <v>2020</v>
      </c>
      <c r="E6105" s="3">
        <v>17</v>
      </c>
      <c r="F6105" s="3">
        <v>0</v>
      </c>
      <c r="G6105" s="3" t="s">
        <v>258</v>
      </c>
      <c r="H6105" s="3" t="s">
        <v>1211</v>
      </c>
      <c r="I6105" s="3" t="s">
        <v>543</v>
      </c>
      <c r="J6105" s="3">
        <v>12301939</v>
      </c>
    </row>
    <row r="6106" spans="1:10" hidden="1" x14ac:dyDescent="0.25">
      <c r="A6106" s="187">
        <v>43913</v>
      </c>
      <c r="B6106" s="3">
        <v>23</v>
      </c>
      <c r="C6106" s="3">
        <v>3</v>
      </c>
      <c r="D6106" s="3">
        <v>2020</v>
      </c>
      <c r="E6106" s="3">
        <v>2</v>
      </c>
      <c r="F6106" s="3">
        <v>0</v>
      </c>
      <c r="G6106" s="3" t="s">
        <v>258</v>
      </c>
      <c r="H6106" s="3" t="s">
        <v>1211</v>
      </c>
      <c r="I6106" s="3" t="s">
        <v>543</v>
      </c>
      <c r="J6106" s="3">
        <v>12301939</v>
      </c>
    </row>
    <row r="6107" spans="1:10" hidden="1" x14ac:dyDescent="0.25">
      <c r="A6107" s="187">
        <v>43912</v>
      </c>
      <c r="B6107" s="3">
        <v>22</v>
      </c>
      <c r="C6107" s="3">
        <v>3</v>
      </c>
      <c r="D6107" s="3">
        <v>2020</v>
      </c>
      <c r="E6107" s="3">
        <v>0</v>
      </c>
      <c r="F6107" s="3">
        <v>0</v>
      </c>
      <c r="G6107" s="3" t="s">
        <v>258</v>
      </c>
      <c r="H6107" s="3" t="s">
        <v>1211</v>
      </c>
      <c r="I6107" s="3" t="s">
        <v>543</v>
      </c>
      <c r="J6107" s="3">
        <v>12301939</v>
      </c>
    </row>
    <row r="6108" spans="1:10" hidden="1" x14ac:dyDescent="0.25">
      <c r="A6108" s="187">
        <v>43911</v>
      </c>
      <c r="B6108" s="3">
        <v>21</v>
      </c>
      <c r="C6108" s="3">
        <v>3</v>
      </c>
      <c r="D6108" s="3">
        <v>2020</v>
      </c>
      <c r="E6108" s="3">
        <v>6</v>
      </c>
      <c r="F6108" s="3">
        <v>0</v>
      </c>
      <c r="G6108" s="3" t="s">
        <v>258</v>
      </c>
      <c r="H6108" s="3" t="s">
        <v>1211</v>
      </c>
      <c r="I6108" s="3" t="s">
        <v>543</v>
      </c>
      <c r="J6108" s="3">
        <v>12301939</v>
      </c>
    </row>
    <row r="6109" spans="1:10" hidden="1" x14ac:dyDescent="0.25">
      <c r="A6109" s="187">
        <v>43910</v>
      </c>
      <c r="B6109" s="3">
        <v>20</v>
      </c>
      <c r="C6109" s="3">
        <v>3</v>
      </c>
      <c r="D6109" s="3">
        <v>2020</v>
      </c>
      <c r="E6109" s="3">
        <v>0</v>
      </c>
      <c r="F6109" s="3">
        <v>0</v>
      </c>
      <c r="G6109" s="3" t="s">
        <v>258</v>
      </c>
      <c r="H6109" s="3" t="s">
        <v>1211</v>
      </c>
      <c r="I6109" s="3" t="s">
        <v>543</v>
      </c>
      <c r="J6109" s="3">
        <v>12301939</v>
      </c>
    </row>
    <row r="6110" spans="1:10" hidden="1" x14ac:dyDescent="0.25">
      <c r="A6110" s="187">
        <v>43909</v>
      </c>
      <c r="B6110" s="3">
        <v>19</v>
      </c>
      <c r="C6110" s="3">
        <v>3</v>
      </c>
      <c r="D6110" s="3">
        <v>2020</v>
      </c>
      <c r="E6110" s="3">
        <v>4</v>
      </c>
      <c r="F6110" s="3">
        <v>0</v>
      </c>
      <c r="G6110" s="3" t="s">
        <v>258</v>
      </c>
      <c r="H6110" s="3" t="s">
        <v>1211</v>
      </c>
      <c r="I6110" s="3" t="s">
        <v>543</v>
      </c>
      <c r="J6110" s="3">
        <v>12301939</v>
      </c>
    </row>
    <row r="6111" spans="1:10" hidden="1" x14ac:dyDescent="0.25">
      <c r="A6111" s="187">
        <v>43908</v>
      </c>
      <c r="B6111" s="3">
        <v>18</v>
      </c>
      <c r="C6111" s="3">
        <v>3</v>
      </c>
      <c r="D6111" s="3">
        <v>2020</v>
      </c>
      <c r="E6111" s="3">
        <v>2</v>
      </c>
      <c r="F6111" s="3">
        <v>0</v>
      </c>
      <c r="G6111" s="3" t="s">
        <v>258</v>
      </c>
      <c r="H6111" s="3" t="s">
        <v>1211</v>
      </c>
      <c r="I6111" s="3" t="s">
        <v>543</v>
      </c>
      <c r="J6111" s="3">
        <v>12301939</v>
      </c>
    </row>
    <row r="6112" spans="1:10" hidden="1" x14ac:dyDescent="0.25">
      <c r="A6112" s="187">
        <v>43907</v>
      </c>
      <c r="B6112" s="3">
        <v>17</v>
      </c>
      <c r="C6112" s="3">
        <v>3</v>
      </c>
      <c r="D6112" s="3">
        <v>2020</v>
      </c>
      <c r="E6112" s="3">
        <v>0</v>
      </c>
      <c r="F6112" s="3">
        <v>0</v>
      </c>
      <c r="G6112" s="3" t="s">
        <v>258</v>
      </c>
      <c r="H6112" s="3" t="s">
        <v>1211</v>
      </c>
      <c r="I6112" s="3" t="s">
        <v>543</v>
      </c>
      <c r="J6112" s="3">
        <v>12301939</v>
      </c>
    </row>
    <row r="6113" spans="1:10" hidden="1" x14ac:dyDescent="0.25">
      <c r="A6113" s="187">
        <v>43906</v>
      </c>
      <c r="B6113" s="3">
        <v>16</v>
      </c>
      <c r="C6113" s="3">
        <v>3</v>
      </c>
      <c r="D6113" s="3">
        <v>2020</v>
      </c>
      <c r="E6113" s="3">
        <v>4</v>
      </c>
      <c r="F6113" s="3">
        <v>0</v>
      </c>
      <c r="G6113" s="3" t="s">
        <v>258</v>
      </c>
      <c r="H6113" s="3" t="s">
        <v>1211</v>
      </c>
      <c r="I6113" s="3" t="s">
        <v>543</v>
      </c>
      <c r="J6113" s="3">
        <v>12301939</v>
      </c>
    </row>
    <row r="6114" spans="1:10" hidden="1" x14ac:dyDescent="0.25">
      <c r="A6114" s="187">
        <v>43905</v>
      </c>
      <c r="B6114" s="3">
        <v>15</v>
      </c>
      <c r="C6114" s="3">
        <v>3</v>
      </c>
      <c r="D6114" s="3">
        <v>2020</v>
      </c>
      <c r="E6114" s="3">
        <v>1</v>
      </c>
      <c r="F6114" s="3">
        <v>0</v>
      </c>
      <c r="G6114" s="3" t="s">
        <v>258</v>
      </c>
      <c r="H6114" s="3" t="s">
        <v>1211</v>
      </c>
      <c r="I6114" s="3" t="s">
        <v>543</v>
      </c>
      <c r="J6114" s="3">
        <v>12301939</v>
      </c>
    </row>
    <row r="6115" spans="1:10" hidden="1" x14ac:dyDescent="0.25">
      <c r="A6115" s="187">
        <v>43920</v>
      </c>
      <c r="B6115" s="3">
        <v>30</v>
      </c>
      <c r="C6115" s="3">
        <v>3</v>
      </c>
      <c r="D6115" s="3">
        <v>2020</v>
      </c>
      <c r="E6115" s="3">
        <v>5</v>
      </c>
      <c r="F6115" s="3">
        <v>0</v>
      </c>
      <c r="G6115" s="3" t="s">
        <v>1212</v>
      </c>
      <c r="H6115" s="3" t="s">
        <v>1213</v>
      </c>
      <c r="I6115" s="3" t="s">
        <v>465</v>
      </c>
      <c r="J6115" s="3">
        <v>52441</v>
      </c>
    </row>
    <row r="6116" spans="1:10" hidden="1" x14ac:dyDescent="0.25">
      <c r="A6116" s="187">
        <v>43919</v>
      </c>
      <c r="B6116" s="3">
        <v>29</v>
      </c>
      <c r="C6116" s="3">
        <v>3</v>
      </c>
      <c r="D6116" s="3">
        <v>2020</v>
      </c>
      <c r="E6116" s="3">
        <v>0</v>
      </c>
      <c r="F6116" s="3">
        <v>0</v>
      </c>
      <c r="G6116" s="3" t="s">
        <v>1212</v>
      </c>
      <c r="H6116" s="3" t="s">
        <v>1213</v>
      </c>
      <c r="I6116" s="3" t="s">
        <v>465</v>
      </c>
      <c r="J6116" s="3">
        <v>52441</v>
      </c>
    </row>
    <row r="6117" spans="1:10" hidden="1" x14ac:dyDescent="0.25">
      <c r="A6117" s="187">
        <v>43918</v>
      </c>
      <c r="B6117" s="3">
        <v>28</v>
      </c>
      <c r="C6117" s="3">
        <v>3</v>
      </c>
      <c r="D6117" s="3">
        <v>2020</v>
      </c>
      <c r="E6117" s="3">
        <v>0</v>
      </c>
      <c r="F6117" s="3">
        <v>0</v>
      </c>
      <c r="G6117" s="3" t="s">
        <v>1212</v>
      </c>
      <c r="H6117" s="3" t="s">
        <v>1213</v>
      </c>
      <c r="I6117" s="3" t="s">
        <v>465</v>
      </c>
      <c r="J6117" s="3">
        <v>52441</v>
      </c>
    </row>
    <row r="6118" spans="1:10" hidden="1" x14ac:dyDescent="0.25">
      <c r="A6118" s="187">
        <v>43917</v>
      </c>
      <c r="B6118" s="3">
        <v>27</v>
      </c>
      <c r="C6118" s="3">
        <v>3</v>
      </c>
      <c r="D6118" s="3">
        <v>2020</v>
      </c>
      <c r="E6118" s="3">
        <v>0</v>
      </c>
      <c r="F6118" s="3">
        <v>0</v>
      </c>
      <c r="G6118" s="3" t="s">
        <v>1212</v>
      </c>
      <c r="H6118" s="3" t="s">
        <v>1213</v>
      </c>
      <c r="I6118" s="3" t="s">
        <v>465</v>
      </c>
      <c r="J6118" s="3">
        <v>52441</v>
      </c>
    </row>
    <row r="6119" spans="1:10" hidden="1" x14ac:dyDescent="0.25">
      <c r="A6119" s="187">
        <v>43916</v>
      </c>
      <c r="B6119" s="3">
        <v>26</v>
      </c>
      <c r="C6119" s="3">
        <v>3</v>
      </c>
      <c r="D6119" s="3">
        <v>2020</v>
      </c>
      <c r="E6119" s="3">
        <v>2</v>
      </c>
      <c r="F6119" s="3">
        <v>0</v>
      </c>
      <c r="G6119" s="3" t="s">
        <v>1212</v>
      </c>
      <c r="H6119" s="3" t="s">
        <v>1213</v>
      </c>
      <c r="I6119" s="3" t="s">
        <v>465</v>
      </c>
      <c r="J6119" s="3">
        <v>52441</v>
      </c>
    </row>
    <row r="6120" spans="1:10" hidden="1" x14ac:dyDescent="0.25">
      <c r="A6120" s="187">
        <v>43920</v>
      </c>
      <c r="B6120" s="3">
        <v>30</v>
      </c>
      <c r="C6120" s="3">
        <v>3</v>
      </c>
      <c r="D6120" s="3">
        <v>2020</v>
      </c>
      <c r="E6120" s="3">
        <v>5</v>
      </c>
      <c r="F6120" s="3">
        <v>0</v>
      </c>
      <c r="G6120" s="3" t="s">
        <v>1214</v>
      </c>
      <c r="H6120" s="3" t="s">
        <v>1215</v>
      </c>
      <c r="I6120" s="3" t="s">
        <v>473</v>
      </c>
      <c r="J6120" s="3">
        <v>181889</v>
      </c>
    </row>
    <row r="6121" spans="1:10" hidden="1" x14ac:dyDescent="0.25">
      <c r="A6121" s="187">
        <v>43919</v>
      </c>
      <c r="B6121" s="3">
        <v>29</v>
      </c>
      <c r="C6121" s="3">
        <v>3</v>
      </c>
      <c r="D6121" s="3">
        <v>2020</v>
      </c>
      <c r="E6121" s="3">
        <v>1</v>
      </c>
      <c r="F6121" s="3">
        <v>0</v>
      </c>
      <c r="G6121" s="3" t="s">
        <v>1214</v>
      </c>
      <c r="H6121" s="3" t="s">
        <v>1215</v>
      </c>
      <c r="I6121" s="3" t="s">
        <v>473</v>
      </c>
      <c r="J6121" s="3">
        <v>181889</v>
      </c>
    </row>
    <row r="6122" spans="1:10" hidden="1" x14ac:dyDescent="0.25">
      <c r="A6122" s="187">
        <v>43918</v>
      </c>
      <c r="B6122" s="3">
        <v>28</v>
      </c>
      <c r="C6122" s="3">
        <v>3</v>
      </c>
      <c r="D6122" s="3">
        <v>2020</v>
      </c>
      <c r="E6122" s="3">
        <v>0</v>
      </c>
      <c r="F6122" s="3">
        <v>0</v>
      </c>
      <c r="G6122" s="3" t="s">
        <v>1214</v>
      </c>
      <c r="H6122" s="3" t="s">
        <v>1215</v>
      </c>
      <c r="I6122" s="3" t="s">
        <v>473</v>
      </c>
      <c r="J6122" s="3">
        <v>181889</v>
      </c>
    </row>
    <row r="6123" spans="1:10" hidden="1" x14ac:dyDescent="0.25">
      <c r="A6123" s="187">
        <v>43917</v>
      </c>
      <c r="B6123" s="3">
        <v>27</v>
      </c>
      <c r="C6123" s="3">
        <v>3</v>
      </c>
      <c r="D6123" s="3">
        <v>2020</v>
      </c>
      <c r="E6123" s="3">
        <v>0</v>
      </c>
      <c r="F6123" s="3">
        <v>0</v>
      </c>
      <c r="G6123" s="3" t="s">
        <v>1214</v>
      </c>
      <c r="H6123" s="3" t="s">
        <v>1215</v>
      </c>
      <c r="I6123" s="3" t="s">
        <v>473</v>
      </c>
      <c r="J6123" s="3">
        <v>181889</v>
      </c>
    </row>
    <row r="6124" spans="1:10" hidden="1" x14ac:dyDescent="0.25">
      <c r="A6124" s="187">
        <v>43916</v>
      </c>
      <c r="B6124" s="3">
        <v>26</v>
      </c>
      <c r="C6124" s="3">
        <v>3</v>
      </c>
      <c r="D6124" s="3">
        <v>2020</v>
      </c>
      <c r="E6124" s="3">
        <v>1</v>
      </c>
      <c r="F6124" s="3">
        <v>0</v>
      </c>
      <c r="G6124" s="3" t="s">
        <v>1214</v>
      </c>
      <c r="H6124" s="3" t="s">
        <v>1215</v>
      </c>
      <c r="I6124" s="3" t="s">
        <v>473</v>
      </c>
      <c r="J6124" s="3">
        <v>181889</v>
      </c>
    </row>
    <row r="6125" spans="1:10" hidden="1" x14ac:dyDescent="0.25">
      <c r="A6125" s="187">
        <v>43915</v>
      </c>
      <c r="B6125" s="3">
        <v>25</v>
      </c>
      <c r="C6125" s="3">
        <v>3</v>
      </c>
      <c r="D6125" s="3">
        <v>2020</v>
      </c>
      <c r="E6125" s="3">
        <v>0</v>
      </c>
      <c r="F6125" s="3">
        <v>0</v>
      </c>
      <c r="G6125" s="3" t="s">
        <v>1214</v>
      </c>
      <c r="H6125" s="3" t="s">
        <v>1215</v>
      </c>
      <c r="I6125" s="3" t="s">
        <v>473</v>
      </c>
      <c r="J6125" s="3">
        <v>181889</v>
      </c>
    </row>
    <row r="6126" spans="1:10" hidden="1" x14ac:dyDescent="0.25">
      <c r="A6126" s="187">
        <v>43914</v>
      </c>
      <c r="B6126" s="3">
        <v>24</v>
      </c>
      <c r="C6126" s="3">
        <v>3</v>
      </c>
      <c r="D6126" s="3">
        <v>2020</v>
      </c>
      <c r="E6126" s="3">
        <v>0</v>
      </c>
      <c r="F6126" s="3">
        <v>0</v>
      </c>
      <c r="G6126" s="3" t="s">
        <v>1214</v>
      </c>
      <c r="H6126" s="3" t="s">
        <v>1215</v>
      </c>
      <c r="I6126" s="3" t="s">
        <v>473</v>
      </c>
      <c r="J6126" s="3">
        <v>181889</v>
      </c>
    </row>
    <row r="6127" spans="1:10" hidden="1" x14ac:dyDescent="0.25">
      <c r="A6127" s="187">
        <v>43913</v>
      </c>
      <c r="B6127" s="3">
        <v>23</v>
      </c>
      <c r="C6127" s="3">
        <v>3</v>
      </c>
      <c r="D6127" s="3">
        <v>2020</v>
      </c>
      <c r="E6127" s="3">
        <v>0</v>
      </c>
      <c r="F6127" s="3">
        <v>0</v>
      </c>
      <c r="G6127" s="3" t="s">
        <v>1214</v>
      </c>
      <c r="H6127" s="3" t="s">
        <v>1215</v>
      </c>
      <c r="I6127" s="3" t="s">
        <v>473</v>
      </c>
      <c r="J6127" s="3">
        <v>181889</v>
      </c>
    </row>
    <row r="6128" spans="1:10" hidden="1" x14ac:dyDescent="0.25">
      <c r="A6128" s="187">
        <v>43912</v>
      </c>
      <c r="B6128" s="3">
        <v>22</v>
      </c>
      <c r="C6128" s="3">
        <v>3</v>
      </c>
      <c r="D6128" s="3">
        <v>2020</v>
      </c>
      <c r="E6128" s="3">
        <v>0</v>
      </c>
      <c r="F6128" s="3">
        <v>0</v>
      </c>
      <c r="G6128" s="3" t="s">
        <v>1214</v>
      </c>
      <c r="H6128" s="3" t="s">
        <v>1215</v>
      </c>
      <c r="I6128" s="3" t="s">
        <v>473</v>
      </c>
      <c r="J6128" s="3">
        <v>181889</v>
      </c>
    </row>
    <row r="6129" spans="1:10" hidden="1" x14ac:dyDescent="0.25">
      <c r="A6129" s="187">
        <v>43911</v>
      </c>
      <c r="B6129" s="3">
        <v>21</v>
      </c>
      <c r="C6129" s="3">
        <v>3</v>
      </c>
      <c r="D6129" s="3">
        <v>2020</v>
      </c>
      <c r="E6129" s="3">
        <v>0</v>
      </c>
      <c r="F6129" s="3">
        <v>0</v>
      </c>
      <c r="G6129" s="3" t="s">
        <v>1214</v>
      </c>
      <c r="H6129" s="3" t="s">
        <v>1215</v>
      </c>
      <c r="I6129" s="3" t="s">
        <v>473</v>
      </c>
      <c r="J6129" s="3">
        <v>181889</v>
      </c>
    </row>
    <row r="6130" spans="1:10" hidden="1" x14ac:dyDescent="0.25">
      <c r="A6130" s="187">
        <v>43910</v>
      </c>
      <c r="B6130" s="3">
        <v>20</v>
      </c>
      <c r="C6130" s="3">
        <v>3</v>
      </c>
      <c r="D6130" s="3">
        <v>2020</v>
      </c>
      <c r="E6130" s="3">
        <v>0</v>
      </c>
      <c r="F6130" s="3">
        <v>0</v>
      </c>
      <c r="G6130" s="3" t="s">
        <v>1214</v>
      </c>
      <c r="H6130" s="3" t="s">
        <v>1215</v>
      </c>
      <c r="I6130" s="3" t="s">
        <v>473</v>
      </c>
      <c r="J6130" s="3">
        <v>181889</v>
      </c>
    </row>
    <row r="6131" spans="1:10" hidden="1" x14ac:dyDescent="0.25">
      <c r="A6131" s="187">
        <v>43909</v>
      </c>
      <c r="B6131" s="3">
        <v>19</v>
      </c>
      <c r="C6131" s="3">
        <v>3</v>
      </c>
      <c r="D6131" s="3">
        <v>2020</v>
      </c>
      <c r="E6131" s="3">
        <v>0</v>
      </c>
      <c r="F6131" s="3">
        <v>0</v>
      </c>
      <c r="G6131" s="3" t="s">
        <v>1214</v>
      </c>
      <c r="H6131" s="3" t="s">
        <v>1215</v>
      </c>
      <c r="I6131" s="3" t="s">
        <v>473</v>
      </c>
      <c r="J6131" s="3">
        <v>181889</v>
      </c>
    </row>
    <row r="6132" spans="1:10" hidden="1" x14ac:dyDescent="0.25">
      <c r="A6132" s="187">
        <v>43908</v>
      </c>
      <c r="B6132" s="3">
        <v>18</v>
      </c>
      <c r="C6132" s="3">
        <v>3</v>
      </c>
      <c r="D6132" s="3">
        <v>2020</v>
      </c>
      <c r="E6132" s="3">
        <v>0</v>
      </c>
      <c r="F6132" s="3">
        <v>0</v>
      </c>
      <c r="G6132" s="3" t="s">
        <v>1214</v>
      </c>
      <c r="H6132" s="3" t="s">
        <v>1215</v>
      </c>
      <c r="I6132" s="3" t="s">
        <v>473</v>
      </c>
      <c r="J6132" s="3">
        <v>181889</v>
      </c>
    </row>
    <row r="6133" spans="1:10" hidden="1" x14ac:dyDescent="0.25">
      <c r="A6133" s="187">
        <v>43907</v>
      </c>
      <c r="B6133" s="3">
        <v>17</v>
      </c>
      <c r="C6133" s="3">
        <v>3</v>
      </c>
      <c r="D6133" s="3">
        <v>2020</v>
      </c>
      <c r="E6133" s="3">
        <v>0</v>
      </c>
      <c r="F6133" s="3">
        <v>0</v>
      </c>
      <c r="G6133" s="3" t="s">
        <v>1214</v>
      </c>
      <c r="H6133" s="3" t="s">
        <v>1215</v>
      </c>
      <c r="I6133" s="3" t="s">
        <v>473</v>
      </c>
      <c r="J6133" s="3">
        <v>181889</v>
      </c>
    </row>
    <row r="6134" spans="1:10" hidden="1" x14ac:dyDescent="0.25">
      <c r="A6134" s="187">
        <v>43906</v>
      </c>
      <c r="B6134" s="3">
        <v>16</v>
      </c>
      <c r="C6134" s="3">
        <v>3</v>
      </c>
      <c r="D6134" s="3">
        <v>2020</v>
      </c>
      <c r="E6134" s="3">
        <v>0</v>
      </c>
      <c r="F6134" s="3">
        <v>0</v>
      </c>
      <c r="G6134" s="3" t="s">
        <v>1214</v>
      </c>
      <c r="H6134" s="3" t="s">
        <v>1215</v>
      </c>
      <c r="I6134" s="3" t="s">
        <v>473</v>
      </c>
      <c r="J6134" s="3">
        <v>181889</v>
      </c>
    </row>
    <row r="6135" spans="1:10" hidden="1" x14ac:dyDescent="0.25">
      <c r="A6135" s="187">
        <v>43905</v>
      </c>
      <c r="B6135" s="3">
        <v>15</v>
      </c>
      <c r="C6135" s="3">
        <v>3</v>
      </c>
      <c r="D6135" s="3">
        <v>2020</v>
      </c>
      <c r="E6135" s="3">
        <v>2</v>
      </c>
      <c r="F6135" s="3">
        <v>0</v>
      </c>
      <c r="G6135" s="3" t="s">
        <v>1214</v>
      </c>
      <c r="H6135" s="3" t="s">
        <v>1215</v>
      </c>
      <c r="I6135" s="3" t="s">
        <v>473</v>
      </c>
      <c r="J6135" s="3">
        <v>181889</v>
      </c>
    </row>
    <row r="6136" spans="1:10" hidden="1" x14ac:dyDescent="0.25">
      <c r="A6136" s="187">
        <v>43920</v>
      </c>
      <c r="B6136" s="3">
        <v>30</v>
      </c>
      <c r="C6136" s="3">
        <v>3</v>
      </c>
      <c r="D6136" s="3">
        <v>2020</v>
      </c>
      <c r="E6136" s="3">
        <v>0</v>
      </c>
      <c r="F6136" s="3">
        <v>0</v>
      </c>
      <c r="G6136" s="3" t="s">
        <v>1216</v>
      </c>
      <c r="H6136" s="3" t="s">
        <v>1217</v>
      </c>
      <c r="I6136" s="3" t="s">
        <v>593</v>
      </c>
      <c r="J6136" s="3">
        <v>110210</v>
      </c>
    </row>
    <row r="6137" spans="1:10" hidden="1" x14ac:dyDescent="0.25">
      <c r="A6137" s="187">
        <v>43919</v>
      </c>
      <c r="B6137" s="3">
        <v>29</v>
      </c>
      <c r="C6137" s="3">
        <v>3</v>
      </c>
      <c r="D6137" s="3">
        <v>2020</v>
      </c>
      <c r="E6137" s="3">
        <v>0</v>
      </c>
      <c r="F6137" s="3">
        <v>0</v>
      </c>
      <c r="G6137" s="3" t="s">
        <v>1216</v>
      </c>
      <c r="H6137" s="3" t="s">
        <v>1217</v>
      </c>
      <c r="I6137" s="3" t="s">
        <v>593</v>
      </c>
      <c r="J6137" s="3">
        <v>110210</v>
      </c>
    </row>
    <row r="6138" spans="1:10" hidden="1" x14ac:dyDescent="0.25">
      <c r="A6138" s="187">
        <v>43918</v>
      </c>
      <c r="B6138" s="3">
        <v>28</v>
      </c>
      <c r="C6138" s="3">
        <v>3</v>
      </c>
      <c r="D6138" s="3">
        <v>2020</v>
      </c>
      <c r="E6138" s="3">
        <v>0</v>
      </c>
      <c r="F6138" s="3">
        <v>0</v>
      </c>
      <c r="G6138" s="3" t="s">
        <v>1216</v>
      </c>
      <c r="H6138" s="3" t="s">
        <v>1217</v>
      </c>
      <c r="I6138" s="3" t="s">
        <v>593</v>
      </c>
      <c r="J6138" s="3">
        <v>110210</v>
      </c>
    </row>
    <row r="6139" spans="1:10" hidden="1" x14ac:dyDescent="0.25">
      <c r="A6139" s="187">
        <v>43917</v>
      </c>
      <c r="B6139" s="3">
        <v>27</v>
      </c>
      <c r="C6139" s="3">
        <v>3</v>
      </c>
      <c r="D6139" s="3">
        <v>2020</v>
      </c>
      <c r="E6139" s="3">
        <v>0</v>
      </c>
      <c r="F6139" s="3">
        <v>0</v>
      </c>
      <c r="G6139" s="3" t="s">
        <v>1216</v>
      </c>
      <c r="H6139" s="3" t="s">
        <v>1217</v>
      </c>
      <c r="I6139" s="3" t="s">
        <v>593</v>
      </c>
      <c r="J6139" s="3">
        <v>110210</v>
      </c>
    </row>
    <row r="6140" spans="1:10" hidden="1" x14ac:dyDescent="0.25">
      <c r="A6140" s="187">
        <v>43916</v>
      </c>
      <c r="B6140" s="3">
        <v>26</v>
      </c>
      <c r="C6140" s="3">
        <v>3</v>
      </c>
      <c r="D6140" s="3">
        <v>2020</v>
      </c>
      <c r="E6140" s="3">
        <v>0</v>
      </c>
      <c r="F6140" s="3">
        <v>0</v>
      </c>
      <c r="G6140" s="3" t="s">
        <v>1216</v>
      </c>
      <c r="H6140" s="3" t="s">
        <v>1217</v>
      </c>
      <c r="I6140" s="3" t="s">
        <v>593</v>
      </c>
      <c r="J6140" s="3">
        <v>110210</v>
      </c>
    </row>
    <row r="6141" spans="1:10" hidden="1" x14ac:dyDescent="0.25">
      <c r="A6141" s="187">
        <v>43915</v>
      </c>
      <c r="B6141" s="3">
        <v>25</v>
      </c>
      <c r="C6141" s="3">
        <v>3</v>
      </c>
      <c r="D6141" s="3">
        <v>2020</v>
      </c>
      <c r="E6141" s="3">
        <v>0</v>
      </c>
      <c r="F6141" s="3">
        <v>0</v>
      </c>
      <c r="G6141" s="3" t="s">
        <v>1216</v>
      </c>
      <c r="H6141" s="3" t="s">
        <v>1217</v>
      </c>
      <c r="I6141" s="3" t="s">
        <v>593</v>
      </c>
      <c r="J6141" s="3">
        <v>110210</v>
      </c>
    </row>
    <row r="6142" spans="1:10" hidden="1" x14ac:dyDescent="0.25">
      <c r="A6142" s="187">
        <v>43903</v>
      </c>
      <c r="B6142" s="3">
        <v>13</v>
      </c>
      <c r="C6142" s="3">
        <v>3</v>
      </c>
      <c r="D6142" s="3">
        <v>2020</v>
      </c>
      <c r="E6142" s="3">
        <v>1</v>
      </c>
      <c r="F6142" s="3">
        <v>0</v>
      </c>
      <c r="G6142" s="3" t="s">
        <v>1216</v>
      </c>
      <c r="H6142" s="3" t="s">
        <v>1217</v>
      </c>
      <c r="I6142" s="3" t="s">
        <v>593</v>
      </c>
      <c r="J6142" s="3">
        <v>110210</v>
      </c>
    </row>
    <row r="6143" spans="1:10" hidden="1" x14ac:dyDescent="0.25">
      <c r="A6143" s="187">
        <v>43920</v>
      </c>
      <c r="B6143" s="3">
        <v>30</v>
      </c>
      <c r="C6143" s="3">
        <v>3</v>
      </c>
      <c r="D6143" s="3">
        <v>2020</v>
      </c>
      <c r="E6143" s="3">
        <v>5</v>
      </c>
      <c r="F6143" s="3">
        <v>2</v>
      </c>
      <c r="G6143" s="3" t="s">
        <v>1218</v>
      </c>
      <c r="H6143" s="3" t="s">
        <v>1219</v>
      </c>
      <c r="I6143" s="3" t="s">
        <v>552</v>
      </c>
      <c r="J6143" s="3">
        <v>33785</v>
      </c>
    </row>
    <row r="6144" spans="1:10" hidden="1" x14ac:dyDescent="0.25">
      <c r="A6144" s="187">
        <v>43919</v>
      </c>
      <c r="B6144" s="3">
        <v>29</v>
      </c>
      <c r="C6144" s="3">
        <v>3</v>
      </c>
      <c r="D6144" s="3">
        <v>2020</v>
      </c>
      <c r="E6144" s="3">
        <v>1</v>
      </c>
      <c r="F6144" s="3">
        <v>1</v>
      </c>
      <c r="G6144" s="3" t="s">
        <v>1218</v>
      </c>
      <c r="H6144" s="3" t="s">
        <v>1219</v>
      </c>
      <c r="I6144" s="3" t="s">
        <v>552</v>
      </c>
      <c r="J6144" s="3">
        <v>33785</v>
      </c>
    </row>
    <row r="6145" spans="1:10" hidden="1" x14ac:dyDescent="0.25">
      <c r="A6145" s="187">
        <v>43918</v>
      </c>
      <c r="B6145" s="3">
        <v>28</v>
      </c>
      <c r="C6145" s="3">
        <v>3</v>
      </c>
      <c r="D6145" s="3">
        <v>2020</v>
      </c>
      <c r="E6145" s="3">
        <v>5</v>
      </c>
      <c r="F6145" s="3">
        <v>0</v>
      </c>
      <c r="G6145" s="3" t="s">
        <v>1218</v>
      </c>
      <c r="H6145" s="3" t="s">
        <v>1219</v>
      </c>
      <c r="I6145" s="3" t="s">
        <v>552</v>
      </c>
      <c r="J6145" s="3">
        <v>33785</v>
      </c>
    </row>
    <row r="6146" spans="1:10" hidden="1" x14ac:dyDescent="0.25">
      <c r="A6146" s="187">
        <v>43917</v>
      </c>
      <c r="B6146" s="3">
        <v>27</v>
      </c>
      <c r="C6146" s="3">
        <v>3</v>
      </c>
      <c r="D6146" s="3">
        <v>2020</v>
      </c>
      <c r="E6146" s="3">
        <v>10</v>
      </c>
      <c r="F6146" s="3">
        <v>0</v>
      </c>
      <c r="G6146" s="3" t="s">
        <v>1218</v>
      </c>
      <c r="H6146" s="3" t="s">
        <v>1219</v>
      </c>
      <c r="I6146" s="3" t="s">
        <v>552</v>
      </c>
      <c r="J6146" s="3">
        <v>33785</v>
      </c>
    </row>
    <row r="6147" spans="1:10" hidden="1" x14ac:dyDescent="0.25">
      <c r="A6147" s="187">
        <v>43916</v>
      </c>
      <c r="B6147" s="3">
        <v>26</v>
      </c>
      <c r="C6147" s="3">
        <v>3</v>
      </c>
      <c r="D6147" s="3">
        <v>2020</v>
      </c>
      <c r="E6147" s="3">
        <v>21</v>
      </c>
      <c r="F6147" s="3">
        <v>0</v>
      </c>
      <c r="G6147" s="3" t="s">
        <v>1218</v>
      </c>
      <c r="H6147" s="3" t="s">
        <v>1219</v>
      </c>
      <c r="I6147" s="3" t="s">
        <v>552</v>
      </c>
      <c r="J6147" s="3">
        <v>33785</v>
      </c>
    </row>
    <row r="6148" spans="1:10" hidden="1" x14ac:dyDescent="0.25">
      <c r="A6148" s="187">
        <v>43915</v>
      </c>
      <c r="B6148" s="3">
        <v>25</v>
      </c>
      <c r="C6148" s="3">
        <v>3</v>
      </c>
      <c r="D6148" s="3">
        <v>2020</v>
      </c>
      <c r="E6148" s="3">
        <v>0</v>
      </c>
      <c r="F6148" s="3">
        <v>1</v>
      </c>
      <c r="G6148" s="3" t="s">
        <v>1218</v>
      </c>
      <c r="H6148" s="3" t="s">
        <v>1219</v>
      </c>
      <c r="I6148" s="3" t="s">
        <v>552</v>
      </c>
      <c r="J6148" s="3">
        <v>33785</v>
      </c>
    </row>
    <row r="6149" spans="1:10" hidden="1" x14ac:dyDescent="0.25">
      <c r="A6149" s="187">
        <v>43914</v>
      </c>
      <c r="B6149" s="3">
        <v>24</v>
      </c>
      <c r="C6149" s="3">
        <v>3</v>
      </c>
      <c r="D6149" s="3">
        <v>2020</v>
      </c>
      <c r="E6149" s="3">
        <v>36</v>
      </c>
      <c r="F6149" s="3">
        <v>0</v>
      </c>
      <c r="G6149" s="3" t="s">
        <v>1218</v>
      </c>
      <c r="H6149" s="3" t="s">
        <v>1219</v>
      </c>
      <c r="I6149" s="3" t="s">
        <v>552</v>
      </c>
      <c r="J6149" s="3">
        <v>33785</v>
      </c>
    </row>
    <row r="6150" spans="1:10" hidden="1" x14ac:dyDescent="0.25">
      <c r="A6150" s="187">
        <v>43913</v>
      </c>
      <c r="B6150" s="3">
        <v>23</v>
      </c>
      <c r="C6150" s="3">
        <v>3</v>
      </c>
      <c r="D6150" s="3">
        <v>2020</v>
      </c>
      <c r="E6150" s="3">
        <v>0</v>
      </c>
      <c r="F6150" s="3">
        <v>0</v>
      </c>
      <c r="G6150" s="3" t="s">
        <v>1218</v>
      </c>
      <c r="H6150" s="3" t="s">
        <v>1219</v>
      </c>
      <c r="I6150" s="3" t="s">
        <v>552</v>
      </c>
      <c r="J6150" s="3">
        <v>33785</v>
      </c>
    </row>
    <row r="6151" spans="1:10" hidden="1" x14ac:dyDescent="0.25">
      <c r="A6151" s="187">
        <v>43912</v>
      </c>
      <c r="B6151" s="3">
        <v>22</v>
      </c>
      <c r="C6151" s="3">
        <v>3</v>
      </c>
      <c r="D6151" s="3">
        <v>2020</v>
      </c>
      <c r="E6151" s="3">
        <v>0</v>
      </c>
      <c r="F6151" s="3">
        <v>6</v>
      </c>
      <c r="G6151" s="3" t="s">
        <v>1218</v>
      </c>
      <c r="H6151" s="3" t="s">
        <v>1219</v>
      </c>
      <c r="I6151" s="3" t="s">
        <v>552</v>
      </c>
      <c r="J6151" s="3">
        <v>33785</v>
      </c>
    </row>
    <row r="6152" spans="1:10" hidden="1" x14ac:dyDescent="0.25">
      <c r="A6152" s="187">
        <v>43911</v>
      </c>
      <c r="B6152" s="3">
        <v>21</v>
      </c>
      <c r="C6152" s="3">
        <v>3</v>
      </c>
      <c r="D6152" s="3">
        <v>2020</v>
      </c>
      <c r="E6152" s="3">
        <v>25</v>
      </c>
      <c r="F6152" s="3">
        <v>0</v>
      </c>
      <c r="G6152" s="3" t="s">
        <v>1218</v>
      </c>
      <c r="H6152" s="3" t="s">
        <v>1219</v>
      </c>
      <c r="I6152" s="3" t="s">
        <v>552</v>
      </c>
      <c r="J6152" s="3">
        <v>33785</v>
      </c>
    </row>
    <row r="6153" spans="1:10" hidden="1" x14ac:dyDescent="0.25">
      <c r="A6153" s="187">
        <v>43910</v>
      </c>
      <c r="B6153" s="3">
        <v>20</v>
      </c>
      <c r="C6153" s="3">
        <v>3</v>
      </c>
      <c r="D6153" s="3">
        <v>2020</v>
      </c>
      <c r="E6153" s="3">
        <v>17</v>
      </c>
      <c r="F6153" s="3">
        <v>0</v>
      </c>
      <c r="G6153" s="3" t="s">
        <v>1218</v>
      </c>
      <c r="H6153" s="3" t="s">
        <v>1219</v>
      </c>
      <c r="I6153" s="3" t="s">
        <v>552</v>
      </c>
      <c r="J6153" s="3">
        <v>33785</v>
      </c>
    </row>
    <row r="6154" spans="1:10" hidden="1" x14ac:dyDescent="0.25">
      <c r="A6154" s="187">
        <v>43909</v>
      </c>
      <c r="B6154" s="3">
        <v>19</v>
      </c>
      <c r="C6154" s="3">
        <v>3</v>
      </c>
      <c r="D6154" s="3">
        <v>2020</v>
      </c>
      <c r="E6154" s="3">
        <v>5</v>
      </c>
      <c r="F6154" s="3">
        <v>3</v>
      </c>
      <c r="G6154" s="3" t="s">
        <v>1218</v>
      </c>
      <c r="H6154" s="3" t="s">
        <v>1219</v>
      </c>
      <c r="I6154" s="3" t="s">
        <v>552</v>
      </c>
      <c r="J6154" s="3">
        <v>33785</v>
      </c>
    </row>
    <row r="6155" spans="1:10" hidden="1" x14ac:dyDescent="0.25">
      <c r="A6155" s="187">
        <v>43908</v>
      </c>
      <c r="B6155" s="3">
        <v>18</v>
      </c>
      <c r="C6155" s="3">
        <v>3</v>
      </c>
      <c r="D6155" s="3">
        <v>2020</v>
      </c>
      <c r="E6155" s="3">
        <v>2</v>
      </c>
      <c r="F6155" s="3">
        <v>2</v>
      </c>
      <c r="G6155" s="3" t="s">
        <v>1218</v>
      </c>
      <c r="H6155" s="3" t="s">
        <v>1219</v>
      </c>
      <c r="I6155" s="3" t="s">
        <v>552</v>
      </c>
      <c r="J6155" s="3">
        <v>33785</v>
      </c>
    </row>
    <row r="6156" spans="1:10" hidden="1" x14ac:dyDescent="0.25">
      <c r="A6156" s="187">
        <v>43907</v>
      </c>
      <c r="B6156" s="3">
        <v>17</v>
      </c>
      <c r="C6156" s="3">
        <v>3</v>
      </c>
      <c r="D6156" s="3">
        <v>2020</v>
      </c>
      <c r="E6156" s="3">
        <v>4</v>
      </c>
      <c r="F6156" s="3">
        <v>2</v>
      </c>
      <c r="G6156" s="3" t="s">
        <v>1218</v>
      </c>
      <c r="H6156" s="3" t="s">
        <v>1219</v>
      </c>
      <c r="I6156" s="3" t="s">
        <v>552</v>
      </c>
      <c r="J6156" s="3">
        <v>33785</v>
      </c>
    </row>
    <row r="6157" spans="1:10" hidden="1" x14ac:dyDescent="0.25">
      <c r="A6157" s="187">
        <v>43906</v>
      </c>
      <c r="B6157" s="3">
        <v>16</v>
      </c>
      <c r="C6157" s="3">
        <v>3</v>
      </c>
      <c r="D6157" s="3">
        <v>2020</v>
      </c>
      <c r="E6157" s="3">
        <v>6</v>
      </c>
      <c r="F6157" s="3">
        <v>2</v>
      </c>
      <c r="G6157" s="3" t="s">
        <v>1218</v>
      </c>
      <c r="H6157" s="3" t="s">
        <v>1219</v>
      </c>
      <c r="I6157" s="3" t="s">
        <v>552</v>
      </c>
      <c r="J6157" s="3">
        <v>33785</v>
      </c>
    </row>
    <row r="6158" spans="1:10" hidden="1" x14ac:dyDescent="0.25">
      <c r="A6158" s="187">
        <v>43905</v>
      </c>
      <c r="B6158" s="3">
        <v>15</v>
      </c>
      <c r="C6158" s="3">
        <v>3</v>
      </c>
      <c r="D6158" s="3">
        <v>2020</v>
      </c>
      <c r="E6158" s="3">
        <v>19</v>
      </c>
      <c r="F6158" s="3">
        <v>0</v>
      </c>
      <c r="G6158" s="3" t="s">
        <v>1218</v>
      </c>
      <c r="H6158" s="3" t="s">
        <v>1219</v>
      </c>
      <c r="I6158" s="3" t="s">
        <v>552</v>
      </c>
      <c r="J6158" s="3">
        <v>33785</v>
      </c>
    </row>
    <row r="6159" spans="1:10" hidden="1" x14ac:dyDescent="0.25">
      <c r="A6159" s="187">
        <v>43904</v>
      </c>
      <c r="B6159" s="3">
        <v>14</v>
      </c>
      <c r="C6159" s="3">
        <v>3</v>
      </c>
      <c r="D6159" s="3">
        <v>2020</v>
      </c>
      <c r="E6159" s="3">
        <v>6</v>
      </c>
      <c r="F6159" s="3">
        <v>0</v>
      </c>
      <c r="G6159" s="3" t="s">
        <v>1218</v>
      </c>
      <c r="H6159" s="3" t="s">
        <v>1219</v>
      </c>
      <c r="I6159" s="3" t="s">
        <v>552</v>
      </c>
      <c r="J6159" s="3">
        <v>33785</v>
      </c>
    </row>
    <row r="6160" spans="1:10" hidden="1" x14ac:dyDescent="0.25">
      <c r="A6160" s="187">
        <v>43903</v>
      </c>
      <c r="B6160" s="3">
        <v>13</v>
      </c>
      <c r="C6160" s="3">
        <v>3</v>
      </c>
      <c r="D6160" s="3">
        <v>2020</v>
      </c>
      <c r="E6160" s="3">
        <v>1</v>
      </c>
      <c r="F6160" s="3">
        <v>2</v>
      </c>
      <c r="G6160" s="3" t="s">
        <v>1218</v>
      </c>
      <c r="H6160" s="3" t="s">
        <v>1219</v>
      </c>
      <c r="I6160" s="3" t="s">
        <v>552</v>
      </c>
      <c r="J6160" s="3">
        <v>33785</v>
      </c>
    </row>
    <row r="6161" spans="1:10" hidden="1" x14ac:dyDescent="0.25">
      <c r="A6161" s="187">
        <v>43902</v>
      </c>
      <c r="B6161" s="3">
        <v>12</v>
      </c>
      <c r="C6161" s="3">
        <v>3</v>
      </c>
      <c r="D6161" s="3">
        <v>2020</v>
      </c>
      <c r="E6161" s="3">
        <v>4</v>
      </c>
      <c r="F6161" s="3">
        <v>1</v>
      </c>
      <c r="G6161" s="3" t="s">
        <v>1218</v>
      </c>
      <c r="H6161" s="3" t="s">
        <v>1219</v>
      </c>
      <c r="I6161" s="3" t="s">
        <v>552</v>
      </c>
      <c r="J6161" s="3">
        <v>33785</v>
      </c>
    </row>
    <row r="6162" spans="1:10" hidden="1" x14ac:dyDescent="0.25">
      <c r="A6162" s="187">
        <v>43901</v>
      </c>
      <c r="B6162" s="3">
        <v>11</v>
      </c>
      <c r="C6162" s="3">
        <v>3</v>
      </c>
      <c r="D6162" s="3">
        <v>2020</v>
      </c>
      <c r="E6162" s="3">
        <v>13</v>
      </c>
      <c r="F6162" s="3">
        <v>0</v>
      </c>
      <c r="G6162" s="3" t="s">
        <v>1218</v>
      </c>
      <c r="H6162" s="3" t="s">
        <v>1219</v>
      </c>
      <c r="I6162" s="3" t="s">
        <v>552</v>
      </c>
      <c r="J6162" s="3">
        <v>33785</v>
      </c>
    </row>
    <row r="6163" spans="1:10" hidden="1" x14ac:dyDescent="0.25">
      <c r="A6163" s="187">
        <v>43900</v>
      </c>
      <c r="B6163" s="3">
        <v>10</v>
      </c>
      <c r="C6163" s="3">
        <v>3</v>
      </c>
      <c r="D6163" s="3">
        <v>2020</v>
      </c>
      <c r="E6163" s="3">
        <v>12</v>
      </c>
      <c r="F6163" s="3">
        <v>1</v>
      </c>
      <c r="G6163" s="3" t="s">
        <v>1218</v>
      </c>
      <c r="H6163" s="3" t="s">
        <v>1219</v>
      </c>
      <c r="I6163" s="3" t="s">
        <v>552</v>
      </c>
      <c r="J6163" s="3">
        <v>33785</v>
      </c>
    </row>
    <row r="6164" spans="1:10" hidden="1" x14ac:dyDescent="0.25">
      <c r="A6164" s="187">
        <v>43899</v>
      </c>
      <c r="B6164" s="3">
        <v>9</v>
      </c>
      <c r="C6164" s="3">
        <v>3</v>
      </c>
      <c r="D6164" s="3">
        <v>2020</v>
      </c>
      <c r="E6164" s="3">
        <v>11</v>
      </c>
      <c r="F6164" s="3">
        <v>0</v>
      </c>
      <c r="G6164" s="3" t="s">
        <v>1218</v>
      </c>
      <c r="H6164" s="3" t="s">
        <v>1219</v>
      </c>
      <c r="I6164" s="3" t="s">
        <v>552</v>
      </c>
      <c r="J6164" s="3">
        <v>33785</v>
      </c>
    </row>
    <row r="6165" spans="1:10" hidden="1" x14ac:dyDescent="0.25">
      <c r="A6165" s="187">
        <v>43898</v>
      </c>
      <c r="B6165" s="3">
        <v>8</v>
      </c>
      <c r="C6165" s="3">
        <v>3</v>
      </c>
      <c r="D6165" s="3">
        <v>2020</v>
      </c>
      <c r="E6165" s="3">
        <v>3</v>
      </c>
      <c r="F6165" s="3">
        <v>0</v>
      </c>
      <c r="G6165" s="3" t="s">
        <v>1218</v>
      </c>
      <c r="H6165" s="3" t="s">
        <v>1219</v>
      </c>
      <c r="I6165" s="3" t="s">
        <v>552</v>
      </c>
      <c r="J6165" s="3">
        <v>33785</v>
      </c>
    </row>
    <row r="6166" spans="1:10" hidden="1" x14ac:dyDescent="0.25">
      <c r="A6166" s="187">
        <v>43897</v>
      </c>
      <c r="B6166" s="3">
        <v>7</v>
      </c>
      <c r="C6166" s="3">
        <v>3</v>
      </c>
      <c r="D6166" s="3">
        <v>2020</v>
      </c>
      <c r="E6166" s="3">
        <v>1</v>
      </c>
      <c r="F6166" s="3">
        <v>0</v>
      </c>
      <c r="G6166" s="3" t="s">
        <v>1218</v>
      </c>
      <c r="H6166" s="3" t="s">
        <v>1219</v>
      </c>
      <c r="I6166" s="3" t="s">
        <v>552</v>
      </c>
      <c r="J6166" s="3">
        <v>33785</v>
      </c>
    </row>
    <row r="6167" spans="1:10" hidden="1" x14ac:dyDescent="0.25">
      <c r="A6167" s="187">
        <v>43896</v>
      </c>
      <c r="B6167" s="3">
        <v>6</v>
      </c>
      <c r="C6167" s="3">
        <v>3</v>
      </c>
      <c r="D6167" s="3">
        <v>2020</v>
      </c>
      <c r="E6167" s="3">
        <v>7</v>
      </c>
      <c r="F6167" s="3">
        <v>0</v>
      </c>
      <c r="G6167" s="3" t="s">
        <v>1218</v>
      </c>
      <c r="H6167" s="3" t="s">
        <v>1219</v>
      </c>
      <c r="I6167" s="3" t="s">
        <v>552</v>
      </c>
      <c r="J6167" s="3">
        <v>33785</v>
      </c>
    </row>
    <row r="6168" spans="1:10" hidden="1" x14ac:dyDescent="0.25">
      <c r="A6168" s="187">
        <v>43895</v>
      </c>
      <c r="B6168" s="3">
        <v>5</v>
      </c>
      <c r="C6168" s="3">
        <v>3</v>
      </c>
      <c r="D6168" s="3">
        <v>2020</v>
      </c>
      <c r="E6168" s="3">
        <v>5</v>
      </c>
      <c r="F6168" s="3">
        <v>0</v>
      </c>
      <c r="G6168" s="3" t="s">
        <v>1218</v>
      </c>
      <c r="H6168" s="3" t="s">
        <v>1219</v>
      </c>
      <c r="I6168" s="3" t="s">
        <v>552</v>
      </c>
      <c r="J6168" s="3">
        <v>33785</v>
      </c>
    </row>
    <row r="6169" spans="1:10" hidden="1" x14ac:dyDescent="0.25">
      <c r="A6169" s="187">
        <v>43894</v>
      </c>
      <c r="B6169" s="3">
        <v>4</v>
      </c>
      <c r="C6169" s="3">
        <v>3</v>
      </c>
      <c r="D6169" s="3">
        <v>2020</v>
      </c>
      <c r="E6169" s="3">
        <v>2</v>
      </c>
      <c r="F6169" s="3">
        <v>0</v>
      </c>
      <c r="G6169" s="3" t="s">
        <v>1218</v>
      </c>
      <c r="H6169" s="3" t="s">
        <v>1219</v>
      </c>
      <c r="I6169" s="3" t="s">
        <v>552</v>
      </c>
      <c r="J6169" s="3">
        <v>33785</v>
      </c>
    </row>
    <row r="6170" spans="1:10" hidden="1" x14ac:dyDescent="0.25">
      <c r="A6170" s="187">
        <v>43892</v>
      </c>
      <c r="B6170" s="3">
        <v>2</v>
      </c>
      <c r="C6170" s="3">
        <v>3</v>
      </c>
      <c r="D6170" s="3">
        <v>2020</v>
      </c>
      <c r="E6170" s="3">
        <v>7</v>
      </c>
      <c r="F6170" s="3">
        <v>1</v>
      </c>
      <c r="G6170" s="3" t="s">
        <v>1218</v>
      </c>
      <c r="H6170" s="3" t="s">
        <v>1219</v>
      </c>
      <c r="I6170" s="3" t="s">
        <v>552</v>
      </c>
      <c r="J6170" s="3">
        <v>33785</v>
      </c>
    </row>
    <row r="6171" spans="1:10" hidden="1" x14ac:dyDescent="0.25">
      <c r="A6171" s="187">
        <v>43891</v>
      </c>
      <c r="B6171" s="3">
        <v>1</v>
      </c>
      <c r="C6171" s="3">
        <v>3</v>
      </c>
      <c r="D6171" s="3">
        <v>2020</v>
      </c>
      <c r="E6171" s="3">
        <v>0</v>
      </c>
      <c r="F6171" s="3">
        <v>0</v>
      </c>
      <c r="G6171" s="3" t="s">
        <v>1218</v>
      </c>
      <c r="H6171" s="3" t="s">
        <v>1219</v>
      </c>
      <c r="I6171" s="3" t="s">
        <v>552</v>
      </c>
      <c r="J6171" s="3">
        <v>33785</v>
      </c>
    </row>
    <row r="6172" spans="1:10" hidden="1" x14ac:dyDescent="0.25">
      <c r="A6172" s="187">
        <v>43890</v>
      </c>
      <c r="B6172" s="3">
        <v>29</v>
      </c>
      <c r="C6172" s="3">
        <v>2</v>
      </c>
      <c r="D6172" s="3">
        <v>2020</v>
      </c>
      <c r="E6172" s="3">
        <v>0</v>
      </c>
      <c r="F6172" s="3">
        <v>0</v>
      </c>
      <c r="G6172" s="3" t="s">
        <v>1218</v>
      </c>
      <c r="H6172" s="3" t="s">
        <v>1219</v>
      </c>
      <c r="I6172" s="3" t="s">
        <v>552</v>
      </c>
      <c r="J6172" s="3">
        <v>33785</v>
      </c>
    </row>
    <row r="6173" spans="1:10" hidden="1" x14ac:dyDescent="0.25">
      <c r="A6173" s="187">
        <v>43889</v>
      </c>
      <c r="B6173" s="3">
        <v>28</v>
      </c>
      <c r="C6173" s="3">
        <v>2</v>
      </c>
      <c r="D6173" s="3">
        <v>2020</v>
      </c>
      <c r="E6173" s="3">
        <v>1</v>
      </c>
      <c r="F6173" s="3">
        <v>0</v>
      </c>
      <c r="G6173" s="3" t="s">
        <v>1218</v>
      </c>
      <c r="H6173" s="3" t="s">
        <v>1219</v>
      </c>
      <c r="I6173" s="3" t="s">
        <v>552</v>
      </c>
      <c r="J6173" s="3">
        <v>33785</v>
      </c>
    </row>
    <row r="6174" spans="1:10" hidden="1" x14ac:dyDescent="0.25">
      <c r="A6174" s="187">
        <v>43888</v>
      </c>
      <c r="B6174" s="3">
        <v>27</v>
      </c>
      <c r="C6174" s="3">
        <v>2</v>
      </c>
      <c r="D6174" s="3">
        <v>2020</v>
      </c>
      <c r="E6174" s="3">
        <v>0</v>
      </c>
      <c r="F6174" s="3">
        <v>0</v>
      </c>
      <c r="G6174" s="3" t="s">
        <v>1218</v>
      </c>
      <c r="H6174" s="3" t="s">
        <v>1219</v>
      </c>
      <c r="I6174" s="3" t="s">
        <v>552</v>
      </c>
      <c r="J6174" s="3">
        <v>33785</v>
      </c>
    </row>
    <row r="6175" spans="1:10" hidden="1" x14ac:dyDescent="0.25">
      <c r="A6175" s="187">
        <v>43887</v>
      </c>
      <c r="B6175" s="3">
        <v>26</v>
      </c>
      <c r="C6175" s="3">
        <v>2</v>
      </c>
      <c r="D6175" s="3">
        <v>2020</v>
      </c>
      <c r="E6175" s="3">
        <v>0</v>
      </c>
      <c r="F6175" s="3">
        <v>0</v>
      </c>
      <c r="G6175" s="3" t="s">
        <v>1218</v>
      </c>
      <c r="H6175" s="3" t="s">
        <v>1219</v>
      </c>
      <c r="I6175" s="3" t="s">
        <v>552</v>
      </c>
      <c r="J6175" s="3">
        <v>33785</v>
      </c>
    </row>
    <row r="6176" spans="1:10" hidden="1" x14ac:dyDescent="0.25">
      <c r="A6176" s="187">
        <v>43886</v>
      </c>
      <c r="B6176" s="3">
        <v>25</v>
      </c>
      <c r="C6176" s="3">
        <v>2</v>
      </c>
      <c r="D6176" s="3">
        <v>2020</v>
      </c>
      <c r="E6176" s="3">
        <v>0</v>
      </c>
      <c r="F6176" s="3">
        <v>0</v>
      </c>
      <c r="G6176" s="3" t="s">
        <v>1218</v>
      </c>
      <c r="H6176" s="3" t="s">
        <v>1219</v>
      </c>
      <c r="I6176" s="3" t="s">
        <v>552</v>
      </c>
      <c r="J6176" s="3">
        <v>33785</v>
      </c>
    </row>
    <row r="6177" spans="1:10" hidden="1" x14ac:dyDescent="0.25">
      <c r="A6177" s="187">
        <v>43885</v>
      </c>
      <c r="B6177" s="3">
        <v>24</v>
      </c>
      <c r="C6177" s="3">
        <v>2</v>
      </c>
      <c r="D6177" s="3">
        <v>2020</v>
      </c>
      <c r="E6177" s="3">
        <v>0</v>
      </c>
      <c r="F6177" s="3">
        <v>0</v>
      </c>
      <c r="G6177" s="3" t="s">
        <v>1218</v>
      </c>
      <c r="H6177" s="3" t="s">
        <v>1219</v>
      </c>
      <c r="I6177" s="3" t="s">
        <v>552</v>
      </c>
      <c r="J6177" s="3">
        <v>33785</v>
      </c>
    </row>
    <row r="6178" spans="1:10" hidden="1" x14ac:dyDescent="0.25">
      <c r="A6178" s="187">
        <v>43884</v>
      </c>
      <c r="B6178" s="3">
        <v>23</v>
      </c>
      <c r="C6178" s="3">
        <v>2</v>
      </c>
      <c r="D6178" s="3">
        <v>2020</v>
      </c>
      <c r="E6178" s="3">
        <v>0</v>
      </c>
      <c r="F6178" s="3">
        <v>0</v>
      </c>
      <c r="G6178" s="3" t="s">
        <v>1218</v>
      </c>
      <c r="H6178" s="3" t="s">
        <v>1219</v>
      </c>
      <c r="I6178" s="3" t="s">
        <v>552</v>
      </c>
      <c r="J6178" s="3">
        <v>33785</v>
      </c>
    </row>
    <row r="6179" spans="1:10" hidden="1" x14ac:dyDescent="0.25">
      <c r="A6179" s="187">
        <v>43883</v>
      </c>
      <c r="B6179" s="3">
        <v>22</v>
      </c>
      <c r="C6179" s="3">
        <v>2</v>
      </c>
      <c r="D6179" s="3">
        <v>2020</v>
      </c>
      <c r="E6179" s="3">
        <v>0</v>
      </c>
      <c r="F6179" s="3">
        <v>0</v>
      </c>
      <c r="G6179" s="3" t="s">
        <v>1218</v>
      </c>
      <c r="H6179" s="3" t="s">
        <v>1219</v>
      </c>
      <c r="I6179" s="3" t="s">
        <v>552</v>
      </c>
      <c r="J6179" s="3">
        <v>33785</v>
      </c>
    </row>
    <row r="6180" spans="1:10" hidden="1" x14ac:dyDescent="0.25">
      <c r="A6180" s="187">
        <v>43882</v>
      </c>
      <c r="B6180" s="3">
        <v>21</v>
      </c>
      <c r="C6180" s="3">
        <v>2</v>
      </c>
      <c r="D6180" s="3">
        <v>2020</v>
      </c>
      <c r="E6180" s="3">
        <v>0</v>
      </c>
      <c r="F6180" s="3">
        <v>0</v>
      </c>
      <c r="G6180" s="3" t="s">
        <v>1218</v>
      </c>
      <c r="H6180" s="3" t="s">
        <v>1219</v>
      </c>
      <c r="I6180" s="3" t="s">
        <v>552</v>
      </c>
      <c r="J6180" s="3">
        <v>33785</v>
      </c>
    </row>
    <row r="6181" spans="1:10" hidden="1" x14ac:dyDescent="0.25">
      <c r="A6181" s="187">
        <v>43881</v>
      </c>
      <c r="B6181" s="3">
        <v>20</v>
      </c>
      <c r="C6181" s="3">
        <v>2</v>
      </c>
      <c r="D6181" s="3">
        <v>2020</v>
      </c>
      <c r="E6181" s="3">
        <v>0</v>
      </c>
      <c r="F6181" s="3">
        <v>0</v>
      </c>
      <c r="G6181" s="3" t="s">
        <v>1218</v>
      </c>
      <c r="H6181" s="3" t="s">
        <v>1219</v>
      </c>
      <c r="I6181" s="3" t="s">
        <v>552</v>
      </c>
      <c r="J6181" s="3">
        <v>33785</v>
      </c>
    </row>
    <row r="6182" spans="1:10" hidden="1" x14ac:dyDescent="0.25">
      <c r="A6182" s="187">
        <v>43880</v>
      </c>
      <c r="B6182" s="3">
        <v>19</v>
      </c>
      <c r="C6182" s="3">
        <v>2</v>
      </c>
      <c r="D6182" s="3">
        <v>2020</v>
      </c>
      <c r="E6182" s="3">
        <v>0</v>
      </c>
      <c r="F6182" s="3">
        <v>0</v>
      </c>
      <c r="G6182" s="3" t="s">
        <v>1218</v>
      </c>
      <c r="H6182" s="3" t="s">
        <v>1219</v>
      </c>
      <c r="I6182" s="3" t="s">
        <v>552</v>
      </c>
      <c r="J6182" s="3">
        <v>33785</v>
      </c>
    </row>
    <row r="6183" spans="1:10" hidden="1" x14ac:dyDescent="0.25">
      <c r="A6183" s="187">
        <v>43879</v>
      </c>
      <c r="B6183" s="3">
        <v>18</v>
      </c>
      <c r="C6183" s="3">
        <v>2</v>
      </c>
      <c r="D6183" s="3">
        <v>2020</v>
      </c>
      <c r="E6183" s="3">
        <v>0</v>
      </c>
      <c r="F6183" s="3">
        <v>0</v>
      </c>
      <c r="G6183" s="3" t="s">
        <v>1218</v>
      </c>
      <c r="H6183" s="3" t="s">
        <v>1219</v>
      </c>
      <c r="I6183" s="3" t="s">
        <v>552</v>
      </c>
      <c r="J6183" s="3">
        <v>33785</v>
      </c>
    </row>
    <row r="6184" spans="1:10" hidden="1" x14ac:dyDescent="0.25">
      <c r="A6184" s="187">
        <v>43878</v>
      </c>
      <c r="B6184" s="3">
        <v>17</v>
      </c>
      <c r="C6184" s="3">
        <v>2</v>
      </c>
      <c r="D6184" s="3">
        <v>2020</v>
      </c>
      <c r="E6184" s="3">
        <v>0</v>
      </c>
      <c r="F6184" s="3">
        <v>0</v>
      </c>
      <c r="G6184" s="3" t="s">
        <v>1218</v>
      </c>
      <c r="H6184" s="3" t="s">
        <v>1219</v>
      </c>
      <c r="I6184" s="3" t="s">
        <v>552</v>
      </c>
      <c r="J6184" s="3">
        <v>33785</v>
      </c>
    </row>
    <row r="6185" spans="1:10" hidden="1" x14ac:dyDescent="0.25">
      <c r="A6185" s="187">
        <v>43877</v>
      </c>
      <c r="B6185" s="3">
        <v>16</v>
      </c>
      <c r="C6185" s="3">
        <v>2</v>
      </c>
      <c r="D6185" s="3">
        <v>2020</v>
      </c>
      <c r="E6185" s="3">
        <v>0</v>
      </c>
      <c r="F6185" s="3">
        <v>0</v>
      </c>
      <c r="G6185" s="3" t="s">
        <v>1218</v>
      </c>
      <c r="H6185" s="3" t="s">
        <v>1219</v>
      </c>
      <c r="I6185" s="3" t="s">
        <v>552</v>
      </c>
      <c r="J6185" s="3">
        <v>33785</v>
      </c>
    </row>
    <row r="6186" spans="1:10" hidden="1" x14ac:dyDescent="0.25">
      <c r="A6186" s="187">
        <v>43876</v>
      </c>
      <c r="B6186" s="3">
        <v>15</v>
      </c>
      <c r="C6186" s="3">
        <v>2</v>
      </c>
      <c r="D6186" s="3">
        <v>2020</v>
      </c>
      <c r="E6186" s="3">
        <v>0</v>
      </c>
      <c r="F6186" s="3">
        <v>0</v>
      </c>
      <c r="G6186" s="3" t="s">
        <v>1218</v>
      </c>
      <c r="H6186" s="3" t="s">
        <v>1219</v>
      </c>
      <c r="I6186" s="3" t="s">
        <v>552</v>
      </c>
      <c r="J6186" s="3">
        <v>33785</v>
      </c>
    </row>
    <row r="6187" spans="1:10" hidden="1" x14ac:dyDescent="0.25">
      <c r="A6187" s="187">
        <v>43875</v>
      </c>
      <c r="B6187" s="3">
        <v>14</v>
      </c>
      <c r="C6187" s="3">
        <v>2</v>
      </c>
      <c r="D6187" s="3">
        <v>2020</v>
      </c>
      <c r="E6187" s="3">
        <v>0</v>
      </c>
      <c r="F6187" s="3">
        <v>0</v>
      </c>
      <c r="G6187" s="3" t="s">
        <v>1218</v>
      </c>
      <c r="H6187" s="3" t="s">
        <v>1219</v>
      </c>
      <c r="I6187" s="3" t="s">
        <v>552</v>
      </c>
      <c r="J6187" s="3">
        <v>33785</v>
      </c>
    </row>
    <row r="6188" spans="1:10" hidden="1" x14ac:dyDescent="0.25">
      <c r="A6188" s="187">
        <v>43874</v>
      </c>
      <c r="B6188" s="3">
        <v>13</v>
      </c>
      <c r="C6188" s="3">
        <v>2</v>
      </c>
      <c r="D6188" s="3">
        <v>2020</v>
      </c>
      <c r="E6188" s="3">
        <v>0</v>
      </c>
      <c r="F6188" s="3">
        <v>0</v>
      </c>
      <c r="G6188" s="3" t="s">
        <v>1218</v>
      </c>
      <c r="H6188" s="3" t="s">
        <v>1219</v>
      </c>
      <c r="I6188" s="3" t="s">
        <v>552</v>
      </c>
      <c r="J6188" s="3">
        <v>33785</v>
      </c>
    </row>
    <row r="6189" spans="1:10" hidden="1" x14ac:dyDescent="0.25">
      <c r="A6189" s="187">
        <v>43873</v>
      </c>
      <c r="B6189" s="3">
        <v>12</v>
      </c>
      <c r="C6189" s="3">
        <v>2</v>
      </c>
      <c r="D6189" s="3">
        <v>2020</v>
      </c>
      <c r="E6189" s="3">
        <v>0</v>
      </c>
      <c r="F6189" s="3">
        <v>0</v>
      </c>
      <c r="G6189" s="3" t="s">
        <v>1218</v>
      </c>
      <c r="H6189" s="3" t="s">
        <v>1219</v>
      </c>
      <c r="I6189" s="3" t="s">
        <v>552</v>
      </c>
      <c r="J6189" s="3">
        <v>33785</v>
      </c>
    </row>
    <row r="6190" spans="1:10" hidden="1" x14ac:dyDescent="0.25">
      <c r="A6190" s="187">
        <v>43872</v>
      </c>
      <c r="B6190" s="3">
        <v>11</v>
      </c>
      <c r="C6190" s="3">
        <v>2</v>
      </c>
      <c r="D6190" s="3">
        <v>2020</v>
      </c>
      <c r="E6190" s="3">
        <v>0</v>
      </c>
      <c r="F6190" s="3">
        <v>0</v>
      </c>
      <c r="G6190" s="3" t="s">
        <v>1218</v>
      </c>
      <c r="H6190" s="3" t="s">
        <v>1219</v>
      </c>
      <c r="I6190" s="3" t="s">
        <v>552</v>
      </c>
      <c r="J6190" s="3">
        <v>33785</v>
      </c>
    </row>
    <row r="6191" spans="1:10" hidden="1" x14ac:dyDescent="0.25">
      <c r="A6191" s="187">
        <v>43871</v>
      </c>
      <c r="B6191" s="3">
        <v>10</v>
      </c>
      <c r="C6191" s="3">
        <v>2</v>
      </c>
      <c r="D6191" s="3">
        <v>2020</v>
      </c>
      <c r="E6191" s="3">
        <v>0</v>
      </c>
      <c r="F6191" s="3">
        <v>0</v>
      </c>
      <c r="G6191" s="3" t="s">
        <v>1218</v>
      </c>
      <c r="H6191" s="3" t="s">
        <v>1219</v>
      </c>
      <c r="I6191" s="3" t="s">
        <v>552</v>
      </c>
      <c r="J6191" s="3">
        <v>33785</v>
      </c>
    </row>
    <row r="6192" spans="1:10" hidden="1" x14ac:dyDescent="0.25">
      <c r="A6192" s="187">
        <v>43870</v>
      </c>
      <c r="B6192" s="3">
        <v>9</v>
      </c>
      <c r="C6192" s="3">
        <v>2</v>
      </c>
      <c r="D6192" s="3">
        <v>2020</v>
      </c>
      <c r="E6192" s="3">
        <v>0</v>
      </c>
      <c r="F6192" s="3">
        <v>0</v>
      </c>
      <c r="G6192" s="3" t="s">
        <v>1218</v>
      </c>
      <c r="H6192" s="3" t="s">
        <v>1219</v>
      </c>
      <c r="I6192" s="3" t="s">
        <v>552</v>
      </c>
      <c r="J6192" s="3">
        <v>33785</v>
      </c>
    </row>
    <row r="6193" spans="1:10" hidden="1" x14ac:dyDescent="0.25">
      <c r="A6193" s="187">
        <v>43869</v>
      </c>
      <c r="B6193" s="3">
        <v>8</v>
      </c>
      <c r="C6193" s="3">
        <v>2</v>
      </c>
      <c r="D6193" s="3">
        <v>2020</v>
      </c>
      <c r="E6193" s="3">
        <v>0</v>
      </c>
      <c r="F6193" s="3">
        <v>0</v>
      </c>
      <c r="G6193" s="3" t="s">
        <v>1218</v>
      </c>
      <c r="H6193" s="3" t="s">
        <v>1219</v>
      </c>
      <c r="I6193" s="3" t="s">
        <v>552</v>
      </c>
      <c r="J6193" s="3">
        <v>33785</v>
      </c>
    </row>
    <row r="6194" spans="1:10" hidden="1" x14ac:dyDescent="0.25">
      <c r="A6194" s="187">
        <v>43868</v>
      </c>
      <c r="B6194" s="3">
        <v>7</v>
      </c>
      <c r="C6194" s="3">
        <v>2</v>
      </c>
      <c r="D6194" s="3">
        <v>2020</v>
      </c>
      <c r="E6194" s="3">
        <v>0</v>
      </c>
      <c r="F6194" s="3">
        <v>0</v>
      </c>
      <c r="G6194" s="3" t="s">
        <v>1218</v>
      </c>
      <c r="H6194" s="3" t="s">
        <v>1219</v>
      </c>
      <c r="I6194" s="3" t="s">
        <v>552</v>
      </c>
      <c r="J6194" s="3">
        <v>33785</v>
      </c>
    </row>
    <row r="6195" spans="1:10" hidden="1" x14ac:dyDescent="0.25">
      <c r="A6195" s="187">
        <v>43867</v>
      </c>
      <c r="B6195" s="3">
        <v>6</v>
      </c>
      <c r="C6195" s="3">
        <v>2</v>
      </c>
      <c r="D6195" s="3">
        <v>2020</v>
      </c>
      <c r="E6195" s="3">
        <v>0</v>
      </c>
      <c r="F6195" s="3">
        <v>0</v>
      </c>
      <c r="G6195" s="3" t="s">
        <v>1218</v>
      </c>
      <c r="H6195" s="3" t="s">
        <v>1219</v>
      </c>
      <c r="I6195" s="3" t="s">
        <v>552</v>
      </c>
      <c r="J6195" s="3">
        <v>33785</v>
      </c>
    </row>
    <row r="6196" spans="1:10" hidden="1" x14ac:dyDescent="0.25">
      <c r="A6196" s="187">
        <v>43866</v>
      </c>
      <c r="B6196" s="3">
        <v>5</v>
      </c>
      <c r="C6196" s="3">
        <v>2</v>
      </c>
      <c r="D6196" s="3">
        <v>2020</v>
      </c>
      <c r="E6196" s="3">
        <v>0</v>
      </c>
      <c r="F6196" s="3">
        <v>0</v>
      </c>
      <c r="G6196" s="3" t="s">
        <v>1218</v>
      </c>
      <c r="H6196" s="3" t="s">
        <v>1219</v>
      </c>
      <c r="I6196" s="3" t="s">
        <v>552</v>
      </c>
      <c r="J6196" s="3">
        <v>33785</v>
      </c>
    </row>
    <row r="6197" spans="1:10" hidden="1" x14ac:dyDescent="0.25">
      <c r="A6197" s="187">
        <v>43865</v>
      </c>
      <c r="B6197" s="3">
        <v>4</v>
      </c>
      <c r="C6197" s="3">
        <v>2</v>
      </c>
      <c r="D6197" s="3">
        <v>2020</v>
      </c>
      <c r="E6197" s="3">
        <v>0</v>
      </c>
      <c r="F6197" s="3">
        <v>0</v>
      </c>
      <c r="G6197" s="3" t="s">
        <v>1218</v>
      </c>
      <c r="H6197" s="3" t="s">
        <v>1219</v>
      </c>
      <c r="I6197" s="3" t="s">
        <v>552</v>
      </c>
      <c r="J6197" s="3">
        <v>33785</v>
      </c>
    </row>
    <row r="6198" spans="1:10" hidden="1" x14ac:dyDescent="0.25">
      <c r="A6198" s="187">
        <v>43864</v>
      </c>
      <c r="B6198" s="3">
        <v>3</v>
      </c>
      <c r="C6198" s="3">
        <v>2</v>
      </c>
      <c r="D6198" s="3">
        <v>2020</v>
      </c>
      <c r="E6198" s="3">
        <v>0</v>
      </c>
      <c r="F6198" s="3">
        <v>0</v>
      </c>
      <c r="G6198" s="3" t="s">
        <v>1218</v>
      </c>
      <c r="H6198" s="3" t="s">
        <v>1219</v>
      </c>
      <c r="I6198" s="3" t="s">
        <v>552</v>
      </c>
      <c r="J6198" s="3">
        <v>33785</v>
      </c>
    </row>
    <row r="6199" spans="1:10" hidden="1" x14ac:dyDescent="0.25">
      <c r="A6199" s="187">
        <v>43863</v>
      </c>
      <c r="B6199" s="3">
        <v>2</v>
      </c>
      <c r="C6199" s="3">
        <v>2</v>
      </c>
      <c r="D6199" s="3">
        <v>2020</v>
      </c>
      <c r="E6199" s="3">
        <v>0</v>
      </c>
      <c r="F6199" s="3">
        <v>0</v>
      </c>
      <c r="G6199" s="3" t="s">
        <v>1218</v>
      </c>
      <c r="H6199" s="3" t="s">
        <v>1219</v>
      </c>
      <c r="I6199" s="3" t="s">
        <v>552</v>
      </c>
      <c r="J6199" s="3">
        <v>33785</v>
      </c>
    </row>
    <row r="6200" spans="1:10" hidden="1" x14ac:dyDescent="0.25">
      <c r="A6200" s="187">
        <v>43862</v>
      </c>
      <c r="B6200" s="3">
        <v>1</v>
      </c>
      <c r="C6200" s="3">
        <v>2</v>
      </c>
      <c r="D6200" s="3">
        <v>2020</v>
      </c>
      <c r="E6200" s="3">
        <v>0</v>
      </c>
      <c r="F6200" s="3">
        <v>0</v>
      </c>
      <c r="G6200" s="3" t="s">
        <v>1218</v>
      </c>
      <c r="H6200" s="3" t="s">
        <v>1219</v>
      </c>
      <c r="I6200" s="3" t="s">
        <v>552</v>
      </c>
      <c r="J6200" s="3">
        <v>33785</v>
      </c>
    </row>
    <row r="6201" spans="1:10" hidden="1" x14ac:dyDescent="0.25">
      <c r="A6201" s="187">
        <v>43861</v>
      </c>
      <c r="B6201" s="3">
        <v>31</v>
      </c>
      <c r="C6201" s="3">
        <v>1</v>
      </c>
      <c r="D6201" s="3">
        <v>2020</v>
      </c>
      <c r="E6201" s="3">
        <v>0</v>
      </c>
      <c r="F6201" s="3">
        <v>0</v>
      </c>
      <c r="G6201" s="3" t="s">
        <v>1218</v>
      </c>
      <c r="H6201" s="3" t="s">
        <v>1219</v>
      </c>
      <c r="I6201" s="3" t="s">
        <v>552</v>
      </c>
      <c r="J6201" s="3">
        <v>33785</v>
      </c>
    </row>
    <row r="6202" spans="1:10" hidden="1" x14ac:dyDescent="0.25">
      <c r="A6202" s="187">
        <v>43860</v>
      </c>
      <c r="B6202" s="3">
        <v>30</v>
      </c>
      <c r="C6202" s="3">
        <v>1</v>
      </c>
      <c r="D6202" s="3">
        <v>2020</v>
      </c>
      <c r="E6202" s="3">
        <v>0</v>
      </c>
      <c r="F6202" s="3">
        <v>0</v>
      </c>
      <c r="G6202" s="3" t="s">
        <v>1218</v>
      </c>
      <c r="H6202" s="3" t="s">
        <v>1219</v>
      </c>
      <c r="I6202" s="3" t="s">
        <v>552</v>
      </c>
      <c r="J6202" s="3">
        <v>33785</v>
      </c>
    </row>
    <row r="6203" spans="1:10" hidden="1" x14ac:dyDescent="0.25">
      <c r="A6203" s="187">
        <v>43859</v>
      </c>
      <c r="B6203" s="3">
        <v>29</v>
      </c>
      <c r="C6203" s="3">
        <v>1</v>
      </c>
      <c r="D6203" s="3">
        <v>2020</v>
      </c>
      <c r="E6203" s="3">
        <v>0</v>
      </c>
      <c r="F6203" s="3">
        <v>0</v>
      </c>
      <c r="G6203" s="3" t="s">
        <v>1218</v>
      </c>
      <c r="H6203" s="3" t="s">
        <v>1219</v>
      </c>
      <c r="I6203" s="3" t="s">
        <v>552</v>
      </c>
      <c r="J6203" s="3">
        <v>33785</v>
      </c>
    </row>
    <row r="6204" spans="1:10" hidden="1" x14ac:dyDescent="0.25">
      <c r="A6204" s="187">
        <v>43858</v>
      </c>
      <c r="B6204" s="3">
        <v>28</v>
      </c>
      <c r="C6204" s="3">
        <v>1</v>
      </c>
      <c r="D6204" s="3">
        <v>2020</v>
      </c>
      <c r="E6204" s="3">
        <v>0</v>
      </c>
      <c r="F6204" s="3">
        <v>0</v>
      </c>
      <c r="G6204" s="3" t="s">
        <v>1218</v>
      </c>
      <c r="H6204" s="3" t="s">
        <v>1219</v>
      </c>
      <c r="I6204" s="3" t="s">
        <v>552</v>
      </c>
      <c r="J6204" s="3">
        <v>33785</v>
      </c>
    </row>
    <row r="6205" spans="1:10" hidden="1" x14ac:dyDescent="0.25">
      <c r="A6205" s="187">
        <v>43857</v>
      </c>
      <c r="B6205" s="3">
        <v>27</v>
      </c>
      <c r="C6205" s="3">
        <v>1</v>
      </c>
      <c r="D6205" s="3">
        <v>2020</v>
      </c>
      <c r="E6205" s="3">
        <v>0</v>
      </c>
      <c r="F6205" s="3">
        <v>0</v>
      </c>
      <c r="G6205" s="3" t="s">
        <v>1218</v>
      </c>
      <c r="H6205" s="3" t="s">
        <v>1219</v>
      </c>
      <c r="I6205" s="3" t="s">
        <v>552</v>
      </c>
      <c r="J6205" s="3">
        <v>33785</v>
      </c>
    </row>
    <row r="6206" spans="1:10" hidden="1" x14ac:dyDescent="0.25">
      <c r="A6206" s="187">
        <v>43856</v>
      </c>
      <c r="B6206" s="3">
        <v>26</v>
      </c>
      <c r="C6206" s="3">
        <v>1</v>
      </c>
      <c r="D6206" s="3">
        <v>2020</v>
      </c>
      <c r="E6206" s="3">
        <v>0</v>
      </c>
      <c r="F6206" s="3">
        <v>0</v>
      </c>
      <c r="G6206" s="3" t="s">
        <v>1218</v>
      </c>
      <c r="H6206" s="3" t="s">
        <v>1219</v>
      </c>
      <c r="I6206" s="3" t="s">
        <v>552</v>
      </c>
      <c r="J6206" s="3">
        <v>33785</v>
      </c>
    </row>
    <row r="6207" spans="1:10" hidden="1" x14ac:dyDescent="0.25">
      <c r="A6207" s="187">
        <v>43855</v>
      </c>
      <c r="B6207" s="3">
        <v>25</v>
      </c>
      <c r="C6207" s="3">
        <v>1</v>
      </c>
      <c r="D6207" s="3">
        <v>2020</v>
      </c>
      <c r="E6207" s="3">
        <v>0</v>
      </c>
      <c r="F6207" s="3">
        <v>0</v>
      </c>
      <c r="G6207" s="3" t="s">
        <v>1218</v>
      </c>
      <c r="H6207" s="3" t="s">
        <v>1219</v>
      </c>
      <c r="I6207" s="3" t="s">
        <v>552</v>
      </c>
      <c r="J6207" s="3">
        <v>33785</v>
      </c>
    </row>
    <row r="6208" spans="1:10" hidden="1" x14ac:dyDescent="0.25">
      <c r="A6208" s="187">
        <v>43854</v>
      </c>
      <c r="B6208" s="3">
        <v>24</v>
      </c>
      <c r="C6208" s="3">
        <v>1</v>
      </c>
      <c r="D6208" s="3">
        <v>2020</v>
      </c>
      <c r="E6208" s="3">
        <v>0</v>
      </c>
      <c r="F6208" s="3">
        <v>0</v>
      </c>
      <c r="G6208" s="3" t="s">
        <v>1218</v>
      </c>
      <c r="H6208" s="3" t="s">
        <v>1219</v>
      </c>
      <c r="I6208" s="3" t="s">
        <v>552</v>
      </c>
      <c r="J6208" s="3">
        <v>33785</v>
      </c>
    </row>
    <row r="6209" spans="1:10" hidden="1" x14ac:dyDescent="0.25">
      <c r="A6209" s="187">
        <v>43853</v>
      </c>
      <c r="B6209" s="3">
        <v>23</v>
      </c>
      <c r="C6209" s="3">
        <v>1</v>
      </c>
      <c r="D6209" s="3">
        <v>2020</v>
      </c>
      <c r="E6209" s="3">
        <v>0</v>
      </c>
      <c r="F6209" s="3">
        <v>0</v>
      </c>
      <c r="G6209" s="3" t="s">
        <v>1218</v>
      </c>
      <c r="H6209" s="3" t="s">
        <v>1219</v>
      </c>
      <c r="I6209" s="3" t="s">
        <v>552</v>
      </c>
      <c r="J6209" s="3">
        <v>33785</v>
      </c>
    </row>
    <row r="6210" spans="1:10" hidden="1" x14ac:dyDescent="0.25">
      <c r="A6210" s="187">
        <v>43852</v>
      </c>
      <c r="B6210" s="3">
        <v>22</v>
      </c>
      <c r="C6210" s="3">
        <v>1</v>
      </c>
      <c r="D6210" s="3">
        <v>2020</v>
      </c>
      <c r="E6210" s="3">
        <v>0</v>
      </c>
      <c r="F6210" s="3">
        <v>0</v>
      </c>
      <c r="G6210" s="3" t="s">
        <v>1218</v>
      </c>
      <c r="H6210" s="3" t="s">
        <v>1219</v>
      </c>
      <c r="I6210" s="3" t="s">
        <v>552</v>
      </c>
      <c r="J6210" s="3">
        <v>33785</v>
      </c>
    </row>
    <row r="6211" spans="1:10" hidden="1" x14ac:dyDescent="0.25">
      <c r="A6211" s="187">
        <v>43851</v>
      </c>
      <c r="B6211" s="3">
        <v>21</v>
      </c>
      <c r="C6211" s="3">
        <v>1</v>
      </c>
      <c r="D6211" s="3">
        <v>2020</v>
      </c>
      <c r="E6211" s="3">
        <v>0</v>
      </c>
      <c r="F6211" s="3">
        <v>0</v>
      </c>
      <c r="G6211" s="3" t="s">
        <v>1218</v>
      </c>
      <c r="H6211" s="3" t="s">
        <v>1219</v>
      </c>
      <c r="I6211" s="3" t="s">
        <v>552</v>
      </c>
      <c r="J6211" s="3">
        <v>33785</v>
      </c>
    </row>
    <row r="6212" spans="1:10" hidden="1" x14ac:dyDescent="0.25">
      <c r="A6212" s="187">
        <v>43850</v>
      </c>
      <c r="B6212" s="3">
        <v>20</v>
      </c>
      <c r="C6212" s="3">
        <v>1</v>
      </c>
      <c r="D6212" s="3">
        <v>2020</v>
      </c>
      <c r="E6212" s="3">
        <v>0</v>
      </c>
      <c r="F6212" s="3">
        <v>0</v>
      </c>
      <c r="G6212" s="3" t="s">
        <v>1218</v>
      </c>
      <c r="H6212" s="3" t="s">
        <v>1219</v>
      </c>
      <c r="I6212" s="3" t="s">
        <v>552</v>
      </c>
      <c r="J6212" s="3">
        <v>33785</v>
      </c>
    </row>
    <row r="6213" spans="1:10" hidden="1" x14ac:dyDescent="0.25">
      <c r="A6213" s="187">
        <v>43849</v>
      </c>
      <c r="B6213" s="3">
        <v>19</v>
      </c>
      <c r="C6213" s="3">
        <v>1</v>
      </c>
      <c r="D6213" s="3">
        <v>2020</v>
      </c>
      <c r="E6213" s="3">
        <v>0</v>
      </c>
      <c r="F6213" s="3">
        <v>0</v>
      </c>
      <c r="G6213" s="3" t="s">
        <v>1218</v>
      </c>
      <c r="H6213" s="3" t="s">
        <v>1219</v>
      </c>
      <c r="I6213" s="3" t="s">
        <v>552</v>
      </c>
      <c r="J6213" s="3">
        <v>33785</v>
      </c>
    </row>
    <row r="6214" spans="1:10" hidden="1" x14ac:dyDescent="0.25">
      <c r="A6214" s="187">
        <v>43848</v>
      </c>
      <c r="B6214" s="3">
        <v>18</v>
      </c>
      <c r="C6214" s="3">
        <v>1</v>
      </c>
      <c r="D6214" s="3">
        <v>2020</v>
      </c>
      <c r="E6214" s="3">
        <v>0</v>
      </c>
      <c r="F6214" s="3">
        <v>0</v>
      </c>
      <c r="G6214" s="3" t="s">
        <v>1218</v>
      </c>
      <c r="H6214" s="3" t="s">
        <v>1219</v>
      </c>
      <c r="I6214" s="3" t="s">
        <v>552</v>
      </c>
      <c r="J6214" s="3">
        <v>33785</v>
      </c>
    </row>
    <row r="6215" spans="1:10" hidden="1" x14ac:dyDescent="0.25">
      <c r="A6215" s="187">
        <v>43847</v>
      </c>
      <c r="B6215" s="3">
        <v>17</v>
      </c>
      <c r="C6215" s="3">
        <v>1</v>
      </c>
      <c r="D6215" s="3">
        <v>2020</v>
      </c>
      <c r="E6215" s="3">
        <v>0</v>
      </c>
      <c r="F6215" s="3">
        <v>0</v>
      </c>
      <c r="G6215" s="3" t="s">
        <v>1218</v>
      </c>
      <c r="H6215" s="3" t="s">
        <v>1219</v>
      </c>
      <c r="I6215" s="3" t="s">
        <v>552</v>
      </c>
      <c r="J6215" s="3">
        <v>33785</v>
      </c>
    </row>
    <row r="6216" spans="1:10" hidden="1" x14ac:dyDescent="0.25">
      <c r="A6216" s="187">
        <v>43846</v>
      </c>
      <c r="B6216" s="3">
        <v>16</v>
      </c>
      <c r="C6216" s="3">
        <v>1</v>
      </c>
      <c r="D6216" s="3">
        <v>2020</v>
      </c>
      <c r="E6216" s="3">
        <v>0</v>
      </c>
      <c r="F6216" s="3">
        <v>0</v>
      </c>
      <c r="G6216" s="3" t="s">
        <v>1218</v>
      </c>
      <c r="H6216" s="3" t="s">
        <v>1219</v>
      </c>
      <c r="I6216" s="3" t="s">
        <v>552</v>
      </c>
      <c r="J6216" s="3">
        <v>33785</v>
      </c>
    </row>
    <row r="6217" spans="1:10" hidden="1" x14ac:dyDescent="0.25">
      <c r="A6217" s="187">
        <v>43845</v>
      </c>
      <c r="B6217" s="3">
        <v>15</v>
      </c>
      <c r="C6217" s="3">
        <v>1</v>
      </c>
      <c r="D6217" s="3">
        <v>2020</v>
      </c>
      <c r="E6217" s="3">
        <v>0</v>
      </c>
      <c r="F6217" s="3">
        <v>0</v>
      </c>
      <c r="G6217" s="3" t="s">
        <v>1218</v>
      </c>
      <c r="H6217" s="3" t="s">
        <v>1219</v>
      </c>
      <c r="I6217" s="3" t="s">
        <v>552</v>
      </c>
      <c r="J6217" s="3">
        <v>33785</v>
      </c>
    </row>
    <row r="6218" spans="1:10" hidden="1" x14ac:dyDescent="0.25">
      <c r="A6218" s="187">
        <v>43844</v>
      </c>
      <c r="B6218" s="3">
        <v>14</v>
      </c>
      <c r="C6218" s="3">
        <v>1</v>
      </c>
      <c r="D6218" s="3">
        <v>2020</v>
      </c>
      <c r="E6218" s="3">
        <v>0</v>
      </c>
      <c r="F6218" s="3">
        <v>0</v>
      </c>
      <c r="G6218" s="3" t="s">
        <v>1218</v>
      </c>
      <c r="H6218" s="3" t="s">
        <v>1219</v>
      </c>
      <c r="I6218" s="3" t="s">
        <v>552</v>
      </c>
      <c r="J6218" s="3">
        <v>33785</v>
      </c>
    </row>
    <row r="6219" spans="1:10" hidden="1" x14ac:dyDescent="0.25">
      <c r="A6219" s="187">
        <v>43843</v>
      </c>
      <c r="B6219" s="3">
        <v>13</v>
      </c>
      <c r="C6219" s="3">
        <v>1</v>
      </c>
      <c r="D6219" s="3">
        <v>2020</v>
      </c>
      <c r="E6219" s="3">
        <v>0</v>
      </c>
      <c r="F6219" s="3">
        <v>0</v>
      </c>
      <c r="G6219" s="3" t="s">
        <v>1218</v>
      </c>
      <c r="H6219" s="3" t="s">
        <v>1219</v>
      </c>
      <c r="I6219" s="3" t="s">
        <v>552</v>
      </c>
      <c r="J6219" s="3">
        <v>33785</v>
      </c>
    </row>
    <row r="6220" spans="1:10" hidden="1" x14ac:dyDescent="0.25">
      <c r="A6220" s="187">
        <v>43842</v>
      </c>
      <c r="B6220" s="3">
        <v>12</v>
      </c>
      <c r="C6220" s="3">
        <v>1</v>
      </c>
      <c r="D6220" s="3">
        <v>2020</v>
      </c>
      <c r="E6220" s="3">
        <v>0</v>
      </c>
      <c r="F6220" s="3">
        <v>0</v>
      </c>
      <c r="G6220" s="3" t="s">
        <v>1218</v>
      </c>
      <c r="H6220" s="3" t="s">
        <v>1219</v>
      </c>
      <c r="I6220" s="3" t="s">
        <v>552</v>
      </c>
      <c r="J6220" s="3">
        <v>33785</v>
      </c>
    </row>
    <row r="6221" spans="1:10" hidden="1" x14ac:dyDescent="0.25">
      <c r="A6221" s="187">
        <v>43841</v>
      </c>
      <c r="B6221" s="3">
        <v>11</v>
      </c>
      <c r="C6221" s="3">
        <v>1</v>
      </c>
      <c r="D6221" s="3">
        <v>2020</v>
      </c>
      <c r="E6221" s="3">
        <v>0</v>
      </c>
      <c r="F6221" s="3">
        <v>0</v>
      </c>
      <c r="G6221" s="3" t="s">
        <v>1218</v>
      </c>
      <c r="H6221" s="3" t="s">
        <v>1219</v>
      </c>
      <c r="I6221" s="3" t="s">
        <v>552</v>
      </c>
      <c r="J6221" s="3">
        <v>33785</v>
      </c>
    </row>
    <row r="6222" spans="1:10" hidden="1" x14ac:dyDescent="0.25">
      <c r="A6222" s="187">
        <v>43840</v>
      </c>
      <c r="B6222" s="3">
        <v>10</v>
      </c>
      <c r="C6222" s="3">
        <v>1</v>
      </c>
      <c r="D6222" s="3">
        <v>2020</v>
      </c>
      <c r="E6222" s="3">
        <v>0</v>
      </c>
      <c r="F6222" s="3">
        <v>0</v>
      </c>
      <c r="G6222" s="3" t="s">
        <v>1218</v>
      </c>
      <c r="H6222" s="3" t="s">
        <v>1219</v>
      </c>
      <c r="I6222" s="3" t="s">
        <v>552</v>
      </c>
      <c r="J6222" s="3">
        <v>33785</v>
      </c>
    </row>
    <row r="6223" spans="1:10" hidden="1" x14ac:dyDescent="0.25">
      <c r="A6223" s="187">
        <v>43839</v>
      </c>
      <c r="B6223" s="3">
        <v>9</v>
      </c>
      <c r="C6223" s="3">
        <v>1</v>
      </c>
      <c r="D6223" s="3">
        <v>2020</v>
      </c>
      <c r="E6223" s="3">
        <v>0</v>
      </c>
      <c r="F6223" s="3">
        <v>0</v>
      </c>
      <c r="G6223" s="3" t="s">
        <v>1218</v>
      </c>
      <c r="H6223" s="3" t="s">
        <v>1219</v>
      </c>
      <c r="I6223" s="3" t="s">
        <v>552</v>
      </c>
      <c r="J6223" s="3">
        <v>33785</v>
      </c>
    </row>
    <row r="6224" spans="1:10" hidden="1" x14ac:dyDescent="0.25">
      <c r="A6224" s="187">
        <v>43838</v>
      </c>
      <c r="B6224" s="3">
        <v>8</v>
      </c>
      <c r="C6224" s="3">
        <v>1</v>
      </c>
      <c r="D6224" s="3">
        <v>2020</v>
      </c>
      <c r="E6224" s="3">
        <v>0</v>
      </c>
      <c r="F6224" s="3">
        <v>0</v>
      </c>
      <c r="G6224" s="3" t="s">
        <v>1218</v>
      </c>
      <c r="H6224" s="3" t="s">
        <v>1219</v>
      </c>
      <c r="I6224" s="3" t="s">
        <v>552</v>
      </c>
      <c r="J6224" s="3">
        <v>33785</v>
      </c>
    </row>
    <row r="6225" spans="1:10" hidden="1" x14ac:dyDescent="0.25">
      <c r="A6225" s="187">
        <v>43837</v>
      </c>
      <c r="B6225" s="3">
        <v>7</v>
      </c>
      <c r="C6225" s="3">
        <v>1</v>
      </c>
      <c r="D6225" s="3">
        <v>2020</v>
      </c>
      <c r="E6225" s="3">
        <v>0</v>
      </c>
      <c r="F6225" s="3">
        <v>0</v>
      </c>
      <c r="G6225" s="3" t="s">
        <v>1218</v>
      </c>
      <c r="H6225" s="3" t="s">
        <v>1219</v>
      </c>
      <c r="I6225" s="3" t="s">
        <v>552</v>
      </c>
      <c r="J6225" s="3">
        <v>33785</v>
      </c>
    </row>
    <row r="6226" spans="1:10" hidden="1" x14ac:dyDescent="0.25">
      <c r="A6226" s="187">
        <v>43836</v>
      </c>
      <c r="B6226" s="3">
        <v>6</v>
      </c>
      <c r="C6226" s="3">
        <v>1</v>
      </c>
      <c r="D6226" s="3">
        <v>2020</v>
      </c>
      <c r="E6226" s="3">
        <v>0</v>
      </c>
      <c r="F6226" s="3">
        <v>0</v>
      </c>
      <c r="G6226" s="3" t="s">
        <v>1218</v>
      </c>
      <c r="H6226" s="3" t="s">
        <v>1219</v>
      </c>
      <c r="I6226" s="3" t="s">
        <v>552</v>
      </c>
      <c r="J6226" s="3">
        <v>33785</v>
      </c>
    </row>
    <row r="6227" spans="1:10" hidden="1" x14ac:dyDescent="0.25">
      <c r="A6227" s="187">
        <v>43835</v>
      </c>
      <c r="B6227" s="3">
        <v>5</v>
      </c>
      <c r="C6227" s="3">
        <v>1</v>
      </c>
      <c r="D6227" s="3">
        <v>2020</v>
      </c>
      <c r="E6227" s="3">
        <v>0</v>
      </c>
      <c r="F6227" s="3">
        <v>0</v>
      </c>
      <c r="G6227" s="3" t="s">
        <v>1218</v>
      </c>
      <c r="H6227" s="3" t="s">
        <v>1219</v>
      </c>
      <c r="I6227" s="3" t="s">
        <v>552</v>
      </c>
      <c r="J6227" s="3">
        <v>33785</v>
      </c>
    </row>
    <row r="6228" spans="1:10" hidden="1" x14ac:dyDescent="0.25">
      <c r="A6228" s="187">
        <v>43834</v>
      </c>
      <c r="B6228" s="3">
        <v>4</v>
      </c>
      <c r="C6228" s="3">
        <v>1</v>
      </c>
      <c r="D6228" s="3">
        <v>2020</v>
      </c>
      <c r="E6228" s="3">
        <v>0</v>
      </c>
      <c r="F6228" s="3">
        <v>0</v>
      </c>
      <c r="G6228" s="3" t="s">
        <v>1218</v>
      </c>
      <c r="H6228" s="3" t="s">
        <v>1219</v>
      </c>
      <c r="I6228" s="3" t="s">
        <v>552</v>
      </c>
      <c r="J6228" s="3">
        <v>33785</v>
      </c>
    </row>
    <row r="6229" spans="1:10" hidden="1" x14ac:dyDescent="0.25">
      <c r="A6229" s="187">
        <v>43833</v>
      </c>
      <c r="B6229" s="3">
        <v>3</v>
      </c>
      <c r="C6229" s="3">
        <v>1</v>
      </c>
      <c r="D6229" s="3">
        <v>2020</v>
      </c>
      <c r="E6229" s="3">
        <v>0</v>
      </c>
      <c r="F6229" s="3">
        <v>0</v>
      </c>
      <c r="G6229" s="3" t="s">
        <v>1218</v>
      </c>
      <c r="H6229" s="3" t="s">
        <v>1219</v>
      </c>
      <c r="I6229" s="3" t="s">
        <v>552</v>
      </c>
      <c r="J6229" s="3">
        <v>33785</v>
      </c>
    </row>
    <row r="6230" spans="1:10" hidden="1" x14ac:dyDescent="0.25">
      <c r="A6230" s="187">
        <v>43832</v>
      </c>
      <c r="B6230" s="3">
        <v>2</v>
      </c>
      <c r="C6230" s="3">
        <v>1</v>
      </c>
      <c r="D6230" s="3">
        <v>2020</v>
      </c>
      <c r="E6230" s="3">
        <v>0</v>
      </c>
      <c r="F6230" s="3">
        <v>0</v>
      </c>
      <c r="G6230" s="3" t="s">
        <v>1218</v>
      </c>
      <c r="H6230" s="3" t="s">
        <v>1219</v>
      </c>
      <c r="I6230" s="3" t="s">
        <v>552</v>
      </c>
      <c r="J6230" s="3">
        <v>33785</v>
      </c>
    </row>
    <row r="6231" spans="1:10" hidden="1" x14ac:dyDescent="0.25">
      <c r="A6231" s="187">
        <v>43831</v>
      </c>
      <c r="B6231" s="3">
        <v>1</v>
      </c>
      <c r="C6231" s="3">
        <v>1</v>
      </c>
      <c r="D6231" s="3">
        <v>2020</v>
      </c>
      <c r="E6231" s="3">
        <v>0</v>
      </c>
      <c r="F6231" s="3">
        <v>0</v>
      </c>
      <c r="G6231" s="3" t="s">
        <v>1218</v>
      </c>
      <c r="H6231" s="3" t="s">
        <v>1219</v>
      </c>
      <c r="I6231" s="3" t="s">
        <v>552</v>
      </c>
      <c r="J6231" s="3">
        <v>33785</v>
      </c>
    </row>
    <row r="6232" spans="1:10" hidden="1" x14ac:dyDescent="0.25">
      <c r="A6232" s="187">
        <v>43830</v>
      </c>
      <c r="B6232" s="3">
        <v>31</v>
      </c>
      <c r="C6232" s="3">
        <v>12</v>
      </c>
      <c r="D6232" s="3">
        <v>2019</v>
      </c>
      <c r="E6232" s="3">
        <v>0</v>
      </c>
      <c r="F6232" s="3">
        <v>0</v>
      </c>
      <c r="G6232" s="3" t="s">
        <v>1218</v>
      </c>
      <c r="H6232" s="3" t="s">
        <v>1219</v>
      </c>
      <c r="I6232" s="3" t="s">
        <v>552</v>
      </c>
      <c r="J6232" s="3">
        <v>33785</v>
      </c>
    </row>
    <row r="6233" spans="1:10" hidden="1" x14ac:dyDescent="0.25">
      <c r="A6233" s="187">
        <v>43920</v>
      </c>
      <c r="B6233" s="3">
        <v>30</v>
      </c>
      <c r="C6233" s="3">
        <v>3</v>
      </c>
      <c r="D6233" s="3">
        <v>2020</v>
      </c>
      <c r="E6233" s="3">
        <v>26</v>
      </c>
      <c r="F6233" s="3">
        <v>4</v>
      </c>
      <c r="G6233" s="3" t="s">
        <v>1220</v>
      </c>
      <c r="H6233" s="3" t="s">
        <v>1221</v>
      </c>
      <c r="I6233" s="3" t="s">
        <v>545</v>
      </c>
      <c r="J6233" s="3">
        <v>33699947</v>
      </c>
    </row>
    <row r="6234" spans="1:10" hidden="1" x14ac:dyDescent="0.25">
      <c r="A6234" s="187">
        <v>43919</v>
      </c>
      <c r="B6234" s="3">
        <v>29</v>
      </c>
      <c r="C6234" s="3">
        <v>3</v>
      </c>
      <c r="D6234" s="3">
        <v>2020</v>
      </c>
      <c r="E6234" s="3">
        <v>99</v>
      </c>
      <c r="F6234" s="3">
        <v>1</v>
      </c>
      <c r="G6234" s="3" t="s">
        <v>1220</v>
      </c>
      <c r="H6234" s="3" t="s">
        <v>1221</v>
      </c>
      <c r="I6234" s="3" t="s">
        <v>545</v>
      </c>
      <c r="J6234" s="3">
        <v>33699947</v>
      </c>
    </row>
    <row r="6235" spans="1:10" hidden="1" x14ac:dyDescent="0.25">
      <c r="A6235" s="187">
        <v>43918</v>
      </c>
      <c r="B6235" s="3">
        <v>28</v>
      </c>
      <c r="C6235" s="3">
        <v>3</v>
      </c>
      <c r="D6235" s="3">
        <v>2020</v>
      </c>
      <c r="E6235" s="3">
        <v>92</v>
      </c>
      <c r="F6235" s="3">
        <v>0</v>
      </c>
      <c r="G6235" s="3" t="s">
        <v>1220</v>
      </c>
      <c r="H6235" s="3" t="s">
        <v>1221</v>
      </c>
      <c r="I6235" s="3" t="s">
        <v>545</v>
      </c>
      <c r="J6235" s="3">
        <v>33699947</v>
      </c>
    </row>
    <row r="6236" spans="1:10" hidden="1" x14ac:dyDescent="0.25">
      <c r="A6236" s="187">
        <v>43917</v>
      </c>
      <c r="B6236" s="3">
        <v>27</v>
      </c>
      <c r="C6236" s="3">
        <v>3</v>
      </c>
      <c r="D6236" s="3">
        <v>2020</v>
      </c>
      <c r="E6236" s="3">
        <v>112</v>
      </c>
      <c r="F6236" s="3">
        <v>1</v>
      </c>
      <c r="G6236" s="3" t="s">
        <v>1220</v>
      </c>
      <c r="H6236" s="3" t="s">
        <v>1221</v>
      </c>
      <c r="I6236" s="3" t="s">
        <v>545</v>
      </c>
      <c r="J6236" s="3">
        <v>33699947</v>
      </c>
    </row>
    <row r="6237" spans="1:10" hidden="1" x14ac:dyDescent="0.25">
      <c r="A6237" s="187">
        <v>43916</v>
      </c>
      <c r="B6237" s="3">
        <v>26</v>
      </c>
      <c r="C6237" s="3">
        <v>3</v>
      </c>
      <c r="D6237" s="3">
        <v>2020</v>
      </c>
      <c r="E6237" s="3">
        <v>133</v>
      </c>
      <c r="F6237" s="3">
        <v>1</v>
      </c>
      <c r="G6237" s="3" t="s">
        <v>1220</v>
      </c>
      <c r="H6237" s="3" t="s">
        <v>1221</v>
      </c>
      <c r="I6237" s="3" t="s">
        <v>545</v>
      </c>
      <c r="J6237" s="3">
        <v>33699947</v>
      </c>
    </row>
    <row r="6238" spans="1:10" hidden="1" x14ac:dyDescent="0.25">
      <c r="A6238" s="187">
        <v>43915</v>
      </c>
      <c r="B6238" s="3">
        <v>25</v>
      </c>
      <c r="C6238" s="3">
        <v>3</v>
      </c>
      <c r="D6238" s="3">
        <v>2020</v>
      </c>
      <c r="E6238" s="3">
        <v>205</v>
      </c>
      <c r="F6238" s="3">
        <v>1</v>
      </c>
      <c r="G6238" s="3" t="s">
        <v>1220</v>
      </c>
      <c r="H6238" s="3" t="s">
        <v>1221</v>
      </c>
      <c r="I6238" s="3" t="s">
        <v>545</v>
      </c>
      <c r="J6238" s="3">
        <v>33699947</v>
      </c>
    </row>
    <row r="6239" spans="1:10" hidden="1" x14ac:dyDescent="0.25">
      <c r="A6239" s="187">
        <v>43914</v>
      </c>
      <c r="B6239" s="3">
        <v>24</v>
      </c>
      <c r="C6239" s="3">
        <v>3</v>
      </c>
      <c r="D6239" s="3">
        <v>2020</v>
      </c>
      <c r="E6239" s="3">
        <v>51</v>
      </c>
      <c r="F6239" s="3">
        <v>0</v>
      </c>
      <c r="G6239" s="3" t="s">
        <v>1220</v>
      </c>
      <c r="H6239" s="3" t="s">
        <v>1221</v>
      </c>
      <c r="I6239" s="3" t="s">
        <v>545</v>
      </c>
      <c r="J6239" s="3">
        <v>33699947</v>
      </c>
    </row>
    <row r="6240" spans="1:10" hidden="1" x14ac:dyDescent="0.25">
      <c r="A6240" s="187">
        <v>43913</v>
      </c>
      <c r="B6240" s="3">
        <v>23</v>
      </c>
      <c r="C6240" s="3">
        <v>3</v>
      </c>
      <c r="D6240" s="3">
        <v>2020</v>
      </c>
      <c r="E6240" s="3">
        <v>119</v>
      </c>
      <c r="F6240" s="3">
        <v>0</v>
      </c>
      <c r="G6240" s="3" t="s">
        <v>1220</v>
      </c>
      <c r="H6240" s="3" t="s">
        <v>1221</v>
      </c>
      <c r="I6240" s="3" t="s">
        <v>545</v>
      </c>
      <c r="J6240" s="3">
        <v>33699947</v>
      </c>
    </row>
    <row r="6241" spans="1:10" hidden="1" x14ac:dyDescent="0.25">
      <c r="A6241" s="187">
        <v>43912</v>
      </c>
      <c r="B6241" s="3">
        <v>22</v>
      </c>
      <c r="C6241" s="3">
        <v>3</v>
      </c>
      <c r="D6241" s="3">
        <v>2020</v>
      </c>
      <c r="E6241" s="3">
        <v>118</v>
      </c>
      <c r="F6241" s="3">
        <v>0</v>
      </c>
      <c r="G6241" s="3" t="s">
        <v>1220</v>
      </c>
      <c r="H6241" s="3" t="s">
        <v>1221</v>
      </c>
      <c r="I6241" s="3" t="s">
        <v>545</v>
      </c>
      <c r="J6241" s="3">
        <v>33699947</v>
      </c>
    </row>
    <row r="6242" spans="1:10" hidden="1" x14ac:dyDescent="0.25">
      <c r="A6242" s="187">
        <v>43911</v>
      </c>
      <c r="B6242" s="3">
        <v>21</v>
      </c>
      <c r="C6242" s="3">
        <v>3</v>
      </c>
      <c r="D6242" s="3">
        <v>2020</v>
      </c>
      <c r="E6242" s="3">
        <v>36</v>
      </c>
      <c r="F6242" s="3">
        <v>0</v>
      </c>
      <c r="G6242" s="3" t="s">
        <v>1220</v>
      </c>
      <c r="H6242" s="3" t="s">
        <v>1221</v>
      </c>
      <c r="I6242" s="3" t="s">
        <v>545</v>
      </c>
      <c r="J6242" s="3">
        <v>33699947</v>
      </c>
    </row>
    <row r="6243" spans="1:10" hidden="1" x14ac:dyDescent="0.25">
      <c r="A6243" s="187">
        <v>43910</v>
      </c>
      <c r="B6243" s="3">
        <v>20</v>
      </c>
      <c r="C6243" s="3">
        <v>3</v>
      </c>
      <c r="D6243" s="3">
        <v>2020</v>
      </c>
      <c r="E6243" s="3">
        <v>67</v>
      </c>
      <c r="F6243" s="3">
        <v>0</v>
      </c>
      <c r="G6243" s="3" t="s">
        <v>1220</v>
      </c>
      <c r="H6243" s="3" t="s">
        <v>1221</v>
      </c>
      <c r="I6243" s="3" t="s">
        <v>545</v>
      </c>
      <c r="J6243" s="3">
        <v>33699947</v>
      </c>
    </row>
    <row r="6244" spans="1:10" hidden="1" x14ac:dyDescent="0.25">
      <c r="A6244" s="187">
        <v>43909</v>
      </c>
      <c r="B6244" s="3">
        <v>19</v>
      </c>
      <c r="C6244" s="3">
        <v>3</v>
      </c>
      <c r="D6244" s="3">
        <v>2020</v>
      </c>
      <c r="E6244" s="3">
        <v>38</v>
      </c>
      <c r="F6244" s="3">
        <v>0</v>
      </c>
      <c r="G6244" s="3" t="s">
        <v>1220</v>
      </c>
      <c r="H6244" s="3" t="s">
        <v>1221</v>
      </c>
      <c r="I6244" s="3" t="s">
        <v>545</v>
      </c>
      <c r="J6244" s="3">
        <v>33699947</v>
      </c>
    </row>
    <row r="6245" spans="1:10" hidden="1" x14ac:dyDescent="0.25">
      <c r="A6245" s="187">
        <v>43908</v>
      </c>
      <c r="B6245" s="3">
        <v>18</v>
      </c>
      <c r="C6245" s="3">
        <v>3</v>
      </c>
      <c r="D6245" s="3">
        <v>2020</v>
      </c>
      <c r="E6245" s="3">
        <v>0</v>
      </c>
      <c r="F6245" s="3">
        <v>0</v>
      </c>
      <c r="G6245" s="3" t="s">
        <v>1220</v>
      </c>
      <c r="H6245" s="3" t="s">
        <v>1221</v>
      </c>
      <c r="I6245" s="3" t="s">
        <v>545</v>
      </c>
      <c r="J6245" s="3">
        <v>33699947</v>
      </c>
    </row>
    <row r="6246" spans="1:10" hidden="1" x14ac:dyDescent="0.25">
      <c r="A6246" s="187">
        <v>43907</v>
      </c>
      <c r="B6246" s="3">
        <v>17</v>
      </c>
      <c r="C6246" s="3">
        <v>3</v>
      </c>
      <c r="D6246" s="3">
        <v>2020</v>
      </c>
      <c r="E6246" s="3">
        <v>15</v>
      </c>
      <c r="F6246" s="3">
        <v>0</v>
      </c>
      <c r="G6246" s="3" t="s">
        <v>1220</v>
      </c>
      <c r="H6246" s="3" t="s">
        <v>1221</v>
      </c>
      <c r="I6246" s="3" t="s">
        <v>545</v>
      </c>
      <c r="J6246" s="3">
        <v>33699947</v>
      </c>
    </row>
    <row r="6247" spans="1:10" hidden="1" x14ac:dyDescent="0.25">
      <c r="A6247" s="187">
        <v>43906</v>
      </c>
      <c r="B6247" s="3">
        <v>16</v>
      </c>
      <c r="C6247" s="3">
        <v>3</v>
      </c>
      <c r="D6247" s="3">
        <v>2020</v>
      </c>
      <c r="E6247" s="3">
        <v>32</v>
      </c>
      <c r="F6247" s="3">
        <v>0</v>
      </c>
      <c r="G6247" s="3" t="s">
        <v>1220</v>
      </c>
      <c r="H6247" s="3" t="s">
        <v>1221</v>
      </c>
      <c r="I6247" s="3" t="s">
        <v>545</v>
      </c>
      <c r="J6247" s="3">
        <v>33699947</v>
      </c>
    </row>
    <row r="6248" spans="1:10" hidden="1" x14ac:dyDescent="0.25">
      <c r="A6248" s="187">
        <v>43905</v>
      </c>
      <c r="B6248" s="3">
        <v>15</v>
      </c>
      <c r="C6248" s="3">
        <v>3</v>
      </c>
      <c r="D6248" s="3">
        <v>2020</v>
      </c>
      <c r="E6248" s="3">
        <v>0</v>
      </c>
      <c r="F6248" s="3">
        <v>0</v>
      </c>
      <c r="G6248" s="3" t="s">
        <v>1220</v>
      </c>
      <c r="H6248" s="3" t="s">
        <v>1221</v>
      </c>
      <c r="I6248" s="3" t="s">
        <v>545</v>
      </c>
      <c r="J6248" s="3">
        <v>33699947</v>
      </c>
    </row>
    <row r="6249" spans="1:10" hidden="1" x14ac:dyDescent="0.25">
      <c r="A6249" s="187">
        <v>43904</v>
      </c>
      <c r="B6249" s="3">
        <v>14</v>
      </c>
      <c r="C6249" s="3">
        <v>3</v>
      </c>
      <c r="D6249" s="3">
        <v>2020</v>
      </c>
      <c r="E6249" s="3">
        <v>24</v>
      </c>
      <c r="F6249" s="3">
        <v>0</v>
      </c>
      <c r="G6249" s="3" t="s">
        <v>1220</v>
      </c>
      <c r="H6249" s="3" t="s">
        <v>1221</v>
      </c>
      <c r="I6249" s="3" t="s">
        <v>545</v>
      </c>
      <c r="J6249" s="3">
        <v>33699947</v>
      </c>
    </row>
    <row r="6250" spans="1:10" hidden="1" x14ac:dyDescent="0.25">
      <c r="A6250" s="187">
        <v>43903</v>
      </c>
      <c r="B6250" s="3">
        <v>13</v>
      </c>
      <c r="C6250" s="3">
        <v>3</v>
      </c>
      <c r="D6250" s="3">
        <v>2020</v>
      </c>
      <c r="E6250" s="3">
        <v>17</v>
      </c>
      <c r="F6250" s="3">
        <v>0</v>
      </c>
      <c r="G6250" s="3" t="s">
        <v>1220</v>
      </c>
      <c r="H6250" s="3" t="s">
        <v>1221</v>
      </c>
      <c r="I6250" s="3" t="s">
        <v>545</v>
      </c>
      <c r="J6250" s="3">
        <v>33699947</v>
      </c>
    </row>
    <row r="6251" spans="1:10" hidden="1" x14ac:dyDescent="0.25">
      <c r="A6251" s="187">
        <v>43902</v>
      </c>
      <c r="B6251" s="3">
        <v>12</v>
      </c>
      <c r="C6251" s="3">
        <v>3</v>
      </c>
      <c r="D6251" s="3">
        <v>2020</v>
      </c>
      <c r="E6251" s="3">
        <v>25</v>
      </c>
      <c r="F6251" s="3">
        <v>0</v>
      </c>
      <c r="G6251" s="3" t="s">
        <v>1220</v>
      </c>
      <c r="H6251" s="3" t="s">
        <v>1221</v>
      </c>
      <c r="I6251" s="3" t="s">
        <v>545</v>
      </c>
      <c r="J6251" s="3">
        <v>33699947</v>
      </c>
    </row>
    <row r="6252" spans="1:10" hidden="1" x14ac:dyDescent="0.25">
      <c r="A6252" s="187">
        <v>43901</v>
      </c>
      <c r="B6252" s="3">
        <v>11</v>
      </c>
      <c r="C6252" s="3">
        <v>3</v>
      </c>
      <c r="D6252" s="3">
        <v>2020</v>
      </c>
      <c r="E6252" s="3">
        <v>5</v>
      </c>
      <c r="F6252" s="3">
        <v>0</v>
      </c>
      <c r="G6252" s="3" t="s">
        <v>1220</v>
      </c>
      <c r="H6252" s="3" t="s">
        <v>1221</v>
      </c>
      <c r="I6252" s="3" t="s">
        <v>545</v>
      </c>
      <c r="J6252" s="3">
        <v>33699947</v>
      </c>
    </row>
    <row r="6253" spans="1:10" hidden="1" x14ac:dyDescent="0.25">
      <c r="A6253" s="187">
        <v>43900</v>
      </c>
      <c r="B6253" s="3">
        <v>10</v>
      </c>
      <c r="C6253" s="3">
        <v>3</v>
      </c>
      <c r="D6253" s="3">
        <v>2020</v>
      </c>
      <c r="E6253" s="3">
        <v>4</v>
      </c>
      <c r="F6253" s="3">
        <v>0</v>
      </c>
      <c r="G6253" s="3" t="s">
        <v>1220</v>
      </c>
      <c r="H6253" s="3" t="s">
        <v>1221</v>
      </c>
      <c r="I6253" s="3" t="s">
        <v>545</v>
      </c>
      <c r="J6253" s="3">
        <v>33699947</v>
      </c>
    </row>
    <row r="6254" spans="1:10" hidden="1" x14ac:dyDescent="0.25">
      <c r="A6254" s="187">
        <v>43899</v>
      </c>
      <c r="B6254" s="3">
        <v>9</v>
      </c>
      <c r="C6254" s="3">
        <v>3</v>
      </c>
      <c r="D6254" s="3">
        <v>2020</v>
      </c>
      <c r="E6254" s="3">
        <v>4</v>
      </c>
      <c r="F6254" s="3">
        <v>0</v>
      </c>
      <c r="G6254" s="3" t="s">
        <v>1220</v>
      </c>
      <c r="H6254" s="3" t="s">
        <v>1221</v>
      </c>
      <c r="I6254" s="3" t="s">
        <v>545</v>
      </c>
      <c r="J6254" s="3">
        <v>33699947</v>
      </c>
    </row>
    <row r="6255" spans="1:10" hidden="1" x14ac:dyDescent="0.25">
      <c r="A6255" s="187">
        <v>43898</v>
      </c>
      <c r="B6255" s="3">
        <v>8</v>
      </c>
      <c r="C6255" s="3">
        <v>3</v>
      </c>
      <c r="D6255" s="3">
        <v>2020</v>
      </c>
      <c r="E6255" s="3">
        <v>2</v>
      </c>
      <c r="F6255" s="3">
        <v>0</v>
      </c>
      <c r="G6255" s="3" t="s">
        <v>1220</v>
      </c>
      <c r="H6255" s="3" t="s">
        <v>1221</v>
      </c>
      <c r="I6255" s="3" t="s">
        <v>545</v>
      </c>
      <c r="J6255" s="3">
        <v>33699947</v>
      </c>
    </row>
    <row r="6256" spans="1:10" hidden="1" x14ac:dyDescent="0.25">
      <c r="A6256" s="187">
        <v>43896</v>
      </c>
      <c r="B6256" s="3">
        <v>6</v>
      </c>
      <c r="C6256" s="3">
        <v>3</v>
      </c>
      <c r="D6256" s="3">
        <v>2020</v>
      </c>
      <c r="E6256" s="3">
        <v>4</v>
      </c>
      <c r="F6256" s="3">
        <v>0</v>
      </c>
      <c r="G6256" s="3" t="s">
        <v>1220</v>
      </c>
      <c r="H6256" s="3" t="s">
        <v>1221</v>
      </c>
      <c r="I6256" s="3" t="s">
        <v>545</v>
      </c>
      <c r="J6256" s="3">
        <v>33699947</v>
      </c>
    </row>
    <row r="6257" spans="1:10" hidden="1" x14ac:dyDescent="0.25">
      <c r="A6257" s="187">
        <v>43893</v>
      </c>
      <c r="B6257" s="3">
        <v>3</v>
      </c>
      <c r="C6257" s="3">
        <v>3</v>
      </c>
      <c r="D6257" s="3">
        <v>2020</v>
      </c>
      <c r="E6257" s="3">
        <v>1</v>
      </c>
      <c r="F6257" s="3">
        <v>0</v>
      </c>
      <c r="G6257" s="3" t="s">
        <v>1220</v>
      </c>
      <c r="H6257" s="3" t="s">
        <v>1221</v>
      </c>
      <c r="I6257" s="3" t="s">
        <v>545</v>
      </c>
      <c r="J6257" s="3">
        <v>33699947</v>
      </c>
    </row>
    <row r="6258" spans="1:10" hidden="1" x14ac:dyDescent="0.25">
      <c r="A6258" s="187">
        <v>43920</v>
      </c>
      <c r="B6258" s="3">
        <v>30</v>
      </c>
      <c r="C6258" s="3">
        <v>3</v>
      </c>
      <c r="D6258" s="3">
        <v>2020</v>
      </c>
      <c r="E6258" s="3">
        <v>12</v>
      </c>
      <c r="F6258" s="3">
        <v>0</v>
      </c>
      <c r="G6258" s="3" t="s">
        <v>262</v>
      </c>
      <c r="H6258" s="3" t="s">
        <v>1222</v>
      </c>
      <c r="I6258" s="3" t="s">
        <v>547</v>
      </c>
      <c r="J6258" s="3">
        <v>15854360</v>
      </c>
    </row>
    <row r="6259" spans="1:10" hidden="1" x14ac:dyDescent="0.25">
      <c r="A6259" s="187">
        <v>43919</v>
      </c>
      <c r="B6259" s="3">
        <v>29</v>
      </c>
      <c r="C6259" s="3">
        <v>3</v>
      </c>
      <c r="D6259" s="3">
        <v>2020</v>
      </c>
      <c r="E6259" s="3">
        <v>11</v>
      </c>
      <c r="F6259" s="3">
        <v>0</v>
      </c>
      <c r="G6259" s="3" t="s">
        <v>262</v>
      </c>
      <c r="H6259" s="3" t="s">
        <v>1222</v>
      </c>
      <c r="I6259" s="3" t="s">
        <v>547</v>
      </c>
      <c r="J6259" s="3">
        <v>15854360</v>
      </c>
    </row>
    <row r="6260" spans="1:10" hidden="1" x14ac:dyDescent="0.25">
      <c r="A6260" s="187">
        <v>43918</v>
      </c>
      <c r="B6260" s="3">
        <v>28</v>
      </c>
      <c r="C6260" s="3">
        <v>3</v>
      </c>
      <c r="D6260" s="3">
        <v>2020</v>
      </c>
      <c r="E6260" s="3">
        <v>14</v>
      </c>
      <c r="F6260" s="3">
        <v>0</v>
      </c>
      <c r="G6260" s="3" t="s">
        <v>262</v>
      </c>
      <c r="H6260" s="3" t="s">
        <v>1222</v>
      </c>
      <c r="I6260" s="3" t="s">
        <v>547</v>
      </c>
      <c r="J6260" s="3">
        <v>15854360</v>
      </c>
    </row>
    <row r="6261" spans="1:10" hidden="1" x14ac:dyDescent="0.25">
      <c r="A6261" s="187">
        <v>43917</v>
      </c>
      <c r="B6261" s="3">
        <v>27</v>
      </c>
      <c r="C6261" s="3">
        <v>3</v>
      </c>
      <c r="D6261" s="3">
        <v>2020</v>
      </c>
      <c r="E6261" s="3">
        <v>6</v>
      </c>
      <c r="F6261" s="3">
        <v>0</v>
      </c>
      <c r="G6261" s="3" t="s">
        <v>262</v>
      </c>
      <c r="H6261" s="3" t="s">
        <v>1222</v>
      </c>
      <c r="I6261" s="3" t="s">
        <v>547</v>
      </c>
      <c r="J6261" s="3">
        <v>15854360</v>
      </c>
    </row>
    <row r="6262" spans="1:10" hidden="1" x14ac:dyDescent="0.25">
      <c r="A6262" s="187">
        <v>43916</v>
      </c>
      <c r="B6262" s="3">
        <v>26</v>
      </c>
      <c r="C6262" s="3">
        <v>3</v>
      </c>
      <c r="D6262" s="3">
        <v>2020</v>
      </c>
      <c r="E6262" s="3">
        <v>13</v>
      </c>
      <c r="F6262" s="3">
        <v>0</v>
      </c>
      <c r="G6262" s="3" t="s">
        <v>262</v>
      </c>
      <c r="H6262" s="3" t="s">
        <v>1222</v>
      </c>
      <c r="I6262" s="3" t="s">
        <v>547</v>
      </c>
      <c r="J6262" s="3">
        <v>15854360</v>
      </c>
    </row>
    <row r="6263" spans="1:10" hidden="1" x14ac:dyDescent="0.25">
      <c r="A6263" s="187">
        <v>43915</v>
      </c>
      <c r="B6263" s="3">
        <v>25</v>
      </c>
      <c r="C6263" s="3">
        <v>3</v>
      </c>
      <c r="D6263" s="3">
        <v>2020</v>
      </c>
      <c r="E6263" s="3">
        <v>7</v>
      </c>
      <c r="F6263" s="3">
        <v>0</v>
      </c>
      <c r="G6263" s="3" t="s">
        <v>262</v>
      </c>
      <c r="H6263" s="3" t="s">
        <v>1222</v>
      </c>
      <c r="I6263" s="3" t="s">
        <v>547</v>
      </c>
      <c r="J6263" s="3">
        <v>15854360</v>
      </c>
    </row>
    <row r="6264" spans="1:10" hidden="1" x14ac:dyDescent="0.25">
      <c r="A6264" s="187">
        <v>43914</v>
      </c>
      <c r="B6264" s="3">
        <v>24</v>
      </c>
      <c r="C6264" s="3">
        <v>3</v>
      </c>
      <c r="D6264" s="3">
        <v>2020</v>
      </c>
      <c r="E6264" s="3">
        <v>12</v>
      </c>
      <c r="F6264" s="3">
        <v>0</v>
      </c>
      <c r="G6264" s="3" t="s">
        <v>262</v>
      </c>
      <c r="H6264" s="3" t="s">
        <v>1222</v>
      </c>
      <c r="I6264" s="3" t="s">
        <v>547</v>
      </c>
      <c r="J6264" s="3">
        <v>15854360</v>
      </c>
    </row>
    <row r="6265" spans="1:10" hidden="1" x14ac:dyDescent="0.25">
      <c r="A6265" s="187">
        <v>43913</v>
      </c>
      <c r="B6265" s="3">
        <v>23</v>
      </c>
      <c r="C6265" s="3">
        <v>3</v>
      </c>
      <c r="D6265" s="3">
        <v>2020</v>
      </c>
      <c r="E6265" s="3">
        <v>11</v>
      </c>
      <c r="F6265" s="3">
        <v>0</v>
      </c>
      <c r="G6265" s="3" t="s">
        <v>262</v>
      </c>
      <c r="H6265" s="3" t="s">
        <v>1222</v>
      </c>
      <c r="I6265" s="3" t="s">
        <v>547</v>
      </c>
      <c r="J6265" s="3">
        <v>15854360</v>
      </c>
    </row>
    <row r="6266" spans="1:10" hidden="1" x14ac:dyDescent="0.25">
      <c r="A6266" s="187">
        <v>43912</v>
      </c>
      <c r="B6266" s="3">
        <v>22</v>
      </c>
      <c r="C6266" s="3">
        <v>3</v>
      </c>
      <c r="D6266" s="3">
        <v>2020</v>
      </c>
      <c r="E6266" s="3">
        <v>9</v>
      </c>
      <c r="F6266" s="3">
        <v>0</v>
      </c>
      <c r="G6266" s="3" t="s">
        <v>262</v>
      </c>
      <c r="H6266" s="3" t="s">
        <v>1222</v>
      </c>
      <c r="I6266" s="3" t="s">
        <v>547</v>
      </c>
      <c r="J6266" s="3">
        <v>15854360</v>
      </c>
    </row>
    <row r="6267" spans="1:10" hidden="1" x14ac:dyDescent="0.25">
      <c r="A6267" s="187">
        <v>43911</v>
      </c>
      <c r="B6267" s="3">
        <v>21</v>
      </c>
      <c r="C6267" s="3">
        <v>3</v>
      </c>
      <c r="D6267" s="3">
        <v>2020</v>
      </c>
      <c r="E6267" s="3">
        <v>11</v>
      </c>
      <c r="F6267" s="3">
        <v>0</v>
      </c>
      <c r="G6267" s="3" t="s">
        <v>262</v>
      </c>
      <c r="H6267" s="3" t="s">
        <v>1222</v>
      </c>
      <c r="I6267" s="3" t="s">
        <v>547</v>
      </c>
      <c r="J6267" s="3">
        <v>15854360</v>
      </c>
    </row>
    <row r="6268" spans="1:10" hidden="1" x14ac:dyDescent="0.25">
      <c r="A6268" s="187">
        <v>43910</v>
      </c>
      <c r="B6268" s="3">
        <v>20</v>
      </c>
      <c r="C6268" s="3">
        <v>3</v>
      </c>
      <c r="D6268" s="3">
        <v>2020</v>
      </c>
      <c r="E6268" s="3">
        <v>0</v>
      </c>
      <c r="F6268" s="3">
        <v>0</v>
      </c>
      <c r="G6268" s="3" t="s">
        <v>262</v>
      </c>
      <c r="H6268" s="3" t="s">
        <v>1222</v>
      </c>
      <c r="I6268" s="3" t="s">
        <v>547</v>
      </c>
      <c r="J6268" s="3">
        <v>15854360</v>
      </c>
    </row>
    <row r="6269" spans="1:10" hidden="1" x14ac:dyDescent="0.25">
      <c r="A6269" s="187">
        <v>43909</v>
      </c>
      <c r="B6269" s="3">
        <v>19</v>
      </c>
      <c r="C6269" s="3">
        <v>3</v>
      </c>
      <c r="D6269" s="3">
        <v>2020</v>
      </c>
      <c r="E6269" s="3">
        <v>5</v>
      </c>
      <c r="F6269" s="3">
        <v>0</v>
      </c>
      <c r="G6269" s="3" t="s">
        <v>262</v>
      </c>
      <c r="H6269" s="3" t="s">
        <v>1222</v>
      </c>
      <c r="I6269" s="3" t="s">
        <v>547</v>
      </c>
      <c r="J6269" s="3">
        <v>15854360</v>
      </c>
    </row>
    <row r="6270" spans="1:10" hidden="1" x14ac:dyDescent="0.25">
      <c r="A6270" s="187">
        <v>43908</v>
      </c>
      <c r="B6270" s="3">
        <v>18</v>
      </c>
      <c r="C6270" s="3">
        <v>3</v>
      </c>
      <c r="D6270" s="3">
        <v>2020</v>
      </c>
      <c r="E6270" s="3">
        <v>4</v>
      </c>
      <c r="F6270" s="3">
        <v>0</v>
      </c>
      <c r="G6270" s="3" t="s">
        <v>262</v>
      </c>
      <c r="H6270" s="3" t="s">
        <v>1222</v>
      </c>
      <c r="I6270" s="3" t="s">
        <v>547</v>
      </c>
      <c r="J6270" s="3">
        <v>15854360</v>
      </c>
    </row>
    <row r="6271" spans="1:10" hidden="1" x14ac:dyDescent="0.25">
      <c r="A6271" s="187">
        <v>43907</v>
      </c>
      <c r="B6271" s="3">
        <v>17</v>
      </c>
      <c r="C6271" s="3">
        <v>3</v>
      </c>
      <c r="D6271" s="3">
        <v>2020</v>
      </c>
      <c r="E6271" s="3">
        <v>1</v>
      </c>
      <c r="F6271" s="3">
        <v>0</v>
      </c>
      <c r="G6271" s="3" t="s">
        <v>262</v>
      </c>
      <c r="H6271" s="3" t="s">
        <v>1222</v>
      </c>
      <c r="I6271" s="3" t="s">
        <v>547</v>
      </c>
      <c r="J6271" s="3">
        <v>15854360</v>
      </c>
    </row>
    <row r="6272" spans="1:10" hidden="1" x14ac:dyDescent="0.25">
      <c r="A6272" s="187">
        <v>43906</v>
      </c>
      <c r="B6272" s="3">
        <v>16</v>
      </c>
      <c r="C6272" s="3">
        <v>3</v>
      </c>
      <c r="D6272" s="3">
        <v>2020</v>
      </c>
      <c r="E6272" s="3">
        <v>5</v>
      </c>
      <c r="F6272" s="3">
        <v>0</v>
      </c>
      <c r="G6272" s="3" t="s">
        <v>262</v>
      </c>
      <c r="H6272" s="3" t="s">
        <v>1222</v>
      </c>
      <c r="I6272" s="3" t="s">
        <v>547</v>
      </c>
      <c r="J6272" s="3">
        <v>15854360</v>
      </c>
    </row>
    <row r="6273" spans="1:10" hidden="1" x14ac:dyDescent="0.25">
      <c r="A6273" s="187">
        <v>43905</v>
      </c>
      <c r="B6273" s="3">
        <v>15</v>
      </c>
      <c r="C6273" s="3">
        <v>3</v>
      </c>
      <c r="D6273" s="3">
        <v>2020</v>
      </c>
      <c r="E6273" s="3">
        <v>2</v>
      </c>
      <c r="F6273" s="3">
        <v>0</v>
      </c>
      <c r="G6273" s="3" t="s">
        <v>262</v>
      </c>
      <c r="H6273" s="3" t="s">
        <v>1222</v>
      </c>
      <c r="I6273" s="3" t="s">
        <v>547</v>
      </c>
      <c r="J6273" s="3">
        <v>15854360</v>
      </c>
    </row>
    <row r="6274" spans="1:10" hidden="1" x14ac:dyDescent="0.25">
      <c r="A6274" s="187">
        <v>43904</v>
      </c>
      <c r="B6274" s="3">
        <v>14</v>
      </c>
      <c r="C6274" s="3">
        <v>3</v>
      </c>
      <c r="D6274" s="3">
        <v>2020</v>
      </c>
      <c r="E6274" s="3">
        <v>13</v>
      </c>
      <c r="F6274" s="3">
        <v>0</v>
      </c>
      <c r="G6274" s="3" t="s">
        <v>262</v>
      </c>
      <c r="H6274" s="3" t="s">
        <v>1222</v>
      </c>
      <c r="I6274" s="3" t="s">
        <v>547</v>
      </c>
      <c r="J6274" s="3">
        <v>15854360</v>
      </c>
    </row>
    <row r="6275" spans="1:10" hidden="1" x14ac:dyDescent="0.25">
      <c r="A6275" s="187">
        <v>43903</v>
      </c>
      <c r="B6275" s="3">
        <v>13</v>
      </c>
      <c r="C6275" s="3">
        <v>3</v>
      </c>
      <c r="D6275" s="3">
        <v>2020</v>
      </c>
      <c r="E6275" s="3">
        <v>2</v>
      </c>
      <c r="F6275" s="3">
        <v>0</v>
      </c>
      <c r="G6275" s="3" t="s">
        <v>262</v>
      </c>
      <c r="H6275" s="3" t="s">
        <v>1222</v>
      </c>
      <c r="I6275" s="3" t="s">
        <v>547</v>
      </c>
      <c r="J6275" s="3">
        <v>15854360</v>
      </c>
    </row>
    <row r="6276" spans="1:10" hidden="1" x14ac:dyDescent="0.25">
      <c r="A6276" s="187">
        <v>43896</v>
      </c>
      <c r="B6276" s="3">
        <v>6</v>
      </c>
      <c r="C6276" s="3">
        <v>3</v>
      </c>
      <c r="D6276" s="3">
        <v>2020</v>
      </c>
      <c r="E6276" s="3">
        <v>1</v>
      </c>
      <c r="F6276" s="3">
        <v>0</v>
      </c>
      <c r="G6276" s="3" t="s">
        <v>262</v>
      </c>
      <c r="H6276" s="3" t="s">
        <v>1222</v>
      </c>
      <c r="I6276" s="3" t="s">
        <v>547</v>
      </c>
      <c r="J6276" s="3">
        <v>15854360</v>
      </c>
    </row>
    <row r="6277" spans="1:10" hidden="1" x14ac:dyDescent="0.25">
      <c r="A6277" s="187">
        <v>43895</v>
      </c>
      <c r="B6277" s="3">
        <v>5</v>
      </c>
      <c r="C6277" s="3">
        <v>3</v>
      </c>
      <c r="D6277" s="3">
        <v>2020</v>
      </c>
      <c r="E6277" s="3">
        <v>2</v>
      </c>
      <c r="F6277" s="3">
        <v>0</v>
      </c>
      <c r="G6277" s="3" t="s">
        <v>262</v>
      </c>
      <c r="H6277" s="3" t="s">
        <v>1222</v>
      </c>
      <c r="I6277" s="3" t="s">
        <v>547</v>
      </c>
      <c r="J6277" s="3">
        <v>15854360</v>
      </c>
    </row>
    <row r="6278" spans="1:10" hidden="1" x14ac:dyDescent="0.25">
      <c r="A6278" s="187">
        <v>43893</v>
      </c>
      <c r="B6278" s="3">
        <v>3</v>
      </c>
      <c r="C6278" s="3">
        <v>3</v>
      </c>
      <c r="D6278" s="3">
        <v>2020</v>
      </c>
      <c r="E6278" s="3">
        <v>1</v>
      </c>
      <c r="F6278" s="3">
        <v>0</v>
      </c>
      <c r="G6278" s="3" t="s">
        <v>262</v>
      </c>
      <c r="H6278" s="3" t="s">
        <v>1222</v>
      </c>
      <c r="I6278" s="3" t="s">
        <v>547</v>
      </c>
      <c r="J6278" s="3">
        <v>15854360</v>
      </c>
    </row>
    <row r="6279" spans="1:10" hidden="1" x14ac:dyDescent="0.25">
      <c r="A6279" s="187">
        <v>43920</v>
      </c>
      <c r="B6279" s="3">
        <v>30</v>
      </c>
      <c r="C6279" s="3">
        <v>3</v>
      </c>
      <c r="D6279" s="3">
        <v>2020</v>
      </c>
      <c r="E6279" s="3">
        <v>82</v>
      </c>
      <c r="F6279" s="3">
        <v>3</v>
      </c>
      <c r="G6279" s="3" t="s">
        <v>90</v>
      </c>
      <c r="H6279" s="3" t="s">
        <v>1223</v>
      </c>
      <c r="I6279" s="3" t="s">
        <v>554</v>
      </c>
      <c r="J6279" s="3">
        <v>6982084</v>
      </c>
    </row>
    <row r="6280" spans="1:10" hidden="1" x14ac:dyDescent="0.25">
      <c r="A6280" s="187">
        <v>43919</v>
      </c>
      <c r="B6280" s="3">
        <v>29</v>
      </c>
      <c r="C6280" s="3">
        <v>3</v>
      </c>
      <c r="D6280" s="3">
        <v>2020</v>
      </c>
      <c r="E6280" s="3">
        <v>202</v>
      </c>
      <c r="F6280" s="3">
        <v>4</v>
      </c>
      <c r="G6280" s="3" t="s">
        <v>90</v>
      </c>
      <c r="H6280" s="3" t="s">
        <v>1223</v>
      </c>
      <c r="I6280" s="3" t="s">
        <v>554</v>
      </c>
      <c r="J6280" s="3">
        <v>6982084</v>
      </c>
    </row>
    <row r="6281" spans="1:10" hidden="1" x14ac:dyDescent="0.25">
      <c r="A6281" s="187">
        <v>43918</v>
      </c>
      <c r="B6281" s="3">
        <v>28</v>
      </c>
      <c r="C6281" s="3">
        <v>3</v>
      </c>
      <c r="D6281" s="3">
        <v>2020</v>
      </c>
      <c r="E6281" s="3">
        <v>73</v>
      </c>
      <c r="F6281" s="3">
        <v>3</v>
      </c>
      <c r="G6281" s="3" t="s">
        <v>90</v>
      </c>
      <c r="H6281" s="3" t="s">
        <v>1223</v>
      </c>
      <c r="I6281" s="3" t="s">
        <v>554</v>
      </c>
      <c r="J6281" s="3">
        <v>6982084</v>
      </c>
    </row>
    <row r="6282" spans="1:10" hidden="1" x14ac:dyDescent="0.25">
      <c r="A6282" s="187">
        <v>43917</v>
      </c>
      <c r="B6282" s="3">
        <v>27</v>
      </c>
      <c r="C6282" s="3">
        <v>3</v>
      </c>
      <c r="D6282" s="3">
        <v>2020</v>
      </c>
      <c r="E6282" s="3">
        <v>81</v>
      </c>
      <c r="F6282" s="3">
        <v>1</v>
      </c>
      <c r="G6282" s="3" t="s">
        <v>90</v>
      </c>
      <c r="H6282" s="3" t="s">
        <v>1223</v>
      </c>
      <c r="I6282" s="3" t="s">
        <v>554</v>
      </c>
      <c r="J6282" s="3">
        <v>6982084</v>
      </c>
    </row>
    <row r="6283" spans="1:10" hidden="1" x14ac:dyDescent="0.25">
      <c r="A6283" s="187">
        <v>43916</v>
      </c>
      <c r="B6283" s="3">
        <v>26</v>
      </c>
      <c r="C6283" s="3">
        <v>3</v>
      </c>
      <c r="D6283" s="3">
        <v>2020</v>
      </c>
      <c r="E6283" s="3">
        <v>54</v>
      </c>
      <c r="F6283" s="3">
        <v>1</v>
      </c>
      <c r="G6283" s="3" t="s">
        <v>90</v>
      </c>
      <c r="H6283" s="3" t="s">
        <v>1223</v>
      </c>
      <c r="I6283" s="3" t="s">
        <v>554</v>
      </c>
      <c r="J6283" s="3">
        <v>6982084</v>
      </c>
    </row>
    <row r="6284" spans="1:10" hidden="1" x14ac:dyDescent="0.25">
      <c r="A6284" s="187">
        <v>43915</v>
      </c>
      <c r="B6284" s="3">
        <v>25</v>
      </c>
      <c r="C6284" s="3">
        <v>3</v>
      </c>
      <c r="D6284" s="3">
        <v>2020</v>
      </c>
      <c r="E6284" s="3">
        <v>27</v>
      </c>
      <c r="F6284" s="3">
        <v>0</v>
      </c>
      <c r="G6284" s="3" t="s">
        <v>90</v>
      </c>
      <c r="H6284" s="3" t="s">
        <v>1223</v>
      </c>
      <c r="I6284" s="3" t="s">
        <v>554</v>
      </c>
      <c r="J6284" s="3">
        <v>6982084</v>
      </c>
    </row>
    <row r="6285" spans="1:10" hidden="1" x14ac:dyDescent="0.25">
      <c r="A6285" s="187">
        <v>43914</v>
      </c>
      <c r="B6285" s="3">
        <v>24</v>
      </c>
      <c r="C6285" s="3">
        <v>3</v>
      </c>
      <c r="D6285" s="3">
        <v>2020</v>
      </c>
      <c r="E6285" s="3">
        <v>34</v>
      </c>
      <c r="F6285" s="3">
        <v>0</v>
      </c>
      <c r="G6285" s="3" t="s">
        <v>90</v>
      </c>
      <c r="H6285" s="3" t="s">
        <v>1223</v>
      </c>
      <c r="I6285" s="3" t="s">
        <v>554</v>
      </c>
      <c r="J6285" s="3">
        <v>6982084</v>
      </c>
    </row>
    <row r="6286" spans="1:10" hidden="1" x14ac:dyDescent="0.25">
      <c r="A6286" s="187">
        <v>43913</v>
      </c>
      <c r="B6286" s="3">
        <v>23</v>
      </c>
      <c r="C6286" s="3">
        <v>3</v>
      </c>
      <c r="D6286" s="3">
        <v>2020</v>
      </c>
      <c r="E6286" s="3">
        <v>39</v>
      </c>
      <c r="F6286" s="3">
        <v>0</v>
      </c>
      <c r="G6286" s="3" t="s">
        <v>90</v>
      </c>
      <c r="H6286" s="3" t="s">
        <v>1223</v>
      </c>
      <c r="I6286" s="3" t="s">
        <v>554</v>
      </c>
      <c r="J6286" s="3">
        <v>6982084</v>
      </c>
    </row>
    <row r="6287" spans="1:10" hidden="1" x14ac:dyDescent="0.25">
      <c r="A6287" s="187">
        <v>43912</v>
      </c>
      <c r="B6287" s="3">
        <v>22</v>
      </c>
      <c r="C6287" s="3">
        <v>3</v>
      </c>
      <c r="D6287" s="3">
        <v>2020</v>
      </c>
      <c r="E6287" s="3">
        <v>14</v>
      </c>
      <c r="F6287" s="3">
        <v>0</v>
      </c>
      <c r="G6287" s="3" t="s">
        <v>90</v>
      </c>
      <c r="H6287" s="3" t="s">
        <v>1223</v>
      </c>
      <c r="I6287" s="3" t="s">
        <v>554</v>
      </c>
      <c r="J6287" s="3">
        <v>6982084</v>
      </c>
    </row>
    <row r="6288" spans="1:10" hidden="1" x14ac:dyDescent="0.25">
      <c r="A6288" s="187">
        <v>43911</v>
      </c>
      <c r="B6288" s="3">
        <v>21</v>
      </c>
      <c r="C6288" s="3">
        <v>3</v>
      </c>
      <c r="D6288" s="3">
        <v>2020</v>
      </c>
      <c r="E6288" s="3">
        <v>9</v>
      </c>
      <c r="F6288" s="3">
        <v>1</v>
      </c>
      <c r="G6288" s="3" t="s">
        <v>90</v>
      </c>
      <c r="H6288" s="3" t="s">
        <v>1223</v>
      </c>
      <c r="I6288" s="3" t="s">
        <v>554</v>
      </c>
      <c r="J6288" s="3">
        <v>6982084</v>
      </c>
    </row>
    <row r="6289" spans="1:10" hidden="1" x14ac:dyDescent="0.25">
      <c r="A6289" s="187">
        <v>43910</v>
      </c>
      <c r="B6289" s="3">
        <v>20</v>
      </c>
      <c r="C6289" s="3">
        <v>3</v>
      </c>
      <c r="D6289" s="3">
        <v>2020</v>
      </c>
      <c r="E6289" s="3">
        <v>32</v>
      </c>
      <c r="F6289" s="3">
        <v>0</v>
      </c>
      <c r="G6289" s="3" t="s">
        <v>90</v>
      </c>
      <c r="H6289" s="3" t="s">
        <v>1223</v>
      </c>
      <c r="I6289" s="3" t="s">
        <v>554</v>
      </c>
      <c r="J6289" s="3">
        <v>6982084</v>
      </c>
    </row>
    <row r="6290" spans="1:10" hidden="1" x14ac:dyDescent="0.25">
      <c r="A6290" s="187">
        <v>43909</v>
      </c>
      <c r="B6290" s="3">
        <v>19</v>
      </c>
      <c r="C6290" s="3">
        <v>3</v>
      </c>
      <c r="D6290" s="3">
        <v>2020</v>
      </c>
      <c r="E6290" s="3">
        <v>22</v>
      </c>
      <c r="F6290" s="3">
        <v>0</v>
      </c>
      <c r="G6290" s="3" t="s">
        <v>90</v>
      </c>
      <c r="H6290" s="3" t="s">
        <v>1223</v>
      </c>
      <c r="I6290" s="3" t="s">
        <v>554</v>
      </c>
      <c r="J6290" s="3">
        <v>6982084</v>
      </c>
    </row>
    <row r="6291" spans="1:10" hidden="1" x14ac:dyDescent="0.25">
      <c r="A6291" s="187">
        <v>43908</v>
      </c>
      <c r="B6291" s="3">
        <v>18</v>
      </c>
      <c r="C6291" s="3">
        <v>3</v>
      </c>
      <c r="D6291" s="3">
        <v>2020</v>
      </c>
      <c r="E6291" s="3">
        <v>15</v>
      </c>
      <c r="F6291" s="3">
        <v>0</v>
      </c>
      <c r="G6291" s="3" t="s">
        <v>90</v>
      </c>
      <c r="H6291" s="3" t="s">
        <v>1223</v>
      </c>
      <c r="I6291" s="3" t="s">
        <v>554</v>
      </c>
      <c r="J6291" s="3">
        <v>6982084</v>
      </c>
    </row>
    <row r="6292" spans="1:10" hidden="1" x14ac:dyDescent="0.25">
      <c r="A6292" s="187">
        <v>43907</v>
      </c>
      <c r="B6292" s="3">
        <v>17</v>
      </c>
      <c r="C6292" s="3">
        <v>3</v>
      </c>
      <c r="D6292" s="3">
        <v>2020</v>
      </c>
      <c r="E6292" s="3">
        <v>2</v>
      </c>
      <c r="F6292" s="3">
        <v>0</v>
      </c>
      <c r="G6292" s="3" t="s">
        <v>90</v>
      </c>
      <c r="H6292" s="3" t="s">
        <v>1223</v>
      </c>
      <c r="I6292" s="3" t="s">
        <v>554</v>
      </c>
      <c r="J6292" s="3">
        <v>6982084</v>
      </c>
    </row>
    <row r="6293" spans="1:10" hidden="1" x14ac:dyDescent="0.25">
      <c r="A6293" s="187">
        <v>43906</v>
      </c>
      <c r="B6293" s="3">
        <v>16</v>
      </c>
      <c r="C6293" s="3">
        <v>3</v>
      </c>
      <c r="D6293" s="3">
        <v>2020</v>
      </c>
      <c r="E6293" s="3">
        <v>9</v>
      </c>
      <c r="F6293" s="3">
        <v>0</v>
      </c>
      <c r="G6293" s="3" t="s">
        <v>90</v>
      </c>
      <c r="H6293" s="3" t="s">
        <v>1223</v>
      </c>
      <c r="I6293" s="3" t="s">
        <v>554</v>
      </c>
      <c r="J6293" s="3">
        <v>6982084</v>
      </c>
    </row>
    <row r="6294" spans="1:10" hidden="1" x14ac:dyDescent="0.25">
      <c r="A6294" s="187">
        <v>43905</v>
      </c>
      <c r="B6294" s="3">
        <v>15</v>
      </c>
      <c r="C6294" s="3">
        <v>3</v>
      </c>
      <c r="D6294" s="3">
        <v>2020</v>
      </c>
      <c r="E6294" s="3">
        <v>5</v>
      </c>
      <c r="F6294" s="3">
        <v>0</v>
      </c>
      <c r="G6294" s="3" t="s">
        <v>90</v>
      </c>
      <c r="H6294" s="3" t="s">
        <v>1223</v>
      </c>
      <c r="I6294" s="3" t="s">
        <v>554</v>
      </c>
      <c r="J6294" s="3">
        <v>6982084</v>
      </c>
    </row>
    <row r="6295" spans="1:10" hidden="1" x14ac:dyDescent="0.25">
      <c r="A6295" s="187">
        <v>43904</v>
      </c>
      <c r="B6295" s="3">
        <v>14</v>
      </c>
      <c r="C6295" s="3">
        <v>3</v>
      </c>
      <c r="D6295" s="3">
        <v>2020</v>
      </c>
      <c r="E6295" s="3">
        <v>17</v>
      </c>
      <c r="F6295" s="3">
        <v>0</v>
      </c>
      <c r="G6295" s="3" t="s">
        <v>90</v>
      </c>
      <c r="H6295" s="3" t="s">
        <v>1223</v>
      </c>
      <c r="I6295" s="3" t="s">
        <v>554</v>
      </c>
      <c r="J6295" s="3">
        <v>6982084</v>
      </c>
    </row>
    <row r="6296" spans="1:10" hidden="1" x14ac:dyDescent="0.25">
      <c r="A6296" s="187">
        <v>43903</v>
      </c>
      <c r="B6296" s="3">
        <v>13</v>
      </c>
      <c r="C6296" s="3">
        <v>3</v>
      </c>
      <c r="D6296" s="3">
        <v>2020</v>
      </c>
      <c r="E6296" s="3">
        <v>6</v>
      </c>
      <c r="F6296" s="3">
        <v>0</v>
      </c>
      <c r="G6296" s="3" t="s">
        <v>90</v>
      </c>
      <c r="H6296" s="3" t="s">
        <v>1223</v>
      </c>
      <c r="I6296" s="3" t="s">
        <v>554</v>
      </c>
      <c r="J6296" s="3">
        <v>6982084</v>
      </c>
    </row>
    <row r="6297" spans="1:10" hidden="1" x14ac:dyDescent="0.25">
      <c r="A6297" s="187">
        <v>43902</v>
      </c>
      <c r="B6297" s="3">
        <v>12</v>
      </c>
      <c r="C6297" s="3">
        <v>3</v>
      </c>
      <c r="D6297" s="3">
        <v>2020</v>
      </c>
      <c r="E6297" s="3">
        <v>13</v>
      </c>
      <c r="F6297" s="3">
        <v>0</v>
      </c>
      <c r="G6297" s="3" t="s">
        <v>90</v>
      </c>
      <c r="H6297" s="3" t="s">
        <v>1223</v>
      </c>
      <c r="I6297" s="3" t="s">
        <v>554</v>
      </c>
      <c r="J6297" s="3">
        <v>6982084</v>
      </c>
    </row>
    <row r="6298" spans="1:10" hidden="1" x14ac:dyDescent="0.25">
      <c r="A6298" s="187">
        <v>43901</v>
      </c>
      <c r="B6298" s="3">
        <v>11</v>
      </c>
      <c r="C6298" s="3">
        <v>3</v>
      </c>
      <c r="D6298" s="3">
        <v>2020</v>
      </c>
      <c r="E6298" s="3">
        <v>4</v>
      </c>
      <c r="F6298" s="3">
        <v>0</v>
      </c>
      <c r="G6298" s="3" t="s">
        <v>90</v>
      </c>
      <c r="H6298" s="3" t="s">
        <v>1223</v>
      </c>
      <c r="I6298" s="3" t="s">
        <v>554</v>
      </c>
      <c r="J6298" s="3">
        <v>6982084</v>
      </c>
    </row>
    <row r="6299" spans="1:10" hidden="1" x14ac:dyDescent="0.25">
      <c r="A6299" s="187">
        <v>43897</v>
      </c>
      <c r="B6299" s="3">
        <v>7</v>
      </c>
      <c r="C6299" s="3">
        <v>3</v>
      </c>
      <c r="D6299" s="3">
        <v>2020</v>
      </c>
      <c r="E6299" s="3">
        <v>1</v>
      </c>
      <c r="F6299" s="3">
        <v>0</v>
      </c>
      <c r="G6299" s="3" t="s">
        <v>90</v>
      </c>
      <c r="H6299" s="3" t="s">
        <v>1223</v>
      </c>
      <c r="I6299" s="3" t="s">
        <v>554</v>
      </c>
      <c r="J6299" s="3">
        <v>6982084</v>
      </c>
    </row>
    <row r="6300" spans="1:10" hidden="1" x14ac:dyDescent="0.25">
      <c r="A6300" s="187">
        <v>43920</v>
      </c>
      <c r="B6300" s="3">
        <v>30</v>
      </c>
      <c r="C6300" s="3">
        <v>3</v>
      </c>
      <c r="D6300" s="3">
        <v>2020</v>
      </c>
      <c r="E6300" s="3">
        <v>1</v>
      </c>
      <c r="F6300" s="3">
        <v>0</v>
      </c>
      <c r="G6300" s="3" t="s">
        <v>263</v>
      </c>
      <c r="H6300" s="3" t="s">
        <v>1224</v>
      </c>
      <c r="I6300" s="3" t="s">
        <v>566</v>
      </c>
      <c r="J6300" s="3">
        <v>96762</v>
      </c>
    </row>
    <row r="6301" spans="1:10" hidden="1" x14ac:dyDescent="0.25">
      <c r="A6301" s="187">
        <v>43919</v>
      </c>
      <c r="B6301" s="3">
        <v>29</v>
      </c>
      <c r="C6301" s="3">
        <v>3</v>
      </c>
      <c r="D6301" s="3">
        <v>2020</v>
      </c>
      <c r="E6301" s="3">
        <v>0</v>
      </c>
      <c r="F6301" s="3">
        <v>0</v>
      </c>
      <c r="G6301" s="3" t="s">
        <v>263</v>
      </c>
      <c r="H6301" s="3" t="s">
        <v>1224</v>
      </c>
      <c r="I6301" s="3" t="s">
        <v>566</v>
      </c>
      <c r="J6301" s="3">
        <v>96762</v>
      </c>
    </row>
    <row r="6302" spans="1:10" hidden="1" x14ac:dyDescent="0.25">
      <c r="A6302" s="187">
        <v>43918</v>
      </c>
      <c r="B6302" s="3">
        <v>28</v>
      </c>
      <c r="C6302" s="3">
        <v>3</v>
      </c>
      <c r="D6302" s="3">
        <v>2020</v>
      </c>
      <c r="E6302" s="3">
        <v>0</v>
      </c>
      <c r="F6302" s="3">
        <v>0</v>
      </c>
      <c r="G6302" s="3" t="s">
        <v>263</v>
      </c>
      <c r="H6302" s="3" t="s">
        <v>1224</v>
      </c>
      <c r="I6302" s="3" t="s">
        <v>566</v>
      </c>
      <c r="J6302" s="3">
        <v>96762</v>
      </c>
    </row>
    <row r="6303" spans="1:10" hidden="1" x14ac:dyDescent="0.25">
      <c r="A6303" s="187">
        <v>43917</v>
      </c>
      <c r="B6303" s="3">
        <v>27</v>
      </c>
      <c r="C6303" s="3">
        <v>3</v>
      </c>
      <c r="D6303" s="3">
        <v>2020</v>
      </c>
      <c r="E6303" s="3">
        <v>0</v>
      </c>
      <c r="F6303" s="3">
        <v>0</v>
      </c>
      <c r="G6303" s="3" t="s">
        <v>263</v>
      </c>
      <c r="H6303" s="3" t="s">
        <v>1224</v>
      </c>
      <c r="I6303" s="3" t="s">
        <v>566</v>
      </c>
      <c r="J6303" s="3">
        <v>96762</v>
      </c>
    </row>
    <row r="6304" spans="1:10" hidden="1" x14ac:dyDescent="0.25">
      <c r="A6304" s="187">
        <v>43916</v>
      </c>
      <c r="B6304" s="3">
        <v>26</v>
      </c>
      <c r="C6304" s="3">
        <v>3</v>
      </c>
      <c r="D6304" s="3">
        <v>2020</v>
      </c>
      <c r="E6304" s="3">
        <v>0</v>
      </c>
      <c r="F6304" s="3">
        <v>0</v>
      </c>
      <c r="G6304" s="3" t="s">
        <v>263</v>
      </c>
      <c r="H6304" s="3" t="s">
        <v>1224</v>
      </c>
      <c r="I6304" s="3" t="s">
        <v>566</v>
      </c>
      <c r="J6304" s="3">
        <v>96762</v>
      </c>
    </row>
    <row r="6305" spans="1:10" hidden="1" x14ac:dyDescent="0.25">
      <c r="A6305" s="187">
        <v>43915</v>
      </c>
      <c r="B6305" s="3">
        <v>25</v>
      </c>
      <c r="C6305" s="3">
        <v>3</v>
      </c>
      <c r="D6305" s="3">
        <v>2020</v>
      </c>
      <c r="E6305" s="3">
        <v>0</v>
      </c>
      <c r="F6305" s="3">
        <v>0</v>
      </c>
      <c r="G6305" s="3" t="s">
        <v>263</v>
      </c>
      <c r="H6305" s="3" t="s">
        <v>1224</v>
      </c>
      <c r="I6305" s="3" t="s">
        <v>566</v>
      </c>
      <c r="J6305" s="3">
        <v>96762</v>
      </c>
    </row>
    <row r="6306" spans="1:10" hidden="1" x14ac:dyDescent="0.25">
      <c r="A6306" s="187">
        <v>43914</v>
      </c>
      <c r="B6306" s="3">
        <v>24</v>
      </c>
      <c r="C6306" s="3">
        <v>3</v>
      </c>
      <c r="D6306" s="3">
        <v>2020</v>
      </c>
      <c r="E6306" s="3">
        <v>0</v>
      </c>
      <c r="F6306" s="3">
        <v>0</v>
      </c>
      <c r="G6306" s="3" t="s">
        <v>263</v>
      </c>
      <c r="H6306" s="3" t="s">
        <v>1224</v>
      </c>
      <c r="I6306" s="3" t="s">
        <v>566</v>
      </c>
      <c r="J6306" s="3">
        <v>96762</v>
      </c>
    </row>
    <row r="6307" spans="1:10" hidden="1" x14ac:dyDescent="0.25">
      <c r="A6307" s="187">
        <v>43913</v>
      </c>
      <c r="B6307" s="3">
        <v>23</v>
      </c>
      <c r="C6307" s="3">
        <v>3</v>
      </c>
      <c r="D6307" s="3">
        <v>2020</v>
      </c>
      <c r="E6307" s="3">
        <v>0</v>
      </c>
      <c r="F6307" s="3">
        <v>0</v>
      </c>
      <c r="G6307" s="3" t="s">
        <v>263</v>
      </c>
      <c r="H6307" s="3" t="s">
        <v>1224</v>
      </c>
      <c r="I6307" s="3" t="s">
        <v>566</v>
      </c>
      <c r="J6307" s="3">
        <v>96762</v>
      </c>
    </row>
    <row r="6308" spans="1:10" hidden="1" x14ac:dyDescent="0.25">
      <c r="A6308" s="187">
        <v>43912</v>
      </c>
      <c r="B6308" s="3">
        <v>22</v>
      </c>
      <c r="C6308" s="3">
        <v>3</v>
      </c>
      <c r="D6308" s="3">
        <v>2020</v>
      </c>
      <c r="E6308" s="3">
        <v>0</v>
      </c>
      <c r="F6308" s="3">
        <v>0</v>
      </c>
      <c r="G6308" s="3" t="s">
        <v>263</v>
      </c>
      <c r="H6308" s="3" t="s">
        <v>1224</v>
      </c>
      <c r="I6308" s="3" t="s">
        <v>566</v>
      </c>
      <c r="J6308" s="3">
        <v>96762</v>
      </c>
    </row>
    <row r="6309" spans="1:10" hidden="1" x14ac:dyDescent="0.25">
      <c r="A6309" s="187">
        <v>43911</v>
      </c>
      <c r="B6309" s="3">
        <v>21</v>
      </c>
      <c r="C6309" s="3">
        <v>3</v>
      </c>
      <c r="D6309" s="3">
        <v>2020</v>
      </c>
      <c r="E6309" s="3">
        <v>1</v>
      </c>
      <c r="F6309" s="3">
        <v>0</v>
      </c>
      <c r="G6309" s="3" t="s">
        <v>263</v>
      </c>
      <c r="H6309" s="3" t="s">
        <v>1224</v>
      </c>
      <c r="I6309" s="3" t="s">
        <v>566</v>
      </c>
      <c r="J6309" s="3">
        <v>96762</v>
      </c>
    </row>
    <row r="6310" spans="1:10" hidden="1" x14ac:dyDescent="0.25">
      <c r="A6310" s="187">
        <v>43910</v>
      </c>
      <c r="B6310" s="3">
        <v>20</v>
      </c>
      <c r="C6310" s="3">
        <v>3</v>
      </c>
      <c r="D6310" s="3">
        <v>2020</v>
      </c>
      <c r="E6310" s="3">
        <v>0</v>
      </c>
      <c r="F6310" s="3">
        <v>0</v>
      </c>
      <c r="G6310" s="3" t="s">
        <v>263</v>
      </c>
      <c r="H6310" s="3" t="s">
        <v>1224</v>
      </c>
      <c r="I6310" s="3" t="s">
        <v>566</v>
      </c>
      <c r="J6310" s="3">
        <v>96762</v>
      </c>
    </row>
    <row r="6311" spans="1:10" hidden="1" x14ac:dyDescent="0.25">
      <c r="A6311" s="187">
        <v>43909</v>
      </c>
      <c r="B6311" s="3">
        <v>19</v>
      </c>
      <c r="C6311" s="3">
        <v>3</v>
      </c>
      <c r="D6311" s="3">
        <v>2020</v>
      </c>
      <c r="E6311" s="3">
        <v>2</v>
      </c>
      <c r="F6311" s="3">
        <v>0</v>
      </c>
      <c r="G6311" s="3" t="s">
        <v>263</v>
      </c>
      <c r="H6311" s="3" t="s">
        <v>1224</v>
      </c>
      <c r="I6311" s="3" t="s">
        <v>566</v>
      </c>
      <c r="J6311" s="3">
        <v>96762</v>
      </c>
    </row>
    <row r="6312" spans="1:10" hidden="1" x14ac:dyDescent="0.25">
      <c r="A6312" s="187">
        <v>43908</v>
      </c>
      <c r="B6312" s="3">
        <v>18</v>
      </c>
      <c r="C6312" s="3">
        <v>3</v>
      </c>
      <c r="D6312" s="3">
        <v>2020</v>
      </c>
      <c r="E6312" s="3">
        <v>0</v>
      </c>
      <c r="F6312" s="3">
        <v>0</v>
      </c>
      <c r="G6312" s="3" t="s">
        <v>263</v>
      </c>
      <c r="H6312" s="3" t="s">
        <v>1224</v>
      </c>
      <c r="I6312" s="3" t="s">
        <v>566</v>
      </c>
      <c r="J6312" s="3">
        <v>96762</v>
      </c>
    </row>
    <row r="6313" spans="1:10" hidden="1" x14ac:dyDescent="0.25">
      <c r="A6313" s="187">
        <v>43907</v>
      </c>
      <c r="B6313" s="3">
        <v>17</v>
      </c>
      <c r="C6313" s="3">
        <v>3</v>
      </c>
      <c r="D6313" s="3">
        <v>2020</v>
      </c>
      <c r="E6313" s="3">
        <v>1</v>
      </c>
      <c r="F6313" s="3">
        <v>0</v>
      </c>
      <c r="G6313" s="3" t="s">
        <v>263</v>
      </c>
      <c r="H6313" s="3" t="s">
        <v>1224</v>
      </c>
      <c r="I6313" s="3" t="s">
        <v>566</v>
      </c>
      <c r="J6313" s="3">
        <v>96762</v>
      </c>
    </row>
    <row r="6314" spans="1:10" hidden="1" x14ac:dyDescent="0.25">
      <c r="A6314" s="187">
        <v>43906</v>
      </c>
      <c r="B6314" s="3">
        <v>16</v>
      </c>
      <c r="C6314" s="3">
        <v>3</v>
      </c>
      <c r="D6314" s="3">
        <v>2020</v>
      </c>
      <c r="E6314" s="3">
        <v>1</v>
      </c>
      <c r="F6314" s="3">
        <v>0</v>
      </c>
      <c r="G6314" s="3" t="s">
        <v>263</v>
      </c>
      <c r="H6314" s="3" t="s">
        <v>1224</v>
      </c>
      <c r="I6314" s="3" t="s">
        <v>566</v>
      </c>
      <c r="J6314" s="3">
        <v>96762</v>
      </c>
    </row>
    <row r="6315" spans="1:10" hidden="1" x14ac:dyDescent="0.25">
      <c r="A6315" s="187">
        <v>43905</v>
      </c>
      <c r="B6315" s="3">
        <v>15</v>
      </c>
      <c r="C6315" s="3">
        <v>3</v>
      </c>
      <c r="D6315" s="3">
        <v>2020</v>
      </c>
      <c r="E6315" s="3">
        <v>2</v>
      </c>
      <c r="F6315" s="3">
        <v>0</v>
      </c>
      <c r="G6315" s="3" t="s">
        <v>263</v>
      </c>
      <c r="H6315" s="3" t="s">
        <v>1224</v>
      </c>
      <c r="I6315" s="3" t="s">
        <v>566</v>
      </c>
      <c r="J6315" s="3">
        <v>96762</v>
      </c>
    </row>
    <row r="6316" spans="1:10" hidden="1" x14ac:dyDescent="0.25">
      <c r="A6316" s="187">
        <v>43920</v>
      </c>
      <c r="B6316" s="3">
        <v>30</v>
      </c>
      <c r="C6316" s="3">
        <v>3</v>
      </c>
      <c r="D6316" s="3">
        <v>2020</v>
      </c>
      <c r="E6316" s="3">
        <v>41</v>
      </c>
      <c r="F6316" s="3">
        <v>0</v>
      </c>
      <c r="G6316" s="3" t="s">
        <v>265</v>
      </c>
      <c r="H6316" s="3" t="s">
        <v>1225</v>
      </c>
      <c r="I6316" s="3" t="s">
        <v>548</v>
      </c>
      <c r="J6316" s="3">
        <v>5638676</v>
      </c>
    </row>
    <row r="6317" spans="1:10" hidden="1" x14ac:dyDescent="0.25">
      <c r="A6317" s="187">
        <v>43919</v>
      </c>
      <c r="B6317" s="3">
        <v>29</v>
      </c>
      <c r="C6317" s="3">
        <v>3</v>
      </c>
      <c r="D6317" s="3">
        <v>2020</v>
      </c>
      <c r="E6317" s="3">
        <v>71</v>
      </c>
      <c r="F6317" s="3">
        <v>1</v>
      </c>
      <c r="G6317" s="3" t="s">
        <v>265</v>
      </c>
      <c r="H6317" s="3" t="s">
        <v>1225</v>
      </c>
      <c r="I6317" s="3" t="s">
        <v>548</v>
      </c>
      <c r="J6317" s="3">
        <v>5638676</v>
      </c>
    </row>
    <row r="6318" spans="1:10" hidden="1" x14ac:dyDescent="0.25">
      <c r="A6318" s="187">
        <v>43918</v>
      </c>
      <c r="B6318" s="3">
        <v>28</v>
      </c>
      <c r="C6318" s="3">
        <v>3</v>
      </c>
      <c r="D6318" s="3">
        <v>2020</v>
      </c>
      <c r="E6318" s="3">
        <v>138</v>
      </c>
      <c r="F6318" s="3">
        <v>0</v>
      </c>
      <c r="G6318" s="3" t="s">
        <v>265</v>
      </c>
      <c r="H6318" s="3" t="s">
        <v>1225</v>
      </c>
      <c r="I6318" s="3" t="s">
        <v>548</v>
      </c>
      <c r="J6318" s="3">
        <v>5638676</v>
      </c>
    </row>
    <row r="6319" spans="1:10" hidden="1" x14ac:dyDescent="0.25">
      <c r="A6319" s="187">
        <v>43917</v>
      </c>
      <c r="B6319" s="3">
        <v>27</v>
      </c>
      <c r="C6319" s="3">
        <v>3</v>
      </c>
      <c r="D6319" s="3">
        <v>2020</v>
      </c>
      <c r="E6319" s="3">
        <v>26</v>
      </c>
      <c r="F6319" s="3">
        <v>0</v>
      </c>
      <c r="G6319" s="3" t="s">
        <v>265</v>
      </c>
      <c r="H6319" s="3" t="s">
        <v>1225</v>
      </c>
      <c r="I6319" s="3" t="s">
        <v>548</v>
      </c>
      <c r="J6319" s="3">
        <v>5638676</v>
      </c>
    </row>
    <row r="6320" spans="1:10" hidden="1" x14ac:dyDescent="0.25">
      <c r="A6320" s="187">
        <v>43916</v>
      </c>
      <c r="B6320" s="3">
        <v>26</v>
      </c>
      <c r="C6320" s="3">
        <v>3</v>
      </c>
      <c r="D6320" s="3">
        <v>2020</v>
      </c>
      <c r="E6320" s="3">
        <v>10</v>
      </c>
      <c r="F6320" s="3">
        <v>0</v>
      </c>
      <c r="G6320" s="3" t="s">
        <v>265</v>
      </c>
      <c r="H6320" s="3" t="s">
        <v>1225</v>
      </c>
      <c r="I6320" s="3" t="s">
        <v>548</v>
      </c>
      <c r="J6320" s="3">
        <v>5638676</v>
      </c>
    </row>
    <row r="6321" spans="1:10" hidden="1" x14ac:dyDescent="0.25">
      <c r="A6321" s="187">
        <v>43915</v>
      </c>
      <c r="B6321" s="3">
        <v>25</v>
      </c>
      <c r="C6321" s="3">
        <v>3</v>
      </c>
      <c r="D6321" s="3">
        <v>2020</v>
      </c>
      <c r="E6321" s="3">
        <v>49</v>
      </c>
      <c r="F6321" s="3">
        <v>0</v>
      </c>
      <c r="G6321" s="3" t="s">
        <v>265</v>
      </c>
      <c r="H6321" s="3" t="s">
        <v>1225</v>
      </c>
      <c r="I6321" s="3" t="s">
        <v>548</v>
      </c>
      <c r="J6321" s="3">
        <v>5638676</v>
      </c>
    </row>
    <row r="6322" spans="1:10" hidden="1" x14ac:dyDescent="0.25">
      <c r="A6322" s="187">
        <v>43914</v>
      </c>
      <c r="B6322" s="3">
        <v>24</v>
      </c>
      <c r="C6322" s="3">
        <v>3</v>
      </c>
      <c r="D6322" s="3">
        <v>2020</v>
      </c>
      <c r="E6322" s="3">
        <v>54</v>
      </c>
      <c r="F6322" s="3">
        <v>0</v>
      </c>
      <c r="G6322" s="3" t="s">
        <v>265</v>
      </c>
      <c r="H6322" s="3" t="s">
        <v>1225</v>
      </c>
      <c r="I6322" s="3" t="s">
        <v>548</v>
      </c>
      <c r="J6322" s="3">
        <v>5638676</v>
      </c>
    </row>
    <row r="6323" spans="1:10" hidden="1" x14ac:dyDescent="0.25">
      <c r="A6323" s="187">
        <v>43913</v>
      </c>
      <c r="B6323" s="3">
        <v>23</v>
      </c>
      <c r="C6323" s="3">
        <v>3</v>
      </c>
      <c r="D6323" s="3">
        <v>2020</v>
      </c>
      <c r="E6323" s="3">
        <v>23</v>
      </c>
      <c r="F6323" s="3">
        <v>0</v>
      </c>
      <c r="G6323" s="3" t="s">
        <v>265</v>
      </c>
      <c r="H6323" s="3" t="s">
        <v>1225</v>
      </c>
      <c r="I6323" s="3" t="s">
        <v>548</v>
      </c>
      <c r="J6323" s="3">
        <v>5638676</v>
      </c>
    </row>
    <row r="6324" spans="1:10" hidden="1" x14ac:dyDescent="0.25">
      <c r="A6324" s="187">
        <v>43912</v>
      </c>
      <c r="B6324" s="3">
        <v>22</v>
      </c>
      <c r="C6324" s="3">
        <v>3</v>
      </c>
      <c r="D6324" s="3">
        <v>2020</v>
      </c>
      <c r="E6324" s="3">
        <v>47</v>
      </c>
      <c r="F6324" s="3">
        <v>2</v>
      </c>
      <c r="G6324" s="3" t="s">
        <v>265</v>
      </c>
      <c r="H6324" s="3" t="s">
        <v>1225</v>
      </c>
      <c r="I6324" s="3" t="s">
        <v>548</v>
      </c>
      <c r="J6324" s="3">
        <v>5638676</v>
      </c>
    </row>
    <row r="6325" spans="1:10" hidden="1" x14ac:dyDescent="0.25">
      <c r="A6325" s="187">
        <v>43911</v>
      </c>
      <c r="B6325" s="3">
        <v>21</v>
      </c>
      <c r="C6325" s="3">
        <v>3</v>
      </c>
      <c r="D6325" s="3">
        <v>2020</v>
      </c>
      <c r="E6325" s="3">
        <v>40</v>
      </c>
      <c r="F6325" s="3">
        <v>0</v>
      </c>
      <c r="G6325" s="3" t="s">
        <v>265</v>
      </c>
      <c r="H6325" s="3" t="s">
        <v>1225</v>
      </c>
      <c r="I6325" s="3" t="s">
        <v>548</v>
      </c>
      <c r="J6325" s="3">
        <v>5638676</v>
      </c>
    </row>
    <row r="6326" spans="1:10" hidden="1" x14ac:dyDescent="0.25">
      <c r="A6326" s="187">
        <v>43910</v>
      </c>
      <c r="B6326" s="3">
        <v>20</v>
      </c>
      <c r="C6326" s="3">
        <v>3</v>
      </c>
      <c r="D6326" s="3">
        <v>2020</v>
      </c>
      <c r="E6326" s="3">
        <v>32</v>
      </c>
      <c r="F6326" s="3">
        <v>0</v>
      </c>
      <c r="G6326" s="3" t="s">
        <v>265</v>
      </c>
      <c r="H6326" s="3" t="s">
        <v>1225</v>
      </c>
      <c r="I6326" s="3" t="s">
        <v>548</v>
      </c>
      <c r="J6326" s="3">
        <v>5638676</v>
      </c>
    </row>
    <row r="6327" spans="1:10" hidden="1" x14ac:dyDescent="0.25">
      <c r="A6327" s="187">
        <v>43909</v>
      </c>
      <c r="B6327" s="3">
        <v>19</v>
      </c>
      <c r="C6327" s="3">
        <v>3</v>
      </c>
      <c r="D6327" s="3">
        <v>2020</v>
      </c>
      <c r="E6327" s="3">
        <v>47</v>
      </c>
      <c r="F6327" s="3">
        <v>0</v>
      </c>
      <c r="G6327" s="3" t="s">
        <v>265</v>
      </c>
      <c r="H6327" s="3" t="s">
        <v>1225</v>
      </c>
      <c r="I6327" s="3" t="s">
        <v>548</v>
      </c>
      <c r="J6327" s="3">
        <v>5638676</v>
      </c>
    </row>
    <row r="6328" spans="1:10" hidden="1" x14ac:dyDescent="0.25">
      <c r="A6328" s="187">
        <v>43908</v>
      </c>
      <c r="B6328" s="3">
        <v>18</v>
      </c>
      <c r="C6328" s="3">
        <v>3</v>
      </c>
      <c r="D6328" s="3">
        <v>2020</v>
      </c>
      <c r="E6328" s="3">
        <v>23</v>
      </c>
      <c r="F6328" s="3">
        <v>0</v>
      </c>
      <c r="G6328" s="3" t="s">
        <v>265</v>
      </c>
      <c r="H6328" s="3" t="s">
        <v>1225</v>
      </c>
      <c r="I6328" s="3" t="s">
        <v>548</v>
      </c>
      <c r="J6328" s="3">
        <v>5638676</v>
      </c>
    </row>
    <row r="6329" spans="1:10" hidden="1" x14ac:dyDescent="0.25">
      <c r="A6329" s="187">
        <v>43907</v>
      </c>
      <c r="B6329" s="3">
        <v>17</v>
      </c>
      <c r="C6329" s="3">
        <v>3</v>
      </c>
      <c r="D6329" s="3">
        <v>2020</v>
      </c>
      <c r="E6329" s="3">
        <v>17</v>
      </c>
      <c r="F6329" s="3">
        <v>0</v>
      </c>
      <c r="G6329" s="3" t="s">
        <v>265</v>
      </c>
      <c r="H6329" s="3" t="s">
        <v>1225</v>
      </c>
      <c r="I6329" s="3" t="s">
        <v>548</v>
      </c>
      <c r="J6329" s="3">
        <v>5638676</v>
      </c>
    </row>
    <row r="6330" spans="1:10" hidden="1" x14ac:dyDescent="0.25">
      <c r="A6330" s="187">
        <v>43906</v>
      </c>
      <c r="B6330" s="3">
        <v>16</v>
      </c>
      <c r="C6330" s="3">
        <v>3</v>
      </c>
      <c r="D6330" s="3">
        <v>2020</v>
      </c>
      <c r="E6330" s="3">
        <v>12</v>
      </c>
      <c r="F6330" s="3">
        <v>0</v>
      </c>
      <c r="G6330" s="3" t="s">
        <v>265</v>
      </c>
      <c r="H6330" s="3" t="s">
        <v>1225</v>
      </c>
      <c r="I6330" s="3" t="s">
        <v>548</v>
      </c>
      <c r="J6330" s="3">
        <v>5638676</v>
      </c>
    </row>
    <row r="6331" spans="1:10" hidden="1" x14ac:dyDescent="0.25">
      <c r="A6331" s="187">
        <v>43905</v>
      </c>
      <c r="B6331" s="3">
        <v>15</v>
      </c>
      <c r="C6331" s="3">
        <v>3</v>
      </c>
      <c r="D6331" s="3">
        <v>2020</v>
      </c>
      <c r="E6331" s="3">
        <v>14</v>
      </c>
      <c r="F6331" s="3">
        <v>0</v>
      </c>
      <c r="G6331" s="3" t="s">
        <v>265</v>
      </c>
      <c r="H6331" s="3" t="s">
        <v>1225</v>
      </c>
      <c r="I6331" s="3" t="s">
        <v>548</v>
      </c>
      <c r="J6331" s="3">
        <v>5638676</v>
      </c>
    </row>
    <row r="6332" spans="1:10" hidden="1" x14ac:dyDescent="0.25">
      <c r="A6332" s="187">
        <v>43904</v>
      </c>
      <c r="B6332" s="3">
        <v>14</v>
      </c>
      <c r="C6332" s="3">
        <v>3</v>
      </c>
      <c r="D6332" s="3">
        <v>2020</v>
      </c>
      <c r="E6332" s="3">
        <v>13</v>
      </c>
      <c r="F6332" s="3">
        <v>0</v>
      </c>
      <c r="G6332" s="3" t="s">
        <v>265</v>
      </c>
      <c r="H6332" s="3" t="s">
        <v>1225</v>
      </c>
      <c r="I6332" s="3" t="s">
        <v>548</v>
      </c>
      <c r="J6332" s="3">
        <v>5638676</v>
      </c>
    </row>
    <row r="6333" spans="1:10" hidden="1" x14ac:dyDescent="0.25">
      <c r="A6333" s="187">
        <v>43903</v>
      </c>
      <c r="B6333" s="3">
        <v>13</v>
      </c>
      <c r="C6333" s="3">
        <v>3</v>
      </c>
      <c r="D6333" s="3">
        <v>2020</v>
      </c>
      <c r="E6333" s="3">
        <v>9</v>
      </c>
      <c r="F6333" s="3">
        <v>0</v>
      </c>
      <c r="G6333" s="3" t="s">
        <v>265</v>
      </c>
      <c r="H6333" s="3" t="s">
        <v>1225</v>
      </c>
      <c r="I6333" s="3" t="s">
        <v>548</v>
      </c>
      <c r="J6333" s="3">
        <v>5638676</v>
      </c>
    </row>
    <row r="6334" spans="1:10" hidden="1" x14ac:dyDescent="0.25">
      <c r="A6334" s="187">
        <v>43902</v>
      </c>
      <c r="B6334" s="3">
        <v>12</v>
      </c>
      <c r="C6334" s="3">
        <v>3</v>
      </c>
      <c r="D6334" s="3">
        <v>2020</v>
      </c>
      <c r="E6334" s="3">
        <v>12</v>
      </c>
      <c r="F6334" s="3">
        <v>0</v>
      </c>
      <c r="G6334" s="3" t="s">
        <v>265</v>
      </c>
      <c r="H6334" s="3" t="s">
        <v>1225</v>
      </c>
      <c r="I6334" s="3" t="s">
        <v>548</v>
      </c>
      <c r="J6334" s="3">
        <v>5638676</v>
      </c>
    </row>
    <row r="6335" spans="1:10" hidden="1" x14ac:dyDescent="0.25">
      <c r="A6335" s="187">
        <v>43901</v>
      </c>
      <c r="B6335" s="3">
        <v>11</v>
      </c>
      <c r="C6335" s="3">
        <v>3</v>
      </c>
      <c r="D6335" s="3">
        <v>2020</v>
      </c>
      <c r="E6335" s="3">
        <v>6</v>
      </c>
      <c r="F6335" s="3">
        <v>0</v>
      </c>
      <c r="G6335" s="3" t="s">
        <v>265</v>
      </c>
      <c r="H6335" s="3" t="s">
        <v>1225</v>
      </c>
      <c r="I6335" s="3" t="s">
        <v>548</v>
      </c>
      <c r="J6335" s="3">
        <v>5638676</v>
      </c>
    </row>
    <row r="6336" spans="1:10" hidden="1" x14ac:dyDescent="0.25">
      <c r="A6336" s="187">
        <v>43900</v>
      </c>
      <c r="B6336" s="3">
        <v>10</v>
      </c>
      <c r="C6336" s="3">
        <v>3</v>
      </c>
      <c r="D6336" s="3">
        <v>2020</v>
      </c>
      <c r="E6336" s="3">
        <v>10</v>
      </c>
      <c r="F6336" s="3">
        <v>0</v>
      </c>
      <c r="G6336" s="3" t="s">
        <v>265</v>
      </c>
      <c r="H6336" s="3" t="s">
        <v>1225</v>
      </c>
      <c r="I6336" s="3" t="s">
        <v>548</v>
      </c>
      <c r="J6336" s="3">
        <v>5638676</v>
      </c>
    </row>
    <row r="6337" spans="1:10" hidden="1" x14ac:dyDescent="0.25">
      <c r="A6337" s="187">
        <v>43899</v>
      </c>
      <c r="B6337" s="3">
        <v>9</v>
      </c>
      <c r="C6337" s="3">
        <v>3</v>
      </c>
      <c r="D6337" s="3">
        <v>2020</v>
      </c>
      <c r="E6337" s="3">
        <v>12</v>
      </c>
      <c r="F6337" s="3">
        <v>0</v>
      </c>
      <c r="G6337" s="3" t="s">
        <v>265</v>
      </c>
      <c r="H6337" s="3" t="s">
        <v>1225</v>
      </c>
      <c r="I6337" s="3" t="s">
        <v>548</v>
      </c>
      <c r="J6337" s="3">
        <v>5638676</v>
      </c>
    </row>
    <row r="6338" spans="1:10" hidden="1" x14ac:dyDescent="0.25">
      <c r="A6338" s="187">
        <v>43898</v>
      </c>
      <c r="B6338" s="3">
        <v>8</v>
      </c>
      <c r="C6338" s="3">
        <v>3</v>
      </c>
      <c r="D6338" s="3">
        <v>2020</v>
      </c>
      <c r="E6338" s="3">
        <v>8</v>
      </c>
      <c r="F6338" s="3">
        <v>0</v>
      </c>
      <c r="G6338" s="3" t="s">
        <v>265</v>
      </c>
      <c r="H6338" s="3" t="s">
        <v>1225</v>
      </c>
      <c r="I6338" s="3" t="s">
        <v>548</v>
      </c>
      <c r="J6338" s="3">
        <v>5638676</v>
      </c>
    </row>
    <row r="6339" spans="1:10" hidden="1" x14ac:dyDescent="0.25">
      <c r="A6339" s="187">
        <v>43897</v>
      </c>
      <c r="B6339" s="3">
        <v>7</v>
      </c>
      <c r="C6339" s="3">
        <v>3</v>
      </c>
      <c r="D6339" s="3">
        <v>2020</v>
      </c>
      <c r="E6339" s="3">
        <v>13</v>
      </c>
      <c r="F6339" s="3">
        <v>0</v>
      </c>
      <c r="G6339" s="3" t="s">
        <v>265</v>
      </c>
      <c r="H6339" s="3" t="s">
        <v>1225</v>
      </c>
      <c r="I6339" s="3" t="s">
        <v>548</v>
      </c>
      <c r="J6339" s="3">
        <v>5638676</v>
      </c>
    </row>
    <row r="6340" spans="1:10" hidden="1" x14ac:dyDescent="0.25">
      <c r="A6340" s="187">
        <v>43896</v>
      </c>
      <c r="B6340" s="3">
        <v>6</v>
      </c>
      <c r="C6340" s="3">
        <v>3</v>
      </c>
      <c r="D6340" s="3">
        <v>2020</v>
      </c>
      <c r="E6340" s="3">
        <v>5</v>
      </c>
      <c r="F6340" s="3">
        <v>0</v>
      </c>
      <c r="G6340" s="3" t="s">
        <v>265</v>
      </c>
      <c r="H6340" s="3" t="s">
        <v>1225</v>
      </c>
      <c r="I6340" s="3" t="s">
        <v>548</v>
      </c>
      <c r="J6340" s="3">
        <v>5638676</v>
      </c>
    </row>
    <row r="6341" spans="1:10" hidden="1" x14ac:dyDescent="0.25">
      <c r="A6341" s="187">
        <v>43895</v>
      </c>
      <c r="B6341" s="3">
        <v>5</v>
      </c>
      <c r="C6341" s="3">
        <v>3</v>
      </c>
      <c r="D6341" s="3">
        <v>2020</v>
      </c>
      <c r="E6341" s="3">
        <v>2</v>
      </c>
      <c r="F6341" s="3">
        <v>0</v>
      </c>
      <c r="G6341" s="3" t="s">
        <v>265</v>
      </c>
      <c r="H6341" s="3" t="s">
        <v>1225</v>
      </c>
      <c r="I6341" s="3" t="s">
        <v>548</v>
      </c>
      <c r="J6341" s="3">
        <v>5638676</v>
      </c>
    </row>
    <row r="6342" spans="1:10" hidden="1" x14ac:dyDescent="0.25">
      <c r="A6342" s="187">
        <v>43894</v>
      </c>
      <c r="B6342" s="3">
        <v>4</v>
      </c>
      <c r="C6342" s="3">
        <v>3</v>
      </c>
      <c r="D6342" s="3">
        <v>2020</v>
      </c>
      <c r="E6342" s="3">
        <v>2</v>
      </c>
      <c r="F6342" s="3">
        <v>0</v>
      </c>
      <c r="G6342" s="3" t="s">
        <v>265</v>
      </c>
      <c r="H6342" s="3" t="s">
        <v>1225</v>
      </c>
      <c r="I6342" s="3" t="s">
        <v>548</v>
      </c>
      <c r="J6342" s="3">
        <v>5638676</v>
      </c>
    </row>
    <row r="6343" spans="1:10" hidden="1" x14ac:dyDescent="0.25">
      <c r="A6343" s="187">
        <v>43893</v>
      </c>
      <c r="B6343" s="3">
        <v>3</v>
      </c>
      <c r="C6343" s="3">
        <v>3</v>
      </c>
      <c r="D6343" s="3">
        <v>2020</v>
      </c>
      <c r="E6343" s="3">
        <v>2</v>
      </c>
      <c r="F6343" s="3">
        <v>0</v>
      </c>
      <c r="G6343" s="3" t="s">
        <v>265</v>
      </c>
      <c r="H6343" s="3" t="s">
        <v>1225</v>
      </c>
      <c r="I6343" s="3" t="s">
        <v>548</v>
      </c>
      <c r="J6343" s="3">
        <v>5638676</v>
      </c>
    </row>
    <row r="6344" spans="1:10" hidden="1" x14ac:dyDescent="0.25">
      <c r="A6344" s="187">
        <v>43892</v>
      </c>
      <c r="B6344" s="3">
        <v>2</v>
      </c>
      <c r="C6344" s="3">
        <v>3</v>
      </c>
      <c r="D6344" s="3">
        <v>2020</v>
      </c>
      <c r="E6344" s="3">
        <v>4</v>
      </c>
      <c r="F6344" s="3">
        <v>0</v>
      </c>
      <c r="G6344" s="3" t="s">
        <v>265</v>
      </c>
      <c r="H6344" s="3" t="s">
        <v>1225</v>
      </c>
      <c r="I6344" s="3" t="s">
        <v>548</v>
      </c>
      <c r="J6344" s="3">
        <v>5638676</v>
      </c>
    </row>
    <row r="6345" spans="1:10" hidden="1" x14ac:dyDescent="0.25">
      <c r="A6345" s="187">
        <v>43891</v>
      </c>
      <c r="B6345" s="3">
        <v>1</v>
      </c>
      <c r="C6345" s="3">
        <v>3</v>
      </c>
      <c r="D6345" s="3">
        <v>2020</v>
      </c>
      <c r="E6345" s="3">
        <v>4</v>
      </c>
      <c r="F6345" s="3">
        <v>0</v>
      </c>
      <c r="G6345" s="3" t="s">
        <v>265</v>
      </c>
      <c r="H6345" s="3" t="s">
        <v>1225</v>
      </c>
      <c r="I6345" s="3" t="s">
        <v>548</v>
      </c>
      <c r="J6345" s="3">
        <v>5638676</v>
      </c>
    </row>
    <row r="6346" spans="1:10" hidden="1" x14ac:dyDescent="0.25">
      <c r="A6346" s="187">
        <v>43890</v>
      </c>
      <c r="B6346" s="3">
        <v>29</v>
      </c>
      <c r="C6346" s="3">
        <v>2</v>
      </c>
      <c r="D6346" s="3">
        <v>2020</v>
      </c>
      <c r="E6346" s="3">
        <v>2</v>
      </c>
      <c r="F6346" s="3">
        <v>0</v>
      </c>
      <c r="G6346" s="3" t="s">
        <v>265</v>
      </c>
      <c r="H6346" s="3" t="s">
        <v>1225</v>
      </c>
      <c r="I6346" s="3" t="s">
        <v>548</v>
      </c>
      <c r="J6346" s="3">
        <v>5638676</v>
      </c>
    </row>
    <row r="6347" spans="1:10" hidden="1" x14ac:dyDescent="0.25">
      <c r="A6347" s="187">
        <v>43889</v>
      </c>
      <c r="B6347" s="3">
        <v>28</v>
      </c>
      <c r="C6347" s="3">
        <v>2</v>
      </c>
      <c r="D6347" s="3">
        <v>2020</v>
      </c>
      <c r="E6347" s="3">
        <v>3</v>
      </c>
      <c r="F6347" s="3">
        <v>0</v>
      </c>
      <c r="G6347" s="3" t="s">
        <v>265</v>
      </c>
      <c r="H6347" s="3" t="s">
        <v>1225</v>
      </c>
      <c r="I6347" s="3" t="s">
        <v>548</v>
      </c>
      <c r="J6347" s="3">
        <v>5638676</v>
      </c>
    </row>
    <row r="6348" spans="1:10" hidden="1" x14ac:dyDescent="0.25">
      <c r="A6348" s="187">
        <v>43888</v>
      </c>
      <c r="B6348" s="3">
        <v>27</v>
      </c>
      <c r="C6348" s="3">
        <v>2</v>
      </c>
      <c r="D6348" s="3">
        <v>2020</v>
      </c>
      <c r="E6348" s="3">
        <v>2</v>
      </c>
      <c r="F6348" s="3">
        <v>0</v>
      </c>
      <c r="G6348" s="3" t="s">
        <v>265</v>
      </c>
      <c r="H6348" s="3" t="s">
        <v>1225</v>
      </c>
      <c r="I6348" s="3" t="s">
        <v>548</v>
      </c>
      <c r="J6348" s="3">
        <v>5638676</v>
      </c>
    </row>
    <row r="6349" spans="1:10" hidden="1" x14ac:dyDescent="0.25">
      <c r="A6349" s="187">
        <v>43887</v>
      </c>
      <c r="B6349" s="3">
        <v>26</v>
      </c>
      <c r="C6349" s="3">
        <v>2</v>
      </c>
      <c r="D6349" s="3">
        <v>2020</v>
      </c>
      <c r="E6349" s="3">
        <v>1</v>
      </c>
      <c r="F6349" s="3">
        <v>0</v>
      </c>
      <c r="G6349" s="3" t="s">
        <v>265</v>
      </c>
      <c r="H6349" s="3" t="s">
        <v>1225</v>
      </c>
      <c r="I6349" s="3" t="s">
        <v>548</v>
      </c>
      <c r="J6349" s="3">
        <v>5638676</v>
      </c>
    </row>
    <row r="6350" spans="1:10" hidden="1" x14ac:dyDescent="0.25">
      <c r="A6350" s="187">
        <v>43886</v>
      </c>
      <c r="B6350" s="3">
        <v>25</v>
      </c>
      <c r="C6350" s="3">
        <v>2</v>
      </c>
      <c r="D6350" s="3">
        <v>2020</v>
      </c>
      <c r="E6350" s="3">
        <v>1</v>
      </c>
      <c r="F6350" s="3">
        <v>0</v>
      </c>
      <c r="G6350" s="3" t="s">
        <v>265</v>
      </c>
      <c r="H6350" s="3" t="s">
        <v>1225</v>
      </c>
      <c r="I6350" s="3" t="s">
        <v>548</v>
      </c>
      <c r="J6350" s="3">
        <v>5638676</v>
      </c>
    </row>
    <row r="6351" spans="1:10" hidden="1" x14ac:dyDescent="0.25">
      <c r="A6351" s="187">
        <v>43885</v>
      </c>
      <c r="B6351" s="3">
        <v>24</v>
      </c>
      <c r="C6351" s="3">
        <v>2</v>
      </c>
      <c r="D6351" s="3">
        <v>2020</v>
      </c>
      <c r="E6351" s="3">
        <v>0</v>
      </c>
      <c r="F6351" s="3">
        <v>0</v>
      </c>
      <c r="G6351" s="3" t="s">
        <v>265</v>
      </c>
      <c r="H6351" s="3" t="s">
        <v>1225</v>
      </c>
      <c r="I6351" s="3" t="s">
        <v>548</v>
      </c>
      <c r="J6351" s="3">
        <v>5638676</v>
      </c>
    </row>
    <row r="6352" spans="1:10" hidden="1" x14ac:dyDescent="0.25">
      <c r="A6352" s="187">
        <v>43884</v>
      </c>
      <c r="B6352" s="3">
        <v>23</v>
      </c>
      <c r="C6352" s="3">
        <v>2</v>
      </c>
      <c r="D6352" s="3">
        <v>2020</v>
      </c>
      <c r="E6352" s="3">
        <v>3</v>
      </c>
      <c r="F6352" s="3">
        <v>0</v>
      </c>
      <c r="G6352" s="3" t="s">
        <v>265</v>
      </c>
      <c r="H6352" s="3" t="s">
        <v>1225</v>
      </c>
      <c r="I6352" s="3" t="s">
        <v>548</v>
      </c>
      <c r="J6352" s="3">
        <v>5638676</v>
      </c>
    </row>
    <row r="6353" spans="1:10" hidden="1" x14ac:dyDescent="0.25">
      <c r="A6353" s="187">
        <v>43883</v>
      </c>
      <c r="B6353" s="3">
        <v>22</v>
      </c>
      <c r="C6353" s="3">
        <v>2</v>
      </c>
      <c r="D6353" s="3">
        <v>2020</v>
      </c>
      <c r="E6353" s="3">
        <v>1</v>
      </c>
      <c r="F6353" s="3">
        <v>0</v>
      </c>
      <c r="G6353" s="3" t="s">
        <v>265</v>
      </c>
      <c r="H6353" s="3" t="s">
        <v>1225</v>
      </c>
      <c r="I6353" s="3" t="s">
        <v>548</v>
      </c>
      <c r="J6353" s="3">
        <v>5638676</v>
      </c>
    </row>
    <row r="6354" spans="1:10" hidden="1" x14ac:dyDescent="0.25">
      <c r="A6354" s="187">
        <v>43882</v>
      </c>
      <c r="B6354" s="3">
        <v>21</v>
      </c>
      <c r="C6354" s="3">
        <v>2</v>
      </c>
      <c r="D6354" s="3">
        <v>2020</v>
      </c>
      <c r="E6354" s="3">
        <v>1</v>
      </c>
      <c r="F6354" s="3">
        <v>0</v>
      </c>
      <c r="G6354" s="3" t="s">
        <v>265</v>
      </c>
      <c r="H6354" s="3" t="s">
        <v>1225</v>
      </c>
      <c r="I6354" s="3" t="s">
        <v>548</v>
      </c>
      <c r="J6354" s="3">
        <v>5638676</v>
      </c>
    </row>
    <row r="6355" spans="1:10" hidden="1" x14ac:dyDescent="0.25">
      <c r="A6355" s="187">
        <v>43881</v>
      </c>
      <c r="B6355" s="3">
        <v>20</v>
      </c>
      <c r="C6355" s="3">
        <v>2</v>
      </c>
      <c r="D6355" s="3">
        <v>2020</v>
      </c>
      <c r="E6355" s="3">
        <v>3</v>
      </c>
      <c r="F6355" s="3">
        <v>0</v>
      </c>
      <c r="G6355" s="3" t="s">
        <v>265</v>
      </c>
      <c r="H6355" s="3" t="s">
        <v>1225</v>
      </c>
      <c r="I6355" s="3" t="s">
        <v>548</v>
      </c>
      <c r="J6355" s="3">
        <v>5638676</v>
      </c>
    </row>
    <row r="6356" spans="1:10" hidden="1" x14ac:dyDescent="0.25">
      <c r="A6356" s="187">
        <v>43880</v>
      </c>
      <c r="B6356" s="3">
        <v>19</v>
      </c>
      <c r="C6356" s="3">
        <v>2</v>
      </c>
      <c r="D6356" s="3">
        <v>2020</v>
      </c>
      <c r="E6356" s="3">
        <v>4</v>
      </c>
      <c r="F6356" s="3">
        <v>0</v>
      </c>
      <c r="G6356" s="3" t="s">
        <v>265</v>
      </c>
      <c r="H6356" s="3" t="s">
        <v>1225</v>
      </c>
      <c r="I6356" s="3" t="s">
        <v>548</v>
      </c>
      <c r="J6356" s="3">
        <v>5638676</v>
      </c>
    </row>
    <row r="6357" spans="1:10" hidden="1" x14ac:dyDescent="0.25">
      <c r="A6357" s="187">
        <v>43879</v>
      </c>
      <c r="B6357" s="3">
        <v>18</v>
      </c>
      <c r="C6357" s="3">
        <v>2</v>
      </c>
      <c r="D6357" s="3">
        <v>2020</v>
      </c>
      <c r="E6357" s="3">
        <v>2</v>
      </c>
      <c r="F6357" s="3">
        <v>0</v>
      </c>
      <c r="G6357" s="3" t="s">
        <v>265</v>
      </c>
      <c r="H6357" s="3" t="s">
        <v>1225</v>
      </c>
      <c r="I6357" s="3" t="s">
        <v>548</v>
      </c>
      <c r="J6357" s="3">
        <v>5638676</v>
      </c>
    </row>
    <row r="6358" spans="1:10" hidden="1" x14ac:dyDescent="0.25">
      <c r="A6358" s="187">
        <v>43878</v>
      </c>
      <c r="B6358" s="3">
        <v>17</v>
      </c>
      <c r="C6358" s="3">
        <v>2</v>
      </c>
      <c r="D6358" s="3">
        <v>2020</v>
      </c>
      <c r="E6358" s="3">
        <v>3</v>
      </c>
      <c r="F6358" s="3">
        <v>0</v>
      </c>
      <c r="G6358" s="3" t="s">
        <v>265</v>
      </c>
      <c r="H6358" s="3" t="s">
        <v>1225</v>
      </c>
      <c r="I6358" s="3" t="s">
        <v>548</v>
      </c>
      <c r="J6358" s="3">
        <v>5638676</v>
      </c>
    </row>
    <row r="6359" spans="1:10" hidden="1" x14ac:dyDescent="0.25">
      <c r="A6359" s="187">
        <v>43877</v>
      </c>
      <c r="B6359" s="3">
        <v>16</v>
      </c>
      <c r="C6359" s="3">
        <v>2</v>
      </c>
      <c r="D6359" s="3">
        <v>2020</v>
      </c>
      <c r="E6359" s="3">
        <v>5</v>
      </c>
      <c r="F6359" s="3">
        <v>0</v>
      </c>
      <c r="G6359" s="3" t="s">
        <v>265</v>
      </c>
      <c r="H6359" s="3" t="s">
        <v>1225</v>
      </c>
      <c r="I6359" s="3" t="s">
        <v>548</v>
      </c>
      <c r="J6359" s="3">
        <v>5638676</v>
      </c>
    </row>
    <row r="6360" spans="1:10" hidden="1" x14ac:dyDescent="0.25">
      <c r="A6360" s="187">
        <v>43876</v>
      </c>
      <c r="B6360" s="3">
        <v>15</v>
      </c>
      <c r="C6360" s="3">
        <v>2</v>
      </c>
      <c r="D6360" s="3">
        <v>2020</v>
      </c>
      <c r="E6360" s="3">
        <v>9</v>
      </c>
      <c r="F6360" s="3">
        <v>0</v>
      </c>
      <c r="G6360" s="3" t="s">
        <v>265</v>
      </c>
      <c r="H6360" s="3" t="s">
        <v>1225</v>
      </c>
      <c r="I6360" s="3" t="s">
        <v>548</v>
      </c>
      <c r="J6360" s="3">
        <v>5638676</v>
      </c>
    </row>
    <row r="6361" spans="1:10" hidden="1" x14ac:dyDescent="0.25">
      <c r="A6361" s="187">
        <v>43875</v>
      </c>
      <c r="B6361" s="3">
        <v>14</v>
      </c>
      <c r="C6361" s="3">
        <v>2</v>
      </c>
      <c r="D6361" s="3">
        <v>2020</v>
      </c>
      <c r="E6361" s="3">
        <v>8</v>
      </c>
      <c r="F6361" s="3">
        <v>0</v>
      </c>
      <c r="G6361" s="3" t="s">
        <v>265</v>
      </c>
      <c r="H6361" s="3" t="s">
        <v>1225</v>
      </c>
      <c r="I6361" s="3" t="s">
        <v>548</v>
      </c>
      <c r="J6361" s="3">
        <v>5638676</v>
      </c>
    </row>
    <row r="6362" spans="1:10" hidden="1" x14ac:dyDescent="0.25">
      <c r="A6362" s="187">
        <v>43874</v>
      </c>
      <c r="B6362" s="3">
        <v>13</v>
      </c>
      <c r="C6362" s="3">
        <v>2</v>
      </c>
      <c r="D6362" s="3">
        <v>2020</v>
      </c>
      <c r="E6362" s="3">
        <v>3</v>
      </c>
      <c r="F6362" s="3">
        <v>0</v>
      </c>
      <c r="G6362" s="3" t="s">
        <v>265</v>
      </c>
      <c r="H6362" s="3" t="s">
        <v>1225</v>
      </c>
      <c r="I6362" s="3" t="s">
        <v>548</v>
      </c>
      <c r="J6362" s="3">
        <v>5638676</v>
      </c>
    </row>
    <row r="6363" spans="1:10" hidden="1" x14ac:dyDescent="0.25">
      <c r="A6363" s="187">
        <v>43873</v>
      </c>
      <c r="B6363" s="3">
        <v>12</v>
      </c>
      <c r="C6363" s="3">
        <v>2</v>
      </c>
      <c r="D6363" s="3">
        <v>2020</v>
      </c>
      <c r="E6363" s="3">
        <v>2</v>
      </c>
      <c r="F6363" s="3">
        <v>0</v>
      </c>
      <c r="G6363" s="3" t="s">
        <v>265</v>
      </c>
      <c r="H6363" s="3" t="s">
        <v>1225</v>
      </c>
      <c r="I6363" s="3" t="s">
        <v>548</v>
      </c>
      <c r="J6363" s="3">
        <v>5638676</v>
      </c>
    </row>
    <row r="6364" spans="1:10" hidden="1" x14ac:dyDescent="0.25">
      <c r="A6364" s="187">
        <v>43872</v>
      </c>
      <c r="B6364" s="3">
        <v>11</v>
      </c>
      <c r="C6364" s="3">
        <v>2</v>
      </c>
      <c r="D6364" s="3">
        <v>2020</v>
      </c>
      <c r="E6364" s="3">
        <v>2</v>
      </c>
      <c r="F6364" s="3">
        <v>0</v>
      </c>
      <c r="G6364" s="3" t="s">
        <v>265</v>
      </c>
      <c r="H6364" s="3" t="s">
        <v>1225</v>
      </c>
      <c r="I6364" s="3" t="s">
        <v>548</v>
      </c>
      <c r="J6364" s="3">
        <v>5638676</v>
      </c>
    </row>
    <row r="6365" spans="1:10" hidden="1" x14ac:dyDescent="0.25">
      <c r="A6365" s="187">
        <v>43871</v>
      </c>
      <c r="B6365" s="3">
        <v>10</v>
      </c>
      <c r="C6365" s="3">
        <v>2</v>
      </c>
      <c r="D6365" s="3">
        <v>2020</v>
      </c>
      <c r="E6365" s="3">
        <v>3</v>
      </c>
      <c r="F6365" s="3">
        <v>0</v>
      </c>
      <c r="G6365" s="3" t="s">
        <v>265</v>
      </c>
      <c r="H6365" s="3" t="s">
        <v>1225</v>
      </c>
      <c r="I6365" s="3" t="s">
        <v>548</v>
      </c>
      <c r="J6365" s="3">
        <v>5638676</v>
      </c>
    </row>
    <row r="6366" spans="1:10" hidden="1" x14ac:dyDescent="0.25">
      <c r="A6366" s="187">
        <v>43870</v>
      </c>
      <c r="B6366" s="3">
        <v>9</v>
      </c>
      <c r="C6366" s="3">
        <v>2</v>
      </c>
      <c r="D6366" s="3">
        <v>2020</v>
      </c>
      <c r="E6366" s="3">
        <v>7</v>
      </c>
      <c r="F6366" s="3">
        <v>0</v>
      </c>
      <c r="G6366" s="3" t="s">
        <v>265</v>
      </c>
      <c r="H6366" s="3" t="s">
        <v>1225</v>
      </c>
      <c r="I6366" s="3" t="s">
        <v>548</v>
      </c>
      <c r="J6366" s="3">
        <v>5638676</v>
      </c>
    </row>
    <row r="6367" spans="1:10" hidden="1" x14ac:dyDescent="0.25">
      <c r="A6367" s="187">
        <v>43869</v>
      </c>
      <c r="B6367" s="3">
        <v>8</v>
      </c>
      <c r="C6367" s="3">
        <v>2</v>
      </c>
      <c r="D6367" s="3">
        <v>2020</v>
      </c>
      <c r="E6367" s="3">
        <v>3</v>
      </c>
      <c r="F6367" s="3">
        <v>0</v>
      </c>
      <c r="G6367" s="3" t="s">
        <v>265</v>
      </c>
      <c r="H6367" s="3" t="s">
        <v>1225</v>
      </c>
      <c r="I6367" s="3" t="s">
        <v>548</v>
      </c>
      <c r="J6367" s="3">
        <v>5638676</v>
      </c>
    </row>
    <row r="6368" spans="1:10" hidden="1" x14ac:dyDescent="0.25">
      <c r="A6368" s="187">
        <v>43868</v>
      </c>
      <c r="B6368" s="3">
        <v>7</v>
      </c>
      <c r="C6368" s="3">
        <v>2</v>
      </c>
      <c r="D6368" s="3">
        <v>2020</v>
      </c>
      <c r="E6368" s="3">
        <v>2</v>
      </c>
      <c r="F6368" s="3">
        <v>0</v>
      </c>
      <c r="G6368" s="3" t="s">
        <v>265</v>
      </c>
      <c r="H6368" s="3" t="s">
        <v>1225</v>
      </c>
      <c r="I6368" s="3" t="s">
        <v>548</v>
      </c>
      <c r="J6368" s="3">
        <v>5638676</v>
      </c>
    </row>
    <row r="6369" spans="1:10" hidden="1" x14ac:dyDescent="0.25">
      <c r="A6369" s="187">
        <v>43867</v>
      </c>
      <c r="B6369" s="3">
        <v>6</v>
      </c>
      <c r="C6369" s="3">
        <v>2</v>
      </c>
      <c r="D6369" s="3">
        <v>2020</v>
      </c>
      <c r="E6369" s="3">
        <v>4</v>
      </c>
      <c r="F6369" s="3">
        <v>0</v>
      </c>
      <c r="G6369" s="3" t="s">
        <v>265</v>
      </c>
      <c r="H6369" s="3" t="s">
        <v>1225</v>
      </c>
      <c r="I6369" s="3" t="s">
        <v>548</v>
      </c>
      <c r="J6369" s="3">
        <v>5638676</v>
      </c>
    </row>
    <row r="6370" spans="1:10" hidden="1" x14ac:dyDescent="0.25">
      <c r="A6370" s="187">
        <v>43866</v>
      </c>
      <c r="B6370" s="3">
        <v>5</v>
      </c>
      <c r="C6370" s="3">
        <v>2</v>
      </c>
      <c r="D6370" s="3">
        <v>2020</v>
      </c>
      <c r="E6370" s="3">
        <v>6</v>
      </c>
      <c r="F6370" s="3">
        <v>0</v>
      </c>
      <c r="G6370" s="3" t="s">
        <v>265</v>
      </c>
      <c r="H6370" s="3" t="s">
        <v>1225</v>
      </c>
      <c r="I6370" s="3" t="s">
        <v>548</v>
      </c>
      <c r="J6370" s="3">
        <v>5638676</v>
      </c>
    </row>
    <row r="6371" spans="1:10" hidden="1" x14ac:dyDescent="0.25">
      <c r="A6371" s="187">
        <v>43865</v>
      </c>
      <c r="B6371" s="3">
        <v>4</v>
      </c>
      <c r="C6371" s="3">
        <v>2</v>
      </c>
      <c r="D6371" s="3">
        <v>2020</v>
      </c>
      <c r="E6371" s="3">
        <v>0</v>
      </c>
      <c r="F6371" s="3">
        <v>0</v>
      </c>
      <c r="G6371" s="3" t="s">
        <v>265</v>
      </c>
      <c r="H6371" s="3" t="s">
        <v>1225</v>
      </c>
      <c r="I6371" s="3" t="s">
        <v>548</v>
      </c>
      <c r="J6371" s="3">
        <v>5638676</v>
      </c>
    </row>
    <row r="6372" spans="1:10" hidden="1" x14ac:dyDescent="0.25">
      <c r="A6372" s="187">
        <v>43864</v>
      </c>
      <c r="B6372" s="3">
        <v>3</v>
      </c>
      <c r="C6372" s="3">
        <v>2</v>
      </c>
      <c r="D6372" s="3">
        <v>2020</v>
      </c>
      <c r="E6372" s="3">
        <v>0</v>
      </c>
      <c r="F6372" s="3">
        <v>0</v>
      </c>
      <c r="G6372" s="3" t="s">
        <v>265</v>
      </c>
      <c r="H6372" s="3" t="s">
        <v>1225</v>
      </c>
      <c r="I6372" s="3" t="s">
        <v>548</v>
      </c>
      <c r="J6372" s="3">
        <v>5638676</v>
      </c>
    </row>
    <row r="6373" spans="1:10" hidden="1" x14ac:dyDescent="0.25">
      <c r="A6373" s="187">
        <v>43863</v>
      </c>
      <c r="B6373" s="3">
        <v>2</v>
      </c>
      <c r="C6373" s="3">
        <v>2</v>
      </c>
      <c r="D6373" s="3">
        <v>2020</v>
      </c>
      <c r="E6373" s="3">
        <v>2</v>
      </c>
      <c r="F6373" s="3">
        <v>0</v>
      </c>
      <c r="G6373" s="3" t="s">
        <v>265</v>
      </c>
      <c r="H6373" s="3" t="s">
        <v>1225</v>
      </c>
      <c r="I6373" s="3" t="s">
        <v>548</v>
      </c>
      <c r="J6373" s="3">
        <v>5638676</v>
      </c>
    </row>
    <row r="6374" spans="1:10" hidden="1" x14ac:dyDescent="0.25">
      <c r="A6374" s="187">
        <v>43862</v>
      </c>
      <c r="B6374" s="3">
        <v>1</v>
      </c>
      <c r="C6374" s="3">
        <v>2</v>
      </c>
      <c r="D6374" s="3">
        <v>2020</v>
      </c>
      <c r="E6374" s="3">
        <v>3</v>
      </c>
      <c r="F6374" s="3">
        <v>0</v>
      </c>
      <c r="G6374" s="3" t="s">
        <v>265</v>
      </c>
      <c r="H6374" s="3" t="s">
        <v>1225</v>
      </c>
      <c r="I6374" s="3" t="s">
        <v>548</v>
      </c>
      <c r="J6374" s="3">
        <v>5638676</v>
      </c>
    </row>
    <row r="6375" spans="1:10" hidden="1" x14ac:dyDescent="0.25">
      <c r="A6375" s="187">
        <v>43861</v>
      </c>
      <c r="B6375" s="3">
        <v>31</v>
      </c>
      <c r="C6375" s="3">
        <v>1</v>
      </c>
      <c r="D6375" s="3">
        <v>2020</v>
      </c>
      <c r="E6375" s="3">
        <v>3</v>
      </c>
      <c r="F6375" s="3">
        <v>0</v>
      </c>
      <c r="G6375" s="3" t="s">
        <v>265</v>
      </c>
      <c r="H6375" s="3" t="s">
        <v>1225</v>
      </c>
      <c r="I6375" s="3" t="s">
        <v>548</v>
      </c>
      <c r="J6375" s="3">
        <v>5638676</v>
      </c>
    </row>
    <row r="6376" spans="1:10" hidden="1" x14ac:dyDescent="0.25">
      <c r="A6376" s="187">
        <v>43860</v>
      </c>
      <c r="B6376" s="3">
        <v>30</v>
      </c>
      <c r="C6376" s="3">
        <v>1</v>
      </c>
      <c r="D6376" s="3">
        <v>2020</v>
      </c>
      <c r="E6376" s="3">
        <v>3</v>
      </c>
      <c r="F6376" s="3">
        <v>0</v>
      </c>
      <c r="G6376" s="3" t="s">
        <v>265</v>
      </c>
      <c r="H6376" s="3" t="s">
        <v>1225</v>
      </c>
      <c r="I6376" s="3" t="s">
        <v>548</v>
      </c>
      <c r="J6376" s="3">
        <v>5638676</v>
      </c>
    </row>
    <row r="6377" spans="1:10" hidden="1" x14ac:dyDescent="0.25">
      <c r="A6377" s="187">
        <v>43859</v>
      </c>
      <c r="B6377" s="3">
        <v>29</v>
      </c>
      <c r="C6377" s="3">
        <v>1</v>
      </c>
      <c r="D6377" s="3">
        <v>2020</v>
      </c>
      <c r="E6377" s="3">
        <v>2</v>
      </c>
      <c r="F6377" s="3">
        <v>0</v>
      </c>
      <c r="G6377" s="3" t="s">
        <v>265</v>
      </c>
      <c r="H6377" s="3" t="s">
        <v>1225</v>
      </c>
      <c r="I6377" s="3" t="s">
        <v>548</v>
      </c>
      <c r="J6377" s="3">
        <v>5638676</v>
      </c>
    </row>
    <row r="6378" spans="1:10" hidden="1" x14ac:dyDescent="0.25">
      <c r="A6378" s="187">
        <v>43858</v>
      </c>
      <c r="B6378" s="3">
        <v>28</v>
      </c>
      <c r="C6378" s="3">
        <v>1</v>
      </c>
      <c r="D6378" s="3">
        <v>2020</v>
      </c>
      <c r="E6378" s="3">
        <v>1</v>
      </c>
      <c r="F6378" s="3">
        <v>0</v>
      </c>
      <c r="G6378" s="3" t="s">
        <v>265</v>
      </c>
      <c r="H6378" s="3" t="s">
        <v>1225</v>
      </c>
      <c r="I6378" s="3" t="s">
        <v>548</v>
      </c>
      <c r="J6378" s="3">
        <v>5638676</v>
      </c>
    </row>
    <row r="6379" spans="1:10" hidden="1" x14ac:dyDescent="0.25">
      <c r="A6379" s="187">
        <v>43857</v>
      </c>
      <c r="B6379" s="3">
        <v>27</v>
      </c>
      <c r="C6379" s="3">
        <v>1</v>
      </c>
      <c r="D6379" s="3">
        <v>2020</v>
      </c>
      <c r="E6379" s="3">
        <v>0</v>
      </c>
      <c r="F6379" s="3">
        <v>0</v>
      </c>
      <c r="G6379" s="3" t="s">
        <v>265</v>
      </c>
      <c r="H6379" s="3" t="s">
        <v>1225</v>
      </c>
      <c r="I6379" s="3" t="s">
        <v>548</v>
      </c>
      <c r="J6379" s="3">
        <v>5638676</v>
      </c>
    </row>
    <row r="6380" spans="1:10" hidden="1" x14ac:dyDescent="0.25">
      <c r="A6380" s="187">
        <v>43856</v>
      </c>
      <c r="B6380" s="3">
        <v>26</v>
      </c>
      <c r="C6380" s="3">
        <v>1</v>
      </c>
      <c r="D6380" s="3">
        <v>2020</v>
      </c>
      <c r="E6380" s="3">
        <v>1</v>
      </c>
      <c r="F6380" s="3">
        <v>0</v>
      </c>
      <c r="G6380" s="3" t="s">
        <v>265</v>
      </c>
      <c r="H6380" s="3" t="s">
        <v>1225</v>
      </c>
      <c r="I6380" s="3" t="s">
        <v>548</v>
      </c>
      <c r="J6380" s="3">
        <v>5638676</v>
      </c>
    </row>
    <row r="6381" spans="1:10" hidden="1" x14ac:dyDescent="0.25">
      <c r="A6381" s="187">
        <v>43855</v>
      </c>
      <c r="B6381" s="3">
        <v>25</v>
      </c>
      <c r="C6381" s="3">
        <v>1</v>
      </c>
      <c r="D6381" s="3">
        <v>2020</v>
      </c>
      <c r="E6381" s="3">
        <v>0</v>
      </c>
      <c r="F6381" s="3">
        <v>0</v>
      </c>
      <c r="G6381" s="3" t="s">
        <v>265</v>
      </c>
      <c r="H6381" s="3" t="s">
        <v>1225</v>
      </c>
      <c r="I6381" s="3" t="s">
        <v>548</v>
      </c>
      <c r="J6381" s="3">
        <v>5638676</v>
      </c>
    </row>
    <row r="6382" spans="1:10" hidden="1" x14ac:dyDescent="0.25">
      <c r="A6382" s="187">
        <v>43854</v>
      </c>
      <c r="B6382" s="3">
        <v>24</v>
      </c>
      <c r="C6382" s="3">
        <v>1</v>
      </c>
      <c r="D6382" s="3">
        <v>2020</v>
      </c>
      <c r="E6382" s="3">
        <v>3</v>
      </c>
      <c r="F6382" s="3">
        <v>0</v>
      </c>
      <c r="G6382" s="3" t="s">
        <v>265</v>
      </c>
      <c r="H6382" s="3" t="s">
        <v>1225</v>
      </c>
      <c r="I6382" s="3" t="s">
        <v>548</v>
      </c>
      <c r="J6382" s="3">
        <v>5638676</v>
      </c>
    </row>
    <row r="6383" spans="1:10" hidden="1" x14ac:dyDescent="0.25">
      <c r="A6383" s="187">
        <v>43853</v>
      </c>
      <c r="B6383" s="3">
        <v>23</v>
      </c>
      <c r="C6383" s="3">
        <v>1</v>
      </c>
      <c r="D6383" s="3">
        <v>2020</v>
      </c>
      <c r="E6383" s="3">
        <v>0</v>
      </c>
      <c r="F6383" s="3">
        <v>0</v>
      </c>
      <c r="G6383" s="3" t="s">
        <v>265</v>
      </c>
      <c r="H6383" s="3" t="s">
        <v>1225</v>
      </c>
      <c r="I6383" s="3" t="s">
        <v>548</v>
      </c>
      <c r="J6383" s="3">
        <v>5638676</v>
      </c>
    </row>
    <row r="6384" spans="1:10" hidden="1" x14ac:dyDescent="0.25">
      <c r="A6384" s="187">
        <v>43852</v>
      </c>
      <c r="B6384" s="3">
        <v>22</v>
      </c>
      <c r="C6384" s="3">
        <v>1</v>
      </c>
      <c r="D6384" s="3">
        <v>2020</v>
      </c>
      <c r="E6384" s="3">
        <v>0</v>
      </c>
      <c r="F6384" s="3">
        <v>0</v>
      </c>
      <c r="G6384" s="3" t="s">
        <v>265</v>
      </c>
      <c r="H6384" s="3" t="s">
        <v>1225</v>
      </c>
      <c r="I6384" s="3" t="s">
        <v>548</v>
      </c>
      <c r="J6384" s="3">
        <v>5638676</v>
      </c>
    </row>
    <row r="6385" spans="1:10" hidden="1" x14ac:dyDescent="0.25">
      <c r="A6385" s="187">
        <v>43851</v>
      </c>
      <c r="B6385" s="3">
        <v>21</v>
      </c>
      <c r="C6385" s="3">
        <v>1</v>
      </c>
      <c r="D6385" s="3">
        <v>2020</v>
      </c>
      <c r="E6385" s="3">
        <v>0</v>
      </c>
      <c r="F6385" s="3">
        <v>0</v>
      </c>
      <c r="G6385" s="3" t="s">
        <v>265</v>
      </c>
      <c r="H6385" s="3" t="s">
        <v>1225</v>
      </c>
      <c r="I6385" s="3" t="s">
        <v>548</v>
      </c>
      <c r="J6385" s="3">
        <v>5638676</v>
      </c>
    </row>
    <row r="6386" spans="1:10" hidden="1" x14ac:dyDescent="0.25">
      <c r="A6386" s="187">
        <v>43850</v>
      </c>
      <c r="B6386" s="3">
        <v>20</v>
      </c>
      <c r="C6386" s="3">
        <v>1</v>
      </c>
      <c r="D6386" s="3">
        <v>2020</v>
      </c>
      <c r="E6386" s="3">
        <v>0</v>
      </c>
      <c r="F6386" s="3">
        <v>0</v>
      </c>
      <c r="G6386" s="3" t="s">
        <v>265</v>
      </c>
      <c r="H6386" s="3" t="s">
        <v>1225</v>
      </c>
      <c r="I6386" s="3" t="s">
        <v>548</v>
      </c>
      <c r="J6386" s="3">
        <v>5638676</v>
      </c>
    </row>
    <row r="6387" spans="1:10" hidden="1" x14ac:dyDescent="0.25">
      <c r="A6387" s="187">
        <v>43849</v>
      </c>
      <c r="B6387" s="3">
        <v>19</v>
      </c>
      <c r="C6387" s="3">
        <v>1</v>
      </c>
      <c r="D6387" s="3">
        <v>2020</v>
      </c>
      <c r="E6387" s="3">
        <v>0</v>
      </c>
      <c r="F6387" s="3">
        <v>0</v>
      </c>
      <c r="G6387" s="3" t="s">
        <v>265</v>
      </c>
      <c r="H6387" s="3" t="s">
        <v>1225</v>
      </c>
      <c r="I6387" s="3" t="s">
        <v>548</v>
      </c>
      <c r="J6387" s="3">
        <v>5638676</v>
      </c>
    </row>
    <row r="6388" spans="1:10" hidden="1" x14ac:dyDescent="0.25">
      <c r="A6388" s="187">
        <v>43848</v>
      </c>
      <c r="B6388" s="3">
        <v>18</v>
      </c>
      <c r="C6388" s="3">
        <v>1</v>
      </c>
      <c r="D6388" s="3">
        <v>2020</v>
      </c>
      <c r="E6388" s="3">
        <v>0</v>
      </c>
      <c r="F6388" s="3">
        <v>0</v>
      </c>
      <c r="G6388" s="3" t="s">
        <v>265</v>
      </c>
      <c r="H6388" s="3" t="s">
        <v>1225</v>
      </c>
      <c r="I6388" s="3" t="s">
        <v>548</v>
      </c>
      <c r="J6388" s="3">
        <v>5638676</v>
      </c>
    </row>
    <row r="6389" spans="1:10" hidden="1" x14ac:dyDescent="0.25">
      <c r="A6389" s="187">
        <v>43847</v>
      </c>
      <c r="B6389" s="3">
        <v>17</v>
      </c>
      <c r="C6389" s="3">
        <v>1</v>
      </c>
      <c r="D6389" s="3">
        <v>2020</v>
      </c>
      <c r="E6389" s="3">
        <v>0</v>
      </c>
      <c r="F6389" s="3">
        <v>0</v>
      </c>
      <c r="G6389" s="3" t="s">
        <v>265</v>
      </c>
      <c r="H6389" s="3" t="s">
        <v>1225</v>
      </c>
      <c r="I6389" s="3" t="s">
        <v>548</v>
      </c>
      <c r="J6389" s="3">
        <v>5638676</v>
      </c>
    </row>
    <row r="6390" spans="1:10" hidden="1" x14ac:dyDescent="0.25">
      <c r="A6390" s="187">
        <v>43846</v>
      </c>
      <c r="B6390" s="3">
        <v>16</v>
      </c>
      <c r="C6390" s="3">
        <v>1</v>
      </c>
      <c r="D6390" s="3">
        <v>2020</v>
      </c>
      <c r="E6390" s="3">
        <v>0</v>
      </c>
      <c r="F6390" s="3">
        <v>0</v>
      </c>
      <c r="G6390" s="3" t="s">
        <v>265</v>
      </c>
      <c r="H6390" s="3" t="s">
        <v>1225</v>
      </c>
      <c r="I6390" s="3" t="s">
        <v>548</v>
      </c>
      <c r="J6390" s="3">
        <v>5638676</v>
      </c>
    </row>
    <row r="6391" spans="1:10" hidden="1" x14ac:dyDescent="0.25">
      <c r="A6391" s="187">
        <v>43845</v>
      </c>
      <c r="B6391" s="3">
        <v>15</v>
      </c>
      <c r="C6391" s="3">
        <v>1</v>
      </c>
      <c r="D6391" s="3">
        <v>2020</v>
      </c>
      <c r="E6391" s="3">
        <v>0</v>
      </c>
      <c r="F6391" s="3">
        <v>0</v>
      </c>
      <c r="G6391" s="3" t="s">
        <v>265</v>
      </c>
      <c r="H6391" s="3" t="s">
        <v>1225</v>
      </c>
      <c r="I6391" s="3" t="s">
        <v>548</v>
      </c>
      <c r="J6391" s="3">
        <v>5638676</v>
      </c>
    </row>
    <row r="6392" spans="1:10" hidden="1" x14ac:dyDescent="0.25">
      <c r="A6392" s="187">
        <v>43844</v>
      </c>
      <c r="B6392" s="3">
        <v>14</v>
      </c>
      <c r="C6392" s="3">
        <v>1</v>
      </c>
      <c r="D6392" s="3">
        <v>2020</v>
      </c>
      <c r="E6392" s="3">
        <v>0</v>
      </c>
      <c r="F6392" s="3">
        <v>0</v>
      </c>
      <c r="G6392" s="3" t="s">
        <v>265</v>
      </c>
      <c r="H6392" s="3" t="s">
        <v>1225</v>
      </c>
      <c r="I6392" s="3" t="s">
        <v>548</v>
      </c>
      <c r="J6392" s="3">
        <v>5638676</v>
      </c>
    </row>
    <row r="6393" spans="1:10" hidden="1" x14ac:dyDescent="0.25">
      <c r="A6393" s="187">
        <v>43843</v>
      </c>
      <c r="B6393" s="3">
        <v>13</v>
      </c>
      <c r="C6393" s="3">
        <v>1</v>
      </c>
      <c r="D6393" s="3">
        <v>2020</v>
      </c>
      <c r="E6393" s="3">
        <v>0</v>
      </c>
      <c r="F6393" s="3">
        <v>0</v>
      </c>
      <c r="G6393" s="3" t="s">
        <v>265</v>
      </c>
      <c r="H6393" s="3" t="s">
        <v>1225</v>
      </c>
      <c r="I6393" s="3" t="s">
        <v>548</v>
      </c>
      <c r="J6393" s="3">
        <v>5638676</v>
      </c>
    </row>
    <row r="6394" spans="1:10" hidden="1" x14ac:dyDescent="0.25">
      <c r="A6394" s="187">
        <v>43842</v>
      </c>
      <c r="B6394" s="3">
        <v>12</v>
      </c>
      <c r="C6394" s="3">
        <v>1</v>
      </c>
      <c r="D6394" s="3">
        <v>2020</v>
      </c>
      <c r="E6394" s="3">
        <v>0</v>
      </c>
      <c r="F6394" s="3">
        <v>0</v>
      </c>
      <c r="G6394" s="3" t="s">
        <v>265</v>
      </c>
      <c r="H6394" s="3" t="s">
        <v>1225</v>
      </c>
      <c r="I6394" s="3" t="s">
        <v>548</v>
      </c>
      <c r="J6394" s="3">
        <v>5638676</v>
      </c>
    </row>
    <row r="6395" spans="1:10" hidden="1" x14ac:dyDescent="0.25">
      <c r="A6395" s="187">
        <v>43841</v>
      </c>
      <c r="B6395" s="3">
        <v>11</v>
      </c>
      <c r="C6395" s="3">
        <v>1</v>
      </c>
      <c r="D6395" s="3">
        <v>2020</v>
      </c>
      <c r="E6395" s="3">
        <v>0</v>
      </c>
      <c r="F6395" s="3">
        <v>0</v>
      </c>
      <c r="G6395" s="3" t="s">
        <v>265</v>
      </c>
      <c r="H6395" s="3" t="s">
        <v>1225</v>
      </c>
      <c r="I6395" s="3" t="s">
        <v>548</v>
      </c>
      <c r="J6395" s="3">
        <v>5638676</v>
      </c>
    </row>
    <row r="6396" spans="1:10" hidden="1" x14ac:dyDescent="0.25">
      <c r="A6396" s="187">
        <v>43840</v>
      </c>
      <c r="B6396" s="3">
        <v>10</v>
      </c>
      <c r="C6396" s="3">
        <v>1</v>
      </c>
      <c r="D6396" s="3">
        <v>2020</v>
      </c>
      <c r="E6396" s="3">
        <v>0</v>
      </c>
      <c r="F6396" s="3">
        <v>0</v>
      </c>
      <c r="G6396" s="3" t="s">
        <v>265</v>
      </c>
      <c r="H6396" s="3" t="s">
        <v>1225</v>
      </c>
      <c r="I6396" s="3" t="s">
        <v>548</v>
      </c>
      <c r="J6396" s="3">
        <v>5638676</v>
      </c>
    </row>
    <row r="6397" spans="1:10" hidden="1" x14ac:dyDescent="0.25">
      <c r="A6397" s="187">
        <v>43839</v>
      </c>
      <c r="B6397" s="3">
        <v>9</v>
      </c>
      <c r="C6397" s="3">
        <v>1</v>
      </c>
      <c r="D6397" s="3">
        <v>2020</v>
      </c>
      <c r="E6397" s="3">
        <v>0</v>
      </c>
      <c r="F6397" s="3">
        <v>0</v>
      </c>
      <c r="G6397" s="3" t="s">
        <v>265</v>
      </c>
      <c r="H6397" s="3" t="s">
        <v>1225</v>
      </c>
      <c r="I6397" s="3" t="s">
        <v>548</v>
      </c>
      <c r="J6397" s="3">
        <v>5638676</v>
      </c>
    </row>
    <row r="6398" spans="1:10" hidden="1" x14ac:dyDescent="0.25">
      <c r="A6398" s="187">
        <v>43838</v>
      </c>
      <c r="B6398" s="3">
        <v>8</v>
      </c>
      <c r="C6398" s="3">
        <v>1</v>
      </c>
      <c r="D6398" s="3">
        <v>2020</v>
      </c>
      <c r="E6398" s="3">
        <v>0</v>
      </c>
      <c r="F6398" s="3">
        <v>0</v>
      </c>
      <c r="G6398" s="3" t="s">
        <v>265</v>
      </c>
      <c r="H6398" s="3" t="s">
        <v>1225</v>
      </c>
      <c r="I6398" s="3" t="s">
        <v>548</v>
      </c>
      <c r="J6398" s="3">
        <v>5638676</v>
      </c>
    </row>
    <row r="6399" spans="1:10" hidden="1" x14ac:dyDescent="0.25">
      <c r="A6399" s="187">
        <v>43837</v>
      </c>
      <c r="B6399" s="3">
        <v>7</v>
      </c>
      <c r="C6399" s="3">
        <v>1</v>
      </c>
      <c r="D6399" s="3">
        <v>2020</v>
      </c>
      <c r="E6399" s="3">
        <v>0</v>
      </c>
      <c r="F6399" s="3">
        <v>0</v>
      </c>
      <c r="G6399" s="3" t="s">
        <v>265</v>
      </c>
      <c r="H6399" s="3" t="s">
        <v>1225</v>
      </c>
      <c r="I6399" s="3" t="s">
        <v>548</v>
      </c>
      <c r="J6399" s="3">
        <v>5638676</v>
      </c>
    </row>
    <row r="6400" spans="1:10" hidden="1" x14ac:dyDescent="0.25">
      <c r="A6400" s="187">
        <v>43836</v>
      </c>
      <c r="B6400" s="3">
        <v>6</v>
      </c>
      <c r="C6400" s="3">
        <v>1</v>
      </c>
      <c r="D6400" s="3">
        <v>2020</v>
      </c>
      <c r="E6400" s="3">
        <v>0</v>
      </c>
      <c r="F6400" s="3">
        <v>0</v>
      </c>
      <c r="G6400" s="3" t="s">
        <v>265</v>
      </c>
      <c r="H6400" s="3" t="s">
        <v>1225</v>
      </c>
      <c r="I6400" s="3" t="s">
        <v>548</v>
      </c>
      <c r="J6400" s="3">
        <v>5638676</v>
      </c>
    </row>
    <row r="6401" spans="1:10" hidden="1" x14ac:dyDescent="0.25">
      <c r="A6401" s="187">
        <v>43835</v>
      </c>
      <c r="B6401" s="3">
        <v>5</v>
      </c>
      <c r="C6401" s="3">
        <v>1</v>
      </c>
      <c r="D6401" s="3">
        <v>2020</v>
      </c>
      <c r="E6401" s="3">
        <v>0</v>
      </c>
      <c r="F6401" s="3">
        <v>0</v>
      </c>
      <c r="G6401" s="3" t="s">
        <v>265</v>
      </c>
      <c r="H6401" s="3" t="s">
        <v>1225</v>
      </c>
      <c r="I6401" s="3" t="s">
        <v>548</v>
      </c>
      <c r="J6401" s="3">
        <v>5638676</v>
      </c>
    </row>
    <row r="6402" spans="1:10" hidden="1" x14ac:dyDescent="0.25">
      <c r="A6402" s="187">
        <v>43834</v>
      </c>
      <c r="B6402" s="3">
        <v>4</v>
      </c>
      <c r="C6402" s="3">
        <v>1</v>
      </c>
      <c r="D6402" s="3">
        <v>2020</v>
      </c>
      <c r="E6402" s="3">
        <v>0</v>
      </c>
      <c r="F6402" s="3">
        <v>0</v>
      </c>
      <c r="G6402" s="3" t="s">
        <v>265</v>
      </c>
      <c r="H6402" s="3" t="s">
        <v>1225</v>
      </c>
      <c r="I6402" s="3" t="s">
        <v>548</v>
      </c>
      <c r="J6402" s="3">
        <v>5638676</v>
      </c>
    </row>
    <row r="6403" spans="1:10" hidden="1" x14ac:dyDescent="0.25">
      <c r="A6403" s="187">
        <v>43833</v>
      </c>
      <c r="B6403" s="3">
        <v>3</v>
      </c>
      <c r="C6403" s="3">
        <v>1</v>
      </c>
      <c r="D6403" s="3">
        <v>2020</v>
      </c>
      <c r="E6403" s="3">
        <v>0</v>
      </c>
      <c r="F6403" s="3">
        <v>0</v>
      </c>
      <c r="G6403" s="3" t="s">
        <v>265</v>
      </c>
      <c r="H6403" s="3" t="s">
        <v>1225</v>
      </c>
      <c r="I6403" s="3" t="s">
        <v>548</v>
      </c>
      <c r="J6403" s="3">
        <v>5638676</v>
      </c>
    </row>
    <row r="6404" spans="1:10" hidden="1" x14ac:dyDescent="0.25">
      <c r="A6404" s="187">
        <v>43832</v>
      </c>
      <c r="B6404" s="3">
        <v>2</v>
      </c>
      <c r="C6404" s="3">
        <v>1</v>
      </c>
      <c r="D6404" s="3">
        <v>2020</v>
      </c>
      <c r="E6404" s="3">
        <v>0</v>
      </c>
      <c r="F6404" s="3">
        <v>0</v>
      </c>
      <c r="G6404" s="3" t="s">
        <v>265</v>
      </c>
      <c r="H6404" s="3" t="s">
        <v>1225</v>
      </c>
      <c r="I6404" s="3" t="s">
        <v>548</v>
      </c>
      <c r="J6404" s="3">
        <v>5638676</v>
      </c>
    </row>
    <row r="6405" spans="1:10" hidden="1" x14ac:dyDescent="0.25">
      <c r="A6405" s="187">
        <v>43831</v>
      </c>
      <c r="B6405" s="3">
        <v>1</v>
      </c>
      <c r="C6405" s="3">
        <v>1</v>
      </c>
      <c r="D6405" s="3">
        <v>2020</v>
      </c>
      <c r="E6405" s="3">
        <v>0</v>
      </c>
      <c r="F6405" s="3">
        <v>0</v>
      </c>
      <c r="G6405" s="3" t="s">
        <v>265</v>
      </c>
      <c r="H6405" s="3" t="s">
        <v>1225</v>
      </c>
      <c r="I6405" s="3" t="s">
        <v>548</v>
      </c>
      <c r="J6405" s="3">
        <v>5638676</v>
      </c>
    </row>
    <row r="6406" spans="1:10" hidden="1" x14ac:dyDescent="0.25">
      <c r="A6406" s="187">
        <v>43830</v>
      </c>
      <c r="B6406" s="3">
        <v>31</v>
      </c>
      <c r="C6406" s="3">
        <v>12</v>
      </c>
      <c r="D6406" s="3">
        <v>2019</v>
      </c>
      <c r="E6406" s="3">
        <v>0</v>
      </c>
      <c r="F6406" s="3">
        <v>0</v>
      </c>
      <c r="G6406" s="3" t="s">
        <v>265</v>
      </c>
      <c r="H6406" s="3" t="s">
        <v>1225</v>
      </c>
      <c r="I6406" s="3" t="s">
        <v>548</v>
      </c>
      <c r="J6406" s="3">
        <v>5638676</v>
      </c>
    </row>
    <row r="6407" spans="1:10" hidden="1" x14ac:dyDescent="0.25">
      <c r="A6407" s="187">
        <v>43920</v>
      </c>
      <c r="B6407" s="3">
        <v>30</v>
      </c>
      <c r="C6407" s="3">
        <v>3</v>
      </c>
      <c r="D6407" s="3">
        <v>2020</v>
      </c>
      <c r="E6407" s="3">
        <v>0</v>
      </c>
      <c r="F6407" s="3">
        <v>0</v>
      </c>
      <c r="G6407" s="3" t="s">
        <v>1226</v>
      </c>
      <c r="H6407" s="3" t="s">
        <v>1227</v>
      </c>
      <c r="I6407" s="3" t="s">
        <v>565</v>
      </c>
      <c r="J6407" s="3">
        <v>41486</v>
      </c>
    </row>
    <row r="6408" spans="1:10" hidden="1" x14ac:dyDescent="0.25">
      <c r="A6408" s="187">
        <v>43919</v>
      </c>
      <c r="B6408" s="3">
        <v>29</v>
      </c>
      <c r="C6408" s="3">
        <v>3</v>
      </c>
      <c r="D6408" s="3">
        <v>2020</v>
      </c>
      <c r="E6408" s="3">
        <v>0</v>
      </c>
      <c r="F6408" s="3">
        <v>0</v>
      </c>
      <c r="G6408" s="3" t="s">
        <v>1226</v>
      </c>
      <c r="H6408" s="3" t="s">
        <v>1227</v>
      </c>
      <c r="I6408" s="3" t="s">
        <v>565</v>
      </c>
      <c r="J6408" s="3">
        <v>41486</v>
      </c>
    </row>
    <row r="6409" spans="1:10" hidden="1" x14ac:dyDescent="0.25">
      <c r="A6409" s="187">
        <v>43918</v>
      </c>
      <c r="B6409" s="3">
        <v>28</v>
      </c>
      <c r="C6409" s="3">
        <v>3</v>
      </c>
      <c r="D6409" s="3">
        <v>2020</v>
      </c>
      <c r="E6409" s="3">
        <v>1</v>
      </c>
      <c r="F6409" s="3">
        <v>0</v>
      </c>
      <c r="G6409" s="3" t="s">
        <v>1226</v>
      </c>
      <c r="H6409" s="3" t="s">
        <v>1227</v>
      </c>
      <c r="I6409" s="3" t="s">
        <v>565</v>
      </c>
      <c r="J6409" s="3">
        <v>41486</v>
      </c>
    </row>
    <row r="6410" spans="1:10" hidden="1" x14ac:dyDescent="0.25">
      <c r="A6410" s="187">
        <v>43917</v>
      </c>
      <c r="B6410" s="3">
        <v>27</v>
      </c>
      <c r="C6410" s="3">
        <v>3</v>
      </c>
      <c r="D6410" s="3">
        <v>2020</v>
      </c>
      <c r="E6410" s="3">
        <v>0</v>
      </c>
      <c r="F6410" s="3">
        <v>0</v>
      </c>
      <c r="G6410" s="3" t="s">
        <v>1226</v>
      </c>
      <c r="H6410" s="3" t="s">
        <v>1227</v>
      </c>
      <c r="I6410" s="3" t="s">
        <v>565</v>
      </c>
      <c r="J6410" s="3">
        <v>41486</v>
      </c>
    </row>
    <row r="6411" spans="1:10" hidden="1" x14ac:dyDescent="0.25">
      <c r="A6411" s="187">
        <v>43916</v>
      </c>
      <c r="B6411" s="3">
        <v>26</v>
      </c>
      <c r="C6411" s="3">
        <v>3</v>
      </c>
      <c r="D6411" s="3">
        <v>2020</v>
      </c>
      <c r="E6411" s="3">
        <v>1</v>
      </c>
      <c r="F6411" s="3">
        <v>0</v>
      </c>
      <c r="G6411" s="3" t="s">
        <v>1226</v>
      </c>
      <c r="H6411" s="3" t="s">
        <v>1227</v>
      </c>
      <c r="I6411" s="3" t="s">
        <v>565</v>
      </c>
      <c r="J6411" s="3">
        <v>41486</v>
      </c>
    </row>
    <row r="6412" spans="1:10" hidden="1" x14ac:dyDescent="0.25">
      <c r="A6412" s="187">
        <v>43893</v>
      </c>
      <c r="B6412" s="3">
        <v>3</v>
      </c>
      <c r="C6412" s="3">
        <v>3</v>
      </c>
      <c r="D6412" s="3">
        <v>2020</v>
      </c>
      <c r="E6412" s="3">
        <v>1</v>
      </c>
      <c r="F6412" s="3">
        <v>0</v>
      </c>
      <c r="G6412" s="3" t="s">
        <v>1226</v>
      </c>
      <c r="H6412" s="3" t="s">
        <v>1227</v>
      </c>
      <c r="I6412" s="3" t="s">
        <v>565</v>
      </c>
      <c r="J6412" s="3">
        <v>41486</v>
      </c>
    </row>
    <row r="6413" spans="1:10" hidden="1" x14ac:dyDescent="0.25">
      <c r="A6413" s="187">
        <v>43920</v>
      </c>
      <c r="B6413" s="3">
        <v>30</v>
      </c>
      <c r="C6413" s="3">
        <v>3</v>
      </c>
      <c r="D6413" s="3">
        <v>2020</v>
      </c>
      <c r="E6413" s="3">
        <v>41</v>
      </c>
      <c r="F6413" s="3">
        <v>0</v>
      </c>
      <c r="G6413" s="3" t="s">
        <v>1228</v>
      </c>
      <c r="H6413" s="3" t="s">
        <v>1229</v>
      </c>
      <c r="I6413" s="3" t="s">
        <v>561</v>
      </c>
      <c r="J6413" s="3">
        <v>5447011</v>
      </c>
    </row>
    <row r="6414" spans="1:10" hidden="1" x14ac:dyDescent="0.25">
      <c r="A6414" s="187">
        <v>43919</v>
      </c>
      <c r="B6414" s="3">
        <v>29</v>
      </c>
      <c r="C6414" s="3">
        <v>3</v>
      </c>
      <c r="D6414" s="3">
        <v>2020</v>
      </c>
      <c r="E6414" s="3">
        <v>0</v>
      </c>
      <c r="F6414" s="3">
        <v>0</v>
      </c>
      <c r="G6414" s="3" t="s">
        <v>1228</v>
      </c>
      <c r="H6414" s="3" t="s">
        <v>1229</v>
      </c>
      <c r="I6414" s="3" t="s">
        <v>561</v>
      </c>
      <c r="J6414" s="3">
        <v>5447011</v>
      </c>
    </row>
    <row r="6415" spans="1:10" hidden="1" x14ac:dyDescent="0.25">
      <c r="A6415" s="187">
        <v>43918</v>
      </c>
      <c r="B6415" s="3">
        <v>28</v>
      </c>
      <c r="C6415" s="3">
        <v>3</v>
      </c>
      <c r="D6415" s="3">
        <v>2020</v>
      </c>
      <c r="E6415" s="3">
        <v>69</v>
      </c>
      <c r="F6415" s="3">
        <v>0</v>
      </c>
      <c r="G6415" s="3" t="s">
        <v>1228</v>
      </c>
      <c r="H6415" s="3" t="s">
        <v>1229</v>
      </c>
      <c r="I6415" s="3" t="s">
        <v>561</v>
      </c>
      <c r="J6415" s="3">
        <v>5447011</v>
      </c>
    </row>
    <row r="6416" spans="1:10" hidden="1" x14ac:dyDescent="0.25">
      <c r="A6416" s="187">
        <v>43917</v>
      </c>
      <c r="B6416" s="3">
        <v>27</v>
      </c>
      <c r="C6416" s="3">
        <v>3</v>
      </c>
      <c r="D6416" s="3">
        <v>2020</v>
      </c>
      <c r="E6416" s="3">
        <v>10</v>
      </c>
      <c r="F6416" s="3">
        <v>0</v>
      </c>
      <c r="G6416" s="3" t="s">
        <v>1228</v>
      </c>
      <c r="H6416" s="3" t="s">
        <v>1229</v>
      </c>
      <c r="I6416" s="3" t="s">
        <v>561</v>
      </c>
      <c r="J6416" s="3">
        <v>5447011</v>
      </c>
    </row>
    <row r="6417" spans="1:10" hidden="1" x14ac:dyDescent="0.25">
      <c r="A6417" s="187">
        <v>43916</v>
      </c>
      <c r="B6417" s="3">
        <v>26</v>
      </c>
      <c r="C6417" s="3">
        <v>3</v>
      </c>
      <c r="D6417" s="3">
        <v>2020</v>
      </c>
      <c r="E6417" s="3">
        <v>12</v>
      </c>
      <c r="F6417" s="3">
        <v>0</v>
      </c>
      <c r="G6417" s="3" t="s">
        <v>1228</v>
      </c>
      <c r="H6417" s="3" t="s">
        <v>1229</v>
      </c>
      <c r="I6417" s="3" t="s">
        <v>561</v>
      </c>
      <c r="J6417" s="3">
        <v>5447011</v>
      </c>
    </row>
    <row r="6418" spans="1:10" hidden="1" x14ac:dyDescent="0.25">
      <c r="A6418" s="187">
        <v>43915</v>
      </c>
      <c r="B6418" s="3">
        <v>25</v>
      </c>
      <c r="C6418" s="3">
        <v>3</v>
      </c>
      <c r="D6418" s="3">
        <v>2020</v>
      </c>
      <c r="E6418" s="3">
        <v>13</v>
      </c>
      <c r="F6418" s="3">
        <v>0</v>
      </c>
      <c r="G6418" s="3" t="s">
        <v>1228</v>
      </c>
      <c r="H6418" s="3" t="s">
        <v>1229</v>
      </c>
      <c r="I6418" s="3" t="s">
        <v>561</v>
      </c>
      <c r="J6418" s="3">
        <v>5447011</v>
      </c>
    </row>
    <row r="6419" spans="1:10" hidden="1" x14ac:dyDescent="0.25">
      <c r="A6419" s="187">
        <v>43914</v>
      </c>
      <c r="B6419" s="3">
        <v>24</v>
      </c>
      <c r="C6419" s="3">
        <v>3</v>
      </c>
      <c r="D6419" s="3">
        <v>2020</v>
      </c>
      <c r="E6419" s="3">
        <v>6</v>
      </c>
      <c r="F6419" s="3">
        <v>0</v>
      </c>
      <c r="G6419" s="3" t="s">
        <v>1228</v>
      </c>
      <c r="H6419" s="3" t="s">
        <v>1229</v>
      </c>
      <c r="I6419" s="3" t="s">
        <v>561</v>
      </c>
      <c r="J6419" s="3">
        <v>5447011</v>
      </c>
    </row>
    <row r="6420" spans="1:10" hidden="1" x14ac:dyDescent="0.25">
      <c r="A6420" s="187">
        <v>43913</v>
      </c>
      <c r="B6420" s="3">
        <v>23</v>
      </c>
      <c r="C6420" s="3">
        <v>3</v>
      </c>
      <c r="D6420" s="3">
        <v>2020</v>
      </c>
      <c r="E6420" s="3">
        <v>7</v>
      </c>
      <c r="F6420" s="3">
        <v>0</v>
      </c>
      <c r="G6420" s="3" t="s">
        <v>1228</v>
      </c>
      <c r="H6420" s="3" t="s">
        <v>1229</v>
      </c>
      <c r="I6420" s="3" t="s">
        <v>561</v>
      </c>
      <c r="J6420" s="3">
        <v>5447011</v>
      </c>
    </row>
    <row r="6421" spans="1:10" hidden="1" x14ac:dyDescent="0.25">
      <c r="A6421" s="187">
        <v>43912</v>
      </c>
      <c r="B6421" s="3">
        <v>22</v>
      </c>
      <c r="C6421" s="3">
        <v>3</v>
      </c>
      <c r="D6421" s="3">
        <v>2020</v>
      </c>
      <c r="E6421" s="3">
        <v>41</v>
      </c>
      <c r="F6421" s="3">
        <v>0</v>
      </c>
      <c r="G6421" s="3" t="s">
        <v>1228</v>
      </c>
      <c r="H6421" s="3" t="s">
        <v>1229</v>
      </c>
      <c r="I6421" s="3" t="s">
        <v>561</v>
      </c>
      <c r="J6421" s="3">
        <v>5447011</v>
      </c>
    </row>
    <row r="6422" spans="1:10" hidden="1" x14ac:dyDescent="0.25">
      <c r="A6422" s="187">
        <v>43911</v>
      </c>
      <c r="B6422" s="3">
        <v>21</v>
      </c>
      <c r="C6422" s="3">
        <v>3</v>
      </c>
      <c r="D6422" s="3">
        <v>2020</v>
      </c>
      <c r="E6422" s="3">
        <v>14</v>
      </c>
      <c r="F6422" s="3">
        <v>0</v>
      </c>
      <c r="G6422" s="3" t="s">
        <v>1228</v>
      </c>
      <c r="H6422" s="3" t="s">
        <v>1229</v>
      </c>
      <c r="I6422" s="3" t="s">
        <v>561</v>
      </c>
      <c r="J6422" s="3">
        <v>5447011</v>
      </c>
    </row>
    <row r="6423" spans="1:10" hidden="1" x14ac:dyDescent="0.25">
      <c r="A6423" s="187">
        <v>43910</v>
      </c>
      <c r="B6423" s="3">
        <v>20</v>
      </c>
      <c r="C6423" s="3">
        <v>3</v>
      </c>
      <c r="D6423" s="3">
        <v>2020</v>
      </c>
      <c r="E6423" s="3">
        <v>16</v>
      </c>
      <c r="F6423" s="3">
        <v>0</v>
      </c>
      <c r="G6423" s="3" t="s">
        <v>1228</v>
      </c>
      <c r="H6423" s="3" t="s">
        <v>1229</v>
      </c>
      <c r="I6423" s="3" t="s">
        <v>561</v>
      </c>
      <c r="J6423" s="3">
        <v>5447011</v>
      </c>
    </row>
    <row r="6424" spans="1:10" hidden="1" x14ac:dyDescent="0.25">
      <c r="A6424" s="187">
        <v>43909</v>
      </c>
      <c r="B6424" s="3">
        <v>19</v>
      </c>
      <c r="C6424" s="3">
        <v>3</v>
      </c>
      <c r="D6424" s="3">
        <v>2020</v>
      </c>
      <c r="E6424" s="3">
        <v>10</v>
      </c>
      <c r="F6424" s="3">
        <v>0</v>
      </c>
      <c r="G6424" s="3" t="s">
        <v>1228</v>
      </c>
      <c r="H6424" s="3" t="s">
        <v>1229</v>
      </c>
      <c r="I6424" s="3" t="s">
        <v>561</v>
      </c>
      <c r="J6424" s="3">
        <v>5447011</v>
      </c>
    </row>
    <row r="6425" spans="1:10" hidden="1" x14ac:dyDescent="0.25">
      <c r="A6425" s="187">
        <v>43908</v>
      </c>
      <c r="B6425" s="3">
        <v>18</v>
      </c>
      <c r="C6425" s="3">
        <v>3</v>
      </c>
      <c r="D6425" s="3">
        <v>2020</v>
      </c>
      <c r="E6425" s="3">
        <v>13</v>
      </c>
      <c r="F6425" s="3">
        <v>0</v>
      </c>
      <c r="G6425" s="3" t="s">
        <v>1228</v>
      </c>
      <c r="H6425" s="3" t="s">
        <v>1229</v>
      </c>
      <c r="I6425" s="3" t="s">
        <v>561</v>
      </c>
      <c r="J6425" s="3">
        <v>5447011</v>
      </c>
    </row>
    <row r="6426" spans="1:10" hidden="1" x14ac:dyDescent="0.25">
      <c r="A6426" s="187">
        <v>43907</v>
      </c>
      <c r="B6426" s="3">
        <v>17</v>
      </c>
      <c r="C6426" s="3">
        <v>3</v>
      </c>
      <c r="D6426" s="3">
        <v>2020</v>
      </c>
      <c r="E6426" s="3">
        <v>23</v>
      </c>
      <c r="F6426" s="3">
        <v>0</v>
      </c>
      <c r="G6426" s="3" t="s">
        <v>1228</v>
      </c>
      <c r="H6426" s="3" t="s">
        <v>1229</v>
      </c>
      <c r="I6426" s="3" t="s">
        <v>561</v>
      </c>
      <c r="J6426" s="3">
        <v>5447011</v>
      </c>
    </row>
    <row r="6427" spans="1:10" hidden="1" x14ac:dyDescent="0.25">
      <c r="A6427" s="187">
        <v>43906</v>
      </c>
      <c r="B6427" s="3">
        <v>16</v>
      </c>
      <c r="C6427" s="3">
        <v>3</v>
      </c>
      <c r="D6427" s="3">
        <v>2020</v>
      </c>
      <c r="E6427" s="3">
        <v>17</v>
      </c>
      <c r="F6427" s="3">
        <v>0</v>
      </c>
      <c r="G6427" s="3" t="s">
        <v>1228</v>
      </c>
      <c r="H6427" s="3" t="s">
        <v>1229</v>
      </c>
      <c r="I6427" s="3" t="s">
        <v>561</v>
      </c>
      <c r="J6427" s="3">
        <v>5447011</v>
      </c>
    </row>
    <row r="6428" spans="1:10" hidden="1" x14ac:dyDescent="0.25">
      <c r="A6428" s="187">
        <v>43905</v>
      </c>
      <c r="B6428" s="3">
        <v>15</v>
      </c>
      <c r="C6428" s="3">
        <v>3</v>
      </c>
      <c r="D6428" s="3">
        <v>2020</v>
      </c>
      <c r="E6428" s="3">
        <v>14</v>
      </c>
      <c r="F6428" s="3">
        <v>0</v>
      </c>
      <c r="G6428" s="3" t="s">
        <v>1228</v>
      </c>
      <c r="H6428" s="3" t="s">
        <v>1229</v>
      </c>
      <c r="I6428" s="3" t="s">
        <v>561</v>
      </c>
      <c r="J6428" s="3">
        <v>5447011</v>
      </c>
    </row>
    <row r="6429" spans="1:10" hidden="1" x14ac:dyDescent="0.25">
      <c r="A6429" s="187">
        <v>43904</v>
      </c>
      <c r="B6429" s="3">
        <v>14</v>
      </c>
      <c r="C6429" s="3">
        <v>3</v>
      </c>
      <c r="D6429" s="3">
        <v>2020</v>
      </c>
      <c r="E6429" s="3">
        <v>9</v>
      </c>
      <c r="F6429" s="3">
        <v>0</v>
      </c>
      <c r="G6429" s="3" t="s">
        <v>1228</v>
      </c>
      <c r="H6429" s="3" t="s">
        <v>1229</v>
      </c>
      <c r="I6429" s="3" t="s">
        <v>561</v>
      </c>
      <c r="J6429" s="3">
        <v>5447011</v>
      </c>
    </row>
    <row r="6430" spans="1:10" hidden="1" x14ac:dyDescent="0.25">
      <c r="A6430" s="187">
        <v>43903</v>
      </c>
      <c r="B6430" s="3">
        <v>13</v>
      </c>
      <c r="C6430" s="3">
        <v>3</v>
      </c>
      <c r="D6430" s="3">
        <v>2020</v>
      </c>
      <c r="E6430" s="3">
        <v>11</v>
      </c>
      <c r="F6430" s="3">
        <v>0</v>
      </c>
      <c r="G6430" s="3" t="s">
        <v>1228</v>
      </c>
      <c r="H6430" s="3" t="s">
        <v>1229</v>
      </c>
      <c r="I6430" s="3" t="s">
        <v>561</v>
      </c>
      <c r="J6430" s="3">
        <v>5447011</v>
      </c>
    </row>
    <row r="6431" spans="1:10" hidden="1" x14ac:dyDescent="0.25">
      <c r="A6431" s="187">
        <v>43902</v>
      </c>
      <c r="B6431" s="3">
        <v>12</v>
      </c>
      <c r="C6431" s="3">
        <v>3</v>
      </c>
      <c r="D6431" s="3">
        <v>2020</v>
      </c>
      <c r="E6431" s="3">
        <v>3</v>
      </c>
      <c r="F6431" s="3">
        <v>0</v>
      </c>
      <c r="G6431" s="3" t="s">
        <v>1228</v>
      </c>
      <c r="H6431" s="3" t="s">
        <v>1229</v>
      </c>
      <c r="I6431" s="3" t="s">
        <v>561</v>
      </c>
      <c r="J6431" s="3">
        <v>5447011</v>
      </c>
    </row>
    <row r="6432" spans="1:10" hidden="1" x14ac:dyDescent="0.25">
      <c r="A6432" s="187">
        <v>43901</v>
      </c>
      <c r="B6432" s="3">
        <v>11</v>
      </c>
      <c r="C6432" s="3">
        <v>3</v>
      </c>
      <c r="D6432" s="3">
        <v>2020</v>
      </c>
      <c r="E6432" s="3">
        <v>2</v>
      </c>
      <c r="F6432" s="3">
        <v>0</v>
      </c>
      <c r="G6432" s="3" t="s">
        <v>1228</v>
      </c>
      <c r="H6432" s="3" t="s">
        <v>1229</v>
      </c>
      <c r="I6432" s="3" t="s">
        <v>561</v>
      </c>
      <c r="J6432" s="3">
        <v>5447011</v>
      </c>
    </row>
    <row r="6433" spans="1:10" hidden="1" x14ac:dyDescent="0.25">
      <c r="A6433" s="187">
        <v>43899</v>
      </c>
      <c r="B6433" s="3">
        <v>9</v>
      </c>
      <c r="C6433" s="3">
        <v>3</v>
      </c>
      <c r="D6433" s="3">
        <v>2020</v>
      </c>
      <c r="E6433" s="3">
        <v>2</v>
      </c>
      <c r="F6433" s="3">
        <v>0</v>
      </c>
      <c r="G6433" s="3" t="s">
        <v>1228</v>
      </c>
      <c r="H6433" s="3" t="s">
        <v>1229</v>
      </c>
      <c r="I6433" s="3" t="s">
        <v>561</v>
      </c>
      <c r="J6433" s="3">
        <v>5447011</v>
      </c>
    </row>
    <row r="6434" spans="1:10" hidden="1" x14ac:dyDescent="0.25">
      <c r="A6434" s="187">
        <v>43898</v>
      </c>
      <c r="B6434" s="3">
        <v>8</v>
      </c>
      <c r="C6434" s="3">
        <v>3</v>
      </c>
      <c r="D6434" s="3">
        <v>2020</v>
      </c>
      <c r="E6434" s="3">
        <v>2</v>
      </c>
      <c r="F6434" s="3">
        <v>0</v>
      </c>
      <c r="G6434" s="3" t="s">
        <v>1228</v>
      </c>
      <c r="H6434" s="3" t="s">
        <v>1229</v>
      </c>
      <c r="I6434" s="3" t="s">
        <v>561</v>
      </c>
      <c r="J6434" s="3">
        <v>5447011</v>
      </c>
    </row>
    <row r="6435" spans="1:10" hidden="1" x14ac:dyDescent="0.25">
      <c r="A6435" s="187">
        <v>43897</v>
      </c>
      <c r="B6435" s="3">
        <v>7</v>
      </c>
      <c r="C6435" s="3">
        <v>3</v>
      </c>
      <c r="D6435" s="3">
        <v>2020</v>
      </c>
      <c r="E6435" s="3">
        <v>1</v>
      </c>
      <c r="F6435" s="3">
        <v>0</v>
      </c>
      <c r="G6435" s="3" t="s">
        <v>1228</v>
      </c>
      <c r="H6435" s="3" t="s">
        <v>1229</v>
      </c>
      <c r="I6435" s="3" t="s">
        <v>561</v>
      </c>
      <c r="J6435" s="3">
        <v>5447011</v>
      </c>
    </row>
    <row r="6436" spans="1:10" hidden="1" x14ac:dyDescent="0.25">
      <c r="A6436" s="187">
        <v>43920</v>
      </c>
      <c r="B6436" s="3">
        <v>30</v>
      </c>
      <c r="C6436" s="3">
        <v>3</v>
      </c>
      <c r="D6436" s="3">
        <v>2020</v>
      </c>
      <c r="E6436" s="3">
        <v>39</v>
      </c>
      <c r="F6436" s="3">
        <v>2</v>
      </c>
      <c r="G6436" s="3" t="s">
        <v>103</v>
      </c>
      <c r="H6436" s="3" t="s">
        <v>1230</v>
      </c>
      <c r="I6436" s="3" t="s">
        <v>562</v>
      </c>
      <c r="J6436" s="3">
        <v>2067372</v>
      </c>
    </row>
    <row r="6437" spans="1:10" hidden="1" x14ac:dyDescent="0.25">
      <c r="A6437" s="187">
        <v>43919</v>
      </c>
      <c r="B6437" s="3">
        <v>29</v>
      </c>
      <c r="C6437" s="3">
        <v>3</v>
      </c>
      <c r="D6437" s="3">
        <v>2020</v>
      </c>
      <c r="E6437" s="3">
        <v>59</v>
      </c>
      <c r="F6437" s="3">
        <v>0</v>
      </c>
      <c r="G6437" s="3" t="s">
        <v>103</v>
      </c>
      <c r="H6437" s="3" t="s">
        <v>1230</v>
      </c>
      <c r="I6437" s="3" t="s">
        <v>562</v>
      </c>
      <c r="J6437" s="3">
        <v>2067372</v>
      </c>
    </row>
    <row r="6438" spans="1:10" hidden="1" x14ac:dyDescent="0.25">
      <c r="A6438" s="187">
        <v>43918</v>
      </c>
      <c r="B6438" s="3">
        <v>28</v>
      </c>
      <c r="C6438" s="3">
        <v>3</v>
      </c>
      <c r="D6438" s="3">
        <v>2020</v>
      </c>
      <c r="E6438" s="3">
        <v>55</v>
      </c>
      <c r="F6438" s="3">
        <v>4</v>
      </c>
      <c r="G6438" s="3" t="s">
        <v>103</v>
      </c>
      <c r="H6438" s="3" t="s">
        <v>1230</v>
      </c>
      <c r="I6438" s="3" t="s">
        <v>562</v>
      </c>
      <c r="J6438" s="3">
        <v>2067372</v>
      </c>
    </row>
    <row r="6439" spans="1:10" hidden="1" x14ac:dyDescent="0.25">
      <c r="A6439" s="187">
        <v>43917</v>
      </c>
      <c r="B6439" s="3">
        <v>27</v>
      </c>
      <c r="C6439" s="3">
        <v>3</v>
      </c>
      <c r="D6439" s="3">
        <v>2020</v>
      </c>
      <c r="E6439" s="3">
        <v>49</v>
      </c>
      <c r="F6439" s="3">
        <v>1</v>
      </c>
      <c r="G6439" s="3" t="s">
        <v>103</v>
      </c>
      <c r="H6439" s="3" t="s">
        <v>1230</v>
      </c>
      <c r="I6439" s="3" t="s">
        <v>562</v>
      </c>
      <c r="J6439" s="3">
        <v>2067372</v>
      </c>
    </row>
    <row r="6440" spans="1:10" hidden="1" x14ac:dyDescent="0.25">
      <c r="A6440" s="187">
        <v>43916</v>
      </c>
      <c r="B6440" s="3">
        <v>26</v>
      </c>
      <c r="C6440" s="3">
        <v>3</v>
      </c>
      <c r="D6440" s="3">
        <v>2020</v>
      </c>
      <c r="E6440" s="3">
        <v>48</v>
      </c>
      <c r="F6440" s="3">
        <v>1</v>
      </c>
      <c r="G6440" s="3" t="s">
        <v>103</v>
      </c>
      <c r="H6440" s="3" t="s">
        <v>1230</v>
      </c>
      <c r="I6440" s="3" t="s">
        <v>562</v>
      </c>
      <c r="J6440" s="3">
        <v>2067372</v>
      </c>
    </row>
    <row r="6441" spans="1:10" hidden="1" x14ac:dyDescent="0.25">
      <c r="A6441" s="187">
        <v>43915</v>
      </c>
      <c r="B6441" s="3">
        <v>25</v>
      </c>
      <c r="C6441" s="3">
        <v>3</v>
      </c>
      <c r="D6441" s="3">
        <v>2020</v>
      </c>
      <c r="E6441" s="3">
        <v>38</v>
      </c>
      <c r="F6441" s="3">
        <v>2</v>
      </c>
      <c r="G6441" s="3" t="s">
        <v>103</v>
      </c>
      <c r="H6441" s="3" t="s">
        <v>1230</v>
      </c>
      <c r="I6441" s="3" t="s">
        <v>562</v>
      </c>
      <c r="J6441" s="3">
        <v>2067372</v>
      </c>
    </row>
    <row r="6442" spans="1:10" hidden="1" x14ac:dyDescent="0.25">
      <c r="A6442" s="187">
        <v>43914</v>
      </c>
      <c r="B6442" s="3">
        <v>24</v>
      </c>
      <c r="C6442" s="3">
        <v>3</v>
      </c>
      <c r="D6442" s="3">
        <v>2020</v>
      </c>
      <c r="E6442" s="3">
        <v>28</v>
      </c>
      <c r="F6442" s="3">
        <v>0</v>
      </c>
      <c r="G6442" s="3" t="s">
        <v>103</v>
      </c>
      <c r="H6442" s="3" t="s">
        <v>1230</v>
      </c>
      <c r="I6442" s="3" t="s">
        <v>562</v>
      </c>
      <c r="J6442" s="3">
        <v>2067372</v>
      </c>
    </row>
    <row r="6443" spans="1:10" hidden="1" x14ac:dyDescent="0.25">
      <c r="A6443" s="187">
        <v>43913</v>
      </c>
      <c r="B6443" s="3">
        <v>23</v>
      </c>
      <c r="C6443" s="3">
        <v>3</v>
      </c>
      <c r="D6443" s="3">
        <v>2020</v>
      </c>
      <c r="E6443" s="3">
        <v>31</v>
      </c>
      <c r="F6443" s="3">
        <v>0</v>
      </c>
      <c r="G6443" s="3" t="s">
        <v>103</v>
      </c>
      <c r="H6443" s="3" t="s">
        <v>1230</v>
      </c>
      <c r="I6443" s="3" t="s">
        <v>562</v>
      </c>
      <c r="J6443" s="3">
        <v>2067372</v>
      </c>
    </row>
    <row r="6444" spans="1:10" hidden="1" x14ac:dyDescent="0.25">
      <c r="A6444" s="187">
        <v>43912</v>
      </c>
      <c r="B6444" s="3">
        <v>22</v>
      </c>
      <c r="C6444" s="3">
        <v>3</v>
      </c>
      <c r="D6444" s="3">
        <v>2020</v>
      </c>
      <c r="E6444" s="3">
        <v>42</v>
      </c>
      <c r="F6444" s="3">
        <v>0</v>
      </c>
      <c r="G6444" s="3" t="s">
        <v>103</v>
      </c>
      <c r="H6444" s="3" t="s">
        <v>1230</v>
      </c>
      <c r="I6444" s="3" t="s">
        <v>562</v>
      </c>
      <c r="J6444" s="3">
        <v>2067372</v>
      </c>
    </row>
    <row r="6445" spans="1:10" hidden="1" x14ac:dyDescent="0.25">
      <c r="A6445" s="187">
        <v>43911</v>
      </c>
      <c r="B6445" s="3">
        <v>21</v>
      </c>
      <c r="C6445" s="3">
        <v>3</v>
      </c>
      <c r="D6445" s="3">
        <v>2020</v>
      </c>
      <c r="E6445" s="3">
        <v>22</v>
      </c>
      <c r="F6445" s="3">
        <v>0</v>
      </c>
      <c r="G6445" s="3" t="s">
        <v>103</v>
      </c>
      <c r="H6445" s="3" t="s">
        <v>1230</v>
      </c>
      <c r="I6445" s="3" t="s">
        <v>562</v>
      </c>
      <c r="J6445" s="3">
        <v>2067372</v>
      </c>
    </row>
    <row r="6446" spans="1:10" hidden="1" x14ac:dyDescent="0.25">
      <c r="A6446" s="187">
        <v>43910</v>
      </c>
      <c r="B6446" s="3">
        <v>20</v>
      </c>
      <c r="C6446" s="3">
        <v>3</v>
      </c>
      <c r="D6446" s="3">
        <v>2020</v>
      </c>
      <c r="E6446" s="3">
        <v>33</v>
      </c>
      <c r="F6446" s="3">
        <v>0</v>
      </c>
      <c r="G6446" s="3" t="s">
        <v>103</v>
      </c>
      <c r="H6446" s="3" t="s">
        <v>1230</v>
      </c>
      <c r="I6446" s="3" t="s">
        <v>562</v>
      </c>
      <c r="J6446" s="3">
        <v>2067372</v>
      </c>
    </row>
    <row r="6447" spans="1:10" hidden="1" x14ac:dyDescent="0.25">
      <c r="A6447" s="187">
        <v>43909</v>
      </c>
      <c r="B6447" s="3">
        <v>19</v>
      </c>
      <c r="C6447" s="3">
        <v>3</v>
      </c>
      <c r="D6447" s="3">
        <v>2020</v>
      </c>
      <c r="E6447" s="3">
        <v>11</v>
      </c>
      <c r="F6447" s="3">
        <v>0</v>
      </c>
      <c r="G6447" s="3" t="s">
        <v>103</v>
      </c>
      <c r="H6447" s="3" t="s">
        <v>1230</v>
      </c>
      <c r="I6447" s="3" t="s">
        <v>562</v>
      </c>
      <c r="J6447" s="3">
        <v>2067372</v>
      </c>
    </row>
    <row r="6448" spans="1:10" hidden="1" x14ac:dyDescent="0.25">
      <c r="A6448" s="187">
        <v>43908</v>
      </c>
      <c r="B6448" s="3">
        <v>18</v>
      </c>
      <c r="C6448" s="3">
        <v>3</v>
      </c>
      <c r="D6448" s="3">
        <v>2020</v>
      </c>
      <c r="E6448" s="3">
        <v>22</v>
      </c>
      <c r="F6448" s="3">
        <v>1</v>
      </c>
      <c r="G6448" s="3" t="s">
        <v>103</v>
      </c>
      <c r="H6448" s="3" t="s">
        <v>1230</v>
      </c>
      <c r="I6448" s="3" t="s">
        <v>562</v>
      </c>
      <c r="J6448" s="3">
        <v>2067372</v>
      </c>
    </row>
    <row r="6449" spans="1:10" hidden="1" x14ac:dyDescent="0.25">
      <c r="A6449" s="187">
        <v>43907</v>
      </c>
      <c r="B6449" s="3">
        <v>17</v>
      </c>
      <c r="C6449" s="3">
        <v>3</v>
      </c>
      <c r="D6449" s="3">
        <v>2020</v>
      </c>
      <c r="E6449" s="3">
        <v>34</v>
      </c>
      <c r="F6449" s="3">
        <v>0</v>
      </c>
      <c r="G6449" s="3" t="s">
        <v>103</v>
      </c>
      <c r="H6449" s="3" t="s">
        <v>1230</v>
      </c>
      <c r="I6449" s="3" t="s">
        <v>562</v>
      </c>
      <c r="J6449" s="3">
        <v>2067372</v>
      </c>
    </row>
    <row r="6450" spans="1:10" hidden="1" x14ac:dyDescent="0.25">
      <c r="A6450" s="187">
        <v>43906</v>
      </c>
      <c r="B6450" s="3">
        <v>16</v>
      </c>
      <c r="C6450" s="3">
        <v>3</v>
      </c>
      <c r="D6450" s="3">
        <v>2020</v>
      </c>
      <c r="E6450" s="3">
        <v>38</v>
      </c>
      <c r="F6450" s="3">
        <v>0</v>
      </c>
      <c r="G6450" s="3" t="s">
        <v>103</v>
      </c>
      <c r="H6450" s="3" t="s">
        <v>1230</v>
      </c>
      <c r="I6450" s="3" t="s">
        <v>562</v>
      </c>
      <c r="J6450" s="3">
        <v>2067372</v>
      </c>
    </row>
    <row r="6451" spans="1:10" hidden="1" x14ac:dyDescent="0.25">
      <c r="A6451" s="187">
        <v>43905</v>
      </c>
      <c r="B6451" s="3">
        <v>15</v>
      </c>
      <c r="C6451" s="3">
        <v>3</v>
      </c>
      <c r="D6451" s="3">
        <v>2020</v>
      </c>
      <c r="E6451" s="3">
        <v>40</v>
      </c>
      <c r="F6451" s="3">
        <v>0</v>
      </c>
      <c r="G6451" s="3" t="s">
        <v>103</v>
      </c>
      <c r="H6451" s="3" t="s">
        <v>1230</v>
      </c>
      <c r="I6451" s="3" t="s">
        <v>562</v>
      </c>
      <c r="J6451" s="3">
        <v>2067372</v>
      </c>
    </row>
    <row r="6452" spans="1:10" hidden="1" x14ac:dyDescent="0.25">
      <c r="A6452" s="187">
        <v>43904</v>
      </c>
      <c r="B6452" s="3">
        <v>14</v>
      </c>
      <c r="C6452" s="3">
        <v>3</v>
      </c>
      <c r="D6452" s="3">
        <v>2020</v>
      </c>
      <c r="E6452" s="3">
        <v>45</v>
      </c>
      <c r="F6452" s="3">
        <v>0</v>
      </c>
      <c r="G6452" s="3" t="s">
        <v>103</v>
      </c>
      <c r="H6452" s="3" t="s">
        <v>1230</v>
      </c>
      <c r="I6452" s="3" t="s">
        <v>562</v>
      </c>
      <c r="J6452" s="3">
        <v>2067372</v>
      </c>
    </row>
    <row r="6453" spans="1:10" hidden="1" x14ac:dyDescent="0.25">
      <c r="A6453" s="187">
        <v>43903</v>
      </c>
      <c r="B6453" s="3">
        <v>13</v>
      </c>
      <c r="C6453" s="3">
        <v>3</v>
      </c>
      <c r="D6453" s="3">
        <v>2020</v>
      </c>
      <c r="E6453" s="3">
        <v>39</v>
      </c>
      <c r="F6453" s="3">
        <v>0</v>
      </c>
      <c r="G6453" s="3" t="s">
        <v>103</v>
      </c>
      <c r="H6453" s="3" t="s">
        <v>1230</v>
      </c>
      <c r="I6453" s="3" t="s">
        <v>562</v>
      </c>
      <c r="J6453" s="3">
        <v>2067372</v>
      </c>
    </row>
    <row r="6454" spans="1:10" hidden="1" x14ac:dyDescent="0.25">
      <c r="A6454" s="187">
        <v>43902</v>
      </c>
      <c r="B6454" s="3">
        <v>12</v>
      </c>
      <c r="C6454" s="3">
        <v>3</v>
      </c>
      <c r="D6454" s="3">
        <v>2020</v>
      </c>
      <c r="E6454" s="3">
        <v>26</v>
      </c>
      <c r="F6454" s="3">
        <v>0</v>
      </c>
      <c r="G6454" s="3" t="s">
        <v>103</v>
      </c>
      <c r="H6454" s="3" t="s">
        <v>1230</v>
      </c>
      <c r="I6454" s="3" t="s">
        <v>562</v>
      </c>
      <c r="J6454" s="3">
        <v>2067372</v>
      </c>
    </row>
    <row r="6455" spans="1:10" hidden="1" x14ac:dyDescent="0.25">
      <c r="A6455" s="187">
        <v>43901</v>
      </c>
      <c r="B6455" s="3">
        <v>11</v>
      </c>
      <c r="C6455" s="3">
        <v>3</v>
      </c>
      <c r="D6455" s="3">
        <v>2020</v>
      </c>
      <c r="E6455" s="3">
        <v>15</v>
      </c>
      <c r="F6455" s="3">
        <v>0</v>
      </c>
      <c r="G6455" s="3" t="s">
        <v>103</v>
      </c>
      <c r="H6455" s="3" t="s">
        <v>1230</v>
      </c>
      <c r="I6455" s="3" t="s">
        <v>562</v>
      </c>
      <c r="J6455" s="3">
        <v>2067372</v>
      </c>
    </row>
    <row r="6456" spans="1:10" hidden="1" x14ac:dyDescent="0.25">
      <c r="A6456" s="187">
        <v>43899</v>
      </c>
      <c r="B6456" s="3">
        <v>9</v>
      </c>
      <c r="C6456" s="3">
        <v>3</v>
      </c>
      <c r="D6456" s="3">
        <v>2020</v>
      </c>
      <c r="E6456" s="3">
        <v>4</v>
      </c>
      <c r="F6456" s="3">
        <v>0</v>
      </c>
      <c r="G6456" s="3" t="s">
        <v>103</v>
      </c>
      <c r="H6456" s="3" t="s">
        <v>1230</v>
      </c>
      <c r="I6456" s="3" t="s">
        <v>562</v>
      </c>
      <c r="J6456" s="3">
        <v>2067372</v>
      </c>
    </row>
    <row r="6457" spans="1:10" hidden="1" x14ac:dyDescent="0.25">
      <c r="A6457" s="187">
        <v>43898</v>
      </c>
      <c r="B6457" s="3">
        <v>8</v>
      </c>
      <c r="C6457" s="3">
        <v>3</v>
      </c>
      <c r="D6457" s="3">
        <v>2020</v>
      </c>
      <c r="E6457" s="3">
        <v>3</v>
      </c>
      <c r="F6457" s="3">
        <v>0</v>
      </c>
      <c r="G6457" s="3" t="s">
        <v>103</v>
      </c>
      <c r="H6457" s="3" t="s">
        <v>1230</v>
      </c>
      <c r="I6457" s="3" t="s">
        <v>562</v>
      </c>
      <c r="J6457" s="3">
        <v>2067372</v>
      </c>
    </row>
    <row r="6458" spans="1:10" hidden="1" x14ac:dyDescent="0.25">
      <c r="A6458" s="187">
        <v>43897</v>
      </c>
      <c r="B6458" s="3">
        <v>7</v>
      </c>
      <c r="C6458" s="3">
        <v>3</v>
      </c>
      <c r="D6458" s="3">
        <v>2020</v>
      </c>
      <c r="E6458" s="3">
        <v>3</v>
      </c>
      <c r="F6458" s="3">
        <v>0</v>
      </c>
      <c r="G6458" s="3" t="s">
        <v>103</v>
      </c>
      <c r="H6458" s="3" t="s">
        <v>1230</v>
      </c>
      <c r="I6458" s="3" t="s">
        <v>562</v>
      </c>
      <c r="J6458" s="3">
        <v>2067372</v>
      </c>
    </row>
    <row r="6459" spans="1:10" hidden="1" x14ac:dyDescent="0.25">
      <c r="A6459" s="187">
        <v>43896</v>
      </c>
      <c r="B6459" s="3">
        <v>6</v>
      </c>
      <c r="C6459" s="3">
        <v>3</v>
      </c>
      <c r="D6459" s="3">
        <v>2020</v>
      </c>
      <c r="E6459" s="3">
        <v>5</v>
      </c>
      <c r="F6459" s="3">
        <v>0</v>
      </c>
      <c r="G6459" s="3" t="s">
        <v>103</v>
      </c>
      <c r="H6459" s="3" t="s">
        <v>1230</v>
      </c>
      <c r="I6459" s="3" t="s">
        <v>562</v>
      </c>
      <c r="J6459" s="3">
        <v>2067372</v>
      </c>
    </row>
    <row r="6460" spans="1:10" hidden="1" x14ac:dyDescent="0.25">
      <c r="A6460" s="187">
        <v>43895</v>
      </c>
      <c r="B6460" s="3">
        <v>5</v>
      </c>
      <c r="C6460" s="3">
        <v>3</v>
      </c>
      <c r="D6460" s="3">
        <v>2020</v>
      </c>
      <c r="E6460" s="3">
        <v>1</v>
      </c>
      <c r="F6460" s="3">
        <v>0</v>
      </c>
      <c r="G6460" s="3" t="s">
        <v>103</v>
      </c>
      <c r="H6460" s="3" t="s">
        <v>1230</v>
      </c>
      <c r="I6460" s="3" t="s">
        <v>562</v>
      </c>
      <c r="J6460" s="3">
        <v>2067372</v>
      </c>
    </row>
    <row r="6461" spans="1:10" hidden="1" x14ac:dyDescent="0.25">
      <c r="A6461" s="187">
        <v>43920</v>
      </c>
      <c r="B6461" s="3">
        <v>30</v>
      </c>
      <c r="C6461" s="3">
        <v>3</v>
      </c>
      <c r="D6461" s="3">
        <v>2020</v>
      </c>
      <c r="E6461" s="3">
        <v>0</v>
      </c>
      <c r="F6461" s="3">
        <v>0</v>
      </c>
      <c r="G6461" s="3" t="s">
        <v>269</v>
      </c>
      <c r="H6461" s="3" t="s">
        <v>1231</v>
      </c>
      <c r="I6461" s="3" t="s">
        <v>553</v>
      </c>
      <c r="J6461" s="3">
        <v>15008154</v>
      </c>
    </row>
    <row r="6462" spans="1:10" hidden="1" x14ac:dyDescent="0.25">
      <c r="A6462" s="187">
        <v>43919</v>
      </c>
      <c r="B6462" s="3">
        <v>29</v>
      </c>
      <c r="C6462" s="3">
        <v>3</v>
      </c>
      <c r="D6462" s="3">
        <v>2020</v>
      </c>
      <c r="E6462" s="3">
        <v>0</v>
      </c>
      <c r="F6462" s="3">
        <v>0</v>
      </c>
      <c r="G6462" s="3" t="s">
        <v>269</v>
      </c>
      <c r="H6462" s="3" t="s">
        <v>1231</v>
      </c>
      <c r="I6462" s="3" t="s">
        <v>553</v>
      </c>
      <c r="J6462" s="3">
        <v>15008154</v>
      </c>
    </row>
    <row r="6463" spans="1:10" hidden="1" x14ac:dyDescent="0.25">
      <c r="A6463" s="187">
        <v>43918</v>
      </c>
      <c r="B6463" s="3">
        <v>28</v>
      </c>
      <c r="C6463" s="3">
        <v>3</v>
      </c>
      <c r="D6463" s="3">
        <v>2020</v>
      </c>
      <c r="E6463" s="3">
        <v>1</v>
      </c>
      <c r="F6463" s="3">
        <v>0</v>
      </c>
      <c r="G6463" s="3" t="s">
        <v>269</v>
      </c>
      <c r="H6463" s="3" t="s">
        <v>1231</v>
      </c>
      <c r="I6463" s="3" t="s">
        <v>553</v>
      </c>
      <c r="J6463" s="3">
        <v>15008154</v>
      </c>
    </row>
    <row r="6464" spans="1:10" hidden="1" x14ac:dyDescent="0.25">
      <c r="A6464" s="187">
        <v>43917</v>
      </c>
      <c r="B6464" s="3">
        <v>27</v>
      </c>
      <c r="C6464" s="3">
        <v>3</v>
      </c>
      <c r="D6464" s="3">
        <v>2020</v>
      </c>
      <c r="E6464" s="3">
        <v>1</v>
      </c>
      <c r="F6464" s="3">
        <v>0</v>
      </c>
      <c r="G6464" s="3" t="s">
        <v>269</v>
      </c>
      <c r="H6464" s="3" t="s">
        <v>1231</v>
      </c>
      <c r="I6464" s="3" t="s">
        <v>553</v>
      </c>
      <c r="J6464" s="3">
        <v>15008154</v>
      </c>
    </row>
    <row r="6465" spans="1:10" hidden="1" x14ac:dyDescent="0.25">
      <c r="A6465" s="187">
        <v>43916</v>
      </c>
      <c r="B6465" s="3">
        <v>26</v>
      </c>
      <c r="C6465" s="3">
        <v>3</v>
      </c>
      <c r="D6465" s="3">
        <v>2020</v>
      </c>
      <c r="E6465" s="3">
        <v>0</v>
      </c>
      <c r="F6465" s="3">
        <v>0</v>
      </c>
      <c r="G6465" s="3" t="s">
        <v>269</v>
      </c>
      <c r="H6465" s="3" t="s">
        <v>1231</v>
      </c>
      <c r="I6465" s="3" t="s">
        <v>553</v>
      </c>
      <c r="J6465" s="3">
        <v>15008154</v>
      </c>
    </row>
    <row r="6466" spans="1:10" hidden="1" x14ac:dyDescent="0.25">
      <c r="A6466" s="187">
        <v>43915</v>
      </c>
      <c r="B6466" s="3">
        <v>25</v>
      </c>
      <c r="C6466" s="3">
        <v>3</v>
      </c>
      <c r="D6466" s="3">
        <v>2020</v>
      </c>
      <c r="E6466" s="3">
        <v>0</v>
      </c>
      <c r="F6466" s="3">
        <v>0</v>
      </c>
      <c r="G6466" s="3" t="s">
        <v>269</v>
      </c>
      <c r="H6466" s="3" t="s">
        <v>1231</v>
      </c>
      <c r="I6466" s="3" t="s">
        <v>553</v>
      </c>
      <c r="J6466" s="3">
        <v>15008154</v>
      </c>
    </row>
    <row r="6467" spans="1:10" hidden="1" x14ac:dyDescent="0.25">
      <c r="A6467" s="187">
        <v>43914</v>
      </c>
      <c r="B6467" s="3">
        <v>24</v>
      </c>
      <c r="C6467" s="3">
        <v>3</v>
      </c>
      <c r="D6467" s="3">
        <v>2020</v>
      </c>
      <c r="E6467" s="3">
        <v>0</v>
      </c>
      <c r="F6467" s="3">
        <v>0</v>
      </c>
      <c r="G6467" s="3" t="s">
        <v>269</v>
      </c>
      <c r="H6467" s="3" t="s">
        <v>1231</v>
      </c>
      <c r="I6467" s="3" t="s">
        <v>553</v>
      </c>
      <c r="J6467" s="3">
        <v>15008154</v>
      </c>
    </row>
    <row r="6468" spans="1:10" hidden="1" x14ac:dyDescent="0.25">
      <c r="A6468" s="187">
        <v>43913</v>
      </c>
      <c r="B6468" s="3">
        <v>23</v>
      </c>
      <c r="C6468" s="3">
        <v>3</v>
      </c>
      <c r="D6468" s="3">
        <v>2020</v>
      </c>
      <c r="E6468" s="3">
        <v>0</v>
      </c>
      <c r="F6468" s="3">
        <v>0</v>
      </c>
      <c r="G6468" s="3" t="s">
        <v>269</v>
      </c>
      <c r="H6468" s="3" t="s">
        <v>1231</v>
      </c>
      <c r="I6468" s="3" t="s">
        <v>553</v>
      </c>
      <c r="J6468" s="3">
        <v>15008154</v>
      </c>
    </row>
    <row r="6469" spans="1:10" hidden="1" x14ac:dyDescent="0.25">
      <c r="A6469" s="187">
        <v>43912</v>
      </c>
      <c r="B6469" s="3">
        <v>22</v>
      </c>
      <c r="C6469" s="3">
        <v>3</v>
      </c>
      <c r="D6469" s="3">
        <v>2020</v>
      </c>
      <c r="E6469" s="3">
        <v>0</v>
      </c>
      <c r="F6469" s="3">
        <v>0</v>
      </c>
      <c r="G6469" s="3" t="s">
        <v>269</v>
      </c>
      <c r="H6469" s="3" t="s">
        <v>1231</v>
      </c>
      <c r="I6469" s="3" t="s">
        <v>553</v>
      </c>
      <c r="J6469" s="3">
        <v>15008154</v>
      </c>
    </row>
    <row r="6470" spans="1:10" hidden="1" x14ac:dyDescent="0.25">
      <c r="A6470" s="187">
        <v>43911</v>
      </c>
      <c r="B6470" s="3">
        <v>21</v>
      </c>
      <c r="C6470" s="3">
        <v>3</v>
      </c>
      <c r="D6470" s="3">
        <v>2020</v>
      </c>
      <c r="E6470" s="3">
        <v>0</v>
      </c>
      <c r="F6470" s="3">
        <v>0</v>
      </c>
      <c r="G6470" s="3" t="s">
        <v>269</v>
      </c>
      <c r="H6470" s="3" t="s">
        <v>1231</v>
      </c>
      <c r="I6470" s="3" t="s">
        <v>553</v>
      </c>
      <c r="J6470" s="3">
        <v>15008154</v>
      </c>
    </row>
    <row r="6471" spans="1:10" hidden="1" x14ac:dyDescent="0.25">
      <c r="A6471" s="187">
        <v>43910</v>
      </c>
      <c r="B6471" s="3">
        <v>20</v>
      </c>
      <c r="C6471" s="3">
        <v>3</v>
      </c>
      <c r="D6471" s="3">
        <v>2020</v>
      </c>
      <c r="E6471" s="3">
        <v>0</v>
      </c>
      <c r="F6471" s="3">
        <v>0</v>
      </c>
      <c r="G6471" s="3" t="s">
        <v>269</v>
      </c>
      <c r="H6471" s="3" t="s">
        <v>1231</v>
      </c>
      <c r="I6471" s="3" t="s">
        <v>553</v>
      </c>
      <c r="J6471" s="3">
        <v>15008154</v>
      </c>
    </row>
    <row r="6472" spans="1:10" hidden="1" x14ac:dyDescent="0.25">
      <c r="A6472" s="187">
        <v>43909</v>
      </c>
      <c r="B6472" s="3">
        <v>19</v>
      </c>
      <c r="C6472" s="3">
        <v>3</v>
      </c>
      <c r="D6472" s="3">
        <v>2020</v>
      </c>
      <c r="E6472" s="3">
        <v>0</v>
      </c>
      <c r="F6472" s="3">
        <v>0</v>
      </c>
      <c r="G6472" s="3" t="s">
        <v>269</v>
      </c>
      <c r="H6472" s="3" t="s">
        <v>1231</v>
      </c>
      <c r="I6472" s="3" t="s">
        <v>553</v>
      </c>
      <c r="J6472" s="3">
        <v>15008154</v>
      </c>
    </row>
    <row r="6473" spans="1:10" hidden="1" x14ac:dyDescent="0.25">
      <c r="A6473" s="187">
        <v>43908</v>
      </c>
      <c r="B6473" s="3">
        <v>18</v>
      </c>
      <c r="C6473" s="3">
        <v>3</v>
      </c>
      <c r="D6473" s="3">
        <v>2020</v>
      </c>
      <c r="E6473" s="3">
        <v>0</v>
      </c>
      <c r="F6473" s="3">
        <v>0</v>
      </c>
      <c r="G6473" s="3" t="s">
        <v>269</v>
      </c>
      <c r="H6473" s="3" t="s">
        <v>1231</v>
      </c>
      <c r="I6473" s="3" t="s">
        <v>553</v>
      </c>
      <c r="J6473" s="3">
        <v>15008154</v>
      </c>
    </row>
    <row r="6474" spans="1:10" hidden="1" x14ac:dyDescent="0.25">
      <c r="A6474" s="187">
        <v>43907</v>
      </c>
      <c r="B6474" s="3">
        <v>17</v>
      </c>
      <c r="C6474" s="3">
        <v>3</v>
      </c>
      <c r="D6474" s="3">
        <v>2020</v>
      </c>
      <c r="E6474" s="3">
        <v>1</v>
      </c>
      <c r="F6474" s="3">
        <v>0</v>
      </c>
      <c r="G6474" s="3" t="s">
        <v>269</v>
      </c>
      <c r="H6474" s="3" t="s">
        <v>1231</v>
      </c>
      <c r="I6474" s="3" t="s">
        <v>553</v>
      </c>
      <c r="J6474" s="3">
        <v>15008154</v>
      </c>
    </row>
    <row r="6475" spans="1:10" hidden="1" x14ac:dyDescent="0.25">
      <c r="A6475" s="187">
        <v>43920</v>
      </c>
      <c r="B6475" s="3">
        <v>30</v>
      </c>
      <c r="C6475" s="3">
        <v>3</v>
      </c>
      <c r="D6475" s="3">
        <v>2020</v>
      </c>
      <c r="E6475" s="3">
        <v>93</v>
      </c>
      <c r="F6475" s="3">
        <v>0</v>
      </c>
      <c r="G6475" s="3" t="s">
        <v>1232</v>
      </c>
      <c r="H6475" s="3" t="s">
        <v>1233</v>
      </c>
      <c r="I6475" s="3" t="s">
        <v>603</v>
      </c>
      <c r="J6475" s="3">
        <v>57779622</v>
      </c>
    </row>
    <row r="6476" spans="1:10" hidden="1" x14ac:dyDescent="0.25">
      <c r="A6476" s="187">
        <v>43919</v>
      </c>
      <c r="B6476" s="3">
        <v>29</v>
      </c>
      <c r="C6476" s="3">
        <v>3</v>
      </c>
      <c r="D6476" s="3">
        <v>2020</v>
      </c>
      <c r="E6476" s="3">
        <v>17</v>
      </c>
      <c r="F6476" s="3">
        <v>0</v>
      </c>
      <c r="G6476" s="3" t="s">
        <v>1232</v>
      </c>
      <c r="H6476" s="3" t="s">
        <v>1233</v>
      </c>
      <c r="I6476" s="3" t="s">
        <v>603</v>
      </c>
      <c r="J6476" s="3">
        <v>57779622</v>
      </c>
    </row>
    <row r="6477" spans="1:10" hidden="1" x14ac:dyDescent="0.25">
      <c r="A6477" s="187">
        <v>43918</v>
      </c>
      <c r="B6477" s="3">
        <v>28</v>
      </c>
      <c r="C6477" s="3">
        <v>3</v>
      </c>
      <c r="D6477" s="3">
        <v>2020</v>
      </c>
      <c r="E6477" s="3">
        <v>243</v>
      </c>
      <c r="F6477" s="3">
        <v>0</v>
      </c>
      <c r="G6477" s="3" t="s">
        <v>1232</v>
      </c>
      <c r="H6477" s="3" t="s">
        <v>1233</v>
      </c>
      <c r="I6477" s="3" t="s">
        <v>603</v>
      </c>
      <c r="J6477" s="3">
        <v>57779622</v>
      </c>
    </row>
    <row r="6478" spans="1:10" hidden="1" x14ac:dyDescent="0.25">
      <c r="A6478" s="187">
        <v>43917</v>
      </c>
      <c r="B6478" s="3">
        <v>27</v>
      </c>
      <c r="C6478" s="3">
        <v>3</v>
      </c>
      <c r="D6478" s="3">
        <v>2020</v>
      </c>
      <c r="E6478" s="3">
        <v>218</v>
      </c>
      <c r="F6478" s="3">
        <v>2</v>
      </c>
      <c r="G6478" s="3" t="s">
        <v>1232</v>
      </c>
      <c r="H6478" s="3" t="s">
        <v>1233</v>
      </c>
      <c r="I6478" s="3" t="s">
        <v>603</v>
      </c>
      <c r="J6478" s="3">
        <v>57779622</v>
      </c>
    </row>
    <row r="6479" spans="1:10" hidden="1" x14ac:dyDescent="0.25">
      <c r="A6479" s="187">
        <v>43916</v>
      </c>
      <c r="B6479" s="3">
        <v>26</v>
      </c>
      <c r="C6479" s="3">
        <v>3</v>
      </c>
      <c r="D6479" s="3">
        <v>2020</v>
      </c>
      <c r="E6479" s="3">
        <v>152</v>
      </c>
      <c r="F6479" s="3">
        <v>0</v>
      </c>
      <c r="G6479" s="3" t="s">
        <v>1232</v>
      </c>
      <c r="H6479" s="3" t="s">
        <v>1233</v>
      </c>
      <c r="I6479" s="3" t="s">
        <v>603</v>
      </c>
      <c r="J6479" s="3">
        <v>57779622</v>
      </c>
    </row>
    <row r="6480" spans="1:10" hidden="1" x14ac:dyDescent="0.25">
      <c r="A6480" s="187">
        <v>43915</v>
      </c>
      <c r="B6480" s="3">
        <v>25</v>
      </c>
      <c r="C6480" s="3">
        <v>3</v>
      </c>
      <c r="D6480" s="3">
        <v>2020</v>
      </c>
      <c r="E6480" s="3">
        <v>155</v>
      </c>
      <c r="F6480" s="3">
        <v>0</v>
      </c>
      <c r="G6480" s="3" t="s">
        <v>1232</v>
      </c>
      <c r="H6480" s="3" t="s">
        <v>1233</v>
      </c>
      <c r="I6480" s="3" t="s">
        <v>603</v>
      </c>
      <c r="J6480" s="3">
        <v>57779622</v>
      </c>
    </row>
    <row r="6481" spans="1:10" hidden="1" x14ac:dyDescent="0.25">
      <c r="A6481" s="187">
        <v>43914</v>
      </c>
      <c r="B6481" s="3">
        <v>24</v>
      </c>
      <c r="C6481" s="3">
        <v>3</v>
      </c>
      <c r="D6481" s="3">
        <v>2020</v>
      </c>
      <c r="E6481" s="3">
        <v>128</v>
      </c>
      <c r="F6481" s="3">
        <v>0</v>
      </c>
      <c r="G6481" s="3" t="s">
        <v>1232</v>
      </c>
      <c r="H6481" s="3" t="s">
        <v>1233</v>
      </c>
      <c r="I6481" s="3" t="s">
        <v>603</v>
      </c>
      <c r="J6481" s="3">
        <v>57779622</v>
      </c>
    </row>
    <row r="6482" spans="1:10" hidden="1" x14ac:dyDescent="0.25">
      <c r="A6482" s="187">
        <v>43913</v>
      </c>
      <c r="B6482" s="3">
        <v>23</v>
      </c>
      <c r="C6482" s="3">
        <v>3</v>
      </c>
      <c r="D6482" s="3">
        <v>2020</v>
      </c>
      <c r="E6482" s="3">
        <v>34</v>
      </c>
      <c r="F6482" s="3">
        <v>0</v>
      </c>
      <c r="G6482" s="3" t="s">
        <v>1232</v>
      </c>
      <c r="H6482" s="3" t="s">
        <v>1233</v>
      </c>
      <c r="I6482" s="3" t="s">
        <v>603</v>
      </c>
      <c r="J6482" s="3">
        <v>57779622</v>
      </c>
    </row>
    <row r="6483" spans="1:10" hidden="1" x14ac:dyDescent="0.25">
      <c r="A6483" s="187">
        <v>43912</v>
      </c>
      <c r="B6483" s="3">
        <v>22</v>
      </c>
      <c r="C6483" s="3">
        <v>3</v>
      </c>
      <c r="D6483" s="3">
        <v>2020</v>
      </c>
      <c r="E6483" s="3">
        <v>35</v>
      </c>
      <c r="F6483" s="3">
        <v>0</v>
      </c>
      <c r="G6483" s="3" t="s">
        <v>1232</v>
      </c>
      <c r="H6483" s="3" t="s">
        <v>1233</v>
      </c>
      <c r="I6483" s="3" t="s">
        <v>603</v>
      </c>
      <c r="J6483" s="3">
        <v>57779622</v>
      </c>
    </row>
    <row r="6484" spans="1:10" hidden="1" x14ac:dyDescent="0.25">
      <c r="A6484" s="187">
        <v>43911</v>
      </c>
      <c r="B6484" s="3">
        <v>21</v>
      </c>
      <c r="C6484" s="3">
        <v>3</v>
      </c>
      <c r="D6484" s="3">
        <v>2020</v>
      </c>
      <c r="E6484" s="3">
        <v>55</v>
      </c>
      <c r="F6484" s="3">
        <v>0</v>
      </c>
      <c r="G6484" s="3" t="s">
        <v>1232</v>
      </c>
      <c r="H6484" s="3" t="s">
        <v>1233</v>
      </c>
      <c r="I6484" s="3" t="s">
        <v>603</v>
      </c>
      <c r="J6484" s="3">
        <v>57779622</v>
      </c>
    </row>
    <row r="6485" spans="1:10" hidden="1" x14ac:dyDescent="0.25">
      <c r="A6485" s="187">
        <v>43910</v>
      </c>
      <c r="B6485" s="3">
        <v>20</v>
      </c>
      <c r="C6485" s="3">
        <v>3</v>
      </c>
      <c r="D6485" s="3">
        <v>2020</v>
      </c>
      <c r="E6485" s="3">
        <v>34</v>
      </c>
      <c r="F6485" s="3">
        <v>0</v>
      </c>
      <c r="G6485" s="3" t="s">
        <v>1232</v>
      </c>
      <c r="H6485" s="3" t="s">
        <v>1233</v>
      </c>
      <c r="I6485" s="3" t="s">
        <v>603</v>
      </c>
      <c r="J6485" s="3">
        <v>57779622</v>
      </c>
    </row>
    <row r="6486" spans="1:10" hidden="1" x14ac:dyDescent="0.25">
      <c r="A6486" s="187">
        <v>43909</v>
      </c>
      <c r="B6486" s="3">
        <v>19</v>
      </c>
      <c r="C6486" s="3">
        <v>3</v>
      </c>
      <c r="D6486" s="3">
        <v>2020</v>
      </c>
      <c r="E6486" s="3">
        <v>31</v>
      </c>
      <c r="F6486" s="3">
        <v>0</v>
      </c>
      <c r="G6486" s="3" t="s">
        <v>1232</v>
      </c>
      <c r="H6486" s="3" t="s">
        <v>1233</v>
      </c>
      <c r="I6486" s="3" t="s">
        <v>603</v>
      </c>
      <c r="J6486" s="3">
        <v>57779622</v>
      </c>
    </row>
    <row r="6487" spans="1:10" hidden="1" x14ac:dyDescent="0.25">
      <c r="A6487" s="187">
        <v>43908</v>
      </c>
      <c r="B6487" s="3">
        <v>18</v>
      </c>
      <c r="C6487" s="3">
        <v>3</v>
      </c>
      <c r="D6487" s="3">
        <v>2020</v>
      </c>
      <c r="E6487" s="3">
        <v>23</v>
      </c>
      <c r="F6487" s="3">
        <v>0</v>
      </c>
      <c r="G6487" s="3" t="s">
        <v>1232</v>
      </c>
      <c r="H6487" s="3" t="s">
        <v>1233</v>
      </c>
      <c r="I6487" s="3" t="s">
        <v>603</v>
      </c>
      <c r="J6487" s="3">
        <v>57779622</v>
      </c>
    </row>
    <row r="6488" spans="1:10" hidden="1" x14ac:dyDescent="0.25">
      <c r="A6488" s="187">
        <v>43907</v>
      </c>
      <c r="B6488" s="3">
        <v>17</v>
      </c>
      <c r="C6488" s="3">
        <v>3</v>
      </c>
      <c r="D6488" s="3">
        <v>2020</v>
      </c>
      <c r="E6488" s="3">
        <v>11</v>
      </c>
      <c r="F6488" s="3">
        <v>0</v>
      </c>
      <c r="G6488" s="3" t="s">
        <v>1232</v>
      </c>
      <c r="H6488" s="3" t="s">
        <v>1233</v>
      </c>
      <c r="I6488" s="3" t="s">
        <v>603</v>
      </c>
      <c r="J6488" s="3">
        <v>57779622</v>
      </c>
    </row>
    <row r="6489" spans="1:10" hidden="1" x14ac:dyDescent="0.25">
      <c r="A6489" s="187">
        <v>43906</v>
      </c>
      <c r="B6489" s="3">
        <v>16</v>
      </c>
      <c r="C6489" s="3">
        <v>3</v>
      </c>
      <c r="D6489" s="3">
        <v>2020</v>
      </c>
      <c r="E6489" s="3">
        <v>27</v>
      </c>
      <c r="F6489" s="3">
        <v>0</v>
      </c>
      <c r="G6489" s="3" t="s">
        <v>1232</v>
      </c>
      <c r="H6489" s="3" t="s">
        <v>1233</v>
      </c>
      <c r="I6489" s="3" t="s">
        <v>603</v>
      </c>
      <c r="J6489" s="3">
        <v>57779622</v>
      </c>
    </row>
    <row r="6490" spans="1:10" hidden="1" x14ac:dyDescent="0.25">
      <c r="A6490" s="187">
        <v>43905</v>
      </c>
      <c r="B6490" s="3">
        <v>15</v>
      </c>
      <c r="C6490" s="3">
        <v>3</v>
      </c>
      <c r="D6490" s="3">
        <v>2020</v>
      </c>
      <c r="E6490" s="3">
        <v>0</v>
      </c>
      <c r="F6490" s="3">
        <v>0</v>
      </c>
      <c r="G6490" s="3" t="s">
        <v>1232</v>
      </c>
      <c r="H6490" s="3" t="s">
        <v>1233</v>
      </c>
      <c r="I6490" s="3" t="s">
        <v>603</v>
      </c>
      <c r="J6490" s="3">
        <v>57779622</v>
      </c>
    </row>
    <row r="6491" spans="1:10" hidden="1" x14ac:dyDescent="0.25">
      <c r="A6491" s="187">
        <v>43904</v>
      </c>
      <c r="B6491" s="3">
        <v>14</v>
      </c>
      <c r="C6491" s="3">
        <v>3</v>
      </c>
      <c r="D6491" s="3">
        <v>2020</v>
      </c>
      <c r="E6491" s="3">
        <v>7</v>
      </c>
      <c r="F6491" s="3">
        <v>0</v>
      </c>
      <c r="G6491" s="3" t="s">
        <v>1232</v>
      </c>
      <c r="H6491" s="3" t="s">
        <v>1233</v>
      </c>
      <c r="I6491" s="3" t="s">
        <v>603</v>
      </c>
      <c r="J6491" s="3">
        <v>57779622</v>
      </c>
    </row>
    <row r="6492" spans="1:10" hidden="1" x14ac:dyDescent="0.25">
      <c r="A6492" s="187">
        <v>43903</v>
      </c>
      <c r="B6492" s="3">
        <v>13</v>
      </c>
      <c r="C6492" s="3">
        <v>3</v>
      </c>
      <c r="D6492" s="3">
        <v>2020</v>
      </c>
      <c r="E6492" s="3">
        <v>4</v>
      </c>
      <c r="F6492" s="3">
        <v>0</v>
      </c>
      <c r="G6492" s="3" t="s">
        <v>1232</v>
      </c>
      <c r="H6492" s="3" t="s">
        <v>1233</v>
      </c>
      <c r="I6492" s="3" t="s">
        <v>603</v>
      </c>
      <c r="J6492" s="3">
        <v>57779622</v>
      </c>
    </row>
    <row r="6493" spans="1:10" hidden="1" x14ac:dyDescent="0.25">
      <c r="A6493" s="187">
        <v>43902</v>
      </c>
      <c r="B6493" s="3">
        <v>12</v>
      </c>
      <c r="C6493" s="3">
        <v>3</v>
      </c>
      <c r="D6493" s="3">
        <v>2020</v>
      </c>
      <c r="E6493" s="3">
        <v>6</v>
      </c>
      <c r="F6493" s="3">
        <v>0</v>
      </c>
      <c r="G6493" s="3" t="s">
        <v>1232</v>
      </c>
      <c r="H6493" s="3" t="s">
        <v>1233</v>
      </c>
      <c r="I6493" s="3" t="s">
        <v>603</v>
      </c>
      <c r="J6493" s="3">
        <v>57779622</v>
      </c>
    </row>
    <row r="6494" spans="1:10" hidden="1" x14ac:dyDescent="0.25">
      <c r="A6494" s="187">
        <v>43900</v>
      </c>
      <c r="B6494" s="3">
        <v>10</v>
      </c>
      <c r="C6494" s="3">
        <v>3</v>
      </c>
      <c r="D6494" s="3">
        <v>2020</v>
      </c>
      <c r="E6494" s="3">
        <v>4</v>
      </c>
      <c r="F6494" s="3">
        <v>0</v>
      </c>
      <c r="G6494" s="3" t="s">
        <v>1232</v>
      </c>
      <c r="H6494" s="3" t="s">
        <v>1233</v>
      </c>
      <c r="I6494" s="3" t="s">
        <v>603</v>
      </c>
      <c r="J6494" s="3">
        <v>57779622</v>
      </c>
    </row>
    <row r="6495" spans="1:10" hidden="1" x14ac:dyDescent="0.25">
      <c r="A6495" s="187">
        <v>43899</v>
      </c>
      <c r="B6495" s="3">
        <v>9</v>
      </c>
      <c r="C6495" s="3">
        <v>3</v>
      </c>
      <c r="D6495" s="3">
        <v>2020</v>
      </c>
      <c r="E6495" s="3">
        <v>1</v>
      </c>
      <c r="F6495" s="3">
        <v>0</v>
      </c>
      <c r="G6495" s="3" t="s">
        <v>1232</v>
      </c>
      <c r="H6495" s="3" t="s">
        <v>1233</v>
      </c>
      <c r="I6495" s="3" t="s">
        <v>603</v>
      </c>
      <c r="J6495" s="3">
        <v>57779622</v>
      </c>
    </row>
    <row r="6496" spans="1:10" hidden="1" x14ac:dyDescent="0.25">
      <c r="A6496" s="187">
        <v>43898</v>
      </c>
      <c r="B6496" s="3">
        <v>8</v>
      </c>
      <c r="C6496" s="3">
        <v>3</v>
      </c>
      <c r="D6496" s="3">
        <v>2020</v>
      </c>
      <c r="E6496" s="3">
        <v>1</v>
      </c>
      <c r="F6496" s="3">
        <v>0</v>
      </c>
      <c r="G6496" s="3" t="s">
        <v>1232</v>
      </c>
      <c r="H6496" s="3" t="s">
        <v>1233</v>
      </c>
      <c r="I6496" s="3" t="s">
        <v>603</v>
      </c>
      <c r="J6496" s="3">
        <v>57779622</v>
      </c>
    </row>
    <row r="6497" spans="1:10" hidden="1" x14ac:dyDescent="0.25">
      <c r="A6497" s="187">
        <v>43896</v>
      </c>
      <c r="B6497" s="3">
        <v>6</v>
      </c>
      <c r="C6497" s="3">
        <v>3</v>
      </c>
      <c r="D6497" s="3">
        <v>2020</v>
      </c>
      <c r="E6497" s="3">
        <v>1</v>
      </c>
      <c r="F6497" s="3">
        <v>0</v>
      </c>
      <c r="G6497" s="3" t="s">
        <v>1232</v>
      </c>
      <c r="H6497" s="3" t="s">
        <v>1233</v>
      </c>
      <c r="I6497" s="3" t="s">
        <v>603</v>
      </c>
      <c r="J6497" s="3">
        <v>57779622</v>
      </c>
    </row>
    <row r="6498" spans="1:10" hidden="1" x14ac:dyDescent="0.25">
      <c r="A6498" s="187">
        <v>43920</v>
      </c>
      <c r="B6498" s="3">
        <v>30</v>
      </c>
      <c r="C6498" s="3">
        <v>3</v>
      </c>
      <c r="D6498" s="3">
        <v>2020</v>
      </c>
      <c r="E6498" s="3">
        <v>78</v>
      </c>
      <c r="F6498" s="3">
        <v>6</v>
      </c>
      <c r="G6498" s="3" t="s">
        <v>1234</v>
      </c>
      <c r="H6498" s="3" t="s">
        <v>1235</v>
      </c>
      <c r="I6498" s="3" t="s">
        <v>466</v>
      </c>
      <c r="J6498" s="3">
        <v>51635256</v>
      </c>
    </row>
    <row r="6499" spans="1:10" hidden="1" x14ac:dyDescent="0.25">
      <c r="A6499" s="187">
        <v>43919</v>
      </c>
      <c r="B6499" s="3">
        <v>29</v>
      </c>
      <c r="C6499" s="3">
        <v>3</v>
      </c>
      <c r="D6499" s="3">
        <v>2020</v>
      </c>
      <c r="E6499" s="3">
        <v>105</v>
      </c>
      <c r="F6499" s="3">
        <v>8</v>
      </c>
      <c r="G6499" s="3" t="s">
        <v>1234</v>
      </c>
      <c r="H6499" s="3" t="s">
        <v>1235</v>
      </c>
      <c r="I6499" s="3" t="s">
        <v>466</v>
      </c>
      <c r="J6499" s="3">
        <v>51635256</v>
      </c>
    </row>
    <row r="6500" spans="1:10" hidden="1" x14ac:dyDescent="0.25">
      <c r="A6500" s="187">
        <v>43918</v>
      </c>
      <c r="B6500" s="3">
        <v>28</v>
      </c>
      <c r="C6500" s="3">
        <v>3</v>
      </c>
      <c r="D6500" s="3">
        <v>2020</v>
      </c>
      <c r="E6500" s="3">
        <v>146</v>
      </c>
      <c r="F6500" s="3">
        <v>5</v>
      </c>
      <c r="G6500" s="3" t="s">
        <v>1234</v>
      </c>
      <c r="H6500" s="3" t="s">
        <v>1235</v>
      </c>
      <c r="I6500" s="3" t="s">
        <v>466</v>
      </c>
      <c r="J6500" s="3">
        <v>51635256</v>
      </c>
    </row>
    <row r="6501" spans="1:10" hidden="1" x14ac:dyDescent="0.25">
      <c r="A6501" s="187">
        <v>43917</v>
      </c>
      <c r="B6501" s="3">
        <v>27</v>
      </c>
      <c r="C6501" s="3">
        <v>3</v>
      </c>
      <c r="D6501" s="3">
        <v>2020</v>
      </c>
      <c r="E6501" s="3">
        <v>91</v>
      </c>
      <c r="F6501" s="3">
        <v>8</v>
      </c>
      <c r="G6501" s="3" t="s">
        <v>1234</v>
      </c>
      <c r="H6501" s="3" t="s">
        <v>1235</v>
      </c>
      <c r="I6501" s="3" t="s">
        <v>466</v>
      </c>
      <c r="J6501" s="3">
        <v>51635256</v>
      </c>
    </row>
    <row r="6502" spans="1:10" hidden="1" x14ac:dyDescent="0.25">
      <c r="A6502" s="187">
        <v>43916</v>
      </c>
      <c r="B6502" s="3">
        <v>26</v>
      </c>
      <c r="C6502" s="3">
        <v>3</v>
      </c>
      <c r="D6502" s="3">
        <v>2020</v>
      </c>
      <c r="E6502" s="3">
        <v>104</v>
      </c>
      <c r="F6502" s="3">
        <v>5</v>
      </c>
      <c r="G6502" s="3" t="s">
        <v>1234</v>
      </c>
      <c r="H6502" s="3" t="s">
        <v>1235</v>
      </c>
      <c r="I6502" s="3" t="s">
        <v>466</v>
      </c>
      <c r="J6502" s="3">
        <v>51635256</v>
      </c>
    </row>
    <row r="6503" spans="1:10" hidden="1" x14ac:dyDescent="0.25">
      <c r="A6503" s="187">
        <v>43915</v>
      </c>
      <c r="B6503" s="3">
        <v>25</v>
      </c>
      <c r="C6503" s="3">
        <v>3</v>
      </c>
      <c r="D6503" s="3">
        <v>2020</v>
      </c>
      <c r="E6503" s="3">
        <v>100</v>
      </c>
      <c r="F6503" s="3">
        <v>6</v>
      </c>
      <c r="G6503" s="3" t="s">
        <v>1234</v>
      </c>
      <c r="H6503" s="3" t="s">
        <v>1235</v>
      </c>
      <c r="I6503" s="3" t="s">
        <v>466</v>
      </c>
      <c r="J6503" s="3">
        <v>51635256</v>
      </c>
    </row>
    <row r="6504" spans="1:10" hidden="1" x14ac:dyDescent="0.25">
      <c r="A6504" s="187">
        <v>43914</v>
      </c>
      <c r="B6504" s="3">
        <v>24</v>
      </c>
      <c r="C6504" s="3">
        <v>3</v>
      </c>
      <c r="D6504" s="3">
        <v>2020</v>
      </c>
      <c r="E6504" s="3">
        <v>76</v>
      </c>
      <c r="F6504" s="3">
        <v>7</v>
      </c>
      <c r="G6504" s="3" t="s">
        <v>1234</v>
      </c>
      <c r="H6504" s="3" t="s">
        <v>1235</v>
      </c>
      <c r="I6504" s="3" t="s">
        <v>466</v>
      </c>
      <c r="J6504" s="3">
        <v>51635256</v>
      </c>
    </row>
    <row r="6505" spans="1:10" hidden="1" x14ac:dyDescent="0.25">
      <c r="A6505" s="187">
        <v>43913</v>
      </c>
      <c r="B6505" s="3">
        <v>23</v>
      </c>
      <c r="C6505" s="3">
        <v>3</v>
      </c>
      <c r="D6505" s="3">
        <v>2020</v>
      </c>
      <c r="E6505" s="3">
        <v>64</v>
      </c>
      <c r="F6505" s="3">
        <v>9</v>
      </c>
      <c r="G6505" s="3" t="s">
        <v>1234</v>
      </c>
      <c r="H6505" s="3" t="s">
        <v>1235</v>
      </c>
      <c r="I6505" s="3" t="s">
        <v>466</v>
      </c>
      <c r="J6505" s="3">
        <v>51635256</v>
      </c>
    </row>
    <row r="6506" spans="1:10" hidden="1" x14ac:dyDescent="0.25">
      <c r="A6506" s="187">
        <v>43912</v>
      </c>
      <c r="B6506" s="3">
        <v>22</v>
      </c>
      <c r="C6506" s="3">
        <v>3</v>
      </c>
      <c r="D6506" s="3">
        <v>2020</v>
      </c>
      <c r="E6506" s="3">
        <v>98</v>
      </c>
      <c r="F6506" s="3">
        <v>1</v>
      </c>
      <c r="G6506" s="3" t="s">
        <v>1234</v>
      </c>
      <c r="H6506" s="3" t="s">
        <v>1235</v>
      </c>
      <c r="I6506" s="3" t="s">
        <v>466</v>
      </c>
      <c r="J6506" s="3">
        <v>51635256</v>
      </c>
    </row>
    <row r="6507" spans="1:10" hidden="1" x14ac:dyDescent="0.25">
      <c r="A6507" s="187">
        <v>43911</v>
      </c>
      <c r="B6507" s="3">
        <v>21</v>
      </c>
      <c r="C6507" s="3">
        <v>3</v>
      </c>
      <c r="D6507" s="3">
        <v>2020</v>
      </c>
      <c r="E6507" s="3">
        <v>147</v>
      </c>
      <c r="F6507" s="3">
        <v>3</v>
      </c>
      <c r="G6507" s="3" t="s">
        <v>1234</v>
      </c>
      <c r="H6507" s="3" t="s">
        <v>1235</v>
      </c>
      <c r="I6507" s="3" t="s">
        <v>466</v>
      </c>
      <c r="J6507" s="3">
        <v>51635256</v>
      </c>
    </row>
    <row r="6508" spans="1:10" hidden="1" x14ac:dyDescent="0.25">
      <c r="A6508" s="187">
        <v>43910</v>
      </c>
      <c r="B6508" s="3">
        <v>20</v>
      </c>
      <c r="C6508" s="3">
        <v>3</v>
      </c>
      <c r="D6508" s="3">
        <v>2020</v>
      </c>
      <c r="E6508" s="3">
        <v>87</v>
      </c>
      <c r="F6508" s="3">
        <v>9</v>
      </c>
      <c r="G6508" s="3" t="s">
        <v>1234</v>
      </c>
      <c r="H6508" s="3" t="s">
        <v>1235</v>
      </c>
      <c r="I6508" s="3" t="s">
        <v>466</v>
      </c>
      <c r="J6508" s="3">
        <v>51635256</v>
      </c>
    </row>
    <row r="6509" spans="1:10" hidden="1" x14ac:dyDescent="0.25">
      <c r="A6509" s="187">
        <v>43909</v>
      </c>
      <c r="B6509" s="3">
        <v>19</v>
      </c>
      <c r="C6509" s="3">
        <v>3</v>
      </c>
      <c r="D6509" s="3">
        <v>2020</v>
      </c>
      <c r="E6509" s="3">
        <v>152</v>
      </c>
      <c r="F6509" s="3">
        <v>5</v>
      </c>
      <c r="G6509" s="3" t="s">
        <v>1234</v>
      </c>
      <c r="H6509" s="3" t="s">
        <v>1235</v>
      </c>
      <c r="I6509" s="3" t="s">
        <v>466</v>
      </c>
      <c r="J6509" s="3">
        <v>51635256</v>
      </c>
    </row>
    <row r="6510" spans="1:10" hidden="1" x14ac:dyDescent="0.25">
      <c r="A6510" s="187">
        <v>43908</v>
      </c>
      <c r="B6510" s="3">
        <v>18</v>
      </c>
      <c r="C6510" s="3">
        <v>3</v>
      </c>
      <c r="D6510" s="3">
        <v>2020</v>
      </c>
      <c r="E6510" s="3">
        <v>93</v>
      </c>
      <c r="F6510" s="3">
        <v>5</v>
      </c>
      <c r="G6510" s="3" t="s">
        <v>1234</v>
      </c>
      <c r="H6510" s="3" t="s">
        <v>1235</v>
      </c>
      <c r="I6510" s="3" t="s">
        <v>466</v>
      </c>
      <c r="J6510" s="3">
        <v>51635256</v>
      </c>
    </row>
    <row r="6511" spans="1:10" hidden="1" x14ac:dyDescent="0.25">
      <c r="A6511" s="187">
        <v>43907</v>
      </c>
      <c r="B6511" s="3">
        <v>17</v>
      </c>
      <c r="C6511" s="3">
        <v>3</v>
      </c>
      <c r="D6511" s="3">
        <v>2020</v>
      </c>
      <c r="E6511" s="3">
        <v>84</v>
      </c>
      <c r="F6511" s="3">
        <v>6</v>
      </c>
      <c r="G6511" s="3" t="s">
        <v>1234</v>
      </c>
      <c r="H6511" s="3" t="s">
        <v>1235</v>
      </c>
      <c r="I6511" s="3" t="s">
        <v>466</v>
      </c>
      <c r="J6511" s="3">
        <v>51635256</v>
      </c>
    </row>
    <row r="6512" spans="1:10" hidden="1" x14ac:dyDescent="0.25">
      <c r="A6512" s="187">
        <v>43906</v>
      </c>
      <c r="B6512" s="3">
        <v>16</v>
      </c>
      <c r="C6512" s="3">
        <v>3</v>
      </c>
      <c r="D6512" s="3">
        <v>2020</v>
      </c>
      <c r="E6512" s="3">
        <v>74</v>
      </c>
      <c r="F6512" s="3">
        <v>0</v>
      </c>
      <c r="G6512" s="3" t="s">
        <v>1234</v>
      </c>
      <c r="H6512" s="3" t="s">
        <v>1235</v>
      </c>
      <c r="I6512" s="3" t="s">
        <v>466</v>
      </c>
      <c r="J6512" s="3">
        <v>51635256</v>
      </c>
    </row>
    <row r="6513" spans="1:10" hidden="1" x14ac:dyDescent="0.25">
      <c r="A6513" s="187">
        <v>43905</v>
      </c>
      <c r="B6513" s="3">
        <v>15</v>
      </c>
      <c r="C6513" s="3">
        <v>3</v>
      </c>
      <c r="D6513" s="3">
        <v>2020</v>
      </c>
      <c r="E6513" s="3">
        <v>76</v>
      </c>
      <c r="F6513" s="3">
        <v>3</v>
      </c>
      <c r="G6513" s="3" t="s">
        <v>1234</v>
      </c>
      <c r="H6513" s="3" t="s">
        <v>1235</v>
      </c>
      <c r="I6513" s="3" t="s">
        <v>466</v>
      </c>
      <c r="J6513" s="3">
        <v>51635256</v>
      </c>
    </row>
    <row r="6514" spans="1:10" hidden="1" x14ac:dyDescent="0.25">
      <c r="A6514" s="187">
        <v>43904</v>
      </c>
      <c r="B6514" s="3">
        <v>14</v>
      </c>
      <c r="C6514" s="3">
        <v>3</v>
      </c>
      <c r="D6514" s="3">
        <v>2020</v>
      </c>
      <c r="E6514" s="3">
        <v>107</v>
      </c>
      <c r="F6514" s="3">
        <v>5</v>
      </c>
      <c r="G6514" s="3" t="s">
        <v>1234</v>
      </c>
      <c r="H6514" s="3" t="s">
        <v>1235</v>
      </c>
      <c r="I6514" s="3" t="s">
        <v>466</v>
      </c>
      <c r="J6514" s="3">
        <v>51635256</v>
      </c>
    </row>
    <row r="6515" spans="1:10" hidden="1" x14ac:dyDescent="0.25">
      <c r="A6515" s="187">
        <v>43903</v>
      </c>
      <c r="B6515" s="3">
        <v>13</v>
      </c>
      <c r="C6515" s="3">
        <v>3</v>
      </c>
      <c r="D6515" s="3">
        <v>2020</v>
      </c>
      <c r="E6515" s="3">
        <v>110</v>
      </c>
      <c r="F6515" s="3">
        <v>1</v>
      </c>
      <c r="G6515" s="3" t="s">
        <v>1234</v>
      </c>
      <c r="H6515" s="3" t="s">
        <v>1235</v>
      </c>
      <c r="I6515" s="3" t="s">
        <v>466</v>
      </c>
      <c r="J6515" s="3">
        <v>51635256</v>
      </c>
    </row>
    <row r="6516" spans="1:10" hidden="1" x14ac:dyDescent="0.25">
      <c r="A6516" s="187">
        <v>43902</v>
      </c>
      <c r="B6516" s="3">
        <v>12</v>
      </c>
      <c r="C6516" s="3">
        <v>3</v>
      </c>
      <c r="D6516" s="3">
        <v>2020</v>
      </c>
      <c r="E6516" s="3">
        <v>114</v>
      </c>
      <c r="F6516" s="3">
        <v>6</v>
      </c>
      <c r="G6516" s="3" t="s">
        <v>1234</v>
      </c>
      <c r="H6516" s="3" t="s">
        <v>1235</v>
      </c>
      <c r="I6516" s="3" t="s">
        <v>466</v>
      </c>
      <c r="J6516" s="3">
        <v>51635256</v>
      </c>
    </row>
    <row r="6517" spans="1:10" hidden="1" x14ac:dyDescent="0.25">
      <c r="A6517" s="187">
        <v>43901</v>
      </c>
      <c r="B6517" s="3">
        <v>11</v>
      </c>
      <c r="C6517" s="3">
        <v>3</v>
      </c>
      <c r="D6517" s="3">
        <v>2020</v>
      </c>
      <c r="E6517" s="3">
        <v>242</v>
      </c>
      <c r="F6517" s="3">
        <v>6</v>
      </c>
      <c r="G6517" s="3" t="s">
        <v>1234</v>
      </c>
      <c r="H6517" s="3" t="s">
        <v>1235</v>
      </c>
      <c r="I6517" s="3" t="s">
        <v>466</v>
      </c>
      <c r="J6517" s="3">
        <v>51635256</v>
      </c>
    </row>
    <row r="6518" spans="1:10" hidden="1" x14ac:dyDescent="0.25">
      <c r="A6518" s="187">
        <v>43900</v>
      </c>
      <c r="B6518" s="3">
        <v>10</v>
      </c>
      <c r="C6518" s="3">
        <v>3</v>
      </c>
      <c r="D6518" s="3">
        <v>2020</v>
      </c>
      <c r="E6518" s="3">
        <v>131</v>
      </c>
      <c r="F6518" s="3">
        <v>3</v>
      </c>
      <c r="G6518" s="3" t="s">
        <v>1234</v>
      </c>
      <c r="H6518" s="3" t="s">
        <v>1235</v>
      </c>
      <c r="I6518" s="3" t="s">
        <v>466</v>
      </c>
      <c r="J6518" s="3">
        <v>51635256</v>
      </c>
    </row>
    <row r="6519" spans="1:10" hidden="1" x14ac:dyDescent="0.25">
      <c r="A6519" s="187">
        <v>43899</v>
      </c>
      <c r="B6519" s="3">
        <v>9</v>
      </c>
      <c r="C6519" s="3">
        <v>3</v>
      </c>
      <c r="D6519" s="3">
        <v>2020</v>
      </c>
      <c r="E6519" s="3">
        <v>248</v>
      </c>
      <c r="F6519" s="3">
        <v>1</v>
      </c>
      <c r="G6519" s="3" t="s">
        <v>1234</v>
      </c>
      <c r="H6519" s="3" t="s">
        <v>1235</v>
      </c>
      <c r="I6519" s="3" t="s">
        <v>466</v>
      </c>
      <c r="J6519" s="3">
        <v>51635256</v>
      </c>
    </row>
    <row r="6520" spans="1:10" hidden="1" x14ac:dyDescent="0.25">
      <c r="A6520" s="187">
        <v>43898</v>
      </c>
      <c r="B6520" s="3">
        <v>8</v>
      </c>
      <c r="C6520" s="3">
        <v>3</v>
      </c>
      <c r="D6520" s="3">
        <v>2020</v>
      </c>
      <c r="E6520" s="3">
        <v>367</v>
      </c>
      <c r="F6520" s="3">
        <v>6</v>
      </c>
      <c r="G6520" s="3" t="s">
        <v>1234</v>
      </c>
      <c r="H6520" s="3" t="s">
        <v>1235</v>
      </c>
      <c r="I6520" s="3" t="s">
        <v>466</v>
      </c>
      <c r="J6520" s="3">
        <v>51635256</v>
      </c>
    </row>
    <row r="6521" spans="1:10" hidden="1" x14ac:dyDescent="0.25">
      <c r="A6521" s="187">
        <v>43897</v>
      </c>
      <c r="B6521" s="3">
        <v>7</v>
      </c>
      <c r="C6521" s="3">
        <v>3</v>
      </c>
      <c r="D6521" s="3">
        <v>2020</v>
      </c>
      <c r="E6521" s="3">
        <v>483</v>
      </c>
      <c r="F6521" s="3">
        <v>2</v>
      </c>
      <c r="G6521" s="3" t="s">
        <v>1234</v>
      </c>
      <c r="H6521" s="3" t="s">
        <v>1235</v>
      </c>
      <c r="I6521" s="3" t="s">
        <v>466</v>
      </c>
      <c r="J6521" s="3">
        <v>51635256</v>
      </c>
    </row>
    <row r="6522" spans="1:10" hidden="1" x14ac:dyDescent="0.25">
      <c r="A6522" s="187">
        <v>43896</v>
      </c>
      <c r="B6522" s="3">
        <v>6</v>
      </c>
      <c r="C6522" s="3">
        <v>3</v>
      </c>
      <c r="D6522" s="3">
        <v>2020</v>
      </c>
      <c r="E6522" s="3">
        <v>518</v>
      </c>
      <c r="F6522" s="3">
        <v>7</v>
      </c>
      <c r="G6522" s="3" t="s">
        <v>1234</v>
      </c>
      <c r="H6522" s="3" t="s">
        <v>1235</v>
      </c>
      <c r="I6522" s="3" t="s">
        <v>466</v>
      </c>
      <c r="J6522" s="3">
        <v>51635256</v>
      </c>
    </row>
    <row r="6523" spans="1:10" hidden="1" x14ac:dyDescent="0.25">
      <c r="A6523" s="187">
        <v>43895</v>
      </c>
      <c r="B6523" s="3">
        <v>5</v>
      </c>
      <c r="C6523" s="3">
        <v>3</v>
      </c>
      <c r="D6523" s="3">
        <v>2020</v>
      </c>
      <c r="E6523" s="3">
        <v>438</v>
      </c>
      <c r="F6523" s="3">
        <v>3</v>
      </c>
      <c r="G6523" s="3" t="s">
        <v>1234</v>
      </c>
      <c r="H6523" s="3" t="s">
        <v>1235</v>
      </c>
      <c r="I6523" s="3" t="s">
        <v>466</v>
      </c>
      <c r="J6523" s="3">
        <v>51635256</v>
      </c>
    </row>
    <row r="6524" spans="1:10" hidden="1" x14ac:dyDescent="0.25">
      <c r="A6524" s="187">
        <v>43894</v>
      </c>
      <c r="B6524" s="3">
        <v>4</v>
      </c>
      <c r="C6524" s="3">
        <v>3</v>
      </c>
      <c r="D6524" s="3">
        <v>2020</v>
      </c>
      <c r="E6524" s="3">
        <v>516</v>
      </c>
      <c r="F6524" s="3">
        <v>4</v>
      </c>
      <c r="G6524" s="3" t="s">
        <v>1234</v>
      </c>
      <c r="H6524" s="3" t="s">
        <v>1235</v>
      </c>
      <c r="I6524" s="3" t="s">
        <v>466</v>
      </c>
      <c r="J6524" s="3">
        <v>51635256</v>
      </c>
    </row>
    <row r="6525" spans="1:10" hidden="1" x14ac:dyDescent="0.25">
      <c r="A6525" s="187">
        <v>43893</v>
      </c>
      <c r="B6525" s="3">
        <v>3</v>
      </c>
      <c r="C6525" s="3">
        <v>3</v>
      </c>
      <c r="D6525" s="3">
        <v>2020</v>
      </c>
      <c r="E6525" s="3">
        <v>600</v>
      </c>
      <c r="F6525" s="3">
        <v>6</v>
      </c>
      <c r="G6525" s="3" t="s">
        <v>1234</v>
      </c>
      <c r="H6525" s="3" t="s">
        <v>1235</v>
      </c>
      <c r="I6525" s="3" t="s">
        <v>466</v>
      </c>
      <c r="J6525" s="3">
        <v>51635256</v>
      </c>
    </row>
    <row r="6526" spans="1:10" hidden="1" x14ac:dyDescent="0.25">
      <c r="A6526" s="187">
        <v>43892</v>
      </c>
      <c r="B6526" s="3">
        <v>2</v>
      </c>
      <c r="C6526" s="3">
        <v>3</v>
      </c>
      <c r="D6526" s="3">
        <v>2020</v>
      </c>
      <c r="E6526" s="3">
        <v>686</v>
      </c>
      <c r="F6526" s="3">
        <v>5</v>
      </c>
      <c r="G6526" s="3" t="s">
        <v>1234</v>
      </c>
      <c r="H6526" s="3" t="s">
        <v>1235</v>
      </c>
      <c r="I6526" s="3" t="s">
        <v>466</v>
      </c>
      <c r="J6526" s="3">
        <v>51635256</v>
      </c>
    </row>
    <row r="6527" spans="1:10" hidden="1" x14ac:dyDescent="0.25">
      <c r="A6527" s="187">
        <v>43891</v>
      </c>
      <c r="B6527" s="3">
        <v>1</v>
      </c>
      <c r="C6527" s="3">
        <v>3</v>
      </c>
      <c r="D6527" s="3">
        <v>2020</v>
      </c>
      <c r="E6527" s="3">
        <v>595</v>
      </c>
      <c r="F6527" s="3">
        <v>1</v>
      </c>
      <c r="G6527" s="3" t="s">
        <v>1234</v>
      </c>
      <c r="H6527" s="3" t="s">
        <v>1235</v>
      </c>
      <c r="I6527" s="3" t="s">
        <v>466</v>
      </c>
      <c r="J6527" s="3">
        <v>51635256</v>
      </c>
    </row>
    <row r="6528" spans="1:10" hidden="1" x14ac:dyDescent="0.25">
      <c r="A6528" s="187">
        <v>43890</v>
      </c>
      <c r="B6528" s="3">
        <v>29</v>
      </c>
      <c r="C6528" s="3">
        <v>2</v>
      </c>
      <c r="D6528" s="3">
        <v>2020</v>
      </c>
      <c r="E6528" s="3">
        <v>909</v>
      </c>
      <c r="F6528" s="3">
        <v>3</v>
      </c>
      <c r="G6528" s="3" t="s">
        <v>1234</v>
      </c>
      <c r="H6528" s="3" t="s">
        <v>1235</v>
      </c>
      <c r="I6528" s="3" t="s">
        <v>466</v>
      </c>
      <c r="J6528" s="3">
        <v>51635256</v>
      </c>
    </row>
    <row r="6529" spans="1:10" hidden="1" x14ac:dyDescent="0.25">
      <c r="A6529" s="187">
        <v>43889</v>
      </c>
      <c r="B6529" s="3">
        <v>28</v>
      </c>
      <c r="C6529" s="3">
        <v>2</v>
      </c>
      <c r="D6529" s="3">
        <v>2020</v>
      </c>
      <c r="E6529" s="3">
        <v>427</v>
      </c>
      <c r="F6529" s="3">
        <v>1</v>
      </c>
      <c r="G6529" s="3" t="s">
        <v>1234</v>
      </c>
      <c r="H6529" s="3" t="s">
        <v>1235</v>
      </c>
      <c r="I6529" s="3" t="s">
        <v>466</v>
      </c>
      <c r="J6529" s="3">
        <v>51635256</v>
      </c>
    </row>
    <row r="6530" spans="1:10" hidden="1" x14ac:dyDescent="0.25">
      <c r="A6530" s="187">
        <v>43888</v>
      </c>
      <c r="B6530" s="3">
        <v>27</v>
      </c>
      <c r="C6530" s="3">
        <v>2</v>
      </c>
      <c r="D6530" s="3">
        <v>2020</v>
      </c>
      <c r="E6530" s="3">
        <v>449</v>
      </c>
      <c r="F6530" s="3">
        <v>1</v>
      </c>
      <c r="G6530" s="3" t="s">
        <v>1234</v>
      </c>
      <c r="H6530" s="3" t="s">
        <v>1235</v>
      </c>
      <c r="I6530" s="3" t="s">
        <v>466</v>
      </c>
      <c r="J6530" s="3">
        <v>51635256</v>
      </c>
    </row>
    <row r="6531" spans="1:10" hidden="1" x14ac:dyDescent="0.25">
      <c r="A6531" s="187">
        <v>43887</v>
      </c>
      <c r="B6531" s="3">
        <v>26</v>
      </c>
      <c r="C6531" s="3">
        <v>2</v>
      </c>
      <c r="D6531" s="3">
        <v>2020</v>
      </c>
      <c r="E6531" s="3">
        <v>254</v>
      </c>
      <c r="F6531" s="3">
        <v>3</v>
      </c>
      <c r="G6531" s="3" t="s">
        <v>1234</v>
      </c>
      <c r="H6531" s="3" t="s">
        <v>1235</v>
      </c>
      <c r="I6531" s="3" t="s">
        <v>466</v>
      </c>
      <c r="J6531" s="3">
        <v>51635256</v>
      </c>
    </row>
    <row r="6532" spans="1:10" hidden="1" x14ac:dyDescent="0.25">
      <c r="A6532" s="187">
        <v>43886</v>
      </c>
      <c r="B6532" s="3">
        <v>25</v>
      </c>
      <c r="C6532" s="3">
        <v>2</v>
      </c>
      <c r="D6532" s="3">
        <v>2020</v>
      </c>
      <c r="E6532" s="3">
        <v>130</v>
      </c>
      <c r="F6532" s="3">
        <v>1</v>
      </c>
      <c r="G6532" s="3" t="s">
        <v>1234</v>
      </c>
      <c r="H6532" s="3" t="s">
        <v>1235</v>
      </c>
      <c r="I6532" s="3" t="s">
        <v>466</v>
      </c>
      <c r="J6532" s="3">
        <v>51635256</v>
      </c>
    </row>
    <row r="6533" spans="1:10" hidden="1" x14ac:dyDescent="0.25">
      <c r="A6533" s="187">
        <v>43885</v>
      </c>
      <c r="B6533" s="3">
        <v>24</v>
      </c>
      <c r="C6533" s="3">
        <v>2</v>
      </c>
      <c r="D6533" s="3">
        <v>2020</v>
      </c>
      <c r="E6533" s="3">
        <v>161</v>
      </c>
      <c r="F6533" s="3">
        <v>2</v>
      </c>
      <c r="G6533" s="3" t="s">
        <v>1234</v>
      </c>
      <c r="H6533" s="3" t="s">
        <v>1235</v>
      </c>
      <c r="I6533" s="3" t="s">
        <v>466</v>
      </c>
      <c r="J6533" s="3">
        <v>51635256</v>
      </c>
    </row>
    <row r="6534" spans="1:10" hidden="1" x14ac:dyDescent="0.25">
      <c r="A6534" s="187">
        <v>43884</v>
      </c>
      <c r="B6534" s="3">
        <v>23</v>
      </c>
      <c r="C6534" s="3">
        <v>2</v>
      </c>
      <c r="D6534" s="3">
        <v>2020</v>
      </c>
      <c r="E6534" s="3">
        <v>256</v>
      </c>
      <c r="F6534" s="3">
        <v>3</v>
      </c>
      <c r="G6534" s="3" t="s">
        <v>1234</v>
      </c>
      <c r="H6534" s="3" t="s">
        <v>1235</v>
      </c>
      <c r="I6534" s="3" t="s">
        <v>466</v>
      </c>
      <c r="J6534" s="3">
        <v>51635256</v>
      </c>
    </row>
    <row r="6535" spans="1:10" hidden="1" x14ac:dyDescent="0.25">
      <c r="A6535" s="187">
        <v>43883</v>
      </c>
      <c r="B6535" s="3">
        <v>22</v>
      </c>
      <c r="C6535" s="3">
        <v>2</v>
      </c>
      <c r="D6535" s="3">
        <v>2020</v>
      </c>
      <c r="E6535" s="3">
        <v>190</v>
      </c>
      <c r="F6535" s="3">
        <v>1</v>
      </c>
      <c r="G6535" s="3" t="s">
        <v>1234</v>
      </c>
      <c r="H6535" s="3" t="s">
        <v>1235</v>
      </c>
      <c r="I6535" s="3" t="s">
        <v>466</v>
      </c>
      <c r="J6535" s="3">
        <v>51635256</v>
      </c>
    </row>
    <row r="6536" spans="1:10" hidden="1" x14ac:dyDescent="0.25">
      <c r="A6536" s="187">
        <v>43882</v>
      </c>
      <c r="B6536" s="3">
        <v>21</v>
      </c>
      <c r="C6536" s="3">
        <v>2</v>
      </c>
      <c r="D6536" s="3">
        <v>2020</v>
      </c>
      <c r="E6536" s="3">
        <v>75</v>
      </c>
      <c r="F6536" s="3">
        <v>1</v>
      </c>
      <c r="G6536" s="3" t="s">
        <v>1234</v>
      </c>
      <c r="H6536" s="3" t="s">
        <v>1235</v>
      </c>
      <c r="I6536" s="3" t="s">
        <v>466</v>
      </c>
      <c r="J6536" s="3">
        <v>51635256</v>
      </c>
    </row>
    <row r="6537" spans="1:10" hidden="1" x14ac:dyDescent="0.25">
      <c r="A6537" s="187">
        <v>43881</v>
      </c>
      <c r="B6537" s="3">
        <v>20</v>
      </c>
      <c r="C6537" s="3">
        <v>2</v>
      </c>
      <c r="D6537" s="3">
        <v>2020</v>
      </c>
      <c r="E6537" s="3">
        <v>34</v>
      </c>
      <c r="F6537" s="3">
        <v>0</v>
      </c>
      <c r="G6537" s="3" t="s">
        <v>1234</v>
      </c>
      <c r="H6537" s="3" t="s">
        <v>1235</v>
      </c>
      <c r="I6537" s="3" t="s">
        <v>466</v>
      </c>
      <c r="J6537" s="3">
        <v>51635256</v>
      </c>
    </row>
    <row r="6538" spans="1:10" hidden="1" x14ac:dyDescent="0.25">
      <c r="A6538" s="187">
        <v>43880</v>
      </c>
      <c r="B6538" s="3">
        <v>19</v>
      </c>
      <c r="C6538" s="3">
        <v>2</v>
      </c>
      <c r="D6538" s="3">
        <v>2020</v>
      </c>
      <c r="E6538" s="3">
        <v>15</v>
      </c>
      <c r="F6538" s="3">
        <v>0</v>
      </c>
      <c r="G6538" s="3" t="s">
        <v>1234</v>
      </c>
      <c r="H6538" s="3" t="s">
        <v>1235</v>
      </c>
      <c r="I6538" s="3" t="s">
        <v>466</v>
      </c>
      <c r="J6538" s="3">
        <v>51635256</v>
      </c>
    </row>
    <row r="6539" spans="1:10" hidden="1" x14ac:dyDescent="0.25">
      <c r="A6539" s="187">
        <v>43879</v>
      </c>
      <c r="B6539" s="3">
        <v>18</v>
      </c>
      <c r="C6539" s="3">
        <v>2</v>
      </c>
      <c r="D6539" s="3">
        <v>2020</v>
      </c>
      <c r="E6539" s="3">
        <v>1</v>
      </c>
      <c r="F6539" s="3">
        <v>0</v>
      </c>
      <c r="G6539" s="3" t="s">
        <v>1234</v>
      </c>
      <c r="H6539" s="3" t="s">
        <v>1235</v>
      </c>
      <c r="I6539" s="3" t="s">
        <v>466</v>
      </c>
      <c r="J6539" s="3">
        <v>51635256</v>
      </c>
    </row>
    <row r="6540" spans="1:10" hidden="1" x14ac:dyDescent="0.25">
      <c r="A6540" s="187">
        <v>43878</v>
      </c>
      <c r="B6540" s="3">
        <v>17</v>
      </c>
      <c r="C6540" s="3">
        <v>2</v>
      </c>
      <c r="D6540" s="3">
        <v>2020</v>
      </c>
      <c r="E6540" s="3">
        <v>1</v>
      </c>
      <c r="F6540" s="3">
        <v>0</v>
      </c>
      <c r="G6540" s="3" t="s">
        <v>1234</v>
      </c>
      <c r="H6540" s="3" t="s">
        <v>1235</v>
      </c>
      <c r="I6540" s="3" t="s">
        <v>466</v>
      </c>
      <c r="J6540" s="3">
        <v>51635256</v>
      </c>
    </row>
    <row r="6541" spans="1:10" hidden="1" x14ac:dyDescent="0.25">
      <c r="A6541" s="187">
        <v>43877</v>
      </c>
      <c r="B6541" s="3">
        <v>16</v>
      </c>
      <c r="C6541" s="3">
        <v>2</v>
      </c>
      <c r="D6541" s="3">
        <v>2020</v>
      </c>
      <c r="E6541" s="3">
        <v>1</v>
      </c>
      <c r="F6541" s="3">
        <v>0</v>
      </c>
      <c r="G6541" s="3" t="s">
        <v>1234</v>
      </c>
      <c r="H6541" s="3" t="s">
        <v>1235</v>
      </c>
      <c r="I6541" s="3" t="s">
        <v>466</v>
      </c>
      <c r="J6541" s="3">
        <v>51635256</v>
      </c>
    </row>
    <row r="6542" spans="1:10" hidden="1" x14ac:dyDescent="0.25">
      <c r="A6542" s="187">
        <v>43876</v>
      </c>
      <c r="B6542" s="3">
        <v>15</v>
      </c>
      <c r="C6542" s="3">
        <v>2</v>
      </c>
      <c r="D6542" s="3">
        <v>2020</v>
      </c>
      <c r="E6542" s="3">
        <v>0</v>
      </c>
      <c r="F6542" s="3">
        <v>0</v>
      </c>
      <c r="G6542" s="3" t="s">
        <v>1234</v>
      </c>
      <c r="H6542" s="3" t="s">
        <v>1235</v>
      </c>
      <c r="I6542" s="3" t="s">
        <v>466</v>
      </c>
      <c r="J6542" s="3">
        <v>51635256</v>
      </c>
    </row>
    <row r="6543" spans="1:10" hidden="1" x14ac:dyDescent="0.25">
      <c r="A6543" s="187">
        <v>43875</v>
      </c>
      <c r="B6543" s="3">
        <v>14</v>
      </c>
      <c r="C6543" s="3">
        <v>2</v>
      </c>
      <c r="D6543" s="3">
        <v>2020</v>
      </c>
      <c r="E6543" s="3">
        <v>0</v>
      </c>
      <c r="F6543" s="3">
        <v>0</v>
      </c>
      <c r="G6543" s="3" t="s">
        <v>1234</v>
      </c>
      <c r="H6543" s="3" t="s">
        <v>1235</v>
      </c>
      <c r="I6543" s="3" t="s">
        <v>466</v>
      </c>
      <c r="J6543" s="3">
        <v>51635256</v>
      </c>
    </row>
    <row r="6544" spans="1:10" hidden="1" x14ac:dyDescent="0.25">
      <c r="A6544" s="187">
        <v>43874</v>
      </c>
      <c r="B6544" s="3">
        <v>13</v>
      </c>
      <c r="C6544" s="3">
        <v>2</v>
      </c>
      <c r="D6544" s="3">
        <v>2020</v>
      </c>
      <c r="E6544" s="3">
        <v>0</v>
      </c>
      <c r="F6544" s="3">
        <v>0</v>
      </c>
      <c r="G6544" s="3" t="s">
        <v>1234</v>
      </c>
      <c r="H6544" s="3" t="s">
        <v>1235</v>
      </c>
      <c r="I6544" s="3" t="s">
        <v>466</v>
      </c>
      <c r="J6544" s="3">
        <v>51635256</v>
      </c>
    </row>
    <row r="6545" spans="1:10" hidden="1" x14ac:dyDescent="0.25">
      <c r="A6545" s="187">
        <v>43873</v>
      </c>
      <c r="B6545" s="3">
        <v>12</v>
      </c>
      <c r="C6545" s="3">
        <v>2</v>
      </c>
      <c r="D6545" s="3">
        <v>2020</v>
      </c>
      <c r="E6545" s="3">
        <v>0</v>
      </c>
      <c r="F6545" s="3">
        <v>0</v>
      </c>
      <c r="G6545" s="3" t="s">
        <v>1234</v>
      </c>
      <c r="H6545" s="3" t="s">
        <v>1235</v>
      </c>
      <c r="I6545" s="3" t="s">
        <v>466</v>
      </c>
      <c r="J6545" s="3">
        <v>51635256</v>
      </c>
    </row>
    <row r="6546" spans="1:10" hidden="1" x14ac:dyDescent="0.25">
      <c r="A6546" s="187">
        <v>43872</v>
      </c>
      <c r="B6546" s="3">
        <v>11</v>
      </c>
      <c r="C6546" s="3">
        <v>2</v>
      </c>
      <c r="D6546" s="3">
        <v>2020</v>
      </c>
      <c r="E6546" s="3">
        <v>1</v>
      </c>
      <c r="F6546" s="3">
        <v>0</v>
      </c>
      <c r="G6546" s="3" t="s">
        <v>1234</v>
      </c>
      <c r="H6546" s="3" t="s">
        <v>1235</v>
      </c>
      <c r="I6546" s="3" t="s">
        <v>466</v>
      </c>
      <c r="J6546" s="3">
        <v>51635256</v>
      </c>
    </row>
    <row r="6547" spans="1:10" hidden="1" x14ac:dyDescent="0.25">
      <c r="A6547" s="187">
        <v>43871</v>
      </c>
      <c r="B6547" s="3">
        <v>10</v>
      </c>
      <c r="C6547" s="3">
        <v>2</v>
      </c>
      <c r="D6547" s="3">
        <v>2020</v>
      </c>
      <c r="E6547" s="3">
        <v>2</v>
      </c>
      <c r="F6547" s="3">
        <v>0</v>
      </c>
      <c r="G6547" s="3" t="s">
        <v>1234</v>
      </c>
      <c r="H6547" s="3" t="s">
        <v>1235</v>
      </c>
      <c r="I6547" s="3" t="s">
        <v>466</v>
      </c>
      <c r="J6547" s="3">
        <v>51635256</v>
      </c>
    </row>
    <row r="6548" spans="1:10" hidden="1" x14ac:dyDescent="0.25">
      <c r="A6548" s="187">
        <v>43870</v>
      </c>
      <c r="B6548" s="3">
        <v>9</v>
      </c>
      <c r="C6548" s="3">
        <v>2</v>
      </c>
      <c r="D6548" s="3">
        <v>2020</v>
      </c>
      <c r="E6548" s="3">
        <v>1</v>
      </c>
      <c r="F6548" s="3">
        <v>0</v>
      </c>
      <c r="G6548" s="3" t="s">
        <v>1234</v>
      </c>
      <c r="H6548" s="3" t="s">
        <v>1235</v>
      </c>
      <c r="I6548" s="3" t="s">
        <v>466</v>
      </c>
      <c r="J6548" s="3">
        <v>51635256</v>
      </c>
    </row>
    <row r="6549" spans="1:10" hidden="1" x14ac:dyDescent="0.25">
      <c r="A6549" s="187">
        <v>43869</v>
      </c>
      <c r="B6549" s="3">
        <v>8</v>
      </c>
      <c r="C6549" s="3">
        <v>2</v>
      </c>
      <c r="D6549" s="3">
        <v>2020</v>
      </c>
      <c r="E6549" s="3">
        <v>0</v>
      </c>
      <c r="F6549" s="3">
        <v>0</v>
      </c>
      <c r="G6549" s="3" t="s">
        <v>1234</v>
      </c>
      <c r="H6549" s="3" t="s">
        <v>1235</v>
      </c>
      <c r="I6549" s="3" t="s">
        <v>466</v>
      </c>
      <c r="J6549" s="3">
        <v>51635256</v>
      </c>
    </row>
    <row r="6550" spans="1:10" hidden="1" x14ac:dyDescent="0.25">
      <c r="A6550" s="187">
        <v>43868</v>
      </c>
      <c r="B6550" s="3">
        <v>7</v>
      </c>
      <c r="C6550" s="3">
        <v>2</v>
      </c>
      <c r="D6550" s="3">
        <v>2020</v>
      </c>
      <c r="E6550" s="3">
        <v>1</v>
      </c>
      <c r="F6550" s="3">
        <v>0</v>
      </c>
      <c r="G6550" s="3" t="s">
        <v>1234</v>
      </c>
      <c r="H6550" s="3" t="s">
        <v>1235</v>
      </c>
      <c r="I6550" s="3" t="s">
        <v>466</v>
      </c>
      <c r="J6550" s="3">
        <v>51635256</v>
      </c>
    </row>
    <row r="6551" spans="1:10" hidden="1" x14ac:dyDescent="0.25">
      <c r="A6551" s="187">
        <v>43867</v>
      </c>
      <c r="B6551" s="3">
        <v>6</v>
      </c>
      <c r="C6551" s="3">
        <v>2</v>
      </c>
      <c r="D6551" s="3">
        <v>2020</v>
      </c>
      <c r="E6551" s="3">
        <v>5</v>
      </c>
      <c r="F6551" s="3">
        <v>0</v>
      </c>
      <c r="G6551" s="3" t="s">
        <v>1234</v>
      </c>
      <c r="H6551" s="3" t="s">
        <v>1235</v>
      </c>
      <c r="I6551" s="3" t="s">
        <v>466</v>
      </c>
      <c r="J6551" s="3">
        <v>51635256</v>
      </c>
    </row>
    <row r="6552" spans="1:10" hidden="1" x14ac:dyDescent="0.25">
      <c r="A6552" s="187">
        <v>43866</v>
      </c>
      <c r="B6552" s="3">
        <v>5</v>
      </c>
      <c r="C6552" s="3">
        <v>2</v>
      </c>
      <c r="D6552" s="3">
        <v>2020</v>
      </c>
      <c r="E6552" s="3">
        <v>2</v>
      </c>
      <c r="F6552" s="3">
        <v>0</v>
      </c>
      <c r="G6552" s="3" t="s">
        <v>1234</v>
      </c>
      <c r="H6552" s="3" t="s">
        <v>1235</v>
      </c>
      <c r="I6552" s="3" t="s">
        <v>466</v>
      </c>
      <c r="J6552" s="3">
        <v>51635256</v>
      </c>
    </row>
    <row r="6553" spans="1:10" hidden="1" x14ac:dyDescent="0.25">
      <c r="A6553" s="187">
        <v>43865</v>
      </c>
      <c r="B6553" s="3">
        <v>4</v>
      </c>
      <c r="C6553" s="3">
        <v>2</v>
      </c>
      <c r="D6553" s="3">
        <v>2020</v>
      </c>
      <c r="E6553" s="3">
        <v>1</v>
      </c>
      <c r="F6553" s="3">
        <v>0</v>
      </c>
      <c r="G6553" s="3" t="s">
        <v>1234</v>
      </c>
      <c r="H6553" s="3" t="s">
        <v>1235</v>
      </c>
      <c r="I6553" s="3" t="s">
        <v>466</v>
      </c>
      <c r="J6553" s="3">
        <v>51635256</v>
      </c>
    </row>
    <row r="6554" spans="1:10" hidden="1" x14ac:dyDescent="0.25">
      <c r="A6554" s="187">
        <v>43864</v>
      </c>
      <c r="B6554" s="3">
        <v>3</v>
      </c>
      <c r="C6554" s="3">
        <v>2</v>
      </c>
      <c r="D6554" s="3">
        <v>2020</v>
      </c>
      <c r="E6554" s="3">
        <v>0</v>
      </c>
      <c r="F6554" s="3">
        <v>0</v>
      </c>
      <c r="G6554" s="3" t="s">
        <v>1234</v>
      </c>
      <c r="H6554" s="3" t="s">
        <v>1235</v>
      </c>
      <c r="I6554" s="3" t="s">
        <v>466</v>
      </c>
      <c r="J6554" s="3">
        <v>51635256</v>
      </c>
    </row>
    <row r="6555" spans="1:10" hidden="1" x14ac:dyDescent="0.25">
      <c r="A6555" s="187">
        <v>43863</v>
      </c>
      <c r="B6555" s="3">
        <v>2</v>
      </c>
      <c r="C6555" s="3">
        <v>2</v>
      </c>
      <c r="D6555" s="3">
        <v>2020</v>
      </c>
      <c r="E6555" s="3">
        <v>3</v>
      </c>
      <c r="F6555" s="3">
        <v>0</v>
      </c>
      <c r="G6555" s="3" t="s">
        <v>1234</v>
      </c>
      <c r="H6555" s="3" t="s">
        <v>1235</v>
      </c>
      <c r="I6555" s="3" t="s">
        <v>466</v>
      </c>
      <c r="J6555" s="3">
        <v>51635256</v>
      </c>
    </row>
    <row r="6556" spans="1:10" hidden="1" x14ac:dyDescent="0.25">
      <c r="A6556" s="187">
        <v>43862</v>
      </c>
      <c r="B6556" s="3">
        <v>1</v>
      </c>
      <c r="C6556" s="3">
        <v>2</v>
      </c>
      <c r="D6556" s="3">
        <v>2020</v>
      </c>
      <c r="E6556" s="3">
        <v>5</v>
      </c>
      <c r="F6556" s="3">
        <v>0</v>
      </c>
      <c r="G6556" s="3" t="s">
        <v>1234</v>
      </c>
      <c r="H6556" s="3" t="s">
        <v>1235</v>
      </c>
      <c r="I6556" s="3" t="s">
        <v>466</v>
      </c>
      <c r="J6556" s="3">
        <v>51635256</v>
      </c>
    </row>
    <row r="6557" spans="1:10" hidden="1" x14ac:dyDescent="0.25">
      <c r="A6557" s="187">
        <v>43861</v>
      </c>
      <c r="B6557" s="3">
        <v>31</v>
      </c>
      <c r="C6557" s="3">
        <v>1</v>
      </c>
      <c r="D6557" s="3">
        <v>2020</v>
      </c>
      <c r="E6557" s="3">
        <v>3</v>
      </c>
      <c r="F6557" s="3">
        <v>0</v>
      </c>
      <c r="G6557" s="3" t="s">
        <v>1234</v>
      </c>
      <c r="H6557" s="3" t="s">
        <v>1235</v>
      </c>
      <c r="I6557" s="3" t="s">
        <v>466</v>
      </c>
      <c r="J6557" s="3">
        <v>51635256</v>
      </c>
    </row>
    <row r="6558" spans="1:10" hidden="1" x14ac:dyDescent="0.25">
      <c r="A6558" s="187">
        <v>43860</v>
      </c>
      <c r="B6558" s="3">
        <v>30</v>
      </c>
      <c r="C6558" s="3">
        <v>1</v>
      </c>
      <c r="D6558" s="3">
        <v>2020</v>
      </c>
      <c r="E6558" s="3">
        <v>0</v>
      </c>
      <c r="F6558" s="3">
        <v>0</v>
      </c>
      <c r="G6558" s="3" t="s">
        <v>1234</v>
      </c>
      <c r="H6558" s="3" t="s">
        <v>1235</v>
      </c>
      <c r="I6558" s="3" t="s">
        <v>466</v>
      </c>
      <c r="J6558" s="3">
        <v>51635256</v>
      </c>
    </row>
    <row r="6559" spans="1:10" hidden="1" x14ac:dyDescent="0.25">
      <c r="A6559" s="187">
        <v>43859</v>
      </c>
      <c r="B6559" s="3">
        <v>29</v>
      </c>
      <c r="C6559" s="3">
        <v>1</v>
      </c>
      <c r="D6559" s="3">
        <v>2020</v>
      </c>
      <c r="E6559" s="3">
        <v>0</v>
      </c>
      <c r="F6559" s="3">
        <v>0</v>
      </c>
      <c r="G6559" s="3" t="s">
        <v>1234</v>
      </c>
      <c r="H6559" s="3" t="s">
        <v>1235</v>
      </c>
      <c r="I6559" s="3" t="s">
        <v>466</v>
      </c>
      <c r="J6559" s="3">
        <v>51635256</v>
      </c>
    </row>
    <row r="6560" spans="1:10" hidden="1" x14ac:dyDescent="0.25">
      <c r="A6560" s="187">
        <v>43858</v>
      </c>
      <c r="B6560" s="3">
        <v>28</v>
      </c>
      <c r="C6560" s="3">
        <v>1</v>
      </c>
      <c r="D6560" s="3">
        <v>2020</v>
      </c>
      <c r="E6560" s="3">
        <v>0</v>
      </c>
      <c r="F6560" s="3">
        <v>0</v>
      </c>
      <c r="G6560" s="3" t="s">
        <v>1234</v>
      </c>
      <c r="H6560" s="3" t="s">
        <v>1235</v>
      </c>
      <c r="I6560" s="3" t="s">
        <v>466</v>
      </c>
      <c r="J6560" s="3">
        <v>51635256</v>
      </c>
    </row>
    <row r="6561" spans="1:10" hidden="1" x14ac:dyDescent="0.25">
      <c r="A6561" s="187">
        <v>43857</v>
      </c>
      <c r="B6561" s="3">
        <v>27</v>
      </c>
      <c r="C6561" s="3">
        <v>1</v>
      </c>
      <c r="D6561" s="3">
        <v>2020</v>
      </c>
      <c r="E6561" s="3">
        <v>1</v>
      </c>
      <c r="F6561" s="3">
        <v>0</v>
      </c>
      <c r="G6561" s="3" t="s">
        <v>1234</v>
      </c>
      <c r="H6561" s="3" t="s">
        <v>1235</v>
      </c>
      <c r="I6561" s="3" t="s">
        <v>466</v>
      </c>
      <c r="J6561" s="3">
        <v>51635256</v>
      </c>
    </row>
    <row r="6562" spans="1:10" hidden="1" x14ac:dyDescent="0.25">
      <c r="A6562" s="187">
        <v>43856</v>
      </c>
      <c r="B6562" s="3">
        <v>26</v>
      </c>
      <c r="C6562" s="3">
        <v>1</v>
      </c>
      <c r="D6562" s="3">
        <v>2020</v>
      </c>
      <c r="E6562" s="3">
        <v>1</v>
      </c>
      <c r="F6562" s="3">
        <v>0</v>
      </c>
      <c r="G6562" s="3" t="s">
        <v>1234</v>
      </c>
      <c r="H6562" s="3" t="s">
        <v>1235</v>
      </c>
      <c r="I6562" s="3" t="s">
        <v>466</v>
      </c>
      <c r="J6562" s="3">
        <v>51635256</v>
      </c>
    </row>
    <row r="6563" spans="1:10" hidden="1" x14ac:dyDescent="0.25">
      <c r="A6563" s="187">
        <v>43855</v>
      </c>
      <c r="B6563" s="3">
        <v>25</v>
      </c>
      <c r="C6563" s="3">
        <v>1</v>
      </c>
      <c r="D6563" s="3">
        <v>2020</v>
      </c>
      <c r="E6563" s="3">
        <v>0</v>
      </c>
      <c r="F6563" s="3">
        <v>0</v>
      </c>
      <c r="G6563" s="3" t="s">
        <v>1234</v>
      </c>
      <c r="H6563" s="3" t="s">
        <v>1235</v>
      </c>
      <c r="I6563" s="3" t="s">
        <v>466</v>
      </c>
      <c r="J6563" s="3">
        <v>51635256</v>
      </c>
    </row>
    <row r="6564" spans="1:10" hidden="1" x14ac:dyDescent="0.25">
      <c r="A6564" s="187">
        <v>43854</v>
      </c>
      <c r="B6564" s="3">
        <v>24</v>
      </c>
      <c r="C6564" s="3">
        <v>1</v>
      </c>
      <c r="D6564" s="3">
        <v>2020</v>
      </c>
      <c r="E6564" s="3">
        <v>1</v>
      </c>
      <c r="F6564" s="3">
        <v>0</v>
      </c>
      <c r="G6564" s="3" t="s">
        <v>1234</v>
      </c>
      <c r="H6564" s="3" t="s">
        <v>1235</v>
      </c>
      <c r="I6564" s="3" t="s">
        <v>466</v>
      </c>
      <c r="J6564" s="3">
        <v>51635256</v>
      </c>
    </row>
    <row r="6565" spans="1:10" hidden="1" x14ac:dyDescent="0.25">
      <c r="A6565" s="187">
        <v>43853</v>
      </c>
      <c r="B6565" s="3">
        <v>23</v>
      </c>
      <c r="C6565" s="3">
        <v>1</v>
      </c>
      <c r="D6565" s="3">
        <v>2020</v>
      </c>
      <c r="E6565" s="3">
        <v>0</v>
      </c>
      <c r="F6565" s="3">
        <v>0</v>
      </c>
      <c r="G6565" s="3" t="s">
        <v>1234</v>
      </c>
      <c r="H6565" s="3" t="s">
        <v>1235</v>
      </c>
      <c r="I6565" s="3" t="s">
        <v>466</v>
      </c>
      <c r="J6565" s="3">
        <v>51635256</v>
      </c>
    </row>
    <row r="6566" spans="1:10" hidden="1" x14ac:dyDescent="0.25">
      <c r="A6566" s="187">
        <v>43852</v>
      </c>
      <c r="B6566" s="3">
        <v>22</v>
      </c>
      <c r="C6566" s="3">
        <v>1</v>
      </c>
      <c r="D6566" s="3">
        <v>2020</v>
      </c>
      <c r="E6566" s="3">
        <v>0</v>
      </c>
      <c r="F6566" s="3">
        <v>0</v>
      </c>
      <c r="G6566" s="3" t="s">
        <v>1234</v>
      </c>
      <c r="H6566" s="3" t="s">
        <v>1235</v>
      </c>
      <c r="I6566" s="3" t="s">
        <v>466</v>
      </c>
      <c r="J6566" s="3">
        <v>51635256</v>
      </c>
    </row>
    <row r="6567" spans="1:10" hidden="1" x14ac:dyDescent="0.25">
      <c r="A6567" s="187">
        <v>43851</v>
      </c>
      <c r="B6567" s="3">
        <v>21</v>
      </c>
      <c r="C6567" s="3">
        <v>1</v>
      </c>
      <c r="D6567" s="3">
        <v>2020</v>
      </c>
      <c r="E6567" s="3">
        <v>0</v>
      </c>
      <c r="F6567" s="3">
        <v>0</v>
      </c>
      <c r="G6567" s="3" t="s">
        <v>1234</v>
      </c>
      <c r="H6567" s="3" t="s">
        <v>1235</v>
      </c>
      <c r="I6567" s="3" t="s">
        <v>466</v>
      </c>
      <c r="J6567" s="3">
        <v>51635256</v>
      </c>
    </row>
    <row r="6568" spans="1:10" hidden="1" x14ac:dyDescent="0.25">
      <c r="A6568" s="187">
        <v>43850</v>
      </c>
      <c r="B6568" s="3">
        <v>20</v>
      </c>
      <c r="C6568" s="3">
        <v>1</v>
      </c>
      <c r="D6568" s="3">
        <v>2020</v>
      </c>
      <c r="E6568" s="3">
        <v>1</v>
      </c>
      <c r="F6568" s="3">
        <v>0</v>
      </c>
      <c r="G6568" s="3" t="s">
        <v>1234</v>
      </c>
      <c r="H6568" s="3" t="s">
        <v>1235</v>
      </c>
      <c r="I6568" s="3" t="s">
        <v>466</v>
      </c>
      <c r="J6568" s="3">
        <v>51635256</v>
      </c>
    </row>
    <row r="6569" spans="1:10" hidden="1" x14ac:dyDescent="0.25">
      <c r="A6569" s="187">
        <v>43849</v>
      </c>
      <c r="B6569" s="3">
        <v>19</v>
      </c>
      <c r="C6569" s="3">
        <v>1</v>
      </c>
      <c r="D6569" s="3">
        <v>2020</v>
      </c>
      <c r="E6569" s="3">
        <v>0</v>
      </c>
      <c r="F6569" s="3">
        <v>0</v>
      </c>
      <c r="G6569" s="3" t="s">
        <v>1234</v>
      </c>
      <c r="H6569" s="3" t="s">
        <v>1235</v>
      </c>
      <c r="I6569" s="3" t="s">
        <v>466</v>
      </c>
      <c r="J6569" s="3">
        <v>51635256</v>
      </c>
    </row>
    <row r="6570" spans="1:10" hidden="1" x14ac:dyDescent="0.25">
      <c r="A6570" s="187">
        <v>43848</v>
      </c>
      <c r="B6570" s="3">
        <v>18</v>
      </c>
      <c r="C6570" s="3">
        <v>1</v>
      </c>
      <c r="D6570" s="3">
        <v>2020</v>
      </c>
      <c r="E6570" s="3">
        <v>0</v>
      </c>
      <c r="F6570" s="3">
        <v>0</v>
      </c>
      <c r="G6570" s="3" t="s">
        <v>1234</v>
      </c>
      <c r="H6570" s="3" t="s">
        <v>1235</v>
      </c>
      <c r="I6570" s="3" t="s">
        <v>466</v>
      </c>
      <c r="J6570" s="3">
        <v>51635256</v>
      </c>
    </row>
    <row r="6571" spans="1:10" hidden="1" x14ac:dyDescent="0.25">
      <c r="A6571" s="187">
        <v>43847</v>
      </c>
      <c r="B6571" s="3">
        <v>17</v>
      </c>
      <c r="C6571" s="3">
        <v>1</v>
      </c>
      <c r="D6571" s="3">
        <v>2020</v>
      </c>
      <c r="E6571" s="3">
        <v>0</v>
      </c>
      <c r="F6571" s="3">
        <v>0</v>
      </c>
      <c r="G6571" s="3" t="s">
        <v>1234</v>
      </c>
      <c r="H6571" s="3" t="s">
        <v>1235</v>
      </c>
      <c r="I6571" s="3" t="s">
        <v>466</v>
      </c>
      <c r="J6571" s="3">
        <v>51635256</v>
      </c>
    </row>
    <row r="6572" spans="1:10" hidden="1" x14ac:dyDescent="0.25">
      <c r="A6572" s="187">
        <v>43846</v>
      </c>
      <c r="B6572" s="3">
        <v>16</v>
      </c>
      <c r="C6572" s="3">
        <v>1</v>
      </c>
      <c r="D6572" s="3">
        <v>2020</v>
      </c>
      <c r="E6572" s="3">
        <v>0</v>
      </c>
      <c r="F6572" s="3">
        <v>0</v>
      </c>
      <c r="G6572" s="3" t="s">
        <v>1234</v>
      </c>
      <c r="H6572" s="3" t="s">
        <v>1235</v>
      </c>
      <c r="I6572" s="3" t="s">
        <v>466</v>
      </c>
      <c r="J6572" s="3">
        <v>51635256</v>
      </c>
    </row>
    <row r="6573" spans="1:10" hidden="1" x14ac:dyDescent="0.25">
      <c r="A6573" s="187">
        <v>43845</v>
      </c>
      <c r="B6573" s="3">
        <v>15</v>
      </c>
      <c r="C6573" s="3">
        <v>1</v>
      </c>
      <c r="D6573" s="3">
        <v>2020</v>
      </c>
      <c r="E6573" s="3">
        <v>0</v>
      </c>
      <c r="F6573" s="3">
        <v>0</v>
      </c>
      <c r="G6573" s="3" t="s">
        <v>1234</v>
      </c>
      <c r="H6573" s="3" t="s">
        <v>1235</v>
      </c>
      <c r="I6573" s="3" t="s">
        <v>466</v>
      </c>
      <c r="J6573" s="3">
        <v>51635256</v>
      </c>
    </row>
    <row r="6574" spans="1:10" hidden="1" x14ac:dyDescent="0.25">
      <c r="A6574" s="187">
        <v>43844</v>
      </c>
      <c r="B6574" s="3">
        <v>14</v>
      </c>
      <c r="C6574" s="3">
        <v>1</v>
      </c>
      <c r="D6574" s="3">
        <v>2020</v>
      </c>
      <c r="E6574" s="3">
        <v>0</v>
      </c>
      <c r="F6574" s="3">
        <v>0</v>
      </c>
      <c r="G6574" s="3" t="s">
        <v>1234</v>
      </c>
      <c r="H6574" s="3" t="s">
        <v>1235</v>
      </c>
      <c r="I6574" s="3" t="s">
        <v>466</v>
      </c>
      <c r="J6574" s="3">
        <v>51635256</v>
      </c>
    </row>
    <row r="6575" spans="1:10" hidden="1" x14ac:dyDescent="0.25">
      <c r="A6575" s="187">
        <v>43843</v>
      </c>
      <c r="B6575" s="3">
        <v>13</v>
      </c>
      <c r="C6575" s="3">
        <v>1</v>
      </c>
      <c r="D6575" s="3">
        <v>2020</v>
      </c>
      <c r="E6575" s="3">
        <v>0</v>
      </c>
      <c r="F6575" s="3">
        <v>0</v>
      </c>
      <c r="G6575" s="3" t="s">
        <v>1234</v>
      </c>
      <c r="H6575" s="3" t="s">
        <v>1235</v>
      </c>
      <c r="I6575" s="3" t="s">
        <v>466</v>
      </c>
      <c r="J6575" s="3">
        <v>51635256</v>
      </c>
    </row>
    <row r="6576" spans="1:10" hidden="1" x14ac:dyDescent="0.25">
      <c r="A6576" s="187">
        <v>43842</v>
      </c>
      <c r="B6576" s="3">
        <v>12</v>
      </c>
      <c r="C6576" s="3">
        <v>1</v>
      </c>
      <c r="D6576" s="3">
        <v>2020</v>
      </c>
      <c r="E6576" s="3">
        <v>0</v>
      </c>
      <c r="F6576" s="3">
        <v>0</v>
      </c>
      <c r="G6576" s="3" t="s">
        <v>1234</v>
      </c>
      <c r="H6576" s="3" t="s">
        <v>1235</v>
      </c>
      <c r="I6576" s="3" t="s">
        <v>466</v>
      </c>
      <c r="J6576" s="3">
        <v>51635256</v>
      </c>
    </row>
    <row r="6577" spans="1:10" hidden="1" x14ac:dyDescent="0.25">
      <c r="A6577" s="187">
        <v>43841</v>
      </c>
      <c r="B6577" s="3">
        <v>11</v>
      </c>
      <c r="C6577" s="3">
        <v>1</v>
      </c>
      <c r="D6577" s="3">
        <v>2020</v>
      </c>
      <c r="E6577" s="3">
        <v>0</v>
      </c>
      <c r="F6577" s="3">
        <v>0</v>
      </c>
      <c r="G6577" s="3" t="s">
        <v>1234</v>
      </c>
      <c r="H6577" s="3" t="s">
        <v>1235</v>
      </c>
      <c r="I6577" s="3" t="s">
        <v>466</v>
      </c>
      <c r="J6577" s="3">
        <v>51635256</v>
      </c>
    </row>
    <row r="6578" spans="1:10" hidden="1" x14ac:dyDescent="0.25">
      <c r="A6578" s="187">
        <v>43840</v>
      </c>
      <c r="B6578" s="3">
        <v>10</v>
      </c>
      <c r="C6578" s="3">
        <v>1</v>
      </c>
      <c r="D6578" s="3">
        <v>2020</v>
      </c>
      <c r="E6578" s="3">
        <v>0</v>
      </c>
      <c r="F6578" s="3">
        <v>0</v>
      </c>
      <c r="G6578" s="3" t="s">
        <v>1234</v>
      </c>
      <c r="H6578" s="3" t="s">
        <v>1235</v>
      </c>
      <c r="I6578" s="3" t="s">
        <v>466</v>
      </c>
      <c r="J6578" s="3">
        <v>51635256</v>
      </c>
    </row>
    <row r="6579" spans="1:10" hidden="1" x14ac:dyDescent="0.25">
      <c r="A6579" s="187">
        <v>43839</v>
      </c>
      <c r="B6579" s="3">
        <v>9</v>
      </c>
      <c r="C6579" s="3">
        <v>1</v>
      </c>
      <c r="D6579" s="3">
        <v>2020</v>
      </c>
      <c r="E6579" s="3">
        <v>0</v>
      </c>
      <c r="F6579" s="3">
        <v>0</v>
      </c>
      <c r="G6579" s="3" t="s">
        <v>1234</v>
      </c>
      <c r="H6579" s="3" t="s">
        <v>1235</v>
      </c>
      <c r="I6579" s="3" t="s">
        <v>466</v>
      </c>
      <c r="J6579" s="3">
        <v>51635256</v>
      </c>
    </row>
    <row r="6580" spans="1:10" hidden="1" x14ac:dyDescent="0.25">
      <c r="A6580" s="187">
        <v>43838</v>
      </c>
      <c r="B6580" s="3">
        <v>8</v>
      </c>
      <c r="C6580" s="3">
        <v>1</v>
      </c>
      <c r="D6580" s="3">
        <v>2020</v>
      </c>
      <c r="E6580" s="3">
        <v>0</v>
      </c>
      <c r="F6580" s="3">
        <v>0</v>
      </c>
      <c r="G6580" s="3" t="s">
        <v>1234</v>
      </c>
      <c r="H6580" s="3" t="s">
        <v>1235</v>
      </c>
      <c r="I6580" s="3" t="s">
        <v>466</v>
      </c>
      <c r="J6580" s="3">
        <v>51635256</v>
      </c>
    </row>
    <row r="6581" spans="1:10" hidden="1" x14ac:dyDescent="0.25">
      <c r="A6581" s="187">
        <v>43837</v>
      </c>
      <c r="B6581" s="3">
        <v>7</v>
      </c>
      <c r="C6581" s="3">
        <v>1</v>
      </c>
      <c r="D6581" s="3">
        <v>2020</v>
      </c>
      <c r="E6581" s="3">
        <v>0</v>
      </c>
      <c r="F6581" s="3">
        <v>0</v>
      </c>
      <c r="G6581" s="3" t="s">
        <v>1234</v>
      </c>
      <c r="H6581" s="3" t="s">
        <v>1235</v>
      </c>
      <c r="I6581" s="3" t="s">
        <v>466</v>
      </c>
      <c r="J6581" s="3">
        <v>51635256</v>
      </c>
    </row>
    <row r="6582" spans="1:10" hidden="1" x14ac:dyDescent="0.25">
      <c r="A6582" s="187">
        <v>43836</v>
      </c>
      <c r="B6582" s="3">
        <v>6</v>
      </c>
      <c r="C6582" s="3">
        <v>1</v>
      </c>
      <c r="D6582" s="3">
        <v>2020</v>
      </c>
      <c r="E6582" s="3">
        <v>0</v>
      </c>
      <c r="F6582" s="3">
        <v>0</v>
      </c>
      <c r="G6582" s="3" t="s">
        <v>1234</v>
      </c>
      <c r="H6582" s="3" t="s">
        <v>1235</v>
      </c>
      <c r="I6582" s="3" t="s">
        <v>466</v>
      </c>
      <c r="J6582" s="3">
        <v>51635256</v>
      </c>
    </row>
    <row r="6583" spans="1:10" hidden="1" x14ac:dyDescent="0.25">
      <c r="A6583" s="187">
        <v>43835</v>
      </c>
      <c r="B6583" s="3">
        <v>5</v>
      </c>
      <c r="C6583" s="3">
        <v>1</v>
      </c>
      <c r="D6583" s="3">
        <v>2020</v>
      </c>
      <c r="E6583" s="3">
        <v>0</v>
      </c>
      <c r="F6583" s="3">
        <v>0</v>
      </c>
      <c r="G6583" s="3" t="s">
        <v>1234</v>
      </c>
      <c r="H6583" s="3" t="s">
        <v>1235</v>
      </c>
      <c r="I6583" s="3" t="s">
        <v>466</v>
      </c>
      <c r="J6583" s="3">
        <v>51635256</v>
      </c>
    </row>
    <row r="6584" spans="1:10" hidden="1" x14ac:dyDescent="0.25">
      <c r="A6584" s="187">
        <v>43834</v>
      </c>
      <c r="B6584" s="3">
        <v>4</v>
      </c>
      <c r="C6584" s="3">
        <v>1</v>
      </c>
      <c r="D6584" s="3">
        <v>2020</v>
      </c>
      <c r="E6584" s="3">
        <v>0</v>
      </c>
      <c r="F6584" s="3">
        <v>0</v>
      </c>
      <c r="G6584" s="3" t="s">
        <v>1234</v>
      </c>
      <c r="H6584" s="3" t="s">
        <v>1235</v>
      </c>
      <c r="I6584" s="3" t="s">
        <v>466</v>
      </c>
      <c r="J6584" s="3">
        <v>51635256</v>
      </c>
    </row>
    <row r="6585" spans="1:10" hidden="1" x14ac:dyDescent="0.25">
      <c r="A6585" s="187">
        <v>43833</v>
      </c>
      <c r="B6585" s="3">
        <v>3</v>
      </c>
      <c r="C6585" s="3">
        <v>1</v>
      </c>
      <c r="D6585" s="3">
        <v>2020</v>
      </c>
      <c r="E6585" s="3">
        <v>0</v>
      </c>
      <c r="F6585" s="3">
        <v>0</v>
      </c>
      <c r="G6585" s="3" t="s">
        <v>1234</v>
      </c>
      <c r="H6585" s="3" t="s">
        <v>1235</v>
      </c>
      <c r="I6585" s="3" t="s">
        <v>466</v>
      </c>
      <c r="J6585" s="3">
        <v>51635256</v>
      </c>
    </row>
    <row r="6586" spans="1:10" hidden="1" x14ac:dyDescent="0.25">
      <c r="A6586" s="187">
        <v>43832</v>
      </c>
      <c r="B6586" s="3">
        <v>2</v>
      </c>
      <c r="C6586" s="3">
        <v>1</v>
      </c>
      <c r="D6586" s="3">
        <v>2020</v>
      </c>
      <c r="E6586" s="3">
        <v>0</v>
      </c>
      <c r="F6586" s="3">
        <v>0</v>
      </c>
      <c r="G6586" s="3" t="s">
        <v>1234</v>
      </c>
      <c r="H6586" s="3" t="s">
        <v>1235</v>
      </c>
      <c r="I6586" s="3" t="s">
        <v>466</v>
      </c>
      <c r="J6586" s="3">
        <v>51635256</v>
      </c>
    </row>
    <row r="6587" spans="1:10" hidden="1" x14ac:dyDescent="0.25">
      <c r="A6587" s="187">
        <v>43831</v>
      </c>
      <c r="B6587" s="3">
        <v>1</v>
      </c>
      <c r="C6587" s="3">
        <v>1</v>
      </c>
      <c r="D6587" s="3">
        <v>2020</v>
      </c>
      <c r="E6587" s="3">
        <v>0</v>
      </c>
      <c r="F6587" s="3">
        <v>0</v>
      </c>
      <c r="G6587" s="3" t="s">
        <v>1234</v>
      </c>
      <c r="H6587" s="3" t="s">
        <v>1235</v>
      </c>
      <c r="I6587" s="3" t="s">
        <v>466</v>
      </c>
      <c r="J6587" s="3">
        <v>51635256</v>
      </c>
    </row>
    <row r="6588" spans="1:10" hidden="1" x14ac:dyDescent="0.25">
      <c r="A6588" s="187">
        <v>43830</v>
      </c>
      <c r="B6588" s="3">
        <v>31</v>
      </c>
      <c r="C6588" s="3">
        <v>12</v>
      </c>
      <c r="D6588" s="3">
        <v>2019</v>
      </c>
      <c r="E6588" s="3">
        <v>0</v>
      </c>
      <c r="F6588" s="3">
        <v>0</v>
      </c>
      <c r="G6588" s="3" t="s">
        <v>1234</v>
      </c>
      <c r="H6588" s="3" t="s">
        <v>1235</v>
      </c>
      <c r="I6588" s="3" t="s">
        <v>466</v>
      </c>
      <c r="J6588" s="3">
        <v>51635256</v>
      </c>
    </row>
    <row r="6589" spans="1:10" hidden="1" x14ac:dyDescent="0.25">
      <c r="A6589" s="187">
        <v>43920</v>
      </c>
      <c r="B6589" s="3">
        <v>30</v>
      </c>
      <c r="C6589" s="3">
        <v>3</v>
      </c>
      <c r="D6589" s="3">
        <v>2020</v>
      </c>
      <c r="E6589" s="3">
        <v>6549</v>
      </c>
      <c r="F6589" s="3">
        <v>838</v>
      </c>
      <c r="G6589" s="3" t="s">
        <v>79</v>
      </c>
      <c r="H6589" s="3" t="s">
        <v>1236</v>
      </c>
      <c r="I6589" s="3" t="s">
        <v>415</v>
      </c>
      <c r="J6589" s="3">
        <v>46723749</v>
      </c>
    </row>
    <row r="6590" spans="1:10" hidden="1" x14ac:dyDescent="0.25">
      <c r="A6590" s="187">
        <v>43919</v>
      </c>
      <c r="B6590" s="3">
        <v>29</v>
      </c>
      <c r="C6590" s="3">
        <v>3</v>
      </c>
      <c r="D6590" s="3">
        <v>2020</v>
      </c>
      <c r="E6590" s="3">
        <v>8189</v>
      </c>
      <c r="F6590" s="3">
        <v>832</v>
      </c>
      <c r="G6590" s="3" t="s">
        <v>79</v>
      </c>
      <c r="H6590" s="3" t="s">
        <v>1236</v>
      </c>
      <c r="I6590" s="3" t="s">
        <v>415</v>
      </c>
      <c r="J6590" s="3">
        <v>46723749</v>
      </c>
    </row>
    <row r="6591" spans="1:10" hidden="1" x14ac:dyDescent="0.25">
      <c r="A6591" s="187">
        <v>43918</v>
      </c>
      <c r="B6591" s="3">
        <v>28</v>
      </c>
      <c r="C6591" s="3">
        <v>3</v>
      </c>
      <c r="D6591" s="3">
        <v>2020</v>
      </c>
      <c r="E6591" s="3">
        <v>7871</v>
      </c>
      <c r="F6591" s="3">
        <v>769</v>
      </c>
      <c r="G6591" s="3" t="s">
        <v>79</v>
      </c>
      <c r="H6591" s="3" t="s">
        <v>1236</v>
      </c>
      <c r="I6591" s="3" t="s">
        <v>415</v>
      </c>
      <c r="J6591" s="3">
        <v>46723749</v>
      </c>
    </row>
    <row r="6592" spans="1:10" hidden="1" x14ac:dyDescent="0.25">
      <c r="A6592" s="187">
        <v>43917</v>
      </c>
      <c r="B6592" s="3">
        <v>27</v>
      </c>
      <c r="C6592" s="3">
        <v>3</v>
      </c>
      <c r="D6592" s="3">
        <v>2020</v>
      </c>
      <c r="E6592" s="3">
        <v>8578</v>
      </c>
      <c r="F6592" s="3">
        <v>655</v>
      </c>
      <c r="G6592" s="3" t="s">
        <v>79</v>
      </c>
      <c r="H6592" s="3" t="s">
        <v>1236</v>
      </c>
      <c r="I6592" s="3" t="s">
        <v>415</v>
      </c>
      <c r="J6592" s="3">
        <v>46723749</v>
      </c>
    </row>
    <row r="6593" spans="1:10" hidden="1" x14ac:dyDescent="0.25">
      <c r="A6593" s="187">
        <v>43916</v>
      </c>
      <c r="B6593" s="3">
        <v>26</v>
      </c>
      <c r="C6593" s="3">
        <v>3</v>
      </c>
      <c r="D6593" s="3">
        <v>2020</v>
      </c>
      <c r="E6593" s="3">
        <v>7937</v>
      </c>
      <c r="F6593" s="3">
        <v>738</v>
      </c>
      <c r="G6593" s="3" t="s">
        <v>79</v>
      </c>
      <c r="H6593" s="3" t="s">
        <v>1236</v>
      </c>
      <c r="I6593" s="3" t="s">
        <v>415</v>
      </c>
      <c r="J6593" s="3">
        <v>46723749</v>
      </c>
    </row>
    <row r="6594" spans="1:10" hidden="1" x14ac:dyDescent="0.25">
      <c r="A6594" s="187">
        <v>43915</v>
      </c>
      <c r="B6594" s="3">
        <v>25</v>
      </c>
      <c r="C6594" s="3">
        <v>3</v>
      </c>
      <c r="D6594" s="3">
        <v>2020</v>
      </c>
      <c r="E6594" s="3">
        <v>6584</v>
      </c>
      <c r="F6594" s="3">
        <v>514</v>
      </c>
      <c r="G6594" s="3" t="s">
        <v>79</v>
      </c>
      <c r="H6594" s="3" t="s">
        <v>1236</v>
      </c>
      <c r="I6594" s="3" t="s">
        <v>415</v>
      </c>
      <c r="J6594" s="3">
        <v>46723749</v>
      </c>
    </row>
    <row r="6595" spans="1:10" hidden="1" x14ac:dyDescent="0.25">
      <c r="A6595" s="187">
        <v>43914</v>
      </c>
      <c r="B6595" s="3">
        <v>24</v>
      </c>
      <c r="C6595" s="3">
        <v>3</v>
      </c>
      <c r="D6595" s="3">
        <v>2020</v>
      </c>
      <c r="E6595" s="3">
        <v>4517</v>
      </c>
      <c r="F6595" s="3">
        <v>462</v>
      </c>
      <c r="G6595" s="3" t="s">
        <v>79</v>
      </c>
      <c r="H6595" s="3" t="s">
        <v>1236</v>
      </c>
      <c r="I6595" s="3" t="s">
        <v>415</v>
      </c>
      <c r="J6595" s="3">
        <v>46723749</v>
      </c>
    </row>
    <row r="6596" spans="1:10" hidden="1" x14ac:dyDescent="0.25">
      <c r="A6596" s="187">
        <v>43913</v>
      </c>
      <c r="B6596" s="3">
        <v>23</v>
      </c>
      <c r="C6596" s="3">
        <v>3</v>
      </c>
      <c r="D6596" s="3">
        <v>2020</v>
      </c>
      <c r="E6596" s="3">
        <v>3646</v>
      </c>
      <c r="F6596" s="3">
        <v>394</v>
      </c>
      <c r="G6596" s="3" t="s">
        <v>79</v>
      </c>
      <c r="H6596" s="3" t="s">
        <v>1236</v>
      </c>
      <c r="I6596" s="3" t="s">
        <v>415</v>
      </c>
      <c r="J6596" s="3">
        <v>46723749</v>
      </c>
    </row>
    <row r="6597" spans="1:10" hidden="1" x14ac:dyDescent="0.25">
      <c r="A6597" s="187">
        <v>43912</v>
      </c>
      <c r="B6597" s="3">
        <v>22</v>
      </c>
      <c r="C6597" s="3">
        <v>3</v>
      </c>
      <c r="D6597" s="3">
        <v>2020</v>
      </c>
      <c r="E6597" s="3">
        <v>4946</v>
      </c>
      <c r="F6597" s="3">
        <v>324</v>
      </c>
      <c r="G6597" s="3" t="s">
        <v>79</v>
      </c>
      <c r="H6597" s="3" t="s">
        <v>1236</v>
      </c>
      <c r="I6597" s="3" t="s">
        <v>415</v>
      </c>
      <c r="J6597" s="3">
        <v>46723749</v>
      </c>
    </row>
    <row r="6598" spans="1:10" hidden="1" x14ac:dyDescent="0.25">
      <c r="A6598" s="187">
        <v>43911</v>
      </c>
      <c r="B6598" s="3">
        <v>21</v>
      </c>
      <c r="C6598" s="3">
        <v>3</v>
      </c>
      <c r="D6598" s="3">
        <v>2020</v>
      </c>
      <c r="E6598" s="3">
        <v>2833</v>
      </c>
      <c r="F6598" s="3">
        <v>235</v>
      </c>
      <c r="G6598" s="3" t="s">
        <v>79</v>
      </c>
      <c r="H6598" s="3" t="s">
        <v>1236</v>
      </c>
      <c r="I6598" s="3" t="s">
        <v>415</v>
      </c>
      <c r="J6598" s="3">
        <v>46723749</v>
      </c>
    </row>
    <row r="6599" spans="1:10" hidden="1" x14ac:dyDescent="0.25">
      <c r="A6599" s="187">
        <v>43910</v>
      </c>
      <c r="B6599" s="3">
        <v>20</v>
      </c>
      <c r="C6599" s="3">
        <v>3</v>
      </c>
      <c r="D6599" s="3">
        <v>2020</v>
      </c>
      <c r="E6599" s="3">
        <v>3431</v>
      </c>
      <c r="F6599" s="3">
        <v>169</v>
      </c>
      <c r="G6599" s="3" t="s">
        <v>79</v>
      </c>
      <c r="H6599" s="3" t="s">
        <v>1236</v>
      </c>
      <c r="I6599" s="3" t="s">
        <v>415</v>
      </c>
      <c r="J6599" s="3">
        <v>46723749</v>
      </c>
    </row>
    <row r="6600" spans="1:10" hidden="1" x14ac:dyDescent="0.25">
      <c r="A6600" s="187">
        <v>43909</v>
      </c>
      <c r="B6600" s="3">
        <v>19</v>
      </c>
      <c r="C6600" s="3">
        <v>3</v>
      </c>
      <c r="D6600" s="3">
        <v>2020</v>
      </c>
      <c r="E6600" s="3">
        <v>2538</v>
      </c>
      <c r="F6600" s="3">
        <v>107</v>
      </c>
      <c r="G6600" s="3" t="s">
        <v>79</v>
      </c>
      <c r="H6600" s="3" t="s">
        <v>1236</v>
      </c>
      <c r="I6600" s="3" t="s">
        <v>415</v>
      </c>
      <c r="J6600" s="3">
        <v>46723749</v>
      </c>
    </row>
    <row r="6601" spans="1:10" hidden="1" x14ac:dyDescent="0.25">
      <c r="A6601" s="187">
        <v>43908</v>
      </c>
      <c r="B6601" s="3">
        <v>18</v>
      </c>
      <c r="C6601" s="3">
        <v>3</v>
      </c>
      <c r="D6601" s="3">
        <v>2020</v>
      </c>
      <c r="E6601" s="3">
        <v>1987</v>
      </c>
      <c r="F6601" s="3">
        <v>182</v>
      </c>
      <c r="G6601" s="3" t="s">
        <v>79</v>
      </c>
      <c r="H6601" s="3" t="s">
        <v>1236</v>
      </c>
      <c r="I6601" s="3" t="s">
        <v>415</v>
      </c>
      <c r="J6601" s="3">
        <v>46723749</v>
      </c>
    </row>
    <row r="6602" spans="1:10" hidden="1" x14ac:dyDescent="0.25">
      <c r="A6602" s="187">
        <v>43907</v>
      </c>
      <c r="B6602" s="3">
        <v>17</v>
      </c>
      <c r="C6602" s="3">
        <v>3</v>
      </c>
      <c r="D6602" s="3">
        <v>2020</v>
      </c>
      <c r="E6602" s="3">
        <v>1438</v>
      </c>
      <c r="F6602" s="3">
        <v>21</v>
      </c>
      <c r="G6602" s="3" t="s">
        <v>79</v>
      </c>
      <c r="H6602" s="3" t="s">
        <v>1236</v>
      </c>
      <c r="I6602" s="3" t="s">
        <v>415</v>
      </c>
      <c r="J6602" s="3">
        <v>46723749</v>
      </c>
    </row>
    <row r="6603" spans="1:10" hidden="1" x14ac:dyDescent="0.25">
      <c r="A6603" s="187">
        <v>43906</v>
      </c>
      <c r="B6603" s="3">
        <v>16</v>
      </c>
      <c r="C6603" s="3">
        <v>3</v>
      </c>
      <c r="D6603" s="3">
        <v>2020</v>
      </c>
      <c r="E6603" s="3">
        <v>2000</v>
      </c>
      <c r="F6603" s="3">
        <v>152</v>
      </c>
      <c r="G6603" s="3" t="s">
        <v>79</v>
      </c>
      <c r="H6603" s="3" t="s">
        <v>1236</v>
      </c>
      <c r="I6603" s="3" t="s">
        <v>415</v>
      </c>
      <c r="J6603" s="3">
        <v>46723749</v>
      </c>
    </row>
    <row r="6604" spans="1:10" hidden="1" x14ac:dyDescent="0.25">
      <c r="A6604" s="187">
        <v>43905</v>
      </c>
      <c r="B6604" s="3">
        <v>15</v>
      </c>
      <c r="C6604" s="3">
        <v>3</v>
      </c>
      <c r="D6604" s="3">
        <v>2020</v>
      </c>
      <c r="E6604" s="3">
        <v>1522</v>
      </c>
      <c r="F6604" s="3">
        <v>15</v>
      </c>
      <c r="G6604" s="3" t="s">
        <v>79</v>
      </c>
      <c r="H6604" s="3" t="s">
        <v>1236</v>
      </c>
      <c r="I6604" s="3" t="s">
        <v>415</v>
      </c>
      <c r="J6604" s="3">
        <v>46723749</v>
      </c>
    </row>
    <row r="6605" spans="1:10" hidden="1" x14ac:dyDescent="0.25">
      <c r="A6605" s="187">
        <v>43904</v>
      </c>
      <c r="B6605" s="3">
        <v>14</v>
      </c>
      <c r="C6605" s="3">
        <v>3</v>
      </c>
      <c r="D6605" s="3">
        <v>2020</v>
      </c>
      <c r="E6605" s="3">
        <v>1227</v>
      </c>
      <c r="F6605" s="3">
        <v>37</v>
      </c>
      <c r="G6605" s="3" t="s">
        <v>79</v>
      </c>
      <c r="H6605" s="3" t="s">
        <v>1236</v>
      </c>
      <c r="I6605" s="3" t="s">
        <v>415</v>
      </c>
      <c r="J6605" s="3">
        <v>46723749</v>
      </c>
    </row>
    <row r="6606" spans="1:10" hidden="1" x14ac:dyDescent="0.25">
      <c r="A6606" s="187">
        <v>43903</v>
      </c>
      <c r="B6606" s="3">
        <v>13</v>
      </c>
      <c r="C6606" s="3">
        <v>3</v>
      </c>
      <c r="D6606" s="3">
        <v>2020</v>
      </c>
      <c r="E6606" s="3">
        <v>864</v>
      </c>
      <c r="F6606" s="3">
        <v>37</v>
      </c>
      <c r="G6606" s="3" t="s">
        <v>79</v>
      </c>
      <c r="H6606" s="3" t="s">
        <v>1236</v>
      </c>
      <c r="I6606" s="3" t="s">
        <v>415</v>
      </c>
      <c r="J6606" s="3">
        <v>46723749</v>
      </c>
    </row>
    <row r="6607" spans="1:10" hidden="1" x14ac:dyDescent="0.25">
      <c r="A6607" s="187">
        <v>43902</v>
      </c>
      <c r="B6607" s="3">
        <v>12</v>
      </c>
      <c r="C6607" s="3">
        <v>3</v>
      </c>
      <c r="D6607" s="3">
        <v>2020</v>
      </c>
      <c r="E6607" s="3">
        <v>501</v>
      </c>
      <c r="F6607" s="3">
        <v>12</v>
      </c>
      <c r="G6607" s="3" t="s">
        <v>79</v>
      </c>
      <c r="H6607" s="3" t="s">
        <v>1236</v>
      </c>
      <c r="I6607" s="3" t="s">
        <v>415</v>
      </c>
      <c r="J6607" s="3">
        <v>46723749</v>
      </c>
    </row>
    <row r="6608" spans="1:10" hidden="1" x14ac:dyDescent="0.25">
      <c r="A6608" s="187">
        <v>43901</v>
      </c>
      <c r="B6608" s="3">
        <v>11</v>
      </c>
      <c r="C6608" s="3">
        <v>3</v>
      </c>
      <c r="D6608" s="3">
        <v>2020</v>
      </c>
      <c r="E6608" s="3">
        <v>435</v>
      </c>
      <c r="F6608" s="3">
        <v>7</v>
      </c>
      <c r="G6608" s="3" t="s">
        <v>79</v>
      </c>
      <c r="H6608" s="3" t="s">
        <v>1236</v>
      </c>
      <c r="I6608" s="3" t="s">
        <v>415</v>
      </c>
      <c r="J6608" s="3">
        <v>46723749</v>
      </c>
    </row>
    <row r="6609" spans="1:10" hidden="1" x14ac:dyDescent="0.25">
      <c r="A6609" s="187">
        <v>43900</v>
      </c>
      <c r="B6609" s="3">
        <v>10</v>
      </c>
      <c r="C6609" s="3">
        <v>3</v>
      </c>
      <c r="D6609" s="3">
        <v>2020</v>
      </c>
      <c r="E6609" s="3">
        <v>615</v>
      </c>
      <c r="F6609" s="3">
        <v>23</v>
      </c>
      <c r="G6609" s="3" t="s">
        <v>79</v>
      </c>
      <c r="H6609" s="3" t="s">
        <v>1236</v>
      </c>
      <c r="I6609" s="3" t="s">
        <v>415</v>
      </c>
      <c r="J6609" s="3">
        <v>46723749</v>
      </c>
    </row>
    <row r="6610" spans="1:10" hidden="1" x14ac:dyDescent="0.25">
      <c r="A6610" s="187">
        <v>43899</v>
      </c>
      <c r="B6610" s="3">
        <v>9</v>
      </c>
      <c r="C6610" s="3">
        <v>3</v>
      </c>
      <c r="D6610" s="3">
        <v>2020</v>
      </c>
      <c r="E6610" s="3">
        <v>159</v>
      </c>
      <c r="F6610" s="3">
        <v>0</v>
      </c>
      <c r="G6610" s="3" t="s">
        <v>79</v>
      </c>
      <c r="H6610" s="3" t="s">
        <v>1236</v>
      </c>
      <c r="I6610" s="3" t="s">
        <v>415</v>
      </c>
      <c r="J6610" s="3">
        <v>46723749</v>
      </c>
    </row>
    <row r="6611" spans="1:10" hidden="1" x14ac:dyDescent="0.25">
      <c r="A6611" s="187">
        <v>43898</v>
      </c>
      <c r="B6611" s="3">
        <v>8</v>
      </c>
      <c r="C6611" s="3">
        <v>3</v>
      </c>
      <c r="D6611" s="3">
        <v>2020</v>
      </c>
      <c r="E6611" s="3">
        <v>56</v>
      </c>
      <c r="F6611" s="3">
        <v>0</v>
      </c>
      <c r="G6611" s="3" t="s">
        <v>79</v>
      </c>
      <c r="H6611" s="3" t="s">
        <v>1236</v>
      </c>
      <c r="I6611" s="3" t="s">
        <v>415</v>
      </c>
      <c r="J6611" s="3">
        <v>46723749</v>
      </c>
    </row>
    <row r="6612" spans="1:10" hidden="1" x14ac:dyDescent="0.25">
      <c r="A6612" s="187">
        <v>43897</v>
      </c>
      <c r="B6612" s="3">
        <v>7</v>
      </c>
      <c r="C6612" s="3">
        <v>3</v>
      </c>
      <c r="D6612" s="3">
        <v>2020</v>
      </c>
      <c r="E6612" s="3">
        <v>113</v>
      </c>
      <c r="F6612" s="3">
        <v>2</v>
      </c>
      <c r="G6612" s="3" t="s">
        <v>79</v>
      </c>
      <c r="H6612" s="3" t="s">
        <v>1236</v>
      </c>
      <c r="I6612" s="3" t="s">
        <v>415</v>
      </c>
      <c r="J6612" s="3">
        <v>46723749</v>
      </c>
    </row>
    <row r="6613" spans="1:10" hidden="1" x14ac:dyDescent="0.25">
      <c r="A6613" s="187">
        <v>43896</v>
      </c>
      <c r="B6613" s="3">
        <v>6</v>
      </c>
      <c r="C6613" s="3">
        <v>3</v>
      </c>
      <c r="D6613" s="3">
        <v>2020</v>
      </c>
      <c r="E6613" s="3">
        <v>61</v>
      </c>
      <c r="F6613" s="3">
        <v>2</v>
      </c>
      <c r="G6613" s="3" t="s">
        <v>79</v>
      </c>
      <c r="H6613" s="3" t="s">
        <v>1236</v>
      </c>
      <c r="I6613" s="3" t="s">
        <v>415</v>
      </c>
      <c r="J6613" s="3">
        <v>46723749</v>
      </c>
    </row>
    <row r="6614" spans="1:10" hidden="1" x14ac:dyDescent="0.25">
      <c r="A6614" s="187">
        <v>43895</v>
      </c>
      <c r="B6614" s="3">
        <v>5</v>
      </c>
      <c r="C6614" s="3">
        <v>3</v>
      </c>
      <c r="D6614" s="3">
        <v>2020</v>
      </c>
      <c r="E6614" s="3">
        <v>49</v>
      </c>
      <c r="F6614" s="3">
        <v>1</v>
      </c>
      <c r="G6614" s="3" t="s">
        <v>79</v>
      </c>
      <c r="H6614" s="3" t="s">
        <v>1236</v>
      </c>
      <c r="I6614" s="3" t="s">
        <v>415</v>
      </c>
      <c r="J6614" s="3">
        <v>46723749</v>
      </c>
    </row>
    <row r="6615" spans="1:10" hidden="1" x14ac:dyDescent="0.25">
      <c r="A6615" s="187">
        <v>43894</v>
      </c>
      <c r="B6615" s="3">
        <v>4</v>
      </c>
      <c r="C6615" s="3">
        <v>3</v>
      </c>
      <c r="D6615" s="3">
        <v>2020</v>
      </c>
      <c r="E6615" s="3">
        <v>37</v>
      </c>
      <c r="F6615" s="3">
        <v>0</v>
      </c>
      <c r="G6615" s="3" t="s">
        <v>79</v>
      </c>
      <c r="H6615" s="3" t="s">
        <v>1236</v>
      </c>
      <c r="I6615" s="3" t="s">
        <v>415</v>
      </c>
      <c r="J6615" s="3">
        <v>46723749</v>
      </c>
    </row>
    <row r="6616" spans="1:10" hidden="1" x14ac:dyDescent="0.25">
      <c r="A6616" s="187">
        <v>43893</v>
      </c>
      <c r="B6616" s="3">
        <v>3</v>
      </c>
      <c r="C6616" s="3">
        <v>3</v>
      </c>
      <c r="D6616" s="3">
        <v>2020</v>
      </c>
      <c r="E6616" s="3">
        <v>31</v>
      </c>
      <c r="F6616" s="3">
        <v>0</v>
      </c>
      <c r="G6616" s="3" t="s">
        <v>79</v>
      </c>
      <c r="H6616" s="3" t="s">
        <v>1236</v>
      </c>
      <c r="I6616" s="3" t="s">
        <v>415</v>
      </c>
      <c r="J6616" s="3">
        <v>46723749</v>
      </c>
    </row>
    <row r="6617" spans="1:10" hidden="1" x14ac:dyDescent="0.25">
      <c r="A6617" s="187">
        <v>43892</v>
      </c>
      <c r="B6617" s="3">
        <v>2</v>
      </c>
      <c r="C6617" s="3">
        <v>3</v>
      </c>
      <c r="D6617" s="3">
        <v>2020</v>
      </c>
      <c r="E6617" s="3">
        <v>17</v>
      </c>
      <c r="F6617" s="3">
        <v>0</v>
      </c>
      <c r="G6617" s="3" t="s">
        <v>79</v>
      </c>
      <c r="H6617" s="3" t="s">
        <v>1236</v>
      </c>
      <c r="I6617" s="3" t="s">
        <v>415</v>
      </c>
      <c r="J6617" s="3">
        <v>46723749</v>
      </c>
    </row>
    <row r="6618" spans="1:10" hidden="1" x14ac:dyDescent="0.25">
      <c r="A6618" s="187">
        <v>43891</v>
      </c>
      <c r="B6618" s="3">
        <v>1</v>
      </c>
      <c r="C6618" s="3">
        <v>3</v>
      </c>
      <c r="D6618" s="3">
        <v>2020</v>
      </c>
      <c r="E6618" s="3">
        <v>32</v>
      </c>
      <c r="F6618" s="3">
        <v>0</v>
      </c>
      <c r="G6618" s="3" t="s">
        <v>79</v>
      </c>
      <c r="H6618" s="3" t="s">
        <v>1236</v>
      </c>
      <c r="I6618" s="3" t="s">
        <v>415</v>
      </c>
      <c r="J6618" s="3">
        <v>46723749</v>
      </c>
    </row>
    <row r="6619" spans="1:10" hidden="1" x14ac:dyDescent="0.25">
      <c r="A6619" s="187">
        <v>43890</v>
      </c>
      <c r="B6619" s="3">
        <v>29</v>
      </c>
      <c r="C6619" s="3">
        <v>2</v>
      </c>
      <c r="D6619" s="3">
        <v>2020</v>
      </c>
      <c r="E6619" s="3">
        <v>9</v>
      </c>
      <c r="F6619" s="3">
        <v>0</v>
      </c>
      <c r="G6619" s="3" t="s">
        <v>79</v>
      </c>
      <c r="H6619" s="3" t="s">
        <v>1236</v>
      </c>
      <c r="I6619" s="3" t="s">
        <v>415</v>
      </c>
      <c r="J6619" s="3">
        <v>46723749</v>
      </c>
    </row>
    <row r="6620" spans="1:10" hidden="1" x14ac:dyDescent="0.25">
      <c r="A6620" s="187">
        <v>43889</v>
      </c>
      <c r="B6620" s="3">
        <v>28</v>
      </c>
      <c r="C6620" s="3">
        <v>2</v>
      </c>
      <c r="D6620" s="3">
        <v>2020</v>
      </c>
      <c r="E6620" s="3">
        <v>13</v>
      </c>
      <c r="F6620" s="3">
        <v>0</v>
      </c>
      <c r="G6620" s="3" t="s">
        <v>79</v>
      </c>
      <c r="H6620" s="3" t="s">
        <v>1236</v>
      </c>
      <c r="I6620" s="3" t="s">
        <v>415</v>
      </c>
      <c r="J6620" s="3">
        <v>46723749</v>
      </c>
    </row>
    <row r="6621" spans="1:10" hidden="1" x14ac:dyDescent="0.25">
      <c r="A6621" s="187">
        <v>43888</v>
      </c>
      <c r="B6621" s="3">
        <v>27</v>
      </c>
      <c r="C6621" s="3">
        <v>2</v>
      </c>
      <c r="D6621" s="3">
        <v>2020</v>
      </c>
      <c r="E6621" s="3">
        <v>5</v>
      </c>
      <c r="F6621" s="3">
        <v>0</v>
      </c>
      <c r="G6621" s="3" t="s">
        <v>79</v>
      </c>
      <c r="H6621" s="3" t="s">
        <v>1236</v>
      </c>
      <c r="I6621" s="3" t="s">
        <v>415</v>
      </c>
      <c r="J6621" s="3">
        <v>46723749</v>
      </c>
    </row>
    <row r="6622" spans="1:10" hidden="1" x14ac:dyDescent="0.25">
      <c r="A6622" s="187">
        <v>43887</v>
      </c>
      <c r="B6622" s="3">
        <v>26</v>
      </c>
      <c r="C6622" s="3">
        <v>2</v>
      </c>
      <c r="D6622" s="3">
        <v>2020</v>
      </c>
      <c r="E6622" s="3">
        <v>4</v>
      </c>
      <c r="F6622" s="3">
        <v>0</v>
      </c>
      <c r="G6622" s="3" t="s">
        <v>79</v>
      </c>
      <c r="H6622" s="3" t="s">
        <v>1236</v>
      </c>
      <c r="I6622" s="3" t="s">
        <v>415</v>
      </c>
      <c r="J6622" s="3">
        <v>46723749</v>
      </c>
    </row>
    <row r="6623" spans="1:10" hidden="1" x14ac:dyDescent="0.25">
      <c r="A6623" s="187">
        <v>43886</v>
      </c>
      <c r="B6623" s="3">
        <v>25</v>
      </c>
      <c r="C6623" s="3">
        <v>2</v>
      </c>
      <c r="D6623" s="3">
        <v>2020</v>
      </c>
      <c r="E6623" s="3">
        <v>1</v>
      </c>
      <c r="F6623" s="3">
        <v>0</v>
      </c>
      <c r="G6623" s="3" t="s">
        <v>79</v>
      </c>
      <c r="H6623" s="3" t="s">
        <v>1236</v>
      </c>
      <c r="I6623" s="3" t="s">
        <v>415</v>
      </c>
      <c r="J6623" s="3">
        <v>46723749</v>
      </c>
    </row>
    <row r="6624" spans="1:10" hidden="1" x14ac:dyDescent="0.25">
      <c r="A6624" s="187">
        <v>43885</v>
      </c>
      <c r="B6624" s="3">
        <v>24</v>
      </c>
      <c r="C6624" s="3">
        <v>2</v>
      </c>
      <c r="D6624" s="3">
        <v>2020</v>
      </c>
      <c r="E6624" s="3">
        <v>0</v>
      </c>
      <c r="F6624" s="3">
        <v>0</v>
      </c>
      <c r="G6624" s="3" t="s">
        <v>79</v>
      </c>
      <c r="H6624" s="3" t="s">
        <v>1236</v>
      </c>
      <c r="I6624" s="3" t="s">
        <v>415</v>
      </c>
      <c r="J6624" s="3">
        <v>46723749</v>
      </c>
    </row>
    <row r="6625" spans="1:10" hidden="1" x14ac:dyDescent="0.25">
      <c r="A6625" s="187">
        <v>43884</v>
      </c>
      <c r="B6625" s="3">
        <v>23</v>
      </c>
      <c r="C6625" s="3">
        <v>2</v>
      </c>
      <c r="D6625" s="3">
        <v>2020</v>
      </c>
      <c r="E6625" s="3">
        <v>0</v>
      </c>
      <c r="F6625" s="3">
        <v>0</v>
      </c>
      <c r="G6625" s="3" t="s">
        <v>79</v>
      </c>
      <c r="H6625" s="3" t="s">
        <v>1236</v>
      </c>
      <c r="I6625" s="3" t="s">
        <v>415</v>
      </c>
      <c r="J6625" s="3">
        <v>46723749</v>
      </c>
    </row>
    <row r="6626" spans="1:10" hidden="1" x14ac:dyDescent="0.25">
      <c r="A6626" s="187">
        <v>43883</v>
      </c>
      <c r="B6626" s="3">
        <v>22</v>
      </c>
      <c r="C6626" s="3">
        <v>2</v>
      </c>
      <c r="D6626" s="3">
        <v>2020</v>
      </c>
      <c r="E6626" s="3">
        <v>0</v>
      </c>
      <c r="F6626" s="3">
        <v>0</v>
      </c>
      <c r="G6626" s="3" t="s">
        <v>79</v>
      </c>
      <c r="H6626" s="3" t="s">
        <v>1236</v>
      </c>
      <c r="I6626" s="3" t="s">
        <v>415</v>
      </c>
      <c r="J6626" s="3">
        <v>46723749</v>
      </c>
    </row>
    <row r="6627" spans="1:10" hidden="1" x14ac:dyDescent="0.25">
      <c r="A6627" s="187">
        <v>43882</v>
      </c>
      <c r="B6627" s="3">
        <v>21</v>
      </c>
      <c r="C6627" s="3">
        <v>2</v>
      </c>
      <c r="D6627" s="3">
        <v>2020</v>
      </c>
      <c r="E6627" s="3">
        <v>0</v>
      </c>
      <c r="F6627" s="3">
        <v>0</v>
      </c>
      <c r="G6627" s="3" t="s">
        <v>79</v>
      </c>
      <c r="H6627" s="3" t="s">
        <v>1236</v>
      </c>
      <c r="I6627" s="3" t="s">
        <v>415</v>
      </c>
      <c r="J6627" s="3">
        <v>46723749</v>
      </c>
    </row>
    <row r="6628" spans="1:10" hidden="1" x14ac:dyDescent="0.25">
      <c r="A6628" s="187">
        <v>43881</v>
      </c>
      <c r="B6628" s="3">
        <v>20</v>
      </c>
      <c r="C6628" s="3">
        <v>2</v>
      </c>
      <c r="D6628" s="3">
        <v>2020</v>
      </c>
      <c r="E6628" s="3">
        <v>0</v>
      </c>
      <c r="F6628" s="3">
        <v>0</v>
      </c>
      <c r="G6628" s="3" t="s">
        <v>79</v>
      </c>
      <c r="H6628" s="3" t="s">
        <v>1236</v>
      </c>
      <c r="I6628" s="3" t="s">
        <v>415</v>
      </c>
      <c r="J6628" s="3">
        <v>46723749</v>
      </c>
    </row>
    <row r="6629" spans="1:10" hidden="1" x14ac:dyDescent="0.25">
      <c r="A6629" s="187">
        <v>43880</v>
      </c>
      <c r="B6629" s="3">
        <v>19</v>
      </c>
      <c r="C6629" s="3">
        <v>2</v>
      </c>
      <c r="D6629" s="3">
        <v>2020</v>
      </c>
      <c r="E6629" s="3">
        <v>0</v>
      </c>
      <c r="F6629" s="3">
        <v>0</v>
      </c>
      <c r="G6629" s="3" t="s">
        <v>79</v>
      </c>
      <c r="H6629" s="3" t="s">
        <v>1236</v>
      </c>
      <c r="I6629" s="3" t="s">
        <v>415</v>
      </c>
      <c r="J6629" s="3">
        <v>46723749</v>
      </c>
    </row>
    <row r="6630" spans="1:10" hidden="1" x14ac:dyDescent="0.25">
      <c r="A6630" s="187">
        <v>43879</v>
      </c>
      <c r="B6630" s="3">
        <v>18</v>
      </c>
      <c r="C6630" s="3">
        <v>2</v>
      </c>
      <c r="D6630" s="3">
        <v>2020</v>
      </c>
      <c r="E6630" s="3">
        <v>0</v>
      </c>
      <c r="F6630" s="3">
        <v>0</v>
      </c>
      <c r="G6630" s="3" t="s">
        <v>79</v>
      </c>
      <c r="H6630" s="3" t="s">
        <v>1236</v>
      </c>
      <c r="I6630" s="3" t="s">
        <v>415</v>
      </c>
      <c r="J6630" s="3">
        <v>46723749</v>
      </c>
    </row>
    <row r="6631" spans="1:10" hidden="1" x14ac:dyDescent="0.25">
      <c r="A6631" s="187">
        <v>43878</v>
      </c>
      <c r="B6631" s="3">
        <v>17</v>
      </c>
      <c r="C6631" s="3">
        <v>2</v>
      </c>
      <c r="D6631" s="3">
        <v>2020</v>
      </c>
      <c r="E6631" s="3">
        <v>0</v>
      </c>
      <c r="F6631" s="3">
        <v>0</v>
      </c>
      <c r="G6631" s="3" t="s">
        <v>79</v>
      </c>
      <c r="H6631" s="3" t="s">
        <v>1236</v>
      </c>
      <c r="I6631" s="3" t="s">
        <v>415</v>
      </c>
      <c r="J6631" s="3">
        <v>46723749</v>
      </c>
    </row>
    <row r="6632" spans="1:10" hidden="1" x14ac:dyDescent="0.25">
      <c r="A6632" s="187">
        <v>43877</v>
      </c>
      <c r="B6632" s="3">
        <v>16</v>
      </c>
      <c r="C6632" s="3">
        <v>2</v>
      </c>
      <c r="D6632" s="3">
        <v>2020</v>
      </c>
      <c r="E6632" s="3">
        <v>0</v>
      </c>
      <c r="F6632" s="3">
        <v>0</v>
      </c>
      <c r="G6632" s="3" t="s">
        <v>79</v>
      </c>
      <c r="H6632" s="3" t="s">
        <v>1236</v>
      </c>
      <c r="I6632" s="3" t="s">
        <v>415</v>
      </c>
      <c r="J6632" s="3">
        <v>46723749</v>
      </c>
    </row>
    <row r="6633" spans="1:10" hidden="1" x14ac:dyDescent="0.25">
      <c r="A6633" s="187">
        <v>43876</v>
      </c>
      <c r="B6633" s="3">
        <v>15</v>
      </c>
      <c r="C6633" s="3">
        <v>2</v>
      </c>
      <c r="D6633" s="3">
        <v>2020</v>
      </c>
      <c r="E6633" s="3">
        <v>0</v>
      </c>
      <c r="F6633" s="3">
        <v>0</v>
      </c>
      <c r="G6633" s="3" t="s">
        <v>79</v>
      </c>
      <c r="H6633" s="3" t="s">
        <v>1236</v>
      </c>
      <c r="I6633" s="3" t="s">
        <v>415</v>
      </c>
      <c r="J6633" s="3">
        <v>46723749</v>
      </c>
    </row>
    <row r="6634" spans="1:10" hidden="1" x14ac:dyDescent="0.25">
      <c r="A6634" s="187">
        <v>43875</v>
      </c>
      <c r="B6634" s="3">
        <v>14</v>
      </c>
      <c r="C6634" s="3">
        <v>2</v>
      </c>
      <c r="D6634" s="3">
        <v>2020</v>
      </c>
      <c r="E6634" s="3">
        <v>0</v>
      </c>
      <c r="F6634" s="3">
        <v>0</v>
      </c>
      <c r="G6634" s="3" t="s">
        <v>79</v>
      </c>
      <c r="H6634" s="3" t="s">
        <v>1236</v>
      </c>
      <c r="I6634" s="3" t="s">
        <v>415</v>
      </c>
      <c r="J6634" s="3">
        <v>46723749</v>
      </c>
    </row>
    <row r="6635" spans="1:10" hidden="1" x14ac:dyDescent="0.25">
      <c r="A6635" s="187">
        <v>43874</v>
      </c>
      <c r="B6635" s="3">
        <v>13</v>
      </c>
      <c r="C6635" s="3">
        <v>2</v>
      </c>
      <c r="D6635" s="3">
        <v>2020</v>
      </c>
      <c r="E6635" s="3">
        <v>0</v>
      </c>
      <c r="F6635" s="3">
        <v>0</v>
      </c>
      <c r="G6635" s="3" t="s">
        <v>79</v>
      </c>
      <c r="H6635" s="3" t="s">
        <v>1236</v>
      </c>
      <c r="I6635" s="3" t="s">
        <v>415</v>
      </c>
      <c r="J6635" s="3">
        <v>46723749</v>
      </c>
    </row>
    <row r="6636" spans="1:10" hidden="1" x14ac:dyDescent="0.25">
      <c r="A6636" s="187">
        <v>43873</v>
      </c>
      <c r="B6636" s="3">
        <v>12</v>
      </c>
      <c r="C6636" s="3">
        <v>2</v>
      </c>
      <c r="D6636" s="3">
        <v>2020</v>
      </c>
      <c r="E6636" s="3">
        <v>0</v>
      </c>
      <c r="F6636" s="3">
        <v>0</v>
      </c>
      <c r="G6636" s="3" t="s">
        <v>79</v>
      </c>
      <c r="H6636" s="3" t="s">
        <v>1236</v>
      </c>
      <c r="I6636" s="3" t="s">
        <v>415</v>
      </c>
      <c r="J6636" s="3">
        <v>46723749</v>
      </c>
    </row>
    <row r="6637" spans="1:10" hidden="1" x14ac:dyDescent="0.25">
      <c r="A6637" s="187">
        <v>43872</v>
      </c>
      <c r="B6637" s="3">
        <v>11</v>
      </c>
      <c r="C6637" s="3">
        <v>2</v>
      </c>
      <c r="D6637" s="3">
        <v>2020</v>
      </c>
      <c r="E6637" s="3">
        <v>0</v>
      </c>
      <c r="F6637" s="3">
        <v>0</v>
      </c>
      <c r="G6637" s="3" t="s">
        <v>79</v>
      </c>
      <c r="H6637" s="3" t="s">
        <v>1236</v>
      </c>
      <c r="I6637" s="3" t="s">
        <v>415</v>
      </c>
      <c r="J6637" s="3">
        <v>46723749</v>
      </c>
    </row>
    <row r="6638" spans="1:10" hidden="1" x14ac:dyDescent="0.25">
      <c r="A6638" s="187">
        <v>43871</v>
      </c>
      <c r="B6638" s="3">
        <v>10</v>
      </c>
      <c r="C6638" s="3">
        <v>2</v>
      </c>
      <c r="D6638" s="3">
        <v>2020</v>
      </c>
      <c r="E6638" s="3">
        <v>1</v>
      </c>
      <c r="F6638" s="3">
        <v>0</v>
      </c>
      <c r="G6638" s="3" t="s">
        <v>79</v>
      </c>
      <c r="H6638" s="3" t="s">
        <v>1236</v>
      </c>
      <c r="I6638" s="3" t="s">
        <v>415</v>
      </c>
      <c r="J6638" s="3">
        <v>46723749</v>
      </c>
    </row>
    <row r="6639" spans="1:10" hidden="1" x14ac:dyDescent="0.25">
      <c r="A6639" s="187">
        <v>43870</v>
      </c>
      <c r="B6639" s="3">
        <v>9</v>
      </c>
      <c r="C6639" s="3">
        <v>2</v>
      </c>
      <c r="D6639" s="3">
        <v>2020</v>
      </c>
      <c r="E6639" s="3">
        <v>0</v>
      </c>
      <c r="F6639" s="3">
        <v>0</v>
      </c>
      <c r="G6639" s="3" t="s">
        <v>79</v>
      </c>
      <c r="H6639" s="3" t="s">
        <v>1236</v>
      </c>
      <c r="I6639" s="3" t="s">
        <v>415</v>
      </c>
      <c r="J6639" s="3">
        <v>46723749</v>
      </c>
    </row>
    <row r="6640" spans="1:10" hidden="1" x14ac:dyDescent="0.25">
      <c r="A6640" s="187">
        <v>43869</v>
      </c>
      <c r="B6640" s="3">
        <v>8</v>
      </c>
      <c r="C6640" s="3">
        <v>2</v>
      </c>
      <c r="D6640" s="3">
        <v>2020</v>
      </c>
      <c r="E6640" s="3">
        <v>0</v>
      </c>
      <c r="F6640" s="3">
        <v>0</v>
      </c>
      <c r="G6640" s="3" t="s">
        <v>79</v>
      </c>
      <c r="H6640" s="3" t="s">
        <v>1236</v>
      </c>
      <c r="I6640" s="3" t="s">
        <v>415</v>
      </c>
      <c r="J6640" s="3">
        <v>46723749</v>
      </c>
    </row>
    <row r="6641" spans="1:10" hidden="1" x14ac:dyDescent="0.25">
      <c r="A6641" s="187">
        <v>43868</v>
      </c>
      <c r="B6641" s="3">
        <v>7</v>
      </c>
      <c r="C6641" s="3">
        <v>2</v>
      </c>
      <c r="D6641" s="3">
        <v>2020</v>
      </c>
      <c r="E6641" s="3">
        <v>0</v>
      </c>
      <c r="F6641" s="3">
        <v>0</v>
      </c>
      <c r="G6641" s="3" t="s">
        <v>79</v>
      </c>
      <c r="H6641" s="3" t="s">
        <v>1236</v>
      </c>
      <c r="I6641" s="3" t="s">
        <v>415</v>
      </c>
      <c r="J6641" s="3">
        <v>46723749</v>
      </c>
    </row>
    <row r="6642" spans="1:10" hidden="1" x14ac:dyDescent="0.25">
      <c r="A6642" s="187">
        <v>43867</v>
      </c>
      <c r="B6642" s="3">
        <v>6</v>
      </c>
      <c r="C6642" s="3">
        <v>2</v>
      </c>
      <c r="D6642" s="3">
        <v>2020</v>
      </c>
      <c r="E6642" s="3">
        <v>0</v>
      </c>
      <c r="F6642" s="3">
        <v>0</v>
      </c>
      <c r="G6642" s="3" t="s">
        <v>79</v>
      </c>
      <c r="H6642" s="3" t="s">
        <v>1236</v>
      </c>
      <c r="I6642" s="3" t="s">
        <v>415</v>
      </c>
      <c r="J6642" s="3">
        <v>46723749</v>
      </c>
    </row>
    <row r="6643" spans="1:10" hidden="1" x14ac:dyDescent="0.25">
      <c r="A6643" s="187">
        <v>43866</v>
      </c>
      <c r="B6643" s="3">
        <v>5</v>
      </c>
      <c r="C6643" s="3">
        <v>2</v>
      </c>
      <c r="D6643" s="3">
        <v>2020</v>
      </c>
      <c r="E6643" s="3">
        <v>0</v>
      </c>
      <c r="F6643" s="3">
        <v>0</v>
      </c>
      <c r="G6643" s="3" t="s">
        <v>79</v>
      </c>
      <c r="H6643" s="3" t="s">
        <v>1236</v>
      </c>
      <c r="I6643" s="3" t="s">
        <v>415</v>
      </c>
      <c r="J6643" s="3">
        <v>46723749</v>
      </c>
    </row>
    <row r="6644" spans="1:10" hidden="1" x14ac:dyDescent="0.25">
      <c r="A6644" s="187">
        <v>43865</v>
      </c>
      <c r="B6644" s="3">
        <v>4</v>
      </c>
      <c r="C6644" s="3">
        <v>2</v>
      </c>
      <c r="D6644" s="3">
        <v>2020</v>
      </c>
      <c r="E6644" s="3">
        <v>0</v>
      </c>
      <c r="F6644" s="3">
        <v>0</v>
      </c>
      <c r="G6644" s="3" t="s">
        <v>79</v>
      </c>
      <c r="H6644" s="3" t="s">
        <v>1236</v>
      </c>
      <c r="I6644" s="3" t="s">
        <v>415</v>
      </c>
      <c r="J6644" s="3">
        <v>46723749</v>
      </c>
    </row>
    <row r="6645" spans="1:10" hidden="1" x14ac:dyDescent="0.25">
      <c r="A6645" s="187">
        <v>43864</v>
      </c>
      <c r="B6645" s="3">
        <v>3</v>
      </c>
      <c r="C6645" s="3">
        <v>2</v>
      </c>
      <c r="D6645" s="3">
        <v>2020</v>
      </c>
      <c r="E6645" s="3">
        <v>0</v>
      </c>
      <c r="F6645" s="3">
        <v>0</v>
      </c>
      <c r="G6645" s="3" t="s">
        <v>79</v>
      </c>
      <c r="H6645" s="3" t="s">
        <v>1236</v>
      </c>
      <c r="I6645" s="3" t="s">
        <v>415</v>
      </c>
      <c r="J6645" s="3">
        <v>46723749</v>
      </c>
    </row>
    <row r="6646" spans="1:10" hidden="1" x14ac:dyDescent="0.25">
      <c r="A6646" s="187">
        <v>43863</v>
      </c>
      <c r="B6646" s="3">
        <v>2</v>
      </c>
      <c r="C6646" s="3">
        <v>2</v>
      </c>
      <c r="D6646" s="3">
        <v>2020</v>
      </c>
      <c r="E6646" s="3">
        <v>0</v>
      </c>
      <c r="F6646" s="3">
        <v>0</v>
      </c>
      <c r="G6646" s="3" t="s">
        <v>79</v>
      </c>
      <c r="H6646" s="3" t="s">
        <v>1236</v>
      </c>
      <c r="I6646" s="3" t="s">
        <v>415</v>
      </c>
      <c r="J6646" s="3">
        <v>46723749</v>
      </c>
    </row>
    <row r="6647" spans="1:10" hidden="1" x14ac:dyDescent="0.25">
      <c r="A6647" s="187">
        <v>43862</v>
      </c>
      <c r="B6647" s="3">
        <v>1</v>
      </c>
      <c r="C6647" s="3">
        <v>2</v>
      </c>
      <c r="D6647" s="3">
        <v>2020</v>
      </c>
      <c r="E6647" s="3">
        <v>1</v>
      </c>
      <c r="F6647" s="3">
        <v>0</v>
      </c>
      <c r="G6647" s="3" t="s">
        <v>79</v>
      </c>
      <c r="H6647" s="3" t="s">
        <v>1236</v>
      </c>
      <c r="I6647" s="3" t="s">
        <v>415</v>
      </c>
      <c r="J6647" s="3">
        <v>46723749</v>
      </c>
    </row>
    <row r="6648" spans="1:10" hidden="1" x14ac:dyDescent="0.25">
      <c r="A6648" s="187">
        <v>43861</v>
      </c>
      <c r="B6648" s="3">
        <v>31</v>
      </c>
      <c r="C6648" s="3">
        <v>1</v>
      </c>
      <c r="D6648" s="3">
        <v>2020</v>
      </c>
      <c r="E6648" s="3">
        <v>0</v>
      </c>
      <c r="F6648" s="3">
        <v>0</v>
      </c>
      <c r="G6648" s="3" t="s">
        <v>79</v>
      </c>
      <c r="H6648" s="3" t="s">
        <v>1236</v>
      </c>
      <c r="I6648" s="3" t="s">
        <v>415</v>
      </c>
      <c r="J6648" s="3">
        <v>46723749</v>
      </c>
    </row>
    <row r="6649" spans="1:10" hidden="1" x14ac:dyDescent="0.25">
      <c r="A6649" s="187">
        <v>43860</v>
      </c>
      <c r="B6649" s="3">
        <v>30</v>
      </c>
      <c r="C6649" s="3">
        <v>1</v>
      </c>
      <c r="D6649" s="3">
        <v>2020</v>
      </c>
      <c r="E6649" s="3">
        <v>0</v>
      </c>
      <c r="F6649" s="3">
        <v>0</v>
      </c>
      <c r="G6649" s="3" t="s">
        <v>79</v>
      </c>
      <c r="H6649" s="3" t="s">
        <v>1236</v>
      </c>
      <c r="I6649" s="3" t="s">
        <v>415</v>
      </c>
      <c r="J6649" s="3">
        <v>46723749</v>
      </c>
    </row>
    <row r="6650" spans="1:10" hidden="1" x14ac:dyDescent="0.25">
      <c r="A6650" s="187">
        <v>43859</v>
      </c>
      <c r="B6650" s="3">
        <v>29</v>
      </c>
      <c r="C6650" s="3">
        <v>1</v>
      </c>
      <c r="D6650" s="3">
        <v>2020</v>
      </c>
      <c r="E6650" s="3">
        <v>0</v>
      </c>
      <c r="F6650" s="3">
        <v>0</v>
      </c>
      <c r="G6650" s="3" t="s">
        <v>79</v>
      </c>
      <c r="H6650" s="3" t="s">
        <v>1236</v>
      </c>
      <c r="I6650" s="3" t="s">
        <v>415</v>
      </c>
      <c r="J6650" s="3">
        <v>46723749</v>
      </c>
    </row>
    <row r="6651" spans="1:10" hidden="1" x14ac:dyDescent="0.25">
      <c r="A6651" s="187">
        <v>43858</v>
      </c>
      <c r="B6651" s="3">
        <v>28</v>
      </c>
      <c r="C6651" s="3">
        <v>1</v>
      </c>
      <c r="D6651" s="3">
        <v>2020</v>
      </c>
      <c r="E6651" s="3">
        <v>0</v>
      </c>
      <c r="F6651" s="3">
        <v>0</v>
      </c>
      <c r="G6651" s="3" t="s">
        <v>79</v>
      </c>
      <c r="H6651" s="3" t="s">
        <v>1236</v>
      </c>
      <c r="I6651" s="3" t="s">
        <v>415</v>
      </c>
      <c r="J6651" s="3">
        <v>46723749</v>
      </c>
    </row>
    <row r="6652" spans="1:10" hidden="1" x14ac:dyDescent="0.25">
      <c r="A6652" s="187">
        <v>43857</v>
      </c>
      <c r="B6652" s="3">
        <v>27</v>
      </c>
      <c r="C6652" s="3">
        <v>1</v>
      </c>
      <c r="D6652" s="3">
        <v>2020</v>
      </c>
      <c r="E6652" s="3">
        <v>0</v>
      </c>
      <c r="F6652" s="3">
        <v>0</v>
      </c>
      <c r="G6652" s="3" t="s">
        <v>79</v>
      </c>
      <c r="H6652" s="3" t="s">
        <v>1236</v>
      </c>
      <c r="I6652" s="3" t="s">
        <v>415</v>
      </c>
      <c r="J6652" s="3">
        <v>46723749</v>
      </c>
    </row>
    <row r="6653" spans="1:10" hidden="1" x14ac:dyDescent="0.25">
      <c r="A6653" s="187">
        <v>43856</v>
      </c>
      <c r="B6653" s="3">
        <v>26</v>
      </c>
      <c r="C6653" s="3">
        <v>1</v>
      </c>
      <c r="D6653" s="3">
        <v>2020</v>
      </c>
      <c r="E6653" s="3">
        <v>0</v>
      </c>
      <c r="F6653" s="3">
        <v>0</v>
      </c>
      <c r="G6653" s="3" t="s">
        <v>79</v>
      </c>
      <c r="H6653" s="3" t="s">
        <v>1236</v>
      </c>
      <c r="I6653" s="3" t="s">
        <v>415</v>
      </c>
      <c r="J6653" s="3">
        <v>46723749</v>
      </c>
    </row>
    <row r="6654" spans="1:10" hidden="1" x14ac:dyDescent="0.25">
      <c r="A6654" s="187">
        <v>43855</v>
      </c>
      <c r="B6654" s="3">
        <v>25</v>
      </c>
      <c r="C6654" s="3">
        <v>1</v>
      </c>
      <c r="D6654" s="3">
        <v>2020</v>
      </c>
      <c r="E6654" s="3">
        <v>0</v>
      </c>
      <c r="F6654" s="3">
        <v>0</v>
      </c>
      <c r="G6654" s="3" t="s">
        <v>79</v>
      </c>
      <c r="H6654" s="3" t="s">
        <v>1236</v>
      </c>
      <c r="I6654" s="3" t="s">
        <v>415</v>
      </c>
      <c r="J6654" s="3">
        <v>46723749</v>
      </c>
    </row>
    <row r="6655" spans="1:10" hidden="1" x14ac:dyDescent="0.25">
      <c r="A6655" s="187">
        <v>43854</v>
      </c>
      <c r="B6655" s="3">
        <v>24</v>
      </c>
      <c r="C6655" s="3">
        <v>1</v>
      </c>
      <c r="D6655" s="3">
        <v>2020</v>
      </c>
      <c r="E6655" s="3">
        <v>0</v>
      </c>
      <c r="F6655" s="3">
        <v>0</v>
      </c>
      <c r="G6655" s="3" t="s">
        <v>79</v>
      </c>
      <c r="H6655" s="3" t="s">
        <v>1236</v>
      </c>
      <c r="I6655" s="3" t="s">
        <v>415</v>
      </c>
      <c r="J6655" s="3">
        <v>46723749</v>
      </c>
    </row>
    <row r="6656" spans="1:10" hidden="1" x14ac:dyDescent="0.25">
      <c r="A6656" s="187">
        <v>43853</v>
      </c>
      <c r="B6656" s="3">
        <v>23</v>
      </c>
      <c r="C6656" s="3">
        <v>1</v>
      </c>
      <c r="D6656" s="3">
        <v>2020</v>
      </c>
      <c r="E6656" s="3">
        <v>0</v>
      </c>
      <c r="F6656" s="3">
        <v>0</v>
      </c>
      <c r="G6656" s="3" t="s">
        <v>79</v>
      </c>
      <c r="H6656" s="3" t="s">
        <v>1236</v>
      </c>
      <c r="I6656" s="3" t="s">
        <v>415</v>
      </c>
      <c r="J6656" s="3">
        <v>46723749</v>
      </c>
    </row>
    <row r="6657" spans="1:10" hidden="1" x14ac:dyDescent="0.25">
      <c r="A6657" s="187">
        <v>43852</v>
      </c>
      <c r="B6657" s="3">
        <v>22</v>
      </c>
      <c r="C6657" s="3">
        <v>1</v>
      </c>
      <c r="D6657" s="3">
        <v>2020</v>
      </c>
      <c r="E6657" s="3">
        <v>0</v>
      </c>
      <c r="F6657" s="3">
        <v>0</v>
      </c>
      <c r="G6657" s="3" t="s">
        <v>79</v>
      </c>
      <c r="H6657" s="3" t="s">
        <v>1236</v>
      </c>
      <c r="I6657" s="3" t="s">
        <v>415</v>
      </c>
      <c r="J6657" s="3">
        <v>46723749</v>
      </c>
    </row>
    <row r="6658" spans="1:10" hidden="1" x14ac:dyDescent="0.25">
      <c r="A6658" s="187">
        <v>43851</v>
      </c>
      <c r="B6658" s="3">
        <v>21</v>
      </c>
      <c r="C6658" s="3">
        <v>1</v>
      </c>
      <c r="D6658" s="3">
        <v>2020</v>
      </c>
      <c r="E6658" s="3">
        <v>0</v>
      </c>
      <c r="F6658" s="3">
        <v>0</v>
      </c>
      <c r="G6658" s="3" t="s">
        <v>79</v>
      </c>
      <c r="H6658" s="3" t="s">
        <v>1236</v>
      </c>
      <c r="I6658" s="3" t="s">
        <v>415</v>
      </c>
      <c r="J6658" s="3">
        <v>46723749</v>
      </c>
    </row>
    <row r="6659" spans="1:10" hidden="1" x14ac:dyDescent="0.25">
      <c r="A6659" s="187">
        <v>43850</v>
      </c>
      <c r="B6659" s="3">
        <v>20</v>
      </c>
      <c r="C6659" s="3">
        <v>1</v>
      </c>
      <c r="D6659" s="3">
        <v>2020</v>
      </c>
      <c r="E6659" s="3">
        <v>0</v>
      </c>
      <c r="F6659" s="3">
        <v>0</v>
      </c>
      <c r="G6659" s="3" t="s">
        <v>79</v>
      </c>
      <c r="H6659" s="3" t="s">
        <v>1236</v>
      </c>
      <c r="I6659" s="3" t="s">
        <v>415</v>
      </c>
      <c r="J6659" s="3">
        <v>46723749</v>
      </c>
    </row>
    <row r="6660" spans="1:10" hidden="1" x14ac:dyDescent="0.25">
      <c r="A6660" s="187">
        <v>43849</v>
      </c>
      <c r="B6660" s="3">
        <v>19</v>
      </c>
      <c r="C6660" s="3">
        <v>1</v>
      </c>
      <c r="D6660" s="3">
        <v>2020</v>
      </c>
      <c r="E6660" s="3">
        <v>0</v>
      </c>
      <c r="F6660" s="3">
        <v>0</v>
      </c>
      <c r="G6660" s="3" t="s">
        <v>79</v>
      </c>
      <c r="H6660" s="3" t="s">
        <v>1236</v>
      </c>
      <c r="I6660" s="3" t="s">
        <v>415</v>
      </c>
      <c r="J6660" s="3">
        <v>46723749</v>
      </c>
    </row>
    <row r="6661" spans="1:10" hidden="1" x14ac:dyDescent="0.25">
      <c r="A6661" s="187">
        <v>43848</v>
      </c>
      <c r="B6661" s="3">
        <v>18</v>
      </c>
      <c r="C6661" s="3">
        <v>1</v>
      </c>
      <c r="D6661" s="3">
        <v>2020</v>
      </c>
      <c r="E6661" s="3">
        <v>0</v>
      </c>
      <c r="F6661" s="3">
        <v>0</v>
      </c>
      <c r="G6661" s="3" t="s">
        <v>79</v>
      </c>
      <c r="H6661" s="3" t="s">
        <v>1236</v>
      </c>
      <c r="I6661" s="3" t="s">
        <v>415</v>
      </c>
      <c r="J6661" s="3">
        <v>46723749</v>
      </c>
    </row>
    <row r="6662" spans="1:10" hidden="1" x14ac:dyDescent="0.25">
      <c r="A6662" s="187">
        <v>43847</v>
      </c>
      <c r="B6662" s="3">
        <v>17</v>
      </c>
      <c r="C6662" s="3">
        <v>1</v>
      </c>
      <c r="D6662" s="3">
        <v>2020</v>
      </c>
      <c r="E6662" s="3">
        <v>0</v>
      </c>
      <c r="F6662" s="3">
        <v>0</v>
      </c>
      <c r="G6662" s="3" t="s">
        <v>79</v>
      </c>
      <c r="H6662" s="3" t="s">
        <v>1236</v>
      </c>
      <c r="I6662" s="3" t="s">
        <v>415</v>
      </c>
      <c r="J6662" s="3">
        <v>46723749</v>
      </c>
    </row>
    <row r="6663" spans="1:10" hidden="1" x14ac:dyDescent="0.25">
      <c r="A6663" s="187">
        <v>43846</v>
      </c>
      <c r="B6663" s="3">
        <v>16</v>
      </c>
      <c r="C6663" s="3">
        <v>1</v>
      </c>
      <c r="D6663" s="3">
        <v>2020</v>
      </c>
      <c r="E6663" s="3">
        <v>0</v>
      </c>
      <c r="F6663" s="3">
        <v>0</v>
      </c>
      <c r="G6663" s="3" t="s">
        <v>79</v>
      </c>
      <c r="H6663" s="3" t="s">
        <v>1236</v>
      </c>
      <c r="I6663" s="3" t="s">
        <v>415</v>
      </c>
      <c r="J6663" s="3">
        <v>46723749</v>
      </c>
    </row>
    <row r="6664" spans="1:10" hidden="1" x14ac:dyDescent="0.25">
      <c r="A6664" s="187">
        <v>43845</v>
      </c>
      <c r="B6664" s="3">
        <v>15</v>
      </c>
      <c r="C6664" s="3">
        <v>1</v>
      </c>
      <c r="D6664" s="3">
        <v>2020</v>
      </c>
      <c r="E6664" s="3">
        <v>0</v>
      </c>
      <c r="F6664" s="3">
        <v>0</v>
      </c>
      <c r="G6664" s="3" t="s">
        <v>79</v>
      </c>
      <c r="H6664" s="3" t="s">
        <v>1236</v>
      </c>
      <c r="I6664" s="3" t="s">
        <v>415</v>
      </c>
      <c r="J6664" s="3">
        <v>46723749</v>
      </c>
    </row>
    <row r="6665" spans="1:10" hidden="1" x14ac:dyDescent="0.25">
      <c r="A6665" s="187">
        <v>43844</v>
      </c>
      <c r="B6665" s="3">
        <v>14</v>
      </c>
      <c r="C6665" s="3">
        <v>1</v>
      </c>
      <c r="D6665" s="3">
        <v>2020</v>
      </c>
      <c r="E6665" s="3">
        <v>0</v>
      </c>
      <c r="F6665" s="3">
        <v>0</v>
      </c>
      <c r="G6665" s="3" t="s">
        <v>79</v>
      </c>
      <c r="H6665" s="3" t="s">
        <v>1236</v>
      </c>
      <c r="I6665" s="3" t="s">
        <v>415</v>
      </c>
      <c r="J6665" s="3">
        <v>46723749</v>
      </c>
    </row>
    <row r="6666" spans="1:10" hidden="1" x14ac:dyDescent="0.25">
      <c r="A6666" s="187">
        <v>43843</v>
      </c>
      <c r="B6666" s="3">
        <v>13</v>
      </c>
      <c r="C6666" s="3">
        <v>1</v>
      </c>
      <c r="D6666" s="3">
        <v>2020</v>
      </c>
      <c r="E6666" s="3">
        <v>0</v>
      </c>
      <c r="F6666" s="3">
        <v>0</v>
      </c>
      <c r="G6666" s="3" t="s">
        <v>79</v>
      </c>
      <c r="H6666" s="3" t="s">
        <v>1236</v>
      </c>
      <c r="I6666" s="3" t="s">
        <v>415</v>
      </c>
      <c r="J6666" s="3">
        <v>46723749</v>
      </c>
    </row>
    <row r="6667" spans="1:10" hidden="1" x14ac:dyDescent="0.25">
      <c r="A6667" s="187">
        <v>43842</v>
      </c>
      <c r="B6667" s="3">
        <v>12</v>
      </c>
      <c r="C6667" s="3">
        <v>1</v>
      </c>
      <c r="D6667" s="3">
        <v>2020</v>
      </c>
      <c r="E6667" s="3">
        <v>0</v>
      </c>
      <c r="F6667" s="3">
        <v>0</v>
      </c>
      <c r="G6667" s="3" t="s">
        <v>79</v>
      </c>
      <c r="H6667" s="3" t="s">
        <v>1236</v>
      </c>
      <c r="I6667" s="3" t="s">
        <v>415</v>
      </c>
      <c r="J6667" s="3">
        <v>46723749</v>
      </c>
    </row>
    <row r="6668" spans="1:10" hidden="1" x14ac:dyDescent="0.25">
      <c r="A6668" s="187">
        <v>43841</v>
      </c>
      <c r="B6668" s="3">
        <v>11</v>
      </c>
      <c r="C6668" s="3">
        <v>1</v>
      </c>
      <c r="D6668" s="3">
        <v>2020</v>
      </c>
      <c r="E6668" s="3">
        <v>0</v>
      </c>
      <c r="F6668" s="3">
        <v>0</v>
      </c>
      <c r="G6668" s="3" t="s">
        <v>79</v>
      </c>
      <c r="H6668" s="3" t="s">
        <v>1236</v>
      </c>
      <c r="I6668" s="3" t="s">
        <v>415</v>
      </c>
      <c r="J6668" s="3">
        <v>46723749</v>
      </c>
    </row>
    <row r="6669" spans="1:10" hidden="1" x14ac:dyDescent="0.25">
      <c r="A6669" s="187">
        <v>43840</v>
      </c>
      <c r="B6669" s="3">
        <v>10</v>
      </c>
      <c r="C6669" s="3">
        <v>1</v>
      </c>
      <c r="D6669" s="3">
        <v>2020</v>
      </c>
      <c r="E6669" s="3">
        <v>0</v>
      </c>
      <c r="F6669" s="3">
        <v>0</v>
      </c>
      <c r="G6669" s="3" t="s">
        <v>79</v>
      </c>
      <c r="H6669" s="3" t="s">
        <v>1236</v>
      </c>
      <c r="I6669" s="3" t="s">
        <v>415</v>
      </c>
      <c r="J6669" s="3">
        <v>46723749</v>
      </c>
    </row>
    <row r="6670" spans="1:10" hidden="1" x14ac:dyDescent="0.25">
      <c r="A6670" s="187">
        <v>43839</v>
      </c>
      <c r="B6670" s="3">
        <v>9</v>
      </c>
      <c r="C6670" s="3">
        <v>1</v>
      </c>
      <c r="D6670" s="3">
        <v>2020</v>
      </c>
      <c r="E6670" s="3">
        <v>0</v>
      </c>
      <c r="F6670" s="3">
        <v>0</v>
      </c>
      <c r="G6670" s="3" t="s">
        <v>79</v>
      </c>
      <c r="H6670" s="3" t="s">
        <v>1236</v>
      </c>
      <c r="I6670" s="3" t="s">
        <v>415</v>
      </c>
      <c r="J6670" s="3">
        <v>46723749</v>
      </c>
    </row>
    <row r="6671" spans="1:10" hidden="1" x14ac:dyDescent="0.25">
      <c r="A6671" s="187">
        <v>43838</v>
      </c>
      <c r="B6671" s="3">
        <v>8</v>
      </c>
      <c r="C6671" s="3">
        <v>1</v>
      </c>
      <c r="D6671" s="3">
        <v>2020</v>
      </c>
      <c r="E6671" s="3">
        <v>0</v>
      </c>
      <c r="F6671" s="3">
        <v>0</v>
      </c>
      <c r="G6671" s="3" t="s">
        <v>79</v>
      </c>
      <c r="H6671" s="3" t="s">
        <v>1236</v>
      </c>
      <c r="I6671" s="3" t="s">
        <v>415</v>
      </c>
      <c r="J6671" s="3">
        <v>46723749</v>
      </c>
    </row>
    <row r="6672" spans="1:10" hidden="1" x14ac:dyDescent="0.25">
      <c r="A6672" s="187">
        <v>43837</v>
      </c>
      <c r="B6672" s="3">
        <v>7</v>
      </c>
      <c r="C6672" s="3">
        <v>1</v>
      </c>
      <c r="D6672" s="3">
        <v>2020</v>
      </c>
      <c r="E6672" s="3">
        <v>0</v>
      </c>
      <c r="F6672" s="3">
        <v>0</v>
      </c>
      <c r="G6672" s="3" t="s">
        <v>79</v>
      </c>
      <c r="H6672" s="3" t="s">
        <v>1236</v>
      </c>
      <c r="I6672" s="3" t="s">
        <v>415</v>
      </c>
      <c r="J6672" s="3">
        <v>46723749</v>
      </c>
    </row>
    <row r="6673" spans="1:10" hidden="1" x14ac:dyDescent="0.25">
      <c r="A6673" s="187">
        <v>43836</v>
      </c>
      <c r="B6673" s="3">
        <v>6</v>
      </c>
      <c r="C6673" s="3">
        <v>1</v>
      </c>
      <c r="D6673" s="3">
        <v>2020</v>
      </c>
      <c r="E6673" s="3">
        <v>0</v>
      </c>
      <c r="F6673" s="3">
        <v>0</v>
      </c>
      <c r="G6673" s="3" t="s">
        <v>79</v>
      </c>
      <c r="H6673" s="3" t="s">
        <v>1236</v>
      </c>
      <c r="I6673" s="3" t="s">
        <v>415</v>
      </c>
      <c r="J6673" s="3">
        <v>46723749</v>
      </c>
    </row>
    <row r="6674" spans="1:10" hidden="1" x14ac:dyDescent="0.25">
      <c r="A6674" s="187">
        <v>43835</v>
      </c>
      <c r="B6674" s="3">
        <v>5</v>
      </c>
      <c r="C6674" s="3">
        <v>1</v>
      </c>
      <c r="D6674" s="3">
        <v>2020</v>
      </c>
      <c r="E6674" s="3">
        <v>0</v>
      </c>
      <c r="F6674" s="3">
        <v>0</v>
      </c>
      <c r="G6674" s="3" t="s">
        <v>79</v>
      </c>
      <c r="H6674" s="3" t="s">
        <v>1236</v>
      </c>
      <c r="I6674" s="3" t="s">
        <v>415</v>
      </c>
      <c r="J6674" s="3">
        <v>46723749</v>
      </c>
    </row>
    <row r="6675" spans="1:10" hidden="1" x14ac:dyDescent="0.25">
      <c r="A6675" s="187">
        <v>43834</v>
      </c>
      <c r="B6675" s="3">
        <v>4</v>
      </c>
      <c r="C6675" s="3">
        <v>1</v>
      </c>
      <c r="D6675" s="3">
        <v>2020</v>
      </c>
      <c r="E6675" s="3">
        <v>0</v>
      </c>
      <c r="F6675" s="3">
        <v>0</v>
      </c>
      <c r="G6675" s="3" t="s">
        <v>79</v>
      </c>
      <c r="H6675" s="3" t="s">
        <v>1236</v>
      </c>
      <c r="I6675" s="3" t="s">
        <v>415</v>
      </c>
      <c r="J6675" s="3">
        <v>46723749</v>
      </c>
    </row>
    <row r="6676" spans="1:10" hidden="1" x14ac:dyDescent="0.25">
      <c r="A6676" s="187">
        <v>43833</v>
      </c>
      <c r="B6676" s="3">
        <v>3</v>
      </c>
      <c r="C6676" s="3">
        <v>1</v>
      </c>
      <c r="D6676" s="3">
        <v>2020</v>
      </c>
      <c r="E6676" s="3">
        <v>0</v>
      </c>
      <c r="F6676" s="3">
        <v>0</v>
      </c>
      <c r="G6676" s="3" t="s">
        <v>79</v>
      </c>
      <c r="H6676" s="3" t="s">
        <v>1236</v>
      </c>
      <c r="I6676" s="3" t="s">
        <v>415</v>
      </c>
      <c r="J6676" s="3">
        <v>46723749</v>
      </c>
    </row>
    <row r="6677" spans="1:10" hidden="1" x14ac:dyDescent="0.25">
      <c r="A6677" s="187">
        <v>43832</v>
      </c>
      <c r="B6677" s="3">
        <v>2</v>
      </c>
      <c r="C6677" s="3">
        <v>1</v>
      </c>
      <c r="D6677" s="3">
        <v>2020</v>
      </c>
      <c r="E6677" s="3">
        <v>0</v>
      </c>
      <c r="F6677" s="3">
        <v>0</v>
      </c>
      <c r="G6677" s="3" t="s">
        <v>79</v>
      </c>
      <c r="H6677" s="3" t="s">
        <v>1236</v>
      </c>
      <c r="I6677" s="3" t="s">
        <v>415</v>
      </c>
      <c r="J6677" s="3">
        <v>46723749</v>
      </c>
    </row>
    <row r="6678" spans="1:10" hidden="1" x14ac:dyDescent="0.25">
      <c r="A6678" s="187">
        <v>43831</v>
      </c>
      <c r="B6678" s="3">
        <v>1</v>
      </c>
      <c r="C6678" s="3">
        <v>1</v>
      </c>
      <c r="D6678" s="3">
        <v>2020</v>
      </c>
      <c r="E6678" s="3">
        <v>0</v>
      </c>
      <c r="F6678" s="3">
        <v>0</v>
      </c>
      <c r="G6678" s="3" t="s">
        <v>79</v>
      </c>
      <c r="H6678" s="3" t="s">
        <v>1236</v>
      </c>
      <c r="I6678" s="3" t="s">
        <v>415</v>
      </c>
      <c r="J6678" s="3">
        <v>46723749</v>
      </c>
    </row>
    <row r="6679" spans="1:10" hidden="1" x14ac:dyDescent="0.25">
      <c r="A6679" s="187">
        <v>43830</v>
      </c>
      <c r="B6679" s="3">
        <v>31</v>
      </c>
      <c r="C6679" s="3">
        <v>12</v>
      </c>
      <c r="D6679" s="3">
        <v>2019</v>
      </c>
      <c r="E6679" s="3">
        <v>0</v>
      </c>
      <c r="F6679" s="3">
        <v>0</v>
      </c>
      <c r="G6679" s="3" t="s">
        <v>79</v>
      </c>
      <c r="H6679" s="3" t="s">
        <v>1236</v>
      </c>
      <c r="I6679" s="3" t="s">
        <v>415</v>
      </c>
      <c r="J6679" s="3">
        <v>46723749</v>
      </c>
    </row>
    <row r="6680" spans="1:10" hidden="1" x14ac:dyDescent="0.25">
      <c r="A6680" s="187">
        <v>43920</v>
      </c>
      <c r="B6680" s="3">
        <v>30</v>
      </c>
      <c r="C6680" s="3">
        <v>3</v>
      </c>
      <c r="D6680" s="3">
        <v>2020</v>
      </c>
      <c r="E6680" s="3">
        <v>5</v>
      </c>
      <c r="F6680" s="3">
        <v>0</v>
      </c>
      <c r="G6680" s="3" t="s">
        <v>1237</v>
      </c>
      <c r="H6680" s="3" t="s">
        <v>1238</v>
      </c>
      <c r="I6680" s="3" t="s">
        <v>478</v>
      </c>
      <c r="J6680" s="3">
        <v>21670000</v>
      </c>
    </row>
    <row r="6681" spans="1:10" hidden="1" x14ac:dyDescent="0.25">
      <c r="A6681" s="187">
        <v>43919</v>
      </c>
      <c r="B6681" s="3">
        <v>29</v>
      </c>
      <c r="C6681" s="3">
        <v>3</v>
      </c>
      <c r="D6681" s="3">
        <v>2020</v>
      </c>
      <c r="E6681" s="3">
        <v>9</v>
      </c>
      <c r="F6681" s="3">
        <v>1</v>
      </c>
      <c r="G6681" s="3" t="s">
        <v>1237</v>
      </c>
      <c r="H6681" s="3" t="s">
        <v>1238</v>
      </c>
      <c r="I6681" s="3" t="s">
        <v>478</v>
      </c>
      <c r="J6681" s="3">
        <v>21670000</v>
      </c>
    </row>
    <row r="6682" spans="1:10" hidden="1" x14ac:dyDescent="0.25">
      <c r="A6682" s="187">
        <v>43918</v>
      </c>
      <c r="B6682" s="3">
        <v>28</v>
      </c>
      <c r="C6682" s="3">
        <v>3</v>
      </c>
      <c r="D6682" s="3">
        <v>2020</v>
      </c>
      <c r="E6682" s="3">
        <v>0</v>
      </c>
      <c r="F6682" s="3">
        <v>0</v>
      </c>
      <c r="G6682" s="3" t="s">
        <v>1237</v>
      </c>
      <c r="H6682" s="3" t="s">
        <v>1238</v>
      </c>
      <c r="I6682" s="3" t="s">
        <v>478</v>
      </c>
      <c r="J6682" s="3">
        <v>21670000</v>
      </c>
    </row>
    <row r="6683" spans="1:10" hidden="1" x14ac:dyDescent="0.25">
      <c r="A6683" s="187">
        <v>43917</v>
      </c>
      <c r="B6683" s="3">
        <v>27</v>
      </c>
      <c r="C6683" s="3">
        <v>3</v>
      </c>
      <c r="D6683" s="3">
        <v>2020</v>
      </c>
      <c r="E6683" s="3">
        <v>4</v>
      </c>
      <c r="F6683" s="3">
        <v>0</v>
      </c>
      <c r="G6683" s="3" t="s">
        <v>1237</v>
      </c>
      <c r="H6683" s="3" t="s">
        <v>1238</v>
      </c>
      <c r="I6683" s="3" t="s">
        <v>478</v>
      </c>
      <c r="J6683" s="3">
        <v>21670000</v>
      </c>
    </row>
    <row r="6684" spans="1:10" hidden="1" x14ac:dyDescent="0.25">
      <c r="A6684" s="187">
        <v>43916</v>
      </c>
      <c r="B6684" s="3">
        <v>26</v>
      </c>
      <c r="C6684" s="3">
        <v>3</v>
      </c>
      <c r="D6684" s="3">
        <v>2020</v>
      </c>
      <c r="E6684" s="3">
        <v>0</v>
      </c>
      <c r="F6684" s="3">
        <v>0</v>
      </c>
      <c r="G6684" s="3" t="s">
        <v>1237</v>
      </c>
      <c r="H6684" s="3" t="s">
        <v>1238</v>
      </c>
      <c r="I6684" s="3" t="s">
        <v>478</v>
      </c>
      <c r="J6684" s="3">
        <v>21670000</v>
      </c>
    </row>
    <row r="6685" spans="1:10" hidden="1" x14ac:dyDescent="0.25">
      <c r="A6685" s="187">
        <v>43915</v>
      </c>
      <c r="B6685" s="3">
        <v>25</v>
      </c>
      <c r="C6685" s="3">
        <v>3</v>
      </c>
      <c r="D6685" s="3">
        <v>2020</v>
      </c>
      <c r="E6685" s="3">
        <v>5</v>
      </c>
      <c r="F6685" s="3">
        <v>0</v>
      </c>
      <c r="G6685" s="3" t="s">
        <v>1237</v>
      </c>
      <c r="H6685" s="3" t="s">
        <v>1238</v>
      </c>
      <c r="I6685" s="3" t="s">
        <v>478</v>
      </c>
      <c r="J6685" s="3">
        <v>21670000</v>
      </c>
    </row>
    <row r="6686" spans="1:10" hidden="1" x14ac:dyDescent="0.25">
      <c r="A6686" s="187">
        <v>43914</v>
      </c>
      <c r="B6686" s="3">
        <v>24</v>
      </c>
      <c r="C6686" s="3">
        <v>3</v>
      </c>
      <c r="D6686" s="3">
        <v>2020</v>
      </c>
      <c r="E6686" s="3">
        <v>10</v>
      </c>
      <c r="F6686" s="3">
        <v>0</v>
      </c>
      <c r="G6686" s="3" t="s">
        <v>1237</v>
      </c>
      <c r="H6686" s="3" t="s">
        <v>1238</v>
      </c>
      <c r="I6686" s="3" t="s">
        <v>478</v>
      </c>
      <c r="J6686" s="3">
        <v>21670000</v>
      </c>
    </row>
    <row r="6687" spans="1:10" hidden="1" x14ac:dyDescent="0.25">
      <c r="A6687" s="187">
        <v>43913</v>
      </c>
      <c r="B6687" s="3">
        <v>23</v>
      </c>
      <c r="C6687" s="3">
        <v>3</v>
      </c>
      <c r="D6687" s="3">
        <v>2020</v>
      </c>
      <c r="E6687" s="3">
        <v>9</v>
      </c>
      <c r="F6687" s="3">
        <v>0</v>
      </c>
      <c r="G6687" s="3" t="s">
        <v>1237</v>
      </c>
      <c r="H6687" s="3" t="s">
        <v>1238</v>
      </c>
      <c r="I6687" s="3" t="s">
        <v>478</v>
      </c>
      <c r="J6687" s="3">
        <v>21670000</v>
      </c>
    </row>
    <row r="6688" spans="1:10" hidden="1" x14ac:dyDescent="0.25">
      <c r="A6688" s="187">
        <v>43912</v>
      </c>
      <c r="B6688" s="3">
        <v>22</v>
      </c>
      <c r="C6688" s="3">
        <v>3</v>
      </c>
      <c r="D6688" s="3">
        <v>2020</v>
      </c>
      <c r="E6688" s="3">
        <v>12</v>
      </c>
      <c r="F6688" s="3">
        <v>0</v>
      </c>
      <c r="G6688" s="3" t="s">
        <v>1237</v>
      </c>
      <c r="H6688" s="3" t="s">
        <v>1238</v>
      </c>
      <c r="I6688" s="3" t="s">
        <v>478</v>
      </c>
      <c r="J6688" s="3">
        <v>21670000</v>
      </c>
    </row>
    <row r="6689" spans="1:10" hidden="1" x14ac:dyDescent="0.25">
      <c r="A6689" s="187">
        <v>43911</v>
      </c>
      <c r="B6689" s="3">
        <v>21</v>
      </c>
      <c r="C6689" s="3">
        <v>3</v>
      </c>
      <c r="D6689" s="3">
        <v>2020</v>
      </c>
      <c r="E6689" s="3">
        <v>13</v>
      </c>
      <c r="F6689" s="3">
        <v>0</v>
      </c>
      <c r="G6689" s="3" t="s">
        <v>1237</v>
      </c>
      <c r="H6689" s="3" t="s">
        <v>1238</v>
      </c>
      <c r="I6689" s="3" t="s">
        <v>478</v>
      </c>
      <c r="J6689" s="3">
        <v>21670000</v>
      </c>
    </row>
    <row r="6690" spans="1:10" hidden="1" x14ac:dyDescent="0.25">
      <c r="A6690" s="187">
        <v>43910</v>
      </c>
      <c r="B6690" s="3">
        <v>20</v>
      </c>
      <c r="C6690" s="3">
        <v>3</v>
      </c>
      <c r="D6690" s="3">
        <v>2020</v>
      </c>
      <c r="E6690" s="3">
        <v>11</v>
      </c>
      <c r="F6690" s="3">
        <v>0</v>
      </c>
      <c r="G6690" s="3" t="s">
        <v>1237</v>
      </c>
      <c r="H6690" s="3" t="s">
        <v>1238</v>
      </c>
      <c r="I6690" s="3" t="s">
        <v>478</v>
      </c>
      <c r="J6690" s="3">
        <v>21670000</v>
      </c>
    </row>
    <row r="6691" spans="1:10" hidden="1" x14ac:dyDescent="0.25">
      <c r="A6691" s="187">
        <v>43909</v>
      </c>
      <c r="B6691" s="3">
        <v>19</v>
      </c>
      <c r="C6691" s="3">
        <v>3</v>
      </c>
      <c r="D6691" s="3">
        <v>2020</v>
      </c>
      <c r="E6691" s="3">
        <v>0</v>
      </c>
      <c r="F6691" s="3">
        <v>0</v>
      </c>
      <c r="G6691" s="3" t="s">
        <v>1237</v>
      </c>
      <c r="H6691" s="3" t="s">
        <v>1238</v>
      </c>
      <c r="I6691" s="3" t="s">
        <v>478</v>
      </c>
      <c r="J6691" s="3">
        <v>21670000</v>
      </c>
    </row>
    <row r="6692" spans="1:10" hidden="1" x14ac:dyDescent="0.25">
      <c r="A6692" s="187">
        <v>43908</v>
      </c>
      <c r="B6692" s="3">
        <v>18</v>
      </c>
      <c r="C6692" s="3">
        <v>3</v>
      </c>
      <c r="D6692" s="3">
        <v>2020</v>
      </c>
      <c r="E6692" s="3">
        <v>13</v>
      </c>
      <c r="F6692" s="3">
        <v>0</v>
      </c>
      <c r="G6692" s="3" t="s">
        <v>1237</v>
      </c>
      <c r="H6692" s="3" t="s">
        <v>1238</v>
      </c>
      <c r="I6692" s="3" t="s">
        <v>478</v>
      </c>
      <c r="J6692" s="3">
        <v>21670000</v>
      </c>
    </row>
    <row r="6693" spans="1:10" hidden="1" x14ac:dyDescent="0.25">
      <c r="A6693" s="187">
        <v>43907</v>
      </c>
      <c r="B6693" s="3">
        <v>17</v>
      </c>
      <c r="C6693" s="3">
        <v>3</v>
      </c>
      <c r="D6693" s="3">
        <v>2020</v>
      </c>
      <c r="E6693" s="3">
        <v>10</v>
      </c>
      <c r="F6693" s="3">
        <v>0</v>
      </c>
      <c r="G6693" s="3" t="s">
        <v>1237</v>
      </c>
      <c r="H6693" s="3" t="s">
        <v>1238</v>
      </c>
      <c r="I6693" s="3" t="s">
        <v>478</v>
      </c>
      <c r="J6693" s="3">
        <v>21670000</v>
      </c>
    </row>
    <row r="6694" spans="1:10" hidden="1" x14ac:dyDescent="0.25">
      <c r="A6694" s="187">
        <v>43906</v>
      </c>
      <c r="B6694" s="3">
        <v>16</v>
      </c>
      <c r="C6694" s="3">
        <v>3</v>
      </c>
      <c r="D6694" s="3">
        <v>2020</v>
      </c>
      <c r="E6694" s="3">
        <v>8</v>
      </c>
      <c r="F6694" s="3">
        <v>0</v>
      </c>
      <c r="G6694" s="3" t="s">
        <v>1237</v>
      </c>
      <c r="H6694" s="3" t="s">
        <v>1238</v>
      </c>
      <c r="I6694" s="3" t="s">
        <v>478</v>
      </c>
      <c r="J6694" s="3">
        <v>21670000</v>
      </c>
    </row>
    <row r="6695" spans="1:10" hidden="1" x14ac:dyDescent="0.25">
      <c r="A6695" s="187">
        <v>43905</v>
      </c>
      <c r="B6695" s="3">
        <v>15</v>
      </c>
      <c r="C6695" s="3">
        <v>3</v>
      </c>
      <c r="D6695" s="3">
        <v>2020</v>
      </c>
      <c r="E6695" s="3">
        <v>5</v>
      </c>
      <c r="F6695" s="3">
        <v>0</v>
      </c>
      <c r="G6695" s="3" t="s">
        <v>1237</v>
      </c>
      <c r="H6695" s="3" t="s">
        <v>1238</v>
      </c>
      <c r="I6695" s="3" t="s">
        <v>478</v>
      </c>
      <c r="J6695" s="3">
        <v>21670000</v>
      </c>
    </row>
    <row r="6696" spans="1:10" hidden="1" x14ac:dyDescent="0.25">
      <c r="A6696" s="187">
        <v>43904</v>
      </c>
      <c r="B6696" s="3">
        <v>14</v>
      </c>
      <c r="C6696" s="3">
        <v>3</v>
      </c>
      <c r="D6696" s="3">
        <v>2020</v>
      </c>
      <c r="E6696" s="3">
        <v>3</v>
      </c>
      <c r="F6696" s="3">
        <v>0</v>
      </c>
      <c r="G6696" s="3" t="s">
        <v>1237</v>
      </c>
      <c r="H6696" s="3" t="s">
        <v>1238</v>
      </c>
      <c r="I6696" s="3" t="s">
        <v>478</v>
      </c>
      <c r="J6696" s="3">
        <v>21670000</v>
      </c>
    </row>
    <row r="6697" spans="1:10" hidden="1" x14ac:dyDescent="0.25">
      <c r="A6697" s="187">
        <v>43903</v>
      </c>
      <c r="B6697" s="3">
        <v>13</v>
      </c>
      <c r="C6697" s="3">
        <v>3</v>
      </c>
      <c r="D6697" s="3">
        <v>2020</v>
      </c>
      <c r="E6697" s="3">
        <v>1</v>
      </c>
      <c r="F6697" s="3">
        <v>0</v>
      </c>
      <c r="G6697" s="3" t="s">
        <v>1237</v>
      </c>
      <c r="H6697" s="3" t="s">
        <v>1238</v>
      </c>
      <c r="I6697" s="3" t="s">
        <v>478</v>
      </c>
      <c r="J6697" s="3">
        <v>21670000</v>
      </c>
    </row>
    <row r="6698" spans="1:10" hidden="1" x14ac:dyDescent="0.25">
      <c r="A6698" s="187">
        <v>43902</v>
      </c>
      <c r="B6698" s="3">
        <v>12</v>
      </c>
      <c r="C6698" s="3">
        <v>3</v>
      </c>
      <c r="D6698" s="3">
        <v>2020</v>
      </c>
      <c r="E6698" s="3">
        <v>1</v>
      </c>
      <c r="F6698" s="3">
        <v>0</v>
      </c>
      <c r="G6698" s="3" t="s">
        <v>1237</v>
      </c>
      <c r="H6698" s="3" t="s">
        <v>1238</v>
      </c>
      <c r="I6698" s="3" t="s">
        <v>478</v>
      </c>
      <c r="J6698" s="3">
        <v>21670000</v>
      </c>
    </row>
    <row r="6699" spans="1:10" hidden="1" x14ac:dyDescent="0.25">
      <c r="A6699" s="187">
        <v>43892</v>
      </c>
      <c r="B6699" s="3">
        <v>2</v>
      </c>
      <c r="C6699" s="3">
        <v>3</v>
      </c>
      <c r="D6699" s="3">
        <v>2020</v>
      </c>
      <c r="E6699" s="3">
        <v>0</v>
      </c>
      <c r="F6699" s="3">
        <v>0</v>
      </c>
      <c r="G6699" s="3" t="s">
        <v>1237</v>
      </c>
      <c r="H6699" s="3" t="s">
        <v>1238</v>
      </c>
      <c r="I6699" s="3" t="s">
        <v>478</v>
      </c>
      <c r="J6699" s="3">
        <v>21670000</v>
      </c>
    </row>
    <row r="6700" spans="1:10" hidden="1" x14ac:dyDescent="0.25">
      <c r="A6700" s="187">
        <v>43891</v>
      </c>
      <c r="B6700" s="3">
        <v>1</v>
      </c>
      <c r="C6700" s="3">
        <v>3</v>
      </c>
      <c r="D6700" s="3">
        <v>2020</v>
      </c>
      <c r="E6700" s="3">
        <v>0</v>
      </c>
      <c r="F6700" s="3">
        <v>0</v>
      </c>
      <c r="G6700" s="3" t="s">
        <v>1237</v>
      </c>
      <c r="H6700" s="3" t="s">
        <v>1238</v>
      </c>
      <c r="I6700" s="3" t="s">
        <v>478</v>
      </c>
      <c r="J6700" s="3">
        <v>21670000</v>
      </c>
    </row>
    <row r="6701" spans="1:10" hidden="1" x14ac:dyDescent="0.25">
      <c r="A6701" s="187">
        <v>43890</v>
      </c>
      <c r="B6701" s="3">
        <v>29</v>
      </c>
      <c r="C6701" s="3">
        <v>2</v>
      </c>
      <c r="D6701" s="3">
        <v>2020</v>
      </c>
      <c r="E6701" s="3">
        <v>0</v>
      </c>
      <c r="F6701" s="3">
        <v>0</v>
      </c>
      <c r="G6701" s="3" t="s">
        <v>1237</v>
      </c>
      <c r="H6701" s="3" t="s">
        <v>1238</v>
      </c>
      <c r="I6701" s="3" t="s">
        <v>478</v>
      </c>
      <c r="J6701" s="3">
        <v>21670000</v>
      </c>
    </row>
    <row r="6702" spans="1:10" hidden="1" x14ac:dyDescent="0.25">
      <c r="A6702" s="187">
        <v>43889</v>
      </c>
      <c r="B6702" s="3">
        <v>28</v>
      </c>
      <c r="C6702" s="3">
        <v>2</v>
      </c>
      <c r="D6702" s="3">
        <v>2020</v>
      </c>
      <c r="E6702" s="3">
        <v>0</v>
      </c>
      <c r="F6702" s="3">
        <v>0</v>
      </c>
      <c r="G6702" s="3" t="s">
        <v>1237</v>
      </c>
      <c r="H6702" s="3" t="s">
        <v>1238</v>
      </c>
      <c r="I6702" s="3" t="s">
        <v>478</v>
      </c>
      <c r="J6702" s="3">
        <v>21670000</v>
      </c>
    </row>
    <row r="6703" spans="1:10" hidden="1" x14ac:dyDescent="0.25">
      <c r="A6703" s="187">
        <v>43888</v>
      </c>
      <c r="B6703" s="3">
        <v>27</v>
      </c>
      <c r="C6703" s="3">
        <v>2</v>
      </c>
      <c r="D6703" s="3">
        <v>2020</v>
      </c>
      <c r="E6703" s="3">
        <v>0</v>
      </c>
      <c r="F6703" s="3">
        <v>0</v>
      </c>
      <c r="G6703" s="3" t="s">
        <v>1237</v>
      </c>
      <c r="H6703" s="3" t="s">
        <v>1238</v>
      </c>
      <c r="I6703" s="3" t="s">
        <v>478</v>
      </c>
      <c r="J6703" s="3">
        <v>21670000</v>
      </c>
    </row>
    <row r="6704" spans="1:10" hidden="1" x14ac:dyDescent="0.25">
      <c r="A6704" s="187">
        <v>43887</v>
      </c>
      <c r="B6704" s="3">
        <v>26</v>
      </c>
      <c r="C6704" s="3">
        <v>2</v>
      </c>
      <c r="D6704" s="3">
        <v>2020</v>
      </c>
      <c r="E6704" s="3">
        <v>0</v>
      </c>
      <c r="F6704" s="3">
        <v>0</v>
      </c>
      <c r="G6704" s="3" t="s">
        <v>1237</v>
      </c>
      <c r="H6704" s="3" t="s">
        <v>1238</v>
      </c>
      <c r="I6704" s="3" t="s">
        <v>478</v>
      </c>
      <c r="J6704" s="3">
        <v>21670000</v>
      </c>
    </row>
    <row r="6705" spans="1:10" hidden="1" x14ac:dyDescent="0.25">
      <c r="A6705" s="187">
        <v>43886</v>
      </c>
      <c r="B6705" s="3">
        <v>25</v>
      </c>
      <c r="C6705" s="3">
        <v>2</v>
      </c>
      <c r="D6705" s="3">
        <v>2020</v>
      </c>
      <c r="E6705" s="3">
        <v>0</v>
      </c>
      <c r="F6705" s="3">
        <v>0</v>
      </c>
      <c r="G6705" s="3" t="s">
        <v>1237</v>
      </c>
      <c r="H6705" s="3" t="s">
        <v>1238</v>
      </c>
      <c r="I6705" s="3" t="s">
        <v>478</v>
      </c>
      <c r="J6705" s="3">
        <v>21670000</v>
      </c>
    </row>
    <row r="6706" spans="1:10" hidden="1" x14ac:dyDescent="0.25">
      <c r="A6706" s="187">
        <v>43885</v>
      </c>
      <c r="B6706" s="3">
        <v>24</v>
      </c>
      <c r="C6706" s="3">
        <v>2</v>
      </c>
      <c r="D6706" s="3">
        <v>2020</v>
      </c>
      <c r="E6706" s="3">
        <v>0</v>
      </c>
      <c r="F6706" s="3">
        <v>0</v>
      </c>
      <c r="G6706" s="3" t="s">
        <v>1237</v>
      </c>
      <c r="H6706" s="3" t="s">
        <v>1238</v>
      </c>
      <c r="I6706" s="3" t="s">
        <v>478</v>
      </c>
      <c r="J6706" s="3">
        <v>21670000</v>
      </c>
    </row>
    <row r="6707" spans="1:10" hidden="1" x14ac:dyDescent="0.25">
      <c r="A6707" s="187">
        <v>43884</v>
      </c>
      <c r="B6707" s="3">
        <v>23</v>
      </c>
      <c r="C6707" s="3">
        <v>2</v>
      </c>
      <c r="D6707" s="3">
        <v>2020</v>
      </c>
      <c r="E6707" s="3">
        <v>0</v>
      </c>
      <c r="F6707" s="3">
        <v>0</v>
      </c>
      <c r="G6707" s="3" t="s">
        <v>1237</v>
      </c>
      <c r="H6707" s="3" t="s">
        <v>1238</v>
      </c>
      <c r="I6707" s="3" t="s">
        <v>478</v>
      </c>
      <c r="J6707" s="3">
        <v>21670000</v>
      </c>
    </row>
    <row r="6708" spans="1:10" hidden="1" x14ac:dyDescent="0.25">
      <c r="A6708" s="187">
        <v>43883</v>
      </c>
      <c r="B6708" s="3">
        <v>22</v>
      </c>
      <c r="C6708" s="3">
        <v>2</v>
      </c>
      <c r="D6708" s="3">
        <v>2020</v>
      </c>
      <c r="E6708" s="3">
        <v>0</v>
      </c>
      <c r="F6708" s="3">
        <v>0</v>
      </c>
      <c r="G6708" s="3" t="s">
        <v>1237</v>
      </c>
      <c r="H6708" s="3" t="s">
        <v>1238</v>
      </c>
      <c r="I6708" s="3" t="s">
        <v>478</v>
      </c>
      <c r="J6708" s="3">
        <v>21670000</v>
      </c>
    </row>
    <row r="6709" spans="1:10" hidden="1" x14ac:dyDescent="0.25">
      <c r="A6709" s="187">
        <v>43882</v>
      </c>
      <c r="B6709" s="3">
        <v>21</v>
      </c>
      <c r="C6709" s="3">
        <v>2</v>
      </c>
      <c r="D6709" s="3">
        <v>2020</v>
      </c>
      <c r="E6709" s="3">
        <v>0</v>
      </c>
      <c r="F6709" s="3">
        <v>0</v>
      </c>
      <c r="G6709" s="3" t="s">
        <v>1237</v>
      </c>
      <c r="H6709" s="3" t="s">
        <v>1238</v>
      </c>
      <c r="I6709" s="3" t="s">
        <v>478</v>
      </c>
      <c r="J6709" s="3">
        <v>21670000</v>
      </c>
    </row>
    <row r="6710" spans="1:10" hidden="1" x14ac:dyDescent="0.25">
      <c r="A6710" s="187">
        <v>43881</v>
      </c>
      <c r="B6710" s="3">
        <v>20</v>
      </c>
      <c r="C6710" s="3">
        <v>2</v>
      </c>
      <c r="D6710" s="3">
        <v>2020</v>
      </c>
      <c r="E6710" s="3">
        <v>0</v>
      </c>
      <c r="F6710" s="3">
        <v>0</v>
      </c>
      <c r="G6710" s="3" t="s">
        <v>1237</v>
      </c>
      <c r="H6710" s="3" t="s">
        <v>1238</v>
      </c>
      <c r="I6710" s="3" t="s">
        <v>478</v>
      </c>
      <c r="J6710" s="3">
        <v>21670000</v>
      </c>
    </row>
    <row r="6711" spans="1:10" hidden="1" x14ac:dyDescent="0.25">
      <c r="A6711" s="187">
        <v>43880</v>
      </c>
      <c r="B6711" s="3">
        <v>19</v>
      </c>
      <c r="C6711" s="3">
        <v>2</v>
      </c>
      <c r="D6711" s="3">
        <v>2020</v>
      </c>
      <c r="E6711" s="3">
        <v>0</v>
      </c>
      <c r="F6711" s="3">
        <v>0</v>
      </c>
      <c r="G6711" s="3" t="s">
        <v>1237</v>
      </c>
      <c r="H6711" s="3" t="s">
        <v>1238</v>
      </c>
      <c r="I6711" s="3" t="s">
        <v>478</v>
      </c>
      <c r="J6711" s="3">
        <v>21670000</v>
      </c>
    </row>
    <row r="6712" spans="1:10" hidden="1" x14ac:dyDescent="0.25">
      <c r="A6712" s="187">
        <v>43879</v>
      </c>
      <c r="B6712" s="3">
        <v>18</v>
      </c>
      <c r="C6712" s="3">
        <v>2</v>
      </c>
      <c r="D6712" s="3">
        <v>2020</v>
      </c>
      <c r="E6712" s="3">
        <v>0</v>
      </c>
      <c r="F6712" s="3">
        <v>0</v>
      </c>
      <c r="G6712" s="3" t="s">
        <v>1237</v>
      </c>
      <c r="H6712" s="3" t="s">
        <v>1238</v>
      </c>
      <c r="I6712" s="3" t="s">
        <v>478</v>
      </c>
      <c r="J6712" s="3">
        <v>21670000</v>
      </c>
    </row>
    <row r="6713" spans="1:10" hidden="1" x14ac:dyDescent="0.25">
      <c r="A6713" s="187">
        <v>43878</v>
      </c>
      <c r="B6713" s="3">
        <v>17</v>
      </c>
      <c r="C6713" s="3">
        <v>2</v>
      </c>
      <c r="D6713" s="3">
        <v>2020</v>
      </c>
      <c r="E6713" s="3">
        <v>0</v>
      </c>
      <c r="F6713" s="3">
        <v>0</v>
      </c>
      <c r="G6713" s="3" t="s">
        <v>1237</v>
      </c>
      <c r="H6713" s="3" t="s">
        <v>1238</v>
      </c>
      <c r="I6713" s="3" t="s">
        <v>478</v>
      </c>
      <c r="J6713" s="3">
        <v>21670000</v>
      </c>
    </row>
    <row r="6714" spans="1:10" hidden="1" x14ac:dyDescent="0.25">
      <c r="A6714" s="187">
        <v>43877</v>
      </c>
      <c r="B6714" s="3">
        <v>16</v>
      </c>
      <c r="C6714" s="3">
        <v>2</v>
      </c>
      <c r="D6714" s="3">
        <v>2020</v>
      </c>
      <c r="E6714" s="3">
        <v>0</v>
      </c>
      <c r="F6714" s="3">
        <v>0</v>
      </c>
      <c r="G6714" s="3" t="s">
        <v>1237</v>
      </c>
      <c r="H6714" s="3" t="s">
        <v>1238</v>
      </c>
      <c r="I6714" s="3" t="s">
        <v>478</v>
      </c>
      <c r="J6714" s="3">
        <v>21670000</v>
      </c>
    </row>
    <row r="6715" spans="1:10" hidden="1" x14ac:dyDescent="0.25">
      <c r="A6715" s="187">
        <v>43876</v>
      </c>
      <c r="B6715" s="3">
        <v>15</v>
      </c>
      <c r="C6715" s="3">
        <v>2</v>
      </c>
      <c r="D6715" s="3">
        <v>2020</v>
      </c>
      <c r="E6715" s="3">
        <v>0</v>
      </c>
      <c r="F6715" s="3">
        <v>0</v>
      </c>
      <c r="G6715" s="3" t="s">
        <v>1237</v>
      </c>
      <c r="H6715" s="3" t="s">
        <v>1238</v>
      </c>
      <c r="I6715" s="3" t="s">
        <v>478</v>
      </c>
      <c r="J6715" s="3">
        <v>21670000</v>
      </c>
    </row>
    <row r="6716" spans="1:10" hidden="1" x14ac:dyDescent="0.25">
      <c r="A6716" s="187">
        <v>43875</v>
      </c>
      <c r="B6716" s="3">
        <v>14</v>
      </c>
      <c r="C6716" s="3">
        <v>2</v>
      </c>
      <c r="D6716" s="3">
        <v>2020</v>
      </c>
      <c r="E6716" s="3">
        <v>0</v>
      </c>
      <c r="F6716" s="3">
        <v>0</v>
      </c>
      <c r="G6716" s="3" t="s">
        <v>1237</v>
      </c>
      <c r="H6716" s="3" t="s">
        <v>1238</v>
      </c>
      <c r="I6716" s="3" t="s">
        <v>478</v>
      </c>
      <c r="J6716" s="3">
        <v>21670000</v>
      </c>
    </row>
    <row r="6717" spans="1:10" hidden="1" x14ac:dyDescent="0.25">
      <c r="A6717" s="187">
        <v>43874</v>
      </c>
      <c r="B6717" s="3">
        <v>13</v>
      </c>
      <c r="C6717" s="3">
        <v>2</v>
      </c>
      <c r="D6717" s="3">
        <v>2020</v>
      </c>
      <c r="E6717" s="3">
        <v>0</v>
      </c>
      <c r="F6717" s="3">
        <v>0</v>
      </c>
      <c r="G6717" s="3" t="s">
        <v>1237</v>
      </c>
      <c r="H6717" s="3" t="s">
        <v>1238</v>
      </c>
      <c r="I6717" s="3" t="s">
        <v>478</v>
      </c>
      <c r="J6717" s="3">
        <v>21670000</v>
      </c>
    </row>
    <row r="6718" spans="1:10" hidden="1" x14ac:dyDescent="0.25">
      <c r="A6718" s="187">
        <v>43873</v>
      </c>
      <c r="B6718" s="3">
        <v>12</v>
      </c>
      <c r="C6718" s="3">
        <v>2</v>
      </c>
      <c r="D6718" s="3">
        <v>2020</v>
      </c>
      <c r="E6718" s="3">
        <v>0</v>
      </c>
      <c r="F6718" s="3">
        <v>0</v>
      </c>
      <c r="G6718" s="3" t="s">
        <v>1237</v>
      </c>
      <c r="H6718" s="3" t="s">
        <v>1238</v>
      </c>
      <c r="I6718" s="3" t="s">
        <v>478</v>
      </c>
      <c r="J6718" s="3">
        <v>21670000</v>
      </c>
    </row>
    <row r="6719" spans="1:10" hidden="1" x14ac:dyDescent="0.25">
      <c r="A6719" s="187">
        <v>43872</v>
      </c>
      <c r="B6719" s="3">
        <v>11</v>
      </c>
      <c r="C6719" s="3">
        <v>2</v>
      </c>
      <c r="D6719" s="3">
        <v>2020</v>
      </c>
      <c r="E6719" s="3">
        <v>0</v>
      </c>
      <c r="F6719" s="3">
        <v>0</v>
      </c>
      <c r="G6719" s="3" t="s">
        <v>1237</v>
      </c>
      <c r="H6719" s="3" t="s">
        <v>1238</v>
      </c>
      <c r="I6719" s="3" t="s">
        <v>478</v>
      </c>
      <c r="J6719" s="3">
        <v>21670000</v>
      </c>
    </row>
    <row r="6720" spans="1:10" hidden="1" x14ac:dyDescent="0.25">
      <c r="A6720" s="187">
        <v>43871</v>
      </c>
      <c r="B6720" s="3">
        <v>10</v>
      </c>
      <c r="C6720" s="3">
        <v>2</v>
      </c>
      <c r="D6720" s="3">
        <v>2020</v>
      </c>
      <c r="E6720" s="3">
        <v>0</v>
      </c>
      <c r="F6720" s="3">
        <v>0</v>
      </c>
      <c r="G6720" s="3" t="s">
        <v>1237</v>
      </c>
      <c r="H6720" s="3" t="s">
        <v>1238</v>
      </c>
      <c r="I6720" s="3" t="s">
        <v>478</v>
      </c>
      <c r="J6720" s="3">
        <v>21670000</v>
      </c>
    </row>
    <row r="6721" spans="1:10" hidden="1" x14ac:dyDescent="0.25">
      <c r="A6721" s="187">
        <v>43870</v>
      </c>
      <c r="B6721" s="3">
        <v>9</v>
      </c>
      <c r="C6721" s="3">
        <v>2</v>
      </c>
      <c r="D6721" s="3">
        <v>2020</v>
      </c>
      <c r="E6721" s="3">
        <v>0</v>
      </c>
      <c r="F6721" s="3">
        <v>0</v>
      </c>
      <c r="G6721" s="3" t="s">
        <v>1237</v>
      </c>
      <c r="H6721" s="3" t="s">
        <v>1238</v>
      </c>
      <c r="I6721" s="3" t="s">
        <v>478</v>
      </c>
      <c r="J6721" s="3">
        <v>21670000</v>
      </c>
    </row>
    <row r="6722" spans="1:10" hidden="1" x14ac:dyDescent="0.25">
      <c r="A6722" s="187">
        <v>43869</v>
      </c>
      <c r="B6722" s="3">
        <v>8</v>
      </c>
      <c r="C6722" s="3">
        <v>2</v>
      </c>
      <c r="D6722" s="3">
        <v>2020</v>
      </c>
      <c r="E6722" s="3">
        <v>0</v>
      </c>
      <c r="F6722" s="3">
        <v>0</v>
      </c>
      <c r="G6722" s="3" t="s">
        <v>1237</v>
      </c>
      <c r="H6722" s="3" t="s">
        <v>1238</v>
      </c>
      <c r="I6722" s="3" t="s">
        <v>478</v>
      </c>
      <c r="J6722" s="3">
        <v>21670000</v>
      </c>
    </row>
    <row r="6723" spans="1:10" hidden="1" x14ac:dyDescent="0.25">
      <c r="A6723" s="187">
        <v>43868</v>
      </c>
      <c r="B6723" s="3">
        <v>7</v>
      </c>
      <c r="C6723" s="3">
        <v>2</v>
      </c>
      <c r="D6723" s="3">
        <v>2020</v>
      </c>
      <c r="E6723" s="3">
        <v>0</v>
      </c>
      <c r="F6723" s="3">
        <v>0</v>
      </c>
      <c r="G6723" s="3" t="s">
        <v>1237</v>
      </c>
      <c r="H6723" s="3" t="s">
        <v>1238</v>
      </c>
      <c r="I6723" s="3" t="s">
        <v>478</v>
      </c>
      <c r="J6723" s="3">
        <v>21670000</v>
      </c>
    </row>
    <row r="6724" spans="1:10" hidden="1" x14ac:dyDescent="0.25">
      <c r="A6724" s="187">
        <v>43867</v>
      </c>
      <c r="B6724" s="3">
        <v>6</v>
      </c>
      <c r="C6724" s="3">
        <v>2</v>
      </c>
      <c r="D6724" s="3">
        <v>2020</v>
      </c>
      <c r="E6724" s="3">
        <v>0</v>
      </c>
      <c r="F6724" s="3">
        <v>0</v>
      </c>
      <c r="G6724" s="3" t="s">
        <v>1237</v>
      </c>
      <c r="H6724" s="3" t="s">
        <v>1238</v>
      </c>
      <c r="I6724" s="3" t="s">
        <v>478</v>
      </c>
      <c r="J6724" s="3">
        <v>21670000</v>
      </c>
    </row>
    <row r="6725" spans="1:10" hidden="1" x14ac:dyDescent="0.25">
      <c r="A6725" s="187">
        <v>43866</v>
      </c>
      <c r="B6725" s="3">
        <v>5</v>
      </c>
      <c r="C6725" s="3">
        <v>2</v>
      </c>
      <c r="D6725" s="3">
        <v>2020</v>
      </c>
      <c r="E6725" s="3">
        <v>0</v>
      </c>
      <c r="F6725" s="3">
        <v>0</v>
      </c>
      <c r="G6725" s="3" t="s">
        <v>1237</v>
      </c>
      <c r="H6725" s="3" t="s">
        <v>1238</v>
      </c>
      <c r="I6725" s="3" t="s">
        <v>478</v>
      </c>
      <c r="J6725" s="3">
        <v>21670000</v>
      </c>
    </row>
    <row r="6726" spans="1:10" hidden="1" x14ac:dyDescent="0.25">
      <c r="A6726" s="187">
        <v>43865</v>
      </c>
      <c r="B6726" s="3">
        <v>4</v>
      </c>
      <c r="C6726" s="3">
        <v>2</v>
      </c>
      <c r="D6726" s="3">
        <v>2020</v>
      </c>
      <c r="E6726" s="3">
        <v>0</v>
      </c>
      <c r="F6726" s="3">
        <v>0</v>
      </c>
      <c r="G6726" s="3" t="s">
        <v>1237</v>
      </c>
      <c r="H6726" s="3" t="s">
        <v>1238</v>
      </c>
      <c r="I6726" s="3" t="s">
        <v>478</v>
      </c>
      <c r="J6726" s="3">
        <v>21670000</v>
      </c>
    </row>
    <row r="6727" spans="1:10" hidden="1" x14ac:dyDescent="0.25">
      <c r="A6727" s="187">
        <v>43864</v>
      </c>
      <c r="B6727" s="3">
        <v>3</v>
      </c>
      <c r="C6727" s="3">
        <v>2</v>
      </c>
      <c r="D6727" s="3">
        <v>2020</v>
      </c>
      <c r="E6727" s="3">
        <v>0</v>
      </c>
      <c r="F6727" s="3">
        <v>0</v>
      </c>
      <c r="G6727" s="3" t="s">
        <v>1237</v>
      </c>
      <c r="H6727" s="3" t="s">
        <v>1238</v>
      </c>
      <c r="I6727" s="3" t="s">
        <v>478</v>
      </c>
      <c r="J6727" s="3">
        <v>21670000</v>
      </c>
    </row>
    <row r="6728" spans="1:10" hidden="1" x14ac:dyDescent="0.25">
      <c r="A6728" s="187">
        <v>43863</v>
      </c>
      <c r="B6728" s="3">
        <v>2</v>
      </c>
      <c r="C6728" s="3">
        <v>2</v>
      </c>
      <c r="D6728" s="3">
        <v>2020</v>
      </c>
      <c r="E6728" s="3">
        <v>0</v>
      </c>
      <c r="F6728" s="3">
        <v>0</v>
      </c>
      <c r="G6728" s="3" t="s">
        <v>1237</v>
      </c>
      <c r="H6728" s="3" t="s">
        <v>1238</v>
      </c>
      <c r="I6728" s="3" t="s">
        <v>478</v>
      </c>
      <c r="J6728" s="3">
        <v>21670000</v>
      </c>
    </row>
    <row r="6729" spans="1:10" hidden="1" x14ac:dyDescent="0.25">
      <c r="A6729" s="187">
        <v>43862</v>
      </c>
      <c r="B6729" s="3">
        <v>1</v>
      </c>
      <c r="C6729" s="3">
        <v>2</v>
      </c>
      <c r="D6729" s="3">
        <v>2020</v>
      </c>
      <c r="E6729" s="3">
        <v>0</v>
      </c>
      <c r="F6729" s="3">
        <v>0</v>
      </c>
      <c r="G6729" s="3" t="s">
        <v>1237</v>
      </c>
      <c r="H6729" s="3" t="s">
        <v>1238</v>
      </c>
      <c r="I6729" s="3" t="s">
        <v>478</v>
      </c>
      <c r="J6729" s="3">
        <v>21670000</v>
      </c>
    </row>
    <row r="6730" spans="1:10" hidden="1" x14ac:dyDescent="0.25">
      <c r="A6730" s="187">
        <v>43861</v>
      </c>
      <c r="B6730" s="3">
        <v>31</v>
      </c>
      <c r="C6730" s="3">
        <v>1</v>
      </c>
      <c r="D6730" s="3">
        <v>2020</v>
      </c>
      <c r="E6730" s="3">
        <v>0</v>
      </c>
      <c r="F6730" s="3">
        <v>0</v>
      </c>
      <c r="G6730" s="3" t="s">
        <v>1237</v>
      </c>
      <c r="H6730" s="3" t="s">
        <v>1238</v>
      </c>
      <c r="I6730" s="3" t="s">
        <v>478</v>
      </c>
      <c r="J6730" s="3">
        <v>21670000</v>
      </c>
    </row>
    <row r="6731" spans="1:10" hidden="1" x14ac:dyDescent="0.25">
      <c r="A6731" s="187">
        <v>43860</v>
      </c>
      <c r="B6731" s="3">
        <v>30</v>
      </c>
      <c r="C6731" s="3">
        <v>1</v>
      </c>
      <c r="D6731" s="3">
        <v>2020</v>
      </c>
      <c r="E6731" s="3">
        <v>0</v>
      </c>
      <c r="F6731" s="3">
        <v>0</v>
      </c>
      <c r="G6731" s="3" t="s">
        <v>1237</v>
      </c>
      <c r="H6731" s="3" t="s">
        <v>1238</v>
      </c>
      <c r="I6731" s="3" t="s">
        <v>478</v>
      </c>
      <c r="J6731" s="3">
        <v>21670000</v>
      </c>
    </row>
    <row r="6732" spans="1:10" hidden="1" x14ac:dyDescent="0.25">
      <c r="A6732" s="187">
        <v>43859</v>
      </c>
      <c r="B6732" s="3">
        <v>29</v>
      </c>
      <c r="C6732" s="3">
        <v>1</v>
      </c>
      <c r="D6732" s="3">
        <v>2020</v>
      </c>
      <c r="E6732" s="3">
        <v>0</v>
      </c>
      <c r="F6732" s="3">
        <v>0</v>
      </c>
      <c r="G6732" s="3" t="s">
        <v>1237</v>
      </c>
      <c r="H6732" s="3" t="s">
        <v>1238</v>
      </c>
      <c r="I6732" s="3" t="s">
        <v>478</v>
      </c>
      <c r="J6732" s="3">
        <v>21670000</v>
      </c>
    </row>
    <row r="6733" spans="1:10" hidden="1" x14ac:dyDescent="0.25">
      <c r="A6733" s="187">
        <v>43858</v>
      </c>
      <c r="B6733" s="3">
        <v>28</v>
      </c>
      <c r="C6733" s="3">
        <v>1</v>
      </c>
      <c r="D6733" s="3">
        <v>2020</v>
      </c>
      <c r="E6733" s="3">
        <v>1</v>
      </c>
      <c r="F6733" s="3">
        <v>0</v>
      </c>
      <c r="G6733" s="3" t="s">
        <v>1237</v>
      </c>
      <c r="H6733" s="3" t="s">
        <v>1238</v>
      </c>
      <c r="I6733" s="3" t="s">
        <v>478</v>
      </c>
      <c r="J6733" s="3">
        <v>21670000</v>
      </c>
    </row>
    <row r="6734" spans="1:10" hidden="1" x14ac:dyDescent="0.25">
      <c r="A6734" s="187">
        <v>43857</v>
      </c>
      <c r="B6734" s="3">
        <v>27</v>
      </c>
      <c r="C6734" s="3">
        <v>1</v>
      </c>
      <c r="D6734" s="3">
        <v>2020</v>
      </c>
      <c r="E6734" s="3">
        <v>0</v>
      </c>
      <c r="F6734" s="3">
        <v>0</v>
      </c>
      <c r="G6734" s="3" t="s">
        <v>1237</v>
      </c>
      <c r="H6734" s="3" t="s">
        <v>1238</v>
      </c>
      <c r="I6734" s="3" t="s">
        <v>478</v>
      </c>
      <c r="J6734" s="3">
        <v>21670000</v>
      </c>
    </row>
    <row r="6735" spans="1:10" hidden="1" x14ac:dyDescent="0.25">
      <c r="A6735" s="187">
        <v>43856</v>
      </c>
      <c r="B6735" s="3">
        <v>26</v>
      </c>
      <c r="C6735" s="3">
        <v>1</v>
      </c>
      <c r="D6735" s="3">
        <v>2020</v>
      </c>
      <c r="E6735" s="3">
        <v>0</v>
      </c>
      <c r="F6735" s="3">
        <v>0</v>
      </c>
      <c r="G6735" s="3" t="s">
        <v>1237</v>
      </c>
      <c r="H6735" s="3" t="s">
        <v>1238</v>
      </c>
      <c r="I6735" s="3" t="s">
        <v>478</v>
      </c>
      <c r="J6735" s="3">
        <v>21670000</v>
      </c>
    </row>
    <row r="6736" spans="1:10" hidden="1" x14ac:dyDescent="0.25">
      <c r="A6736" s="187">
        <v>43855</v>
      </c>
      <c r="B6736" s="3">
        <v>25</v>
      </c>
      <c r="C6736" s="3">
        <v>1</v>
      </c>
      <c r="D6736" s="3">
        <v>2020</v>
      </c>
      <c r="E6736" s="3">
        <v>0</v>
      </c>
      <c r="F6736" s="3">
        <v>0</v>
      </c>
      <c r="G6736" s="3" t="s">
        <v>1237</v>
      </c>
      <c r="H6736" s="3" t="s">
        <v>1238</v>
      </c>
      <c r="I6736" s="3" t="s">
        <v>478</v>
      </c>
      <c r="J6736" s="3">
        <v>21670000</v>
      </c>
    </row>
    <row r="6737" spans="1:10" hidden="1" x14ac:dyDescent="0.25">
      <c r="A6737" s="187">
        <v>43854</v>
      </c>
      <c r="B6737" s="3">
        <v>24</v>
      </c>
      <c r="C6737" s="3">
        <v>1</v>
      </c>
      <c r="D6737" s="3">
        <v>2020</v>
      </c>
      <c r="E6737" s="3">
        <v>0</v>
      </c>
      <c r="F6737" s="3">
        <v>0</v>
      </c>
      <c r="G6737" s="3" t="s">
        <v>1237</v>
      </c>
      <c r="H6737" s="3" t="s">
        <v>1238</v>
      </c>
      <c r="I6737" s="3" t="s">
        <v>478</v>
      </c>
      <c r="J6737" s="3">
        <v>21670000</v>
      </c>
    </row>
    <row r="6738" spans="1:10" hidden="1" x14ac:dyDescent="0.25">
      <c r="A6738" s="187">
        <v>43853</v>
      </c>
      <c r="B6738" s="3">
        <v>23</v>
      </c>
      <c r="C6738" s="3">
        <v>1</v>
      </c>
      <c r="D6738" s="3">
        <v>2020</v>
      </c>
      <c r="E6738" s="3">
        <v>0</v>
      </c>
      <c r="F6738" s="3">
        <v>0</v>
      </c>
      <c r="G6738" s="3" t="s">
        <v>1237</v>
      </c>
      <c r="H6738" s="3" t="s">
        <v>1238</v>
      </c>
      <c r="I6738" s="3" t="s">
        <v>478</v>
      </c>
      <c r="J6738" s="3">
        <v>21670000</v>
      </c>
    </row>
    <row r="6739" spans="1:10" hidden="1" x14ac:dyDescent="0.25">
      <c r="A6739" s="187">
        <v>43852</v>
      </c>
      <c r="B6739" s="3">
        <v>22</v>
      </c>
      <c r="C6739" s="3">
        <v>1</v>
      </c>
      <c r="D6739" s="3">
        <v>2020</v>
      </c>
      <c r="E6739" s="3">
        <v>0</v>
      </c>
      <c r="F6739" s="3">
        <v>0</v>
      </c>
      <c r="G6739" s="3" t="s">
        <v>1237</v>
      </c>
      <c r="H6739" s="3" t="s">
        <v>1238</v>
      </c>
      <c r="I6739" s="3" t="s">
        <v>478</v>
      </c>
      <c r="J6739" s="3">
        <v>21670000</v>
      </c>
    </row>
    <row r="6740" spans="1:10" hidden="1" x14ac:dyDescent="0.25">
      <c r="A6740" s="187">
        <v>43851</v>
      </c>
      <c r="B6740" s="3">
        <v>21</v>
      </c>
      <c r="C6740" s="3">
        <v>1</v>
      </c>
      <c r="D6740" s="3">
        <v>2020</v>
      </c>
      <c r="E6740" s="3">
        <v>0</v>
      </c>
      <c r="F6740" s="3">
        <v>0</v>
      </c>
      <c r="G6740" s="3" t="s">
        <v>1237</v>
      </c>
      <c r="H6740" s="3" t="s">
        <v>1238</v>
      </c>
      <c r="I6740" s="3" t="s">
        <v>478</v>
      </c>
      <c r="J6740" s="3">
        <v>21670000</v>
      </c>
    </row>
    <row r="6741" spans="1:10" hidden="1" x14ac:dyDescent="0.25">
      <c r="A6741" s="187">
        <v>43850</v>
      </c>
      <c r="B6741" s="3">
        <v>20</v>
      </c>
      <c r="C6741" s="3">
        <v>1</v>
      </c>
      <c r="D6741" s="3">
        <v>2020</v>
      </c>
      <c r="E6741" s="3">
        <v>0</v>
      </c>
      <c r="F6741" s="3">
        <v>0</v>
      </c>
      <c r="G6741" s="3" t="s">
        <v>1237</v>
      </c>
      <c r="H6741" s="3" t="s">
        <v>1238</v>
      </c>
      <c r="I6741" s="3" t="s">
        <v>478</v>
      </c>
      <c r="J6741" s="3">
        <v>21670000</v>
      </c>
    </row>
    <row r="6742" spans="1:10" hidden="1" x14ac:dyDescent="0.25">
      <c r="A6742" s="187">
        <v>43849</v>
      </c>
      <c r="B6742" s="3">
        <v>19</v>
      </c>
      <c r="C6742" s="3">
        <v>1</v>
      </c>
      <c r="D6742" s="3">
        <v>2020</v>
      </c>
      <c r="E6742" s="3">
        <v>0</v>
      </c>
      <c r="F6742" s="3">
        <v>0</v>
      </c>
      <c r="G6742" s="3" t="s">
        <v>1237</v>
      </c>
      <c r="H6742" s="3" t="s">
        <v>1238</v>
      </c>
      <c r="I6742" s="3" t="s">
        <v>478</v>
      </c>
      <c r="J6742" s="3">
        <v>21670000</v>
      </c>
    </row>
    <row r="6743" spans="1:10" hidden="1" x14ac:dyDescent="0.25">
      <c r="A6743" s="187">
        <v>43848</v>
      </c>
      <c r="B6743" s="3">
        <v>18</v>
      </c>
      <c r="C6743" s="3">
        <v>1</v>
      </c>
      <c r="D6743" s="3">
        <v>2020</v>
      </c>
      <c r="E6743" s="3">
        <v>0</v>
      </c>
      <c r="F6743" s="3">
        <v>0</v>
      </c>
      <c r="G6743" s="3" t="s">
        <v>1237</v>
      </c>
      <c r="H6743" s="3" t="s">
        <v>1238</v>
      </c>
      <c r="I6743" s="3" t="s">
        <v>478</v>
      </c>
      <c r="J6743" s="3">
        <v>21670000</v>
      </c>
    </row>
    <row r="6744" spans="1:10" hidden="1" x14ac:dyDescent="0.25">
      <c r="A6744" s="187">
        <v>43847</v>
      </c>
      <c r="B6744" s="3">
        <v>17</v>
      </c>
      <c r="C6744" s="3">
        <v>1</v>
      </c>
      <c r="D6744" s="3">
        <v>2020</v>
      </c>
      <c r="E6744" s="3">
        <v>0</v>
      </c>
      <c r="F6744" s="3">
        <v>0</v>
      </c>
      <c r="G6744" s="3" t="s">
        <v>1237</v>
      </c>
      <c r="H6744" s="3" t="s">
        <v>1238</v>
      </c>
      <c r="I6744" s="3" t="s">
        <v>478</v>
      </c>
      <c r="J6744" s="3">
        <v>21670000</v>
      </c>
    </row>
    <row r="6745" spans="1:10" hidden="1" x14ac:dyDescent="0.25">
      <c r="A6745" s="187">
        <v>43846</v>
      </c>
      <c r="B6745" s="3">
        <v>16</v>
      </c>
      <c r="C6745" s="3">
        <v>1</v>
      </c>
      <c r="D6745" s="3">
        <v>2020</v>
      </c>
      <c r="E6745" s="3">
        <v>0</v>
      </c>
      <c r="F6745" s="3">
        <v>0</v>
      </c>
      <c r="G6745" s="3" t="s">
        <v>1237</v>
      </c>
      <c r="H6745" s="3" t="s">
        <v>1238</v>
      </c>
      <c r="I6745" s="3" t="s">
        <v>478</v>
      </c>
      <c r="J6745" s="3">
        <v>21670000</v>
      </c>
    </row>
    <row r="6746" spans="1:10" hidden="1" x14ac:dyDescent="0.25">
      <c r="A6746" s="187">
        <v>43845</v>
      </c>
      <c r="B6746" s="3">
        <v>15</v>
      </c>
      <c r="C6746" s="3">
        <v>1</v>
      </c>
      <c r="D6746" s="3">
        <v>2020</v>
      </c>
      <c r="E6746" s="3">
        <v>0</v>
      </c>
      <c r="F6746" s="3">
        <v>0</v>
      </c>
      <c r="G6746" s="3" t="s">
        <v>1237</v>
      </c>
      <c r="H6746" s="3" t="s">
        <v>1238</v>
      </c>
      <c r="I6746" s="3" t="s">
        <v>478</v>
      </c>
      <c r="J6746" s="3">
        <v>21670000</v>
      </c>
    </row>
    <row r="6747" spans="1:10" hidden="1" x14ac:dyDescent="0.25">
      <c r="A6747" s="187">
        <v>43844</v>
      </c>
      <c r="B6747" s="3">
        <v>14</v>
      </c>
      <c r="C6747" s="3">
        <v>1</v>
      </c>
      <c r="D6747" s="3">
        <v>2020</v>
      </c>
      <c r="E6747" s="3">
        <v>0</v>
      </c>
      <c r="F6747" s="3">
        <v>0</v>
      </c>
      <c r="G6747" s="3" t="s">
        <v>1237</v>
      </c>
      <c r="H6747" s="3" t="s">
        <v>1238</v>
      </c>
      <c r="I6747" s="3" t="s">
        <v>478</v>
      </c>
      <c r="J6747" s="3">
        <v>21670000</v>
      </c>
    </row>
    <row r="6748" spans="1:10" hidden="1" x14ac:dyDescent="0.25">
      <c r="A6748" s="187">
        <v>43843</v>
      </c>
      <c r="B6748" s="3">
        <v>13</v>
      </c>
      <c r="C6748" s="3">
        <v>1</v>
      </c>
      <c r="D6748" s="3">
        <v>2020</v>
      </c>
      <c r="E6748" s="3">
        <v>0</v>
      </c>
      <c r="F6748" s="3">
        <v>0</v>
      </c>
      <c r="G6748" s="3" t="s">
        <v>1237</v>
      </c>
      <c r="H6748" s="3" t="s">
        <v>1238</v>
      </c>
      <c r="I6748" s="3" t="s">
        <v>478</v>
      </c>
      <c r="J6748" s="3">
        <v>21670000</v>
      </c>
    </row>
    <row r="6749" spans="1:10" hidden="1" x14ac:dyDescent="0.25">
      <c r="A6749" s="187">
        <v>43842</v>
      </c>
      <c r="B6749" s="3">
        <v>12</v>
      </c>
      <c r="C6749" s="3">
        <v>1</v>
      </c>
      <c r="D6749" s="3">
        <v>2020</v>
      </c>
      <c r="E6749" s="3">
        <v>0</v>
      </c>
      <c r="F6749" s="3">
        <v>0</v>
      </c>
      <c r="G6749" s="3" t="s">
        <v>1237</v>
      </c>
      <c r="H6749" s="3" t="s">
        <v>1238</v>
      </c>
      <c r="I6749" s="3" t="s">
        <v>478</v>
      </c>
      <c r="J6749" s="3">
        <v>21670000</v>
      </c>
    </row>
    <row r="6750" spans="1:10" hidden="1" x14ac:dyDescent="0.25">
      <c r="A6750" s="187">
        <v>43841</v>
      </c>
      <c r="B6750" s="3">
        <v>11</v>
      </c>
      <c r="C6750" s="3">
        <v>1</v>
      </c>
      <c r="D6750" s="3">
        <v>2020</v>
      </c>
      <c r="E6750" s="3">
        <v>0</v>
      </c>
      <c r="F6750" s="3">
        <v>0</v>
      </c>
      <c r="G6750" s="3" t="s">
        <v>1237</v>
      </c>
      <c r="H6750" s="3" t="s">
        <v>1238</v>
      </c>
      <c r="I6750" s="3" t="s">
        <v>478</v>
      </c>
      <c r="J6750" s="3">
        <v>21670000</v>
      </c>
    </row>
    <row r="6751" spans="1:10" hidden="1" x14ac:dyDescent="0.25">
      <c r="A6751" s="187">
        <v>43840</v>
      </c>
      <c r="B6751" s="3">
        <v>10</v>
      </c>
      <c r="C6751" s="3">
        <v>1</v>
      </c>
      <c r="D6751" s="3">
        <v>2020</v>
      </c>
      <c r="E6751" s="3">
        <v>0</v>
      </c>
      <c r="F6751" s="3">
        <v>0</v>
      </c>
      <c r="G6751" s="3" t="s">
        <v>1237</v>
      </c>
      <c r="H6751" s="3" t="s">
        <v>1238</v>
      </c>
      <c r="I6751" s="3" t="s">
        <v>478</v>
      </c>
      <c r="J6751" s="3">
        <v>21670000</v>
      </c>
    </row>
    <row r="6752" spans="1:10" hidden="1" x14ac:dyDescent="0.25">
      <c r="A6752" s="187">
        <v>43839</v>
      </c>
      <c r="B6752" s="3">
        <v>9</v>
      </c>
      <c r="C6752" s="3">
        <v>1</v>
      </c>
      <c r="D6752" s="3">
        <v>2020</v>
      </c>
      <c r="E6752" s="3">
        <v>0</v>
      </c>
      <c r="F6752" s="3">
        <v>0</v>
      </c>
      <c r="G6752" s="3" t="s">
        <v>1237</v>
      </c>
      <c r="H6752" s="3" t="s">
        <v>1238</v>
      </c>
      <c r="I6752" s="3" t="s">
        <v>478</v>
      </c>
      <c r="J6752" s="3">
        <v>21670000</v>
      </c>
    </row>
    <row r="6753" spans="1:10" hidden="1" x14ac:dyDescent="0.25">
      <c r="A6753" s="187">
        <v>43838</v>
      </c>
      <c r="B6753" s="3">
        <v>8</v>
      </c>
      <c r="C6753" s="3">
        <v>1</v>
      </c>
      <c r="D6753" s="3">
        <v>2020</v>
      </c>
      <c r="E6753" s="3">
        <v>0</v>
      </c>
      <c r="F6753" s="3">
        <v>0</v>
      </c>
      <c r="G6753" s="3" t="s">
        <v>1237</v>
      </c>
      <c r="H6753" s="3" t="s">
        <v>1238</v>
      </c>
      <c r="I6753" s="3" t="s">
        <v>478</v>
      </c>
      <c r="J6753" s="3">
        <v>21670000</v>
      </c>
    </row>
    <row r="6754" spans="1:10" hidden="1" x14ac:dyDescent="0.25">
      <c r="A6754" s="187">
        <v>43837</v>
      </c>
      <c r="B6754" s="3">
        <v>7</v>
      </c>
      <c r="C6754" s="3">
        <v>1</v>
      </c>
      <c r="D6754" s="3">
        <v>2020</v>
      </c>
      <c r="E6754" s="3">
        <v>0</v>
      </c>
      <c r="F6754" s="3">
        <v>0</v>
      </c>
      <c r="G6754" s="3" t="s">
        <v>1237</v>
      </c>
      <c r="H6754" s="3" t="s">
        <v>1238</v>
      </c>
      <c r="I6754" s="3" t="s">
        <v>478</v>
      </c>
      <c r="J6754" s="3">
        <v>21670000</v>
      </c>
    </row>
    <row r="6755" spans="1:10" hidden="1" x14ac:dyDescent="0.25">
      <c r="A6755" s="187">
        <v>43836</v>
      </c>
      <c r="B6755" s="3">
        <v>6</v>
      </c>
      <c r="C6755" s="3">
        <v>1</v>
      </c>
      <c r="D6755" s="3">
        <v>2020</v>
      </c>
      <c r="E6755" s="3">
        <v>0</v>
      </c>
      <c r="F6755" s="3">
        <v>0</v>
      </c>
      <c r="G6755" s="3" t="s">
        <v>1237</v>
      </c>
      <c r="H6755" s="3" t="s">
        <v>1238</v>
      </c>
      <c r="I6755" s="3" t="s">
        <v>478</v>
      </c>
      <c r="J6755" s="3">
        <v>21670000</v>
      </c>
    </row>
    <row r="6756" spans="1:10" hidden="1" x14ac:dyDescent="0.25">
      <c r="A6756" s="187">
        <v>43835</v>
      </c>
      <c r="B6756" s="3">
        <v>5</v>
      </c>
      <c r="C6756" s="3">
        <v>1</v>
      </c>
      <c r="D6756" s="3">
        <v>2020</v>
      </c>
      <c r="E6756" s="3">
        <v>0</v>
      </c>
      <c r="F6756" s="3">
        <v>0</v>
      </c>
      <c r="G6756" s="3" t="s">
        <v>1237</v>
      </c>
      <c r="H6756" s="3" t="s">
        <v>1238</v>
      </c>
      <c r="I6756" s="3" t="s">
        <v>478</v>
      </c>
      <c r="J6756" s="3">
        <v>21670000</v>
      </c>
    </row>
    <row r="6757" spans="1:10" hidden="1" x14ac:dyDescent="0.25">
      <c r="A6757" s="187">
        <v>43834</v>
      </c>
      <c r="B6757" s="3">
        <v>4</v>
      </c>
      <c r="C6757" s="3">
        <v>1</v>
      </c>
      <c r="D6757" s="3">
        <v>2020</v>
      </c>
      <c r="E6757" s="3">
        <v>0</v>
      </c>
      <c r="F6757" s="3">
        <v>0</v>
      </c>
      <c r="G6757" s="3" t="s">
        <v>1237</v>
      </c>
      <c r="H6757" s="3" t="s">
        <v>1238</v>
      </c>
      <c r="I6757" s="3" t="s">
        <v>478</v>
      </c>
      <c r="J6757" s="3">
        <v>21670000</v>
      </c>
    </row>
    <row r="6758" spans="1:10" hidden="1" x14ac:dyDescent="0.25">
      <c r="A6758" s="187">
        <v>43833</v>
      </c>
      <c r="B6758" s="3">
        <v>3</v>
      </c>
      <c r="C6758" s="3">
        <v>1</v>
      </c>
      <c r="D6758" s="3">
        <v>2020</v>
      </c>
      <c r="E6758" s="3">
        <v>0</v>
      </c>
      <c r="F6758" s="3">
        <v>0</v>
      </c>
      <c r="G6758" s="3" t="s">
        <v>1237</v>
      </c>
      <c r="H6758" s="3" t="s">
        <v>1238</v>
      </c>
      <c r="I6758" s="3" t="s">
        <v>478</v>
      </c>
      <c r="J6758" s="3">
        <v>21670000</v>
      </c>
    </row>
    <row r="6759" spans="1:10" hidden="1" x14ac:dyDescent="0.25">
      <c r="A6759" s="187">
        <v>43832</v>
      </c>
      <c r="B6759" s="3">
        <v>2</v>
      </c>
      <c r="C6759" s="3">
        <v>1</v>
      </c>
      <c r="D6759" s="3">
        <v>2020</v>
      </c>
      <c r="E6759" s="3">
        <v>0</v>
      </c>
      <c r="F6759" s="3">
        <v>0</v>
      </c>
      <c r="G6759" s="3" t="s">
        <v>1237</v>
      </c>
      <c r="H6759" s="3" t="s">
        <v>1238</v>
      </c>
      <c r="I6759" s="3" t="s">
        <v>478</v>
      </c>
      <c r="J6759" s="3">
        <v>21670000</v>
      </c>
    </row>
    <row r="6760" spans="1:10" hidden="1" x14ac:dyDescent="0.25">
      <c r="A6760" s="187">
        <v>43831</v>
      </c>
      <c r="B6760" s="3">
        <v>1</v>
      </c>
      <c r="C6760" s="3">
        <v>1</v>
      </c>
      <c r="D6760" s="3">
        <v>2020</v>
      </c>
      <c r="E6760" s="3">
        <v>0</v>
      </c>
      <c r="F6760" s="3">
        <v>0</v>
      </c>
      <c r="G6760" s="3" t="s">
        <v>1237</v>
      </c>
      <c r="H6760" s="3" t="s">
        <v>1238</v>
      </c>
      <c r="I6760" s="3" t="s">
        <v>478</v>
      </c>
      <c r="J6760" s="3">
        <v>21670000</v>
      </c>
    </row>
    <row r="6761" spans="1:10" hidden="1" x14ac:dyDescent="0.25">
      <c r="A6761" s="187">
        <v>43830</v>
      </c>
      <c r="B6761" s="3">
        <v>31</v>
      </c>
      <c r="C6761" s="3">
        <v>12</v>
      </c>
      <c r="D6761" s="3">
        <v>2019</v>
      </c>
      <c r="E6761" s="3">
        <v>0</v>
      </c>
      <c r="F6761" s="3">
        <v>0</v>
      </c>
      <c r="G6761" s="3" t="s">
        <v>1237</v>
      </c>
      <c r="H6761" s="3" t="s">
        <v>1238</v>
      </c>
      <c r="I6761" s="3" t="s">
        <v>478</v>
      </c>
      <c r="J6761" s="3">
        <v>21670000</v>
      </c>
    </row>
    <row r="6762" spans="1:10" hidden="1" x14ac:dyDescent="0.25">
      <c r="A6762" s="187">
        <v>43920</v>
      </c>
      <c r="B6762" s="3">
        <v>30</v>
      </c>
      <c r="C6762" s="3">
        <v>3</v>
      </c>
      <c r="D6762" s="3">
        <v>2020</v>
      </c>
      <c r="E6762" s="3">
        <v>0</v>
      </c>
      <c r="F6762" s="3">
        <v>0</v>
      </c>
      <c r="G6762" s="3" t="s">
        <v>277</v>
      </c>
      <c r="H6762" s="3" t="s">
        <v>1239</v>
      </c>
      <c r="I6762" s="3" t="s">
        <v>546</v>
      </c>
      <c r="J6762" s="3">
        <v>41801533</v>
      </c>
    </row>
    <row r="6763" spans="1:10" hidden="1" x14ac:dyDescent="0.25">
      <c r="A6763" s="187">
        <v>43919</v>
      </c>
      <c r="B6763" s="3">
        <v>29</v>
      </c>
      <c r="C6763" s="3">
        <v>3</v>
      </c>
      <c r="D6763" s="3">
        <v>2020</v>
      </c>
      <c r="E6763" s="3">
        <v>2</v>
      </c>
      <c r="F6763" s="3">
        <v>0</v>
      </c>
      <c r="G6763" s="3" t="s">
        <v>277</v>
      </c>
      <c r="H6763" s="3" t="s">
        <v>1239</v>
      </c>
      <c r="I6763" s="3" t="s">
        <v>546</v>
      </c>
      <c r="J6763" s="3">
        <v>41801533</v>
      </c>
    </row>
    <row r="6764" spans="1:10" hidden="1" x14ac:dyDescent="0.25">
      <c r="A6764" s="187">
        <v>43918</v>
      </c>
      <c r="B6764" s="3">
        <v>28</v>
      </c>
      <c r="C6764" s="3">
        <v>3</v>
      </c>
      <c r="D6764" s="3">
        <v>2020</v>
      </c>
      <c r="E6764" s="3">
        <v>0</v>
      </c>
      <c r="F6764" s="3">
        <v>0</v>
      </c>
      <c r="G6764" s="3" t="s">
        <v>277</v>
      </c>
      <c r="H6764" s="3" t="s">
        <v>1239</v>
      </c>
      <c r="I6764" s="3" t="s">
        <v>546</v>
      </c>
      <c r="J6764" s="3">
        <v>41801533</v>
      </c>
    </row>
    <row r="6765" spans="1:10" hidden="1" x14ac:dyDescent="0.25">
      <c r="A6765" s="187">
        <v>43917</v>
      </c>
      <c r="B6765" s="3">
        <v>27</v>
      </c>
      <c r="C6765" s="3">
        <v>3</v>
      </c>
      <c r="D6765" s="3">
        <v>2020</v>
      </c>
      <c r="E6765" s="3">
        <v>0</v>
      </c>
      <c r="F6765" s="3">
        <v>0</v>
      </c>
      <c r="G6765" s="3" t="s">
        <v>277</v>
      </c>
      <c r="H6765" s="3" t="s">
        <v>1239</v>
      </c>
      <c r="I6765" s="3" t="s">
        <v>546</v>
      </c>
      <c r="J6765" s="3">
        <v>41801533</v>
      </c>
    </row>
    <row r="6766" spans="1:10" hidden="1" x14ac:dyDescent="0.25">
      <c r="A6766" s="187">
        <v>43916</v>
      </c>
      <c r="B6766" s="3">
        <v>26</v>
      </c>
      <c r="C6766" s="3">
        <v>3</v>
      </c>
      <c r="D6766" s="3">
        <v>2020</v>
      </c>
      <c r="E6766" s="3">
        <v>0</v>
      </c>
      <c r="F6766" s="3">
        <v>0</v>
      </c>
      <c r="G6766" s="3" t="s">
        <v>277</v>
      </c>
      <c r="H6766" s="3" t="s">
        <v>1239</v>
      </c>
      <c r="I6766" s="3" t="s">
        <v>546</v>
      </c>
      <c r="J6766" s="3">
        <v>41801533</v>
      </c>
    </row>
    <row r="6767" spans="1:10" hidden="1" x14ac:dyDescent="0.25">
      <c r="A6767" s="187">
        <v>43915</v>
      </c>
      <c r="B6767" s="3">
        <v>25</v>
      </c>
      <c r="C6767" s="3">
        <v>3</v>
      </c>
      <c r="D6767" s="3">
        <v>2020</v>
      </c>
      <c r="E6767" s="3">
        <v>1</v>
      </c>
      <c r="F6767" s="3">
        <v>0</v>
      </c>
      <c r="G6767" s="3" t="s">
        <v>277</v>
      </c>
      <c r="H6767" s="3" t="s">
        <v>1239</v>
      </c>
      <c r="I6767" s="3" t="s">
        <v>546</v>
      </c>
      <c r="J6767" s="3">
        <v>41801533</v>
      </c>
    </row>
    <row r="6768" spans="1:10" hidden="1" x14ac:dyDescent="0.25">
      <c r="A6768" s="187">
        <v>43914</v>
      </c>
      <c r="B6768" s="3">
        <v>24</v>
      </c>
      <c r="C6768" s="3">
        <v>3</v>
      </c>
      <c r="D6768" s="3">
        <v>2020</v>
      </c>
      <c r="E6768" s="3">
        <v>0</v>
      </c>
      <c r="F6768" s="3">
        <v>0</v>
      </c>
      <c r="G6768" s="3" t="s">
        <v>277</v>
      </c>
      <c r="H6768" s="3" t="s">
        <v>1239</v>
      </c>
      <c r="I6768" s="3" t="s">
        <v>546</v>
      </c>
      <c r="J6768" s="3">
        <v>41801533</v>
      </c>
    </row>
    <row r="6769" spans="1:10" hidden="1" x14ac:dyDescent="0.25">
      <c r="A6769" s="187">
        <v>43913</v>
      </c>
      <c r="B6769" s="3">
        <v>23</v>
      </c>
      <c r="C6769" s="3">
        <v>3</v>
      </c>
      <c r="D6769" s="3">
        <v>2020</v>
      </c>
      <c r="E6769" s="3">
        <v>0</v>
      </c>
      <c r="F6769" s="3">
        <v>0</v>
      </c>
      <c r="G6769" s="3" t="s">
        <v>277</v>
      </c>
      <c r="H6769" s="3" t="s">
        <v>1239</v>
      </c>
      <c r="I6769" s="3" t="s">
        <v>546</v>
      </c>
      <c r="J6769" s="3">
        <v>41801533</v>
      </c>
    </row>
    <row r="6770" spans="1:10" hidden="1" x14ac:dyDescent="0.25">
      <c r="A6770" s="187">
        <v>43912</v>
      </c>
      <c r="B6770" s="3">
        <v>22</v>
      </c>
      <c r="C6770" s="3">
        <v>3</v>
      </c>
      <c r="D6770" s="3">
        <v>2020</v>
      </c>
      <c r="E6770" s="3">
        <v>0</v>
      </c>
      <c r="F6770" s="3">
        <v>0</v>
      </c>
      <c r="G6770" s="3" t="s">
        <v>277</v>
      </c>
      <c r="H6770" s="3" t="s">
        <v>1239</v>
      </c>
      <c r="I6770" s="3" t="s">
        <v>546</v>
      </c>
      <c r="J6770" s="3">
        <v>41801533</v>
      </c>
    </row>
    <row r="6771" spans="1:10" hidden="1" x14ac:dyDescent="0.25">
      <c r="A6771" s="187">
        <v>43911</v>
      </c>
      <c r="B6771" s="3">
        <v>21</v>
      </c>
      <c r="C6771" s="3">
        <v>3</v>
      </c>
      <c r="D6771" s="3">
        <v>2020</v>
      </c>
      <c r="E6771" s="3">
        <v>0</v>
      </c>
      <c r="F6771" s="3">
        <v>0</v>
      </c>
      <c r="G6771" s="3" t="s">
        <v>277</v>
      </c>
      <c r="H6771" s="3" t="s">
        <v>1239</v>
      </c>
      <c r="I6771" s="3" t="s">
        <v>546</v>
      </c>
      <c r="J6771" s="3">
        <v>41801533</v>
      </c>
    </row>
    <row r="6772" spans="1:10" hidden="1" x14ac:dyDescent="0.25">
      <c r="A6772" s="187">
        <v>43910</v>
      </c>
      <c r="B6772" s="3">
        <v>20</v>
      </c>
      <c r="C6772" s="3">
        <v>3</v>
      </c>
      <c r="D6772" s="3">
        <v>2020</v>
      </c>
      <c r="E6772" s="3">
        <v>0</v>
      </c>
      <c r="F6772" s="3">
        <v>0</v>
      </c>
      <c r="G6772" s="3" t="s">
        <v>277</v>
      </c>
      <c r="H6772" s="3" t="s">
        <v>1239</v>
      </c>
      <c r="I6772" s="3" t="s">
        <v>546</v>
      </c>
      <c r="J6772" s="3">
        <v>41801533</v>
      </c>
    </row>
    <row r="6773" spans="1:10" hidden="1" x14ac:dyDescent="0.25">
      <c r="A6773" s="187">
        <v>43909</v>
      </c>
      <c r="B6773" s="3">
        <v>19</v>
      </c>
      <c r="C6773" s="3">
        <v>3</v>
      </c>
      <c r="D6773" s="3">
        <v>2020</v>
      </c>
      <c r="E6773" s="3">
        <v>1</v>
      </c>
      <c r="F6773" s="3">
        <v>0</v>
      </c>
      <c r="G6773" s="3" t="s">
        <v>277</v>
      </c>
      <c r="H6773" s="3" t="s">
        <v>1239</v>
      </c>
      <c r="I6773" s="3" t="s">
        <v>546</v>
      </c>
      <c r="J6773" s="3">
        <v>41801533</v>
      </c>
    </row>
    <row r="6774" spans="1:10" hidden="1" x14ac:dyDescent="0.25">
      <c r="A6774" s="187">
        <v>43908</v>
      </c>
      <c r="B6774" s="3">
        <v>18</v>
      </c>
      <c r="C6774" s="3">
        <v>3</v>
      </c>
      <c r="D6774" s="3">
        <v>2020</v>
      </c>
      <c r="E6774" s="3">
        <v>0</v>
      </c>
      <c r="F6774" s="3">
        <v>0</v>
      </c>
      <c r="G6774" s="3" t="s">
        <v>277</v>
      </c>
      <c r="H6774" s="3" t="s">
        <v>1239</v>
      </c>
      <c r="I6774" s="3" t="s">
        <v>546</v>
      </c>
      <c r="J6774" s="3">
        <v>41801533</v>
      </c>
    </row>
    <row r="6775" spans="1:10" hidden="1" x14ac:dyDescent="0.25">
      <c r="A6775" s="187">
        <v>43907</v>
      </c>
      <c r="B6775" s="3">
        <v>17</v>
      </c>
      <c r="C6775" s="3">
        <v>3</v>
      </c>
      <c r="D6775" s="3">
        <v>2020</v>
      </c>
      <c r="E6775" s="3">
        <v>0</v>
      </c>
      <c r="F6775" s="3">
        <v>0</v>
      </c>
      <c r="G6775" s="3" t="s">
        <v>277</v>
      </c>
      <c r="H6775" s="3" t="s">
        <v>1239</v>
      </c>
      <c r="I6775" s="3" t="s">
        <v>546</v>
      </c>
      <c r="J6775" s="3">
        <v>41801533</v>
      </c>
    </row>
    <row r="6776" spans="1:10" hidden="1" x14ac:dyDescent="0.25">
      <c r="A6776" s="187">
        <v>43906</v>
      </c>
      <c r="B6776" s="3">
        <v>16</v>
      </c>
      <c r="C6776" s="3">
        <v>3</v>
      </c>
      <c r="D6776" s="3">
        <v>2020</v>
      </c>
      <c r="E6776" s="3">
        <v>0</v>
      </c>
      <c r="F6776" s="3">
        <v>0</v>
      </c>
      <c r="G6776" s="3" t="s">
        <v>277</v>
      </c>
      <c r="H6776" s="3" t="s">
        <v>1239</v>
      </c>
      <c r="I6776" s="3" t="s">
        <v>546</v>
      </c>
      <c r="J6776" s="3">
        <v>41801533</v>
      </c>
    </row>
    <row r="6777" spans="1:10" hidden="1" x14ac:dyDescent="0.25">
      <c r="A6777" s="187">
        <v>43905</v>
      </c>
      <c r="B6777" s="3">
        <v>15</v>
      </c>
      <c r="C6777" s="3">
        <v>3</v>
      </c>
      <c r="D6777" s="3">
        <v>2020</v>
      </c>
      <c r="E6777" s="3">
        <v>0</v>
      </c>
      <c r="F6777" s="3">
        <v>1</v>
      </c>
      <c r="G6777" s="3" t="s">
        <v>277</v>
      </c>
      <c r="H6777" s="3" t="s">
        <v>1239</v>
      </c>
      <c r="I6777" s="3" t="s">
        <v>546</v>
      </c>
      <c r="J6777" s="3">
        <v>41801533</v>
      </c>
    </row>
    <row r="6778" spans="1:10" hidden="1" x14ac:dyDescent="0.25">
      <c r="A6778" s="187">
        <v>43904</v>
      </c>
      <c r="B6778" s="3">
        <v>14</v>
      </c>
      <c r="C6778" s="3">
        <v>3</v>
      </c>
      <c r="D6778" s="3">
        <v>2020</v>
      </c>
      <c r="E6778" s="3">
        <v>1</v>
      </c>
      <c r="F6778" s="3">
        <v>0</v>
      </c>
      <c r="G6778" s="3" t="s">
        <v>277</v>
      </c>
      <c r="H6778" s="3" t="s">
        <v>1239</v>
      </c>
      <c r="I6778" s="3" t="s">
        <v>546</v>
      </c>
      <c r="J6778" s="3">
        <v>41801533</v>
      </c>
    </row>
    <row r="6779" spans="1:10" hidden="1" x14ac:dyDescent="0.25">
      <c r="A6779" s="187">
        <v>43920</v>
      </c>
      <c r="B6779" s="3">
        <v>30</v>
      </c>
      <c r="C6779" s="3">
        <v>3</v>
      </c>
      <c r="D6779" s="3">
        <v>2020</v>
      </c>
      <c r="E6779" s="3">
        <v>0</v>
      </c>
      <c r="F6779" s="3">
        <v>0</v>
      </c>
      <c r="G6779" s="3" t="s">
        <v>278</v>
      </c>
      <c r="H6779" s="3" t="s">
        <v>1240</v>
      </c>
      <c r="I6779" s="3" t="s">
        <v>560</v>
      </c>
      <c r="J6779" s="3">
        <v>575991</v>
      </c>
    </row>
    <row r="6780" spans="1:10" hidden="1" x14ac:dyDescent="0.25">
      <c r="A6780" s="187">
        <v>43919</v>
      </c>
      <c r="B6780" s="3">
        <v>29</v>
      </c>
      <c r="C6780" s="3">
        <v>3</v>
      </c>
      <c r="D6780" s="3">
        <v>2020</v>
      </c>
      <c r="E6780" s="3">
        <v>0</v>
      </c>
      <c r="F6780" s="3">
        <v>0</v>
      </c>
      <c r="G6780" s="3" t="s">
        <v>278</v>
      </c>
      <c r="H6780" s="3" t="s">
        <v>1240</v>
      </c>
      <c r="I6780" s="3" t="s">
        <v>560</v>
      </c>
      <c r="J6780" s="3">
        <v>575991</v>
      </c>
    </row>
    <row r="6781" spans="1:10" hidden="1" x14ac:dyDescent="0.25">
      <c r="A6781" s="187">
        <v>43918</v>
      </c>
      <c r="B6781" s="3">
        <v>28</v>
      </c>
      <c r="C6781" s="3">
        <v>3</v>
      </c>
      <c r="D6781" s="3">
        <v>2020</v>
      </c>
      <c r="E6781" s="3">
        <v>0</v>
      </c>
      <c r="F6781" s="3">
        <v>0</v>
      </c>
      <c r="G6781" s="3" t="s">
        <v>278</v>
      </c>
      <c r="H6781" s="3" t="s">
        <v>1240</v>
      </c>
      <c r="I6781" s="3" t="s">
        <v>560</v>
      </c>
      <c r="J6781" s="3">
        <v>575991</v>
      </c>
    </row>
    <row r="6782" spans="1:10" hidden="1" x14ac:dyDescent="0.25">
      <c r="A6782" s="187">
        <v>43917</v>
      </c>
      <c r="B6782" s="3">
        <v>27</v>
      </c>
      <c r="C6782" s="3">
        <v>3</v>
      </c>
      <c r="D6782" s="3">
        <v>2020</v>
      </c>
      <c r="E6782" s="3">
        <v>0</v>
      </c>
      <c r="F6782" s="3">
        <v>0</v>
      </c>
      <c r="G6782" s="3" t="s">
        <v>278</v>
      </c>
      <c r="H6782" s="3" t="s">
        <v>1240</v>
      </c>
      <c r="I6782" s="3" t="s">
        <v>560</v>
      </c>
      <c r="J6782" s="3">
        <v>575991</v>
      </c>
    </row>
    <row r="6783" spans="1:10" hidden="1" x14ac:dyDescent="0.25">
      <c r="A6783" s="187">
        <v>43916</v>
      </c>
      <c r="B6783" s="3">
        <v>26</v>
      </c>
      <c r="C6783" s="3">
        <v>3</v>
      </c>
      <c r="D6783" s="3">
        <v>2020</v>
      </c>
      <c r="E6783" s="3">
        <v>0</v>
      </c>
      <c r="F6783" s="3">
        <v>0</v>
      </c>
      <c r="G6783" s="3" t="s">
        <v>278</v>
      </c>
      <c r="H6783" s="3" t="s">
        <v>1240</v>
      </c>
      <c r="I6783" s="3" t="s">
        <v>560</v>
      </c>
      <c r="J6783" s="3">
        <v>575991</v>
      </c>
    </row>
    <row r="6784" spans="1:10" hidden="1" x14ac:dyDescent="0.25">
      <c r="A6784" s="187">
        <v>43915</v>
      </c>
      <c r="B6784" s="3">
        <v>25</v>
      </c>
      <c r="C6784" s="3">
        <v>3</v>
      </c>
      <c r="D6784" s="3">
        <v>2020</v>
      </c>
      <c r="E6784" s="3">
        <v>2</v>
      </c>
      <c r="F6784" s="3">
        <v>0</v>
      </c>
      <c r="G6784" s="3" t="s">
        <v>278</v>
      </c>
      <c r="H6784" s="3" t="s">
        <v>1240</v>
      </c>
      <c r="I6784" s="3" t="s">
        <v>560</v>
      </c>
      <c r="J6784" s="3">
        <v>575991</v>
      </c>
    </row>
    <row r="6785" spans="1:10" hidden="1" x14ac:dyDescent="0.25">
      <c r="A6785" s="187">
        <v>43914</v>
      </c>
      <c r="B6785" s="3">
        <v>24</v>
      </c>
      <c r="C6785" s="3">
        <v>3</v>
      </c>
      <c r="D6785" s="3">
        <v>2020</v>
      </c>
      <c r="E6785" s="3">
        <v>1</v>
      </c>
      <c r="F6785" s="3">
        <v>0</v>
      </c>
      <c r="G6785" s="3" t="s">
        <v>278</v>
      </c>
      <c r="H6785" s="3" t="s">
        <v>1240</v>
      </c>
      <c r="I6785" s="3" t="s">
        <v>560</v>
      </c>
      <c r="J6785" s="3">
        <v>575991</v>
      </c>
    </row>
    <row r="6786" spans="1:10" hidden="1" x14ac:dyDescent="0.25">
      <c r="A6786" s="187">
        <v>43913</v>
      </c>
      <c r="B6786" s="3">
        <v>23</v>
      </c>
      <c r="C6786" s="3">
        <v>3</v>
      </c>
      <c r="D6786" s="3">
        <v>2020</v>
      </c>
      <c r="E6786" s="3">
        <v>0</v>
      </c>
      <c r="F6786" s="3">
        <v>0</v>
      </c>
      <c r="G6786" s="3" t="s">
        <v>278</v>
      </c>
      <c r="H6786" s="3" t="s">
        <v>1240</v>
      </c>
      <c r="I6786" s="3" t="s">
        <v>560</v>
      </c>
      <c r="J6786" s="3">
        <v>575991</v>
      </c>
    </row>
    <row r="6787" spans="1:10" hidden="1" x14ac:dyDescent="0.25">
      <c r="A6787" s="187">
        <v>43912</v>
      </c>
      <c r="B6787" s="3">
        <v>22</v>
      </c>
      <c r="C6787" s="3">
        <v>3</v>
      </c>
      <c r="D6787" s="3">
        <v>2020</v>
      </c>
      <c r="E6787" s="3">
        <v>4</v>
      </c>
      <c r="F6787" s="3">
        <v>0</v>
      </c>
      <c r="G6787" s="3" t="s">
        <v>278</v>
      </c>
      <c r="H6787" s="3" t="s">
        <v>1240</v>
      </c>
      <c r="I6787" s="3" t="s">
        <v>560</v>
      </c>
      <c r="J6787" s="3">
        <v>575991</v>
      </c>
    </row>
    <row r="6788" spans="1:10" hidden="1" x14ac:dyDescent="0.25">
      <c r="A6788" s="187">
        <v>43911</v>
      </c>
      <c r="B6788" s="3">
        <v>21</v>
      </c>
      <c r="C6788" s="3">
        <v>3</v>
      </c>
      <c r="D6788" s="3">
        <v>2020</v>
      </c>
      <c r="E6788" s="3">
        <v>0</v>
      </c>
      <c r="F6788" s="3">
        <v>0</v>
      </c>
      <c r="G6788" s="3" t="s">
        <v>278</v>
      </c>
      <c r="H6788" s="3" t="s">
        <v>1240</v>
      </c>
      <c r="I6788" s="3" t="s">
        <v>560</v>
      </c>
      <c r="J6788" s="3">
        <v>575991</v>
      </c>
    </row>
    <row r="6789" spans="1:10" hidden="1" x14ac:dyDescent="0.25">
      <c r="A6789" s="187">
        <v>43905</v>
      </c>
      <c r="B6789" s="3">
        <v>15</v>
      </c>
      <c r="C6789" s="3">
        <v>3</v>
      </c>
      <c r="D6789" s="3">
        <v>2020</v>
      </c>
      <c r="E6789" s="3">
        <v>1</v>
      </c>
      <c r="F6789" s="3">
        <v>0</v>
      </c>
      <c r="G6789" s="3" t="s">
        <v>278</v>
      </c>
      <c r="H6789" s="3" t="s">
        <v>1240</v>
      </c>
      <c r="I6789" s="3" t="s">
        <v>560</v>
      </c>
      <c r="J6789" s="3">
        <v>575991</v>
      </c>
    </row>
    <row r="6790" spans="1:10" hidden="1" x14ac:dyDescent="0.25">
      <c r="A6790" s="187">
        <v>43920</v>
      </c>
      <c r="B6790" s="3">
        <v>30</v>
      </c>
      <c r="C6790" s="3">
        <v>3</v>
      </c>
      <c r="D6790" s="3">
        <v>2020</v>
      </c>
      <c r="E6790" s="3">
        <v>253</v>
      </c>
      <c r="F6790" s="3">
        <v>8</v>
      </c>
      <c r="G6790" s="3" t="s">
        <v>86</v>
      </c>
      <c r="H6790" s="3" t="s">
        <v>1241</v>
      </c>
      <c r="I6790" s="3" t="s">
        <v>563</v>
      </c>
      <c r="J6790" s="3">
        <v>10183175</v>
      </c>
    </row>
    <row r="6791" spans="1:10" hidden="1" x14ac:dyDescent="0.25">
      <c r="A6791" s="187">
        <v>43919</v>
      </c>
      <c r="B6791" s="3">
        <v>29</v>
      </c>
      <c r="C6791" s="3">
        <v>3</v>
      </c>
      <c r="D6791" s="3">
        <v>2020</v>
      </c>
      <c r="E6791" s="3">
        <v>401</v>
      </c>
      <c r="F6791" s="3">
        <v>10</v>
      </c>
      <c r="G6791" s="3" t="s">
        <v>86</v>
      </c>
      <c r="H6791" s="3" t="s">
        <v>1241</v>
      </c>
      <c r="I6791" s="3" t="s">
        <v>563</v>
      </c>
      <c r="J6791" s="3">
        <v>10183175</v>
      </c>
    </row>
    <row r="6792" spans="1:10" hidden="1" x14ac:dyDescent="0.25">
      <c r="A6792" s="187">
        <v>43918</v>
      </c>
      <c r="B6792" s="3">
        <v>28</v>
      </c>
      <c r="C6792" s="3">
        <v>3</v>
      </c>
      <c r="D6792" s="3">
        <v>2020</v>
      </c>
      <c r="E6792" s="3">
        <v>240</v>
      </c>
      <c r="F6792" s="3">
        <v>26</v>
      </c>
      <c r="G6792" s="3" t="s">
        <v>86</v>
      </c>
      <c r="H6792" s="3" t="s">
        <v>1241</v>
      </c>
      <c r="I6792" s="3" t="s">
        <v>563</v>
      </c>
      <c r="J6792" s="3">
        <v>10183175</v>
      </c>
    </row>
    <row r="6793" spans="1:10" hidden="1" x14ac:dyDescent="0.25">
      <c r="A6793" s="187">
        <v>43917</v>
      </c>
      <c r="B6793" s="3">
        <v>27</v>
      </c>
      <c r="C6793" s="3">
        <v>3</v>
      </c>
      <c r="D6793" s="3">
        <v>2020</v>
      </c>
      <c r="E6793" s="3">
        <v>296</v>
      </c>
      <c r="F6793" s="3">
        <v>24</v>
      </c>
      <c r="G6793" s="3" t="s">
        <v>86</v>
      </c>
      <c r="H6793" s="3" t="s">
        <v>1241</v>
      </c>
      <c r="I6793" s="3" t="s">
        <v>563</v>
      </c>
      <c r="J6793" s="3">
        <v>10183175</v>
      </c>
    </row>
    <row r="6794" spans="1:10" hidden="1" x14ac:dyDescent="0.25">
      <c r="A6794" s="187">
        <v>43916</v>
      </c>
      <c r="B6794" s="3">
        <v>26</v>
      </c>
      <c r="C6794" s="3">
        <v>3</v>
      </c>
      <c r="D6794" s="3">
        <v>2020</v>
      </c>
      <c r="E6794" s="3">
        <v>238</v>
      </c>
      <c r="F6794" s="3">
        <v>6</v>
      </c>
      <c r="G6794" s="3" t="s">
        <v>86</v>
      </c>
      <c r="H6794" s="3" t="s">
        <v>1241</v>
      </c>
      <c r="I6794" s="3" t="s">
        <v>563</v>
      </c>
      <c r="J6794" s="3">
        <v>10183175</v>
      </c>
    </row>
    <row r="6795" spans="1:10" hidden="1" x14ac:dyDescent="0.25">
      <c r="A6795" s="187">
        <v>43915</v>
      </c>
      <c r="B6795" s="3">
        <v>25</v>
      </c>
      <c r="C6795" s="3">
        <v>3</v>
      </c>
      <c r="D6795" s="3">
        <v>2020</v>
      </c>
      <c r="E6795" s="3">
        <v>256</v>
      </c>
      <c r="F6795" s="3">
        <v>11</v>
      </c>
      <c r="G6795" s="3" t="s">
        <v>86</v>
      </c>
      <c r="H6795" s="3" t="s">
        <v>1241</v>
      </c>
      <c r="I6795" s="3" t="s">
        <v>563</v>
      </c>
      <c r="J6795" s="3">
        <v>10183175</v>
      </c>
    </row>
    <row r="6796" spans="1:10" hidden="1" x14ac:dyDescent="0.25">
      <c r="A6796" s="187">
        <v>43914</v>
      </c>
      <c r="B6796" s="3">
        <v>24</v>
      </c>
      <c r="C6796" s="3">
        <v>3</v>
      </c>
      <c r="D6796" s="3">
        <v>2020</v>
      </c>
      <c r="E6796" s="3">
        <v>110</v>
      </c>
      <c r="F6796" s="3">
        <v>4</v>
      </c>
      <c r="G6796" s="3" t="s">
        <v>86</v>
      </c>
      <c r="H6796" s="3" t="s">
        <v>1241</v>
      </c>
      <c r="I6796" s="3" t="s">
        <v>563</v>
      </c>
      <c r="J6796" s="3">
        <v>10183175</v>
      </c>
    </row>
    <row r="6797" spans="1:10" hidden="1" x14ac:dyDescent="0.25">
      <c r="A6797" s="187">
        <v>43913</v>
      </c>
      <c r="B6797" s="3">
        <v>23</v>
      </c>
      <c r="C6797" s="3">
        <v>3</v>
      </c>
      <c r="D6797" s="3">
        <v>2020</v>
      </c>
      <c r="E6797" s="3">
        <v>160</v>
      </c>
      <c r="F6797" s="3">
        <v>1</v>
      </c>
      <c r="G6797" s="3" t="s">
        <v>86</v>
      </c>
      <c r="H6797" s="3" t="s">
        <v>1241</v>
      </c>
      <c r="I6797" s="3" t="s">
        <v>563</v>
      </c>
      <c r="J6797" s="3">
        <v>10183175</v>
      </c>
    </row>
    <row r="6798" spans="1:10" hidden="1" x14ac:dyDescent="0.25">
      <c r="A6798" s="187">
        <v>43912</v>
      </c>
      <c r="B6798" s="3">
        <v>22</v>
      </c>
      <c r="C6798" s="3">
        <v>3</v>
      </c>
      <c r="D6798" s="3">
        <v>2020</v>
      </c>
      <c r="E6798" s="3">
        <v>123</v>
      </c>
      <c r="F6798" s="3">
        <v>4</v>
      </c>
      <c r="G6798" s="3" t="s">
        <v>86</v>
      </c>
      <c r="H6798" s="3" t="s">
        <v>1241</v>
      </c>
      <c r="I6798" s="3" t="s">
        <v>563</v>
      </c>
      <c r="J6798" s="3">
        <v>10183175</v>
      </c>
    </row>
    <row r="6799" spans="1:10" hidden="1" x14ac:dyDescent="0.25">
      <c r="A6799" s="187">
        <v>43911</v>
      </c>
      <c r="B6799" s="3">
        <v>21</v>
      </c>
      <c r="C6799" s="3">
        <v>3</v>
      </c>
      <c r="D6799" s="3">
        <v>2020</v>
      </c>
      <c r="E6799" s="3">
        <v>200</v>
      </c>
      <c r="F6799" s="3">
        <v>6</v>
      </c>
      <c r="G6799" s="3" t="s">
        <v>86</v>
      </c>
      <c r="H6799" s="3" t="s">
        <v>1241</v>
      </c>
      <c r="I6799" s="3" t="s">
        <v>563</v>
      </c>
      <c r="J6799" s="3">
        <v>10183175</v>
      </c>
    </row>
    <row r="6800" spans="1:10" hidden="1" x14ac:dyDescent="0.25">
      <c r="A6800" s="187">
        <v>43910</v>
      </c>
      <c r="B6800" s="3">
        <v>20</v>
      </c>
      <c r="C6800" s="3">
        <v>3</v>
      </c>
      <c r="D6800" s="3">
        <v>2020</v>
      </c>
      <c r="E6800" s="3">
        <v>122</v>
      </c>
      <c r="F6800" s="3">
        <v>0</v>
      </c>
      <c r="G6800" s="3" t="s">
        <v>86</v>
      </c>
      <c r="H6800" s="3" t="s">
        <v>1241</v>
      </c>
      <c r="I6800" s="3" t="s">
        <v>563</v>
      </c>
      <c r="J6800" s="3">
        <v>10183175</v>
      </c>
    </row>
    <row r="6801" spans="1:10" hidden="1" x14ac:dyDescent="0.25">
      <c r="A6801" s="187">
        <v>43909</v>
      </c>
      <c r="B6801" s="3">
        <v>19</v>
      </c>
      <c r="C6801" s="3">
        <v>3</v>
      </c>
      <c r="D6801" s="3">
        <v>2020</v>
      </c>
      <c r="E6801" s="3">
        <v>134</v>
      </c>
      <c r="F6801" s="3">
        <v>2</v>
      </c>
      <c r="G6801" s="3" t="s">
        <v>86</v>
      </c>
      <c r="H6801" s="3" t="s">
        <v>1241</v>
      </c>
      <c r="I6801" s="3" t="s">
        <v>563</v>
      </c>
      <c r="J6801" s="3">
        <v>10183175</v>
      </c>
    </row>
    <row r="6802" spans="1:10" hidden="1" x14ac:dyDescent="0.25">
      <c r="A6802" s="187">
        <v>43908</v>
      </c>
      <c r="B6802" s="3">
        <v>18</v>
      </c>
      <c r="C6802" s="3">
        <v>3</v>
      </c>
      <c r="D6802" s="3">
        <v>2020</v>
      </c>
      <c r="E6802" s="3">
        <v>46</v>
      </c>
      <c r="F6802" s="3">
        <v>1</v>
      </c>
      <c r="G6802" s="3" t="s">
        <v>86</v>
      </c>
      <c r="H6802" s="3" t="s">
        <v>1241</v>
      </c>
      <c r="I6802" s="3" t="s">
        <v>563</v>
      </c>
      <c r="J6802" s="3">
        <v>10183175</v>
      </c>
    </row>
    <row r="6803" spans="1:10" hidden="1" x14ac:dyDescent="0.25">
      <c r="A6803" s="187">
        <v>43907</v>
      </c>
      <c r="B6803" s="3">
        <v>17</v>
      </c>
      <c r="C6803" s="3">
        <v>3</v>
      </c>
      <c r="D6803" s="3">
        <v>2020</v>
      </c>
      <c r="E6803" s="3">
        <v>89</v>
      </c>
      <c r="F6803" s="3">
        <v>4</v>
      </c>
      <c r="G6803" s="3" t="s">
        <v>86</v>
      </c>
      <c r="H6803" s="3" t="s">
        <v>1241</v>
      </c>
      <c r="I6803" s="3" t="s">
        <v>563</v>
      </c>
      <c r="J6803" s="3">
        <v>10183175</v>
      </c>
    </row>
    <row r="6804" spans="1:10" hidden="1" x14ac:dyDescent="0.25">
      <c r="A6804" s="187">
        <v>43906</v>
      </c>
      <c r="B6804" s="3">
        <v>16</v>
      </c>
      <c r="C6804" s="3">
        <v>3</v>
      </c>
      <c r="D6804" s="3">
        <v>2020</v>
      </c>
      <c r="E6804" s="3">
        <v>108</v>
      </c>
      <c r="F6804" s="3">
        <v>2</v>
      </c>
      <c r="G6804" s="3" t="s">
        <v>86</v>
      </c>
      <c r="H6804" s="3" t="s">
        <v>1241</v>
      </c>
      <c r="I6804" s="3" t="s">
        <v>563</v>
      </c>
      <c r="J6804" s="3">
        <v>10183175</v>
      </c>
    </row>
    <row r="6805" spans="1:10" hidden="1" x14ac:dyDescent="0.25">
      <c r="A6805" s="187">
        <v>43905</v>
      </c>
      <c r="B6805" s="3">
        <v>15</v>
      </c>
      <c r="C6805" s="3">
        <v>3</v>
      </c>
      <c r="D6805" s="3">
        <v>2020</v>
      </c>
      <c r="E6805" s="3">
        <v>149</v>
      </c>
      <c r="F6805" s="3">
        <v>0</v>
      </c>
      <c r="G6805" s="3" t="s">
        <v>86</v>
      </c>
      <c r="H6805" s="3" t="s">
        <v>1241</v>
      </c>
      <c r="I6805" s="3" t="s">
        <v>563</v>
      </c>
      <c r="J6805" s="3">
        <v>10183175</v>
      </c>
    </row>
    <row r="6806" spans="1:10" hidden="1" x14ac:dyDescent="0.25">
      <c r="A6806" s="187">
        <v>43904</v>
      </c>
      <c r="B6806" s="3">
        <v>14</v>
      </c>
      <c r="C6806" s="3">
        <v>3</v>
      </c>
      <c r="D6806" s="3">
        <v>2020</v>
      </c>
      <c r="E6806" s="3">
        <v>155</v>
      </c>
      <c r="F6806" s="3">
        <v>0</v>
      </c>
      <c r="G6806" s="3" t="s">
        <v>86</v>
      </c>
      <c r="H6806" s="3" t="s">
        <v>1241</v>
      </c>
      <c r="I6806" s="3" t="s">
        <v>563</v>
      </c>
      <c r="J6806" s="3">
        <v>10183175</v>
      </c>
    </row>
    <row r="6807" spans="1:10" hidden="1" x14ac:dyDescent="0.25">
      <c r="A6807" s="187">
        <v>43903</v>
      </c>
      <c r="B6807" s="3">
        <v>13</v>
      </c>
      <c r="C6807" s="3">
        <v>3</v>
      </c>
      <c r="D6807" s="3">
        <v>2020</v>
      </c>
      <c r="E6807" s="3">
        <v>158</v>
      </c>
      <c r="F6807" s="3">
        <v>0</v>
      </c>
      <c r="G6807" s="3" t="s">
        <v>86</v>
      </c>
      <c r="H6807" s="3" t="s">
        <v>1241</v>
      </c>
      <c r="I6807" s="3" t="s">
        <v>563</v>
      </c>
      <c r="J6807" s="3">
        <v>10183175</v>
      </c>
    </row>
    <row r="6808" spans="1:10" hidden="1" x14ac:dyDescent="0.25">
      <c r="A6808" s="187">
        <v>43902</v>
      </c>
      <c r="B6808" s="3">
        <v>12</v>
      </c>
      <c r="C6808" s="3">
        <v>3</v>
      </c>
      <c r="D6808" s="3">
        <v>2020</v>
      </c>
      <c r="E6808" s="3">
        <v>136</v>
      </c>
      <c r="F6808" s="3">
        <v>1</v>
      </c>
      <c r="G6808" s="3" t="s">
        <v>86</v>
      </c>
      <c r="H6808" s="3" t="s">
        <v>1241</v>
      </c>
      <c r="I6808" s="3" t="s">
        <v>563</v>
      </c>
      <c r="J6808" s="3">
        <v>10183175</v>
      </c>
    </row>
    <row r="6809" spans="1:10" hidden="1" x14ac:dyDescent="0.25">
      <c r="A6809" s="187">
        <v>43901</v>
      </c>
      <c r="B6809" s="3">
        <v>11</v>
      </c>
      <c r="C6809" s="3">
        <v>3</v>
      </c>
      <c r="D6809" s="3">
        <v>2020</v>
      </c>
      <c r="E6809" s="3">
        <v>78</v>
      </c>
      <c r="F6809" s="3">
        <v>0</v>
      </c>
      <c r="G6809" s="3" t="s">
        <v>86</v>
      </c>
      <c r="H6809" s="3" t="s">
        <v>1241</v>
      </c>
      <c r="I6809" s="3" t="s">
        <v>563</v>
      </c>
      <c r="J6809" s="3">
        <v>10183175</v>
      </c>
    </row>
    <row r="6810" spans="1:10" hidden="1" x14ac:dyDescent="0.25">
      <c r="A6810" s="187">
        <v>43900</v>
      </c>
      <c r="B6810" s="3">
        <v>10</v>
      </c>
      <c r="C6810" s="3">
        <v>3</v>
      </c>
      <c r="D6810" s="3">
        <v>2020</v>
      </c>
      <c r="E6810" s="3">
        <v>45</v>
      </c>
      <c r="F6810" s="3">
        <v>0</v>
      </c>
      <c r="G6810" s="3" t="s">
        <v>86</v>
      </c>
      <c r="H6810" s="3" t="s">
        <v>1241</v>
      </c>
      <c r="I6810" s="3" t="s">
        <v>563</v>
      </c>
      <c r="J6810" s="3">
        <v>10183175</v>
      </c>
    </row>
    <row r="6811" spans="1:10" hidden="1" x14ac:dyDescent="0.25">
      <c r="A6811" s="187">
        <v>43899</v>
      </c>
      <c r="B6811" s="3">
        <v>9</v>
      </c>
      <c r="C6811" s="3">
        <v>3</v>
      </c>
      <c r="D6811" s="3">
        <v>2020</v>
      </c>
      <c r="E6811" s="3">
        <v>42</v>
      </c>
      <c r="F6811" s="3">
        <v>0</v>
      </c>
      <c r="G6811" s="3" t="s">
        <v>86</v>
      </c>
      <c r="H6811" s="3" t="s">
        <v>1241</v>
      </c>
      <c r="I6811" s="3" t="s">
        <v>563</v>
      </c>
      <c r="J6811" s="3">
        <v>10183175</v>
      </c>
    </row>
    <row r="6812" spans="1:10" hidden="1" x14ac:dyDescent="0.25">
      <c r="A6812" s="187">
        <v>43898</v>
      </c>
      <c r="B6812" s="3">
        <v>8</v>
      </c>
      <c r="C6812" s="3">
        <v>3</v>
      </c>
      <c r="D6812" s="3">
        <v>2020</v>
      </c>
      <c r="E6812" s="3">
        <v>24</v>
      </c>
      <c r="F6812" s="3">
        <v>0</v>
      </c>
      <c r="G6812" s="3" t="s">
        <v>86</v>
      </c>
      <c r="H6812" s="3" t="s">
        <v>1241</v>
      </c>
      <c r="I6812" s="3" t="s">
        <v>563</v>
      </c>
      <c r="J6812" s="3">
        <v>10183175</v>
      </c>
    </row>
    <row r="6813" spans="1:10" hidden="1" x14ac:dyDescent="0.25">
      <c r="A6813" s="187">
        <v>43897</v>
      </c>
      <c r="B6813" s="3">
        <v>7</v>
      </c>
      <c r="C6813" s="3">
        <v>3</v>
      </c>
      <c r="D6813" s="3">
        <v>2020</v>
      </c>
      <c r="E6813" s="3">
        <v>76</v>
      </c>
      <c r="F6813" s="3">
        <v>0</v>
      </c>
      <c r="G6813" s="3" t="s">
        <v>86</v>
      </c>
      <c r="H6813" s="3" t="s">
        <v>1241</v>
      </c>
      <c r="I6813" s="3" t="s">
        <v>563</v>
      </c>
      <c r="J6813" s="3">
        <v>10183175</v>
      </c>
    </row>
    <row r="6814" spans="1:10" hidden="1" x14ac:dyDescent="0.25">
      <c r="A6814" s="187">
        <v>43896</v>
      </c>
      <c r="B6814" s="3">
        <v>6</v>
      </c>
      <c r="C6814" s="3">
        <v>3</v>
      </c>
      <c r="D6814" s="3">
        <v>2020</v>
      </c>
      <c r="E6814" s="3">
        <v>26</v>
      </c>
      <c r="F6814" s="3">
        <v>0</v>
      </c>
      <c r="G6814" s="3" t="s">
        <v>86</v>
      </c>
      <c r="H6814" s="3" t="s">
        <v>1241</v>
      </c>
      <c r="I6814" s="3" t="s">
        <v>563</v>
      </c>
      <c r="J6814" s="3">
        <v>10183175</v>
      </c>
    </row>
    <row r="6815" spans="1:10" hidden="1" x14ac:dyDescent="0.25">
      <c r="A6815" s="187">
        <v>43895</v>
      </c>
      <c r="B6815" s="3">
        <v>5</v>
      </c>
      <c r="C6815" s="3">
        <v>3</v>
      </c>
      <c r="D6815" s="3">
        <v>2020</v>
      </c>
      <c r="E6815" s="3">
        <v>11</v>
      </c>
      <c r="F6815" s="3">
        <v>0</v>
      </c>
      <c r="G6815" s="3" t="s">
        <v>86</v>
      </c>
      <c r="H6815" s="3" t="s">
        <v>1241</v>
      </c>
      <c r="I6815" s="3" t="s">
        <v>563</v>
      </c>
      <c r="J6815" s="3">
        <v>10183175</v>
      </c>
    </row>
    <row r="6816" spans="1:10" hidden="1" x14ac:dyDescent="0.25">
      <c r="A6816" s="187">
        <v>43894</v>
      </c>
      <c r="B6816" s="3">
        <v>4</v>
      </c>
      <c r="C6816" s="3">
        <v>3</v>
      </c>
      <c r="D6816" s="3">
        <v>2020</v>
      </c>
      <c r="E6816" s="3">
        <v>9</v>
      </c>
      <c r="F6816" s="3">
        <v>0</v>
      </c>
      <c r="G6816" s="3" t="s">
        <v>86</v>
      </c>
      <c r="H6816" s="3" t="s">
        <v>1241</v>
      </c>
      <c r="I6816" s="3" t="s">
        <v>563</v>
      </c>
      <c r="J6816" s="3">
        <v>10183175</v>
      </c>
    </row>
    <row r="6817" spans="1:10" hidden="1" x14ac:dyDescent="0.25">
      <c r="A6817" s="187">
        <v>43893</v>
      </c>
      <c r="B6817" s="3">
        <v>3</v>
      </c>
      <c r="C6817" s="3">
        <v>3</v>
      </c>
      <c r="D6817" s="3">
        <v>2020</v>
      </c>
      <c r="E6817" s="3">
        <v>1</v>
      </c>
      <c r="F6817" s="3">
        <v>0</v>
      </c>
      <c r="G6817" s="3" t="s">
        <v>86</v>
      </c>
      <c r="H6817" s="3" t="s">
        <v>1241</v>
      </c>
      <c r="I6817" s="3" t="s">
        <v>563</v>
      </c>
      <c r="J6817" s="3">
        <v>10183175</v>
      </c>
    </row>
    <row r="6818" spans="1:10" hidden="1" x14ac:dyDescent="0.25">
      <c r="A6818" s="187">
        <v>43892</v>
      </c>
      <c r="B6818" s="3">
        <v>2</v>
      </c>
      <c r="C6818" s="3">
        <v>3</v>
      </c>
      <c r="D6818" s="3">
        <v>2020</v>
      </c>
      <c r="E6818" s="3">
        <v>1</v>
      </c>
      <c r="F6818" s="3">
        <v>0</v>
      </c>
      <c r="G6818" s="3" t="s">
        <v>86</v>
      </c>
      <c r="H6818" s="3" t="s">
        <v>1241</v>
      </c>
      <c r="I6818" s="3" t="s">
        <v>563</v>
      </c>
      <c r="J6818" s="3">
        <v>10183175</v>
      </c>
    </row>
    <row r="6819" spans="1:10" hidden="1" x14ac:dyDescent="0.25">
      <c r="A6819" s="187">
        <v>43891</v>
      </c>
      <c r="B6819" s="3">
        <v>1</v>
      </c>
      <c r="C6819" s="3">
        <v>3</v>
      </c>
      <c r="D6819" s="3">
        <v>2020</v>
      </c>
      <c r="E6819" s="3">
        <v>1</v>
      </c>
      <c r="F6819" s="3">
        <v>0</v>
      </c>
      <c r="G6819" s="3" t="s">
        <v>86</v>
      </c>
      <c r="H6819" s="3" t="s">
        <v>1241</v>
      </c>
      <c r="I6819" s="3" t="s">
        <v>563</v>
      </c>
      <c r="J6819" s="3">
        <v>10183175</v>
      </c>
    </row>
    <row r="6820" spans="1:10" hidden="1" x14ac:dyDescent="0.25">
      <c r="A6820" s="187">
        <v>43890</v>
      </c>
      <c r="B6820" s="3">
        <v>29</v>
      </c>
      <c r="C6820" s="3">
        <v>2</v>
      </c>
      <c r="D6820" s="3">
        <v>2020</v>
      </c>
      <c r="E6820" s="3">
        <v>5</v>
      </c>
      <c r="F6820" s="3">
        <v>0</v>
      </c>
      <c r="G6820" s="3" t="s">
        <v>86</v>
      </c>
      <c r="H6820" s="3" t="s">
        <v>1241</v>
      </c>
      <c r="I6820" s="3" t="s">
        <v>563</v>
      </c>
      <c r="J6820" s="3">
        <v>10183175</v>
      </c>
    </row>
    <row r="6821" spans="1:10" hidden="1" x14ac:dyDescent="0.25">
      <c r="A6821" s="187">
        <v>43889</v>
      </c>
      <c r="B6821" s="3">
        <v>28</v>
      </c>
      <c r="C6821" s="3">
        <v>2</v>
      </c>
      <c r="D6821" s="3">
        <v>2020</v>
      </c>
      <c r="E6821" s="3">
        <v>5</v>
      </c>
      <c r="F6821" s="3">
        <v>0</v>
      </c>
      <c r="G6821" s="3" t="s">
        <v>86</v>
      </c>
      <c r="H6821" s="3" t="s">
        <v>1241</v>
      </c>
      <c r="I6821" s="3" t="s">
        <v>563</v>
      </c>
      <c r="J6821" s="3">
        <v>10183175</v>
      </c>
    </row>
    <row r="6822" spans="1:10" hidden="1" x14ac:dyDescent="0.25">
      <c r="A6822" s="187">
        <v>43888</v>
      </c>
      <c r="B6822" s="3">
        <v>27</v>
      </c>
      <c r="C6822" s="3">
        <v>2</v>
      </c>
      <c r="D6822" s="3">
        <v>2020</v>
      </c>
      <c r="E6822" s="3">
        <v>1</v>
      </c>
      <c r="F6822" s="3">
        <v>0</v>
      </c>
      <c r="G6822" s="3" t="s">
        <v>86</v>
      </c>
      <c r="H6822" s="3" t="s">
        <v>1241</v>
      </c>
      <c r="I6822" s="3" t="s">
        <v>563</v>
      </c>
      <c r="J6822" s="3">
        <v>10183175</v>
      </c>
    </row>
    <row r="6823" spans="1:10" hidden="1" x14ac:dyDescent="0.25">
      <c r="A6823" s="187">
        <v>43887</v>
      </c>
      <c r="B6823" s="3">
        <v>26</v>
      </c>
      <c r="C6823" s="3">
        <v>2</v>
      </c>
      <c r="D6823" s="3">
        <v>2020</v>
      </c>
      <c r="E6823" s="3">
        <v>0</v>
      </c>
      <c r="F6823" s="3">
        <v>0</v>
      </c>
      <c r="G6823" s="3" t="s">
        <v>86</v>
      </c>
      <c r="H6823" s="3" t="s">
        <v>1241</v>
      </c>
      <c r="I6823" s="3" t="s">
        <v>563</v>
      </c>
      <c r="J6823" s="3">
        <v>10183175</v>
      </c>
    </row>
    <row r="6824" spans="1:10" hidden="1" x14ac:dyDescent="0.25">
      <c r="A6824" s="187">
        <v>43886</v>
      </c>
      <c r="B6824" s="3">
        <v>25</v>
      </c>
      <c r="C6824" s="3">
        <v>2</v>
      </c>
      <c r="D6824" s="3">
        <v>2020</v>
      </c>
      <c r="E6824" s="3">
        <v>0</v>
      </c>
      <c r="F6824" s="3">
        <v>0</v>
      </c>
      <c r="G6824" s="3" t="s">
        <v>86</v>
      </c>
      <c r="H6824" s="3" t="s">
        <v>1241</v>
      </c>
      <c r="I6824" s="3" t="s">
        <v>563</v>
      </c>
      <c r="J6824" s="3">
        <v>10183175</v>
      </c>
    </row>
    <row r="6825" spans="1:10" hidden="1" x14ac:dyDescent="0.25">
      <c r="A6825" s="187">
        <v>43885</v>
      </c>
      <c r="B6825" s="3">
        <v>24</v>
      </c>
      <c r="C6825" s="3">
        <v>2</v>
      </c>
      <c r="D6825" s="3">
        <v>2020</v>
      </c>
      <c r="E6825" s="3">
        <v>0</v>
      </c>
      <c r="F6825" s="3">
        <v>0</v>
      </c>
      <c r="G6825" s="3" t="s">
        <v>86</v>
      </c>
      <c r="H6825" s="3" t="s">
        <v>1241</v>
      </c>
      <c r="I6825" s="3" t="s">
        <v>563</v>
      </c>
      <c r="J6825" s="3">
        <v>10183175</v>
      </c>
    </row>
    <row r="6826" spans="1:10" hidden="1" x14ac:dyDescent="0.25">
      <c r="A6826" s="187">
        <v>43884</v>
      </c>
      <c r="B6826" s="3">
        <v>23</v>
      </c>
      <c r="C6826" s="3">
        <v>2</v>
      </c>
      <c r="D6826" s="3">
        <v>2020</v>
      </c>
      <c r="E6826" s="3">
        <v>0</v>
      </c>
      <c r="F6826" s="3">
        <v>0</v>
      </c>
      <c r="G6826" s="3" t="s">
        <v>86</v>
      </c>
      <c r="H6826" s="3" t="s">
        <v>1241</v>
      </c>
      <c r="I6826" s="3" t="s">
        <v>563</v>
      </c>
      <c r="J6826" s="3">
        <v>10183175</v>
      </c>
    </row>
    <row r="6827" spans="1:10" hidden="1" x14ac:dyDescent="0.25">
      <c r="A6827" s="187">
        <v>43883</v>
      </c>
      <c r="B6827" s="3">
        <v>22</v>
      </c>
      <c r="C6827" s="3">
        <v>2</v>
      </c>
      <c r="D6827" s="3">
        <v>2020</v>
      </c>
      <c r="E6827" s="3">
        <v>0</v>
      </c>
      <c r="F6827" s="3">
        <v>0</v>
      </c>
      <c r="G6827" s="3" t="s">
        <v>86</v>
      </c>
      <c r="H6827" s="3" t="s">
        <v>1241</v>
      </c>
      <c r="I6827" s="3" t="s">
        <v>563</v>
      </c>
      <c r="J6827" s="3">
        <v>10183175</v>
      </c>
    </row>
    <row r="6828" spans="1:10" hidden="1" x14ac:dyDescent="0.25">
      <c r="A6828" s="187">
        <v>43882</v>
      </c>
      <c r="B6828" s="3">
        <v>21</v>
      </c>
      <c r="C6828" s="3">
        <v>2</v>
      </c>
      <c r="D6828" s="3">
        <v>2020</v>
      </c>
      <c r="E6828" s="3">
        <v>0</v>
      </c>
      <c r="F6828" s="3">
        <v>0</v>
      </c>
      <c r="G6828" s="3" t="s">
        <v>86</v>
      </c>
      <c r="H6828" s="3" t="s">
        <v>1241</v>
      </c>
      <c r="I6828" s="3" t="s">
        <v>563</v>
      </c>
      <c r="J6828" s="3">
        <v>10183175</v>
      </c>
    </row>
    <row r="6829" spans="1:10" hidden="1" x14ac:dyDescent="0.25">
      <c r="A6829" s="187">
        <v>43881</v>
      </c>
      <c r="B6829" s="3">
        <v>20</v>
      </c>
      <c r="C6829" s="3">
        <v>2</v>
      </c>
      <c r="D6829" s="3">
        <v>2020</v>
      </c>
      <c r="E6829" s="3">
        <v>0</v>
      </c>
      <c r="F6829" s="3">
        <v>0</v>
      </c>
      <c r="G6829" s="3" t="s">
        <v>86</v>
      </c>
      <c r="H6829" s="3" t="s">
        <v>1241</v>
      </c>
      <c r="I6829" s="3" t="s">
        <v>563</v>
      </c>
      <c r="J6829" s="3">
        <v>10183175</v>
      </c>
    </row>
    <row r="6830" spans="1:10" hidden="1" x14ac:dyDescent="0.25">
      <c r="A6830" s="187">
        <v>43880</v>
      </c>
      <c r="B6830" s="3">
        <v>19</v>
      </c>
      <c r="C6830" s="3">
        <v>2</v>
      </c>
      <c r="D6830" s="3">
        <v>2020</v>
      </c>
      <c r="E6830" s="3">
        <v>0</v>
      </c>
      <c r="F6830" s="3">
        <v>0</v>
      </c>
      <c r="G6830" s="3" t="s">
        <v>86</v>
      </c>
      <c r="H6830" s="3" t="s">
        <v>1241</v>
      </c>
      <c r="I6830" s="3" t="s">
        <v>563</v>
      </c>
      <c r="J6830" s="3">
        <v>10183175</v>
      </c>
    </row>
    <row r="6831" spans="1:10" hidden="1" x14ac:dyDescent="0.25">
      <c r="A6831" s="187">
        <v>43879</v>
      </c>
      <c r="B6831" s="3">
        <v>18</v>
      </c>
      <c r="C6831" s="3">
        <v>2</v>
      </c>
      <c r="D6831" s="3">
        <v>2020</v>
      </c>
      <c r="E6831" s="3">
        <v>0</v>
      </c>
      <c r="F6831" s="3">
        <v>0</v>
      </c>
      <c r="G6831" s="3" t="s">
        <v>86</v>
      </c>
      <c r="H6831" s="3" t="s">
        <v>1241</v>
      </c>
      <c r="I6831" s="3" t="s">
        <v>563</v>
      </c>
      <c r="J6831" s="3">
        <v>10183175</v>
      </c>
    </row>
    <row r="6832" spans="1:10" hidden="1" x14ac:dyDescent="0.25">
      <c r="A6832" s="187">
        <v>43878</v>
      </c>
      <c r="B6832" s="3">
        <v>17</v>
      </c>
      <c r="C6832" s="3">
        <v>2</v>
      </c>
      <c r="D6832" s="3">
        <v>2020</v>
      </c>
      <c r="E6832" s="3">
        <v>0</v>
      </c>
      <c r="F6832" s="3">
        <v>0</v>
      </c>
      <c r="G6832" s="3" t="s">
        <v>86</v>
      </c>
      <c r="H6832" s="3" t="s">
        <v>1241</v>
      </c>
      <c r="I6832" s="3" t="s">
        <v>563</v>
      </c>
      <c r="J6832" s="3">
        <v>10183175</v>
      </c>
    </row>
    <row r="6833" spans="1:10" hidden="1" x14ac:dyDescent="0.25">
      <c r="A6833" s="187">
        <v>43877</v>
      </c>
      <c r="B6833" s="3">
        <v>16</v>
      </c>
      <c r="C6833" s="3">
        <v>2</v>
      </c>
      <c r="D6833" s="3">
        <v>2020</v>
      </c>
      <c r="E6833" s="3">
        <v>0</v>
      </c>
      <c r="F6833" s="3">
        <v>0</v>
      </c>
      <c r="G6833" s="3" t="s">
        <v>86</v>
      </c>
      <c r="H6833" s="3" t="s">
        <v>1241</v>
      </c>
      <c r="I6833" s="3" t="s">
        <v>563</v>
      </c>
      <c r="J6833" s="3">
        <v>10183175</v>
      </c>
    </row>
    <row r="6834" spans="1:10" hidden="1" x14ac:dyDescent="0.25">
      <c r="A6834" s="187">
        <v>43876</v>
      </c>
      <c r="B6834" s="3">
        <v>15</v>
      </c>
      <c r="C6834" s="3">
        <v>2</v>
      </c>
      <c r="D6834" s="3">
        <v>2020</v>
      </c>
      <c r="E6834" s="3">
        <v>0</v>
      </c>
      <c r="F6834" s="3">
        <v>0</v>
      </c>
      <c r="G6834" s="3" t="s">
        <v>86</v>
      </c>
      <c r="H6834" s="3" t="s">
        <v>1241</v>
      </c>
      <c r="I6834" s="3" t="s">
        <v>563</v>
      </c>
      <c r="J6834" s="3">
        <v>10183175</v>
      </c>
    </row>
    <row r="6835" spans="1:10" hidden="1" x14ac:dyDescent="0.25">
      <c r="A6835" s="187">
        <v>43875</v>
      </c>
      <c r="B6835" s="3">
        <v>14</v>
      </c>
      <c r="C6835" s="3">
        <v>2</v>
      </c>
      <c r="D6835" s="3">
        <v>2020</v>
      </c>
      <c r="E6835" s="3">
        <v>0</v>
      </c>
      <c r="F6835" s="3">
        <v>0</v>
      </c>
      <c r="G6835" s="3" t="s">
        <v>86</v>
      </c>
      <c r="H6835" s="3" t="s">
        <v>1241</v>
      </c>
      <c r="I6835" s="3" t="s">
        <v>563</v>
      </c>
      <c r="J6835" s="3">
        <v>10183175</v>
      </c>
    </row>
    <row r="6836" spans="1:10" hidden="1" x14ac:dyDescent="0.25">
      <c r="A6836" s="187">
        <v>43874</v>
      </c>
      <c r="B6836" s="3">
        <v>13</v>
      </c>
      <c r="C6836" s="3">
        <v>2</v>
      </c>
      <c r="D6836" s="3">
        <v>2020</v>
      </c>
      <c r="E6836" s="3">
        <v>0</v>
      </c>
      <c r="F6836" s="3">
        <v>0</v>
      </c>
      <c r="G6836" s="3" t="s">
        <v>86</v>
      </c>
      <c r="H6836" s="3" t="s">
        <v>1241</v>
      </c>
      <c r="I6836" s="3" t="s">
        <v>563</v>
      </c>
      <c r="J6836" s="3">
        <v>10183175</v>
      </c>
    </row>
    <row r="6837" spans="1:10" hidden="1" x14ac:dyDescent="0.25">
      <c r="A6837" s="187">
        <v>43873</v>
      </c>
      <c r="B6837" s="3">
        <v>12</v>
      </c>
      <c r="C6837" s="3">
        <v>2</v>
      </c>
      <c r="D6837" s="3">
        <v>2020</v>
      </c>
      <c r="E6837" s="3">
        <v>0</v>
      </c>
      <c r="F6837" s="3">
        <v>0</v>
      </c>
      <c r="G6837" s="3" t="s">
        <v>86</v>
      </c>
      <c r="H6837" s="3" t="s">
        <v>1241</v>
      </c>
      <c r="I6837" s="3" t="s">
        <v>563</v>
      </c>
      <c r="J6837" s="3">
        <v>10183175</v>
      </c>
    </row>
    <row r="6838" spans="1:10" hidden="1" x14ac:dyDescent="0.25">
      <c r="A6838" s="187">
        <v>43872</v>
      </c>
      <c r="B6838" s="3">
        <v>11</v>
      </c>
      <c r="C6838" s="3">
        <v>2</v>
      </c>
      <c r="D6838" s="3">
        <v>2020</v>
      </c>
      <c r="E6838" s="3">
        <v>0</v>
      </c>
      <c r="F6838" s="3">
        <v>0</v>
      </c>
      <c r="G6838" s="3" t="s">
        <v>86</v>
      </c>
      <c r="H6838" s="3" t="s">
        <v>1241</v>
      </c>
      <c r="I6838" s="3" t="s">
        <v>563</v>
      </c>
      <c r="J6838" s="3">
        <v>10183175</v>
      </c>
    </row>
    <row r="6839" spans="1:10" hidden="1" x14ac:dyDescent="0.25">
      <c r="A6839" s="187">
        <v>43871</v>
      </c>
      <c r="B6839" s="3">
        <v>10</v>
      </c>
      <c r="C6839" s="3">
        <v>2</v>
      </c>
      <c r="D6839" s="3">
        <v>2020</v>
      </c>
      <c r="E6839" s="3">
        <v>0</v>
      </c>
      <c r="F6839" s="3">
        <v>0</v>
      </c>
      <c r="G6839" s="3" t="s">
        <v>86</v>
      </c>
      <c r="H6839" s="3" t="s">
        <v>1241</v>
      </c>
      <c r="I6839" s="3" t="s">
        <v>563</v>
      </c>
      <c r="J6839" s="3">
        <v>10183175</v>
      </c>
    </row>
    <row r="6840" spans="1:10" hidden="1" x14ac:dyDescent="0.25">
      <c r="A6840" s="187">
        <v>43870</v>
      </c>
      <c r="B6840" s="3">
        <v>9</v>
      </c>
      <c r="C6840" s="3">
        <v>2</v>
      </c>
      <c r="D6840" s="3">
        <v>2020</v>
      </c>
      <c r="E6840" s="3">
        <v>0</v>
      </c>
      <c r="F6840" s="3">
        <v>0</v>
      </c>
      <c r="G6840" s="3" t="s">
        <v>86</v>
      </c>
      <c r="H6840" s="3" t="s">
        <v>1241</v>
      </c>
      <c r="I6840" s="3" t="s">
        <v>563</v>
      </c>
      <c r="J6840" s="3">
        <v>10183175</v>
      </c>
    </row>
    <row r="6841" spans="1:10" hidden="1" x14ac:dyDescent="0.25">
      <c r="A6841" s="187">
        <v>43869</v>
      </c>
      <c r="B6841" s="3">
        <v>8</v>
      </c>
      <c r="C6841" s="3">
        <v>2</v>
      </c>
      <c r="D6841" s="3">
        <v>2020</v>
      </c>
      <c r="E6841" s="3">
        <v>0</v>
      </c>
      <c r="F6841" s="3">
        <v>0</v>
      </c>
      <c r="G6841" s="3" t="s">
        <v>86</v>
      </c>
      <c r="H6841" s="3" t="s">
        <v>1241</v>
      </c>
      <c r="I6841" s="3" t="s">
        <v>563</v>
      </c>
      <c r="J6841" s="3">
        <v>10183175</v>
      </c>
    </row>
    <row r="6842" spans="1:10" hidden="1" x14ac:dyDescent="0.25">
      <c r="A6842" s="187">
        <v>43868</v>
      </c>
      <c r="B6842" s="3">
        <v>7</v>
      </c>
      <c r="C6842" s="3">
        <v>2</v>
      </c>
      <c r="D6842" s="3">
        <v>2020</v>
      </c>
      <c r="E6842" s="3">
        <v>0</v>
      </c>
      <c r="F6842" s="3">
        <v>0</v>
      </c>
      <c r="G6842" s="3" t="s">
        <v>86</v>
      </c>
      <c r="H6842" s="3" t="s">
        <v>1241</v>
      </c>
      <c r="I6842" s="3" t="s">
        <v>563</v>
      </c>
      <c r="J6842" s="3">
        <v>10183175</v>
      </c>
    </row>
    <row r="6843" spans="1:10" hidden="1" x14ac:dyDescent="0.25">
      <c r="A6843" s="187">
        <v>43867</v>
      </c>
      <c r="B6843" s="3">
        <v>6</v>
      </c>
      <c r="C6843" s="3">
        <v>2</v>
      </c>
      <c r="D6843" s="3">
        <v>2020</v>
      </c>
      <c r="E6843" s="3">
        <v>0</v>
      </c>
      <c r="F6843" s="3">
        <v>0</v>
      </c>
      <c r="G6843" s="3" t="s">
        <v>86</v>
      </c>
      <c r="H6843" s="3" t="s">
        <v>1241</v>
      </c>
      <c r="I6843" s="3" t="s">
        <v>563</v>
      </c>
      <c r="J6843" s="3">
        <v>10183175</v>
      </c>
    </row>
    <row r="6844" spans="1:10" hidden="1" x14ac:dyDescent="0.25">
      <c r="A6844" s="187">
        <v>43866</v>
      </c>
      <c r="B6844" s="3">
        <v>5</v>
      </c>
      <c r="C6844" s="3">
        <v>2</v>
      </c>
      <c r="D6844" s="3">
        <v>2020</v>
      </c>
      <c r="E6844" s="3">
        <v>0</v>
      </c>
      <c r="F6844" s="3">
        <v>0</v>
      </c>
      <c r="G6844" s="3" t="s">
        <v>86</v>
      </c>
      <c r="H6844" s="3" t="s">
        <v>1241</v>
      </c>
      <c r="I6844" s="3" t="s">
        <v>563</v>
      </c>
      <c r="J6844" s="3">
        <v>10183175</v>
      </c>
    </row>
    <row r="6845" spans="1:10" hidden="1" x14ac:dyDescent="0.25">
      <c r="A6845" s="187">
        <v>43865</v>
      </c>
      <c r="B6845" s="3">
        <v>4</v>
      </c>
      <c r="C6845" s="3">
        <v>2</v>
      </c>
      <c r="D6845" s="3">
        <v>2020</v>
      </c>
      <c r="E6845" s="3">
        <v>0</v>
      </c>
      <c r="F6845" s="3">
        <v>0</v>
      </c>
      <c r="G6845" s="3" t="s">
        <v>86</v>
      </c>
      <c r="H6845" s="3" t="s">
        <v>1241</v>
      </c>
      <c r="I6845" s="3" t="s">
        <v>563</v>
      </c>
      <c r="J6845" s="3">
        <v>10183175</v>
      </c>
    </row>
    <row r="6846" spans="1:10" hidden="1" x14ac:dyDescent="0.25">
      <c r="A6846" s="187">
        <v>43864</v>
      </c>
      <c r="B6846" s="3">
        <v>3</v>
      </c>
      <c r="C6846" s="3">
        <v>2</v>
      </c>
      <c r="D6846" s="3">
        <v>2020</v>
      </c>
      <c r="E6846" s="3">
        <v>0</v>
      </c>
      <c r="F6846" s="3">
        <v>0</v>
      </c>
      <c r="G6846" s="3" t="s">
        <v>86</v>
      </c>
      <c r="H6846" s="3" t="s">
        <v>1241</v>
      </c>
      <c r="I6846" s="3" t="s">
        <v>563</v>
      </c>
      <c r="J6846" s="3">
        <v>10183175</v>
      </c>
    </row>
    <row r="6847" spans="1:10" hidden="1" x14ac:dyDescent="0.25">
      <c r="A6847" s="187">
        <v>43863</v>
      </c>
      <c r="B6847" s="3">
        <v>2</v>
      </c>
      <c r="C6847" s="3">
        <v>2</v>
      </c>
      <c r="D6847" s="3">
        <v>2020</v>
      </c>
      <c r="E6847" s="3">
        <v>0</v>
      </c>
      <c r="F6847" s="3">
        <v>0</v>
      </c>
      <c r="G6847" s="3" t="s">
        <v>86</v>
      </c>
      <c r="H6847" s="3" t="s">
        <v>1241</v>
      </c>
      <c r="I6847" s="3" t="s">
        <v>563</v>
      </c>
      <c r="J6847" s="3">
        <v>10183175</v>
      </c>
    </row>
    <row r="6848" spans="1:10" hidden="1" x14ac:dyDescent="0.25">
      <c r="A6848" s="187">
        <v>43862</v>
      </c>
      <c r="B6848" s="3">
        <v>1</v>
      </c>
      <c r="C6848" s="3">
        <v>2</v>
      </c>
      <c r="D6848" s="3">
        <v>2020</v>
      </c>
      <c r="E6848" s="3">
        <v>1</v>
      </c>
      <c r="F6848" s="3">
        <v>0</v>
      </c>
      <c r="G6848" s="3" t="s">
        <v>86</v>
      </c>
      <c r="H6848" s="3" t="s">
        <v>1241</v>
      </c>
      <c r="I6848" s="3" t="s">
        <v>563</v>
      </c>
      <c r="J6848" s="3">
        <v>10183175</v>
      </c>
    </row>
    <row r="6849" spans="1:10" hidden="1" x14ac:dyDescent="0.25">
      <c r="A6849" s="187">
        <v>43861</v>
      </c>
      <c r="B6849" s="3">
        <v>31</v>
      </c>
      <c r="C6849" s="3">
        <v>1</v>
      </c>
      <c r="D6849" s="3">
        <v>2020</v>
      </c>
      <c r="E6849" s="3">
        <v>0</v>
      </c>
      <c r="F6849" s="3">
        <v>0</v>
      </c>
      <c r="G6849" s="3" t="s">
        <v>86</v>
      </c>
      <c r="H6849" s="3" t="s">
        <v>1241</v>
      </c>
      <c r="I6849" s="3" t="s">
        <v>563</v>
      </c>
      <c r="J6849" s="3">
        <v>10183175</v>
      </c>
    </row>
    <row r="6850" spans="1:10" hidden="1" x14ac:dyDescent="0.25">
      <c r="A6850" s="187">
        <v>43860</v>
      </c>
      <c r="B6850" s="3">
        <v>30</v>
      </c>
      <c r="C6850" s="3">
        <v>1</v>
      </c>
      <c r="D6850" s="3">
        <v>2020</v>
      </c>
      <c r="E6850" s="3">
        <v>0</v>
      </c>
      <c r="F6850" s="3">
        <v>0</v>
      </c>
      <c r="G6850" s="3" t="s">
        <v>86</v>
      </c>
      <c r="H6850" s="3" t="s">
        <v>1241</v>
      </c>
      <c r="I6850" s="3" t="s">
        <v>563</v>
      </c>
      <c r="J6850" s="3">
        <v>10183175</v>
      </c>
    </row>
    <row r="6851" spans="1:10" hidden="1" x14ac:dyDescent="0.25">
      <c r="A6851" s="187">
        <v>43859</v>
      </c>
      <c r="B6851" s="3">
        <v>29</v>
      </c>
      <c r="C6851" s="3">
        <v>1</v>
      </c>
      <c r="D6851" s="3">
        <v>2020</v>
      </c>
      <c r="E6851" s="3">
        <v>0</v>
      </c>
      <c r="F6851" s="3">
        <v>0</v>
      </c>
      <c r="G6851" s="3" t="s">
        <v>86</v>
      </c>
      <c r="H6851" s="3" t="s">
        <v>1241</v>
      </c>
      <c r="I6851" s="3" t="s">
        <v>563</v>
      </c>
      <c r="J6851" s="3">
        <v>10183175</v>
      </c>
    </row>
    <row r="6852" spans="1:10" hidden="1" x14ac:dyDescent="0.25">
      <c r="A6852" s="187">
        <v>43858</v>
      </c>
      <c r="B6852" s="3">
        <v>28</v>
      </c>
      <c r="C6852" s="3">
        <v>1</v>
      </c>
      <c r="D6852" s="3">
        <v>2020</v>
      </c>
      <c r="E6852" s="3">
        <v>0</v>
      </c>
      <c r="F6852" s="3">
        <v>0</v>
      </c>
      <c r="G6852" s="3" t="s">
        <v>86</v>
      </c>
      <c r="H6852" s="3" t="s">
        <v>1241</v>
      </c>
      <c r="I6852" s="3" t="s">
        <v>563</v>
      </c>
      <c r="J6852" s="3">
        <v>10183175</v>
      </c>
    </row>
    <row r="6853" spans="1:10" hidden="1" x14ac:dyDescent="0.25">
      <c r="A6853" s="187">
        <v>43857</v>
      </c>
      <c r="B6853" s="3">
        <v>27</v>
      </c>
      <c r="C6853" s="3">
        <v>1</v>
      </c>
      <c r="D6853" s="3">
        <v>2020</v>
      </c>
      <c r="E6853" s="3">
        <v>0</v>
      </c>
      <c r="F6853" s="3">
        <v>0</v>
      </c>
      <c r="G6853" s="3" t="s">
        <v>86</v>
      </c>
      <c r="H6853" s="3" t="s">
        <v>1241</v>
      </c>
      <c r="I6853" s="3" t="s">
        <v>563</v>
      </c>
      <c r="J6853" s="3">
        <v>10183175</v>
      </c>
    </row>
    <row r="6854" spans="1:10" hidden="1" x14ac:dyDescent="0.25">
      <c r="A6854" s="187">
        <v>43856</v>
      </c>
      <c r="B6854" s="3">
        <v>26</v>
      </c>
      <c r="C6854" s="3">
        <v>1</v>
      </c>
      <c r="D6854" s="3">
        <v>2020</v>
      </c>
      <c r="E6854" s="3">
        <v>0</v>
      </c>
      <c r="F6854" s="3">
        <v>0</v>
      </c>
      <c r="G6854" s="3" t="s">
        <v>86</v>
      </c>
      <c r="H6854" s="3" t="s">
        <v>1241</v>
      </c>
      <c r="I6854" s="3" t="s">
        <v>563</v>
      </c>
      <c r="J6854" s="3">
        <v>10183175</v>
      </c>
    </row>
    <row r="6855" spans="1:10" hidden="1" x14ac:dyDescent="0.25">
      <c r="A6855" s="187">
        <v>43855</v>
      </c>
      <c r="B6855" s="3">
        <v>25</v>
      </c>
      <c r="C6855" s="3">
        <v>1</v>
      </c>
      <c r="D6855" s="3">
        <v>2020</v>
      </c>
      <c r="E6855" s="3">
        <v>0</v>
      </c>
      <c r="F6855" s="3">
        <v>0</v>
      </c>
      <c r="G6855" s="3" t="s">
        <v>86</v>
      </c>
      <c r="H6855" s="3" t="s">
        <v>1241</v>
      </c>
      <c r="I6855" s="3" t="s">
        <v>563</v>
      </c>
      <c r="J6855" s="3">
        <v>10183175</v>
      </c>
    </row>
    <row r="6856" spans="1:10" hidden="1" x14ac:dyDescent="0.25">
      <c r="A6856" s="187">
        <v>43854</v>
      </c>
      <c r="B6856" s="3">
        <v>24</v>
      </c>
      <c r="C6856" s="3">
        <v>1</v>
      </c>
      <c r="D6856" s="3">
        <v>2020</v>
      </c>
      <c r="E6856" s="3">
        <v>0</v>
      </c>
      <c r="F6856" s="3">
        <v>0</v>
      </c>
      <c r="G6856" s="3" t="s">
        <v>86</v>
      </c>
      <c r="H6856" s="3" t="s">
        <v>1241</v>
      </c>
      <c r="I6856" s="3" t="s">
        <v>563</v>
      </c>
      <c r="J6856" s="3">
        <v>10183175</v>
      </c>
    </row>
    <row r="6857" spans="1:10" hidden="1" x14ac:dyDescent="0.25">
      <c r="A6857" s="187">
        <v>43853</v>
      </c>
      <c r="B6857" s="3">
        <v>23</v>
      </c>
      <c r="C6857" s="3">
        <v>1</v>
      </c>
      <c r="D6857" s="3">
        <v>2020</v>
      </c>
      <c r="E6857" s="3">
        <v>0</v>
      </c>
      <c r="F6857" s="3">
        <v>0</v>
      </c>
      <c r="G6857" s="3" t="s">
        <v>86</v>
      </c>
      <c r="H6857" s="3" t="s">
        <v>1241</v>
      </c>
      <c r="I6857" s="3" t="s">
        <v>563</v>
      </c>
      <c r="J6857" s="3">
        <v>10183175</v>
      </c>
    </row>
    <row r="6858" spans="1:10" hidden="1" x14ac:dyDescent="0.25">
      <c r="A6858" s="187">
        <v>43852</v>
      </c>
      <c r="B6858" s="3">
        <v>22</v>
      </c>
      <c r="C6858" s="3">
        <v>1</v>
      </c>
      <c r="D6858" s="3">
        <v>2020</v>
      </c>
      <c r="E6858" s="3">
        <v>0</v>
      </c>
      <c r="F6858" s="3">
        <v>0</v>
      </c>
      <c r="G6858" s="3" t="s">
        <v>86</v>
      </c>
      <c r="H6858" s="3" t="s">
        <v>1241</v>
      </c>
      <c r="I6858" s="3" t="s">
        <v>563</v>
      </c>
      <c r="J6858" s="3">
        <v>10183175</v>
      </c>
    </row>
    <row r="6859" spans="1:10" hidden="1" x14ac:dyDescent="0.25">
      <c r="A6859" s="187">
        <v>43851</v>
      </c>
      <c r="B6859" s="3">
        <v>21</v>
      </c>
      <c r="C6859" s="3">
        <v>1</v>
      </c>
      <c r="D6859" s="3">
        <v>2020</v>
      </c>
      <c r="E6859" s="3">
        <v>0</v>
      </c>
      <c r="F6859" s="3">
        <v>0</v>
      </c>
      <c r="G6859" s="3" t="s">
        <v>86</v>
      </c>
      <c r="H6859" s="3" t="s">
        <v>1241</v>
      </c>
      <c r="I6859" s="3" t="s">
        <v>563</v>
      </c>
      <c r="J6859" s="3">
        <v>10183175</v>
      </c>
    </row>
    <row r="6860" spans="1:10" hidden="1" x14ac:dyDescent="0.25">
      <c r="A6860" s="187">
        <v>43850</v>
      </c>
      <c r="B6860" s="3">
        <v>20</v>
      </c>
      <c r="C6860" s="3">
        <v>1</v>
      </c>
      <c r="D6860" s="3">
        <v>2020</v>
      </c>
      <c r="E6860" s="3">
        <v>0</v>
      </c>
      <c r="F6860" s="3">
        <v>0</v>
      </c>
      <c r="G6860" s="3" t="s">
        <v>86</v>
      </c>
      <c r="H6860" s="3" t="s">
        <v>1241</v>
      </c>
      <c r="I6860" s="3" t="s">
        <v>563</v>
      </c>
      <c r="J6860" s="3">
        <v>10183175</v>
      </c>
    </row>
    <row r="6861" spans="1:10" hidden="1" x14ac:dyDescent="0.25">
      <c r="A6861" s="187">
        <v>43849</v>
      </c>
      <c r="B6861" s="3">
        <v>19</v>
      </c>
      <c r="C6861" s="3">
        <v>1</v>
      </c>
      <c r="D6861" s="3">
        <v>2020</v>
      </c>
      <c r="E6861" s="3">
        <v>0</v>
      </c>
      <c r="F6861" s="3">
        <v>0</v>
      </c>
      <c r="G6861" s="3" t="s">
        <v>86</v>
      </c>
      <c r="H6861" s="3" t="s">
        <v>1241</v>
      </c>
      <c r="I6861" s="3" t="s">
        <v>563</v>
      </c>
      <c r="J6861" s="3">
        <v>10183175</v>
      </c>
    </row>
    <row r="6862" spans="1:10" hidden="1" x14ac:dyDescent="0.25">
      <c r="A6862" s="187">
        <v>43848</v>
      </c>
      <c r="B6862" s="3">
        <v>18</v>
      </c>
      <c r="C6862" s="3">
        <v>1</v>
      </c>
      <c r="D6862" s="3">
        <v>2020</v>
      </c>
      <c r="E6862" s="3">
        <v>0</v>
      </c>
      <c r="F6862" s="3">
        <v>0</v>
      </c>
      <c r="G6862" s="3" t="s">
        <v>86</v>
      </c>
      <c r="H6862" s="3" t="s">
        <v>1241</v>
      </c>
      <c r="I6862" s="3" t="s">
        <v>563</v>
      </c>
      <c r="J6862" s="3">
        <v>10183175</v>
      </c>
    </row>
    <row r="6863" spans="1:10" hidden="1" x14ac:dyDescent="0.25">
      <c r="A6863" s="187">
        <v>43847</v>
      </c>
      <c r="B6863" s="3">
        <v>17</v>
      </c>
      <c r="C6863" s="3">
        <v>1</v>
      </c>
      <c r="D6863" s="3">
        <v>2020</v>
      </c>
      <c r="E6863" s="3">
        <v>0</v>
      </c>
      <c r="F6863" s="3">
        <v>0</v>
      </c>
      <c r="G6863" s="3" t="s">
        <v>86</v>
      </c>
      <c r="H6863" s="3" t="s">
        <v>1241</v>
      </c>
      <c r="I6863" s="3" t="s">
        <v>563</v>
      </c>
      <c r="J6863" s="3">
        <v>10183175</v>
      </c>
    </row>
    <row r="6864" spans="1:10" hidden="1" x14ac:dyDescent="0.25">
      <c r="A6864" s="187">
        <v>43846</v>
      </c>
      <c r="B6864" s="3">
        <v>16</v>
      </c>
      <c r="C6864" s="3">
        <v>1</v>
      </c>
      <c r="D6864" s="3">
        <v>2020</v>
      </c>
      <c r="E6864" s="3">
        <v>0</v>
      </c>
      <c r="F6864" s="3">
        <v>0</v>
      </c>
      <c r="G6864" s="3" t="s">
        <v>86</v>
      </c>
      <c r="H6864" s="3" t="s">
        <v>1241</v>
      </c>
      <c r="I6864" s="3" t="s">
        <v>563</v>
      </c>
      <c r="J6864" s="3">
        <v>10183175</v>
      </c>
    </row>
    <row r="6865" spans="1:10" hidden="1" x14ac:dyDescent="0.25">
      <c r="A6865" s="187">
        <v>43845</v>
      </c>
      <c r="B6865" s="3">
        <v>15</v>
      </c>
      <c r="C6865" s="3">
        <v>1</v>
      </c>
      <c r="D6865" s="3">
        <v>2020</v>
      </c>
      <c r="E6865" s="3">
        <v>0</v>
      </c>
      <c r="F6865" s="3">
        <v>0</v>
      </c>
      <c r="G6865" s="3" t="s">
        <v>86</v>
      </c>
      <c r="H6865" s="3" t="s">
        <v>1241</v>
      </c>
      <c r="I6865" s="3" t="s">
        <v>563</v>
      </c>
      <c r="J6865" s="3">
        <v>10183175</v>
      </c>
    </row>
    <row r="6866" spans="1:10" hidden="1" x14ac:dyDescent="0.25">
      <c r="A6866" s="187">
        <v>43844</v>
      </c>
      <c r="B6866" s="3">
        <v>14</v>
      </c>
      <c r="C6866" s="3">
        <v>1</v>
      </c>
      <c r="D6866" s="3">
        <v>2020</v>
      </c>
      <c r="E6866" s="3">
        <v>0</v>
      </c>
      <c r="F6866" s="3">
        <v>0</v>
      </c>
      <c r="G6866" s="3" t="s">
        <v>86</v>
      </c>
      <c r="H6866" s="3" t="s">
        <v>1241</v>
      </c>
      <c r="I6866" s="3" t="s">
        <v>563</v>
      </c>
      <c r="J6866" s="3">
        <v>10183175</v>
      </c>
    </row>
    <row r="6867" spans="1:10" hidden="1" x14ac:dyDescent="0.25">
      <c r="A6867" s="187">
        <v>43843</v>
      </c>
      <c r="B6867" s="3">
        <v>13</v>
      </c>
      <c r="C6867" s="3">
        <v>1</v>
      </c>
      <c r="D6867" s="3">
        <v>2020</v>
      </c>
      <c r="E6867" s="3">
        <v>0</v>
      </c>
      <c r="F6867" s="3">
        <v>0</v>
      </c>
      <c r="G6867" s="3" t="s">
        <v>86</v>
      </c>
      <c r="H6867" s="3" t="s">
        <v>1241</v>
      </c>
      <c r="I6867" s="3" t="s">
        <v>563</v>
      </c>
      <c r="J6867" s="3">
        <v>10183175</v>
      </c>
    </row>
    <row r="6868" spans="1:10" hidden="1" x14ac:dyDescent="0.25">
      <c r="A6868" s="187">
        <v>43842</v>
      </c>
      <c r="B6868" s="3">
        <v>12</v>
      </c>
      <c r="C6868" s="3">
        <v>1</v>
      </c>
      <c r="D6868" s="3">
        <v>2020</v>
      </c>
      <c r="E6868" s="3">
        <v>0</v>
      </c>
      <c r="F6868" s="3">
        <v>0</v>
      </c>
      <c r="G6868" s="3" t="s">
        <v>86</v>
      </c>
      <c r="H6868" s="3" t="s">
        <v>1241</v>
      </c>
      <c r="I6868" s="3" t="s">
        <v>563</v>
      </c>
      <c r="J6868" s="3">
        <v>10183175</v>
      </c>
    </row>
    <row r="6869" spans="1:10" hidden="1" x14ac:dyDescent="0.25">
      <c r="A6869" s="187">
        <v>43841</v>
      </c>
      <c r="B6869" s="3">
        <v>11</v>
      </c>
      <c r="C6869" s="3">
        <v>1</v>
      </c>
      <c r="D6869" s="3">
        <v>2020</v>
      </c>
      <c r="E6869" s="3">
        <v>0</v>
      </c>
      <c r="F6869" s="3">
        <v>0</v>
      </c>
      <c r="G6869" s="3" t="s">
        <v>86</v>
      </c>
      <c r="H6869" s="3" t="s">
        <v>1241</v>
      </c>
      <c r="I6869" s="3" t="s">
        <v>563</v>
      </c>
      <c r="J6869" s="3">
        <v>10183175</v>
      </c>
    </row>
    <row r="6870" spans="1:10" hidden="1" x14ac:dyDescent="0.25">
      <c r="A6870" s="187">
        <v>43840</v>
      </c>
      <c r="B6870" s="3">
        <v>10</v>
      </c>
      <c r="C6870" s="3">
        <v>1</v>
      </c>
      <c r="D6870" s="3">
        <v>2020</v>
      </c>
      <c r="E6870" s="3">
        <v>0</v>
      </c>
      <c r="F6870" s="3">
        <v>0</v>
      </c>
      <c r="G6870" s="3" t="s">
        <v>86</v>
      </c>
      <c r="H6870" s="3" t="s">
        <v>1241</v>
      </c>
      <c r="I6870" s="3" t="s">
        <v>563</v>
      </c>
      <c r="J6870" s="3">
        <v>10183175</v>
      </c>
    </row>
    <row r="6871" spans="1:10" hidden="1" x14ac:dyDescent="0.25">
      <c r="A6871" s="187">
        <v>43839</v>
      </c>
      <c r="B6871" s="3">
        <v>9</v>
      </c>
      <c r="C6871" s="3">
        <v>1</v>
      </c>
      <c r="D6871" s="3">
        <v>2020</v>
      </c>
      <c r="E6871" s="3">
        <v>0</v>
      </c>
      <c r="F6871" s="3">
        <v>0</v>
      </c>
      <c r="G6871" s="3" t="s">
        <v>86</v>
      </c>
      <c r="H6871" s="3" t="s">
        <v>1241</v>
      </c>
      <c r="I6871" s="3" t="s">
        <v>563</v>
      </c>
      <c r="J6871" s="3">
        <v>10183175</v>
      </c>
    </row>
    <row r="6872" spans="1:10" hidden="1" x14ac:dyDescent="0.25">
      <c r="A6872" s="187">
        <v>43838</v>
      </c>
      <c r="B6872" s="3">
        <v>8</v>
      </c>
      <c r="C6872" s="3">
        <v>1</v>
      </c>
      <c r="D6872" s="3">
        <v>2020</v>
      </c>
      <c r="E6872" s="3">
        <v>0</v>
      </c>
      <c r="F6872" s="3">
        <v>0</v>
      </c>
      <c r="G6872" s="3" t="s">
        <v>86</v>
      </c>
      <c r="H6872" s="3" t="s">
        <v>1241</v>
      </c>
      <c r="I6872" s="3" t="s">
        <v>563</v>
      </c>
      <c r="J6872" s="3">
        <v>10183175</v>
      </c>
    </row>
    <row r="6873" spans="1:10" hidden="1" x14ac:dyDescent="0.25">
      <c r="A6873" s="187">
        <v>43837</v>
      </c>
      <c r="B6873" s="3">
        <v>7</v>
      </c>
      <c r="C6873" s="3">
        <v>1</v>
      </c>
      <c r="D6873" s="3">
        <v>2020</v>
      </c>
      <c r="E6873" s="3">
        <v>0</v>
      </c>
      <c r="F6873" s="3">
        <v>0</v>
      </c>
      <c r="G6873" s="3" t="s">
        <v>86</v>
      </c>
      <c r="H6873" s="3" t="s">
        <v>1241</v>
      </c>
      <c r="I6873" s="3" t="s">
        <v>563</v>
      </c>
      <c r="J6873" s="3">
        <v>10183175</v>
      </c>
    </row>
    <row r="6874" spans="1:10" hidden="1" x14ac:dyDescent="0.25">
      <c r="A6874" s="187">
        <v>43836</v>
      </c>
      <c r="B6874" s="3">
        <v>6</v>
      </c>
      <c r="C6874" s="3">
        <v>1</v>
      </c>
      <c r="D6874" s="3">
        <v>2020</v>
      </c>
      <c r="E6874" s="3">
        <v>0</v>
      </c>
      <c r="F6874" s="3">
        <v>0</v>
      </c>
      <c r="G6874" s="3" t="s">
        <v>86</v>
      </c>
      <c r="H6874" s="3" t="s">
        <v>1241</v>
      </c>
      <c r="I6874" s="3" t="s">
        <v>563</v>
      </c>
      <c r="J6874" s="3">
        <v>10183175</v>
      </c>
    </row>
    <row r="6875" spans="1:10" hidden="1" x14ac:dyDescent="0.25">
      <c r="A6875" s="187">
        <v>43835</v>
      </c>
      <c r="B6875" s="3">
        <v>5</v>
      </c>
      <c r="C6875" s="3">
        <v>1</v>
      </c>
      <c r="D6875" s="3">
        <v>2020</v>
      </c>
      <c r="E6875" s="3">
        <v>0</v>
      </c>
      <c r="F6875" s="3">
        <v>0</v>
      </c>
      <c r="G6875" s="3" t="s">
        <v>86</v>
      </c>
      <c r="H6875" s="3" t="s">
        <v>1241</v>
      </c>
      <c r="I6875" s="3" t="s">
        <v>563</v>
      </c>
      <c r="J6875" s="3">
        <v>10183175</v>
      </c>
    </row>
    <row r="6876" spans="1:10" hidden="1" x14ac:dyDescent="0.25">
      <c r="A6876" s="187">
        <v>43834</v>
      </c>
      <c r="B6876" s="3">
        <v>4</v>
      </c>
      <c r="C6876" s="3">
        <v>1</v>
      </c>
      <c r="D6876" s="3">
        <v>2020</v>
      </c>
      <c r="E6876" s="3">
        <v>0</v>
      </c>
      <c r="F6876" s="3">
        <v>0</v>
      </c>
      <c r="G6876" s="3" t="s">
        <v>86</v>
      </c>
      <c r="H6876" s="3" t="s">
        <v>1241</v>
      </c>
      <c r="I6876" s="3" t="s">
        <v>563</v>
      </c>
      <c r="J6876" s="3">
        <v>10183175</v>
      </c>
    </row>
    <row r="6877" spans="1:10" hidden="1" x14ac:dyDescent="0.25">
      <c r="A6877" s="187">
        <v>43833</v>
      </c>
      <c r="B6877" s="3">
        <v>3</v>
      </c>
      <c r="C6877" s="3">
        <v>1</v>
      </c>
      <c r="D6877" s="3">
        <v>2020</v>
      </c>
      <c r="E6877" s="3">
        <v>0</v>
      </c>
      <c r="F6877" s="3">
        <v>0</v>
      </c>
      <c r="G6877" s="3" t="s">
        <v>86</v>
      </c>
      <c r="H6877" s="3" t="s">
        <v>1241</v>
      </c>
      <c r="I6877" s="3" t="s">
        <v>563</v>
      </c>
      <c r="J6877" s="3">
        <v>10183175</v>
      </c>
    </row>
    <row r="6878" spans="1:10" hidden="1" x14ac:dyDescent="0.25">
      <c r="A6878" s="187">
        <v>43832</v>
      </c>
      <c r="B6878" s="3">
        <v>2</v>
      </c>
      <c r="C6878" s="3">
        <v>1</v>
      </c>
      <c r="D6878" s="3">
        <v>2020</v>
      </c>
      <c r="E6878" s="3">
        <v>0</v>
      </c>
      <c r="F6878" s="3">
        <v>0</v>
      </c>
      <c r="G6878" s="3" t="s">
        <v>86</v>
      </c>
      <c r="H6878" s="3" t="s">
        <v>1241</v>
      </c>
      <c r="I6878" s="3" t="s">
        <v>563</v>
      </c>
      <c r="J6878" s="3">
        <v>10183175</v>
      </c>
    </row>
    <row r="6879" spans="1:10" hidden="1" x14ac:dyDescent="0.25">
      <c r="A6879" s="187">
        <v>43831</v>
      </c>
      <c r="B6879" s="3">
        <v>1</v>
      </c>
      <c r="C6879" s="3">
        <v>1</v>
      </c>
      <c r="D6879" s="3">
        <v>2020</v>
      </c>
      <c r="E6879" s="3">
        <v>0</v>
      </c>
      <c r="F6879" s="3">
        <v>0</v>
      </c>
      <c r="G6879" s="3" t="s">
        <v>86</v>
      </c>
      <c r="H6879" s="3" t="s">
        <v>1241</v>
      </c>
      <c r="I6879" s="3" t="s">
        <v>563</v>
      </c>
      <c r="J6879" s="3">
        <v>10183175</v>
      </c>
    </row>
    <row r="6880" spans="1:10" hidden="1" x14ac:dyDescent="0.25">
      <c r="A6880" s="187">
        <v>43830</v>
      </c>
      <c r="B6880" s="3">
        <v>31</v>
      </c>
      <c r="C6880" s="3">
        <v>12</v>
      </c>
      <c r="D6880" s="3">
        <v>2019</v>
      </c>
      <c r="E6880" s="3">
        <v>0</v>
      </c>
      <c r="F6880" s="3">
        <v>0</v>
      </c>
      <c r="G6880" s="3" t="s">
        <v>86</v>
      </c>
      <c r="H6880" s="3" t="s">
        <v>1241</v>
      </c>
      <c r="I6880" s="3" t="s">
        <v>563</v>
      </c>
      <c r="J6880" s="3">
        <v>10183175</v>
      </c>
    </row>
    <row r="6881" spans="1:10" hidden="1" x14ac:dyDescent="0.25">
      <c r="A6881" s="187">
        <v>43920</v>
      </c>
      <c r="B6881" s="3">
        <v>30</v>
      </c>
      <c r="C6881" s="3">
        <v>3</v>
      </c>
      <c r="D6881" s="3">
        <v>2020</v>
      </c>
      <c r="E6881" s="3">
        <v>1122</v>
      </c>
      <c r="F6881" s="3">
        <v>22</v>
      </c>
      <c r="G6881" s="3" t="s">
        <v>91</v>
      </c>
      <c r="H6881" s="3" t="s">
        <v>1242</v>
      </c>
      <c r="I6881" s="3" t="s">
        <v>382</v>
      </c>
      <c r="J6881" s="3">
        <v>8516543</v>
      </c>
    </row>
    <row r="6882" spans="1:10" hidden="1" x14ac:dyDescent="0.25">
      <c r="A6882" s="187">
        <v>43919</v>
      </c>
      <c r="B6882" s="3">
        <v>29</v>
      </c>
      <c r="C6882" s="3">
        <v>3</v>
      </c>
      <c r="D6882" s="3">
        <v>2020</v>
      </c>
      <c r="E6882" s="3">
        <v>1048</v>
      </c>
      <c r="F6882" s="3">
        <v>38</v>
      </c>
      <c r="G6882" s="3" t="s">
        <v>91</v>
      </c>
      <c r="H6882" s="3" t="s">
        <v>1242</v>
      </c>
      <c r="I6882" s="3" t="s">
        <v>382</v>
      </c>
      <c r="J6882" s="3">
        <v>8516543</v>
      </c>
    </row>
    <row r="6883" spans="1:10" hidden="1" x14ac:dyDescent="0.25">
      <c r="A6883" s="187">
        <v>43918</v>
      </c>
      <c r="B6883" s="3">
        <v>28</v>
      </c>
      <c r="C6883" s="3">
        <v>3</v>
      </c>
      <c r="D6883" s="3">
        <v>2020</v>
      </c>
      <c r="E6883" s="3">
        <v>1390</v>
      </c>
      <c r="F6883" s="3">
        <v>36</v>
      </c>
      <c r="G6883" s="3" t="s">
        <v>91</v>
      </c>
      <c r="H6883" s="3" t="s">
        <v>1242</v>
      </c>
      <c r="I6883" s="3" t="s">
        <v>382</v>
      </c>
      <c r="J6883" s="3">
        <v>8516543</v>
      </c>
    </row>
    <row r="6884" spans="1:10" hidden="1" x14ac:dyDescent="0.25">
      <c r="A6884" s="187">
        <v>43917</v>
      </c>
      <c r="B6884" s="3">
        <v>27</v>
      </c>
      <c r="C6884" s="3">
        <v>3</v>
      </c>
      <c r="D6884" s="3">
        <v>2020</v>
      </c>
      <c r="E6884" s="3">
        <v>1000</v>
      </c>
      <c r="F6884" s="3">
        <v>58</v>
      </c>
      <c r="G6884" s="3" t="s">
        <v>91</v>
      </c>
      <c r="H6884" s="3" t="s">
        <v>1242</v>
      </c>
      <c r="I6884" s="3" t="s">
        <v>382</v>
      </c>
      <c r="J6884" s="3">
        <v>8516543</v>
      </c>
    </row>
    <row r="6885" spans="1:10" hidden="1" x14ac:dyDescent="0.25">
      <c r="A6885" s="187">
        <v>43916</v>
      </c>
      <c r="B6885" s="3">
        <v>26</v>
      </c>
      <c r="C6885" s="3">
        <v>3</v>
      </c>
      <c r="D6885" s="3">
        <v>2020</v>
      </c>
      <c r="E6885" s="3">
        <v>925</v>
      </c>
      <c r="F6885" s="3">
        <v>17</v>
      </c>
      <c r="G6885" s="3" t="s">
        <v>91</v>
      </c>
      <c r="H6885" s="3" t="s">
        <v>1242</v>
      </c>
      <c r="I6885" s="3" t="s">
        <v>382</v>
      </c>
      <c r="J6885" s="3">
        <v>8516543</v>
      </c>
    </row>
    <row r="6886" spans="1:10" hidden="1" x14ac:dyDescent="0.25">
      <c r="A6886" s="187">
        <v>43915</v>
      </c>
      <c r="B6886" s="3">
        <v>25</v>
      </c>
      <c r="C6886" s="3">
        <v>3</v>
      </c>
      <c r="D6886" s="3">
        <v>2020</v>
      </c>
      <c r="E6886" s="3">
        <v>774</v>
      </c>
      <c r="F6886" s="3">
        <v>20</v>
      </c>
      <c r="G6886" s="3" t="s">
        <v>91</v>
      </c>
      <c r="H6886" s="3" t="s">
        <v>1242</v>
      </c>
      <c r="I6886" s="3" t="s">
        <v>382</v>
      </c>
      <c r="J6886" s="3">
        <v>8516543</v>
      </c>
    </row>
    <row r="6887" spans="1:10" hidden="1" x14ac:dyDescent="0.25">
      <c r="A6887" s="187">
        <v>43914</v>
      </c>
      <c r="B6887" s="3">
        <v>24</v>
      </c>
      <c r="C6887" s="3">
        <v>3</v>
      </c>
      <c r="D6887" s="3">
        <v>2020</v>
      </c>
      <c r="E6887" s="3">
        <v>1044</v>
      </c>
      <c r="F6887" s="3">
        <v>6</v>
      </c>
      <c r="G6887" s="3" t="s">
        <v>91</v>
      </c>
      <c r="H6887" s="3" t="s">
        <v>1242</v>
      </c>
      <c r="I6887" s="3" t="s">
        <v>382</v>
      </c>
      <c r="J6887" s="3">
        <v>8516543</v>
      </c>
    </row>
    <row r="6888" spans="1:10" hidden="1" x14ac:dyDescent="0.25">
      <c r="A6888" s="187">
        <v>43913</v>
      </c>
      <c r="B6888" s="3">
        <v>23</v>
      </c>
      <c r="C6888" s="3">
        <v>3</v>
      </c>
      <c r="D6888" s="3">
        <v>2020</v>
      </c>
      <c r="E6888" s="3">
        <v>894</v>
      </c>
      <c r="F6888" s="3">
        <v>4</v>
      </c>
      <c r="G6888" s="3" t="s">
        <v>91</v>
      </c>
      <c r="H6888" s="3" t="s">
        <v>1242</v>
      </c>
      <c r="I6888" s="3" t="s">
        <v>382</v>
      </c>
      <c r="J6888" s="3">
        <v>8516543</v>
      </c>
    </row>
    <row r="6889" spans="1:10" hidden="1" x14ac:dyDescent="0.25">
      <c r="A6889" s="187">
        <v>43912</v>
      </c>
      <c r="B6889" s="3">
        <v>22</v>
      </c>
      <c r="C6889" s="3">
        <v>3</v>
      </c>
      <c r="D6889" s="3">
        <v>2020</v>
      </c>
      <c r="E6889" s="3">
        <v>1237</v>
      </c>
      <c r="F6889" s="3">
        <v>13</v>
      </c>
      <c r="G6889" s="3" t="s">
        <v>91</v>
      </c>
      <c r="H6889" s="3" t="s">
        <v>1242</v>
      </c>
      <c r="I6889" s="3" t="s">
        <v>382</v>
      </c>
      <c r="J6889" s="3">
        <v>8516543</v>
      </c>
    </row>
    <row r="6890" spans="1:10" hidden="1" x14ac:dyDescent="0.25">
      <c r="A6890" s="187">
        <v>43911</v>
      </c>
      <c r="B6890" s="3">
        <v>21</v>
      </c>
      <c r="C6890" s="3">
        <v>3</v>
      </c>
      <c r="D6890" s="3">
        <v>2020</v>
      </c>
      <c r="E6890" s="3">
        <v>952</v>
      </c>
      <c r="F6890" s="3">
        <v>10</v>
      </c>
      <c r="G6890" s="3" t="s">
        <v>91</v>
      </c>
      <c r="H6890" s="3" t="s">
        <v>1242</v>
      </c>
      <c r="I6890" s="3" t="s">
        <v>382</v>
      </c>
      <c r="J6890" s="3">
        <v>8516543</v>
      </c>
    </row>
    <row r="6891" spans="1:10" hidden="1" x14ac:dyDescent="0.25">
      <c r="A6891" s="187">
        <v>43910</v>
      </c>
      <c r="B6891" s="3">
        <v>20</v>
      </c>
      <c r="C6891" s="3">
        <v>3</v>
      </c>
      <c r="D6891" s="3">
        <v>2020</v>
      </c>
      <c r="E6891" s="3">
        <v>878</v>
      </c>
      <c r="F6891" s="3">
        <v>12</v>
      </c>
      <c r="G6891" s="3" t="s">
        <v>91</v>
      </c>
      <c r="H6891" s="3" t="s">
        <v>1242</v>
      </c>
      <c r="I6891" s="3" t="s">
        <v>382</v>
      </c>
      <c r="J6891" s="3">
        <v>8516543</v>
      </c>
    </row>
    <row r="6892" spans="1:10" hidden="1" x14ac:dyDescent="0.25">
      <c r="A6892" s="187">
        <v>43909</v>
      </c>
      <c r="B6892" s="3">
        <v>19</v>
      </c>
      <c r="C6892" s="3">
        <v>3</v>
      </c>
      <c r="D6892" s="3">
        <v>2020</v>
      </c>
      <c r="E6892" s="3">
        <v>360</v>
      </c>
      <c r="F6892" s="3">
        <v>2</v>
      </c>
      <c r="G6892" s="3" t="s">
        <v>91</v>
      </c>
      <c r="H6892" s="3" t="s">
        <v>1242</v>
      </c>
      <c r="I6892" s="3" t="s">
        <v>382</v>
      </c>
      <c r="J6892" s="3">
        <v>8516543</v>
      </c>
    </row>
    <row r="6893" spans="1:10" hidden="1" x14ac:dyDescent="0.25">
      <c r="A6893" s="187">
        <v>43908</v>
      </c>
      <c r="B6893" s="3">
        <v>18</v>
      </c>
      <c r="C6893" s="3">
        <v>3</v>
      </c>
      <c r="D6893" s="3">
        <v>2020</v>
      </c>
      <c r="E6893" s="3">
        <v>450</v>
      </c>
      <c r="F6893" s="3">
        <v>5</v>
      </c>
      <c r="G6893" s="3" t="s">
        <v>91</v>
      </c>
      <c r="H6893" s="3" t="s">
        <v>1242</v>
      </c>
      <c r="I6893" s="3" t="s">
        <v>382</v>
      </c>
      <c r="J6893" s="3">
        <v>8516543</v>
      </c>
    </row>
    <row r="6894" spans="1:10" hidden="1" x14ac:dyDescent="0.25">
      <c r="A6894" s="187">
        <v>43907</v>
      </c>
      <c r="B6894" s="3">
        <v>17</v>
      </c>
      <c r="C6894" s="3">
        <v>3</v>
      </c>
      <c r="D6894" s="3">
        <v>2020</v>
      </c>
      <c r="E6894" s="3">
        <v>0</v>
      </c>
      <c r="F6894" s="3">
        <v>1</v>
      </c>
      <c r="G6894" s="3" t="s">
        <v>91</v>
      </c>
      <c r="H6894" s="3" t="s">
        <v>1242</v>
      </c>
      <c r="I6894" s="3" t="s">
        <v>382</v>
      </c>
      <c r="J6894" s="3">
        <v>8516543</v>
      </c>
    </row>
    <row r="6895" spans="1:10" hidden="1" x14ac:dyDescent="0.25">
      <c r="A6895" s="187">
        <v>43906</v>
      </c>
      <c r="B6895" s="3">
        <v>16</v>
      </c>
      <c r="C6895" s="3">
        <v>3</v>
      </c>
      <c r="D6895" s="3">
        <v>2020</v>
      </c>
      <c r="E6895" s="3">
        <v>841</v>
      </c>
      <c r="F6895" s="3">
        <v>2</v>
      </c>
      <c r="G6895" s="3" t="s">
        <v>91</v>
      </c>
      <c r="H6895" s="3" t="s">
        <v>1242</v>
      </c>
      <c r="I6895" s="3" t="s">
        <v>382</v>
      </c>
      <c r="J6895" s="3">
        <v>8516543</v>
      </c>
    </row>
    <row r="6896" spans="1:10" hidden="1" x14ac:dyDescent="0.25">
      <c r="A6896" s="187">
        <v>43905</v>
      </c>
      <c r="B6896" s="3">
        <v>15</v>
      </c>
      <c r="C6896" s="3">
        <v>3</v>
      </c>
      <c r="D6896" s="3">
        <v>2020</v>
      </c>
      <c r="E6896" s="3">
        <v>238</v>
      </c>
      <c r="F6896" s="3">
        <v>4</v>
      </c>
      <c r="G6896" s="3" t="s">
        <v>91</v>
      </c>
      <c r="H6896" s="3" t="s">
        <v>1242</v>
      </c>
      <c r="I6896" s="3" t="s">
        <v>382</v>
      </c>
      <c r="J6896" s="3">
        <v>8516543</v>
      </c>
    </row>
    <row r="6897" spans="1:10" hidden="1" x14ac:dyDescent="0.25">
      <c r="A6897" s="187">
        <v>43904</v>
      </c>
      <c r="B6897" s="3">
        <v>14</v>
      </c>
      <c r="C6897" s="3">
        <v>3</v>
      </c>
      <c r="D6897" s="3">
        <v>2020</v>
      </c>
      <c r="E6897" s="3">
        <v>267</v>
      </c>
      <c r="F6897" s="3">
        <v>3</v>
      </c>
      <c r="G6897" s="3" t="s">
        <v>91</v>
      </c>
      <c r="H6897" s="3" t="s">
        <v>1242</v>
      </c>
      <c r="I6897" s="3" t="s">
        <v>382</v>
      </c>
      <c r="J6897" s="3">
        <v>8516543</v>
      </c>
    </row>
    <row r="6898" spans="1:10" hidden="1" x14ac:dyDescent="0.25">
      <c r="A6898" s="187">
        <v>43903</v>
      </c>
      <c r="B6898" s="3">
        <v>13</v>
      </c>
      <c r="C6898" s="3">
        <v>3</v>
      </c>
      <c r="D6898" s="3">
        <v>2020</v>
      </c>
      <c r="E6898" s="3">
        <v>212</v>
      </c>
      <c r="F6898" s="3">
        <v>0</v>
      </c>
      <c r="G6898" s="3" t="s">
        <v>91</v>
      </c>
      <c r="H6898" s="3" t="s">
        <v>1242</v>
      </c>
      <c r="I6898" s="3" t="s">
        <v>382</v>
      </c>
      <c r="J6898" s="3">
        <v>8516543</v>
      </c>
    </row>
    <row r="6899" spans="1:10" hidden="1" x14ac:dyDescent="0.25">
      <c r="A6899" s="187">
        <v>43902</v>
      </c>
      <c r="B6899" s="3">
        <v>12</v>
      </c>
      <c r="C6899" s="3">
        <v>3</v>
      </c>
      <c r="D6899" s="3">
        <v>2020</v>
      </c>
      <c r="E6899" s="3">
        <v>152</v>
      </c>
      <c r="F6899" s="3">
        <v>1</v>
      </c>
      <c r="G6899" s="3" t="s">
        <v>91</v>
      </c>
      <c r="H6899" s="3" t="s">
        <v>1242</v>
      </c>
      <c r="I6899" s="3" t="s">
        <v>382</v>
      </c>
      <c r="J6899" s="3">
        <v>8516543</v>
      </c>
    </row>
    <row r="6900" spans="1:10" hidden="1" x14ac:dyDescent="0.25">
      <c r="A6900" s="187">
        <v>43901</v>
      </c>
      <c r="B6900" s="3">
        <v>11</v>
      </c>
      <c r="C6900" s="3">
        <v>3</v>
      </c>
      <c r="D6900" s="3">
        <v>2020</v>
      </c>
      <c r="E6900" s="3">
        <v>116</v>
      </c>
      <c r="F6900" s="3">
        <v>1</v>
      </c>
      <c r="G6900" s="3" t="s">
        <v>91</v>
      </c>
      <c r="H6900" s="3" t="s">
        <v>1242</v>
      </c>
      <c r="I6900" s="3" t="s">
        <v>382</v>
      </c>
      <c r="J6900" s="3">
        <v>8516543</v>
      </c>
    </row>
    <row r="6901" spans="1:10" hidden="1" x14ac:dyDescent="0.25">
      <c r="A6901" s="187">
        <v>43900</v>
      </c>
      <c r="B6901" s="3">
        <v>10</v>
      </c>
      <c r="C6901" s="3">
        <v>3</v>
      </c>
      <c r="D6901" s="3">
        <v>2020</v>
      </c>
      <c r="E6901" s="3">
        <v>42</v>
      </c>
      <c r="F6901" s="3">
        <v>0</v>
      </c>
      <c r="G6901" s="3" t="s">
        <v>91</v>
      </c>
      <c r="H6901" s="3" t="s">
        <v>1242</v>
      </c>
      <c r="I6901" s="3" t="s">
        <v>382</v>
      </c>
      <c r="J6901" s="3">
        <v>8516543</v>
      </c>
    </row>
    <row r="6902" spans="1:10" hidden="1" x14ac:dyDescent="0.25">
      <c r="A6902" s="187">
        <v>43899</v>
      </c>
      <c r="B6902" s="3">
        <v>9</v>
      </c>
      <c r="C6902" s="3">
        <v>3</v>
      </c>
      <c r="D6902" s="3">
        <v>2020</v>
      </c>
      <c r="E6902" s="3">
        <v>68</v>
      </c>
      <c r="F6902" s="3">
        <v>1</v>
      </c>
      <c r="G6902" s="3" t="s">
        <v>91</v>
      </c>
      <c r="H6902" s="3" t="s">
        <v>1242</v>
      </c>
      <c r="I6902" s="3" t="s">
        <v>382</v>
      </c>
      <c r="J6902" s="3">
        <v>8516543</v>
      </c>
    </row>
    <row r="6903" spans="1:10" hidden="1" x14ac:dyDescent="0.25">
      <c r="A6903" s="187">
        <v>43898</v>
      </c>
      <c r="B6903" s="3">
        <v>8</v>
      </c>
      <c r="C6903" s="3">
        <v>3</v>
      </c>
      <c r="D6903" s="3">
        <v>2020</v>
      </c>
      <c r="E6903" s="3">
        <v>55</v>
      </c>
      <c r="F6903" s="3">
        <v>0</v>
      </c>
      <c r="G6903" s="3" t="s">
        <v>91</v>
      </c>
      <c r="H6903" s="3" t="s">
        <v>1242</v>
      </c>
      <c r="I6903" s="3" t="s">
        <v>382</v>
      </c>
      <c r="J6903" s="3">
        <v>8516543</v>
      </c>
    </row>
    <row r="6904" spans="1:10" hidden="1" x14ac:dyDescent="0.25">
      <c r="A6904" s="187">
        <v>43897</v>
      </c>
      <c r="B6904" s="3">
        <v>7</v>
      </c>
      <c r="C6904" s="3">
        <v>3</v>
      </c>
      <c r="D6904" s="3">
        <v>2020</v>
      </c>
      <c r="E6904" s="3">
        <v>122</v>
      </c>
      <c r="F6904" s="3">
        <v>0</v>
      </c>
      <c r="G6904" s="3" t="s">
        <v>91</v>
      </c>
      <c r="H6904" s="3" t="s">
        <v>1242</v>
      </c>
      <c r="I6904" s="3" t="s">
        <v>382</v>
      </c>
      <c r="J6904" s="3">
        <v>8516543</v>
      </c>
    </row>
    <row r="6905" spans="1:10" hidden="1" x14ac:dyDescent="0.25">
      <c r="A6905" s="187">
        <v>43896</v>
      </c>
      <c r="B6905" s="3">
        <v>6</v>
      </c>
      <c r="C6905" s="3">
        <v>3</v>
      </c>
      <c r="D6905" s="3">
        <v>2020</v>
      </c>
      <c r="E6905" s="3">
        <v>30</v>
      </c>
      <c r="F6905" s="3">
        <v>1</v>
      </c>
      <c r="G6905" s="3" t="s">
        <v>91</v>
      </c>
      <c r="H6905" s="3" t="s">
        <v>1242</v>
      </c>
      <c r="I6905" s="3" t="s">
        <v>382</v>
      </c>
      <c r="J6905" s="3">
        <v>8516543</v>
      </c>
    </row>
    <row r="6906" spans="1:10" hidden="1" x14ac:dyDescent="0.25">
      <c r="A6906" s="187">
        <v>43895</v>
      </c>
      <c r="B6906" s="3">
        <v>5</v>
      </c>
      <c r="C6906" s="3">
        <v>3</v>
      </c>
      <c r="D6906" s="3">
        <v>2020</v>
      </c>
      <c r="E6906" s="3">
        <v>20</v>
      </c>
      <c r="F6906" s="3">
        <v>0</v>
      </c>
      <c r="G6906" s="3" t="s">
        <v>91</v>
      </c>
      <c r="H6906" s="3" t="s">
        <v>1242</v>
      </c>
      <c r="I6906" s="3" t="s">
        <v>382</v>
      </c>
      <c r="J6906" s="3">
        <v>8516543</v>
      </c>
    </row>
    <row r="6907" spans="1:10" hidden="1" x14ac:dyDescent="0.25">
      <c r="A6907" s="187">
        <v>43894</v>
      </c>
      <c r="B6907" s="3">
        <v>4</v>
      </c>
      <c r="C6907" s="3">
        <v>3</v>
      </c>
      <c r="D6907" s="3">
        <v>2020</v>
      </c>
      <c r="E6907" s="3">
        <v>7</v>
      </c>
      <c r="F6907" s="3">
        <v>0</v>
      </c>
      <c r="G6907" s="3" t="s">
        <v>91</v>
      </c>
      <c r="H6907" s="3" t="s">
        <v>1242</v>
      </c>
      <c r="I6907" s="3" t="s">
        <v>382</v>
      </c>
      <c r="J6907" s="3">
        <v>8516543</v>
      </c>
    </row>
    <row r="6908" spans="1:10" hidden="1" x14ac:dyDescent="0.25">
      <c r="A6908" s="187">
        <v>43893</v>
      </c>
      <c r="B6908" s="3">
        <v>3</v>
      </c>
      <c r="C6908" s="3">
        <v>3</v>
      </c>
      <c r="D6908" s="3">
        <v>2020</v>
      </c>
      <c r="E6908" s="3">
        <v>6</v>
      </c>
      <c r="F6908" s="3">
        <v>0</v>
      </c>
      <c r="G6908" s="3" t="s">
        <v>91</v>
      </c>
      <c r="H6908" s="3" t="s">
        <v>1242</v>
      </c>
      <c r="I6908" s="3" t="s">
        <v>382</v>
      </c>
      <c r="J6908" s="3">
        <v>8516543</v>
      </c>
    </row>
    <row r="6909" spans="1:10" hidden="1" x14ac:dyDescent="0.25">
      <c r="A6909" s="187">
        <v>43892</v>
      </c>
      <c r="B6909" s="3">
        <v>2</v>
      </c>
      <c r="C6909" s="3">
        <v>3</v>
      </c>
      <c r="D6909" s="3">
        <v>2020</v>
      </c>
      <c r="E6909" s="3">
        <v>6</v>
      </c>
      <c r="F6909" s="3">
        <v>0</v>
      </c>
      <c r="G6909" s="3" t="s">
        <v>91</v>
      </c>
      <c r="H6909" s="3" t="s">
        <v>1242</v>
      </c>
      <c r="I6909" s="3" t="s">
        <v>382</v>
      </c>
      <c r="J6909" s="3">
        <v>8516543</v>
      </c>
    </row>
    <row r="6910" spans="1:10" hidden="1" x14ac:dyDescent="0.25">
      <c r="A6910" s="187">
        <v>43891</v>
      </c>
      <c r="B6910" s="3">
        <v>1</v>
      </c>
      <c r="C6910" s="3">
        <v>3</v>
      </c>
      <c r="D6910" s="3">
        <v>2020</v>
      </c>
      <c r="E6910" s="3">
        <v>6</v>
      </c>
      <c r="F6910" s="3">
        <v>0</v>
      </c>
      <c r="G6910" s="3" t="s">
        <v>91</v>
      </c>
      <c r="H6910" s="3" t="s">
        <v>1242</v>
      </c>
      <c r="I6910" s="3" t="s">
        <v>382</v>
      </c>
      <c r="J6910" s="3">
        <v>8516543</v>
      </c>
    </row>
    <row r="6911" spans="1:10" hidden="1" x14ac:dyDescent="0.25">
      <c r="A6911" s="187">
        <v>43890</v>
      </c>
      <c r="B6911" s="3">
        <v>29</v>
      </c>
      <c r="C6911" s="3">
        <v>2</v>
      </c>
      <c r="D6911" s="3">
        <v>2020</v>
      </c>
      <c r="E6911" s="3">
        <v>4</v>
      </c>
      <c r="F6911" s="3">
        <v>0</v>
      </c>
      <c r="G6911" s="3" t="s">
        <v>91</v>
      </c>
      <c r="H6911" s="3" t="s">
        <v>1242</v>
      </c>
      <c r="I6911" s="3" t="s">
        <v>382</v>
      </c>
      <c r="J6911" s="3">
        <v>8516543</v>
      </c>
    </row>
    <row r="6912" spans="1:10" hidden="1" x14ac:dyDescent="0.25">
      <c r="A6912" s="187">
        <v>43889</v>
      </c>
      <c r="B6912" s="3">
        <v>28</v>
      </c>
      <c r="C6912" s="3">
        <v>2</v>
      </c>
      <c r="D6912" s="3">
        <v>2020</v>
      </c>
      <c r="E6912" s="3">
        <v>7</v>
      </c>
      <c r="F6912" s="3">
        <v>0</v>
      </c>
      <c r="G6912" s="3" t="s">
        <v>91</v>
      </c>
      <c r="H6912" s="3" t="s">
        <v>1242</v>
      </c>
      <c r="I6912" s="3" t="s">
        <v>382</v>
      </c>
      <c r="J6912" s="3">
        <v>8516543</v>
      </c>
    </row>
    <row r="6913" spans="1:10" hidden="1" x14ac:dyDescent="0.25">
      <c r="A6913" s="187">
        <v>43888</v>
      </c>
      <c r="B6913" s="3">
        <v>27</v>
      </c>
      <c r="C6913" s="3">
        <v>2</v>
      </c>
      <c r="D6913" s="3">
        <v>2020</v>
      </c>
      <c r="E6913" s="3">
        <v>0</v>
      </c>
      <c r="F6913" s="3">
        <v>0</v>
      </c>
      <c r="G6913" s="3" t="s">
        <v>91</v>
      </c>
      <c r="H6913" s="3" t="s">
        <v>1242</v>
      </c>
      <c r="I6913" s="3" t="s">
        <v>382</v>
      </c>
      <c r="J6913" s="3">
        <v>8516543</v>
      </c>
    </row>
    <row r="6914" spans="1:10" hidden="1" x14ac:dyDescent="0.25">
      <c r="A6914" s="187">
        <v>43887</v>
      </c>
      <c r="B6914" s="3">
        <v>26</v>
      </c>
      <c r="C6914" s="3">
        <v>2</v>
      </c>
      <c r="D6914" s="3">
        <v>2020</v>
      </c>
      <c r="E6914" s="3">
        <v>1</v>
      </c>
      <c r="F6914" s="3">
        <v>0</v>
      </c>
      <c r="G6914" s="3" t="s">
        <v>91</v>
      </c>
      <c r="H6914" s="3" t="s">
        <v>1242</v>
      </c>
      <c r="I6914" s="3" t="s">
        <v>382</v>
      </c>
      <c r="J6914" s="3">
        <v>8516543</v>
      </c>
    </row>
    <row r="6915" spans="1:10" hidden="1" x14ac:dyDescent="0.25">
      <c r="A6915" s="187">
        <v>43886</v>
      </c>
      <c r="B6915" s="3">
        <v>25</v>
      </c>
      <c r="C6915" s="3">
        <v>2</v>
      </c>
      <c r="D6915" s="3">
        <v>2020</v>
      </c>
      <c r="E6915" s="3">
        <v>0</v>
      </c>
      <c r="F6915" s="3">
        <v>0</v>
      </c>
      <c r="G6915" s="3" t="s">
        <v>91</v>
      </c>
      <c r="H6915" s="3" t="s">
        <v>1242</v>
      </c>
      <c r="I6915" s="3" t="s">
        <v>382</v>
      </c>
      <c r="J6915" s="3">
        <v>8516543</v>
      </c>
    </row>
    <row r="6916" spans="1:10" hidden="1" x14ac:dyDescent="0.25">
      <c r="A6916" s="187">
        <v>43885</v>
      </c>
      <c r="B6916" s="3">
        <v>24</v>
      </c>
      <c r="C6916" s="3">
        <v>2</v>
      </c>
      <c r="D6916" s="3">
        <v>2020</v>
      </c>
      <c r="E6916" s="3">
        <v>0</v>
      </c>
      <c r="F6916" s="3">
        <v>0</v>
      </c>
      <c r="G6916" s="3" t="s">
        <v>91</v>
      </c>
      <c r="H6916" s="3" t="s">
        <v>1242</v>
      </c>
      <c r="I6916" s="3" t="s">
        <v>382</v>
      </c>
      <c r="J6916" s="3">
        <v>8516543</v>
      </c>
    </row>
    <row r="6917" spans="1:10" hidden="1" x14ac:dyDescent="0.25">
      <c r="A6917" s="187">
        <v>43884</v>
      </c>
      <c r="B6917" s="3">
        <v>23</v>
      </c>
      <c r="C6917" s="3">
        <v>2</v>
      </c>
      <c r="D6917" s="3">
        <v>2020</v>
      </c>
      <c r="E6917" s="3">
        <v>0</v>
      </c>
      <c r="F6917" s="3">
        <v>0</v>
      </c>
      <c r="G6917" s="3" t="s">
        <v>91</v>
      </c>
      <c r="H6917" s="3" t="s">
        <v>1242</v>
      </c>
      <c r="I6917" s="3" t="s">
        <v>382</v>
      </c>
      <c r="J6917" s="3">
        <v>8516543</v>
      </c>
    </row>
    <row r="6918" spans="1:10" hidden="1" x14ac:dyDescent="0.25">
      <c r="A6918" s="187">
        <v>43883</v>
      </c>
      <c r="B6918" s="3">
        <v>22</v>
      </c>
      <c r="C6918" s="3">
        <v>2</v>
      </c>
      <c r="D6918" s="3">
        <v>2020</v>
      </c>
      <c r="E6918" s="3">
        <v>0</v>
      </c>
      <c r="F6918" s="3">
        <v>0</v>
      </c>
      <c r="G6918" s="3" t="s">
        <v>91</v>
      </c>
      <c r="H6918" s="3" t="s">
        <v>1242</v>
      </c>
      <c r="I6918" s="3" t="s">
        <v>382</v>
      </c>
      <c r="J6918" s="3">
        <v>8516543</v>
      </c>
    </row>
    <row r="6919" spans="1:10" hidden="1" x14ac:dyDescent="0.25">
      <c r="A6919" s="187">
        <v>43882</v>
      </c>
      <c r="B6919" s="3">
        <v>21</v>
      </c>
      <c r="C6919" s="3">
        <v>2</v>
      </c>
      <c r="D6919" s="3">
        <v>2020</v>
      </c>
      <c r="E6919" s="3">
        <v>0</v>
      </c>
      <c r="F6919" s="3">
        <v>0</v>
      </c>
      <c r="G6919" s="3" t="s">
        <v>91</v>
      </c>
      <c r="H6919" s="3" t="s">
        <v>1242</v>
      </c>
      <c r="I6919" s="3" t="s">
        <v>382</v>
      </c>
      <c r="J6919" s="3">
        <v>8516543</v>
      </c>
    </row>
    <row r="6920" spans="1:10" hidden="1" x14ac:dyDescent="0.25">
      <c r="A6920" s="187">
        <v>43881</v>
      </c>
      <c r="B6920" s="3">
        <v>20</v>
      </c>
      <c r="C6920" s="3">
        <v>2</v>
      </c>
      <c r="D6920" s="3">
        <v>2020</v>
      </c>
      <c r="E6920" s="3">
        <v>0</v>
      </c>
      <c r="F6920" s="3">
        <v>0</v>
      </c>
      <c r="G6920" s="3" t="s">
        <v>91</v>
      </c>
      <c r="H6920" s="3" t="s">
        <v>1242</v>
      </c>
      <c r="I6920" s="3" t="s">
        <v>382</v>
      </c>
      <c r="J6920" s="3">
        <v>8516543</v>
      </c>
    </row>
    <row r="6921" spans="1:10" hidden="1" x14ac:dyDescent="0.25">
      <c r="A6921" s="187">
        <v>43880</v>
      </c>
      <c r="B6921" s="3">
        <v>19</v>
      </c>
      <c r="C6921" s="3">
        <v>2</v>
      </c>
      <c r="D6921" s="3">
        <v>2020</v>
      </c>
      <c r="E6921" s="3">
        <v>0</v>
      </c>
      <c r="F6921" s="3">
        <v>0</v>
      </c>
      <c r="G6921" s="3" t="s">
        <v>91</v>
      </c>
      <c r="H6921" s="3" t="s">
        <v>1242</v>
      </c>
      <c r="I6921" s="3" t="s">
        <v>382</v>
      </c>
      <c r="J6921" s="3">
        <v>8516543</v>
      </c>
    </row>
    <row r="6922" spans="1:10" hidden="1" x14ac:dyDescent="0.25">
      <c r="A6922" s="187">
        <v>43879</v>
      </c>
      <c r="B6922" s="3">
        <v>18</v>
      </c>
      <c r="C6922" s="3">
        <v>2</v>
      </c>
      <c r="D6922" s="3">
        <v>2020</v>
      </c>
      <c r="E6922" s="3">
        <v>0</v>
      </c>
      <c r="F6922" s="3">
        <v>0</v>
      </c>
      <c r="G6922" s="3" t="s">
        <v>91</v>
      </c>
      <c r="H6922" s="3" t="s">
        <v>1242</v>
      </c>
      <c r="I6922" s="3" t="s">
        <v>382</v>
      </c>
      <c r="J6922" s="3">
        <v>8516543</v>
      </c>
    </row>
    <row r="6923" spans="1:10" hidden="1" x14ac:dyDescent="0.25">
      <c r="A6923" s="187">
        <v>43878</v>
      </c>
      <c r="B6923" s="3">
        <v>17</v>
      </c>
      <c r="C6923" s="3">
        <v>2</v>
      </c>
      <c r="D6923" s="3">
        <v>2020</v>
      </c>
      <c r="E6923" s="3">
        <v>0</v>
      </c>
      <c r="F6923" s="3">
        <v>0</v>
      </c>
      <c r="G6923" s="3" t="s">
        <v>91</v>
      </c>
      <c r="H6923" s="3" t="s">
        <v>1242</v>
      </c>
      <c r="I6923" s="3" t="s">
        <v>382</v>
      </c>
      <c r="J6923" s="3">
        <v>8516543</v>
      </c>
    </row>
    <row r="6924" spans="1:10" hidden="1" x14ac:dyDescent="0.25">
      <c r="A6924" s="187">
        <v>43877</v>
      </c>
      <c r="B6924" s="3">
        <v>16</v>
      </c>
      <c r="C6924" s="3">
        <v>2</v>
      </c>
      <c r="D6924" s="3">
        <v>2020</v>
      </c>
      <c r="E6924" s="3">
        <v>0</v>
      </c>
      <c r="F6924" s="3">
        <v>0</v>
      </c>
      <c r="G6924" s="3" t="s">
        <v>91</v>
      </c>
      <c r="H6924" s="3" t="s">
        <v>1242</v>
      </c>
      <c r="I6924" s="3" t="s">
        <v>382</v>
      </c>
      <c r="J6924" s="3">
        <v>8516543</v>
      </c>
    </row>
    <row r="6925" spans="1:10" hidden="1" x14ac:dyDescent="0.25">
      <c r="A6925" s="187">
        <v>43876</v>
      </c>
      <c r="B6925" s="3">
        <v>15</v>
      </c>
      <c r="C6925" s="3">
        <v>2</v>
      </c>
      <c r="D6925" s="3">
        <v>2020</v>
      </c>
      <c r="E6925" s="3">
        <v>0</v>
      </c>
      <c r="F6925" s="3">
        <v>0</v>
      </c>
      <c r="G6925" s="3" t="s">
        <v>91</v>
      </c>
      <c r="H6925" s="3" t="s">
        <v>1242</v>
      </c>
      <c r="I6925" s="3" t="s">
        <v>382</v>
      </c>
      <c r="J6925" s="3">
        <v>8516543</v>
      </c>
    </row>
    <row r="6926" spans="1:10" hidden="1" x14ac:dyDescent="0.25">
      <c r="A6926" s="187">
        <v>43875</v>
      </c>
      <c r="B6926" s="3">
        <v>14</v>
      </c>
      <c r="C6926" s="3">
        <v>2</v>
      </c>
      <c r="D6926" s="3">
        <v>2020</v>
      </c>
      <c r="E6926" s="3">
        <v>0</v>
      </c>
      <c r="F6926" s="3">
        <v>0</v>
      </c>
      <c r="G6926" s="3" t="s">
        <v>91</v>
      </c>
      <c r="H6926" s="3" t="s">
        <v>1242</v>
      </c>
      <c r="I6926" s="3" t="s">
        <v>382</v>
      </c>
      <c r="J6926" s="3">
        <v>8516543</v>
      </c>
    </row>
    <row r="6927" spans="1:10" hidden="1" x14ac:dyDescent="0.25">
      <c r="A6927" s="187">
        <v>43874</v>
      </c>
      <c r="B6927" s="3">
        <v>13</v>
      </c>
      <c r="C6927" s="3">
        <v>2</v>
      </c>
      <c r="D6927" s="3">
        <v>2020</v>
      </c>
      <c r="E6927" s="3">
        <v>0</v>
      </c>
      <c r="F6927" s="3">
        <v>0</v>
      </c>
      <c r="G6927" s="3" t="s">
        <v>91</v>
      </c>
      <c r="H6927" s="3" t="s">
        <v>1242</v>
      </c>
      <c r="I6927" s="3" t="s">
        <v>382</v>
      </c>
      <c r="J6927" s="3">
        <v>8516543</v>
      </c>
    </row>
    <row r="6928" spans="1:10" hidden="1" x14ac:dyDescent="0.25">
      <c r="A6928" s="187">
        <v>43873</v>
      </c>
      <c r="B6928" s="3">
        <v>12</v>
      </c>
      <c r="C6928" s="3">
        <v>2</v>
      </c>
      <c r="D6928" s="3">
        <v>2020</v>
      </c>
      <c r="E6928" s="3">
        <v>0</v>
      </c>
      <c r="F6928" s="3">
        <v>0</v>
      </c>
      <c r="G6928" s="3" t="s">
        <v>91</v>
      </c>
      <c r="H6928" s="3" t="s">
        <v>1242</v>
      </c>
      <c r="I6928" s="3" t="s">
        <v>382</v>
      </c>
      <c r="J6928" s="3">
        <v>8516543</v>
      </c>
    </row>
    <row r="6929" spans="1:10" hidden="1" x14ac:dyDescent="0.25">
      <c r="A6929" s="187">
        <v>43872</v>
      </c>
      <c r="B6929" s="3">
        <v>11</v>
      </c>
      <c r="C6929" s="3">
        <v>2</v>
      </c>
      <c r="D6929" s="3">
        <v>2020</v>
      </c>
      <c r="E6929" s="3">
        <v>0</v>
      </c>
      <c r="F6929" s="3">
        <v>0</v>
      </c>
      <c r="G6929" s="3" t="s">
        <v>91</v>
      </c>
      <c r="H6929" s="3" t="s">
        <v>1242</v>
      </c>
      <c r="I6929" s="3" t="s">
        <v>382</v>
      </c>
      <c r="J6929" s="3">
        <v>8516543</v>
      </c>
    </row>
    <row r="6930" spans="1:10" hidden="1" x14ac:dyDescent="0.25">
      <c r="A6930" s="187">
        <v>43871</v>
      </c>
      <c r="B6930" s="3">
        <v>10</v>
      </c>
      <c r="C6930" s="3">
        <v>2</v>
      </c>
      <c r="D6930" s="3">
        <v>2020</v>
      </c>
      <c r="E6930" s="3">
        <v>0</v>
      </c>
      <c r="F6930" s="3">
        <v>0</v>
      </c>
      <c r="G6930" s="3" t="s">
        <v>91</v>
      </c>
      <c r="H6930" s="3" t="s">
        <v>1242</v>
      </c>
      <c r="I6930" s="3" t="s">
        <v>382</v>
      </c>
      <c r="J6930" s="3">
        <v>8516543</v>
      </c>
    </row>
    <row r="6931" spans="1:10" hidden="1" x14ac:dyDescent="0.25">
      <c r="A6931" s="187">
        <v>43870</v>
      </c>
      <c r="B6931" s="3">
        <v>9</v>
      </c>
      <c r="C6931" s="3">
        <v>2</v>
      </c>
      <c r="D6931" s="3">
        <v>2020</v>
      </c>
      <c r="E6931" s="3">
        <v>0</v>
      </c>
      <c r="F6931" s="3">
        <v>0</v>
      </c>
      <c r="G6931" s="3" t="s">
        <v>91</v>
      </c>
      <c r="H6931" s="3" t="s">
        <v>1242</v>
      </c>
      <c r="I6931" s="3" t="s">
        <v>382</v>
      </c>
      <c r="J6931" s="3">
        <v>8516543</v>
      </c>
    </row>
    <row r="6932" spans="1:10" hidden="1" x14ac:dyDescent="0.25">
      <c r="A6932" s="187">
        <v>43869</v>
      </c>
      <c r="B6932" s="3">
        <v>8</v>
      </c>
      <c r="C6932" s="3">
        <v>2</v>
      </c>
      <c r="D6932" s="3">
        <v>2020</v>
      </c>
      <c r="E6932" s="3">
        <v>0</v>
      </c>
      <c r="F6932" s="3">
        <v>0</v>
      </c>
      <c r="G6932" s="3" t="s">
        <v>91</v>
      </c>
      <c r="H6932" s="3" t="s">
        <v>1242</v>
      </c>
      <c r="I6932" s="3" t="s">
        <v>382</v>
      </c>
      <c r="J6932" s="3">
        <v>8516543</v>
      </c>
    </row>
    <row r="6933" spans="1:10" hidden="1" x14ac:dyDescent="0.25">
      <c r="A6933" s="187">
        <v>43868</v>
      </c>
      <c r="B6933" s="3">
        <v>7</v>
      </c>
      <c r="C6933" s="3">
        <v>2</v>
      </c>
      <c r="D6933" s="3">
        <v>2020</v>
      </c>
      <c r="E6933" s="3">
        <v>0</v>
      </c>
      <c r="F6933" s="3">
        <v>0</v>
      </c>
      <c r="G6933" s="3" t="s">
        <v>91</v>
      </c>
      <c r="H6933" s="3" t="s">
        <v>1242</v>
      </c>
      <c r="I6933" s="3" t="s">
        <v>382</v>
      </c>
      <c r="J6933" s="3">
        <v>8516543</v>
      </c>
    </row>
    <row r="6934" spans="1:10" hidden="1" x14ac:dyDescent="0.25">
      <c r="A6934" s="187">
        <v>43867</v>
      </c>
      <c r="B6934" s="3">
        <v>6</v>
      </c>
      <c r="C6934" s="3">
        <v>2</v>
      </c>
      <c r="D6934" s="3">
        <v>2020</v>
      </c>
      <c r="E6934" s="3">
        <v>0</v>
      </c>
      <c r="F6934" s="3">
        <v>0</v>
      </c>
      <c r="G6934" s="3" t="s">
        <v>91</v>
      </c>
      <c r="H6934" s="3" t="s">
        <v>1242</v>
      </c>
      <c r="I6934" s="3" t="s">
        <v>382</v>
      </c>
      <c r="J6934" s="3">
        <v>8516543</v>
      </c>
    </row>
    <row r="6935" spans="1:10" hidden="1" x14ac:dyDescent="0.25">
      <c r="A6935" s="187">
        <v>43866</v>
      </c>
      <c r="B6935" s="3">
        <v>5</v>
      </c>
      <c r="C6935" s="3">
        <v>2</v>
      </c>
      <c r="D6935" s="3">
        <v>2020</v>
      </c>
      <c r="E6935" s="3">
        <v>0</v>
      </c>
      <c r="F6935" s="3">
        <v>0</v>
      </c>
      <c r="G6935" s="3" t="s">
        <v>91</v>
      </c>
      <c r="H6935" s="3" t="s">
        <v>1242</v>
      </c>
      <c r="I6935" s="3" t="s">
        <v>382</v>
      </c>
      <c r="J6935" s="3">
        <v>8516543</v>
      </c>
    </row>
    <row r="6936" spans="1:10" hidden="1" x14ac:dyDescent="0.25">
      <c r="A6936" s="187">
        <v>43865</v>
      </c>
      <c r="B6936" s="3">
        <v>4</v>
      </c>
      <c r="C6936" s="3">
        <v>2</v>
      </c>
      <c r="D6936" s="3">
        <v>2020</v>
      </c>
      <c r="E6936" s="3">
        <v>0</v>
      </c>
      <c r="F6936" s="3">
        <v>0</v>
      </c>
      <c r="G6936" s="3" t="s">
        <v>91</v>
      </c>
      <c r="H6936" s="3" t="s">
        <v>1242</v>
      </c>
      <c r="I6936" s="3" t="s">
        <v>382</v>
      </c>
      <c r="J6936" s="3">
        <v>8516543</v>
      </c>
    </row>
    <row r="6937" spans="1:10" hidden="1" x14ac:dyDescent="0.25">
      <c r="A6937" s="187">
        <v>43864</v>
      </c>
      <c r="B6937" s="3">
        <v>3</v>
      </c>
      <c r="C6937" s="3">
        <v>2</v>
      </c>
      <c r="D6937" s="3">
        <v>2020</v>
      </c>
      <c r="E6937" s="3">
        <v>0</v>
      </c>
      <c r="F6937" s="3">
        <v>0</v>
      </c>
      <c r="G6937" s="3" t="s">
        <v>91</v>
      </c>
      <c r="H6937" s="3" t="s">
        <v>1242</v>
      </c>
      <c r="I6937" s="3" t="s">
        <v>382</v>
      </c>
      <c r="J6937" s="3">
        <v>8516543</v>
      </c>
    </row>
    <row r="6938" spans="1:10" hidden="1" x14ac:dyDescent="0.25">
      <c r="A6938" s="187">
        <v>43863</v>
      </c>
      <c r="B6938" s="3">
        <v>2</v>
      </c>
      <c r="C6938" s="3">
        <v>2</v>
      </c>
      <c r="D6938" s="3">
        <v>2020</v>
      </c>
      <c r="E6938" s="3">
        <v>0</v>
      </c>
      <c r="F6938" s="3">
        <v>0</v>
      </c>
      <c r="G6938" s="3" t="s">
        <v>91</v>
      </c>
      <c r="H6938" s="3" t="s">
        <v>1242</v>
      </c>
      <c r="I6938" s="3" t="s">
        <v>382</v>
      </c>
      <c r="J6938" s="3">
        <v>8516543</v>
      </c>
    </row>
    <row r="6939" spans="1:10" hidden="1" x14ac:dyDescent="0.25">
      <c r="A6939" s="187">
        <v>43862</v>
      </c>
      <c r="B6939" s="3">
        <v>1</v>
      </c>
      <c r="C6939" s="3">
        <v>2</v>
      </c>
      <c r="D6939" s="3">
        <v>2020</v>
      </c>
      <c r="E6939" s="3">
        <v>0</v>
      </c>
      <c r="F6939" s="3">
        <v>0</v>
      </c>
      <c r="G6939" s="3" t="s">
        <v>91</v>
      </c>
      <c r="H6939" s="3" t="s">
        <v>1242</v>
      </c>
      <c r="I6939" s="3" t="s">
        <v>382</v>
      </c>
      <c r="J6939" s="3">
        <v>8516543</v>
      </c>
    </row>
    <row r="6940" spans="1:10" hidden="1" x14ac:dyDescent="0.25">
      <c r="A6940" s="187">
        <v>43861</v>
      </c>
      <c r="B6940" s="3">
        <v>31</v>
      </c>
      <c r="C6940" s="3">
        <v>1</v>
      </c>
      <c r="D6940" s="3">
        <v>2020</v>
      </c>
      <c r="E6940" s="3">
        <v>0</v>
      </c>
      <c r="F6940" s="3">
        <v>0</v>
      </c>
      <c r="G6940" s="3" t="s">
        <v>91</v>
      </c>
      <c r="H6940" s="3" t="s">
        <v>1242</v>
      </c>
      <c r="I6940" s="3" t="s">
        <v>382</v>
      </c>
      <c r="J6940" s="3">
        <v>8516543</v>
      </c>
    </row>
    <row r="6941" spans="1:10" hidden="1" x14ac:dyDescent="0.25">
      <c r="A6941" s="187">
        <v>43860</v>
      </c>
      <c r="B6941" s="3">
        <v>30</v>
      </c>
      <c r="C6941" s="3">
        <v>1</v>
      </c>
      <c r="D6941" s="3">
        <v>2020</v>
      </c>
      <c r="E6941" s="3">
        <v>0</v>
      </c>
      <c r="F6941" s="3">
        <v>0</v>
      </c>
      <c r="G6941" s="3" t="s">
        <v>91</v>
      </c>
      <c r="H6941" s="3" t="s">
        <v>1242</v>
      </c>
      <c r="I6941" s="3" t="s">
        <v>382</v>
      </c>
      <c r="J6941" s="3">
        <v>8516543</v>
      </c>
    </row>
    <row r="6942" spans="1:10" hidden="1" x14ac:dyDescent="0.25">
      <c r="A6942" s="187">
        <v>43859</v>
      </c>
      <c r="B6942" s="3">
        <v>29</v>
      </c>
      <c r="C6942" s="3">
        <v>1</v>
      </c>
      <c r="D6942" s="3">
        <v>2020</v>
      </c>
      <c r="E6942" s="3">
        <v>0</v>
      </c>
      <c r="F6942" s="3">
        <v>0</v>
      </c>
      <c r="G6942" s="3" t="s">
        <v>91</v>
      </c>
      <c r="H6942" s="3" t="s">
        <v>1242</v>
      </c>
      <c r="I6942" s="3" t="s">
        <v>382</v>
      </c>
      <c r="J6942" s="3">
        <v>8516543</v>
      </c>
    </row>
    <row r="6943" spans="1:10" hidden="1" x14ac:dyDescent="0.25">
      <c r="A6943" s="187">
        <v>43858</v>
      </c>
      <c r="B6943" s="3">
        <v>28</v>
      </c>
      <c r="C6943" s="3">
        <v>1</v>
      </c>
      <c r="D6943" s="3">
        <v>2020</v>
      </c>
      <c r="E6943" s="3">
        <v>0</v>
      </c>
      <c r="F6943" s="3">
        <v>0</v>
      </c>
      <c r="G6943" s="3" t="s">
        <v>91</v>
      </c>
      <c r="H6943" s="3" t="s">
        <v>1242</v>
      </c>
      <c r="I6943" s="3" t="s">
        <v>382</v>
      </c>
      <c r="J6943" s="3">
        <v>8516543</v>
      </c>
    </row>
    <row r="6944" spans="1:10" hidden="1" x14ac:dyDescent="0.25">
      <c r="A6944" s="187">
        <v>43857</v>
      </c>
      <c r="B6944" s="3">
        <v>27</v>
      </c>
      <c r="C6944" s="3">
        <v>1</v>
      </c>
      <c r="D6944" s="3">
        <v>2020</v>
      </c>
      <c r="E6944" s="3">
        <v>0</v>
      </c>
      <c r="F6944" s="3">
        <v>0</v>
      </c>
      <c r="G6944" s="3" t="s">
        <v>91</v>
      </c>
      <c r="H6944" s="3" t="s">
        <v>1242</v>
      </c>
      <c r="I6944" s="3" t="s">
        <v>382</v>
      </c>
      <c r="J6944" s="3">
        <v>8516543</v>
      </c>
    </row>
    <row r="6945" spans="1:10" hidden="1" x14ac:dyDescent="0.25">
      <c r="A6945" s="187">
        <v>43856</v>
      </c>
      <c r="B6945" s="3">
        <v>26</v>
      </c>
      <c r="C6945" s="3">
        <v>1</v>
      </c>
      <c r="D6945" s="3">
        <v>2020</v>
      </c>
      <c r="E6945" s="3">
        <v>0</v>
      </c>
      <c r="F6945" s="3">
        <v>0</v>
      </c>
      <c r="G6945" s="3" t="s">
        <v>91</v>
      </c>
      <c r="H6945" s="3" t="s">
        <v>1242</v>
      </c>
      <c r="I6945" s="3" t="s">
        <v>382</v>
      </c>
      <c r="J6945" s="3">
        <v>8516543</v>
      </c>
    </row>
    <row r="6946" spans="1:10" hidden="1" x14ac:dyDescent="0.25">
      <c r="A6946" s="187">
        <v>43855</v>
      </c>
      <c r="B6946" s="3">
        <v>25</v>
      </c>
      <c r="C6946" s="3">
        <v>1</v>
      </c>
      <c r="D6946" s="3">
        <v>2020</v>
      </c>
      <c r="E6946" s="3">
        <v>0</v>
      </c>
      <c r="F6946" s="3">
        <v>0</v>
      </c>
      <c r="G6946" s="3" t="s">
        <v>91</v>
      </c>
      <c r="H6946" s="3" t="s">
        <v>1242</v>
      </c>
      <c r="I6946" s="3" t="s">
        <v>382</v>
      </c>
      <c r="J6946" s="3">
        <v>8516543</v>
      </c>
    </row>
    <row r="6947" spans="1:10" hidden="1" x14ac:dyDescent="0.25">
      <c r="A6947" s="187">
        <v>43854</v>
      </c>
      <c r="B6947" s="3">
        <v>24</v>
      </c>
      <c r="C6947" s="3">
        <v>1</v>
      </c>
      <c r="D6947" s="3">
        <v>2020</v>
      </c>
      <c r="E6947" s="3">
        <v>0</v>
      </c>
      <c r="F6947" s="3">
        <v>0</v>
      </c>
      <c r="G6947" s="3" t="s">
        <v>91</v>
      </c>
      <c r="H6947" s="3" t="s">
        <v>1242</v>
      </c>
      <c r="I6947" s="3" t="s">
        <v>382</v>
      </c>
      <c r="J6947" s="3">
        <v>8516543</v>
      </c>
    </row>
    <row r="6948" spans="1:10" hidden="1" x14ac:dyDescent="0.25">
      <c r="A6948" s="187">
        <v>43853</v>
      </c>
      <c r="B6948" s="3">
        <v>23</v>
      </c>
      <c r="C6948" s="3">
        <v>1</v>
      </c>
      <c r="D6948" s="3">
        <v>2020</v>
      </c>
      <c r="E6948" s="3">
        <v>0</v>
      </c>
      <c r="F6948" s="3">
        <v>0</v>
      </c>
      <c r="G6948" s="3" t="s">
        <v>91</v>
      </c>
      <c r="H6948" s="3" t="s">
        <v>1242</v>
      </c>
      <c r="I6948" s="3" t="s">
        <v>382</v>
      </c>
      <c r="J6948" s="3">
        <v>8516543</v>
      </c>
    </row>
    <row r="6949" spans="1:10" hidden="1" x14ac:dyDescent="0.25">
      <c r="A6949" s="187">
        <v>43852</v>
      </c>
      <c r="B6949" s="3">
        <v>22</v>
      </c>
      <c r="C6949" s="3">
        <v>1</v>
      </c>
      <c r="D6949" s="3">
        <v>2020</v>
      </c>
      <c r="E6949" s="3">
        <v>0</v>
      </c>
      <c r="F6949" s="3">
        <v>0</v>
      </c>
      <c r="G6949" s="3" t="s">
        <v>91</v>
      </c>
      <c r="H6949" s="3" t="s">
        <v>1242</v>
      </c>
      <c r="I6949" s="3" t="s">
        <v>382</v>
      </c>
      <c r="J6949" s="3">
        <v>8516543</v>
      </c>
    </row>
    <row r="6950" spans="1:10" hidden="1" x14ac:dyDescent="0.25">
      <c r="A6950" s="187">
        <v>43851</v>
      </c>
      <c r="B6950" s="3">
        <v>21</v>
      </c>
      <c r="C6950" s="3">
        <v>1</v>
      </c>
      <c r="D6950" s="3">
        <v>2020</v>
      </c>
      <c r="E6950" s="3">
        <v>0</v>
      </c>
      <c r="F6950" s="3">
        <v>0</v>
      </c>
      <c r="G6950" s="3" t="s">
        <v>91</v>
      </c>
      <c r="H6950" s="3" t="s">
        <v>1242</v>
      </c>
      <c r="I6950" s="3" t="s">
        <v>382</v>
      </c>
      <c r="J6950" s="3">
        <v>8516543</v>
      </c>
    </row>
    <row r="6951" spans="1:10" hidden="1" x14ac:dyDescent="0.25">
      <c r="A6951" s="187">
        <v>43850</v>
      </c>
      <c r="B6951" s="3">
        <v>20</v>
      </c>
      <c r="C6951" s="3">
        <v>1</v>
      </c>
      <c r="D6951" s="3">
        <v>2020</v>
      </c>
      <c r="E6951" s="3">
        <v>0</v>
      </c>
      <c r="F6951" s="3">
        <v>0</v>
      </c>
      <c r="G6951" s="3" t="s">
        <v>91</v>
      </c>
      <c r="H6951" s="3" t="s">
        <v>1242</v>
      </c>
      <c r="I6951" s="3" t="s">
        <v>382</v>
      </c>
      <c r="J6951" s="3">
        <v>8516543</v>
      </c>
    </row>
    <row r="6952" spans="1:10" hidden="1" x14ac:dyDescent="0.25">
      <c r="A6952" s="187">
        <v>43849</v>
      </c>
      <c r="B6952" s="3">
        <v>19</v>
      </c>
      <c r="C6952" s="3">
        <v>1</v>
      </c>
      <c r="D6952" s="3">
        <v>2020</v>
      </c>
      <c r="E6952" s="3">
        <v>0</v>
      </c>
      <c r="F6952" s="3">
        <v>0</v>
      </c>
      <c r="G6952" s="3" t="s">
        <v>91</v>
      </c>
      <c r="H6952" s="3" t="s">
        <v>1242</v>
      </c>
      <c r="I6952" s="3" t="s">
        <v>382</v>
      </c>
      <c r="J6952" s="3">
        <v>8516543</v>
      </c>
    </row>
    <row r="6953" spans="1:10" hidden="1" x14ac:dyDescent="0.25">
      <c r="A6953" s="187">
        <v>43848</v>
      </c>
      <c r="B6953" s="3">
        <v>18</v>
      </c>
      <c r="C6953" s="3">
        <v>1</v>
      </c>
      <c r="D6953" s="3">
        <v>2020</v>
      </c>
      <c r="E6953" s="3">
        <v>0</v>
      </c>
      <c r="F6953" s="3">
        <v>0</v>
      </c>
      <c r="G6953" s="3" t="s">
        <v>91</v>
      </c>
      <c r="H6953" s="3" t="s">
        <v>1242</v>
      </c>
      <c r="I6953" s="3" t="s">
        <v>382</v>
      </c>
      <c r="J6953" s="3">
        <v>8516543</v>
      </c>
    </row>
    <row r="6954" spans="1:10" hidden="1" x14ac:dyDescent="0.25">
      <c r="A6954" s="187">
        <v>43847</v>
      </c>
      <c r="B6954" s="3">
        <v>17</v>
      </c>
      <c r="C6954" s="3">
        <v>1</v>
      </c>
      <c r="D6954" s="3">
        <v>2020</v>
      </c>
      <c r="E6954" s="3">
        <v>0</v>
      </c>
      <c r="F6954" s="3">
        <v>0</v>
      </c>
      <c r="G6954" s="3" t="s">
        <v>91</v>
      </c>
      <c r="H6954" s="3" t="s">
        <v>1242</v>
      </c>
      <c r="I6954" s="3" t="s">
        <v>382</v>
      </c>
      <c r="J6954" s="3">
        <v>8516543</v>
      </c>
    </row>
    <row r="6955" spans="1:10" hidden="1" x14ac:dyDescent="0.25">
      <c r="A6955" s="187">
        <v>43846</v>
      </c>
      <c r="B6955" s="3">
        <v>16</v>
      </c>
      <c r="C6955" s="3">
        <v>1</v>
      </c>
      <c r="D6955" s="3">
        <v>2020</v>
      </c>
      <c r="E6955" s="3">
        <v>0</v>
      </c>
      <c r="F6955" s="3">
        <v>0</v>
      </c>
      <c r="G6955" s="3" t="s">
        <v>91</v>
      </c>
      <c r="H6955" s="3" t="s">
        <v>1242</v>
      </c>
      <c r="I6955" s="3" t="s">
        <v>382</v>
      </c>
      <c r="J6955" s="3">
        <v>8516543</v>
      </c>
    </row>
    <row r="6956" spans="1:10" hidden="1" x14ac:dyDescent="0.25">
      <c r="A6956" s="187">
        <v>43845</v>
      </c>
      <c r="B6956" s="3">
        <v>15</v>
      </c>
      <c r="C6956" s="3">
        <v>1</v>
      </c>
      <c r="D6956" s="3">
        <v>2020</v>
      </c>
      <c r="E6956" s="3">
        <v>0</v>
      </c>
      <c r="F6956" s="3">
        <v>0</v>
      </c>
      <c r="G6956" s="3" t="s">
        <v>91</v>
      </c>
      <c r="H6956" s="3" t="s">
        <v>1242</v>
      </c>
      <c r="I6956" s="3" t="s">
        <v>382</v>
      </c>
      <c r="J6956" s="3">
        <v>8516543</v>
      </c>
    </row>
    <row r="6957" spans="1:10" hidden="1" x14ac:dyDescent="0.25">
      <c r="A6957" s="187">
        <v>43844</v>
      </c>
      <c r="B6957" s="3">
        <v>14</v>
      </c>
      <c r="C6957" s="3">
        <v>1</v>
      </c>
      <c r="D6957" s="3">
        <v>2020</v>
      </c>
      <c r="E6957" s="3">
        <v>0</v>
      </c>
      <c r="F6957" s="3">
        <v>0</v>
      </c>
      <c r="G6957" s="3" t="s">
        <v>91</v>
      </c>
      <c r="H6957" s="3" t="s">
        <v>1242</v>
      </c>
      <c r="I6957" s="3" t="s">
        <v>382</v>
      </c>
      <c r="J6957" s="3">
        <v>8516543</v>
      </c>
    </row>
    <row r="6958" spans="1:10" hidden="1" x14ac:dyDescent="0.25">
      <c r="A6958" s="187">
        <v>43843</v>
      </c>
      <c r="B6958" s="3">
        <v>13</v>
      </c>
      <c r="C6958" s="3">
        <v>1</v>
      </c>
      <c r="D6958" s="3">
        <v>2020</v>
      </c>
      <c r="E6958" s="3">
        <v>0</v>
      </c>
      <c r="F6958" s="3">
        <v>0</v>
      </c>
      <c r="G6958" s="3" t="s">
        <v>91</v>
      </c>
      <c r="H6958" s="3" t="s">
        <v>1242</v>
      </c>
      <c r="I6958" s="3" t="s">
        <v>382</v>
      </c>
      <c r="J6958" s="3">
        <v>8516543</v>
      </c>
    </row>
    <row r="6959" spans="1:10" hidden="1" x14ac:dyDescent="0.25">
      <c r="A6959" s="187">
        <v>43842</v>
      </c>
      <c r="B6959" s="3">
        <v>12</v>
      </c>
      <c r="C6959" s="3">
        <v>1</v>
      </c>
      <c r="D6959" s="3">
        <v>2020</v>
      </c>
      <c r="E6959" s="3">
        <v>0</v>
      </c>
      <c r="F6959" s="3">
        <v>0</v>
      </c>
      <c r="G6959" s="3" t="s">
        <v>91</v>
      </c>
      <c r="H6959" s="3" t="s">
        <v>1242</v>
      </c>
      <c r="I6959" s="3" t="s">
        <v>382</v>
      </c>
      <c r="J6959" s="3">
        <v>8516543</v>
      </c>
    </row>
    <row r="6960" spans="1:10" hidden="1" x14ac:dyDescent="0.25">
      <c r="A6960" s="187">
        <v>43841</v>
      </c>
      <c r="B6960" s="3">
        <v>11</v>
      </c>
      <c r="C6960" s="3">
        <v>1</v>
      </c>
      <c r="D6960" s="3">
        <v>2020</v>
      </c>
      <c r="E6960" s="3">
        <v>0</v>
      </c>
      <c r="F6960" s="3">
        <v>0</v>
      </c>
      <c r="G6960" s="3" t="s">
        <v>91</v>
      </c>
      <c r="H6960" s="3" t="s">
        <v>1242</v>
      </c>
      <c r="I6960" s="3" t="s">
        <v>382</v>
      </c>
      <c r="J6960" s="3">
        <v>8516543</v>
      </c>
    </row>
    <row r="6961" spans="1:10" hidden="1" x14ac:dyDescent="0.25">
      <c r="A6961" s="187">
        <v>43840</v>
      </c>
      <c r="B6961" s="3">
        <v>10</v>
      </c>
      <c r="C6961" s="3">
        <v>1</v>
      </c>
      <c r="D6961" s="3">
        <v>2020</v>
      </c>
      <c r="E6961" s="3">
        <v>0</v>
      </c>
      <c r="F6961" s="3">
        <v>0</v>
      </c>
      <c r="G6961" s="3" t="s">
        <v>91</v>
      </c>
      <c r="H6961" s="3" t="s">
        <v>1242</v>
      </c>
      <c r="I6961" s="3" t="s">
        <v>382</v>
      </c>
      <c r="J6961" s="3">
        <v>8516543</v>
      </c>
    </row>
    <row r="6962" spans="1:10" hidden="1" x14ac:dyDescent="0.25">
      <c r="A6962" s="187">
        <v>43839</v>
      </c>
      <c r="B6962" s="3">
        <v>9</v>
      </c>
      <c r="C6962" s="3">
        <v>1</v>
      </c>
      <c r="D6962" s="3">
        <v>2020</v>
      </c>
      <c r="E6962" s="3">
        <v>0</v>
      </c>
      <c r="F6962" s="3">
        <v>0</v>
      </c>
      <c r="G6962" s="3" t="s">
        <v>91</v>
      </c>
      <c r="H6962" s="3" t="s">
        <v>1242</v>
      </c>
      <c r="I6962" s="3" t="s">
        <v>382</v>
      </c>
      <c r="J6962" s="3">
        <v>8516543</v>
      </c>
    </row>
    <row r="6963" spans="1:10" hidden="1" x14ac:dyDescent="0.25">
      <c r="A6963" s="187">
        <v>43838</v>
      </c>
      <c r="B6963" s="3">
        <v>8</v>
      </c>
      <c r="C6963" s="3">
        <v>1</v>
      </c>
      <c r="D6963" s="3">
        <v>2020</v>
      </c>
      <c r="E6963" s="3">
        <v>0</v>
      </c>
      <c r="F6963" s="3">
        <v>0</v>
      </c>
      <c r="G6963" s="3" t="s">
        <v>91</v>
      </c>
      <c r="H6963" s="3" t="s">
        <v>1242</v>
      </c>
      <c r="I6963" s="3" t="s">
        <v>382</v>
      </c>
      <c r="J6963" s="3">
        <v>8516543</v>
      </c>
    </row>
    <row r="6964" spans="1:10" hidden="1" x14ac:dyDescent="0.25">
      <c r="A6964" s="187">
        <v>43837</v>
      </c>
      <c r="B6964" s="3">
        <v>7</v>
      </c>
      <c r="C6964" s="3">
        <v>1</v>
      </c>
      <c r="D6964" s="3">
        <v>2020</v>
      </c>
      <c r="E6964" s="3">
        <v>0</v>
      </c>
      <c r="F6964" s="3">
        <v>0</v>
      </c>
      <c r="G6964" s="3" t="s">
        <v>91</v>
      </c>
      <c r="H6964" s="3" t="s">
        <v>1242</v>
      </c>
      <c r="I6964" s="3" t="s">
        <v>382</v>
      </c>
      <c r="J6964" s="3">
        <v>8516543</v>
      </c>
    </row>
    <row r="6965" spans="1:10" hidden="1" x14ac:dyDescent="0.25">
      <c r="A6965" s="187">
        <v>43836</v>
      </c>
      <c r="B6965" s="3">
        <v>6</v>
      </c>
      <c r="C6965" s="3">
        <v>1</v>
      </c>
      <c r="D6965" s="3">
        <v>2020</v>
      </c>
      <c r="E6965" s="3">
        <v>0</v>
      </c>
      <c r="F6965" s="3">
        <v>0</v>
      </c>
      <c r="G6965" s="3" t="s">
        <v>91</v>
      </c>
      <c r="H6965" s="3" t="s">
        <v>1242</v>
      </c>
      <c r="I6965" s="3" t="s">
        <v>382</v>
      </c>
      <c r="J6965" s="3">
        <v>8516543</v>
      </c>
    </row>
    <row r="6966" spans="1:10" hidden="1" x14ac:dyDescent="0.25">
      <c r="A6966" s="187">
        <v>43835</v>
      </c>
      <c r="B6966" s="3">
        <v>5</v>
      </c>
      <c r="C6966" s="3">
        <v>1</v>
      </c>
      <c r="D6966" s="3">
        <v>2020</v>
      </c>
      <c r="E6966" s="3">
        <v>0</v>
      </c>
      <c r="F6966" s="3">
        <v>0</v>
      </c>
      <c r="G6966" s="3" t="s">
        <v>91</v>
      </c>
      <c r="H6966" s="3" t="s">
        <v>1242</v>
      </c>
      <c r="I6966" s="3" t="s">
        <v>382</v>
      </c>
      <c r="J6966" s="3">
        <v>8516543</v>
      </c>
    </row>
    <row r="6967" spans="1:10" hidden="1" x14ac:dyDescent="0.25">
      <c r="A6967" s="187">
        <v>43834</v>
      </c>
      <c r="B6967" s="3">
        <v>4</v>
      </c>
      <c r="C6967" s="3">
        <v>1</v>
      </c>
      <c r="D6967" s="3">
        <v>2020</v>
      </c>
      <c r="E6967" s="3">
        <v>0</v>
      </c>
      <c r="F6967" s="3">
        <v>0</v>
      </c>
      <c r="G6967" s="3" t="s">
        <v>91</v>
      </c>
      <c r="H6967" s="3" t="s">
        <v>1242</v>
      </c>
      <c r="I6967" s="3" t="s">
        <v>382</v>
      </c>
      <c r="J6967" s="3">
        <v>8516543</v>
      </c>
    </row>
    <row r="6968" spans="1:10" hidden="1" x14ac:dyDescent="0.25">
      <c r="A6968" s="187">
        <v>43833</v>
      </c>
      <c r="B6968" s="3">
        <v>3</v>
      </c>
      <c r="C6968" s="3">
        <v>1</v>
      </c>
      <c r="D6968" s="3">
        <v>2020</v>
      </c>
      <c r="E6968" s="3">
        <v>0</v>
      </c>
      <c r="F6968" s="3">
        <v>0</v>
      </c>
      <c r="G6968" s="3" t="s">
        <v>91</v>
      </c>
      <c r="H6968" s="3" t="s">
        <v>1242</v>
      </c>
      <c r="I6968" s="3" t="s">
        <v>382</v>
      </c>
      <c r="J6968" s="3">
        <v>8516543</v>
      </c>
    </row>
    <row r="6969" spans="1:10" hidden="1" x14ac:dyDescent="0.25">
      <c r="A6969" s="187">
        <v>43832</v>
      </c>
      <c r="B6969" s="3">
        <v>2</v>
      </c>
      <c r="C6969" s="3">
        <v>1</v>
      </c>
      <c r="D6969" s="3">
        <v>2020</v>
      </c>
      <c r="E6969" s="3">
        <v>0</v>
      </c>
      <c r="F6969" s="3">
        <v>0</v>
      </c>
      <c r="G6969" s="3" t="s">
        <v>91</v>
      </c>
      <c r="H6969" s="3" t="s">
        <v>1242</v>
      </c>
      <c r="I6969" s="3" t="s">
        <v>382</v>
      </c>
      <c r="J6969" s="3">
        <v>8516543</v>
      </c>
    </row>
    <row r="6970" spans="1:10" hidden="1" x14ac:dyDescent="0.25">
      <c r="A6970" s="187">
        <v>43831</v>
      </c>
      <c r="B6970" s="3">
        <v>1</v>
      </c>
      <c r="C6970" s="3">
        <v>1</v>
      </c>
      <c r="D6970" s="3">
        <v>2020</v>
      </c>
      <c r="E6970" s="3">
        <v>0</v>
      </c>
      <c r="F6970" s="3">
        <v>0</v>
      </c>
      <c r="G6970" s="3" t="s">
        <v>91</v>
      </c>
      <c r="H6970" s="3" t="s">
        <v>1242</v>
      </c>
      <c r="I6970" s="3" t="s">
        <v>382</v>
      </c>
      <c r="J6970" s="3">
        <v>8516543</v>
      </c>
    </row>
    <row r="6971" spans="1:10" hidden="1" x14ac:dyDescent="0.25">
      <c r="A6971" s="187">
        <v>43830</v>
      </c>
      <c r="B6971" s="3">
        <v>31</v>
      </c>
      <c r="C6971" s="3">
        <v>12</v>
      </c>
      <c r="D6971" s="3">
        <v>2019</v>
      </c>
      <c r="E6971" s="3">
        <v>0</v>
      </c>
      <c r="F6971" s="3">
        <v>0</v>
      </c>
      <c r="G6971" s="3" t="s">
        <v>91</v>
      </c>
      <c r="H6971" s="3" t="s">
        <v>1242</v>
      </c>
      <c r="I6971" s="3" t="s">
        <v>382</v>
      </c>
      <c r="J6971" s="3">
        <v>8516543</v>
      </c>
    </row>
    <row r="6972" spans="1:10" hidden="1" x14ac:dyDescent="0.25">
      <c r="A6972" s="187">
        <v>43920</v>
      </c>
      <c r="B6972" s="3">
        <v>30</v>
      </c>
      <c r="C6972" s="3">
        <v>3</v>
      </c>
      <c r="D6972" s="3">
        <v>2020</v>
      </c>
      <c r="E6972" s="3">
        <v>4</v>
      </c>
      <c r="F6972" s="3">
        <v>1</v>
      </c>
      <c r="G6972" s="3" t="s">
        <v>1243</v>
      </c>
      <c r="H6972" s="3" t="s">
        <v>1244</v>
      </c>
      <c r="I6972" s="3" t="s">
        <v>567</v>
      </c>
      <c r="J6972" s="3">
        <v>16906283</v>
      </c>
    </row>
    <row r="6973" spans="1:10" hidden="1" x14ac:dyDescent="0.25">
      <c r="A6973" s="187">
        <v>43919</v>
      </c>
      <c r="B6973" s="3">
        <v>29</v>
      </c>
      <c r="C6973" s="3">
        <v>3</v>
      </c>
      <c r="D6973" s="3">
        <v>2020</v>
      </c>
      <c r="E6973" s="3">
        <v>0</v>
      </c>
      <c r="F6973" s="3">
        <v>0</v>
      </c>
      <c r="G6973" s="3" t="s">
        <v>1243</v>
      </c>
      <c r="H6973" s="3" t="s">
        <v>1244</v>
      </c>
      <c r="I6973" s="3" t="s">
        <v>567</v>
      </c>
      <c r="J6973" s="3">
        <v>16906283</v>
      </c>
    </row>
    <row r="6974" spans="1:10" hidden="1" x14ac:dyDescent="0.25">
      <c r="A6974" s="187">
        <v>43918</v>
      </c>
      <c r="B6974" s="3">
        <v>28</v>
      </c>
      <c r="C6974" s="3">
        <v>3</v>
      </c>
      <c r="D6974" s="3">
        <v>2020</v>
      </c>
      <c r="E6974" s="3">
        <v>0</v>
      </c>
      <c r="F6974" s="3">
        <v>0</v>
      </c>
      <c r="G6974" s="3" t="s">
        <v>1243</v>
      </c>
      <c r="H6974" s="3" t="s">
        <v>1244</v>
      </c>
      <c r="I6974" s="3" t="s">
        <v>567</v>
      </c>
      <c r="J6974" s="3">
        <v>16906283</v>
      </c>
    </row>
    <row r="6975" spans="1:10" hidden="1" x14ac:dyDescent="0.25">
      <c r="A6975" s="187">
        <v>43917</v>
      </c>
      <c r="B6975" s="3">
        <v>27</v>
      </c>
      <c r="C6975" s="3">
        <v>3</v>
      </c>
      <c r="D6975" s="3">
        <v>2020</v>
      </c>
      <c r="E6975" s="3">
        <v>4</v>
      </c>
      <c r="F6975" s="3">
        <v>0</v>
      </c>
      <c r="G6975" s="3" t="s">
        <v>1243</v>
      </c>
      <c r="H6975" s="3" t="s">
        <v>1244</v>
      </c>
      <c r="I6975" s="3" t="s">
        <v>567</v>
      </c>
      <c r="J6975" s="3">
        <v>16906283</v>
      </c>
    </row>
    <row r="6976" spans="1:10" hidden="1" x14ac:dyDescent="0.25">
      <c r="A6976" s="187">
        <v>43916</v>
      </c>
      <c r="B6976" s="3">
        <v>26</v>
      </c>
      <c r="C6976" s="3">
        <v>3</v>
      </c>
      <c r="D6976" s="3">
        <v>2020</v>
      </c>
      <c r="E6976" s="3">
        <v>0</v>
      </c>
      <c r="F6976" s="3">
        <v>0</v>
      </c>
      <c r="G6976" s="3" t="s">
        <v>1243</v>
      </c>
      <c r="H6976" s="3" t="s">
        <v>1244</v>
      </c>
      <c r="I6976" s="3" t="s">
        <v>567</v>
      </c>
      <c r="J6976" s="3">
        <v>16906283</v>
      </c>
    </row>
    <row r="6977" spans="1:10" hidden="1" x14ac:dyDescent="0.25">
      <c r="A6977" s="187">
        <v>43915</v>
      </c>
      <c r="B6977" s="3">
        <v>25</v>
      </c>
      <c r="C6977" s="3">
        <v>3</v>
      </c>
      <c r="D6977" s="3">
        <v>2020</v>
      </c>
      <c r="E6977" s="3">
        <v>0</v>
      </c>
      <c r="F6977" s="3">
        <v>0</v>
      </c>
      <c r="G6977" s="3" t="s">
        <v>1243</v>
      </c>
      <c r="H6977" s="3" t="s">
        <v>1244</v>
      </c>
      <c r="I6977" s="3" t="s">
        <v>567</v>
      </c>
      <c r="J6977" s="3">
        <v>16906283</v>
      </c>
    </row>
    <row r="6978" spans="1:10" hidden="1" x14ac:dyDescent="0.25">
      <c r="A6978" s="187">
        <v>43914</v>
      </c>
      <c r="B6978" s="3">
        <v>24</v>
      </c>
      <c r="C6978" s="3">
        <v>3</v>
      </c>
      <c r="D6978" s="3">
        <v>2020</v>
      </c>
      <c r="E6978" s="3">
        <v>0</v>
      </c>
      <c r="F6978" s="3">
        <v>0</v>
      </c>
      <c r="G6978" s="3" t="s">
        <v>1243</v>
      </c>
      <c r="H6978" s="3" t="s">
        <v>1244</v>
      </c>
      <c r="I6978" s="3" t="s">
        <v>567</v>
      </c>
      <c r="J6978" s="3">
        <v>16906283</v>
      </c>
    </row>
    <row r="6979" spans="1:10" hidden="1" x14ac:dyDescent="0.25">
      <c r="A6979" s="187">
        <v>43913</v>
      </c>
      <c r="B6979" s="3">
        <v>23</v>
      </c>
      <c r="C6979" s="3">
        <v>3</v>
      </c>
      <c r="D6979" s="3">
        <v>2020</v>
      </c>
      <c r="E6979" s="3">
        <v>1</v>
      </c>
      <c r="F6979" s="3">
        <v>0</v>
      </c>
      <c r="G6979" s="3" t="s">
        <v>1243</v>
      </c>
      <c r="H6979" s="3" t="s">
        <v>1244</v>
      </c>
      <c r="I6979" s="3" t="s">
        <v>567</v>
      </c>
      <c r="J6979" s="3">
        <v>16906283</v>
      </c>
    </row>
    <row r="6980" spans="1:10" hidden="1" x14ac:dyDescent="0.25">
      <c r="A6980" s="187">
        <v>43920</v>
      </c>
      <c r="B6980" s="3">
        <v>30</v>
      </c>
      <c r="C6980" s="3">
        <v>3</v>
      </c>
      <c r="D6980" s="3">
        <v>2020</v>
      </c>
      <c r="E6980" s="3">
        <v>23</v>
      </c>
      <c r="F6980" s="3">
        <v>3</v>
      </c>
      <c r="G6980" s="3" t="s">
        <v>1245</v>
      </c>
      <c r="H6980" s="3" t="s">
        <v>1246</v>
      </c>
      <c r="I6980" s="3" t="s">
        <v>1247</v>
      </c>
      <c r="J6980" s="3">
        <v>23780452</v>
      </c>
    </row>
    <row r="6981" spans="1:10" hidden="1" x14ac:dyDescent="0.25">
      <c r="A6981" s="187">
        <v>43919</v>
      </c>
      <c r="B6981" s="3">
        <v>29</v>
      </c>
      <c r="C6981" s="3">
        <v>3</v>
      </c>
      <c r="D6981" s="3">
        <v>2020</v>
      </c>
      <c r="E6981" s="3">
        <v>16</v>
      </c>
      <c r="F6981" s="3">
        <v>0</v>
      </c>
      <c r="G6981" s="3" t="s">
        <v>1245</v>
      </c>
      <c r="H6981" s="3" t="s">
        <v>1246</v>
      </c>
      <c r="I6981" s="3" t="s">
        <v>1247</v>
      </c>
      <c r="J6981" s="3">
        <v>23780452</v>
      </c>
    </row>
    <row r="6982" spans="1:10" hidden="1" x14ac:dyDescent="0.25">
      <c r="A6982" s="187">
        <v>43918</v>
      </c>
      <c r="B6982" s="3">
        <v>28</v>
      </c>
      <c r="C6982" s="3">
        <v>3</v>
      </c>
      <c r="D6982" s="3">
        <v>2020</v>
      </c>
      <c r="E6982" s="3">
        <v>15</v>
      </c>
      <c r="F6982" s="3">
        <v>0</v>
      </c>
      <c r="G6982" s="3" t="s">
        <v>1245</v>
      </c>
      <c r="H6982" s="3" t="s">
        <v>1246</v>
      </c>
      <c r="I6982" s="3" t="s">
        <v>1247</v>
      </c>
      <c r="J6982" s="3">
        <v>23780452</v>
      </c>
    </row>
    <row r="6983" spans="1:10" hidden="1" x14ac:dyDescent="0.25">
      <c r="A6983" s="187">
        <v>43917</v>
      </c>
      <c r="B6983" s="3">
        <v>27</v>
      </c>
      <c r="C6983" s="3">
        <v>3</v>
      </c>
      <c r="D6983" s="3">
        <v>2020</v>
      </c>
      <c r="E6983" s="3">
        <v>17</v>
      </c>
      <c r="F6983" s="3">
        <v>0</v>
      </c>
      <c r="G6983" s="3" t="s">
        <v>1245</v>
      </c>
      <c r="H6983" s="3" t="s">
        <v>1246</v>
      </c>
      <c r="I6983" s="3" t="s">
        <v>1247</v>
      </c>
      <c r="J6983" s="3">
        <v>23780452</v>
      </c>
    </row>
    <row r="6984" spans="1:10" hidden="1" x14ac:dyDescent="0.25">
      <c r="A6984" s="187">
        <v>43916</v>
      </c>
      <c r="B6984" s="3">
        <v>26</v>
      </c>
      <c r="C6984" s="3">
        <v>3</v>
      </c>
      <c r="D6984" s="3">
        <v>2020</v>
      </c>
      <c r="E6984" s="3">
        <v>19</v>
      </c>
      <c r="F6984" s="3">
        <v>0</v>
      </c>
      <c r="G6984" s="3" t="s">
        <v>1245</v>
      </c>
      <c r="H6984" s="3" t="s">
        <v>1246</v>
      </c>
      <c r="I6984" s="3" t="s">
        <v>1247</v>
      </c>
      <c r="J6984" s="3">
        <v>23780452</v>
      </c>
    </row>
    <row r="6985" spans="1:10" hidden="1" x14ac:dyDescent="0.25">
      <c r="A6985" s="187">
        <v>43915</v>
      </c>
      <c r="B6985" s="3">
        <v>25</v>
      </c>
      <c r="C6985" s="3">
        <v>3</v>
      </c>
      <c r="D6985" s="3">
        <v>2020</v>
      </c>
      <c r="E6985" s="3">
        <v>21</v>
      </c>
      <c r="F6985" s="3">
        <v>0</v>
      </c>
      <c r="G6985" s="3" t="s">
        <v>1245</v>
      </c>
      <c r="H6985" s="3" t="s">
        <v>1246</v>
      </c>
      <c r="I6985" s="3" t="s">
        <v>1247</v>
      </c>
      <c r="J6985" s="3">
        <v>23780452</v>
      </c>
    </row>
    <row r="6986" spans="1:10" hidden="1" x14ac:dyDescent="0.25">
      <c r="A6986" s="187">
        <v>43914</v>
      </c>
      <c r="B6986" s="3">
        <v>24</v>
      </c>
      <c r="C6986" s="3">
        <v>3</v>
      </c>
      <c r="D6986" s="3">
        <v>2020</v>
      </c>
      <c r="E6986" s="3">
        <v>30</v>
      </c>
      <c r="F6986" s="3">
        <v>0</v>
      </c>
      <c r="G6986" s="3" t="s">
        <v>1245</v>
      </c>
      <c r="H6986" s="3" t="s">
        <v>1246</v>
      </c>
      <c r="I6986" s="3" t="s">
        <v>1247</v>
      </c>
      <c r="J6986" s="3">
        <v>23780452</v>
      </c>
    </row>
    <row r="6987" spans="1:10" hidden="1" x14ac:dyDescent="0.25">
      <c r="A6987" s="187">
        <v>43913</v>
      </c>
      <c r="B6987" s="3">
        <v>23</v>
      </c>
      <c r="C6987" s="3">
        <v>3</v>
      </c>
      <c r="D6987" s="3">
        <v>2020</v>
      </c>
      <c r="E6987" s="3">
        <v>12</v>
      </c>
      <c r="F6987" s="3">
        <v>0</v>
      </c>
      <c r="G6987" s="3" t="s">
        <v>1245</v>
      </c>
      <c r="H6987" s="3" t="s">
        <v>1246</v>
      </c>
      <c r="I6987" s="3" t="s">
        <v>1247</v>
      </c>
      <c r="J6987" s="3">
        <v>23780452</v>
      </c>
    </row>
    <row r="6988" spans="1:10" hidden="1" x14ac:dyDescent="0.25">
      <c r="A6988" s="187">
        <v>43912</v>
      </c>
      <c r="B6988" s="3">
        <v>22</v>
      </c>
      <c r="C6988" s="3">
        <v>3</v>
      </c>
      <c r="D6988" s="3">
        <v>2020</v>
      </c>
      <c r="E6988" s="3">
        <v>18</v>
      </c>
      <c r="F6988" s="3">
        <v>0</v>
      </c>
      <c r="G6988" s="3" t="s">
        <v>1245</v>
      </c>
      <c r="H6988" s="3" t="s">
        <v>1246</v>
      </c>
      <c r="I6988" s="3" t="s">
        <v>1247</v>
      </c>
      <c r="J6988" s="3">
        <v>23780452</v>
      </c>
    </row>
    <row r="6989" spans="1:10" hidden="1" x14ac:dyDescent="0.25">
      <c r="A6989" s="187">
        <v>43911</v>
      </c>
      <c r="B6989" s="3">
        <v>21</v>
      </c>
      <c r="C6989" s="3">
        <v>3</v>
      </c>
      <c r="D6989" s="3">
        <v>2020</v>
      </c>
      <c r="E6989" s="3">
        <v>27</v>
      </c>
      <c r="F6989" s="3">
        <v>1</v>
      </c>
      <c r="G6989" s="3" t="s">
        <v>1245</v>
      </c>
      <c r="H6989" s="3" t="s">
        <v>1246</v>
      </c>
      <c r="I6989" s="3" t="s">
        <v>1247</v>
      </c>
      <c r="J6989" s="3">
        <v>23780452</v>
      </c>
    </row>
    <row r="6990" spans="1:10" hidden="1" x14ac:dyDescent="0.25">
      <c r="A6990" s="187">
        <v>43910</v>
      </c>
      <c r="B6990" s="3">
        <v>20</v>
      </c>
      <c r="C6990" s="3">
        <v>3</v>
      </c>
      <c r="D6990" s="3">
        <v>2020</v>
      </c>
      <c r="E6990" s="3">
        <v>0</v>
      </c>
      <c r="F6990" s="3">
        <v>0</v>
      </c>
      <c r="G6990" s="3" t="s">
        <v>1245</v>
      </c>
      <c r="H6990" s="3" t="s">
        <v>1246</v>
      </c>
      <c r="I6990" s="3" t="s">
        <v>1247</v>
      </c>
      <c r="J6990" s="3">
        <v>23780452</v>
      </c>
    </row>
    <row r="6991" spans="1:10" hidden="1" x14ac:dyDescent="0.25">
      <c r="A6991" s="187">
        <v>43909</v>
      </c>
      <c r="B6991" s="3">
        <v>19</v>
      </c>
      <c r="C6991" s="3">
        <v>3</v>
      </c>
      <c r="D6991" s="3">
        <v>2020</v>
      </c>
      <c r="E6991" s="3">
        <v>31</v>
      </c>
      <c r="F6991" s="3">
        <v>0</v>
      </c>
      <c r="G6991" s="3" t="s">
        <v>1245</v>
      </c>
      <c r="H6991" s="3" t="s">
        <v>1246</v>
      </c>
      <c r="I6991" s="3" t="s">
        <v>1247</v>
      </c>
      <c r="J6991" s="3">
        <v>23780452</v>
      </c>
    </row>
    <row r="6992" spans="1:10" hidden="1" x14ac:dyDescent="0.25">
      <c r="A6992" s="187">
        <v>43908</v>
      </c>
      <c r="B6992" s="3">
        <v>18</v>
      </c>
      <c r="C6992" s="3">
        <v>3</v>
      </c>
      <c r="D6992" s="3">
        <v>2020</v>
      </c>
      <c r="E6992" s="3">
        <v>10</v>
      </c>
      <c r="F6992" s="3">
        <v>0</v>
      </c>
      <c r="G6992" s="3" t="s">
        <v>1245</v>
      </c>
      <c r="H6992" s="3" t="s">
        <v>1246</v>
      </c>
      <c r="I6992" s="3" t="s">
        <v>1247</v>
      </c>
      <c r="J6992" s="3">
        <v>23780452</v>
      </c>
    </row>
    <row r="6993" spans="1:10" hidden="1" x14ac:dyDescent="0.25">
      <c r="A6993" s="187">
        <v>43907</v>
      </c>
      <c r="B6993" s="3">
        <v>17</v>
      </c>
      <c r="C6993" s="3">
        <v>3</v>
      </c>
      <c r="D6993" s="3">
        <v>2020</v>
      </c>
      <c r="E6993" s="3">
        <v>8</v>
      </c>
      <c r="F6993" s="3">
        <v>0</v>
      </c>
      <c r="G6993" s="3" t="s">
        <v>1245</v>
      </c>
      <c r="H6993" s="3" t="s">
        <v>1246</v>
      </c>
      <c r="I6993" s="3" t="s">
        <v>1247</v>
      </c>
      <c r="J6993" s="3">
        <v>23780452</v>
      </c>
    </row>
    <row r="6994" spans="1:10" hidden="1" x14ac:dyDescent="0.25">
      <c r="A6994" s="187">
        <v>43906</v>
      </c>
      <c r="B6994" s="3">
        <v>16</v>
      </c>
      <c r="C6994" s="3">
        <v>3</v>
      </c>
      <c r="D6994" s="3">
        <v>2020</v>
      </c>
      <c r="E6994" s="3">
        <v>0</v>
      </c>
      <c r="F6994" s="3">
        <v>0</v>
      </c>
      <c r="G6994" s="3" t="s">
        <v>1245</v>
      </c>
      <c r="H6994" s="3" t="s">
        <v>1246</v>
      </c>
      <c r="I6994" s="3" t="s">
        <v>1247</v>
      </c>
      <c r="J6994" s="3">
        <v>23780452</v>
      </c>
    </row>
    <row r="6995" spans="1:10" hidden="1" x14ac:dyDescent="0.25">
      <c r="A6995" s="187">
        <v>43905</v>
      </c>
      <c r="B6995" s="3">
        <v>15</v>
      </c>
      <c r="C6995" s="3">
        <v>3</v>
      </c>
      <c r="D6995" s="3">
        <v>2020</v>
      </c>
      <c r="E6995" s="3">
        <v>6</v>
      </c>
      <c r="F6995" s="3">
        <v>0</v>
      </c>
      <c r="G6995" s="3" t="s">
        <v>1245</v>
      </c>
      <c r="H6995" s="3" t="s">
        <v>1246</v>
      </c>
      <c r="I6995" s="3" t="s">
        <v>1247</v>
      </c>
      <c r="J6995" s="3">
        <v>23780452</v>
      </c>
    </row>
    <row r="6996" spans="1:10" hidden="1" x14ac:dyDescent="0.25">
      <c r="A6996" s="187">
        <v>43904</v>
      </c>
      <c r="B6996" s="3">
        <v>14</v>
      </c>
      <c r="C6996" s="3">
        <v>3</v>
      </c>
      <c r="D6996" s="3">
        <v>2020</v>
      </c>
      <c r="E6996" s="3">
        <v>4</v>
      </c>
      <c r="F6996" s="3">
        <v>0</v>
      </c>
      <c r="G6996" s="3" t="s">
        <v>1245</v>
      </c>
      <c r="H6996" s="3" t="s">
        <v>1246</v>
      </c>
      <c r="I6996" s="3" t="s">
        <v>1247</v>
      </c>
      <c r="J6996" s="3">
        <v>23780452</v>
      </c>
    </row>
    <row r="6997" spans="1:10" hidden="1" x14ac:dyDescent="0.25">
      <c r="A6997" s="187">
        <v>43903</v>
      </c>
      <c r="B6997" s="3">
        <v>13</v>
      </c>
      <c r="C6997" s="3">
        <v>3</v>
      </c>
      <c r="D6997" s="3">
        <v>2020</v>
      </c>
      <c r="E6997" s="3">
        <v>1</v>
      </c>
      <c r="F6997" s="3">
        <v>0</v>
      </c>
      <c r="G6997" s="3" t="s">
        <v>1245</v>
      </c>
      <c r="H6997" s="3" t="s">
        <v>1246</v>
      </c>
      <c r="I6997" s="3" t="s">
        <v>1247</v>
      </c>
      <c r="J6997" s="3">
        <v>23780452</v>
      </c>
    </row>
    <row r="6998" spans="1:10" hidden="1" x14ac:dyDescent="0.25">
      <c r="A6998" s="187">
        <v>43902</v>
      </c>
      <c r="B6998" s="3">
        <v>12</v>
      </c>
      <c r="C6998" s="3">
        <v>3</v>
      </c>
      <c r="D6998" s="3">
        <v>2020</v>
      </c>
      <c r="E6998" s="3">
        <v>0</v>
      </c>
      <c r="F6998" s="3">
        <v>0</v>
      </c>
      <c r="G6998" s="3" t="s">
        <v>1245</v>
      </c>
      <c r="H6998" s="3" t="s">
        <v>1246</v>
      </c>
      <c r="I6998" s="3" t="s">
        <v>1247</v>
      </c>
      <c r="J6998" s="3">
        <v>23780452</v>
      </c>
    </row>
    <row r="6999" spans="1:10" hidden="1" x14ac:dyDescent="0.25">
      <c r="A6999" s="187">
        <v>43901</v>
      </c>
      <c r="B6999" s="3">
        <v>11</v>
      </c>
      <c r="C6999" s="3">
        <v>3</v>
      </c>
      <c r="D6999" s="3">
        <v>2020</v>
      </c>
      <c r="E6999" s="3">
        <v>3</v>
      </c>
      <c r="F6999" s="3">
        <v>0</v>
      </c>
      <c r="G6999" s="3" t="s">
        <v>1245</v>
      </c>
      <c r="H6999" s="3" t="s">
        <v>1246</v>
      </c>
      <c r="I6999" s="3" t="s">
        <v>1247</v>
      </c>
      <c r="J6999" s="3">
        <v>23780452</v>
      </c>
    </row>
    <row r="7000" spans="1:10" hidden="1" x14ac:dyDescent="0.25">
      <c r="A7000" s="187">
        <v>43899</v>
      </c>
      <c r="B7000" s="3">
        <v>9</v>
      </c>
      <c r="C7000" s="3">
        <v>3</v>
      </c>
      <c r="D7000" s="3">
        <v>2020</v>
      </c>
      <c r="E7000" s="3">
        <v>0</v>
      </c>
      <c r="F7000" s="3">
        <v>0</v>
      </c>
      <c r="G7000" s="3" t="s">
        <v>1245</v>
      </c>
      <c r="H7000" s="3" t="s">
        <v>1246</v>
      </c>
      <c r="I7000" s="3" t="s">
        <v>1247</v>
      </c>
      <c r="J7000" s="3">
        <v>23780452</v>
      </c>
    </row>
    <row r="7001" spans="1:10" hidden="1" x14ac:dyDescent="0.25">
      <c r="A7001" s="187">
        <v>43898</v>
      </c>
      <c r="B7001" s="3">
        <v>8</v>
      </c>
      <c r="C7001" s="3">
        <v>3</v>
      </c>
      <c r="D7001" s="3">
        <v>2020</v>
      </c>
      <c r="E7001" s="3">
        <v>0</v>
      </c>
      <c r="F7001" s="3">
        <v>0</v>
      </c>
      <c r="G7001" s="3" t="s">
        <v>1245</v>
      </c>
      <c r="H7001" s="3" t="s">
        <v>1246</v>
      </c>
      <c r="I7001" s="3" t="s">
        <v>1247</v>
      </c>
      <c r="J7001" s="3">
        <v>23780452</v>
      </c>
    </row>
    <row r="7002" spans="1:10" hidden="1" x14ac:dyDescent="0.25">
      <c r="A7002" s="187">
        <v>43897</v>
      </c>
      <c r="B7002" s="3">
        <v>7</v>
      </c>
      <c r="C7002" s="3">
        <v>3</v>
      </c>
      <c r="D7002" s="3">
        <v>2020</v>
      </c>
      <c r="E7002" s="3">
        <v>1</v>
      </c>
      <c r="F7002" s="3">
        <v>0</v>
      </c>
      <c r="G7002" s="3" t="s">
        <v>1245</v>
      </c>
      <c r="H7002" s="3" t="s">
        <v>1246</v>
      </c>
      <c r="I7002" s="3" t="s">
        <v>1247</v>
      </c>
      <c r="J7002" s="3">
        <v>23780452</v>
      </c>
    </row>
    <row r="7003" spans="1:10" hidden="1" x14ac:dyDescent="0.25">
      <c r="A7003" s="187">
        <v>43896</v>
      </c>
      <c r="B7003" s="3">
        <v>6</v>
      </c>
      <c r="C7003" s="3">
        <v>3</v>
      </c>
      <c r="D7003" s="3">
        <v>2020</v>
      </c>
      <c r="E7003" s="3">
        <v>2</v>
      </c>
      <c r="F7003" s="3">
        <v>0</v>
      </c>
      <c r="G7003" s="3" t="s">
        <v>1245</v>
      </c>
      <c r="H7003" s="3" t="s">
        <v>1246</v>
      </c>
      <c r="I7003" s="3" t="s">
        <v>1247</v>
      </c>
      <c r="J7003" s="3">
        <v>23780452</v>
      </c>
    </row>
    <row r="7004" spans="1:10" hidden="1" x14ac:dyDescent="0.25">
      <c r="A7004" s="187">
        <v>43894</v>
      </c>
      <c r="B7004" s="3">
        <v>4</v>
      </c>
      <c r="C7004" s="3">
        <v>3</v>
      </c>
      <c r="D7004" s="3">
        <v>2020</v>
      </c>
      <c r="E7004" s="3">
        <v>1</v>
      </c>
      <c r="F7004" s="3">
        <v>0</v>
      </c>
      <c r="G7004" s="3" t="s">
        <v>1245</v>
      </c>
      <c r="H7004" s="3" t="s">
        <v>1246</v>
      </c>
      <c r="I7004" s="3" t="s">
        <v>1247</v>
      </c>
      <c r="J7004" s="3">
        <v>23780452</v>
      </c>
    </row>
    <row r="7005" spans="1:10" hidden="1" x14ac:dyDescent="0.25">
      <c r="A7005" s="187">
        <v>43893</v>
      </c>
      <c r="B7005" s="3">
        <v>3</v>
      </c>
      <c r="C7005" s="3">
        <v>3</v>
      </c>
      <c r="D7005" s="3">
        <v>2020</v>
      </c>
      <c r="E7005" s="3">
        <v>1</v>
      </c>
      <c r="F7005" s="3">
        <v>0</v>
      </c>
      <c r="G7005" s="3" t="s">
        <v>1245</v>
      </c>
      <c r="H7005" s="3" t="s">
        <v>1246</v>
      </c>
      <c r="I7005" s="3" t="s">
        <v>1247</v>
      </c>
      <c r="J7005" s="3">
        <v>23780452</v>
      </c>
    </row>
    <row r="7006" spans="1:10" hidden="1" x14ac:dyDescent="0.25">
      <c r="A7006" s="187">
        <v>43892</v>
      </c>
      <c r="B7006" s="3">
        <v>2</v>
      </c>
      <c r="C7006" s="3">
        <v>3</v>
      </c>
      <c r="D7006" s="3">
        <v>2020</v>
      </c>
      <c r="E7006" s="3">
        <v>0</v>
      </c>
      <c r="F7006" s="3">
        <v>0</v>
      </c>
      <c r="G7006" s="3" t="s">
        <v>1245</v>
      </c>
      <c r="H7006" s="3" t="s">
        <v>1246</v>
      </c>
      <c r="I7006" s="3" t="s">
        <v>1247</v>
      </c>
      <c r="J7006" s="3">
        <v>23780452</v>
      </c>
    </row>
    <row r="7007" spans="1:10" hidden="1" x14ac:dyDescent="0.25">
      <c r="A7007" s="187">
        <v>43891</v>
      </c>
      <c r="B7007" s="3">
        <v>1</v>
      </c>
      <c r="C7007" s="3">
        <v>3</v>
      </c>
      <c r="D7007" s="3">
        <v>2020</v>
      </c>
      <c r="E7007" s="3">
        <v>1</v>
      </c>
      <c r="F7007" s="3">
        <v>0</v>
      </c>
      <c r="G7007" s="3" t="s">
        <v>1245</v>
      </c>
      <c r="H7007" s="3" t="s">
        <v>1246</v>
      </c>
      <c r="I7007" s="3" t="s">
        <v>1247</v>
      </c>
      <c r="J7007" s="3">
        <v>23780452</v>
      </c>
    </row>
    <row r="7008" spans="1:10" hidden="1" x14ac:dyDescent="0.25">
      <c r="A7008" s="187">
        <v>43890</v>
      </c>
      <c r="B7008" s="3">
        <v>29</v>
      </c>
      <c r="C7008" s="3">
        <v>2</v>
      </c>
      <c r="D7008" s="3">
        <v>2020</v>
      </c>
      <c r="E7008" s="3">
        <v>5</v>
      </c>
      <c r="F7008" s="3">
        <v>0</v>
      </c>
      <c r="G7008" s="3" t="s">
        <v>1245</v>
      </c>
      <c r="H7008" s="3" t="s">
        <v>1246</v>
      </c>
      <c r="I7008" s="3" t="s">
        <v>1247</v>
      </c>
      <c r="J7008" s="3">
        <v>23780452</v>
      </c>
    </row>
    <row r="7009" spans="1:10" hidden="1" x14ac:dyDescent="0.25">
      <c r="A7009" s="187">
        <v>43889</v>
      </c>
      <c r="B7009" s="3">
        <v>28</v>
      </c>
      <c r="C7009" s="3">
        <v>2</v>
      </c>
      <c r="D7009" s="3">
        <v>2020</v>
      </c>
      <c r="E7009" s="3">
        <v>2</v>
      </c>
      <c r="F7009" s="3">
        <v>0</v>
      </c>
      <c r="G7009" s="3" t="s">
        <v>1245</v>
      </c>
      <c r="H7009" s="3" t="s">
        <v>1246</v>
      </c>
      <c r="I7009" s="3" t="s">
        <v>1247</v>
      </c>
      <c r="J7009" s="3">
        <v>23780452</v>
      </c>
    </row>
    <row r="7010" spans="1:10" hidden="1" x14ac:dyDescent="0.25">
      <c r="A7010" s="187">
        <v>43888</v>
      </c>
      <c r="B7010" s="3">
        <v>27</v>
      </c>
      <c r="C7010" s="3">
        <v>2</v>
      </c>
      <c r="D7010" s="3">
        <v>2020</v>
      </c>
      <c r="E7010" s="3">
        <v>1</v>
      </c>
      <c r="F7010" s="3">
        <v>0</v>
      </c>
      <c r="G7010" s="3" t="s">
        <v>1245</v>
      </c>
      <c r="H7010" s="3" t="s">
        <v>1246</v>
      </c>
      <c r="I7010" s="3" t="s">
        <v>1247</v>
      </c>
      <c r="J7010" s="3">
        <v>23780452</v>
      </c>
    </row>
    <row r="7011" spans="1:10" hidden="1" x14ac:dyDescent="0.25">
      <c r="A7011" s="187">
        <v>43887</v>
      </c>
      <c r="B7011" s="3">
        <v>26</v>
      </c>
      <c r="C7011" s="3">
        <v>2</v>
      </c>
      <c r="D7011" s="3">
        <v>2020</v>
      </c>
      <c r="E7011" s="3">
        <v>1</v>
      </c>
      <c r="F7011" s="3">
        <v>0</v>
      </c>
      <c r="G7011" s="3" t="s">
        <v>1245</v>
      </c>
      <c r="H7011" s="3" t="s">
        <v>1246</v>
      </c>
      <c r="I7011" s="3" t="s">
        <v>1247</v>
      </c>
      <c r="J7011" s="3">
        <v>23780452</v>
      </c>
    </row>
    <row r="7012" spans="1:10" hidden="1" x14ac:dyDescent="0.25">
      <c r="A7012" s="187">
        <v>43886</v>
      </c>
      <c r="B7012" s="3">
        <v>25</v>
      </c>
      <c r="C7012" s="3">
        <v>2</v>
      </c>
      <c r="D7012" s="3">
        <v>2020</v>
      </c>
      <c r="E7012" s="3">
        <v>2</v>
      </c>
      <c r="F7012" s="3">
        <v>0</v>
      </c>
      <c r="G7012" s="3" t="s">
        <v>1245</v>
      </c>
      <c r="H7012" s="3" t="s">
        <v>1246</v>
      </c>
      <c r="I7012" s="3" t="s">
        <v>1247</v>
      </c>
      <c r="J7012" s="3">
        <v>23780452</v>
      </c>
    </row>
    <row r="7013" spans="1:10" hidden="1" x14ac:dyDescent="0.25">
      <c r="A7013" s="187">
        <v>43885</v>
      </c>
      <c r="B7013" s="3">
        <v>24</v>
      </c>
      <c r="C7013" s="3">
        <v>2</v>
      </c>
      <c r="D7013" s="3">
        <v>2020</v>
      </c>
      <c r="E7013" s="3">
        <v>2</v>
      </c>
      <c r="F7013" s="3">
        <v>0</v>
      </c>
      <c r="G7013" s="3" t="s">
        <v>1245</v>
      </c>
      <c r="H7013" s="3" t="s">
        <v>1246</v>
      </c>
      <c r="I7013" s="3" t="s">
        <v>1247</v>
      </c>
      <c r="J7013" s="3">
        <v>23780452</v>
      </c>
    </row>
    <row r="7014" spans="1:10" hidden="1" x14ac:dyDescent="0.25">
      <c r="A7014" s="187">
        <v>43884</v>
      </c>
      <c r="B7014" s="3">
        <v>23</v>
      </c>
      <c r="C7014" s="3">
        <v>2</v>
      </c>
      <c r="D7014" s="3">
        <v>2020</v>
      </c>
      <c r="E7014" s="3">
        <v>0</v>
      </c>
      <c r="F7014" s="3">
        <v>0</v>
      </c>
      <c r="G7014" s="3" t="s">
        <v>1245</v>
      </c>
      <c r="H7014" s="3" t="s">
        <v>1246</v>
      </c>
      <c r="I7014" s="3" t="s">
        <v>1247</v>
      </c>
      <c r="J7014" s="3">
        <v>23780452</v>
      </c>
    </row>
    <row r="7015" spans="1:10" hidden="1" x14ac:dyDescent="0.25">
      <c r="A7015" s="187">
        <v>43883</v>
      </c>
      <c r="B7015" s="3">
        <v>22</v>
      </c>
      <c r="C7015" s="3">
        <v>2</v>
      </c>
      <c r="D7015" s="3">
        <v>2020</v>
      </c>
      <c r="E7015" s="3">
        <v>2</v>
      </c>
      <c r="F7015" s="3">
        <v>0</v>
      </c>
      <c r="G7015" s="3" t="s">
        <v>1245</v>
      </c>
      <c r="H7015" s="3" t="s">
        <v>1246</v>
      </c>
      <c r="I7015" s="3" t="s">
        <v>1247</v>
      </c>
      <c r="J7015" s="3">
        <v>23780452</v>
      </c>
    </row>
    <row r="7016" spans="1:10" hidden="1" x14ac:dyDescent="0.25">
      <c r="A7016" s="187">
        <v>43882</v>
      </c>
      <c r="B7016" s="3">
        <v>21</v>
      </c>
      <c r="C7016" s="3">
        <v>2</v>
      </c>
      <c r="D7016" s="3">
        <v>2020</v>
      </c>
      <c r="E7016" s="3">
        <v>0</v>
      </c>
      <c r="F7016" s="3">
        <v>0</v>
      </c>
      <c r="G7016" s="3" t="s">
        <v>1245</v>
      </c>
      <c r="H7016" s="3" t="s">
        <v>1246</v>
      </c>
      <c r="I7016" s="3" t="s">
        <v>1247</v>
      </c>
      <c r="J7016" s="3">
        <v>23780452</v>
      </c>
    </row>
    <row r="7017" spans="1:10" hidden="1" x14ac:dyDescent="0.25">
      <c r="A7017" s="187">
        <v>43881</v>
      </c>
      <c r="B7017" s="3">
        <v>20</v>
      </c>
      <c r="C7017" s="3">
        <v>2</v>
      </c>
      <c r="D7017" s="3">
        <v>2020</v>
      </c>
      <c r="E7017" s="3">
        <v>2</v>
      </c>
      <c r="F7017" s="3">
        <v>0</v>
      </c>
      <c r="G7017" s="3" t="s">
        <v>1245</v>
      </c>
      <c r="H7017" s="3" t="s">
        <v>1246</v>
      </c>
      <c r="I7017" s="3" t="s">
        <v>1247</v>
      </c>
      <c r="J7017" s="3">
        <v>23780452</v>
      </c>
    </row>
    <row r="7018" spans="1:10" hidden="1" x14ac:dyDescent="0.25">
      <c r="A7018" s="187">
        <v>43880</v>
      </c>
      <c r="B7018" s="3">
        <v>19</v>
      </c>
      <c r="C7018" s="3">
        <v>2</v>
      </c>
      <c r="D7018" s="3">
        <v>2020</v>
      </c>
      <c r="E7018" s="3">
        <v>0</v>
      </c>
      <c r="F7018" s="3">
        <v>0</v>
      </c>
      <c r="G7018" s="3" t="s">
        <v>1245</v>
      </c>
      <c r="H7018" s="3" t="s">
        <v>1246</v>
      </c>
      <c r="I7018" s="3" t="s">
        <v>1247</v>
      </c>
      <c r="J7018" s="3">
        <v>23780452</v>
      </c>
    </row>
    <row r="7019" spans="1:10" hidden="1" x14ac:dyDescent="0.25">
      <c r="A7019" s="187">
        <v>43879</v>
      </c>
      <c r="B7019" s="3">
        <v>18</v>
      </c>
      <c r="C7019" s="3">
        <v>2</v>
      </c>
      <c r="D7019" s="3">
        <v>2020</v>
      </c>
      <c r="E7019" s="3">
        <v>2</v>
      </c>
      <c r="F7019" s="3">
        <v>0</v>
      </c>
      <c r="G7019" s="3" t="s">
        <v>1245</v>
      </c>
      <c r="H7019" s="3" t="s">
        <v>1246</v>
      </c>
      <c r="I7019" s="3" t="s">
        <v>1247</v>
      </c>
      <c r="J7019" s="3">
        <v>23780452</v>
      </c>
    </row>
    <row r="7020" spans="1:10" hidden="1" x14ac:dyDescent="0.25">
      <c r="A7020" s="187">
        <v>43878</v>
      </c>
      <c r="B7020" s="3">
        <v>17</v>
      </c>
      <c r="C7020" s="3">
        <v>2</v>
      </c>
      <c r="D7020" s="3">
        <v>2020</v>
      </c>
      <c r="E7020" s="3">
        <v>2</v>
      </c>
      <c r="F7020" s="3">
        <v>1</v>
      </c>
      <c r="G7020" s="3" t="s">
        <v>1245</v>
      </c>
      <c r="H7020" s="3" t="s">
        <v>1246</v>
      </c>
      <c r="I7020" s="3" t="s">
        <v>1247</v>
      </c>
      <c r="J7020" s="3">
        <v>23780452</v>
      </c>
    </row>
    <row r="7021" spans="1:10" hidden="1" x14ac:dyDescent="0.25">
      <c r="A7021" s="187">
        <v>43877</v>
      </c>
      <c r="B7021" s="3">
        <v>16</v>
      </c>
      <c r="C7021" s="3">
        <v>2</v>
      </c>
      <c r="D7021" s="3">
        <v>2020</v>
      </c>
      <c r="E7021" s="3">
        <v>0</v>
      </c>
      <c r="F7021" s="3">
        <v>0</v>
      </c>
      <c r="G7021" s="3" t="s">
        <v>1245</v>
      </c>
      <c r="H7021" s="3" t="s">
        <v>1246</v>
      </c>
      <c r="I7021" s="3" t="s">
        <v>1247</v>
      </c>
      <c r="J7021" s="3">
        <v>23780452</v>
      </c>
    </row>
    <row r="7022" spans="1:10" hidden="1" x14ac:dyDescent="0.25">
      <c r="A7022" s="187">
        <v>43876</v>
      </c>
      <c r="B7022" s="3">
        <v>15</v>
      </c>
      <c r="C7022" s="3">
        <v>2</v>
      </c>
      <c r="D7022" s="3">
        <v>2020</v>
      </c>
      <c r="E7022" s="3">
        <v>0</v>
      </c>
      <c r="F7022" s="3">
        <v>0</v>
      </c>
      <c r="G7022" s="3" t="s">
        <v>1245</v>
      </c>
      <c r="H7022" s="3" t="s">
        <v>1246</v>
      </c>
      <c r="I7022" s="3" t="s">
        <v>1247</v>
      </c>
      <c r="J7022" s="3">
        <v>23780452</v>
      </c>
    </row>
    <row r="7023" spans="1:10" hidden="1" x14ac:dyDescent="0.25">
      <c r="A7023" s="187">
        <v>43875</v>
      </c>
      <c r="B7023" s="3">
        <v>14</v>
      </c>
      <c r="C7023" s="3">
        <v>2</v>
      </c>
      <c r="D7023" s="3">
        <v>2020</v>
      </c>
      <c r="E7023" s="3">
        <v>0</v>
      </c>
      <c r="F7023" s="3">
        <v>0</v>
      </c>
      <c r="G7023" s="3" t="s">
        <v>1245</v>
      </c>
      <c r="H7023" s="3" t="s">
        <v>1246</v>
      </c>
      <c r="I7023" s="3" t="s">
        <v>1247</v>
      </c>
      <c r="J7023" s="3">
        <v>23780452</v>
      </c>
    </row>
    <row r="7024" spans="1:10" hidden="1" x14ac:dyDescent="0.25">
      <c r="A7024" s="187">
        <v>43874</v>
      </c>
      <c r="B7024" s="3">
        <v>13</v>
      </c>
      <c r="C7024" s="3">
        <v>2</v>
      </c>
      <c r="D7024" s="3">
        <v>2020</v>
      </c>
      <c r="E7024" s="3">
        <v>0</v>
      </c>
      <c r="F7024" s="3">
        <v>0</v>
      </c>
      <c r="G7024" s="3" t="s">
        <v>1245</v>
      </c>
      <c r="H7024" s="3" t="s">
        <v>1246</v>
      </c>
      <c r="I7024" s="3" t="s">
        <v>1247</v>
      </c>
      <c r="J7024" s="3">
        <v>23780452</v>
      </c>
    </row>
    <row r="7025" spans="1:10" hidden="1" x14ac:dyDescent="0.25">
      <c r="A7025" s="187">
        <v>43873</v>
      </c>
      <c r="B7025" s="3">
        <v>12</v>
      </c>
      <c r="C7025" s="3">
        <v>2</v>
      </c>
      <c r="D7025" s="3">
        <v>2020</v>
      </c>
      <c r="E7025" s="3">
        <v>0</v>
      </c>
      <c r="F7025" s="3">
        <v>0</v>
      </c>
      <c r="G7025" s="3" t="s">
        <v>1245</v>
      </c>
      <c r="H7025" s="3" t="s">
        <v>1246</v>
      </c>
      <c r="I7025" s="3" t="s">
        <v>1247</v>
      </c>
      <c r="J7025" s="3">
        <v>23780452</v>
      </c>
    </row>
    <row r="7026" spans="1:10" hidden="1" x14ac:dyDescent="0.25">
      <c r="A7026" s="187">
        <v>43872</v>
      </c>
      <c r="B7026" s="3">
        <v>11</v>
      </c>
      <c r="C7026" s="3">
        <v>2</v>
      </c>
      <c r="D7026" s="3">
        <v>2020</v>
      </c>
      <c r="E7026" s="3">
        <v>0</v>
      </c>
      <c r="F7026" s="3">
        <v>0</v>
      </c>
      <c r="G7026" s="3" t="s">
        <v>1245</v>
      </c>
      <c r="H7026" s="3" t="s">
        <v>1246</v>
      </c>
      <c r="I7026" s="3" t="s">
        <v>1247</v>
      </c>
      <c r="J7026" s="3">
        <v>23780452</v>
      </c>
    </row>
    <row r="7027" spans="1:10" hidden="1" x14ac:dyDescent="0.25">
      <c r="A7027" s="187">
        <v>43871</v>
      </c>
      <c r="B7027" s="3">
        <v>10</v>
      </c>
      <c r="C7027" s="3">
        <v>2</v>
      </c>
      <c r="D7027" s="3">
        <v>2020</v>
      </c>
      <c r="E7027" s="3">
        <v>0</v>
      </c>
      <c r="F7027" s="3">
        <v>0</v>
      </c>
      <c r="G7027" s="3" t="s">
        <v>1245</v>
      </c>
      <c r="H7027" s="3" t="s">
        <v>1246</v>
      </c>
      <c r="I7027" s="3" t="s">
        <v>1247</v>
      </c>
      <c r="J7027" s="3">
        <v>23780452</v>
      </c>
    </row>
    <row r="7028" spans="1:10" hidden="1" x14ac:dyDescent="0.25">
      <c r="A7028" s="187">
        <v>43870</v>
      </c>
      <c r="B7028" s="3">
        <v>9</v>
      </c>
      <c r="C7028" s="3">
        <v>2</v>
      </c>
      <c r="D7028" s="3">
        <v>2020</v>
      </c>
      <c r="E7028" s="3">
        <v>1</v>
      </c>
      <c r="F7028" s="3">
        <v>0</v>
      </c>
      <c r="G7028" s="3" t="s">
        <v>1245</v>
      </c>
      <c r="H7028" s="3" t="s">
        <v>1246</v>
      </c>
      <c r="I7028" s="3" t="s">
        <v>1247</v>
      </c>
      <c r="J7028" s="3">
        <v>23780452</v>
      </c>
    </row>
    <row r="7029" spans="1:10" hidden="1" x14ac:dyDescent="0.25">
      <c r="A7029" s="187">
        <v>43869</v>
      </c>
      <c r="B7029" s="3">
        <v>8</v>
      </c>
      <c r="C7029" s="3">
        <v>2</v>
      </c>
      <c r="D7029" s="3">
        <v>2020</v>
      </c>
      <c r="E7029" s="3">
        <v>1</v>
      </c>
      <c r="F7029" s="3">
        <v>0</v>
      </c>
      <c r="G7029" s="3" t="s">
        <v>1245</v>
      </c>
      <c r="H7029" s="3" t="s">
        <v>1246</v>
      </c>
      <c r="I7029" s="3" t="s">
        <v>1247</v>
      </c>
      <c r="J7029" s="3">
        <v>23780452</v>
      </c>
    </row>
    <row r="7030" spans="1:10" hidden="1" x14ac:dyDescent="0.25">
      <c r="A7030" s="187">
        <v>43868</v>
      </c>
      <c r="B7030" s="3">
        <v>7</v>
      </c>
      <c r="C7030" s="3">
        <v>2</v>
      </c>
      <c r="D7030" s="3">
        <v>2020</v>
      </c>
      <c r="E7030" s="3">
        <v>5</v>
      </c>
      <c r="F7030" s="3">
        <v>0</v>
      </c>
      <c r="G7030" s="3" t="s">
        <v>1245</v>
      </c>
      <c r="H7030" s="3" t="s">
        <v>1246</v>
      </c>
      <c r="I7030" s="3" t="s">
        <v>1247</v>
      </c>
      <c r="J7030" s="3">
        <v>23780452</v>
      </c>
    </row>
    <row r="7031" spans="1:10" hidden="1" x14ac:dyDescent="0.25">
      <c r="A7031" s="187">
        <v>43867</v>
      </c>
      <c r="B7031" s="3">
        <v>6</v>
      </c>
      <c r="C7031" s="3">
        <v>2</v>
      </c>
      <c r="D7031" s="3">
        <v>2020</v>
      </c>
      <c r="E7031" s="3">
        <v>0</v>
      </c>
      <c r="F7031" s="3">
        <v>0</v>
      </c>
      <c r="G7031" s="3" t="s">
        <v>1245</v>
      </c>
      <c r="H7031" s="3" t="s">
        <v>1246</v>
      </c>
      <c r="I7031" s="3" t="s">
        <v>1247</v>
      </c>
      <c r="J7031" s="3">
        <v>23780452</v>
      </c>
    </row>
    <row r="7032" spans="1:10" hidden="1" x14ac:dyDescent="0.25">
      <c r="A7032" s="187">
        <v>43866</v>
      </c>
      <c r="B7032" s="3">
        <v>5</v>
      </c>
      <c r="C7032" s="3">
        <v>2</v>
      </c>
      <c r="D7032" s="3">
        <v>2020</v>
      </c>
      <c r="E7032" s="3">
        <v>1</v>
      </c>
      <c r="F7032" s="3">
        <v>0</v>
      </c>
      <c r="G7032" s="3" t="s">
        <v>1245</v>
      </c>
      <c r="H7032" s="3" t="s">
        <v>1246</v>
      </c>
      <c r="I7032" s="3" t="s">
        <v>1247</v>
      </c>
      <c r="J7032" s="3">
        <v>23780452</v>
      </c>
    </row>
    <row r="7033" spans="1:10" hidden="1" x14ac:dyDescent="0.25">
      <c r="A7033" s="187">
        <v>43865</v>
      </c>
      <c r="B7033" s="3">
        <v>4</v>
      </c>
      <c r="C7033" s="3">
        <v>2</v>
      </c>
      <c r="D7033" s="3">
        <v>2020</v>
      </c>
      <c r="E7033" s="3">
        <v>0</v>
      </c>
      <c r="F7033" s="3">
        <v>0</v>
      </c>
      <c r="G7033" s="3" t="s">
        <v>1245</v>
      </c>
      <c r="H7033" s="3" t="s">
        <v>1246</v>
      </c>
      <c r="I7033" s="3" t="s">
        <v>1247</v>
      </c>
      <c r="J7033" s="3">
        <v>23780452</v>
      </c>
    </row>
    <row r="7034" spans="1:10" hidden="1" x14ac:dyDescent="0.25">
      <c r="A7034" s="187">
        <v>43864</v>
      </c>
      <c r="B7034" s="3">
        <v>3</v>
      </c>
      <c r="C7034" s="3">
        <v>2</v>
      </c>
      <c r="D7034" s="3">
        <v>2020</v>
      </c>
      <c r="E7034" s="3">
        <v>0</v>
      </c>
      <c r="F7034" s="3">
        <v>0</v>
      </c>
      <c r="G7034" s="3" t="s">
        <v>1245</v>
      </c>
      <c r="H7034" s="3" t="s">
        <v>1246</v>
      </c>
      <c r="I7034" s="3" t="s">
        <v>1247</v>
      </c>
      <c r="J7034" s="3">
        <v>23780452</v>
      </c>
    </row>
    <row r="7035" spans="1:10" hidden="1" x14ac:dyDescent="0.25">
      <c r="A7035" s="187">
        <v>43863</v>
      </c>
      <c r="B7035" s="3">
        <v>2</v>
      </c>
      <c r="C7035" s="3">
        <v>2</v>
      </c>
      <c r="D7035" s="3">
        <v>2020</v>
      </c>
      <c r="E7035" s="3">
        <v>0</v>
      </c>
      <c r="F7035" s="3">
        <v>0</v>
      </c>
      <c r="G7035" s="3" t="s">
        <v>1245</v>
      </c>
      <c r="H7035" s="3" t="s">
        <v>1246</v>
      </c>
      <c r="I7035" s="3" t="s">
        <v>1247</v>
      </c>
      <c r="J7035" s="3">
        <v>23780452</v>
      </c>
    </row>
    <row r="7036" spans="1:10" hidden="1" x14ac:dyDescent="0.25">
      <c r="A7036" s="187">
        <v>43862</v>
      </c>
      <c r="B7036" s="3">
        <v>1</v>
      </c>
      <c r="C7036" s="3">
        <v>2</v>
      </c>
      <c r="D7036" s="3">
        <v>2020</v>
      </c>
      <c r="E7036" s="3">
        <v>1</v>
      </c>
      <c r="F7036" s="3">
        <v>0</v>
      </c>
      <c r="G7036" s="3" t="s">
        <v>1245</v>
      </c>
      <c r="H7036" s="3" t="s">
        <v>1246</v>
      </c>
      <c r="I7036" s="3" t="s">
        <v>1247</v>
      </c>
      <c r="J7036" s="3">
        <v>23780452</v>
      </c>
    </row>
    <row r="7037" spans="1:10" hidden="1" x14ac:dyDescent="0.25">
      <c r="A7037" s="187">
        <v>43861</v>
      </c>
      <c r="B7037" s="3">
        <v>31</v>
      </c>
      <c r="C7037" s="3">
        <v>1</v>
      </c>
      <c r="D7037" s="3">
        <v>2020</v>
      </c>
      <c r="E7037" s="3">
        <v>1</v>
      </c>
      <c r="F7037" s="3">
        <v>0</v>
      </c>
      <c r="G7037" s="3" t="s">
        <v>1245</v>
      </c>
      <c r="H7037" s="3" t="s">
        <v>1246</v>
      </c>
      <c r="I7037" s="3" t="s">
        <v>1247</v>
      </c>
      <c r="J7037" s="3">
        <v>23780452</v>
      </c>
    </row>
    <row r="7038" spans="1:10" hidden="1" x14ac:dyDescent="0.25">
      <c r="A7038" s="187">
        <v>43860</v>
      </c>
      <c r="B7038" s="3">
        <v>30</v>
      </c>
      <c r="C7038" s="3">
        <v>1</v>
      </c>
      <c r="D7038" s="3">
        <v>2020</v>
      </c>
      <c r="E7038" s="3">
        <v>0</v>
      </c>
      <c r="F7038" s="3">
        <v>0</v>
      </c>
      <c r="G7038" s="3" t="s">
        <v>1245</v>
      </c>
      <c r="H7038" s="3" t="s">
        <v>1246</v>
      </c>
      <c r="I7038" s="3" t="s">
        <v>1247</v>
      </c>
      <c r="J7038" s="3">
        <v>23780452</v>
      </c>
    </row>
    <row r="7039" spans="1:10" hidden="1" x14ac:dyDescent="0.25">
      <c r="A7039" s="187">
        <v>43859</v>
      </c>
      <c r="B7039" s="3">
        <v>29</v>
      </c>
      <c r="C7039" s="3">
        <v>1</v>
      </c>
      <c r="D7039" s="3">
        <v>2020</v>
      </c>
      <c r="E7039" s="3">
        <v>1</v>
      </c>
      <c r="F7039" s="3">
        <v>0</v>
      </c>
      <c r="G7039" s="3" t="s">
        <v>1245</v>
      </c>
      <c r="H7039" s="3" t="s">
        <v>1246</v>
      </c>
      <c r="I7039" s="3" t="s">
        <v>1247</v>
      </c>
      <c r="J7039" s="3">
        <v>23780452</v>
      </c>
    </row>
    <row r="7040" spans="1:10" hidden="1" x14ac:dyDescent="0.25">
      <c r="A7040" s="187">
        <v>43858</v>
      </c>
      <c r="B7040" s="3">
        <v>28</v>
      </c>
      <c r="C7040" s="3">
        <v>1</v>
      </c>
      <c r="D7040" s="3">
        <v>2020</v>
      </c>
      <c r="E7040" s="3">
        <v>2</v>
      </c>
      <c r="F7040" s="3">
        <v>0</v>
      </c>
      <c r="G7040" s="3" t="s">
        <v>1245</v>
      </c>
      <c r="H7040" s="3" t="s">
        <v>1246</v>
      </c>
      <c r="I7040" s="3" t="s">
        <v>1247</v>
      </c>
      <c r="J7040" s="3">
        <v>23780452</v>
      </c>
    </row>
    <row r="7041" spans="1:10" hidden="1" x14ac:dyDescent="0.25">
      <c r="A7041" s="187">
        <v>43857</v>
      </c>
      <c r="B7041" s="3">
        <v>27</v>
      </c>
      <c r="C7041" s="3">
        <v>1</v>
      </c>
      <c r="D7041" s="3">
        <v>2020</v>
      </c>
      <c r="E7041" s="3">
        <v>2</v>
      </c>
      <c r="F7041" s="3">
        <v>0</v>
      </c>
      <c r="G7041" s="3" t="s">
        <v>1245</v>
      </c>
      <c r="H7041" s="3" t="s">
        <v>1246</v>
      </c>
      <c r="I7041" s="3" t="s">
        <v>1247</v>
      </c>
      <c r="J7041" s="3">
        <v>23780452</v>
      </c>
    </row>
    <row r="7042" spans="1:10" hidden="1" x14ac:dyDescent="0.25">
      <c r="A7042" s="187">
        <v>43856</v>
      </c>
      <c r="B7042" s="3">
        <v>26</v>
      </c>
      <c r="C7042" s="3">
        <v>1</v>
      </c>
      <c r="D7042" s="3">
        <v>2020</v>
      </c>
      <c r="E7042" s="3">
        <v>0</v>
      </c>
      <c r="F7042" s="3">
        <v>0</v>
      </c>
      <c r="G7042" s="3" t="s">
        <v>1245</v>
      </c>
      <c r="H7042" s="3" t="s">
        <v>1246</v>
      </c>
      <c r="I7042" s="3" t="s">
        <v>1247</v>
      </c>
      <c r="J7042" s="3">
        <v>23780452</v>
      </c>
    </row>
    <row r="7043" spans="1:10" hidden="1" x14ac:dyDescent="0.25">
      <c r="A7043" s="187">
        <v>43855</v>
      </c>
      <c r="B7043" s="3">
        <v>25</v>
      </c>
      <c r="C7043" s="3">
        <v>1</v>
      </c>
      <c r="D7043" s="3">
        <v>2020</v>
      </c>
      <c r="E7043" s="3">
        <v>2</v>
      </c>
      <c r="F7043" s="3">
        <v>0</v>
      </c>
      <c r="G7043" s="3" t="s">
        <v>1245</v>
      </c>
      <c r="H7043" s="3" t="s">
        <v>1246</v>
      </c>
      <c r="I7043" s="3" t="s">
        <v>1247</v>
      </c>
      <c r="J7043" s="3">
        <v>23780452</v>
      </c>
    </row>
    <row r="7044" spans="1:10" hidden="1" x14ac:dyDescent="0.25">
      <c r="A7044" s="187">
        <v>43854</v>
      </c>
      <c r="B7044" s="3">
        <v>24</v>
      </c>
      <c r="C7044" s="3">
        <v>1</v>
      </c>
      <c r="D7044" s="3">
        <v>2020</v>
      </c>
      <c r="E7044" s="3">
        <v>0</v>
      </c>
      <c r="F7044" s="3">
        <v>0</v>
      </c>
      <c r="G7044" s="3" t="s">
        <v>1245</v>
      </c>
      <c r="H7044" s="3" t="s">
        <v>1246</v>
      </c>
      <c r="I7044" s="3" t="s">
        <v>1247</v>
      </c>
      <c r="J7044" s="3">
        <v>23780452</v>
      </c>
    </row>
    <row r="7045" spans="1:10" hidden="1" x14ac:dyDescent="0.25">
      <c r="A7045" s="187">
        <v>43853</v>
      </c>
      <c r="B7045" s="3">
        <v>23</v>
      </c>
      <c r="C7045" s="3">
        <v>1</v>
      </c>
      <c r="D7045" s="3">
        <v>2020</v>
      </c>
      <c r="E7045" s="3">
        <v>0</v>
      </c>
      <c r="F7045" s="3">
        <v>0</v>
      </c>
      <c r="G7045" s="3" t="s">
        <v>1245</v>
      </c>
      <c r="H7045" s="3" t="s">
        <v>1246</v>
      </c>
      <c r="I7045" s="3" t="s">
        <v>1247</v>
      </c>
      <c r="J7045" s="3">
        <v>23780452</v>
      </c>
    </row>
    <row r="7046" spans="1:10" hidden="1" x14ac:dyDescent="0.25">
      <c r="A7046" s="187">
        <v>43852</v>
      </c>
      <c r="B7046" s="3">
        <v>22</v>
      </c>
      <c r="C7046" s="3">
        <v>1</v>
      </c>
      <c r="D7046" s="3">
        <v>2020</v>
      </c>
      <c r="E7046" s="3">
        <v>0</v>
      </c>
      <c r="F7046" s="3">
        <v>0</v>
      </c>
      <c r="G7046" s="3" t="s">
        <v>1245</v>
      </c>
      <c r="H7046" s="3" t="s">
        <v>1246</v>
      </c>
      <c r="I7046" s="3" t="s">
        <v>1247</v>
      </c>
      <c r="J7046" s="3">
        <v>23780452</v>
      </c>
    </row>
    <row r="7047" spans="1:10" hidden="1" x14ac:dyDescent="0.25">
      <c r="A7047" s="187">
        <v>43851</v>
      </c>
      <c r="B7047" s="3">
        <v>21</v>
      </c>
      <c r="C7047" s="3">
        <v>1</v>
      </c>
      <c r="D7047" s="3">
        <v>2020</v>
      </c>
      <c r="E7047" s="3">
        <v>1</v>
      </c>
      <c r="F7047" s="3">
        <v>0</v>
      </c>
      <c r="G7047" s="3" t="s">
        <v>1245</v>
      </c>
      <c r="H7047" s="3" t="s">
        <v>1246</v>
      </c>
      <c r="I7047" s="3" t="s">
        <v>1247</v>
      </c>
      <c r="J7047" s="3">
        <v>23780452</v>
      </c>
    </row>
    <row r="7048" spans="1:10" hidden="1" x14ac:dyDescent="0.25">
      <c r="A7048" s="187">
        <v>43850</v>
      </c>
      <c r="B7048" s="3">
        <v>20</v>
      </c>
      <c r="C7048" s="3">
        <v>1</v>
      </c>
      <c r="D7048" s="3">
        <v>2020</v>
      </c>
      <c r="E7048" s="3">
        <v>0</v>
      </c>
      <c r="F7048" s="3">
        <v>0</v>
      </c>
      <c r="G7048" s="3" t="s">
        <v>1245</v>
      </c>
      <c r="H7048" s="3" t="s">
        <v>1246</v>
      </c>
      <c r="I7048" s="3" t="s">
        <v>1247</v>
      </c>
      <c r="J7048" s="3">
        <v>23780452</v>
      </c>
    </row>
    <row r="7049" spans="1:10" hidden="1" x14ac:dyDescent="0.25">
      <c r="A7049" s="187">
        <v>43849</v>
      </c>
      <c r="B7049" s="3">
        <v>19</v>
      </c>
      <c r="C7049" s="3">
        <v>1</v>
      </c>
      <c r="D7049" s="3">
        <v>2020</v>
      </c>
      <c r="E7049" s="3">
        <v>0</v>
      </c>
      <c r="F7049" s="3">
        <v>0</v>
      </c>
      <c r="G7049" s="3" t="s">
        <v>1245</v>
      </c>
      <c r="H7049" s="3" t="s">
        <v>1246</v>
      </c>
      <c r="I7049" s="3" t="s">
        <v>1247</v>
      </c>
      <c r="J7049" s="3">
        <v>23780452</v>
      </c>
    </row>
    <row r="7050" spans="1:10" hidden="1" x14ac:dyDescent="0.25">
      <c r="A7050" s="187">
        <v>43848</v>
      </c>
      <c r="B7050" s="3">
        <v>18</v>
      </c>
      <c r="C7050" s="3">
        <v>1</v>
      </c>
      <c r="D7050" s="3">
        <v>2020</v>
      </c>
      <c r="E7050" s="3">
        <v>0</v>
      </c>
      <c r="F7050" s="3">
        <v>0</v>
      </c>
      <c r="G7050" s="3" t="s">
        <v>1245</v>
      </c>
      <c r="H7050" s="3" t="s">
        <v>1246</v>
      </c>
      <c r="I7050" s="3" t="s">
        <v>1247</v>
      </c>
      <c r="J7050" s="3">
        <v>23780452</v>
      </c>
    </row>
    <row r="7051" spans="1:10" hidden="1" x14ac:dyDescent="0.25">
      <c r="A7051" s="187">
        <v>43847</v>
      </c>
      <c r="B7051" s="3">
        <v>17</v>
      </c>
      <c r="C7051" s="3">
        <v>1</v>
      </c>
      <c r="D7051" s="3">
        <v>2020</v>
      </c>
      <c r="E7051" s="3">
        <v>0</v>
      </c>
      <c r="F7051" s="3">
        <v>0</v>
      </c>
      <c r="G7051" s="3" t="s">
        <v>1245</v>
      </c>
      <c r="H7051" s="3" t="s">
        <v>1246</v>
      </c>
      <c r="I7051" s="3" t="s">
        <v>1247</v>
      </c>
      <c r="J7051" s="3">
        <v>23780452</v>
      </c>
    </row>
    <row r="7052" spans="1:10" hidden="1" x14ac:dyDescent="0.25">
      <c r="A7052" s="187">
        <v>43846</v>
      </c>
      <c r="B7052" s="3">
        <v>16</v>
      </c>
      <c r="C7052" s="3">
        <v>1</v>
      </c>
      <c r="D7052" s="3">
        <v>2020</v>
      </c>
      <c r="E7052" s="3">
        <v>0</v>
      </c>
      <c r="F7052" s="3">
        <v>0</v>
      </c>
      <c r="G7052" s="3" t="s">
        <v>1245</v>
      </c>
      <c r="H7052" s="3" t="s">
        <v>1246</v>
      </c>
      <c r="I7052" s="3" t="s">
        <v>1247</v>
      </c>
      <c r="J7052" s="3">
        <v>23780452</v>
      </c>
    </row>
    <row r="7053" spans="1:10" hidden="1" x14ac:dyDescent="0.25">
      <c r="A7053" s="187">
        <v>43845</v>
      </c>
      <c r="B7053" s="3">
        <v>15</v>
      </c>
      <c r="C7053" s="3">
        <v>1</v>
      </c>
      <c r="D7053" s="3">
        <v>2020</v>
      </c>
      <c r="E7053" s="3">
        <v>0</v>
      </c>
      <c r="F7053" s="3">
        <v>0</v>
      </c>
      <c r="G7053" s="3" t="s">
        <v>1245</v>
      </c>
      <c r="H7053" s="3" t="s">
        <v>1246</v>
      </c>
      <c r="I7053" s="3" t="s">
        <v>1247</v>
      </c>
      <c r="J7053" s="3">
        <v>23780452</v>
      </c>
    </row>
    <row r="7054" spans="1:10" hidden="1" x14ac:dyDescent="0.25">
      <c r="A7054" s="187">
        <v>43844</v>
      </c>
      <c r="B7054" s="3">
        <v>14</v>
      </c>
      <c r="C7054" s="3">
        <v>1</v>
      </c>
      <c r="D7054" s="3">
        <v>2020</v>
      </c>
      <c r="E7054" s="3">
        <v>0</v>
      </c>
      <c r="F7054" s="3">
        <v>0</v>
      </c>
      <c r="G7054" s="3" t="s">
        <v>1245</v>
      </c>
      <c r="H7054" s="3" t="s">
        <v>1246</v>
      </c>
      <c r="I7054" s="3" t="s">
        <v>1247</v>
      </c>
      <c r="J7054" s="3">
        <v>23780452</v>
      </c>
    </row>
    <row r="7055" spans="1:10" hidden="1" x14ac:dyDescent="0.25">
      <c r="A7055" s="187">
        <v>43843</v>
      </c>
      <c r="B7055" s="3">
        <v>13</v>
      </c>
      <c r="C7055" s="3">
        <v>1</v>
      </c>
      <c r="D7055" s="3">
        <v>2020</v>
      </c>
      <c r="E7055" s="3">
        <v>0</v>
      </c>
      <c r="F7055" s="3">
        <v>0</v>
      </c>
      <c r="G7055" s="3" t="s">
        <v>1245</v>
      </c>
      <c r="H7055" s="3" t="s">
        <v>1246</v>
      </c>
      <c r="I7055" s="3" t="s">
        <v>1247</v>
      </c>
      <c r="J7055" s="3">
        <v>23780452</v>
      </c>
    </row>
    <row r="7056" spans="1:10" hidden="1" x14ac:dyDescent="0.25">
      <c r="A7056" s="187">
        <v>43842</v>
      </c>
      <c r="B7056" s="3">
        <v>12</v>
      </c>
      <c r="C7056" s="3">
        <v>1</v>
      </c>
      <c r="D7056" s="3">
        <v>2020</v>
      </c>
      <c r="E7056" s="3">
        <v>0</v>
      </c>
      <c r="F7056" s="3">
        <v>0</v>
      </c>
      <c r="G7056" s="3" t="s">
        <v>1245</v>
      </c>
      <c r="H7056" s="3" t="s">
        <v>1246</v>
      </c>
      <c r="I7056" s="3" t="s">
        <v>1247</v>
      </c>
      <c r="J7056" s="3">
        <v>23780452</v>
      </c>
    </row>
    <row r="7057" spans="1:10" hidden="1" x14ac:dyDescent="0.25">
      <c r="A7057" s="187">
        <v>43841</v>
      </c>
      <c r="B7057" s="3">
        <v>11</v>
      </c>
      <c r="C7057" s="3">
        <v>1</v>
      </c>
      <c r="D7057" s="3">
        <v>2020</v>
      </c>
      <c r="E7057" s="3">
        <v>0</v>
      </c>
      <c r="F7057" s="3">
        <v>0</v>
      </c>
      <c r="G7057" s="3" t="s">
        <v>1245</v>
      </c>
      <c r="H7057" s="3" t="s">
        <v>1246</v>
      </c>
      <c r="I7057" s="3" t="s">
        <v>1247</v>
      </c>
      <c r="J7057" s="3">
        <v>23780452</v>
      </c>
    </row>
    <row r="7058" spans="1:10" hidden="1" x14ac:dyDescent="0.25">
      <c r="A7058" s="187">
        <v>43840</v>
      </c>
      <c r="B7058" s="3">
        <v>10</v>
      </c>
      <c r="C7058" s="3">
        <v>1</v>
      </c>
      <c r="D7058" s="3">
        <v>2020</v>
      </c>
      <c r="E7058" s="3">
        <v>0</v>
      </c>
      <c r="F7058" s="3">
        <v>0</v>
      </c>
      <c r="G7058" s="3" t="s">
        <v>1245</v>
      </c>
      <c r="H7058" s="3" t="s">
        <v>1246</v>
      </c>
      <c r="I7058" s="3" t="s">
        <v>1247</v>
      </c>
      <c r="J7058" s="3">
        <v>23780452</v>
      </c>
    </row>
    <row r="7059" spans="1:10" hidden="1" x14ac:dyDescent="0.25">
      <c r="A7059" s="187">
        <v>43839</v>
      </c>
      <c r="B7059" s="3">
        <v>9</v>
      </c>
      <c r="C7059" s="3">
        <v>1</v>
      </c>
      <c r="D7059" s="3">
        <v>2020</v>
      </c>
      <c r="E7059" s="3">
        <v>0</v>
      </c>
      <c r="F7059" s="3">
        <v>0</v>
      </c>
      <c r="G7059" s="3" t="s">
        <v>1245</v>
      </c>
      <c r="H7059" s="3" t="s">
        <v>1246</v>
      </c>
      <c r="I7059" s="3" t="s">
        <v>1247</v>
      </c>
      <c r="J7059" s="3">
        <v>23780452</v>
      </c>
    </row>
    <row r="7060" spans="1:10" hidden="1" x14ac:dyDescent="0.25">
      <c r="A7060" s="187">
        <v>43838</v>
      </c>
      <c r="B7060" s="3">
        <v>8</v>
      </c>
      <c r="C7060" s="3">
        <v>1</v>
      </c>
      <c r="D7060" s="3">
        <v>2020</v>
      </c>
      <c r="E7060" s="3">
        <v>0</v>
      </c>
      <c r="F7060" s="3">
        <v>0</v>
      </c>
      <c r="G7060" s="3" t="s">
        <v>1245</v>
      </c>
      <c r="H7060" s="3" t="s">
        <v>1246</v>
      </c>
      <c r="I7060" s="3" t="s">
        <v>1247</v>
      </c>
      <c r="J7060" s="3">
        <v>23780452</v>
      </c>
    </row>
    <row r="7061" spans="1:10" hidden="1" x14ac:dyDescent="0.25">
      <c r="A7061" s="187">
        <v>43837</v>
      </c>
      <c r="B7061" s="3">
        <v>7</v>
      </c>
      <c r="C7061" s="3">
        <v>1</v>
      </c>
      <c r="D7061" s="3">
        <v>2020</v>
      </c>
      <c r="E7061" s="3">
        <v>0</v>
      </c>
      <c r="F7061" s="3">
        <v>0</v>
      </c>
      <c r="G7061" s="3" t="s">
        <v>1245</v>
      </c>
      <c r="H7061" s="3" t="s">
        <v>1246</v>
      </c>
      <c r="I7061" s="3" t="s">
        <v>1247</v>
      </c>
      <c r="J7061" s="3">
        <v>23780452</v>
      </c>
    </row>
    <row r="7062" spans="1:10" hidden="1" x14ac:dyDescent="0.25">
      <c r="A7062" s="187">
        <v>43836</v>
      </c>
      <c r="B7062" s="3">
        <v>6</v>
      </c>
      <c r="C7062" s="3">
        <v>1</v>
      </c>
      <c r="D7062" s="3">
        <v>2020</v>
      </c>
      <c r="E7062" s="3">
        <v>0</v>
      </c>
      <c r="F7062" s="3">
        <v>0</v>
      </c>
      <c r="G7062" s="3" t="s">
        <v>1245</v>
      </c>
      <c r="H7062" s="3" t="s">
        <v>1246</v>
      </c>
      <c r="I7062" s="3" t="s">
        <v>1247</v>
      </c>
      <c r="J7062" s="3">
        <v>23780452</v>
      </c>
    </row>
    <row r="7063" spans="1:10" hidden="1" x14ac:dyDescent="0.25">
      <c r="A7063" s="187">
        <v>43835</v>
      </c>
      <c r="B7063" s="3">
        <v>5</v>
      </c>
      <c r="C7063" s="3">
        <v>1</v>
      </c>
      <c r="D7063" s="3">
        <v>2020</v>
      </c>
      <c r="E7063" s="3">
        <v>0</v>
      </c>
      <c r="F7063" s="3">
        <v>0</v>
      </c>
      <c r="G7063" s="3" t="s">
        <v>1245</v>
      </c>
      <c r="H7063" s="3" t="s">
        <v>1246</v>
      </c>
      <c r="I7063" s="3" t="s">
        <v>1247</v>
      </c>
      <c r="J7063" s="3">
        <v>23780452</v>
      </c>
    </row>
    <row r="7064" spans="1:10" hidden="1" x14ac:dyDescent="0.25">
      <c r="A7064" s="187">
        <v>43834</v>
      </c>
      <c r="B7064" s="3">
        <v>4</v>
      </c>
      <c r="C7064" s="3">
        <v>1</v>
      </c>
      <c r="D7064" s="3">
        <v>2020</v>
      </c>
      <c r="E7064" s="3">
        <v>0</v>
      </c>
      <c r="F7064" s="3">
        <v>0</v>
      </c>
      <c r="G7064" s="3" t="s">
        <v>1245</v>
      </c>
      <c r="H7064" s="3" t="s">
        <v>1246</v>
      </c>
      <c r="I7064" s="3" t="s">
        <v>1247</v>
      </c>
      <c r="J7064" s="3">
        <v>23780452</v>
      </c>
    </row>
    <row r="7065" spans="1:10" hidden="1" x14ac:dyDescent="0.25">
      <c r="A7065" s="187">
        <v>43833</v>
      </c>
      <c r="B7065" s="3">
        <v>3</v>
      </c>
      <c r="C7065" s="3">
        <v>1</v>
      </c>
      <c r="D7065" s="3">
        <v>2020</v>
      </c>
      <c r="E7065" s="3">
        <v>0</v>
      </c>
      <c r="F7065" s="3">
        <v>0</v>
      </c>
      <c r="G7065" s="3" t="s">
        <v>1245</v>
      </c>
      <c r="H7065" s="3" t="s">
        <v>1246</v>
      </c>
      <c r="I7065" s="3" t="s">
        <v>1247</v>
      </c>
      <c r="J7065" s="3">
        <v>23780452</v>
      </c>
    </row>
    <row r="7066" spans="1:10" hidden="1" x14ac:dyDescent="0.25">
      <c r="A7066" s="187">
        <v>43832</v>
      </c>
      <c r="B7066" s="3">
        <v>2</v>
      </c>
      <c r="C7066" s="3">
        <v>1</v>
      </c>
      <c r="D7066" s="3">
        <v>2020</v>
      </c>
      <c r="E7066" s="3">
        <v>0</v>
      </c>
      <c r="F7066" s="3">
        <v>0</v>
      </c>
      <c r="G7066" s="3" t="s">
        <v>1245</v>
      </c>
      <c r="H7066" s="3" t="s">
        <v>1246</v>
      </c>
      <c r="I7066" s="3" t="s">
        <v>1247</v>
      </c>
      <c r="J7066" s="3">
        <v>23780452</v>
      </c>
    </row>
    <row r="7067" spans="1:10" hidden="1" x14ac:dyDescent="0.25">
      <c r="A7067" s="187">
        <v>43831</v>
      </c>
      <c r="B7067" s="3">
        <v>1</v>
      </c>
      <c r="C7067" s="3">
        <v>1</v>
      </c>
      <c r="D7067" s="3">
        <v>2020</v>
      </c>
      <c r="E7067" s="3">
        <v>0</v>
      </c>
      <c r="F7067" s="3">
        <v>0</v>
      </c>
      <c r="G7067" s="3" t="s">
        <v>1245</v>
      </c>
      <c r="H7067" s="3" t="s">
        <v>1246</v>
      </c>
      <c r="I7067" s="3" t="s">
        <v>1247</v>
      </c>
      <c r="J7067" s="3">
        <v>23780452</v>
      </c>
    </row>
    <row r="7068" spans="1:10" hidden="1" x14ac:dyDescent="0.25">
      <c r="A7068" s="187">
        <v>43830</v>
      </c>
      <c r="B7068" s="3">
        <v>31</v>
      </c>
      <c r="C7068" s="3">
        <v>12</v>
      </c>
      <c r="D7068" s="3">
        <v>2019</v>
      </c>
      <c r="E7068" s="3">
        <v>0</v>
      </c>
      <c r="F7068" s="3">
        <v>0</v>
      </c>
      <c r="G7068" s="3" t="s">
        <v>1245</v>
      </c>
      <c r="H7068" s="3" t="s">
        <v>1246</v>
      </c>
      <c r="I7068" s="3" t="s">
        <v>1247</v>
      </c>
      <c r="J7068" s="3">
        <v>23780452</v>
      </c>
    </row>
    <row r="7069" spans="1:10" hidden="1" x14ac:dyDescent="0.25">
      <c r="A7069" s="187">
        <v>43920</v>
      </c>
      <c r="B7069" s="3">
        <v>30</v>
      </c>
      <c r="C7069" s="3">
        <v>3</v>
      </c>
      <c r="D7069" s="3">
        <v>2020</v>
      </c>
      <c r="E7069" s="3">
        <v>143</v>
      </c>
      <c r="F7069" s="3">
        <v>1</v>
      </c>
      <c r="G7069" s="3" t="s">
        <v>282</v>
      </c>
      <c r="H7069" s="3" t="s">
        <v>1248</v>
      </c>
      <c r="I7069" s="3" t="s">
        <v>573</v>
      </c>
      <c r="J7069" s="3">
        <v>69428524</v>
      </c>
    </row>
    <row r="7070" spans="1:10" hidden="1" x14ac:dyDescent="0.25">
      <c r="A7070" s="187">
        <v>43919</v>
      </c>
      <c r="B7070" s="3">
        <v>29</v>
      </c>
      <c r="C7070" s="3">
        <v>3</v>
      </c>
      <c r="D7070" s="3">
        <v>2020</v>
      </c>
      <c r="E7070" s="3">
        <v>109</v>
      </c>
      <c r="F7070" s="3">
        <v>1</v>
      </c>
      <c r="G7070" s="3" t="s">
        <v>282</v>
      </c>
      <c r="H7070" s="3" t="s">
        <v>1248</v>
      </c>
      <c r="I7070" s="3" t="s">
        <v>573</v>
      </c>
      <c r="J7070" s="3">
        <v>69428524</v>
      </c>
    </row>
    <row r="7071" spans="1:10" hidden="1" x14ac:dyDescent="0.25">
      <c r="A7071" s="187">
        <v>43918</v>
      </c>
      <c r="B7071" s="3">
        <v>28</v>
      </c>
      <c r="C7071" s="3">
        <v>3</v>
      </c>
      <c r="D7071" s="3">
        <v>2020</v>
      </c>
      <c r="E7071" s="3">
        <v>0</v>
      </c>
      <c r="F7071" s="3">
        <v>0</v>
      </c>
      <c r="G7071" s="3" t="s">
        <v>282</v>
      </c>
      <c r="H7071" s="3" t="s">
        <v>1248</v>
      </c>
      <c r="I7071" s="3" t="s">
        <v>573</v>
      </c>
      <c r="J7071" s="3">
        <v>69428524</v>
      </c>
    </row>
    <row r="7072" spans="1:10" hidden="1" x14ac:dyDescent="0.25">
      <c r="A7072" s="187">
        <v>43917</v>
      </c>
      <c r="B7072" s="3">
        <v>27</v>
      </c>
      <c r="C7072" s="3">
        <v>3</v>
      </c>
      <c r="D7072" s="3">
        <v>2020</v>
      </c>
      <c r="E7072" s="3">
        <v>91</v>
      </c>
      <c r="F7072" s="3">
        <v>1</v>
      </c>
      <c r="G7072" s="3" t="s">
        <v>282</v>
      </c>
      <c r="H7072" s="3" t="s">
        <v>1248</v>
      </c>
      <c r="I7072" s="3" t="s">
        <v>573</v>
      </c>
      <c r="J7072" s="3">
        <v>69428524</v>
      </c>
    </row>
    <row r="7073" spans="1:10" hidden="1" x14ac:dyDescent="0.25">
      <c r="A7073" s="187">
        <v>43916</v>
      </c>
      <c r="B7073" s="3">
        <v>26</v>
      </c>
      <c r="C7073" s="3">
        <v>3</v>
      </c>
      <c r="D7073" s="3">
        <v>2020</v>
      </c>
      <c r="E7073" s="3">
        <v>111</v>
      </c>
      <c r="F7073" s="3">
        <v>0</v>
      </c>
      <c r="G7073" s="3" t="s">
        <v>282</v>
      </c>
      <c r="H7073" s="3" t="s">
        <v>1248</v>
      </c>
      <c r="I7073" s="3" t="s">
        <v>573</v>
      </c>
      <c r="J7073" s="3">
        <v>69428524</v>
      </c>
    </row>
    <row r="7074" spans="1:10" hidden="1" x14ac:dyDescent="0.25">
      <c r="A7074" s="187">
        <v>43915</v>
      </c>
      <c r="B7074" s="3">
        <v>25</v>
      </c>
      <c r="C7074" s="3">
        <v>3</v>
      </c>
      <c r="D7074" s="3">
        <v>2020</v>
      </c>
      <c r="E7074" s="3">
        <v>107</v>
      </c>
      <c r="F7074" s="3">
        <v>0</v>
      </c>
      <c r="G7074" s="3" t="s">
        <v>282</v>
      </c>
      <c r="H7074" s="3" t="s">
        <v>1248</v>
      </c>
      <c r="I7074" s="3" t="s">
        <v>573</v>
      </c>
      <c r="J7074" s="3">
        <v>69428524</v>
      </c>
    </row>
    <row r="7075" spans="1:10" hidden="1" x14ac:dyDescent="0.25">
      <c r="A7075" s="187">
        <v>43914</v>
      </c>
      <c r="B7075" s="3">
        <v>24</v>
      </c>
      <c r="C7075" s="3">
        <v>3</v>
      </c>
      <c r="D7075" s="3">
        <v>2020</v>
      </c>
      <c r="E7075" s="3">
        <v>106</v>
      </c>
      <c r="F7075" s="3">
        <v>3</v>
      </c>
      <c r="G7075" s="3" t="s">
        <v>282</v>
      </c>
      <c r="H7075" s="3" t="s">
        <v>1248</v>
      </c>
      <c r="I7075" s="3" t="s">
        <v>573</v>
      </c>
      <c r="J7075" s="3">
        <v>69428524</v>
      </c>
    </row>
    <row r="7076" spans="1:10" hidden="1" x14ac:dyDescent="0.25">
      <c r="A7076" s="187">
        <v>43913</v>
      </c>
      <c r="B7076" s="3">
        <v>23</v>
      </c>
      <c r="C7076" s="3">
        <v>3</v>
      </c>
      <c r="D7076" s="3">
        <v>2020</v>
      </c>
      <c r="E7076" s="3">
        <v>122</v>
      </c>
      <c r="F7076" s="3">
        <v>0</v>
      </c>
      <c r="G7076" s="3" t="s">
        <v>282</v>
      </c>
      <c r="H7076" s="3" t="s">
        <v>1248</v>
      </c>
      <c r="I7076" s="3" t="s">
        <v>573</v>
      </c>
      <c r="J7076" s="3">
        <v>69428524</v>
      </c>
    </row>
    <row r="7077" spans="1:10" hidden="1" x14ac:dyDescent="0.25">
      <c r="A7077" s="187">
        <v>43912</v>
      </c>
      <c r="B7077" s="3">
        <v>22</v>
      </c>
      <c r="C7077" s="3">
        <v>3</v>
      </c>
      <c r="D7077" s="3">
        <v>2020</v>
      </c>
      <c r="E7077" s="3">
        <v>233</v>
      </c>
      <c r="F7077" s="3">
        <v>0</v>
      </c>
      <c r="G7077" s="3" t="s">
        <v>282</v>
      </c>
      <c r="H7077" s="3" t="s">
        <v>1248</v>
      </c>
      <c r="I7077" s="3" t="s">
        <v>573</v>
      </c>
      <c r="J7077" s="3">
        <v>69428524</v>
      </c>
    </row>
    <row r="7078" spans="1:10" hidden="1" x14ac:dyDescent="0.25">
      <c r="A7078" s="187">
        <v>43911</v>
      </c>
      <c r="B7078" s="3">
        <v>21</v>
      </c>
      <c r="C7078" s="3">
        <v>3</v>
      </c>
      <c r="D7078" s="3">
        <v>2020</v>
      </c>
      <c r="E7078" s="3">
        <v>154</v>
      </c>
      <c r="F7078" s="3">
        <v>0</v>
      </c>
      <c r="G7078" s="3" t="s">
        <v>282</v>
      </c>
      <c r="H7078" s="3" t="s">
        <v>1248</v>
      </c>
      <c r="I7078" s="3" t="s">
        <v>573</v>
      </c>
      <c r="J7078" s="3">
        <v>69428524</v>
      </c>
    </row>
    <row r="7079" spans="1:10" hidden="1" x14ac:dyDescent="0.25">
      <c r="A7079" s="187">
        <v>43910</v>
      </c>
      <c r="B7079" s="3">
        <v>20</v>
      </c>
      <c r="C7079" s="3">
        <v>3</v>
      </c>
      <c r="D7079" s="3">
        <v>2020</v>
      </c>
      <c r="E7079" s="3">
        <v>35</v>
      </c>
      <c r="F7079" s="3">
        <v>0</v>
      </c>
      <c r="G7079" s="3" t="s">
        <v>282</v>
      </c>
      <c r="H7079" s="3" t="s">
        <v>1248</v>
      </c>
      <c r="I7079" s="3" t="s">
        <v>573</v>
      </c>
      <c r="J7079" s="3">
        <v>69428524</v>
      </c>
    </row>
    <row r="7080" spans="1:10" hidden="1" x14ac:dyDescent="0.25">
      <c r="A7080" s="187">
        <v>43909</v>
      </c>
      <c r="B7080" s="3">
        <v>19</v>
      </c>
      <c r="C7080" s="3">
        <v>3</v>
      </c>
      <c r="D7080" s="3">
        <v>2020</v>
      </c>
      <c r="E7080" s="3">
        <v>0</v>
      </c>
      <c r="F7080" s="3">
        <v>0</v>
      </c>
      <c r="G7080" s="3" t="s">
        <v>282</v>
      </c>
      <c r="H7080" s="3" t="s">
        <v>1248</v>
      </c>
      <c r="I7080" s="3" t="s">
        <v>573</v>
      </c>
      <c r="J7080" s="3">
        <v>69428524</v>
      </c>
    </row>
    <row r="7081" spans="1:10" hidden="1" x14ac:dyDescent="0.25">
      <c r="A7081" s="187">
        <v>43908</v>
      </c>
      <c r="B7081" s="3">
        <v>18</v>
      </c>
      <c r="C7081" s="3">
        <v>3</v>
      </c>
      <c r="D7081" s="3">
        <v>2020</v>
      </c>
      <c r="E7081" s="3">
        <v>0</v>
      </c>
      <c r="F7081" s="3">
        <v>0</v>
      </c>
      <c r="G7081" s="3" t="s">
        <v>282</v>
      </c>
      <c r="H7081" s="3" t="s">
        <v>1248</v>
      </c>
      <c r="I7081" s="3" t="s">
        <v>573</v>
      </c>
      <c r="J7081" s="3">
        <v>69428524</v>
      </c>
    </row>
    <row r="7082" spans="1:10" hidden="1" x14ac:dyDescent="0.25">
      <c r="A7082" s="187">
        <v>43907</v>
      </c>
      <c r="B7082" s="3">
        <v>17</v>
      </c>
      <c r="C7082" s="3">
        <v>3</v>
      </c>
      <c r="D7082" s="3">
        <v>2020</v>
      </c>
      <c r="E7082" s="3">
        <v>63</v>
      </c>
      <c r="F7082" s="3">
        <v>0</v>
      </c>
      <c r="G7082" s="3" t="s">
        <v>282</v>
      </c>
      <c r="H7082" s="3" t="s">
        <v>1248</v>
      </c>
      <c r="I7082" s="3" t="s">
        <v>573</v>
      </c>
      <c r="J7082" s="3">
        <v>69428524</v>
      </c>
    </row>
    <row r="7083" spans="1:10" hidden="1" x14ac:dyDescent="0.25">
      <c r="A7083" s="187">
        <v>43906</v>
      </c>
      <c r="B7083" s="3">
        <v>16</v>
      </c>
      <c r="C7083" s="3">
        <v>3</v>
      </c>
      <c r="D7083" s="3">
        <v>2020</v>
      </c>
      <c r="E7083" s="3">
        <v>32</v>
      </c>
      <c r="F7083" s="3">
        <v>0</v>
      </c>
      <c r="G7083" s="3" t="s">
        <v>282</v>
      </c>
      <c r="H7083" s="3" t="s">
        <v>1248</v>
      </c>
      <c r="I7083" s="3" t="s">
        <v>573</v>
      </c>
      <c r="J7083" s="3">
        <v>69428524</v>
      </c>
    </row>
    <row r="7084" spans="1:10" hidden="1" x14ac:dyDescent="0.25">
      <c r="A7084" s="187">
        <v>43905</v>
      </c>
      <c r="B7084" s="3">
        <v>15</v>
      </c>
      <c r="C7084" s="3">
        <v>3</v>
      </c>
      <c r="D7084" s="3">
        <v>2020</v>
      </c>
      <c r="E7084" s="3">
        <v>0</v>
      </c>
      <c r="F7084" s="3">
        <v>0</v>
      </c>
      <c r="G7084" s="3" t="s">
        <v>282</v>
      </c>
      <c r="H7084" s="3" t="s">
        <v>1248</v>
      </c>
      <c r="I7084" s="3" t="s">
        <v>573</v>
      </c>
      <c r="J7084" s="3">
        <v>69428524</v>
      </c>
    </row>
    <row r="7085" spans="1:10" hidden="1" x14ac:dyDescent="0.25">
      <c r="A7085" s="187">
        <v>43904</v>
      </c>
      <c r="B7085" s="3">
        <v>14</v>
      </c>
      <c r="C7085" s="3">
        <v>3</v>
      </c>
      <c r="D7085" s="3">
        <v>2020</v>
      </c>
      <c r="E7085" s="3">
        <v>12</v>
      </c>
      <c r="F7085" s="3">
        <v>0</v>
      </c>
      <c r="G7085" s="3" t="s">
        <v>282</v>
      </c>
      <c r="H7085" s="3" t="s">
        <v>1248</v>
      </c>
      <c r="I7085" s="3" t="s">
        <v>573</v>
      </c>
      <c r="J7085" s="3">
        <v>69428524</v>
      </c>
    </row>
    <row r="7086" spans="1:10" hidden="1" x14ac:dyDescent="0.25">
      <c r="A7086" s="187">
        <v>43902</v>
      </c>
      <c r="B7086" s="3">
        <v>12</v>
      </c>
      <c r="C7086" s="3">
        <v>3</v>
      </c>
      <c r="D7086" s="3">
        <v>2020</v>
      </c>
      <c r="E7086" s="3">
        <v>11</v>
      </c>
      <c r="F7086" s="3">
        <v>0</v>
      </c>
      <c r="G7086" s="3" t="s">
        <v>282</v>
      </c>
      <c r="H7086" s="3" t="s">
        <v>1248</v>
      </c>
      <c r="I7086" s="3" t="s">
        <v>573</v>
      </c>
      <c r="J7086" s="3">
        <v>69428524</v>
      </c>
    </row>
    <row r="7087" spans="1:10" hidden="1" x14ac:dyDescent="0.25">
      <c r="A7087" s="187">
        <v>43901</v>
      </c>
      <c r="B7087" s="3">
        <v>11</v>
      </c>
      <c r="C7087" s="3">
        <v>3</v>
      </c>
      <c r="D7087" s="3">
        <v>2020</v>
      </c>
      <c r="E7087" s="3">
        <v>9</v>
      </c>
      <c r="F7087" s="3">
        <v>0</v>
      </c>
      <c r="G7087" s="3" t="s">
        <v>282</v>
      </c>
      <c r="H7087" s="3" t="s">
        <v>1248</v>
      </c>
      <c r="I7087" s="3" t="s">
        <v>573</v>
      </c>
      <c r="J7087" s="3">
        <v>69428524</v>
      </c>
    </row>
    <row r="7088" spans="1:10" hidden="1" x14ac:dyDescent="0.25">
      <c r="A7088" s="187">
        <v>43897</v>
      </c>
      <c r="B7088" s="3">
        <v>7</v>
      </c>
      <c r="C7088" s="3">
        <v>3</v>
      </c>
      <c r="D7088" s="3">
        <v>2020</v>
      </c>
      <c r="E7088" s="3">
        <v>3</v>
      </c>
      <c r="F7088" s="3">
        <v>0</v>
      </c>
      <c r="G7088" s="3" t="s">
        <v>282</v>
      </c>
      <c r="H7088" s="3" t="s">
        <v>1248</v>
      </c>
      <c r="I7088" s="3" t="s">
        <v>573</v>
      </c>
      <c r="J7088" s="3">
        <v>69428524</v>
      </c>
    </row>
    <row r="7089" spans="1:10" hidden="1" x14ac:dyDescent="0.25">
      <c r="A7089" s="187">
        <v>43895</v>
      </c>
      <c r="B7089" s="3">
        <v>5</v>
      </c>
      <c r="C7089" s="3">
        <v>3</v>
      </c>
      <c r="D7089" s="3">
        <v>2020</v>
      </c>
      <c r="E7089" s="3">
        <v>4</v>
      </c>
      <c r="F7089" s="3">
        <v>0</v>
      </c>
      <c r="G7089" s="3" t="s">
        <v>282</v>
      </c>
      <c r="H7089" s="3" t="s">
        <v>1248</v>
      </c>
      <c r="I7089" s="3" t="s">
        <v>573</v>
      </c>
      <c r="J7089" s="3">
        <v>69428524</v>
      </c>
    </row>
    <row r="7090" spans="1:10" hidden="1" x14ac:dyDescent="0.25">
      <c r="A7090" s="187">
        <v>43892</v>
      </c>
      <c r="B7090" s="3">
        <v>2</v>
      </c>
      <c r="C7090" s="3">
        <v>3</v>
      </c>
      <c r="D7090" s="3">
        <v>2020</v>
      </c>
      <c r="E7090" s="3">
        <v>1</v>
      </c>
      <c r="F7090" s="3">
        <v>0</v>
      </c>
      <c r="G7090" s="3" t="s">
        <v>282</v>
      </c>
      <c r="H7090" s="3" t="s">
        <v>1248</v>
      </c>
      <c r="I7090" s="3" t="s">
        <v>573</v>
      </c>
      <c r="J7090" s="3">
        <v>69428524</v>
      </c>
    </row>
    <row r="7091" spans="1:10" hidden="1" x14ac:dyDescent="0.25">
      <c r="A7091" s="187">
        <v>43891</v>
      </c>
      <c r="B7091" s="3">
        <v>1</v>
      </c>
      <c r="C7091" s="3">
        <v>3</v>
      </c>
      <c r="D7091" s="3">
        <v>2020</v>
      </c>
      <c r="E7091" s="3">
        <v>0</v>
      </c>
      <c r="F7091" s="3">
        <v>1</v>
      </c>
      <c r="G7091" s="3" t="s">
        <v>282</v>
      </c>
      <c r="H7091" s="3" t="s">
        <v>1248</v>
      </c>
      <c r="I7091" s="3" t="s">
        <v>573</v>
      </c>
      <c r="J7091" s="3">
        <v>69428524</v>
      </c>
    </row>
    <row r="7092" spans="1:10" hidden="1" x14ac:dyDescent="0.25">
      <c r="A7092" s="187">
        <v>43890</v>
      </c>
      <c r="B7092" s="3">
        <v>29</v>
      </c>
      <c r="C7092" s="3">
        <v>2</v>
      </c>
      <c r="D7092" s="3">
        <v>2020</v>
      </c>
      <c r="E7092" s="3">
        <v>2</v>
      </c>
      <c r="F7092" s="3">
        <v>0</v>
      </c>
      <c r="G7092" s="3" t="s">
        <v>282</v>
      </c>
      <c r="H7092" s="3" t="s">
        <v>1248</v>
      </c>
      <c r="I7092" s="3" t="s">
        <v>573</v>
      </c>
      <c r="J7092" s="3">
        <v>69428524</v>
      </c>
    </row>
    <row r="7093" spans="1:10" hidden="1" x14ac:dyDescent="0.25">
      <c r="A7093" s="187">
        <v>43889</v>
      </c>
      <c r="B7093" s="3">
        <v>28</v>
      </c>
      <c r="C7093" s="3">
        <v>2</v>
      </c>
      <c r="D7093" s="3">
        <v>2020</v>
      </c>
      <c r="E7093" s="3">
        <v>0</v>
      </c>
      <c r="F7093" s="3">
        <v>0</v>
      </c>
      <c r="G7093" s="3" t="s">
        <v>282</v>
      </c>
      <c r="H7093" s="3" t="s">
        <v>1248</v>
      </c>
      <c r="I7093" s="3" t="s">
        <v>573</v>
      </c>
      <c r="J7093" s="3">
        <v>69428524</v>
      </c>
    </row>
    <row r="7094" spans="1:10" hidden="1" x14ac:dyDescent="0.25">
      <c r="A7094" s="187">
        <v>43888</v>
      </c>
      <c r="B7094" s="3">
        <v>27</v>
      </c>
      <c r="C7094" s="3">
        <v>2</v>
      </c>
      <c r="D7094" s="3">
        <v>2020</v>
      </c>
      <c r="E7094" s="3">
        <v>0</v>
      </c>
      <c r="F7094" s="3">
        <v>0</v>
      </c>
      <c r="G7094" s="3" t="s">
        <v>282</v>
      </c>
      <c r="H7094" s="3" t="s">
        <v>1248</v>
      </c>
      <c r="I7094" s="3" t="s">
        <v>573</v>
      </c>
      <c r="J7094" s="3">
        <v>69428524</v>
      </c>
    </row>
    <row r="7095" spans="1:10" hidden="1" x14ac:dyDescent="0.25">
      <c r="A7095" s="187">
        <v>43887</v>
      </c>
      <c r="B7095" s="3">
        <v>26</v>
      </c>
      <c r="C7095" s="3">
        <v>2</v>
      </c>
      <c r="D7095" s="3">
        <v>2020</v>
      </c>
      <c r="E7095" s="3">
        <v>3</v>
      </c>
      <c r="F7095" s="3">
        <v>0</v>
      </c>
      <c r="G7095" s="3" t="s">
        <v>282</v>
      </c>
      <c r="H7095" s="3" t="s">
        <v>1248</v>
      </c>
      <c r="I7095" s="3" t="s">
        <v>573</v>
      </c>
      <c r="J7095" s="3">
        <v>69428524</v>
      </c>
    </row>
    <row r="7096" spans="1:10" hidden="1" x14ac:dyDescent="0.25">
      <c r="A7096" s="187">
        <v>43886</v>
      </c>
      <c r="B7096" s="3">
        <v>25</v>
      </c>
      <c r="C7096" s="3">
        <v>2</v>
      </c>
      <c r="D7096" s="3">
        <v>2020</v>
      </c>
      <c r="E7096" s="3">
        <v>2</v>
      </c>
      <c r="F7096" s="3">
        <v>0</v>
      </c>
      <c r="G7096" s="3" t="s">
        <v>282</v>
      </c>
      <c r="H7096" s="3" t="s">
        <v>1248</v>
      </c>
      <c r="I7096" s="3" t="s">
        <v>573</v>
      </c>
      <c r="J7096" s="3">
        <v>69428524</v>
      </c>
    </row>
    <row r="7097" spans="1:10" hidden="1" x14ac:dyDescent="0.25">
      <c r="A7097" s="187">
        <v>43885</v>
      </c>
      <c r="B7097" s="3">
        <v>24</v>
      </c>
      <c r="C7097" s="3">
        <v>2</v>
      </c>
      <c r="D7097" s="3">
        <v>2020</v>
      </c>
      <c r="E7097" s="3">
        <v>0</v>
      </c>
      <c r="F7097" s="3">
        <v>0</v>
      </c>
      <c r="G7097" s="3" t="s">
        <v>282</v>
      </c>
      <c r="H7097" s="3" t="s">
        <v>1248</v>
      </c>
      <c r="I7097" s="3" t="s">
        <v>573</v>
      </c>
      <c r="J7097" s="3">
        <v>69428524</v>
      </c>
    </row>
    <row r="7098" spans="1:10" hidden="1" x14ac:dyDescent="0.25">
      <c r="A7098" s="187">
        <v>43884</v>
      </c>
      <c r="B7098" s="3">
        <v>23</v>
      </c>
      <c r="C7098" s="3">
        <v>2</v>
      </c>
      <c r="D7098" s="3">
        <v>2020</v>
      </c>
      <c r="E7098" s="3">
        <v>0</v>
      </c>
      <c r="F7098" s="3">
        <v>0</v>
      </c>
      <c r="G7098" s="3" t="s">
        <v>282</v>
      </c>
      <c r="H7098" s="3" t="s">
        <v>1248</v>
      </c>
      <c r="I7098" s="3" t="s">
        <v>573</v>
      </c>
      <c r="J7098" s="3">
        <v>69428524</v>
      </c>
    </row>
    <row r="7099" spans="1:10" hidden="1" x14ac:dyDescent="0.25">
      <c r="A7099" s="187">
        <v>43883</v>
      </c>
      <c r="B7099" s="3">
        <v>22</v>
      </c>
      <c r="C7099" s="3">
        <v>2</v>
      </c>
      <c r="D7099" s="3">
        <v>2020</v>
      </c>
      <c r="E7099" s="3">
        <v>0</v>
      </c>
      <c r="F7099" s="3">
        <v>0</v>
      </c>
      <c r="G7099" s="3" t="s">
        <v>282</v>
      </c>
      <c r="H7099" s="3" t="s">
        <v>1248</v>
      </c>
      <c r="I7099" s="3" t="s">
        <v>573</v>
      </c>
      <c r="J7099" s="3">
        <v>69428524</v>
      </c>
    </row>
    <row r="7100" spans="1:10" hidden="1" x14ac:dyDescent="0.25">
      <c r="A7100" s="187">
        <v>43882</v>
      </c>
      <c r="B7100" s="3">
        <v>21</v>
      </c>
      <c r="C7100" s="3">
        <v>2</v>
      </c>
      <c r="D7100" s="3">
        <v>2020</v>
      </c>
      <c r="E7100" s="3">
        <v>0</v>
      </c>
      <c r="F7100" s="3">
        <v>0</v>
      </c>
      <c r="G7100" s="3" t="s">
        <v>282</v>
      </c>
      <c r="H7100" s="3" t="s">
        <v>1248</v>
      </c>
      <c r="I7100" s="3" t="s">
        <v>573</v>
      </c>
      <c r="J7100" s="3">
        <v>69428524</v>
      </c>
    </row>
    <row r="7101" spans="1:10" hidden="1" x14ac:dyDescent="0.25">
      <c r="A7101" s="187">
        <v>43881</v>
      </c>
      <c r="B7101" s="3">
        <v>20</v>
      </c>
      <c r="C7101" s="3">
        <v>2</v>
      </c>
      <c r="D7101" s="3">
        <v>2020</v>
      </c>
      <c r="E7101" s="3">
        <v>0</v>
      </c>
      <c r="F7101" s="3">
        <v>0</v>
      </c>
      <c r="G7101" s="3" t="s">
        <v>282</v>
      </c>
      <c r="H7101" s="3" t="s">
        <v>1248</v>
      </c>
      <c r="I7101" s="3" t="s">
        <v>573</v>
      </c>
      <c r="J7101" s="3">
        <v>69428524</v>
      </c>
    </row>
    <row r="7102" spans="1:10" hidden="1" x14ac:dyDescent="0.25">
      <c r="A7102" s="187">
        <v>43880</v>
      </c>
      <c r="B7102" s="3">
        <v>19</v>
      </c>
      <c r="C7102" s="3">
        <v>2</v>
      </c>
      <c r="D7102" s="3">
        <v>2020</v>
      </c>
      <c r="E7102" s="3">
        <v>0</v>
      </c>
      <c r="F7102" s="3">
        <v>0</v>
      </c>
      <c r="G7102" s="3" t="s">
        <v>282</v>
      </c>
      <c r="H7102" s="3" t="s">
        <v>1248</v>
      </c>
      <c r="I7102" s="3" t="s">
        <v>573</v>
      </c>
      <c r="J7102" s="3">
        <v>69428524</v>
      </c>
    </row>
    <row r="7103" spans="1:10" hidden="1" x14ac:dyDescent="0.25">
      <c r="A7103" s="187">
        <v>43879</v>
      </c>
      <c r="B7103" s="3">
        <v>18</v>
      </c>
      <c r="C7103" s="3">
        <v>2</v>
      </c>
      <c r="D7103" s="3">
        <v>2020</v>
      </c>
      <c r="E7103" s="3">
        <v>1</v>
      </c>
      <c r="F7103" s="3">
        <v>0</v>
      </c>
      <c r="G7103" s="3" t="s">
        <v>282</v>
      </c>
      <c r="H7103" s="3" t="s">
        <v>1248</v>
      </c>
      <c r="I7103" s="3" t="s">
        <v>573</v>
      </c>
      <c r="J7103" s="3">
        <v>69428524</v>
      </c>
    </row>
    <row r="7104" spans="1:10" hidden="1" x14ac:dyDescent="0.25">
      <c r="A7104" s="187">
        <v>43878</v>
      </c>
      <c r="B7104" s="3">
        <v>17</v>
      </c>
      <c r="C7104" s="3">
        <v>2</v>
      </c>
      <c r="D7104" s="3">
        <v>2020</v>
      </c>
      <c r="E7104" s="3">
        <v>0</v>
      </c>
      <c r="F7104" s="3">
        <v>0</v>
      </c>
      <c r="G7104" s="3" t="s">
        <v>282</v>
      </c>
      <c r="H7104" s="3" t="s">
        <v>1248</v>
      </c>
      <c r="I7104" s="3" t="s">
        <v>573</v>
      </c>
      <c r="J7104" s="3">
        <v>69428524</v>
      </c>
    </row>
    <row r="7105" spans="1:10" hidden="1" x14ac:dyDescent="0.25">
      <c r="A7105" s="187">
        <v>43877</v>
      </c>
      <c r="B7105" s="3">
        <v>16</v>
      </c>
      <c r="C7105" s="3">
        <v>2</v>
      </c>
      <c r="D7105" s="3">
        <v>2020</v>
      </c>
      <c r="E7105" s="3">
        <v>0</v>
      </c>
      <c r="F7105" s="3">
        <v>0</v>
      </c>
      <c r="G7105" s="3" t="s">
        <v>282</v>
      </c>
      <c r="H7105" s="3" t="s">
        <v>1248</v>
      </c>
      <c r="I7105" s="3" t="s">
        <v>573</v>
      </c>
      <c r="J7105" s="3">
        <v>69428524</v>
      </c>
    </row>
    <row r="7106" spans="1:10" hidden="1" x14ac:dyDescent="0.25">
      <c r="A7106" s="187">
        <v>43876</v>
      </c>
      <c r="B7106" s="3">
        <v>15</v>
      </c>
      <c r="C7106" s="3">
        <v>2</v>
      </c>
      <c r="D7106" s="3">
        <v>2020</v>
      </c>
      <c r="E7106" s="3">
        <v>1</v>
      </c>
      <c r="F7106" s="3">
        <v>0</v>
      </c>
      <c r="G7106" s="3" t="s">
        <v>282</v>
      </c>
      <c r="H7106" s="3" t="s">
        <v>1248</v>
      </c>
      <c r="I7106" s="3" t="s">
        <v>573</v>
      </c>
      <c r="J7106" s="3">
        <v>69428524</v>
      </c>
    </row>
    <row r="7107" spans="1:10" hidden="1" x14ac:dyDescent="0.25">
      <c r="A7107" s="187">
        <v>43875</v>
      </c>
      <c r="B7107" s="3">
        <v>14</v>
      </c>
      <c r="C7107" s="3">
        <v>2</v>
      </c>
      <c r="D7107" s="3">
        <v>2020</v>
      </c>
      <c r="E7107" s="3">
        <v>0</v>
      </c>
      <c r="F7107" s="3">
        <v>0</v>
      </c>
      <c r="G7107" s="3" t="s">
        <v>282</v>
      </c>
      <c r="H7107" s="3" t="s">
        <v>1248</v>
      </c>
      <c r="I7107" s="3" t="s">
        <v>573</v>
      </c>
      <c r="J7107" s="3">
        <v>69428524</v>
      </c>
    </row>
    <row r="7108" spans="1:10" hidden="1" x14ac:dyDescent="0.25">
      <c r="A7108" s="187">
        <v>43874</v>
      </c>
      <c r="B7108" s="3">
        <v>13</v>
      </c>
      <c r="C7108" s="3">
        <v>2</v>
      </c>
      <c r="D7108" s="3">
        <v>2020</v>
      </c>
      <c r="E7108" s="3">
        <v>0</v>
      </c>
      <c r="F7108" s="3">
        <v>0</v>
      </c>
      <c r="G7108" s="3" t="s">
        <v>282</v>
      </c>
      <c r="H7108" s="3" t="s">
        <v>1248</v>
      </c>
      <c r="I7108" s="3" t="s">
        <v>573</v>
      </c>
      <c r="J7108" s="3">
        <v>69428524</v>
      </c>
    </row>
    <row r="7109" spans="1:10" hidden="1" x14ac:dyDescent="0.25">
      <c r="A7109" s="187">
        <v>43873</v>
      </c>
      <c r="B7109" s="3">
        <v>12</v>
      </c>
      <c r="C7109" s="3">
        <v>2</v>
      </c>
      <c r="D7109" s="3">
        <v>2020</v>
      </c>
      <c r="E7109" s="3">
        <v>1</v>
      </c>
      <c r="F7109" s="3">
        <v>0</v>
      </c>
      <c r="G7109" s="3" t="s">
        <v>282</v>
      </c>
      <c r="H7109" s="3" t="s">
        <v>1248</v>
      </c>
      <c r="I7109" s="3" t="s">
        <v>573</v>
      </c>
      <c r="J7109" s="3">
        <v>69428524</v>
      </c>
    </row>
    <row r="7110" spans="1:10" hidden="1" x14ac:dyDescent="0.25">
      <c r="A7110" s="187">
        <v>43872</v>
      </c>
      <c r="B7110" s="3">
        <v>11</v>
      </c>
      <c r="C7110" s="3">
        <v>2</v>
      </c>
      <c r="D7110" s="3">
        <v>2020</v>
      </c>
      <c r="E7110" s="3">
        <v>0</v>
      </c>
      <c r="F7110" s="3">
        <v>0</v>
      </c>
      <c r="G7110" s="3" t="s">
        <v>282</v>
      </c>
      <c r="H7110" s="3" t="s">
        <v>1248</v>
      </c>
      <c r="I7110" s="3" t="s">
        <v>573</v>
      </c>
      <c r="J7110" s="3">
        <v>69428524</v>
      </c>
    </row>
    <row r="7111" spans="1:10" hidden="1" x14ac:dyDescent="0.25">
      <c r="A7111" s="187">
        <v>43871</v>
      </c>
      <c r="B7111" s="3">
        <v>10</v>
      </c>
      <c r="C7111" s="3">
        <v>2</v>
      </c>
      <c r="D7111" s="3">
        <v>2020</v>
      </c>
      <c r="E7111" s="3">
        <v>0</v>
      </c>
      <c r="F7111" s="3">
        <v>0</v>
      </c>
      <c r="G7111" s="3" t="s">
        <v>282</v>
      </c>
      <c r="H7111" s="3" t="s">
        <v>1248</v>
      </c>
      <c r="I7111" s="3" t="s">
        <v>573</v>
      </c>
      <c r="J7111" s="3">
        <v>69428524</v>
      </c>
    </row>
    <row r="7112" spans="1:10" hidden="1" x14ac:dyDescent="0.25">
      <c r="A7112" s="187">
        <v>43870</v>
      </c>
      <c r="B7112" s="3">
        <v>9</v>
      </c>
      <c r="C7112" s="3">
        <v>2</v>
      </c>
      <c r="D7112" s="3">
        <v>2020</v>
      </c>
      <c r="E7112" s="3">
        <v>0</v>
      </c>
      <c r="F7112" s="3">
        <v>0</v>
      </c>
      <c r="G7112" s="3" t="s">
        <v>282</v>
      </c>
      <c r="H7112" s="3" t="s">
        <v>1248</v>
      </c>
      <c r="I7112" s="3" t="s">
        <v>573</v>
      </c>
      <c r="J7112" s="3">
        <v>69428524</v>
      </c>
    </row>
    <row r="7113" spans="1:10" hidden="1" x14ac:dyDescent="0.25">
      <c r="A7113" s="187">
        <v>43869</v>
      </c>
      <c r="B7113" s="3">
        <v>8</v>
      </c>
      <c r="C7113" s="3">
        <v>2</v>
      </c>
      <c r="D7113" s="3">
        <v>2020</v>
      </c>
      <c r="E7113" s="3">
        <v>7</v>
      </c>
      <c r="F7113" s="3">
        <v>0</v>
      </c>
      <c r="G7113" s="3" t="s">
        <v>282</v>
      </c>
      <c r="H7113" s="3" t="s">
        <v>1248</v>
      </c>
      <c r="I7113" s="3" t="s">
        <v>573</v>
      </c>
      <c r="J7113" s="3">
        <v>69428524</v>
      </c>
    </row>
    <row r="7114" spans="1:10" hidden="1" x14ac:dyDescent="0.25">
      <c r="A7114" s="187">
        <v>43868</v>
      </c>
      <c r="B7114" s="3">
        <v>7</v>
      </c>
      <c r="C7114" s="3">
        <v>2</v>
      </c>
      <c r="D7114" s="3">
        <v>2020</v>
      </c>
      <c r="E7114" s="3">
        <v>0</v>
      </c>
      <c r="F7114" s="3">
        <v>0</v>
      </c>
      <c r="G7114" s="3" t="s">
        <v>282</v>
      </c>
      <c r="H7114" s="3" t="s">
        <v>1248</v>
      </c>
      <c r="I7114" s="3" t="s">
        <v>573</v>
      </c>
      <c r="J7114" s="3">
        <v>69428524</v>
      </c>
    </row>
    <row r="7115" spans="1:10" hidden="1" x14ac:dyDescent="0.25">
      <c r="A7115" s="187">
        <v>43867</v>
      </c>
      <c r="B7115" s="3">
        <v>6</v>
      </c>
      <c r="C7115" s="3">
        <v>2</v>
      </c>
      <c r="D7115" s="3">
        <v>2020</v>
      </c>
      <c r="E7115" s="3">
        <v>0</v>
      </c>
      <c r="F7115" s="3">
        <v>0</v>
      </c>
      <c r="G7115" s="3" t="s">
        <v>282</v>
      </c>
      <c r="H7115" s="3" t="s">
        <v>1248</v>
      </c>
      <c r="I7115" s="3" t="s">
        <v>573</v>
      </c>
      <c r="J7115" s="3">
        <v>69428524</v>
      </c>
    </row>
    <row r="7116" spans="1:10" hidden="1" x14ac:dyDescent="0.25">
      <c r="A7116" s="187">
        <v>43866</v>
      </c>
      <c r="B7116" s="3">
        <v>5</v>
      </c>
      <c r="C7116" s="3">
        <v>2</v>
      </c>
      <c r="D7116" s="3">
        <v>2020</v>
      </c>
      <c r="E7116" s="3">
        <v>6</v>
      </c>
      <c r="F7116" s="3">
        <v>0</v>
      </c>
      <c r="G7116" s="3" t="s">
        <v>282</v>
      </c>
      <c r="H7116" s="3" t="s">
        <v>1248</v>
      </c>
      <c r="I7116" s="3" t="s">
        <v>573</v>
      </c>
      <c r="J7116" s="3">
        <v>69428524</v>
      </c>
    </row>
    <row r="7117" spans="1:10" hidden="1" x14ac:dyDescent="0.25">
      <c r="A7117" s="187">
        <v>43865</v>
      </c>
      <c r="B7117" s="3">
        <v>4</v>
      </c>
      <c r="C7117" s="3">
        <v>2</v>
      </c>
      <c r="D7117" s="3">
        <v>2020</v>
      </c>
      <c r="E7117" s="3">
        <v>0</v>
      </c>
      <c r="F7117" s="3">
        <v>0</v>
      </c>
      <c r="G7117" s="3" t="s">
        <v>282</v>
      </c>
      <c r="H7117" s="3" t="s">
        <v>1248</v>
      </c>
      <c r="I7117" s="3" t="s">
        <v>573</v>
      </c>
      <c r="J7117" s="3">
        <v>69428524</v>
      </c>
    </row>
    <row r="7118" spans="1:10" hidden="1" x14ac:dyDescent="0.25">
      <c r="A7118" s="187">
        <v>43864</v>
      </c>
      <c r="B7118" s="3">
        <v>3</v>
      </c>
      <c r="C7118" s="3">
        <v>2</v>
      </c>
      <c r="D7118" s="3">
        <v>2020</v>
      </c>
      <c r="E7118" s="3">
        <v>0</v>
      </c>
      <c r="F7118" s="3">
        <v>0</v>
      </c>
      <c r="G7118" s="3" t="s">
        <v>282</v>
      </c>
      <c r="H7118" s="3" t="s">
        <v>1248</v>
      </c>
      <c r="I7118" s="3" t="s">
        <v>573</v>
      </c>
      <c r="J7118" s="3">
        <v>69428524</v>
      </c>
    </row>
    <row r="7119" spans="1:10" hidden="1" x14ac:dyDescent="0.25">
      <c r="A7119" s="187">
        <v>43863</v>
      </c>
      <c r="B7119" s="3">
        <v>2</v>
      </c>
      <c r="C7119" s="3">
        <v>2</v>
      </c>
      <c r="D7119" s="3">
        <v>2020</v>
      </c>
      <c r="E7119" s="3">
        <v>0</v>
      </c>
      <c r="F7119" s="3">
        <v>0</v>
      </c>
      <c r="G7119" s="3" t="s">
        <v>282</v>
      </c>
      <c r="H7119" s="3" t="s">
        <v>1248</v>
      </c>
      <c r="I7119" s="3" t="s">
        <v>573</v>
      </c>
      <c r="J7119" s="3">
        <v>69428524</v>
      </c>
    </row>
    <row r="7120" spans="1:10" hidden="1" x14ac:dyDescent="0.25">
      <c r="A7120" s="187">
        <v>43862</v>
      </c>
      <c r="B7120" s="3">
        <v>1</v>
      </c>
      <c r="C7120" s="3">
        <v>2</v>
      </c>
      <c r="D7120" s="3">
        <v>2020</v>
      </c>
      <c r="E7120" s="3">
        <v>5</v>
      </c>
      <c r="F7120" s="3">
        <v>0</v>
      </c>
      <c r="G7120" s="3" t="s">
        <v>282</v>
      </c>
      <c r="H7120" s="3" t="s">
        <v>1248</v>
      </c>
      <c r="I7120" s="3" t="s">
        <v>573</v>
      </c>
      <c r="J7120" s="3">
        <v>69428524</v>
      </c>
    </row>
    <row r="7121" spans="1:10" hidden="1" x14ac:dyDescent="0.25">
      <c r="A7121" s="187">
        <v>43861</v>
      </c>
      <c r="B7121" s="3">
        <v>31</v>
      </c>
      <c r="C7121" s="3">
        <v>1</v>
      </c>
      <c r="D7121" s="3">
        <v>2020</v>
      </c>
      <c r="E7121" s="3">
        <v>0</v>
      </c>
      <c r="F7121" s="3">
        <v>0</v>
      </c>
      <c r="G7121" s="3" t="s">
        <v>282</v>
      </c>
      <c r="H7121" s="3" t="s">
        <v>1248</v>
      </c>
      <c r="I7121" s="3" t="s">
        <v>573</v>
      </c>
      <c r="J7121" s="3">
        <v>69428524</v>
      </c>
    </row>
    <row r="7122" spans="1:10" hidden="1" x14ac:dyDescent="0.25">
      <c r="A7122" s="187">
        <v>43860</v>
      </c>
      <c r="B7122" s="3">
        <v>30</v>
      </c>
      <c r="C7122" s="3">
        <v>1</v>
      </c>
      <c r="D7122" s="3">
        <v>2020</v>
      </c>
      <c r="E7122" s="3">
        <v>0</v>
      </c>
      <c r="F7122" s="3">
        <v>0</v>
      </c>
      <c r="G7122" s="3" t="s">
        <v>282</v>
      </c>
      <c r="H7122" s="3" t="s">
        <v>1248</v>
      </c>
      <c r="I7122" s="3" t="s">
        <v>573</v>
      </c>
      <c r="J7122" s="3">
        <v>69428524</v>
      </c>
    </row>
    <row r="7123" spans="1:10" hidden="1" x14ac:dyDescent="0.25">
      <c r="A7123" s="187">
        <v>43859</v>
      </c>
      <c r="B7123" s="3">
        <v>29</v>
      </c>
      <c r="C7123" s="3">
        <v>1</v>
      </c>
      <c r="D7123" s="3">
        <v>2020</v>
      </c>
      <c r="E7123" s="3">
        <v>0</v>
      </c>
      <c r="F7123" s="3">
        <v>0</v>
      </c>
      <c r="G7123" s="3" t="s">
        <v>282</v>
      </c>
      <c r="H7123" s="3" t="s">
        <v>1248</v>
      </c>
      <c r="I7123" s="3" t="s">
        <v>573</v>
      </c>
      <c r="J7123" s="3">
        <v>69428524</v>
      </c>
    </row>
    <row r="7124" spans="1:10" hidden="1" x14ac:dyDescent="0.25">
      <c r="A7124" s="187">
        <v>43858</v>
      </c>
      <c r="B7124" s="3">
        <v>28</v>
      </c>
      <c r="C7124" s="3">
        <v>1</v>
      </c>
      <c r="D7124" s="3">
        <v>2020</v>
      </c>
      <c r="E7124" s="3">
        <v>6</v>
      </c>
      <c r="F7124" s="3">
        <v>0</v>
      </c>
      <c r="G7124" s="3" t="s">
        <v>282</v>
      </c>
      <c r="H7124" s="3" t="s">
        <v>1248</v>
      </c>
      <c r="I7124" s="3" t="s">
        <v>573</v>
      </c>
      <c r="J7124" s="3">
        <v>69428524</v>
      </c>
    </row>
    <row r="7125" spans="1:10" hidden="1" x14ac:dyDescent="0.25">
      <c r="A7125" s="187">
        <v>43857</v>
      </c>
      <c r="B7125" s="3">
        <v>27</v>
      </c>
      <c r="C7125" s="3">
        <v>1</v>
      </c>
      <c r="D7125" s="3">
        <v>2020</v>
      </c>
      <c r="E7125" s="3">
        <v>3</v>
      </c>
      <c r="F7125" s="3">
        <v>0</v>
      </c>
      <c r="G7125" s="3" t="s">
        <v>282</v>
      </c>
      <c r="H7125" s="3" t="s">
        <v>1248</v>
      </c>
      <c r="I7125" s="3" t="s">
        <v>573</v>
      </c>
      <c r="J7125" s="3">
        <v>69428524</v>
      </c>
    </row>
    <row r="7126" spans="1:10" hidden="1" x14ac:dyDescent="0.25">
      <c r="A7126" s="187">
        <v>43856</v>
      </c>
      <c r="B7126" s="3">
        <v>26</v>
      </c>
      <c r="C7126" s="3">
        <v>1</v>
      </c>
      <c r="D7126" s="3">
        <v>2020</v>
      </c>
      <c r="E7126" s="3">
        <v>0</v>
      </c>
      <c r="F7126" s="3">
        <v>0</v>
      </c>
      <c r="G7126" s="3" t="s">
        <v>282</v>
      </c>
      <c r="H7126" s="3" t="s">
        <v>1248</v>
      </c>
      <c r="I7126" s="3" t="s">
        <v>573</v>
      </c>
      <c r="J7126" s="3">
        <v>69428524</v>
      </c>
    </row>
    <row r="7127" spans="1:10" hidden="1" x14ac:dyDescent="0.25">
      <c r="A7127" s="187">
        <v>43855</v>
      </c>
      <c r="B7127" s="3">
        <v>25</v>
      </c>
      <c r="C7127" s="3">
        <v>1</v>
      </c>
      <c r="D7127" s="3">
        <v>2020</v>
      </c>
      <c r="E7127" s="3">
        <v>1</v>
      </c>
      <c r="F7127" s="3">
        <v>0</v>
      </c>
      <c r="G7127" s="3" t="s">
        <v>282</v>
      </c>
      <c r="H7127" s="3" t="s">
        <v>1248</v>
      </c>
      <c r="I7127" s="3" t="s">
        <v>573</v>
      </c>
      <c r="J7127" s="3">
        <v>69428524</v>
      </c>
    </row>
    <row r="7128" spans="1:10" hidden="1" x14ac:dyDescent="0.25">
      <c r="A7128" s="187">
        <v>43854</v>
      </c>
      <c r="B7128" s="3">
        <v>24</v>
      </c>
      <c r="C7128" s="3">
        <v>1</v>
      </c>
      <c r="D7128" s="3">
        <v>2020</v>
      </c>
      <c r="E7128" s="3">
        <v>0</v>
      </c>
      <c r="F7128" s="3">
        <v>0</v>
      </c>
      <c r="G7128" s="3" t="s">
        <v>282</v>
      </c>
      <c r="H7128" s="3" t="s">
        <v>1248</v>
      </c>
      <c r="I7128" s="3" t="s">
        <v>573</v>
      </c>
      <c r="J7128" s="3">
        <v>69428524</v>
      </c>
    </row>
    <row r="7129" spans="1:10" hidden="1" x14ac:dyDescent="0.25">
      <c r="A7129" s="187">
        <v>43853</v>
      </c>
      <c r="B7129" s="3">
        <v>23</v>
      </c>
      <c r="C7129" s="3">
        <v>1</v>
      </c>
      <c r="D7129" s="3">
        <v>2020</v>
      </c>
      <c r="E7129" s="3">
        <v>0</v>
      </c>
      <c r="F7129" s="3">
        <v>0</v>
      </c>
      <c r="G7129" s="3" t="s">
        <v>282</v>
      </c>
      <c r="H7129" s="3" t="s">
        <v>1248</v>
      </c>
      <c r="I7129" s="3" t="s">
        <v>573</v>
      </c>
      <c r="J7129" s="3">
        <v>69428524</v>
      </c>
    </row>
    <row r="7130" spans="1:10" hidden="1" x14ac:dyDescent="0.25">
      <c r="A7130" s="187">
        <v>43852</v>
      </c>
      <c r="B7130" s="3">
        <v>22</v>
      </c>
      <c r="C7130" s="3">
        <v>1</v>
      </c>
      <c r="D7130" s="3">
        <v>2020</v>
      </c>
      <c r="E7130" s="3">
        <v>2</v>
      </c>
      <c r="F7130" s="3">
        <v>0</v>
      </c>
      <c r="G7130" s="3" t="s">
        <v>282</v>
      </c>
      <c r="H7130" s="3" t="s">
        <v>1248</v>
      </c>
      <c r="I7130" s="3" t="s">
        <v>573</v>
      </c>
      <c r="J7130" s="3">
        <v>69428524</v>
      </c>
    </row>
    <row r="7131" spans="1:10" hidden="1" x14ac:dyDescent="0.25">
      <c r="A7131" s="187">
        <v>43851</v>
      </c>
      <c r="B7131" s="3">
        <v>21</v>
      </c>
      <c r="C7131" s="3">
        <v>1</v>
      </c>
      <c r="D7131" s="3">
        <v>2020</v>
      </c>
      <c r="E7131" s="3">
        <v>0</v>
      </c>
      <c r="F7131" s="3">
        <v>0</v>
      </c>
      <c r="G7131" s="3" t="s">
        <v>282</v>
      </c>
      <c r="H7131" s="3" t="s">
        <v>1248</v>
      </c>
      <c r="I7131" s="3" t="s">
        <v>573</v>
      </c>
      <c r="J7131" s="3">
        <v>69428524</v>
      </c>
    </row>
    <row r="7132" spans="1:10" hidden="1" x14ac:dyDescent="0.25">
      <c r="A7132" s="187">
        <v>43850</v>
      </c>
      <c r="B7132" s="3">
        <v>20</v>
      </c>
      <c r="C7132" s="3">
        <v>1</v>
      </c>
      <c r="D7132" s="3">
        <v>2020</v>
      </c>
      <c r="E7132" s="3">
        <v>0</v>
      </c>
      <c r="F7132" s="3">
        <v>0</v>
      </c>
      <c r="G7132" s="3" t="s">
        <v>282</v>
      </c>
      <c r="H7132" s="3" t="s">
        <v>1248</v>
      </c>
      <c r="I7132" s="3" t="s">
        <v>573</v>
      </c>
      <c r="J7132" s="3">
        <v>69428524</v>
      </c>
    </row>
    <row r="7133" spans="1:10" hidden="1" x14ac:dyDescent="0.25">
      <c r="A7133" s="187">
        <v>43849</v>
      </c>
      <c r="B7133" s="3">
        <v>19</v>
      </c>
      <c r="C7133" s="3">
        <v>1</v>
      </c>
      <c r="D7133" s="3">
        <v>2020</v>
      </c>
      <c r="E7133" s="3">
        <v>0</v>
      </c>
      <c r="F7133" s="3">
        <v>0</v>
      </c>
      <c r="G7133" s="3" t="s">
        <v>282</v>
      </c>
      <c r="H7133" s="3" t="s">
        <v>1248</v>
      </c>
      <c r="I7133" s="3" t="s">
        <v>573</v>
      </c>
      <c r="J7133" s="3">
        <v>69428524</v>
      </c>
    </row>
    <row r="7134" spans="1:10" hidden="1" x14ac:dyDescent="0.25">
      <c r="A7134" s="187">
        <v>43848</v>
      </c>
      <c r="B7134" s="3">
        <v>18</v>
      </c>
      <c r="C7134" s="3">
        <v>1</v>
      </c>
      <c r="D7134" s="3">
        <v>2020</v>
      </c>
      <c r="E7134" s="3">
        <v>0</v>
      </c>
      <c r="F7134" s="3">
        <v>0</v>
      </c>
      <c r="G7134" s="3" t="s">
        <v>282</v>
      </c>
      <c r="H7134" s="3" t="s">
        <v>1248</v>
      </c>
      <c r="I7134" s="3" t="s">
        <v>573</v>
      </c>
      <c r="J7134" s="3">
        <v>69428524</v>
      </c>
    </row>
    <row r="7135" spans="1:10" hidden="1" x14ac:dyDescent="0.25">
      <c r="A7135" s="187">
        <v>43847</v>
      </c>
      <c r="B7135" s="3">
        <v>17</v>
      </c>
      <c r="C7135" s="3">
        <v>1</v>
      </c>
      <c r="D7135" s="3">
        <v>2020</v>
      </c>
      <c r="E7135" s="3">
        <v>1</v>
      </c>
      <c r="F7135" s="3">
        <v>0</v>
      </c>
      <c r="G7135" s="3" t="s">
        <v>282</v>
      </c>
      <c r="H7135" s="3" t="s">
        <v>1248</v>
      </c>
      <c r="I7135" s="3" t="s">
        <v>573</v>
      </c>
      <c r="J7135" s="3">
        <v>69428524</v>
      </c>
    </row>
    <row r="7136" spans="1:10" hidden="1" x14ac:dyDescent="0.25">
      <c r="A7136" s="187">
        <v>43846</v>
      </c>
      <c r="B7136" s="3">
        <v>16</v>
      </c>
      <c r="C7136" s="3">
        <v>1</v>
      </c>
      <c r="D7136" s="3">
        <v>2020</v>
      </c>
      <c r="E7136" s="3">
        <v>0</v>
      </c>
      <c r="F7136" s="3">
        <v>0</v>
      </c>
      <c r="G7136" s="3" t="s">
        <v>282</v>
      </c>
      <c r="H7136" s="3" t="s">
        <v>1248</v>
      </c>
      <c r="I7136" s="3" t="s">
        <v>573</v>
      </c>
      <c r="J7136" s="3">
        <v>69428524</v>
      </c>
    </row>
    <row r="7137" spans="1:10" hidden="1" x14ac:dyDescent="0.25">
      <c r="A7137" s="187">
        <v>43845</v>
      </c>
      <c r="B7137" s="3">
        <v>15</v>
      </c>
      <c r="C7137" s="3">
        <v>1</v>
      </c>
      <c r="D7137" s="3">
        <v>2020</v>
      </c>
      <c r="E7137" s="3">
        <v>0</v>
      </c>
      <c r="F7137" s="3">
        <v>0</v>
      </c>
      <c r="G7137" s="3" t="s">
        <v>282</v>
      </c>
      <c r="H7137" s="3" t="s">
        <v>1248</v>
      </c>
      <c r="I7137" s="3" t="s">
        <v>573</v>
      </c>
      <c r="J7137" s="3">
        <v>69428524</v>
      </c>
    </row>
    <row r="7138" spans="1:10" hidden="1" x14ac:dyDescent="0.25">
      <c r="A7138" s="187">
        <v>43844</v>
      </c>
      <c r="B7138" s="3">
        <v>14</v>
      </c>
      <c r="C7138" s="3">
        <v>1</v>
      </c>
      <c r="D7138" s="3">
        <v>2020</v>
      </c>
      <c r="E7138" s="3">
        <v>0</v>
      </c>
      <c r="F7138" s="3">
        <v>0</v>
      </c>
      <c r="G7138" s="3" t="s">
        <v>282</v>
      </c>
      <c r="H7138" s="3" t="s">
        <v>1248</v>
      </c>
      <c r="I7138" s="3" t="s">
        <v>573</v>
      </c>
      <c r="J7138" s="3">
        <v>69428524</v>
      </c>
    </row>
    <row r="7139" spans="1:10" hidden="1" x14ac:dyDescent="0.25">
      <c r="A7139" s="187">
        <v>43843</v>
      </c>
      <c r="B7139" s="3">
        <v>13</v>
      </c>
      <c r="C7139" s="3">
        <v>1</v>
      </c>
      <c r="D7139" s="3">
        <v>2020</v>
      </c>
      <c r="E7139" s="3">
        <v>1</v>
      </c>
      <c r="F7139" s="3">
        <v>0</v>
      </c>
      <c r="G7139" s="3" t="s">
        <v>282</v>
      </c>
      <c r="H7139" s="3" t="s">
        <v>1248</v>
      </c>
      <c r="I7139" s="3" t="s">
        <v>573</v>
      </c>
      <c r="J7139" s="3">
        <v>69428524</v>
      </c>
    </row>
    <row r="7140" spans="1:10" hidden="1" x14ac:dyDescent="0.25">
      <c r="A7140" s="187">
        <v>43842</v>
      </c>
      <c r="B7140" s="3">
        <v>12</v>
      </c>
      <c r="C7140" s="3">
        <v>1</v>
      </c>
      <c r="D7140" s="3">
        <v>2020</v>
      </c>
      <c r="E7140" s="3">
        <v>0</v>
      </c>
      <c r="F7140" s="3">
        <v>0</v>
      </c>
      <c r="G7140" s="3" t="s">
        <v>282</v>
      </c>
      <c r="H7140" s="3" t="s">
        <v>1248</v>
      </c>
      <c r="I7140" s="3" t="s">
        <v>573</v>
      </c>
      <c r="J7140" s="3">
        <v>69428524</v>
      </c>
    </row>
    <row r="7141" spans="1:10" hidden="1" x14ac:dyDescent="0.25">
      <c r="A7141" s="187">
        <v>43841</v>
      </c>
      <c r="B7141" s="3">
        <v>11</v>
      </c>
      <c r="C7141" s="3">
        <v>1</v>
      </c>
      <c r="D7141" s="3">
        <v>2020</v>
      </c>
      <c r="E7141" s="3">
        <v>0</v>
      </c>
      <c r="F7141" s="3">
        <v>0</v>
      </c>
      <c r="G7141" s="3" t="s">
        <v>282</v>
      </c>
      <c r="H7141" s="3" t="s">
        <v>1248</v>
      </c>
      <c r="I7141" s="3" t="s">
        <v>573</v>
      </c>
      <c r="J7141" s="3">
        <v>69428524</v>
      </c>
    </row>
    <row r="7142" spans="1:10" hidden="1" x14ac:dyDescent="0.25">
      <c r="A7142" s="187">
        <v>43840</v>
      </c>
      <c r="B7142" s="3">
        <v>10</v>
      </c>
      <c r="C7142" s="3">
        <v>1</v>
      </c>
      <c r="D7142" s="3">
        <v>2020</v>
      </c>
      <c r="E7142" s="3">
        <v>0</v>
      </c>
      <c r="F7142" s="3">
        <v>0</v>
      </c>
      <c r="G7142" s="3" t="s">
        <v>282</v>
      </c>
      <c r="H7142" s="3" t="s">
        <v>1248</v>
      </c>
      <c r="I7142" s="3" t="s">
        <v>573</v>
      </c>
      <c r="J7142" s="3">
        <v>69428524</v>
      </c>
    </row>
    <row r="7143" spans="1:10" hidden="1" x14ac:dyDescent="0.25">
      <c r="A7143" s="187">
        <v>43839</v>
      </c>
      <c r="B7143" s="3">
        <v>9</v>
      </c>
      <c r="C7143" s="3">
        <v>1</v>
      </c>
      <c r="D7143" s="3">
        <v>2020</v>
      </c>
      <c r="E7143" s="3">
        <v>0</v>
      </c>
      <c r="F7143" s="3">
        <v>0</v>
      </c>
      <c r="G7143" s="3" t="s">
        <v>282</v>
      </c>
      <c r="H7143" s="3" t="s">
        <v>1248</v>
      </c>
      <c r="I7143" s="3" t="s">
        <v>573</v>
      </c>
      <c r="J7143" s="3">
        <v>69428524</v>
      </c>
    </row>
    <row r="7144" spans="1:10" hidden="1" x14ac:dyDescent="0.25">
      <c r="A7144" s="187">
        <v>43838</v>
      </c>
      <c r="B7144" s="3">
        <v>8</v>
      </c>
      <c r="C7144" s="3">
        <v>1</v>
      </c>
      <c r="D7144" s="3">
        <v>2020</v>
      </c>
      <c r="E7144" s="3">
        <v>0</v>
      </c>
      <c r="F7144" s="3">
        <v>0</v>
      </c>
      <c r="G7144" s="3" t="s">
        <v>282</v>
      </c>
      <c r="H7144" s="3" t="s">
        <v>1248</v>
      </c>
      <c r="I7144" s="3" t="s">
        <v>573</v>
      </c>
      <c r="J7144" s="3">
        <v>69428524</v>
      </c>
    </row>
    <row r="7145" spans="1:10" hidden="1" x14ac:dyDescent="0.25">
      <c r="A7145" s="187">
        <v>43837</v>
      </c>
      <c r="B7145" s="3">
        <v>7</v>
      </c>
      <c r="C7145" s="3">
        <v>1</v>
      </c>
      <c r="D7145" s="3">
        <v>2020</v>
      </c>
      <c r="E7145" s="3">
        <v>0</v>
      </c>
      <c r="F7145" s="3">
        <v>0</v>
      </c>
      <c r="G7145" s="3" t="s">
        <v>282</v>
      </c>
      <c r="H7145" s="3" t="s">
        <v>1248</v>
      </c>
      <c r="I7145" s="3" t="s">
        <v>573</v>
      </c>
      <c r="J7145" s="3">
        <v>69428524</v>
      </c>
    </row>
    <row r="7146" spans="1:10" hidden="1" x14ac:dyDescent="0.25">
      <c r="A7146" s="187">
        <v>43836</v>
      </c>
      <c r="B7146" s="3">
        <v>6</v>
      </c>
      <c r="C7146" s="3">
        <v>1</v>
      </c>
      <c r="D7146" s="3">
        <v>2020</v>
      </c>
      <c r="E7146" s="3">
        <v>0</v>
      </c>
      <c r="F7146" s="3">
        <v>0</v>
      </c>
      <c r="G7146" s="3" t="s">
        <v>282</v>
      </c>
      <c r="H7146" s="3" t="s">
        <v>1248</v>
      </c>
      <c r="I7146" s="3" t="s">
        <v>573</v>
      </c>
      <c r="J7146" s="3">
        <v>69428524</v>
      </c>
    </row>
    <row r="7147" spans="1:10" hidden="1" x14ac:dyDescent="0.25">
      <c r="A7147" s="187">
        <v>43835</v>
      </c>
      <c r="B7147" s="3">
        <v>5</v>
      </c>
      <c r="C7147" s="3">
        <v>1</v>
      </c>
      <c r="D7147" s="3">
        <v>2020</v>
      </c>
      <c r="E7147" s="3">
        <v>0</v>
      </c>
      <c r="F7147" s="3">
        <v>0</v>
      </c>
      <c r="G7147" s="3" t="s">
        <v>282</v>
      </c>
      <c r="H7147" s="3" t="s">
        <v>1248</v>
      </c>
      <c r="I7147" s="3" t="s">
        <v>573</v>
      </c>
      <c r="J7147" s="3">
        <v>69428524</v>
      </c>
    </row>
    <row r="7148" spans="1:10" hidden="1" x14ac:dyDescent="0.25">
      <c r="A7148" s="187">
        <v>43834</v>
      </c>
      <c r="B7148" s="3">
        <v>4</v>
      </c>
      <c r="C7148" s="3">
        <v>1</v>
      </c>
      <c r="D7148" s="3">
        <v>2020</v>
      </c>
      <c r="E7148" s="3">
        <v>0</v>
      </c>
      <c r="F7148" s="3">
        <v>0</v>
      </c>
      <c r="G7148" s="3" t="s">
        <v>282</v>
      </c>
      <c r="H7148" s="3" t="s">
        <v>1248</v>
      </c>
      <c r="I7148" s="3" t="s">
        <v>573</v>
      </c>
      <c r="J7148" s="3">
        <v>69428524</v>
      </c>
    </row>
    <row r="7149" spans="1:10" hidden="1" x14ac:dyDescent="0.25">
      <c r="A7149" s="187">
        <v>43833</v>
      </c>
      <c r="B7149" s="3">
        <v>3</v>
      </c>
      <c r="C7149" s="3">
        <v>1</v>
      </c>
      <c r="D7149" s="3">
        <v>2020</v>
      </c>
      <c r="E7149" s="3">
        <v>0</v>
      </c>
      <c r="F7149" s="3">
        <v>0</v>
      </c>
      <c r="G7149" s="3" t="s">
        <v>282</v>
      </c>
      <c r="H7149" s="3" t="s">
        <v>1248</v>
      </c>
      <c r="I7149" s="3" t="s">
        <v>573</v>
      </c>
      <c r="J7149" s="3">
        <v>69428524</v>
      </c>
    </row>
    <row r="7150" spans="1:10" hidden="1" x14ac:dyDescent="0.25">
      <c r="A7150" s="187">
        <v>43832</v>
      </c>
      <c r="B7150" s="3">
        <v>2</v>
      </c>
      <c r="C7150" s="3">
        <v>1</v>
      </c>
      <c r="D7150" s="3">
        <v>2020</v>
      </c>
      <c r="E7150" s="3">
        <v>0</v>
      </c>
      <c r="F7150" s="3">
        <v>0</v>
      </c>
      <c r="G7150" s="3" t="s">
        <v>282</v>
      </c>
      <c r="H7150" s="3" t="s">
        <v>1248</v>
      </c>
      <c r="I7150" s="3" t="s">
        <v>573</v>
      </c>
      <c r="J7150" s="3">
        <v>69428524</v>
      </c>
    </row>
    <row r="7151" spans="1:10" hidden="1" x14ac:dyDescent="0.25">
      <c r="A7151" s="187">
        <v>43831</v>
      </c>
      <c r="B7151" s="3">
        <v>1</v>
      </c>
      <c r="C7151" s="3">
        <v>1</v>
      </c>
      <c r="D7151" s="3">
        <v>2020</v>
      </c>
      <c r="E7151" s="3">
        <v>0</v>
      </c>
      <c r="F7151" s="3">
        <v>0</v>
      </c>
      <c r="G7151" s="3" t="s">
        <v>282</v>
      </c>
      <c r="H7151" s="3" t="s">
        <v>1248</v>
      </c>
      <c r="I7151" s="3" t="s">
        <v>573</v>
      </c>
      <c r="J7151" s="3">
        <v>69428524</v>
      </c>
    </row>
    <row r="7152" spans="1:10" hidden="1" x14ac:dyDescent="0.25">
      <c r="A7152" s="187">
        <v>43830</v>
      </c>
      <c r="B7152" s="3">
        <v>31</v>
      </c>
      <c r="C7152" s="3">
        <v>12</v>
      </c>
      <c r="D7152" s="3">
        <v>2019</v>
      </c>
      <c r="E7152" s="3">
        <v>0</v>
      </c>
      <c r="F7152" s="3">
        <v>0</v>
      </c>
      <c r="G7152" s="3" t="s">
        <v>282</v>
      </c>
      <c r="H7152" s="3" t="s">
        <v>1248</v>
      </c>
      <c r="I7152" s="3" t="s">
        <v>573</v>
      </c>
      <c r="J7152" s="3">
        <v>69428524</v>
      </c>
    </row>
    <row r="7153" spans="1:10" hidden="1" x14ac:dyDescent="0.25">
      <c r="A7153" s="187">
        <v>43920</v>
      </c>
      <c r="B7153" s="3">
        <v>30</v>
      </c>
      <c r="C7153" s="3">
        <v>3</v>
      </c>
      <c r="D7153" s="3">
        <v>2020</v>
      </c>
      <c r="E7153" s="3">
        <v>0</v>
      </c>
      <c r="F7153" s="3">
        <v>0</v>
      </c>
      <c r="G7153" s="3" t="s">
        <v>1249</v>
      </c>
      <c r="H7153" s="3" t="s">
        <v>1250</v>
      </c>
      <c r="I7153" s="3" t="s">
        <v>577</v>
      </c>
      <c r="J7153" s="3">
        <v>1267972</v>
      </c>
    </row>
    <row r="7154" spans="1:10" hidden="1" x14ac:dyDescent="0.25">
      <c r="A7154" s="187">
        <v>43919</v>
      </c>
      <c r="B7154" s="3">
        <v>29</v>
      </c>
      <c r="C7154" s="3">
        <v>3</v>
      </c>
      <c r="D7154" s="3">
        <v>2020</v>
      </c>
      <c r="E7154" s="3">
        <v>0</v>
      </c>
      <c r="F7154" s="3">
        <v>0</v>
      </c>
      <c r="G7154" s="3" t="s">
        <v>1249</v>
      </c>
      <c r="H7154" s="3" t="s">
        <v>1250</v>
      </c>
      <c r="I7154" s="3" t="s">
        <v>577</v>
      </c>
      <c r="J7154" s="3">
        <v>1267972</v>
      </c>
    </row>
    <row r="7155" spans="1:10" hidden="1" x14ac:dyDescent="0.25">
      <c r="A7155" s="187">
        <v>43918</v>
      </c>
      <c r="B7155" s="3">
        <v>28</v>
      </c>
      <c r="C7155" s="3">
        <v>3</v>
      </c>
      <c r="D7155" s="3">
        <v>2020</v>
      </c>
      <c r="E7155" s="3">
        <v>0</v>
      </c>
      <c r="F7155" s="3">
        <v>0</v>
      </c>
      <c r="G7155" s="3" t="s">
        <v>1249</v>
      </c>
      <c r="H7155" s="3" t="s">
        <v>1250</v>
      </c>
      <c r="I7155" s="3" t="s">
        <v>577</v>
      </c>
      <c r="J7155" s="3">
        <v>1267972</v>
      </c>
    </row>
    <row r="7156" spans="1:10" hidden="1" x14ac:dyDescent="0.25">
      <c r="A7156" s="187">
        <v>43917</v>
      </c>
      <c r="B7156" s="3">
        <v>27</v>
      </c>
      <c r="C7156" s="3">
        <v>3</v>
      </c>
      <c r="D7156" s="3">
        <v>2020</v>
      </c>
      <c r="E7156" s="3">
        <v>0</v>
      </c>
      <c r="F7156" s="3">
        <v>0</v>
      </c>
      <c r="G7156" s="3" t="s">
        <v>1249</v>
      </c>
      <c r="H7156" s="3" t="s">
        <v>1250</v>
      </c>
      <c r="I7156" s="3" t="s">
        <v>577</v>
      </c>
      <c r="J7156" s="3">
        <v>1267972</v>
      </c>
    </row>
    <row r="7157" spans="1:10" hidden="1" x14ac:dyDescent="0.25">
      <c r="A7157" s="187">
        <v>43916</v>
      </c>
      <c r="B7157" s="3">
        <v>26</v>
      </c>
      <c r="C7157" s="3">
        <v>3</v>
      </c>
      <c r="D7157" s="3">
        <v>2020</v>
      </c>
      <c r="E7157" s="3">
        <v>0</v>
      </c>
      <c r="F7157" s="3">
        <v>0</v>
      </c>
      <c r="G7157" s="3" t="s">
        <v>1249</v>
      </c>
      <c r="H7157" s="3" t="s">
        <v>1250</v>
      </c>
      <c r="I7157" s="3" t="s">
        <v>577</v>
      </c>
      <c r="J7157" s="3">
        <v>1267972</v>
      </c>
    </row>
    <row r="7158" spans="1:10" hidden="1" x14ac:dyDescent="0.25">
      <c r="A7158" s="187">
        <v>43915</v>
      </c>
      <c r="B7158" s="3">
        <v>25</v>
      </c>
      <c r="C7158" s="3">
        <v>3</v>
      </c>
      <c r="D7158" s="3">
        <v>2020</v>
      </c>
      <c r="E7158" s="3">
        <v>0</v>
      </c>
      <c r="F7158" s="3">
        <v>0</v>
      </c>
      <c r="G7158" s="3" t="s">
        <v>1249</v>
      </c>
      <c r="H7158" s="3" t="s">
        <v>1250</v>
      </c>
      <c r="I7158" s="3" t="s">
        <v>577</v>
      </c>
      <c r="J7158" s="3">
        <v>1267972</v>
      </c>
    </row>
    <row r="7159" spans="1:10" hidden="1" x14ac:dyDescent="0.25">
      <c r="A7159" s="187">
        <v>43914</v>
      </c>
      <c r="B7159" s="3">
        <v>24</v>
      </c>
      <c r="C7159" s="3">
        <v>3</v>
      </c>
      <c r="D7159" s="3">
        <v>2020</v>
      </c>
      <c r="E7159" s="3">
        <v>0</v>
      </c>
      <c r="F7159" s="3">
        <v>0</v>
      </c>
      <c r="G7159" s="3" t="s">
        <v>1249</v>
      </c>
      <c r="H7159" s="3" t="s">
        <v>1250</v>
      </c>
      <c r="I7159" s="3" t="s">
        <v>577</v>
      </c>
      <c r="J7159" s="3">
        <v>1267972</v>
      </c>
    </row>
    <row r="7160" spans="1:10" hidden="1" x14ac:dyDescent="0.25">
      <c r="A7160" s="187">
        <v>43913</v>
      </c>
      <c r="B7160" s="3">
        <v>23</v>
      </c>
      <c r="C7160" s="3">
        <v>3</v>
      </c>
      <c r="D7160" s="3">
        <v>2020</v>
      </c>
      <c r="E7160" s="3">
        <v>0</v>
      </c>
      <c r="F7160" s="3">
        <v>0</v>
      </c>
      <c r="G7160" s="3" t="s">
        <v>1249</v>
      </c>
      <c r="H7160" s="3" t="s">
        <v>1250</v>
      </c>
      <c r="I7160" s="3" t="s">
        <v>577</v>
      </c>
      <c r="J7160" s="3">
        <v>1267972</v>
      </c>
    </row>
    <row r="7161" spans="1:10" hidden="1" x14ac:dyDescent="0.25">
      <c r="A7161" s="187">
        <v>43912</v>
      </c>
      <c r="B7161" s="3">
        <v>22</v>
      </c>
      <c r="C7161" s="3">
        <v>3</v>
      </c>
      <c r="D7161" s="3">
        <v>2020</v>
      </c>
      <c r="E7161" s="3">
        <v>1</v>
      </c>
      <c r="F7161" s="3">
        <v>0</v>
      </c>
      <c r="G7161" s="3" t="s">
        <v>1249</v>
      </c>
      <c r="H7161" s="3" t="s">
        <v>1250</v>
      </c>
      <c r="I7161" s="3" t="s">
        <v>577</v>
      </c>
      <c r="J7161" s="3">
        <v>1267972</v>
      </c>
    </row>
    <row r="7162" spans="1:10" hidden="1" x14ac:dyDescent="0.25">
      <c r="A7162" s="187">
        <v>43920</v>
      </c>
      <c r="B7162" s="3">
        <v>30</v>
      </c>
      <c r="C7162" s="3">
        <v>3</v>
      </c>
      <c r="D7162" s="3">
        <v>2020</v>
      </c>
      <c r="E7162" s="3">
        <v>2</v>
      </c>
      <c r="F7162" s="3">
        <v>0</v>
      </c>
      <c r="G7162" s="3" t="s">
        <v>284</v>
      </c>
      <c r="H7162" s="3" t="s">
        <v>1251</v>
      </c>
      <c r="I7162" s="3" t="s">
        <v>572</v>
      </c>
      <c r="J7162" s="3">
        <v>7889094</v>
      </c>
    </row>
    <row r="7163" spans="1:10" hidden="1" x14ac:dyDescent="0.25">
      <c r="A7163" s="187">
        <v>43919</v>
      </c>
      <c r="B7163" s="3">
        <v>29</v>
      </c>
      <c r="C7163" s="3">
        <v>3</v>
      </c>
      <c r="D7163" s="3">
        <v>2020</v>
      </c>
      <c r="E7163" s="3">
        <v>3</v>
      </c>
      <c r="F7163" s="3">
        <v>0</v>
      </c>
      <c r="G7163" s="3" t="s">
        <v>284</v>
      </c>
      <c r="H7163" s="3" t="s">
        <v>1251</v>
      </c>
      <c r="I7163" s="3" t="s">
        <v>572</v>
      </c>
      <c r="J7163" s="3">
        <v>7889094</v>
      </c>
    </row>
    <row r="7164" spans="1:10" hidden="1" x14ac:dyDescent="0.25">
      <c r="A7164" s="187">
        <v>43918</v>
      </c>
      <c r="B7164" s="3">
        <v>28</v>
      </c>
      <c r="C7164" s="3">
        <v>3</v>
      </c>
      <c r="D7164" s="3">
        <v>2020</v>
      </c>
      <c r="E7164" s="3">
        <v>1</v>
      </c>
      <c r="F7164" s="3">
        <v>1</v>
      </c>
      <c r="G7164" s="3" t="s">
        <v>284</v>
      </c>
      <c r="H7164" s="3" t="s">
        <v>1251</v>
      </c>
      <c r="I7164" s="3" t="s">
        <v>572</v>
      </c>
      <c r="J7164" s="3">
        <v>7889094</v>
      </c>
    </row>
    <row r="7165" spans="1:10" hidden="1" x14ac:dyDescent="0.25">
      <c r="A7165" s="187">
        <v>43917</v>
      </c>
      <c r="B7165" s="3">
        <v>27</v>
      </c>
      <c r="C7165" s="3">
        <v>3</v>
      </c>
      <c r="D7165" s="3">
        <v>2020</v>
      </c>
      <c r="E7165" s="3">
        <v>1</v>
      </c>
      <c r="F7165" s="3">
        <v>0</v>
      </c>
      <c r="G7165" s="3" t="s">
        <v>284</v>
      </c>
      <c r="H7165" s="3" t="s">
        <v>1251</v>
      </c>
      <c r="I7165" s="3" t="s">
        <v>572</v>
      </c>
      <c r="J7165" s="3">
        <v>7889094</v>
      </c>
    </row>
    <row r="7166" spans="1:10" hidden="1" x14ac:dyDescent="0.25">
      <c r="A7166" s="187">
        <v>43916</v>
      </c>
      <c r="B7166" s="3">
        <v>26</v>
      </c>
      <c r="C7166" s="3">
        <v>3</v>
      </c>
      <c r="D7166" s="3">
        <v>2020</v>
      </c>
      <c r="E7166" s="3">
        <v>5</v>
      </c>
      <c r="F7166" s="3">
        <v>0</v>
      </c>
      <c r="G7166" s="3" t="s">
        <v>284</v>
      </c>
      <c r="H7166" s="3" t="s">
        <v>1251</v>
      </c>
      <c r="I7166" s="3" t="s">
        <v>572</v>
      </c>
      <c r="J7166" s="3">
        <v>7889094</v>
      </c>
    </row>
    <row r="7167" spans="1:10" hidden="1" x14ac:dyDescent="0.25">
      <c r="A7167" s="187">
        <v>43915</v>
      </c>
      <c r="B7167" s="3">
        <v>25</v>
      </c>
      <c r="C7167" s="3">
        <v>3</v>
      </c>
      <c r="D7167" s="3">
        <v>2020</v>
      </c>
      <c r="E7167" s="3">
        <v>0</v>
      </c>
      <c r="F7167" s="3">
        <v>0</v>
      </c>
      <c r="G7167" s="3" t="s">
        <v>284</v>
      </c>
      <c r="H7167" s="3" t="s">
        <v>1251</v>
      </c>
      <c r="I7167" s="3" t="s">
        <v>572</v>
      </c>
      <c r="J7167" s="3">
        <v>7889094</v>
      </c>
    </row>
    <row r="7168" spans="1:10" hidden="1" x14ac:dyDescent="0.25">
      <c r="A7168" s="187">
        <v>43914</v>
      </c>
      <c r="B7168" s="3">
        <v>24</v>
      </c>
      <c r="C7168" s="3">
        <v>3</v>
      </c>
      <c r="D7168" s="3">
        <v>2020</v>
      </c>
      <c r="E7168" s="3">
        <v>3</v>
      </c>
      <c r="F7168" s="3">
        <v>0</v>
      </c>
      <c r="G7168" s="3" t="s">
        <v>284</v>
      </c>
      <c r="H7168" s="3" t="s">
        <v>1251</v>
      </c>
      <c r="I7168" s="3" t="s">
        <v>572</v>
      </c>
      <c r="J7168" s="3">
        <v>7889094</v>
      </c>
    </row>
    <row r="7169" spans="1:10" hidden="1" x14ac:dyDescent="0.25">
      <c r="A7169" s="187">
        <v>43913</v>
      </c>
      <c r="B7169" s="3">
        <v>23</v>
      </c>
      <c r="C7169" s="3">
        <v>3</v>
      </c>
      <c r="D7169" s="3">
        <v>2020</v>
      </c>
      <c r="E7169" s="3">
        <v>0</v>
      </c>
      <c r="F7169" s="3">
        <v>0</v>
      </c>
      <c r="G7169" s="3" t="s">
        <v>284</v>
      </c>
      <c r="H7169" s="3" t="s">
        <v>1251</v>
      </c>
      <c r="I7169" s="3" t="s">
        <v>572</v>
      </c>
      <c r="J7169" s="3">
        <v>7889094</v>
      </c>
    </row>
    <row r="7170" spans="1:10" hidden="1" x14ac:dyDescent="0.25">
      <c r="A7170" s="187">
        <v>43912</v>
      </c>
      <c r="B7170" s="3">
        <v>22</v>
      </c>
      <c r="C7170" s="3">
        <v>3</v>
      </c>
      <c r="D7170" s="3">
        <v>2020</v>
      </c>
      <c r="E7170" s="3">
        <v>6</v>
      </c>
      <c r="F7170" s="3">
        <v>0</v>
      </c>
      <c r="G7170" s="3" t="s">
        <v>284</v>
      </c>
      <c r="H7170" s="3" t="s">
        <v>1251</v>
      </c>
      <c r="I7170" s="3" t="s">
        <v>572</v>
      </c>
      <c r="J7170" s="3">
        <v>7889094</v>
      </c>
    </row>
    <row r="7171" spans="1:10" hidden="1" x14ac:dyDescent="0.25">
      <c r="A7171" s="187">
        <v>43911</v>
      </c>
      <c r="B7171" s="3">
        <v>21</v>
      </c>
      <c r="C7171" s="3">
        <v>3</v>
      </c>
      <c r="D7171" s="3">
        <v>2020</v>
      </c>
      <c r="E7171" s="3">
        <v>8</v>
      </c>
      <c r="F7171" s="3">
        <v>0</v>
      </c>
      <c r="G7171" s="3" t="s">
        <v>284</v>
      </c>
      <c r="H7171" s="3" t="s">
        <v>1251</v>
      </c>
      <c r="I7171" s="3" t="s">
        <v>572</v>
      </c>
      <c r="J7171" s="3">
        <v>7889094</v>
      </c>
    </row>
    <row r="7172" spans="1:10" hidden="1" x14ac:dyDescent="0.25">
      <c r="A7172" s="187">
        <v>43910</v>
      </c>
      <c r="B7172" s="3">
        <v>20</v>
      </c>
      <c r="C7172" s="3">
        <v>3</v>
      </c>
      <c r="D7172" s="3">
        <v>2020</v>
      </c>
      <c r="E7172" s="3">
        <v>0</v>
      </c>
      <c r="F7172" s="3">
        <v>0</v>
      </c>
      <c r="G7172" s="3" t="s">
        <v>284</v>
      </c>
      <c r="H7172" s="3" t="s">
        <v>1251</v>
      </c>
      <c r="I7172" s="3" t="s">
        <v>572</v>
      </c>
      <c r="J7172" s="3">
        <v>7889094</v>
      </c>
    </row>
    <row r="7173" spans="1:10" hidden="1" x14ac:dyDescent="0.25">
      <c r="A7173" s="187">
        <v>43909</v>
      </c>
      <c r="B7173" s="3">
        <v>19</v>
      </c>
      <c r="C7173" s="3">
        <v>3</v>
      </c>
      <c r="D7173" s="3">
        <v>2020</v>
      </c>
      <c r="E7173" s="3">
        <v>0</v>
      </c>
      <c r="F7173" s="3">
        <v>0</v>
      </c>
      <c r="G7173" s="3" t="s">
        <v>284</v>
      </c>
      <c r="H7173" s="3" t="s">
        <v>1251</v>
      </c>
      <c r="I7173" s="3" t="s">
        <v>572</v>
      </c>
      <c r="J7173" s="3">
        <v>7889094</v>
      </c>
    </row>
    <row r="7174" spans="1:10" hidden="1" x14ac:dyDescent="0.25">
      <c r="A7174" s="187">
        <v>43908</v>
      </c>
      <c r="B7174" s="3">
        <v>18</v>
      </c>
      <c r="C7174" s="3">
        <v>3</v>
      </c>
      <c r="D7174" s="3">
        <v>2020</v>
      </c>
      <c r="E7174" s="3">
        <v>0</v>
      </c>
      <c r="F7174" s="3">
        <v>0</v>
      </c>
      <c r="G7174" s="3" t="s">
        <v>284</v>
      </c>
      <c r="H7174" s="3" t="s">
        <v>1251</v>
      </c>
      <c r="I7174" s="3" t="s">
        <v>572</v>
      </c>
      <c r="J7174" s="3">
        <v>7889094</v>
      </c>
    </row>
    <row r="7175" spans="1:10" hidden="1" x14ac:dyDescent="0.25">
      <c r="A7175" s="187">
        <v>43907</v>
      </c>
      <c r="B7175" s="3">
        <v>17</v>
      </c>
      <c r="C7175" s="3">
        <v>3</v>
      </c>
      <c r="D7175" s="3">
        <v>2020</v>
      </c>
      <c r="E7175" s="3">
        <v>0</v>
      </c>
      <c r="F7175" s="3">
        <v>0</v>
      </c>
      <c r="G7175" s="3" t="s">
        <v>284</v>
      </c>
      <c r="H7175" s="3" t="s">
        <v>1251</v>
      </c>
      <c r="I7175" s="3" t="s">
        <v>572</v>
      </c>
      <c r="J7175" s="3">
        <v>7889094</v>
      </c>
    </row>
    <row r="7176" spans="1:10" hidden="1" x14ac:dyDescent="0.25">
      <c r="A7176" s="187">
        <v>43906</v>
      </c>
      <c r="B7176" s="3">
        <v>16</v>
      </c>
      <c r="C7176" s="3">
        <v>3</v>
      </c>
      <c r="D7176" s="3">
        <v>2020</v>
      </c>
      <c r="E7176" s="3">
        <v>0</v>
      </c>
      <c r="F7176" s="3">
        <v>0</v>
      </c>
      <c r="G7176" s="3" t="s">
        <v>284</v>
      </c>
      <c r="H7176" s="3" t="s">
        <v>1251</v>
      </c>
      <c r="I7176" s="3" t="s">
        <v>572</v>
      </c>
      <c r="J7176" s="3">
        <v>7889094</v>
      </c>
    </row>
    <row r="7177" spans="1:10" hidden="1" x14ac:dyDescent="0.25">
      <c r="A7177" s="187">
        <v>43905</v>
      </c>
      <c r="B7177" s="3">
        <v>15</v>
      </c>
      <c r="C7177" s="3">
        <v>3</v>
      </c>
      <c r="D7177" s="3">
        <v>2020</v>
      </c>
      <c r="E7177" s="3">
        <v>0</v>
      </c>
      <c r="F7177" s="3">
        <v>0</v>
      </c>
      <c r="G7177" s="3" t="s">
        <v>284</v>
      </c>
      <c r="H7177" s="3" t="s">
        <v>1251</v>
      </c>
      <c r="I7177" s="3" t="s">
        <v>572</v>
      </c>
      <c r="J7177" s="3">
        <v>7889094</v>
      </c>
    </row>
    <row r="7178" spans="1:10" hidden="1" x14ac:dyDescent="0.25">
      <c r="A7178" s="187">
        <v>43897</v>
      </c>
      <c r="B7178" s="3">
        <v>7</v>
      </c>
      <c r="C7178" s="3">
        <v>3</v>
      </c>
      <c r="D7178" s="3">
        <v>2020</v>
      </c>
      <c r="E7178" s="3">
        <v>1</v>
      </c>
      <c r="F7178" s="3">
        <v>0</v>
      </c>
      <c r="G7178" s="3" t="s">
        <v>284</v>
      </c>
      <c r="H7178" s="3" t="s">
        <v>1251</v>
      </c>
      <c r="I7178" s="3" t="s">
        <v>572</v>
      </c>
      <c r="J7178" s="3">
        <v>7889094</v>
      </c>
    </row>
    <row r="7179" spans="1:10" hidden="1" x14ac:dyDescent="0.25">
      <c r="A7179" s="187">
        <v>43920</v>
      </c>
      <c r="B7179" s="3">
        <v>30</v>
      </c>
      <c r="C7179" s="3">
        <v>3</v>
      </c>
      <c r="D7179" s="3">
        <v>2020</v>
      </c>
      <c r="E7179" s="3">
        <v>4</v>
      </c>
      <c r="F7179" s="3">
        <v>1</v>
      </c>
      <c r="G7179" s="3" t="s">
        <v>1252</v>
      </c>
      <c r="H7179" s="3" t="s">
        <v>1253</v>
      </c>
      <c r="I7179" s="3" t="s">
        <v>582</v>
      </c>
      <c r="J7179" s="3">
        <v>1389858</v>
      </c>
    </row>
    <row r="7180" spans="1:10" hidden="1" x14ac:dyDescent="0.25">
      <c r="A7180" s="187">
        <v>43919</v>
      </c>
      <c r="B7180" s="3">
        <v>29</v>
      </c>
      <c r="C7180" s="3">
        <v>3</v>
      </c>
      <c r="D7180" s="3">
        <v>2020</v>
      </c>
      <c r="E7180" s="3">
        <v>8</v>
      </c>
      <c r="F7180" s="3">
        <v>0</v>
      </c>
      <c r="G7180" s="3" t="s">
        <v>1252</v>
      </c>
      <c r="H7180" s="3" t="s">
        <v>1253</v>
      </c>
      <c r="I7180" s="3" t="s">
        <v>582</v>
      </c>
      <c r="J7180" s="3">
        <v>1389858</v>
      </c>
    </row>
    <row r="7181" spans="1:10" hidden="1" x14ac:dyDescent="0.25">
      <c r="A7181" s="187">
        <v>43918</v>
      </c>
      <c r="B7181" s="3">
        <v>28</v>
      </c>
      <c r="C7181" s="3">
        <v>3</v>
      </c>
      <c r="D7181" s="3">
        <v>2020</v>
      </c>
      <c r="E7181" s="3">
        <v>1</v>
      </c>
      <c r="F7181" s="3">
        <v>1</v>
      </c>
      <c r="G7181" s="3" t="s">
        <v>1252</v>
      </c>
      <c r="H7181" s="3" t="s">
        <v>1253</v>
      </c>
      <c r="I7181" s="3" t="s">
        <v>582</v>
      </c>
      <c r="J7181" s="3">
        <v>1389858</v>
      </c>
    </row>
    <row r="7182" spans="1:10" hidden="1" x14ac:dyDescent="0.25">
      <c r="A7182" s="187">
        <v>43917</v>
      </c>
      <c r="B7182" s="3">
        <v>27</v>
      </c>
      <c r="C7182" s="3">
        <v>3</v>
      </c>
      <c r="D7182" s="3">
        <v>2020</v>
      </c>
      <c r="E7182" s="3">
        <v>5</v>
      </c>
      <c r="F7182" s="3">
        <v>0</v>
      </c>
      <c r="G7182" s="3" t="s">
        <v>1252</v>
      </c>
      <c r="H7182" s="3" t="s">
        <v>1253</v>
      </c>
      <c r="I7182" s="3" t="s">
        <v>582</v>
      </c>
      <c r="J7182" s="3">
        <v>1389858</v>
      </c>
    </row>
    <row r="7183" spans="1:10" hidden="1" x14ac:dyDescent="0.25">
      <c r="A7183" s="187">
        <v>43916</v>
      </c>
      <c r="B7183" s="3">
        <v>26</v>
      </c>
      <c r="C7183" s="3">
        <v>3</v>
      </c>
      <c r="D7183" s="3">
        <v>2020</v>
      </c>
      <c r="E7183" s="3">
        <v>3</v>
      </c>
      <c r="F7183" s="3">
        <v>1</v>
      </c>
      <c r="G7183" s="3" t="s">
        <v>1252</v>
      </c>
      <c r="H7183" s="3" t="s">
        <v>1253</v>
      </c>
      <c r="I7183" s="3" t="s">
        <v>582</v>
      </c>
      <c r="J7183" s="3">
        <v>1389858</v>
      </c>
    </row>
    <row r="7184" spans="1:10" hidden="1" x14ac:dyDescent="0.25">
      <c r="A7184" s="187">
        <v>43915</v>
      </c>
      <c r="B7184" s="3">
        <v>25</v>
      </c>
      <c r="C7184" s="3">
        <v>3</v>
      </c>
      <c r="D7184" s="3">
        <v>2020</v>
      </c>
      <c r="E7184" s="3">
        <v>6</v>
      </c>
      <c r="F7184" s="3">
        <v>0</v>
      </c>
      <c r="G7184" s="3" t="s">
        <v>1252</v>
      </c>
      <c r="H7184" s="3" t="s">
        <v>1253</v>
      </c>
      <c r="I7184" s="3" t="s">
        <v>582</v>
      </c>
      <c r="J7184" s="3">
        <v>1389858</v>
      </c>
    </row>
    <row r="7185" spans="1:10" hidden="1" x14ac:dyDescent="0.25">
      <c r="A7185" s="187">
        <v>43914</v>
      </c>
      <c r="B7185" s="3">
        <v>24</v>
      </c>
      <c r="C7185" s="3">
        <v>3</v>
      </c>
      <c r="D7185" s="3">
        <v>2020</v>
      </c>
      <c r="E7185" s="3">
        <v>1</v>
      </c>
      <c r="F7185" s="3">
        <v>0</v>
      </c>
      <c r="G7185" s="3" t="s">
        <v>1252</v>
      </c>
      <c r="H7185" s="3" t="s">
        <v>1253</v>
      </c>
      <c r="I7185" s="3" t="s">
        <v>582</v>
      </c>
      <c r="J7185" s="3">
        <v>1389858</v>
      </c>
    </row>
    <row r="7186" spans="1:10" hidden="1" x14ac:dyDescent="0.25">
      <c r="A7186" s="187">
        <v>43913</v>
      </c>
      <c r="B7186" s="3">
        <v>23</v>
      </c>
      <c r="C7186" s="3">
        <v>3</v>
      </c>
      <c r="D7186" s="3">
        <v>2020</v>
      </c>
      <c r="E7186" s="3">
        <v>1</v>
      </c>
      <c r="F7186" s="3">
        <v>0</v>
      </c>
      <c r="G7186" s="3" t="s">
        <v>1252</v>
      </c>
      <c r="H7186" s="3" t="s">
        <v>1253</v>
      </c>
      <c r="I7186" s="3" t="s">
        <v>582</v>
      </c>
      <c r="J7186" s="3">
        <v>1389858</v>
      </c>
    </row>
    <row r="7187" spans="1:10" hidden="1" x14ac:dyDescent="0.25">
      <c r="A7187" s="187">
        <v>43912</v>
      </c>
      <c r="B7187" s="3">
        <v>22</v>
      </c>
      <c r="C7187" s="3">
        <v>3</v>
      </c>
      <c r="D7187" s="3">
        <v>2020</v>
      </c>
      <c r="E7187" s="3">
        <v>40</v>
      </c>
      <c r="F7187" s="3">
        <v>0</v>
      </c>
      <c r="G7187" s="3" t="s">
        <v>1252</v>
      </c>
      <c r="H7187" s="3" t="s">
        <v>1253</v>
      </c>
      <c r="I7187" s="3" t="s">
        <v>582</v>
      </c>
      <c r="J7187" s="3">
        <v>1389858</v>
      </c>
    </row>
    <row r="7188" spans="1:10" hidden="1" x14ac:dyDescent="0.25">
      <c r="A7188" s="187">
        <v>43911</v>
      </c>
      <c r="B7188" s="3">
        <v>21</v>
      </c>
      <c r="C7188" s="3">
        <v>3</v>
      </c>
      <c r="D7188" s="3">
        <v>2020</v>
      </c>
      <c r="E7188" s="3">
        <v>0</v>
      </c>
      <c r="F7188" s="3">
        <v>0</v>
      </c>
      <c r="G7188" s="3" t="s">
        <v>1252</v>
      </c>
      <c r="H7188" s="3" t="s">
        <v>1253</v>
      </c>
      <c r="I7188" s="3" t="s">
        <v>582</v>
      </c>
      <c r="J7188" s="3">
        <v>1389858</v>
      </c>
    </row>
    <row r="7189" spans="1:10" hidden="1" x14ac:dyDescent="0.25">
      <c r="A7189" s="187">
        <v>43910</v>
      </c>
      <c r="B7189" s="3">
        <v>20</v>
      </c>
      <c r="C7189" s="3">
        <v>3</v>
      </c>
      <c r="D7189" s="3">
        <v>2020</v>
      </c>
      <c r="E7189" s="3">
        <v>0</v>
      </c>
      <c r="F7189" s="3">
        <v>0</v>
      </c>
      <c r="G7189" s="3" t="s">
        <v>1252</v>
      </c>
      <c r="H7189" s="3" t="s">
        <v>1253</v>
      </c>
      <c r="I7189" s="3" t="s">
        <v>582</v>
      </c>
      <c r="J7189" s="3">
        <v>1389858</v>
      </c>
    </row>
    <row r="7190" spans="1:10" hidden="1" x14ac:dyDescent="0.25">
      <c r="A7190" s="187">
        <v>43909</v>
      </c>
      <c r="B7190" s="3">
        <v>19</v>
      </c>
      <c r="C7190" s="3">
        <v>3</v>
      </c>
      <c r="D7190" s="3">
        <v>2020</v>
      </c>
      <c r="E7190" s="3">
        <v>2</v>
      </c>
      <c r="F7190" s="3">
        <v>0</v>
      </c>
      <c r="G7190" s="3" t="s">
        <v>1252</v>
      </c>
      <c r="H7190" s="3" t="s">
        <v>1253</v>
      </c>
      <c r="I7190" s="3" t="s">
        <v>582</v>
      </c>
      <c r="J7190" s="3">
        <v>1389858</v>
      </c>
    </row>
    <row r="7191" spans="1:10" hidden="1" x14ac:dyDescent="0.25">
      <c r="A7191" s="187">
        <v>43908</v>
      </c>
      <c r="B7191" s="3">
        <v>18</v>
      </c>
      <c r="C7191" s="3">
        <v>3</v>
      </c>
      <c r="D7191" s="3">
        <v>2020</v>
      </c>
      <c r="E7191" s="3">
        <v>2</v>
      </c>
      <c r="F7191" s="3">
        <v>0</v>
      </c>
      <c r="G7191" s="3" t="s">
        <v>1252</v>
      </c>
      <c r="H7191" s="3" t="s">
        <v>1253</v>
      </c>
      <c r="I7191" s="3" t="s">
        <v>582</v>
      </c>
      <c r="J7191" s="3">
        <v>1389858</v>
      </c>
    </row>
    <row r="7192" spans="1:10" hidden="1" x14ac:dyDescent="0.25">
      <c r="A7192" s="187">
        <v>43907</v>
      </c>
      <c r="B7192" s="3">
        <v>17</v>
      </c>
      <c r="C7192" s="3">
        <v>3</v>
      </c>
      <c r="D7192" s="3">
        <v>2020</v>
      </c>
      <c r="E7192" s="3">
        <v>1</v>
      </c>
      <c r="F7192" s="3">
        <v>0</v>
      </c>
      <c r="G7192" s="3" t="s">
        <v>1252</v>
      </c>
      <c r="H7192" s="3" t="s">
        <v>1253</v>
      </c>
      <c r="I7192" s="3" t="s">
        <v>582</v>
      </c>
      <c r="J7192" s="3">
        <v>1389858</v>
      </c>
    </row>
    <row r="7193" spans="1:10" hidden="1" x14ac:dyDescent="0.25">
      <c r="A7193" s="187">
        <v>43906</v>
      </c>
      <c r="B7193" s="3">
        <v>16</v>
      </c>
      <c r="C7193" s="3">
        <v>3</v>
      </c>
      <c r="D7193" s="3">
        <v>2020</v>
      </c>
      <c r="E7193" s="3">
        <v>2</v>
      </c>
      <c r="F7193" s="3">
        <v>0</v>
      </c>
      <c r="G7193" s="3" t="s">
        <v>1252</v>
      </c>
      <c r="H7193" s="3" t="s">
        <v>1253</v>
      </c>
      <c r="I7193" s="3" t="s">
        <v>582</v>
      </c>
      <c r="J7193" s="3">
        <v>1389858</v>
      </c>
    </row>
    <row r="7194" spans="1:10" hidden="1" x14ac:dyDescent="0.25">
      <c r="A7194" s="187">
        <v>43905</v>
      </c>
      <c r="B7194" s="3">
        <v>15</v>
      </c>
      <c r="C7194" s="3">
        <v>3</v>
      </c>
      <c r="D7194" s="3">
        <v>2020</v>
      </c>
      <c r="E7194" s="3">
        <v>0</v>
      </c>
      <c r="F7194" s="3">
        <v>0</v>
      </c>
      <c r="G7194" s="3" t="s">
        <v>1252</v>
      </c>
      <c r="H7194" s="3" t="s">
        <v>1253</v>
      </c>
      <c r="I7194" s="3" t="s">
        <v>582</v>
      </c>
      <c r="J7194" s="3">
        <v>1389858</v>
      </c>
    </row>
    <row r="7195" spans="1:10" hidden="1" x14ac:dyDescent="0.25">
      <c r="A7195" s="187">
        <v>43904</v>
      </c>
      <c r="B7195" s="3">
        <v>14</v>
      </c>
      <c r="C7195" s="3">
        <v>3</v>
      </c>
      <c r="D7195" s="3">
        <v>2020</v>
      </c>
      <c r="E7195" s="3">
        <v>1</v>
      </c>
      <c r="F7195" s="3">
        <v>0</v>
      </c>
      <c r="G7195" s="3" t="s">
        <v>1252</v>
      </c>
      <c r="H7195" s="3" t="s">
        <v>1253</v>
      </c>
      <c r="I7195" s="3" t="s">
        <v>582</v>
      </c>
      <c r="J7195" s="3">
        <v>1389858</v>
      </c>
    </row>
    <row r="7196" spans="1:10" hidden="1" x14ac:dyDescent="0.25">
      <c r="A7196" s="187">
        <v>43903</v>
      </c>
      <c r="B7196" s="3">
        <v>13</v>
      </c>
      <c r="C7196" s="3">
        <v>3</v>
      </c>
      <c r="D7196" s="3">
        <v>2020</v>
      </c>
      <c r="E7196" s="3">
        <v>1</v>
      </c>
      <c r="F7196" s="3">
        <v>0</v>
      </c>
      <c r="G7196" s="3" t="s">
        <v>1252</v>
      </c>
      <c r="H7196" s="3" t="s">
        <v>1253</v>
      </c>
      <c r="I7196" s="3" t="s">
        <v>582</v>
      </c>
      <c r="J7196" s="3">
        <v>1389858</v>
      </c>
    </row>
    <row r="7197" spans="1:10" hidden="1" x14ac:dyDescent="0.25">
      <c r="A7197" s="187">
        <v>43920</v>
      </c>
      <c r="B7197" s="3">
        <v>30</v>
      </c>
      <c r="C7197" s="3">
        <v>3</v>
      </c>
      <c r="D7197" s="3">
        <v>2020</v>
      </c>
      <c r="E7197" s="3">
        <v>51</v>
      </c>
      <c r="F7197" s="3">
        <v>2</v>
      </c>
      <c r="G7197" s="3" t="s">
        <v>287</v>
      </c>
      <c r="H7197" s="3" t="s">
        <v>1254</v>
      </c>
      <c r="I7197" s="3" t="s">
        <v>583</v>
      </c>
      <c r="J7197" s="3">
        <v>11565204</v>
      </c>
    </row>
    <row r="7198" spans="1:10" hidden="1" x14ac:dyDescent="0.25">
      <c r="A7198" s="187">
        <v>43919</v>
      </c>
      <c r="B7198" s="3">
        <v>29</v>
      </c>
      <c r="C7198" s="3">
        <v>3</v>
      </c>
      <c r="D7198" s="3">
        <v>2020</v>
      </c>
      <c r="E7198" s="3">
        <v>0</v>
      </c>
      <c r="F7198" s="3">
        <v>0</v>
      </c>
      <c r="G7198" s="3" t="s">
        <v>287</v>
      </c>
      <c r="H7198" s="3" t="s">
        <v>1254</v>
      </c>
      <c r="I7198" s="3" t="s">
        <v>583</v>
      </c>
      <c r="J7198" s="3">
        <v>11565204</v>
      </c>
    </row>
    <row r="7199" spans="1:10" hidden="1" x14ac:dyDescent="0.25">
      <c r="A7199" s="187">
        <v>43918</v>
      </c>
      <c r="B7199" s="3">
        <v>28</v>
      </c>
      <c r="C7199" s="3">
        <v>3</v>
      </c>
      <c r="D7199" s="3">
        <v>2020</v>
      </c>
      <c r="E7199" s="3">
        <v>54</v>
      </c>
      <c r="F7199" s="3">
        <v>1</v>
      </c>
      <c r="G7199" s="3" t="s">
        <v>287</v>
      </c>
      <c r="H7199" s="3" t="s">
        <v>1254</v>
      </c>
      <c r="I7199" s="3" t="s">
        <v>583</v>
      </c>
      <c r="J7199" s="3">
        <v>11565204</v>
      </c>
    </row>
    <row r="7200" spans="1:10" hidden="1" x14ac:dyDescent="0.25">
      <c r="A7200" s="187">
        <v>43917</v>
      </c>
      <c r="B7200" s="3">
        <v>27</v>
      </c>
      <c r="C7200" s="3">
        <v>3</v>
      </c>
      <c r="D7200" s="3">
        <v>2020</v>
      </c>
      <c r="E7200" s="3">
        <v>0</v>
      </c>
      <c r="F7200" s="3">
        <v>0</v>
      </c>
      <c r="G7200" s="3" t="s">
        <v>287</v>
      </c>
      <c r="H7200" s="3" t="s">
        <v>1254</v>
      </c>
      <c r="I7200" s="3" t="s">
        <v>583</v>
      </c>
      <c r="J7200" s="3">
        <v>11565204</v>
      </c>
    </row>
    <row r="7201" spans="1:10" hidden="1" x14ac:dyDescent="0.25">
      <c r="A7201" s="187">
        <v>43916</v>
      </c>
      <c r="B7201" s="3">
        <v>26</v>
      </c>
      <c r="C7201" s="3">
        <v>3</v>
      </c>
      <c r="D7201" s="3">
        <v>2020</v>
      </c>
      <c r="E7201" s="3">
        <v>59</v>
      </c>
      <c r="F7201" s="3">
        <v>2</v>
      </c>
      <c r="G7201" s="3" t="s">
        <v>287</v>
      </c>
      <c r="H7201" s="3" t="s">
        <v>1254</v>
      </c>
      <c r="I7201" s="3" t="s">
        <v>583</v>
      </c>
      <c r="J7201" s="3">
        <v>11565204</v>
      </c>
    </row>
    <row r="7202" spans="1:10" hidden="1" x14ac:dyDescent="0.25">
      <c r="A7202" s="187">
        <v>43915</v>
      </c>
      <c r="B7202" s="3">
        <v>25</v>
      </c>
      <c r="C7202" s="3">
        <v>3</v>
      </c>
      <c r="D7202" s="3">
        <v>2020</v>
      </c>
      <c r="E7202" s="3">
        <v>25</v>
      </c>
      <c r="F7202" s="3">
        <v>0</v>
      </c>
      <c r="G7202" s="3" t="s">
        <v>287</v>
      </c>
      <c r="H7202" s="3" t="s">
        <v>1254</v>
      </c>
      <c r="I7202" s="3" t="s">
        <v>583</v>
      </c>
      <c r="J7202" s="3">
        <v>11565204</v>
      </c>
    </row>
    <row r="7203" spans="1:10" hidden="1" x14ac:dyDescent="0.25">
      <c r="A7203" s="187">
        <v>43914</v>
      </c>
      <c r="B7203" s="3">
        <v>24</v>
      </c>
      <c r="C7203" s="3">
        <v>3</v>
      </c>
      <c r="D7203" s="3">
        <v>2020</v>
      </c>
      <c r="E7203" s="3">
        <v>14</v>
      </c>
      <c r="F7203" s="3">
        <v>0</v>
      </c>
      <c r="G7203" s="3" t="s">
        <v>287</v>
      </c>
      <c r="H7203" s="3" t="s">
        <v>1254</v>
      </c>
      <c r="I7203" s="3" t="s">
        <v>583</v>
      </c>
      <c r="J7203" s="3">
        <v>11565204</v>
      </c>
    </row>
    <row r="7204" spans="1:10" hidden="1" x14ac:dyDescent="0.25">
      <c r="A7204" s="187">
        <v>43913</v>
      </c>
      <c r="B7204" s="3">
        <v>23</v>
      </c>
      <c r="C7204" s="3">
        <v>3</v>
      </c>
      <c r="D7204" s="3">
        <v>2020</v>
      </c>
      <c r="E7204" s="3">
        <v>15</v>
      </c>
      <c r="F7204" s="3">
        <v>2</v>
      </c>
      <c r="G7204" s="3" t="s">
        <v>287</v>
      </c>
      <c r="H7204" s="3" t="s">
        <v>1254</v>
      </c>
      <c r="I7204" s="3" t="s">
        <v>583</v>
      </c>
      <c r="J7204" s="3">
        <v>11565204</v>
      </c>
    </row>
    <row r="7205" spans="1:10" hidden="1" x14ac:dyDescent="0.25">
      <c r="A7205" s="187">
        <v>43912</v>
      </c>
      <c r="B7205" s="3">
        <v>22</v>
      </c>
      <c r="C7205" s="3">
        <v>3</v>
      </c>
      <c r="D7205" s="3">
        <v>2020</v>
      </c>
      <c r="E7205" s="3">
        <v>6</v>
      </c>
      <c r="F7205" s="3">
        <v>0</v>
      </c>
      <c r="G7205" s="3" t="s">
        <v>287</v>
      </c>
      <c r="H7205" s="3" t="s">
        <v>1254</v>
      </c>
      <c r="I7205" s="3" t="s">
        <v>583</v>
      </c>
      <c r="J7205" s="3">
        <v>11565204</v>
      </c>
    </row>
    <row r="7206" spans="1:10" hidden="1" x14ac:dyDescent="0.25">
      <c r="A7206" s="187">
        <v>43911</v>
      </c>
      <c r="B7206" s="3">
        <v>21</v>
      </c>
      <c r="C7206" s="3">
        <v>3</v>
      </c>
      <c r="D7206" s="3">
        <v>2020</v>
      </c>
      <c r="E7206" s="3">
        <v>15</v>
      </c>
      <c r="F7206" s="3">
        <v>1</v>
      </c>
      <c r="G7206" s="3" t="s">
        <v>287</v>
      </c>
      <c r="H7206" s="3" t="s">
        <v>1254</v>
      </c>
      <c r="I7206" s="3" t="s">
        <v>583</v>
      </c>
      <c r="J7206" s="3">
        <v>11565204</v>
      </c>
    </row>
    <row r="7207" spans="1:10" hidden="1" x14ac:dyDescent="0.25">
      <c r="A7207" s="187">
        <v>43910</v>
      </c>
      <c r="B7207" s="3">
        <v>20</v>
      </c>
      <c r="C7207" s="3">
        <v>3</v>
      </c>
      <c r="D7207" s="3">
        <v>2020</v>
      </c>
      <c r="E7207" s="3">
        <v>10</v>
      </c>
      <c r="F7207" s="3">
        <v>0</v>
      </c>
      <c r="G7207" s="3" t="s">
        <v>287</v>
      </c>
      <c r="H7207" s="3" t="s">
        <v>1254</v>
      </c>
      <c r="I7207" s="3" t="s">
        <v>583</v>
      </c>
      <c r="J7207" s="3">
        <v>11565204</v>
      </c>
    </row>
    <row r="7208" spans="1:10" hidden="1" x14ac:dyDescent="0.25">
      <c r="A7208" s="187">
        <v>43909</v>
      </c>
      <c r="B7208" s="3">
        <v>19</v>
      </c>
      <c r="C7208" s="3">
        <v>3</v>
      </c>
      <c r="D7208" s="3">
        <v>2020</v>
      </c>
      <c r="E7208" s="3">
        <v>5</v>
      </c>
      <c r="F7208" s="3">
        <v>0</v>
      </c>
      <c r="G7208" s="3" t="s">
        <v>287</v>
      </c>
      <c r="H7208" s="3" t="s">
        <v>1254</v>
      </c>
      <c r="I7208" s="3" t="s">
        <v>583</v>
      </c>
      <c r="J7208" s="3">
        <v>11565204</v>
      </c>
    </row>
    <row r="7209" spans="1:10" hidden="1" x14ac:dyDescent="0.25">
      <c r="A7209" s="187">
        <v>43908</v>
      </c>
      <c r="B7209" s="3">
        <v>18</v>
      </c>
      <c r="C7209" s="3">
        <v>3</v>
      </c>
      <c r="D7209" s="3">
        <v>2020</v>
      </c>
      <c r="E7209" s="3">
        <v>4</v>
      </c>
      <c r="F7209" s="3">
        <v>0</v>
      </c>
      <c r="G7209" s="3" t="s">
        <v>287</v>
      </c>
      <c r="H7209" s="3" t="s">
        <v>1254</v>
      </c>
      <c r="I7209" s="3" t="s">
        <v>583</v>
      </c>
      <c r="J7209" s="3">
        <v>11565204</v>
      </c>
    </row>
    <row r="7210" spans="1:10" hidden="1" x14ac:dyDescent="0.25">
      <c r="A7210" s="187">
        <v>43907</v>
      </c>
      <c r="B7210" s="3">
        <v>17</v>
      </c>
      <c r="C7210" s="3">
        <v>3</v>
      </c>
      <c r="D7210" s="3">
        <v>2020</v>
      </c>
      <c r="E7210" s="3">
        <v>2</v>
      </c>
      <c r="F7210" s="3">
        <v>0</v>
      </c>
      <c r="G7210" s="3" t="s">
        <v>287</v>
      </c>
      <c r="H7210" s="3" t="s">
        <v>1254</v>
      </c>
      <c r="I7210" s="3" t="s">
        <v>583</v>
      </c>
      <c r="J7210" s="3">
        <v>11565204</v>
      </c>
    </row>
    <row r="7211" spans="1:10" hidden="1" x14ac:dyDescent="0.25">
      <c r="A7211" s="187">
        <v>43906</v>
      </c>
      <c r="B7211" s="3">
        <v>16</v>
      </c>
      <c r="C7211" s="3">
        <v>3</v>
      </c>
      <c r="D7211" s="3">
        <v>2020</v>
      </c>
      <c r="E7211" s="3">
        <v>2</v>
      </c>
      <c r="F7211" s="3">
        <v>0</v>
      </c>
      <c r="G7211" s="3" t="s">
        <v>287</v>
      </c>
      <c r="H7211" s="3" t="s">
        <v>1254</v>
      </c>
      <c r="I7211" s="3" t="s">
        <v>583</v>
      </c>
      <c r="J7211" s="3">
        <v>11565204</v>
      </c>
    </row>
    <row r="7212" spans="1:10" hidden="1" x14ac:dyDescent="0.25">
      <c r="A7212" s="187">
        <v>43905</v>
      </c>
      <c r="B7212" s="3">
        <v>15</v>
      </c>
      <c r="C7212" s="3">
        <v>3</v>
      </c>
      <c r="D7212" s="3">
        <v>2020</v>
      </c>
      <c r="E7212" s="3">
        <v>0</v>
      </c>
      <c r="F7212" s="3">
        <v>0</v>
      </c>
      <c r="G7212" s="3" t="s">
        <v>287</v>
      </c>
      <c r="H7212" s="3" t="s">
        <v>1254</v>
      </c>
      <c r="I7212" s="3" t="s">
        <v>583</v>
      </c>
      <c r="J7212" s="3">
        <v>11565204</v>
      </c>
    </row>
    <row r="7213" spans="1:10" hidden="1" x14ac:dyDescent="0.25">
      <c r="A7213" s="187">
        <v>43904</v>
      </c>
      <c r="B7213" s="3">
        <v>14</v>
      </c>
      <c r="C7213" s="3">
        <v>3</v>
      </c>
      <c r="D7213" s="3">
        <v>2020</v>
      </c>
      <c r="E7213" s="3">
        <v>3</v>
      </c>
      <c r="F7213" s="3">
        <v>0</v>
      </c>
      <c r="G7213" s="3" t="s">
        <v>287</v>
      </c>
      <c r="H7213" s="3" t="s">
        <v>1254</v>
      </c>
      <c r="I7213" s="3" t="s">
        <v>583</v>
      </c>
      <c r="J7213" s="3">
        <v>11565204</v>
      </c>
    </row>
    <row r="7214" spans="1:10" hidden="1" x14ac:dyDescent="0.25">
      <c r="A7214" s="187">
        <v>43903</v>
      </c>
      <c r="B7214" s="3">
        <v>13</v>
      </c>
      <c r="C7214" s="3">
        <v>3</v>
      </c>
      <c r="D7214" s="3">
        <v>2020</v>
      </c>
      <c r="E7214" s="3">
        <v>6</v>
      </c>
      <c r="F7214" s="3">
        <v>0</v>
      </c>
      <c r="G7214" s="3" t="s">
        <v>287</v>
      </c>
      <c r="H7214" s="3" t="s">
        <v>1254</v>
      </c>
      <c r="I7214" s="3" t="s">
        <v>583</v>
      </c>
      <c r="J7214" s="3">
        <v>11565204</v>
      </c>
    </row>
    <row r="7215" spans="1:10" hidden="1" x14ac:dyDescent="0.25">
      <c r="A7215" s="187">
        <v>43902</v>
      </c>
      <c r="B7215" s="3">
        <v>12</v>
      </c>
      <c r="C7215" s="3">
        <v>3</v>
      </c>
      <c r="D7215" s="3">
        <v>2020</v>
      </c>
      <c r="E7215" s="3">
        <v>2</v>
      </c>
      <c r="F7215" s="3">
        <v>0</v>
      </c>
      <c r="G7215" s="3" t="s">
        <v>287</v>
      </c>
      <c r="H7215" s="3" t="s">
        <v>1254</v>
      </c>
      <c r="I7215" s="3" t="s">
        <v>583</v>
      </c>
      <c r="J7215" s="3">
        <v>11565204</v>
      </c>
    </row>
    <row r="7216" spans="1:10" hidden="1" x14ac:dyDescent="0.25">
      <c r="A7216" s="187">
        <v>43901</v>
      </c>
      <c r="B7216" s="3">
        <v>11</v>
      </c>
      <c r="C7216" s="3">
        <v>3</v>
      </c>
      <c r="D7216" s="3">
        <v>2020</v>
      </c>
      <c r="E7216" s="3">
        <v>3</v>
      </c>
      <c r="F7216" s="3">
        <v>0</v>
      </c>
      <c r="G7216" s="3" t="s">
        <v>287</v>
      </c>
      <c r="H7216" s="3" t="s">
        <v>1254</v>
      </c>
      <c r="I7216" s="3" t="s">
        <v>583</v>
      </c>
      <c r="J7216" s="3">
        <v>11565204</v>
      </c>
    </row>
    <row r="7217" spans="1:10" hidden="1" x14ac:dyDescent="0.25">
      <c r="A7217" s="187">
        <v>43900</v>
      </c>
      <c r="B7217" s="3">
        <v>10</v>
      </c>
      <c r="C7217" s="3">
        <v>3</v>
      </c>
      <c r="D7217" s="3">
        <v>2020</v>
      </c>
      <c r="E7217" s="3">
        <v>1</v>
      </c>
      <c r="F7217" s="3">
        <v>0</v>
      </c>
      <c r="G7217" s="3" t="s">
        <v>287</v>
      </c>
      <c r="H7217" s="3" t="s">
        <v>1254</v>
      </c>
      <c r="I7217" s="3" t="s">
        <v>583</v>
      </c>
      <c r="J7217" s="3">
        <v>11565204</v>
      </c>
    </row>
    <row r="7218" spans="1:10" hidden="1" x14ac:dyDescent="0.25">
      <c r="A7218" s="187">
        <v>43893</v>
      </c>
      <c r="B7218" s="3">
        <v>3</v>
      </c>
      <c r="C7218" s="3">
        <v>3</v>
      </c>
      <c r="D7218" s="3">
        <v>2020</v>
      </c>
      <c r="E7218" s="3">
        <v>1</v>
      </c>
      <c r="F7218" s="3">
        <v>0</v>
      </c>
      <c r="G7218" s="3" t="s">
        <v>287</v>
      </c>
      <c r="H7218" s="3" t="s">
        <v>1254</v>
      </c>
      <c r="I7218" s="3" t="s">
        <v>583</v>
      </c>
      <c r="J7218" s="3">
        <v>11565204</v>
      </c>
    </row>
    <row r="7219" spans="1:10" hidden="1" x14ac:dyDescent="0.25">
      <c r="A7219" s="187">
        <v>43920</v>
      </c>
      <c r="B7219" s="3">
        <v>30</v>
      </c>
      <c r="C7219" s="3">
        <v>3</v>
      </c>
      <c r="D7219" s="3">
        <v>2020</v>
      </c>
      <c r="E7219" s="3">
        <v>1815</v>
      </c>
      <c r="F7219" s="3">
        <v>23</v>
      </c>
      <c r="G7219" s="3" t="s">
        <v>288</v>
      </c>
      <c r="H7219" s="3" t="s">
        <v>1255</v>
      </c>
      <c r="I7219" s="3" t="s">
        <v>584</v>
      </c>
      <c r="J7219" s="3">
        <v>82319724</v>
      </c>
    </row>
    <row r="7220" spans="1:10" hidden="1" x14ac:dyDescent="0.25">
      <c r="A7220" s="187">
        <v>43919</v>
      </c>
      <c r="B7220" s="3">
        <v>29</v>
      </c>
      <c r="C7220" s="3">
        <v>3</v>
      </c>
      <c r="D7220" s="3">
        <v>2020</v>
      </c>
      <c r="E7220" s="3">
        <v>1704</v>
      </c>
      <c r="F7220" s="3">
        <v>16</v>
      </c>
      <c r="G7220" s="3" t="s">
        <v>288</v>
      </c>
      <c r="H7220" s="3" t="s">
        <v>1255</v>
      </c>
      <c r="I7220" s="3" t="s">
        <v>584</v>
      </c>
      <c r="J7220" s="3">
        <v>82319724</v>
      </c>
    </row>
    <row r="7221" spans="1:10" hidden="1" x14ac:dyDescent="0.25">
      <c r="A7221" s="187">
        <v>43918</v>
      </c>
      <c r="B7221" s="3">
        <v>28</v>
      </c>
      <c r="C7221" s="3">
        <v>3</v>
      </c>
      <c r="D7221" s="3">
        <v>2020</v>
      </c>
      <c r="E7221" s="3">
        <v>2069</v>
      </c>
      <c r="F7221" s="3">
        <v>17</v>
      </c>
      <c r="G7221" s="3" t="s">
        <v>288</v>
      </c>
      <c r="H7221" s="3" t="s">
        <v>1255</v>
      </c>
      <c r="I7221" s="3" t="s">
        <v>584</v>
      </c>
      <c r="J7221" s="3">
        <v>82319724</v>
      </c>
    </row>
    <row r="7222" spans="1:10" hidden="1" x14ac:dyDescent="0.25">
      <c r="A7222" s="187">
        <v>43917</v>
      </c>
      <c r="B7222" s="3">
        <v>27</v>
      </c>
      <c r="C7222" s="3">
        <v>3</v>
      </c>
      <c r="D7222" s="3">
        <v>2020</v>
      </c>
      <c r="E7222" s="3">
        <v>1196</v>
      </c>
      <c r="F7222" s="3">
        <v>16</v>
      </c>
      <c r="G7222" s="3" t="s">
        <v>288</v>
      </c>
      <c r="H7222" s="3" t="s">
        <v>1255</v>
      </c>
      <c r="I7222" s="3" t="s">
        <v>584</v>
      </c>
      <c r="J7222" s="3">
        <v>82319724</v>
      </c>
    </row>
    <row r="7223" spans="1:10" hidden="1" x14ac:dyDescent="0.25">
      <c r="A7223" s="187">
        <v>43916</v>
      </c>
      <c r="B7223" s="3">
        <v>26</v>
      </c>
      <c r="C7223" s="3">
        <v>3</v>
      </c>
      <c r="D7223" s="3">
        <v>2020</v>
      </c>
      <c r="E7223" s="3">
        <v>561</v>
      </c>
      <c r="F7223" s="3">
        <v>15</v>
      </c>
      <c r="G7223" s="3" t="s">
        <v>288</v>
      </c>
      <c r="H7223" s="3" t="s">
        <v>1255</v>
      </c>
      <c r="I7223" s="3" t="s">
        <v>584</v>
      </c>
      <c r="J7223" s="3">
        <v>82319724</v>
      </c>
    </row>
    <row r="7224" spans="1:10" hidden="1" x14ac:dyDescent="0.25">
      <c r="A7224" s="187">
        <v>43915</v>
      </c>
      <c r="B7224" s="3">
        <v>25</v>
      </c>
      <c r="C7224" s="3">
        <v>3</v>
      </c>
      <c r="D7224" s="3">
        <v>2020</v>
      </c>
      <c r="E7224" s="3">
        <v>343</v>
      </c>
      <c r="F7224" s="3">
        <v>7</v>
      </c>
      <c r="G7224" s="3" t="s">
        <v>288</v>
      </c>
      <c r="H7224" s="3" t="s">
        <v>1255</v>
      </c>
      <c r="I7224" s="3" t="s">
        <v>584</v>
      </c>
      <c r="J7224" s="3">
        <v>82319724</v>
      </c>
    </row>
    <row r="7225" spans="1:10" hidden="1" x14ac:dyDescent="0.25">
      <c r="A7225" s="187">
        <v>43914</v>
      </c>
      <c r="B7225" s="3">
        <v>24</v>
      </c>
      <c r="C7225" s="3">
        <v>3</v>
      </c>
      <c r="D7225" s="3">
        <v>2020</v>
      </c>
      <c r="E7225" s="3">
        <v>293</v>
      </c>
      <c r="F7225" s="3">
        <v>7</v>
      </c>
      <c r="G7225" s="3" t="s">
        <v>288</v>
      </c>
      <c r="H7225" s="3" t="s">
        <v>1255</v>
      </c>
      <c r="I7225" s="3" t="s">
        <v>584</v>
      </c>
      <c r="J7225" s="3">
        <v>82319724</v>
      </c>
    </row>
    <row r="7226" spans="1:10" hidden="1" x14ac:dyDescent="0.25">
      <c r="A7226" s="187">
        <v>43913</v>
      </c>
      <c r="B7226" s="3">
        <v>23</v>
      </c>
      <c r="C7226" s="3">
        <v>3</v>
      </c>
      <c r="D7226" s="3">
        <v>2020</v>
      </c>
      <c r="E7226" s="3">
        <v>289</v>
      </c>
      <c r="F7226" s="3">
        <v>9</v>
      </c>
      <c r="G7226" s="3" t="s">
        <v>288</v>
      </c>
      <c r="H7226" s="3" t="s">
        <v>1255</v>
      </c>
      <c r="I7226" s="3" t="s">
        <v>584</v>
      </c>
      <c r="J7226" s="3">
        <v>82319724</v>
      </c>
    </row>
    <row r="7227" spans="1:10" hidden="1" x14ac:dyDescent="0.25">
      <c r="A7227" s="187">
        <v>43912</v>
      </c>
      <c r="B7227" s="3">
        <v>22</v>
      </c>
      <c r="C7227" s="3">
        <v>3</v>
      </c>
      <c r="D7227" s="3">
        <v>2020</v>
      </c>
      <c r="E7227" s="3">
        <v>277</v>
      </c>
      <c r="F7227" s="3">
        <v>12</v>
      </c>
      <c r="G7227" s="3" t="s">
        <v>288</v>
      </c>
      <c r="H7227" s="3" t="s">
        <v>1255</v>
      </c>
      <c r="I7227" s="3" t="s">
        <v>584</v>
      </c>
      <c r="J7227" s="3">
        <v>82319724</v>
      </c>
    </row>
    <row r="7228" spans="1:10" hidden="1" x14ac:dyDescent="0.25">
      <c r="A7228" s="187">
        <v>43911</v>
      </c>
      <c r="B7228" s="3">
        <v>21</v>
      </c>
      <c r="C7228" s="3">
        <v>3</v>
      </c>
      <c r="D7228" s="3">
        <v>2020</v>
      </c>
      <c r="E7228" s="3">
        <v>311</v>
      </c>
      <c r="F7228" s="3">
        <v>5</v>
      </c>
      <c r="G7228" s="3" t="s">
        <v>288</v>
      </c>
      <c r="H7228" s="3" t="s">
        <v>1255</v>
      </c>
      <c r="I7228" s="3" t="s">
        <v>584</v>
      </c>
      <c r="J7228" s="3">
        <v>82319724</v>
      </c>
    </row>
    <row r="7229" spans="1:10" hidden="1" x14ac:dyDescent="0.25">
      <c r="A7229" s="187">
        <v>43910</v>
      </c>
      <c r="B7229" s="3">
        <v>20</v>
      </c>
      <c r="C7229" s="3">
        <v>3</v>
      </c>
      <c r="D7229" s="3">
        <v>2020</v>
      </c>
      <c r="E7229" s="3">
        <v>168</v>
      </c>
      <c r="F7229" s="3">
        <v>3</v>
      </c>
      <c r="G7229" s="3" t="s">
        <v>288</v>
      </c>
      <c r="H7229" s="3" t="s">
        <v>1255</v>
      </c>
      <c r="I7229" s="3" t="s">
        <v>584</v>
      </c>
      <c r="J7229" s="3">
        <v>82319724</v>
      </c>
    </row>
    <row r="7230" spans="1:10" hidden="1" x14ac:dyDescent="0.25">
      <c r="A7230" s="187">
        <v>43909</v>
      </c>
      <c r="B7230" s="3">
        <v>19</v>
      </c>
      <c r="C7230" s="3">
        <v>3</v>
      </c>
      <c r="D7230" s="3">
        <v>2020</v>
      </c>
      <c r="E7230" s="3">
        <v>93</v>
      </c>
      <c r="F7230" s="3">
        <v>1</v>
      </c>
      <c r="G7230" s="3" t="s">
        <v>288</v>
      </c>
      <c r="H7230" s="3" t="s">
        <v>1255</v>
      </c>
      <c r="I7230" s="3" t="s">
        <v>584</v>
      </c>
      <c r="J7230" s="3">
        <v>82319724</v>
      </c>
    </row>
    <row r="7231" spans="1:10" hidden="1" x14ac:dyDescent="0.25">
      <c r="A7231" s="187">
        <v>43908</v>
      </c>
      <c r="B7231" s="3">
        <v>18</v>
      </c>
      <c r="C7231" s="3">
        <v>3</v>
      </c>
      <c r="D7231" s="3">
        <v>2020</v>
      </c>
      <c r="E7231" s="3">
        <v>51</v>
      </c>
      <c r="F7231" s="3">
        <v>0</v>
      </c>
      <c r="G7231" s="3" t="s">
        <v>288</v>
      </c>
      <c r="H7231" s="3" t="s">
        <v>1255</v>
      </c>
      <c r="I7231" s="3" t="s">
        <v>584</v>
      </c>
      <c r="J7231" s="3">
        <v>82319724</v>
      </c>
    </row>
    <row r="7232" spans="1:10" hidden="1" x14ac:dyDescent="0.25">
      <c r="A7232" s="187">
        <v>43907</v>
      </c>
      <c r="B7232" s="3">
        <v>17</v>
      </c>
      <c r="C7232" s="3">
        <v>3</v>
      </c>
      <c r="D7232" s="3">
        <v>2020</v>
      </c>
      <c r="E7232" s="3">
        <v>29</v>
      </c>
      <c r="F7232" s="3">
        <v>0</v>
      </c>
      <c r="G7232" s="3" t="s">
        <v>288</v>
      </c>
      <c r="H7232" s="3" t="s">
        <v>1255</v>
      </c>
      <c r="I7232" s="3" t="s">
        <v>584</v>
      </c>
      <c r="J7232" s="3">
        <v>82319724</v>
      </c>
    </row>
    <row r="7233" spans="1:10" hidden="1" x14ac:dyDescent="0.25">
      <c r="A7233" s="187">
        <v>43906</v>
      </c>
      <c r="B7233" s="3">
        <v>16</v>
      </c>
      <c r="C7233" s="3">
        <v>3</v>
      </c>
      <c r="D7233" s="3">
        <v>2020</v>
      </c>
      <c r="E7233" s="3">
        <v>16</v>
      </c>
      <c r="F7233" s="3">
        <v>0</v>
      </c>
      <c r="G7233" s="3" t="s">
        <v>288</v>
      </c>
      <c r="H7233" s="3" t="s">
        <v>1255</v>
      </c>
      <c r="I7233" s="3" t="s">
        <v>584</v>
      </c>
      <c r="J7233" s="3">
        <v>82319724</v>
      </c>
    </row>
    <row r="7234" spans="1:10" hidden="1" x14ac:dyDescent="0.25">
      <c r="A7234" s="187">
        <v>43903</v>
      </c>
      <c r="B7234" s="3">
        <v>13</v>
      </c>
      <c r="C7234" s="3">
        <v>3</v>
      </c>
      <c r="D7234" s="3">
        <v>2020</v>
      </c>
      <c r="E7234" s="3">
        <v>1</v>
      </c>
      <c r="F7234" s="3">
        <v>0</v>
      </c>
      <c r="G7234" s="3" t="s">
        <v>288</v>
      </c>
      <c r="H7234" s="3" t="s">
        <v>1255</v>
      </c>
      <c r="I7234" s="3" t="s">
        <v>584</v>
      </c>
      <c r="J7234" s="3">
        <v>82319724</v>
      </c>
    </row>
    <row r="7235" spans="1:10" hidden="1" x14ac:dyDescent="0.25">
      <c r="A7235" s="187">
        <v>43902</v>
      </c>
      <c r="B7235" s="3">
        <v>12</v>
      </c>
      <c r="C7235" s="3">
        <v>3</v>
      </c>
      <c r="D7235" s="3">
        <v>2020</v>
      </c>
      <c r="E7235" s="3">
        <v>1</v>
      </c>
      <c r="F7235" s="3">
        <v>0</v>
      </c>
      <c r="G7235" s="3" t="s">
        <v>288</v>
      </c>
      <c r="H7235" s="3" t="s">
        <v>1255</v>
      </c>
      <c r="I7235" s="3" t="s">
        <v>584</v>
      </c>
      <c r="J7235" s="3">
        <v>82319724</v>
      </c>
    </row>
    <row r="7236" spans="1:10" hidden="1" x14ac:dyDescent="0.25">
      <c r="A7236" s="187">
        <v>43920</v>
      </c>
      <c r="B7236" s="3">
        <v>30</v>
      </c>
      <c r="C7236" s="3">
        <v>3</v>
      </c>
      <c r="D7236" s="3">
        <v>2020</v>
      </c>
      <c r="E7236" s="3">
        <v>0</v>
      </c>
      <c r="F7236" s="3">
        <v>0</v>
      </c>
      <c r="G7236" s="3" t="s">
        <v>1256</v>
      </c>
      <c r="H7236" s="3" t="s">
        <v>1257</v>
      </c>
      <c r="I7236" s="3" t="s">
        <v>568</v>
      </c>
      <c r="J7236" s="3">
        <v>31458</v>
      </c>
    </row>
    <row r="7237" spans="1:10" hidden="1" x14ac:dyDescent="0.25">
      <c r="A7237" s="187">
        <v>43919</v>
      </c>
      <c r="B7237" s="3">
        <v>29</v>
      </c>
      <c r="C7237" s="3">
        <v>3</v>
      </c>
      <c r="D7237" s="3">
        <v>2020</v>
      </c>
      <c r="E7237" s="3">
        <v>3</v>
      </c>
      <c r="F7237" s="3">
        <v>0</v>
      </c>
      <c r="G7237" s="3" t="s">
        <v>1256</v>
      </c>
      <c r="H7237" s="3" t="s">
        <v>1257</v>
      </c>
      <c r="I7237" s="3" t="s">
        <v>568</v>
      </c>
      <c r="J7237" s="3">
        <v>31458</v>
      </c>
    </row>
    <row r="7238" spans="1:10" hidden="1" x14ac:dyDescent="0.25">
      <c r="A7238" s="187">
        <v>43918</v>
      </c>
      <c r="B7238" s="3">
        <v>28</v>
      </c>
      <c r="C7238" s="3">
        <v>3</v>
      </c>
      <c r="D7238" s="3">
        <v>2020</v>
      </c>
      <c r="E7238" s="3">
        <v>0</v>
      </c>
      <c r="F7238" s="3">
        <v>0</v>
      </c>
      <c r="G7238" s="3" t="s">
        <v>1256</v>
      </c>
      <c r="H7238" s="3" t="s">
        <v>1257</v>
      </c>
      <c r="I7238" s="3" t="s">
        <v>568</v>
      </c>
      <c r="J7238" s="3">
        <v>31458</v>
      </c>
    </row>
    <row r="7239" spans="1:10" hidden="1" x14ac:dyDescent="0.25">
      <c r="A7239" s="187">
        <v>43917</v>
      </c>
      <c r="B7239" s="3">
        <v>27</v>
      </c>
      <c r="C7239" s="3">
        <v>3</v>
      </c>
      <c r="D7239" s="3">
        <v>2020</v>
      </c>
      <c r="E7239" s="3">
        <v>1</v>
      </c>
      <c r="F7239" s="3">
        <v>0</v>
      </c>
      <c r="G7239" s="3" t="s">
        <v>1256</v>
      </c>
      <c r="H7239" s="3" t="s">
        <v>1257</v>
      </c>
      <c r="I7239" s="3" t="s">
        <v>568</v>
      </c>
      <c r="J7239" s="3">
        <v>31458</v>
      </c>
    </row>
    <row r="7240" spans="1:10" hidden="1" x14ac:dyDescent="0.25">
      <c r="A7240" s="187">
        <v>43916</v>
      </c>
      <c r="B7240" s="3">
        <v>26</v>
      </c>
      <c r="C7240" s="3">
        <v>3</v>
      </c>
      <c r="D7240" s="3">
        <v>2020</v>
      </c>
      <c r="E7240" s="3">
        <v>0</v>
      </c>
      <c r="F7240" s="3">
        <v>0</v>
      </c>
      <c r="G7240" s="3" t="s">
        <v>1256</v>
      </c>
      <c r="H7240" s="3" t="s">
        <v>1257</v>
      </c>
      <c r="I7240" s="3" t="s">
        <v>568</v>
      </c>
      <c r="J7240" s="3">
        <v>31458</v>
      </c>
    </row>
    <row r="7241" spans="1:10" hidden="1" x14ac:dyDescent="0.25">
      <c r="A7241" s="187">
        <v>43915</v>
      </c>
      <c r="B7241" s="3">
        <v>25</v>
      </c>
      <c r="C7241" s="3">
        <v>3</v>
      </c>
      <c r="D7241" s="3">
        <v>2020</v>
      </c>
      <c r="E7241" s="3">
        <v>1</v>
      </c>
      <c r="F7241" s="3">
        <v>0</v>
      </c>
      <c r="G7241" s="3" t="s">
        <v>1256</v>
      </c>
      <c r="H7241" s="3" t="s">
        <v>1257</v>
      </c>
      <c r="I7241" s="3" t="s">
        <v>568</v>
      </c>
      <c r="J7241" s="3">
        <v>31458</v>
      </c>
    </row>
    <row r="7242" spans="1:10" hidden="1" x14ac:dyDescent="0.25">
      <c r="A7242" s="187">
        <v>43920</v>
      </c>
      <c r="B7242" s="3">
        <v>30</v>
      </c>
      <c r="C7242" s="3">
        <v>3</v>
      </c>
      <c r="D7242" s="3">
        <v>2020</v>
      </c>
      <c r="E7242" s="3">
        <v>3</v>
      </c>
      <c r="F7242" s="3">
        <v>0</v>
      </c>
      <c r="G7242" s="3" t="s">
        <v>292</v>
      </c>
      <c r="H7242" s="3" t="s">
        <v>1258</v>
      </c>
      <c r="I7242" s="3" t="s">
        <v>587</v>
      </c>
      <c r="J7242" s="3">
        <v>42723139</v>
      </c>
    </row>
    <row r="7243" spans="1:10" hidden="1" x14ac:dyDescent="0.25">
      <c r="A7243" s="187">
        <v>43919</v>
      </c>
      <c r="B7243" s="3">
        <v>29</v>
      </c>
      <c r="C7243" s="3">
        <v>3</v>
      </c>
      <c r="D7243" s="3">
        <v>2020</v>
      </c>
      <c r="E7243" s="3">
        <v>16</v>
      </c>
      <c r="F7243" s="3">
        <v>0</v>
      </c>
      <c r="G7243" s="3" t="s">
        <v>292</v>
      </c>
      <c r="H7243" s="3" t="s">
        <v>1258</v>
      </c>
      <c r="I7243" s="3" t="s">
        <v>587</v>
      </c>
      <c r="J7243" s="3">
        <v>42723139</v>
      </c>
    </row>
    <row r="7244" spans="1:10" hidden="1" x14ac:dyDescent="0.25">
      <c r="A7244" s="187">
        <v>43918</v>
      </c>
      <c r="B7244" s="3">
        <v>28</v>
      </c>
      <c r="C7244" s="3">
        <v>3</v>
      </c>
      <c r="D7244" s="3">
        <v>2020</v>
      </c>
      <c r="E7244" s="3">
        <v>0</v>
      </c>
      <c r="F7244" s="3">
        <v>0</v>
      </c>
      <c r="G7244" s="3" t="s">
        <v>292</v>
      </c>
      <c r="H7244" s="3" t="s">
        <v>1258</v>
      </c>
      <c r="I7244" s="3" t="s">
        <v>587</v>
      </c>
      <c r="J7244" s="3">
        <v>42723139</v>
      </c>
    </row>
    <row r="7245" spans="1:10" hidden="1" x14ac:dyDescent="0.25">
      <c r="A7245" s="187">
        <v>43917</v>
      </c>
      <c r="B7245" s="3">
        <v>27</v>
      </c>
      <c r="C7245" s="3">
        <v>3</v>
      </c>
      <c r="D7245" s="3">
        <v>2020</v>
      </c>
      <c r="E7245" s="3">
        <v>0</v>
      </c>
      <c r="F7245" s="3">
        <v>0</v>
      </c>
      <c r="G7245" s="3" t="s">
        <v>292</v>
      </c>
      <c r="H7245" s="3" t="s">
        <v>1258</v>
      </c>
      <c r="I7245" s="3" t="s">
        <v>587</v>
      </c>
      <c r="J7245" s="3">
        <v>42723139</v>
      </c>
    </row>
    <row r="7246" spans="1:10" hidden="1" x14ac:dyDescent="0.25">
      <c r="A7246" s="187">
        <v>43916</v>
      </c>
      <c r="B7246" s="3">
        <v>26</v>
      </c>
      <c r="C7246" s="3">
        <v>3</v>
      </c>
      <c r="D7246" s="3">
        <v>2020</v>
      </c>
      <c r="E7246" s="3">
        <v>5</v>
      </c>
      <c r="F7246" s="3">
        <v>0</v>
      </c>
      <c r="G7246" s="3" t="s">
        <v>292</v>
      </c>
      <c r="H7246" s="3" t="s">
        <v>1258</v>
      </c>
      <c r="I7246" s="3" t="s">
        <v>587</v>
      </c>
      <c r="J7246" s="3">
        <v>42723139</v>
      </c>
    </row>
    <row r="7247" spans="1:10" hidden="1" x14ac:dyDescent="0.25">
      <c r="A7247" s="187">
        <v>43915</v>
      </c>
      <c r="B7247" s="3">
        <v>25</v>
      </c>
      <c r="C7247" s="3">
        <v>3</v>
      </c>
      <c r="D7247" s="3">
        <v>2020</v>
      </c>
      <c r="E7247" s="3">
        <v>0</v>
      </c>
      <c r="F7247" s="3">
        <v>0</v>
      </c>
      <c r="G7247" s="3" t="s">
        <v>292</v>
      </c>
      <c r="H7247" s="3" t="s">
        <v>1258</v>
      </c>
      <c r="I7247" s="3" t="s">
        <v>587</v>
      </c>
      <c r="J7247" s="3">
        <v>42723139</v>
      </c>
    </row>
    <row r="7248" spans="1:10" hidden="1" x14ac:dyDescent="0.25">
      <c r="A7248" s="187">
        <v>43914</v>
      </c>
      <c r="B7248" s="3">
        <v>24</v>
      </c>
      <c r="C7248" s="3">
        <v>3</v>
      </c>
      <c r="D7248" s="3">
        <v>2020</v>
      </c>
      <c r="E7248" s="3">
        <v>8</v>
      </c>
      <c r="F7248" s="3">
        <v>0</v>
      </c>
      <c r="G7248" s="3" t="s">
        <v>292</v>
      </c>
      <c r="H7248" s="3" t="s">
        <v>1258</v>
      </c>
      <c r="I7248" s="3" t="s">
        <v>587</v>
      </c>
      <c r="J7248" s="3">
        <v>42723139</v>
      </c>
    </row>
    <row r="7249" spans="1:10" hidden="1" x14ac:dyDescent="0.25">
      <c r="A7249" s="187">
        <v>43913</v>
      </c>
      <c r="B7249" s="3">
        <v>23</v>
      </c>
      <c r="C7249" s="3">
        <v>3</v>
      </c>
      <c r="D7249" s="3">
        <v>2020</v>
      </c>
      <c r="E7249" s="3">
        <v>0</v>
      </c>
      <c r="F7249" s="3">
        <v>0</v>
      </c>
      <c r="G7249" s="3" t="s">
        <v>292</v>
      </c>
      <c r="H7249" s="3" t="s">
        <v>1258</v>
      </c>
      <c r="I7249" s="3" t="s">
        <v>587</v>
      </c>
      <c r="J7249" s="3">
        <v>42723139</v>
      </c>
    </row>
    <row r="7250" spans="1:10" hidden="1" x14ac:dyDescent="0.25">
      <c r="A7250" s="187">
        <v>43912</v>
      </c>
      <c r="B7250" s="3">
        <v>22</v>
      </c>
      <c r="C7250" s="3">
        <v>3</v>
      </c>
      <c r="D7250" s="3">
        <v>2020</v>
      </c>
      <c r="E7250" s="3">
        <v>1</v>
      </c>
      <c r="F7250" s="3">
        <v>0</v>
      </c>
      <c r="G7250" s="3" t="s">
        <v>292</v>
      </c>
      <c r="H7250" s="3" t="s">
        <v>1258</v>
      </c>
      <c r="I7250" s="3" t="s">
        <v>587</v>
      </c>
      <c r="J7250" s="3">
        <v>42723139</v>
      </c>
    </row>
    <row r="7251" spans="1:10" hidden="1" x14ac:dyDescent="0.25">
      <c r="A7251" s="187">
        <v>43920</v>
      </c>
      <c r="B7251" s="3">
        <v>30</v>
      </c>
      <c r="C7251" s="3">
        <v>3</v>
      </c>
      <c r="D7251" s="3">
        <v>2020</v>
      </c>
      <c r="E7251" s="3">
        <v>107</v>
      </c>
      <c r="F7251" s="3">
        <v>1</v>
      </c>
      <c r="G7251" s="3" t="s">
        <v>80</v>
      </c>
      <c r="H7251" s="3" t="s">
        <v>1259</v>
      </c>
      <c r="I7251" s="3" t="s">
        <v>588</v>
      </c>
      <c r="J7251" s="3">
        <v>44622516</v>
      </c>
    </row>
    <row r="7252" spans="1:10" hidden="1" x14ac:dyDescent="0.25">
      <c r="A7252" s="187">
        <v>43919</v>
      </c>
      <c r="B7252" s="3">
        <v>29</v>
      </c>
      <c r="C7252" s="3">
        <v>3</v>
      </c>
      <c r="D7252" s="3">
        <v>2020</v>
      </c>
      <c r="E7252" s="3">
        <v>93</v>
      </c>
      <c r="F7252" s="3">
        <v>3</v>
      </c>
      <c r="G7252" s="3" t="s">
        <v>80</v>
      </c>
      <c r="H7252" s="3" t="s">
        <v>1259</v>
      </c>
      <c r="I7252" s="3" t="s">
        <v>588</v>
      </c>
      <c r="J7252" s="3">
        <v>44622516</v>
      </c>
    </row>
    <row r="7253" spans="1:10" hidden="1" x14ac:dyDescent="0.25">
      <c r="A7253" s="187">
        <v>43918</v>
      </c>
      <c r="B7253" s="3">
        <v>28</v>
      </c>
      <c r="C7253" s="3">
        <v>3</v>
      </c>
      <c r="D7253" s="3">
        <v>2020</v>
      </c>
      <c r="E7253" s="3">
        <v>62</v>
      </c>
      <c r="F7253" s="3">
        <v>0</v>
      </c>
      <c r="G7253" s="3" t="s">
        <v>80</v>
      </c>
      <c r="H7253" s="3" t="s">
        <v>1259</v>
      </c>
      <c r="I7253" s="3" t="s">
        <v>588</v>
      </c>
      <c r="J7253" s="3">
        <v>44622516</v>
      </c>
    </row>
    <row r="7254" spans="1:10" hidden="1" x14ac:dyDescent="0.25">
      <c r="A7254" s="187">
        <v>43917</v>
      </c>
      <c r="B7254" s="3">
        <v>27</v>
      </c>
      <c r="C7254" s="3">
        <v>3</v>
      </c>
      <c r="D7254" s="3">
        <v>2020</v>
      </c>
      <c r="E7254" s="3">
        <v>43</v>
      </c>
      <c r="F7254" s="3">
        <v>1</v>
      </c>
      <c r="G7254" s="3" t="s">
        <v>80</v>
      </c>
      <c r="H7254" s="3" t="s">
        <v>1259</v>
      </c>
      <c r="I7254" s="3" t="s">
        <v>588</v>
      </c>
      <c r="J7254" s="3">
        <v>44622516</v>
      </c>
    </row>
    <row r="7255" spans="1:10" hidden="1" x14ac:dyDescent="0.25">
      <c r="A7255" s="187">
        <v>43916</v>
      </c>
      <c r="B7255" s="3">
        <v>26</v>
      </c>
      <c r="C7255" s="3">
        <v>3</v>
      </c>
      <c r="D7255" s="3">
        <v>2020</v>
      </c>
      <c r="E7255" s="3">
        <v>29</v>
      </c>
      <c r="F7255" s="3">
        <v>1</v>
      </c>
      <c r="G7255" s="3" t="s">
        <v>80</v>
      </c>
      <c r="H7255" s="3" t="s">
        <v>1259</v>
      </c>
      <c r="I7255" s="3" t="s">
        <v>588</v>
      </c>
      <c r="J7255" s="3">
        <v>44622516</v>
      </c>
    </row>
    <row r="7256" spans="1:10" hidden="1" x14ac:dyDescent="0.25">
      <c r="A7256" s="187">
        <v>43915</v>
      </c>
      <c r="B7256" s="3">
        <v>25</v>
      </c>
      <c r="C7256" s="3">
        <v>3</v>
      </c>
      <c r="D7256" s="3">
        <v>2020</v>
      </c>
      <c r="E7256" s="3">
        <v>11</v>
      </c>
      <c r="F7256" s="3">
        <v>0</v>
      </c>
      <c r="G7256" s="3" t="s">
        <v>80</v>
      </c>
      <c r="H7256" s="3" t="s">
        <v>1259</v>
      </c>
      <c r="I7256" s="3" t="s">
        <v>588</v>
      </c>
      <c r="J7256" s="3">
        <v>44622516</v>
      </c>
    </row>
    <row r="7257" spans="1:10" hidden="1" x14ac:dyDescent="0.25">
      <c r="A7257" s="187">
        <v>43914</v>
      </c>
      <c r="B7257" s="3">
        <v>24</v>
      </c>
      <c r="C7257" s="3">
        <v>3</v>
      </c>
      <c r="D7257" s="3">
        <v>2020</v>
      </c>
      <c r="E7257" s="3">
        <v>26</v>
      </c>
      <c r="F7257" s="3">
        <v>0</v>
      </c>
      <c r="G7257" s="3" t="s">
        <v>80</v>
      </c>
      <c r="H7257" s="3" t="s">
        <v>1259</v>
      </c>
      <c r="I7257" s="3" t="s">
        <v>588</v>
      </c>
      <c r="J7257" s="3">
        <v>44622516</v>
      </c>
    </row>
    <row r="7258" spans="1:10" hidden="1" x14ac:dyDescent="0.25">
      <c r="A7258" s="187">
        <v>43913</v>
      </c>
      <c r="B7258" s="3">
        <v>23</v>
      </c>
      <c r="C7258" s="3">
        <v>3</v>
      </c>
      <c r="D7258" s="3">
        <v>2020</v>
      </c>
      <c r="E7258" s="3">
        <v>6</v>
      </c>
      <c r="F7258" s="3">
        <v>0</v>
      </c>
      <c r="G7258" s="3" t="s">
        <v>80</v>
      </c>
      <c r="H7258" s="3" t="s">
        <v>1259</v>
      </c>
      <c r="I7258" s="3" t="s">
        <v>588</v>
      </c>
      <c r="J7258" s="3">
        <v>44622516</v>
      </c>
    </row>
    <row r="7259" spans="1:10" hidden="1" x14ac:dyDescent="0.25">
      <c r="A7259" s="187">
        <v>43912</v>
      </c>
      <c r="B7259" s="3">
        <v>22</v>
      </c>
      <c r="C7259" s="3">
        <v>3</v>
      </c>
      <c r="D7259" s="3">
        <v>2020</v>
      </c>
      <c r="E7259" s="3">
        <v>15</v>
      </c>
      <c r="F7259" s="3">
        <v>0</v>
      </c>
      <c r="G7259" s="3" t="s">
        <v>80</v>
      </c>
      <c r="H7259" s="3" t="s">
        <v>1259</v>
      </c>
      <c r="I7259" s="3" t="s">
        <v>588</v>
      </c>
      <c r="J7259" s="3">
        <v>44622516</v>
      </c>
    </row>
    <row r="7260" spans="1:10" hidden="1" x14ac:dyDescent="0.25">
      <c r="A7260" s="187">
        <v>43911</v>
      </c>
      <c r="B7260" s="3">
        <v>21</v>
      </c>
      <c r="C7260" s="3">
        <v>3</v>
      </c>
      <c r="D7260" s="3">
        <v>2020</v>
      </c>
      <c r="E7260" s="3">
        <v>0</v>
      </c>
      <c r="F7260" s="3">
        <v>1</v>
      </c>
      <c r="G7260" s="3" t="s">
        <v>80</v>
      </c>
      <c r="H7260" s="3" t="s">
        <v>1259</v>
      </c>
      <c r="I7260" s="3" t="s">
        <v>588</v>
      </c>
      <c r="J7260" s="3">
        <v>44622516</v>
      </c>
    </row>
    <row r="7261" spans="1:10" hidden="1" x14ac:dyDescent="0.25">
      <c r="A7261" s="187">
        <v>43910</v>
      </c>
      <c r="B7261" s="3">
        <v>20</v>
      </c>
      <c r="C7261" s="3">
        <v>3</v>
      </c>
      <c r="D7261" s="3">
        <v>2020</v>
      </c>
      <c r="E7261" s="3">
        <v>7</v>
      </c>
      <c r="F7261" s="3">
        <v>0</v>
      </c>
      <c r="G7261" s="3" t="s">
        <v>80</v>
      </c>
      <c r="H7261" s="3" t="s">
        <v>1259</v>
      </c>
      <c r="I7261" s="3" t="s">
        <v>588</v>
      </c>
      <c r="J7261" s="3">
        <v>44622516</v>
      </c>
    </row>
    <row r="7262" spans="1:10" hidden="1" x14ac:dyDescent="0.25">
      <c r="A7262" s="187">
        <v>43909</v>
      </c>
      <c r="B7262" s="3">
        <v>19</v>
      </c>
      <c r="C7262" s="3">
        <v>3</v>
      </c>
      <c r="D7262" s="3">
        <v>2020</v>
      </c>
      <c r="E7262" s="3">
        <v>5</v>
      </c>
      <c r="F7262" s="3">
        <v>2</v>
      </c>
      <c r="G7262" s="3" t="s">
        <v>80</v>
      </c>
      <c r="H7262" s="3" t="s">
        <v>1259</v>
      </c>
      <c r="I7262" s="3" t="s">
        <v>588</v>
      </c>
      <c r="J7262" s="3">
        <v>44622516</v>
      </c>
    </row>
    <row r="7263" spans="1:10" hidden="1" x14ac:dyDescent="0.25">
      <c r="A7263" s="187">
        <v>43908</v>
      </c>
      <c r="B7263" s="3">
        <v>18</v>
      </c>
      <c r="C7263" s="3">
        <v>3</v>
      </c>
      <c r="D7263" s="3">
        <v>2020</v>
      </c>
      <c r="E7263" s="3">
        <v>9</v>
      </c>
      <c r="F7263" s="3">
        <v>0</v>
      </c>
      <c r="G7263" s="3" t="s">
        <v>80</v>
      </c>
      <c r="H7263" s="3" t="s">
        <v>1259</v>
      </c>
      <c r="I7263" s="3" t="s">
        <v>588</v>
      </c>
      <c r="J7263" s="3">
        <v>44622516</v>
      </c>
    </row>
    <row r="7264" spans="1:10" hidden="1" x14ac:dyDescent="0.25">
      <c r="A7264" s="187">
        <v>43907</v>
      </c>
      <c r="B7264" s="3">
        <v>17</v>
      </c>
      <c r="C7264" s="3">
        <v>3</v>
      </c>
      <c r="D7264" s="3">
        <v>2020</v>
      </c>
      <c r="E7264" s="3">
        <v>2</v>
      </c>
      <c r="F7264" s="3">
        <v>0</v>
      </c>
      <c r="G7264" s="3" t="s">
        <v>80</v>
      </c>
      <c r="H7264" s="3" t="s">
        <v>1259</v>
      </c>
      <c r="I7264" s="3" t="s">
        <v>588</v>
      </c>
      <c r="J7264" s="3">
        <v>44622516</v>
      </c>
    </row>
    <row r="7265" spans="1:10" hidden="1" x14ac:dyDescent="0.25">
      <c r="A7265" s="187">
        <v>43906</v>
      </c>
      <c r="B7265" s="3">
        <v>16</v>
      </c>
      <c r="C7265" s="3">
        <v>3</v>
      </c>
      <c r="D7265" s="3">
        <v>2020</v>
      </c>
      <c r="E7265" s="3">
        <v>0</v>
      </c>
      <c r="F7265" s="3">
        <v>0</v>
      </c>
      <c r="G7265" s="3" t="s">
        <v>80</v>
      </c>
      <c r="H7265" s="3" t="s">
        <v>1259</v>
      </c>
      <c r="I7265" s="3" t="s">
        <v>588</v>
      </c>
      <c r="J7265" s="3">
        <v>44622516</v>
      </c>
    </row>
    <row r="7266" spans="1:10" hidden="1" x14ac:dyDescent="0.25">
      <c r="A7266" s="187">
        <v>43903</v>
      </c>
      <c r="B7266" s="3">
        <v>13</v>
      </c>
      <c r="C7266" s="3">
        <v>3</v>
      </c>
      <c r="D7266" s="3">
        <v>2020</v>
      </c>
      <c r="E7266" s="3">
        <v>2</v>
      </c>
      <c r="F7266" s="3">
        <v>0</v>
      </c>
      <c r="G7266" s="3" t="s">
        <v>80</v>
      </c>
      <c r="H7266" s="3" t="s">
        <v>1259</v>
      </c>
      <c r="I7266" s="3" t="s">
        <v>588</v>
      </c>
      <c r="J7266" s="3">
        <v>44622516</v>
      </c>
    </row>
    <row r="7267" spans="1:10" hidden="1" x14ac:dyDescent="0.25">
      <c r="A7267" s="187">
        <v>43894</v>
      </c>
      <c r="B7267" s="3">
        <v>4</v>
      </c>
      <c r="C7267" s="3">
        <v>3</v>
      </c>
      <c r="D7267" s="3">
        <v>2020</v>
      </c>
      <c r="E7267" s="3">
        <v>1</v>
      </c>
      <c r="F7267" s="3">
        <v>0</v>
      </c>
      <c r="G7267" s="3" t="s">
        <v>80</v>
      </c>
      <c r="H7267" s="3" t="s">
        <v>1259</v>
      </c>
      <c r="I7267" s="3" t="s">
        <v>588</v>
      </c>
      <c r="J7267" s="3">
        <v>44622516</v>
      </c>
    </row>
    <row r="7268" spans="1:10" hidden="1" x14ac:dyDescent="0.25">
      <c r="A7268" s="187">
        <v>43920</v>
      </c>
      <c r="B7268" s="3">
        <v>30</v>
      </c>
      <c r="C7268" s="3">
        <v>3</v>
      </c>
      <c r="D7268" s="3">
        <v>2020</v>
      </c>
      <c r="E7268" s="3">
        <v>0</v>
      </c>
      <c r="F7268" s="3">
        <v>0</v>
      </c>
      <c r="G7268" s="3" t="s">
        <v>1260</v>
      </c>
      <c r="H7268" s="3" t="s">
        <v>672</v>
      </c>
      <c r="I7268" s="3" t="s">
        <v>353</v>
      </c>
      <c r="J7268" s="3">
        <v>9630959</v>
      </c>
    </row>
    <row r="7269" spans="1:10" hidden="1" x14ac:dyDescent="0.25">
      <c r="A7269" s="187">
        <v>43919</v>
      </c>
      <c r="B7269" s="3">
        <v>29</v>
      </c>
      <c r="C7269" s="3">
        <v>3</v>
      </c>
      <c r="D7269" s="3">
        <v>2020</v>
      </c>
      <c r="E7269" s="3">
        <v>63</v>
      </c>
      <c r="F7269" s="3">
        <v>0</v>
      </c>
      <c r="G7269" s="3" t="s">
        <v>1260</v>
      </c>
      <c r="H7269" s="3" t="s">
        <v>672</v>
      </c>
      <c r="I7269" s="3" t="s">
        <v>353</v>
      </c>
      <c r="J7269" s="3">
        <v>9630959</v>
      </c>
    </row>
    <row r="7270" spans="1:10" hidden="1" x14ac:dyDescent="0.25">
      <c r="A7270" s="187">
        <v>43918</v>
      </c>
      <c r="B7270" s="3">
        <v>28</v>
      </c>
      <c r="C7270" s="3">
        <v>3</v>
      </c>
      <c r="D7270" s="3">
        <v>2020</v>
      </c>
      <c r="E7270" s="3">
        <v>72</v>
      </c>
      <c r="F7270" s="3">
        <v>0</v>
      </c>
      <c r="G7270" s="3" t="s">
        <v>1260</v>
      </c>
      <c r="H7270" s="3" t="s">
        <v>672</v>
      </c>
      <c r="I7270" s="3" t="s">
        <v>353</v>
      </c>
      <c r="J7270" s="3">
        <v>9630959</v>
      </c>
    </row>
    <row r="7271" spans="1:10" hidden="1" x14ac:dyDescent="0.25">
      <c r="A7271" s="187">
        <v>43917</v>
      </c>
      <c r="B7271" s="3">
        <v>27</v>
      </c>
      <c r="C7271" s="3">
        <v>3</v>
      </c>
      <c r="D7271" s="3">
        <v>2020</v>
      </c>
      <c r="E7271" s="3">
        <v>0</v>
      </c>
      <c r="F7271" s="3">
        <v>0</v>
      </c>
      <c r="G7271" s="3" t="s">
        <v>1260</v>
      </c>
      <c r="H7271" s="3" t="s">
        <v>672</v>
      </c>
      <c r="I7271" s="3" t="s">
        <v>353</v>
      </c>
      <c r="J7271" s="3">
        <v>9630959</v>
      </c>
    </row>
    <row r="7272" spans="1:10" hidden="1" x14ac:dyDescent="0.25">
      <c r="A7272" s="187">
        <v>43916</v>
      </c>
      <c r="B7272" s="3">
        <v>26</v>
      </c>
      <c r="C7272" s="3">
        <v>3</v>
      </c>
      <c r="D7272" s="3">
        <v>2020</v>
      </c>
      <c r="E7272" s="3">
        <v>85</v>
      </c>
      <c r="F7272" s="3">
        <v>0</v>
      </c>
      <c r="G7272" s="3" t="s">
        <v>1260</v>
      </c>
      <c r="H7272" s="3" t="s">
        <v>672</v>
      </c>
      <c r="I7272" s="3" t="s">
        <v>353</v>
      </c>
      <c r="J7272" s="3">
        <v>9630959</v>
      </c>
    </row>
    <row r="7273" spans="1:10" hidden="1" x14ac:dyDescent="0.25">
      <c r="A7273" s="187">
        <v>43915</v>
      </c>
      <c r="B7273" s="3">
        <v>25</v>
      </c>
      <c r="C7273" s="3">
        <v>3</v>
      </c>
      <c r="D7273" s="3">
        <v>2020</v>
      </c>
      <c r="E7273" s="3">
        <v>50</v>
      </c>
      <c r="F7273" s="3">
        <v>0</v>
      </c>
      <c r="G7273" s="3" t="s">
        <v>1260</v>
      </c>
      <c r="H7273" s="3" t="s">
        <v>672</v>
      </c>
      <c r="I7273" s="3" t="s">
        <v>353</v>
      </c>
      <c r="J7273" s="3">
        <v>9630959</v>
      </c>
    </row>
    <row r="7274" spans="1:10" hidden="1" x14ac:dyDescent="0.25">
      <c r="A7274" s="187">
        <v>43914</v>
      </c>
      <c r="B7274" s="3">
        <v>24</v>
      </c>
      <c r="C7274" s="3">
        <v>3</v>
      </c>
      <c r="D7274" s="3">
        <v>2020</v>
      </c>
      <c r="E7274" s="3">
        <v>45</v>
      </c>
      <c r="F7274" s="3">
        <v>0</v>
      </c>
      <c r="G7274" s="3" t="s">
        <v>1260</v>
      </c>
      <c r="H7274" s="3" t="s">
        <v>672</v>
      </c>
      <c r="I7274" s="3" t="s">
        <v>353</v>
      </c>
      <c r="J7274" s="3">
        <v>9630959</v>
      </c>
    </row>
    <row r="7275" spans="1:10" hidden="1" x14ac:dyDescent="0.25">
      <c r="A7275" s="187">
        <v>43913</v>
      </c>
      <c r="B7275" s="3">
        <v>23</v>
      </c>
      <c r="C7275" s="3">
        <v>3</v>
      </c>
      <c r="D7275" s="3">
        <v>2020</v>
      </c>
      <c r="E7275" s="3">
        <v>0</v>
      </c>
      <c r="F7275" s="3">
        <v>0</v>
      </c>
      <c r="G7275" s="3" t="s">
        <v>1260</v>
      </c>
      <c r="H7275" s="3" t="s">
        <v>672</v>
      </c>
      <c r="I7275" s="3" t="s">
        <v>353</v>
      </c>
      <c r="J7275" s="3">
        <v>9630959</v>
      </c>
    </row>
    <row r="7276" spans="1:10" hidden="1" x14ac:dyDescent="0.25">
      <c r="A7276" s="187">
        <v>43912</v>
      </c>
      <c r="B7276" s="3">
        <v>22</v>
      </c>
      <c r="C7276" s="3">
        <v>3</v>
      </c>
      <c r="D7276" s="3">
        <v>2020</v>
      </c>
      <c r="E7276" s="3">
        <v>13</v>
      </c>
      <c r="F7276" s="3">
        <v>2</v>
      </c>
      <c r="G7276" s="3" t="s">
        <v>1260</v>
      </c>
      <c r="H7276" s="3" t="s">
        <v>672</v>
      </c>
      <c r="I7276" s="3" t="s">
        <v>353</v>
      </c>
      <c r="J7276" s="3">
        <v>9630959</v>
      </c>
    </row>
    <row r="7277" spans="1:10" hidden="1" x14ac:dyDescent="0.25">
      <c r="A7277" s="187">
        <v>43911</v>
      </c>
      <c r="B7277" s="3">
        <v>21</v>
      </c>
      <c r="C7277" s="3">
        <v>3</v>
      </c>
      <c r="D7277" s="3">
        <v>2020</v>
      </c>
      <c r="E7277" s="3">
        <v>0</v>
      </c>
      <c r="F7277" s="3">
        <v>0</v>
      </c>
      <c r="G7277" s="3" t="s">
        <v>1260</v>
      </c>
      <c r="H7277" s="3" t="s">
        <v>672</v>
      </c>
      <c r="I7277" s="3" t="s">
        <v>353</v>
      </c>
      <c r="J7277" s="3">
        <v>9630959</v>
      </c>
    </row>
    <row r="7278" spans="1:10" hidden="1" x14ac:dyDescent="0.25">
      <c r="A7278" s="187">
        <v>43910</v>
      </c>
      <c r="B7278" s="3">
        <v>20</v>
      </c>
      <c r="C7278" s="3">
        <v>3</v>
      </c>
      <c r="D7278" s="3">
        <v>2020</v>
      </c>
      <c r="E7278" s="3">
        <v>27</v>
      </c>
      <c r="F7278" s="3">
        <v>0</v>
      </c>
      <c r="G7278" s="3" t="s">
        <v>1260</v>
      </c>
      <c r="H7278" s="3" t="s">
        <v>672</v>
      </c>
      <c r="I7278" s="3" t="s">
        <v>353</v>
      </c>
      <c r="J7278" s="3">
        <v>9630959</v>
      </c>
    </row>
    <row r="7279" spans="1:10" hidden="1" x14ac:dyDescent="0.25">
      <c r="A7279" s="187">
        <v>43909</v>
      </c>
      <c r="B7279" s="3">
        <v>19</v>
      </c>
      <c r="C7279" s="3">
        <v>3</v>
      </c>
      <c r="D7279" s="3">
        <v>2020</v>
      </c>
      <c r="E7279" s="3">
        <v>0</v>
      </c>
      <c r="F7279" s="3">
        <v>0</v>
      </c>
      <c r="G7279" s="3" t="s">
        <v>1260</v>
      </c>
      <c r="H7279" s="3" t="s">
        <v>672</v>
      </c>
      <c r="I7279" s="3" t="s">
        <v>353</v>
      </c>
      <c r="J7279" s="3">
        <v>9630959</v>
      </c>
    </row>
    <row r="7280" spans="1:10" hidden="1" x14ac:dyDescent="0.25">
      <c r="A7280" s="187">
        <v>43908</v>
      </c>
      <c r="B7280" s="3">
        <v>18</v>
      </c>
      <c r="C7280" s="3">
        <v>3</v>
      </c>
      <c r="D7280" s="3">
        <v>2020</v>
      </c>
      <c r="E7280" s="3">
        <v>15</v>
      </c>
      <c r="F7280" s="3">
        <v>0</v>
      </c>
      <c r="G7280" s="3" t="s">
        <v>1260</v>
      </c>
      <c r="H7280" s="3" t="s">
        <v>672</v>
      </c>
      <c r="I7280" s="3" t="s">
        <v>353</v>
      </c>
      <c r="J7280" s="3">
        <v>9630959</v>
      </c>
    </row>
    <row r="7281" spans="1:10" hidden="1" x14ac:dyDescent="0.25">
      <c r="A7281" s="187">
        <v>43907</v>
      </c>
      <c r="B7281" s="3">
        <v>17</v>
      </c>
      <c r="C7281" s="3">
        <v>3</v>
      </c>
      <c r="D7281" s="3">
        <v>2020</v>
      </c>
      <c r="E7281" s="3">
        <v>12</v>
      </c>
      <c r="F7281" s="3">
        <v>0</v>
      </c>
      <c r="G7281" s="3" t="s">
        <v>1260</v>
      </c>
      <c r="H7281" s="3" t="s">
        <v>672</v>
      </c>
      <c r="I7281" s="3" t="s">
        <v>353</v>
      </c>
      <c r="J7281" s="3">
        <v>9630959</v>
      </c>
    </row>
    <row r="7282" spans="1:10" hidden="1" x14ac:dyDescent="0.25">
      <c r="A7282" s="187">
        <v>43906</v>
      </c>
      <c r="B7282" s="3">
        <v>16</v>
      </c>
      <c r="C7282" s="3">
        <v>3</v>
      </c>
      <c r="D7282" s="3">
        <v>2020</v>
      </c>
      <c r="E7282" s="3">
        <v>1</v>
      </c>
      <c r="F7282" s="3">
        <v>0</v>
      </c>
      <c r="G7282" s="3" t="s">
        <v>1260</v>
      </c>
      <c r="H7282" s="3" t="s">
        <v>672</v>
      </c>
      <c r="I7282" s="3" t="s">
        <v>353</v>
      </c>
      <c r="J7282" s="3">
        <v>9630959</v>
      </c>
    </row>
    <row r="7283" spans="1:10" hidden="1" x14ac:dyDescent="0.25">
      <c r="A7283" s="187">
        <v>43905</v>
      </c>
      <c r="B7283" s="3">
        <v>15</v>
      </c>
      <c r="C7283" s="3">
        <v>3</v>
      </c>
      <c r="D7283" s="3">
        <v>2020</v>
      </c>
      <c r="E7283" s="3">
        <v>0</v>
      </c>
      <c r="F7283" s="3">
        <v>0</v>
      </c>
      <c r="G7283" s="3" t="s">
        <v>1260</v>
      </c>
      <c r="H7283" s="3" t="s">
        <v>672</v>
      </c>
      <c r="I7283" s="3" t="s">
        <v>353</v>
      </c>
      <c r="J7283" s="3">
        <v>9630959</v>
      </c>
    </row>
    <row r="7284" spans="1:10" hidden="1" x14ac:dyDescent="0.25">
      <c r="A7284" s="187">
        <v>43903</v>
      </c>
      <c r="B7284" s="3">
        <v>13</v>
      </c>
      <c r="C7284" s="3">
        <v>3</v>
      </c>
      <c r="D7284" s="3">
        <v>2020</v>
      </c>
      <c r="E7284" s="3">
        <v>11</v>
      </c>
      <c r="F7284" s="3">
        <v>0</v>
      </c>
      <c r="G7284" s="3" t="s">
        <v>1260</v>
      </c>
      <c r="H7284" s="3" t="s">
        <v>672</v>
      </c>
      <c r="I7284" s="3" t="s">
        <v>353</v>
      </c>
      <c r="J7284" s="3">
        <v>9630959</v>
      </c>
    </row>
    <row r="7285" spans="1:10" hidden="1" x14ac:dyDescent="0.25">
      <c r="A7285" s="187">
        <v>43901</v>
      </c>
      <c r="B7285" s="3">
        <v>11</v>
      </c>
      <c r="C7285" s="3">
        <v>3</v>
      </c>
      <c r="D7285" s="3">
        <v>2020</v>
      </c>
      <c r="E7285" s="3">
        <v>15</v>
      </c>
      <c r="F7285" s="3">
        <v>0</v>
      </c>
      <c r="G7285" s="3" t="s">
        <v>1260</v>
      </c>
      <c r="H7285" s="3" t="s">
        <v>672</v>
      </c>
      <c r="I7285" s="3" t="s">
        <v>353</v>
      </c>
      <c r="J7285" s="3">
        <v>9630959</v>
      </c>
    </row>
    <row r="7286" spans="1:10" hidden="1" x14ac:dyDescent="0.25">
      <c r="A7286" s="187">
        <v>43900</v>
      </c>
      <c r="B7286" s="3">
        <v>10</v>
      </c>
      <c r="C7286" s="3">
        <v>3</v>
      </c>
      <c r="D7286" s="3">
        <v>2020</v>
      </c>
      <c r="E7286" s="3">
        <v>14</v>
      </c>
      <c r="F7286" s="3">
        <v>0</v>
      </c>
      <c r="G7286" s="3" t="s">
        <v>1260</v>
      </c>
      <c r="H7286" s="3" t="s">
        <v>672</v>
      </c>
      <c r="I7286" s="3" t="s">
        <v>353</v>
      </c>
      <c r="J7286" s="3">
        <v>9630959</v>
      </c>
    </row>
    <row r="7287" spans="1:10" hidden="1" x14ac:dyDescent="0.25">
      <c r="A7287" s="187">
        <v>43898</v>
      </c>
      <c r="B7287" s="3">
        <v>8</v>
      </c>
      <c r="C7287" s="3">
        <v>3</v>
      </c>
      <c r="D7287" s="3">
        <v>2020</v>
      </c>
      <c r="E7287" s="3">
        <v>16</v>
      </c>
      <c r="F7287" s="3">
        <v>0</v>
      </c>
      <c r="G7287" s="3" t="s">
        <v>1260</v>
      </c>
      <c r="H7287" s="3" t="s">
        <v>672</v>
      </c>
      <c r="I7287" s="3" t="s">
        <v>353</v>
      </c>
      <c r="J7287" s="3">
        <v>9630959</v>
      </c>
    </row>
    <row r="7288" spans="1:10" hidden="1" x14ac:dyDescent="0.25">
      <c r="A7288" s="187">
        <v>43896</v>
      </c>
      <c r="B7288" s="3">
        <v>6</v>
      </c>
      <c r="C7288" s="3">
        <v>3</v>
      </c>
      <c r="D7288" s="3">
        <v>2020</v>
      </c>
      <c r="E7288" s="3">
        <v>2</v>
      </c>
      <c r="F7288" s="3">
        <v>0</v>
      </c>
      <c r="G7288" s="3" t="s">
        <v>1260</v>
      </c>
      <c r="H7288" s="3" t="s">
        <v>672</v>
      </c>
      <c r="I7288" s="3" t="s">
        <v>353</v>
      </c>
      <c r="J7288" s="3">
        <v>9630959</v>
      </c>
    </row>
    <row r="7289" spans="1:10" hidden="1" x14ac:dyDescent="0.25">
      <c r="A7289" s="187">
        <v>43894</v>
      </c>
      <c r="B7289" s="3">
        <v>4</v>
      </c>
      <c r="C7289" s="3">
        <v>3</v>
      </c>
      <c r="D7289" s="3">
        <v>2020</v>
      </c>
      <c r="E7289" s="3">
        <v>6</v>
      </c>
      <c r="F7289" s="3">
        <v>0</v>
      </c>
      <c r="G7289" s="3" t="s">
        <v>1260</v>
      </c>
      <c r="H7289" s="3" t="s">
        <v>672</v>
      </c>
      <c r="I7289" s="3" t="s">
        <v>353</v>
      </c>
      <c r="J7289" s="3">
        <v>9630959</v>
      </c>
    </row>
    <row r="7290" spans="1:10" hidden="1" x14ac:dyDescent="0.25">
      <c r="A7290" s="187">
        <v>43892</v>
      </c>
      <c r="B7290" s="3">
        <v>2</v>
      </c>
      <c r="C7290" s="3">
        <v>3</v>
      </c>
      <c r="D7290" s="3">
        <v>2020</v>
      </c>
      <c r="E7290" s="3">
        <v>0</v>
      </c>
      <c r="F7290" s="3">
        <v>0</v>
      </c>
      <c r="G7290" s="3" t="s">
        <v>1260</v>
      </c>
      <c r="H7290" s="3" t="s">
        <v>672</v>
      </c>
      <c r="I7290" s="3" t="s">
        <v>353</v>
      </c>
      <c r="J7290" s="3">
        <v>9630959</v>
      </c>
    </row>
    <row r="7291" spans="1:10" hidden="1" x14ac:dyDescent="0.25">
      <c r="A7291" s="187">
        <v>43891</v>
      </c>
      <c r="B7291" s="3">
        <v>1</v>
      </c>
      <c r="C7291" s="3">
        <v>3</v>
      </c>
      <c r="D7291" s="3">
        <v>2020</v>
      </c>
      <c r="E7291" s="3">
        <v>2</v>
      </c>
      <c r="F7291" s="3">
        <v>0</v>
      </c>
      <c r="G7291" s="3" t="s">
        <v>1260</v>
      </c>
      <c r="H7291" s="3" t="s">
        <v>672</v>
      </c>
      <c r="I7291" s="3" t="s">
        <v>353</v>
      </c>
      <c r="J7291" s="3">
        <v>9630959</v>
      </c>
    </row>
    <row r="7292" spans="1:10" hidden="1" x14ac:dyDescent="0.25">
      <c r="A7292" s="187">
        <v>43890</v>
      </c>
      <c r="B7292" s="3">
        <v>29</v>
      </c>
      <c r="C7292" s="3">
        <v>2</v>
      </c>
      <c r="D7292" s="3">
        <v>2020</v>
      </c>
      <c r="E7292" s="3">
        <v>0</v>
      </c>
      <c r="F7292" s="3">
        <v>0</v>
      </c>
      <c r="G7292" s="3" t="s">
        <v>1260</v>
      </c>
      <c r="H7292" s="3" t="s">
        <v>672</v>
      </c>
      <c r="I7292" s="3" t="s">
        <v>353</v>
      </c>
      <c r="J7292" s="3">
        <v>9630959</v>
      </c>
    </row>
    <row r="7293" spans="1:10" hidden="1" x14ac:dyDescent="0.25">
      <c r="A7293" s="187">
        <v>43889</v>
      </c>
      <c r="B7293" s="3">
        <v>28</v>
      </c>
      <c r="C7293" s="3">
        <v>2</v>
      </c>
      <c r="D7293" s="3">
        <v>2020</v>
      </c>
      <c r="E7293" s="3">
        <v>6</v>
      </c>
      <c r="F7293" s="3">
        <v>0</v>
      </c>
      <c r="G7293" s="3" t="s">
        <v>1260</v>
      </c>
      <c r="H7293" s="3" t="s">
        <v>672</v>
      </c>
      <c r="I7293" s="3" t="s">
        <v>353</v>
      </c>
      <c r="J7293" s="3">
        <v>9630959</v>
      </c>
    </row>
    <row r="7294" spans="1:10" hidden="1" x14ac:dyDescent="0.25">
      <c r="A7294" s="187">
        <v>43888</v>
      </c>
      <c r="B7294" s="3">
        <v>27</v>
      </c>
      <c r="C7294" s="3">
        <v>2</v>
      </c>
      <c r="D7294" s="3">
        <v>2020</v>
      </c>
      <c r="E7294" s="3">
        <v>0</v>
      </c>
      <c r="F7294" s="3">
        <v>0</v>
      </c>
      <c r="G7294" s="3" t="s">
        <v>1260</v>
      </c>
      <c r="H7294" s="3" t="s">
        <v>672</v>
      </c>
      <c r="I7294" s="3" t="s">
        <v>353</v>
      </c>
      <c r="J7294" s="3">
        <v>9630959</v>
      </c>
    </row>
    <row r="7295" spans="1:10" hidden="1" x14ac:dyDescent="0.25">
      <c r="A7295" s="187">
        <v>43887</v>
      </c>
      <c r="B7295" s="3">
        <v>26</v>
      </c>
      <c r="C7295" s="3">
        <v>2</v>
      </c>
      <c r="D7295" s="3">
        <v>2020</v>
      </c>
      <c r="E7295" s="3">
        <v>0</v>
      </c>
      <c r="F7295" s="3">
        <v>0</v>
      </c>
      <c r="G7295" s="3" t="s">
        <v>1260</v>
      </c>
      <c r="H7295" s="3" t="s">
        <v>672</v>
      </c>
      <c r="I7295" s="3" t="s">
        <v>353</v>
      </c>
      <c r="J7295" s="3">
        <v>9630959</v>
      </c>
    </row>
    <row r="7296" spans="1:10" hidden="1" x14ac:dyDescent="0.25">
      <c r="A7296" s="187">
        <v>43886</v>
      </c>
      <c r="B7296" s="3">
        <v>25</v>
      </c>
      <c r="C7296" s="3">
        <v>2</v>
      </c>
      <c r="D7296" s="3">
        <v>2020</v>
      </c>
      <c r="E7296" s="3">
        <v>0</v>
      </c>
      <c r="F7296" s="3">
        <v>0</v>
      </c>
      <c r="G7296" s="3" t="s">
        <v>1260</v>
      </c>
      <c r="H7296" s="3" t="s">
        <v>672</v>
      </c>
      <c r="I7296" s="3" t="s">
        <v>353</v>
      </c>
      <c r="J7296" s="3">
        <v>9630959</v>
      </c>
    </row>
    <row r="7297" spans="1:10" hidden="1" x14ac:dyDescent="0.25">
      <c r="A7297" s="187">
        <v>43885</v>
      </c>
      <c r="B7297" s="3">
        <v>24</v>
      </c>
      <c r="C7297" s="3">
        <v>2</v>
      </c>
      <c r="D7297" s="3">
        <v>2020</v>
      </c>
      <c r="E7297" s="3">
        <v>0</v>
      </c>
      <c r="F7297" s="3">
        <v>0</v>
      </c>
      <c r="G7297" s="3" t="s">
        <v>1260</v>
      </c>
      <c r="H7297" s="3" t="s">
        <v>672</v>
      </c>
      <c r="I7297" s="3" t="s">
        <v>353</v>
      </c>
      <c r="J7297" s="3">
        <v>9630959</v>
      </c>
    </row>
    <row r="7298" spans="1:10" hidden="1" x14ac:dyDescent="0.25">
      <c r="A7298" s="187">
        <v>43884</v>
      </c>
      <c r="B7298" s="3">
        <v>23</v>
      </c>
      <c r="C7298" s="3">
        <v>2</v>
      </c>
      <c r="D7298" s="3">
        <v>2020</v>
      </c>
      <c r="E7298" s="3">
        <v>2</v>
      </c>
      <c r="F7298" s="3">
        <v>0</v>
      </c>
      <c r="G7298" s="3" t="s">
        <v>1260</v>
      </c>
      <c r="H7298" s="3" t="s">
        <v>672</v>
      </c>
      <c r="I7298" s="3" t="s">
        <v>353</v>
      </c>
      <c r="J7298" s="3">
        <v>9630959</v>
      </c>
    </row>
    <row r="7299" spans="1:10" hidden="1" x14ac:dyDescent="0.25">
      <c r="A7299" s="187">
        <v>43883</v>
      </c>
      <c r="B7299" s="3">
        <v>22</v>
      </c>
      <c r="C7299" s="3">
        <v>2</v>
      </c>
      <c r="D7299" s="3">
        <v>2020</v>
      </c>
      <c r="E7299" s="3">
        <v>2</v>
      </c>
      <c r="F7299" s="3">
        <v>0</v>
      </c>
      <c r="G7299" s="3" t="s">
        <v>1260</v>
      </c>
      <c r="H7299" s="3" t="s">
        <v>672</v>
      </c>
      <c r="I7299" s="3" t="s">
        <v>353</v>
      </c>
      <c r="J7299" s="3">
        <v>9630959</v>
      </c>
    </row>
    <row r="7300" spans="1:10" hidden="1" x14ac:dyDescent="0.25">
      <c r="A7300" s="187">
        <v>43882</v>
      </c>
      <c r="B7300" s="3">
        <v>21</v>
      </c>
      <c r="C7300" s="3">
        <v>2</v>
      </c>
      <c r="D7300" s="3">
        <v>2020</v>
      </c>
      <c r="E7300" s="3">
        <v>0</v>
      </c>
      <c r="F7300" s="3">
        <v>0</v>
      </c>
      <c r="G7300" s="3" t="s">
        <v>1260</v>
      </c>
      <c r="H7300" s="3" t="s">
        <v>672</v>
      </c>
      <c r="I7300" s="3" t="s">
        <v>353</v>
      </c>
      <c r="J7300" s="3">
        <v>9630959</v>
      </c>
    </row>
    <row r="7301" spans="1:10" hidden="1" x14ac:dyDescent="0.25">
      <c r="A7301" s="187">
        <v>43881</v>
      </c>
      <c r="B7301" s="3">
        <v>20</v>
      </c>
      <c r="C7301" s="3">
        <v>2</v>
      </c>
      <c r="D7301" s="3">
        <v>2020</v>
      </c>
      <c r="E7301" s="3">
        <v>0</v>
      </c>
      <c r="F7301" s="3">
        <v>0</v>
      </c>
      <c r="G7301" s="3" t="s">
        <v>1260</v>
      </c>
      <c r="H7301" s="3" t="s">
        <v>672</v>
      </c>
      <c r="I7301" s="3" t="s">
        <v>353</v>
      </c>
      <c r="J7301" s="3">
        <v>9630959</v>
      </c>
    </row>
    <row r="7302" spans="1:10" hidden="1" x14ac:dyDescent="0.25">
      <c r="A7302" s="187">
        <v>43880</v>
      </c>
      <c r="B7302" s="3">
        <v>19</v>
      </c>
      <c r="C7302" s="3">
        <v>2</v>
      </c>
      <c r="D7302" s="3">
        <v>2020</v>
      </c>
      <c r="E7302" s="3">
        <v>0</v>
      </c>
      <c r="F7302" s="3">
        <v>0</v>
      </c>
      <c r="G7302" s="3" t="s">
        <v>1260</v>
      </c>
      <c r="H7302" s="3" t="s">
        <v>672</v>
      </c>
      <c r="I7302" s="3" t="s">
        <v>353</v>
      </c>
      <c r="J7302" s="3">
        <v>9630959</v>
      </c>
    </row>
    <row r="7303" spans="1:10" hidden="1" x14ac:dyDescent="0.25">
      <c r="A7303" s="187">
        <v>43879</v>
      </c>
      <c r="B7303" s="3">
        <v>18</v>
      </c>
      <c r="C7303" s="3">
        <v>2</v>
      </c>
      <c r="D7303" s="3">
        <v>2020</v>
      </c>
      <c r="E7303" s="3">
        <v>0</v>
      </c>
      <c r="F7303" s="3">
        <v>0</v>
      </c>
      <c r="G7303" s="3" t="s">
        <v>1260</v>
      </c>
      <c r="H7303" s="3" t="s">
        <v>672</v>
      </c>
      <c r="I7303" s="3" t="s">
        <v>353</v>
      </c>
      <c r="J7303" s="3">
        <v>9630959</v>
      </c>
    </row>
    <row r="7304" spans="1:10" hidden="1" x14ac:dyDescent="0.25">
      <c r="A7304" s="187">
        <v>43878</v>
      </c>
      <c r="B7304" s="3">
        <v>17</v>
      </c>
      <c r="C7304" s="3">
        <v>2</v>
      </c>
      <c r="D7304" s="3">
        <v>2020</v>
      </c>
      <c r="E7304" s="3">
        <v>1</v>
      </c>
      <c r="F7304" s="3">
        <v>0</v>
      </c>
      <c r="G7304" s="3" t="s">
        <v>1260</v>
      </c>
      <c r="H7304" s="3" t="s">
        <v>672</v>
      </c>
      <c r="I7304" s="3" t="s">
        <v>353</v>
      </c>
      <c r="J7304" s="3">
        <v>9630959</v>
      </c>
    </row>
    <row r="7305" spans="1:10" hidden="1" x14ac:dyDescent="0.25">
      <c r="A7305" s="187">
        <v>43877</v>
      </c>
      <c r="B7305" s="3">
        <v>16</v>
      </c>
      <c r="C7305" s="3">
        <v>2</v>
      </c>
      <c r="D7305" s="3">
        <v>2020</v>
      </c>
      <c r="E7305" s="3">
        <v>0</v>
      </c>
      <c r="F7305" s="3">
        <v>0</v>
      </c>
      <c r="G7305" s="3" t="s">
        <v>1260</v>
      </c>
      <c r="H7305" s="3" t="s">
        <v>672</v>
      </c>
      <c r="I7305" s="3" t="s">
        <v>353</v>
      </c>
      <c r="J7305" s="3">
        <v>9630959</v>
      </c>
    </row>
    <row r="7306" spans="1:10" hidden="1" x14ac:dyDescent="0.25">
      <c r="A7306" s="187">
        <v>43876</v>
      </c>
      <c r="B7306" s="3">
        <v>15</v>
      </c>
      <c r="C7306" s="3">
        <v>2</v>
      </c>
      <c r="D7306" s="3">
        <v>2020</v>
      </c>
      <c r="E7306" s="3">
        <v>0</v>
      </c>
      <c r="F7306" s="3">
        <v>0</v>
      </c>
      <c r="G7306" s="3" t="s">
        <v>1260</v>
      </c>
      <c r="H7306" s="3" t="s">
        <v>672</v>
      </c>
      <c r="I7306" s="3" t="s">
        <v>353</v>
      </c>
      <c r="J7306" s="3">
        <v>9630959</v>
      </c>
    </row>
    <row r="7307" spans="1:10" hidden="1" x14ac:dyDescent="0.25">
      <c r="A7307" s="187">
        <v>43875</v>
      </c>
      <c r="B7307" s="3">
        <v>14</v>
      </c>
      <c r="C7307" s="3">
        <v>2</v>
      </c>
      <c r="D7307" s="3">
        <v>2020</v>
      </c>
      <c r="E7307" s="3">
        <v>0</v>
      </c>
      <c r="F7307" s="3">
        <v>0</v>
      </c>
      <c r="G7307" s="3" t="s">
        <v>1260</v>
      </c>
      <c r="H7307" s="3" t="s">
        <v>672</v>
      </c>
      <c r="I7307" s="3" t="s">
        <v>353</v>
      </c>
      <c r="J7307" s="3">
        <v>9630959</v>
      </c>
    </row>
    <row r="7308" spans="1:10" hidden="1" x14ac:dyDescent="0.25">
      <c r="A7308" s="187">
        <v>43874</v>
      </c>
      <c r="B7308" s="3">
        <v>13</v>
      </c>
      <c r="C7308" s="3">
        <v>2</v>
      </c>
      <c r="D7308" s="3">
        <v>2020</v>
      </c>
      <c r="E7308" s="3">
        <v>0</v>
      </c>
      <c r="F7308" s="3">
        <v>0</v>
      </c>
      <c r="G7308" s="3" t="s">
        <v>1260</v>
      </c>
      <c r="H7308" s="3" t="s">
        <v>672</v>
      </c>
      <c r="I7308" s="3" t="s">
        <v>353</v>
      </c>
      <c r="J7308" s="3">
        <v>9630959</v>
      </c>
    </row>
    <row r="7309" spans="1:10" hidden="1" x14ac:dyDescent="0.25">
      <c r="A7309" s="187">
        <v>43873</v>
      </c>
      <c r="B7309" s="3">
        <v>12</v>
      </c>
      <c r="C7309" s="3">
        <v>2</v>
      </c>
      <c r="D7309" s="3">
        <v>2020</v>
      </c>
      <c r="E7309" s="3">
        <v>0</v>
      </c>
      <c r="F7309" s="3">
        <v>0</v>
      </c>
      <c r="G7309" s="3" t="s">
        <v>1260</v>
      </c>
      <c r="H7309" s="3" t="s">
        <v>672</v>
      </c>
      <c r="I7309" s="3" t="s">
        <v>353</v>
      </c>
      <c r="J7309" s="3">
        <v>9630959</v>
      </c>
    </row>
    <row r="7310" spans="1:10" hidden="1" x14ac:dyDescent="0.25">
      <c r="A7310" s="187">
        <v>43872</v>
      </c>
      <c r="B7310" s="3">
        <v>11</v>
      </c>
      <c r="C7310" s="3">
        <v>2</v>
      </c>
      <c r="D7310" s="3">
        <v>2020</v>
      </c>
      <c r="E7310" s="3">
        <v>1</v>
      </c>
      <c r="F7310" s="3">
        <v>0</v>
      </c>
      <c r="G7310" s="3" t="s">
        <v>1260</v>
      </c>
      <c r="H7310" s="3" t="s">
        <v>672</v>
      </c>
      <c r="I7310" s="3" t="s">
        <v>353</v>
      </c>
      <c r="J7310" s="3">
        <v>9630959</v>
      </c>
    </row>
    <row r="7311" spans="1:10" hidden="1" x14ac:dyDescent="0.25">
      <c r="A7311" s="187">
        <v>43871</v>
      </c>
      <c r="B7311" s="3">
        <v>10</v>
      </c>
      <c r="C7311" s="3">
        <v>2</v>
      </c>
      <c r="D7311" s="3">
        <v>2020</v>
      </c>
      <c r="E7311" s="3">
        <v>0</v>
      </c>
      <c r="F7311" s="3">
        <v>0</v>
      </c>
      <c r="G7311" s="3" t="s">
        <v>1260</v>
      </c>
      <c r="H7311" s="3" t="s">
        <v>672</v>
      </c>
      <c r="I7311" s="3" t="s">
        <v>353</v>
      </c>
      <c r="J7311" s="3">
        <v>9630959</v>
      </c>
    </row>
    <row r="7312" spans="1:10" hidden="1" x14ac:dyDescent="0.25">
      <c r="A7312" s="187">
        <v>43870</v>
      </c>
      <c r="B7312" s="3">
        <v>9</v>
      </c>
      <c r="C7312" s="3">
        <v>2</v>
      </c>
      <c r="D7312" s="3">
        <v>2020</v>
      </c>
      <c r="E7312" s="3">
        <v>0</v>
      </c>
      <c r="F7312" s="3">
        <v>0</v>
      </c>
      <c r="G7312" s="3" t="s">
        <v>1260</v>
      </c>
      <c r="H7312" s="3" t="s">
        <v>672</v>
      </c>
      <c r="I7312" s="3" t="s">
        <v>353</v>
      </c>
      <c r="J7312" s="3">
        <v>9630959</v>
      </c>
    </row>
    <row r="7313" spans="1:10" hidden="1" x14ac:dyDescent="0.25">
      <c r="A7313" s="187">
        <v>43869</v>
      </c>
      <c r="B7313" s="3">
        <v>8</v>
      </c>
      <c r="C7313" s="3">
        <v>2</v>
      </c>
      <c r="D7313" s="3">
        <v>2020</v>
      </c>
      <c r="E7313" s="3">
        <v>2</v>
      </c>
      <c r="F7313" s="3">
        <v>0</v>
      </c>
      <c r="G7313" s="3" t="s">
        <v>1260</v>
      </c>
      <c r="H7313" s="3" t="s">
        <v>672</v>
      </c>
      <c r="I7313" s="3" t="s">
        <v>353</v>
      </c>
      <c r="J7313" s="3">
        <v>9630959</v>
      </c>
    </row>
    <row r="7314" spans="1:10" hidden="1" x14ac:dyDescent="0.25">
      <c r="A7314" s="187">
        <v>43868</v>
      </c>
      <c r="B7314" s="3">
        <v>7</v>
      </c>
      <c r="C7314" s="3">
        <v>2</v>
      </c>
      <c r="D7314" s="3">
        <v>2020</v>
      </c>
      <c r="E7314" s="3">
        <v>0</v>
      </c>
      <c r="F7314" s="3">
        <v>0</v>
      </c>
      <c r="G7314" s="3" t="s">
        <v>1260</v>
      </c>
      <c r="H7314" s="3" t="s">
        <v>672</v>
      </c>
      <c r="I7314" s="3" t="s">
        <v>353</v>
      </c>
      <c r="J7314" s="3">
        <v>9630959</v>
      </c>
    </row>
    <row r="7315" spans="1:10" hidden="1" x14ac:dyDescent="0.25">
      <c r="A7315" s="187">
        <v>43867</v>
      </c>
      <c r="B7315" s="3">
        <v>6</v>
      </c>
      <c r="C7315" s="3">
        <v>2</v>
      </c>
      <c r="D7315" s="3">
        <v>2020</v>
      </c>
      <c r="E7315" s="3">
        <v>0</v>
      </c>
      <c r="F7315" s="3">
        <v>0</v>
      </c>
      <c r="G7315" s="3" t="s">
        <v>1260</v>
      </c>
      <c r="H7315" s="3" t="s">
        <v>672</v>
      </c>
      <c r="I7315" s="3" t="s">
        <v>353</v>
      </c>
      <c r="J7315" s="3">
        <v>9630959</v>
      </c>
    </row>
    <row r="7316" spans="1:10" hidden="1" x14ac:dyDescent="0.25">
      <c r="A7316" s="187">
        <v>43866</v>
      </c>
      <c r="B7316" s="3">
        <v>5</v>
      </c>
      <c r="C7316" s="3">
        <v>2</v>
      </c>
      <c r="D7316" s="3">
        <v>2020</v>
      </c>
      <c r="E7316" s="3">
        <v>0</v>
      </c>
      <c r="F7316" s="3">
        <v>0</v>
      </c>
      <c r="G7316" s="3" t="s">
        <v>1260</v>
      </c>
      <c r="H7316" s="3" t="s">
        <v>672</v>
      </c>
      <c r="I7316" s="3" t="s">
        <v>353</v>
      </c>
      <c r="J7316" s="3">
        <v>9630959</v>
      </c>
    </row>
    <row r="7317" spans="1:10" hidden="1" x14ac:dyDescent="0.25">
      <c r="A7317" s="187">
        <v>43865</v>
      </c>
      <c r="B7317" s="3">
        <v>4</v>
      </c>
      <c r="C7317" s="3">
        <v>2</v>
      </c>
      <c r="D7317" s="3">
        <v>2020</v>
      </c>
      <c r="E7317" s="3">
        <v>0</v>
      </c>
      <c r="F7317" s="3">
        <v>0</v>
      </c>
      <c r="G7317" s="3" t="s">
        <v>1260</v>
      </c>
      <c r="H7317" s="3" t="s">
        <v>672</v>
      </c>
      <c r="I7317" s="3" t="s">
        <v>353</v>
      </c>
      <c r="J7317" s="3">
        <v>9630959</v>
      </c>
    </row>
    <row r="7318" spans="1:10" hidden="1" x14ac:dyDescent="0.25">
      <c r="A7318" s="187">
        <v>43864</v>
      </c>
      <c r="B7318" s="3">
        <v>3</v>
      </c>
      <c r="C7318" s="3">
        <v>2</v>
      </c>
      <c r="D7318" s="3">
        <v>2020</v>
      </c>
      <c r="E7318" s="3">
        <v>0</v>
      </c>
      <c r="F7318" s="3">
        <v>0</v>
      </c>
      <c r="G7318" s="3" t="s">
        <v>1260</v>
      </c>
      <c r="H7318" s="3" t="s">
        <v>672</v>
      </c>
      <c r="I7318" s="3" t="s">
        <v>353</v>
      </c>
      <c r="J7318" s="3">
        <v>9630959</v>
      </c>
    </row>
    <row r="7319" spans="1:10" hidden="1" x14ac:dyDescent="0.25">
      <c r="A7319" s="187">
        <v>43863</v>
      </c>
      <c r="B7319" s="3">
        <v>2</v>
      </c>
      <c r="C7319" s="3">
        <v>2</v>
      </c>
      <c r="D7319" s="3">
        <v>2020</v>
      </c>
      <c r="E7319" s="3">
        <v>1</v>
      </c>
      <c r="F7319" s="3">
        <v>0</v>
      </c>
      <c r="G7319" s="3" t="s">
        <v>1260</v>
      </c>
      <c r="H7319" s="3" t="s">
        <v>672</v>
      </c>
      <c r="I7319" s="3" t="s">
        <v>353</v>
      </c>
      <c r="J7319" s="3">
        <v>9630959</v>
      </c>
    </row>
    <row r="7320" spans="1:10" hidden="1" x14ac:dyDescent="0.25">
      <c r="A7320" s="187">
        <v>43862</v>
      </c>
      <c r="B7320" s="3">
        <v>1</v>
      </c>
      <c r="C7320" s="3">
        <v>2</v>
      </c>
      <c r="D7320" s="3">
        <v>2020</v>
      </c>
      <c r="E7320" s="3">
        <v>0</v>
      </c>
      <c r="F7320" s="3">
        <v>0</v>
      </c>
      <c r="G7320" s="3" t="s">
        <v>1260</v>
      </c>
      <c r="H7320" s="3" t="s">
        <v>672</v>
      </c>
      <c r="I7320" s="3" t="s">
        <v>353</v>
      </c>
      <c r="J7320" s="3">
        <v>9630959</v>
      </c>
    </row>
    <row r="7321" spans="1:10" hidden="1" x14ac:dyDescent="0.25">
      <c r="A7321" s="187">
        <v>43861</v>
      </c>
      <c r="B7321" s="3">
        <v>31</v>
      </c>
      <c r="C7321" s="3">
        <v>1</v>
      </c>
      <c r="D7321" s="3">
        <v>2020</v>
      </c>
      <c r="E7321" s="3">
        <v>0</v>
      </c>
      <c r="F7321" s="3">
        <v>0</v>
      </c>
      <c r="G7321" s="3" t="s">
        <v>1260</v>
      </c>
      <c r="H7321" s="3" t="s">
        <v>672</v>
      </c>
      <c r="I7321" s="3" t="s">
        <v>353</v>
      </c>
      <c r="J7321" s="3">
        <v>9630959</v>
      </c>
    </row>
    <row r="7322" spans="1:10" hidden="1" x14ac:dyDescent="0.25">
      <c r="A7322" s="187">
        <v>43860</v>
      </c>
      <c r="B7322" s="3">
        <v>30</v>
      </c>
      <c r="C7322" s="3">
        <v>1</v>
      </c>
      <c r="D7322" s="3">
        <v>2020</v>
      </c>
      <c r="E7322" s="3">
        <v>3</v>
      </c>
      <c r="F7322" s="3">
        <v>0</v>
      </c>
      <c r="G7322" s="3" t="s">
        <v>1260</v>
      </c>
      <c r="H7322" s="3" t="s">
        <v>672</v>
      </c>
      <c r="I7322" s="3" t="s">
        <v>353</v>
      </c>
      <c r="J7322" s="3">
        <v>9630959</v>
      </c>
    </row>
    <row r="7323" spans="1:10" hidden="1" x14ac:dyDescent="0.25">
      <c r="A7323" s="187">
        <v>43859</v>
      </c>
      <c r="B7323" s="3">
        <v>29</v>
      </c>
      <c r="C7323" s="3">
        <v>1</v>
      </c>
      <c r="D7323" s="3">
        <v>2020</v>
      </c>
      <c r="E7323" s="3">
        <v>0</v>
      </c>
      <c r="F7323" s="3">
        <v>0</v>
      </c>
      <c r="G7323" s="3" t="s">
        <v>1260</v>
      </c>
      <c r="H7323" s="3" t="s">
        <v>672</v>
      </c>
      <c r="I7323" s="3" t="s">
        <v>353</v>
      </c>
      <c r="J7323" s="3">
        <v>9630959</v>
      </c>
    </row>
    <row r="7324" spans="1:10" hidden="1" x14ac:dyDescent="0.25">
      <c r="A7324" s="187">
        <v>43858</v>
      </c>
      <c r="B7324" s="3">
        <v>28</v>
      </c>
      <c r="C7324" s="3">
        <v>1</v>
      </c>
      <c r="D7324" s="3">
        <v>2020</v>
      </c>
      <c r="E7324" s="3">
        <v>0</v>
      </c>
      <c r="F7324" s="3">
        <v>0</v>
      </c>
      <c r="G7324" s="3" t="s">
        <v>1260</v>
      </c>
      <c r="H7324" s="3" t="s">
        <v>672</v>
      </c>
      <c r="I7324" s="3" t="s">
        <v>353</v>
      </c>
      <c r="J7324" s="3">
        <v>9630959</v>
      </c>
    </row>
    <row r="7325" spans="1:10" hidden="1" x14ac:dyDescent="0.25">
      <c r="A7325" s="187">
        <v>43857</v>
      </c>
      <c r="B7325" s="3">
        <v>27</v>
      </c>
      <c r="C7325" s="3">
        <v>1</v>
      </c>
      <c r="D7325" s="3">
        <v>2020</v>
      </c>
      <c r="E7325" s="3">
        <v>1</v>
      </c>
      <c r="F7325" s="3">
        <v>0</v>
      </c>
      <c r="G7325" s="3" t="s">
        <v>1260</v>
      </c>
      <c r="H7325" s="3" t="s">
        <v>672</v>
      </c>
      <c r="I7325" s="3" t="s">
        <v>353</v>
      </c>
      <c r="J7325" s="3">
        <v>9630959</v>
      </c>
    </row>
    <row r="7326" spans="1:10" hidden="1" x14ac:dyDescent="0.25">
      <c r="A7326" s="187">
        <v>43856</v>
      </c>
      <c r="B7326" s="3">
        <v>26</v>
      </c>
      <c r="C7326" s="3">
        <v>1</v>
      </c>
      <c r="D7326" s="3">
        <v>2020</v>
      </c>
      <c r="E7326" s="3">
        <v>0</v>
      </c>
      <c r="F7326" s="3">
        <v>0</v>
      </c>
      <c r="G7326" s="3" t="s">
        <v>1260</v>
      </c>
      <c r="H7326" s="3" t="s">
        <v>672</v>
      </c>
      <c r="I7326" s="3" t="s">
        <v>353</v>
      </c>
      <c r="J7326" s="3">
        <v>9630959</v>
      </c>
    </row>
    <row r="7327" spans="1:10" hidden="1" x14ac:dyDescent="0.25">
      <c r="A7327" s="187">
        <v>43855</v>
      </c>
      <c r="B7327" s="3">
        <v>25</v>
      </c>
      <c r="C7327" s="3">
        <v>1</v>
      </c>
      <c r="D7327" s="3">
        <v>2020</v>
      </c>
      <c r="E7327" s="3">
        <v>0</v>
      </c>
      <c r="F7327" s="3">
        <v>0</v>
      </c>
      <c r="G7327" s="3" t="s">
        <v>1260</v>
      </c>
      <c r="H7327" s="3" t="s">
        <v>672</v>
      </c>
      <c r="I7327" s="3" t="s">
        <v>353</v>
      </c>
      <c r="J7327" s="3">
        <v>9630959</v>
      </c>
    </row>
    <row r="7328" spans="1:10" hidden="1" x14ac:dyDescent="0.25">
      <c r="A7328" s="187">
        <v>43854</v>
      </c>
      <c r="B7328" s="3">
        <v>24</v>
      </c>
      <c r="C7328" s="3">
        <v>1</v>
      </c>
      <c r="D7328" s="3">
        <v>2020</v>
      </c>
      <c r="E7328" s="3">
        <v>0</v>
      </c>
      <c r="F7328" s="3">
        <v>0</v>
      </c>
      <c r="G7328" s="3" t="s">
        <v>1260</v>
      </c>
      <c r="H7328" s="3" t="s">
        <v>672</v>
      </c>
      <c r="I7328" s="3" t="s">
        <v>353</v>
      </c>
      <c r="J7328" s="3">
        <v>9630959</v>
      </c>
    </row>
    <row r="7329" spans="1:10" hidden="1" x14ac:dyDescent="0.25">
      <c r="A7329" s="187">
        <v>43853</v>
      </c>
      <c r="B7329" s="3">
        <v>23</v>
      </c>
      <c r="C7329" s="3">
        <v>1</v>
      </c>
      <c r="D7329" s="3">
        <v>2020</v>
      </c>
      <c r="E7329" s="3">
        <v>0</v>
      </c>
      <c r="F7329" s="3">
        <v>0</v>
      </c>
      <c r="G7329" s="3" t="s">
        <v>1260</v>
      </c>
      <c r="H7329" s="3" t="s">
        <v>672</v>
      </c>
      <c r="I7329" s="3" t="s">
        <v>353</v>
      </c>
      <c r="J7329" s="3">
        <v>9630959</v>
      </c>
    </row>
    <row r="7330" spans="1:10" hidden="1" x14ac:dyDescent="0.25">
      <c r="A7330" s="187">
        <v>43852</v>
      </c>
      <c r="B7330" s="3">
        <v>22</v>
      </c>
      <c r="C7330" s="3">
        <v>1</v>
      </c>
      <c r="D7330" s="3">
        <v>2020</v>
      </c>
      <c r="E7330" s="3">
        <v>0</v>
      </c>
      <c r="F7330" s="3">
        <v>0</v>
      </c>
      <c r="G7330" s="3" t="s">
        <v>1260</v>
      </c>
      <c r="H7330" s="3" t="s">
        <v>672</v>
      </c>
      <c r="I7330" s="3" t="s">
        <v>353</v>
      </c>
      <c r="J7330" s="3">
        <v>9630959</v>
      </c>
    </row>
    <row r="7331" spans="1:10" hidden="1" x14ac:dyDescent="0.25">
      <c r="A7331" s="187">
        <v>43851</v>
      </c>
      <c r="B7331" s="3">
        <v>21</v>
      </c>
      <c r="C7331" s="3">
        <v>1</v>
      </c>
      <c r="D7331" s="3">
        <v>2020</v>
      </c>
      <c r="E7331" s="3">
        <v>0</v>
      </c>
      <c r="F7331" s="3">
        <v>0</v>
      </c>
      <c r="G7331" s="3" t="s">
        <v>1260</v>
      </c>
      <c r="H7331" s="3" t="s">
        <v>672</v>
      </c>
      <c r="I7331" s="3" t="s">
        <v>353</v>
      </c>
      <c r="J7331" s="3">
        <v>9630959</v>
      </c>
    </row>
    <row r="7332" spans="1:10" hidden="1" x14ac:dyDescent="0.25">
      <c r="A7332" s="187">
        <v>43850</v>
      </c>
      <c r="B7332" s="3">
        <v>20</v>
      </c>
      <c r="C7332" s="3">
        <v>1</v>
      </c>
      <c r="D7332" s="3">
        <v>2020</v>
      </c>
      <c r="E7332" s="3">
        <v>0</v>
      </c>
      <c r="F7332" s="3">
        <v>0</v>
      </c>
      <c r="G7332" s="3" t="s">
        <v>1260</v>
      </c>
      <c r="H7332" s="3" t="s">
        <v>672</v>
      </c>
      <c r="I7332" s="3" t="s">
        <v>353</v>
      </c>
      <c r="J7332" s="3">
        <v>9630959</v>
      </c>
    </row>
    <row r="7333" spans="1:10" hidden="1" x14ac:dyDescent="0.25">
      <c r="A7333" s="187">
        <v>43849</v>
      </c>
      <c r="B7333" s="3">
        <v>19</v>
      </c>
      <c r="C7333" s="3">
        <v>1</v>
      </c>
      <c r="D7333" s="3">
        <v>2020</v>
      </c>
      <c r="E7333" s="3">
        <v>0</v>
      </c>
      <c r="F7333" s="3">
        <v>0</v>
      </c>
      <c r="G7333" s="3" t="s">
        <v>1260</v>
      </c>
      <c r="H7333" s="3" t="s">
        <v>672</v>
      </c>
      <c r="I7333" s="3" t="s">
        <v>353</v>
      </c>
      <c r="J7333" s="3">
        <v>9630959</v>
      </c>
    </row>
    <row r="7334" spans="1:10" hidden="1" x14ac:dyDescent="0.25">
      <c r="A7334" s="187">
        <v>43848</v>
      </c>
      <c r="B7334" s="3">
        <v>18</v>
      </c>
      <c r="C7334" s="3">
        <v>1</v>
      </c>
      <c r="D7334" s="3">
        <v>2020</v>
      </c>
      <c r="E7334" s="3">
        <v>0</v>
      </c>
      <c r="F7334" s="3">
        <v>0</v>
      </c>
      <c r="G7334" s="3" t="s">
        <v>1260</v>
      </c>
      <c r="H7334" s="3" t="s">
        <v>672</v>
      </c>
      <c r="I7334" s="3" t="s">
        <v>353</v>
      </c>
      <c r="J7334" s="3">
        <v>9630959</v>
      </c>
    </row>
    <row r="7335" spans="1:10" hidden="1" x14ac:dyDescent="0.25">
      <c r="A7335" s="187">
        <v>43847</v>
      </c>
      <c r="B7335" s="3">
        <v>17</v>
      </c>
      <c r="C7335" s="3">
        <v>1</v>
      </c>
      <c r="D7335" s="3">
        <v>2020</v>
      </c>
      <c r="E7335" s="3">
        <v>0</v>
      </c>
      <c r="F7335" s="3">
        <v>0</v>
      </c>
      <c r="G7335" s="3" t="s">
        <v>1260</v>
      </c>
      <c r="H7335" s="3" t="s">
        <v>672</v>
      </c>
      <c r="I7335" s="3" t="s">
        <v>353</v>
      </c>
      <c r="J7335" s="3">
        <v>9630959</v>
      </c>
    </row>
    <row r="7336" spans="1:10" hidden="1" x14ac:dyDescent="0.25">
      <c r="A7336" s="187">
        <v>43846</v>
      </c>
      <c r="B7336" s="3">
        <v>16</v>
      </c>
      <c r="C7336" s="3">
        <v>1</v>
      </c>
      <c r="D7336" s="3">
        <v>2020</v>
      </c>
      <c r="E7336" s="3">
        <v>0</v>
      </c>
      <c r="F7336" s="3">
        <v>0</v>
      </c>
      <c r="G7336" s="3" t="s">
        <v>1260</v>
      </c>
      <c r="H7336" s="3" t="s">
        <v>672</v>
      </c>
      <c r="I7336" s="3" t="s">
        <v>353</v>
      </c>
      <c r="J7336" s="3">
        <v>9630959</v>
      </c>
    </row>
    <row r="7337" spans="1:10" hidden="1" x14ac:dyDescent="0.25">
      <c r="A7337" s="187">
        <v>43845</v>
      </c>
      <c r="B7337" s="3">
        <v>15</v>
      </c>
      <c r="C7337" s="3">
        <v>1</v>
      </c>
      <c r="D7337" s="3">
        <v>2020</v>
      </c>
      <c r="E7337" s="3">
        <v>0</v>
      </c>
      <c r="F7337" s="3">
        <v>0</v>
      </c>
      <c r="G7337" s="3" t="s">
        <v>1260</v>
      </c>
      <c r="H7337" s="3" t="s">
        <v>672</v>
      </c>
      <c r="I7337" s="3" t="s">
        <v>353</v>
      </c>
      <c r="J7337" s="3">
        <v>9630959</v>
      </c>
    </row>
    <row r="7338" spans="1:10" hidden="1" x14ac:dyDescent="0.25">
      <c r="A7338" s="187">
        <v>43844</v>
      </c>
      <c r="B7338" s="3">
        <v>14</v>
      </c>
      <c r="C7338" s="3">
        <v>1</v>
      </c>
      <c r="D7338" s="3">
        <v>2020</v>
      </c>
      <c r="E7338" s="3">
        <v>0</v>
      </c>
      <c r="F7338" s="3">
        <v>0</v>
      </c>
      <c r="G7338" s="3" t="s">
        <v>1260</v>
      </c>
      <c r="H7338" s="3" t="s">
        <v>672</v>
      </c>
      <c r="I7338" s="3" t="s">
        <v>353</v>
      </c>
      <c r="J7338" s="3">
        <v>9630959</v>
      </c>
    </row>
    <row r="7339" spans="1:10" hidden="1" x14ac:dyDescent="0.25">
      <c r="A7339" s="187">
        <v>43843</v>
      </c>
      <c r="B7339" s="3">
        <v>13</v>
      </c>
      <c r="C7339" s="3">
        <v>1</v>
      </c>
      <c r="D7339" s="3">
        <v>2020</v>
      </c>
      <c r="E7339" s="3">
        <v>0</v>
      </c>
      <c r="F7339" s="3">
        <v>0</v>
      </c>
      <c r="G7339" s="3" t="s">
        <v>1260</v>
      </c>
      <c r="H7339" s="3" t="s">
        <v>672</v>
      </c>
      <c r="I7339" s="3" t="s">
        <v>353</v>
      </c>
      <c r="J7339" s="3">
        <v>9630959</v>
      </c>
    </row>
    <row r="7340" spans="1:10" hidden="1" x14ac:dyDescent="0.25">
      <c r="A7340" s="187">
        <v>43842</v>
      </c>
      <c r="B7340" s="3">
        <v>12</v>
      </c>
      <c r="C7340" s="3">
        <v>1</v>
      </c>
      <c r="D7340" s="3">
        <v>2020</v>
      </c>
      <c r="E7340" s="3">
        <v>0</v>
      </c>
      <c r="F7340" s="3">
        <v>0</v>
      </c>
      <c r="G7340" s="3" t="s">
        <v>1260</v>
      </c>
      <c r="H7340" s="3" t="s">
        <v>672</v>
      </c>
      <c r="I7340" s="3" t="s">
        <v>353</v>
      </c>
      <c r="J7340" s="3">
        <v>9630959</v>
      </c>
    </row>
    <row r="7341" spans="1:10" hidden="1" x14ac:dyDescent="0.25">
      <c r="A7341" s="187">
        <v>43841</v>
      </c>
      <c r="B7341" s="3">
        <v>11</v>
      </c>
      <c r="C7341" s="3">
        <v>1</v>
      </c>
      <c r="D7341" s="3">
        <v>2020</v>
      </c>
      <c r="E7341" s="3">
        <v>0</v>
      </c>
      <c r="F7341" s="3">
        <v>0</v>
      </c>
      <c r="G7341" s="3" t="s">
        <v>1260</v>
      </c>
      <c r="H7341" s="3" t="s">
        <v>672</v>
      </c>
      <c r="I7341" s="3" t="s">
        <v>353</v>
      </c>
      <c r="J7341" s="3">
        <v>9630959</v>
      </c>
    </row>
    <row r="7342" spans="1:10" hidden="1" x14ac:dyDescent="0.25">
      <c r="A7342" s="187">
        <v>43840</v>
      </c>
      <c r="B7342" s="3">
        <v>10</v>
      </c>
      <c r="C7342" s="3">
        <v>1</v>
      </c>
      <c r="D7342" s="3">
        <v>2020</v>
      </c>
      <c r="E7342" s="3">
        <v>0</v>
      </c>
      <c r="F7342" s="3">
        <v>0</v>
      </c>
      <c r="G7342" s="3" t="s">
        <v>1260</v>
      </c>
      <c r="H7342" s="3" t="s">
        <v>672</v>
      </c>
      <c r="I7342" s="3" t="s">
        <v>353</v>
      </c>
      <c r="J7342" s="3">
        <v>9630959</v>
      </c>
    </row>
    <row r="7343" spans="1:10" hidden="1" x14ac:dyDescent="0.25">
      <c r="A7343" s="187">
        <v>43839</v>
      </c>
      <c r="B7343" s="3">
        <v>9</v>
      </c>
      <c r="C7343" s="3">
        <v>1</v>
      </c>
      <c r="D7343" s="3">
        <v>2020</v>
      </c>
      <c r="E7343" s="3">
        <v>0</v>
      </c>
      <c r="F7343" s="3">
        <v>0</v>
      </c>
      <c r="G7343" s="3" t="s">
        <v>1260</v>
      </c>
      <c r="H7343" s="3" t="s">
        <v>672</v>
      </c>
      <c r="I7343" s="3" t="s">
        <v>353</v>
      </c>
      <c r="J7343" s="3">
        <v>9630959</v>
      </c>
    </row>
    <row r="7344" spans="1:10" hidden="1" x14ac:dyDescent="0.25">
      <c r="A7344" s="187">
        <v>43838</v>
      </c>
      <c r="B7344" s="3">
        <v>8</v>
      </c>
      <c r="C7344" s="3">
        <v>1</v>
      </c>
      <c r="D7344" s="3">
        <v>2020</v>
      </c>
      <c r="E7344" s="3">
        <v>0</v>
      </c>
      <c r="F7344" s="3">
        <v>0</v>
      </c>
      <c r="G7344" s="3" t="s">
        <v>1260</v>
      </c>
      <c r="H7344" s="3" t="s">
        <v>672</v>
      </c>
      <c r="I7344" s="3" t="s">
        <v>353</v>
      </c>
      <c r="J7344" s="3">
        <v>9630959</v>
      </c>
    </row>
    <row r="7345" spans="1:10" hidden="1" x14ac:dyDescent="0.25">
      <c r="A7345" s="187">
        <v>43837</v>
      </c>
      <c r="B7345" s="3">
        <v>7</v>
      </c>
      <c r="C7345" s="3">
        <v>1</v>
      </c>
      <c r="D7345" s="3">
        <v>2020</v>
      </c>
      <c r="E7345" s="3">
        <v>0</v>
      </c>
      <c r="F7345" s="3">
        <v>0</v>
      </c>
      <c r="G7345" s="3" t="s">
        <v>1260</v>
      </c>
      <c r="H7345" s="3" t="s">
        <v>672</v>
      </c>
      <c r="I7345" s="3" t="s">
        <v>353</v>
      </c>
      <c r="J7345" s="3">
        <v>9630959</v>
      </c>
    </row>
    <row r="7346" spans="1:10" hidden="1" x14ac:dyDescent="0.25">
      <c r="A7346" s="187">
        <v>43836</v>
      </c>
      <c r="B7346" s="3">
        <v>6</v>
      </c>
      <c r="C7346" s="3">
        <v>1</v>
      </c>
      <c r="D7346" s="3">
        <v>2020</v>
      </c>
      <c r="E7346" s="3">
        <v>0</v>
      </c>
      <c r="F7346" s="3">
        <v>0</v>
      </c>
      <c r="G7346" s="3" t="s">
        <v>1260</v>
      </c>
      <c r="H7346" s="3" t="s">
        <v>672</v>
      </c>
      <c r="I7346" s="3" t="s">
        <v>353</v>
      </c>
      <c r="J7346" s="3">
        <v>9630959</v>
      </c>
    </row>
    <row r="7347" spans="1:10" hidden="1" x14ac:dyDescent="0.25">
      <c r="A7347" s="187">
        <v>43835</v>
      </c>
      <c r="B7347" s="3">
        <v>5</v>
      </c>
      <c r="C7347" s="3">
        <v>1</v>
      </c>
      <c r="D7347" s="3">
        <v>2020</v>
      </c>
      <c r="E7347" s="3">
        <v>0</v>
      </c>
      <c r="F7347" s="3">
        <v>0</v>
      </c>
      <c r="G7347" s="3" t="s">
        <v>1260</v>
      </c>
      <c r="H7347" s="3" t="s">
        <v>672</v>
      </c>
      <c r="I7347" s="3" t="s">
        <v>353</v>
      </c>
      <c r="J7347" s="3">
        <v>9630959</v>
      </c>
    </row>
    <row r="7348" spans="1:10" hidden="1" x14ac:dyDescent="0.25">
      <c r="A7348" s="187">
        <v>43834</v>
      </c>
      <c r="B7348" s="3">
        <v>4</v>
      </c>
      <c r="C7348" s="3">
        <v>1</v>
      </c>
      <c r="D7348" s="3">
        <v>2020</v>
      </c>
      <c r="E7348" s="3">
        <v>0</v>
      </c>
      <c r="F7348" s="3">
        <v>0</v>
      </c>
      <c r="G7348" s="3" t="s">
        <v>1260</v>
      </c>
      <c r="H7348" s="3" t="s">
        <v>672</v>
      </c>
      <c r="I7348" s="3" t="s">
        <v>353</v>
      </c>
      <c r="J7348" s="3">
        <v>9630959</v>
      </c>
    </row>
    <row r="7349" spans="1:10" hidden="1" x14ac:dyDescent="0.25">
      <c r="A7349" s="187">
        <v>43833</v>
      </c>
      <c r="B7349" s="3">
        <v>3</v>
      </c>
      <c r="C7349" s="3">
        <v>1</v>
      </c>
      <c r="D7349" s="3">
        <v>2020</v>
      </c>
      <c r="E7349" s="3">
        <v>0</v>
      </c>
      <c r="F7349" s="3">
        <v>0</v>
      </c>
      <c r="G7349" s="3" t="s">
        <v>1260</v>
      </c>
      <c r="H7349" s="3" t="s">
        <v>672</v>
      </c>
      <c r="I7349" s="3" t="s">
        <v>353</v>
      </c>
      <c r="J7349" s="3">
        <v>9630959</v>
      </c>
    </row>
    <row r="7350" spans="1:10" hidden="1" x14ac:dyDescent="0.25">
      <c r="A7350" s="187">
        <v>43832</v>
      </c>
      <c r="B7350" s="3">
        <v>2</v>
      </c>
      <c r="C7350" s="3">
        <v>1</v>
      </c>
      <c r="D7350" s="3">
        <v>2020</v>
      </c>
      <c r="E7350" s="3">
        <v>0</v>
      </c>
      <c r="F7350" s="3">
        <v>0</v>
      </c>
      <c r="G7350" s="3" t="s">
        <v>1260</v>
      </c>
      <c r="H7350" s="3" t="s">
        <v>672</v>
      </c>
      <c r="I7350" s="3" t="s">
        <v>353</v>
      </c>
      <c r="J7350" s="3">
        <v>9630959</v>
      </c>
    </row>
    <row r="7351" spans="1:10" hidden="1" x14ac:dyDescent="0.25">
      <c r="A7351" s="187">
        <v>43831</v>
      </c>
      <c r="B7351" s="3">
        <v>1</v>
      </c>
      <c r="C7351" s="3">
        <v>1</v>
      </c>
      <c r="D7351" s="3">
        <v>2020</v>
      </c>
      <c r="E7351" s="3">
        <v>0</v>
      </c>
      <c r="F7351" s="3">
        <v>0</v>
      </c>
      <c r="G7351" s="3" t="s">
        <v>1260</v>
      </c>
      <c r="H7351" s="3" t="s">
        <v>672</v>
      </c>
      <c r="I7351" s="3" t="s">
        <v>353</v>
      </c>
      <c r="J7351" s="3">
        <v>9630959</v>
      </c>
    </row>
    <row r="7352" spans="1:10" hidden="1" x14ac:dyDescent="0.25">
      <c r="A7352" s="187">
        <v>43830</v>
      </c>
      <c r="B7352" s="3">
        <v>31</v>
      </c>
      <c r="C7352" s="3">
        <v>12</v>
      </c>
      <c r="D7352" s="3">
        <v>2019</v>
      </c>
      <c r="E7352" s="3">
        <v>0</v>
      </c>
      <c r="F7352" s="3">
        <v>0</v>
      </c>
      <c r="G7352" s="3" t="s">
        <v>1260</v>
      </c>
      <c r="H7352" s="3" t="s">
        <v>672</v>
      </c>
      <c r="I7352" s="3" t="s">
        <v>353</v>
      </c>
      <c r="J7352" s="3">
        <v>9630959</v>
      </c>
    </row>
    <row r="7353" spans="1:10" hidden="1" x14ac:dyDescent="0.25">
      <c r="A7353" s="187">
        <v>43920</v>
      </c>
      <c r="B7353" s="3">
        <v>30</v>
      </c>
      <c r="C7353" s="3">
        <v>3</v>
      </c>
      <c r="D7353" s="3">
        <v>2020</v>
      </c>
      <c r="E7353" s="3">
        <v>2433</v>
      </c>
      <c r="F7353" s="3">
        <v>209</v>
      </c>
      <c r="G7353" s="3" t="s">
        <v>1261</v>
      </c>
      <c r="H7353" s="3" t="s">
        <v>1262</v>
      </c>
      <c r="I7353" s="3" t="s">
        <v>426</v>
      </c>
      <c r="J7353" s="3">
        <v>66488991</v>
      </c>
    </row>
    <row r="7354" spans="1:10" hidden="1" x14ac:dyDescent="0.25">
      <c r="A7354" s="187">
        <v>43919</v>
      </c>
      <c r="B7354" s="3">
        <v>29</v>
      </c>
      <c r="C7354" s="3">
        <v>3</v>
      </c>
      <c r="D7354" s="3">
        <v>2020</v>
      </c>
      <c r="E7354" s="3">
        <v>2546</v>
      </c>
      <c r="F7354" s="3">
        <v>260</v>
      </c>
      <c r="G7354" s="3" t="s">
        <v>1261</v>
      </c>
      <c r="H7354" s="3" t="s">
        <v>1262</v>
      </c>
      <c r="I7354" s="3" t="s">
        <v>426</v>
      </c>
      <c r="J7354" s="3">
        <v>66488991</v>
      </c>
    </row>
    <row r="7355" spans="1:10" hidden="1" x14ac:dyDescent="0.25">
      <c r="A7355" s="187">
        <v>43918</v>
      </c>
      <c r="B7355" s="3">
        <v>28</v>
      </c>
      <c r="C7355" s="3">
        <v>3</v>
      </c>
      <c r="D7355" s="3">
        <v>2020</v>
      </c>
      <c r="E7355" s="3">
        <v>2885</v>
      </c>
      <c r="F7355" s="3">
        <v>181</v>
      </c>
      <c r="G7355" s="3" t="s">
        <v>1261</v>
      </c>
      <c r="H7355" s="3" t="s">
        <v>1262</v>
      </c>
      <c r="I7355" s="3" t="s">
        <v>426</v>
      </c>
      <c r="J7355" s="3">
        <v>66488991</v>
      </c>
    </row>
    <row r="7356" spans="1:10" hidden="1" x14ac:dyDescent="0.25">
      <c r="A7356" s="187">
        <v>43917</v>
      </c>
      <c r="B7356" s="3">
        <v>27</v>
      </c>
      <c r="C7356" s="3">
        <v>3</v>
      </c>
      <c r="D7356" s="3">
        <v>2020</v>
      </c>
      <c r="E7356" s="3">
        <v>2129</v>
      </c>
      <c r="F7356" s="3">
        <v>115</v>
      </c>
      <c r="G7356" s="3" t="s">
        <v>1261</v>
      </c>
      <c r="H7356" s="3" t="s">
        <v>1262</v>
      </c>
      <c r="I7356" s="3" t="s">
        <v>426</v>
      </c>
      <c r="J7356" s="3">
        <v>66488991</v>
      </c>
    </row>
    <row r="7357" spans="1:10" hidden="1" x14ac:dyDescent="0.25">
      <c r="A7357" s="187">
        <v>43916</v>
      </c>
      <c r="B7357" s="3">
        <v>26</v>
      </c>
      <c r="C7357" s="3">
        <v>3</v>
      </c>
      <c r="D7357" s="3">
        <v>2020</v>
      </c>
      <c r="E7357" s="3">
        <v>1452</v>
      </c>
      <c r="F7357" s="3">
        <v>41</v>
      </c>
      <c r="G7357" s="3" t="s">
        <v>1261</v>
      </c>
      <c r="H7357" s="3" t="s">
        <v>1262</v>
      </c>
      <c r="I7357" s="3" t="s">
        <v>426</v>
      </c>
      <c r="J7357" s="3">
        <v>66488991</v>
      </c>
    </row>
    <row r="7358" spans="1:10" hidden="1" x14ac:dyDescent="0.25">
      <c r="A7358" s="187">
        <v>43915</v>
      </c>
      <c r="B7358" s="3">
        <v>25</v>
      </c>
      <c r="C7358" s="3">
        <v>3</v>
      </c>
      <c r="D7358" s="3">
        <v>2020</v>
      </c>
      <c r="E7358" s="3">
        <v>1427</v>
      </c>
      <c r="F7358" s="3">
        <v>87</v>
      </c>
      <c r="G7358" s="3" t="s">
        <v>1261</v>
      </c>
      <c r="H7358" s="3" t="s">
        <v>1262</v>
      </c>
      <c r="I7358" s="3" t="s">
        <v>426</v>
      </c>
      <c r="J7358" s="3">
        <v>66488991</v>
      </c>
    </row>
    <row r="7359" spans="1:10" hidden="1" x14ac:dyDescent="0.25">
      <c r="A7359" s="187">
        <v>43914</v>
      </c>
      <c r="B7359" s="3">
        <v>24</v>
      </c>
      <c r="C7359" s="3">
        <v>3</v>
      </c>
      <c r="D7359" s="3">
        <v>2020</v>
      </c>
      <c r="E7359" s="3">
        <v>967</v>
      </c>
      <c r="F7359" s="3">
        <v>54</v>
      </c>
      <c r="G7359" s="3" t="s">
        <v>1261</v>
      </c>
      <c r="H7359" s="3" t="s">
        <v>1262</v>
      </c>
      <c r="I7359" s="3" t="s">
        <v>426</v>
      </c>
      <c r="J7359" s="3">
        <v>66488991</v>
      </c>
    </row>
    <row r="7360" spans="1:10" hidden="1" x14ac:dyDescent="0.25">
      <c r="A7360" s="187">
        <v>43913</v>
      </c>
      <c r="B7360" s="3">
        <v>23</v>
      </c>
      <c r="C7360" s="3">
        <v>3</v>
      </c>
      <c r="D7360" s="3">
        <v>2020</v>
      </c>
      <c r="E7360" s="3">
        <v>665</v>
      </c>
      <c r="F7360" s="3">
        <v>48</v>
      </c>
      <c r="G7360" s="3" t="s">
        <v>1261</v>
      </c>
      <c r="H7360" s="3" t="s">
        <v>1262</v>
      </c>
      <c r="I7360" s="3" t="s">
        <v>426</v>
      </c>
      <c r="J7360" s="3">
        <v>66488991</v>
      </c>
    </row>
    <row r="7361" spans="1:10" hidden="1" x14ac:dyDescent="0.25">
      <c r="A7361" s="187">
        <v>43912</v>
      </c>
      <c r="B7361" s="3">
        <v>22</v>
      </c>
      <c r="C7361" s="3">
        <v>3</v>
      </c>
      <c r="D7361" s="3">
        <v>2020</v>
      </c>
      <c r="E7361" s="3">
        <v>1035</v>
      </c>
      <c r="F7361" s="3">
        <v>56</v>
      </c>
      <c r="G7361" s="3" t="s">
        <v>1261</v>
      </c>
      <c r="H7361" s="3" t="s">
        <v>1262</v>
      </c>
      <c r="I7361" s="3" t="s">
        <v>426</v>
      </c>
      <c r="J7361" s="3">
        <v>66488991</v>
      </c>
    </row>
    <row r="7362" spans="1:10" hidden="1" x14ac:dyDescent="0.25">
      <c r="A7362" s="187">
        <v>43911</v>
      </c>
      <c r="B7362" s="3">
        <v>21</v>
      </c>
      <c r="C7362" s="3">
        <v>3</v>
      </c>
      <c r="D7362" s="3">
        <v>2020</v>
      </c>
      <c r="E7362" s="3">
        <v>706</v>
      </c>
      <c r="F7362" s="3">
        <v>33</v>
      </c>
      <c r="G7362" s="3" t="s">
        <v>1261</v>
      </c>
      <c r="H7362" s="3" t="s">
        <v>1262</v>
      </c>
      <c r="I7362" s="3" t="s">
        <v>426</v>
      </c>
      <c r="J7362" s="3">
        <v>66488991</v>
      </c>
    </row>
    <row r="7363" spans="1:10" hidden="1" x14ac:dyDescent="0.25">
      <c r="A7363" s="187">
        <v>43910</v>
      </c>
      <c r="B7363" s="3">
        <v>20</v>
      </c>
      <c r="C7363" s="3">
        <v>3</v>
      </c>
      <c r="D7363" s="3">
        <v>2020</v>
      </c>
      <c r="E7363" s="3">
        <v>647</v>
      </c>
      <c r="F7363" s="3">
        <v>41</v>
      </c>
      <c r="G7363" s="3" t="s">
        <v>1261</v>
      </c>
      <c r="H7363" s="3" t="s">
        <v>1262</v>
      </c>
      <c r="I7363" s="3" t="s">
        <v>426</v>
      </c>
      <c r="J7363" s="3">
        <v>66488991</v>
      </c>
    </row>
    <row r="7364" spans="1:10" hidden="1" x14ac:dyDescent="0.25">
      <c r="A7364" s="187">
        <v>43909</v>
      </c>
      <c r="B7364" s="3">
        <v>19</v>
      </c>
      <c r="C7364" s="3">
        <v>3</v>
      </c>
      <c r="D7364" s="3">
        <v>2020</v>
      </c>
      <c r="E7364" s="3">
        <v>680</v>
      </c>
      <c r="F7364" s="3">
        <v>43</v>
      </c>
      <c r="G7364" s="3" t="s">
        <v>1261</v>
      </c>
      <c r="H7364" s="3" t="s">
        <v>1262</v>
      </c>
      <c r="I7364" s="3" t="s">
        <v>426</v>
      </c>
      <c r="J7364" s="3">
        <v>66488991</v>
      </c>
    </row>
    <row r="7365" spans="1:10" hidden="1" x14ac:dyDescent="0.25">
      <c r="A7365" s="187">
        <v>43908</v>
      </c>
      <c r="B7365" s="3">
        <v>18</v>
      </c>
      <c r="C7365" s="3">
        <v>3</v>
      </c>
      <c r="D7365" s="3">
        <v>2020</v>
      </c>
      <c r="E7365" s="3">
        <v>407</v>
      </c>
      <c r="F7365" s="3">
        <v>5</v>
      </c>
      <c r="G7365" s="3" t="s">
        <v>1261</v>
      </c>
      <c r="H7365" s="3" t="s">
        <v>1262</v>
      </c>
      <c r="I7365" s="3" t="s">
        <v>426</v>
      </c>
      <c r="J7365" s="3">
        <v>66488991</v>
      </c>
    </row>
    <row r="7366" spans="1:10" hidden="1" x14ac:dyDescent="0.25">
      <c r="A7366" s="187">
        <v>43907</v>
      </c>
      <c r="B7366" s="3">
        <v>17</v>
      </c>
      <c r="C7366" s="3">
        <v>3</v>
      </c>
      <c r="D7366" s="3">
        <v>2020</v>
      </c>
      <c r="E7366" s="3">
        <v>152</v>
      </c>
      <c r="F7366" s="3">
        <v>20</v>
      </c>
      <c r="G7366" s="3" t="s">
        <v>1261</v>
      </c>
      <c r="H7366" s="3" t="s">
        <v>1262</v>
      </c>
      <c r="I7366" s="3" t="s">
        <v>426</v>
      </c>
      <c r="J7366" s="3">
        <v>66488991</v>
      </c>
    </row>
    <row r="7367" spans="1:10" hidden="1" x14ac:dyDescent="0.25">
      <c r="A7367" s="187">
        <v>43906</v>
      </c>
      <c r="B7367" s="3">
        <v>16</v>
      </c>
      <c r="C7367" s="3">
        <v>3</v>
      </c>
      <c r="D7367" s="3">
        <v>2020</v>
      </c>
      <c r="E7367" s="3">
        <v>251</v>
      </c>
      <c r="F7367" s="3">
        <v>14</v>
      </c>
      <c r="G7367" s="3" t="s">
        <v>1261</v>
      </c>
      <c r="H7367" s="3" t="s">
        <v>1262</v>
      </c>
      <c r="I7367" s="3" t="s">
        <v>426</v>
      </c>
      <c r="J7367" s="3">
        <v>66488991</v>
      </c>
    </row>
    <row r="7368" spans="1:10" hidden="1" x14ac:dyDescent="0.25">
      <c r="A7368" s="187">
        <v>43905</v>
      </c>
      <c r="B7368" s="3">
        <v>15</v>
      </c>
      <c r="C7368" s="3">
        <v>3</v>
      </c>
      <c r="D7368" s="3">
        <v>2020</v>
      </c>
      <c r="E7368" s="3">
        <v>433</v>
      </c>
      <c r="F7368" s="3">
        <v>11</v>
      </c>
      <c r="G7368" s="3" t="s">
        <v>1261</v>
      </c>
      <c r="H7368" s="3" t="s">
        <v>1262</v>
      </c>
      <c r="I7368" s="3" t="s">
        <v>426</v>
      </c>
      <c r="J7368" s="3">
        <v>66488991</v>
      </c>
    </row>
    <row r="7369" spans="1:10" hidden="1" x14ac:dyDescent="0.25">
      <c r="A7369" s="187">
        <v>43904</v>
      </c>
      <c r="B7369" s="3">
        <v>14</v>
      </c>
      <c r="C7369" s="3">
        <v>3</v>
      </c>
      <c r="D7369" s="3">
        <v>2020</v>
      </c>
      <c r="E7369" s="3">
        <v>117</v>
      </c>
      <c r="F7369" s="3">
        <v>0</v>
      </c>
      <c r="G7369" s="3" t="s">
        <v>1261</v>
      </c>
      <c r="H7369" s="3" t="s">
        <v>1262</v>
      </c>
      <c r="I7369" s="3" t="s">
        <v>426</v>
      </c>
      <c r="J7369" s="3">
        <v>66488991</v>
      </c>
    </row>
    <row r="7370" spans="1:10" hidden="1" x14ac:dyDescent="0.25">
      <c r="A7370" s="187">
        <v>43903</v>
      </c>
      <c r="B7370" s="3">
        <v>13</v>
      </c>
      <c r="C7370" s="3">
        <v>3</v>
      </c>
      <c r="D7370" s="3">
        <v>2020</v>
      </c>
      <c r="E7370" s="3">
        <v>134</v>
      </c>
      <c r="F7370" s="3">
        <v>4</v>
      </c>
      <c r="G7370" s="3" t="s">
        <v>1261</v>
      </c>
      <c r="H7370" s="3" t="s">
        <v>1262</v>
      </c>
      <c r="I7370" s="3" t="s">
        <v>426</v>
      </c>
      <c r="J7370" s="3">
        <v>66488991</v>
      </c>
    </row>
    <row r="7371" spans="1:10" hidden="1" x14ac:dyDescent="0.25">
      <c r="A7371" s="187">
        <v>43902</v>
      </c>
      <c r="B7371" s="3">
        <v>12</v>
      </c>
      <c r="C7371" s="3">
        <v>3</v>
      </c>
      <c r="D7371" s="3">
        <v>2020</v>
      </c>
      <c r="E7371" s="3">
        <v>83</v>
      </c>
      <c r="F7371" s="3">
        <v>0</v>
      </c>
      <c r="G7371" s="3" t="s">
        <v>1261</v>
      </c>
      <c r="H7371" s="3" t="s">
        <v>1262</v>
      </c>
      <c r="I7371" s="3" t="s">
        <v>426</v>
      </c>
      <c r="J7371" s="3">
        <v>66488991</v>
      </c>
    </row>
    <row r="7372" spans="1:10" hidden="1" x14ac:dyDescent="0.25">
      <c r="A7372" s="187">
        <v>43901</v>
      </c>
      <c r="B7372" s="3">
        <v>11</v>
      </c>
      <c r="C7372" s="3">
        <v>3</v>
      </c>
      <c r="D7372" s="3">
        <v>2020</v>
      </c>
      <c r="E7372" s="3">
        <v>52</v>
      </c>
      <c r="F7372" s="3">
        <v>1</v>
      </c>
      <c r="G7372" s="3" t="s">
        <v>1261</v>
      </c>
      <c r="H7372" s="3" t="s">
        <v>1262</v>
      </c>
      <c r="I7372" s="3" t="s">
        <v>426</v>
      </c>
      <c r="J7372" s="3">
        <v>66488991</v>
      </c>
    </row>
    <row r="7373" spans="1:10" hidden="1" x14ac:dyDescent="0.25">
      <c r="A7373" s="187">
        <v>43900</v>
      </c>
      <c r="B7373" s="3">
        <v>10</v>
      </c>
      <c r="C7373" s="3">
        <v>3</v>
      </c>
      <c r="D7373" s="3">
        <v>2020</v>
      </c>
      <c r="E7373" s="3">
        <v>48</v>
      </c>
      <c r="F7373" s="3">
        <v>2</v>
      </c>
      <c r="G7373" s="3" t="s">
        <v>1261</v>
      </c>
      <c r="H7373" s="3" t="s">
        <v>1262</v>
      </c>
      <c r="I7373" s="3" t="s">
        <v>426</v>
      </c>
      <c r="J7373" s="3">
        <v>66488991</v>
      </c>
    </row>
    <row r="7374" spans="1:10" hidden="1" x14ac:dyDescent="0.25">
      <c r="A7374" s="187">
        <v>43899</v>
      </c>
      <c r="B7374" s="3">
        <v>9</v>
      </c>
      <c r="C7374" s="3">
        <v>3</v>
      </c>
      <c r="D7374" s="3">
        <v>2020</v>
      </c>
      <c r="E7374" s="3">
        <v>67</v>
      </c>
      <c r="F7374" s="3">
        <v>1</v>
      </c>
      <c r="G7374" s="3" t="s">
        <v>1261</v>
      </c>
      <c r="H7374" s="3" t="s">
        <v>1262</v>
      </c>
      <c r="I7374" s="3" t="s">
        <v>426</v>
      </c>
      <c r="J7374" s="3">
        <v>66488991</v>
      </c>
    </row>
    <row r="7375" spans="1:10" hidden="1" x14ac:dyDescent="0.25">
      <c r="A7375" s="187">
        <v>43898</v>
      </c>
      <c r="B7375" s="3">
        <v>8</v>
      </c>
      <c r="C7375" s="3">
        <v>3</v>
      </c>
      <c r="D7375" s="3">
        <v>2020</v>
      </c>
      <c r="E7375" s="3">
        <v>43</v>
      </c>
      <c r="F7375" s="3">
        <v>1</v>
      </c>
      <c r="G7375" s="3" t="s">
        <v>1261</v>
      </c>
      <c r="H7375" s="3" t="s">
        <v>1262</v>
      </c>
      <c r="I7375" s="3" t="s">
        <v>426</v>
      </c>
      <c r="J7375" s="3">
        <v>66488991</v>
      </c>
    </row>
    <row r="7376" spans="1:10" hidden="1" x14ac:dyDescent="0.25">
      <c r="A7376" s="187">
        <v>43897</v>
      </c>
      <c r="B7376" s="3">
        <v>7</v>
      </c>
      <c r="C7376" s="3">
        <v>3</v>
      </c>
      <c r="D7376" s="3">
        <v>2020</v>
      </c>
      <c r="E7376" s="3">
        <v>48</v>
      </c>
      <c r="F7376" s="3">
        <v>0</v>
      </c>
      <c r="G7376" s="3" t="s">
        <v>1261</v>
      </c>
      <c r="H7376" s="3" t="s">
        <v>1262</v>
      </c>
      <c r="I7376" s="3" t="s">
        <v>426</v>
      </c>
      <c r="J7376" s="3">
        <v>66488991</v>
      </c>
    </row>
    <row r="7377" spans="1:10" hidden="1" x14ac:dyDescent="0.25">
      <c r="A7377" s="187">
        <v>43896</v>
      </c>
      <c r="B7377" s="3">
        <v>6</v>
      </c>
      <c r="C7377" s="3">
        <v>3</v>
      </c>
      <c r="D7377" s="3">
        <v>2020</v>
      </c>
      <c r="E7377" s="3">
        <v>30</v>
      </c>
      <c r="F7377" s="3">
        <v>1</v>
      </c>
      <c r="G7377" s="3" t="s">
        <v>1261</v>
      </c>
      <c r="H7377" s="3" t="s">
        <v>1262</v>
      </c>
      <c r="I7377" s="3" t="s">
        <v>426</v>
      </c>
      <c r="J7377" s="3">
        <v>66488991</v>
      </c>
    </row>
    <row r="7378" spans="1:10" hidden="1" x14ac:dyDescent="0.25">
      <c r="A7378" s="187">
        <v>43895</v>
      </c>
      <c r="B7378" s="3">
        <v>5</v>
      </c>
      <c r="C7378" s="3">
        <v>3</v>
      </c>
      <c r="D7378" s="3">
        <v>2020</v>
      </c>
      <c r="E7378" s="3">
        <v>34</v>
      </c>
      <c r="F7378" s="3">
        <v>0</v>
      </c>
      <c r="G7378" s="3" t="s">
        <v>1261</v>
      </c>
      <c r="H7378" s="3" t="s">
        <v>1262</v>
      </c>
      <c r="I7378" s="3" t="s">
        <v>426</v>
      </c>
      <c r="J7378" s="3">
        <v>66488991</v>
      </c>
    </row>
    <row r="7379" spans="1:10" hidden="1" x14ac:dyDescent="0.25">
      <c r="A7379" s="187">
        <v>43894</v>
      </c>
      <c r="B7379" s="3">
        <v>4</v>
      </c>
      <c r="C7379" s="3">
        <v>3</v>
      </c>
      <c r="D7379" s="3">
        <v>2020</v>
      </c>
      <c r="E7379" s="3">
        <v>11</v>
      </c>
      <c r="F7379" s="3">
        <v>0</v>
      </c>
      <c r="G7379" s="3" t="s">
        <v>1261</v>
      </c>
      <c r="H7379" s="3" t="s">
        <v>1262</v>
      </c>
      <c r="I7379" s="3" t="s">
        <v>426</v>
      </c>
      <c r="J7379" s="3">
        <v>66488991</v>
      </c>
    </row>
    <row r="7380" spans="1:10" hidden="1" x14ac:dyDescent="0.25">
      <c r="A7380" s="187">
        <v>43893</v>
      </c>
      <c r="B7380" s="3">
        <v>3</v>
      </c>
      <c r="C7380" s="3">
        <v>3</v>
      </c>
      <c r="D7380" s="3">
        <v>2020</v>
      </c>
      <c r="E7380" s="3">
        <v>4</v>
      </c>
      <c r="F7380" s="3">
        <v>0</v>
      </c>
      <c r="G7380" s="3" t="s">
        <v>1261</v>
      </c>
      <c r="H7380" s="3" t="s">
        <v>1262</v>
      </c>
      <c r="I7380" s="3" t="s">
        <v>426</v>
      </c>
      <c r="J7380" s="3">
        <v>66488991</v>
      </c>
    </row>
    <row r="7381" spans="1:10" hidden="1" x14ac:dyDescent="0.25">
      <c r="A7381" s="187">
        <v>43892</v>
      </c>
      <c r="B7381" s="3">
        <v>2</v>
      </c>
      <c r="C7381" s="3">
        <v>3</v>
      </c>
      <c r="D7381" s="3">
        <v>2020</v>
      </c>
      <c r="E7381" s="3">
        <v>13</v>
      </c>
      <c r="F7381" s="3">
        <v>0</v>
      </c>
      <c r="G7381" s="3" t="s">
        <v>1261</v>
      </c>
      <c r="H7381" s="3" t="s">
        <v>1262</v>
      </c>
      <c r="I7381" s="3" t="s">
        <v>426</v>
      </c>
      <c r="J7381" s="3">
        <v>66488991</v>
      </c>
    </row>
    <row r="7382" spans="1:10" hidden="1" x14ac:dyDescent="0.25">
      <c r="A7382" s="187">
        <v>43891</v>
      </c>
      <c r="B7382" s="3">
        <v>1</v>
      </c>
      <c r="C7382" s="3">
        <v>3</v>
      </c>
      <c r="D7382" s="3">
        <v>2020</v>
      </c>
      <c r="E7382" s="3">
        <v>5</v>
      </c>
      <c r="F7382" s="3">
        <v>0</v>
      </c>
      <c r="G7382" s="3" t="s">
        <v>1261</v>
      </c>
      <c r="H7382" s="3" t="s">
        <v>1262</v>
      </c>
      <c r="I7382" s="3" t="s">
        <v>426</v>
      </c>
      <c r="J7382" s="3">
        <v>66488991</v>
      </c>
    </row>
    <row r="7383" spans="1:10" hidden="1" x14ac:dyDescent="0.25">
      <c r="A7383" s="187">
        <v>43890</v>
      </c>
      <c r="B7383" s="3">
        <v>29</v>
      </c>
      <c r="C7383" s="3">
        <v>2</v>
      </c>
      <c r="D7383" s="3">
        <v>2020</v>
      </c>
      <c r="E7383" s="3">
        <v>2</v>
      </c>
      <c r="F7383" s="3">
        <v>0</v>
      </c>
      <c r="G7383" s="3" t="s">
        <v>1261</v>
      </c>
      <c r="H7383" s="3" t="s">
        <v>1262</v>
      </c>
      <c r="I7383" s="3" t="s">
        <v>426</v>
      </c>
      <c r="J7383" s="3">
        <v>66488991</v>
      </c>
    </row>
    <row r="7384" spans="1:10" hidden="1" x14ac:dyDescent="0.25">
      <c r="A7384" s="187">
        <v>43889</v>
      </c>
      <c r="B7384" s="3">
        <v>28</v>
      </c>
      <c r="C7384" s="3">
        <v>2</v>
      </c>
      <c r="D7384" s="3">
        <v>2020</v>
      </c>
      <c r="E7384" s="3">
        <v>3</v>
      </c>
      <c r="F7384" s="3">
        <v>0</v>
      </c>
      <c r="G7384" s="3" t="s">
        <v>1261</v>
      </c>
      <c r="H7384" s="3" t="s">
        <v>1262</v>
      </c>
      <c r="I7384" s="3" t="s">
        <v>426</v>
      </c>
      <c r="J7384" s="3">
        <v>66488991</v>
      </c>
    </row>
    <row r="7385" spans="1:10" hidden="1" x14ac:dyDescent="0.25">
      <c r="A7385" s="187">
        <v>43888</v>
      </c>
      <c r="B7385" s="3">
        <v>27</v>
      </c>
      <c r="C7385" s="3">
        <v>2</v>
      </c>
      <c r="D7385" s="3">
        <v>2020</v>
      </c>
      <c r="E7385" s="3">
        <v>0</v>
      </c>
      <c r="F7385" s="3">
        <v>0</v>
      </c>
      <c r="G7385" s="3" t="s">
        <v>1261</v>
      </c>
      <c r="H7385" s="3" t="s">
        <v>1262</v>
      </c>
      <c r="I7385" s="3" t="s">
        <v>426</v>
      </c>
      <c r="J7385" s="3">
        <v>66488991</v>
      </c>
    </row>
    <row r="7386" spans="1:10" hidden="1" x14ac:dyDescent="0.25">
      <c r="A7386" s="187">
        <v>43887</v>
      </c>
      <c r="B7386" s="3">
        <v>26</v>
      </c>
      <c r="C7386" s="3">
        <v>2</v>
      </c>
      <c r="D7386" s="3">
        <v>2020</v>
      </c>
      <c r="E7386" s="3">
        <v>0</v>
      </c>
      <c r="F7386" s="3">
        <v>0</v>
      </c>
      <c r="G7386" s="3" t="s">
        <v>1261</v>
      </c>
      <c r="H7386" s="3" t="s">
        <v>1262</v>
      </c>
      <c r="I7386" s="3" t="s">
        <v>426</v>
      </c>
      <c r="J7386" s="3">
        <v>66488991</v>
      </c>
    </row>
    <row r="7387" spans="1:10" hidden="1" x14ac:dyDescent="0.25">
      <c r="A7387" s="187">
        <v>43886</v>
      </c>
      <c r="B7387" s="3">
        <v>25</v>
      </c>
      <c r="C7387" s="3">
        <v>2</v>
      </c>
      <c r="D7387" s="3">
        <v>2020</v>
      </c>
      <c r="E7387" s="3">
        <v>0</v>
      </c>
      <c r="F7387" s="3">
        <v>0</v>
      </c>
      <c r="G7387" s="3" t="s">
        <v>1261</v>
      </c>
      <c r="H7387" s="3" t="s">
        <v>1262</v>
      </c>
      <c r="I7387" s="3" t="s">
        <v>426</v>
      </c>
      <c r="J7387" s="3">
        <v>66488991</v>
      </c>
    </row>
    <row r="7388" spans="1:10" hidden="1" x14ac:dyDescent="0.25">
      <c r="A7388" s="187">
        <v>43885</v>
      </c>
      <c r="B7388" s="3">
        <v>24</v>
      </c>
      <c r="C7388" s="3">
        <v>2</v>
      </c>
      <c r="D7388" s="3">
        <v>2020</v>
      </c>
      <c r="E7388" s="3">
        <v>4</v>
      </c>
      <c r="F7388" s="3">
        <v>0</v>
      </c>
      <c r="G7388" s="3" t="s">
        <v>1261</v>
      </c>
      <c r="H7388" s="3" t="s">
        <v>1262</v>
      </c>
      <c r="I7388" s="3" t="s">
        <v>426</v>
      </c>
      <c r="J7388" s="3">
        <v>66488991</v>
      </c>
    </row>
    <row r="7389" spans="1:10" hidden="1" x14ac:dyDescent="0.25">
      <c r="A7389" s="187">
        <v>43884</v>
      </c>
      <c r="B7389" s="3">
        <v>23</v>
      </c>
      <c r="C7389" s="3">
        <v>2</v>
      </c>
      <c r="D7389" s="3">
        <v>2020</v>
      </c>
      <c r="E7389" s="3">
        <v>0</v>
      </c>
      <c r="F7389" s="3">
        <v>0</v>
      </c>
      <c r="G7389" s="3" t="s">
        <v>1261</v>
      </c>
      <c r="H7389" s="3" t="s">
        <v>1262</v>
      </c>
      <c r="I7389" s="3" t="s">
        <v>426</v>
      </c>
      <c r="J7389" s="3">
        <v>66488991</v>
      </c>
    </row>
    <row r="7390" spans="1:10" hidden="1" x14ac:dyDescent="0.25">
      <c r="A7390" s="187">
        <v>43883</v>
      </c>
      <c r="B7390" s="3">
        <v>22</v>
      </c>
      <c r="C7390" s="3">
        <v>2</v>
      </c>
      <c r="D7390" s="3">
        <v>2020</v>
      </c>
      <c r="E7390" s="3">
        <v>0</v>
      </c>
      <c r="F7390" s="3">
        <v>0</v>
      </c>
      <c r="G7390" s="3" t="s">
        <v>1261</v>
      </c>
      <c r="H7390" s="3" t="s">
        <v>1262</v>
      </c>
      <c r="I7390" s="3" t="s">
        <v>426</v>
      </c>
      <c r="J7390" s="3">
        <v>66488991</v>
      </c>
    </row>
    <row r="7391" spans="1:10" hidden="1" x14ac:dyDescent="0.25">
      <c r="A7391" s="187">
        <v>43882</v>
      </c>
      <c r="B7391" s="3">
        <v>21</v>
      </c>
      <c r="C7391" s="3">
        <v>2</v>
      </c>
      <c r="D7391" s="3">
        <v>2020</v>
      </c>
      <c r="E7391" s="3">
        <v>0</v>
      </c>
      <c r="F7391" s="3">
        <v>0</v>
      </c>
      <c r="G7391" s="3" t="s">
        <v>1261</v>
      </c>
      <c r="H7391" s="3" t="s">
        <v>1262</v>
      </c>
      <c r="I7391" s="3" t="s">
        <v>426</v>
      </c>
      <c r="J7391" s="3">
        <v>66488991</v>
      </c>
    </row>
    <row r="7392" spans="1:10" hidden="1" x14ac:dyDescent="0.25">
      <c r="A7392" s="187">
        <v>43881</v>
      </c>
      <c r="B7392" s="3">
        <v>20</v>
      </c>
      <c r="C7392" s="3">
        <v>2</v>
      </c>
      <c r="D7392" s="3">
        <v>2020</v>
      </c>
      <c r="E7392" s="3">
        <v>0</v>
      </c>
      <c r="F7392" s="3">
        <v>0</v>
      </c>
      <c r="G7392" s="3" t="s">
        <v>1261</v>
      </c>
      <c r="H7392" s="3" t="s">
        <v>1262</v>
      </c>
      <c r="I7392" s="3" t="s">
        <v>426</v>
      </c>
      <c r="J7392" s="3">
        <v>66488991</v>
      </c>
    </row>
    <row r="7393" spans="1:10" hidden="1" x14ac:dyDescent="0.25">
      <c r="A7393" s="187">
        <v>43880</v>
      </c>
      <c r="B7393" s="3">
        <v>19</v>
      </c>
      <c r="C7393" s="3">
        <v>2</v>
      </c>
      <c r="D7393" s="3">
        <v>2020</v>
      </c>
      <c r="E7393" s="3">
        <v>0</v>
      </c>
      <c r="F7393" s="3">
        <v>0</v>
      </c>
      <c r="G7393" s="3" t="s">
        <v>1261</v>
      </c>
      <c r="H7393" s="3" t="s">
        <v>1262</v>
      </c>
      <c r="I7393" s="3" t="s">
        <v>426</v>
      </c>
      <c r="J7393" s="3">
        <v>66488991</v>
      </c>
    </row>
    <row r="7394" spans="1:10" hidden="1" x14ac:dyDescent="0.25">
      <c r="A7394" s="187">
        <v>43879</v>
      </c>
      <c r="B7394" s="3">
        <v>18</v>
      </c>
      <c r="C7394" s="3">
        <v>2</v>
      </c>
      <c r="D7394" s="3">
        <v>2020</v>
      </c>
      <c r="E7394" s="3">
        <v>0</v>
      </c>
      <c r="F7394" s="3">
        <v>0</v>
      </c>
      <c r="G7394" s="3" t="s">
        <v>1261</v>
      </c>
      <c r="H7394" s="3" t="s">
        <v>1262</v>
      </c>
      <c r="I7394" s="3" t="s">
        <v>426</v>
      </c>
      <c r="J7394" s="3">
        <v>66488991</v>
      </c>
    </row>
    <row r="7395" spans="1:10" hidden="1" x14ac:dyDescent="0.25">
      <c r="A7395" s="187">
        <v>43878</v>
      </c>
      <c r="B7395" s="3">
        <v>17</v>
      </c>
      <c r="C7395" s="3">
        <v>2</v>
      </c>
      <c r="D7395" s="3">
        <v>2020</v>
      </c>
      <c r="E7395" s="3">
        <v>0</v>
      </c>
      <c r="F7395" s="3">
        <v>0</v>
      </c>
      <c r="G7395" s="3" t="s">
        <v>1261</v>
      </c>
      <c r="H7395" s="3" t="s">
        <v>1262</v>
      </c>
      <c r="I7395" s="3" t="s">
        <v>426</v>
      </c>
      <c r="J7395" s="3">
        <v>66488991</v>
      </c>
    </row>
    <row r="7396" spans="1:10" hidden="1" x14ac:dyDescent="0.25">
      <c r="A7396" s="187">
        <v>43877</v>
      </c>
      <c r="B7396" s="3">
        <v>16</v>
      </c>
      <c r="C7396" s="3">
        <v>2</v>
      </c>
      <c r="D7396" s="3">
        <v>2020</v>
      </c>
      <c r="E7396" s="3">
        <v>0</v>
      </c>
      <c r="F7396" s="3">
        <v>0</v>
      </c>
      <c r="G7396" s="3" t="s">
        <v>1261</v>
      </c>
      <c r="H7396" s="3" t="s">
        <v>1262</v>
      </c>
      <c r="I7396" s="3" t="s">
        <v>426</v>
      </c>
      <c r="J7396" s="3">
        <v>66488991</v>
      </c>
    </row>
    <row r="7397" spans="1:10" hidden="1" x14ac:dyDescent="0.25">
      <c r="A7397" s="187">
        <v>43876</v>
      </c>
      <c r="B7397" s="3">
        <v>15</v>
      </c>
      <c r="C7397" s="3">
        <v>2</v>
      </c>
      <c r="D7397" s="3">
        <v>2020</v>
      </c>
      <c r="E7397" s="3">
        <v>0</v>
      </c>
      <c r="F7397" s="3">
        <v>0</v>
      </c>
      <c r="G7397" s="3" t="s">
        <v>1261</v>
      </c>
      <c r="H7397" s="3" t="s">
        <v>1262</v>
      </c>
      <c r="I7397" s="3" t="s">
        <v>426</v>
      </c>
      <c r="J7397" s="3">
        <v>66488991</v>
      </c>
    </row>
    <row r="7398" spans="1:10" hidden="1" x14ac:dyDescent="0.25">
      <c r="A7398" s="187">
        <v>43875</v>
      </c>
      <c r="B7398" s="3">
        <v>14</v>
      </c>
      <c r="C7398" s="3">
        <v>2</v>
      </c>
      <c r="D7398" s="3">
        <v>2020</v>
      </c>
      <c r="E7398" s="3">
        <v>0</v>
      </c>
      <c r="F7398" s="3">
        <v>0</v>
      </c>
      <c r="G7398" s="3" t="s">
        <v>1261</v>
      </c>
      <c r="H7398" s="3" t="s">
        <v>1262</v>
      </c>
      <c r="I7398" s="3" t="s">
        <v>426</v>
      </c>
      <c r="J7398" s="3">
        <v>66488991</v>
      </c>
    </row>
    <row r="7399" spans="1:10" hidden="1" x14ac:dyDescent="0.25">
      <c r="A7399" s="187">
        <v>43874</v>
      </c>
      <c r="B7399" s="3">
        <v>13</v>
      </c>
      <c r="C7399" s="3">
        <v>2</v>
      </c>
      <c r="D7399" s="3">
        <v>2020</v>
      </c>
      <c r="E7399" s="3">
        <v>1</v>
      </c>
      <c r="F7399" s="3">
        <v>0</v>
      </c>
      <c r="G7399" s="3" t="s">
        <v>1261</v>
      </c>
      <c r="H7399" s="3" t="s">
        <v>1262</v>
      </c>
      <c r="I7399" s="3" t="s">
        <v>426</v>
      </c>
      <c r="J7399" s="3">
        <v>66488991</v>
      </c>
    </row>
    <row r="7400" spans="1:10" hidden="1" x14ac:dyDescent="0.25">
      <c r="A7400" s="187">
        <v>43873</v>
      </c>
      <c r="B7400" s="3">
        <v>12</v>
      </c>
      <c r="C7400" s="3">
        <v>2</v>
      </c>
      <c r="D7400" s="3">
        <v>2020</v>
      </c>
      <c r="E7400" s="3">
        <v>0</v>
      </c>
      <c r="F7400" s="3">
        <v>0</v>
      </c>
      <c r="G7400" s="3" t="s">
        <v>1261</v>
      </c>
      <c r="H7400" s="3" t="s">
        <v>1262</v>
      </c>
      <c r="I7400" s="3" t="s">
        <v>426</v>
      </c>
      <c r="J7400" s="3">
        <v>66488991</v>
      </c>
    </row>
    <row r="7401" spans="1:10" hidden="1" x14ac:dyDescent="0.25">
      <c r="A7401" s="187">
        <v>43872</v>
      </c>
      <c r="B7401" s="3">
        <v>11</v>
      </c>
      <c r="C7401" s="3">
        <v>2</v>
      </c>
      <c r="D7401" s="3">
        <v>2020</v>
      </c>
      <c r="E7401" s="3">
        <v>4</v>
      </c>
      <c r="F7401" s="3">
        <v>0</v>
      </c>
      <c r="G7401" s="3" t="s">
        <v>1261</v>
      </c>
      <c r="H7401" s="3" t="s">
        <v>1262</v>
      </c>
      <c r="I7401" s="3" t="s">
        <v>426</v>
      </c>
      <c r="J7401" s="3">
        <v>66488991</v>
      </c>
    </row>
    <row r="7402" spans="1:10" hidden="1" x14ac:dyDescent="0.25">
      <c r="A7402" s="187">
        <v>43871</v>
      </c>
      <c r="B7402" s="3">
        <v>10</v>
      </c>
      <c r="C7402" s="3">
        <v>2</v>
      </c>
      <c r="D7402" s="3">
        <v>2020</v>
      </c>
      <c r="E7402" s="3">
        <v>0</v>
      </c>
      <c r="F7402" s="3">
        <v>0</v>
      </c>
      <c r="G7402" s="3" t="s">
        <v>1261</v>
      </c>
      <c r="H7402" s="3" t="s">
        <v>1262</v>
      </c>
      <c r="I7402" s="3" t="s">
        <v>426</v>
      </c>
      <c r="J7402" s="3">
        <v>66488991</v>
      </c>
    </row>
    <row r="7403" spans="1:10" hidden="1" x14ac:dyDescent="0.25">
      <c r="A7403" s="187">
        <v>43870</v>
      </c>
      <c r="B7403" s="3">
        <v>9</v>
      </c>
      <c r="C7403" s="3">
        <v>2</v>
      </c>
      <c r="D7403" s="3">
        <v>2020</v>
      </c>
      <c r="E7403" s="3">
        <v>1</v>
      </c>
      <c r="F7403" s="3">
        <v>0</v>
      </c>
      <c r="G7403" s="3" t="s">
        <v>1261</v>
      </c>
      <c r="H7403" s="3" t="s">
        <v>1262</v>
      </c>
      <c r="I7403" s="3" t="s">
        <v>426</v>
      </c>
      <c r="J7403" s="3">
        <v>66488991</v>
      </c>
    </row>
    <row r="7404" spans="1:10" hidden="1" x14ac:dyDescent="0.25">
      <c r="A7404" s="187">
        <v>43869</v>
      </c>
      <c r="B7404" s="3">
        <v>8</v>
      </c>
      <c r="C7404" s="3">
        <v>2</v>
      </c>
      <c r="D7404" s="3">
        <v>2020</v>
      </c>
      <c r="E7404" s="3">
        <v>0</v>
      </c>
      <c r="F7404" s="3">
        <v>0</v>
      </c>
      <c r="G7404" s="3" t="s">
        <v>1261</v>
      </c>
      <c r="H7404" s="3" t="s">
        <v>1262</v>
      </c>
      <c r="I7404" s="3" t="s">
        <v>426</v>
      </c>
      <c r="J7404" s="3">
        <v>66488991</v>
      </c>
    </row>
    <row r="7405" spans="1:10" hidden="1" x14ac:dyDescent="0.25">
      <c r="A7405" s="187">
        <v>43868</v>
      </c>
      <c r="B7405" s="3">
        <v>7</v>
      </c>
      <c r="C7405" s="3">
        <v>2</v>
      </c>
      <c r="D7405" s="3">
        <v>2020</v>
      </c>
      <c r="E7405" s="3">
        <v>1</v>
      </c>
      <c r="F7405" s="3">
        <v>0</v>
      </c>
      <c r="G7405" s="3" t="s">
        <v>1261</v>
      </c>
      <c r="H7405" s="3" t="s">
        <v>1262</v>
      </c>
      <c r="I7405" s="3" t="s">
        <v>426</v>
      </c>
      <c r="J7405" s="3">
        <v>66488991</v>
      </c>
    </row>
    <row r="7406" spans="1:10" hidden="1" x14ac:dyDescent="0.25">
      <c r="A7406" s="187">
        <v>43867</v>
      </c>
      <c r="B7406" s="3">
        <v>6</v>
      </c>
      <c r="C7406" s="3">
        <v>2</v>
      </c>
      <c r="D7406" s="3">
        <v>2020</v>
      </c>
      <c r="E7406" s="3">
        <v>0</v>
      </c>
      <c r="F7406" s="3">
        <v>0</v>
      </c>
      <c r="G7406" s="3" t="s">
        <v>1261</v>
      </c>
      <c r="H7406" s="3" t="s">
        <v>1262</v>
      </c>
      <c r="I7406" s="3" t="s">
        <v>426</v>
      </c>
      <c r="J7406" s="3">
        <v>66488991</v>
      </c>
    </row>
    <row r="7407" spans="1:10" hidden="1" x14ac:dyDescent="0.25">
      <c r="A7407" s="187">
        <v>43866</v>
      </c>
      <c r="B7407" s="3">
        <v>5</v>
      </c>
      <c r="C7407" s="3">
        <v>2</v>
      </c>
      <c r="D7407" s="3">
        <v>2020</v>
      </c>
      <c r="E7407" s="3">
        <v>0</v>
      </c>
      <c r="F7407" s="3">
        <v>0</v>
      </c>
      <c r="G7407" s="3" t="s">
        <v>1261</v>
      </c>
      <c r="H7407" s="3" t="s">
        <v>1262</v>
      </c>
      <c r="I7407" s="3" t="s">
        <v>426</v>
      </c>
      <c r="J7407" s="3">
        <v>66488991</v>
      </c>
    </row>
    <row r="7408" spans="1:10" hidden="1" x14ac:dyDescent="0.25">
      <c r="A7408" s="187">
        <v>43865</v>
      </c>
      <c r="B7408" s="3">
        <v>4</v>
      </c>
      <c r="C7408" s="3">
        <v>2</v>
      </c>
      <c r="D7408" s="3">
        <v>2020</v>
      </c>
      <c r="E7408" s="3">
        <v>0</v>
      </c>
      <c r="F7408" s="3">
        <v>0</v>
      </c>
      <c r="G7408" s="3" t="s">
        <v>1261</v>
      </c>
      <c r="H7408" s="3" t="s">
        <v>1262</v>
      </c>
      <c r="I7408" s="3" t="s">
        <v>426</v>
      </c>
      <c r="J7408" s="3">
        <v>66488991</v>
      </c>
    </row>
    <row r="7409" spans="1:10" hidden="1" x14ac:dyDescent="0.25">
      <c r="A7409" s="187">
        <v>43864</v>
      </c>
      <c r="B7409" s="3">
        <v>3</v>
      </c>
      <c r="C7409" s="3">
        <v>2</v>
      </c>
      <c r="D7409" s="3">
        <v>2020</v>
      </c>
      <c r="E7409" s="3">
        <v>0</v>
      </c>
      <c r="F7409" s="3">
        <v>0</v>
      </c>
      <c r="G7409" s="3" t="s">
        <v>1261</v>
      </c>
      <c r="H7409" s="3" t="s">
        <v>1262</v>
      </c>
      <c r="I7409" s="3" t="s">
        <v>426</v>
      </c>
      <c r="J7409" s="3">
        <v>66488991</v>
      </c>
    </row>
    <row r="7410" spans="1:10" hidden="1" x14ac:dyDescent="0.25">
      <c r="A7410" s="187">
        <v>43863</v>
      </c>
      <c r="B7410" s="3">
        <v>2</v>
      </c>
      <c r="C7410" s="3">
        <v>2</v>
      </c>
      <c r="D7410" s="3">
        <v>2020</v>
      </c>
      <c r="E7410" s="3">
        <v>0</v>
      </c>
      <c r="F7410" s="3">
        <v>0</v>
      </c>
      <c r="G7410" s="3" t="s">
        <v>1261</v>
      </c>
      <c r="H7410" s="3" t="s">
        <v>1262</v>
      </c>
      <c r="I7410" s="3" t="s">
        <v>426</v>
      </c>
      <c r="J7410" s="3">
        <v>66488991</v>
      </c>
    </row>
    <row r="7411" spans="1:10" hidden="1" x14ac:dyDescent="0.25">
      <c r="A7411" s="187">
        <v>43862</v>
      </c>
      <c r="B7411" s="3">
        <v>1</v>
      </c>
      <c r="C7411" s="3">
        <v>2</v>
      </c>
      <c r="D7411" s="3">
        <v>2020</v>
      </c>
      <c r="E7411" s="3">
        <v>0</v>
      </c>
      <c r="F7411" s="3">
        <v>0</v>
      </c>
      <c r="G7411" s="3" t="s">
        <v>1261</v>
      </c>
      <c r="H7411" s="3" t="s">
        <v>1262</v>
      </c>
      <c r="I7411" s="3" t="s">
        <v>426</v>
      </c>
      <c r="J7411" s="3">
        <v>66488991</v>
      </c>
    </row>
    <row r="7412" spans="1:10" hidden="1" x14ac:dyDescent="0.25">
      <c r="A7412" s="187">
        <v>43861</v>
      </c>
      <c r="B7412" s="3">
        <v>31</v>
      </c>
      <c r="C7412" s="3">
        <v>1</v>
      </c>
      <c r="D7412" s="3">
        <v>2020</v>
      </c>
      <c r="E7412" s="3">
        <v>2</v>
      </c>
      <c r="F7412" s="3">
        <v>0</v>
      </c>
      <c r="G7412" s="3" t="s">
        <v>1261</v>
      </c>
      <c r="H7412" s="3" t="s">
        <v>1262</v>
      </c>
      <c r="I7412" s="3" t="s">
        <v>426</v>
      </c>
      <c r="J7412" s="3">
        <v>66488991</v>
      </c>
    </row>
    <row r="7413" spans="1:10" hidden="1" x14ac:dyDescent="0.25">
      <c r="A7413" s="187">
        <v>43860</v>
      </c>
      <c r="B7413" s="3">
        <v>30</v>
      </c>
      <c r="C7413" s="3">
        <v>1</v>
      </c>
      <c r="D7413" s="3">
        <v>2020</v>
      </c>
      <c r="E7413" s="3">
        <v>0</v>
      </c>
      <c r="F7413" s="3">
        <v>0</v>
      </c>
      <c r="G7413" s="3" t="s">
        <v>1261</v>
      </c>
      <c r="H7413" s="3" t="s">
        <v>1262</v>
      </c>
      <c r="I7413" s="3" t="s">
        <v>426</v>
      </c>
      <c r="J7413" s="3">
        <v>66488991</v>
      </c>
    </row>
    <row r="7414" spans="1:10" hidden="1" x14ac:dyDescent="0.25">
      <c r="A7414" s="187">
        <v>43859</v>
      </c>
      <c r="B7414" s="3">
        <v>29</v>
      </c>
      <c r="C7414" s="3">
        <v>1</v>
      </c>
      <c r="D7414" s="3">
        <v>2020</v>
      </c>
      <c r="E7414" s="3">
        <v>0</v>
      </c>
      <c r="F7414" s="3">
        <v>0</v>
      </c>
      <c r="G7414" s="3" t="s">
        <v>1261</v>
      </c>
      <c r="H7414" s="3" t="s">
        <v>1262</v>
      </c>
      <c r="I7414" s="3" t="s">
        <v>426</v>
      </c>
      <c r="J7414" s="3">
        <v>66488991</v>
      </c>
    </row>
    <row r="7415" spans="1:10" hidden="1" x14ac:dyDescent="0.25">
      <c r="A7415" s="187">
        <v>43858</v>
      </c>
      <c r="B7415" s="3">
        <v>28</v>
      </c>
      <c r="C7415" s="3">
        <v>1</v>
      </c>
      <c r="D7415" s="3">
        <v>2020</v>
      </c>
      <c r="E7415" s="3">
        <v>0</v>
      </c>
      <c r="F7415" s="3">
        <v>0</v>
      </c>
      <c r="G7415" s="3" t="s">
        <v>1261</v>
      </c>
      <c r="H7415" s="3" t="s">
        <v>1262</v>
      </c>
      <c r="I7415" s="3" t="s">
        <v>426</v>
      </c>
      <c r="J7415" s="3">
        <v>66488991</v>
      </c>
    </row>
    <row r="7416" spans="1:10" hidden="1" x14ac:dyDescent="0.25">
      <c r="A7416" s="187">
        <v>43857</v>
      </c>
      <c r="B7416" s="3">
        <v>27</v>
      </c>
      <c r="C7416" s="3">
        <v>1</v>
      </c>
      <c r="D7416" s="3">
        <v>2020</v>
      </c>
      <c r="E7416" s="3">
        <v>0</v>
      </c>
      <c r="F7416" s="3">
        <v>0</v>
      </c>
      <c r="G7416" s="3" t="s">
        <v>1261</v>
      </c>
      <c r="H7416" s="3" t="s">
        <v>1262</v>
      </c>
      <c r="I7416" s="3" t="s">
        <v>426</v>
      </c>
      <c r="J7416" s="3">
        <v>66488991</v>
      </c>
    </row>
    <row r="7417" spans="1:10" hidden="1" x14ac:dyDescent="0.25">
      <c r="A7417" s="187">
        <v>43856</v>
      </c>
      <c r="B7417" s="3">
        <v>26</v>
      </c>
      <c r="C7417" s="3">
        <v>1</v>
      </c>
      <c r="D7417" s="3">
        <v>2020</v>
      </c>
      <c r="E7417" s="3">
        <v>0</v>
      </c>
      <c r="F7417" s="3">
        <v>0</v>
      </c>
      <c r="G7417" s="3" t="s">
        <v>1261</v>
      </c>
      <c r="H7417" s="3" t="s">
        <v>1262</v>
      </c>
      <c r="I7417" s="3" t="s">
        <v>426</v>
      </c>
      <c r="J7417" s="3">
        <v>66488991</v>
      </c>
    </row>
    <row r="7418" spans="1:10" hidden="1" x14ac:dyDescent="0.25">
      <c r="A7418" s="187">
        <v>43855</v>
      </c>
      <c r="B7418" s="3">
        <v>25</v>
      </c>
      <c r="C7418" s="3">
        <v>1</v>
      </c>
      <c r="D7418" s="3">
        <v>2020</v>
      </c>
      <c r="E7418" s="3">
        <v>0</v>
      </c>
      <c r="F7418" s="3">
        <v>0</v>
      </c>
      <c r="G7418" s="3" t="s">
        <v>1261</v>
      </c>
      <c r="H7418" s="3" t="s">
        <v>1262</v>
      </c>
      <c r="I7418" s="3" t="s">
        <v>426</v>
      </c>
      <c r="J7418" s="3">
        <v>66488991</v>
      </c>
    </row>
    <row r="7419" spans="1:10" hidden="1" x14ac:dyDescent="0.25">
      <c r="A7419" s="187">
        <v>43854</v>
      </c>
      <c r="B7419" s="3">
        <v>24</v>
      </c>
      <c r="C7419" s="3">
        <v>1</v>
      </c>
      <c r="D7419" s="3">
        <v>2020</v>
      </c>
      <c r="E7419" s="3">
        <v>0</v>
      </c>
      <c r="F7419" s="3">
        <v>0</v>
      </c>
      <c r="G7419" s="3" t="s">
        <v>1261</v>
      </c>
      <c r="H7419" s="3" t="s">
        <v>1262</v>
      </c>
      <c r="I7419" s="3" t="s">
        <v>426</v>
      </c>
      <c r="J7419" s="3">
        <v>66488991</v>
      </c>
    </row>
    <row r="7420" spans="1:10" hidden="1" x14ac:dyDescent="0.25">
      <c r="A7420" s="187">
        <v>43853</v>
      </c>
      <c r="B7420" s="3">
        <v>23</v>
      </c>
      <c r="C7420" s="3">
        <v>1</v>
      </c>
      <c r="D7420" s="3">
        <v>2020</v>
      </c>
      <c r="E7420" s="3">
        <v>0</v>
      </c>
      <c r="F7420" s="3">
        <v>0</v>
      </c>
      <c r="G7420" s="3" t="s">
        <v>1261</v>
      </c>
      <c r="H7420" s="3" t="s">
        <v>1262</v>
      </c>
      <c r="I7420" s="3" t="s">
        <v>426</v>
      </c>
      <c r="J7420" s="3">
        <v>66488991</v>
      </c>
    </row>
    <row r="7421" spans="1:10" hidden="1" x14ac:dyDescent="0.25">
      <c r="A7421" s="187">
        <v>43852</v>
      </c>
      <c r="B7421" s="3">
        <v>22</v>
      </c>
      <c r="C7421" s="3">
        <v>1</v>
      </c>
      <c r="D7421" s="3">
        <v>2020</v>
      </c>
      <c r="E7421" s="3">
        <v>0</v>
      </c>
      <c r="F7421" s="3">
        <v>0</v>
      </c>
      <c r="G7421" s="3" t="s">
        <v>1261</v>
      </c>
      <c r="H7421" s="3" t="s">
        <v>1262</v>
      </c>
      <c r="I7421" s="3" t="s">
        <v>426</v>
      </c>
      <c r="J7421" s="3">
        <v>66488991</v>
      </c>
    </row>
    <row r="7422" spans="1:10" hidden="1" x14ac:dyDescent="0.25">
      <c r="A7422" s="187">
        <v>43851</v>
      </c>
      <c r="B7422" s="3">
        <v>21</v>
      </c>
      <c r="C7422" s="3">
        <v>1</v>
      </c>
      <c r="D7422" s="3">
        <v>2020</v>
      </c>
      <c r="E7422" s="3">
        <v>0</v>
      </c>
      <c r="F7422" s="3">
        <v>0</v>
      </c>
      <c r="G7422" s="3" t="s">
        <v>1261</v>
      </c>
      <c r="H7422" s="3" t="s">
        <v>1262</v>
      </c>
      <c r="I7422" s="3" t="s">
        <v>426</v>
      </c>
      <c r="J7422" s="3">
        <v>66488991</v>
      </c>
    </row>
    <row r="7423" spans="1:10" hidden="1" x14ac:dyDescent="0.25">
      <c r="A7423" s="187">
        <v>43850</v>
      </c>
      <c r="B7423" s="3">
        <v>20</v>
      </c>
      <c r="C7423" s="3">
        <v>1</v>
      </c>
      <c r="D7423" s="3">
        <v>2020</v>
      </c>
      <c r="E7423" s="3">
        <v>0</v>
      </c>
      <c r="F7423" s="3">
        <v>0</v>
      </c>
      <c r="G7423" s="3" t="s">
        <v>1261</v>
      </c>
      <c r="H7423" s="3" t="s">
        <v>1262</v>
      </c>
      <c r="I7423" s="3" t="s">
        <v>426</v>
      </c>
      <c r="J7423" s="3">
        <v>66488991</v>
      </c>
    </row>
    <row r="7424" spans="1:10" hidden="1" x14ac:dyDescent="0.25">
      <c r="A7424" s="187">
        <v>43849</v>
      </c>
      <c r="B7424" s="3">
        <v>19</v>
      </c>
      <c r="C7424" s="3">
        <v>1</v>
      </c>
      <c r="D7424" s="3">
        <v>2020</v>
      </c>
      <c r="E7424" s="3">
        <v>0</v>
      </c>
      <c r="F7424" s="3">
        <v>0</v>
      </c>
      <c r="G7424" s="3" t="s">
        <v>1261</v>
      </c>
      <c r="H7424" s="3" t="s">
        <v>1262</v>
      </c>
      <c r="I7424" s="3" t="s">
        <v>426</v>
      </c>
      <c r="J7424" s="3">
        <v>66488991</v>
      </c>
    </row>
    <row r="7425" spans="1:10" hidden="1" x14ac:dyDescent="0.25">
      <c r="A7425" s="187">
        <v>43848</v>
      </c>
      <c r="B7425" s="3">
        <v>18</v>
      </c>
      <c r="C7425" s="3">
        <v>1</v>
      </c>
      <c r="D7425" s="3">
        <v>2020</v>
      </c>
      <c r="E7425" s="3">
        <v>0</v>
      </c>
      <c r="F7425" s="3">
        <v>0</v>
      </c>
      <c r="G7425" s="3" t="s">
        <v>1261</v>
      </c>
      <c r="H7425" s="3" t="s">
        <v>1262</v>
      </c>
      <c r="I7425" s="3" t="s">
        <v>426</v>
      </c>
      <c r="J7425" s="3">
        <v>66488991</v>
      </c>
    </row>
    <row r="7426" spans="1:10" hidden="1" x14ac:dyDescent="0.25">
      <c r="A7426" s="187">
        <v>43847</v>
      </c>
      <c r="B7426" s="3">
        <v>17</v>
      </c>
      <c r="C7426" s="3">
        <v>1</v>
      </c>
      <c r="D7426" s="3">
        <v>2020</v>
      </c>
      <c r="E7426" s="3">
        <v>0</v>
      </c>
      <c r="F7426" s="3">
        <v>0</v>
      </c>
      <c r="G7426" s="3" t="s">
        <v>1261</v>
      </c>
      <c r="H7426" s="3" t="s">
        <v>1262</v>
      </c>
      <c r="I7426" s="3" t="s">
        <v>426</v>
      </c>
      <c r="J7426" s="3">
        <v>66488991</v>
      </c>
    </row>
    <row r="7427" spans="1:10" hidden="1" x14ac:dyDescent="0.25">
      <c r="A7427" s="187">
        <v>43846</v>
      </c>
      <c r="B7427" s="3">
        <v>16</v>
      </c>
      <c r="C7427" s="3">
        <v>1</v>
      </c>
      <c r="D7427" s="3">
        <v>2020</v>
      </c>
      <c r="E7427" s="3">
        <v>0</v>
      </c>
      <c r="F7427" s="3">
        <v>0</v>
      </c>
      <c r="G7427" s="3" t="s">
        <v>1261</v>
      </c>
      <c r="H7427" s="3" t="s">
        <v>1262</v>
      </c>
      <c r="I7427" s="3" t="s">
        <v>426</v>
      </c>
      <c r="J7427" s="3">
        <v>66488991</v>
      </c>
    </row>
    <row r="7428" spans="1:10" hidden="1" x14ac:dyDescent="0.25">
      <c r="A7428" s="187">
        <v>43845</v>
      </c>
      <c r="B7428" s="3">
        <v>15</v>
      </c>
      <c r="C7428" s="3">
        <v>1</v>
      </c>
      <c r="D7428" s="3">
        <v>2020</v>
      </c>
      <c r="E7428" s="3">
        <v>0</v>
      </c>
      <c r="F7428" s="3">
        <v>0</v>
      </c>
      <c r="G7428" s="3" t="s">
        <v>1261</v>
      </c>
      <c r="H7428" s="3" t="s">
        <v>1262</v>
      </c>
      <c r="I7428" s="3" t="s">
        <v>426</v>
      </c>
      <c r="J7428" s="3">
        <v>66488991</v>
      </c>
    </row>
    <row r="7429" spans="1:10" hidden="1" x14ac:dyDescent="0.25">
      <c r="A7429" s="187">
        <v>43844</v>
      </c>
      <c r="B7429" s="3">
        <v>14</v>
      </c>
      <c r="C7429" s="3">
        <v>1</v>
      </c>
      <c r="D7429" s="3">
        <v>2020</v>
      </c>
      <c r="E7429" s="3">
        <v>0</v>
      </c>
      <c r="F7429" s="3">
        <v>0</v>
      </c>
      <c r="G7429" s="3" t="s">
        <v>1261</v>
      </c>
      <c r="H7429" s="3" t="s">
        <v>1262</v>
      </c>
      <c r="I7429" s="3" t="s">
        <v>426</v>
      </c>
      <c r="J7429" s="3">
        <v>66488991</v>
      </c>
    </row>
    <row r="7430" spans="1:10" hidden="1" x14ac:dyDescent="0.25">
      <c r="A7430" s="187">
        <v>43843</v>
      </c>
      <c r="B7430" s="3">
        <v>13</v>
      </c>
      <c r="C7430" s="3">
        <v>1</v>
      </c>
      <c r="D7430" s="3">
        <v>2020</v>
      </c>
      <c r="E7430" s="3">
        <v>0</v>
      </c>
      <c r="F7430" s="3">
        <v>0</v>
      </c>
      <c r="G7430" s="3" t="s">
        <v>1261</v>
      </c>
      <c r="H7430" s="3" t="s">
        <v>1262</v>
      </c>
      <c r="I7430" s="3" t="s">
        <v>426</v>
      </c>
      <c r="J7430" s="3">
        <v>66488991</v>
      </c>
    </row>
    <row r="7431" spans="1:10" hidden="1" x14ac:dyDescent="0.25">
      <c r="A7431" s="187">
        <v>43842</v>
      </c>
      <c r="B7431" s="3">
        <v>12</v>
      </c>
      <c r="C7431" s="3">
        <v>1</v>
      </c>
      <c r="D7431" s="3">
        <v>2020</v>
      </c>
      <c r="E7431" s="3">
        <v>0</v>
      </c>
      <c r="F7431" s="3">
        <v>0</v>
      </c>
      <c r="G7431" s="3" t="s">
        <v>1261</v>
      </c>
      <c r="H7431" s="3" t="s">
        <v>1262</v>
      </c>
      <c r="I7431" s="3" t="s">
        <v>426</v>
      </c>
      <c r="J7431" s="3">
        <v>66488991</v>
      </c>
    </row>
    <row r="7432" spans="1:10" hidden="1" x14ac:dyDescent="0.25">
      <c r="A7432" s="187">
        <v>43841</v>
      </c>
      <c r="B7432" s="3">
        <v>11</v>
      </c>
      <c r="C7432" s="3">
        <v>1</v>
      </c>
      <c r="D7432" s="3">
        <v>2020</v>
      </c>
      <c r="E7432" s="3">
        <v>0</v>
      </c>
      <c r="F7432" s="3">
        <v>0</v>
      </c>
      <c r="G7432" s="3" t="s">
        <v>1261</v>
      </c>
      <c r="H7432" s="3" t="s">
        <v>1262</v>
      </c>
      <c r="I7432" s="3" t="s">
        <v>426</v>
      </c>
      <c r="J7432" s="3">
        <v>66488991</v>
      </c>
    </row>
    <row r="7433" spans="1:10" hidden="1" x14ac:dyDescent="0.25">
      <c r="A7433" s="187">
        <v>43840</v>
      </c>
      <c r="B7433" s="3">
        <v>10</v>
      </c>
      <c r="C7433" s="3">
        <v>1</v>
      </c>
      <c r="D7433" s="3">
        <v>2020</v>
      </c>
      <c r="E7433" s="3">
        <v>0</v>
      </c>
      <c r="F7433" s="3">
        <v>0</v>
      </c>
      <c r="G7433" s="3" t="s">
        <v>1261</v>
      </c>
      <c r="H7433" s="3" t="s">
        <v>1262</v>
      </c>
      <c r="I7433" s="3" t="s">
        <v>426</v>
      </c>
      <c r="J7433" s="3">
        <v>66488991</v>
      </c>
    </row>
    <row r="7434" spans="1:10" hidden="1" x14ac:dyDescent="0.25">
      <c r="A7434" s="187">
        <v>43839</v>
      </c>
      <c r="B7434" s="3">
        <v>9</v>
      </c>
      <c r="C7434" s="3">
        <v>1</v>
      </c>
      <c r="D7434" s="3">
        <v>2020</v>
      </c>
      <c r="E7434" s="3">
        <v>0</v>
      </c>
      <c r="F7434" s="3">
        <v>0</v>
      </c>
      <c r="G7434" s="3" t="s">
        <v>1261</v>
      </c>
      <c r="H7434" s="3" t="s">
        <v>1262</v>
      </c>
      <c r="I7434" s="3" t="s">
        <v>426</v>
      </c>
      <c r="J7434" s="3">
        <v>66488991</v>
      </c>
    </row>
    <row r="7435" spans="1:10" hidden="1" x14ac:dyDescent="0.25">
      <c r="A7435" s="187">
        <v>43838</v>
      </c>
      <c r="B7435" s="3">
        <v>8</v>
      </c>
      <c r="C7435" s="3">
        <v>1</v>
      </c>
      <c r="D7435" s="3">
        <v>2020</v>
      </c>
      <c r="E7435" s="3">
        <v>0</v>
      </c>
      <c r="F7435" s="3">
        <v>0</v>
      </c>
      <c r="G7435" s="3" t="s">
        <v>1261</v>
      </c>
      <c r="H7435" s="3" t="s">
        <v>1262</v>
      </c>
      <c r="I7435" s="3" t="s">
        <v>426</v>
      </c>
      <c r="J7435" s="3">
        <v>66488991</v>
      </c>
    </row>
    <row r="7436" spans="1:10" hidden="1" x14ac:dyDescent="0.25">
      <c r="A7436" s="187">
        <v>43837</v>
      </c>
      <c r="B7436" s="3">
        <v>7</v>
      </c>
      <c r="C7436" s="3">
        <v>1</v>
      </c>
      <c r="D7436" s="3">
        <v>2020</v>
      </c>
      <c r="E7436" s="3">
        <v>0</v>
      </c>
      <c r="F7436" s="3">
        <v>0</v>
      </c>
      <c r="G7436" s="3" t="s">
        <v>1261</v>
      </c>
      <c r="H7436" s="3" t="s">
        <v>1262</v>
      </c>
      <c r="I7436" s="3" t="s">
        <v>426</v>
      </c>
      <c r="J7436" s="3">
        <v>66488991</v>
      </c>
    </row>
    <row r="7437" spans="1:10" hidden="1" x14ac:dyDescent="0.25">
      <c r="A7437" s="187">
        <v>43836</v>
      </c>
      <c r="B7437" s="3">
        <v>6</v>
      </c>
      <c r="C7437" s="3">
        <v>1</v>
      </c>
      <c r="D7437" s="3">
        <v>2020</v>
      </c>
      <c r="E7437" s="3">
        <v>0</v>
      </c>
      <c r="F7437" s="3">
        <v>0</v>
      </c>
      <c r="G7437" s="3" t="s">
        <v>1261</v>
      </c>
      <c r="H7437" s="3" t="s">
        <v>1262</v>
      </c>
      <c r="I7437" s="3" t="s">
        <v>426</v>
      </c>
      <c r="J7437" s="3">
        <v>66488991</v>
      </c>
    </row>
    <row r="7438" spans="1:10" hidden="1" x14ac:dyDescent="0.25">
      <c r="A7438" s="187">
        <v>43835</v>
      </c>
      <c r="B7438" s="3">
        <v>5</v>
      </c>
      <c r="C7438" s="3">
        <v>1</v>
      </c>
      <c r="D7438" s="3">
        <v>2020</v>
      </c>
      <c r="E7438" s="3">
        <v>0</v>
      </c>
      <c r="F7438" s="3">
        <v>0</v>
      </c>
      <c r="G7438" s="3" t="s">
        <v>1261</v>
      </c>
      <c r="H7438" s="3" t="s">
        <v>1262</v>
      </c>
      <c r="I7438" s="3" t="s">
        <v>426</v>
      </c>
      <c r="J7438" s="3">
        <v>66488991</v>
      </c>
    </row>
    <row r="7439" spans="1:10" hidden="1" x14ac:dyDescent="0.25">
      <c r="A7439" s="187">
        <v>43834</v>
      </c>
      <c r="B7439" s="3">
        <v>4</v>
      </c>
      <c r="C7439" s="3">
        <v>1</v>
      </c>
      <c r="D7439" s="3">
        <v>2020</v>
      </c>
      <c r="E7439" s="3">
        <v>0</v>
      </c>
      <c r="F7439" s="3">
        <v>0</v>
      </c>
      <c r="G7439" s="3" t="s">
        <v>1261</v>
      </c>
      <c r="H7439" s="3" t="s">
        <v>1262</v>
      </c>
      <c r="I7439" s="3" t="s">
        <v>426</v>
      </c>
      <c r="J7439" s="3">
        <v>66488991</v>
      </c>
    </row>
    <row r="7440" spans="1:10" hidden="1" x14ac:dyDescent="0.25">
      <c r="A7440" s="187">
        <v>43833</v>
      </c>
      <c r="B7440" s="3">
        <v>3</v>
      </c>
      <c r="C7440" s="3">
        <v>1</v>
      </c>
      <c r="D7440" s="3">
        <v>2020</v>
      </c>
      <c r="E7440" s="3">
        <v>0</v>
      </c>
      <c r="F7440" s="3">
        <v>0</v>
      </c>
      <c r="G7440" s="3" t="s">
        <v>1261</v>
      </c>
      <c r="H7440" s="3" t="s">
        <v>1262</v>
      </c>
      <c r="I7440" s="3" t="s">
        <v>426</v>
      </c>
      <c r="J7440" s="3">
        <v>66488991</v>
      </c>
    </row>
    <row r="7441" spans="1:10" hidden="1" x14ac:dyDescent="0.25">
      <c r="A7441" s="187">
        <v>43832</v>
      </c>
      <c r="B7441" s="3">
        <v>2</v>
      </c>
      <c r="C7441" s="3">
        <v>1</v>
      </c>
      <c r="D7441" s="3">
        <v>2020</v>
      </c>
      <c r="E7441" s="3">
        <v>0</v>
      </c>
      <c r="F7441" s="3">
        <v>0</v>
      </c>
      <c r="G7441" s="3" t="s">
        <v>1261</v>
      </c>
      <c r="H7441" s="3" t="s">
        <v>1262</v>
      </c>
      <c r="I7441" s="3" t="s">
        <v>426</v>
      </c>
      <c r="J7441" s="3">
        <v>66488991</v>
      </c>
    </row>
    <row r="7442" spans="1:10" hidden="1" x14ac:dyDescent="0.25">
      <c r="A7442" s="187">
        <v>43831</v>
      </c>
      <c r="B7442" s="3">
        <v>1</v>
      </c>
      <c r="C7442" s="3">
        <v>1</v>
      </c>
      <c r="D7442" s="3">
        <v>2020</v>
      </c>
      <c r="E7442" s="3">
        <v>0</v>
      </c>
      <c r="F7442" s="3">
        <v>0</v>
      </c>
      <c r="G7442" s="3" t="s">
        <v>1261</v>
      </c>
      <c r="H7442" s="3" t="s">
        <v>1262</v>
      </c>
      <c r="I7442" s="3" t="s">
        <v>426</v>
      </c>
      <c r="J7442" s="3">
        <v>66488991</v>
      </c>
    </row>
    <row r="7443" spans="1:10" hidden="1" x14ac:dyDescent="0.25">
      <c r="A7443" s="187">
        <v>43830</v>
      </c>
      <c r="B7443" s="3">
        <v>31</v>
      </c>
      <c r="C7443" s="3">
        <v>12</v>
      </c>
      <c r="D7443" s="3">
        <v>2019</v>
      </c>
      <c r="E7443" s="3">
        <v>0</v>
      </c>
      <c r="F7443" s="3">
        <v>0</v>
      </c>
      <c r="G7443" s="3" t="s">
        <v>1261</v>
      </c>
      <c r="H7443" s="3" t="s">
        <v>1262</v>
      </c>
      <c r="I7443" s="3" t="s">
        <v>426</v>
      </c>
      <c r="J7443" s="3">
        <v>66488991</v>
      </c>
    </row>
    <row r="7444" spans="1:10" hidden="1" x14ac:dyDescent="0.25">
      <c r="A7444" s="187">
        <v>43920</v>
      </c>
      <c r="B7444" s="3">
        <v>30</v>
      </c>
      <c r="C7444" s="3">
        <v>3</v>
      </c>
      <c r="D7444" s="3">
        <v>2020</v>
      </c>
      <c r="E7444" s="3">
        <v>1</v>
      </c>
      <c r="F7444" s="3">
        <v>0</v>
      </c>
      <c r="G7444" s="3" t="s">
        <v>1263</v>
      </c>
      <c r="H7444" s="3" t="s">
        <v>1264</v>
      </c>
      <c r="I7444" s="3" t="s">
        <v>586</v>
      </c>
      <c r="J7444" s="3">
        <v>56318348</v>
      </c>
    </row>
    <row r="7445" spans="1:10" hidden="1" x14ac:dyDescent="0.25">
      <c r="A7445" s="187">
        <v>43919</v>
      </c>
      <c r="B7445" s="3">
        <v>29</v>
      </c>
      <c r="C7445" s="3">
        <v>3</v>
      </c>
      <c r="D7445" s="3">
        <v>2020</v>
      </c>
      <c r="E7445" s="3">
        <v>0</v>
      </c>
      <c r="F7445" s="3">
        <v>1</v>
      </c>
      <c r="G7445" s="3" t="s">
        <v>1263</v>
      </c>
      <c r="H7445" s="3" t="s">
        <v>1264</v>
      </c>
      <c r="I7445" s="3" t="s">
        <v>586</v>
      </c>
      <c r="J7445" s="3">
        <v>56318348</v>
      </c>
    </row>
    <row r="7446" spans="1:10" hidden="1" x14ac:dyDescent="0.25">
      <c r="A7446" s="187">
        <v>43918</v>
      </c>
      <c r="B7446" s="3">
        <v>28</v>
      </c>
      <c r="C7446" s="3">
        <v>3</v>
      </c>
      <c r="D7446" s="3">
        <v>2020</v>
      </c>
      <c r="E7446" s="3">
        <v>0</v>
      </c>
      <c r="F7446" s="3">
        <v>0</v>
      </c>
      <c r="G7446" s="3" t="s">
        <v>1263</v>
      </c>
      <c r="H7446" s="3" t="s">
        <v>1264</v>
      </c>
      <c r="I7446" s="3" t="s">
        <v>586</v>
      </c>
      <c r="J7446" s="3">
        <v>56318348</v>
      </c>
    </row>
    <row r="7447" spans="1:10" hidden="1" x14ac:dyDescent="0.25">
      <c r="A7447" s="187">
        <v>43917</v>
      </c>
      <c r="B7447" s="3">
        <v>27</v>
      </c>
      <c r="C7447" s="3">
        <v>3</v>
      </c>
      <c r="D7447" s="3">
        <v>2020</v>
      </c>
      <c r="E7447" s="3">
        <v>1</v>
      </c>
      <c r="F7447" s="3">
        <v>0</v>
      </c>
      <c r="G7447" s="3" t="s">
        <v>1263</v>
      </c>
      <c r="H7447" s="3" t="s">
        <v>1264</v>
      </c>
      <c r="I7447" s="3" t="s">
        <v>586</v>
      </c>
      <c r="J7447" s="3">
        <v>56318348</v>
      </c>
    </row>
    <row r="7448" spans="1:10" hidden="1" x14ac:dyDescent="0.25">
      <c r="A7448" s="187">
        <v>43916</v>
      </c>
      <c r="B7448" s="3">
        <v>26</v>
      </c>
      <c r="C7448" s="3">
        <v>3</v>
      </c>
      <c r="D7448" s="3">
        <v>2020</v>
      </c>
      <c r="E7448" s="3">
        <v>0</v>
      </c>
      <c r="F7448" s="3">
        <v>0</v>
      </c>
      <c r="G7448" s="3" t="s">
        <v>1263</v>
      </c>
      <c r="H7448" s="3" t="s">
        <v>1264</v>
      </c>
      <c r="I7448" s="3" t="s">
        <v>586</v>
      </c>
      <c r="J7448" s="3">
        <v>56318348</v>
      </c>
    </row>
    <row r="7449" spans="1:10" hidden="1" x14ac:dyDescent="0.25">
      <c r="A7449" s="187">
        <v>43915</v>
      </c>
      <c r="B7449" s="3">
        <v>25</v>
      </c>
      <c r="C7449" s="3">
        <v>3</v>
      </c>
      <c r="D7449" s="3">
        <v>2020</v>
      </c>
      <c r="E7449" s="3">
        <v>0</v>
      </c>
      <c r="F7449" s="3">
        <v>0</v>
      </c>
      <c r="G7449" s="3" t="s">
        <v>1263</v>
      </c>
      <c r="H7449" s="3" t="s">
        <v>1264</v>
      </c>
      <c r="I7449" s="3" t="s">
        <v>586</v>
      </c>
      <c r="J7449" s="3">
        <v>56318348</v>
      </c>
    </row>
    <row r="7450" spans="1:10" hidden="1" x14ac:dyDescent="0.25">
      <c r="A7450" s="187">
        <v>43914</v>
      </c>
      <c r="B7450" s="3">
        <v>24</v>
      </c>
      <c r="C7450" s="3">
        <v>3</v>
      </c>
      <c r="D7450" s="3">
        <v>2020</v>
      </c>
      <c r="E7450" s="3">
        <v>0</v>
      </c>
      <c r="F7450" s="3">
        <v>0</v>
      </c>
      <c r="G7450" s="3" t="s">
        <v>1263</v>
      </c>
      <c r="H7450" s="3" t="s">
        <v>1264</v>
      </c>
      <c r="I7450" s="3" t="s">
        <v>586</v>
      </c>
      <c r="J7450" s="3">
        <v>56318348</v>
      </c>
    </row>
    <row r="7451" spans="1:10" hidden="1" x14ac:dyDescent="0.25">
      <c r="A7451" s="187">
        <v>43913</v>
      </c>
      <c r="B7451" s="3">
        <v>23</v>
      </c>
      <c r="C7451" s="3">
        <v>3</v>
      </c>
      <c r="D7451" s="3">
        <v>2020</v>
      </c>
      <c r="E7451" s="3">
        <v>6</v>
      </c>
      <c r="F7451" s="3">
        <v>0</v>
      </c>
      <c r="G7451" s="3" t="s">
        <v>1263</v>
      </c>
      <c r="H7451" s="3" t="s">
        <v>1264</v>
      </c>
      <c r="I7451" s="3" t="s">
        <v>586</v>
      </c>
      <c r="J7451" s="3">
        <v>56318348</v>
      </c>
    </row>
    <row r="7452" spans="1:10" hidden="1" x14ac:dyDescent="0.25">
      <c r="A7452" s="187">
        <v>43912</v>
      </c>
      <c r="B7452" s="3">
        <v>22</v>
      </c>
      <c r="C7452" s="3">
        <v>3</v>
      </c>
      <c r="D7452" s="3">
        <v>2020</v>
      </c>
      <c r="E7452" s="3">
        <v>3</v>
      </c>
      <c r="F7452" s="3">
        <v>0</v>
      </c>
      <c r="G7452" s="3" t="s">
        <v>1263</v>
      </c>
      <c r="H7452" s="3" t="s">
        <v>1264</v>
      </c>
      <c r="I7452" s="3" t="s">
        <v>586</v>
      </c>
      <c r="J7452" s="3">
        <v>56318348</v>
      </c>
    </row>
    <row r="7453" spans="1:10" hidden="1" x14ac:dyDescent="0.25">
      <c r="A7453" s="187">
        <v>43911</v>
      </c>
      <c r="B7453" s="3">
        <v>21</v>
      </c>
      <c r="C7453" s="3">
        <v>3</v>
      </c>
      <c r="D7453" s="3">
        <v>2020</v>
      </c>
      <c r="E7453" s="3">
        <v>0</v>
      </c>
      <c r="F7453" s="3">
        <v>0</v>
      </c>
      <c r="G7453" s="3" t="s">
        <v>1263</v>
      </c>
      <c r="H7453" s="3" t="s">
        <v>1264</v>
      </c>
      <c r="I7453" s="3" t="s">
        <v>586</v>
      </c>
      <c r="J7453" s="3">
        <v>56318348</v>
      </c>
    </row>
    <row r="7454" spans="1:10" hidden="1" x14ac:dyDescent="0.25">
      <c r="A7454" s="187">
        <v>43910</v>
      </c>
      <c r="B7454" s="3">
        <v>20</v>
      </c>
      <c r="C7454" s="3">
        <v>3</v>
      </c>
      <c r="D7454" s="3">
        <v>2020</v>
      </c>
      <c r="E7454" s="3">
        <v>0</v>
      </c>
      <c r="F7454" s="3">
        <v>0</v>
      </c>
      <c r="G7454" s="3" t="s">
        <v>1263</v>
      </c>
      <c r="H7454" s="3" t="s">
        <v>1264</v>
      </c>
      <c r="I7454" s="3" t="s">
        <v>586</v>
      </c>
      <c r="J7454" s="3">
        <v>56318348</v>
      </c>
    </row>
    <row r="7455" spans="1:10" hidden="1" x14ac:dyDescent="0.25">
      <c r="A7455" s="187">
        <v>43909</v>
      </c>
      <c r="B7455" s="3">
        <v>19</v>
      </c>
      <c r="C7455" s="3">
        <v>3</v>
      </c>
      <c r="D7455" s="3">
        <v>2020</v>
      </c>
      <c r="E7455" s="3">
        <v>2</v>
      </c>
      <c r="F7455" s="3">
        <v>0</v>
      </c>
      <c r="G7455" s="3" t="s">
        <v>1263</v>
      </c>
      <c r="H7455" s="3" t="s">
        <v>1264</v>
      </c>
      <c r="I7455" s="3" t="s">
        <v>586</v>
      </c>
      <c r="J7455" s="3">
        <v>56318348</v>
      </c>
    </row>
    <row r="7456" spans="1:10" hidden="1" x14ac:dyDescent="0.25">
      <c r="A7456" s="187">
        <v>43908</v>
      </c>
      <c r="B7456" s="3">
        <v>18</v>
      </c>
      <c r="C7456" s="3">
        <v>3</v>
      </c>
      <c r="D7456" s="3">
        <v>2020</v>
      </c>
      <c r="E7456" s="3">
        <v>0</v>
      </c>
      <c r="F7456" s="3">
        <v>0</v>
      </c>
      <c r="G7456" s="3" t="s">
        <v>1263</v>
      </c>
      <c r="H7456" s="3" t="s">
        <v>1264</v>
      </c>
      <c r="I7456" s="3" t="s">
        <v>586</v>
      </c>
      <c r="J7456" s="3">
        <v>56318348</v>
      </c>
    </row>
    <row r="7457" spans="1:10" hidden="1" x14ac:dyDescent="0.25">
      <c r="A7457" s="187">
        <v>43907</v>
      </c>
      <c r="B7457" s="3">
        <v>17</v>
      </c>
      <c r="C7457" s="3">
        <v>3</v>
      </c>
      <c r="D7457" s="3">
        <v>2020</v>
      </c>
      <c r="E7457" s="3">
        <v>1</v>
      </c>
      <c r="F7457" s="3">
        <v>0</v>
      </c>
      <c r="G7457" s="3" t="s">
        <v>1263</v>
      </c>
      <c r="H7457" s="3" t="s">
        <v>1264</v>
      </c>
      <c r="I7457" s="3" t="s">
        <v>586</v>
      </c>
      <c r="J7457" s="3">
        <v>56318348</v>
      </c>
    </row>
    <row r="7458" spans="1:10" hidden="1" x14ac:dyDescent="0.25">
      <c r="A7458" s="187">
        <v>43920</v>
      </c>
      <c r="B7458" s="3">
        <v>30</v>
      </c>
      <c r="C7458" s="3">
        <v>3</v>
      </c>
      <c r="D7458" s="3">
        <v>2020</v>
      </c>
      <c r="E7458" s="3">
        <v>18360</v>
      </c>
      <c r="F7458" s="3">
        <v>318</v>
      </c>
      <c r="G7458" s="3" t="s">
        <v>1265</v>
      </c>
      <c r="H7458" s="3" t="s">
        <v>1266</v>
      </c>
      <c r="I7458" s="3" t="s">
        <v>591</v>
      </c>
      <c r="J7458" s="3">
        <v>327167434</v>
      </c>
    </row>
    <row r="7459" spans="1:10" hidden="1" x14ac:dyDescent="0.25">
      <c r="A7459" s="187">
        <v>43919</v>
      </c>
      <c r="B7459" s="3">
        <v>29</v>
      </c>
      <c r="C7459" s="3">
        <v>3</v>
      </c>
      <c r="D7459" s="3">
        <v>2020</v>
      </c>
      <c r="E7459" s="3">
        <v>19979</v>
      </c>
      <c r="F7459" s="3">
        <v>484</v>
      </c>
      <c r="G7459" s="3" t="s">
        <v>1265</v>
      </c>
      <c r="H7459" s="3" t="s">
        <v>1266</v>
      </c>
      <c r="I7459" s="3" t="s">
        <v>591</v>
      </c>
      <c r="J7459" s="3">
        <v>327167434</v>
      </c>
    </row>
    <row r="7460" spans="1:10" hidden="1" x14ac:dyDescent="0.25">
      <c r="A7460" s="187">
        <v>43918</v>
      </c>
      <c r="B7460" s="3">
        <v>28</v>
      </c>
      <c r="C7460" s="3">
        <v>3</v>
      </c>
      <c r="D7460" s="3">
        <v>2020</v>
      </c>
      <c r="E7460" s="3">
        <v>18695</v>
      </c>
      <c r="F7460" s="3">
        <v>411</v>
      </c>
      <c r="G7460" s="3" t="s">
        <v>1265</v>
      </c>
      <c r="H7460" s="3" t="s">
        <v>1266</v>
      </c>
      <c r="I7460" s="3" t="s">
        <v>591</v>
      </c>
      <c r="J7460" s="3">
        <v>327167434</v>
      </c>
    </row>
    <row r="7461" spans="1:10" hidden="1" x14ac:dyDescent="0.25">
      <c r="A7461" s="187">
        <v>43917</v>
      </c>
      <c r="B7461" s="3">
        <v>27</v>
      </c>
      <c r="C7461" s="3">
        <v>3</v>
      </c>
      <c r="D7461" s="3">
        <v>2020</v>
      </c>
      <c r="E7461" s="3">
        <v>16797</v>
      </c>
      <c r="F7461" s="3">
        <v>246</v>
      </c>
      <c r="G7461" s="3" t="s">
        <v>1265</v>
      </c>
      <c r="H7461" s="3" t="s">
        <v>1266</v>
      </c>
      <c r="I7461" s="3" t="s">
        <v>591</v>
      </c>
      <c r="J7461" s="3">
        <v>327167434</v>
      </c>
    </row>
    <row r="7462" spans="1:10" hidden="1" x14ac:dyDescent="0.25">
      <c r="A7462" s="187">
        <v>43916</v>
      </c>
      <c r="B7462" s="3">
        <v>26</v>
      </c>
      <c r="C7462" s="3">
        <v>3</v>
      </c>
      <c r="D7462" s="3">
        <v>2020</v>
      </c>
      <c r="E7462" s="3">
        <v>13963</v>
      </c>
      <c r="F7462" s="3">
        <v>249</v>
      </c>
      <c r="G7462" s="3" t="s">
        <v>1265</v>
      </c>
      <c r="H7462" s="3" t="s">
        <v>1266</v>
      </c>
      <c r="I7462" s="3" t="s">
        <v>591</v>
      </c>
      <c r="J7462" s="3">
        <v>327167434</v>
      </c>
    </row>
    <row r="7463" spans="1:10" hidden="1" x14ac:dyDescent="0.25">
      <c r="A7463" s="187">
        <v>43915</v>
      </c>
      <c r="B7463" s="3">
        <v>25</v>
      </c>
      <c r="C7463" s="3">
        <v>3</v>
      </c>
      <c r="D7463" s="3">
        <v>2020</v>
      </c>
      <c r="E7463" s="3">
        <v>8789</v>
      </c>
      <c r="F7463" s="3">
        <v>211</v>
      </c>
      <c r="G7463" s="3" t="s">
        <v>1265</v>
      </c>
      <c r="H7463" s="3" t="s">
        <v>1266</v>
      </c>
      <c r="I7463" s="3" t="s">
        <v>591</v>
      </c>
      <c r="J7463" s="3">
        <v>327167434</v>
      </c>
    </row>
    <row r="7464" spans="1:10" hidden="1" x14ac:dyDescent="0.25">
      <c r="A7464" s="187">
        <v>43914</v>
      </c>
      <c r="B7464" s="3">
        <v>24</v>
      </c>
      <c r="C7464" s="3">
        <v>3</v>
      </c>
      <c r="D7464" s="3">
        <v>2020</v>
      </c>
      <c r="E7464" s="3">
        <v>11236</v>
      </c>
      <c r="F7464" s="3">
        <v>119</v>
      </c>
      <c r="G7464" s="3" t="s">
        <v>1265</v>
      </c>
      <c r="H7464" s="3" t="s">
        <v>1266</v>
      </c>
      <c r="I7464" s="3" t="s">
        <v>591</v>
      </c>
      <c r="J7464" s="3">
        <v>327167434</v>
      </c>
    </row>
    <row r="7465" spans="1:10" hidden="1" x14ac:dyDescent="0.25">
      <c r="A7465" s="187">
        <v>43913</v>
      </c>
      <c r="B7465" s="3">
        <v>23</v>
      </c>
      <c r="C7465" s="3">
        <v>3</v>
      </c>
      <c r="D7465" s="3">
        <v>2020</v>
      </c>
      <c r="E7465" s="3">
        <v>8459</v>
      </c>
      <c r="F7465" s="3">
        <v>131</v>
      </c>
      <c r="G7465" s="3" t="s">
        <v>1265</v>
      </c>
      <c r="H7465" s="3" t="s">
        <v>1266</v>
      </c>
      <c r="I7465" s="3" t="s">
        <v>591</v>
      </c>
      <c r="J7465" s="3">
        <v>327167434</v>
      </c>
    </row>
    <row r="7466" spans="1:10" hidden="1" x14ac:dyDescent="0.25">
      <c r="A7466" s="187">
        <v>43912</v>
      </c>
      <c r="B7466" s="3">
        <v>22</v>
      </c>
      <c r="C7466" s="3">
        <v>3</v>
      </c>
      <c r="D7466" s="3">
        <v>2020</v>
      </c>
      <c r="E7466" s="3">
        <v>7123</v>
      </c>
      <c r="F7466" s="3">
        <v>80</v>
      </c>
      <c r="G7466" s="3" t="s">
        <v>1265</v>
      </c>
      <c r="H7466" s="3" t="s">
        <v>1266</v>
      </c>
      <c r="I7466" s="3" t="s">
        <v>591</v>
      </c>
      <c r="J7466" s="3">
        <v>327167434</v>
      </c>
    </row>
    <row r="7467" spans="1:10" hidden="1" x14ac:dyDescent="0.25">
      <c r="A7467" s="187">
        <v>43911</v>
      </c>
      <c r="B7467" s="3">
        <v>21</v>
      </c>
      <c r="C7467" s="3">
        <v>3</v>
      </c>
      <c r="D7467" s="3">
        <v>2020</v>
      </c>
      <c r="E7467" s="3">
        <v>5374</v>
      </c>
      <c r="F7467" s="3">
        <v>110</v>
      </c>
      <c r="G7467" s="3" t="s">
        <v>1265</v>
      </c>
      <c r="H7467" s="3" t="s">
        <v>1266</v>
      </c>
      <c r="I7467" s="3" t="s">
        <v>591</v>
      </c>
      <c r="J7467" s="3">
        <v>327167434</v>
      </c>
    </row>
    <row r="7468" spans="1:10" hidden="1" x14ac:dyDescent="0.25">
      <c r="A7468" s="187">
        <v>43910</v>
      </c>
      <c r="B7468" s="3">
        <v>20</v>
      </c>
      <c r="C7468" s="3">
        <v>3</v>
      </c>
      <c r="D7468" s="3">
        <v>2020</v>
      </c>
      <c r="E7468" s="3">
        <v>4835</v>
      </c>
      <c r="F7468" s="3">
        <v>0</v>
      </c>
      <c r="G7468" s="3" t="s">
        <v>1265</v>
      </c>
      <c r="H7468" s="3" t="s">
        <v>1266</v>
      </c>
      <c r="I7468" s="3" t="s">
        <v>591</v>
      </c>
      <c r="J7468" s="3">
        <v>327167434</v>
      </c>
    </row>
    <row r="7469" spans="1:10" hidden="1" x14ac:dyDescent="0.25">
      <c r="A7469" s="187">
        <v>43909</v>
      </c>
      <c r="B7469" s="3">
        <v>19</v>
      </c>
      <c r="C7469" s="3">
        <v>3</v>
      </c>
      <c r="D7469" s="3">
        <v>2020</v>
      </c>
      <c r="E7469" s="3">
        <v>2988</v>
      </c>
      <c r="F7469" s="3">
        <v>42</v>
      </c>
      <c r="G7469" s="3" t="s">
        <v>1265</v>
      </c>
      <c r="H7469" s="3" t="s">
        <v>1266</v>
      </c>
      <c r="I7469" s="3" t="s">
        <v>591</v>
      </c>
      <c r="J7469" s="3">
        <v>327167434</v>
      </c>
    </row>
    <row r="7470" spans="1:10" hidden="1" x14ac:dyDescent="0.25">
      <c r="A7470" s="187">
        <v>43908</v>
      </c>
      <c r="B7470" s="3">
        <v>18</v>
      </c>
      <c r="C7470" s="3">
        <v>3</v>
      </c>
      <c r="D7470" s="3">
        <v>2020</v>
      </c>
      <c r="E7470" s="3">
        <v>1766</v>
      </c>
      <c r="F7470" s="3">
        <v>23</v>
      </c>
      <c r="G7470" s="3" t="s">
        <v>1265</v>
      </c>
      <c r="H7470" s="3" t="s">
        <v>1266</v>
      </c>
      <c r="I7470" s="3" t="s">
        <v>591</v>
      </c>
      <c r="J7470" s="3">
        <v>327167434</v>
      </c>
    </row>
    <row r="7471" spans="1:10" hidden="1" x14ac:dyDescent="0.25">
      <c r="A7471" s="187">
        <v>43907</v>
      </c>
      <c r="B7471" s="3">
        <v>17</v>
      </c>
      <c r="C7471" s="3">
        <v>3</v>
      </c>
      <c r="D7471" s="3">
        <v>2020</v>
      </c>
      <c r="E7471" s="3">
        <v>887</v>
      </c>
      <c r="F7471" s="3">
        <v>16</v>
      </c>
      <c r="G7471" s="3" t="s">
        <v>1265</v>
      </c>
      <c r="H7471" s="3" t="s">
        <v>1266</v>
      </c>
      <c r="I7471" s="3" t="s">
        <v>591</v>
      </c>
      <c r="J7471" s="3">
        <v>327167434</v>
      </c>
    </row>
    <row r="7472" spans="1:10" hidden="1" x14ac:dyDescent="0.25">
      <c r="A7472" s="187">
        <v>43906</v>
      </c>
      <c r="B7472" s="3">
        <v>16</v>
      </c>
      <c r="C7472" s="3">
        <v>3</v>
      </c>
      <c r="D7472" s="3">
        <v>2020</v>
      </c>
      <c r="E7472" s="3">
        <v>823</v>
      </c>
      <c r="F7472" s="3">
        <v>12</v>
      </c>
      <c r="G7472" s="3" t="s">
        <v>1265</v>
      </c>
      <c r="H7472" s="3" t="s">
        <v>1266</v>
      </c>
      <c r="I7472" s="3" t="s">
        <v>591</v>
      </c>
      <c r="J7472" s="3">
        <v>327167434</v>
      </c>
    </row>
    <row r="7473" spans="1:10" hidden="1" x14ac:dyDescent="0.25">
      <c r="A7473" s="187">
        <v>43905</v>
      </c>
      <c r="B7473" s="3">
        <v>15</v>
      </c>
      <c r="C7473" s="3">
        <v>3</v>
      </c>
      <c r="D7473" s="3">
        <v>2020</v>
      </c>
      <c r="E7473" s="3">
        <v>777</v>
      </c>
      <c r="F7473" s="3">
        <v>10</v>
      </c>
      <c r="G7473" s="3" t="s">
        <v>1265</v>
      </c>
      <c r="H7473" s="3" t="s">
        <v>1266</v>
      </c>
      <c r="I7473" s="3" t="s">
        <v>591</v>
      </c>
      <c r="J7473" s="3">
        <v>327167434</v>
      </c>
    </row>
    <row r="7474" spans="1:10" hidden="1" x14ac:dyDescent="0.25">
      <c r="A7474" s="187">
        <v>43904</v>
      </c>
      <c r="B7474" s="3">
        <v>14</v>
      </c>
      <c r="C7474" s="3">
        <v>3</v>
      </c>
      <c r="D7474" s="3">
        <v>2020</v>
      </c>
      <c r="E7474" s="3">
        <v>511</v>
      </c>
      <c r="F7474" s="3">
        <v>7</v>
      </c>
      <c r="G7474" s="3" t="s">
        <v>1265</v>
      </c>
      <c r="H7474" s="3" t="s">
        <v>1266</v>
      </c>
      <c r="I7474" s="3" t="s">
        <v>591</v>
      </c>
      <c r="J7474" s="3">
        <v>327167434</v>
      </c>
    </row>
    <row r="7475" spans="1:10" hidden="1" x14ac:dyDescent="0.25">
      <c r="A7475" s="187">
        <v>43903</v>
      </c>
      <c r="B7475" s="3">
        <v>13</v>
      </c>
      <c r="C7475" s="3">
        <v>3</v>
      </c>
      <c r="D7475" s="3">
        <v>2020</v>
      </c>
      <c r="E7475" s="3">
        <v>351</v>
      </c>
      <c r="F7475" s="3">
        <v>10</v>
      </c>
      <c r="G7475" s="3" t="s">
        <v>1265</v>
      </c>
      <c r="H7475" s="3" t="s">
        <v>1266</v>
      </c>
      <c r="I7475" s="3" t="s">
        <v>591</v>
      </c>
      <c r="J7475" s="3">
        <v>327167434</v>
      </c>
    </row>
    <row r="7476" spans="1:10" hidden="1" x14ac:dyDescent="0.25">
      <c r="A7476" s="187">
        <v>43902</v>
      </c>
      <c r="B7476" s="3">
        <v>12</v>
      </c>
      <c r="C7476" s="3">
        <v>3</v>
      </c>
      <c r="D7476" s="3">
        <v>2020</v>
      </c>
      <c r="E7476" s="3">
        <v>287</v>
      </c>
      <c r="F7476" s="3">
        <v>2</v>
      </c>
      <c r="G7476" s="3" t="s">
        <v>1265</v>
      </c>
      <c r="H7476" s="3" t="s">
        <v>1266</v>
      </c>
      <c r="I7476" s="3" t="s">
        <v>591</v>
      </c>
      <c r="J7476" s="3">
        <v>327167434</v>
      </c>
    </row>
    <row r="7477" spans="1:10" hidden="1" x14ac:dyDescent="0.25">
      <c r="A7477" s="187">
        <v>43901</v>
      </c>
      <c r="B7477" s="3">
        <v>11</v>
      </c>
      <c r="C7477" s="3">
        <v>3</v>
      </c>
      <c r="D7477" s="3">
        <v>2020</v>
      </c>
      <c r="E7477" s="3">
        <v>271</v>
      </c>
      <c r="F7477" s="3">
        <v>2</v>
      </c>
      <c r="G7477" s="3" t="s">
        <v>1265</v>
      </c>
      <c r="H7477" s="3" t="s">
        <v>1266</v>
      </c>
      <c r="I7477" s="3" t="s">
        <v>591</v>
      </c>
      <c r="J7477" s="3">
        <v>327167434</v>
      </c>
    </row>
    <row r="7478" spans="1:10" hidden="1" x14ac:dyDescent="0.25">
      <c r="A7478" s="187">
        <v>43900</v>
      </c>
      <c r="B7478" s="3">
        <v>10</v>
      </c>
      <c r="C7478" s="3">
        <v>3</v>
      </c>
      <c r="D7478" s="3">
        <v>2020</v>
      </c>
      <c r="E7478" s="3">
        <v>200</v>
      </c>
      <c r="F7478" s="3">
        <v>5</v>
      </c>
      <c r="G7478" s="3" t="s">
        <v>1265</v>
      </c>
      <c r="H7478" s="3" t="s">
        <v>1266</v>
      </c>
      <c r="I7478" s="3" t="s">
        <v>591</v>
      </c>
      <c r="J7478" s="3">
        <v>327167434</v>
      </c>
    </row>
    <row r="7479" spans="1:10" hidden="1" x14ac:dyDescent="0.25">
      <c r="A7479" s="187">
        <v>43899</v>
      </c>
      <c r="B7479" s="3">
        <v>9</v>
      </c>
      <c r="C7479" s="3">
        <v>3</v>
      </c>
      <c r="D7479" s="3">
        <v>2020</v>
      </c>
      <c r="E7479" s="3">
        <v>121</v>
      </c>
      <c r="F7479" s="3">
        <v>4</v>
      </c>
      <c r="G7479" s="3" t="s">
        <v>1265</v>
      </c>
      <c r="H7479" s="3" t="s">
        <v>1266</v>
      </c>
      <c r="I7479" s="3" t="s">
        <v>591</v>
      </c>
      <c r="J7479" s="3">
        <v>327167434</v>
      </c>
    </row>
    <row r="7480" spans="1:10" hidden="1" x14ac:dyDescent="0.25">
      <c r="A7480" s="187">
        <v>43898</v>
      </c>
      <c r="B7480" s="3">
        <v>8</v>
      </c>
      <c r="C7480" s="3">
        <v>3</v>
      </c>
      <c r="D7480" s="3">
        <v>2020</v>
      </c>
      <c r="E7480" s="3">
        <v>95</v>
      </c>
      <c r="F7480" s="3">
        <v>3</v>
      </c>
      <c r="G7480" s="3" t="s">
        <v>1265</v>
      </c>
      <c r="H7480" s="3" t="s">
        <v>1266</v>
      </c>
      <c r="I7480" s="3" t="s">
        <v>591</v>
      </c>
      <c r="J7480" s="3">
        <v>327167434</v>
      </c>
    </row>
    <row r="7481" spans="1:10" hidden="1" x14ac:dyDescent="0.25">
      <c r="A7481" s="187">
        <v>43897</v>
      </c>
      <c r="B7481" s="3">
        <v>7</v>
      </c>
      <c r="C7481" s="3">
        <v>3</v>
      </c>
      <c r="D7481" s="3">
        <v>2020</v>
      </c>
      <c r="E7481" s="3">
        <v>105</v>
      </c>
      <c r="F7481" s="3">
        <v>2</v>
      </c>
      <c r="G7481" s="3" t="s">
        <v>1265</v>
      </c>
      <c r="H7481" s="3" t="s">
        <v>1266</v>
      </c>
      <c r="I7481" s="3" t="s">
        <v>591</v>
      </c>
      <c r="J7481" s="3">
        <v>327167434</v>
      </c>
    </row>
    <row r="7482" spans="1:10" hidden="1" x14ac:dyDescent="0.25">
      <c r="A7482" s="187">
        <v>43896</v>
      </c>
      <c r="B7482" s="3">
        <v>6</v>
      </c>
      <c r="C7482" s="3">
        <v>3</v>
      </c>
      <c r="D7482" s="3">
        <v>2020</v>
      </c>
      <c r="E7482" s="3">
        <v>74</v>
      </c>
      <c r="F7482" s="3">
        <v>1</v>
      </c>
      <c r="G7482" s="3" t="s">
        <v>1265</v>
      </c>
      <c r="H7482" s="3" t="s">
        <v>1266</v>
      </c>
      <c r="I7482" s="3" t="s">
        <v>591</v>
      </c>
      <c r="J7482" s="3">
        <v>327167434</v>
      </c>
    </row>
    <row r="7483" spans="1:10" hidden="1" x14ac:dyDescent="0.25">
      <c r="A7483" s="187">
        <v>43895</v>
      </c>
      <c r="B7483" s="3">
        <v>5</v>
      </c>
      <c r="C7483" s="3">
        <v>3</v>
      </c>
      <c r="D7483" s="3">
        <v>2020</v>
      </c>
      <c r="E7483" s="3">
        <v>34</v>
      </c>
      <c r="F7483" s="3">
        <v>2</v>
      </c>
      <c r="G7483" s="3" t="s">
        <v>1265</v>
      </c>
      <c r="H7483" s="3" t="s">
        <v>1266</v>
      </c>
      <c r="I7483" s="3" t="s">
        <v>591</v>
      </c>
      <c r="J7483" s="3">
        <v>327167434</v>
      </c>
    </row>
    <row r="7484" spans="1:10" hidden="1" x14ac:dyDescent="0.25">
      <c r="A7484" s="187">
        <v>43894</v>
      </c>
      <c r="B7484" s="3">
        <v>4</v>
      </c>
      <c r="C7484" s="3">
        <v>3</v>
      </c>
      <c r="D7484" s="3">
        <v>2020</v>
      </c>
      <c r="E7484" s="3">
        <v>22</v>
      </c>
      <c r="F7484" s="3">
        <v>3</v>
      </c>
      <c r="G7484" s="3" t="s">
        <v>1265</v>
      </c>
      <c r="H7484" s="3" t="s">
        <v>1266</v>
      </c>
      <c r="I7484" s="3" t="s">
        <v>591</v>
      </c>
      <c r="J7484" s="3">
        <v>327167434</v>
      </c>
    </row>
    <row r="7485" spans="1:10" hidden="1" x14ac:dyDescent="0.25">
      <c r="A7485" s="187">
        <v>43893</v>
      </c>
      <c r="B7485" s="3">
        <v>3</v>
      </c>
      <c r="C7485" s="3">
        <v>3</v>
      </c>
      <c r="D7485" s="3">
        <v>2020</v>
      </c>
      <c r="E7485" s="3">
        <v>14</v>
      </c>
      <c r="F7485" s="3">
        <v>4</v>
      </c>
      <c r="G7485" s="3" t="s">
        <v>1265</v>
      </c>
      <c r="H7485" s="3" t="s">
        <v>1266</v>
      </c>
      <c r="I7485" s="3" t="s">
        <v>591</v>
      </c>
      <c r="J7485" s="3">
        <v>327167434</v>
      </c>
    </row>
    <row r="7486" spans="1:10" hidden="1" x14ac:dyDescent="0.25">
      <c r="A7486" s="187">
        <v>43892</v>
      </c>
      <c r="B7486" s="3">
        <v>2</v>
      </c>
      <c r="C7486" s="3">
        <v>3</v>
      </c>
      <c r="D7486" s="3">
        <v>2020</v>
      </c>
      <c r="E7486" s="3">
        <v>20</v>
      </c>
      <c r="F7486" s="3">
        <v>1</v>
      </c>
      <c r="G7486" s="3" t="s">
        <v>1265</v>
      </c>
      <c r="H7486" s="3" t="s">
        <v>1266</v>
      </c>
      <c r="I7486" s="3" t="s">
        <v>591</v>
      </c>
      <c r="J7486" s="3">
        <v>327167434</v>
      </c>
    </row>
    <row r="7487" spans="1:10" hidden="1" x14ac:dyDescent="0.25">
      <c r="A7487" s="187">
        <v>43891</v>
      </c>
      <c r="B7487" s="3">
        <v>1</v>
      </c>
      <c r="C7487" s="3">
        <v>3</v>
      </c>
      <c r="D7487" s="3">
        <v>2020</v>
      </c>
      <c r="E7487" s="3">
        <v>3</v>
      </c>
      <c r="F7487" s="3">
        <v>1</v>
      </c>
      <c r="G7487" s="3" t="s">
        <v>1265</v>
      </c>
      <c r="H7487" s="3" t="s">
        <v>1266</v>
      </c>
      <c r="I7487" s="3" t="s">
        <v>591</v>
      </c>
      <c r="J7487" s="3">
        <v>327167434</v>
      </c>
    </row>
    <row r="7488" spans="1:10" hidden="1" x14ac:dyDescent="0.25">
      <c r="A7488" s="187">
        <v>43890</v>
      </c>
      <c r="B7488" s="3">
        <v>29</v>
      </c>
      <c r="C7488" s="3">
        <v>2</v>
      </c>
      <c r="D7488" s="3">
        <v>2020</v>
      </c>
      <c r="E7488" s="3">
        <v>6</v>
      </c>
      <c r="F7488" s="3">
        <v>0</v>
      </c>
      <c r="G7488" s="3" t="s">
        <v>1265</v>
      </c>
      <c r="H7488" s="3" t="s">
        <v>1266</v>
      </c>
      <c r="I7488" s="3" t="s">
        <v>591</v>
      </c>
      <c r="J7488" s="3">
        <v>327167434</v>
      </c>
    </row>
    <row r="7489" spans="1:10" hidden="1" x14ac:dyDescent="0.25">
      <c r="A7489" s="187">
        <v>43889</v>
      </c>
      <c r="B7489" s="3">
        <v>28</v>
      </c>
      <c r="C7489" s="3">
        <v>2</v>
      </c>
      <c r="D7489" s="3">
        <v>2020</v>
      </c>
      <c r="E7489" s="3">
        <v>1</v>
      </c>
      <c r="F7489" s="3">
        <v>0</v>
      </c>
      <c r="G7489" s="3" t="s">
        <v>1265</v>
      </c>
      <c r="H7489" s="3" t="s">
        <v>1266</v>
      </c>
      <c r="I7489" s="3" t="s">
        <v>591</v>
      </c>
      <c r="J7489" s="3">
        <v>327167434</v>
      </c>
    </row>
    <row r="7490" spans="1:10" hidden="1" x14ac:dyDescent="0.25">
      <c r="A7490" s="187">
        <v>43888</v>
      </c>
      <c r="B7490" s="3">
        <v>27</v>
      </c>
      <c r="C7490" s="3">
        <v>2</v>
      </c>
      <c r="D7490" s="3">
        <v>2020</v>
      </c>
      <c r="E7490" s="3">
        <v>6</v>
      </c>
      <c r="F7490" s="3">
        <v>0</v>
      </c>
      <c r="G7490" s="3" t="s">
        <v>1265</v>
      </c>
      <c r="H7490" s="3" t="s">
        <v>1266</v>
      </c>
      <c r="I7490" s="3" t="s">
        <v>591</v>
      </c>
      <c r="J7490" s="3">
        <v>327167434</v>
      </c>
    </row>
    <row r="7491" spans="1:10" hidden="1" x14ac:dyDescent="0.25">
      <c r="A7491" s="187">
        <v>43887</v>
      </c>
      <c r="B7491" s="3">
        <v>26</v>
      </c>
      <c r="C7491" s="3">
        <v>2</v>
      </c>
      <c r="D7491" s="3">
        <v>2020</v>
      </c>
      <c r="E7491" s="3">
        <v>0</v>
      </c>
      <c r="F7491" s="3">
        <v>0</v>
      </c>
      <c r="G7491" s="3" t="s">
        <v>1265</v>
      </c>
      <c r="H7491" s="3" t="s">
        <v>1266</v>
      </c>
      <c r="I7491" s="3" t="s">
        <v>591</v>
      </c>
      <c r="J7491" s="3">
        <v>327167434</v>
      </c>
    </row>
    <row r="7492" spans="1:10" hidden="1" x14ac:dyDescent="0.25">
      <c r="A7492" s="187">
        <v>43886</v>
      </c>
      <c r="B7492" s="3">
        <v>25</v>
      </c>
      <c r="C7492" s="3">
        <v>2</v>
      </c>
      <c r="D7492" s="3">
        <v>2020</v>
      </c>
      <c r="E7492" s="3">
        <v>18</v>
      </c>
      <c r="F7492" s="3">
        <v>0</v>
      </c>
      <c r="G7492" s="3" t="s">
        <v>1265</v>
      </c>
      <c r="H7492" s="3" t="s">
        <v>1266</v>
      </c>
      <c r="I7492" s="3" t="s">
        <v>591</v>
      </c>
      <c r="J7492" s="3">
        <v>327167434</v>
      </c>
    </row>
    <row r="7493" spans="1:10" hidden="1" x14ac:dyDescent="0.25">
      <c r="A7493" s="187">
        <v>43885</v>
      </c>
      <c r="B7493" s="3">
        <v>24</v>
      </c>
      <c r="C7493" s="3">
        <v>2</v>
      </c>
      <c r="D7493" s="3">
        <v>2020</v>
      </c>
      <c r="E7493" s="3">
        <v>0</v>
      </c>
      <c r="F7493" s="3">
        <v>0</v>
      </c>
      <c r="G7493" s="3" t="s">
        <v>1265</v>
      </c>
      <c r="H7493" s="3" t="s">
        <v>1266</v>
      </c>
      <c r="I7493" s="3" t="s">
        <v>591</v>
      </c>
      <c r="J7493" s="3">
        <v>327167434</v>
      </c>
    </row>
    <row r="7494" spans="1:10" hidden="1" x14ac:dyDescent="0.25">
      <c r="A7494" s="187">
        <v>43884</v>
      </c>
      <c r="B7494" s="3">
        <v>23</v>
      </c>
      <c r="C7494" s="3">
        <v>2</v>
      </c>
      <c r="D7494" s="3">
        <v>2020</v>
      </c>
      <c r="E7494" s="3">
        <v>0</v>
      </c>
      <c r="F7494" s="3">
        <v>0</v>
      </c>
      <c r="G7494" s="3" t="s">
        <v>1265</v>
      </c>
      <c r="H7494" s="3" t="s">
        <v>1266</v>
      </c>
      <c r="I7494" s="3" t="s">
        <v>591</v>
      </c>
      <c r="J7494" s="3">
        <v>327167434</v>
      </c>
    </row>
    <row r="7495" spans="1:10" hidden="1" x14ac:dyDescent="0.25">
      <c r="A7495" s="187">
        <v>43883</v>
      </c>
      <c r="B7495" s="3">
        <v>22</v>
      </c>
      <c r="C7495" s="3">
        <v>2</v>
      </c>
      <c r="D7495" s="3">
        <v>2020</v>
      </c>
      <c r="E7495" s="3">
        <v>19</v>
      </c>
      <c r="F7495" s="3">
        <v>0</v>
      </c>
      <c r="G7495" s="3" t="s">
        <v>1265</v>
      </c>
      <c r="H7495" s="3" t="s">
        <v>1266</v>
      </c>
      <c r="I7495" s="3" t="s">
        <v>591</v>
      </c>
      <c r="J7495" s="3">
        <v>327167434</v>
      </c>
    </row>
    <row r="7496" spans="1:10" hidden="1" x14ac:dyDescent="0.25">
      <c r="A7496" s="187">
        <v>43882</v>
      </c>
      <c r="B7496" s="3">
        <v>21</v>
      </c>
      <c r="C7496" s="3">
        <v>2</v>
      </c>
      <c r="D7496" s="3">
        <v>2020</v>
      </c>
      <c r="E7496" s="3">
        <v>1</v>
      </c>
      <c r="F7496" s="3">
        <v>0</v>
      </c>
      <c r="G7496" s="3" t="s">
        <v>1265</v>
      </c>
      <c r="H7496" s="3" t="s">
        <v>1266</v>
      </c>
      <c r="I7496" s="3" t="s">
        <v>591</v>
      </c>
      <c r="J7496" s="3">
        <v>327167434</v>
      </c>
    </row>
    <row r="7497" spans="1:10" hidden="1" x14ac:dyDescent="0.25">
      <c r="A7497" s="187">
        <v>43881</v>
      </c>
      <c r="B7497" s="3">
        <v>20</v>
      </c>
      <c r="C7497" s="3">
        <v>2</v>
      </c>
      <c r="D7497" s="3">
        <v>2020</v>
      </c>
      <c r="E7497" s="3">
        <v>0</v>
      </c>
      <c r="F7497" s="3">
        <v>0</v>
      </c>
      <c r="G7497" s="3" t="s">
        <v>1265</v>
      </c>
      <c r="H7497" s="3" t="s">
        <v>1266</v>
      </c>
      <c r="I7497" s="3" t="s">
        <v>591</v>
      </c>
      <c r="J7497" s="3">
        <v>327167434</v>
      </c>
    </row>
    <row r="7498" spans="1:10" hidden="1" x14ac:dyDescent="0.25">
      <c r="A7498" s="187">
        <v>43880</v>
      </c>
      <c r="B7498" s="3">
        <v>19</v>
      </c>
      <c r="C7498" s="3">
        <v>2</v>
      </c>
      <c r="D7498" s="3">
        <v>2020</v>
      </c>
      <c r="E7498" s="3">
        <v>0</v>
      </c>
      <c r="F7498" s="3">
        <v>0</v>
      </c>
      <c r="G7498" s="3" t="s">
        <v>1265</v>
      </c>
      <c r="H7498" s="3" t="s">
        <v>1266</v>
      </c>
      <c r="I7498" s="3" t="s">
        <v>591</v>
      </c>
      <c r="J7498" s="3">
        <v>327167434</v>
      </c>
    </row>
    <row r="7499" spans="1:10" hidden="1" x14ac:dyDescent="0.25">
      <c r="A7499" s="187">
        <v>43879</v>
      </c>
      <c r="B7499" s="3">
        <v>18</v>
      </c>
      <c r="C7499" s="3">
        <v>2</v>
      </c>
      <c r="D7499" s="3">
        <v>2020</v>
      </c>
      <c r="E7499" s="3">
        <v>0</v>
      </c>
      <c r="F7499" s="3">
        <v>0</v>
      </c>
      <c r="G7499" s="3" t="s">
        <v>1265</v>
      </c>
      <c r="H7499" s="3" t="s">
        <v>1266</v>
      </c>
      <c r="I7499" s="3" t="s">
        <v>591</v>
      </c>
      <c r="J7499" s="3">
        <v>327167434</v>
      </c>
    </row>
    <row r="7500" spans="1:10" hidden="1" x14ac:dyDescent="0.25">
      <c r="A7500" s="187">
        <v>43878</v>
      </c>
      <c r="B7500" s="3">
        <v>17</v>
      </c>
      <c r="C7500" s="3">
        <v>2</v>
      </c>
      <c r="D7500" s="3">
        <v>2020</v>
      </c>
      <c r="E7500" s="3">
        <v>0</v>
      </c>
      <c r="F7500" s="3">
        <v>0</v>
      </c>
      <c r="G7500" s="3" t="s">
        <v>1265</v>
      </c>
      <c r="H7500" s="3" t="s">
        <v>1266</v>
      </c>
      <c r="I7500" s="3" t="s">
        <v>591</v>
      </c>
      <c r="J7500" s="3">
        <v>327167434</v>
      </c>
    </row>
    <row r="7501" spans="1:10" hidden="1" x14ac:dyDescent="0.25">
      <c r="A7501" s="187">
        <v>43877</v>
      </c>
      <c r="B7501" s="3">
        <v>16</v>
      </c>
      <c r="C7501" s="3">
        <v>2</v>
      </c>
      <c r="D7501" s="3">
        <v>2020</v>
      </c>
      <c r="E7501" s="3">
        <v>0</v>
      </c>
      <c r="F7501" s="3">
        <v>0</v>
      </c>
      <c r="G7501" s="3" t="s">
        <v>1265</v>
      </c>
      <c r="H7501" s="3" t="s">
        <v>1266</v>
      </c>
      <c r="I7501" s="3" t="s">
        <v>591</v>
      </c>
      <c r="J7501" s="3">
        <v>327167434</v>
      </c>
    </row>
    <row r="7502" spans="1:10" hidden="1" x14ac:dyDescent="0.25">
      <c r="A7502" s="187">
        <v>43876</v>
      </c>
      <c r="B7502" s="3">
        <v>15</v>
      </c>
      <c r="C7502" s="3">
        <v>2</v>
      </c>
      <c r="D7502" s="3">
        <v>2020</v>
      </c>
      <c r="E7502" s="3">
        <v>0</v>
      </c>
      <c r="F7502" s="3">
        <v>0</v>
      </c>
      <c r="G7502" s="3" t="s">
        <v>1265</v>
      </c>
      <c r="H7502" s="3" t="s">
        <v>1266</v>
      </c>
      <c r="I7502" s="3" t="s">
        <v>591</v>
      </c>
      <c r="J7502" s="3">
        <v>327167434</v>
      </c>
    </row>
    <row r="7503" spans="1:10" hidden="1" x14ac:dyDescent="0.25">
      <c r="A7503" s="187">
        <v>43875</v>
      </c>
      <c r="B7503" s="3">
        <v>14</v>
      </c>
      <c r="C7503" s="3">
        <v>2</v>
      </c>
      <c r="D7503" s="3">
        <v>2020</v>
      </c>
      <c r="E7503" s="3">
        <v>1</v>
      </c>
      <c r="F7503" s="3">
        <v>0</v>
      </c>
      <c r="G7503" s="3" t="s">
        <v>1265</v>
      </c>
      <c r="H7503" s="3" t="s">
        <v>1266</v>
      </c>
      <c r="I7503" s="3" t="s">
        <v>591</v>
      </c>
      <c r="J7503" s="3">
        <v>327167434</v>
      </c>
    </row>
    <row r="7504" spans="1:10" hidden="1" x14ac:dyDescent="0.25">
      <c r="A7504" s="187">
        <v>43874</v>
      </c>
      <c r="B7504" s="3">
        <v>13</v>
      </c>
      <c r="C7504" s="3">
        <v>2</v>
      </c>
      <c r="D7504" s="3">
        <v>2020</v>
      </c>
      <c r="E7504" s="3">
        <v>1</v>
      </c>
      <c r="F7504" s="3">
        <v>0</v>
      </c>
      <c r="G7504" s="3" t="s">
        <v>1265</v>
      </c>
      <c r="H7504" s="3" t="s">
        <v>1266</v>
      </c>
      <c r="I7504" s="3" t="s">
        <v>591</v>
      </c>
      <c r="J7504" s="3">
        <v>327167434</v>
      </c>
    </row>
    <row r="7505" spans="1:10" hidden="1" x14ac:dyDescent="0.25">
      <c r="A7505" s="187">
        <v>43873</v>
      </c>
      <c r="B7505" s="3">
        <v>12</v>
      </c>
      <c r="C7505" s="3">
        <v>2</v>
      </c>
      <c r="D7505" s="3">
        <v>2020</v>
      </c>
      <c r="E7505" s="3">
        <v>0</v>
      </c>
      <c r="F7505" s="3">
        <v>0</v>
      </c>
      <c r="G7505" s="3" t="s">
        <v>1265</v>
      </c>
      <c r="H7505" s="3" t="s">
        <v>1266</v>
      </c>
      <c r="I7505" s="3" t="s">
        <v>591</v>
      </c>
      <c r="J7505" s="3">
        <v>327167434</v>
      </c>
    </row>
    <row r="7506" spans="1:10" hidden="1" x14ac:dyDescent="0.25">
      <c r="A7506" s="187">
        <v>43872</v>
      </c>
      <c r="B7506" s="3">
        <v>11</v>
      </c>
      <c r="C7506" s="3">
        <v>2</v>
      </c>
      <c r="D7506" s="3">
        <v>2020</v>
      </c>
      <c r="E7506" s="3">
        <v>1</v>
      </c>
      <c r="F7506" s="3">
        <v>0</v>
      </c>
      <c r="G7506" s="3" t="s">
        <v>1265</v>
      </c>
      <c r="H7506" s="3" t="s">
        <v>1266</v>
      </c>
      <c r="I7506" s="3" t="s">
        <v>591</v>
      </c>
      <c r="J7506" s="3">
        <v>327167434</v>
      </c>
    </row>
    <row r="7507" spans="1:10" hidden="1" x14ac:dyDescent="0.25">
      <c r="A7507" s="187">
        <v>43871</v>
      </c>
      <c r="B7507" s="3">
        <v>10</v>
      </c>
      <c r="C7507" s="3">
        <v>2</v>
      </c>
      <c r="D7507" s="3">
        <v>2020</v>
      </c>
      <c r="E7507" s="3">
        <v>0</v>
      </c>
      <c r="F7507" s="3">
        <v>0</v>
      </c>
      <c r="G7507" s="3" t="s">
        <v>1265</v>
      </c>
      <c r="H7507" s="3" t="s">
        <v>1266</v>
      </c>
      <c r="I7507" s="3" t="s">
        <v>591</v>
      </c>
      <c r="J7507" s="3">
        <v>327167434</v>
      </c>
    </row>
    <row r="7508" spans="1:10" hidden="1" x14ac:dyDescent="0.25">
      <c r="A7508" s="187">
        <v>43870</v>
      </c>
      <c r="B7508" s="3">
        <v>9</v>
      </c>
      <c r="C7508" s="3">
        <v>2</v>
      </c>
      <c r="D7508" s="3">
        <v>2020</v>
      </c>
      <c r="E7508" s="3">
        <v>0</v>
      </c>
      <c r="F7508" s="3">
        <v>0</v>
      </c>
      <c r="G7508" s="3" t="s">
        <v>1265</v>
      </c>
      <c r="H7508" s="3" t="s">
        <v>1266</v>
      </c>
      <c r="I7508" s="3" t="s">
        <v>591</v>
      </c>
      <c r="J7508" s="3">
        <v>327167434</v>
      </c>
    </row>
    <row r="7509" spans="1:10" hidden="1" x14ac:dyDescent="0.25">
      <c r="A7509" s="187">
        <v>43869</v>
      </c>
      <c r="B7509" s="3">
        <v>8</v>
      </c>
      <c r="C7509" s="3">
        <v>2</v>
      </c>
      <c r="D7509" s="3">
        <v>2020</v>
      </c>
      <c r="E7509" s="3">
        <v>0</v>
      </c>
      <c r="F7509" s="3">
        <v>0</v>
      </c>
      <c r="G7509" s="3" t="s">
        <v>1265</v>
      </c>
      <c r="H7509" s="3" t="s">
        <v>1266</v>
      </c>
      <c r="I7509" s="3" t="s">
        <v>591</v>
      </c>
      <c r="J7509" s="3">
        <v>327167434</v>
      </c>
    </row>
    <row r="7510" spans="1:10" hidden="1" x14ac:dyDescent="0.25">
      <c r="A7510" s="187">
        <v>43868</v>
      </c>
      <c r="B7510" s="3">
        <v>7</v>
      </c>
      <c r="C7510" s="3">
        <v>2</v>
      </c>
      <c r="D7510" s="3">
        <v>2020</v>
      </c>
      <c r="E7510" s="3">
        <v>0</v>
      </c>
      <c r="F7510" s="3">
        <v>0</v>
      </c>
      <c r="G7510" s="3" t="s">
        <v>1265</v>
      </c>
      <c r="H7510" s="3" t="s">
        <v>1266</v>
      </c>
      <c r="I7510" s="3" t="s">
        <v>591</v>
      </c>
      <c r="J7510" s="3">
        <v>327167434</v>
      </c>
    </row>
    <row r="7511" spans="1:10" hidden="1" x14ac:dyDescent="0.25">
      <c r="A7511" s="187">
        <v>43867</v>
      </c>
      <c r="B7511" s="3">
        <v>6</v>
      </c>
      <c r="C7511" s="3">
        <v>2</v>
      </c>
      <c r="D7511" s="3">
        <v>2020</v>
      </c>
      <c r="E7511" s="3">
        <v>1</v>
      </c>
      <c r="F7511" s="3">
        <v>0</v>
      </c>
      <c r="G7511" s="3" t="s">
        <v>1265</v>
      </c>
      <c r="H7511" s="3" t="s">
        <v>1266</v>
      </c>
      <c r="I7511" s="3" t="s">
        <v>591</v>
      </c>
      <c r="J7511" s="3">
        <v>327167434</v>
      </c>
    </row>
    <row r="7512" spans="1:10" hidden="1" x14ac:dyDescent="0.25">
      <c r="A7512" s="187">
        <v>43866</v>
      </c>
      <c r="B7512" s="3">
        <v>5</v>
      </c>
      <c r="C7512" s="3">
        <v>2</v>
      </c>
      <c r="D7512" s="3">
        <v>2020</v>
      </c>
      <c r="E7512" s="3">
        <v>0</v>
      </c>
      <c r="F7512" s="3">
        <v>0</v>
      </c>
      <c r="G7512" s="3" t="s">
        <v>1265</v>
      </c>
      <c r="H7512" s="3" t="s">
        <v>1266</v>
      </c>
      <c r="I7512" s="3" t="s">
        <v>591</v>
      </c>
      <c r="J7512" s="3">
        <v>327167434</v>
      </c>
    </row>
    <row r="7513" spans="1:10" hidden="1" x14ac:dyDescent="0.25">
      <c r="A7513" s="187">
        <v>43865</v>
      </c>
      <c r="B7513" s="3">
        <v>4</v>
      </c>
      <c r="C7513" s="3">
        <v>2</v>
      </c>
      <c r="D7513" s="3">
        <v>2020</v>
      </c>
      <c r="E7513" s="3">
        <v>0</v>
      </c>
      <c r="F7513" s="3">
        <v>0</v>
      </c>
      <c r="G7513" s="3" t="s">
        <v>1265</v>
      </c>
      <c r="H7513" s="3" t="s">
        <v>1266</v>
      </c>
      <c r="I7513" s="3" t="s">
        <v>591</v>
      </c>
      <c r="J7513" s="3">
        <v>327167434</v>
      </c>
    </row>
    <row r="7514" spans="1:10" hidden="1" x14ac:dyDescent="0.25">
      <c r="A7514" s="187">
        <v>43864</v>
      </c>
      <c r="B7514" s="3">
        <v>3</v>
      </c>
      <c r="C7514" s="3">
        <v>2</v>
      </c>
      <c r="D7514" s="3">
        <v>2020</v>
      </c>
      <c r="E7514" s="3">
        <v>3</v>
      </c>
      <c r="F7514" s="3">
        <v>0</v>
      </c>
      <c r="G7514" s="3" t="s">
        <v>1265</v>
      </c>
      <c r="H7514" s="3" t="s">
        <v>1266</v>
      </c>
      <c r="I7514" s="3" t="s">
        <v>591</v>
      </c>
      <c r="J7514" s="3">
        <v>327167434</v>
      </c>
    </row>
    <row r="7515" spans="1:10" hidden="1" x14ac:dyDescent="0.25">
      <c r="A7515" s="187">
        <v>43863</v>
      </c>
      <c r="B7515" s="3">
        <v>2</v>
      </c>
      <c r="C7515" s="3">
        <v>2</v>
      </c>
      <c r="D7515" s="3">
        <v>2020</v>
      </c>
      <c r="E7515" s="3">
        <v>1</v>
      </c>
      <c r="F7515" s="3">
        <v>0</v>
      </c>
      <c r="G7515" s="3" t="s">
        <v>1265</v>
      </c>
      <c r="H7515" s="3" t="s">
        <v>1266</v>
      </c>
      <c r="I7515" s="3" t="s">
        <v>591</v>
      </c>
      <c r="J7515" s="3">
        <v>327167434</v>
      </c>
    </row>
    <row r="7516" spans="1:10" hidden="1" x14ac:dyDescent="0.25">
      <c r="A7516" s="187">
        <v>43862</v>
      </c>
      <c r="B7516" s="3">
        <v>1</v>
      </c>
      <c r="C7516" s="3">
        <v>2</v>
      </c>
      <c r="D7516" s="3">
        <v>2020</v>
      </c>
      <c r="E7516" s="3">
        <v>1</v>
      </c>
      <c r="F7516" s="3">
        <v>0</v>
      </c>
      <c r="G7516" s="3" t="s">
        <v>1265</v>
      </c>
      <c r="H7516" s="3" t="s">
        <v>1266</v>
      </c>
      <c r="I7516" s="3" t="s">
        <v>591</v>
      </c>
      <c r="J7516" s="3">
        <v>327167434</v>
      </c>
    </row>
    <row r="7517" spans="1:10" hidden="1" x14ac:dyDescent="0.25">
      <c r="A7517" s="187">
        <v>43861</v>
      </c>
      <c r="B7517" s="3">
        <v>31</v>
      </c>
      <c r="C7517" s="3">
        <v>1</v>
      </c>
      <c r="D7517" s="3">
        <v>2020</v>
      </c>
      <c r="E7517" s="3">
        <v>1</v>
      </c>
      <c r="F7517" s="3">
        <v>0</v>
      </c>
      <c r="G7517" s="3" t="s">
        <v>1265</v>
      </c>
      <c r="H7517" s="3" t="s">
        <v>1266</v>
      </c>
      <c r="I7517" s="3" t="s">
        <v>591</v>
      </c>
      <c r="J7517" s="3">
        <v>327167434</v>
      </c>
    </row>
    <row r="7518" spans="1:10" hidden="1" x14ac:dyDescent="0.25">
      <c r="A7518" s="187">
        <v>43860</v>
      </c>
      <c r="B7518" s="3">
        <v>30</v>
      </c>
      <c r="C7518" s="3">
        <v>1</v>
      </c>
      <c r="D7518" s="3">
        <v>2020</v>
      </c>
      <c r="E7518" s="3">
        <v>0</v>
      </c>
      <c r="F7518" s="3">
        <v>0</v>
      </c>
      <c r="G7518" s="3" t="s">
        <v>1265</v>
      </c>
      <c r="H7518" s="3" t="s">
        <v>1266</v>
      </c>
      <c r="I7518" s="3" t="s">
        <v>591</v>
      </c>
      <c r="J7518" s="3">
        <v>327167434</v>
      </c>
    </row>
    <row r="7519" spans="1:10" hidden="1" x14ac:dyDescent="0.25">
      <c r="A7519" s="187">
        <v>43859</v>
      </c>
      <c r="B7519" s="3">
        <v>29</v>
      </c>
      <c r="C7519" s="3">
        <v>1</v>
      </c>
      <c r="D7519" s="3">
        <v>2020</v>
      </c>
      <c r="E7519" s="3">
        <v>0</v>
      </c>
      <c r="F7519" s="3">
        <v>0</v>
      </c>
      <c r="G7519" s="3" t="s">
        <v>1265</v>
      </c>
      <c r="H7519" s="3" t="s">
        <v>1266</v>
      </c>
      <c r="I7519" s="3" t="s">
        <v>591</v>
      </c>
      <c r="J7519" s="3">
        <v>327167434</v>
      </c>
    </row>
    <row r="7520" spans="1:10" hidden="1" x14ac:dyDescent="0.25">
      <c r="A7520" s="187">
        <v>43858</v>
      </c>
      <c r="B7520" s="3">
        <v>28</v>
      </c>
      <c r="C7520" s="3">
        <v>1</v>
      </c>
      <c r="D7520" s="3">
        <v>2020</v>
      </c>
      <c r="E7520" s="3">
        <v>0</v>
      </c>
      <c r="F7520" s="3">
        <v>0</v>
      </c>
      <c r="G7520" s="3" t="s">
        <v>1265</v>
      </c>
      <c r="H7520" s="3" t="s">
        <v>1266</v>
      </c>
      <c r="I7520" s="3" t="s">
        <v>591</v>
      </c>
      <c r="J7520" s="3">
        <v>327167434</v>
      </c>
    </row>
    <row r="7521" spans="1:10" hidden="1" x14ac:dyDescent="0.25">
      <c r="A7521" s="187">
        <v>43857</v>
      </c>
      <c r="B7521" s="3">
        <v>27</v>
      </c>
      <c r="C7521" s="3">
        <v>1</v>
      </c>
      <c r="D7521" s="3">
        <v>2020</v>
      </c>
      <c r="E7521" s="3">
        <v>3</v>
      </c>
      <c r="F7521" s="3">
        <v>0</v>
      </c>
      <c r="G7521" s="3" t="s">
        <v>1265</v>
      </c>
      <c r="H7521" s="3" t="s">
        <v>1266</v>
      </c>
      <c r="I7521" s="3" t="s">
        <v>591</v>
      </c>
      <c r="J7521" s="3">
        <v>327167434</v>
      </c>
    </row>
    <row r="7522" spans="1:10" hidden="1" x14ac:dyDescent="0.25">
      <c r="A7522" s="187">
        <v>43856</v>
      </c>
      <c r="B7522" s="3">
        <v>26</v>
      </c>
      <c r="C7522" s="3">
        <v>1</v>
      </c>
      <c r="D7522" s="3">
        <v>2020</v>
      </c>
      <c r="E7522" s="3">
        <v>0</v>
      </c>
      <c r="F7522" s="3">
        <v>0</v>
      </c>
      <c r="G7522" s="3" t="s">
        <v>1265</v>
      </c>
      <c r="H7522" s="3" t="s">
        <v>1266</v>
      </c>
      <c r="I7522" s="3" t="s">
        <v>591</v>
      </c>
      <c r="J7522" s="3">
        <v>327167434</v>
      </c>
    </row>
    <row r="7523" spans="1:10" hidden="1" x14ac:dyDescent="0.25">
      <c r="A7523" s="187">
        <v>43855</v>
      </c>
      <c r="B7523" s="3">
        <v>25</v>
      </c>
      <c r="C7523" s="3">
        <v>1</v>
      </c>
      <c r="D7523" s="3">
        <v>2020</v>
      </c>
      <c r="E7523" s="3">
        <v>1</v>
      </c>
      <c r="F7523" s="3">
        <v>0</v>
      </c>
      <c r="G7523" s="3" t="s">
        <v>1265</v>
      </c>
      <c r="H7523" s="3" t="s">
        <v>1266</v>
      </c>
      <c r="I7523" s="3" t="s">
        <v>591</v>
      </c>
      <c r="J7523" s="3">
        <v>327167434</v>
      </c>
    </row>
    <row r="7524" spans="1:10" hidden="1" x14ac:dyDescent="0.25">
      <c r="A7524" s="187">
        <v>43854</v>
      </c>
      <c r="B7524" s="3">
        <v>24</v>
      </c>
      <c r="C7524" s="3">
        <v>1</v>
      </c>
      <c r="D7524" s="3">
        <v>2020</v>
      </c>
      <c r="E7524" s="3">
        <v>0</v>
      </c>
      <c r="F7524" s="3">
        <v>0</v>
      </c>
      <c r="G7524" s="3" t="s">
        <v>1265</v>
      </c>
      <c r="H7524" s="3" t="s">
        <v>1266</v>
      </c>
      <c r="I7524" s="3" t="s">
        <v>591</v>
      </c>
      <c r="J7524" s="3">
        <v>327167434</v>
      </c>
    </row>
    <row r="7525" spans="1:10" hidden="1" x14ac:dyDescent="0.25">
      <c r="A7525" s="187">
        <v>43853</v>
      </c>
      <c r="B7525" s="3">
        <v>23</v>
      </c>
      <c r="C7525" s="3">
        <v>1</v>
      </c>
      <c r="D7525" s="3">
        <v>2020</v>
      </c>
      <c r="E7525" s="3">
        <v>0</v>
      </c>
      <c r="F7525" s="3">
        <v>0</v>
      </c>
      <c r="G7525" s="3" t="s">
        <v>1265</v>
      </c>
      <c r="H7525" s="3" t="s">
        <v>1266</v>
      </c>
      <c r="I7525" s="3" t="s">
        <v>591</v>
      </c>
      <c r="J7525" s="3">
        <v>327167434</v>
      </c>
    </row>
    <row r="7526" spans="1:10" hidden="1" x14ac:dyDescent="0.25">
      <c r="A7526" s="187">
        <v>43852</v>
      </c>
      <c r="B7526" s="3">
        <v>22</v>
      </c>
      <c r="C7526" s="3">
        <v>1</v>
      </c>
      <c r="D7526" s="3">
        <v>2020</v>
      </c>
      <c r="E7526" s="3">
        <v>0</v>
      </c>
      <c r="F7526" s="3">
        <v>0</v>
      </c>
      <c r="G7526" s="3" t="s">
        <v>1265</v>
      </c>
      <c r="H7526" s="3" t="s">
        <v>1266</v>
      </c>
      <c r="I7526" s="3" t="s">
        <v>591</v>
      </c>
      <c r="J7526" s="3">
        <v>327167434</v>
      </c>
    </row>
    <row r="7527" spans="1:10" hidden="1" x14ac:dyDescent="0.25">
      <c r="A7527" s="187">
        <v>43851</v>
      </c>
      <c r="B7527" s="3">
        <v>21</v>
      </c>
      <c r="C7527" s="3">
        <v>1</v>
      </c>
      <c r="D7527" s="3">
        <v>2020</v>
      </c>
      <c r="E7527" s="3">
        <v>1</v>
      </c>
      <c r="F7527" s="3">
        <v>0</v>
      </c>
      <c r="G7527" s="3" t="s">
        <v>1265</v>
      </c>
      <c r="H7527" s="3" t="s">
        <v>1266</v>
      </c>
      <c r="I7527" s="3" t="s">
        <v>591</v>
      </c>
      <c r="J7527" s="3">
        <v>327167434</v>
      </c>
    </row>
    <row r="7528" spans="1:10" hidden="1" x14ac:dyDescent="0.25">
      <c r="A7528" s="187">
        <v>43850</v>
      </c>
      <c r="B7528" s="3">
        <v>20</v>
      </c>
      <c r="C7528" s="3">
        <v>1</v>
      </c>
      <c r="D7528" s="3">
        <v>2020</v>
      </c>
      <c r="E7528" s="3">
        <v>0</v>
      </c>
      <c r="F7528" s="3">
        <v>0</v>
      </c>
      <c r="G7528" s="3" t="s">
        <v>1265</v>
      </c>
      <c r="H7528" s="3" t="s">
        <v>1266</v>
      </c>
      <c r="I7528" s="3" t="s">
        <v>591</v>
      </c>
      <c r="J7528" s="3">
        <v>327167434</v>
      </c>
    </row>
    <row r="7529" spans="1:10" hidden="1" x14ac:dyDescent="0.25">
      <c r="A7529" s="187">
        <v>43849</v>
      </c>
      <c r="B7529" s="3">
        <v>19</v>
      </c>
      <c r="C7529" s="3">
        <v>1</v>
      </c>
      <c r="D7529" s="3">
        <v>2020</v>
      </c>
      <c r="E7529" s="3">
        <v>0</v>
      </c>
      <c r="F7529" s="3">
        <v>0</v>
      </c>
      <c r="G7529" s="3" t="s">
        <v>1265</v>
      </c>
      <c r="H7529" s="3" t="s">
        <v>1266</v>
      </c>
      <c r="I7529" s="3" t="s">
        <v>591</v>
      </c>
      <c r="J7529" s="3">
        <v>327167434</v>
      </c>
    </row>
    <row r="7530" spans="1:10" hidden="1" x14ac:dyDescent="0.25">
      <c r="A7530" s="187">
        <v>43848</v>
      </c>
      <c r="B7530" s="3">
        <v>18</v>
      </c>
      <c r="C7530" s="3">
        <v>1</v>
      </c>
      <c r="D7530" s="3">
        <v>2020</v>
      </c>
      <c r="E7530" s="3">
        <v>0</v>
      </c>
      <c r="F7530" s="3">
        <v>0</v>
      </c>
      <c r="G7530" s="3" t="s">
        <v>1265</v>
      </c>
      <c r="H7530" s="3" t="s">
        <v>1266</v>
      </c>
      <c r="I7530" s="3" t="s">
        <v>591</v>
      </c>
      <c r="J7530" s="3">
        <v>327167434</v>
      </c>
    </row>
    <row r="7531" spans="1:10" hidden="1" x14ac:dyDescent="0.25">
      <c r="A7531" s="187">
        <v>43847</v>
      </c>
      <c r="B7531" s="3">
        <v>17</v>
      </c>
      <c r="C7531" s="3">
        <v>1</v>
      </c>
      <c r="D7531" s="3">
        <v>2020</v>
      </c>
      <c r="E7531" s="3">
        <v>0</v>
      </c>
      <c r="F7531" s="3">
        <v>0</v>
      </c>
      <c r="G7531" s="3" t="s">
        <v>1265</v>
      </c>
      <c r="H7531" s="3" t="s">
        <v>1266</v>
      </c>
      <c r="I7531" s="3" t="s">
        <v>591</v>
      </c>
      <c r="J7531" s="3">
        <v>327167434</v>
      </c>
    </row>
    <row r="7532" spans="1:10" hidden="1" x14ac:dyDescent="0.25">
      <c r="A7532" s="187">
        <v>43846</v>
      </c>
      <c r="B7532" s="3">
        <v>16</v>
      </c>
      <c r="C7532" s="3">
        <v>1</v>
      </c>
      <c r="D7532" s="3">
        <v>2020</v>
      </c>
      <c r="E7532" s="3">
        <v>0</v>
      </c>
      <c r="F7532" s="3">
        <v>0</v>
      </c>
      <c r="G7532" s="3" t="s">
        <v>1265</v>
      </c>
      <c r="H7532" s="3" t="s">
        <v>1266</v>
      </c>
      <c r="I7532" s="3" t="s">
        <v>591</v>
      </c>
      <c r="J7532" s="3">
        <v>327167434</v>
      </c>
    </row>
    <row r="7533" spans="1:10" hidden="1" x14ac:dyDescent="0.25">
      <c r="A7533" s="187">
        <v>43845</v>
      </c>
      <c r="B7533" s="3">
        <v>15</v>
      </c>
      <c r="C7533" s="3">
        <v>1</v>
      </c>
      <c r="D7533" s="3">
        <v>2020</v>
      </c>
      <c r="E7533" s="3">
        <v>0</v>
      </c>
      <c r="F7533" s="3">
        <v>0</v>
      </c>
      <c r="G7533" s="3" t="s">
        <v>1265</v>
      </c>
      <c r="H7533" s="3" t="s">
        <v>1266</v>
      </c>
      <c r="I7533" s="3" t="s">
        <v>591</v>
      </c>
      <c r="J7533" s="3">
        <v>327167434</v>
      </c>
    </row>
    <row r="7534" spans="1:10" hidden="1" x14ac:dyDescent="0.25">
      <c r="A7534" s="187">
        <v>43844</v>
      </c>
      <c r="B7534" s="3">
        <v>14</v>
      </c>
      <c r="C7534" s="3">
        <v>1</v>
      </c>
      <c r="D7534" s="3">
        <v>2020</v>
      </c>
      <c r="E7534" s="3">
        <v>0</v>
      </c>
      <c r="F7534" s="3">
        <v>0</v>
      </c>
      <c r="G7534" s="3" t="s">
        <v>1265</v>
      </c>
      <c r="H7534" s="3" t="s">
        <v>1266</v>
      </c>
      <c r="I7534" s="3" t="s">
        <v>591</v>
      </c>
      <c r="J7534" s="3">
        <v>327167434</v>
      </c>
    </row>
    <row r="7535" spans="1:10" hidden="1" x14ac:dyDescent="0.25">
      <c r="A7535" s="187">
        <v>43843</v>
      </c>
      <c r="B7535" s="3">
        <v>13</v>
      </c>
      <c r="C7535" s="3">
        <v>1</v>
      </c>
      <c r="D7535" s="3">
        <v>2020</v>
      </c>
      <c r="E7535" s="3">
        <v>0</v>
      </c>
      <c r="F7535" s="3">
        <v>0</v>
      </c>
      <c r="G7535" s="3" t="s">
        <v>1265</v>
      </c>
      <c r="H7535" s="3" t="s">
        <v>1266</v>
      </c>
      <c r="I7535" s="3" t="s">
        <v>591</v>
      </c>
      <c r="J7535" s="3">
        <v>327167434</v>
      </c>
    </row>
    <row r="7536" spans="1:10" hidden="1" x14ac:dyDescent="0.25">
      <c r="A7536" s="187">
        <v>43842</v>
      </c>
      <c r="B7536" s="3">
        <v>12</v>
      </c>
      <c r="C7536" s="3">
        <v>1</v>
      </c>
      <c r="D7536" s="3">
        <v>2020</v>
      </c>
      <c r="E7536" s="3">
        <v>0</v>
      </c>
      <c r="F7536" s="3">
        <v>0</v>
      </c>
      <c r="G7536" s="3" t="s">
        <v>1265</v>
      </c>
      <c r="H7536" s="3" t="s">
        <v>1266</v>
      </c>
      <c r="I7536" s="3" t="s">
        <v>591</v>
      </c>
      <c r="J7536" s="3">
        <v>327167434</v>
      </c>
    </row>
    <row r="7537" spans="1:10" hidden="1" x14ac:dyDescent="0.25">
      <c r="A7537" s="187">
        <v>43841</v>
      </c>
      <c r="B7537" s="3">
        <v>11</v>
      </c>
      <c r="C7537" s="3">
        <v>1</v>
      </c>
      <c r="D7537" s="3">
        <v>2020</v>
      </c>
      <c r="E7537" s="3">
        <v>0</v>
      </c>
      <c r="F7537" s="3">
        <v>0</v>
      </c>
      <c r="G7537" s="3" t="s">
        <v>1265</v>
      </c>
      <c r="H7537" s="3" t="s">
        <v>1266</v>
      </c>
      <c r="I7537" s="3" t="s">
        <v>591</v>
      </c>
      <c r="J7537" s="3">
        <v>327167434</v>
      </c>
    </row>
    <row r="7538" spans="1:10" hidden="1" x14ac:dyDescent="0.25">
      <c r="A7538" s="187">
        <v>43840</v>
      </c>
      <c r="B7538" s="3">
        <v>10</v>
      </c>
      <c r="C7538" s="3">
        <v>1</v>
      </c>
      <c r="D7538" s="3">
        <v>2020</v>
      </c>
      <c r="E7538" s="3">
        <v>0</v>
      </c>
      <c r="F7538" s="3">
        <v>0</v>
      </c>
      <c r="G7538" s="3" t="s">
        <v>1265</v>
      </c>
      <c r="H7538" s="3" t="s">
        <v>1266</v>
      </c>
      <c r="I7538" s="3" t="s">
        <v>591</v>
      </c>
      <c r="J7538" s="3">
        <v>327167434</v>
      </c>
    </row>
    <row r="7539" spans="1:10" hidden="1" x14ac:dyDescent="0.25">
      <c r="A7539" s="187">
        <v>43839</v>
      </c>
      <c r="B7539" s="3">
        <v>9</v>
      </c>
      <c r="C7539" s="3">
        <v>1</v>
      </c>
      <c r="D7539" s="3">
        <v>2020</v>
      </c>
      <c r="E7539" s="3">
        <v>0</v>
      </c>
      <c r="F7539" s="3">
        <v>0</v>
      </c>
      <c r="G7539" s="3" t="s">
        <v>1265</v>
      </c>
      <c r="H7539" s="3" t="s">
        <v>1266</v>
      </c>
      <c r="I7539" s="3" t="s">
        <v>591</v>
      </c>
      <c r="J7539" s="3">
        <v>327167434</v>
      </c>
    </row>
    <row r="7540" spans="1:10" hidden="1" x14ac:dyDescent="0.25">
      <c r="A7540" s="187">
        <v>43838</v>
      </c>
      <c r="B7540" s="3">
        <v>8</v>
      </c>
      <c r="C7540" s="3">
        <v>1</v>
      </c>
      <c r="D7540" s="3">
        <v>2020</v>
      </c>
      <c r="E7540" s="3">
        <v>0</v>
      </c>
      <c r="F7540" s="3">
        <v>0</v>
      </c>
      <c r="G7540" s="3" t="s">
        <v>1265</v>
      </c>
      <c r="H7540" s="3" t="s">
        <v>1266</v>
      </c>
      <c r="I7540" s="3" t="s">
        <v>591</v>
      </c>
      <c r="J7540" s="3">
        <v>327167434</v>
      </c>
    </row>
    <row r="7541" spans="1:10" hidden="1" x14ac:dyDescent="0.25">
      <c r="A7541" s="187">
        <v>43837</v>
      </c>
      <c r="B7541" s="3">
        <v>7</v>
      </c>
      <c r="C7541" s="3">
        <v>1</v>
      </c>
      <c r="D7541" s="3">
        <v>2020</v>
      </c>
      <c r="E7541" s="3">
        <v>0</v>
      </c>
      <c r="F7541" s="3">
        <v>0</v>
      </c>
      <c r="G7541" s="3" t="s">
        <v>1265</v>
      </c>
      <c r="H7541" s="3" t="s">
        <v>1266</v>
      </c>
      <c r="I7541" s="3" t="s">
        <v>591</v>
      </c>
      <c r="J7541" s="3">
        <v>327167434</v>
      </c>
    </row>
    <row r="7542" spans="1:10" hidden="1" x14ac:dyDescent="0.25">
      <c r="A7542" s="187">
        <v>43836</v>
      </c>
      <c r="B7542" s="3">
        <v>6</v>
      </c>
      <c r="C7542" s="3">
        <v>1</v>
      </c>
      <c r="D7542" s="3">
        <v>2020</v>
      </c>
      <c r="E7542" s="3">
        <v>0</v>
      </c>
      <c r="F7542" s="3">
        <v>0</v>
      </c>
      <c r="G7542" s="3" t="s">
        <v>1265</v>
      </c>
      <c r="H7542" s="3" t="s">
        <v>1266</v>
      </c>
      <c r="I7542" s="3" t="s">
        <v>591</v>
      </c>
      <c r="J7542" s="3">
        <v>327167434</v>
      </c>
    </row>
    <row r="7543" spans="1:10" hidden="1" x14ac:dyDescent="0.25">
      <c r="A7543" s="187">
        <v>43835</v>
      </c>
      <c r="B7543" s="3">
        <v>5</v>
      </c>
      <c r="C7543" s="3">
        <v>1</v>
      </c>
      <c r="D7543" s="3">
        <v>2020</v>
      </c>
      <c r="E7543" s="3">
        <v>0</v>
      </c>
      <c r="F7543" s="3">
        <v>0</v>
      </c>
      <c r="G7543" s="3" t="s">
        <v>1265</v>
      </c>
      <c r="H7543" s="3" t="s">
        <v>1266</v>
      </c>
      <c r="I7543" s="3" t="s">
        <v>591</v>
      </c>
      <c r="J7543" s="3">
        <v>327167434</v>
      </c>
    </row>
    <row r="7544" spans="1:10" hidden="1" x14ac:dyDescent="0.25">
      <c r="A7544" s="187">
        <v>43834</v>
      </c>
      <c r="B7544" s="3">
        <v>4</v>
      </c>
      <c r="C7544" s="3">
        <v>1</v>
      </c>
      <c r="D7544" s="3">
        <v>2020</v>
      </c>
      <c r="E7544" s="3">
        <v>0</v>
      </c>
      <c r="F7544" s="3">
        <v>0</v>
      </c>
      <c r="G7544" s="3" t="s">
        <v>1265</v>
      </c>
      <c r="H7544" s="3" t="s">
        <v>1266</v>
      </c>
      <c r="I7544" s="3" t="s">
        <v>591</v>
      </c>
      <c r="J7544" s="3">
        <v>327167434</v>
      </c>
    </row>
    <row r="7545" spans="1:10" hidden="1" x14ac:dyDescent="0.25">
      <c r="A7545" s="187">
        <v>43833</v>
      </c>
      <c r="B7545" s="3">
        <v>3</v>
      </c>
      <c r="C7545" s="3">
        <v>1</v>
      </c>
      <c r="D7545" s="3">
        <v>2020</v>
      </c>
      <c r="E7545" s="3">
        <v>0</v>
      </c>
      <c r="F7545" s="3">
        <v>0</v>
      </c>
      <c r="G7545" s="3" t="s">
        <v>1265</v>
      </c>
      <c r="H7545" s="3" t="s">
        <v>1266</v>
      </c>
      <c r="I7545" s="3" t="s">
        <v>591</v>
      </c>
      <c r="J7545" s="3">
        <v>327167434</v>
      </c>
    </row>
    <row r="7546" spans="1:10" hidden="1" x14ac:dyDescent="0.25">
      <c r="A7546" s="187">
        <v>43832</v>
      </c>
      <c r="B7546" s="3">
        <v>2</v>
      </c>
      <c r="C7546" s="3">
        <v>1</v>
      </c>
      <c r="D7546" s="3">
        <v>2020</v>
      </c>
      <c r="E7546" s="3">
        <v>0</v>
      </c>
      <c r="F7546" s="3">
        <v>0</v>
      </c>
      <c r="G7546" s="3" t="s">
        <v>1265</v>
      </c>
      <c r="H7546" s="3" t="s">
        <v>1266</v>
      </c>
      <c r="I7546" s="3" t="s">
        <v>591</v>
      </c>
      <c r="J7546" s="3">
        <v>327167434</v>
      </c>
    </row>
    <row r="7547" spans="1:10" hidden="1" x14ac:dyDescent="0.25">
      <c r="A7547" s="187">
        <v>43831</v>
      </c>
      <c r="B7547" s="3">
        <v>1</v>
      </c>
      <c r="C7547" s="3">
        <v>1</v>
      </c>
      <c r="D7547" s="3">
        <v>2020</v>
      </c>
      <c r="E7547" s="3">
        <v>0</v>
      </c>
      <c r="F7547" s="3">
        <v>0</v>
      </c>
      <c r="G7547" s="3" t="s">
        <v>1265</v>
      </c>
      <c r="H7547" s="3" t="s">
        <v>1266</v>
      </c>
      <c r="I7547" s="3" t="s">
        <v>591</v>
      </c>
      <c r="J7547" s="3">
        <v>327167434</v>
      </c>
    </row>
    <row r="7548" spans="1:10" hidden="1" x14ac:dyDescent="0.25">
      <c r="A7548" s="187">
        <v>43830</v>
      </c>
      <c r="B7548" s="3">
        <v>31</v>
      </c>
      <c r="C7548" s="3">
        <v>12</v>
      </c>
      <c r="D7548" s="3">
        <v>2019</v>
      </c>
      <c r="E7548" s="3">
        <v>0</v>
      </c>
      <c r="F7548" s="3">
        <v>0</v>
      </c>
      <c r="G7548" s="3" t="s">
        <v>1265</v>
      </c>
      <c r="H7548" s="3" t="s">
        <v>1266</v>
      </c>
      <c r="I7548" s="3" t="s">
        <v>591</v>
      </c>
      <c r="J7548" s="3">
        <v>327167434</v>
      </c>
    </row>
    <row r="7549" spans="1:10" hidden="1" x14ac:dyDescent="0.25">
      <c r="A7549" s="187">
        <v>43920</v>
      </c>
      <c r="B7549" s="3">
        <v>30</v>
      </c>
      <c r="C7549" s="3">
        <v>3</v>
      </c>
      <c r="D7549" s="3">
        <v>2020</v>
      </c>
      <c r="E7549" s="3">
        <v>8</v>
      </c>
      <c r="F7549" s="3">
        <v>0</v>
      </c>
      <c r="G7549" s="3" t="s">
        <v>1267</v>
      </c>
      <c r="H7549" s="3" t="s">
        <v>1268</v>
      </c>
      <c r="I7549" s="3" t="s">
        <v>596</v>
      </c>
      <c r="J7549" s="3">
        <v>106977</v>
      </c>
    </row>
    <row r="7550" spans="1:10" hidden="1" x14ac:dyDescent="0.25">
      <c r="A7550" s="187">
        <v>43919</v>
      </c>
      <c r="B7550" s="3">
        <v>29</v>
      </c>
      <c r="C7550" s="3">
        <v>3</v>
      </c>
      <c r="D7550" s="3">
        <v>2020</v>
      </c>
      <c r="E7550" s="3">
        <v>3</v>
      </c>
      <c r="F7550" s="3">
        <v>0</v>
      </c>
      <c r="G7550" s="3" t="s">
        <v>1267</v>
      </c>
      <c r="H7550" s="3" t="s">
        <v>1268</v>
      </c>
      <c r="I7550" s="3" t="s">
        <v>596</v>
      </c>
      <c r="J7550" s="3">
        <v>106977</v>
      </c>
    </row>
    <row r="7551" spans="1:10" hidden="1" x14ac:dyDescent="0.25">
      <c r="A7551" s="187">
        <v>43918</v>
      </c>
      <c r="B7551" s="3">
        <v>28</v>
      </c>
      <c r="C7551" s="3">
        <v>3</v>
      </c>
      <c r="D7551" s="3">
        <v>2020</v>
      </c>
      <c r="E7551" s="3">
        <v>2</v>
      </c>
      <c r="F7551" s="3">
        <v>0</v>
      </c>
      <c r="G7551" s="3" t="s">
        <v>1267</v>
      </c>
      <c r="H7551" s="3" t="s">
        <v>1268</v>
      </c>
      <c r="I7551" s="3" t="s">
        <v>596</v>
      </c>
      <c r="J7551" s="3">
        <v>106977</v>
      </c>
    </row>
    <row r="7552" spans="1:10" hidden="1" x14ac:dyDescent="0.25">
      <c r="A7552" s="187">
        <v>43917</v>
      </c>
      <c r="B7552" s="3">
        <v>27</v>
      </c>
      <c r="C7552" s="3">
        <v>3</v>
      </c>
      <c r="D7552" s="3">
        <v>2020</v>
      </c>
      <c r="E7552" s="3">
        <v>0</v>
      </c>
      <c r="F7552" s="3">
        <v>0</v>
      </c>
      <c r="G7552" s="3" t="s">
        <v>1267</v>
      </c>
      <c r="H7552" s="3" t="s">
        <v>1268</v>
      </c>
      <c r="I7552" s="3" t="s">
        <v>596</v>
      </c>
      <c r="J7552" s="3">
        <v>106977</v>
      </c>
    </row>
    <row r="7553" spans="1:10" hidden="1" x14ac:dyDescent="0.25">
      <c r="A7553" s="187">
        <v>43916</v>
      </c>
      <c r="B7553" s="3">
        <v>26</v>
      </c>
      <c r="C7553" s="3">
        <v>3</v>
      </c>
      <c r="D7553" s="3">
        <v>2020</v>
      </c>
      <c r="E7553" s="3">
        <v>0</v>
      </c>
      <c r="F7553" s="3">
        <v>0</v>
      </c>
      <c r="G7553" s="3" t="s">
        <v>1267</v>
      </c>
      <c r="H7553" s="3" t="s">
        <v>1268</v>
      </c>
      <c r="I7553" s="3" t="s">
        <v>596</v>
      </c>
      <c r="J7553" s="3">
        <v>106977</v>
      </c>
    </row>
    <row r="7554" spans="1:10" hidden="1" x14ac:dyDescent="0.25">
      <c r="A7554" s="187">
        <v>43915</v>
      </c>
      <c r="B7554" s="3">
        <v>25</v>
      </c>
      <c r="C7554" s="3">
        <v>3</v>
      </c>
      <c r="D7554" s="3">
        <v>2020</v>
      </c>
      <c r="E7554" s="3">
        <v>0</v>
      </c>
      <c r="F7554" s="3">
        <v>0</v>
      </c>
      <c r="G7554" s="3" t="s">
        <v>1267</v>
      </c>
      <c r="H7554" s="3" t="s">
        <v>1268</v>
      </c>
      <c r="I7554" s="3" t="s">
        <v>596</v>
      </c>
      <c r="J7554" s="3">
        <v>106977</v>
      </c>
    </row>
    <row r="7555" spans="1:10" hidden="1" x14ac:dyDescent="0.25">
      <c r="A7555" s="187">
        <v>43914</v>
      </c>
      <c r="B7555" s="3">
        <v>24</v>
      </c>
      <c r="C7555" s="3">
        <v>3</v>
      </c>
      <c r="D7555" s="3">
        <v>2020</v>
      </c>
      <c r="E7555" s="3">
        <v>17</v>
      </c>
      <c r="F7555" s="3">
        <v>0</v>
      </c>
      <c r="G7555" s="3" t="s">
        <v>1267</v>
      </c>
      <c r="H7555" s="3" t="s">
        <v>1268</v>
      </c>
      <c r="I7555" s="3" t="s">
        <v>596</v>
      </c>
      <c r="J7555" s="3">
        <v>106977</v>
      </c>
    </row>
    <row r="7556" spans="1:10" hidden="1" x14ac:dyDescent="0.25">
      <c r="A7556" s="187">
        <v>43920</v>
      </c>
      <c r="B7556" s="3">
        <v>30</v>
      </c>
      <c r="C7556" s="3">
        <v>3</v>
      </c>
      <c r="D7556" s="3">
        <v>2020</v>
      </c>
      <c r="E7556" s="3">
        <v>5</v>
      </c>
      <c r="F7556" s="3">
        <v>1</v>
      </c>
      <c r="G7556" s="3" t="s">
        <v>295</v>
      </c>
      <c r="H7556" s="3" t="s">
        <v>1269</v>
      </c>
      <c r="I7556" s="3" t="s">
        <v>590</v>
      </c>
      <c r="J7556" s="3">
        <v>3449299</v>
      </c>
    </row>
    <row r="7557" spans="1:10" hidden="1" x14ac:dyDescent="0.25">
      <c r="A7557" s="187">
        <v>43919</v>
      </c>
      <c r="B7557" s="3">
        <v>29</v>
      </c>
      <c r="C7557" s="3">
        <v>3</v>
      </c>
      <c r="D7557" s="3">
        <v>2020</v>
      </c>
      <c r="E7557" s="3">
        <v>66</v>
      </c>
      <c r="F7557" s="3">
        <v>0</v>
      </c>
      <c r="G7557" s="3" t="s">
        <v>295</v>
      </c>
      <c r="H7557" s="3" t="s">
        <v>1269</v>
      </c>
      <c r="I7557" s="3" t="s">
        <v>590</v>
      </c>
      <c r="J7557" s="3">
        <v>3449299</v>
      </c>
    </row>
    <row r="7558" spans="1:10" hidden="1" x14ac:dyDescent="0.25">
      <c r="A7558" s="187">
        <v>43918</v>
      </c>
      <c r="B7558" s="3">
        <v>28</v>
      </c>
      <c r="C7558" s="3">
        <v>3</v>
      </c>
      <c r="D7558" s="3">
        <v>2020</v>
      </c>
      <c r="E7558" s="3">
        <v>0</v>
      </c>
      <c r="F7558" s="3">
        <v>0</v>
      </c>
      <c r="G7558" s="3" t="s">
        <v>295</v>
      </c>
      <c r="H7558" s="3" t="s">
        <v>1269</v>
      </c>
      <c r="I7558" s="3" t="s">
        <v>590</v>
      </c>
      <c r="J7558" s="3">
        <v>3449299</v>
      </c>
    </row>
    <row r="7559" spans="1:10" hidden="1" x14ac:dyDescent="0.25">
      <c r="A7559" s="187">
        <v>43917</v>
      </c>
      <c r="B7559" s="3">
        <v>27</v>
      </c>
      <c r="C7559" s="3">
        <v>3</v>
      </c>
      <c r="D7559" s="3">
        <v>2020</v>
      </c>
      <c r="E7559" s="3">
        <v>21</v>
      </c>
      <c r="F7559" s="3">
        <v>0</v>
      </c>
      <c r="G7559" s="3" t="s">
        <v>295</v>
      </c>
      <c r="H7559" s="3" t="s">
        <v>1269</v>
      </c>
      <c r="I7559" s="3" t="s">
        <v>590</v>
      </c>
      <c r="J7559" s="3">
        <v>3449299</v>
      </c>
    </row>
    <row r="7560" spans="1:10" hidden="1" x14ac:dyDescent="0.25">
      <c r="A7560" s="187">
        <v>43916</v>
      </c>
      <c r="B7560" s="3">
        <v>26</v>
      </c>
      <c r="C7560" s="3">
        <v>3</v>
      </c>
      <c r="D7560" s="3">
        <v>2020</v>
      </c>
      <c r="E7560" s="3">
        <v>28</v>
      </c>
      <c r="F7560" s="3">
        <v>0</v>
      </c>
      <c r="G7560" s="3" t="s">
        <v>295</v>
      </c>
      <c r="H7560" s="3" t="s">
        <v>1269</v>
      </c>
      <c r="I7560" s="3" t="s">
        <v>590</v>
      </c>
      <c r="J7560" s="3">
        <v>3449299</v>
      </c>
    </row>
    <row r="7561" spans="1:10" hidden="1" x14ac:dyDescent="0.25">
      <c r="A7561" s="187">
        <v>43915</v>
      </c>
      <c r="B7561" s="3">
        <v>25</v>
      </c>
      <c r="C7561" s="3">
        <v>3</v>
      </c>
      <c r="D7561" s="3">
        <v>2020</v>
      </c>
      <c r="E7561" s="3">
        <v>27</v>
      </c>
      <c r="F7561" s="3">
        <v>0</v>
      </c>
      <c r="G7561" s="3" t="s">
        <v>295</v>
      </c>
      <c r="H7561" s="3" t="s">
        <v>1269</v>
      </c>
      <c r="I7561" s="3" t="s">
        <v>590</v>
      </c>
      <c r="J7561" s="3">
        <v>3449299</v>
      </c>
    </row>
    <row r="7562" spans="1:10" hidden="1" x14ac:dyDescent="0.25">
      <c r="A7562" s="187">
        <v>43914</v>
      </c>
      <c r="B7562" s="3">
        <v>24</v>
      </c>
      <c r="C7562" s="3">
        <v>3</v>
      </c>
      <c r="D7562" s="3">
        <v>2020</v>
      </c>
      <c r="E7562" s="3">
        <v>4</v>
      </c>
      <c r="F7562" s="3">
        <v>0</v>
      </c>
      <c r="G7562" s="3" t="s">
        <v>295</v>
      </c>
      <c r="H7562" s="3" t="s">
        <v>1269</v>
      </c>
      <c r="I7562" s="3" t="s">
        <v>590</v>
      </c>
      <c r="J7562" s="3">
        <v>3449299</v>
      </c>
    </row>
    <row r="7563" spans="1:10" hidden="1" x14ac:dyDescent="0.25">
      <c r="A7563" s="187">
        <v>43913</v>
      </c>
      <c r="B7563" s="3">
        <v>23</v>
      </c>
      <c r="C7563" s="3">
        <v>3</v>
      </c>
      <c r="D7563" s="3">
        <v>2020</v>
      </c>
      <c r="E7563" s="3">
        <v>23</v>
      </c>
      <c r="F7563" s="3">
        <v>0</v>
      </c>
      <c r="G7563" s="3" t="s">
        <v>295</v>
      </c>
      <c r="H7563" s="3" t="s">
        <v>1269</v>
      </c>
      <c r="I7563" s="3" t="s">
        <v>590</v>
      </c>
      <c r="J7563" s="3">
        <v>3449299</v>
      </c>
    </row>
    <row r="7564" spans="1:10" hidden="1" x14ac:dyDescent="0.25">
      <c r="A7564" s="187">
        <v>43912</v>
      </c>
      <c r="B7564" s="3">
        <v>22</v>
      </c>
      <c r="C7564" s="3">
        <v>3</v>
      </c>
      <c r="D7564" s="3">
        <v>2020</v>
      </c>
      <c r="E7564" s="3">
        <v>25</v>
      </c>
      <c r="F7564" s="3">
        <v>0</v>
      </c>
      <c r="G7564" s="3" t="s">
        <v>295</v>
      </c>
      <c r="H7564" s="3" t="s">
        <v>1269</v>
      </c>
      <c r="I7564" s="3" t="s">
        <v>590</v>
      </c>
      <c r="J7564" s="3">
        <v>3449299</v>
      </c>
    </row>
    <row r="7565" spans="1:10" hidden="1" x14ac:dyDescent="0.25">
      <c r="A7565" s="187">
        <v>43911</v>
      </c>
      <c r="B7565" s="3">
        <v>21</v>
      </c>
      <c r="C7565" s="3">
        <v>3</v>
      </c>
      <c r="D7565" s="3">
        <v>2020</v>
      </c>
      <c r="E7565" s="3">
        <v>16</v>
      </c>
      <c r="F7565" s="3">
        <v>0</v>
      </c>
      <c r="G7565" s="3" t="s">
        <v>295</v>
      </c>
      <c r="H7565" s="3" t="s">
        <v>1269</v>
      </c>
      <c r="I7565" s="3" t="s">
        <v>590</v>
      </c>
      <c r="J7565" s="3">
        <v>3449299</v>
      </c>
    </row>
    <row r="7566" spans="1:10" hidden="1" x14ac:dyDescent="0.25">
      <c r="A7566" s="187">
        <v>43910</v>
      </c>
      <c r="B7566" s="3">
        <v>20</v>
      </c>
      <c r="C7566" s="3">
        <v>3</v>
      </c>
      <c r="D7566" s="3">
        <v>2020</v>
      </c>
      <c r="E7566" s="3">
        <v>15</v>
      </c>
      <c r="F7566" s="3">
        <v>0</v>
      </c>
      <c r="G7566" s="3" t="s">
        <v>295</v>
      </c>
      <c r="H7566" s="3" t="s">
        <v>1269</v>
      </c>
      <c r="I7566" s="3" t="s">
        <v>590</v>
      </c>
      <c r="J7566" s="3">
        <v>3449299</v>
      </c>
    </row>
    <row r="7567" spans="1:10" hidden="1" x14ac:dyDescent="0.25">
      <c r="A7567" s="187">
        <v>43909</v>
      </c>
      <c r="B7567" s="3">
        <v>19</v>
      </c>
      <c r="C7567" s="3">
        <v>3</v>
      </c>
      <c r="D7567" s="3">
        <v>2020</v>
      </c>
      <c r="E7567" s="3">
        <v>29</v>
      </c>
      <c r="F7567" s="3">
        <v>0</v>
      </c>
      <c r="G7567" s="3" t="s">
        <v>295</v>
      </c>
      <c r="H7567" s="3" t="s">
        <v>1269</v>
      </c>
      <c r="I7567" s="3" t="s">
        <v>590</v>
      </c>
      <c r="J7567" s="3">
        <v>3449299</v>
      </c>
    </row>
    <row r="7568" spans="1:10" hidden="1" x14ac:dyDescent="0.25">
      <c r="A7568" s="187">
        <v>43908</v>
      </c>
      <c r="B7568" s="3">
        <v>18</v>
      </c>
      <c r="C7568" s="3">
        <v>3</v>
      </c>
      <c r="D7568" s="3">
        <v>2020</v>
      </c>
      <c r="E7568" s="3">
        <v>21</v>
      </c>
      <c r="F7568" s="3">
        <v>0</v>
      </c>
      <c r="G7568" s="3" t="s">
        <v>295</v>
      </c>
      <c r="H7568" s="3" t="s">
        <v>1269</v>
      </c>
      <c r="I7568" s="3" t="s">
        <v>590</v>
      </c>
      <c r="J7568" s="3">
        <v>3449299</v>
      </c>
    </row>
    <row r="7569" spans="1:10" hidden="1" x14ac:dyDescent="0.25">
      <c r="A7569" s="187">
        <v>43907</v>
      </c>
      <c r="B7569" s="3">
        <v>17</v>
      </c>
      <c r="C7569" s="3">
        <v>3</v>
      </c>
      <c r="D7569" s="3">
        <v>2020</v>
      </c>
      <c r="E7569" s="3">
        <v>21</v>
      </c>
      <c r="F7569" s="3">
        <v>0</v>
      </c>
      <c r="G7569" s="3" t="s">
        <v>295</v>
      </c>
      <c r="H7569" s="3" t="s">
        <v>1269</v>
      </c>
      <c r="I7569" s="3" t="s">
        <v>590</v>
      </c>
      <c r="J7569" s="3">
        <v>3449299</v>
      </c>
    </row>
    <row r="7570" spans="1:10" hidden="1" x14ac:dyDescent="0.25">
      <c r="A7570" s="187">
        <v>43906</v>
      </c>
      <c r="B7570" s="3">
        <v>16</v>
      </c>
      <c r="C7570" s="3">
        <v>3</v>
      </c>
      <c r="D7570" s="3">
        <v>2020</v>
      </c>
      <c r="E7570" s="3">
        <v>2</v>
      </c>
      <c r="F7570" s="3">
        <v>0</v>
      </c>
      <c r="G7570" s="3" t="s">
        <v>295</v>
      </c>
      <c r="H7570" s="3" t="s">
        <v>1269</v>
      </c>
      <c r="I7570" s="3" t="s">
        <v>590</v>
      </c>
      <c r="J7570" s="3">
        <v>3449299</v>
      </c>
    </row>
    <row r="7571" spans="1:10" hidden="1" x14ac:dyDescent="0.25">
      <c r="A7571" s="187">
        <v>43905</v>
      </c>
      <c r="B7571" s="3">
        <v>15</v>
      </c>
      <c r="C7571" s="3">
        <v>3</v>
      </c>
      <c r="D7571" s="3">
        <v>2020</v>
      </c>
      <c r="E7571" s="3">
        <v>6</v>
      </c>
      <c r="F7571" s="3">
        <v>0</v>
      </c>
      <c r="G7571" s="3" t="s">
        <v>295</v>
      </c>
      <c r="H7571" s="3" t="s">
        <v>1269</v>
      </c>
      <c r="I7571" s="3" t="s">
        <v>590</v>
      </c>
      <c r="J7571" s="3">
        <v>3449299</v>
      </c>
    </row>
    <row r="7572" spans="1:10" hidden="1" x14ac:dyDescent="0.25">
      <c r="A7572" s="187">
        <v>43920</v>
      </c>
      <c r="B7572" s="3">
        <v>30</v>
      </c>
      <c r="C7572" s="3">
        <v>3</v>
      </c>
      <c r="D7572" s="3">
        <v>2020</v>
      </c>
      <c r="E7572" s="3">
        <v>12</v>
      </c>
      <c r="F7572" s="3">
        <v>0</v>
      </c>
      <c r="G7572" s="3" t="s">
        <v>296</v>
      </c>
      <c r="H7572" s="3" t="s">
        <v>1270</v>
      </c>
      <c r="I7572" s="3" t="s">
        <v>592</v>
      </c>
      <c r="J7572" s="3">
        <v>32955400</v>
      </c>
    </row>
    <row r="7573" spans="1:10" hidden="1" x14ac:dyDescent="0.25">
      <c r="A7573" s="187">
        <v>43919</v>
      </c>
      <c r="B7573" s="3">
        <v>29</v>
      </c>
      <c r="C7573" s="3">
        <v>3</v>
      </c>
      <c r="D7573" s="3">
        <v>2020</v>
      </c>
      <c r="E7573" s="3">
        <v>29</v>
      </c>
      <c r="F7573" s="3">
        <v>1</v>
      </c>
      <c r="G7573" s="3" t="s">
        <v>296</v>
      </c>
      <c r="H7573" s="3" t="s">
        <v>1270</v>
      </c>
      <c r="I7573" s="3" t="s">
        <v>592</v>
      </c>
      <c r="J7573" s="3">
        <v>32955400</v>
      </c>
    </row>
    <row r="7574" spans="1:10" hidden="1" x14ac:dyDescent="0.25">
      <c r="A7574" s="187">
        <v>43918</v>
      </c>
      <c r="B7574" s="3">
        <v>28</v>
      </c>
      <c r="C7574" s="3">
        <v>3</v>
      </c>
      <c r="D7574" s="3">
        <v>2020</v>
      </c>
      <c r="E7574" s="3">
        <v>21</v>
      </c>
      <c r="F7574" s="3">
        <v>0</v>
      </c>
      <c r="G7574" s="3" t="s">
        <v>296</v>
      </c>
      <c r="H7574" s="3" t="s">
        <v>1270</v>
      </c>
      <c r="I7574" s="3" t="s">
        <v>592</v>
      </c>
      <c r="J7574" s="3">
        <v>32955400</v>
      </c>
    </row>
    <row r="7575" spans="1:10" hidden="1" x14ac:dyDescent="0.25">
      <c r="A7575" s="187">
        <v>43917</v>
      </c>
      <c r="B7575" s="3">
        <v>27</v>
      </c>
      <c r="C7575" s="3">
        <v>3</v>
      </c>
      <c r="D7575" s="3">
        <v>2020</v>
      </c>
      <c r="E7575" s="3">
        <v>18</v>
      </c>
      <c r="F7575" s="3">
        <v>0</v>
      </c>
      <c r="G7575" s="3" t="s">
        <v>296</v>
      </c>
      <c r="H7575" s="3" t="s">
        <v>1270</v>
      </c>
      <c r="I7575" s="3" t="s">
        <v>592</v>
      </c>
      <c r="J7575" s="3">
        <v>32955400</v>
      </c>
    </row>
    <row r="7576" spans="1:10" hidden="1" x14ac:dyDescent="0.25">
      <c r="A7576" s="187">
        <v>43916</v>
      </c>
      <c r="B7576" s="3">
        <v>26</v>
      </c>
      <c r="C7576" s="3">
        <v>3</v>
      </c>
      <c r="D7576" s="3">
        <v>2020</v>
      </c>
      <c r="E7576" s="3">
        <v>10</v>
      </c>
      <c r="F7576" s="3">
        <v>0</v>
      </c>
      <c r="G7576" s="3" t="s">
        <v>296</v>
      </c>
      <c r="H7576" s="3" t="s">
        <v>1270</v>
      </c>
      <c r="I7576" s="3" t="s">
        <v>592</v>
      </c>
      <c r="J7576" s="3">
        <v>32955400</v>
      </c>
    </row>
    <row r="7577" spans="1:10" hidden="1" x14ac:dyDescent="0.25">
      <c r="A7577" s="187">
        <v>43915</v>
      </c>
      <c r="B7577" s="3">
        <v>25</v>
      </c>
      <c r="C7577" s="3">
        <v>3</v>
      </c>
      <c r="D7577" s="3">
        <v>2020</v>
      </c>
      <c r="E7577" s="3">
        <v>6</v>
      </c>
      <c r="F7577" s="3">
        <v>0</v>
      </c>
      <c r="G7577" s="3" t="s">
        <v>296</v>
      </c>
      <c r="H7577" s="3" t="s">
        <v>1270</v>
      </c>
      <c r="I7577" s="3" t="s">
        <v>592</v>
      </c>
      <c r="J7577" s="3">
        <v>32955400</v>
      </c>
    </row>
    <row r="7578" spans="1:10" hidden="1" x14ac:dyDescent="0.25">
      <c r="A7578" s="187">
        <v>43914</v>
      </c>
      <c r="B7578" s="3">
        <v>24</v>
      </c>
      <c r="C7578" s="3">
        <v>3</v>
      </c>
      <c r="D7578" s="3">
        <v>2020</v>
      </c>
      <c r="E7578" s="3">
        <v>3</v>
      </c>
      <c r="F7578" s="3">
        <v>0</v>
      </c>
      <c r="G7578" s="3" t="s">
        <v>296</v>
      </c>
      <c r="H7578" s="3" t="s">
        <v>1270</v>
      </c>
      <c r="I7578" s="3" t="s">
        <v>592</v>
      </c>
      <c r="J7578" s="3">
        <v>32955400</v>
      </c>
    </row>
    <row r="7579" spans="1:10" hidden="1" x14ac:dyDescent="0.25">
      <c r="A7579" s="187">
        <v>43913</v>
      </c>
      <c r="B7579" s="3">
        <v>23</v>
      </c>
      <c r="C7579" s="3">
        <v>3</v>
      </c>
      <c r="D7579" s="3">
        <v>2020</v>
      </c>
      <c r="E7579" s="3">
        <v>13</v>
      </c>
      <c r="F7579" s="3">
        <v>0</v>
      </c>
      <c r="G7579" s="3" t="s">
        <v>296</v>
      </c>
      <c r="H7579" s="3" t="s">
        <v>1270</v>
      </c>
      <c r="I7579" s="3" t="s">
        <v>592</v>
      </c>
      <c r="J7579" s="3">
        <v>32955400</v>
      </c>
    </row>
    <row r="7580" spans="1:10" hidden="1" x14ac:dyDescent="0.25">
      <c r="A7580" s="187">
        <v>43912</v>
      </c>
      <c r="B7580" s="3">
        <v>22</v>
      </c>
      <c r="C7580" s="3">
        <v>3</v>
      </c>
      <c r="D7580" s="3">
        <v>2020</v>
      </c>
      <c r="E7580" s="3">
        <v>0</v>
      </c>
      <c r="F7580" s="3">
        <v>0</v>
      </c>
      <c r="G7580" s="3" t="s">
        <v>296</v>
      </c>
      <c r="H7580" s="3" t="s">
        <v>1270</v>
      </c>
      <c r="I7580" s="3" t="s">
        <v>592</v>
      </c>
      <c r="J7580" s="3">
        <v>32955400</v>
      </c>
    </row>
    <row r="7581" spans="1:10" hidden="1" x14ac:dyDescent="0.25">
      <c r="A7581" s="187">
        <v>43911</v>
      </c>
      <c r="B7581" s="3">
        <v>21</v>
      </c>
      <c r="C7581" s="3">
        <v>3</v>
      </c>
      <c r="D7581" s="3">
        <v>2020</v>
      </c>
      <c r="E7581" s="3">
        <v>10</v>
      </c>
      <c r="F7581" s="3">
        <v>0</v>
      </c>
      <c r="G7581" s="3" t="s">
        <v>296</v>
      </c>
      <c r="H7581" s="3" t="s">
        <v>1270</v>
      </c>
      <c r="I7581" s="3" t="s">
        <v>592</v>
      </c>
      <c r="J7581" s="3">
        <v>32955400</v>
      </c>
    </row>
    <row r="7582" spans="1:10" hidden="1" x14ac:dyDescent="0.25">
      <c r="A7582" s="187">
        <v>43910</v>
      </c>
      <c r="B7582" s="3">
        <v>20</v>
      </c>
      <c r="C7582" s="3">
        <v>3</v>
      </c>
      <c r="D7582" s="3">
        <v>2020</v>
      </c>
      <c r="E7582" s="3">
        <v>0</v>
      </c>
      <c r="F7582" s="3">
        <v>0</v>
      </c>
      <c r="G7582" s="3" t="s">
        <v>296</v>
      </c>
      <c r="H7582" s="3" t="s">
        <v>1270</v>
      </c>
      <c r="I7582" s="3" t="s">
        <v>592</v>
      </c>
      <c r="J7582" s="3">
        <v>32955400</v>
      </c>
    </row>
    <row r="7583" spans="1:10" hidden="1" x14ac:dyDescent="0.25">
      <c r="A7583" s="187">
        <v>43909</v>
      </c>
      <c r="B7583" s="3">
        <v>19</v>
      </c>
      <c r="C7583" s="3">
        <v>3</v>
      </c>
      <c r="D7583" s="3">
        <v>2020</v>
      </c>
      <c r="E7583" s="3">
        <v>7</v>
      </c>
      <c r="F7583" s="3">
        <v>0</v>
      </c>
      <c r="G7583" s="3" t="s">
        <v>296</v>
      </c>
      <c r="H7583" s="3" t="s">
        <v>1270</v>
      </c>
      <c r="I7583" s="3" t="s">
        <v>592</v>
      </c>
      <c r="J7583" s="3">
        <v>32955400</v>
      </c>
    </row>
    <row r="7584" spans="1:10" hidden="1" x14ac:dyDescent="0.25">
      <c r="A7584" s="187">
        <v>43908</v>
      </c>
      <c r="B7584" s="3">
        <v>18</v>
      </c>
      <c r="C7584" s="3">
        <v>3</v>
      </c>
      <c r="D7584" s="3">
        <v>2020</v>
      </c>
      <c r="E7584" s="3">
        <v>8</v>
      </c>
      <c r="F7584" s="3">
        <v>0</v>
      </c>
      <c r="G7584" s="3" t="s">
        <v>296</v>
      </c>
      <c r="H7584" s="3" t="s">
        <v>1270</v>
      </c>
      <c r="I7584" s="3" t="s">
        <v>592</v>
      </c>
      <c r="J7584" s="3">
        <v>32955400</v>
      </c>
    </row>
    <row r="7585" spans="1:10" hidden="1" x14ac:dyDescent="0.25">
      <c r="A7585" s="187">
        <v>43907</v>
      </c>
      <c r="B7585" s="3">
        <v>17</v>
      </c>
      <c r="C7585" s="3">
        <v>3</v>
      </c>
      <c r="D7585" s="3">
        <v>2020</v>
      </c>
      <c r="E7585" s="3">
        <v>2</v>
      </c>
      <c r="F7585" s="3">
        <v>0</v>
      </c>
      <c r="G7585" s="3" t="s">
        <v>296</v>
      </c>
      <c r="H7585" s="3" t="s">
        <v>1270</v>
      </c>
      <c r="I7585" s="3" t="s">
        <v>592</v>
      </c>
      <c r="J7585" s="3">
        <v>32955400</v>
      </c>
    </row>
    <row r="7586" spans="1:10" hidden="1" x14ac:dyDescent="0.25">
      <c r="A7586" s="187">
        <v>43906</v>
      </c>
      <c r="B7586" s="3">
        <v>16</v>
      </c>
      <c r="C7586" s="3">
        <v>3</v>
      </c>
      <c r="D7586" s="3">
        <v>2020</v>
      </c>
      <c r="E7586" s="3">
        <v>6</v>
      </c>
      <c r="F7586" s="3">
        <v>0</v>
      </c>
      <c r="G7586" s="3" t="s">
        <v>296</v>
      </c>
      <c r="H7586" s="3" t="s">
        <v>1270</v>
      </c>
      <c r="I7586" s="3" t="s">
        <v>592</v>
      </c>
      <c r="J7586" s="3">
        <v>32955400</v>
      </c>
    </row>
    <row r="7587" spans="1:10" hidden="1" x14ac:dyDescent="0.25">
      <c r="A7587" s="187">
        <v>43920</v>
      </c>
      <c r="B7587" s="3">
        <v>30</v>
      </c>
      <c r="C7587" s="3">
        <v>3</v>
      </c>
      <c r="D7587" s="3">
        <v>2020</v>
      </c>
      <c r="E7587" s="3">
        <v>0</v>
      </c>
      <c r="F7587" s="3">
        <v>0</v>
      </c>
      <c r="G7587" s="3" t="s">
        <v>1271</v>
      </c>
      <c r="H7587" s="3" t="s">
        <v>1272</v>
      </c>
      <c r="I7587" s="3" t="s">
        <v>594</v>
      </c>
      <c r="J7587" s="3">
        <v>28870195</v>
      </c>
    </row>
    <row r="7588" spans="1:10" hidden="1" x14ac:dyDescent="0.25">
      <c r="A7588" s="187">
        <v>43919</v>
      </c>
      <c r="B7588" s="3">
        <v>29</v>
      </c>
      <c r="C7588" s="3">
        <v>3</v>
      </c>
      <c r="D7588" s="3">
        <v>2020</v>
      </c>
      <c r="E7588" s="3">
        <v>0</v>
      </c>
      <c r="F7588" s="3">
        <v>0</v>
      </c>
      <c r="G7588" s="3" t="s">
        <v>1271</v>
      </c>
      <c r="H7588" s="3" t="s">
        <v>1272</v>
      </c>
      <c r="I7588" s="3" t="s">
        <v>594</v>
      </c>
      <c r="J7588" s="3">
        <v>28870195</v>
      </c>
    </row>
    <row r="7589" spans="1:10" hidden="1" x14ac:dyDescent="0.25">
      <c r="A7589" s="187">
        <v>43918</v>
      </c>
      <c r="B7589" s="3">
        <v>28</v>
      </c>
      <c r="C7589" s="3">
        <v>3</v>
      </c>
      <c r="D7589" s="3">
        <v>2020</v>
      </c>
      <c r="E7589" s="3">
        <v>12</v>
      </c>
      <c r="F7589" s="3">
        <v>0</v>
      </c>
      <c r="G7589" s="3" t="s">
        <v>1271</v>
      </c>
      <c r="H7589" s="3" t="s">
        <v>1272</v>
      </c>
      <c r="I7589" s="3" t="s">
        <v>594</v>
      </c>
      <c r="J7589" s="3">
        <v>28870195</v>
      </c>
    </row>
    <row r="7590" spans="1:10" hidden="1" x14ac:dyDescent="0.25">
      <c r="A7590" s="187">
        <v>43917</v>
      </c>
      <c r="B7590" s="3">
        <v>27</v>
      </c>
      <c r="C7590" s="3">
        <v>3</v>
      </c>
      <c r="D7590" s="3">
        <v>2020</v>
      </c>
      <c r="E7590" s="3">
        <v>1</v>
      </c>
      <c r="F7590" s="3">
        <v>1</v>
      </c>
      <c r="G7590" s="3" t="s">
        <v>1271</v>
      </c>
      <c r="H7590" s="3" t="s">
        <v>1272</v>
      </c>
      <c r="I7590" s="3" t="s">
        <v>594</v>
      </c>
      <c r="J7590" s="3">
        <v>28870195</v>
      </c>
    </row>
    <row r="7591" spans="1:10" hidden="1" x14ac:dyDescent="0.25">
      <c r="A7591" s="187">
        <v>43916</v>
      </c>
      <c r="B7591" s="3">
        <v>26</v>
      </c>
      <c r="C7591" s="3">
        <v>3</v>
      </c>
      <c r="D7591" s="3">
        <v>2020</v>
      </c>
      <c r="E7591" s="3">
        <v>15</v>
      </c>
      <c r="F7591" s="3">
        <v>0</v>
      </c>
      <c r="G7591" s="3" t="s">
        <v>1271</v>
      </c>
      <c r="H7591" s="3" t="s">
        <v>1272</v>
      </c>
      <c r="I7591" s="3" t="s">
        <v>594</v>
      </c>
      <c r="J7591" s="3">
        <v>28870195</v>
      </c>
    </row>
    <row r="7592" spans="1:10" hidden="1" x14ac:dyDescent="0.25">
      <c r="A7592" s="187">
        <v>43915</v>
      </c>
      <c r="B7592" s="3">
        <v>25</v>
      </c>
      <c r="C7592" s="3">
        <v>3</v>
      </c>
      <c r="D7592" s="3">
        <v>2020</v>
      </c>
      <c r="E7592" s="3">
        <v>7</v>
      </c>
      <c r="F7592" s="3">
        <v>0</v>
      </c>
      <c r="G7592" s="3" t="s">
        <v>1271</v>
      </c>
      <c r="H7592" s="3" t="s">
        <v>1272</v>
      </c>
      <c r="I7592" s="3" t="s">
        <v>594</v>
      </c>
      <c r="J7592" s="3">
        <v>28870195</v>
      </c>
    </row>
    <row r="7593" spans="1:10" hidden="1" x14ac:dyDescent="0.25">
      <c r="A7593" s="187">
        <v>43914</v>
      </c>
      <c r="B7593" s="3">
        <v>24</v>
      </c>
      <c r="C7593" s="3">
        <v>3</v>
      </c>
      <c r="D7593" s="3">
        <v>2020</v>
      </c>
      <c r="E7593" s="3">
        <v>48</v>
      </c>
      <c r="F7593" s="3">
        <v>0</v>
      </c>
      <c r="G7593" s="3" t="s">
        <v>1271</v>
      </c>
      <c r="H7593" s="3" t="s">
        <v>1272</v>
      </c>
      <c r="I7593" s="3" t="s">
        <v>594</v>
      </c>
      <c r="J7593" s="3">
        <v>28870195</v>
      </c>
    </row>
    <row r="7594" spans="1:10" hidden="1" x14ac:dyDescent="0.25">
      <c r="A7594" s="187">
        <v>43913</v>
      </c>
      <c r="B7594" s="3">
        <v>23</v>
      </c>
      <c r="C7594" s="3">
        <v>3</v>
      </c>
      <c r="D7594" s="3">
        <v>2020</v>
      </c>
      <c r="E7594" s="3">
        <v>0</v>
      </c>
      <c r="F7594" s="3">
        <v>0</v>
      </c>
      <c r="G7594" s="3" t="s">
        <v>1271</v>
      </c>
      <c r="H7594" s="3" t="s">
        <v>1272</v>
      </c>
      <c r="I7594" s="3" t="s">
        <v>594</v>
      </c>
      <c r="J7594" s="3">
        <v>28870195</v>
      </c>
    </row>
    <row r="7595" spans="1:10" hidden="1" x14ac:dyDescent="0.25">
      <c r="A7595" s="187">
        <v>43912</v>
      </c>
      <c r="B7595" s="3">
        <v>22</v>
      </c>
      <c r="C7595" s="3">
        <v>3</v>
      </c>
      <c r="D7595" s="3">
        <v>2020</v>
      </c>
      <c r="E7595" s="3">
        <v>0</v>
      </c>
      <c r="F7595" s="3">
        <v>0</v>
      </c>
      <c r="G7595" s="3" t="s">
        <v>1271</v>
      </c>
      <c r="H7595" s="3" t="s">
        <v>1272</v>
      </c>
      <c r="I7595" s="3" t="s">
        <v>594</v>
      </c>
      <c r="J7595" s="3">
        <v>28870195</v>
      </c>
    </row>
    <row r="7596" spans="1:10" hidden="1" x14ac:dyDescent="0.25">
      <c r="A7596" s="187">
        <v>43911</v>
      </c>
      <c r="B7596" s="3">
        <v>21</v>
      </c>
      <c r="C7596" s="3">
        <v>3</v>
      </c>
      <c r="D7596" s="3">
        <v>2020</v>
      </c>
      <c r="E7596" s="3">
        <v>3</v>
      </c>
      <c r="F7596" s="3">
        <v>0</v>
      </c>
      <c r="G7596" s="3" t="s">
        <v>1271</v>
      </c>
      <c r="H7596" s="3" t="s">
        <v>1272</v>
      </c>
      <c r="I7596" s="3" t="s">
        <v>594</v>
      </c>
      <c r="J7596" s="3">
        <v>28870195</v>
      </c>
    </row>
    <row r="7597" spans="1:10" hidden="1" x14ac:dyDescent="0.25">
      <c r="A7597" s="187">
        <v>43910</v>
      </c>
      <c r="B7597" s="3">
        <v>20</v>
      </c>
      <c r="C7597" s="3">
        <v>3</v>
      </c>
      <c r="D7597" s="3">
        <v>2020</v>
      </c>
      <c r="E7597" s="3">
        <v>0</v>
      </c>
      <c r="F7597" s="3">
        <v>0</v>
      </c>
      <c r="G7597" s="3" t="s">
        <v>1271</v>
      </c>
      <c r="H7597" s="3" t="s">
        <v>1272</v>
      </c>
      <c r="I7597" s="3" t="s">
        <v>594</v>
      </c>
      <c r="J7597" s="3">
        <v>28870195</v>
      </c>
    </row>
    <row r="7598" spans="1:10" hidden="1" x14ac:dyDescent="0.25">
      <c r="A7598" s="187">
        <v>43909</v>
      </c>
      <c r="B7598" s="3">
        <v>19</v>
      </c>
      <c r="C7598" s="3">
        <v>3</v>
      </c>
      <c r="D7598" s="3">
        <v>2020</v>
      </c>
      <c r="E7598" s="3">
        <v>0</v>
      </c>
      <c r="F7598" s="3">
        <v>0</v>
      </c>
      <c r="G7598" s="3" t="s">
        <v>1271</v>
      </c>
      <c r="H7598" s="3" t="s">
        <v>1272</v>
      </c>
      <c r="I7598" s="3" t="s">
        <v>594</v>
      </c>
      <c r="J7598" s="3">
        <v>28870195</v>
      </c>
    </row>
    <row r="7599" spans="1:10" hidden="1" x14ac:dyDescent="0.25">
      <c r="A7599" s="187">
        <v>43908</v>
      </c>
      <c r="B7599" s="3">
        <v>18</v>
      </c>
      <c r="C7599" s="3">
        <v>3</v>
      </c>
      <c r="D7599" s="3">
        <v>2020</v>
      </c>
      <c r="E7599" s="3">
        <v>0</v>
      </c>
      <c r="F7599" s="3">
        <v>0</v>
      </c>
      <c r="G7599" s="3" t="s">
        <v>1271</v>
      </c>
      <c r="H7599" s="3" t="s">
        <v>1272</v>
      </c>
      <c r="I7599" s="3" t="s">
        <v>594</v>
      </c>
      <c r="J7599" s="3">
        <v>28870195</v>
      </c>
    </row>
    <row r="7600" spans="1:10" hidden="1" x14ac:dyDescent="0.25">
      <c r="A7600" s="187">
        <v>43907</v>
      </c>
      <c r="B7600" s="3">
        <v>17</v>
      </c>
      <c r="C7600" s="3">
        <v>3</v>
      </c>
      <c r="D7600" s="3">
        <v>2020</v>
      </c>
      <c r="E7600" s="3">
        <v>18</v>
      </c>
      <c r="F7600" s="3">
        <v>0</v>
      </c>
      <c r="G7600" s="3" t="s">
        <v>1271</v>
      </c>
      <c r="H7600" s="3" t="s">
        <v>1272</v>
      </c>
      <c r="I7600" s="3" t="s">
        <v>594</v>
      </c>
      <c r="J7600" s="3">
        <v>28870195</v>
      </c>
    </row>
    <row r="7601" spans="1:10" hidden="1" x14ac:dyDescent="0.25">
      <c r="A7601" s="187">
        <v>43906</v>
      </c>
      <c r="B7601" s="3">
        <v>16</v>
      </c>
      <c r="C7601" s="3">
        <v>3</v>
      </c>
      <c r="D7601" s="3">
        <v>2020</v>
      </c>
      <c r="E7601" s="3">
        <v>5</v>
      </c>
      <c r="F7601" s="3">
        <v>0</v>
      </c>
      <c r="G7601" s="3" t="s">
        <v>1271</v>
      </c>
      <c r="H7601" s="3" t="s">
        <v>1272</v>
      </c>
      <c r="I7601" s="3" t="s">
        <v>594</v>
      </c>
      <c r="J7601" s="3">
        <v>28870195</v>
      </c>
    </row>
    <row r="7602" spans="1:10" hidden="1" x14ac:dyDescent="0.25">
      <c r="A7602" s="187">
        <v>43905</v>
      </c>
      <c r="B7602" s="3">
        <v>15</v>
      </c>
      <c r="C7602" s="3">
        <v>3</v>
      </c>
      <c r="D7602" s="3">
        <v>2020</v>
      </c>
      <c r="E7602" s="3">
        <v>10</v>
      </c>
      <c r="F7602" s="3">
        <v>0</v>
      </c>
      <c r="G7602" s="3" t="s">
        <v>1271</v>
      </c>
      <c r="H7602" s="3" t="s">
        <v>1272</v>
      </c>
      <c r="I7602" s="3" t="s">
        <v>594</v>
      </c>
      <c r="J7602" s="3">
        <v>28870195</v>
      </c>
    </row>
    <row r="7603" spans="1:10" hidden="1" x14ac:dyDescent="0.25">
      <c r="A7603" s="187">
        <v>43920</v>
      </c>
      <c r="B7603" s="3">
        <v>30</v>
      </c>
      <c r="C7603" s="3">
        <v>3</v>
      </c>
      <c r="D7603" s="3">
        <v>2020</v>
      </c>
      <c r="E7603" s="3">
        <v>5</v>
      </c>
      <c r="F7603" s="3">
        <v>0</v>
      </c>
      <c r="G7603" s="3" t="s">
        <v>299</v>
      </c>
      <c r="H7603" s="3" t="s">
        <v>1273</v>
      </c>
      <c r="I7603" s="3" t="s">
        <v>597</v>
      </c>
      <c r="J7603" s="3">
        <v>95540395</v>
      </c>
    </row>
    <row r="7604" spans="1:10" hidden="1" x14ac:dyDescent="0.25">
      <c r="A7604" s="187">
        <v>43919</v>
      </c>
      <c r="B7604" s="3">
        <v>29</v>
      </c>
      <c r="C7604" s="3">
        <v>3</v>
      </c>
      <c r="D7604" s="3">
        <v>2020</v>
      </c>
      <c r="E7604" s="3">
        <v>54</v>
      </c>
      <c r="F7604" s="3">
        <v>0</v>
      </c>
      <c r="G7604" s="3" t="s">
        <v>299</v>
      </c>
      <c r="H7604" s="3" t="s">
        <v>1273</v>
      </c>
      <c r="I7604" s="3" t="s">
        <v>597</v>
      </c>
      <c r="J7604" s="3">
        <v>95540395</v>
      </c>
    </row>
    <row r="7605" spans="1:10" hidden="1" x14ac:dyDescent="0.25">
      <c r="A7605" s="187">
        <v>43918</v>
      </c>
      <c r="B7605" s="3">
        <v>28</v>
      </c>
      <c r="C7605" s="3">
        <v>3</v>
      </c>
      <c r="D7605" s="3">
        <v>2020</v>
      </c>
      <c r="E7605" s="3">
        <v>16</v>
      </c>
      <c r="F7605" s="3">
        <v>0</v>
      </c>
      <c r="G7605" s="3" t="s">
        <v>299</v>
      </c>
      <c r="H7605" s="3" t="s">
        <v>1273</v>
      </c>
      <c r="I7605" s="3" t="s">
        <v>597</v>
      </c>
      <c r="J7605" s="3">
        <v>95540395</v>
      </c>
    </row>
    <row r="7606" spans="1:10" hidden="1" x14ac:dyDescent="0.25">
      <c r="A7606" s="187">
        <v>43917</v>
      </c>
      <c r="B7606" s="3">
        <v>27</v>
      </c>
      <c r="C7606" s="3">
        <v>3</v>
      </c>
      <c r="D7606" s="3">
        <v>2020</v>
      </c>
      <c r="E7606" s="3">
        <v>5</v>
      </c>
      <c r="F7606" s="3">
        <v>0</v>
      </c>
      <c r="G7606" s="3" t="s">
        <v>299</v>
      </c>
      <c r="H7606" s="3" t="s">
        <v>1273</v>
      </c>
      <c r="I7606" s="3" t="s">
        <v>597</v>
      </c>
      <c r="J7606" s="3">
        <v>95540395</v>
      </c>
    </row>
    <row r="7607" spans="1:10" hidden="1" x14ac:dyDescent="0.25">
      <c r="A7607" s="187">
        <v>43916</v>
      </c>
      <c r="B7607" s="3">
        <v>26</v>
      </c>
      <c r="C7607" s="3">
        <v>3</v>
      </c>
      <c r="D7607" s="3">
        <v>2020</v>
      </c>
      <c r="E7607" s="3">
        <v>14</v>
      </c>
      <c r="F7607" s="3">
        <v>0</v>
      </c>
      <c r="G7607" s="3" t="s">
        <v>299</v>
      </c>
      <c r="H7607" s="3" t="s">
        <v>1273</v>
      </c>
      <c r="I7607" s="3" t="s">
        <v>597</v>
      </c>
      <c r="J7607" s="3">
        <v>95540395</v>
      </c>
    </row>
    <row r="7608" spans="1:10" hidden="1" x14ac:dyDescent="0.25">
      <c r="A7608" s="187">
        <v>43915</v>
      </c>
      <c r="B7608" s="3">
        <v>25</v>
      </c>
      <c r="C7608" s="3">
        <v>3</v>
      </c>
      <c r="D7608" s="3">
        <v>2020</v>
      </c>
      <c r="E7608" s="3">
        <v>11</v>
      </c>
      <c r="F7608" s="3">
        <v>0</v>
      </c>
      <c r="G7608" s="3" t="s">
        <v>299</v>
      </c>
      <c r="H7608" s="3" t="s">
        <v>1273</v>
      </c>
      <c r="I7608" s="3" t="s">
        <v>597</v>
      </c>
      <c r="J7608" s="3">
        <v>95540395</v>
      </c>
    </row>
    <row r="7609" spans="1:10" hidden="1" x14ac:dyDescent="0.25">
      <c r="A7609" s="187">
        <v>43914</v>
      </c>
      <c r="B7609" s="3">
        <v>24</v>
      </c>
      <c r="C7609" s="3">
        <v>3</v>
      </c>
      <c r="D7609" s="3">
        <v>2020</v>
      </c>
      <c r="E7609" s="3">
        <v>5</v>
      </c>
      <c r="F7609" s="3">
        <v>0</v>
      </c>
      <c r="G7609" s="3" t="s">
        <v>299</v>
      </c>
      <c r="H7609" s="3" t="s">
        <v>1273</v>
      </c>
      <c r="I7609" s="3" t="s">
        <v>597</v>
      </c>
      <c r="J7609" s="3">
        <v>95540395</v>
      </c>
    </row>
    <row r="7610" spans="1:10" hidden="1" x14ac:dyDescent="0.25">
      <c r="A7610" s="187">
        <v>43913</v>
      </c>
      <c r="B7610" s="3">
        <v>23</v>
      </c>
      <c r="C7610" s="3">
        <v>3</v>
      </c>
      <c r="D7610" s="3">
        <v>2020</v>
      </c>
      <c r="E7610" s="3">
        <v>24</v>
      </c>
      <c r="F7610" s="3">
        <v>0</v>
      </c>
      <c r="G7610" s="3" t="s">
        <v>299</v>
      </c>
      <c r="H7610" s="3" t="s">
        <v>1273</v>
      </c>
      <c r="I7610" s="3" t="s">
        <v>597</v>
      </c>
      <c r="J7610" s="3">
        <v>95540395</v>
      </c>
    </row>
    <row r="7611" spans="1:10" hidden="1" x14ac:dyDescent="0.25">
      <c r="A7611" s="187">
        <v>43912</v>
      </c>
      <c r="B7611" s="3">
        <v>22</v>
      </c>
      <c r="C7611" s="3">
        <v>3</v>
      </c>
      <c r="D7611" s="3">
        <v>2020</v>
      </c>
      <c r="E7611" s="3">
        <v>7</v>
      </c>
      <c r="F7611" s="3">
        <v>0</v>
      </c>
      <c r="G7611" s="3" t="s">
        <v>299</v>
      </c>
      <c r="H7611" s="3" t="s">
        <v>1273</v>
      </c>
      <c r="I7611" s="3" t="s">
        <v>597</v>
      </c>
      <c r="J7611" s="3">
        <v>95540395</v>
      </c>
    </row>
    <row r="7612" spans="1:10" hidden="1" x14ac:dyDescent="0.25">
      <c r="A7612" s="187">
        <v>43911</v>
      </c>
      <c r="B7612" s="3">
        <v>21</v>
      </c>
      <c r="C7612" s="3">
        <v>3</v>
      </c>
      <c r="D7612" s="3">
        <v>2020</v>
      </c>
      <c r="E7612" s="3">
        <v>2</v>
      </c>
      <c r="F7612" s="3">
        <v>0</v>
      </c>
      <c r="G7612" s="3" t="s">
        <v>299</v>
      </c>
      <c r="H7612" s="3" t="s">
        <v>1273</v>
      </c>
      <c r="I7612" s="3" t="s">
        <v>597</v>
      </c>
      <c r="J7612" s="3">
        <v>95540395</v>
      </c>
    </row>
    <row r="7613" spans="1:10" hidden="1" x14ac:dyDescent="0.25">
      <c r="A7613" s="187">
        <v>43910</v>
      </c>
      <c r="B7613" s="3">
        <v>20</v>
      </c>
      <c r="C7613" s="3">
        <v>3</v>
      </c>
      <c r="D7613" s="3">
        <v>2020</v>
      </c>
      <c r="E7613" s="3">
        <v>9</v>
      </c>
      <c r="F7613" s="3">
        <v>0</v>
      </c>
      <c r="G7613" s="3" t="s">
        <v>299</v>
      </c>
      <c r="H7613" s="3" t="s">
        <v>1273</v>
      </c>
      <c r="I7613" s="3" t="s">
        <v>597</v>
      </c>
      <c r="J7613" s="3">
        <v>95540395</v>
      </c>
    </row>
    <row r="7614" spans="1:10" hidden="1" x14ac:dyDescent="0.25">
      <c r="A7614" s="187">
        <v>43909</v>
      </c>
      <c r="B7614" s="3">
        <v>19</v>
      </c>
      <c r="C7614" s="3">
        <v>3</v>
      </c>
      <c r="D7614" s="3">
        <v>2020</v>
      </c>
      <c r="E7614" s="3">
        <v>15</v>
      </c>
      <c r="F7614" s="3">
        <v>0</v>
      </c>
      <c r="G7614" s="3" t="s">
        <v>299</v>
      </c>
      <c r="H7614" s="3" t="s">
        <v>1273</v>
      </c>
      <c r="I7614" s="3" t="s">
        <v>597</v>
      </c>
      <c r="J7614" s="3">
        <v>95540395</v>
      </c>
    </row>
    <row r="7615" spans="1:10" hidden="1" x14ac:dyDescent="0.25">
      <c r="A7615" s="187">
        <v>43908</v>
      </c>
      <c r="B7615" s="3">
        <v>18</v>
      </c>
      <c r="C7615" s="3">
        <v>3</v>
      </c>
      <c r="D7615" s="3">
        <v>2020</v>
      </c>
      <c r="E7615" s="3">
        <v>0</v>
      </c>
      <c r="F7615" s="3">
        <v>0</v>
      </c>
      <c r="G7615" s="3" t="s">
        <v>299</v>
      </c>
      <c r="H7615" s="3" t="s">
        <v>1273</v>
      </c>
      <c r="I7615" s="3" t="s">
        <v>597</v>
      </c>
      <c r="J7615" s="3">
        <v>95540395</v>
      </c>
    </row>
    <row r="7616" spans="1:10" hidden="1" x14ac:dyDescent="0.25">
      <c r="A7616" s="187">
        <v>43907</v>
      </c>
      <c r="B7616" s="3">
        <v>17</v>
      </c>
      <c r="C7616" s="3">
        <v>3</v>
      </c>
      <c r="D7616" s="3">
        <v>2020</v>
      </c>
      <c r="E7616" s="3">
        <v>4</v>
      </c>
      <c r="F7616" s="3">
        <v>0</v>
      </c>
      <c r="G7616" s="3" t="s">
        <v>299</v>
      </c>
      <c r="H7616" s="3" t="s">
        <v>1273</v>
      </c>
      <c r="I7616" s="3" t="s">
        <v>597</v>
      </c>
      <c r="J7616" s="3">
        <v>95540395</v>
      </c>
    </row>
    <row r="7617" spans="1:10" hidden="1" x14ac:dyDescent="0.25">
      <c r="A7617" s="187">
        <v>43906</v>
      </c>
      <c r="B7617" s="3">
        <v>16</v>
      </c>
      <c r="C7617" s="3">
        <v>3</v>
      </c>
      <c r="D7617" s="3">
        <v>2020</v>
      </c>
      <c r="E7617" s="3">
        <v>4</v>
      </c>
      <c r="F7617" s="3">
        <v>0</v>
      </c>
      <c r="G7617" s="3" t="s">
        <v>299</v>
      </c>
      <c r="H7617" s="3" t="s">
        <v>1273</v>
      </c>
      <c r="I7617" s="3" t="s">
        <v>597</v>
      </c>
      <c r="J7617" s="3">
        <v>95540395</v>
      </c>
    </row>
    <row r="7618" spans="1:10" hidden="1" x14ac:dyDescent="0.25">
      <c r="A7618" s="187">
        <v>43905</v>
      </c>
      <c r="B7618" s="3">
        <v>15</v>
      </c>
      <c r="C7618" s="3">
        <v>3</v>
      </c>
      <c r="D7618" s="3">
        <v>2020</v>
      </c>
      <c r="E7618" s="3">
        <v>4</v>
      </c>
      <c r="F7618" s="3">
        <v>0</v>
      </c>
      <c r="G7618" s="3" t="s">
        <v>299</v>
      </c>
      <c r="H7618" s="3" t="s">
        <v>1273</v>
      </c>
      <c r="I7618" s="3" t="s">
        <v>597</v>
      </c>
      <c r="J7618" s="3">
        <v>95540395</v>
      </c>
    </row>
    <row r="7619" spans="1:10" hidden="1" x14ac:dyDescent="0.25">
      <c r="A7619" s="187">
        <v>43904</v>
      </c>
      <c r="B7619" s="3">
        <v>14</v>
      </c>
      <c r="C7619" s="3">
        <v>3</v>
      </c>
      <c r="D7619" s="3">
        <v>2020</v>
      </c>
      <c r="E7619" s="3">
        <v>5</v>
      </c>
      <c r="F7619" s="3">
        <v>0</v>
      </c>
      <c r="G7619" s="3" t="s">
        <v>299</v>
      </c>
      <c r="H7619" s="3" t="s">
        <v>1273</v>
      </c>
      <c r="I7619" s="3" t="s">
        <v>597</v>
      </c>
      <c r="J7619" s="3">
        <v>95540395</v>
      </c>
    </row>
    <row r="7620" spans="1:10" hidden="1" x14ac:dyDescent="0.25">
      <c r="A7620" s="187">
        <v>43903</v>
      </c>
      <c r="B7620" s="3">
        <v>13</v>
      </c>
      <c r="C7620" s="3">
        <v>3</v>
      </c>
      <c r="D7620" s="3">
        <v>2020</v>
      </c>
      <c r="E7620" s="3">
        <v>5</v>
      </c>
      <c r="F7620" s="3">
        <v>0</v>
      </c>
      <c r="G7620" s="3" t="s">
        <v>299</v>
      </c>
      <c r="H7620" s="3" t="s">
        <v>1273</v>
      </c>
      <c r="I7620" s="3" t="s">
        <v>597</v>
      </c>
      <c r="J7620" s="3">
        <v>95540395</v>
      </c>
    </row>
    <row r="7621" spans="1:10" hidden="1" x14ac:dyDescent="0.25">
      <c r="A7621" s="187">
        <v>43902</v>
      </c>
      <c r="B7621" s="3">
        <v>12</v>
      </c>
      <c r="C7621" s="3">
        <v>3</v>
      </c>
      <c r="D7621" s="3">
        <v>2020</v>
      </c>
      <c r="E7621" s="3">
        <v>4</v>
      </c>
      <c r="F7621" s="3">
        <v>0</v>
      </c>
      <c r="G7621" s="3" t="s">
        <v>299</v>
      </c>
      <c r="H7621" s="3" t="s">
        <v>1273</v>
      </c>
      <c r="I7621" s="3" t="s">
        <v>597</v>
      </c>
      <c r="J7621" s="3">
        <v>95540395</v>
      </c>
    </row>
    <row r="7622" spans="1:10" hidden="1" x14ac:dyDescent="0.25">
      <c r="A7622" s="187">
        <v>43901</v>
      </c>
      <c r="B7622" s="3">
        <v>11</v>
      </c>
      <c r="C7622" s="3">
        <v>3</v>
      </c>
      <c r="D7622" s="3">
        <v>2020</v>
      </c>
      <c r="E7622" s="3">
        <v>4</v>
      </c>
      <c r="F7622" s="3">
        <v>0</v>
      </c>
      <c r="G7622" s="3" t="s">
        <v>299</v>
      </c>
      <c r="H7622" s="3" t="s">
        <v>1273</v>
      </c>
      <c r="I7622" s="3" t="s">
        <v>597</v>
      </c>
      <c r="J7622" s="3">
        <v>95540395</v>
      </c>
    </row>
    <row r="7623" spans="1:10" hidden="1" x14ac:dyDescent="0.25">
      <c r="A7623" s="187">
        <v>43900</v>
      </c>
      <c r="B7623" s="3">
        <v>10</v>
      </c>
      <c r="C7623" s="3">
        <v>3</v>
      </c>
      <c r="D7623" s="3">
        <v>2020</v>
      </c>
      <c r="E7623" s="3">
        <v>1</v>
      </c>
      <c r="F7623" s="3">
        <v>0</v>
      </c>
      <c r="G7623" s="3" t="s">
        <v>299</v>
      </c>
      <c r="H7623" s="3" t="s">
        <v>1273</v>
      </c>
      <c r="I7623" s="3" t="s">
        <v>597</v>
      </c>
      <c r="J7623" s="3">
        <v>95540395</v>
      </c>
    </row>
    <row r="7624" spans="1:10" hidden="1" x14ac:dyDescent="0.25">
      <c r="A7624" s="187">
        <v>43899</v>
      </c>
      <c r="B7624" s="3">
        <v>9</v>
      </c>
      <c r="C7624" s="3">
        <v>3</v>
      </c>
      <c r="D7624" s="3">
        <v>2020</v>
      </c>
      <c r="E7624" s="3">
        <v>9</v>
      </c>
      <c r="F7624" s="3">
        <v>0</v>
      </c>
      <c r="G7624" s="3" t="s">
        <v>299</v>
      </c>
      <c r="H7624" s="3" t="s">
        <v>1273</v>
      </c>
      <c r="I7624" s="3" t="s">
        <v>597</v>
      </c>
      <c r="J7624" s="3">
        <v>95540395</v>
      </c>
    </row>
    <row r="7625" spans="1:10" hidden="1" x14ac:dyDescent="0.25">
      <c r="A7625" s="187">
        <v>43898</v>
      </c>
      <c r="B7625" s="3">
        <v>8</v>
      </c>
      <c r="C7625" s="3">
        <v>3</v>
      </c>
      <c r="D7625" s="3">
        <v>2020</v>
      </c>
      <c r="E7625" s="3">
        <v>4</v>
      </c>
      <c r="F7625" s="3">
        <v>0</v>
      </c>
      <c r="G7625" s="3" t="s">
        <v>299</v>
      </c>
      <c r="H7625" s="3" t="s">
        <v>1273</v>
      </c>
      <c r="I7625" s="3" t="s">
        <v>597</v>
      </c>
      <c r="J7625" s="3">
        <v>95540395</v>
      </c>
    </row>
    <row r="7626" spans="1:10" hidden="1" x14ac:dyDescent="0.25">
      <c r="A7626" s="187">
        <v>43897</v>
      </c>
      <c r="B7626" s="3">
        <v>7</v>
      </c>
      <c r="C7626" s="3">
        <v>3</v>
      </c>
      <c r="D7626" s="3">
        <v>2020</v>
      </c>
      <c r="E7626" s="3">
        <v>1</v>
      </c>
      <c r="F7626" s="3">
        <v>0</v>
      </c>
      <c r="G7626" s="3" t="s">
        <v>299</v>
      </c>
      <c r="H7626" s="3" t="s">
        <v>1273</v>
      </c>
      <c r="I7626" s="3" t="s">
        <v>597</v>
      </c>
      <c r="J7626" s="3">
        <v>95540395</v>
      </c>
    </row>
    <row r="7627" spans="1:10" hidden="1" x14ac:dyDescent="0.25">
      <c r="A7627" s="187">
        <v>43892</v>
      </c>
      <c r="B7627" s="3">
        <v>2</v>
      </c>
      <c r="C7627" s="3">
        <v>3</v>
      </c>
      <c r="D7627" s="3">
        <v>2020</v>
      </c>
      <c r="E7627" s="3">
        <v>0</v>
      </c>
      <c r="F7627" s="3">
        <v>0</v>
      </c>
      <c r="G7627" s="3" t="s">
        <v>299</v>
      </c>
      <c r="H7627" s="3" t="s">
        <v>1273</v>
      </c>
      <c r="I7627" s="3" t="s">
        <v>597</v>
      </c>
      <c r="J7627" s="3">
        <v>95540395</v>
      </c>
    </row>
    <row r="7628" spans="1:10" hidden="1" x14ac:dyDescent="0.25">
      <c r="A7628" s="187">
        <v>43891</v>
      </c>
      <c r="B7628" s="3">
        <v>1</v>
      </c>
      <c r="C7628" s="3">
        <v>3</v>
      </c>
      <c r="D7628" s="3">
        <v>2020</v>
      </c>
      <c r="E7628" s="3">
        <v>0</v>
      </c>
      <c r="F7628" s="3">
        <v>0</v>
      </c>
      <c r="G7628" s="3" t="s">
        <v>299</v>
      </c>
      <c r="H7628" s="3" t="s">
        <v>1273</v>
      </c>
      <c r="I7628" s="3" t="s">
        <v>597</v>
      </c>
      <c r="J7628" s="3">
        <v>95540395</v>
      </c>
    </row>
    <row r="7629" spans="1:10" hidden="1" x14ac:dyDescent="0.25">
      <c r="A7629" s="187">
        <v>43890</v>
      </c>
      <c r="B7629" s="3">
        <v>29</v>
      </c>
      <c r="C7629" s="3">
        <v>2</v>
      </c>
      <c r="D7629" s="3">
        <v>2020</v>
      </c>
      <c r="E7629" s="3">
        <v>0</v>
      </c>
      <c r="F7629" s="3">
        <v>0</v>
      </c>
      <c r="G7629" s="3" t="s">
        <v>299</v>
      </c>
      <c r="H7629" s="3" t="s">
        <v>1273</v>
      </c>
      <c r="I7629" s="3" t="s">
        <v>597</v>
      </c>
      <c r="J7629" s="3">
        <v>95540395</v>
      </c>
    </row>
    <row r="7630" spans="1:10" hidden="1" x14ac:dyDescent="0.25">
      <c r="A7630" s="187">
        <v>43889</v>
      </c>
      <c r="B7630" s="3">
        <v>28</v>
      </c>
      <c r="C7630" s="3">
        <v>2</v>
      </c>
      <c r="D7630" s="3">
        <v>2020</v>
      </c>
      <c r="E7630" s="3">
        <v>0</v>
      </c>
      <c r="F7630" s="3">
        <v>0</v>
      </c>
      <c r="G7630" s="3" t="s">
        <v>299</v>
      </c>
      <c r="H7630" s="3" t="s">
        <v>1273</v>
      </c>
      <c r="I7630" s="3" t="s">
        <v>597</v>
      </c>
      <c r="J7630" s="3">
        <v>95540395</v>
      </c>
    </row>
    <row r="7631" spans="1:10" hidden="1" x14ac:dyDescent="0.25">
      <c r="A7631" s="187">
        <v>43888</v>
      </c>
      <c r="B7631" s="3">
        <v>27</v>
      </c>
      <c r="C7631" s="3">
        <v>2</v>
      </c>
      <c r="D7631" s="3">
        <v>2020</v>
      </c>
      <c r="E7631" s="3">
        <v>0</v>
      </c>
      <c r="F7631" s="3">
        <v>0</v>
      </c>
      <c r="G7631" s="3" t="s">
        <v>299</v>
      </c>
      <c r="H7631" s="3" t="s">
        <v>1273</v>
      </c>
      <c r="I7631" s="3" t="s">
        <v>597</v>
      </c>
      <c r="J7631" s="3">
        <v>95540395</v>
      </c>
    </row>
    <row r="7632" spans="1:10" hidden="1" x14ac:dyDescent="0.25">
      <c r="A7632" s="187">
        <v>43887</v>
      </c>
      <c r="B7632" s="3">
        <v>26</v>
      </c>
      <c r="C7632" s="3">
        <v>2</v>
      </c>
      <c r="D7632" s="3">
        <v>2020</v>
      </c>
      <c r="E7632" s="3">
        <v>0</v>
      </c>
      <c r="F7632" s="3">
        <v>0</v>
      </c>
      <c r="G7632" s="3" t="s">
        <v>299</v>
      </c>
      <c r="H7632" s="3" t="s">
        <v>1273</v>
      </c>
      <c r="I7632" s="3" t="s">
        <v>597</v>
      </c>
      <c r="J7632" s="3">
        <v>95540395</v>
      </c>
    </row>
    <row r="7633" spans="1:10" hidden="1" x14ac:dyDescent="0.25">
      <c r="A7633" s="187">
        <v>43886</v>
      </c>
      <c r="B7633" s="3">
        <v>25</v>
      </c>
      <c r="C7633" s="3">
        <v>2</v>
      </c>
      <c r="D7633" s="3">
        <v>2020</v>
      </c>
      <c r="E7633" s="3">
        <v>0</v>
      </c>
      <c r="F7633" s="3">
        <v>0</v>
      </c>
      <c r="G7633" s="3" t="s">
        <v>299</v>
      </c>
      <c r="H7633" s="3" t="s">
        <v>1273</v>
      </c>
      <c r="I7633" s="3" t="s">
        <v>597</v>
      </c>
      <c r="J7633" s="3">
        <v>95540395</v>
      </c>
    </row>
    <row r="7634" spans="1:10" hidden="1" x14ac:dyDescent="0.25">
      <c r="A7634" s="187">
        <v>43885</v>
      </c>
      <c r="B7634" s="3">
        <v>24</v>
      </c>
      <c r="C7634" s="3">
        <v>2</v>
      </c>
      <c r="D7634" s="3">
        <v>2020</v>
      </c>
      <c r="E7634" s="3">
        <v>0</v>
      </c>
      <c r="F7634" s="3">
        <v>0</v>
      </c>
      <c r="G7634" s="3" t="s">
        <v>299</v>
      </c>
      <c r="H7634" s="3" t="s">
        <v>1273</v>
      </c>
      <c r="I7634" s="3" t="s">
        <v>597</v>
      </c>
      <c r="J7634" s="3">
        <v>95540395</v>
      </c>
    </row>
    <row r="7635" spans="1:10" hidden="1" x14ac:dyDescent="0.25">
      <c r="A7635" s="187">
        <v>43884</v>
      </c>
      <c r="B7635" s="3">
        <v>23</v>
      </c>
      <c r="C7635" s="3">
        <v>2</v>
      </c>
      <c r="D7635" s="3">
        <v>2020</v>
      </c>
      <c r="E7635" s="3">
        <v>0</v>
      </c>
      <c r="F7635" s="3">
        <v>0</v>
      </c>
      <c r="G7635" s="3" t="s">
        <v>299</v>
      </c>
      <c r="H7635" s="3" t="s">
        <v>1273</v>
      </c>
      <c r="I7635" s="3" t="s">
        <v>597</v>
      </c>
      <c r="J7635" s="3">
        <v>95540395</v>
      </c>
    </row>
    <row r="7636" spans="1:10" hidden="1" x14ac:dyDescent="0.25">
      <c r="A7636" s="187">
        <v>43883</v>
      </c>
      <c r="B7636" s="3">
        <v>22</v>
      </c>
      <c r="C7636" s="3">
        <v>2</v>
      </c>
      <c r="D7636" s="3">
        <v>2020</v>
      </c>
      <c r="E7636" s="3">
        <v>0</v>
      </c>
      <c r="F7636" s="3">
        <v>0</v>
      </c>
      <c r="G7636" s="3" t="s">
        <v>299</v>
      </c>
      <c r="H7636" s="3" t="s">
        <v>1273</v>
      </c>
      <c r="I7636" s="3" t="s">
        <v>597</v>
      </c>
      <c r="J7636" s="3">
        <v>95540395</v>
      </c>
    </row>
    <row r="7637" spans="1:10" hidden="1" x14ac:dyDescent="0.25">
      <c r="A7637" s="187">
        <v>43882</v>
      </c>
      <c r="B7637" s="3">
        <v>21</v>
      </c>
      <c r="C7637" s="3">
        <v>2</v>
      </c>
      <c r="D7637" s="3">
        <v>2020</v>
      </c>
      <c r="E7637" s="3">
        <v>0</v>
      </c>
      <c r="F7637" s="3">
        <v>0</v>
      </c>
      <c r="G7637" s="3" t="s">
        <v>299</v>
      </c>
      <c r="H7637" s="3" t="s">
        <v>1273</v>
      </c>
      <c r="I7637" s="3" t="s">
        <v>597</v>
      </c>
      <c r="J7637" s="3">
        <v>95540395</v>
      </c>
    </row>
    <row r="7638" spans="1:10" hidden="1" x14ac:dyDescent="0.25">
      <c r="A7638" s="187">
        <v>43881</v>
      </c>
      <c r="B7638" s="3">
        <v>20</v>
      </c>
      <c r="C7638" s="3">
        <v>2</v>
      </c>
      <c r="D7638" s="3">
        <v>2020</v>
      </c>
      <c r="E7638" s="3">
        <v>0</v>
      </c>
      <c r="F7638" s="3">
        <v>0</v>
      </c>
      <c r="G7638" s="3" t="s">
        <v>299</v>
      </c>
      <c r="H7638" s="3" t="s">
        <v>1273</v>
      </c>
      <c r="I7638" s="3" t="s">
        <v>597</v>
      </c>
      <c r="J7638" s="3">
        <v>95540395</v>
      </c>
    </row>
    <row r="7639" spans="1:10" hidden="1" x14ac:dyDescent="0.25">
      <c r="A7639" s="187">
        <v>43880</v>
      </c>
      <c r="B7639" s="3">
        <v>19</v>
      </c>
      <c r="C7639" s="3">
        <v>2</v>
      </c>
      <c r="D7639" s="3">
        <v>2020</v>
      </c>
      <c r="E7639" s="3">
        <v>0</v>
      </c>
      <c r="F7639" s="3">
        <v>0</v>
      </c>
      <c r="G7639" s="3" t="s">
        <v>299</v>
      </c>
      <c r="H7639" s="3" t="s">
        <v>1273</v>
      </c>
      <c r="I7639" s="3" t="s">
        <v>597</v>
      </c>
      <c r="J7639" s="3">
        <v>95540395</v>
      </c>
    </row>
    <row r="7640" spans="1:10" hidden="1" x14ac:dyDescent="0.25">
      <c r="A7640" s="187">
        <v>43879</v>
      </c>
      <c r="B7640" s="3">
        <v>18</v>
      </c>
      <c r="C7640" s="3">
        <v>2</v>
      </c>
      <c r="D7640" s="3">
        <v>2020</v>
      </c>
      <c r="E7640" s="3">
        <v>0</v>
      </c>
      <c r="F7640" s="3">
        <v>0</v>
      </c>
      <c r="G7640" s="3" t="s">
        <v>299</v>
      </c>
      <c r="H7640" s="3" t="s">
        <v>1273</v>
      </c>
      <c r="I7640" s="3" t="s">
        <v>597</v>
      </c>
      <c r="J7640" s="3">
        <v>95540395</v>
      </c>
    </row>
    <row r="7641" spans="1:10" hidden="1" x14ac:dyDescent="0.25">
      <c r="A7641" s="187">
        <v>43878</v>
      </c>
      <c r="B7641" s="3">
        <v>17</v>
      </c>
      <c r="C7641" s="3">
        <v>2</v>
      </c>
      <c r="D7641" s="3">
        <v>2020</v>
      </c>
      <c r="E7641" s="3">
        <v>0</v>
      </c>
      <c r="F7641" s="3">
        <v>0</v>
      </c>
      <c r="G7641" s="3" t="s">
        <v>299</v>
      </c>
      <c r="H7641" s="3" t="s">
        <v>1273</v>
      </c>
      <c r="I7641" s="3" t="s">
        <v>597</v>
      </c>
      <c r="J7641" s="3">
        <v>95540395</v>
      </c>
    </row>
    <row r="7642" spans="1:10" hidden="1" x14ac:dyDescent="0.25">
      <c r="A7642" s="187">
        <v>43877</v>
      </c>
      <c r="B7642" s="3">
        <v>16</v>
      </c>
      <c r="C7642" s="3">
        <v>2</v>
      </c>
      <c r="D7642" s="3">
        <v>2020</v>
      </c>
      <c r="E7642" s="3">
        <v>0</v>
      </c>
      <c r="F7642" s="3">
        <v>0</v>
      </c>
      <c r="G7642" s="3" t="s">
        <v>299</v>
      </c>
      <c r="H7642" s="3" t="s">
        <v>1273</v>
      </c>
      <c r="I7642" s="3" t="s">
        <v>597</v>
      </c>
      <c r="J7642" s="3">
        <v>95540395</v>
      </c>
    </row>
    <row r="7643" spans="1:10" hidden="1" x14ac:dyDescent="0.25">
      <c r="A7643" s="187">
        <v>43876</v>
      </c>
      <c r="B7643" s="3">
        <v>15</v>
      </c>
      <c r="C7643" s="3">
        <v>2</v>
      </c>
      <c r="D7643" s="3">
        <v>2020</v>
      </c>
      <c r="E7643" s="3">
        <v>0</v>
      </c>
      <c r="F7643" s="3">
        <v>0</v>
      </c>
      <c r="G7643" s="3" t="s">
        <v>299</v>
      </c>
      <c r="H7643" s="3" t="s">
        <v>1273</v>
      </c>
      <c r="I7643" s="3" t="s">
        <v>597</v>
      </c>
      <c r="J7643" s="3">
        <v>95540395</v>
      </c>
    </row>
    <row r="7644" spans="1:10" hidden="1" x14ac:dyDescent="0.25">
      <c r="A7644" s="187">
        <v>43875</v>
      </c>
      <c r="B7644" s="3">
        <v>14</v>
      </c>
      <c r="C7644" s="3">
        <v>2</v>
      </c>
      <c r="D7644" s="3">
        <v>2020</v>
      </c>
      <c r="E7644" s="3">
        <v>0</v>
      </c>
      <c r="F7644" s="3">
        <v>0</v>
      </c>
      <c r="G7644" s="3" t="s">
        <v>299</v>
      </c>
      <c r="H7644" s="3" t="s">
        <v>1273</v>
      </c>
      <c r="I7644" s="3" t="s">
        <v>597</v>
      </c>
      <c r="J7644" s="3">
        <v>95540395</v>
      </c>
    </row>
    <row r="7645" spans="1:10" hidden="1" x14ac:dyDescent="0.25">
      <c r="A7645" s="187">
        <v>43874</v>
      </c>
      <c r="B7645" s="3">
        <v>13</v>
      </c>
      <c r="C7645" s="3">
        <v>2</v>
      </c>
      <c r="D7645" s="3">
        <v>2020</v>
      </c>
      <c r="E7645" s="3">
        <v>1</v>
      </c>
      <c r="F7645" s="3">
        <v>0</v>
      </c>
      <c r="G7645" s="3" t="s">
        <v>299</v>
      </c>
      <c r="H7645" s="3" t="s">
        <v>1273</v>
      </c>
      <c r="I7645" s="3" t="s">
        <v>597</v>
      </c>
      <c r="J7645" s="3">
        <v>95540395</v>
      </c>
    </row>
    <row r="7646" spans="1:10" hidden="1" x14ac:dyDescent="0.25">
      <c r="A7646" s="187">
        <v>43873</v>
      </c>
      <c r="B7646" s="3">
        <v>12</v>
      </c>
      <c r="C7646" s="3">
        <v>2</v>
      </c>
      <c r="D7646" s="3">
        <v>2020</v>
      </c>
      <c r="E7646" s="3">
        <v>0</v>
      </c>
      <c r="F7646" s="3">
        <v>0</v>
      </c>
      <c r="G7646" s="3" t="s">
        <v>299</v>
      </c>
      <c r="H7646" s="3" t="s">
        <v>1273</v>
      </c>
      <c r="I7646" s="3" t="s">
        <v>597</v>
      </c>
      <c r="J7646" s="3">
        <v>95540395</v>
      </c>
    </row>
    <row r="7647" spans="1:10" hidden="1" x14ac:dyDescent="0.25">
      <c r="A7647" s="187">
        <v>43872</v>
      </c>
      <c r="B7647" s="3">
        <v>11</v>
      </c>
      <c r="C7647" s="3">
        <v>2</v>
      </c>
      <c r="D7647" s="3">
        <v>2020</v>
      </c>
      <c r="E7647" s="3">
        <v>1</v>
      </c>
      <c r="F7647" s="3">
        <v>0</v>
      </c>
      <c r="G7647" s="3" t="s">
        <v>299</v>
      </c>
      <c r="H7647" s="3" t="s">
        <v>1273</v>
      </c>
      <c r="I7647" s="3" t="s">
        <v>597</v>
      </c>
      <c r="J7647" s="3">
        <v>95540395</v>
      </c>
    </row>
    <row r="7648" spans="1:10" hidden="1" x14ac:dyDescent="0.25">
      <c r="A7648" s="187">
        <v>43871</v>
      </c>
      <c r="B7648" s="3">
        <v>10</v>
      </c>
      <c r="C7648" s="3">
        <v>2</v>
      </c>
      <c r="D7648" s="3">
        <v>2020</v>
      </c>
      <c r="E7648" s="3">
        <v>0</v>
      </c>
      <c r="F7648" s="3">
        <v>0</v>
      </c>
      <c r="G7648" s="3" t="s">
        <v>299</v>
      </c>
      <c r="H7648" s="3" t="s">
        <v>1273</v>
      </c>
      <c r="I7648" s="3" t="s">
        <v>597</v>
      </c>
      <c r="J7648" s="3">
        <v>95540395</v>
      </c>
    </row>
    <row r="7649" spans="1:10" hidden="1" x14ac:dyDescent="0.25">
      <c r="A7649" s="187">
        <v>43870</v>
      </c>
      <c r="B7649" s="3">
        <v>9</v>
      </c>
      <c r="C7649" s="3">
        <v>2</v>
      </c>
      <c r="D7649" s="3">
        <v>2020</v>
      </c>
      <c r="E7649" s="3">
        <v>1</v>
      </c>
      <c r="F7649" s="3">
        <v>0</v>
      </c>
      <c r="G7649" s="3" t="s">
        <v>299</v>
      </c>
      <c r="H7649" s="3" t="s">
        <v>1273</v>
      </c>
      <c r="I7649" s="3" t="s">
        <v>597</v>
      </c>
      <c r="J7649" s="3">
        <v>95540395</v>
      </c>
    </row>
    <row r="7650" spans="1:10" hidden="1" x14ac:dyDescent="0.25">
      <c r="A7650" s="187">
        <v>43869</v>
      </c>
      <c r="B7650" s="3">
        <v>8</v>
      </c>
      <c r="C7650" s="3">
        <v>2</v>
      </c>
      <c r="D7650" s="3">
        <v>2020</v>
      </c>
      <c r="E7650" s="3">
        <v>1</v>
      </c>
      <c r="F7650" s="3">
        <v>0</v>
      </c>
      <c r="G7650" s="3" t="s">
        <v>299</v>
      </c>
      <c r="H7650" s="3" t="s">
        <v>1273</v>
      </c>
      <c r="I7650" s="3" t="s">
        <v>597</v>
      </c>
      <c r="J7650" s="3">
        <v>95540395</v>
      </c>
    </row>
    <row r="7651" spans="1:10" hidden="1" x14ac:dyDescent="0.25">
      <c r="A7651" s="187">
        <v>43868</v>
      </c>
      <c r="B7651" s="3">
        <v>7</v>
      </c>
      <c r="C7651" s="3">
        <v>2</v>
      </c>
      <c r="D7651" s="3">
        <v>2020</v>
      </c>
      <c r="E7651" s="3">
        <v>2</v>
      </c>
      <c r="F7651" s="3">
        <v>0</v>
      </c>
      <c r="G7651" s="3" t="s">
        <v>299</v>
      </c>
      <c r="H7651" s="3" t="s">
        <v>1273</v>
      </c>
      <c r="I7651" s="3" t="s">
        <v>597</v>
      </c>
      <c r="J7651" s="3">
        <v>95540395</v>
      </c>
    </row>
    <row r="7652" spans="1:10" hidden="1" x14ac:dyDescent="0.25">
      <c r="A7652" s="187">
        <v>43867</v>
      </c>
      <c r="B7652" s="3">
        <v>6</v>
      </c>
      <c r="C7652" s="3">
        <v>2</v>
      </c>
      <c r="D7652" s="3">
        <v>2020</v>
      </c>
      <c r="E7652" s="3">
        <v>0</v>
      </c>
      <c r="F7652" s="3">
        <v>0</v>
      </c>
      <c r="G7652" s="3" t="s">
        <v>299</v>
      </c>
      <c r="H7652" s="3" t="s">
        <v>1273</v>
      </c>
      <c r="I7652" s="3" t="s">
        <v>597</v>
      </c>
      <c r="J7652" s="3">
        <v>95540395</v>
      </c>
    </row>
    <row r="7653" spans="1:10" hidden="1" x14ac:dyDescent="0.25">
      <c r="A7653" s="187">
        <v>43866</v>
      </c>
      <c r="B7653" s="3">
        <v>5</v>
      </c>
      <c r="C7653" s="3">
        <v>2</v>
      </c>
      <c r="D7653" s="3">
        <v>2020</v>
      </c>
      <c r="E7653" s="3">
        <v>1</v>
      </c>
      <c r="F7653" s="3">
        <v>0</v>
      </c>
      <c r="G7653" s="3" t="s">
        <v>299</v>
      </c>
      <c r="H7653" s="3" t="s">
        <v>1273</v>
      </c>
      <c r="I7653" s="3" t="s">
        <v>597</v>
      </c>
      <c r="J7653" s="3">
        <v>95540395</v>
      </c>
    </row>
    <row r="7654" spans="1:10" hidden="1" x14ac:dyDescent="0.25">
      <c r="A7654" s="187">
        <v>43865</v>
      </c>
      <c r="B7654" s="3">
        <v>4</v>
      </c>
      <c r="C7654" s="3">
        <v>2</v>
      </c>
      <c r="D7654" s="3">
        <v>2020</v>
      </c>
      <c r="E7654" s="3">
        <v>1</v>
      </c>
      <c r="F7654" s="3">
        <v>0</v>
      </c>
      <c r="G7654" s="3" t="s">
        <v>299</v>
      </c>
      <c r="H7654" s="3" t="s">
        <v>1273</v>
      </c>
      <c r="I7654" s="3" t="s">
        <v>597</v>
      </c>
      <c r="J7654" s="3">
        <v>95540395</v>
      </c>
    </row>
    <row r="7655" spans="1:10" hidden="1" x14ac:dyDescent="0.25">
      <c r="A7655" s="187">
        <v>43864</v>
      </c>
      <c r="B7655" s="3">
        <v>3</v>
      </c>
      <c r="C7655" s="3">
        <v>2</v>
      </c>
      <c r="D7655" s="3">
        <v>2020</v>
      </c>
      <c r="E7655" s="3">
        <v>1</v>
      </c>
      <c r="F7655" s="3">
        <v>0</v>
      </c>
      <c r="G7655" s="3" t="s">
        <v>299</v>
      </c>
      <c r="H7655" s="3" t="s">
        <v>1273</v>
      </c>
      <c r="I7655" s="3" t="s">
        <v>597</v>
      </c>
      <c r="J7655" s="3">
        <v>95540395</v>
      </c>
    </row>
    <row r="7656" spans="1:10" hidden="1" x14ac:dyDescent="0.25">
      <c r="A7656" s="187">
        <v>43863</v>
      </c>
      <c r="B7656" s="3">
        <v>2</v>
      </c>
      <c r="C7656" s="3">
        <v>2</v>
      </c>
      <c r="D7656" s="3">
        <v>2020</v>
      </c>
      <c r="E7656" s="3">
        <v>2</v>
      </c>
      <c r="F7656" s="3">
        <v>0</v>
      </c>
      <c r="G7656" s="3" t="s">
        <v>299</v>
      </c>
      <c r="H7656" s="3" t="s">
        <v>1273</v>
      </c>
      <c r="I7656" s="3" t="s">
        <v>597</v>
      </c>
      <c r="J7656" s="3">
        <v>95540395</v>
      </c>
    </row>
    <row r="7657" spans="1:10" hidden="1" x14ac:dyDescent="0.25">
      <c r="A7657" s="187">
        <v>43862</v>
      </c>
      <c r="B7657" s="3">
        <v>1</v>
      </c>
      <c r="C7657" s="3">
        <v>2</v>
      </c>
      <c r="D7657" s="3">
        <v>2020</v>
      </c>
      <c r="E7657" s="3">
        <v>0</v>
      </c>
      <c r="F7657" s="3">
        <v>0</v>
      </c>
      <c r="G7657" s="3" t="s">
        <v>299</v>
      </c>
      <c r="H7657" s="3" t="s">
        <v>1273</v>
      </c>
      <c r="I7657" s="3" t="s">
        <v>597</v>
      </c>
      <c r="J7657" s="3">
        <v>95540395</v>
      </c>
    </row>
    <row r="7658" spans="1:10" hidden="1" x14ac:dyDescent="0.25">
      <c r="A7658" s="187">
        <v>43861</v>
      </c>
      <c r="B7658" s="3">
        <v>31</v>
      </c>
      <c r="C7658" s="3">
        <v>1</v>
      </c>
      <c r="D7658" s="3">
        <v>2020</v>
      </c>
      <c r="E7658" s="3">
        <v>3</v>
      </c>
      <c r="F7658" s="3">
        <v>0</v>
      </c>
      <c r="G7658" s="3" t="s">
        <v>299</v>
      </c>
      <c r="H7658" s="3" t="s">
        <v>1273</v>
      </c>
      <c r="I7658" s="3" t="s">
        <v>597</v>
      </c>
      <c r="J7658" s="3">
        <v>95540395</v>
      </c>
    </row>
    <row r="7659" spans="1:10" hidden="1" x14ac:dyDescent="0.25">
      <c r="A7659" s="187">
        <v>43860</v>
      </c>
      <c r="B7659" s="3">
        <v>30</v>
      </c>
      <c r="C7659" s="3">
        <v>1</v>
      </c>
      <c r="D7659" s="3">
        <v>2020</v>
      </c>
      <c r="E7659" s="3">
        <v>0</v>
      </c>
      <c r="F7659" s="3">
        <v>0</v>
      </c>
      <c r="G7659" s="3" t="s">
        <v>299</v>
      </c>
      <c r="H7659" s="3" t="s">
        <v>1273</v>
      </c>
      <c r="I7659" s="3" t="s">
        <v>597</v>
      </c>
      <c r="J7659" s="3">
        <v>95540395</v>
      </c>
    </row>
    <row r="7660" spans="1:10" hidden="1" x14ac:dyDescent="0.25">
      <c r="A7660" s="187">
        <v>43859</v>
      </c>
      <c r="B7660" s="3">
        <v>29</v>
      </c>
      <c r="C7660" s="3">
        <v>1</v>
      </c>
      <c r="D7660" s="3">
        <v>2020</v>
      </c>
      <c r="E7660" s="3">
        <v>0</v>
      </c>
      <c r="F7660" s="3">
        <v>0</v>
      </c>
      <c r="G7660" s="3" t="s">
        <v>299</v>
      </c>
      <c r="H7660" s="3" t="s">
        <v>1273</v>
      </c>
      <c r="I7660" s="3" t="s">
        <v>597</v>
      </c>
      <c r="J7660" s="3">
        <v>95540395</v>
      </c>
    </row>
    <row r="7661" spans="1:10" hidden="1" x14ac:dyDescent="0.25">
      <c r="A7661" s="187">
        <v>43858</v>
      </c>
      <c r="B7661" s="3">
        <v>28</v>
      </c>
      <c r="C7661" s="3">
        <v>1</v>
      </c>
      <c r="D7661" s="3">
        <v>2020</v>
      </c>
      <c r="E7661" s="3">
        <v>0</v>
      </c>
      <c r="F7661" s="3">
        <v>0</v>
      </c>
      <c r="G7661" s="3" t="s">
        <v>299</v>
      </c>
      <c r="H7661" s="3" t="s">
        <v>1273</v>
      </c>
      <c r="I7661" s="3" t="s">
        <v>597</v>
      </c>
      <c r="J7661" s="3">
        <v>95540395</v>
      </c>
    </row>
    <row r="7662" spans="1:10" hidden="1" x14ac:dyDescent="0.25">
      <c r="A7662" s="187">
        <v>43857</v>
      </c>
      <c r="B7662" s="3">
        <v>27</v>
      </c>
      <c r="C7662" s="3">
        <v>1</v>
      </c>
      <c r="D7662" s="3">
        <v>2020</v>
      </c>
      <c r="E7662" s="3">
        <v>0</v>
      </c>
      <c r="F7662" s="3">
        <v>0</v>
      </c>
      <c r="G7662" s="3" t="s">
        <v>299</v>
      </c>
      <c r="H7662" s="3" t="s">
        <v>1273</v>
      </c>
      <c r="I7662" s="3" t="s">
        <v>597</v>
      </c>
      <c r="J7662" s="3">
        <v>95540395</v>
      </c>
    </row>
    <row r="7663" spans="1:10" hidden="1" x14ac:dyDescent="0.25">
      <c r="A7663" s="187">
        <v>43856</v>
      </c>
      <c r="B7663" s="3">
        <v>26</v>
      </c>
      <c r="C7663" s="3">
        <v>1</v>
      </c>
      <c r="D7663" s="3">
        <v>2020</v>
      </c>
      <c r="E7663" s="3">
        <v>0</v>
      </c>
      <c r="F7663" s="3">
        <v>0</v>
      </c>
      <c r="G7663" s="3" t="s">
        <v>299</v>
      </c>
      <c r="H7663" s="3" t="s">
        <v>1273</v>
      </c>
      <c r="I7663" s="3" t="s">
        <v>597</v>
      </c>
      <c r="J7663" s="3">
        <v>95540395</v>
      </c>
    </row>
    <row r="7664" spans="1:10" hidden="1" x14ac:dyDescent="0.25">
      <c r="A7664" s="187">
        <v>43855</v>
      </c>
      <c r="B7664" s="3">
        <v>25</v>
      </c>
      <c r="C7664" s="3">
        <v>1</v>
      </c>
      <c r="D7664" s="3">
        <v>2020</v>
      </c>
      <c r="E7664" s="3">
        <v>0</v>
      </c>
      <c r="F7664" s="3">
        <v>0</v>
      </c>
      <c r="G7664" s="3" t="s">
        <v>299</v>
      </c>
      <c r="H7664" s="3" t="s">
        <v>1273</v>
      </c>
      <c r="I7664" s="3" t="s">
        <v>597</v>
      </c>
      <c r="J7664" s="3">
        <v>95540395</v>
      </c>
    </row>
    <row r="7665" spans="1:10" hidden="1" x14ac:dyDescent="0.25">
      <c r="A7665" s="187">
        <v>43854</v>
      </c>
      <c r="B7665" s="3">
        <v>24</v>
      </c>
      <c r="C7665" s="3">
        <v>1</v>
      </c>
      <c r="D7665" s="3">
        <v>2020</v>
      </c>
      <c r="E7665" s="3">
        <v>2</v>
      </c>
      <c r="F7665" s="3">
        <v>0</v>
      </c>
      <c r="G7665" s="3" t="s">
        <v>299</v>
      </c>
      <c r="H7665" s="3" t="s">
        <v>1273</v>
      </c>
      <c r="I7665" s="3" t="s">
        <v>597</v>
      </c>
      <c r="J7665" s="3">
        <v>95540395</v>
      </c>
    </row>
    <row r="7666" spans="1:10" hidden="1" x14ac:dyDescent="0.25">
      <c r="A7666" s="187">
        <v>43853</v>
      </c>
      <c r="B7666" s="3">
        <v>23</v>
      </c>
      <c r="C7666" s="3">
        <v>1</v>
      </c>
      <c r="D7666" s="3">
        <v>2020</v>
      </c>
      <c r="E7666" s="3">
        <v>0</v>
      </c>
      <c r="F7666" s="3">
        <v>0</v>
      </c>
      <c r="G7666" s="3" t="s">
        <v>299</v>
      </c>
      <c r="H7666" s="3" t="s">
        <v>1273</v>
      </c>
      <c r="I7666" s="3" t="s">
        <v>597</v>
      </c>
      <c r="J7666" s="3">
        <v>95540395</v>
      </c>
    </row>
    <row r="7667" spans="1:10" hidden="1" x14ac:dyDescent="0.25">
      <c r="A7667" s="187">
        <v>43852</v>
      </c>
      <c r="B7667" s="3">
        <v>22</v>
      </c>
      <c r="C7667" s="3">
        <v>1</v>
      </c>
      <c r="D7667" s="3">
        <v>2020</v>
      </c>
      <c r="E7667" s="3">
        <v>0</v>
      </c>
      <c r="F7667" s="3">
        <v>0</v>
      </c>
      <c r="G7667" s="3" t="s">
        <v>299</v>
      </c>
      <c r="H7667" s="3" t="s">
        <v>1273</v>
      </c>
      <c r="I7667" s="3" t="s">
        <v>597</v>
      </c>
      <c r="J7667" s="3">
        <v>95540395</v>
      </c>
    </row>
    <row r="7668" spans="1:10" hidden="1" x14ac:dyDescent="0.25">
      <c r="A7668" s="187">
        <v>43851</v>
      </c>
      <c r="B7668" s="3">
        <v>21</v>
      </c>
      <c r="C7668" s="3">
        <v>1</v>
      </c>
      <c r="D7668" s="3">
        <v>2020</v>
      </c>
      <c r="E7668" s="3">
        <v>0</v>
      </c>
      <c r="F7668" s="3">
        <v>0</v>
      </c>
      <c r="G7668" s="3" t="s">
        <v>299</v>
      </c>
      <c r="H7668" s="3" t="s">
        <v>1273</v>
      </c>
      <c r="I7668" s="3" t="s">
        <v>597</v>
      </c>
      <c r="J7668" s="3">
        <v>95540395</v>
      </c>
    </row>
    <row r="7669" spans="1:10" hidden="1" x14ac:dyDescent="0.25">
      <c r="A7669" s="187">
        <v>43850</v>
      </c>
      <c r="B7669" s="3">
        <v>20</v>
      </c>
      <c r="C7669" s="3">
        <v>1</v>
      </c>
      <c r="D7669" s="3">
        <v>2020</v>
      </c>
      <c r="E7669" s="3">
        <v>0</v>
      </c>
      <c r="F7669" s="3">
        <v>0</v>
      </c>
      <c r="G7669" s="3" t="s">
        <v>299</v>
      </c>
      <c r="H7669" s="3" t="s">
        <v>1273</v>
      </c>
      <c r="I7669" s="3" t="s">
        <v>597</v>
      </c>
      <c r="J7669" s="3">
        <v>95540395</v>
      </c>
    </row>
    <row r="7670" spans="1:10" hidden="1" x14ac:dyDescent="0.25">
      <c r="A7670" s="187">
        <v>43849</v>
      </c>
      <c r="B7670" s="3">
        <v>19</v>
      </c>
      <c r="C7670" s="3">
        <v>1</v>
      </c>
      <c r="D7670" s="3">
        <v>2020</v>
      </c>
      <c r="E7670" s="3">
        <v>0</v>
      </c>
      <c r="F7670" s="3">
        <v>0</v>
      </c>
      <c r="G7670" s="3" t="s">
        <v>299</v>
      </c>
      <c r="H7670" s="3" t="s">
        <v>1273</v>
      </c>
      <c r="I7670" s="3" t="s">
        <v>597</v>
      </c>
      <c r="J7670" s="3">
        <v>95540395</v>
      </c>
    </row>
    <row r="7671" spans="1:10" hidden="1" x14ac:dyDescent="0.25">
      <c r="A7671" s="187">
        <v>43848</v>
      </c>
      <c r="B7671" s="3">
        <v>18</v>
      </c>
      <c r="C7671" s="3">
        <v>1</v>
      </c>
      <c r="D7671" s="3">
        <v>2020</v>
      </c>
      <c r="E7671" s="3">
        <v>0</v>
      </c>
      <c r="F7671" s="3">
        <v>0</v>
      </c>
      <c r="G7671" s="3" t="s">
        <v>299</v>
      </c>
      <c r="H7671" s="3" t="s">
        <v>1273</v>
      </c>
      <c r="I7671" s="3" t="s">
        <v>597</v>
      </c>
      <c r="J7671" s="3">
        <v>95540395</v>
      </c>
    </row>
    <row r="7672" spans="1:10" hidden="1" x14ac:dyDescent="0.25">
      <c r="A7672" s="187">
        <v>43847</v>
      </c>
      <c r="B7672" s="3">
        <v>17</v>
      </c>
      <c r="C7672" s="3">
        <v>1</v>
      </c>
      <c r="D7672" s="3">
        <v>2020</v>
      </c>
      <c r="E7672" s="3">
        <v>0</v>
      </c>
      <c r="F7672" s="3">
        <v>0</v>
      </c>
      <c r="G7672" s="3" t="s">
        <v>299</v>
      </c>
      <c r="H7672" s="3" t="s">
        <v>1273</v>
      </c>
      <c r="I7672" s="3" t="s">
        <v>597</v>
      </c>
      <c r="J7672" s="3">
        <v>95540395</v>
      </c>
    </row>
    <row r="7673" spans="1:10" hidden="1" x14ac:dyDescent="0.25">
      <c r="A7673" s="187">
        <v>43846</v>
      </c>
      <c r="B7673" s="3">
        <v>16</v>
      </c>
      <c r="C7673" s="3">
        <v>1</v>
      </c>
      <c r="D7673" s="3">
        <v>2020</v>
      </c>
      <c r="E7673" s="3">
        <v>0</v>
      </c>
      <c r="F7673" s="3">
        <v>0</v>
      </c>
      <c r="G7673" s="3" t="s">
        <v>299</v>
      </c>
      <c r="H7673" s="3" t="s">
        <v>1273</v>
      </c>
      <c r="I7673" s="3" t="s">
        <v>597</v>
      </c>
      <c r="J7673" s="3">
        <v>95540395</v>
      </c>
    </row>
    <row r="7674" spans="1:10" hidden="1" x14ac:dyDescent="0.25">
      <c r="A7674" s="187">
        <v>43845</v>
      </c>
      <c r="B7674" s="3">
        <v>15</v>
      </c>
      <c r="C7674" s="3">
        <v>1</v>
      </c>
      <c r="D7674" s="3">
        <v>2020</v>
      </c>
      <c r="E7674" s="3">
        <v>0</v>
      </c>
      <c r="F7674" s="3">
        <v>0</v>
      </c>
      <c r="G7674" s="3" t="s">
        <v>299</v>
      </c>
      <c r="H7674" s="3" t="s">
        <v>1273</v>
      </c>
      <c r="I7674" s="3" t="s">
        <v>597</v>
      </c>
      <c r="J7674" s="3">
        <v>95540395</v>
      </c>
    </row>
    <row r="7675" spans="1:10" hidden="1" x14ac:dyDescent="0.25">
      <c r="A7675" s="187">
        <v>43844</v>
      </c>
      <c r="B7675" s="3">
        <v>14</v>
      </c>
      <c r="C7675" s="3">
        <v>1</v>
      </c>
      <c r="D7675" s="3">
        <v>2020</v>
      </c>
      <c r="E7675" s="3">
        <v>0</v>
      </c>
      <c r="F7675" s="3">
        <v>0</v>
      </c>
      <c r="G7675" s="3" t="s">
        <v>299</v>
      </c>
      <c r="H7675" s="3" t="s">
        <v>1273</v>
      </c>
      <c r="I7675" s="3" t="s">
        <v>597</v>
      </c>
      <c r="J7675" s="3">
        <v>95540395</v>
      </c>
    </row>
    <row r="7676" spans="1:10" hidden="1" x14ac:dyDescent="0.25">
      <c r="A7676" s="187">
        <v>43843</v>
      </c>
      <c r="B7676" s="3">
        <v>13</v>
      </c>
      <c r="C7676" s="3">
        <v>1</v>
      </c>
      <c r="D7676" s="3">
        <v>2020</v>
      </c>
      <c r="E7676" s="3">
        <v>0</v>
      </c>
      <c r="F7676" s="3">
        <v>0</v>
      </c>
      <c r="G7676" s="3" t="s">
        <v>299</v>
      </c>
      <c r="H7676" s="3" t="s">
        <v>1273</v>
      </c>
      <c r="I7676" s="3" t="s">
        <v>597</v>
      </c>
      <c r="J7676" s="3">
        <v>95540395</v>
      </c>
    </row>
    <row r="7677" spans="1:10" hidden="1" x14ac:dyDescent="0.25">
      <c r="A7677" s="187">
        <v>43842</v>
      </c>
      <c r="B7677" s="3">
        <v>12</v>
      </c>
      <c r="C7677" s="3">
        <v>1</v>
      </c>
      <c r="D7677" s="3">
        <v>2020</v>
      </c>
      <c r="E7677" s="3">
        <v>0</v>
      </c>
      <c r="F7677" s="3">
        <v>0</v>
      </c>
      <c r="G7677" s="3" t="s">
        <v>299</v>
      </c>
      <c r="H7677" s="3" t="s">
        <v>1273</v>
      </c>
      <c r="I7677" s="3" t="s">
        <v>597</v>
      </c>
      <c r="J7677" s="3">
        <v>95540395</v>
      </c>
    </row>
    <row r="7678" spans="1:10" hidden="1" x14ac:dyDescent="0.25">
      <c r="A7678" s="187">
        <v>43841</v>
      </c>
      <c r="B7678" s="3">
        <v>11</v>
      </c>
      <c r="C7678" s="3">
        <v>1</v>
      </c>
      <c r="D7678" s="3">
        <v>2020</v>
      </c>
      <c r="E7678" s="3">
        <v>0</v>
      </c>
      <c r="F7678" s="3">
        <v>0</v>
      </c>
      <c r="G7678" s="3" t="s">
        <v>299</v>
      </c>
      <c r="H7678" s="3" t="s">
        <v>1273</v>
      </c>
      <c r="I7678" s="3" t="s">
        <v>597</v>
      </c>
      <c r="J7678" s="3">
        <v>95540395</v>
      </c>
    </row>
    <row r="7679" spans="1:10" hidden="1" x14ac:dyDescent="0.25">
      <c r="A7679" s="187">
        <v>43840</v>
      </c>
      <c r="B7679" s="3">
        <v>10</v>
      </c>
      <c r="C7679" s="3">
        <v>1</v>
      </c>
      <c r="D7679" s="3">
        <v>2020</v>
      </c>
      <c r="E7679" s="3">
        <v>0</v>
      </c>
      <c r="F7679" s="3">
        <v>0</v>
      </c>
      <c r="G7679" s="3" t="s">
        <v>299</v>
      </c>
      <c r="H7679" s="3" t="s">
        <v>1273</v>
      </c>
      <c r="I7679" s="3" t="s">
        <v>597</v>
      </c>
      <c r="J7679" s="3">
        <v>95540395</v>
      </c>
    </row>
    <row r="7680" spans="1:10" hidden="1" x14ac:dyDescent="0.25">
      <c r="A7680" s="187">
        <v>43839</v>
      </c>
      <c r="B7680" s="3">
        <v>9</v>
      </c>
      <c r="C7680" s="3">
        <v>1</v>
      </c>
      <c r="D7680" s="3">
        <v>2020</v>
      </c>
      <c r="E7680" s="3">
        <v>0</v>
      </c>
      <c r="F7680" s="3">
        <v>0</v>
      </c>
      <c r="G7680" s="3" t="s">
        <v>299</v>
      </c>
      <c r="H7680" s="3" t="s">
        <v>1273</v>
      </c>
      <c r="I7680" s="3" t="s">
        <v>597</v>
      </c>
      <c r="J7680" s="3">
        <v>95540395</v>
      </c>
    </row>
    <row r="7681" spans="1:10" hidden="1" x14ac:dyDescent="0.25">
      <c r="A7681" s="187">
        <v>43838</v>
      </c>
      <c r="B7681" s="3">
        <v>8</v>
      </c>
      <c r="C7681" s="3">
        <v>1</v>
      </c>
      <c r="D7681" s="3">
        <v>2020</v>
      </c>
      <c r="E7681" s="3">
        <v>0</v>
      </c>
      <c r="F7681" s="3">
        <v>0</v>
      </c>
      <c r="G7681" s="3" t="s">
        <v>299</v>
      </c>
      <c r="H7681" s="3" t="s">
        <v>1273</v>
      </c>
      <c r="I7681" s="3" t="s">
        <v>597</v>
      </c>
      <c r="J7681" s="3">
        <v>95540395</v>
      </c>
    </row>
    <row r="7682" spans="1:10" hidden="1" x14ac:dyDescent="0.25">
      <c r="A7682" s="187">
        <v>43837</v>
      </c>
      <c r="B7682" s="3">
        <v>7</v>
      </c>
      <c r="C7682" s="3">
        <v>1</v>
      </c>
      <c r="D7682" s="3">
        <v>2020</v>
      </c>
      <c r="E7682" s="3">
        <v>0</v>
      </c>
      <c r="F7682" s="3">
        <v>0</v>
      </c>
      <c r="G7682" s="3" t="s">
        <v>299</v>
      </c>
      <c r="H7682" s="3" t="s">
        <v>1273</v>
      </c>
      <c r="I7682" s="3" t="s">
        <v>597</v>
      </c>
      <c r="J7682" s="3">
        <v>95540395</v>
      </c>
    </row>
    <row r="7683" spans="1:10" hidden="1" x14ac:dyDescent="0.25">
      <c r="A7683" s="187">
        <v>43836</v>
      </c>
      <c r="B7683" s="3">
        <v>6</v>
      </c>
      <c r="C7683" s="3">
        <v>1</v>
      </c>
      <c r="D7683" s="3">
        <v>2020</v>
      </c>
      <c r="E7683" s="3">
        <v>0</v>
      </c>
      <c r="F7683" s="3">
        <v>0</v>
      </c>
      <c r="G7683" s="3" t="s">
        <v>299</v>
      </c>
      <c r="H7683" s="3" t="s">
        <v>1273</v>
      </c>
      <c r="I7683" s="3" t="s">
        <v>597</v>
      </c>
      <c r="J7683" s="3">
        <v>95540395</v>
      </c>
    </row>
    <row r="7684" spans="1:10" hidden="1" x14ac:dyDescent="0.25">
      <c r="A7684" s="187">
        <v>43835</v>
      </c>
      <c r="B7684" s="3">
        <v>5</v>
      </c>
      <c r="C7684" s="3">
        <v>1</v>
      </c>
      <c r="D7684" s="3">
        <v>2020</v>
      </c>
      <c r="E7684" s="3">
        <v>0</v>
      </c>
      <c r="F7684" s="3">
        <v>0</v>
      </c>
      <c r="G7684" s="3" t="s">
        <v>299</v>
      </c>
      <c r="H7684" s="3" t="s">
        <v>1273</v>
      </c>
      <c r="I7684" s="3" t="s">
        <v>597</v>
      </c>
      <c r="J7684" s="3">
        <v>95540395</v>
      </c>
    </row>
    <row r="7685" spans="1:10" hidden="1" x14ac:dyDescent="0.25">
      <c r="A7685" s="187">
        <v>43834</v>
      </c>
      <c r="B7685" s="3">
        <v>4</v>
      </c>
      <c r="C7685" s="3">
        <v>1</v>
      </c>
      <c r="D7685" s="3">
        <v>2020</v>
      </c>
      <c r="E7685" s="3">
        <v>0</v>
      </c>
      <c r="F7685" s="3">
        <v>0</v>
      </c>
      <c r="G7685" s="3" t="s">
        <v>299</v>
      </c>
      <c r="H7685" s="3" t="s">
        <v>1273</v>
      </c>
      <c r="I7685" s="3" t="s">
        <v>597</v>
      </c>
      <c r="J7685" s="3">
        <v>95540395</v>
      </c>
    </row>
    <row r="7686" spans="1:10" hidden="1" x14ac:dyDescent="0.25">
      <c r="A7686" s="187">
        <v>43833</v>
      </c>
      <c r="B7686" s="3">
        <v>3</v>
      </c>
      <c r="C7686" s="3">
        <v>1</v>
      </c>
      <c r="D7686" s="3">
        <v>2020</v>
      </c>
      <c r="E7686" s="3">
        <v>0</v>
      </c>
      <c r="F7686" s="3">
        <v>0</v>
      </c>
      <c r="G7686" s="3" t="s">
        <v>299</v>
      </c>
      <c r="H7686" s="3" t="s">
        <v>1273</v>
      </c>
      <c r="I7686" s="3" t="s">
        <v>597</v>
      </c>
      <c r="J7686" s="3">
        <v>95540395</v>
      </c>
    </row>
    <row r="7687" spans="1:10" hidden="1" x14ac:dyDescent="0.25">
      <c r="A7687" s="187">
        <v>43832</v>
      </c>
      <c r="B7687" s="3">
        <v>2</v>
      </c>
      <c r="C7687" s="3">
        <v>1</v>
      </c>
      <c r="D7687" s="3">
        <v>2020</v>
      </c>
      <c r="E7687" s="3">
        <v>0</v>
      </c>
      <c r="F7687" s="3">
        <v>0</v>
      </c>
      <c r="G7687" s="3" t="s">
        <v>299</v>
      </c>
      <c r="H7687" s="3" t="s">
        <v>1273</v>
      </c>
      <c r="I7687" s="3" t="s">
        <v>597</v>
      </c>
      <c r="J7687" s="3">
        <v>95540395</v>
      </c>
    </row>
    <row r="7688" spans="1:10" hidden="1" x14ac:dyDescent="0.25">
      <c r="A7688" s="187">
        <v>43831</v>
      </c>
      <c r="B7688" s="3">
        <v>1</v>
      </c>
      <c r="C7688" s="3">
        <v>1</v>
      </c>
      <c r="D7688" s="3">
        <v>2020</v>
      </c>
      <c r="E7688" s="3">
        <v>0</v>
      </c>
      <c r="F7688" s="3">
        <v>0</v>
      </c>
      <c r="G7688" s="3" t="s">
        <v>299</v>
      </c>
      <c r="H7688" s="3" t="s">
        <v>1273</v>
      </c>
      <c r="I7688" s="3" t="s">
        <v>597</v>
      </c>
      <c r="J7688" s="3">
        <v>95540395</v>
      </c>
    </row>
    <row r="7689" spans="1:10" hidden="1" x14ac:dyDescent="0.25">
      <c r="A7689" s="187">
        <v>43830</v>
      </c>
      <c r="B7689" s="3">
        <v>31</v>
      </c>
      <c r="C7689" s="3">
        <v>12</v>
      </c>
      <c r="D7689" s="3">
        <v>2019</v>
      </c>
      <c r="E7689" s="3">
        <v>0</v>
      </c>
      <c r="F7689" s="3">
        <v>0</v>
      </c>
      <c r="G7689" s="3" t="s">
        <v>299</v>
      </c>
      <c r="H7689" s="3" t="s">
        <v>1273</v>
      </c>
      <c r="I7689" s="3" t="s">
        <v>597</v>
      </c>
      <c r="J7689" s="3">
        <v>95540395</v>
      </c>
    </row>
    <row r="7690" spans="1:10" hidden="1" x14ac:dyDescent="0.25">
      <c r="A7690" s="187">
        <v>43920</v>
      </c>
      <c r="B7690" s="3">
        <v>30</v>
      </c>
      <c r="C7690" s="3">
        <v>3</v>
      </c>
      <c r="D7690" s="3">
        <v>2020</v>
      </c>
      <c r="E7690" s="3">
        <v>1</v>
      </c>
      <c r="F7690" s="3">
        <v>0</v>
      </c>
      <c r="G7690" s="3" t="s">
        <v>303</v>
      </c>
      <c r="H7690" s="3" t="s">
        <v>1274</v>
      </c>
      <c r="I7690" s="3" t="s">
        <v>604</v>
      </c>
      <c r="J7690" s="3">
        <v>17351822</v>
      </c>
    </row>
    <row r="7691" spans="1:10" hidden="1" x14ac:dyDescent="0.25">
      <c r="A7691" s="187">
        <v>43919</v>
      </c>
      <c r="B7691" s="3">
        <v>29</v>
      </c>
      <c r="C7691" s="3">
        <v>3</v>
      </c>
      <c r="D7691" s="3">
        <v>2020</v>
      </c>
      <c r="E7691" s="3">
        <v>12</v>
      </c>
      <c r="F7691" s="3">
        <v>0</v>
      </c>
      <c r="G7691" s="3" t="s">
        <v>303</v>
      </c>
      <c r="H7691" s="3" t="s">
        <v>1274</v>
      </c>
      <c r="I7691" s="3" t="s">
        <v>604</v>
      </c>
      <c r="J7691" s="3">
        <v>17351822</v>
      </c>
    </row>
    <row r="7692" spans="1:10" hidden="1" x14ac:dyDescent="0.25">
      <c r="A7692" s="187">
        <v>43918</v>
      </c>
      <c r="B7692" s="3">
        <v>28</v>
      </c>
      <c r="C7692" s="3">
        <v>3</v>
      </c>
      <c r="D7692" s="3">
        <v>2020</v>
      </c>
      <c r="E7692" s="3">
        <v>2</v>
      </c>
      <c r="F7692" s="3">
        <v>0</v>
      </c>
      <c r="G7692" s="3" t="s">
        <v>303</v>
      </c>
      <c r="H7692" s="3" t="s">
        <v>1274</v>
      </c>
      <c r="I7692" s="3" t="s">
        <v>604</v>
      </c>
      <c r="J7692" s="3">
        <v>17351822</v>
      </c>
    </row>
    <row r="7693" spans="1:10" hidden="1" x14ac:dyDescent="0.25">
      <c r="A7693" s="187">
        <v>43917</v>
      </c>
      <c r="B7693" s="3">
        <v>27</v>
      </c>
      <c r="C7693" s="3">
        <v>3</v>
      </c>
      <c r="D7693" s="3">
        <v>2020</v>
      </c>
      <c r="E7693" s="3">
        <v>2</v>
      </c>
      <c r="F7693" s="3">
        <v>0</v>
      </c>
      <c r="G7693" s="3" t="s">
        <v>303</v>
      </c>
      <c r="H7693" s="3" t="s">
        <v>1274</v>
      </c>
      <c r="I7693" s="3" t="s">
        <v>604</v>
      </c>
      <c r="J7693" s="3">
        <v>17351822</v>
      </c>
    </row>
    <row r="7694" spans="1:10" hidden="1" x14ac:dyDescent="0.25">
      <c r="A7694" s="187">
        <v>43916</v>
      </c>
      <c r="B7694" s="3">
        <v>26</v>
      </c>
      <c r="C7694" s="3">
        <v>3</v>
      </c>
      <c r="D7694" s="3">
        <v>2020</v>
      </c>
      <c r="E7694" s="3">
        <v>9</v>
      </c>
      <c r="F7694" s="3">
        <v>0</v>
      </c>
      <c r="G7694" s="3" t="s">
        <v>303</v>
      </c>
      <c r="H7694" s="3" t="s">
        <v>1274</v>
      </c>
      <c r="I7694" s="3" t="s">
        <v>604</v>
      </c>
      <c r="J7694" s="3">
        <v>17351822</v>
      </c>
    </row>
    <row r="7695" spans="1:10" hidden="1" x14ac:dyDescent="0.25">
      <c r="A7695" s="187">
        <v>43915</v>
      </c>
      <c r="B7695" s="3">
        <v>25</v>
      </c>
      <c r="C7695" s="3">
        <v>3</v>
      </c>
      <c r="D7695" s="3">
        <v>2020</v>
      </c>
      <c r="E7695" s="3">
        <v>0</v>
      </c>
      <c r="F7695" s="3">
        <v>0</v>
      </c>
      <c r="G7695" s="3" t="s">
        <v>303</v>
      </c>
      <c r="H7695" s="3" t="s">
        <v>1274</v>
      </c>
      <c r="I7695" s="3" t="s">
        <v>604</v>
      </c>
      <c r="J7695" s="3">
        <v>17351822</v>
      </c>
    </row>
    <row r="7696" spans="1:10" hidden="1" x14ac:dyDescent="0.25">
      <c r="A7696" s="187">
        <v>43914</v>
      </c>
      <c r="B7696" s="3">
        <v>24</v>
      </c>
      <c r="C7696" s="3">
        <v>3</v>
      </c>
      <c r="D7696" s="3">
        <v>2020</v>
      </c>
      <c r="E7696" s="3">
        <v>0</v>
      </c>
      <c r="F7696" s="3">
        <v>0</v>
      </c>
      <c r="G7696" s="3" t="s">
        <v>303</v>
      </c>
      <c r="H7696" s="3" t="s">
        <v>1274</v>
      </c>
      <c r="I7696" s="3" t="s">
        <v>604</v>
      </c>
      <c r="J7696" s="3">
        <v>17351822</v>
      </c>
    </row>
    <row r="7697" spans="1:10" hidden="1" x14ac:dyDescent="0.25">
      <c r="A7697" s="187">
        <v>43913</v>
      </c>
      <c r="B7697" s="3">
        <v>23</v>
      </c>
      <c r="C7697" s="3">
        <v>3</v>
      </c>
      <c r="D7697" s="3">
        <v>2020</v>
      </c>
      <c r="E7697" s="3">
        <v>1</v>
      </c>
      <c r="F7697" s="3">
        <v>0</v>
      </c>
      <c r="G7697" s="3" t="s">
        <v>303</v>
      </c>
      <c r="H7697" s="3" t="s">
        <v>1274</v>
      </c>
      <c r="I7697" s="3" t="s">
        <v>604</v>
      </c>
      <c r="J7697" s="3">
        <v>17351822</v>
      </c>
    </row>
    <row r="7698" spans="1:10" hidden="1" x14ac:dyDescent="0.25">
      <c r="A7698" s="187">
        <v>43912</v>
      </c>
      <c r="B7698" s="3">
        <v>22</v>
      </c>
      <c r="C7698" s="3">
        <v>3</v>
      </c>
      <c r="D7698" s="3">
        <v>2020</v>
      </c>
      <c r="E7698" s="3">
        <v>0</v>
      </c>
      <c r="F7698" s="3">
        <v>0</v>
      </c>
      <c r="G7698" s="3" t="s">
        <v>303</v>
      </c>
      <c r="H7698" s="3" t="s">
        <v>1274</v>
      </c>
      <c r="I7698" s="3" t="s">
        <v>604</v>
      </c>
      <c r="J7698" s="3">
        <v>17351822</v>
      </c>
    </row>
    <row r="7699" spans="1:10" hidden="1" x14ac:dyDescent="0.25">
      <c r="A7699" s="187">
        <v>43911</v>
      </c>
      <c r="B7699" s="3">
        <v>21</v>
      </c>
      <c r="C7699" s="3">
        <v>3</v>
      </c>
      <c r="D7699" s="3">
        <v>2020</v>
      </c>
      <c r="E7699" s="3">
        <v>0</v>
      </c>
      <c r="F7699" s="3">
        <v>0</v>
      </c>
      <c r="G7699" s="3" t="s">
        <v>303</v>
      </c>
      <c r="H7699" s="3" t="s">
        <v>1274</v>
      </c>
      <c r="I7699" s="3" t="s">
        <v>604</v>
      </c>
      <c r="J7699" s="3">
        <v>17351822</v>
      </c>
    </row>
    <row r="7700" spans="1:10" hidden="1" x14ac:dyDescent="0.25">
      <c r="A7700" s="187">
        <v>43910</v>
      </c>
      <c r="B7700" s="3">
        <v>20</v>
      </c>
      <c r="C7700" s="3">
        <v>3</v>
      </c>
      <c r="D7700" s="3">
        <v>2020</v>
      </c>
      <c r="E7700" s="3">
        <v>0</v>
      </c>
      <c r="F7700" s="3">
        <v>0</v>
      </c>
      <c r="G7700" s="3" t="s">
        <v>303</v>
      </c>
      <c r="H7700" s="3" t="s">
        <v>1274</v>
      </c>
      <c r="I7700" s="3" t="s">
        <v>604</v>
      </c>
      <c r="J7700" s="3">
        <v>17351822</v>
      </c>
    </row>
    <row r="7701" spans="1:10" hidden="1" x14ac:dyDescent="0.25">
      <c r="A7701" s="187">
        <v>43909</v>
      </c>
      <c r="B7701" s="3">
        <v>19</v>
      </c>
      <c r="C7701" s="3">
        <v>3</v>
      </c>
      <c r="D7701" s="3">
        <v>2020</v>
      </c>
      <c r="E7701" s="3">
        <v>2</v>
      </c>
      <c r="F7701" s="3">
        <v>0</v>
      </c>
      <c r="G7701" s="3" t="s">
        <v>303</v>
      </c>
      <c r="H7701" s="3" t="s">
        <v>1274</v>
      </c>
      <c r="I7701" s="3" t="s">
        <v>604</v>
      </c>
      <c r="J7701" s="3">
        <v>17351822</v>
      </c>
    </row>
    <row r="7702" spans="1:10" hidden="1" x14ac:dyDescent="0.25">
      <c r="A7702" s="187">
        <v>43920</v>
      </c>
      <c r="B7702" s="3">
        <v>30</v>
      </c>
      <c r="C7702" s="3">
        <v>3</v>
      </c>
      <c r="D7702" s="3">
        <v>2020</v>
      </c>
      <c r="E7702" s="3">
        <v>0</v>
      </c>
      <c r="F7702" s="3">
        <v>0</v>
      </c>
      <c r="G7702" s="3" t="s">
        <v>304</v>
      </c>
      <c r="H7702" s="3" t="s">
        <v>1275</v>
      </c>
      <c r="I7702" s="3" t="s">
        <v>605</v>
      </c>
      <c r="J7702" s="3">
        <v>14439018</v>
      </c>
    </row>
    <row r="7703" spans="1:10" hidden="1" x14ac:dyDescent="0.25">
      <c r="A7703" s="187">
        <v>43919</v>
      </c>
      <c r="B7703" s="3">
        <v>29</v>
      </c>
      <c r="C7703" s="3">
        <v>3</v>
      </c>
      <c r="D7703" s="3">
        <v>2020</v>
      </c>
      <c r="E7703" s="3">
        <v>2</v>
      </c>
      <c r="F7703" s="3">
        <v>0</v>
      </c>
      <c r="G7703" s="3" t="s">
        <v>304</v>
      </c>
      <c r="H7703" s="3" t="s">
        <v>1275</v>
      </c>
      <c r="I7703" s="3" t="s">
        <v>605</v>
      </c>
      <c r="J7703" s="3">
        <v>14439018</v>
      </c>
    </row>
    <row r="7704" spans="1:10" hidden="1" x14ac:dyDescent="0.25">
      <c r="A7704" s="187">
        <v>43918</v>
      </c>
      <c r="B7704" s="3">
        <v>28</v>
      </c>
      <c r="C7704" s="3">
        <v>3</v>
      </c>
      <c r="D7704" s="3">
        <v>2020</v>
      </c>
      <c r="E7704" s="3">
        <v>2</v>
      </c>
      <c r="F7704" s="3">
        <v>0</v>
      </c>
      <c r="G7704" s="3" t="s">
        <v>304</v>
      </c>
      <c r="H7704" s="3" t="s">
        <v>1275</v>
      </c>
      <c r="I7704" s="3" t="s">
        <v>605</v>
      </c>
      <c r="J7704" s="3">
        <v>14439018</v>
      </c>
    </row>
    <row r="7705" spans="1:10" hidden="1" x14ac:dyDescent="0.25">
      <c r="A7705" s="187">
        <v>43917</v>
      </c>
      <c r="B7705" s="3">
        <v>27</v>
      </c>
      <c r="C7705" s="3">
        <v>3</v>
      </c>
      <c r="D7705" s="3">
        <v>2020</v>
      </c>
      <c r="E7705" s="3">
        <v>0</v>
      </c>
      <c r="F7705" s="3">
        <v>0</v>
      </c>
      <c r="G7705" s="3" t="s">
        <v>304</v>
      </c>
      <c r="H7705" s="3" t="s">
        <v>1275</v>
      </c>
      <c r="I7705" s="3" t="s">
        <v>605</v>
      </c>
      <c r="J7705" s="3">
        <v>14439018</v>
      </c>
    </row>
    <row r="7706" spans="1:10" hidden="1" x14ac:dyDescent="0.25">
      <c r="A7706" s="187">
        <v>43916</v>
      </c>
      <c r="B7706" s="3">
        <v>26</v>
      </c>
      <c r="C7706" s="3">
        <v>3</v>
      </c>
      <c r="D7706" s="3">
        <v>2020</v>
      </c>
      <c r="E7706" s="3">
        <v>1</v>
      </c>
      <c r="F7706" s="3">
        <v>0</v>
      </c>
      <c r="G7706" s="3" t="s">
        <v>304</v>
      </c>
      <c r="H7706" s="3" t="s">
        <v>1275</v>
      </c>
      <c r="I7706" s="3" t="s">
        <v>605</v>
      </c>
      <c r="J7706" s="3">
        <v>14439018</v>
      </c>
    </row>
    <row r="7707" spans="1:10" hidden="1" x14ac:dyDescent="0.25">
      <c r="A7707" s="187">
        <v>43915</v>
      </c>
      <c r="B7707" s="3">
        <v>25</v>
      </c>
      <c r="C7707" s="3">
        <v>3</v>
      </c>
      <c r="D7707" s="3">
        <v>2020</v>
      </c>
      <c r="E7707" s="3">
        <v>0</v>
      </c>
      <c r="F7707" s="3">
        <v>0</v>
      </c>
      <c r="G7707" s="3" t="s">
        <v>304</v>
      </c>
      <c r="H7707" s="3" t="s">
        <v>1275</v>
      </c>
      <c r="I7707" s="3" t="s">
        <v>605</v>
      </c>
      <c r="J7707" s="3">
        <v>14439018</v>
      </c>
    </row>
    <row r="7708" spans="1:10" hidden="1" x14ac:dyDescent="0.25">
      <c r="A7708" s="187">
        <v>43914</v>
      </c>
      <c r="B7708" s="3">
        <v>24</v>
      </c>
      <c r="C7708" s="3">
        <v>3</v>
      </c>
      <c r="D7708" s="3">
        <v>2020</v>
      </c>
      <c r="E7708" s="3">
        <v>0</v>
      </c>
      <c r="F7708" s="3">
        <v>1</v>
      </c>
      <c r="G7708" s="3" t="s">
        <v>304</v>
      </c>
      <c r="H7708" s="3" t="s">
        <v>1275</v>
      </c>
      <c r="I7708" s="3" t="s">
        <v>605</v>
      </c>
      <c r="J7708" s="3">
        <v>14439018</v>
      </c>
    </row>
    <row r="7709" spans="1:10" hidden="1" x14ac:dyDescent="0.25">
      <c r="A7709" s="187">
        <v>43913</v>
      </c>
      <c r="B7709" s="3">
        <v>23</v>
      </c>
      <c r="C7709" s="3">
        <v>3</v>
      </c>
      <c r="D7709" s="3">
        <v>2020</v>
      </c>
      <c r="E7709" s="3">
        <v>0</v>
      </c>
      <c r="F7709" s="3">
        <v>0</v>
      </c>
      <c r="G7709" s="3" t="s">
        <v>304</v>
      </c>
      <c r="H7709" s="3" t="s">
        <v>1275</v>
      </c>
      <c r="I7709" s="3" t="s">
        <v>605</v>
      </c>
      <c r="J7709" s="3">
        <v>14439018</v>
      </c>
    </row>
    <row r="7710" spans="1:10" hidden="1" x14ac:dyDescent="0.25">
      <c r="A7710" s="187">
        <v>43912</v>
      </c>
      <c r="B7710" s="3">
        <v>22</v>
      </c>
      <c r="C7710" s="3">
        <v>3</v>
      </c>
      <c r="D7710" s="3">
        <v>2020</v>
      </c>
      <c r="E7710" s="3">
        <v>1</v>
      </c>
      <c r="F7710" s="3">
        <v>0</v>
      </c>
      <c r="G7710" s="3" t="s">
        <v>304</v>
      </c>
      <c r="H7710" s="3" t="s">
        <v>1275</v>
      </c>
      <c r="I7710" s="3" t="s">
        <v>605</v>
      </c>
      <c r="J7710" s="3">
        <v>14439018</v>
      </c>
    </row>
    <row r="7711" spans="1:10" hidden="1" x14ac:dyDescent="0.25">
      <c r="A7711" s="187">
        <v>43911</v>
      </c>
      <c r="B7711" s="3">
        <v>21</v>
      </c>
      <c r="C7711" s="3">
        <v>3</v>
      </c>
      <c r="D7711" s="3">
        <v>2020</v>
      </c>
      <c r="E7711" s="3">
        <v>1</v>
      </c>
      <c r="F7711" s="3">
        <v>0</v>
      </c>
      <c r="G7711" s="3" t="s">
        <v>304</v>
      </c>
      <c r="H7711" s="3" t="s">
        <v>1275</v>
      </c>
      <c r="I7711" s="3" t="s">
        <v>605</v>
      </c>
      <c r="J7711" s="3">
        <v>14439018</v>
      </c>
    </row>
  </sheetData>
  <autoFilter ref="A1:J7711" xr:uid="{358100AB-CCB0-4EAF-9CD4-5C59ACA80B2E}">
    <filterColumn colId="6">
      <filters>
        <filter val="Italy"/>
      </filters>
    </filterColumn>
    <sortState xmlns:xlrd2="http://schemas.microsoft.com/office/spreadsheetml/2017/richdata2" ref="A3743:J3833">
      <sortCondition ref="E1:E7711"/>
    </sortState>
  </autoFilter>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8C666-6A7A-4470-978A-EA0B22E712E4}">
  <dimension ref="A1:AA311"/>
  <sheetViews>
    <sheetView zoomScaleNormal="100" workbookViewId="0">
      <selection activeCell="C13" sqref="C13:C15"/>
    </sheetView>
  </sheetViews>
  <sheetFormatPr defaultColWidth="9.140625" defaultRowHeight="15" x14ac:dyDescent="0.25"/>
  <cols>
    <col min="1" max="1" width="3.7109375" style="3" customWidth="1"/>
    <col min="2" max="2" width="40" style="3" bestFit="1" customWidth="1"/>
    <col min="3" max="3" width="17" style="3" customWidth="1"/>
    <col min="4" max="4" width="9.140625" style="3"/>
    <col min="5" max="5" width="24.7109375" style="3" bestFit="1" customWidth="1"/>
    <col min="6" max="6" width="16.85546875" style="10" customWidth="1"/>
    <col min="7" max="7" width="23.42578125" style="10" bestFit="1" customWidth="1"/>
    <col min="8" max="8" width="18.85546875" style="3" bestFit="1" customWidth="1"/>
    <col min="9" max="9" width="21.140625" style="10" customWidth="1"/>
    <col min="10" max="10" width="9.140625" style="3"/>
    <col min="11" max="11" width="16.28515625" style="3" customWidth="1"/>
    <col min="12" max="12" width="13.42578125" style="3" customWidth="1"/>
    <col min="13" max="13" width="14.42578125" style="3" customWidth="1"/>
    <col min="14" max="14" width="16.140625" style="3" customWidth="1"/>
    <col min="15" max="15" width="15.28515625" style="3" customWidth="1"/>
    <col min="16" max="16" width="14" style="3" bestFit="1" customWidth="1"/>
    <col min="17" max="17" width="19.140625" style="3" bestFit="1" customWidth="1"/>
    <col min="18" max="18" width="9.140625" style="3"/>
    <col min="19" max="19" width="12" style="3" bestFit="1" customWidth="1"/>
    <col min="20" max="16384" width="9.140625" style="3"/>
  </cols>
  <sheetData>
    <row r="1" spans="1:27" ht="15.75" thickBot="1" x14ac:dyDescent="0.3">
      <c r="E1" s="3" t="s">
        <v>34</v>
      </c>
      <c r="F1" s="10" t="s">
        <v>43</v>
      </c>
      <c r="G1" s="10" t="s">
        <v>63</v>
      </c>
      <c r="H1" s="3" t="s">
        <v>42</v>
      </c>
      <c r="I1" s="10" t="s">
        <v>41</v>
      </c>
      <c r="J1" s="3" t="s">
        <v>40</v>
      </c>
      <c r="K1" s="3" t="s">
        <v>39</v>
      </c>
      <c r="L1" s="3" t="s">
        <v>38</v>
      </c>
      <c r="M1" s="3" t="s">
        <v>37</v>
      </c>
      <c r="N1" s="56" t="s">
        <v>718</v>
      </c>
      <c r="O1" s="134" t="s">
        <v>36</v>
      </c>
      <c r="P1" s="56" t="s">
        <v>57</v>
      </c>
      <c r="Q1" s="16" t="s">
        <v>719</v>
      </c>
      <c r="S1" s="9" t="s">
        <v>62</v>
      </c>
      <c r="U1" s="3" t="s">
        <v>52</v>
      </c>
      <c r="Z1" s="148" t="s">
        <v>762</v>
      </c>
      <c r="AA1" s="145" t="s">
        <v>761</v>
      </c>
    </row>
    <row r="2" spans="1:27" ht="15.75" thickBot="1" x14ac:dyDescent="0.3">
      <c r="B2" s="3" t="s">
        <v>35</v>
      </c>
      <c r="C2" s="8">
        <v>14</v>
      </c>
      <c r="E2" s="3">
        <f t="shared" ref="E2:E65" si="0">$C$3</f>
        <v>7.1428571428571425E-2</v>
      </c>
      <c r="F2" s="10">
        <f t="shared" ref="F2:F65" si="1">(H2*I2)/($C$8+$C$9+$C$10)</f>
        <v>9.4163805787150563E-7</v>
      </c>
      <c r="G2" s="10">
        <f>F2</f>
        <v>9.4163805787150563E-7</v>
      </c>
      <c r="H2" s="3">
        <f t="shared" ref="H2:H65" si="2">IF(J2&gt;=$C$23,$C$20,IF(J2&gt;=$C$22,$C$19,$C$18))</f>
        <v>16</v>
      </c>
      <c r="I2" s="10">
        <f t="shared" ref="I2:I65" si="3">IF(J2&gt;=$C$23,$C$28,IF(J2&gt;=$C$22,$C$27,$C$26))</f>
        <v>0.03</v>
      </c>
      <c r="J2" s="3">
        <v>0</v>
      </c>
      <c r="K2" s="3">
        <f>$C$8</f>
        <v>509730</v>
      </c>
      <c r="L2" s="3">
        <f>$C$9</f>
        <v>19.999999999999989</v>
      </c>
      <c r="M2" s="3">
        <f>$C$10</f>
        <v>0</v>
      </c>
      <c r="N2" s="3">
        <f t="shared" ref="N2:N65" si="4">L2*$C$13</f>
        <v>2</v>
      </c>
      <c r="O2" s="3">
        <f>(L2+M2)*$C$13</f>
        <v>2</v>
      </c>
      <c r="P2" s="3">
        <f>N2</f>
        <v>2</v>
      </c>
      <c r="Q2" s="16">
        <f>COVID19_DailyReportedData!C8</f>
        <v>0</v>
      </c>
      <c r="S2" s="3" t="str">
        <f>IF(Q2&gt;0,(Q2-O2)*(Q2-O2),"")</f>
        <v/>
      </c>
      <c r="U2" s="17">
        <f>SUM(S2:S154)</f>
        <v>0</v>
      </c>
      <c r="Z2" s="1">
        <f>COUNT(S2:S54)</f>
        <v>0</v>
      </c>
      <c r="AA2" s="151" t="e">
        <f>SQRT((U2/Z2))</f>
        <v>#DIV/0!</v>
      </c>
    </row>
    <row r="3" spans="1:27" x14ac:dyDescent="0.25">
      <c r="B3" s="3" t="s">
        <v>34</v>
      </c>
      <c r="C3" s="9">
        <f>1/$C$2</f>
        <v>7.1428571428571425E-2</v>
      </c>
      <c r="E3" s="3">
        <f t="shared" si="0"/>
        <v>7.1428571428571425E-2</v>
      </c>
      <c r="F3" s="10">
        <f t="shared" si="1"/>
        <v>9.4163805787150563E-7</v>
      </c>
      <c r="G3" s="10">
        <f>AVERAGE(F2:F3)</f>
        <v>9.4163805787150563E-7</v>
      </c>
      <c r="H3" s="3">
        <f t="shared" si="2"/>
        <v>16</v>
      </c>
      <c r="I3" s="10">
        <f t="shared" si="3"/>
        <v>0.03</v>
      </c>
      <c r="J3" s="3">
        <v>1</v>
      </c>
      <c r="K3" s="3">
        <f>-MIN(G2*L2,1)*K2+K2</f>
        <v>509720.40037665522</v>
      </c>
      <c r="L3" s="3">
        <f t="shared" ref="L3:L66" si="5">G2*K2*L2-E2*L2+L2</f>
        <v>28.171051916205407</v>
      </c>
      <c r="M3" s="3">
        <f t="shared" ref="M3:M66" si="6">E2*L2+M2</f>
        <v>1.4285714285714277</v>
      </c>
      <c r="N3" s="3">
        <f t="shared" si="4"/>
        <v>2.8171051916205423</v>
      </c>
      <c r="O3" s="3">
        <f t="shared" ref="O3:O66" si="7">(L3+M3)*$C$13</f>
        <v>2.9599623344776851</v>
      </c>
      <c r="P3" s="3">
        <f t="shared" ref="P3:P66" si="8">(K2-K3)*$C$13</f>
        <v>0.95996233447804169</v>
      </c>
      <c r="Q3" s="16">
        <f>COVID19_DailyReportedData!C9</f>
        <v>0</v>
      </c>
      <c r="S3" s="3" t="str">
        <f t="shared" ref="S3:S54" si="9">IF(Q3&gt;0,(Q3-O3)*(Q3-O3),"")</f>
        <v/>
      </c>
    </row>
    <row r="4" spans="1:27" x14ac:dyDescent="0.25">
      <c r="E4" s="3">
        <f t="shared" si="0"/>
        <v>7.1428571428571425E-2</v>
      </c>
      <c r="F4" s="10">
        <f t="shared" si="1"/>
        <v>9.4163805787150563E-7</v>
      </c>
      <c r="G4" s="10">
        <f>AVERAGE(F2:F4)</f>
        <v>9.4163805787150563E-7</v>
      </c>
      <c r="H4" s="3">
        <f t="shared" si="2"/>
        <v>16</v>
      </c>
      <c r="I4" s="10">
        <f t="shared" si="3"/>
        <v>0.03</v>
      </c>
      <c r="J4" s="3">
        <v>2</v>
      </c>
      <c r="K4" s="3">
        <f t="shared" ref="K4:K67" si="10">-MIN(G3*L3,1)*K3+K3</f>
        <v>509706.87905692274</v>
      </c>
      <c r="L4" s="3">
        <f t="shared" si="5"/>
        <v>39.680153654696248</v>
      </c>
      <c r="M4" s="3">
        <f t="shared" si="6"/>
        <v>3.4407894225860991</v>
      </c>
      <c r="N4" s="3">
        <f t="shared" si="4"/>
        <v>3.9680153654696273</v>
      </c>
      <c r="O4" s="3">
        <f t="shared" si="7"/>
        <v>4.3120943077282377</v>
      </c>
      <c r="P4" s="3">
        <f t="shared" si="8"/>
        <v>1.352131973247743</v>
      </c>
      <c r="Q4" s="16">
        <f>COVID19_DailyReportedData!C10</f>
        <v>0</v>
      </c>
      <c r="S4" s="3" t="str">
        <f t="shared" si="9"/>
        <v/>
      </c>
    </row>
    <row r="5" spans="1:27" x14ac:dyDescent="0.25">
      <c r="E5" s="3">
        <f t="shared" si="0"/>
        <v>7.1428571428571425E-2</v>
      </c>
      <c r="F5" s="10">
        <f t="shared" si="1"/>
        <v>9.4163805787150563E-7</v>
      </c>
      <c r="G5" s="10">
        <f>AVERAGE(F2:F5)</f>
        <v>9.4163805787150563E-7</v>
      </c>
      <c r="H5" s="3">
        <f t="shared" si="2"/>
        <v>16</v>
      </c>
      <c r="I5" s="10">
        <f t="shared" si="3"/>
        <v>0.03</v>
      </c>
      <c r="J5" s="3">
        <v>3</v>
      </c>
      <c r="K5" s="3">
        <f t="shared" si="10"/>
        <v>509687.83419435419</v>
      </c>
      <c r="L5" s="3">
        <f t="shared" si="5"/>
        <v>55.89071953362928</v>
      </c>
      <c r="M5" s="3">
        <f t="shared" si="6"/>
        <v>6.2750861122072594</v>
      </c>
      <c r="N5" s="3">
        <f t="shared" si="4"/>
        <v>5.5890719533629314</v>
      </c>
      <c r="O5" s="3">
        <f t="shared" si="7"/>
        <v>6.2165805645836576</v>
      </c>
      <c r="P5" s="3">
        <f t="shared" si="8"/>
        <v>1.9044862568553083</v>
      </c>
      <c r="Q5" s="16">
        <f>COVID19_DailyReportedData!C11</f>
        <v>0</v>
      </c>
      <c r="S5" s="3" t="str">
        <f t="shared" si="9"/>
        <v/>
      </c>
    </row>
    <row r="6" spans="1:27" x14ac:dyDescent="0.25">
      <c r="E6" s="3">
        <f t="shared" si="0"/>
        <v>7.1428571428571425E-2</v>
      </c>
      <c r="F6" s="10">
        <f t="shared" si="1"/>
        <v>9.4163805787150563E-7</v>
      </c>
      <c r="G6" s="10">
        <f>AVERAGE(F2:F6)</f>
        <v>9.4163805787150563E-7</v>
      </c>
      <c r="H6" s="3">
        <f t="shared" si="2"/>
        <v>16</v>
      </c>
      <c r="I6" s="10">
        <f t="shared" si="3"/>
        <v>0.03</v>
      </c>
      <c r="J6" s="3">
        <v>4</v>
      </c>
      <c r="K6" s="3">
        <f t="shared" si="10"/>
        <v>509661.00992069161</v>
      </c>
      <c r="L6" s="3">
        <f t="shared" si="5"/>
        <v>78.722798943839464</v>
      </c>
      <c r="M6" s="3">
        <f t="shared" si="6"/>
        <v>10.26728036460935</v>
      </c>
      <c r="N6" s="3">
        <f t="shared" si="4"/>
        <v>7.8722798943839516</v>
      </c>
      <c r="O6" s="3">
        <f t="shared" si="7"/>
        <v>8.8990079308448866</v>
      </c>
      <c r="P6" s="3">
        <f t="shared" si="8"/>
        <v>2.6824273662583451</v>
      </c>
      <c r="Q6" s="16">
        <f>COVID19_DailyReportedData!C12</f>
        <v>0</v>
      </c>
      <c r="S6" s="3" t="str">
        <f t="shared" si="9"/>
        <v/>
      </c>
    </row>
    <row r="7" spans="1:27" x14ac:dyDescent="0.25">
      <c r="E7" s="3">
        <f t="shared" si="0"/>
        <v>7.1428571428571425E-2</v>
      </c>
      <c r="F7" s="10">
        <f t="shared" si="1"/>
        <v>9.4163805787150563E-7</v>
      </c>
      <c r="G7" s="10">
        <f>AVERAGE(F2:F7)</f>
        <v>9.4163805787150563E-7</v>
      </c>
      <c r="H7" s="3">
        <f t="shared" si="2"/>
        <v>16</v>
      </c>
      <c r="I7" s="10">
        <f t="shared" si="3"/>
        <v>0.03</v>
      </c>
      <c r="J7" s="3">
        <v>5</v>
      </c>
      <c r="K7" s="3">
        <f t="shared" si="10"/>
        <v>509623.22957388929</v>
      </c>
      <c r="L7" s="3">
        <f t="shared" si="5"/>
        <v>110.88008867873795</v>
      </c>
      <c r="M7" s="3">
        <f t="shared" si="6"/>
        <v>15.890337432026454</v>
      </c>
      <c r="N7" s="3">
        <f t="shared" si="4"/>
        <v>11.088008867873802</v>
      </c>
      <c r="O7" s="3">
        <f t="shared" si="7"/>
        <v>12.677042611076448</v>
      </c>
      <c r="P7" s="3">
        <f t="shared" si="8"/>
        <v>3.7780346802319422</v>
      </c>
      <c r="Q7" s="16">
        <f>COVID19_DailyReportedData!C13</f>
        <v>0</v>
      </c>
      <c r="S7" s="3" t="str">
        <f t="shared" si="9"/>
        <v/>
      </c>
    </row>
    <row r="8" spans="1:27" x14ac:dyDescent="0.25">
      <c r="B8" s="3" t="s">
        <v>33</v>
      </c>
      <c r="C8" s="19">
        <f>IF(Surge_Predicted_Impact!$C$12&lt;&gt;"",Surge_Predicted_Impact!$C$12,Surge_Predicted_Impact!$C$11)-$C$9</f>
        <v>509730</v>
      </c>
      <c r="E8" s="3">
        <f t="shared" si="0"/>
        <v>7.1428571428571425E-2</v>
      </c>
      <c r="F8" s="10">
        <f t="shared" si="1"/>
        <v>9.4163805787150563E-7</v>
      </c>
      <c r="G8" s="10">
        <f>AVERAGE(F2:F8)</f>
        <v>9.4163805787150553E-7</v>
      </c>
      <c r="H8" s="3">
        <f t="shared" si="2"/>
        <v>16</v>
      </c>
      <c r="I8" s="10">
        <f t="shared" si="3"/>
        <v>0.03</v>
      </c>
      <c r="J8" s="3">
        <v>6</v>
      </c>
      <c r="K8" s="3">
        <f t="shared" si="10"/>
        <v>509570.0203672857</v>
      </c>
      <c r="L8" s="3">
        <f t="shared" si="5"/>
        <v>156.16928894815373</v>
      </c>
      <c r="M8" s="3">
        <f t="shared" si="6"/>
        <v>23.810343766222022</v>
      </c>
      <c r="N8" s="3">
        <f t="shared" si="4"/>
        <v>15.616928894815382</v>
      </c>
      <c r="O8" s="3">
        <f t="shared" si="7"/>
        <v>17.997963271437587</v>
      </c>
      <c r="P8" s="3">
        <f t="shared" si="8"/>
        <v>5.3209206603583912</v>
      </c>
      <c r="Q8" s="16">
        <f>COVID19_DailyReportedData!C14</f>
        <v>0</v>
      </c>
      <c r="S8" s="3" t="str">
        <f t="shared" si="9"/>
        <v/>
      </c>
    </row>
    <row r="9" spans="1:27" x14ac:dyDescent="0.25">
      <c r="B9" s="3" t="s">
        <v>32</v>
      </c>
      <c r="C9" s="9">
        <f>C15/C13</f>
        <v>19.999999999999989</v>
      </c>
      <c r="E9" s="3">
        <f t="shared" si="0"/>
        <v>7.1428571428571425E-2</v>
      </c>
      <c r="F9" s="10">
        <f t="shared" si="1"/>
        <v>9.4163805787150563E-7</v>
      </c>
      <c r="G9" s="10">
        <f>AVERAGE(F2:F9)</f>
        <v>9.4163805787150553E-7</v>
      </c>
      <c r="H9" s="3">
        <f t="shared" si="2"/>
        <v>16</v>
      </c>
      <c r="I9" s="10">
        <f t="shared" si="3"/>
        <v>0.03</v>
      </c>
      <c r="J9" s="3">
        <v>7</v>
      </c>
      <c r="K9" s="3">
        <f t="shared" si="10"/>
        <v>509495.08557548578</v>
      </c>
      <c r="L9" s="3">
        <f t="shared" si="5"/>
        <v>219.94913153752523</v>
      </c>
      <c r="M9" s="3">
        <f t="shared" si="6"/>
        <v>34.965292976804434</v>
      </c>
      <c r="N9" s="3">
        <f t="shared" si="4"/>
        <v>21.994913153752538</v>
      </c>
      <c r="O9" s="3">
        <f t="shared" si="7"/>
        <v>25.491442451432981</v>
      </c>
      <c r="P9" s="3">
        <f t="shared" si="8"/>
        <v>7.493479179992578</v>
      </c>
      <c r="Q9" s="16">
        <f>COVID19_DailyReportedData!C15</f>
        <v>0</v>
      </c>
      <c r="S9" s="3" t="str">
        <f t="shared" si="9"/>
        <v/>
      </c>
    </row>
    <row r="10" spans="1:27" x14ac:dyDescent="0.25">
      <c r="B10" s="3" t="s">
        <v>31</v>
      </c>
      <c r="C10" s="8">
        <v>0</v>
      </c>
      <c r="E10" s="3">
        <f t="shared" si="0"/>
        <v>7.1428571428571425E-2</v>
      </c>
      <c r="F10" s="10">
        <f t="shared" si="1"/>
        <v>9.4163805787150563E-7</v>
      </c>
      <c r="G10" s="10">
        <f>AVERAGE(F2:F10)</f>
        <v>9.4163805787150553E-7</v>
      </c>
      <c r="H10" s="3">
        <f t="shared" si="2"/>
        <v>16</v>
      </c>
      <c r="I10" s="10">
        <f t="shared" si="3"/>
        <v>0.03</v>
      </c>
      <c r="J10" s="3">
        <v>8</v>
      </c>
      <c r="K10" s="3">
        <f t="shared" si="10"/>
        <v>509389.56278830464</v>
      </c>
      <c r="L10" s="3">
        <f t="shared" si="5"/>
        <v>309.7612664659793</v>
      </c>
      <c r="M10" s="3">
        <f t="shared" si="6"/>
        <v>50.67594522948481</v>
      </c>
      <c r="N10" s="3">
        <f t="shared" si="4"/>
        <v>30.976126646597951</v>
      </c>
      <c r="O10" s="3">
        <f t="shared" si="7"/>
        <v>36.04372116954643</v>
      </c>
      <c r="P10" s="3">
        <f t="shared" si="8"/>
        <v>10.552278718113673</v>
      </c>
      <c r="Q10" s="16">
        <f>COVID19_DailyReportedData!C16</f>
        <v>0</v>
      </c>
      <c r="S10" s="3" t="str">
        <f t="shared" si="9"/>
        <v/>
      </c>
    </row>
    <row r="11" spans="1:27" x14ac:dyDescent="0.25">
      <c r="E11" s="3">
        <f t="shared" si="0"/>
        <v>7.1428571428571425E-2</v>
      </c>
      <c r="F11" s="10">
        <f t="shared" si="1"/>
        <v>9.4163805787150563E-7</v>
      </c>
      <c r="G11" s="10">
        <f t="shared" ref="G11:G74" si="11">AVERAGE(F2:F11)</f>
        <v>9.4163805787150553E-7</v>
      </c>
      <c r="H11" s="3">
        <f t="shared" si="2"/>
        <v>16</v>
      </c>
      <c r="I11" s="10">
        <f t="shared" si="3"/>
        <v>0.03</v>
      </c>
      <c r="J11" s="3">
        <v>9</v>
      </c>
      <c r="K11" s="3">
        <f t="shared" si="10"/>
        <v>509240.98251380725</v>
      </c>
      <c r="L11" s="3">
        <f t="shared" si="5"/>
        <v>436.21573621581246</v>
      </c>
      <c r="M11" s="3">
        <f t="shared" si="6"/>
        <v>72.801749977054754</v>
      </c>
      <c r="N11" s="3">
        <f t="shared" si="4"/>
        <v>43.62157362158127</v>
      </c>
      <c r="O11" s="3">
        <f t="shared" si="7"/>
        <v>50.901748619286749</v>
      </c>
      <c r="P11" s="3">
        <f t="shared" si="8"/>
        <v>14.858027449739176</v>
      </c>
      <c r="Q11" s="16">
        <f>COVID19_DailyReportedData!C17</f>
        <v>0</v>
      </c>
      <c r="S11" s="3" t="str">
        <f t="shared" si="9"/>
        <v/>
      </c>
    </row>
    <row r="12" spans="1:27" x14ac:dyDescent="0.25">
      <c r="E12" s="3">
        <f t="shared" si="0"/>
        <v>7.1428571428571425E-2</v>
      </c>
      <c r="F12" s="10">
        <f t="shared" si="1"/>
        <v>4.7081902893575282E-7</v>
      </c>
      <c r="G12" s="10">
        <f t="shared" si="11"/>
        <v>8.945561549779302E-7</v>
      </c>
      <c r="H12" s="3">
        <f t="shared" si="2"/>
        <v>8</v>
      </c>
      <c r="I12" s="10">
        <f t="shared" si="3"/>
        <v>0.03</v>
      </c>
      <c r="J12" s="3">
        <v>10</v>
      </c>
      <c r="K12" s="3">
        <f t="shared" si="10"/>
        <v>509031.80804309162</v>
      </c>
      <c r="L12" s="3">
        <f t="shared" si="5"/>
        <v>614.23194005888286</v>
      </c>
      <c r="M12" s="3">
        <f t="shared" si="6"/>
        <v>103.96001684961278</v>
      </c>
      <c r="N12" s="3">
        <f t="shared" si="4"/>
        <v>61.42319400588832</v>
      </c>
      <c r="O12" s="3">
        <f t="shared" si="7"/>
        <v>71.819195690849611</v>
      </c>
      <c r="P12" s="3">
        <f t="shared" si="8"/>
        <v>20.917447071563231</v>
      </c>
      <c r="Q12" s="16">
        <f>COVID19_DailyReportedData!C18</f>
        <v>0</v>
      </c>
      <c r="S12" s="3" t="str">
        <f t="shared" si="9"/>
        <v/>
      </c>
    </row>
    <row r="13" spans="1:27" x14ac:dyDescent="0.25">
      <c r="B13" s="3" t="s">
        <v>30</v>
      </c>
      <c r="C13" s="28">
        <v>0.10000000000000006</v>
      </c>
      <c r="E13" s="3">
        <f t="shared" si="0"/>
        <v>7.1428571428571425E-2</v>
      </c>
      <c r="F13" s="10">
        <f t="shared" si="1"/>
        <v>4.7081902893575282E-7</v>
      </c>
      <c r="G13" s="10">
        <f t="shared" si="11"/>
        <v>8.4747425208435498E-7</v>
      </c>
      <c r="H13" s="3">
        <f t="shared" si="2"/>
        <v>8</v>
      </c>
      <c r="I13" s="10">
        <f t="shared" si="3"/>
        <v>0.03</v>
      </c>
      <c r="J13" s="3">
        <v>11</v>
      </c>
      <c r="K13" s="3">
        <f t="shared" si="10"/>
        <v>508752.11289974151</v>
      </c>
      <c r="L13" s="3">
        <f t="shared" si="5"/>
        <v>850.05337340481128</v>
      </c>
      <c r="M13" s="3">
        <f t="shared" si="6"/>
        <v>147.83372685381869</v>
      </c>
      <c r="N13" s="3">
        <f t="shared" si="4"/>
        <v>85.005337340481177</v>
      </c>
      <c r="O13" s="3">
        <f t="shared" si="7"/>
        <v>99.788710025863054</v>
      </c>
      <c r="P13" s="3">
        <f t="shared" si="8"/>
        <v>27.969514335010917</v>
      </c>
      <c r="Q13" s="16">
        <f>COVID19_DailyReportedData!C19</f>
        <v>0</v>
      </c>
      <c r="S13" s="3" t="str">
        <f t="shared" si="9"/>
        <v/>
      </c>
    </row>
    <row r="14" spans="1:27" x14ac:dyDescent="0.25">
      <c r="E14" s="3">
        <f t="shared" si="0"/>
        <v>7.1428571428571425E-2</v>
      </c>
      <c r="F14" s="10">
        <f t="shared" si="1"/>
        <v>4.7081902893575282E-7</v>
      </c>
      <c r="G14" s="10">
        <f t="shared" si="11"/>
        <v>8.0039234919077965E-7</v>
      </c>
      <c r="H14" s="3">
        <f t="shared" si="2"/>
        <v>8</v>
      </c>
      <c r="I14" s="10">
        <f t="shared" si="3"/>
        <v>0.03</v>
      </c>
      <c r="J14" s="3">
        <v>12</v>
      </c>
      <c r="K14" s="3">
        <f t="shared" si="10"/>
        <v>508385.60871864803</v>
      </c>
      <c r="L14" s="3">
        <f t="shared" si="5"/>
        <v>1155.8394563979689</v>
      </c>
      <c r="M14" s="3">
        <f t="shared" si="6"/>
        <v>208.55182495416236</v>
      </c>
      <c r="N14" s="3">
        <f t="shared" si="4"/>
        <v>115.58394563979697</v>
      </c>
      <c r="O14" s="3">
        <f t="shared" si="7"/>
        <v>136.43912813521322</v>
      </c>
      <c r="P14" s="3">
        <f t="shared" si="8"/>
        <v>36.650418109347832</v>
      </c>
      <c r="Q14" s="16">
        <f>COVID19_DailyReportedData!C20</f>
        <v>0</v>
      </c>
      <c r="S14" s="3" t="str">
        <f t="shared" si="9"/>
        <v/>
      </c>
    </row>
    <row r="15" spans="1:27" x14ac:dyDescent="0.25">
      <c r="B15" s="3" t="s">
        <v>29</v>
      </c>
      <c r="C15" s="8">
        <v>2</v>
      </c>
      <c r="E15" s="3">
        <f t="shared" si="0"/>
        <v>7.1428571428571425E-2</v>
      </c>
      <c r="F15" s="10">
        <f t="shared" si="1"/>
        <v>4.7081902893575282E-7</v>
      </c>
      <c r="G15" s="10">
        <f t="shared" si="11"/>
        <v>7.5331044629720442E-7</v>
      </c>
      <c r="H15" s="3">
        <f t="shared" si="2"/>
        <v>8</v>
      </c>
      <c r="I15" s="10">
        <f t="shared" si="3"/>
        <v>0.03</v>
      </c>
      <c r="J15" s="3">
        <v>13</v>
      </c>
      <c r="K15" s="3">
        <f t="shared" si="10"/>
        <v>507915.28845300066</v>
      </c>
      <c r="L15" s="3">
        <f t="shared" si="5"/>
        <v>1543.5997608740427</v>
      </c>
      <c r="M15" s="3">
        <f t="shared" si="6"/>
        <v>291.11178612544586</v>
      </c>
      <c r="N15" s="3">
        <f t="shared" si="4"/>
        <v>154.35997608740436</v>
      </c>
      <c r="O15" s="3">
        <f t="shared" si="7"/>
        <v>183.47115469994895</v>
      </c>
      <c r="P15" s="3">
        <f t="shared" si="8"/>
        <v>47.032026564737343</v>
      </c>
      <c r="Q15" s="16">
        <f>COVID19_DailyReportedData!C21</f>
        <v>0</v>
      </c>
      <c r="S15" s="3" t="str">
        <f t="shared" si="9"/>
        <v/>
      </c>
    </row>
    <row r="16" spans="1:27" x14ac:dyDescent="0.25">
      <c r="E16" s="3">
        <f t="shared" si="0"/>
        <v>7.1428571428571425E-2</v>
      </c>
      <c r="F16" s="10">
        <f t="shared" si="1"/>
        <v>4.7081902893575282E-7</v>
      </c>
      <c r="G16" s="10">
        <f t="shared" si="11"/>
        <v>7.062285434036292E-7</v>
      </c>
      <c r="H16" s="3">
        <f t="shared" si="2"/>
        <v>8</v>
      </c>
      <c r="I16" s="10">
        <f t="shared" si="3"/>
        <v>0.03</v>
      </c>
      <c r="J16" s="3">
        <v>14</v>
      </c>
      <c r="K16" s="3">
        <f t="shared" si="10"/>
        <v>507324.67956543749</v>
      </c>
      <c r="L16" s="3">
        <f t="shared" si="5"/>
        <v>2023.9515226604908</v>
      </c>
      <c r="M16" s="3">
        <f t="shared" si="6"/>
        <v>401.36891190216318</v>
      </c>
      <c r="N16" s="3">
        <f t="shared" si="4"/>
        <v>202.39515226604919</v>
      </c>
      <c r="O16" s="3">
        <f t="shared" si="7"/>
        <v>242.53204345626557</v>
      </c>
      <c r="P16" s="3">
        <f t="shared" si="8"/>
        <v>59.060888756316892</v>
      </c>
      <c r="Q16" s="16">
        <f>COVID19_DailyReportedData!C22</f>
        <v>0</v>
      </c>
      <c r="S16" s="3" t="str">
        <f t="shared" si="9"/>
        <v/>
      </c>
    </row>
    <row r="17" spans="2:19" x14ac:dyDescent="0.25">
      <c r="E17" s="3">
        <f t="shared" si="0"/>
        <v>7.1428571428571425E-2</v>
      </c>
      <c r="F17" s="10">
        <f t="shared" si="1"/>
        <v>4.7081902893575282E-7</v>
      </c>
      <c r="G17" s="10">
        <f t="shared" si="11"/>
        <v>6.5914664051005387E-7</v>
      </c>
      <c r="H17" s="3">
        <f t="shared" si="2"/>
        <v>8</v>
      </c>
      <c r="I17" s="10">
        <f t="shared" si="3"/>
        <v>0.03</v>
      </c>
      <c r="J17" s="3">
        <v>15</v>
      </c>
      <c r="K17" s="3">
        <f t="shared" si="10"/>
        <v>506599.52370321425</v>
      </c>
      <c r="L17" s="3">
        <f t="shared" si="5"/>
        <v>2604.5394189794101</v>
      </c>
      <c r="M17" s="3">
        <f t="shared" si="6"/>
        <v>545.93687780648395</v>
      </c>
      <c r="N17" s="3">
        <f t="shared" si="4"/>
        <v>260.45394189794115</v>
      </c>
      <c r="O17" s="3">
        <f t="shared" si="7"/>
        <v>315.0476296785896</v>
      </c>
      <c r="P17" s="3">
        <f t="shared" si="8"/>
        <v>72.515586222324103</v>
      </c>
      <c r="Q17" s="16">
        <f>COVID19_DailyReportedData!C23</f>
        <v>0</v>
      </c>
      <c r="S17" s="3" t="str">
        <f t="shared" si="9"/>
        <v/>
      </c>
    </row>
    <row r="18" spans="2:19" x14ac:dyDescent="0.25">
      <c r="B18" s="3" t="s">
        <v>51</v>
      </c>
      <c r="C18" s="28">
        <f>Surge_Predicted_Impact!$C$18</f>
        <v>16</v>
      </c>
      <c r="E18" s="3">
        <f t="shared" si="0"/>
        <v>7.1428571428571425E-2</v>
      </c>
      <c r="F18" s="10">
        <f t="shared" si="1"/>
        <v>4.7081902893575282E-7</v>
      </c>
      <c r="G18" s="10">
        <f t="shared" si="11"/>
        <v>6.1206473761647854E-7</v>
      </c>
      <c r="H18" s="3">
        <f t="shared" si="2"/>
        <v>8</v>
      </c>
      <c r="I18" s="10">
        <f t="shared" si="3"/>
        <v>0.03</v>
      </c>
      <c r="J18" s="3">
        <v>16</v>
      </c>
      <c r="K18" s="3">
        <f t="shared" si="10"/>
        <v>505729.80711236631</v>
      </c>
      <c r="L18" s="3">
        <f t="shared" si="5"/>
        <v>3288.2174799002314</v>
      </c>
      <c r="M18" s="3">
        <f t="shared" si="6"/>
        <v>731.97540773358469</v>
      </c>
      <c r="N18" s="3">
        <f t="shared" si="4"/>
        <v>328.82174799002337</v>
      </c>
      <c r="O18" s="3">
        <f t="shared" si="7"/>
        <v>402.01928876338184</v>
      </c>
      <c r="P18" s="3">
        <f t="shared" si="8"/>
        <v>86.9716590847937</v>
      </c>
      <c r="Q18" s="16">
        <f>COVID19_DailyReportedData!C24</f>
        <v>0</v>
      </c>
      <c r="S18" s="3" t="str">
        <f t="shared" si="9"/>
        <v/>
      </c>
    </row>
    <row r="19" spans="2:19" x14ac:dyDescent="0.25">
      <c r="B19" s="3" t="s">
        <v>50</v>
      </c>
      <c r="C19" s="14">
        <f>IF(Surge_Predicted_Impact!$D$21=1,Surge_Predicted_Impact!$C$22,SIR_V3_1!$C$18)</f>
        <v>8</v>
      </c>
      <c r="E19" s="3">
        <f t="shared" si="0"/>
        <v>7.1428571428571425E-2</v>
      </c>
      <c r="F19" s="10">
        <f t="shared" si="1"/>
        <v>4.7081902893575282E-7</v>
      </c>
      <c r="G19" s="10">
        <f t="shared" si="11"/>
        <v>5.6498283472290332E-7</v>
      </c>
      <c r="H19" s="3">
        <f t="shared" si="2"/>
        <v>8</v>
      </c>
      <c r="I19" s="10">
        <f t="shared" si="3"/>
        <v>0.03</v>
      </c>
      <c r="J19" s="3">
        <v>17</v>
      </c>
      <c r="K19" s="3">
        <f t="shared" si="10"/>
        <v>504711.97430675908</v>
      </c>
      <c r="L19" s="3">
        <f t="shared" si="5"/>
        <v>4071.1776083717159</v>
      </c>
      <c r="M19" s="3">
        <f t="shared" si="6"/>
        <v>966.84808486931547</v>
      </c>
      <c r="N19" s="3">
        <f t="shared" si="4"/>
        <v>407.11776083717183</v>
      </c>
      <c r="O19" s="3">
        <f t="shared" si="7"/>
        <v>503.80256932410344</v>
      </c>
      <c r="P19" s="3">
        <f t="shared" si="8"/>
        <v>101.78328056072357</v>
      </c>
      <c r="Q19" s="16">
        <f>COVID19_DailyReportedData!C25</f>
        <v>0</v>
      </c>
      <c r="S19" s="3" t="str">
        <f t="shared" si="9"/>
        <v/>
      </c>
    </row>
    <row r="20" spans="2:19" x14ac:dyDescent="0.25">
      <c r="B20" s="3" t="s">
        <v>49</v>
      </c>
      <c r="C20" s="8">
        <f>IF(Surge_Predicted_Impact!$D$27=1,Surge_Predicted_Impact!$C$28,SIR_V3_1!$C$19)</f>
        <v>8</v>
      </c>
      <c r="E20" s="3">
        <f t="shared" si="0"/>
        <v>7.1428571428571425E-2</v>
      </c>
      <c r="F20" s="10">
        <f t="shared" si="1"/>
        <v>4.7081902893575282E-7</v>
      </c>
      <c r="G20" s="10">
        <f t="shared" si="11"/>
        <v>5.1790093182932799E-7</v>
      </c>
      <c r="H20" s="3">
        <f t="shared" si="2"/>
        <v>8</v>
      </c>
      <c r="I20" s="10">
        <f t="shared" si="3"/>
        <v>0.03</v>
      </c>
      <c r="J20" s="3">
        <v>18</v>
      </c>
      <c r="K20" s="3">
        <f t="shared" si="10"/>
        <v>503551.06334750308</v>
      </c>
      <c r="L20" s="3">
        <f t="shared" si="5"/>
        <v>4941.2901670297051</v>
      </c>
      <c r="M20" s="3">
        <f t="shared" si="6"/>
        <v>1257.6464854672952</v>
      </c>
      <c r="N20" s="3">
        <f t="shared" si="4"/>
        <v>494.12901670297083</v>
      </c>
      <c r="O20" s="3">
        <f t="shared" si="7"/>
        <v>619.89366524970035</v>
      </c>
      <c r="P20" s="3">
        <f t="shared" si="8"/>
        <v>116.09109592559987</v>
      </c>
      <c r="Q20" s="16">
        <f>COVID19_DailyReportedData!C26</f>
        <v>0</v>
      </c>
      <c r="S20" s="3" t="str">
        <f t="shared" si="9"/>
        <v/>
      </c>
    </row>
    <row r="21" spans="2:19" x14ac:dyDescent="0.25">
      <c r="E21" s="3">
        <f t="shared" si="0"/>
        <v>7.1428571428571425E-2</v>
      </c>
      <c r="F21" s="10">
        <f t="shared" si="1"/>
        <v>4.7081902893575282E-7</v>
      </c>
      <c r="G21" s="10">
        <f t="shared" si="11"/>
        <v>4.7081902893575276E-7</v>
      </c>
      <c r="H21" s="3">
        <f t="shared" si="2"/>
        <v>8</v>
      </c>
      <c r="I21" s="10">
        <f t="shared" si="3"/>
        <v>0.03</v>
      </c>
      <c r="J21" s="3">
        <v>19</v>
      </c>
      <c r="K21" s="3">
        <f t="shared" si="10"/>
        <v>502262.42643464397</v>
      </c>
      <c r="L21" s="3">
        <f t="shared" si="5"/>
        <v>5876.9777822438164</v>
      </c>
      <c r="M21" s="3">
        <f t="shared" si="6"/>
        <v>1610.5957831122741</v>
      </c>
      <c r="N21" s="3">
        <f t="shared" si="4"/>
        <v>587.69777822438198</v>
      </c>
      <c r="O21" s="3">
        <f t="shared" si="7"/>
        <v>748.75735653560946</v>
      </c>
      <c r="P21" s="3">
        <f t="shared" si="8"/>
        <v>128.86369128591039</v>
      </c>
      <c r="Q21" s="16">
        <f>COVID19_DailyReportedData!C27</f>
        <v>0</v>
      </c>
      <c r="S21" s="3" t="str">
        <f>IF(Q21&gt;0,(Q21-O21)*(Q21-O21),"")</f>
        <v/>
      </c>
    </row>
    <row r="22" spans="2:19" x14ac:dyDescent="0.25">
      <c r="B22" s="3" t="s">
        <v>48</v>
      </c>
      <c r="C22" s="8">
        <f>Surge_Predicted_Impact!$C$24</f>
        <v>10</v>
      </c>
      <c r="E22" s="3">
        <f t="shared" si="0"/>
        <v>7.1428571428571425E-2</v>
      </c>
      <c r="F22" s="10">
        <f t="shared" si="1"/>
        <v>4.7081902893575282E-7</v>
      </c>
      <c r="G22" s="10">
        <f t="shared" si="11"/>
        <v>4.7081902893575276E-7</v>
      </c>
      <c r="H22" s="3">
        <f t="shared" si="2"/>
        <v>8</v>
      </c>
      <c r="I22" s="10">
        <f t="shared" si="3"/>
        <v>0.03</v>
      </c>
      <c r="J22" s="3">
        <v>20</v>
      </c>
      <c r="K22" s="3">
        <f t="shared" si="10"/>
        <v>500872.669830342</v>
      </c>
      <c r="L22" s="3">
        <f t="shared" si="5"/>
        <v>6846.9502592426879</v>
      </c>
      <c r="M22" s="3">
        <f t="shared" si="6"/>
        <v>2030.3799104154039</v>
      </c>
      <c r="N22" s="3">
        <f t="shared" si="4"/>
        <v>684.6950259242692</v>
      </c>
      <c r="O22" s="3">
        <f t="shared" si="7"/>
        <v>887.73301696580961</v>
      </c>
      <c r="P22" s="3">
        <f t="shared" si="8"/>
        <v>138.97566043019768</v>
      </c>
      <c r="Q22" s="16">
        <f>COVID19_DailyReportedData!C28</f>
        <v>0</v>
      </c>
      <c r="S22" s="3" t="str">
        <f>IF(Q22&gt;0,(Q22-O22)*(Q22-O22),"")</f>
        <v/>
      </c>
    </row>
    <row r="23" spans="2:19" x14ac:dyDescent="0.25">
      <c r="B23" s="3" t="s">
        <v>47</v>
      </c>
      <c r="C23" s="8">
        <f>Surge_Predicted_Impact!$C$30</f>
        <v>23</v>
      </c>
      <c r="E23" s="3">
        <f t="shared" si="0"/>
        <v>7.1428571428571425E-2</v>
      </c>
      <c r="F23" s="10">
        <f t="shared" si="1"/>
        <v>4.7081902893575282E-7</v>
      </c>
      <c r="G23" s="10">
        <f t="shared" si="11"/>
        <v>4.7081902893575276E-7</v>
      </c>
      <c r="H23" s="3">
        <f t="shared" si="2"/>
        <v>8</v>
      </c>
      <c r="I23" s="10">
        <f t="shared" si="3"/>
        <v>0.03</v>
      </c>
      <c r="J23" s="3">
        <v>21</v>
      </c>
      <c r="K23" s="3">
        <f t="shared" si="10"/>
        <v>499258.0193907732</v>
      </c>
      <c r="L23" s="3">
        <f t="shared" si="5"/>
        <v>7972.5328231512749</v>
      </c>
      <c r="M23" s="3">
        <f t="shared" si="6"/>
        <v>2519.447786075596</v>
      </c>
      <c r="N23" s="3">
        <f t="shared" si="4"/>
        <v>797.25328231512799</v>
      </c>
      <c r="O23" s="3">
        <f t="shared" si="7"/>
        <v>1049.1980609226875</v>
      </c>
      <c r="P23" s="3">
        <f t="shared" si="8"/>
        <v>161.46504395687961</v>
      </c>
      <c r="Q23" s="16">
        <f>COVID19_DailyReportedData!C29</f>
        <v>0</v>
      </c>
      <c r="S23" s="3" t="str">
        <f t="shared" si="9"/>
        <v/>
      </c>
    </row>
    <row r="24" spans="2:19" x14ac:dyDescent="0.25">
      <c r="E24" s="3">
        <f t="shared" si="0"/>
        <v>7.1428571428571425E-2</v>
      </c>
      <c r="F24" s="10">
        <f t="shared" si="1"/>
        <v>4.7081902893575282E-7</v>
      </c>
      <c r="G24" s="10">
        <f t="shared" si="11"/>
        <v>4.7081902893575276E-7</v>
      </c>
      <c r="H24" s="3">
        <f t="shared" si="2"/>
        <v>8</v>
      </c>
      <c r="I24" s="10">
        <f t="shared" si="3"/>
        <v>0.03</v>
      </c>
      <c r="J24" s="3">
        <v>22</v>
      </c>
      <c r="K24" s="3">
        <f t="shared" si="10"/>
        <v>497383.99442317052</v>
      </c>
      <c r="L24" s="3">
        <f t="shared" si="5"/>
        <v>9277.0911605288602</v>
      </c>
      <c r="M24" s="3">
        <f t="shared" si="6"/>
        <v>3088.9144163006872</v>
      </c>
      <c r="N24" s="3">
        <f t="shared" si="4"/>
        <v>927.70911605288654</v>
      </c>
      <c r="O24" s="3">
        <f t="shared" si="7"/>
        <v>1236.6005576829555</v>
      </c>
      <c r="P24" s="3">
        <f t="shared" si="8"/>
        <v>187.4024967602688</v>
      </c>
      <c r="Q24" s="16">
        <f>COVID19_DailyReportedData!C30</f>
        <v>0</v>
      </c>
      <c r="S24" s="3" t="str">
        <f t="shared" si="9"/>
        <v/>
      </c>
    </row>
    <row r="25" spans="2:19" ht="15.75" thickBot="1" x14ac:dyDescent="0.3">
      <c r="E25" s="3">
        <f t="shared" si="0"/>
        <v>7.1428571428571425E-2</v>
      </c>
      <c r="F25" s="10">
        <f t="shared" si="1"/>
        <v>4.7081902893575282E-7</v>
      </c>
      <c r="G25" s="10">
        <f t="shared" si="11"/>
        <v>4.7081902893575276E-7</v>
      </c>
      <c r="H25" s="3">
        <f t="shared" si="2"/>
        <v>8</v>
      </c>
      <c r="I25" s="10">
        <f t="shared" si="3"/>
        <v>0.03</v>
      </c>
      <c r="J25" s="3">
        <v>23</v>
      </c>
      <c r="K25" s="3">
        <f t="shared" si="10"/>
        <v>495211.50516778568</v>
      </c>
      <c r="L25" s="3">
        <f t="shared" si="5"/>
        <v>10786.931047304482</v>
      </c>
      <c r="M25" s="3">
        <f t="shared" si="6"/>
        <v>3751.5637849098916</v>
      </c>
      <c r="N25" s="3">
        <f t="shared" si="4"/>
        <v>1078.6931047304488</v>
      </c>
      <c r="O25" s="3">
        <f t="shared" si="7"/>
        <v>1453.8494832214383</v>
      </c>
      <c r="P25" s="3">
        <f t="shared" si="8"/>
        <v>217.24892553848343</v>
      </c>
      <c r="Q25" s="16">
        <f>COVID19_DailyReportedData!C31</f>
        <v>0</v>
      </c>
      <c r="S25" s="3" t="str">
        <f t="shared" si="9"/>
        <v/>
      </c>
    </row>
    <row r="26" spans="2:19" ht="15.75" thickBot="1" x14ac:dyDescent="0.3">
      <c r="B26" s="10" t="s">
        <v>46</v>
      </c>
      <c r="C26" s="136">
        <v>0.03</v>
      </c>
      <c r="D26" s="135" t="s">
        <v>738</v>
      </c>
      <c r="E26" s="3">
        <f t="shared" si="0"/>
        <v>7.1428571428571425E-2</v>
      </c>
      <c r="F26" s="10">
        <f t="shared" si="1"/>
        <v>4.7081902893575282E-7</v>
      </c>
      <c r="G26" s="10">
        <f t="shared" si="11"/>
        <v>4.7081902893575276E-7</v>
      </c>
      <c r="H26" s="3">
        <f t="shared" si="2"/>
        <v>8</v>
      </c>
      <c r="I26" s="10">
        <f t="shared" si="3"/>
        <v>0.03</v>
      </c>
      <c r="J26" s="3">
        <v>24</v>
      </c>
      <c r="K26" s="3">
        <f t="shared" si="10"/>
        <v>492696.47825965734</v>
      </c>
      <c r="L26" s="3">
        <f t="shared" si="5"/>
        <v>12531.462880625368</v>
      </c>
      <c r="M26" s="3">
        <f t="shared" si="6"/>
        <v>4522.0588597173546</v>
      </c>
      <c r="N26" s="3">
        <f t="shared" si="4"/>
        <v>1253.1462880625375</v>
      </c>
      <c r="O26" s="3">
        <f t="shared" si="7"/>
        <v>1705.3521740342733</v>
      </c>
      <c r="P26" s="3">
        <f t="shared" si="8"/>
        <v>251.50269081283491</v>
      </c>
      <c r="Q26" s="16">
        <f>COVID19_DailyReportedData!C32</f>
        <v>0</v>
      </c>
      <c r="S26" s="3" t="str">
        <f t="shared" si="9"/>
        <v/>
      </c>
    </row>
    <row r="27" spans="2:19" x14ac:dyDescent="0.25">
      <c r="B27" s="10" t="s">
        <v>45</v>
      </c>
      <c r="C27" s="14">
        <f>IF(Surge_Predicted_Impact!$D$21=1,Surge_Predicted_Impact!$C$23,SIR_V3_1!$C$26)</f>
        <v>0.03</v>
      </c>
      <c r="E27" s="3">
        <f t="shared" si="0"/>
        <v>7.1428571428571425E-2</v>
      </c>
      <c r="F27" s="10">
        <f t="shared" si="1"/>
        <v>4.7081902893575282E-7</v>
      </c>
      <c r="G27" s="10">
        <f t="shared" si="11"/>
        <v>4.7081902893575276E-7</v>
      </c>
      <c r="H27" s="3">
        <f t="shared" si="2"/>
        <v>8</v>
      </c>
      <c r="I27" s="10">
        <f t="shared" si="3"/>
        <v>0.03</v>
      </c>
      <c r="J27" s="3">
        <v>25</v>
      </c>
      <c r="K27" s="3">
        <f t="shared" si="10"/>
        <v>489789.54381945299</v>
      </c>
      <c r="L27" s="3">
        <f t="shared" si="5"/>
        <v>14543.292829356496</v>
      </c>
      <c r="M27" s="3">
        <f t="shared" si="6"/>
        <v>5417.1633511905948</v>
      </c>
      <c r="N27" s="3">
        <f t="shared" si="4"/>
        <v>1454.3292829356506</v>
      </c>
      <c r="O27" s="3">
        <f t="shared" si="7"/>
        <v>1996.0456180547103</v>
      </c>
      <c r="P27" s="3">
        <f t="shared" si="8"/>
        <v>290.69344402043515</v>
      </c>
      <c r="Q27" s="16">
        <f>COVID19_DailyReportedData!C33</f>
        <v>0</v>
      </c>
      <c r="S27" s="3" t="str">
        <f t="shared" si="9"/>
        <v/>
      </c>
    </row>
    <row r="28" spans="2:19" x14ac:dyDescent="0.25">
      <c r="B28" s="10" t="s">
        <v>44</v>
      </c>
      <c r="C28" s="8">
        <f>IF(Surge_Predicted_Impact!$D$27=1,Surge_Predicted_Impact!$C$29,SIR_V3_1!$C$27)</f>
        <v>0.03</v>
      </c>
      <c r="E28" s="3">
        <f t="shared" si="0"/>
        <v>7.1428571428571425E-2</v>
      </c>
      <c r="F28" s="10">
        <f t="shared" si="1"/>
        <v>4.7081902893575282E-7</v>
      </c>
      <c r="G28" s="10">
        <f t="shared" si="11"/>
        <v>4.7081902893575276E-7</v>
      </c>
      <c r="H28" s="3">
        <f t="shared" si="2"/>
        <v>8</v>
      </c>
      <c r="I28" s="10">
        <f t="shared" si="3"/>
        <v>0.03</v>
      </c>
      <c r="J28" s="3">
        <v>26</v>
      </c>
      <c r="K28" s="3">
        <f t="shared" si="10"/>
        <v>486435.8279537824</v>
      </c>
      <c r="L28" s="3">
        <f t="shared" si="5"/>
        <v>16858.202064358753</v>
      </c>
      <c r="M28" s="3">
        <f t="shared" si="6"/>
        <v>6455.9699818589161</v>
      </c>
      <c r="N28" s="3">
        <f t="shared" si="4"/>
        <v>1685.8202064358763</v>
      </c>
      <c r="O28" s="3">
        <f t="shared" si="7"/>
        <v>2331.4172046217682</v>
      </c>
      <c r="P28" s="3">
        <f t="shared" si="8"/>
        <v>335.3715865670589</v>
      </c>
      <c r="Q28" s="16">
        <f>COVID19_DailyReportedData!C34</f>
        <v>0</v>
      </c>
      <c r="S28" s="3" t="str">
        <f t="shared" si="9"/>
        <v/>
      </c>
    </row>
    <row r="29" spans="2:19" x14ac:dyDescent="0.25">
      <c r="E29" s="3">
        <f t="shared" si="0"/>
        <v>7.1428571428571425E-2</v>
      </c>
      <c r="F29" s="10">
        <f t="shared" si="1"/>
        <v>4.7081902893575282E-7</v>
      </c>
      <c r="G29" s="10">
        <f t="shared" si="11"/>
        <v>4.7081902893575276E-7</v>
      </c>
      <c r="H29" s="3">
        <f t="shared" si="2"/>
        <v>8</v>
      </c>
      <c r="I29" s="10">
        <f t="shared" si="3"/>
        <v>0.03</v>
      </c>
      <c r="J29" s="3">
        <v>27</v>
      </c>
      <c r="K29" s="3">
        <f t="shared" si="10"/>
        <v>482574.90782635281</v>
      </c>
      <c r="L29" s="3">
        <f t="shared" si="5"/>
        <v>19514.964901477022</v>
      </c>
      <c r="M29" s="3">
        <f t="shared" si="6"/>
        <v>7660.1272721702553</v>
      </c>
      <c r="N29" s="3">
        <f t="shared" si="4"/>
        <v>1951.4964901477033</v>
      </c>
      <c r="O29" s="3">
        <f t="shared" si="7"/>
        <v>2717.5092173647295</v>
      </c>
      <c r="P29" s="3">
        <f t="shared" si="8"/>
        <v>386.09201274295941</v>
      </c>
      <c r="Q29" s="16">
        <f>COVID19_DailyReportedData!C35</f>
        <v>0</v>
      </c>
      <c r="S29" s="3" t="str">
        <f t="shared" si="9"/>
        <v/>
      </c>
    </row>
    <row r="30" spans="2:19" ht="15.75" thickBot="1" x14ac:dyDescent="0.3">
      <c r="E30" s="3">
        <f t="shared" si="0"/>
        <v>7.1428571428571425E-2</v>
      </c>
      <c r="F30" s="10">
        <f t="shared" si="1"/>
        <v>4.7081902893575282E-7</v>
      </c>
      <c r="G30" s="10">
        <f t="shared" si="11"/>
        <v>4.7081902893575276E-7</v>
      </c>
      <c r="H30" s="3">
        <f t="shared" si="2"/>
        <v>8</v>
      </c>
      <c r="I30" s="10">
        <f t="shared" si="3"/>
        <v>0.03</v>
      </c>
      <c r="J30" s="3">
        <v>28</v>
      </c>
      <c r="K30" s="3">
        <f t="shared" si="10"/>
        <v>478141.00145410065</v>
      </c>
      <c r="L30" s="3">
        <f t="shared" si="5"/>
        <v>22554.945209337984</v>
      </c>
      <c r="M30" s="3">
        <f t="shared" si="6"/>
        <v>9054.053336561472</v>
      </c>
      <c r="N30" s="3">
        <f t="shared" si="4"/>
        <v>2255.4945209337998</v>
      </c>
      <c r="O30" s="3">
        <f t="shared" si="7"/>
        <v>3160.8998545899476</v>
      </c>
      <c r="P30" s="3">
        <f t="shared" si="8"/>
        <v>443.39063722521558</v>
      </c>
      <c r="Q30" s="16">
        <f>COVID19_DailyReportedData!C36</f>
        <v>0</v>
      </c>
      <c r="S30" s="3" t="str">
        <f t="shared" si="9"/>
        <v/>
      </c>
    </row>
    <row r="31" spans="2:19" ht="15.75" thickBot="1" x14ac:dyDescent="0.3">
      <c r="C31" s="29">
        <v>3.0772534754613022E-2</v>
      </c>
      <c r="E31" s="3">
        <f t="shared" si="0"/>
        <v>7.1428571428571425E-2</v>
      </c>
      <c r="F31" s="10">
        <f t="shared" si="1"/>
        <v>4.7081902893575282E-7</v>
      </c>
      <c r="G31" s="10">
        <f t="shared" si="11"/>
        <v>4.7081902893575276E-7</v>
      </c>
      <c r="H31" s="3">
        <f t="shared" si="2"/>
        <v>8</v>
      </c>
      <c r="I31" s="10">
        <f t="shared" si="3"/>
        <v>0.03</v>
      </c>
      <c r="J31" s="3">
        <v>29</v>
      </c>
      <c r="K31" s="3">
        <f t="shared" si="10"/>
        <v>473063.47995997127</v>
      </c>
      <c r="L31" s="3">
        <f t="shared" si="5"/>
        <v>26021.399188514661</v>
      </c>
      <c r="M31" s="3">
        <f t="shared" si="6"/>
        <v>10665.120851514184</v>
      </c>
      <c r="N31" s="3">
        <f t="shared" si="4"/>
        <v>2602.1399188514674</v>
      </c>
      <c r="O31" s="3">
        <f t="shared" si="7"/>
        <v>3668.6520040028868</v>
      </c>
      <c r="P31" s="3">
        <f t="shared" si="8"/>
        <v>507.75214941293848</v>
      </c>
      <c r="Q31" s="16">
        <f>COVID19_DailyReportedData!C37</f>
        <v>0</v>
      </c>
      <c r="S31" s="3" t="str">
        <f t="shared" si="9"/>
        <v/>
      </c>
    </row>
    <row r="32" spans="2:19" x14ac:dyDescent="0.25">
      <c r="E32" s="3">
        <f t="shared" si="0"/>
        <v>7.1428571428571425E-2</v>
      </c>
      <c r="F32" s="10">
        <f t="shared" si="1"/>
        <v>4.7081902893575282E-7</v>
      </c>
      <c r="G32" s="10">
        <f t="shared" si="11"/>
        <v>4.7081902893575276E-7</v>
      </c>
      <c r="H32" s="3">
        <f t="shared" si="2"/>
        <v>8</v>
      </c>
      <c r="I32" s="10">
        <f t="shared" si="3"/>
        <v>0.03</v>
      </c>
      <c r="J32" s="3">
        <v>30</v>
      </c>
      <c r="K32" s="3">
        <f t="shared" si="10"/>
        <v>467267.80428198969</v>
      </c>
      <c r="L32" s="3">
        <f t="shared" si="5"/>
        <v>29958.403495888062</v>
      </c>
      <c r="M32" s="3">
        <f t="shared" si="6"/>
        <v>12523.792222122374</v>
      </c>
      <c r="N32" s="3">
        <f t="shared" si="4"/>
        <v>2995.8403495888078</v>
      </c>
      <c r="O32" s="3">
        <f t="shared" si="7"/>
        <v>4248.2195718010462</v>
      </c>
      <c r="P32" s="3">
        <f t="shared" si="8"/>
        <v>579.56756779815805</v>
      </c>
      <c r="Q32" s="16">
        <f>COVID19_DailyReportedData!C38</f>
        <v>0</v>
      </c>
      <c r="S32" s="3" t="str">
        <f t="shared" si="9"/>
        <v/>
      </c>
    </row>
    <row r="33" spans="5:19" x14ac:dyDescent="0.25">
      <c r="E33" s="3">
        <f t="shared" si="0"/>
        <v>7.1428571428571425E-2</v>
      </c>
      <c r="F33" s="10">
        <f t="shared" si="1"/>
        <v>4.7081902893575282E-7</v>
      </c>
      <c r="G33" s="10">
        <f t="shared" si="11"/>
        <v>4.7081902893575276E-7</v>
      </c>
      <c r="H33" s="3">
        <f t="shared" si="2"/>
        <v>8</v>
      </c>
      <c r="I33" s="10">
        <f t="shared" si="3"/>
        <v>0.03</v>
      </c>
      <c r="J33" s="3">
        <v>31</v>
      </c>
      <c r="K33" s="3">
        <f t="shared" si="10"/>
        <v>460676.99823762244</v>
      </c>
      <c r="L33" s="3">
        <f t="shared" si="5"/>
        <v>34409.323576263298</v>
      </c>
      <c r="M33" s="3">
        <f t="shared" si="6"/>
        <v>14663.678186114379</v>
      </c>
      <c r="N33" s="3">
        <f t="shared" si="4"/>
        <v>3440.9323576263319</v>
      </c>
      <c r="O33" s="3">
        <f t="shared" si="7"/>
        <v>4907.3001762377708</v>
      </c>
      <c r="P33" s="3">
        <f t="shared" si="8"/>
        <v>659.08060443672628</v>
      </c>
      <c r="Q33" s="16">
        <f>COVID19_DailyReportedData!C39</f>
        <v>0</v>
      </c>
      <c r="S33" s="3" t="str">
        <f t="shared" si="9"/>
        <v/>
      </c>
    </row>
    <row r="34" spans="5:19" x14ac:dyDescent="0.25">
      <c r="E34" s="3">
        <f t="shared" si="0"/>
        <v>7.1428571428571425E-2</v>
      </c>
      <c r="F34" s="10">
        <f t="shared" si="1"/>
        <v>4.7081902893575282E-7</v>
      </c>
      <c r="G34" s="10">
        <f t="shared" si="11"/>
        <v>4.7081902893575276E-7</v>
      </c>
      <c r="H34" s="3">
        <f t="shared" si="2"/>
        <v>8</v>
      </c>
      <c r="I34" s="10">
        <f t="shared" si="3"/>
        <v>0.03</v>
      </c>
      <c r="J34" s="3">
        <v>32</v>
      </c>
      <c r="K34" s="3">
        <f t="shared" si="10"/>
        <v>453213.7709003787</v>
      </c>
      <c r="L34" s="3">
        <f t="shared" si="5"/>
        <v>39414.742086631108</v>
      </c>
      <c r="M34" s="3">
        <f t="shared" si="6"/>
        <v>17121.487012990328</v>
      </c>
      <c r="N34" s="3">
        <f t="shared" si="4"/>
        <v>3941.4742086631131</v>
      </c>
      <c r="O34" s="3">
        <f t="shared" si="7"/>
        <v>5653.6229099621469</v>
      </c>
      <c r="P34" s="3">
        <f t="shared" si="8"/>
        <v>746.32273372437385</v>
      </c>
      <c r="Q34" s="16">
        <f>COVID19_DailyReportedData!C40</f>
        <v>0</v>
      </c>
      <c r="S34" s="3" t="str">
        <f t="shared" si="9"/>
        <v/>
      </c>
    </row>
    <row r="35" spans="5:19" x14ac:dyDescent="0.25">
      <c r="E35" s="3">
        <f t="shared" si="0"/>
        <v>7.1428571428571425E-2</v>
      </c>
      <c r="F35" s="10">
        <f t="shared" si="1"/>
        <v>4.7081902893575282E-7</v>
      </c>
      <c r="G35" s="10">
        <f t="shared" si="11"/>
        <v>4.7081902893575276E-7</v>
      </c>
      <c r="H35" s="3">
        <f t="shared" si="2"/>
        <v>8</v>
      </c>
      <c r="I35" s="10">
        <f t="shared" si="3"/>
        <v>0.03</v>
      </c>
      <c r="J35" s="3">
        <v>33</v>
      </c>
      <c r="K35" s="3">
        <f t="shared" si="10"/>
        <v>444803.38750923501</v>
      </c>
      <c r="L35" s="3">
        <f t="shared" si="5"/>
        <v>45009.786757301168</v>
      </c>
      <c r="M35" s="3">
        <f t="shared" si="6"/>
        <v>19936.825733463978</v>
      </c>
      <c r="N35" s="3">
        <f t="shared" si="4"/>
        <v>4500.9786757301199</v>
      </c>
      <c r="O35" s="3">
        <f t="shared" si="7"/>
        <v>6494.6612490765183</v>
      </c>
      <c r="P35" s="3">
        <f t="shared" si="8"/>
        <v>841.03833911437016</v>
      </c>
      <c r="Q35" s="16">
        <f>COVID19_DailyReportedData!C41</f>
        <v>0</v>
      </c>
      <c r="S35" s="3" t="str">
        <f t="shared" si="9"/>
        <v/>
      </c>
    </row>
    <row r="36" spans="5:19" x14ac:dyDescent="0.25">
      <c r="E36" s="3">
        <f t="shared" si="0"/>
        <v>7.1428571428571425E-2</v>
      </c>
      <c r="F36" s="10">
        <f t="shared" si="1"/>
        <v>4.7081902893575282E-7</v>
      </c>
      <c r="G36" s="10">
        <f t="shared" si="11"/>
        <v>4.7081902893575276E-7</v>
      </c>
      <c r="H36" s="3">
        <f t="shared" si="2"/>
        <v>8</v>
      </c>
      <c r="I36" s="10">
        <f t="shared" si="3"/>
        <v>0.03</v>
      </c>
      <c r="J36" s="3">
        <v>34</v>
      </c>
      <c r="K36" s="3">
        <f t="shared" si="10"/>
        <v>435377.35249408678</v>
      </c>
      <c r="L36" s="3">
        <f t="shared" si="5"/>
        <v>51220.837004070738</v>
      </c>
      <c r="M36" s="3">
        <f t="shared" si="6"/>
        <v>23151.810501842632</v>
      </c>
      <c r="N36" s="3">
        <f t="shared" si="4"/>
        <v>5122.0837004070772</v>
      </c>
      <c r="O36" s="3">
        <f t="shared" si="7"/>
        <v>7437.264750591341</v>
      </c>
      <c r="P36" s="3">
        <f t="shared" si="8"/>
        <v>942.60350151482328</v>
      </c>
      <c r="Q36" s="16">
        <f>COVID19_DailyReportedData!C42</f>
        <v>0</v>
      </c>
      <c r="S36" s="3" t="str">
        <f t="shared" si="9"/>
        <v/>
      </c>
    </row>
    <row r="37" spans="5:19" x14ac:dyDescent="0.25">
      <c r="E37" s="3">
        <f t="shared" si="0"/>
        <v>7.1428571428571425E-2</v>
      </c>
      <c r="F37" s="10">
        <f t="shared" si="1"/>
        <v>4.7081902893575282E-7</v>
      </c>
      <c r="G37" s="10">
        <f t="shared" si="11"/>
        <v>4.7081902893575276E-7</v>
      </c>
      <c r="H37" s="3">
        <f t="shared" si="2"/>
        <v>8</v>
      </c>
      <c r="I37" s="10">
        <f t="shared" si="3"/>
        <v>0.03</v>
      </c>
      <c r="J37" s="3">
        <v>35</v>
      </c>
      <c r="K37" s="3">
        <f t="shared" si="10"/>
        <v>424877.9033959657</v>
      </c>
      <c r="L37" s="3">
        <f t="shared" si="5"/>
        <v>58061.654887615361</v>
      </c>
      <c r="M37" s="3">
        <f t="shared" si="6"/>
        <v>26810.441716419115</v>
      </c>
      <c r="N37" s="3">
        <f t="shared" si="4"/>
        <v>5806.1654887615396</v>
      </c>
      <c r="O37" s="3">
        <f t="shared" si="7"/>
        <v>8487.2096604034523</v>
      </c>
      <c r="P37" s="3">
        <f t="shared" si="8"/>
        <v>1049.944909812109</v>
      </c>
      <c r="Q37" s="16">
        <f>COVID19_DailyReportedData!C43</f>
        <v>0</v>
      </c>
      <c r="S37" s="3" t="str">
        <f t="shared" si="9"/>
        <v/>
      </c>
    </row>
    <row r="38" spans="5:19" x14ac:dyDescent="0.25">
      <c r="E38" s="3">
        <f t="shared" si="0"/>
        <v>7.1428571428571425E-2</v>
      </c>
      <c r="F38" s="10">
        <f t="shared" si="1"/>
        <v>4.7081902893575282E-7</v>
      </c>
      <c r="G38" s="10">
        <f t="shared" si="11"/>
        <v>4.7081902893575276E-7</v>
      </c>
      <c r="H38" s="3">
        <f t="shared" si="2"/>
        <v>8</v>
      </c>
      <c r="I38" s="10">
        <f t="shared" si="3"/>
        <v>0.03</v>
      </c>
      <c r="J38" s="3">
        <v>36</v>
      </c>
      <c r="K38" s="3">
        <f t="shared" si="10"/>
        <v>413263.21500533493</v>
      </c>
      <c r="L38" s="3">
        <f t="shared" si="5"/>
        <v>65529.082214845032</v>
      </c>
      <c r="M38" s="3">
        <f t="shared" si="6"/>
        <v>30957.702779820211</v>
      </c>
      <c r="N38" s="3">
        <f t="shared" si="4"/>
        <v>6552.9082214845075</v>
      </c>
      <c r="O38" s="3">
        <f t="shared" si="7"/>
        <v>9648.6784994665304</v>
      </c>
      <c r="P38" s="3">
        <f t="shared" si="8"/>
        <v>1161.468839063077</v>
      </c>
      <c r="Q38" s="16">
        <f>COVID19_DailyReportedData!C44</f>
        <v>0</v>
      </c>
      <c r="S38" s="3" t="str">
        <f t="shared" si="9"/>
        <v/>
      </c>
    </row>
    <row r="39" spans="5:19" x14ac:dyDescent="0.25">
      <c r="E39" s="3">
        <f t="shared" si="0"/>
        <v>7.1428571428571425E-2</v>
      </c>
      <c r="F39" s="10">
        <f t="shared" si="1"/>
        <v>4.7081902893575282E-7</v>
      </c>
      <c r="G39" s="10">
        <f t="shared" si="11"/>
        <v>4.7081902893575276E-7</v>
      </c>
      <c r="H39" s="3">
        <f t="shared" si="2"/>
        <v>8</v>
      </c>
      <c r="I39" s="10">
        <f t="shared" si="3"/>
        <v>0.03</v>
      </c>
      <c r="J39" s="3">
        <v>37</v>
      </c>
      <c r="K39" s="3">
        <f t="shared" si="10"/>
        <v>400513.07825949992</v>
      </c>
      <c r="L39" s="3">
        <f t="shared" si="5"/>
        <v>73598.57023104823</v>
      </c>
      <c r="M39" s="3">
        <f t="shared" si="6"/>
        <v>35638.351509451997</v>
      </c>
      <c r="N39" s="3">
        <f t="shared" si="4"/>
        <v>7359.8570231048279</v>
      </c>
      <c r="O39" s="3">
        <f t="shared" si="7"/>
        <v>10923.692174050029</v>
      </c>
      <c r="P39" s="3">
        <f t="shared" si="8"/>
        <v>1275.0136745835023</v>
      </c>
      <c r="Q39" s="16">
        <f>COVID19_DailyReportedData!C45</f>
        <v>0</v>
      </c>
      <c r="S39" s="3" t="str">
        <f t="shared" si="9"/>
        <v/>
      </c>
    </row>
    <row r="40" spans="5:19" x14ac:dyDescent="0.25">
      <c r="E40" s="3">
        <f t="shared" si="0"/>
        <v>7.1428571428571425E-2</v>
      </c>
      <c r="F40" s="10">
        <f t="shared" si="1"/>
        <v>4.7081902893575282E-7</v>
      </c>
      <c r="G40" s="10">
        <f t="shared" si="11"/>
        <v>4.7081902893575276E-7</v>
      </c>
      <c r="H40" s="3">
        <f t="shared" si="2"/>
        <v>8</v>
      </c>
      <c r="I40" s="10">
        <f t="shared" si="3"/>
        <v>0.03</v>
      </c>
      <c r="J40" s="3">
        <v>38</v>
      </c>
      <c r="K40" s="3">
        <f t="shared" si="10"/>
        <v>386634.65632620628</v>
      </c>
      <c r="L40" s="3">
        <f t="shared" si="5"/>
        <v>82219.951433552706</v>
      </c>
      <c r="M40" s="3">
        <f t="shared" si="6"/>
        <v>40895.392240241155</v>
      </c>
      <c r="N40" s="3">
        <f t="shared" si="4"/>
        <v>8221.995143355276</v>
      </c>
      <c r="O40" s="3">
        <f t="shared" si="7"/>
        <v>12311.534367379394</v>
      </c>
      <c r="P40" s="3">
        <f t="shared" si="8"/>
        <v>1387.8421933293641</v>
      </c>
      <c r="Q40" s="16">
        <f>COVID19_DailyReportedData!C46</f>
        <v>0</v>
      </c>
      <c r="S40" s="3" t="str">
        <f t="shared" si="9"/>
        <v/>
      </c>
    </row>
    <row r="41" spans="5:19" x14ac:dyDescent="0.25">
      <c r="E41" s="3">
        <f t="shared" si="0"/>
        <v>7.1428571428571425E-2</v>
      </c>
      <c r="F41" s="10">
        <f t="shared" si="1"/>
        <v>4.7081902893575282E-7</v>
      </c>
      <c r="G41" s="10">
        <f t="shared" si="11"/>
        <v>4.7081902893575276E-7</v>
      </c>
      <c r="H41" s="3">
        <f t="shared" si="2"/>
        <v>8</v>
      </c>
      <c r="I41" s="10">
        <f t="shared" si="3"/>
        <v>0.03</v>
      </c>
      <c r="J41" s="3">
        <v>39</v>
      </c>
      <c r="K41" s="3">
        <f t="shared" si="10"/>
        <v>371667.75129479764</v>
      </c>
      <c r="L41" s="3">
        <f t="shared" si="5"/>
        <v>91314.002791136169</v>
      </c>
      <c r="M41" s="3">
        <f t="shared" si="6"/>
        <v>46768.245914066349</v>
      </c>
      <c r="N41" s="3">
        <f t="shared" si="4"/>
        <v>9131.4002791136227</v>
      </c>
      <c r="O41" s="3">
        <f t="shared" si="7"/>
        <v>13808.22487052026</v>
      </c>
      <c r="P41" s="3">
        <f t="shared" si="8"/>
        <v>1496.6905031408658</v>
      </c>
      <c r="Q41" s="16">
        <f>COVID19_DailyReportedData!C47</f>
        <v>0</v>
      </c>
      <c r="S41" s="3" t="str">
        <f t="shared" si="9"/>
        <v/>
      </c>
    </row>
    <row r="42" spans="5:19" x14ac:dyDescent="0.25">
      <c r="E42" s="3">
        <f t="shared" si="0"/>
        <v>7.1428571428571425E-2</v>
      </c>
      <c r="F42" s="10">
        <f t="shared" si="1"/>
        <v>4.7081902893575282E-7</v>
      </c>
      <c r="G42" s="10">
        <f t="shared" si="11"/>
        <v>4.7081902893575276E-7</v>
      </c>
      <c r="H42" s="3">
        <f t="shared" si="2"/>
        <v>8</v>
      </c>
      <c r="I42" s="10">
        <f t="shared" si="3"/>
        <v>0.03</v>
      </c>
      <c r="J42" s="3">
        <v>40</v>
      </c>
      <c r="K42" s="3">
        <f t="shared" si="10"/>
        <v>355688.87376858667</v>
      </c>
      <c r="L42" s="3">
        <f t="shared" si="5"/>
        <v>100770.45154655167</v>
      </c>
      <c r="M42" s="3">
        <f t="shared" si="6"/>
        <v>53290.674684861791</v>
      </c>
      <c r="N42" s="3">
        <f t="shared" si="4"/>
        <v>10077.045154655174</v>
      </c>
      <c r="O42" s="3">
        <f t="shared" si="7"/>
        <v>15406.112623141355</v>
      </c>
      <c r="P42" s="3">
        <f t="shared" si="8"/>
        <v>1597.8877526210979</v>
      </c>
      <c r="Q42" s="16">
        <f>COVID19_DailyReportedData!C48</f>
        <v>0</v>
      </c>
      <c r="S42" s="3" t="str">
        <f t="shared" si="9"/>
        <v/>
      </c>
    </row>
    <row r="43" spans="5:19" x14ac:dyDescent="0.25">
      <c r="E43" s="3">
        <f t="shared" si="0"/>
        <v>7.1428571428571425E-2</v>
      </c>
      <c r="F43" s="10">
        <f t="shared" si="1"/>
        <v>4.7081902893575282E-7</v>
      </c>
      <c r="G43" s="10">
        <f t="shared" si="11"/>
        <v>4.7081902893575276E-7</v>
      </c>
      <c r="H43" s="3">
        <f t="shared" si="2"/>
        <v>8</v>
      </c>
      <c r="I43" s="10">
        <f t="shared" si="3"/>
        <v>0.03</v>
      </c>
      <c r="J43" s="3">
        <v>41</v>
      </c>
      <c r="K43" s="3">
        <f t="shared" si="10"/>
        <v>338813.34101578867</v>
      </c>
      <c r="L43" s="3">
        <f t="shared" si="5"/>
        <v>110448.0949031674</v>
      </c>
      <c r="M43" s="3">
        <f t="shared" si="6"/>
        <v>60488.564081044053</v>
      </c>
      <c r="N43" s="3">
        <f t="shared" si="4"/>
        <v>11044.809490316746</v>
      </c>
      <c r="O43" s="3">
        <f t="shared" si="7"/>
        <v>17093.665898421154</v>
      </c>
      <c r="P43" s="3">
        <f t="shared" si="8"/>
        <v>1687.5532752798008</v>
      </c>
      <c r="Q43" s="16">
        <f>COVID19_DailyReportedData!C49</f>
        <v>0</v>
      </c>
      <c r="S43" s="3" t="str">
        <f t="shared" si="9"/>
        <v/>
      </c>
    </row>
    <row r="44" spans="5:19" x14ac:dyDescent="0.25">
      <c r="E44" s="3">
        <f t="shared" si="0"/>
        <v>7.1428571428571425E-2</v>
      </c>
      <c r="F44" s="10">
        <f t="shared" si="1"/>
        <v>4.7081902893575282E-7</v>
      </c>
      <c r="G44" s="10">
        <f t="shared" si="11"/>
        <v>4.7081902893575276E-7</v>
      </c>
      <c r="H44" s="3">
        <f t="shared" si="2"/>
        <v>8</v>
      </c>
      <c r="I44" s="10">
        <f t="shared" si="3"/>
        <v>0.03</v>
      </c>
      <c r="J44" s="3">
        <v>42</v>
      </c>
      <c r="K44" s="3">
        <f t="shared" si="10"/>
        <v>321194.68651787192</v>
      </c>
      <c r="L44" s="3">
        <f t="shared" si="5"/>
        <v>120177.59976514359</v>
      </c>
      <c r="M44" s="3">
        <f t="shared" si="6"/>
        <v>68377.713716984581</v>
      </c>
      <c r="N44" s="3">
        <f t="shared" si="4"/>
        <v>12017.759976514366</v>
      </c>
      <c r="O44" s="3">
        <f t="shared" si="7"/>
        <v>18855.531348212829</v>
      </c>
      <c r="P44" s="3">
        <f t="shared" si="8"/>
        <v>1761.8654497916764</v>
      </c>
      <c r="Q44" s="16">
        <f>COVID19_DailyReportedData!C50</f>
        <v>0</v>
      </c>
      <c r="S44" s="3" t="str">
        <f t="shared" si="9"/>
        <v/>
      </c>
    </row>
    <row r="45" spans="5:19" x14ac:dyDescent="0.25">
      <c r="E45" s="3">
        <f t="shared" si="0"/>
        <v>7.1428571428571425E-2</v>
      </c>
      <c r="F45" s="10">
        <f t="shared" si="1"/>
        <v>4.7081902893575282E-7</v>
      </c>
      <c r="G45" s="10">
        <f t="shared" si="11"/>
        <v>4.7081902893575276E-7</v>
      </c>
      <c r="H45" s="3">
        <f t="shared" si="2"/>
        <v>8</v>
      </c>
      <c r="I45" s="10">
        <f t="shared" si="3"/>
        <v>0.03</v>
      </c>
      <c r="J45" s="3">
        <v>43</v>
      </c>
      <c r="K45" s="3">
        <f t="shared" si="10"/>
        <v>303020.8806210038</v>
      </c>
      <c r="L45" s="3">
        <f t="shared" si="5"/>
        <v>129767.29139307291</v>
      </c>
      <c r="M45" s="3">
        <f t="shared" si="6"/>
        <v>76961.827985923403</v>
      </c>
      <c r="N45" s="3">
        <f t="shared" si="4"/>
        <v>12976.729139307299</v>
      </c>
      <c r="O45" s="3">
        <f t="shared" si="7"/>
        <v>20672.911937899644</v>
      </c>
      <c r="P45" s="3">
        <f t="shared" si="8"/>
        <v>1817.3805896868125</v>
      </c>
      <c r="Q45" s="16">
        <f>COVID19_DailyReportedData!C51</f>
        <v>0</v>
      </c>
      <c r="S45" s="3" t="str">
        <f t="shared" si="9"/>
        <v/>
      </c>
    </row>
    <row r="46" spans="5:19" x14ac:dyDescent="0.25">
      <c r="E46" s="3">
        <f t="shared" si="0"/>
        <v>7.1428571428571425E-2</v>
      </c>
      <c r="F46" s="10">
        <f t="shared" si="1"/>
        <v>4.7081902893575282E-7</v>
      </c>
      <c r="G46" s="10">
        <f t="shared" si="11"/>
        <v>4.7081902893575276E-7</v>
      </c>
      <c r="H46" s="3">
        <f t="shared" si="2"/>
        <v>8</v>
      </c>
      <c r="I46" s="10">
        <f t="shared" si="3"/>
        <v>0.03</v>
      </c>
      <c r="J46" s="3">
        <v>44</v>
      </c>
      <c r="K46" s="3">
        <f t="shared" si="10"/>
        <v>284507.24111282232</v>
      </c>
      <c r="L46" s="3">
        <f t="shared" si="5"/>
        <v>139011.83865889208</v>
      </c>
      <c r="M46" s="3">
        <f t="shared" si="6"/>
        <v>86230.920228285759</v>
      </c>
      <c r="N46" s="3">
        <f t="shared" si="4"/>
        <v>13901.183865889217</v>
      </c>
      <c r="O46" s="3">
        <f t="shared" si="7"/>
        <v>22524.275888717799</v>
      </c>
      <c r="P46" s="3">
        <f t="shared" si="8"/>
        <v>1851.3639508181495</v>
      </c>
      <c r="Q46" s="16">
        <f>COVID19_DailyReportedData!C52</f>
        <v>0</v>
      </c>
      <c r="S46" s="3" t="str">
        <f t="shared" si="9"/>
        <v/>
      </c>
    </row>
    <row r="47" spans="5:19" x14ac:dyDescent="0.25">
      <c r="E47" s="3">
        <f t="shared" si="0"/>
        <v>7.1428571428571425E-2</v>
      </c>
      <c r="F47" s="10">
        <f t="shared" si="1"/>
        <v>4.7081902893575282E-7</v>
      </c>
      <c r="G47" s="10">
        <f t="shared" si="11"/>
        <v>4.7081902893575276E-7</v>
      </c>
      <c r="H47" s="3">
        <f t="shared" si="2"/>
        <v>8</v>
      </c>
      <c r="I47" s="10">
        <f t="shared" si="3"/>
        <v>0.03</v>
      </c>
      <c r="J47" s="3">
        <v>45</v>
      </c>
      <c r="K47" s="3">
        <f t="shared" si="10"/>
        <v>265886.40751257335</v>
      </c>
      <c r="L47" s="3">
        <f t="shared" si="5"/>
        <v>147703.25521207735</v>
      </c>
      <c r="M47" s="3">
        <f t="shared" si="6"/>
        <v>96160.337275349477</v>
      </c>
      <c r="N47" s="3">
        <f t="shared" si="4"/>
        <v>14770.325521207744</v>
      </c>
      <c r="O47" s="3">
        <f t="shared" si="7"/>
        <v>24386.359248742698</v>
      </c>
      <c r="P47" s="3">
        <f t="shared" si="8"/>
        <v>1862.0833600248977</v>
      </c>
      <c r="Q47" s="16">
        <f>COVID19_DailyReportedData!C53</f>
        <v>0</v>
      </c>
      <c r="S47" s="3" t="str">
        <f t="shared" si="9"/>
        <v/>
      </c>
    </row>
    <row r="48" spans="5:19" x14ac:dyDescent="0.25">
      <c r="E48" s="3">
        <f t="shared" si="0"/>
        <v>7.1428571428571425E-2</v>
      </c>
      <c r="F48" s="10">
        <f t="shared" si="1"/>
        <v>4.7081902893575282E-7</v>
      </c>
      <c r="G48" s="10">
        <f t="shared" si="11"/>
        <v>4.7081902893575276E-7</v>
      </c>
      <c r="H48" s="3">
        <f t="shared" si="2"/>
        <v>8</v>
      </c>
      <c r="I48" s="10">
        <f t="shared" si="3"/>
        <v>0.03</v>
      </c>
      <c r="J48" s="3">
        <v>46</v>
      </c>
      <c r="K48" s="3">
        <f t="shared" si="10"/>
        <v>247396.26705646646</v>
      </c>
      <c r="L48" s="3">
        <f t="shared" si="5"/>
        <v>155643.16315303586</v>
      </c>
      <c r="M48" s="3">
        <f t="shared" si="6"/>
        <v>106710.56979049786</v>
      </c>
      <c r="N48" s="3">
        <f t="shared" si="4"/>
        <v>15564.316315303595</v>
      </c>
      <c r="O48" s="3">
        <f t="shared" si="7"/>
        <v>26235.373294353383</v>
      </c>
      <c r="P48" s="3">
        <f t="shared" si="8"/>
        <v>1849.0140456106903</v>
      </c>
      <c r="Q48" s="16">
        <f>COVID19_DailyReportedData!C54</f>
        <v>0</v>
      </c>
      <c r="S48" s="3" t="str">
        <f t="shared" si="9"/>
        <v/>
      </c>
    </row>
    <row r="49" spans="5:19" x14ac:dyDescent="0.25">
      <c r="E49" s="3">
        <f t="shared" si="0"/>
        <v>7.1428571428571425E-2</v>
      </c>
      <c r="F49" s="10">
        <f t="shared" si="1"/>
        <v>4.7081902893575282E-7</v>
      </c>
      <c r="G49" s="10">
        <f t="shared" si="11"/>
        <v>4.7081902893575276E-7</v>
      </c>
      <c r="H49" s="3">
        <f t="shared" si="2"/>
        <v>8</v>
      </c>
      <c r="I49" s="10">
        <f t="shared" si="3"/>
        <v>0.03</v>
      </c>
      <c r="J49" s="3">
        <v>47</v>
      </c>
      <c r="K49" s="3">
        <f t="shared" si="10"/>
        <v>229267.12725526746</v>
      </c>
      <c r="L49" s="3">
        <f t="shared" si="5"/>
        <v>162654.93415758945</v>
      </c>
      <c r="M49" s="3">
        <f t="shared" si="6"/>
        <v>117827.93858714328</v>
      </c>
      <c r="N49" s="3">
        <f t="shared" si="4"/>
        <v>16265.493415758954</v>
      </c>
      <c r="O49" s="3">
        <f t="shared" si="7"/>
        <v>28048.287274473289</v>
      </c>
      <c r="P49" s="3">
        <f t="shared" si="8"/>
        <v>1812.9139801199005</v>
      </c>
      <c r="Q49" s="16">
        <f>COVID19_DailyReportedData!C55</f>
        <v>0</v>
      </c>
      <c r="S49" s="3" t="str">
        <f t="shared" si="9"/>
        <v/>
      </c>
    </row>
    <row r="50" spans="5:19" x14ac:dyDescent="0.25">
      <c r="E50" s="3">
        <f t="shared" si="0"/>
        <v>7.1428571428571425E-2</v>
      </c>
      <c r="F50" s="10">
        <f t="shared" si="1"/>
        <v>4.7081902893575282E-7</v>
      </c>
      <c r="G50" s="10">
        <f t="shared" si="11"/>
        <v>4.7081902893575276E-7</v>
      </c>
      <c r="H50" s="3">
        <f t="shared" si="2"/>
        <v>8</v>
      </c>
      <c r="I50" s="10">
        <f t="shared" si="3"/>
        <v>0.03</v>
      </c>
      <c r="J50" s="3">
        <v>48</v>
      </c>
      <c r="K50" s="3">
        <f t="shared" si="10"/>
        <v>211709.61263600457</v>
      </c>
      <c r="L50" s="3">
        <f t="shared" si="5"/>
        <v>168594.23919416737</v>
      </c>
      <c r="M50" s="3">
        <f t="shared" si="6"/>
        <v>129446.14816982823</v>
      </c>
      <c r="N50" s="3">
        <f t="shared" si="4"/>
        <v>16859.423919416746</v>
      </c>
      <c r="O50" s="3">
        <f t="shared" si="7"/>
        <v>29804.03873639958</v>
      </c>
      <c r="P50" s="3">
        <f t="shared" si="8"/>
        <v>1755.7514619262899</v>
      </c>
      <c r="Q50" s="16">
        <f>COVID19_DailyReportedData!C56</f>
        <v>0</v>
      </c>
      <c r="S50" s="3" t="str">
        <f t="shared" si="9"/>
        <v/>
      </c>
    </row>
    <row r="51" spans="5:19" x14ac:dyDescent="0.25">
      <c r="E51" s="3">
        <f t="shared" si="0"/>
        <v>7.1428571428571425E-2</v>
      </c>
      <c r="F51" s="10">
        <f t="shared" si="1"/>
        <v>4.7081902893575282E-7</v>
      </c>
      <c r="G51" s="10">
        <f t="shared" si="11"/>
        <v>4.7081902893575276E-7</v>
      </c>
      <c r="H51" s="3">
        <f t="shared" si="2"/>
        <v>8</v>
      </c>
      <c r="I51" s="10">
        <f t="shared" si="3"/>
        <v>0.03</v>
      </c>
      <c r="J51" s="3">
        <v>49</v>
      </c>
      <c r="K51" s="3">
        <f t="shared" si="10"/>
        <v>194904.65911488602</v>
      </c>
      <c r="L51" s="3">
        <f t="shared" si="5"/>
        <v>173356.74705855967</v>
      </c>
      <c r="M51" s="3">
        <f t="shared" si="6"/>
        <v>141488.59382655448</v>
      </c>
      <c r="N51" s="3">
        <f t="shared" si="4"/>
        <v>17335.674705855978</v>
      </c>
      <c r="O51" s="3">
        <f t="shared" si="7"/>
        <v>31484.534088511435</v>
      </c>
      <c r="P51" s="3">
        <f t="shared" si="8"/>
        <v>1680.4953521118568</v>
      </c>
      <c r="Q51" s="16">
        <f>COVID19_DailyReportedData!C57</f>
        <v>0</v>
      </c>
      <c r="S51" s="3" t="str">
        <f t="shared" si="9"/>
        <v/>
      </c>
    </row>
    <row r="52" spans="5:19" x14ac:dyDescent="0.25">
      <c r="E52" s="3">
        <f t="shared" si="0"/>
        <v>7.1428571428571425E-2</v>
      </c>
      <c r="F52" s="10">
        <f t="shared" si="1"/>
        <v>4.7081902893575282E-7</v>
      </c>
      <c r="G52" s="10">
        <f t="shared" si="11"/>
        <v>4.7081902893575276E-7</v>
      </c>
      <c r="H52" s="3">
        <f t="shared" si="2"/>
        <v>8</v>
      </c>
      <c r="I52" s="10">
        <f t="shared" si="3"/>
        <v>0.03</v>
      </c>
      <c r="J52" s="3">
        <v>50</v>
      </c>
      <c r="K52" s="3">
        <f t="shared" si="10"/>
        <v>178996.6080196994</v>
      </c>
      <c r="L52" s="3">
        <f t="shared" si="5"/>
        <v>176882.17336384917</v>
      </c>
      <c r="M52" s="3">
        <f t="shared" si="6"/>
        <v>153871.2186164516</v>
      </c>
      <c r="N52" s="3">
        <f t="shared" si="4"/>
        <v>17688.217336384929</v>
      </c>
      <c r="O52" s="3">
        <f t="shared" si="7"/>
        <v>33075.339198030095</v>
      </c>
      <c r="P52" s="3">
        <f t="shared" si="8"/>
        <v>1590.8051095186627</v>
      </c>
      <c r="Q52" s="16">
        <f>COVID19_DailyReportedData!C58</f>
        <v>0</v>
      </c>
      <c r="S52" s="3" t="str">
        <f t="shared" si="9"/>
        <v/>
      </c>
    </row>
    <row r="53" spans="5:19" x14ac:dyDescent="0.25">
      <c r="E53" s="3">
        <f t="shared" si="0"/>
        <v>7.1428571428571425E-2</v>
      </c>
      <c r="F53" s="10">
        <f t="shared" si="1"/>
        <v>4.7081902893575282E-7</v>
      </c>
      <c r="G53" s="10">
        <f t="shared" si="11"/>
        <v>4.7081902893575276E-7</v>
      </c>
      <c r="H53" s="3">
        <f t="shared" si="2"/>
        <v>8</v>
      </c>
      <c r="I53" s="10">
        <f t="shared" si="3"/>
        <v>0.03</v>
      </c>
      <c r="J53" s="3">
        <v>51</v>
      </c>
      <c r="K53" s="3">
        <f t="shared" si="10"/>
        <v>164089.86123734032</v>
      </c>
      <c r="L53" s="3">
        <f t="shared" si="5"/>
        <v>179154.47919164761</v>
      </c>
      <c r="M53" s="3">
        <f t="shared" si="6"/>
        <v>166505.65957101225</v>
      </c>
      <c r="N53" s="3">
        <f t="shared" si="4"/>
        <v>17915.447919164773</v>
      </c>
      <c r="O53" s="3">
        <f t="shared" si="7"/>
        <v>34566.013876266006</v>
      </c>
      <c r="P53" s="3">
        <f t="shared" si="8"/>
        <v>1490.6746782359094</v>
      </c>
      <c r="Q53" s="16">
        <f>COVID19_DailyReportedData!C59</f>
        <v>0</v>
      </c>
      <c r="S53" s="3" t="str">
        <f t="shared" si="9"/>
        <v/>
      </c>
    </row>
    <row r="54" spans="5:19" x14ac:dyDescent="0.25">
      <c r="E54" s="3">
        <f t="shared" si="0"/>
        <v>7.1428571428571425E-2</v>
      </c>
      <c r="F54" s="10">
        <f t="shared" si="1"/>
        <v>4.7081902893575282E-7</v>
      </c>
      <c r="G54" s="10">
        <f t="shared" si="11"/>
        <v>4.7081902893575276E-7</v>
      </c>
      <c r="H54" s="3">
        <f t="shared" si="2"/>
        <v>8</v>
      </c>
      <c r="I54" s="10">
        <f t="shared" si="3"/>
        <v>0.03</v>
      </c>
      <c r="J54" s="3">
        <v>52</v>
      </c>
      <c r="K54" s="3">
        <f t="shared" si="10"/>
        <v>150248.99008217541</v>
      </c>
      <c r="L54" s="3">
        <f t="shared" si="5"/>
        <v>180198.60183312339</v>
      </c>
      <c r="M54" s="3">
        <f t="shared" si="6"/>
        <v>179302.40808470137</v>
      </c>
      <c r="N54" s="3">
        <f t="shared" si="4"/>
        <v>18019.86018331235</v>
      </c>
      <c r="O54" s="3">
        <f t="shared" si="7"/>
        <v>35950.100991782499</v>
      </c>
      <c r="P54" s="3">
        <f t="shared" si="8"/>
        <v>1384.0871155164912</v>
      </c>
      <c r="Q54" s="16">
        <f>COVID19_DailyReportedData!C60</f>
        <v>0</v>
      </c>
      <c r="S54" s="3" t="str">
        <f t="shared" si="9"/>
        <v/>
      </c>
    </row>
    <row r="55" spans="5:19" x14ac:dyDescent="0.25">
      <c r="E55" s="3">
        <f t="shared" si="0"/>
        <v>7.1428571428571425E-2</v>
      </c>
      <c r="F55" s="10">
        <f t="shared" si="1"/>
        <v>4.7081902893575282E-7</v>
      </c>
      <c r="G55" s="10">
        <f t="shared" si="11"/>
        <v>4.7081902893575276E-7</v>
      </c>
      <c r="H55" s="3">
        <f t="shared" si="2"/>
        <v>8</v>
      </c>
      <c r="I55" s="10">
        <f t="shared" si="3"/>
        <v>0.03</v>
      </c>
      <c r="J55" s="3">
        <v>53</v>
      </c>
      <c r="K55" s="3">
        <f t="shared" si="10"/>
        <v>137501.72592226323</v>
      </c>
      <c r="L55" s="3">
        <f t="shared" si="5"/>
        <v>180074.53729066963</v>
      </c>
      <c r="M55" s="3">
        <f t="shared" si="6"/>
        <v>192173.73678706732</v>
      </c>
      <c r="N55" s="3">
        <f t="shared" si="4"/>
        <v>18007.453729066972</v>
      </c>
      <c r="O55" s="3">
        <f t="shared" si="7"/>
        <v>37224.827407773715</v>
      </c>
      <c r="P55" s="3">
        <f t="shared" si="8"/>
        <v>1274.7264159912193</v>
      </c>
    </row>
    <row r="56" spans="5:19" x14ac:dyDescent="0.25">
      <c r="E56" s="3">
        <f t="shared" si="0"/>
        <v>7.1428571428571425E-2</v>
      </c>
      <c r="F56" s="10">
        <f t="shared" si="1"/>
        <v>4.7081902893575282E-7</v>
      </c>
      <c r="G56" s="10">
        <f t="shared" si="11"/>
        <v>4.7081902893575276E-7</v>
      </c>
      <c r="H56" s="3">
        <f t="shared" si="2"/>
        <v>8</v>
      </c>
      <c r="I56" s="10">
        <f t="shared" si="3"/>
        <v>0.03</v>
      </c>
      <c r="J56" s="3">
        <v>54</v>
      </c>
      <c r="K56" s="3">
        <f t="shared" si="10"/>
        <v>125843.98326152991</v>
      </c>
      <c r="L56" s="3">
        <f t="shared" si="5"/>
        <v>178869.81300206939</v>
      </c>
      <c r="M56" s="3">
        <f t="shared" si="6"/>
        <v>205036.20373640087</v>
      </c>
      <c r="N56" s="3">
        <f t="shared" si="4"/>
        <v>17886.98130020695</v>
      </c>
      <c r="O56" s="3">
        <f t="shared" si="7"/>
        <v>38390.60167384705</v>
      </c>
      <c r="P56" s="3">
        <f t="shared" si="8"/>
        <v>1165.7742660733325</v>
      </c>
    </row>
    <row r="57" spans="5:19" x14ac:dyDescent="0.25">
      <c r="E57" s="3">
        <f t="shared" si="0"/>
        <v>7.1428571428571425E-2</v>
      </c>
      <c r="F57" s="10">
        <f t="shared" si="1"/>
        <v>4.7081902893575282E-7</v>
      </c>
      <c r="G57" s="10">
        <f t="shared" si="11"/>
        <v>4.7081902893575276E-7</v>
      </c>
      <c r="H57" s="3">
        <f t="shared" si="2"/>
        <v>8</v>
      </c>
      <c r="I57" s="10">
        <f t="shared" si="3"/>
        <v>0.03</v>
      </c>
      <c r="J57" s="3">
        <v>55</v>
      </c>
      <c r="K57" s="3">
        <f t="shared" si="10"/>
        <v>115245.9929901771</v>
      </c>
      <c r="L57" s="3">
        <f t="shared" si="5"/>
        <v>176691.38805898867</v>
      </c>
      <c r="M57" s="3">
        <f t="shared" si="6"/>
        <v>217812.61895083441</v>
      </c>
      <c r="N57" s="3">
        <f t="shared" si="4"/>
        <v>17669.138805898878</v>
      </c>
      <c r="O57" s="3">
        <f t="shared" si="7"/>
        <v>39450.400700982333</v>
      </c>
      <c r="P57" s="3">
        <f t="shared" si="8"/>
        <v>1059.7990271352819</v>
      </c>
    </row>
    <row r="58" spans="5:19" x14ac:dyDescent="0.25">
      <c r="E58" s="3">
        <f t="shared" si="0"/>
        <v>7.1428571428571425E-2</v>
      </c>
      <c r="F58" s="10">
        <f t="shared" si="1"/>
        <v>4.7081902893575282E-7</v>
      </c>
      <c r="G58" s="10">
        <f t="shared" si="11"/>
        <v>4.7081902893575276E-7</v>
      </c>
      <c r="H58" s="3">
        <f t="shared" si="2"/>
        <v>8</v>
      </c>
      <c r="I58" s="10">
        <f t="shared" si="3"/>
        <v>0.03</v>
      </c>
      <c r="J58" s="3">
        <v>56</v>
      </c>
      <c r="K58" s="3">
        <f t="shared" si="10"/>
        <v>105658.71712412313</v>
      </c>
      <c r="L58" s="3">
        <f t="shared" si="5"/>
        <v>173657.85049225774</v>
      </c>
      <c r="M58" s="3">
        <f t="shared" si="6"/>
        <v>230433.43238361931</v>
      </c>
      <c r="N58" s="3">
        <f t="shared" si="4"/>
        <v>17365.785049225786</v>
      </c>
      <c r="O58" s="3">
        <f t="shared" si="7"/>
        <v>40409.12828758773</v>
      </c>
      <c r="P58" s="3">
        <f t="shared" si="8"/>
        <v>958.72758660539751</v>
      </c>
    </row>
    <row r="59" spans="5:19" x14ac:dyDescent="0.25">
      <c r="E59" s="3">
        <f t="shared" si="0"/>
        <v>7.1428571428571425E-2</v>
      </c>
      <c r="F59" s="10">
        <f t="shared" si="1"/>
        <v>4.7081902893575282E-7</v>
      </c>
      <c r="G59" s="10">
        <f t="shared" si="11"/>
        <v>4.7081902893575276E-7</v>
      </c>
      <c r="H59" s="3">
        <f t="shared" si="2"/>
        <v>8</v>
      </c>
      <c r="I59" s="10">
        <f t="shared" si="3"/>
        <v>0.03</v>
      </c>
      <c r="J59" s="3">
        <v>57</v>
      </c>
      <c r="K59" s="3">
        <f t="shared" si="10"/>
        <v>97019.910320060881</v>
      </c>
      <c r="L59" s="3">
        <f t="shared" si="5"/>
        <v>169892.52511830159</v>
      </c>
      <c r="M59" s="3">
        <f t="shared" si="6"/>
        <v>242837.56456163773</v>
      </c>
      <c r="N59" s="3">
        <f t="shared" si="4"/>
        <v>16989.252511830171</v>
      </c>
      <c r="O59" s="3">
        <f t="shared" si="7"/>
        <v>41273.008967993956</v>
      </c>
      <c r="P59" s="3">
        <f t="shared" si="8"/>
        <v>863.88068040622511</v>
      </c>
    </row>
    <row r="60" spans="5:19" x14ac:dyDescent="0.25">
      <c r="E60" s="3">
        <f t="shared" si="0"/>
        <v>7.1428571428571425E-2</v>
      </c>
      <c r="F60" s="10">
        <f t="shared" si="1"/>
        <v>4.7081902893575282E-7</v>
      </c>
      <c r="G60" s="10">
        <f t="shared" si="11"/>
        <v>4.7081902893575276E-7</v>
      </c>
      <c r="H60" s="3">
        <f t="shared" si="2"/>
        <v>8</v>
      </c>
      <c r="I60" s="10">
        <f t="shared" si="3"/>
        <v>0.03</v>
      </c>
      <c r="J60" s="3">
        <v>58</v>
      </c>
      <c r="K60" s="3">
        <f t="shared" si="10"/>
        <v>89259.420251897434</v>
      </c>
      <c r="L60" s="3">
        <f t="shared" si="5"/>
        <v>165517.83482087206</v>
      </c>
      <c r="M60" s="3">
        <f t="shared" si="6"/>
        <v>254972.7449272307</v>
      </c>
      <c r="N60" s="3">
        <f t="shared" si="4"/>
        <v>16551.783482087216</v>
      </c>
      <c r="O60" s="3">
        <f t="shared" si="7"/>
        <v>42049.057974810305</v>
      </c>
      <c r="P60" s="3">
        <f t="shared" si="8"/>
        <v>776.04900681634513</v>
      </c>
    </row>
    <row r="61" spans="5:19" x14ac:dyDescent="0.25">
      <c r="E61" s="3">
        <f t="shared" si="0"/>
        <v>7.1428571428571425E-2</v>
      </c>
      <c r="F61" s="10">
        <f t="shared" si="1"/>
        <v>4.7081902893575282E-7</v>
      </c>
      <c r="G61" s="10">
        <f t="shared" si="11"/>
        <v>4.7081902893575276E-7</v>
      </c>
      <c r="H61" s="3">
        <f t="shared" si="2"/>
        <v>8</v>
      </c>
      <c r="I61" s="10">
        <f t="shared" si="3"/>
        <v>0.03</v>
      </c>
      <c r="J61" s="3">
        <v>59</v>
      </c>
      <c r="K61" s="3">
        <f t="shared" si="10"/>
        <v>82303.527687717957</v>
      </c>
      <c r="L61" s="3">
        <f t="shared" si="5"/>
        <v>160651.02489784639</v>
      </c>
      <c r="M61" s="3">
        <f t="shared" si="6"/>
        <v>266795.44741443585</v>
      </c>
      <c r="N61" s="3">
        <f t="shared" si="4"/>
        <v>16065.102489784649</v>
      </c>
      <c r="O61" s="3">
        <f t="shared" si="7"/>
        <v>42744.647231228249</v>
      </c>
      <c r="P61" s="3">
        <f t="shared" si="8"/>
        <v>695.58925641794815</v>
      </c>
    </row>
    <row r="62" spans="5:19" x14ac:dyDescent="0.25">
      <c r="E62" s="3">
        <f t="shared" si="0"/>
        <v>7.1428571428571425E-2</v>
      </c>
      <c r="F62" s="10">
        <f t="shared" si="1"/>
        <v>4.7081902893575282E-7</v>
      </c>
      <c r="G62" s="10">
        <f t="shared" si="11"/>
        <v>4.7081902893575276E-7</v>
      </c>
      <c r="H62" s="3">
        <f t="shared" si="2"/>
        <v>8</v>
      </c>
      <c r="I62" s="10">
        <f t="shared" si="3"/>
        <v>0.03</v>
      </c>
      <c r="J62" s="3">
        <v>60</v>
      </c>
      <c r="K62" s="3">
        <f t="shared" si="10"/>
        <v>76078.289711891295</v>
      </c>
      <c r="L62" s="3">
        <f t="shared" si="5"/>
        <v>155401.18966668402</v>
      </c>
      <c r="M62" s="3">
        <f t="shared" si="6"/>
        <v>278270.52062142489</v>
      </c>
      <c r="N62" s="3">
        <f t="shared" si="4"/>
        <v>15540.118966668411</v>
      </c>
      <c r="O62" s="3">
        <f t="shared" si="7"/>
        <v>43367.171028810917</v>
      </c>
      <c r="P62" s="3">
        <f t="shared" si="8"/>
        <v>622.52379758266659</v>
      </c>
    </row>
    <row r="63" spans="5:19" x14ac:dyDescent="0.25">
      <c r="E63" s="3">
        <f t="shared" si="0"/>
        <v>7.1428571428571425E-2</v>
      </c>
      <c r="F63" s="10">
        <f t="shared" si="1"/>
        <v>4.7081902893575282E-7</v>
      </c>
      <c r="G63" s="10">
        <f t="shared" si="11"/>
        <v>4.7081902893575276E-7</v>
      </c>
      <c r="H63" s="3">
        <f t="shared" si="2"/>
        <v>8</v>
      </c>
      <c r="I63" s="10">
        <f t="shared" si="3"/>
        <v>0.03</v>
      </c>
      <c r="J63" s="3">
        <v>61</v>
      </c>
      <c r="K63" s="3">
        <f t="shared" si="10"/>
        <v>70511.957951286502</v>
      </c>
      <c r="L63" s="3">
        <f t="shared" si="5"/>
        <v>149867.43645109711</v>
      </c>
      <c r="M63" s="3">
        <f t="shared" si="6"/>
        <v>289370.60559761658</v>
      </c>
      <c r="N63" s="3">
        <f t="shared" si="4"/>
        <v>14986.74364510972</v>
      </c>
      <c r="O63" s="3">
        <f t="shared" si="7"/>
        <v>43923.804204871391</v>
      </c>
      <c r="P63" s="3">
        <f t="shared" si="8"/>
        <v>556.63317606047963</v>
      </c>
    </row>
    <row r="64" spans="5:19" x14ac:dyDescent="0.25">
      <c r="E64" s="3">
        <f t="shared" si="0"/>
        <v>7.1428571428571425E-2</v>
      </c>
      <c r="F64" s="10">
        <f t="shared" si="1"/>
        <v>4.7081902893575282E-7</v>
      </c>
      <c r="G64" s="10">
        <f t="shared" si="11"/>
        <v>4.7081902893575276E-7</v>
      </c>
      <c r="H64" s="3">
        <f t="shared" si="2"/>
        <v>8</v>
      </c>
      <c r="I64" s="10">
        <f t="shared" si="3"/>
        <v>0.03</v>
      </c>
      <c r="J64" s="3">
        <v>62</v>
      </c>
      <c r="K64" s="3">
        <f t="shared" si="10"/>
        <v>65536.603109592252</v>
      </c>
      <c r="L64" s="3">
        <f t="shared" si="5"/>
        <v>144137.97440342727</v>
      </c>
      <c r="M64" s="3">
        <f t="shared" si="6"/>
        <v>300075.42248698068</v>
      </c>
      <c r="N64" s="3">
        <f t="shared" si="4"/>
        <v>14413.797440342736</v>
      </c>
      <c r="O64" s="3">
        <f t="shared" si="7"/>
        <v>44421.339689040826</v>
      </c>
      <c r="P64" s="3">
        <f t="shared" si="8"/>
        <v>497.53548416942533</v>
      </c>
    </row>
    <row r="65" spans="5:16" x14ac:dyDescent="0.25">
      <c r="E65" s="3">
        <f t="shared" si="0"/>
        <v>7.1428571428571425E-2</v>
      </c>
      <c r="F65" s="10">
        <f t="shared" si="1"/>
        <v>4.7081902893575282E-7</v>
      </c>
      <c r="G65" s="10">
        <f t="shared" si="11"/>
        <v>4.7081902893575276E-7</v>
      </c>
      <c r="H65" s="3">
        <f t="shared" si="2"/>
        <v>8</v>
      </c>
      <c r="I65" s="10">
        <f t="shared" si="3"/>
        <v>0.03</v>
      </c>
      <c r="J65" s="3">
        <v>63</v>
      </c>
      <c r="K65" s="3">
        <f t="shared" si="10"/>
        <v>61089.099091623611</v>
      </c>
      <c r="L65" s="3">
        <f t="shared" si="5"/>
        <v>138289.9088211511</v>
      </c>
      <c r="M65" s="3">
        <f t="shared" si="6"/>
        <v>310370.99208722549</v>
      </c>
      <c r="N65" s="3">
        <f t="shared" si="4"/>
        <v>13828.990882115118</v>
      </c>
      <c r="O65" s="3">
        <f t="shared" si="7"/>
        <v>44866.090090837686</v>
      </c>
      <c r="P65" s="3">
        <f t="shared" si="8"/>
        <v>444.75040179686431</v>
      </c>
    </row>
    <row r="66" spans="5:16" x14ac:dyDescent="0.25">
      <c r="E66" s="3">
        <f t="shared" ref="E66:E129" si="12">$C$3</f>
        <v>7.1428571428571425E-2</v>
      </c>
      <c r="F66" s="10">
        <f t="shared" ref="F66:F129" si="13">(H66*I66)/($C$8+$C$9+$C$10)</f>
        <v>4.7081902893575282E-7</v>
      </c>
      <c r="G66" s="10">
        <f t="shared" si="11"/>
        <v>4.7081902893575276E-7</v>
      </c>
      <c r="H66" s="3">
        <f t="shared" ref="H66:H129" si="14">IF(J66&gt;=$C$23,$C$20,IF(J66&gt;=$C$22,$C$19,$C$18))</f>
        <v>8</v>
      </c>
      <c r="I66" s="10">
        <f t="shared" ref="I66:I129" si="15">IF(J66&gt;=$C$23,$C$28,IF(J66&gt;=$C$22,$C$27,$C$26))</f>
        <v>0.03</v>
      </c>
      <c r="J66" s="3">
        <v>64</v>
      </c>
      <c r="K66" s="3">
        <f t="shared" si="10"/>
        <v>57111.617136933557</v>
      </c>
      <c r="L66" s="3">
        <f t="shared" si="5"/>
        <v>132389.54014575892</v>
      </c>
      <c r="M66" s="3">
        <f t="shared" si="6"/>
        <v>320248.84271730774</v>
      </c>
      <c r="N66" s="3">
        <f t="shared" ref="N66:N129" si="16">L66*$C$13</f>
        <v>13238.9540145759</v>
      </c>
      <c r="O66" s="3">
        <f t="shared" si="7"/>
        <v>45263.838286306687</v>
      </c>
      <c r="P66" s="3">
        <f t="shared" si="8"/>
        <v>397.74819546900568</v>
      </c>
    </row>
    <row r="67" spans="5:16" x14ac:dyDescent="0.25">
      <c r="E67" s="3">
        <f t="shared" si="12"/>
        <v>7.1428571428571425E-2</v>
      </c>
      <c r="F67" s="10">
        <f t="shared" si="13"/>
        <v>4.7081902893575282E-7</v>
      </c>
      <c r="G67" s="10">
        <f t="shared" si="11"/>
        <v>4.7081902893575276E-7</v>
      </c>
      <c r="H67" s="3">
        <f t="shared" si="14"/>
        <v>8</v>
      </c>
      <c r="I67" s="10">
        <f t="shared" si="15"/>
        <v>0.03</v>
      </c>
      <c r="J67" s="3">
        <v>65</v>
      </c>
      <c r="K67" s="3">
        <f t="shared" si="10"/>
        <v>53551.763531955774</v>
      </c>
      <c r="L67" s="3">
        <f t="shared" ref="L67:L130" si="17">G66*K66*L66-E66*L66+L66</f>
        <v>126492.99802603964</v>
      </c>
      <c r="M67" s="3">
        <f t="shared" ref="M67:M130" si="18">E66*L66+M66</f>
        <v>329705.23844200477</v>
      </c>
      <c r="N67" s="3">
        <f t="shared" si="16"/>
        <v>12649.299802603971</v>
      </c>
      <c r="O67" s="3">
        <f t="shared" ref="O67:O130" si="19">(L67+M67)*$C$13</f>
        <v>45619.823646804471</v>
      </c>
      <c r="P67" s="3">
        <f t="shared" ref="P67:P130" si="20">(K66-K67)*$C$13</f>
        <v>355.98536049777852</v>
      </c>
    </row>
    <row r="68" spans="5:16" x14ac:dyDescent="0.25">
      <c r="E68" s="3">
        <f t="shared" si="12"/>
        <v>7.1428571428571425E-2</v>
      </c>
      <c r="F68" s="10">
        <f t="shared" si="13"/>
        <v>4.7081902893575282E-7</v>
      </c>
      <c r="G68" s="10">
        <f t="shared" si="11"/>
        <v>4.7081902893575276E-7</v>
      </c>
      <c r="H68" s="3">
        <f t="shared" si="14"/>
        <v>8</v>
      </c>
      <c r="I68" s="10">
        <f t="shared" si="15"/>
        <v>0.03</v>
      </c>
      <c r="J68" s="3">
        <v>66</v>
      </c>
      <c r="K68" s="3">
        <f t="shared" ref="K68:K131" si="21">-MIN(G67*L67,1)*K67+K67</f>
        <v>50362.471627105813</v>
      </c>
      <c r="L68" s="3">
        <f t="shared" si="17"/>
        <v>120647.07578617249</v>
      </c>
      <c r="M68" s="3">
        <f t="shared" si="18"/>
        <v>338740.45258672186</v>
      </c>
      <c r="N68" s="3">
        <f t="shared" si="16"/>
        <v>12064.707578617255</v>
      </c>
      <c r="O68" s="3">
        <f t="shared" si="19"/>
        <v>45938.752837289459</v>
      </c>
      <c r="P68" s="3">
        <f t="shared" si="20"/>
        <v>318.92919048499624</v>
      </c>
    </row>
    <row r="69" spans="5:16" x14ac:dyDescent="0.25">
      <c r="E69" s="3">
        <f t="shared" si="12"/>
        <v>7.1428571428571425E-2</v>
      </c>
      <c r="F69" s="10">
        <f t="shared" si="13"/>
        <v>4.7081902893575282E-7</v>
      </c>
      <c r="G69" s="10">
        <f t="shared" si="11"/>
        <v>4.7081902893575276E-7</v>
      </c>
      <c r="H69" s="3">
        <f t="shared" si="14"/>
        <v>8</v>
      </c>
      <c r="I69" s="10">
        <f t="shared" si="15"/>
        <v>0.03</v>
      </c>
      <c r="J69" s="3">
        <v>67</v>
      </c>
      <c r="K69" s="3">
        <f t="shared" si="21"/>
        <v>47501.735220079121</v>
      </c>
      <c r="L69" s="3">
        <f t="shared" si="17"/>
        <v>114890.16392275828</v>
      </c>
      <c r="M69" s="3">
        <f t="shared" si="18"/>
        <v>347358.10085716273</v>
      </c>
      <c r="N69" s="3">
        <f t="shared" si="16"/>
        <v>11489.016392275835</v>
      </c>
      <c r="O69" s="3">
        <f t="shared" si="19"/>
        <v>46224.82647799213</v>
      </c>
      <c r="P69" s="3">
        <f t="shared" si="20"/>
        <v>286.07364070266937</v>
      </c>
    </row>
    <row r="70" spans="5:16" x14ac:dyDescent="0.25">
      <c r="E70" s="3">
        <f t="shared" si="12"/>
        <v>7.1428571428571425E-2</v>
      </c>
      <c r="F70" s="10">
        <f t="shared" si="13"/>
        <v>4.7081902893575282E-7</v>
      </c>
      <c r="G70" s="10">
        <f t="shared" si="11"/>
        <v>4.7081902893575276E-7</v>
      </c>
      <c r="H70" s="3">
        <f t="shared" si="14"/>
        <v>8</v>
      </c>
      <c r="I70" s="10">
        <f t="shared" si="15"/>
        <v>0.03</v>
      </c>
      <c r="J70" s="3">
        <v>68</v>
      </c>
      <c r="K70" s="3">
        <f t="shared" si="21"/>
        <v>44932.248775641485</v>
      </c>
      <c r="L70" s="3">
        <f t="shared" si="17"/>
        <v>109253.21008699889</v>
      </c>
      <c r="M70" s="3">
        <f t="shared" si="18"/>
        <v>355564.54113735975</v>
      </c>
      <c r="N70" s="3">
        <f t="shared" si="16"/>
        <v>10925.321008699895</v>
      </c>
      <c r="O70" s="3">
        <f t="shared" si="19"/>
        <v>46481.775122435894</v>
      </c>
      <c r="P70" s="3">
        <f t="shared" si="20"/>
        <v>256.94864444376378</v>
      </c>
    </row>
    <row r="71" spans="5:16" x14ac:dyDescent="0.25">
      <c r="E71" s="3">
        <f t="shared" si="12"/>
        <v>7.1428571428571425E-2</v>
      </c>
      <c r="F71" s="10">
        <f t="shared" si="13"/>
        <v>4.7081902893575282E-7</v>
      </c>
      <c r="G71" s="10">
        <f t="shared" si="11"/>
        <v>4.7081902893575276E-7</v>
      </c>
      <c r="H71" s="3">
        <f t="shared" si="14"/>
        <v>8</v>
      </c>
      <c r="I71" s="10">
        <f t="shared" si="15"/>
        <v>0.03</v>
      </c>
      <c r="J71" s="3">
        <v>69</v>
      </c>
      <c r="K71" s="3">
        <f t="shared" si="21"/>
        <v>42621.001733679834</v>
      </c>
      <c r="L71" s="3">
        <f t="shared" si="17"/>
        <v>103760.65640846062</v>
      </c>
      <c r="M71" s="3">
        <f t="shared" si="18"/>
        <v>363368.34185785969</v>
      </c>
      <c r="N71" s="3">
        <f t="shared" si="16"/>
        <v>10376.065640846069</v>
      </c>
      <c r="O71" s="3">
        <f t="shared" si="19"/>
        <v>46712.899826632063</v>
      </c>
      <c r="P71" s="3">
        <f t="shared" si="20"/>
        <v>231.12470419616525</v>
      </c>
    </row>
    <row r="72" spans="5:16" x14ac:dyDescent="0.25">
      <c r="E72" s="3">
        <f t="shared" si="12"/>
        <v>7.1428571428571425E-2</v>
      </c>
      <c r="F72" s="10">
        <f t="shared" si="13"/>
        <v>4.7081902893575282E-7</v>
      </c>
      <c r="G72" s="10">
        <f t="shared" si="11"/>
        <v>4.7081902893575276E-7</v>
      </c>
      <c r="H72" s="3">
        <f t="shared" si="14"/>
        <v>8</v>
      </c>
      <c r="I72" s="10">
        <f t="shared" si="15"/>
        <v>0.03</v>
      </c>
      <c r="J72" s="3">
        <v>70</v>
      </c>
      <c r="K72" s="3">
        <f t="shared" si="21"/>
        <v>40538.859609106097</v>
      </c>
      <c r="L72" s="3">
        <f t="shared" si="17"/>
        <v>98431.323075287175</v>
      </c>
      <c r="M72" s="3">
        <f t="shared" si="18"/>
        <v>370779.81731560687</v>
      </c>
      <c r="N72" s="3">
        <f t="shared" si="16"/>
        <v>9843.1323075287237</v>
      </c>
      <c r="O72" s="3">
        <f t="shared" si="19"/>
        <v>46921.114039089429</v>
      </c>
      <c r="P72" s="3">
        <f t="shared" si="20"/>
        <v>208.21421245737378</v>
      </c>
    </row>
    <row r="73" spans="5:16" x14ac:dyDescent="0.25">
      <c r="E73" s="3">
        <f t="shared" si="12"/>
        <v>7.1428571428571425E-2</v>
      </c>
      <c r="F73" s="10">
        <f t="shared" si="13"/>
        <v>4.7081902893575282E-7</v>
      </c>
      <c r="G73" s="10">
        <f t="shared" si="11"/>
        <v>4.7081902893575276E-7</v>
      </c>
      <c r="H73" s="3">
        <f t="shared" si="14"/>
        <v>8</v>
      </c>
      <c r="I73" s="10">
        <f t="shared" si="15"/>
        <v>0.03</v>
      </c>
      <c r="J73" s="3">
        <v>71</v>
      </c>
      <c r="K73" s="3">
        <f t="shared" si="21"/>
        <v>38660.153457170774</v>
      </c>
      <c r="L73" s="3">
        <f t="shared" si="17"/>
        <v>93279.220436130563</v>
      </c>
      <c r="M73" s="3">
        <f t="shared" si="18"/>
        <v>377810.62610669882</v>
      </c>
      <c r="N73" s="3">
        <f t="shared" si="16"/>
        <v>9327.9220436130618</v>
      </c>
      <c r="O73" s="3">
        <f t="shared" si="19"/>
        <v>47108.984654282969</v>
      </c>
      <c r="P73" s="3">
        <f t="shared" si="20"/>
        <v>187.87061519353239</v>
      </c>
    </row>
    <row r="74" spans="5:16" x14ac:dyDescent="0.25">
      <c r="E74" s="3">
        <f t="shared" si="12"/>
        <v>7.1428571428571425E-2</v>
      </c>
      <c r="F74" s="10">
        <f t="shared" si="13"/>
        <v>4.7081902893575282E-7</v>
      </c>
      <c r="G74" s="10">
        <f t="shared" si="11"/>
        <v>4.7081902893575276E-7</v>
      </c>
      <c r="H74" s="3">
        <f t="shared" si="14"/>
        <v>8</v>
      </c>
      <c r="I74" s="10">
        <f t="shared" si="15"/>
        <v>0.03</v>
      </c>
      <c r="J74" s="3">
        <v>72</v>
      </c>
      <c r="K74" s="3">
        <f t="shared" si="21"/>
        <v>36962.291065131038</v>
      </c>
      <c r="L74" s="3">
        <f t="shared" si="17"/>
        <v>88314.281368446682</v>
      </c>
      <c r="M74" s="3">
        <f t="shared" si="18"/>
        <v>384473.42756642244</v>
      </c>
      <c r="N74" s="3">
        <f t="shared" si="16"/>
        <v>8831.4281368446736</v>
      </c>
      <c r="O74" s="3">
        <f t="shared" si="19"/>
        <v>47278.770893486944</v>
      </c>
      <c r="P74" s="3">
        <f t="shared" si="20"/>
        <v>169.78623920397376</v>
      </c>
    </row>
    <row r="75" spans="5:16" x14ac:dyDescent="0.25">
      <c r="E75" s="3">
        <f t="shared" si="12"/>
        <v>7.1428571428571425E-2</v>
      </c>
      <c r="F75" s="10">
        <f t="shared" si="13"/>
        <v>4.7081902893575282E-7</v>
      </c>
      <c r="G75" s="10">
        <f t="shared" ref="G75:G138" si="22">AVERAGE(F66:F75)</f>
        <v>4.7081902893575276E-7</v>
      </c>
      <c r="H75" s="3">
        <f t="shared" si="14"/>
        <v>8</v>
      </c>
      <c r="I75" s="10">
        <f t="shared" si="15"/>
        <v>0.03</v>
      </c>
      <c r="J75" s="3">
        <v>73</v>
      </c>
      <c r="K75" s="3">
        <f t="shared" si="21"/>
        <v>35425.397369092556</v>
      </c>
      <c r="L75" s="3">
        <f t="shared" si="17"/>
        <v>83543.012109596122</v>
      </c>
      <c r="M75" s="3">
        <f t="shared" si="18"/>
        <v>390781.5905213115</v>
      </c>
      <c r="N75" s="3">
        <f t="shared" si="16"/>
        <v>8354.3012109596166</v>
      </c>
      <c r="O75" s="3">
        <f t="shared" si="19"/>
        <v>47432.46026309079</v>
      </c>
      <c r="P75" s="3">
        <f t="shared" si="20"/>
        <v>153.68936960384826</v>
      </c>
    </row>
    <row r="76" spans="5:16" x14ac:dyDescent="0.25">
      <c r="E76" s="3">
        <f t="shared" si="12"/>
        <v>7.1428571428571425E-2</v>
      </c>
      <c r="F76" s="10">
        <f t="shared" si="13"/>
        <v>4.7081902893575282E-7</v>
      </c>
      <c r="G76" s="10">
        <f t="shared" si="22"/>
        <v>4.7081902893575276E-7</v>
      </c>
      <c r="H76" s="3">
        <f t="shared" si="14"/>
        <v>8</v>
      </c>
      <c r="I76" s="10">
        <f t="shared" si="15"/>
        <v>0.03</v>
      </c>
      <c r="J76" s="3">
        <v>74</v>
      </c>
      <c r="K76" s="3">
        <f t="shared" si="21"/>
        <v>34031.987547936296</v>
      </c>
      <c r="L76" s="3">
        <f t="shared" si="17"/>
        <v>78969.063922924091</v>
      </c>
      <c r="M76" s="3">
        <f t="shared" si="18"/>
        <v>396748.9485291398</v>
      </c>
      <c r="N76" s="3">
        <f t="shared" si="16"/>
        <v>7896.9063922924142</v>
      </c>
      <c r="O76" s="3">
        <f t="shared" si="19"/>
        <v>47571.801245206421</v>
      </c>
      <c r="P76" s="3">
        <f t="shared" si="20"/>
        <v>139.34098211562605</v>
      </c>
    </row>
    <row r="77" spans="5:16" x14ac:dyDescent="0.25">
      <c r="E77" s="3">
        <f t="shared" si="12"/>
        <v>7.1428571428571425E-2</v>
      </c>
      <c r="F77" s="10">
        <f t="shared" si="13"/>
        <v>4.7081902893575282E-7</v>
      </c>
      <c r="G77" s="10">
        <f t="shared" si="22"/>
        <v>4.7081902893575276E-7</v>
      </c>
      <c r="H77" s="3">
        <f t="shared" si="14"/>
        <v>8</v>
      </c>
      <c r="I77" s="10">
        <f t="shared" si="15"/>
        <v>0.03</v>
      </c>
      <c r="J77" s="3">
        <v>75</v>
      </c>
      <c r="K77" s="3">
        <f t="shared" si="21"/>
        <v>32766.673554756671</v>
      </c>
      <c r="L77" s="3">
        <f t="shared" si="17"/>
        <v>74593.730493037714</v>
      </c>
      <c r="M77" s="3">
        <f t="shared" si="18"/>
        <v>402389.59595220583</v>
      </c>
      <c r="N77" s="3">
        <f t="shared" si="16"/>
        <v>7459.3730493037756</v>
      </c>
      <c r="O77" s="3">
        <f t="shared" si="19"/>
        <v>47698.332644524387</v>
      </c>
      <c r="P77" s="3">
        <f t="shared" si="20"/>
        <v>126.53139931796257</v>
      </c>
    </row>
    <row r="78" spans="5:16" x14ac:dyDescent="0.25">
      <c r="E78" s="3">
        <f t="shared" si="12"/>
        <v>7.1428571428571425E-2</v>
      </c>
      <c r="F78" s="10">
        <f t="shared" si="13"/>
        <v>4.7081902893575282E-7</v>
      </c>
      <c r="G78" s="10">
        <f t="shared" si="22"/>
        <v>4.7081902893575276E-7</v>
      </c>
      <c r="H78" s="3">
        <f t="shared" si="14"/>
        <v>8</v>
      </c>
      <c r="I78" s="10">
        <f t="shared" si="15"/>
        <v>0.03</v>
      </c>
      <c r="J78" s="3">
        <v>76</v>
      </c>
      <c r="K78" s="3">
        <f t="shared" si="21"/>
        <v>31615.903138059766</v>
      </c>
      <c r="L78" s="3">
        <f t="shared" si="17"/>
        <v>70416.377303089073</v>
      </c>
      <c r="M78" s="3">
        <f t="shared" si="18"/>
        <v>407717.71955885139</v>
      </c>
      <c r="N78" s="3">
        <f t="shared" si="16"/>
        <v>7041.6377303089121</v>
      </c>
      <c r="O78" s="3">
        <f t="shared" si="19"/>
        <v>47813.409686194078</v>
      </c>
      <c r="P78" s="3">
        <f t="shared" si="20"/>
        <v>115.07704166969059</v>
      </c>
    </row>
    <row r="79" spans="5:16" x14ac:dyDescent="0.25">
      <c r="E79" s="3">
        <f t="shared" si="12"/>
        <v>7.1428571428571425E-2</v>
      </c>
      <c r="F79" s="10">
        <f t="shared" si="13"/>
        <v>4.7081902893575282E-7</v>
      </c>
      <c r="G79" s="10">
        <f t="shared" si="22"/>
        <v>4.7081902893575276E-7</v>
      </c>
      <c r="H79" s="3">
        <f t="shared" si="14"/>
        <v>8</v>
      </c>
      <c r="I79" s="10">
        <f t="shared" si="15"/>
        <v>0.03</v>
      </c>
      <c r="J79" s="3">
        <v>77</v>
      </c>
      <c r="K79" s="3">
        <f t="shared" si="21"/>
        <v>30567.729391330176</v>
      </c>
      <c r="L79" s="3">
        <f t="shared" si="17"/>
        <v>66434.809813883723</v>
      </c>
      <c r="M79" s="3">
        <f t="shared" si="18"/>
        <v>412747.46079478634</v>
      </c>
      <c r="N79" s="3">
        <f t="shared" si="16"/>
        <v>6643.4809813883767</v>
      </c>
      <c r="O79" s="3">
        <f t="shared" si="19"/>
        <v>47918.227060867037</v>
      </c>
      <c r="P79" s="3">
        <f t="shared" si="20"/>
        <v>104.81737467295905</v>
      </c>
    </row>
    <row r="80" spans="5:16" x14ac:dyDescent="0.25">
      <c r="E80" s="3">
        <f t="shared" si="12"/>
        <v>7.1428571428571425E-2</v>
      </c>
      <c r="F80" s="10">
        <f t="shared" si="13"/>
        <v>4.7081902893575282E-7</v>
      </c>
      <c r="G80" s="10">
        <f t="shared" si="22"/>
        <v>4.7081902893575276E-7</v>
      </c>
      <c r="H80" s="3">
        <f t="shared" si="14"/>
        <v>8</v>
      </c>
      <c r="I80" s="10">
        <f t="shared" si="15"/>
        <v>0.03</v>
      </c>
      <c r="J80" s="3">
        <v>78</v>
      </c>
      <c r="K80" s="3">
        <f t="shared" si="21"/>
        <v>29611.608333452259</v>
      </c>
      <c r="L80" s="3">
        <f t="shared" si="17"/>
        <v>62645.587313627089</v>
      </c>
      <c r="M80" s="3">
        <f t="shared" si="18"/>
        <v>417492.80435292091</v>
      </c>
      <c r="N80" s="3">
        <f t="shared" si="16"/>
        <v>6264.5587313627129</v>
      </c>
      <c r="O80" s="3">
        <f t="shared" si="19"/>
        <v>48013.839166654827</v>
      </c>
      <c r="P80" s="3">
        <f t="shared" si="20"/>
        <v>95.612105787791791</v>
      </c>
    </row>
    <row r="81" spans="5:16" x14ac:dyDescent="0.25">
      <c r="E81" s="3">
        <f t="shared" si="12"/>
        <v>7.1428571428571425E-2</v>
      </c>
      <c r="F81" s="10">
        <f t="shared" si="13"/>
        <v>4.7081902893575282E-7</v>
      </c>
      <c r="G81" s="10">
        <f t="shared" si="22"/>
        <v>4.7081902893575276E-7</v>
      </c>
      <c r="H81" s="3">
        <f t="shared" si="14"/>
        <v>8</v>
      </c>
      <c r="I81" s="10">
        <f t="shared" si="15"/>
        <v>0.03</v>
      </c>
      <c r="J81" s="3">
        <v>79</v>
      </c>
      <c r="K81" s="3">
        <f t="shared" si="21"/>
        <v>28738.221804989189</v>
      </c>
      <c r="L81" s="3">
        <f t="shared" si="17"/>
        <v>59044.289033973939</v>
      </c>
      <c r="M81" s="3">
        <f t="shared" si="18"/>
        <v>421967.48916103714</v>
      </c>
      <c r="N81" s="3">
        <f t="shared" si="16"/>
        <v>5904.4289033973973</v>
      </c>
      <c r="O81" s="3">
        <f t="shared" si="19"/>
        <v>48101.177819501136</v>
      </c>
      <c r="P81" s="3">
        <f t="shared" si="20"/>
        <v>87.33865284630707</v>
      </c>
    </row>
    <row r="82" spans="5:16" x14ac:dyDescent="0.25">
      <c r="E82" s="3">
        <f t="shared" si="12"/>
        <v>7.1428571428571425E-2</v>
      </c>
      <c r="F82" s="10">
        <f t="shared" si="13"/>
        <v>4.7081902893575282E-7</v>
      </c>
      <c r="G82" s="10">
        <f t="shared" si="22"/>
        <v>4.7081902893575276E-7</v>
      </c>
      <c r="H82" s="3">
        <f t="shared" si="14"/>
        <v>8</v>
      </c>
      <c r="I82" s="10">
        <f t="shared" si="15"/>
        <v>0.03</v>
      </c>
      <c r="J82" s="3">
        <v>80</v>
      </c>
      <c r="K82" s="3">
        <f t="shared" si="21"/>
        <v>27939.322952810089</v>
      </c>
      <c r="L82" s="3">
        <f t="shared" si="17"/>
        <v>55625.738669440616</v>
      </c>
      <c r="M82" s="3">
        <f t="shared" si="18"/>
        <v>426184.93837774958</v>
      </c>
      <c r="N82" s="3">
        <f t="shared" si="16"/>
        <v>5562.5738669440652</v>
      </c>
      <c r="O82" s="3">
        <f t="shared" si="19"/>
        <v>48181.067704719047</v>
      </c>
      <c r="P82" s="3">
        <f t="shared" si="20"/>
        <v>79.88988521791002</v>
      </c>
    </row>
    <row r="83" spans="5:16" x14ac:dyDescent="0.25">
      <c r="E83" s="3">
        <f t="shared" si="12"/>
        <v>7.1428571428571425E-2</v>
      </c>
      <c r="F83" s="10">
        <f t="shared" si="13"/>
        <v>4.7081902893575282E-7</v>
      </c>
      <c r="G83" s="10">
        <f t="shared" si="22"/>
        <v>4.7081902893575276E-7</v>
      </c>
      <c r="H83" s="3">
        <f t="shared" si="14"/>
        <v>8</v>
      </c>
      <c r="I83" s="10">
        <f t="shared" si="15"/>
        <v>0.03</v>
      </c>
      <c r="J83" s="3">
        <v>81</v>
      </c>
      <c r="K83" s="3">
        <f t="shared" si="21"/>
        <v>27207.601688422077</v>
      </c>
      <c r="L83" s="3">
        <f t="shared" si="17"/>
        <v>52384.192886011442</v>
      </c>
      <c r="M83" s="3">
        <f t="shared" si="18"/>
        <v>430158.20542556676</v>
      </c>
      <c r="N83" s="3">
        <f t="shared" si="16"/>
        <v>5238.4192886011479</v>
      </c>
      <c r="O83" s="3">
        <f t="shared" si="19"/>
        <v>48254.239831157851</v>
      </c>
      <c r="P83" s="3">
        <f t="shared" si="20"/>
        <v>73.172126438801257</v>
      </c>
    </row>
    <row r="84" spans="5:16" x14ac:dyDescent="0.25">
      <c r="E84" s="3">
        <f t="shared" si="12"/>
        <v>7.1428571428571425E-2</v>
      </c>
      <c r="F84" s="10">
        <f t="shared" si="13"/>
        <v>4.7081902893575282E-7</v>
      </c>
      <c r="G84" s="10">
        <f t="shared" si="22"/>
        <v>4.7081902893575276E-7</v>
      </c>
      <c r="H84" s="3">
        <f t="shared" si="14"/>
        <v>8</v>
      </c>
      <c r="I84" s="10">
        <f t="shared" si="15"/>
        <v>0.03</v>
      </c>
      <c r="J84" s="3">
        <v>82</v>
      </c>
      <c r="K84" s="3">
        <f t="shared" si="21"/>
        <v>26536.56768909908</v>
      </c>
      <c r="L84" s="3">
        <f t="shared" si="17"/>
        <v>49313.498822047906</v>
      </c>
      <c r="M84" s="3">
        <f t="shared" si="18"/>
        <v>433899.93348885328</v>
      </c>
      <c r="N84" s="3">
        <f t="shared" si="16"/>
        <v>4931.3498822047941</v>
      </c>
      <c r="O84" s="3">
        <f t="shared" si="19"/>
        <v>48321.343231090148</v>
      </c>
      <c r="P84" s="3">
        <f t="shared" si="20"/>
        <v>67.103399932299766</v>
      </c>
    </row>
    <row r="85" spans="5:16" x14ac:dyDescent="0.25">
      <c r="E85" s="3">
        <f t="shared" si="12"/>
        <v>7.1428571428571425E-2</v>
      </c>
      <c r="F85" s="10">
        <f t="shared" si="13"/>
        <v>4.7081902893575282E-7</v>
      </c>
      <c r="G85" s="10">
        <f t="shared" si="22"/>
        <v>4.7081902893575276E-7</v>
      </c>
      <c r="H85" s="3">
        <f t="shared" si="14"/>
        <v>8</v>
      </c>
      <c r="I85" s="10">
        <f t="shared" si="15"/>
        <v>0.03</v>
      </c>
      <c r="J85" s="3">
        <v>83</v>
      </c>
      <c r="K85" s="3">
        <f t="shared" si="21"/>
        <v>25920.448729070398</v>
      </c>
      <c r="L85" s="3">
        <f t="shared" si="17"/>
        <v>46407.225009073169</v>
      </c>
      <c r="M85" s="3">
        <f t="shared" si="18"/>
        <v>437422.32626185671</v>
      </c>
      <c r="N85" s="3">
        <f t="shared" si="16"/>
        <v>4640.72250090732</v>
      </c>
      <c r="O85" s="3">
        <f t="shared" si="19"/>
        <v>48382.955127093017</v>
      </c>
      <c r="P85" s="3">
        <f t="shared" si="20"/>
        <v>61.6118960028682</v>
      </c>
    </row>
    <row r="86" spans="5:16" x14ac:dyDescent="0.25">
      <c r="E86" s="3">
        <f t="shared" si="12"/>
        <v>7.1428571428571425E-2</v>
      </c>
      <c r="F86" s="10">
        <f t="shared" si="13"/>
        <v>4.7081902893575282E-7</v>
      </c>
      <c r="G86" s="10">
        <f t="shared" si="22"/>
        <v>4.7081902893575276E-7</v>
      </c>
      <c r="H86" s="3">
        <f t="shared" si="14"/>
        <v>8</v>
      </c>
      <c r="I86" s="10">
        <f t="shared" si="15"/>
        <v>0.03</v>
      </c>
      <c r="J86" s="3">
        <v>84</v>
      </c>
      <c r="K86" s="3">
        <f t="shared" si="21"/>
        <v>25354.102357002783</v>
      </c>
      <c r="L86" s="3">
        <f t="shared" si="17"/>
        <v>43658.769594778416</v>
      </c>
      <c r="M86" s="3">
        <f t="shared" si="18"/>
        <v>440737.12804821908</v>
      </c>
      <c r="N86" s="3">
        <f t="shared" si="16"/>
        <v>4365.8769594778441</v>
      </c>
      <c r="O86" s="3">
        <f t="shared" si="19"/>
        <v>48439.589764299781</v>
      </c>
      <c r="P86" s="3">
        <f t="shared" si="20"/>
        <v>56.634637206761582</v>
      </c>
    </row>
    <row r="87" spans="5:16" x14ac:dyDescent="0.25">
      <c r="E87" s="3">
        <f t="shared" si="12"/>
        <v>7.1428571428571425E-2</v>
      </c>
      <c r="F87" s="10">
        <f t="shared" si="13"/>
        <v>4.7081902893575282E-7</v>
      </c>
      <c r="G87" s="10">
        <f t="shared" si="22"/>
        <v>4.7081902893575276E-7</v>
      </c>
      <c r="H87" s="3">
        <f t="shared" si="14"/>
        <v>8</v>
      </c>
      <c r="I87" s="10">
        <f t="shared" si="15"/>
        <v>0.03</v>
      </c>
      <c r="J87" s="3">
        <v>85</v>
      </c>
      <c r="K87" s="3">
        <f t="shared" si="21"/>
        <v>24832.939161042341</v>
      </c>
      <c r="L87" s="3">
        <f t="shared" si="17"/>
        <v>41061.449248254685</v>
      </c>
      <c r="M87" s="3">
        <f t="shared" si="18"/>
        <v>443855.61159070325</v>
      </c>
      <c r="N87" s="3">
        <f t="shared" si="16"/>
        <v>4106.1449248254712</v>
      </c>
      <c r="O87" s="3">
        <f t="shared" si="19"/>
        <v>48491.706083895828</v>
      </c>
      <c r="P87" s="3">
        <f t="shared" si="20"/>
        <v>52.116319596044228</v>
      </c>
    </row>
    <row r="88" spans="5:16" x14ac:dyDescent="0.25">
      <c r="E88" s="3">
        <f t="shared" si="12"/>
        <v>7.1428571428571425E-2</v>
      </c>
      <c r="F88" s="10">
        <f t="shared" si="13"/>
        <v>4.7081902893575282E-7</v>
      </c>
      <c r="G88" s="10">
        <f t="shared" si="22"/>
        <v>4.7081902893575276E-7</v>
      </c>
      <c r="H88" s="3">
        <f t="shared" si="14"/>
        <v>8</v>
      </c>
      <c r="I88" s="10">
        <f t="shared" si="15"/>
        <v>0.03</v>
      </c>
      <c r="J88" s="3">
        <v>86</v>
      </c>
      <c r="K88" s="3">
        <f t="shared" si="21"/>
        <v>24352.856075115764</v>
      </c>
      <c r="L88" s="3">
        <f t="shared" si="17"/>
        <v>38608.571673591643</v>
      </c>
      <c r="M88" s="3">
        <f t="shared" si="18"/>
        <v>446788.57225129288</v>
      </c>
      <c r="N88" s="3">
        <f t="shared" si="16"/>
        <v>3860.8571673591669</v>
      </c>
      <c r="O88" s="3">
        <f t="shared" si="19"/>
        <v>48539.71439248848</v>
      </c>
      <c r="P88" s="3">
        <f t="shared" si="20"/>
        <v>48.008308592657734</v>
      </c>
    </row>
    <row r="89" spans="5:16" x14ac:dyDescent="0.25">
      <c r="E89" s="3">
        <f t="shared" si="12"/>
        <v>7.1428571428571425E-2</v>
      </c>
      <c r="F89" s="10">
        <f t="shared" si="13"/>
        <v>4.7081902893575282E-7</v>
      </c>
      <c r="G89" s="10">
        <f t="shared" si="22"/>
        <v>4.7081902893575276E-7</v>
      </c>
      <c r="H89" s="3">
        <f t="shared" si="14"/>
        <v>8</v>
      </c>
      <c r="I89" s="10">
        <f t="shared" si="15"/>
        <v>0.03</v>
      </c>
      <c r="J89" s="3">
        <v>87</v>
      </c>
      <c r="K89" s="3">
        <f t="shared" si="21"/>
        <v>23910.178375427946</v>
      </c>
      <c r="L89" s="3">
        <f t="shared" si="17"/>
        <v>36293.494253737197</v>
      </c>
      <c r="M89" s="3">
        <f t="shared" si="18"/>
        <v>449546.32737083512</v>
      </c>
      <c r="N89" s="3">
        <f t="shared" si="16"/>
        <v>3629.3494253737217</v>
      </c>
      <c r="O89" s="3">
        <f t="shared" si="19"/>
        <v>48583.982162457265</v>
      </c>
      <c r="P89" s="3">
        <f t="shared" si="20"/>
        <v>44.26776996878182</v>
      </c>
    </row>
    <row r="90" spans="5:16" x14ac:dyDescent="0.25">
      <c r="E90" s="3">
        <f t="shared" si="12"/>
        <v>7.1428571428571425E-2</v>
      </c>
      <c r="F90" s="10">
        <f t="shared" si="13"/>
        <v>4.7081902893575282E-7</v>
      </c>
      <c r="G90" s="10">
        <f t="shared" si="22"/>
        <v>4.7081902893575276E-7</v>
      </c>
      <c r="H90" s="3">
        <f t="shared" si="14"/>
        <v>8</v>
      </c>
      <c r="I90" s="10">
        <f t="shared" si="15"/>
        <v>0.03</v>
      </c>
      <c r="J90" s="3">
        <v>88</v>
      </c>
      <c r="K90" s="3">
        <f t="shared" si="21"/>
        <v>23501.609192193297</v>
      </c>
      <c r="L90" s="3">
        <f t="shared" si="17"/>
        <v>34109.670990276332</v>
      </c>
      <c r="M90" s="3">
        <f t="shared" si="18"/>
        <v>452138.71981753065</v>
      </c>
      <c r="N90" s="3">
        <f t="shared" si="16"/>
        <v>3410.9670990276354</v>
      </c>
      <c r="O90" s="3">
        <f t="shared" si="19"/>
        <v>48624.83908078073</v>
      </c>
      <c r="P90" s="3">
        <f t="shared" si="20"/>
        <v>40.856918323464953</v>
      </c>
    </row>
    <row r="91" spans="5:16" x14ac:dyDescent="0.25">
      <c r="E91" s="3">
        <f t="shared" si="12"/>
        <v>7.1428571428571425E-2</v>
      </c>
      <c r="F91" s="10">
        <f t="shared" si="13"/>
        <v>4.7081902893575282E-7</v>
      </c>
      <c r="G91" s="10">
        <f t="shared" si="22"/>
        <v>4.7081902893575276E-7</v>
      </c>
      <c r="H91" s="3">
        <f t="shared" si="14"/>
        <v>8</v>
      </c>
      <c r="I91" s="10">
        <f t="shared" si="15"/>
        <v>0.03</v>
      </c>
      <c r="J91" s="3">
        <v>89</v>
      </c>
      <c r="K91" s="3">
        <f t="shared" si="21"/>
        <v>23124.185518335398</v>
      </c>
      <c r="L91" s="3">
        <f t="shared" si="17"/>
        <v>32050.68959340021</v>
      </c>
      <c r="M91" s="3">
        <f t="shared" si="18"/>
        <v>454575.12488826469</v>
      </c>
      <c r="N91" s="3">
        <f t="shared" si="16"/>
        <v>3205.068959340023</v>
      </c>
      <c r="O91" s="3">
        <f t="shared" si="19"/>
        <v>48662.581448166522</v>
      </c>
      <c r="P91" s="3">
        <f t="shared" si="20"/>
        <v>37.742367385789862</v>
      </c>
    </row>
    <row r="92" spans="5:16" x14ac:dyDescent="0.25">
      <c r="E92" s="3">
        <f t="shared" si="12"/>
        <v>7.1428571428571425E-2</v>
      </c>
      <c r="F92" s="10">
        <f t="shared" si="13"/>
        <v>4.7081902893575282E-7</v>
      </c>
      <c r="G92" s="10">
        <f t="shared" si="22"/>
        <v>4.7081902893575276E-7</v>
      </c>
      <c r="H92" s="3">
        <f t="shared" si="14"/>
        <v>8</v>
      </c>
      <c r="I92" s="10">
        <f t="shared" si="15"/>
        <v>0.03</v>
      </c>
      <c r="J92" s="3">
        <v>90</v>
      </c>
      <c r="K92" s="3">
        <f t="shared" si="21"/>
        <v>22775.239834930577</v>
      </c>
      <c r="L92" s="3">
        <f t="shared" si="17"/>
        <v>30110.300305847875</v>
      </c>
      <c r="M92" s="3">
        <f t="shared" si="18"/>
        <v>456864.45985922182</v>
      </c>
      <c r="N92" s="3">
        <f t="shared" si="16"/>
        <v>3011.0300305847895</v>
      </c>
      <c r="O92" s="3">
        <f t="shared" si="19"/>
        <v>48697.476016507004</v>
      </c>
      <c r="P92" s="3">
        <f t="shared" si="20"/>
        <v>34.894568340482166</v>
      </c>
    </row>
    <row r="93" spans="5:16" x14ac:dyDescent="0.25">
      <c r="E93" s="3">
        <f t="shared" si="12"/>
        <v>7.1428571428571425E-2</v>
      </c>
      <c r="F93" s="10">
        <f t="shared" si="13"/>
        <v>4.7081902893575282E-7</v>
      </c>
      <c r="G93" s="10">
        <f t="shared" si="22"/>
        <v>4.7081902893575276E-7</v>
      </c>
      <c r="H93" s="3">
        <f t="shared" si="14"/>
        <v>8</v>
      </c>
      <c r="I93" s="10">
        <f t="shared" si="15"/>
        <v>0.03</v>
      </c>
      <c r="J93" s="3">
        <v>91</v>
      </c>
      <c r="K93" s="3">
        <f t="shared" si="21"/>
        <v>22452.366593866933</v>
      </c>
      <c r="L93" s="3">
        <f t="shared" si="17"/>
        <v>28282.437810779527</v>
      </c>
      <c r="M93" s="3">
        <f t="shared" si="18"/>
        <v>459015.19559535384</v>
      </c>
      <c r="N93" s="3">
        <f t="shared" si="16"/>
        <v>2828.2437810779543</v>
      </c>
      <c r="O93" s="3">
        <f t="shared" si="19"/>
        <v>48729.763340613368</v>
      </c>
      <c r="P93" s="3">
        <f t="shared" si="20"/>
        <v>32.287324106364416</v>
      </c>
    </row>
    <row r="94" spans="5:16" x14ac:dyDescent="0.25">
      <c r="E94" s="3">
        <f t="shared" si="12"/>
        <v>7.1428571428571425E-2</v>
      </c>
      <c r="F94" s="10">
        <f t="shared" si="13"/>
        <v>4.7081902893575282E-7</v>
      </c>
      <c r="G94" s="10">
        <f t="shared" si="22"/>
        <v>4.7081902893575276E-7</v>
      </c>
      <c r="H94" s="3">
        <f t="shared" si="14"/>
        <v>8</v>
      </c>
      <c r="I94" s="10">
        <f t="shared" si="15"/>
        <v>0.03</v>
      </c>
      <c r="J94" s="3">
        <v>92</v>
      </c>
      <c r="K94" s="3">
        <f t="shared" si="21"/>
        <v>22153.392903126358</v>
      </c>
      <c r="L94" s="3">
        <f t="shared" si="17"/>
        <v>26561.237372178708</v>
      </c>
      <c r="M94" s="3">
        <f t="shared" si="18"/>
        <v>461035.36972469522</v>
      </c>
      <c r="N94" s="3">
        <f t="shared" si="16"/>
        <v>2656.1237372178725</v>
      </c>
      <c r="O94" s="3">
        <f t="shared" si="19"/>
        <v>48759.660709687421</v>
      </c>
      <c r="P94" s="3">
        <f t="shared" si="20"/>
        <v>29.897369074057515</v>
      </c>
    </row>
    <row r="95" spans="5:16" x14ac:dyDescent="0.25">
      <c r="E95" s="3">
        <f t="shared" si="12"/>
        <v>7.1428571428571425E-2</v>
      </c>
      <c r="F95" s="10">
        <f t="shared" si="13"/>
        <v>4.7081902893575282E-7</v>
      </c>
      <c r="G95" s="10">
        <f t="shared" si="22"/>
        <v>4.7081902893575276E-7</v>
      </c>
      <c r="H95" s="3">
        <f t="shared" si="14"/>
        <v>8</v>
      </c>
      <c r="I95" s="10">
        <f t="shared" si="15"/>
        <v>0.03</v>
      </c>
      <c r="J95" s="3">
        <v>93</v>
      </c>
      <c r="K95" s="3">
        <f t="shared" si="21"/>
        <v>21876.352850944349</v>
      </c>
      <c r="L95" s="3">
        <f t="shared" si="17"/>
        <v>24941.046183490809</v>
      </c>
      <c r="M95" s="3">
        <f t="shared" si="18"/>
        <v>462932.60096556513</v>
      </c>
      <c r="N95" s="3">
        <f t="shared" si="16"/>
        <v>2494.1046183490826</v>
      </c>
      <c r="O95" s="3">
        <f t="shared" si="19"/>
        <v>48787.364714905627</v>
      </c>
      <c r="P95" s="3">
        <f t="shared" si="20"/>
        <v>27.704005218200855</v>
      </c>
    </row>
    <row r="96" spans="5:16" x14ac:dyDescent="0.25">
      <c r="E96" s="3">
        <f t="shared" si="12"/>
        <v>7.1428571428571425E-2</v>
      </c>
      <c r="F96" s="10">
        <f t="shared" si="13"/>
        <v>4.7081902893575282E-7</v>
      </c>
      <c r="G96" s="10">
        <f t="shared" si="22"/>
        <v>4.7081902893575276E-7</v>
      </c>
      <c r="H96" s="3">
        <f t="shared" si="14"/>
        <v>8</v>
      </c>
      <c r="I96" s="10">
        <f t="shared" si="15"/>
        <v>0.03</v>
      </c>
      <c r="J96" s="3">
        <v>94</v>
      </c>
      <c r="K96" s="3">
        <f t="shared" si="21"/>
        <v>21619.464983504196</v>
      </c>
      <c r="L96" s="3">
        <f t="shared" si="17"/>
        <v>23416.430752110191</v>
      </c>
      <c r="M96" s="3">
        <f t="shared" si="18"/>
        <v>464714.10426438588</v>
      </c>
      <c r="N96" s="3">
        <f t="shared" si="16"/>
        <v>2341.6430752110205</v>
      </c>
      <c r="O96" s="3">
        <f t="shared" si="19"/>
        <v>48813.053501649636</v>
      </c>
      <c r="P96" s="3">
        <f t="shared" si="20"/>
        <v>25.688786744015321</v>
      </c>
    </row>
    <row r="97" spans="5:16" x14ac:dyDescent="0.25">
      <c r="E97" s="3">
        <f t="shared" si="12"/>
        <v>7.1428571428571425E-2</v>
      </c>
      <c r="F97" s="10">
        <f t="shared" si="13"/>
        <v>4.7081902893575282E-7</v>
      </c>
      <c r="G97" s="10">
        <f t="shared" si="22"/>
        <v>4.7081902893575276E-7</v>
      </c>
      <c r="H97" s="3">
        <f t="shared" si="14"/>
        <v>8</v>
      </c>
      <c r="I97" s="10">
        <f t="shared" si="15"/>
        <v>0.03</v>
      </c>
      <c r="J97" s="3">
        <v>95</v>
      </c>
      <c r="K97" s="3">
        <f t="shared" si="21"/>
        <v>21381.112518326885</v>
      </c>
      <c r="L97" s="3">
        <f t="shared" si="17"/>
        <v>21982.181020708205</v>
      </c>
      <c r="M97" s="3">
        <f t="shared" si="18"/>
        <v>466386.70646096516</v>
      </c>
      <c r="N97" s="3">
        <f t="shared" si="16"/>
        <v>2198.2181020708217</v>
      </c>
      <c r="O97" s="3">
        <f t="shared" si="19"/>
        <v>48836.888748167366</v>
      </c>
      <c r="P97" s="3">
        <f t="shared" si="20"/>
        <v>23.835246517731154</v>
      </c>
    </row>
    <row r="98" spans="5:16" x14ac:dyDescent="0.25">
      <c r="E98" s="3">
        <f t="shared" si="12"/>
        <v>7.1428571428571425E-2</v>
      </c>
      <c r="F98" s="10">
        <f t="shared" si="13"/>
        <v>4.7081902893575282E-7</v>
      </c>
      <c r="G98" s="10">
        <f t="shared" si="22"/>
        <v>4.7081902893575276E-7</v>
      </c>
      <c r="H98" s="3">
        <f t="shared" si="14"/>
        <v>8</v>
      </c>
      <c r="I98" s="10">
        <f t="shared" si="15"/>
        <v>0.03</v>
      </c>
      <c r="J98" s="3">
        <v>96</v>
      </c>
      <c r="K98" s="3">
        <f t="shared" si="21"/>
        <v>21159.825933545173</v>
      </c>
      <c r="L98" s="3">
        <f t="shared" si="17"/>
        <v>20633.311818296475</v>
      </c>
      <c r="M98" s="3">
        <f t="shared" si="18"/>
        <v>467956.86224815861</v>
      </c>
      <c r="N98" s="3">
        <f t="shared" si="16"/>
        <v>2063.3311818296488</v>
      </c>
      <c r="O98" s="3">
        <f t="shared" si="19"/>
        <v>48859.017406645544</v>
      </c>
      <c r="P98" s="3">
        <f t="shared" si="20"/>
        <v>22.128658478171214</v>
      </c>
    </row>
    <row r="99" spans="5:16" x14ac:dyDescent="0.25">
      <c r="E99" s="3">
        <f t="shared" si="12"/>
        <v>7.1428571428571425E-2</v>
      </c>
      <c r="F99" s="10">
        <f t="shared" si="13"/>
        <v>4.7081902893575282E-7</v>
      </c>
      <c r="G99" s="10">
        <f t="shared" si="22"/>
        <v>4.7081902893575276E-7</v>
      </c>
      <c r="H99" s="3">
        <f t="shared" si="14"/>
        <v>8</v>
      </c>
      <c r="I99" s="10">
        <f t="shared" si="15"/>
        <v>0.03</v>
      </c>
      <c r="J99" s="3">
        <v>97</v>
      </c>
      <c r="K99" s="3">
        <f t="shared" si="21"/>
        <v>20954.267623075626</v>
      </c>
      <c r="L99" s="3">
        <f t="shared" si="17"/>
        <v>19365.062141744846</v>
      </c>
      <c r="M99" s="3">
        <f t="shared" si="18"/>
        <v>469430.67023517977</v>
      </c>
      <c r="N99" s="3">
        <f t="shared" si="16"/>
        <v>1936.5062141744856</v>
      </c>
      <c r="O99" s="3">
        <f t="shared" si="19"/>
        <v>48879.573237692493</v>
      </c>
      <c r="P99" s="3">
        <f t="shared" si="20"/>
        <v>20.555831046954712</v>
      </c>
    </row>
    <row r="100" spans="5:16" x14ac:dyDescent="0.25">
      <c r="E100" s="3">
        <f t="shared" si="12"/>
        <v>7.1428571428571425E-2</v>
      </c>
      <c r="F100" s="10">
        <f t="shared" si="13"/>
        <v>4.7081902893575282E-7</v>
      </c>
      <c r="G100" s="10">
        <f t="shared" si="22"/>
        <v>4.7081902893575276E-7</v>
      </c>
      <c r="H100" s="3">
        <f t="shared" si="14"/>
        <v>8</v>
      </c>
      <c r="I100" s="10">
        <f t="shared" si="15"/>
        <v>0.03</v>
      </c>
      <c r="J100" s="3">
        <v>98</v>
      </c>
      <c r="K100" s="3">
        <f t="shared" si="21"/>
        <v>20763.218350456995</v>
      </c>
      <c r="L100" s="3">
        <f t="shared" si="17"/>
        <v>18172.892689953129</v>
      </c>
      <c r="M100" s="3">
        <f t="shared" si="18"/>
        <v>470813.88895959011</v>
      </c>
      <c r="N100" s="3">
        <f t="shared" si="16"/>
        <v>1817.2892689953139</v>
      </c>
      <c r="O100" s="3">
        <f t="shared" si="19"/>
        <v>48898.678164954355</v>
      </c>
      <c r="P100" s="3">
        <f t="shared" si="20"/>
        <v>19.104927261863132</v>
      </c>
    </row>
    <row r="101" spans="5:16" x14ac:dyDescent="0.25">
      <c r="E101" s="3">
        <f t="shared" si="12"/>
        <v>7.1428571428571425E-2</v>
      </c>
      <c r="F101" s="10">
        <f t="shared" si="13"/>
        <v>4.7081902893575282E-7</v>
      </c>
      <c r="G101" s="10">
        <f t="shared" si="22"/>
        <v>4.7081902893575276E-7</v>
      </c>
      <c r="H101" s="3">
        <f t="shared" si="14"/>
        <v>8</v>
      </c>
      <c r="I101" s="10">
        <f t="shared" si="15"/>
        <v>0.03</v>
      </c>
      <c r="J101" s="3">
        <v>99</v>
      </c>
      <c r="K101" s="3">
        <f t="shared" si="21"/>
        <v>20585.565270799474</v>
      </c>
      <c r="L101" s="3">
        <f t="shared" si="17"/>
        <v>17052.48200604257</v>
      </c>
      <c r="M101" s="3">
        <f t="shared" si="18"/>
        <v>472111.95272315817</v>
      </c>
      <c r="N101" s="3">
        <f t="shared" si="16"/>
        <v>1705.248200604258</v>
      </c>
      <c r="O101" s="3">
        <f t="shared" si="19"/>
        <v>48916.443472920102</v>
      </c>
      <c r="P101" s="3">
        <f t="shared" si="20"/>
        <v>17.765307965752083</v>
      </c>
    </row>
    <row r="102" spans="5:16" x14ac:dyDescent="0.25">
      <c r="E102" s="3">
        <f t="shared" si="12"/>
        <v>7.1428571428571425E-2</v>
      </c>
      <c r="F102" s="10">
        <f t="shared" si="13"/>
        <v>4.7081902893575282E-7</v>
      </c>
      <c r="G102" s="10">
        <f t="shared" si="22"/>
        <v>4.7081902893575276E-7</v>
      </c>
      <c r="H102" s="3">
        <f t="shared" si="14"/>
        <v>8</v>
      </c>
      <c r="I102" s="10">
        <f t="shared" si="15"/>
        <v>0.03</v>
      </c>
      <c r="J102" s="3">
        <v>100</v>
      </c>
      <c r="K102" s="3">
        <f t="shared" si="21"/>
        <v>20420.291321750949</v>
      </c>
      <c r="L102" s="3">
        <f t="shared" si="17"/>
        <v>15999.721526088055</v>
      </c>
      <c r="M102" s="3">
        <f t="shared" si="18"/>
        <v>473329.98715216119</v>
      </c>
      <c r="N102" s="3">
        <f t="shared" si="16"/>
        <v>1599.9721526088065</v>
      </c>
      <c r="O102" s="3">
        <f t="shared" si="19"/>
        <v>48932.970867824959</v>
      </c>
      <c r="P102" s="3">
        <f t="shared" si="20"/>
        <v>16.527394904852564</v>
      </c>
    </row>
    <row r="103" spans="5:16" x14ac:dyDescent="0.25">
      <c r="E103" s="3">
        <f t="shared" si="12"/>
        <v>7.1428571428571425E-2</v>
      </c>
      <c r="F103" s="10">
        <f t="shared" si="13"/>
        <v>4.7081902893575282E-7</v>
      </c>
      <c r="G103" s="10">
        <f t="shared" si="22"/>
        <v>4.7081902893575276E-7</v>
      </c>
      <c r="H103" s="3">
        <f t="shared" si="14"/>
        <v>8</v>
      </c>
      <c r="I103" s="10">
        <f t="shared" si="15"/>
        <v>0.03</v>
      </c>
      <c r="J103" s="3">
        <v>101</v>
      </c>
      <c r="K103" s="3">
        <f t="shared" si="21"/>
        <v>20266.465811380953</v>
      </c>
      <c r="L103" s="3">
        <f t="shared" si="17"/>
        <v>15010.709784594619</v>
      </c>
      <c r="M103" s="3">
        <f t="shared" si="18"/>
        <v>474472.82440402464</v>
      </c>
      <c r="N103" s="3">
        <f t="shared" si="16"/>
        <v>1501.0709784594628</v>
      </c>
      <c r="O103" s="3">
        <f t="shared" si="19"/>
        <v>48948.353418861952</v>
      </c>
      <c r="P103" s="3">
        <f t="shared" si="20"/>
        <v>15.382551036999585</v>
      </c>
    </row>
    <row r="104" spans="5:16" x14ac:dyDescent="0.25">
      <c r="E104" s="3">
        <f t="shared" si="12"/>
        <v>7.1428571428571425E-2</v>
      </c>
      <c r="F104" s="10">
        <f t="shared" si="13"/>
        <v>4.7081902893575282E-7</v>
      </c>
      <c r="G104" s="10">
        <f t="shared" si="22"/>
        <v>4.7081902893575276E-7</v>
      </c>
      <c r="H104" s="3">
        <f t="shared" si="14"/>
        <v>8</v>
      </c>
      <c r="I104" s="10">
        <f t="shared" si="15"/>
        <v>0.03</v>
      </c>
      <c r="J104" s="3">
        <v>102</v>
      </c>
      <c r="K104" s="3">
        <f t="shared" si="21"/>
        <v>20123.236054054869</v>
      </c>
      <c r="L104" s="3">
        <f t="shared" si="17"/>
        <v>14081.745985878231</v>
      </c>
      <c r="M104" s="3">
        <f t="shared" si="18"/>
        <v>475545.01796006708</v>
      </c>
      <c r="N104" s="3">
        <f t="shared" si="16"/>
        <v>1408.174598587824</v>
      </c>
      <c r="O104" s="3">
        <f t="shared" si="19"/>
        <v>48962.676394594564</v>
      </c>
      <c r="P104" s="3">
        <f t="shared" si="20"/>
        <v>14.322975732608402</v>
      </c>
    </row>
    <row r="105" spans="5:16" x14ac:dyDescent="0.25">
      <c r="E105" s="3">
        <f t="shared" si="12"/>
        <v>7.1428571428571425E-2</v>
      </c>
      <c r="F105" s="10">
        <f t="shared" si="13"/>
        <v>4.7081902893575282E-7</v>
      </c>
      <c r="G105" s="10">
        <f t="shared" si="22"/>
        <v>4.7081902893575276E-7</v>
      </c>
      <c r="H105" s="3">
        <f t="shared" si="14"/>
        <v>8</v>
      </c>
      <c r="I105" s="10">
        <f t="shared" si="15"/>
        <v>0.03</v>
      </c>
      <c r="J105" s="3">
        <v>103</v>
      </c>
      <c r="K105" s="3">
        <f t="shared" si="21"/>
        <v>19989.819925273121</v>
      </c>
      <c r="L105" s="3">
        <f t="shared" si="17"/>
        <v>13209.323115668678</v>
      </c>
      <c r="M105" s="3">
        <f t="shared" si="18"/>
        <v>476550.85695905838</v>
      </c>
      <c r="N105" s="3">
        <f t="shared" si="16"/>
        <v>1320.9323115668685</v>
      </c>
      <c r="O105" s="3">
        <f t="shared" si="19"/>
        <v>48976.018007472732</v>
      </c>
      <c r="P105" s="3">
        <f t="shared" si="20"/>
        <v>13.341612878174791</v>
      </c>
    </row>
    <row r="106" spans="5:16" x14ac:dyDescent="0.25">
      <c r="E106" s="3">
        <f t="shared" si="12"/>
        <v>7.1428571428571425E-2</v>
      </c>
      <c r="F106" s="10">
        <f t="shared" si="13"/>
        <v>4.7081902893575282E-7</v>
      </c>
      <c r="G106" s="10">
        <f t="shared" si="22"/>
        <v>4.7081902893575276E-7</v>
      </c>
      <c r="H106" s="3">
        <f t="shared" si="14"/>
        <v>8</v>
      </c>
      <c r="I106" s="10">
        <f t="shared" si="15"/>
        <v>0.03</v>
      </c>
      <c r="J106" s="3">
        <v>104</v>
      </c>
      <c r="K106" s="3">
        <f t="shared" si="21"/>
        <v>19865.499223556453</v>
      </c>
      <c r="L106" s="3">
        <f t="shared" si="17"/>
        <v>12390.120737694726</v>
      </c>
      <c r="M106" s="3">
        <f t="shared" si="18"/>
        <v>477494.38003874902</v>
      </c>
      <c r="N106" s="3">
        <f t="shared" si="16"/>
        <v>1239.0120737694733</v>
      </c>
      <c r="O106" s="3">
        <f t="shared" si="19"/>
        <v>48988.450077644404</v>
      </c>
      <c r="P106" s="3">
        <f t="shared" si="20"/>
        <v>12.432070171666791</v>
      </c>
    </row>
    <row r="107" spans="5:16" x14ac:dyDescent="0.25">
      <c r="E107" s="3">
        <f t="shared" si="12"/>
        <v>7.1428571428571425E-2</v>
      </c>
      <c r="F107" s="10">
        <f t="shared" si="13"/>
        <v>4.7081902893575282E-7</v>
      </c>
      <c r="G107" s="10">
        <f t="shared" si="22"/>
        <v>4.7081902893575276E-7</v>
      </c>
      <c r="H107" s="3">
        <f t="shared" si="14"/>
        <v>8</v>
      </c>
      <c r="I107" s="10">
        <f t="shared" si="15"/>
        <v>0.03</v>
      </c>
      <c r="J107" s="3">
        <v>105</v>
      </c>
      <c r="K107" s="3">
        <f t="shared" si="21"/>
        <v>19749.613742174075</v>
      </c>
      <c r="L107" s="3">
        <f t="shared" si="17"/>
        <v>11620.997594956052</v>
      </c>
      <c r="M107" s="3">
        <f t="shared" si="18"/>
        <v>478379.38866287004</v>
      </c>
      <c r="N107" s="3">
        <f t="shared" si="16"/>
        <v>1162.0997594956059</v>
      </c>
      <c r="O107" s="3">
        <f t="shared" si="19"/>
        <v>49000.038625782639</v>
      </c>
      <c r="P107" s="3">
        <f t="shared" si="20"/>
        <v>11.588548138237828</v>
      </c>
    </row>
    <row r="108" spans="5:16" x14ac:dyDescent="0.25">
      <c r="E108" s="3">
        <f t="shared" si="12"/>
        <v>7.1428571428571425E-2</v>
      </c>
      <c r="F108" s="10">
        <f t="shared" si="13"/>
        <v>4.7081902893575282E-7</v>
      </c>
      <c r="G108" s="10">
        <f t="shared" si="22"/>
        <v>4.7081902893575276E-7</v>
      </c>
      <c r="H108" s="3">
        <f t="shared" si="14"/>
        <v>8</v>
      </c>
      <c r="I108" s="10">
        <f t="shared" si="15"/>
        <v>0.03</v>
      </c>
      <c r="J108" s="3">
        <v>106</v>
      </c>
      <c r="K108" s="3">
        <f t="shared" si="21"/>
        <v>19641.555966182339</v>
      </c>
      <c r="L108" s="3">
        <f t="shared" si="17"/>
        <v>10898.984114165214</v>
      </c>
      <c r="M108" s="3">
        <f t="shared" si="18"/>
        <v>479209.45991965261</v>
      </c>
      <c r="N108" s="3">
        <f t="shared" si="16"/>
        <v>1089.8984114165221</v>
      </c>
      <c r="O108" s="3">
        <f t="shared" si="19"/>
        <v>49010.844403381816</v>
      </c>
      <c r="P108" s="3">
        <f t="shared" si="20"/>
        <v>10.805777599173604</v>
      </c>
    </row>
    <row r="109" spans="5:16" x14ac:dyDescent="0.25">
      <c r="E109" s="3">
        <f t="shared" si="12"/>
        <v>7.1428571428571425E-2</v>
      </c>
      <c r="F109" s="10">
        <f t="shared" si="13"/>
        <v>4.7081902893575282E-7</v>
      </c>
      <c r="G109" s="10">
        <f t="shared" si="22"/>
        <v>4.7081902893575276E-7</v>
      </c>
      <c r="H109" s="3">
        <f t="shared" si="14"/>
        <v>8</v>
      </c>
      <c r="I109" s="10">
        <f t="shared" si="15"/>
        <v>0.03</v>
      </c>
      <c r="J109" s="3">
        <v>107</v>
      </c>
      <c r="K109" s="3">
        <f t="shared" si="21"/>
        <v>19540.766321162824</v>
      </c>
      <c r="L109" s="3">
        <f t="shared" si="17"/>
        <v>10221.274893887214</v>
      </c>
      <c r="M109" s="3">
        <f t="shared" si="18"/>
        <v>479987.95878495014</v>
      </c>
      <c r="N109" s="3">
        <f t="shared" si="16"/>
        <v>1022.127489388722</v>
      </c>
      <c r="O109" s="3">
        <f t="shared" si="19"/>
        <v>49020.92336788377</v>
      </c>
      <c r="P109" s="3">
        <f t="shared" si="20"/>
        <v>10.078964501951493</v>
      </c>
    </row>
    <row r="110" spans="5:16" x14ac:dyDescent="0.25">
      <c r="E110" s="3">
        <f t="shared" si="12"/>
        <v>7.1428571428571425E-2</v>
      </c>
      <c r="F110" s="10">
        <f t="shared" si="13"/>
        <v>4.7081902893575282E-7</v>
      </c>
      <c r="G110" s="10">
        <f t="shared" si="22"/>
        <v>4.7081902893575276E-7</v>
      </c>
      <c r="H110" s="3">
        <f t="shared" si="14"/>
        <v>8</v>
      </c>
      <c r="I110" s="10">
        <f t="shared" si="15"/>
        <v>0.03</v>
      </c>
      <c r="J110" s="3">
        <v>108</v>
      </c>
      <c r="K110" s="3">
        <f t="shared" si="21"/>
        <v>19446.728909472004</v>
      </c>
      <c r="L110" s="3">
        <f t="shared" si="17"/>
        <v>9585.2212417289484</v>
      </c>
      <c r="M110" s="3">
        <f t="shared" si="18"/>
        <v>480718.04984879924</v>
      </c>
      <c r="N110" s="3">
        <f t="shared" si="16"/>
        <v>958.52212417289547</v>
      </c>
      <c r="O110" s="3">
        <f t="shared" si="19"/>
        <v>49030.327109052851</v>
      </c>
      <c r="P110" s="3">
        <f t="shared" si="20"/>
        <v>9.403741169082064</v>
      </c>
    </row>
    <row r="111" spans="5:16" x14ac:dyDescent="0.25">
      <c r="E111" s="3">
        <f t="shared" si="12"/>
        <v>7.1428571428571425E-2</v>
      </c>
      <c r="F111" s="10">
        <f t="shared" si="13"/>
        <v>4.7081902893575282E-7</v>
      </c>
      <c r="G111" s="10">
        <f t="shared" si="22"/>
        <v>4.7081902893575276E-7</v>
      </c>
      <c r="H111" s="3">
        <f t="shared" si="14"/>
        <v>8</v>
      </c>
      <c r="I111" s="10">
        <f t="shared" si="15"/>
        <v>0.03</v>
      </c>
      <c r="J111" s="3">
        <v>109</v>
      </c>
      <c r="K111" s="3">
        <f t="shared" si="21"/>
        <v>19358.967677954493</v>
      </c>
      <c r="L111" s="3">
        <f t="shared" si="17"/>
        <v>8988.3238131229646</v>
      </c>
      <c r="M111" s="3">
        <f t="shared" si="18"/>
        <v>481402.70850892272</v>
      </c>
      <c r="N111" s="3">
        <f t="shared" si="16"/>
        <v>898.832381312297</v>
      </c>
      <c r="O111" s="3">
        <f t="shared" si="19"/>
        <v>49039.103232204601</v>
      </c>
      <c r="P111" s="3">
        <f t="shared" si="20"/>
        <v>8.7761231517510225</v>
      </c>
    </row>
    <row r="112" spans="5:16" x14ac:dyDescent="0.25">
      <c r="E112" s="3">
        <f t="shared" si="12"/>
        <v>7.1428571428571425E-2</v>
      </c>
      <c r="F112" s="10">
        <f t="shared" si="13"/>
        <v>4.7081902893575282E-7</v>
      </c>
      <c r="G112" s="10">
        <f t="shared" si="22"/>
        <v>4.7081902893575276E-7</v>
      </c>
      <c r="H112" s="3">
        <f t="shared" si="14"/>
        <v>8</v>
      </c>
      <c r="I112" s="10">
        <f t="shared" si="15"/>
        <v>0.03</v>
      </c>
      <c r="J112" s="3">
        <v>110</v>
      </c>
      <c r="K112" s="3">
        <f t="shared" si="21"/>
        <v>19277.04296811136</v>
      </c>
      <c r="L112" s="3">
        <f t="shared" si="17"/>
        <v>8428.2253934573127</v>
      </c>
      <c r="M112" s="3">
        <f t="shared" si="18"/>
        <v>482044.73163843149</v>
      </c>
      <c r="N112" s="3">
        <f t="shared" si="16"/>
        <v>842.8225393457318</v>
      </c>
      <c r="O112" s="3">
        <f t="shared" si="19"/>
        <v>49047.295703188916</v>
      </c>
      <c r="P112" s="3">
        <f t="shared" si="20"/>
        <v>8.1924709843133368</v>
      </c>
    </row>
    <row r="113" spans="5:16" x14ac:dyDescent="0.25">
      <c r="E113" s="3">
        <f t="shared" si="12"/>
        <v>7.1428571428571425E-2</v>
      </c>
      <c r="F113" s="10">
        <f t="shared" si="13"/>
        <v>4.7081902893575282E-7</v>
      </c>
      <c r="G113" s="10">
        <f t="shared" si="22"/>
        <v>4.7081902893575276E-7</v>
      </c>
      <c r="H113" s="3">
        <f t="shared" si="14"/>
        <v>8</v>
      </c>
      <c r="I113" s="10">
        <f t="shared" si="15"/>
        <v>0.03</v>
      </c>
      <c r="J113" s="3">
        <v>111</v>
      </c>
      <c r="K113" s="3">
        <f t="shared" si="21"/>
        <v>19200.548405810026</v>
      </c>
      <c r="L113" s="3">
        <f t="shared" si="17"/>
        <v>7902.7038562259813</v>
      </c>
      <c r="M113" s="3">
        <f t="shared" si="18"/>
        <v>482646.74773796415</v>
      </c>
      <c r="N113" s="3">
        <f t="shared" si="16"/>
        <v>790.27038562259861</v>
      </c>
      <c r="O113" s="3">
        <f t="shared" si="19"/>
        <v>49054.945159419047</v>
      </c>
      <c r="P113" s="3">
        <f t="shared" si="20"/>
        <v>7.6494562301333691</v>
      </c>
    </row>
    <row r="114" spans="5:16" x14ac:dyDescent="0.25">
      <c r="E114" s="3">
        <f t="shared" si="12"/>
        <v>7.1428571428571425E-2</v>
      </c>
      <c r="F114" s="10">
        <f t="shared" si="13"/>
        <v>4.7081902893575282E-7</v>
      </c>
      <c r="G114" s="10">
        <f t="shared" si="22"/>
        <v>4.7081902893575276E-7</v>
      </c>
      <c r="H114" s="3">
        <f t="shared" si="14"/>
        <v>8</v>
      </c>
      <c r="I114" s="10">
        <f t="shared" si="15"/>
        <v>0.03</v>
      </c>
      <c r="J114" s="3">
        <v>112</v>
      </c>
      <c r="K114" s="3">
        <f t="shared" si="21"/>
        <v>19129.108092906095</v>
      </c>
      <c r="L114" s="3">
        <f t="shared" si="17"/>
        <v>7409.6653222566292</v>
      </c>
      <c r="M114" s="3">
        <f t="shared" si="18"/>
        <v>483211.22658483742</v>
      </c>
      <c r="N114" s="3">
        <f t="shared" si="16"/>
        <v>740.9665322256634</v>
      </c>
      <c r="O114" s="3">
        <f t="shared" si="19"/>
        <v>49062.089190709434</v>
      </c>
      <c r="P114" s="3">
        <f t="shared" si="20"/>
        <v>7.1440312903931087</v>
      </c>
    </row>
    <row r="115" spans="5:16" x14ac:dyDescent="0.25">
      <c r="E115" s="3">
        <f t="shared" si="12"/>
        <v>7.1428571428571425E-2</v>
      </c>
      <c r="F115" s="10">
        <f t="shared" si="13"/>
        <v>4.7081902893575282E-7</v>
      </c>
      <c r="G115" s="10">
        <f t="shared" si="22"/>
        <v>4.7081902893575276E-7</v>
      </c>
      <c r="H115" s="3">
        <f t="shared" si="14"/>
        <v>8</v>
      </c>
      <c r="I115" s="10">
        <f t="shared" si="15"/>
        <v>0.03</v>
      </c>
      <c r="J115" s="3">
        <v>113</v>
      </c>
      <c r="K115" s="3">
        <f t="shared" si="21"/>
        <v>19062.374067733737</v>
      </c>
      <c r="L115" s="3">
        <f t="shared" si="17"/>
        <v>6947.13753869637</v>
      </c>
      <c r="M115" s="3">
        <f t="shared" si="18"/>
        <v>483740.48839357006</v>
      </c>
      <c r="N115" s="3">
        <f t="shared" si="16"/>
        <v>694.71375386963746</v>
      </c>
      <c r="O115" s="3">
        <f t="shared" si="19"/>
        <v>49068.762593226675</v>
      </c>
      <c r="P115" s="3">
        <f t="shared" si="20"/>
        <v>6.6734025172358127</v>
      </c>
    </row>
    <row r="116" spans="5:16" x14ac:dyDescent="0.25">
      <c r="E116" s="3">
        <f t="shared" si="12"/>
        <v>7.1428571428571425E-2</v>
      </c>
      <c r="F116" s="10">
        <f t="shared" si="13"/>
        <v>4.7081902893575282E-7</v>
      </c>
      <c r="G116" s="10">
        <f t="shared" si="22"/>
        <v>4.7081902893575276E-7</v>
      </c>
      <c r="H116" s="3">
        <f t="shared" si="14"/>
        <v>8</v>
      </c>
      <c r="I116" s="10">
        <f t="shared" si="15"/>
        <v>0.03</v>
      </c>
      <c r="J116" s="3">
        <v>114</v>
      </c>
      <c r="K116" s="3">
        <f t="shared" si="21"/>
        <v>19000.024005407049</v>
      </c>
      <c r="L116" s="3">
        <f t="shared" si="17"/>
        <v>6513.2634911161758</v>
      </c>
      <c r="M116" s="3">
        <f t="shared" si="18"/>
        <v>484236.71250347694</v>
      </c>
      <c r="N116" s="3">
        <f t="shared" si="16"/>
        <v>651.32634911161801</v>
      </c>
      <c r="O116" s="3">
        <f t="shared" si="19"/>
        <v>49074.997599459341</v>
      </c>
      <c r="P116" s="3">
        <f t="shared" si="20"/>
        <v>6.235006232668824</v>
      </c>
    </row>
    <row r="117" spans="5:16" x14ac:dyDescent="0.25">
      <c r="E117" s="3">
        <f t="shared" si="12"/>
        <v>7.1428571428571425E-2</v>
      </c>
      <c r="F117" s="10">
        <f t="shared" si="13"/>
        <v>4.7081902893575282E-7</v>
      </c>
      <c r="G117" s="10">
        <f t="shared" si="22"/>
        <v>4.7081902893575276E-7</v>
      </c>
      <c r="H117" s="3">
        <f t="shared" si="14"/>
        <v>8</v>
      </c>
      <c r="I117" s="10">
        <f t="shared" si="15"/>
        <v>0.03</v>
      </c>
      <c r="J117" s="3">
        <v>115</v>
      </c>
      <c r="K117" s="3">
        <f t="shared" si="21"/>
        <v>18941.759132343115</v>
      </c>
      <c r="L117" s="3">
        <f t="shared" si="17"/>
        <v>6106.2952576718098</v>
      </c>
      <c r="M117" s="3">
        <f t="shared" si="18"/>
        <v>484701.94560998527</v>
      </c>
      <c r="N117" s="3">
        <f t="shared" si="16"/>
        <v>610.62952576718135</v>
      </c>
      <c r="O117" s="3">
        <f t="shared" si="19"/>
        <v>49080.824086765737</v>
      </c>
      <c r="P117" s="3">
        <f t="shared" si="20"/>
        <v>5.8264873063933953</v>
      </c>
    </row>
    <row r="118" spans="5:16" x14ac:dyDescent="0.25">
      <c r="E118" s="3">
        <f t="shared" si="12"/>
        <v>7.1428571428571425E-2</v>
      </c>
      <c r="F118" s="10">
        <f t="shared" si="13"/>
        <v>4.7081902893575282E-7</v>
      </c>
      <c r="G118" s="10">
        <f t="shared" si="22"/>
        <v>4.7081902893575276E-7</v>
      </c>
      <c r="H118" s="3">
        <f t="shared" si="14"/>
        <v>8</v>
      </c>
      <c r="I118" s="10">
        <f t="shared" si="15"/>
        <v>0.03</v>
      </c>
      <c r="J118" s="3">
        <v>116</v>
      </c>
      <c r="K118" s="3">
        <f t="shared" si="21"/>
        <v>18887.302332439576</v>
      </c>
      <c r="L118" s="3">
        <f t="shared" si="17"/>
        <v>5724.5881105987919</v>
      </c>
      <c r="M118" s="3">
        <f t="shared" si="18"/>
        <v>485138.1095569618</v>
      </c>
      <c r="N118" s="3">
        <f t="shared" si="16"/>
        <v>572.45881105987951</v>
      </c>
      <c r="O118" s="3">
        <f t="shared" si="19"/>
        <v>49086.269766756093</v>
      </c>
      <c r="P118" s="3">
        <f t="shared" si="20"/>
        <v>5.4456799903538959</v>
      </c>
    </row>
    <row r="119" spans="5:16" x14ac:dyDescent="0.25">
      <c r="E119" s="3">
        <f t="shared" si="12"/>
        <v>7.1428571428571425E-2</v>
      </c>
      <c r="F119" s="10">
        <f t="shared" si="13"/>
        <v>4.7081902893575282E-7</v>
      </c>
      <c r="G119" s="10">
        <f t="shared" si="22"/>
        <v>4.7081902893575276E-7</v>
      </c>
      <c r="H119" s="3">
        <f t="shared" si="14"/>
        <v>8</v>
      </c>
      <c r="I119" s="10">
        <f t="shared" si="15"/>
        <v>0.03</v>
      </c>
      <c r="J119" s="3">
        <v>117</v>
      </c>
      <c r="K119" s="3">
        <f t="shared" si="21"/>
        <v>18836.396424975806</v>
      </c>
      <c r="L119" s="3">
        <f t="shared" si="17"/>
        <v>5366.5948673055045</v>
      </c>
      <c r="M119" s="3">
        <f t="shared" si="18"/>
        <v>485547.00870771887</v>
      </c>
      <c r="N119" s="3">
        <f t="shared" si="16"/>
        <v>536.65948673055073</v>
      </c>
      <c r="O119" s="3">
        <f t="shared" si="19"/>
        <v>49091.360357502468</v>
      </c>
      <c r="P119" s="3">
        <f t="shared" si="20"/>
        <v>5.0905907463769866</v>
      </c>
    </row>
    <row r="120" spans="5:16" x14ac:dyDescent="0.25">
      <c r="E120" s="3">
        <f t="shared" si="12"/>
        <v>7.1428571428571425E-2</v>
      </c>
      <c r="F120" s="10">
        <f t="shared" si="13"/>
        <v>4.7081902893575282E-7</v>
      </c>
      <c r="G120" s="10">
        <f t="shared" si="22"/>
        <v>4.7081902893575276E-7</v>
      </c>
      <c r="H120" s="3">
        <f t="shared" si="14"/>
        <v>8</v>
      </c>
      <c r="I120" s="10">
        <f t="shared" si="15"/>
        <v>0.03</v>
      </c>
      <c r="J120" s="3">
        <v>118</v>
      </c>
      <c r="K120" s="3">
        <f t="shared" si="21"/>
        <v>18788.802596609992</v>
      </c>
      <c r="L120" s="3">
        <f t="shared" si="17"/>
        <v>5030.8604908637826</v>
      </c>
      <c r="M120" s="3">
        <f t="shared" si="18"/>
        <v>485930.3369125264</v>
      </c>
      <c r="N120" s="3">
        <f t="shared" si="16"/>
        <v>503.08604908637858</v>
      </c>
      <c r="O120" s="3">
        <f t="shared" si="19"/>
        <v>49096.119740339047</v>
      </c>
      <c r="P120" s="3">
        <f t="shared" si="20"/>
        <v>4.7593828365814286</v>
      </c>
    </row>
    <row r="121" spans="5:16" x14ac:dyDescent="0.25">
      <c r="E121" s="3">
        <f t="shared" si="12"/>
        <v>7.1428571428571425E-2</v>
      </c>
      <c r="F121" s="10">
        <f t="shared" si="13"/>
        <v>4.7081902893575282E-7</v>
      </c>
      <c r="G121" s="10">
        <f t="shared" si="22"/>
        <v>4.7081902893575276E-7</v>
      </c>
      <c r="H121" s="3">
        <f t="shared" si="14"/>
        <v>8</v>
      </c>
      <c r="I121" s="10">
        <f t="shared" si="15"/>
        <v>0.03</v>
      </c>
      <c r="J121" s="3">
        <v>119</v>
      </c>
      <c r="K121" s="3">
        <f t="shared" si="21"/>
        <v>18744.298971858756</v>
      </c>
      <c r="L121" s="3">
        <f t="shared" si="17"/>
        <v>4716.0169376961758</v>
      </c>
      <c r="M121" s="3">
        <f t="shared" si="18"/>
        <v>486289.68409044523</v>
      </c>
      <c r="N121" s="3">
        <f t="shared" si="16"/>
        <v>471.60169376961784</v>
      </c>
      <c r="O121" s="3">
        <f t="shared" si="19"/>
        <v>49100.57010281417</v>
      </c>
      <c r="P121" s="3">
        <f t="shared" si="20"/>
        <v>4.4503624751236233</v>
      </c>
    </row>
    <row r="122" spans="5:16" x14ac:dyDescent="0.25">
      <c r="E122" s="3">
        <f t="shared" si="12"/>
        <v>7.1428571428571425E-2</v>
      </c>
      <c r="F122" s="10">
        <f t="shared" si="13"/>
        <v>4.7081902893575282E-7</v>
      </c>
      <c r="G122" s="10">
        <f t="shared" si="22"/>
        <v>4.7081902893575276E-7</v>
      </c>
      <c r="H122" s="3">
        <f t="shared" si="14"/>
        <v>8</v>
      </c>
      <c r="I122" s="10">
        <f t="shared" si="15"/>
        <v>0.03</v>
      </c>
      <c r="J122" s="3">
        <v>120</v>
      </c>
      <c r="K122" s="3">
        <f t="shared" si="21"/>
        <v>18702.679308210365</v>
      </c>
      <c r="L122" s="3">
        <f t="shared" si="17"/>
        <v>4420.7782486519809</v>
      </c>
      <c r="M122" s="3">
        <f t="shared" si="18"/>
        <v>486626.54244313779</v>
      </c>
      <c r="N122" s="3">
        <f t="shared" si="16"/>
        <v>442.07782486519835</v>
      </c>
      <c r="O122" s="3">
        <f t="shared" si="19"/>
        <v>49104.732069179008</v>
      </c>
      <c r="P122" s="3">
        <f t="shared" si="20"/>
        <v>4.1619663648391025</v>
      </c>
    </row>
    <row r="123" spans="5:16" x14ac:dyDescent="0.25">
      <c r="E123" s="3">
        <f t="shared" si="12"/>
        <v>7.1428571428571425E-2</v>
      </c>
      <c r="F123" s="10">
        <f t="shared" si="13"/>
        <v>4.7081902893575282E-7</v>
      </c>
      <c r="G123" s="10">
        <f t="shared" si="22"/>
        <v>4.7081902893575276E-7</v>
      </c>
      <c r="H123" s="3">
        <f t="shared" si="14"/>
        <v>8</v>
      </c>
      <c r="I123" s="10">
        <f t="shared" si="15"/>
        <v>0.03</v>
      </c>
      <c r="J123" s="3">
        <v>121</v>
      </c>
      <c r="K123" s="3">
        <f t="shared" si="21"/>
        <v>18663.751803569776</v>
      </c>
      <c r="L123" s="3">
        <f t="shared" si="17"/>
        <v>4143.9358783888565</v>
      </c>
      <c r="M123" s="3">
        <f t="shared" si="18"/>
        <v>486942.31231804151</v>
      </c>
      <c r="N123" s="3">
        <f t="shared" si="16"/>
        <v>414.39358783888588</v>
      </c>
      <c r="O123" s="3">
        <f t="shared" si="19"/>
        <v>49108.624819643068</v>
      </c>
      <c r="P123" s="3">
        <f t="shared" si="20"/>
        <v>3.8927504640589201</v>
      </c>
    </row>
    <row r="124" spans="5:16" x14ac:dyDescent="0.25">
      <c r="E124" s="3">
        <f t="shared" si="12"/>
        <v>7.1428571428571425E-2</v>
      </c>
      <c r="F124" s="10">
        <f t="shared" si="13"/>
        <v>4.7081902893575282E-7</v>
      </c>
      <c r="G124" s="10">
        <f t="shared" si="22"/>
        <v>4.7081902893575276E-7</v>
      </c>
      <c r="H124" s="3">
        <f t="shared" si="14"/>
        <v>8</v>
      </c>
      <c r="I124" s="10">
        <f t="shared" si="15"/>
        <v>0.03</v>
      </c>
      <c r="J124" s="3">
        <v>122</v>
      </c>
      <c r="K124" s="3">
        <f t="shared" si="21"/>
        <v>18627.338005092486</v>
      </c>
      <c r="L124" s="3">
        <f t="shared" si="17"/>
        <v>3884.3542569812266</v>
      </c>
      <c r="M124" s="3">
        <f t="shared" si="18"/>
        <v>487238.30773792643</v>
      </c>
      <c r="N124" s="3">
        <f t="shared" si="16"/>
        <v>388.43542569812291</v>
      </c>
      <c r="O124" s="3">
        <f t="shared" si="19"/>
        <v>49112.266199490798</v>
      </c>
      <c r="P124" s="3">
        <f t="shared" si="20"/>
        <v>3.6413798477289698</v>
      </c>
    </row>
    <row r="125" spans="5:16" x14ac:dyDescent="0.25">
      <c r="E125" s="3">
        <f t="shared" si="12"/>
        <v>7.1428571428571425E-2</v>
      </c>
      <c r="F125" s="10">
        <f t="shared" si="13"/>
        <v>4.7081902893575282E-7</v>
      </c>
      <c r="G125" s="10">
        <f t="shared" si="22"/>
        <v>4.7081902893575276E-7</v>
      </c>
      <c r="H125" s="3">
        <f t="shared" si="14"/>
        <v>8</v>
      </c>
      <c r="I125" s="10">
        <f t="shared" si="15"/>
        <v>0.03</v>
      </c>
      <c r="J125" s="3">
        <v>123</v>
      </c>
      <c r="K125" s="3">
        <f t="shared" si="21"/>
        <v>18593.271809658814</v>
      </c>
      <c r="L125" s="3">
        <f t="shared" si="17"/>
        <v>3640.9665769162393</v>
      </c>
      <c r="M125" s="3">
        <f t="shared" si="18"/>
        <v>487515.7616134251</v>
      </c>
      <c r="N125" s="3">
        <f t="shared" si="16"/>
        <v>364.09665769162416</v>
      </c>
      <c r="O125" s="3">
        <f t="shared" si="19"/>
        <v>49115.67281903416</v>
      </c>
      <c r="P125" s="3">
        <f t="shared" si="20"/>
        <v>3.4066195433671984</v>
      </c>
    </row>
    <row r="126" spans="5:16" x14ac:dyDescent="0.25">
      <c r="E126" s="3">
        <f t="shared" si="12"/>
        <v>7.1428571428571425E-2</v>
      </c>
      <c r="F126" s="10">
        <f t="shared" si="13"/>
        <v>4.7081902893575282E-7</v>
      </c>
      <c r="G126" s="10">
        <f t="shared" si="22"/>
        <v>4.7081902893575276E-7</v>
      </c>
      <c r="H126" s="3">
        <f t="shared" si="14"/>
        <v>8</v>
      </c>
      <c r="I126" s="10">
        <f t="shared" si="15"/>
        <v>0.03</v>
      </c>
      <c r="J126" s="3">
        <v>124</v>
      </c>
      <c r="K126" s="3">
        <f t="shared" si="21"/>
        <v>18561.398547292014</v>
      </c>
      <c r="L126" s="3">
        <f t="shared" si="17"/>
        <v>3412.7707980747373</v>
      </c>
      <c r="M126" s="3">
        <f t="shared" si="18"/>
        <v>487775.83065463341</v>
      </c>
      <c r="N126" s="3">
        <f t="shared" si="16"/>
        <v>341.27707980747391</v>
      </c>
      <c r="O126" s="3">
        <f t="shared" si="19"/>
        <v>49118.860145270846</v>
      </c>
      <c r="P126" s="3">
        <f t="shared" si="20"/>
        <v>3.187326236680021</v>
      </c>
    </row>
    <row r="127" spans="5:16" x14ac:dyDescent="0.25">
      <c r="E127" s="3">
        <f t="shared" si="12"/>
        <v>7.1428571428571425E-2</v>
      </c>
      <c r="F127" s="10">
        <f t="shared" si="13"/>
        <v>4.7081902893575282E-7</v>
      </c>
      <c r="G127" s="10">
        <f t="shared" si="22"/>
        <v>4.7081902893575276E-7</v>
      </c>
      <c r="H127" s="3">
        <f t="shared" si="14"/>
        <v>8</v>
      </c>
      <c r="I127" s="10">
        <f t="shared" si="15"/>
        <v>0.03</v>
      </c>
      <c r="J127" s="3">
        <v>125</v>
      </c>
      <c r="K127" s="3">
        <f t="shared" si="21"/>
        <v>18531.574139750926</v>
      </c>
      <c r="L127" s="3">
        <f t="shared" si="17"/>
        <v>3198.8258628962021</v>
      </c>
      <c r="M127" s="3">
        <f t="shared" si="18"/>
        <v>488019.59999735304</v>
      </c>
      <c r="N127" s="3">
        <f t="shared" si="16"/>
        <v>319.88258628962041</v>
      </c>
      <c r="O127" s="3">
        <f t="shared" si="19"/>
        <v>49121.842586024955</v>
      </c>
      <c r="P127" s="3">
        <f t="shared" si="20"/>
        <v>2.9824407541087585</v>
      </c>
    </row>
    <row r="128" spans="5:16" x14ac:dyDescent="0.25">
      <c r="E128" s="3">
        <f t="shared" si="12"/>
        <v>7.1428571428571425E-2</v>
      </c>
      <c r="F128" s="10">
        <f t="shared" si="13"/>
        <v>4.7081902893575282E-7</v>
      </c>
      <c r="G128" s="10">
        <f t="shared" si="22"/>
        <v>4.7081902893575276E-7</v>
      </c>
      <c r="H128" s="3">
        <f t="shared" si="14"/>
        <v>8</v>
      </c>
      <c r="I128" s="10">
        <f t="shared" si="15"/>
        <v>0.03</v>
      </c>
      <c r="J128" s="3">
        <v>126</v>
      </c>
      <c r="K128" s="3">
        <f t="shared" si="21"/>
        <v>18503.664327346378</v>
      </c>
      <c r="L128" s="3">
        <f t="shared" si="17"/>
        <v>2998.2481136653091</v>
      </c>
      <c r="M128" s="3">
        <f t="shared" si="18"/>
        <v>488248.08755898848</v>
      </c>
      <c r="N128" s="3">
        <f t="shared" si="16"/>
        <v>299.82481136653109</v>
      </c>
      <c r="O128" s="3">
        <f t="shared" si="19"/>
        <v>49124.63356726541</v>
      </c>
      <c r="P128" s="3">
        <f t="shared" si="20"/>
        <v>2.7909812404548591</v>
      </c>
    </row>
    <row r="129" spans="5:16" x14ac:dyDescent="0.25">
      <c r="E129" s="3">
        <f t="shared" si="12"/>
        <v>7.1428571428571425E-2</v>
      </c>
      <c r="F129" s="10">
        <f t="shared" si="13"/>
        <v>4.7081902893575282E-7</v>
      </c>
      <c r="G129" s="10">
        <f t="shared" si="22"/>
        <v>4.7081902893575276E-7</v>
      </c>
      <c r="H129" s="3">
        <f t="shared" si="14"/>
        <v>8</v>
      </c>
      <c r="I129" s="10">
        <f t="shared" si="15"/>
        <v>0.03</v>
      </c>
      <c r="J129" s="3">
        <v>127</v>
      </c>
      <c r="K129" s="3">
        <f t="shared" si="21"/>
        <v>18477.543957754053</v>
      </c>
      <c r="L129" s="3">
        <f t="shared" si="17"/>
        <v>2810.2079037101107</v>
      </c>
      <c r="M129" s="3">
        <f t="shared" si="18"/>
        <v>488462.248138536</v>
      </c>
      <c r="N129" s="3">
        <f t="shared" si="16"/>
        <v>281.02079037101123</v>
      </c>
      <c r="O129" s="3">
        <f t="shared" si="19"/>
        <v>49127.245604224641</v>
      </c>
      <c r="P129" s="3">
        <f t="shared" si="20"/>
        <v>2.6120369592325021</v>
      </c>
    </row>
    <row r="130" spans="5:16" x14ac:dyDescent="0.25">
      <c r="E130" s="3">
        <f t="shared" ref="E130:E193" si="23">$C$3</f>
        <v>7.1428571428571425E-2</v>
      </c>
      <c r="F130" s="10">
        <f t="shared" ref="F130:F193" si="24">(H130*I130)/($C$8+$C$9+$C$10)</f>
        <v>4.7081902893575282E-7</v>
      </c>
      <c r="G130" s="10">
        <f t="shared" si="22"/>
        <v>4.7081902893575276E-7</v>
      </c>
      <c r="H130" s="3">
        <f t="shared" ref="H130:H193" si="25">IF(J130&gt;=$C$23,$C$20,IF(J130&gt;=$C$22,$C$19,$C$18))</f>
        <v>8</v>
      </c>
      <c r="I130" s="10">
        <f t="shared" ref="I130:I193" si="26">IF(J130&gt;=$C$23,$C$28,IF(J130&gt;=$C$22,$C$27,$C$26))</f>
        <v>0.03</v>
      </c>
      <c r="J130" s="3">
        <v>128</v>
      </c>
      <c r="K130" s="3">
        <f t="shared" si="21"/>
        <v>18453.096331236946</v>
      </c>
      <c r="L130" s="3">
        <f t="shared" si="17"/>
        <v>2633.9263942479247</v>
      </c>
      <c r="M130" s="3">
        <f t="shared" si="18"/>
        <v>488662.97727451532</v>
      </c>
      <c r="N130" s="3">
        <f t="shared" ref="N130:N193" si="27">L130*$C$13</f>
        <v>263.39263942479261</v>
      </c>
      <c r="O130" s="3">
        <f t="shared" si="19"/>
        <v>49129.690366876355</v>
      </c>
      <c r="P130" s="3">
        <f t="shared" si="20"/>
        <v>2.4447626517107</v>
      </c>
    </row>
    <row r="131" spans="5:16" x14ac:dyDescent="0.25">
      <c r="E131" s="3">
        <f t="shared" si="23"/>
        <v>7.1428571428571425E-2</v>
      </c>
      <c r="F131" s="10">
        <f t="shared" si="24"/>
        <v>4.7081902893575282E-7</v>
      </c>
      <c r="G131" s="10">
        <f t="shared" si="22"/>
        <v>4.7081902893575276E-7</v>
      </c>
      <c r="H131" s="3">
        <f t="shared" si="25"/>
        <v>8</v>
      </c>
      <c r="I131" s="10">
        <f t="shared" si="26"/>
        <v>0.03</v>
      </c>
      <c r="J131" s="3">
        <v>129</v>
      </c>
      <c r="K131" s="3">
        <f t="shared" si="21"/>
        <v>18430.212597257963</v>
      </c>
      <c r="L131" s="3">
        <f t="shared" ref="L131:L194" si="28">G130*K130*L130-E130*L130+L130</f>
        <v>2468.6725286377705</v>
      </c>
      <c r="M131" s="3">
        <f t="shared" ref="M131:M194" si="29">E130*L130+M130</f>
        <v>488851.11487410445</v>
      </c>
      <c r="N131" s="3">
        <f t="shared" si="27"/>
        <v>246.8672528637772</v>
      </c>
      <c r="O131" s="3">
        <f t="shared" ref="O131:O194" si="30">(L131+M131)*$C$13</f>
        <v>49131.978740274251</v>
      </c>
      <c r="P131" s="3">
        <f t="shared" ref="P131:P194" si="31">(K130-K131)*$C$13</f>
        <v>2.2883733978982503</v>
      </c>
    </row>
    <row r="132" spans="5:16" x14ac:dyDescent="0.25">
      <c r="E132" s="3">
        <f t="shared" si="23"/>
        <v>7.1428571428571425E-2</v>
      </c>
      <c r="F132" s="10">
        <f t="shared" si="24"/>
        <v>4.7081902893575282E-7</v>
      </c>
      <c r="G132" s="10">
        <f t="shared" si="22"/>
        <v>4.7081902893575276E-7</v>
      </c>
      <c r="H132" s="3">
        <f t="shared" si="25"/>
        <v>8</v>
      </c>
      <c r="I132" s="10">
        <f t="shared" si="26"/>
        <v>0.03</v>
      </c>
      <c r="J132" s="3">
        <v>130</v>
      </c>
      <c r="K132" s="3">
        <f t="shared" ref="K132:K195" si="32">-MIN(G131*L131,1)*K131+K131</f>
        <v>18408.791197966952</v>
      </c>
      <c r="L132" s="3">
        <f t="shared" si="28"/>
        <v>2313.760175883227</v>
      </c>
      <c r="M132" s="3">
        <f t="shared" si="29"/>
        <v>489027.44862615003</v>
      </c>
      <c r="N132" s="3">
        <f t="shared" si="27"/>
        <v>231.37601758832284</v>
      </c>
      <c r="O132" s="3">
        <f t="shared" si="30"/>
        <v>49134.120880203358</v>
      </c>
      <c r="P132" s="3">
        <f t="shared" si="31"/>
        <v>2.142139929101178</v>
      </c>
    </row>
    <row r="133" spans="5:16" x14ac:dyDescent="0.25">
      <c r="E133" s="3">
        <f t="shared" si="23"/>
        <v>7.1428571428571425E-2</v>
      </c>
      <c r="F133" s="10">
        <f t="shared" si="24"/>
        <v>4.7081902893575282E-7</v>
      </c>
      <c r="G133" s="10">
        <f t="shared" si="22"/>
        <v>4.7081902893575276E-7</v>
      </c>
      <c r="H133" s="3">
        <f t="shared" si="25"/>
        <v>8</v>
      </c>
      <c r="I133" s="10">
        <f t="shared" si="26"/>
        <v>0.03</v>
      </c>
      <c r="J133" s="3">
        <v>131</v>
      </c>
      <c r="K133" s="3">
        <f t="shared" si="32"/>
        <v>18388.737354493875</v>
      </c>
      <c r="L133" s="3">
        <f t="shared" si="28"/>
        <v>2168.5454353646455</v>
      </c>
      <c r="M133" s="3">
        <f t="shared" si="29"/>
        <v>489192.71721014171</v>
      </c>
      <c r="N133" s="3">
        <f t="shared" si="27"/>
        <v>216.85454353646469</v>
      </c>
      <c r="O133" s="3">
        <f t="shared" si="30"/>
        <v>49136.126264550665</v>
      </c>
      <c r="P133" s="3">
        <f t="shared" si="31"/>
        <v>2.0053843473077007</v>
      </c>
    </row>
    <row r="134" spans="5:16" x14ac:dyDescent="0.25">
      <c r="E134" s="3">
        <f t="shared" si="23"/>
        <v>7.1428571428571425E-2</v>
      </c>
      <c r="F134" s="10">
        <f t="shared" si="24"/>
        <v>4.7081902893575282E-7</v>
      </c>
      <c r="G134" s="10">
        <f t="shared" si="22"/>
        <v>4.7081902893575276E-7</v>
      </c>
      <c r="H134" s="3">
        <f t="shared" si="25"/>
        <v>8</v>
      </c>
      <c r="I134" s="10">
        <f t="shared" si="26"/>
        <v>0.03</v>
      </c>
      <c r="J134" s="3">
        <v>132</v>
      </c>
      <c r="K134" s="3">
        <f t="shared" si="32"/>
        <v>18369.962592378073</v>
      </c>
      <c r="L134" s="3">
        <f t="shared" si="28"/>
        <v>2032.4240949544007</v>
      </c>
      <c r="M134" s="3">
        <f t="shared" si="29"/>
        <v>489347.61331266776</v>
      </c>
      <c r="N134" s="3">
        <f t="shared" si="27"/>
        <v>203.2424094954402</v>
      </c>
      <c r="O134" s="3">
        <f t="shared" si="30"/>
        <v>49138.003740762244</v>
      </c>
      <c r="P134" s="3">
        <f t="shared" si="31"/>
        <v>1.8774762115801433</v>
      </c>
    </row>
    <row r="135" spans="5:16" x14ac:dyDescent="0.25">
      <c r="E135" s="3">
        <f t="shared" si="23"/>
        <v>7.1428571428571425E-2</v>
      </c>
      <c r="F135" s="10">
        <f t="shared" si="24"/>
        <v>4.7081902893575282E-7</v>
      </c>
      <c r="G135" s="10">
        <f t="shared" si="22"/>
        <v>4.7081902893575276E-7</v>
      </c>
      <c r="H135" s="3">
        <f t="shared" si="25"/>
        <v>8</v>
      </c>
      <c r="I135" s="10">
        <f t="shared" si="26"/>
        <v>0.03</v>
      </c>
      <c r="J135" s="3">
        <v>133</v>
      </c>
      <c r="K135" s="3">
        <f t="shared" si="32"/>
        <v>18352.384302818333</v>
      </c>
      <c r="L135" s="3">
        <f t="shared" si="28"/>
        <v>1904.8292348745426</v>
      </c>
      <c r="M135" s="3">
        <f t="shared" si="29"/>
        <v>489492.78646230738</v>
      </c>
      <c r="N135" s="3">
        <f t="shared" si="27"/>
        <v>190.48292348745437</v>
      </c>
      <c r="O135" s="3">
        <f t="shared" si="30"/>
        <v>49139.761569718219</v>
      </c>
      <c r="P135" s="3">
        <f t="shared" si="31"/>
        <v>1.7578289559740381</v>
      </c>
    </row>
    <row r="136" spans="5:16" x14ac:dyDescent="0.25">
      <c r="E136" s="3">
        <f t="shared" si="23"/>
        <v>7.1428571428571425E-2</v>
      </c>
      <c r="F136" s="10">
        <f t="shared" si="24"/>
        <v>4.7081902893575282E-7</v>
      </c>
      <c r="G136" s="10">
        <f t="shared" si="22"/>
        <v>4.7081902893575276E-7</v>
      </c>
      <c r="H136" s="3">
        <f t="shared" si="25"/>
        <v>8</v>
      </c>
      <c r="I136" s="10">
        <f t="shared" si="26"/>
        <v>0.03</v>
      </c>
      <c r="J136" s="3">
        <v>134</v>
      </c>
      <c r="K136" s="3">
        <f t="shared" si="32"/>
        <v>18335.925336744927</v>
      </c>
      <c r="L136" s="3">
        <f t="shared" si="28"/>
        <v>1785.2289698854811</v>
      </c>
      <c r="M136" s="3">
        <f t="shared" si="29"/>
        <v>489628.84569336986</v>
      </c>
      <c r="N136" s="3">
        <f t="shared" si="27"/>
        <v>178.52289698854821</v>
      </c>
      <c r="O136" s="3">
        <f t="shared" si="30"/>
        <v>49141.407466325567</v>
      </c>
      <c r="P136" s="3">
        <f t="shared" si="31"/>
        <v>1.6458966073405474</v>
      </c>
    </row>
    <row r="137" spans="5:16" x14ac:dyDescent="0.25">
      <c r="E137" s="3">
        <f t="shared" si="23"/>
        <v>7.1428571428571425E-2</v>
      </c>
      <c r="F137" s="10">
        <f t="shared" si="24"/>
        <v>4.7081902893575282E-7</v>
      </c>
      <c r="G137" s="10">
        <f t="shared" si="22"/>
        <v>4.7081902893575276E-7</v>
      </c>
      <c r="H137" s="3">
        <f t="shared" si="25"/>
        <v>8</v>
      </c>
      <c r="I137" s="10">
        <f t="shared" si="26"/>
        <v>0.03</v>
      </c>
      <c r="J137" s="3">
        <v>135</v>
      </c>
      <c r="K137" s="3">
        <f t="shared" si="32"/>
        <v>18320.513628997611</v>
      </c>
      <c r="L137" s="3">
        <f t="shared" si="28"/>
        <v>1673.1243226409792</v>
      </c>
      <c r="M137" s="3">
        <f t="shared" si="29"/>
        <v>489756.36204836168</v>
      </c>
      <c r="N137" s="3">
        <f t="shared" si="27"/>
        <v>167.31243226409802</v>
      </c>
      <c r="O137" s="3">
        <f t="shared" si="30"/>
        <v>49142.9486371003</v>
      </c>
      <c r="P137" s="3">
        <f t="shared" si="31"/>
        <v>1.541170774731655</v>
      </c>
    </row>
    <row r="138" spans="5:16" x14ac:dyDescent="0.25">
      <c r="E138" s="3">
        <f t="shared" si="23"/>
        <v>7.1428571428571425E-2</v>
      </c>
      <c r="F138" s="10">
        <f t="shared" si="24"/>
        <v>4.7081902893575282E-7</v>
      </c>
      <c r="G138" s="10">
        <f t="shared" si="22"/>
        <v>4.7081902893575276E-7</v>
      </c>
      <c r="H138" s="3">
        <f t="shared" si="25"/>
        <v>8</v>
      </c>
      <c r="I138" s="10">
        <f t="shared" si="26"/>
        <v>0.03</v>
      </c>
      <c r="J138" s="3">
        <v>136</v>
      </c>
      <c r="K138" s="3">
        <f t="shared" si="32"/>
        <v>18306.081850146355</v>
      </c>
      <c r="L138" s="3">
        <f t="shared" si="28"/>
        <v>1568.0472213035951</v>
      </c>
      <c r="M138" s="3">
        <f t="shared" si="29"/>
        <v>489875.87092855031</v>
      </c>
      <c r="N138" s="3">
        <f t="shared" si="27"/>
        <v>156.80472213035961</v>
      </c>
      <c r="O138" s="3">
        <f t="shared" si="30"/>
        <v>49144.391814985422</v>
      </c>
      <c r="P138" s="3">
        <f t="shared" si="31"/>
        <v>1.4431778851256249</v>
      </c>
    </row>
    <row r="139" spans="5:16" x14ac:dyDescent="0.25">
      <c r="E139" s="3">
        <f t="shared" si="23"/>
        <v>7.1428571428571425E-2</v>
      </c>
      <c r="F139" s="10">
        <f t="shared" si="24"/>
        <v>4.7081902893575282E-7</v>
      </c>
      <c r="G139" s="10">
        <f t="shared" ref="G139:G202" si="33">AVERAGE(F130:F139)</f>
        <v>4.7081902893575276E-7</v>
      </c>
      <c r="H139" s="3">
        <f t="shared" si="25"/>
        <v>8</v>
      </c>
      <c r="I139" s="10">
        <f t="shared" si="26"/>
        <v>0.03</v>
      </c>
      <c r="J139" s="3">
        <v>137</v>
      </c>
      <c r="K139" s="3">
        <f t="shared" si="32"/>
        <v>18292.567083718226</v>
      </c>
      <c r="L139" s="3">
        <f t="shared" si="28"/>
        <v>1469.5586147814672</v>
      </c>
      <c r="M139" s="3">
        <f t="shared" si="29"/>
        <v>489987.87430150056</v>
      </c>
      <c r="N139" s="3">
        <f t="shared" si="27"/>
        <v>146.9558614781468</v>
      </c>
      <c r="O139" s="3">
        <f t="shared" si="30"/>
        <v>49145.743291628234</v>
      </c>
      <c r="P139" s="3">
        <f t="shared" si="31"/>
        <v>1.3514766428128504</v>
      </c>
    </row>
    <row r="140" spans="5:16" x14ac:dyDescent="0.25">
      <c r="E140" s="3">
        <f t="shared" si="23"/>
        <v>7.1428571428571425E-2</v>
      </c>
      <c r="F140" s="10">
        <f t="shared" si="24"/>
        <v>4.7081902893575282E-7</v>
      </c>
      <c r="G140" s="10">
        <f t="shared" si="33"/>
        <v>4.7081902893575276E-7</v>
      </c>
      <c r="H140" s="3">
        <f t="shared" si="25"/>
        <v>8</v>
      </c>
      <c r="I140" s="10">
        <f t="shared" si="26"/>
        <v>0.03</v>
      </c>
      <c r="J140" s="3">
        <v>138</v>
      </c>
      <c r="K140" s="3">
        <f t="shared" si="32"/>
        <v>18279.910526796906</v>
      </c>
      <c r="L140" s="3">
        <f t="shared" si="28"/>
        <v>1377.246699218397</v>
      </c>
      <c r="M140" s="3">
        <f t="shared" si="29"/>
        <v>490092.84277398494</v>
      </c>
      <c r="N140" s="3">
        <f t="shared" si="27"/>
        <v>137.72466992183979</v>
      </c>
      <c r="O140" s="3">
        <f t="shared" si="30"/>
        <v>49147.008947320362</v>
      </c>
      <c r="P140" s="3">
        <f t="shared" si="31"/>
        <v>1.2656556921319868</v>
      </c>
    </row>
    <row r="141" spans="5:16" x14ac:dyDescent="0.25">
      <c r="E141" s="3">
        <f t="shared" si="23"/>
        <v>7.1428571428571425E-2</v>
      </c>
      <c r="F141" s="10">
        <f t="shared" si="24"/>
        <v>4.7081902893575282E-7</v>
      </c>
      <c r="G141" s="10">
        <f t="shared" si="33"/>
        <v>4.7081902893575276E-7</v>
      </c>
      <c r="H141" s="3">
        <f t="shared" si="25"/>
        <v>8</v>
      </c>
      <c r="I141" s="10">
        <f t="shared" si="26"/>
        <v>0.03</v>
      </c>
      <c r="J141" s="3">
        <v>139</v>
      </c>
      <c r="K141" s="3">
        <f t="shared" si="32"/>
        <v>18268.057212143824</v>
      </c>
      <c r="L141" s="3">
        <f t="shared" si="28"/>
        <v>1290.7252496415949</v>
      </c>
      <c r="M141" s="3">
        <f t="shared" si="29"/>
        <v>490191.21753821481</v>
      </c>
      <c r="N141" s="3">
        <f t="shared" si="27"/>
        <v>129.07252496415958</v>
      </c>
      <c r="O141" s="3">
        <f t="shared" si="30"/>
        <v>49148.194278785668</v>
      </c>
      <c r="P141" s="3">
        <f t="shared" si="31"/>
        <v>1.1853314653082641</v>
      </c>
    </row>
    <row r="142" spans="5:16" x14ac:dyDescent="0.25">
      <c r="E142" s="3">
        <f t="shared" si="23"/>
        <v>7.1428571428571425E-2</v>
      </c>
      <c r="F142" s="10">
        <f t="shared" si="24"/>
        <v>4.7081902893575282E-7</v>
      </c>
      <c r="G142" s="10">
        <f t="shared" si="33"/>
        <v>4.7081902893575276E-7</v>
      </c>
      <c r="H142" s="3">
        <f t="shared" si="25"/>
        <v>8</v>
      </c>
      <c r="I142" s="10">
        <f t="shared" si="26"/>
        <v>0.03</v>
      </c>
      <c r="J142" s="3">
        <v>140</v>
      </c>
      <c r="K142" s="3">
        <f t="shared" si="32"/>
        <v>18256.955750153935</v>
      </c>
      <c r="L142" s="3">
        <f t="shared" si="28"/>
        <v>1209.6320509428001</v>
      </c>
      <c r="M142" s="3">
        <f t="shared" si="29"/>
        <v>490283.4121989035</v>
      </c>
      <c r="N142" s="3">
        <f t="shared" si="27"/>
        <v>120.96320509428008</v>
      </c>
      <c r="O142" s="3">
        <f t="shared" si="30"/>
        <v>49149.304424984664</v>
      </c>
      <c r="P142" s="3">
        <f t="shared" si="31"/>
        <v>1.1101461989888783</v>
      </c>
    </row>
    <row r="143" spans="5:16" x14ac:dyDescent="0.25">
      <c r="E143" s="3">
        <f t="shared" si="23"/>
        <v>7.1428571428571425E-2</v>
      </c>
      <c r="F143" s="10">
        <f t="shared" si="24"/>
        <v>4.7081902893575282E-7</v>
      </c>
      <c r="G143" s="10">
        <f t="shared" si="33"/>
        <v>4.7081902893575276E-7</v>
      </c>
      <c r="H143" s="3">
        <f t="shared" si="25"/>
        <v>8</v>
      </c>
      <c r="I143" s="10">
        <f t="shared" si="26"/>
        <v>0.03</v>
      </c>
      <c r="J143" s="3">
        <v>141</v>
      </c>
      <c r="K143" s="3">
        <f t="shared" si="32"/>
        <v>18246.558089106897</v>
      </c>
      <c r="L143" s="3">
        <f t="shared" si="28"/>
        <v>1133.6274226367805</v>
      </c>
      <c r="M143" s="3">
        <f t="shared" si="29"/>
        <v>490369.81448825658</v>
      </c>
      <c r="N143" s="3">
        <f t="shared" si="27"/>
        <v>113.36274226367811</v>
      </c>
      <c r="O143" s="3">
        <f t="shared" si="30"/>
        <v>49150.344191089367</v>
      </c>
      <c r="P143" s="3">
        <f t="shared" si="31"/>
        <v>1.0397661047038134</v>
      </c>
    </row>
    <row r="144" spans="5:16" x14ac:dyDescent="0.25">
      <c r="E144" s="3">
        <f t="shared" si="23"/>
        <v>7.1428571428571425E-2</v>
      </c>
      <c r="F144" s="10">
        <f t="shared" si="24"/>
        <v>4.7081902893575282E-7</v>
      </c>
      <c r="G144" s="10">
        <f t="shared" si="33"/>
        <v>4.7081902893575276E-7</v>
      </c>
      <c r="H144" s="3">
        <f t="shared" si="25"/>
        <v>8</v>
      </c>
      <c r="I144" s="10">
        <f t="shared" si="26"/>
        <v>0.03</v>
      </c>
      <c r="J144" s="3">
        <v>142</v>
      </c>
      <c r="K144" s="3">
        <f t="shared" si="32"/>
        <v>18236.81929230758</v>
      </c>
      <c r="L144" s="3">
        <f t="shared" si="28"/>
        <v>1062.3928321048975</v>
      </c>
      <c r="M144" s="3">
        <f t="shared" si="29"/>
        <v>490450.78787558776</v>
      </c>
      <c r="N144" s="3">
        <f t="shared" si="27"/>
        <v>106.23928321048982</v>
      </c>
      <c r="O144" s="3">
        <f t="shared" si="30"/>
        <v>49151.318070769295</v>
      </c>
      <c r="P144" s="3">
        <f t="shared" si="31"/>
        <v>0.97387967993163393</v>
      </c>
    </row>
    <row r="145" spans="5:16" x14ac:dyDescent="0.25">
      <c r="E145" s="3">
        <f t="shared" si="23"/>
        <v>7.1428571428571425E-2</v>
      </c>
      <c r="F145" s="10">
        <f t="shared" si="24"/>
        <v>4.7081902893575282E-7</v>
      </c>
      <c r="G145" s="10">
        <f t="shared" si="33"/>
        <v>4.7081902893575276E-7</v>
      </c>
      <c r="H145" s="3">
        <f t="shared" si="25"/>
        <v>8</v>
      </c>
      <c r="I145" s="10">
        <f t="shared" si="26"/>
        <v>0.03</v>
      </c>
      <c r="J145" s="3">
        <v>143</v>
      </c>
      <c r="K145" s="3">
        <f t="shared" si="32"/>
        <v>18227.697330830051</v>
      </c>
      <c r="L145" s="3">
        <f t="shared" si="28"/>
        <v>995.62959128921784</v>
      </c>
      <c r="M145" s="3">
        <f t="shared" si="29"/>
        <v>490526.67307788099</v>
      </c>
      <c r="N145" s="3">
        <f t="shared" si="27"/>
        <v>99.562959128921847</v>
      </c>
      <c r="O145" s="3">
        <f t="shared" si="30"/>
        <v>49152.230266917053</v>
      </c>
      <c r="P145" s="3">
        <f t="shared" si="31"/>
        <v>0.9121961477529118</v>
      </c>
    </row>
    <row r="146" spans="5:16" x14ac:dyDescent="0.25">
      <c r="E146" s="3">
        <f t="shared" si="23"/>
        <v>7.1428571428571425E-2</v>
      </c>
      <c r="F146" s="10">
        <f t="shared" si="24"/>
        <v>4.7081902893575282E-7</v>
      </c>
      <c r="G146" s="10">
        <f t="shared" si="33"/>
        <v>4.7081902893575276E-7</v>
      </c>
      <c r="H146" s="3">
        <f t="shared" si="25"/>
        <v>8</v>
      </c>
      <c r="I146" s="10">
        <f t="shared" si="26"/>
        <v>0.03</v>
      </c>
      <c r="J146" s="3">
        <v>144</v>
      </c>
      <c r="K146" s="3">
        <f t="shared" si="32"/>
        <v>18219.152890687878</v>
      </c>
      <c r="L146" s="3">
        <f t="shared" si="28"/>
        <v>933.0576320535904</v>
      </c>
      <c r="M146" s="3">
        <f t="shared" si="29"/>
        <v>490597.7894772588</v>
      </c>
      <c r="N146" s="3">
        <f t="shared" si="27"/>
        <v>93.305763205359099</v>
      </c>
      <c r="O146" s="3">
        <f t="shared" si="30"/>
        <v>49153.084710931267</v>
      </c>
      <c r="P146" s="3">
        <f t="shared" si="31"/>
        <v>0.85444401421737037</v>
      </c>
    </row>
    <row r="147" spans="5:16" x14ac:dyDescent="0.25">
      <c r="E147" s="3">
        <f t="shared" si="23"/>
        <v>7.1428571428571425E-2</v>
      </c>
      <c r="F147" s="10">
        <f t="shared" si="24"/>
        <v>4.7081902893575282E-7</v>
      </c>
      <c r="G147" s="10">
        <f t="shared" si="33"/>
        <v>4.7081902893575276E-7</v>
      </c>
      <c r="H147" s="3">
        <f t="shared" si="25"/>
        <v>8</v>
      </c>
      <c r="I147" s="10">
        <f t="shared" si="26"/>
        <v>0.03</v>
      </c>
      <c r="J147" s="3">
        <v>145</v>
      </c>
      <c r="K147" s="3">
        <f t="shared" si="32"/>
        <v>18211.14919335191</v>
      </c>
      <c r="L147" s="3">
        <f t="shared" si="28"/>
        <v>874.41435567144504</v>
      </c>
      <c r="M147" s="3">
        <f t="shared" si="29"/>
        <v>490664.43645097694</v>
      </c>
      <c r="N147" s="3">
        <f t="shared" si="27"/>
        <v>87.441435567144552</v>
      </c>
      <c r="O147" s="3">
        <f t="shared" si="30"/>
        <v>49153.88508066487</v>
      </c>
      <c r="P147" s="3">
        <f t="shared" si="31"/>
        <v>0.80036973359674501</v>
      </c>
    </row>
    <row r="148" spans="5:16" x14ac:dyDescent="0.25">
      <c r="E148" s="3">
        <f t="shared" si="23"/>
        <v>7.1428571428571425E-2</v>
      </c>
      <c r="F148" s="10">
        <f t="shared" si="24"/>
        <v>4.7081902893575282E-7</v>
      </c>
      <c r="G148" s="10">
        <f t="shared" si="33"/>
        <v>4.7081902893575276E-7</v>
      </c>
      <c r="H148" s="3">
        <f t="shared" si="25"/>
        <v>8</v>
      </c>
      <c r="I148" s="10">
        <f t="shared" si="26"/>
        <v>0.03</v>
      </c>
      <c r="J148" s="3">
        <v>146</v>
      </c>
      <c r="K148" s="3">
        <f t="shared" si="32"/>
        <v>18203.651828625858</v>
      </c>
      <c r="L148" s="3">
        <f t="shared" si="28"/>
        <v>819.45355213525272</v>
      </c>
      <c r="M148" s="3">
        <f t="shared" si="29"/>
        <v>490726.8946192392</v>
      </c>
      <c r="N148" s="3">
        <f t="shared" si="27"/>
        <v>81.945355213525318</v>
      </c>
      <c r="O148" s="3">
        <f t="shared" si="30"/>
        <v>49154.634817137478</v>
      </c>
      <c r="P148" s="3">
        <f t="shared" si="31"/>
        <v>0.74973647260521881</v>
      </c>
    </row>
    <row r="149" spans="5:16" x14ac:dyDescent="0.25">
      <c r="E149" s="3">
        <f t="shared" si="23"/>
        <v>7.1428571428571425E-2</v>
      </c>
      <c r="F149" s="10">
        <f t="shared" si="24"/>
        <v>4.7081902893575282E-7</v>
      </c>
      <c r="G149" s="10">
        <f t="shared" si="33"/>
        <v>4.7081902893575276E-7</v>
      </c>
      <c r="H149" s="3">
        <f t="shared" si="25"/>
        <v>8</v>
      </c>
      <c r="I149" s="10">
        <f t="shared" si="26"/>
        <v>0.03</v>
      </c>
      <c r="J149" s="3">
        <v>147</v>
      </c>
      <c r="K149" s="3">
        <f t="shared" si="32"/>
        <v>18196.628598970787</v>
      </c>
      <c r="L149" s="3">
        <f t="shared" si="28"/>
        <v>767.94438520923381</v>
      </c>
      <c r="M149" s="3">
        <f t="shared" si="29"/>
        <v>490785.42701582029</v>
      </c>
      <c r="N149" s="3">
        <f t="shared" si="27"/>
        <v>76.794438520923421</v>
      </c>
      <c r="O149" s="3">
        <f t="shared" si="30"/>
        <v>49155.33714010298</v>
      </c>
      <c r="P149" s="3">
        <f t="shared" si="31"/>
        <v>0.70232296550711948</v>
      </c>
    </row>
    <row r="150" spans="5:16" x14ac:dyDescent="0.25">
      <c r="E150" s="3">
        <f t="shared" si="23"/>
        <v>7.1428571428571425E-2</v>
      </c>
      <c r="F150" s="10">
        <f t="shared" si="24"/>
        <v>4.7081902893575282E-7</v>
      </c>
      <c r="G150" s="10">
        <f t="shared" si="33"/>
        <v>4.7081902893575276E-7</v>
      </c>
      <c r="H150" s="3">
        <f t="shared" si="25"/>
        <v>8</v>
      </c>
      <c r="I150" s="10">
        <f t="shared" si="26"/>
        <v>0.03</v>
      </c>
      <c r="J150" s="3">
        <v>148</v>
      </c>
      <c r="K150" s="3">
        <f t="shared" si="32"/>
        <v>18190.049374443162</v>
      </c>
      <c r="L150" s="3">
        <f t="shared" si="28"/>
        <v>719.67043936476932</v>
      </c>
      <c r="M150" s="3">
        <f t="shared" si="29"/>
        <v>490840.28018619237</v>
      </c>
      <c r="N150" s="3">
        <f t="shared" si="27"/>
        <v>71.967043936476969</v>
      </c>
      <c r="O150" s="3">
        <f t="shared" si="30"/>
        <v>49155.995062555747</v>
      </c>
      <c r="P150" s="3">
        <f t="shared" si="31"/>
        <v>0.65792245276243233</v>
      </c>
    </row>
    <row r="151" spans="5:16" x14ac:dyDescent="0.25">
      <c r="E151" s="3">
        <f t="shared" si="23"/>
        <v>7.1428571428571425E-2</v>
      </c>
      <c r="F151" s="10">
        <f t="shared" si="24"/>
        <v>4.7081902893575282E-7</v>
      </c>
      <c r="G151" s="10">
        <f t="shared" si="33"/>
        <v>4.7081902893575276E-7</v>
      </c>
      <c r="H151" s="3">
        <f t="shared" si="25"/>
        <v>8</v>
      </c>
      <c r="I151" s="10">
        <f t="shared" si="26"/>
        <v>0.03</v>
      </c>
      <c r="J151" s="3">
        <v>149</v>
      </c>
      <c r="K151" s="3">
        <f t="shared" si="32"/>
        <v>18183.885957477807</v>
      </c>
      <c r="L151" s="3">
        <f t="shared" si="28"/>
        <v>674.42882494692583</v>
      </c>
      <c r="M151" s="3">
        <f t="shared" si="29"/>
        <v>490891.68521757558</v>
      </c>
      <c r="N151" s="3">
        <f t="shared" si="27"/>
        <v>67.442882494692626</v>
      </c>
      <c r="O151" s="3">
        <f t="shared" si="30"/>
        <v>49156.611404252282</v>
      </c>
      <c r="P151" s="3">
        <f t="shared" si="31"/>
        <v>0.6163416965355285</v>
      </c>
    </row>
    <row r="152" spans="5:16" x14ac:dyDescent="0.25">
      <c r="E152" s="3">
        <f t="shared" si="23"/>
        <v>7.1428571428571425E-2</v>
      </c>
      <c r="F152" s="10">
        <f t="shared" si="24"/>
        <v>4.7081902893575282E-7</v>
      </c>
      <c r="G152" s="10">
        <f t="shared" si="33"/>
        <v>4.7081902893575276E-7</v>
      </c>
      <c r="H152" s="3">
        <f t="shared" si="25"/>
        <v>8</v>
      </c>
      <c r="I152" s="10">
        <f t="shared" si="26"/>
        <v>0.03</v>
      </c>
      <c r="J152" s="3">
        <v>150</v>
      </c>
      <c r="K152" s="3">
        <f t="shared" si="32"/>
        <v>18178.111956808018</v>
      </c>
      <c r="L152" s="3">
        <f t="shared" si="28"/>
        <v>632.02933812050583</v>
      </c>
      <c r="M152" s="3">
        <f t="shared" si="29"/>
        <v>490939.85870507179</v>
      </c>
      <c r="N152" s="3">
        <f t="shared" si="27"/>
        <v>63.202933812050624</v>
      </c>
      <c r="O152" s="3">
        <f t="shared" si="30"/>
        <v>49157.188804319259</v>
      </c>
      <c r="P152" s="3">
        <f t="shared" si="31"/>
        <v>0.5774000669789533</v>
      </c>
    </row>
    <row r="153" spans="5:16" x14ac:dyDescent="0.25">
      <c r="E153" s="3">
        <f t="shared" si="23"/>
        <v>7.1428571428571425E-2</v>
      </c>
      <c r="F153" s="10">
        <f t="shared" si="24"/>
        <v>4.7081902893575282E-7</v>
      </c>
      <c r="G153" s="10">
        <f t="shared" si="33"/>
        <v>4.7081902893575276E-7</v>
      </c>
      <c r="H153" s="3">
        <f t="shared" si="25"/>
        <v>8</v>
      </c>
      <c r="I153" s="10">
        <f t="shared" si="26"/>
        <v>0.03</v>
      </c>
      <c r="J153" s="3">
        <v>151</v>
      </c>
      <c r="K153" s="3">
        <f t="shared" si="32"/>
        <v>18172.702669870494</v>
      </c>
      <c r="L153" s="3">
        <f t="shared" si="28"/>
        <v>592.29367233513494</v>
      </c>
      <c r="M153" s="3">
        <f t="shared" si="29"/>
        <v>490985.00365779467</v>
      </c>
      <c r="N153" s="3">
        <f t="shared" si="27"/>
        <v>59.229367233513528</v>
      </c>
      <c r="O153" s="3">
        <f t="shared" si="30"/>
        <v>49157.729733013017</v>
      </c>
      <c r="P153" s="3">
        <f t="shared" si="31"/>
        <v>0.54092869375235786</v>
      </c>
    </row>
    <row r="154" spans="5:16" x14ac:dyDescent="0.25">
      <c r="E154" s="3">
        <f t="shared" si="23"/>
        <v>7.1428571428571425E-2</v>
      </c>
      <c r="F154" s="10">
        <f t="shared" si="24"/>
        <v>4.7081902893575282E-7</v>
      </c>
      <c r="G154" s="10">
        <f t="shared" si="33"/>
        <v>4.7081902893575276E-7</v>
      </c>
      <c r="H154" s="3">
        <f t="shared" si="25"/>
        <v>8</v>
      </c>
      <c r="I154" s="10">
        <f t="shared" si="26"/>
        <v>0.03</v>
      </c>
      <c r="J154" s="3">
        <v>152</v>
      </c>
      <c r="K154" s="3">
        <f t="shared" si="32"/>
        <v>18167.634973093365</v>
      </c>
      <c r="L154" s="3">
        <f t="shared" si="28"/>
        <v>555.05467823118408</v>
      </c>
      <c r="M154" s="3">
        <f t="shared" si="29"/>
        <v>491027.31034867576</v>
      </c>
      <c r="N154" s="3">
        <f t="shared" si="27"/>
        <v>55.505467823118444</v>
      </c>
      <c r="O154" s="3">
        <f t="shared" si="30"/>
        <v>49158.236502690728</v>
      </c>
      <c r="P154" s="3">
        <f t="shared" si="31"/>
        <v>0.5067696777128734</v>
      </c>
    </row>
    <row r="155" spans="5:16" x14ac:dyDescent="0.25">
      <c r="E155" s="3">
        <f t="shared" si="23"/>
        <v>7.1428571428571425E-2</v>
      </c>
      <c r="F155" s="10">
        <f t="shared" si="24"/>
        <v>4.7081902893575282E-7</v>
      </c>
      <c r="G155" s="10">
        <f t="shared" si="33"/>
        <v>4.7081902893575276E-7</v>
      </c>
      <c r="H155" s="3">
        <f t="shared" si="25"/>
        <v>8</v>
      </c>
      <c r="I155" s="10">
        <f t="shared" si="26"/>
        <v>0.03</v>
      </c>
      <c r="J155" s="3">
        <v>153</v>
      </c>
      <c r="K155" s="3">
        <f t="shared" si="32"/>
        <v>18162.887219511784</v>
      </c>
      <c r="L155" s="3">
        <f t="shared" si="28"/>
        <v>520.15566908196615</v>
      </c>
      <c r="M155" s="3">
        <f t="shared" si="29"/>
        <v>491066.95711140655</v>
      </c>
      <c r="N155" s="3">
        <f t="shared" si="27"/>
        <v>52.015566908196647</v>
      </c>
      <c r="O155" s="3">
        <f t="shared" si="30"/>
        <v>49158.711278048882</v>
      </c>
      <c r="P155" s="3">
        <f t="shared" si="31"/>
        <v>0.47477535815814947</v>
      </c>
    </row>
    <row r="156" spans="5:16" x14ac:dyDescent="0.25">
      <c r="E156" s="3">
        <f t="shared" si="23"/>
        <v>7.1428571428571425E-2</v>
      </c>
      <c r="F156" s="10">
        <f t="shared" si="24"/>
        <v>4.7081902893575282E-7</v>
      </c>
      <c r="G156" s="10">
        <f t="shared" si="33"/>
        <v>4.7081902893575276E-7</v>
      </c>
      <c r="H156" s="3">
        <f t="shared" si="25"/>
        <v>8</v>
      </c>
      <c r="I156" s="10">
        <f t="shared" si="26"/>
        <v>0.03</v>
      </c>
      <c r="J156" s="3">
        <v>154</v>
      </c>
      <c r="K156" s="3">
        <f t="shared" si="32"/>
        <v>18158.439143197924</v>
      </c>
      <c r="L156" s="3">
        <f t="shared" si="28"/>
        <v>487.4497690328285</v>
      </c>
      <c r="M156" s="3">
        <f t="shared" si="29"/>
        <v>491104.11108776956</v>
      </c>
      <c r="N156" s="3">
        <f t="shared" si="27"/>
        <v>48.744976903282883</v>
      </c>
      <c r="O156" s="3">
        <f t="shared" si="30"/>
        <v>49159.156085680268</v>
      </c>
      <c r="P156" s="3">
        <f t="shared" si="31"/>
        <v>0.44480763138599311</v>
      </c>
    </row>
    <row r="157" spans="5:16" x14ac:dyDescent="0.25">
      <c r="E157" s="3">
        <f t="shared" si="23"/>
        <v>7.1428571428571425E-2</v>
      </c>
      <c r="F157" s="10">
        <f t="shared" si="24"/>
        <v>4.7081902893575282E-7</v>
      </c>
      <c r="G157" s="10">
        <f t="shared" si="33"/>
        <v>4.7081902893575276E-7</v>
      </c>
      <c r="H157" s="3">
        <f t="shared" si="25"/>
        <v>8</v>
      </c>
      <c r="I157" s="10">
        <f t="shared" si="26"/>
        <v>0.03</v>
      </c>
      <c r="J157" s="3">
        <v>155</v>
      </c>
      <c r="K157" s="3">
        <f t="shared" si="32"/>
        <v>18154.271770030835</v>
      </c>
      <c r="L157" s="3">
        <f t="shared" si="28"/>
        <v>456.7993015547155</v>
      </c>
      <c r="M157" s="3">
        <f t="shared" si="29"/>
        <v>491138.92892841477</v>
      </c>
      <c r="N157" s="3">
        <f t="shared" si="27"/>
        <v>45.679930155471581</v>
      </c>
      <c r="O157" s="3">
        <f t="shared" si="30"/>
        <v>49159.572822996983</v>
      </c>
      <c r="P157" s="3">
        <f t="shared" si="31"/>
        <v>0.41673731670889563</v>
      </c>
    </row>
    <row r="158" spans="5:16" x14ac:dyDescent="0.25">
      <c r="E158" s="3">
        <f t="shared" si="23"/>
        <v>7.1428571428571425E-2</v>
      </c>
      <c r="F158" s="10">
        <f t="shared" si="24"/>
        <v>4.7081902893575282E-7</v>
      </c>
      <c r="G158" s="10">
        <f t="shared" si="33"/>
        <v>4.7081902893575276E-7</v>
      </c>
      <c r="H158" s="3">
        <f t="shared" si="25"/>
        <v>8</v>
      </c>
      <c r="I158" s="10">
        <f t="shared" si="26"/>
        <v>0.03</v>
      </c>
      <c r="J158" s="3">
        <v>156</v>
      </c>
      <c r="K158" s="3">
        <f t="shared" si="32"/>
        <v>18150.36733436718</v>
      </c>
      <c r="L158" s="3">
        <f t="shared" si="28"/>
        <v>428.07521567874829</v>
      </c>
      <c r="M158" s="3">
        <f t="shared" si="29"/>
        <v>491171.55744995439</v>
      </c>
      <c r="N158" s="3">
        <f t="shared" si="27"/>
        <v>42.807521567874858</v>
      </c>
      <c r="O158" s="3">
        <f t="shared" si="30"/>
        <v>49159.96326656334</v>
      </c>
      <c r="P158" s="3">
        <f t="shared" si="31"/>
        <v>0.39044356636550243</v>
      </c>
    </row>
    <row r="159" spans="5:16" x14ac:dyDescent="0.25">
      <c r="E159" s="3">
        <f t="shared" si="23"/>
        <v>7.1428571428571425E-2</v>
      </c>
      <c r="F159" s="10">
        <f t="shared" si="24"/>
        <v>4.7081902893575282E-7</v>
      </c>
      <c r="G159" s="10">
        <f t="shared" si="33"/>
        <v>4.7081902893575276E-7</v>
      </c>
      <c r="H159" s="3">
        <f t="shared" si="25"/>
        <v>8</v>
      </c>
      <c r="I159" s="10">
        <f t="shared" si="26"/>
        <v>0.03</v>
      </c>
      <c r="J159" s="3">
        <v>157</v>
      </c>
      <c r="K159" s="3">
        <f t="shared" si="32"/>
        <v>18146.709201206388</v>
      </c>
      <c r="L159" s="3">
        <f t="shared" si="28"/>
        <v>401.15654771962994</v>
      </c>
      <c r="M159" s="3">
        <f t="shared" si="29"/>
        <v>491202.13425107428</v>
      </c>
      <c r="N159" s="3">
        <f t="shared" si="27"/>
        <v>40.115654771963015</v>
      </c>
      <c r="O159" s="3">
        <f t="shared" si="30"/>
        <v>49160.329079879419</v>
      </c>
      <c r="P159" s="3">
        <f t="shared" si="31"/>
        <v>0.36581331607922063</v>
      </c>
    </row>
    <row r="160" spans="5:16" x14ac:dyDescent="0.25">
      <c r="E160" s="3">
        <f t="shared" si="23"/>
        <v>7.1428571428571425E-2</v>
      </c>
      <c r="F160" s="10">
        <f t="shared" si="24"/>
        <v>4.7081902893575282E-7</v>
      </c>
      <c r="G160" s="10">
        <f t="shared" si="33"/>
        <v>4.7081902893575276E-7</v>
      </c>
      <c r="H160" s="3">
        <f t="shared" si="25"/>
        <v>8</v>
      </c>
      <c r="I160" s="10">
        <f t="shared" si="26"/>
        <v>0.03</v>
      </c>
      <c r="J160" s="3">
        <v>158</v>
      </c>
      <c r="K160" s="3">
        <f t="shared" si="32"/>
        <v>18143.281793473674</v>
      </c>
      <c r="L160" s="3">
        <f t="shared" si="28"/>
        <v>375.92991632951276</v>
      </c>
      <c r="M160" s="3">
        <f t="shared" si="29"/>
        <v>491230.78829019709</v>
      </c>
      <c r="N160" s="3">
        <f t="shared" si="27"/>
        <v>37.592991632951296</v>
      </c>
      <c r="O160" s="3">
        <f t="shared" si="30"/>
        <v>49160.671820652693</v>
      </c>
      <c r="P160" s="3">
        <f t="shared" si="31"/>
        <v>0.34274077327136204</v>
      </c>
    </row>
    <row r="161" spans="5:16" x14ac:dyDescent="0.25">
      <c r="E161" s="3">
        <f t="shared" si="23"/>
        <v>7.1428571428571425E-2</v>
      </c>
      <c r="F161" s="10">
        <f t="shared" si="24"/>
        <v>4.7081902893575282E-7</v>
      </c>
      <c r="G161" s="10">
        <f t="shared" si="33"/>
        <v>4.7081902893575276E-7</v>
      </c>
      <c r="H161" s="3">
        <f t="shared" si="25"/>
        <v>8</v>
      </c>
      <c r="I161" s="10">
        <f t="shared" si="26"/>
        <v>0.03</v>
      </c>
      <c r="J161" s="3">
        <v>159</v>
      </c>
      <c r="K161" s="3">
        <f t="shared" si="32"/>
        <v>18140.07052407186</v>
      </c>
      <c r="L161" s="3">
        <f t="shared" si="28"/>
        <v>352.28904885064827</v>
      </c>
      <c r="M161" s="3">
        <f t="shared" si="29"/>
        <v>491257.64042707777</v>
      </c>
      <c r="N161" s="3">
        <f t="shared" si="27"/>
        <v>35.22890488506485</v>
      </c>
      <c r="O161" s="3">
        <f t="shared" si="30"/>
        <v>49160.992947592873</v>
      </c>
      <c r="P161" s="3">
        <f t="shared" si="31"/>
        <v>0.32112694018142085</v>
      </c>
    </row>
    <row r="162" spans="5:16" x14ac:dyDescent="0.25">
      <c r="E162" s="3">
        <f t="shared" si="23"/>
        <v>7.1428571428571425E-2</v>
      </c>
      <c r="F162" s="10">
        <f t="shared" si="24"/>
        <v>4.7081902893575282E-7</v>
      </c>
      <c r="G162" s="10">
        <f t="shared" si="33"/>
        <v>4.7081902893575276E-7</v>
      </c>
      <c r="H162" s="3">
        <f t="shared" si="25"/>
        <v>8</v>
      </c>
      <c r="I162" s="10">
        <f t="shared" si="26"/>
        <v>0.03</v>
      </c>
      <c r="J162" s="3">
        <v>160</v>
      </c>
      <c r="K162" s="3">
        <f t="shared" si="32"/>
        <v>18137.061732378203</v>
      </c>
      <c r="L162" s="3">
        <f t="shared" si="28"/>
        <v>330.1343370549742</v>
      </c>
      <c r="M162" s="3">
        <f t="shared" si="29"/>
        <v>491282.80393056711</v>
      </c>
      <c r="N162" s="3">
        <f t="shared" si="27"/>
        <v>33.013433705497441</v>
      </c>
      <c r="O162" s="3">
        <f t="shared" si="30"/>
        <v>49161.293826762238</v>
      </c>
      <c r="P162" s="3">
        <f t="shared" si="31"/>
        <v>0.30087916936572601</v>
      </c>
    </row>
    <row r="163" spans="5:16" x14ac:dyDescent="0.25">
      <c r="E163" s="3">
        <f t="shared" si="23"/>
        <v>7.1428571428571425E-2</v>
      </c>
      <c r="F163" s="10">
        <f t="shared" si="24"/>
        <v>4.7081902893575282E-7</v>
      </c>
      <c r="G163" s="10">
        <f t="shared" si="33"/>
        <v>4.7081902893575276E-7</v>
      </c>
      <c r="H163" s="3">
        <f t="shared" si="25"/>
        <v>8</v>
      </c>
      <c r="I163" s="10">
        <f t="shared" si="26"/>
        <v>0.03</v>
      </c>
      <c r="J163" s="3">
        <v>161</v>
      </c>
      <c r="K163" s="3">
        <f t="shared" si="32"/>
        <v>18134.242624885756</v>
      </c>
      <c r="L163" s="3">
        <f t="shared" si="28"/>
        <v>309.37242047206524</v>
      </c>
      <c r="M163" s="3">
        <f t="shared" si="29"/>
        <v>491306.38495464245</v>
      </c>
      <c r="N163" s="3">
        <f t="shared" si="27"/>
        <v>30.937242047206542</v>
      </c>
      <c r="O163" s="3">
        <f t="shared" si="30"/>
        <v>49161.575737511484</v>
      </c>
      <c r="P163" s="3">
        <f t="shared" si="31"/>
        <v>0.2819107492447076</v>
      </c>
    </row>
    <row r="164" spans="5:16" x14ac:dyDescent="0.25">
      <c r="E164" s="3">
        <f t="shared" si="23"/>
        <v>7.1428571428571425E-2</v>
      </c>
      <c r="F164" s="10">
        <f t="shared" si="24"/>
        <v>4.7081902893575282E-7</v>
      </c>
      <c r="G164" s="10">
        <f t="shared" si="33"/>
        <v>4.7081902893575276E-7</v>
      </c>
      <c r="H164" s="3">
        <f t="shared" si="25"/>
        <v>8</v>
      </c>
      <c r="I164" s="10">
        <f t="shared" si="26"/>
        <v>0.03</v>
      </c>
      <c r="J164" s="3">
        <v>162</v>
      </c>
      <c r="K164" s="3">
        <f t="shared" si="32"/>
        <v>18131.601219710221</v>
      </c>
      <c r="L164" s="3">
        <f t="shared" si="28"/>
        <v>289.91579561388187</v>
      </c>
      <c r="M164" s="3">
        <f t="shared" si="29"/>
        <v>491328.48298467614</v>
      </c>
      <c r="N164" s="3">
        <f t="shared" si="27"/>
        <v>28.991579561388203</v>
      </c>
      <c r="O164" s="3">
        <f t="shared" si="30"/>
        <v>49161.839878029037</v>
      </c>
      <c r="P164" s="3">
        <f t="shared" si="31"/>
        <v>0.26414051755346024</v>
      </c>
    </row>
    <row r="165" spans="5:16" x14ac:dyDescent="0.25">
      <c r="E165" s="3">
        <f t="shared" si="23"/>
        <v>7.1428571428571425E-2</v>
      </c>
      <c r="F165" s="10">
        <f t="shared" si="24"/>
        <v>4.7081902893575282E-7</v>
      </c>
      <c r="G165" s="10">
        <f t="shared" si="33"/>
        <v>4.7081902893575276E-7</v>
      </c>
      <c r="H165" s="3">
        <f t="shared" si="25"/>
        <v>8</v>
      </c>
      <c r="I165" s="10">
        <f t="shared" si="26"/>
        <v>0.03</v>
      </c>
      <c r="J165" s="3">
        <v>163</v>
      </c>
      <c r="K165" s="3">
        <f t="shared" si="32"/>
        <v>18129.126294703045</v>
      </c>
      <c r="L165" s="3">
        <f t="shared" si="28"/>
        <v>271.68244950578031</v>
      </c>
      <c r="M165" s="3">
        <f t="shared" si="29"/>
        <v>491349.1912557914</v>
      </c>
      <c r="N165" s="3">
        <f t="shared" si="27"/>
        <v>27.168244950578046</v>
      </c>
      <c r="O165" s="3">
        <f t="shared" si="30"/>
        <v>49162.087370529749</v>
      </c>
      <c r="P165" s="3">
        <f t="shared" si="31"/>
        <v>0.24749250071763543</v>
      </c>
    </row>
    <row r="166" spans="5:16" x14ac:dyDescent="0.25">
      <c r="E166" s="3">
        <f t="shared" si="23"/>
        <v>7.1428571428571425E-2</v>
      </c>
      <c r="F166" s="10">
        <f t="shared" si="24"/>
        <v>4.7081902893575282E-7</v>
      </c>
      <c r="G166" s="10">
        <f t="shared" si="33"/>
        <v>4.7081902893575276E-7</v>
      </c>
      <c r="H166" s="3">
        <f t="shared" si="25"/>
        <v>8</v>
      </c>
      <c r="I166" s="10">
        <f t="shared" si="26"/>
        <v>0.03</v>
      </c>
      <c r="J166" s="3">
        <v>164</v>
      </c>
      <c r="K166" s="3">
        <f t="shared" si="32"/>
        <v>18126.807338929833</v>
      </c>
      <c r="L166" s="3">
        <f t="shared" si="28"/>
        <v>254.5955160285792</v>
      </c>
      <c r="M166" s="3">
        <f t="shared" si="29"/>
        <v>491368.5971450418</v>
      </c>
      <c r="N166" s="3">
        <f t="shared" si="27"/>
        <v>25.459551602857935</v>
      </c>
      <c r="O166" s="3">
        <f t="shared" si="30"/>
        <v>49162.319266107072</v>
      </c>
      <c r="P166" s="3">
        <f t="shared" si="31"/>
        <v>0.23189557732112021</v>
      </c>
    </row>
    <row r="167" spans="5:16" x14ac:dyDescent="0.25">
      <c r="E167" s="3">
        <f t="shared" si="23"/>
        <v>7.1428571428571425E-2</v>
      </c>
      <c r="F167" s="10">
        <f t="shared" si="24"/>
        <v>4.7081902893575282E-7</v>
      </c>
      <c r="G167" s="10">
        <f t="shared" si="33"/>
        <v>4.7081902893575276E-7</v>
      </c>
      <c r="H167" s="3">
        <f t="shared" si="25"/>
        <v>8</v>
      </c>
      <c r="I167" s="10">
        <f t="shared" si="26"/>
        <v>0.03</v>
      </c>
      <c r="J167" s="3">
        <v>165</v>
      </c>
      <c r="K167" s="3">
        <f t="shared" si="32"/>
        <v>18124.634507289975</v>
      </c>
      <c r="L167" s="3">
        <f t="shared" si="28"/>
        <v>238.58295366639524</v>
      </c>
      <c r="M167" s="3">
        <f t="shared" si="29"/>
        <v>491386.78253904387</v>
      </c>
      <c r="N167" s="3">
        <f t="shared" si="27"/>
        <v>23.858295366639538</v>
      </c>
      <c r="O167" s="3">
        <f t="shared" si="30"/>
        <v>49162.536549271055</v>
      </c>
      <c r="P167" s="3">
        <f t="shared" si="31"/>
        <v>0.21728316398584879</v>
      </c>
    </row>
    <row r="168" spans="5:16" x14ac:dyDescent="0.25">
      <c r="E168" s="3">
        <f t="shared" si="23"/>
        <v>7.1428571428571425E-2</v>
      </c>
      <c r="F168" s="10">
        <f t="shared" si="24"/>
        <v>4.7081902893575282E-7</v>
      </c>
      <c r="G168" s="10">
        <f t="shared" si="33"/>
        <v>4.7081902893575276E-7</v>
      </c>
      <c r="H168" s="3">
        <f t="shared" si="25"/>
        <v>8</v>
      </c>
      <c r="I168" s="10">
        <f t="shared" si="26"/>
        <v>0.03</v>
      </c>
      <c r="J168" s="3">
        <v>166</v>
      </c>
      <c r="K168" s="3">
        <f t="shared" si="32"/>
        <v>18122.598578069043</v>
      </c>
      <c r="L168" s="3">
        <f t="shared" si="28"/>
        <v>223.57724333972652</v>
      </c>
      <c r="M168" s="3">
        <f t="shared" si="29"/>
        <v>491403.82417859149</v>
      </c>
      <c r="N168" s="3">
        <f t="shared" si="27"/>
        <v>22.357724333972666</v>
      </c>
      <c r="O168" s="3">
        <f t="shared" si="30"/>
        <v>49162.74014219315</v>
      </c>
      <c r="P168" s="3">
        <f t="shared" si="31"/>
        <v>0.20359292209323043</v>
      </c>
    </row>
    <row r="169" spans="5:16" x14ac:dyDescent="0.25">
      <c r="E169" s="3">
        <f t="shared" si="23"/>
        <v>7.1428571428571425E-2</v>
      </c>
      <c r="F169" s="10">
        <f t="shared" si="24"/>
        <v>4.7081902893575282E-7</v>
      </c>
      <c r="G169" s="10">
        <f t="shared" si="33"/>
        <v>4.7081902893575276E-7</v>
      </c>
      <c r="H169" s="3">
        <f t="shared" si="25"/>
        <v>8</v>
      </c>
      <c r="I169" s="10">
        <f t="shared" si="26"/>
        <v>0.03</v>
      </c>
      <c r="J169" s="3">
        <v>167</v>
      </c>
      <c r="K169" s="3">
        <f t="shared" si="32"/>
        <v>18120.69091322993</v>
      </c>
      <c r="L169" s="3">
        <f t="shared" si="28"/>
        <v>209.51510508314291</v>
      </c>
      <c r="M169" s="3">
        <f t="shared" si="29"/>
        <v>491419.79398168717</v>
      </c>
      <c r="N169" s="3">
        <f t="shared" si="27"/>
        <v>20.951510508314303</v>
      </c>
      <c r="O169" s="3">
        <f t="shared" si="30"/>
        <v>49162.930908677059</v>
      </c>
      <c r="P169" s="3">
        <f t="shared" si="31"/>
        <v>0.19076648391128412</v>
      </c>
    </row>
    <row r="170" spans="5:16" x14ac:dyDescent="0.25">
      <c r="E170" s="3">
        <f t="shared" si="23"/>
        <v>7.1428571428571425E-2</v>
      </c>
      <c r="F170" s="10">
        <f t="shared" si="24"/>
        <v>4.7081902893575282E-7</v>
      </c>
      <c r="G170" s="10">
        <f t="shared" si="33"/>
        <v>4.7081902893575276E-7</v>
      </c>
      <c r="H170" s="3">
        <f t="shared" si="25"/>
        <v>8</v>
      </c>
      <c r="I170" s="10">
        <f t="shared" si="26"/>
        <v>0.03</v>
      </c>
      <c r="J170" s="3">
        <v>168</v>
      </c>
      <c r="K170" s="3">
        <f t="shared" si="32"/>
        <v>18118.903421262086</v>
      </c>
      <c r="L170" s="3">
        <f t="shared" si="28"/>
        <v>196.33723240218904</v>
      </c>
      <c r="M170" s="3">
        <f t="shared" si="29"/>
        <v>491434.75934633595</v>
      </c>
      <c r="N170" s="3">
        <f t="shared" si="27"/>
        <v>19.633723240218917</v>
      </c>
      <c r="O170" s="3">
        <f t="shared" si="30"/>
        <v>49163.109657873843</v>
      </c>
      <c r="P170" s="3">
        <f t="shared" si="31"/>
        <v>0.17874919678433809</v>
      </c>
    </row>
    <row r="171" spans="5:16" x14ac:dyDescent="0.25">
      <c r="E171" s="3">
        <f t="shared" si="23"/>
        <v>7.1428571428571425E-2</v>
      </c>
      <c r="F171" s="10">
        <f t="shared" si="24"/>
        <v>4.7081902893575282E-7</v>
      </c>
      <c r="G171" s="10">
        <f t="shared" si="33"/>
        <v>4.7081902893575276E-7</v>
      </c>
      <c r="H171" s="3">
        <f t="shared" si="25"/>
        <v>8</v>
      </c>
      <c r="I171" s="10">
        <f t="shared" si="26"/>
        <v>0.03</v>
      </c>
      <c r="J171" s="3">
        <v>169</v>
      </c>
      <c r="K171" s="3">
        <f t="shared" si="32"/>
        <v>18117.228522420588</v>
      </c>
      <c r="L171" s="3">
        <f t="shared" si="28"/>
        <v>183.98804321496073</v>
      </c>
      <c r="M171" s="3">
        <f t="shared" si="29"/>
        <v>491448.78343436465</v>
      </c>
      <c r="N171" s="3">
        <f t="shared" si="27"/>
        <v>18.398804321496083</v>
      </c>
      <c r="O171" s="3">
        <f t="shared" si="30"/>
        <v>49163.277147757988</v>
      </c>
      <c r="P171" s="3">
        <f t="shared" si="31"/>
        <v>0.16748988414983623</v>
      </c>
    </row>
    <row r="172" spans="5:16" x14ac:dyDescent="0.25">
      <c r="E172" s="3">
        <f t="shared" si="23"/>
        <v>7.1428571428571425E-2</v>
      </c>
      <c r="F172" s="10">
        <f t="shared" si="24"/>
        <v>4.7081902893575282E-7</v>
      </c>
      <c r="G172" s="10">
        <f t="shared" si="33"/>
        <v>4.7081902893575276E-7</v>
      </c>
      <c r="H172" s="3">
        <f t="shared" si="25"/>
        <v>8</v>
      </c>
      <c r="I172" s="10">
        <f t="shared" si="26"/>
        <v>0.03</v>
      </c>
      <c r="J172" s="3">
        <v>170</v>
      </c>
      <c r="K172" s="3">
        <f t="shared" si="32"/>
        <v>18115.659116198251</v>
      </c>
      <c r="L172" s="3">
        <f t="shared" si="28"/>
        <v>172.41544635051508</v>
      </c>
      <c r="M172" s="3">
        <f t="shared" si="29"/>
        <v>491461.92543745146</v>
      </c>
      <c r="N172" s="3">
        <f t="shared" si="27"/>
        <v>17.241544635051518</v>
      </c>
      <c r="O172" s="3">
        <f t="shared" si="30"/>
        <v>49163.434088380229</v>
      </c>
      <c r="P172" s="3">
        <f t="shared" si="31"/>
        <v>0.15694062223374214</v>
      </c>
    </row>
    <row r="173" spans="5:16" x14ac:dyDescent="0.25">
      <c r="E173" s="3">
        <f t="shared" si="23"/>
        <v>7.1428571428571425E-2</v>
      </c>
      <c r="F173" s="10">
        <f t="shared" si="24"/>
        <v>4.7081902893575282E-7</v>
      </c>
      <c r="G173" s="10">
        <f t="shared" si="33"/>
        <v>4.7081902893575276E-7</v>
      </c>
      <c r="H173" s="3">
        <f t="shared" si="25"/>
        <v>8</v>
      </c>
      <c r="I173" s="10">
        <f t="shared" si="26"/>
        <v>0.03</v>
      </c>
      <c r="J173" s="3">
        <v>171</v>
      </c>
      <c r="K173" s="3">
        <f t="shared" si="32"/>
        <v>18114.188550884686</v>
      </c>
      <c r="L173" s="3">
        <f t="shared" si="28"/>
        <v>161.57062263904129</v>
      </c>
      <c r="M173" s="3">
        <f t="shared" si="29"/>
        <v>491474.24082647648</v>
      </c>
      <c r="N173" s="3">
        <f t="shared" si="27"/>
        <v>16.157062263904137</v>
      </c>
      <c r="O173" s="3">
        <f t="shared" si="30"/>
        <v>49163.581144911579</v>
      </c>
      <c r="P173" s="3">
        <f t="shared" si="31"/>
        <v>0.14705653135642943</v>
      </c>
    </row>
    <row r="174" spans="5:16" x14ac:dyDescent="0.25">
      <c r="E174" s="3">
        <f t="shared" si="23"/>
        <v>7.1428571428571425E-2</v>
      </c>
      <c r="F174" s="10">
        <f t="shared" si="24"/>
        <v>4.7081902893575282E-7</v>
      </c>
      <c r="G174" s="10">
        <f t="shared" si="33"/>
        <v>4.7081902893575276E-7</v>
      </c>
      <c r="H174" s="3">
        <f t="shared" si="25"/>
        <v>8</v>
      </c>
      <c r="I174" s="10">
        <f t="shared" si="26"/>
        <v>0.03</v>
      </c>
      <c r="J174" s="3">
        <v>172</v>
      </c>
      <c r="K174" s="3">
        <f t="shared" si="32"/>
        <v>18112.810595076025</v>
      </c>
      <c r="L174" s="3">
        <f t="shared" si="28"/>
        <v>151.40781968776929</v>
      </c>
      <c r="M174" s="3">
        <f t="shared" si="29"/>
        <v>491485.78158523643</v>
      </c>
      <c r="N174" s="3">
        <f t="shared" si="27"/>
        <v>15.140781968776938</v>
      </c>
      <c r="O174" s="3">
        <f t="shared" si="30"/>
        <v>49163.71894049245</v>
      </c>
      <c r="P174" s="3">
        <f t="shared" si="31"/>
        <v>0.13779558086607729</v>
      </c>
    </row>
    <row r="175" spans="5:16" x14ac:dyDescent="0.25">
      <c r="E175" s="3">
        <f t="shared" si="23"/>
        <v>7.1428571428571425E-2</v>
      </c>
      <c r="F175" s="10">
        <f t="shared" si="24"/>
        <v>4.7081902893575282E-7</v>
      </c>
      <c r="G175" s="10">
        <f t="shared" si="33"/>
        <v>4.7081902893575276E-7</v>
      </c>
      <c r="H175" s="3">
        <f t="shared" si="25"/>
        <v>8</v>
      </c>
      <c r="I175" s="10">
        <f t="shared" si="26"/>
        <v>0.03</v>
      </c>
      <c r="J175" s="3">
        <v>173</v>
      </c>
      <c r="K175" s="3">
        <f t="shared" si="32"/>
        <v>18111.519411008252</v>
      </c>
      <c r="L175" s="3">
        <f t="shared" si="28"/>
        <v>141.88415949213223</v>
      </c>
      <c r="M175" s="3">
        <f t="shared" si="29"/>
        <v>491496.59642949986</v>
      </c>
      <c r="N175" s="3">
        <f t="shared" si="27"/>
        <v>14.188415949213232</v>
      </c>
      <c r="O175" s="3">
        <f t="shared" si="30"/>
        <v>49163.848058899232</v>
      </c>
      <c r="P175" s="3">
        <f t="shared" si="31"/>
        <v>0.12911840677734299</v>
      </c>
    </row>
    <row r="176" spans="5:16" x14ac:dyDescent="0.25">
      <c r="E176" s="3">
        <f t="shared" si="23"/>
        <v>7.1428571428571425E-2</v>
      </c>
      <c r="F176" s="10">
        <f t="shared" si="24"/>
        <v>4.7081902893575282E-7</v>
      </c>
      <c r="G176" s="10">
        <f t="shared" si="33"/>
        <v>4.7081902893575276E-7</v>
      </c>
      <c r="H176" s="3">
        <f t="shared" si="25"/>
        <v>8</v>
      </c>
      <c r="I176" s="10">
        <f t="shared" si="26"/>
        <v>0.03</v>
      </c>
      <c r="J176" s="3">
        <v>174</v>
      </c>
      <c r="K176" s="3">
        <f t="shared" si="32"/>
        <v>18110.309529595597</v>
      </c>
      <c r="L176" s="3">
        <f t="shared" si="28"/>
        <v>132.9594580839219</v>
      </c>
      <c r="M176" s="3">
        <f t="shared" si="29"/>
        <v>491506.73101232073</v>
      </c>
      <c r="N176" s="3">
        <f t="shared" si="27"/>
        <v>13.295945808392199</v>
      </c>
      <c r="O176" s="3">
        <f t="shared" si="30"/>
        <v>49163.969047040497</v>
      </c>
      <c r="P176" s="3">
        <f t="shared" si="31"/>
        <v>0.12098814126547958</v>
      </c>
    </row>
    <row r="177" spans="5:16" x14ac:dyDescent="0.25">
      <c r="E177" s="3">
        <f t="shared" si="23"/>
        <v>7.1428571428571425E-2</v>
      </c>
      <c r="F177" s="10">
        <f t="shared" si="24"/>
        <v>4.7081902893575282E-7</v>
      </c>
      <c r="G177" s="10">
        <f t="shared" si="33"/>
        <v>4.7081902893575276E-7</v>
      </c>
      <c r="H177" s="3">
        <f t="shared" si="25"/>
        <v>8</v>
      </c>
      <c r="I177" s="10">
        <f t="shared" si="26"/>
        <v>0.03</v>
      </c>
      <c r="J177" s="3">
        <v>175</v>
      </c>
      <c r="K177" s="3">
        <f t="shared" si="32"/>
        <v>18109.175827063398</v>
      </c>
      <c r="L177" s="3">
        <f t="shared" si="28"/>
        <v>124.59605646727026</v>
      </c>
      <c r="M177" s="3">
        <f t="shared" si="29"/>
        <v>491516.22811646957</v>
      </c>
      <c r="N177" s="3">
        <f t="shared" si="27"/>
        <v>12.459605646727033</v>
      </c>
      <c r="O177" s="3">
        <f t="shared" si="30"/>
        <v>49164.082417293714</v>
      </c>
      <c r="P177" s="3">
        <f t="shared" si="31"/>
        <v>0.11337025321990957</v>
      </c>
    </row>
    <row r="178" spans="5:16" x14ac:dyDescent="0.25">
      <c r="E178" s="3">
        <f t="shared" si="23"/>
        <v>7.1428571428571425E-2</v>
      </c>
      <c r="F178" s="10">
        <f t="shared" si="24"/>
        <v>4.7081902893575282E-7</v>
      </c>
      <c r="G178" s="10">
        <f t="shared" si="33"/>
        <v>4.7081902893575276E-7</v>
      </c>
      <c r="H178" s="3">
        <f t="shared" si="25"/>
        <v>8</v>
      </c>
      <c r="I178" s="10">
        <f t="shared" si="26"/>
        <v>0.03</v>
      </c>
      <c r="J178" s="3">
        <v>176</v>
      </c>
      <c r="K178" s="3">
        <f t="shared" si="32"/>
        <v>18108.113503072145</v>
      </c>
      <c r="L178" s="3">
        <f t="shared" si="28"/>
        <v>116.75866213943384</v>
      </c>
      <c r="M178" s="3">
        <f t="shared" si="29"/>
        <v>491525.12783478864</v>
      </c>
      <c r="N178" s="3">
        <f t="shared" si="27"/>
        <v>11.67586621394339</v>
      </c>
      <c r="O178" s="3">
        <f t="shared" si="30"/>
        <v>49164.188649692835</v>
      </c>
      <c r="P178" s="3">
        <f t="shared" si="31"/>
        <v>0.10623239912529249</v>
      </c>
    </row>
    <row r="179" spans="5:16" x14ac:dyDescent="0.25">
      <c r="E179" s="3">
        <f t="shared" si="23"/>
        <v>7.1428571428571425E-2</v>
      </c>
      <c r="F179" s="10">
        <f t="shared" si="24"/>
        <v>4.7081902893575282E-7</v>
      </c>
      <c r="G179" s="10">
        <f t="shared" si="33"/>
        <v>4.7081902893575276E-7</v>
      </c>
      <c r="H179" s="3">
        <f t="shared" si="25"/>
        <v>8</v>
      </c>
      <c r="I179" s="10">
        <f t="shared" si="26"/>
        <v>0.03</v>
      </c>
      <c r="J179" s="3">
        <v>177</v>
      </c>
      <c r="K179" s="3">
        <f t="shared" si="32"/>
        <v>18107.118060236331</v>
      </c>
      <c r="L179" s="3">
        <f t="shared" si="28"/>
        <v>109.41420053671855</v>
      </c>
      <c r="M179" s="3">
        <f t="shared" si="29"/>
        <v>491533.46773922717</v>
      </c>
      <c r="N179" s="3">
        <f t="shared" si="27"/>
        <v>10.941420053671862</v>
      </c>
      <c r="O179" s="3">
        <f t="shared" si="30"/>
        <v>49164.288193976419</v>
      </c>
      <c r="P179" s="3">
        <f t="shared" si="31"/>
        <v>9.9544283581417467E-2</v>
      </c>
    </row>
    <row r="180" spans="5:16" x14ac:dyDescent="0.25">
      <c r="E180" s="3">
        <f t="shared" si="23"/>
        <v>7.1428571428571425E-2</v>
      </c>
      <c r="F180" s="10">
        <f t="shared" si="24"/>
        <v>4.7081902893575282E-7</v>
      </c>
      <c r="G180" s="10">
        <f t="shared" si="33"/>
        <v>4.7081902893575276E-7</v>
      </c>
      <c r="H180" s="3">
        <f t="shared" si="25"/>
        <v>8</v>
      </c>
      <c r="I180" s="10">
        <f t="shared" si="26"/>
        <v>0.03</v>
      </c>
      <c r="J180" s="3">
        <v>178</v>
      </c>
      <c r="K180" s="3">
        <f t="shared" si="32"/>
        <v>18106.185284948093</v>
      </c>
      <c r="L180" s="3">
        <f t="shared" si="28"/>
        <v>102.53167578662151</v>
      </c>
      <c r="M180" s="3">
        <f t="shared" si="29"/>
        <v>491541.28303926549</v>
      </c>
      <c r="N180" s="3">
        <f t="shared" si="27"/>
        <v>10.253167578662158</v>
      </c>
      <c r="O180" s="3">
        <f t="shared" si="30"/>
        <v>49164.381471505236</v>
      </c>
      <c r="P180" s="3">
        <f t="shared" si="31"/>
        <v>9.3277528823819067E-2</v>
      </c>
    </row>
    <row r="181" spans="5:16" x14ac:dyDescent="0.25">
      <c r="E181" s="3">
        <f t="shared" si="23"/>
        <v>7.1428571428571425E-2</v>
      </c>
      <c r="F181" s="10">
        <f t="shared" si="24"/>
        <v>4.7081902893575282E-7</v>
      </c>
      <c r="G181" s="10">
        <f t="shared" si="33"/>
        <v>4.7081902893575276E-7</v>
      </c>
      <c r="H181" s="3">
        <f t="shared" si="25"/>
        <v>8</v>
      </c>
      <c r="I181" s="10">
        <f t="shared" si="26"/>
        <v>0.03</v>
      </c>
      <c r="J181" s="3">
        <v>179</v>
      </c>
      <c r="K181" s="3">
        <f t="shared" si="32"/>
        <v>18105.311229421564</v>
      </c>
      <c r="L181" s="3">
        <f t="shared" si="28"/>
        <v>96.082040185535377</v>
      </c>
      <c r="M181" s="3">
        <f t="shared" si="29"/>
        <v>491548.60673039308</v>
      </c>
      <c r="N181" s="3">
        <f t="shared" si="27"/>
        <v>9.6082040185535433</v>
      </c>
      <c r="O181" s="3">
        <f t="shared" si="30"/>
        <v>49164.468877057887</v>
      </c>
      <c r="P181" s="3">
        <f t="shared" si="31"/>
        <v>8.7405552652853713E-2</v>
      </c>
    </row>
    <row r="182" spans="5:16" x14ac:dyDescent="0.25">
      <c r="E182" s="3">
        <f t="shared" si="23"/>
        <v>7.1428571428571425E-2</v>
      </c>
      <c r="F182" s="10">
        <f t="shared" si="24"/>
        <v>4.7081902893575282E-7</v>
      </c>
      <c r="G182" s="10">
        <f t="shared" si="33"/>
        <v>4.7081902893575276E-7</v>
      </c>
      <c r="H182" s="3">
        <f t="shared" si="25"/>
        <v>8</v>
      </c>
      <c r="I182" s="10">
        <f t="shared" si="26"/>
        <v>0.03</v>
      </c>
      <c r="J182" s="3">
        <v>180</v>
      </c>
      <c r="K182" s="3">
        <f t="shared" si="32"/>
        <v>18104.4921948794</v>
      </c>
      <c r="L182" s="3">
        <f t="shared" si="28"/>
        <v>90.038071857303919</v>
      </c>
      <c r="M182" s="3">
        <f t="shared" si="29"/>
        <v>491555.46973326348</v>
      </c>
      <c r="N182" s="3">
        <f t="shared" si="27"/>
        <v>9.0038071857303965</v>
      </c>
      <c r="O182" s="3">
        <f t="shared" si="30"/>
        <v>49164.550780512109</v>
      </c>
      <c r="P182" s="3">
        <f t="shared" si="31"/>
        <v>8.1903454216444571E-2</v>
      </c>
    </row>
    <row r="183" spans="5:16" x14ac:dyDescent="0.25">
      <c r="E183" s="3">
        <f t="shared" si="23"/>
        <v>7.1428571428571425E-2</v>
      </c>
      <c r="F183" s="10">
        <f t="shared" si="24"/>
        <v>4.7081902893575282E-7</v>
      </c>
      <c r="G183" s="10">
        <f t="shared" si="33"/>
        <v>4.7081902893575276E-7</v>
      </c>
      <c r="H183" s="3">
        <f t="shared" si="25"/>
        <v>8</v>
      </c>
      <c r="I183" s="10">
        <f t="shared" si="26"/>
        <v>0.03</v>
      </c>
      <c r="J183" s="3">
        <v>181</v>
      </c>
      <c r="K183" s="3">
        <f t="shared" si="32"/>
        <v>18103.724715808083</v>
      </c>
      <c r="L183" s="3">
        <f t="shared" si="28"/>
        <v>84.374260081670585</v>
      </c>
      <c r="M183" s="3">
        <f t="shared" si="29"/>
        <v>491561.90102411044</v>
      </c>
      <c r="N183" s="3">
        <f t="shared" si="27"/>
        <v>8.4374260081670638</v>
      </c>
      <c r="O183" s="3">
        <f t="shared" si="30"/>
        <v>49164.627528419245</v>
      </c>
      <c r="P183" s="3">
        <f t="shared" si="31"/>
        <v>7.6747907131721194E-2</v>
      </c>
    </row>
    <row r="184" spans="5:16" x14ac:dyDescent="0.25">
      <c r="E184" s="3">
        <f t="shared" si="23"/>
        <v>7.1428571428571425E-2</v>
      </c>
      <c r="F184" s="10">
        <f t="shared" si="24"/>
        <v>4.7081902893575282E-7</v>
      </c>
      <c r="G184" s="10">
        <f t="shared" si="33"/>
        <v>4.7081902893575276E-7</v>
      </c>
      <c r="H184" s="3">
        <f t="shared" si="25"/>
        <v>8</v>
      </c>
      <c r="I184" s="10">
        <f t="shared" si="26"/>
        <v>0.03</v>
      </c>
      <c r="J184" s="3">
        <v>182</v>
      </c>
      <c r="K184" s="3">
        <f t="shared" si="32"/>
        <v>18103.005545213422</v>
      </c>
      <c r="L184" s="3">
        <f t="shared" si="28"/>
        <v>79.066697813355134</v>
      </c>
      <c r="M184" s="3">
        <f t="shared" si="29"/>
        <v>491567.92775697343</v>
      </c>
      <c r="N184" s="3">
        <f t="shared" si="27"/>
        <v>7.906669781335518</v>
      </c>
      <c r="O184" s="3">
        <f t="shared" si="30"/>
        <v>49164.699445478705</v>
      </c>
      <c r="P184" s="3">
        <f t="shared" si="31"/>
        <v>7.1917059466068217E-2</v>
      </c>
    </row>
    <row r="185" spans="5:16" x14ac:dyDescent="0.25">
      <c r="E185" s="3">
        <f t="shared" si="23"/>
        <v>7.1428571428571425E-2</v>
      </c>
      <c r="F185" s="10">
        <f t="shared" si="24"/>
        <v>4.7081902893575282E-7</v>
      </c>
      <c r="G185" s="10">
        <f t="shared" si="33"/>
        <v>4.7081902893575276E-7</v>
      </c>
      <c r="H185" s="3">
        <f t="shared" si="25"/>
        <v>8</v>
      </c>
      <c r="I185" s="10">
        <f t="shared" si="26"/>
        <v>0.03</v>
      </c>
      <c r="J185" s="3">
        <v>183</v>
      </c>
      <c r="K185" s="3">
        <f t="shared" si="32"/>
        <v>18102.331640812146</v>
      </c>
      <c r="L185" s="3">
        <f t="shared" si="28"/>
        <v>74.092980942247081</v>
      </c>
      <c r="M185" s="3">
        <f t="shared" si="29"/>
        <v>491573.57537824579</v>
      </c>
      <c r="N185" s="3">
        <f t="shared" si="27"/>
        <v>7.4092980942247122</v>
      </c>
      <c r="O185" s="3">
        <f t="shared" si="30"/>
        <v>49164.766835918832</v>
      </c>
      <c r="P185" s="3">
        <f t="shared" si="31"/>
        <v>6.7390440127564982E-2</v>
      </c>
    </row>
    <row r="186" spans="5:16" x14ac:dyDescent="0.25">
      <c r="E186" s="3">
        <f t="shared" si="23"/>
        <v>7.1428571428571425E-2</v>
      </c>
      <c r="F186" s="10">
        <f t="shared" si="24"/>
        <v>4.7081902893575282E-7</v>
      </c>
      <c r="G186" s="10">
        <f t="shared" si="33"/>
        <v>4.7081902893575276E-7</v>
      </c>
      <c r="H186" s="3">
        <f t="shared" si="25"/>
        <v>8</v>
      </c>
      <c r="I186" s="10">
        <f t="shared" si="26"/>
        <v>0.03</v>
      </c>
      <c r="J186" s="3">
        <v>184</v>
      </c>
      <c r="K186" s="3">
        <f t="shared" si="32"/>
        <v>18101.700152099667</v>
      </c>
      <c r="L186" s="3">
        <f t="shared" si="28"/>
        <v>69.432113873135691</v>
      </c>
      <c r="M186" s="3">
        <f t="shared" si="29"/>
        <v>491578.86773402739</v>
      </c>
      <c r="N186" s="3">
        <f t="shared" si="27"/>
        <v>6.943211387313573</v>
      </c>
      <c r="O186" s="3">
        <f t="shared" si="30"/>
        <v>49164.829984790085</v>
      </c>
      <c r="P186" s="3">
        <f t="shared" si="31"/>
        <v>6.3148871247904068E-2</v>
      </c>
    </row>
    <row r="187" spans="5:16" x14ac:dyDescent="0.25">
      <c r="E187" s="3">
        <f t="shared" si="23"/>
        <v>7.1428571428571425E-2</v>
      </c>
      <c r="F187" s="10">
        <f t="shared" si="24"/>
        <v>4.7081902893575282E-7</v>
      </c>
      <c r="G187" s="10">
        <f t="shared" si="33"/>
        <v>4.7081902893575276E-7</v>
      </c>
      <c r="H187" s="3">
        <f t="shared" si="25"/>
        <v>8</v>
      </c>
      <c r="I187" s="10">
        <f t="shared" si="26"/>
        <v>0.03</v>
      </c>
      <c r="J187" s="3">
        <v>185</v>
      </c>
      <c r="K187" s="3">
        <f t="shared" si="32"/>
        <v>18101.108408237968</v>
      </c>
      <c r="L187" s="3">
        <f t="shared" si="28"/>
        <v>65.064421029612362</v>
      </c>
      <c r="M187" s="3">
        <f t="shared" si="29"/>
        <v>491583.82717073261</v>
      </c>
      <c r="N187" s="3">
        <f t="shared" si="27"/>
        <v>6.5064421029612403</v>
      </c>
      <c r="O187" s="3">
        <f t="shared" si="30"/>
        <v>49164.889159176251</v>
      </c>
      <c r="P187" s="3">
        <f t="shared" si="31"/>
        <v>5.9174386169979734E-2</v>
      </c>
    </row>
    <row r="188" spans="5:16" x14ac:dyDescent="0.25">
      <c r="E188" s="3">
        <f t="shared" si="23"/>
        <v>7.1428571428571425E-2</v>
      </c>
      <c r="F188" s="10">
        <f t="shared" si="24"/>
        <v>4.7081902893575282E-7</v>
      </c>
      <c r="G188" s="10">
        <f t="shared" si="33"/>
        <v>4.7081902893575276E-7</v>
      </c>
      <c r="H188" s="3">
        <f t="shared" si="25"/>
        <v>8</v>
      </c>
      <c r="I188" s="10">
        <f t="shared" si="26"/>
        <v>0.03</v>
      </c>
      <c r="J188" s="3">
        <v>186</v>
      </c>
      <c r="K188" s="3">
        <f t="shared" si="32"/>
        <v>18100.553906711222</v>
      </c>
      <c r="L188" s="3">
        <f t="shared" si="28"/>
        <v>60.971463911385122</v>
      </c>
      <c r="M188" s="3">
        <f t="shared" si="29"/>
        <v>491588.4746293776</v>
      </c>
      <c r="N188" s="3">
        <f t="shared" si="27"/>
        <v>6.0971463911385158</v>
      </c>
      <c r="O188" s="3">
        <f t="shared" si="30"/>
        <v>49164.94460932893</v>
      </c>
      <c r="P188" s="3">
        <f t="shared" si="31"/>
        <v>5.5450152674529851E-2</v>
      </c>
    </row>
    <row r="189" spans="5:16" x14ac:dyDescent="0.25">
      <c r="E189" s="3">
        <f t="shared" si="23"/>
        <v>7.1428571428571425E-2</v>
      </c>
      <c r="F189" s="10">
        <f t="shared" si="24"/>
        <v>4.7081902893575282E-7</v>
      </c>
      <c r="G189" s="10">
        <f t="shared" si="33"/>
        <v>4.7081902893575276E-7</v>
      </c>
      <c r="H189" s="3">
        <f t="shared" si="25"/>
        <v>8</v>
      </c>
      <c r="I189" s="10">
        <f t="shared" si="26"/>
        <v>0.03</v>
      </c>
      <c r="J189" s="3">
        <v>187</v>
      </c>
      <c r="K189" s="3">
        <f t="shared" si="32"/>
        <v>18100.034302700173</v>
      </c>
      <c r="L189" s="3">
        <f t="shared" si="28"/>
        <v>57.135963357334326</v>
      </c>
      <c r="M189" s="3">
        <f t="shared" si="29"/>
        <v>491592.82973394269</v>
      </c>
      <c r="N189" s="3">
        <f t="shared" si="27"/>
        <v>5.7135963357334365</v>
      </c>
      <c r="O189" s="3">
        <f t="shared" si="30"/>
        <v>49164.996569730036</v>
      </c>
      <c r="P189" s="3">
        <f t="shared" si="31"/>
        <v>5.1960401104952356E-2</v>
      </c>
    </row>
    <row r="190" spans="5:16" x14ac:dyDescent="0.25">
      <c r="E190" s="3">
        <f t="shared" si="23"/>
        <v>7.1428571428571425E-2</v>
      </c>
      <c r="F190" s="10">
        <f t="shared" si="24"/>
        <v>4.7081902893575282E-7</v>
      </c>
      <c r="G190" s="10">
        <f t="shared" si="33"/>
        <v>4.7081902893575276E-7</v>
      </c>
      <c r="H190" s="3">
        <f t="shared" si="25"/>
        <v>8</v>
      </c>
      <c r="I190" s="10">
        <f t="shared" si="26"/>
        <v>0.03</v>
      </c>
      <c r="J190" s="3">
        <v>188</v>
      </c>
      <c r="K190" s="3">
        <f t="shared" si="32"/>
        <v>18099.547399129395</v>
      </c>
      <c r="L190" s="3">
        <f t="shared" si="28"/>
        <v>53.541726688303619</v>
      </c>
      <c r="M190" s="3">
        <f t="shared" si="29"/>
        <v>491596.91087418247</v>
      </c>
      <c r="N190" s="3">
        <f t="shared" si="27"/>
        <v>5.3541726688303655</v>
      </c>
      <c r="O190" s="3">
        <f t="shared" si="30"/>
        <v>49165.045260087114</v>
      </c>
      <c r="P190" s="3">
        <f t="shared" si="31"/>
        <v>4.8690357077794059E-2</v>
      </c>
    </row>
    <row r="191" spans="5:16" x14ac:dyDescent="0.25">
      <c r="E191" s="3">
        <f t="shared" si="23"/>
        <v>7.1428571428571425E-2</v>
      </c>
      <c r="F191" s="10">
        <f t="shared" si="24"/>
        <v>4.7081902893575282E-7</v>
      </c>
      <c r="G191" s="10">
        <f t="shared" si="33"/>
        <v>4.7081902893575276E-7</v>
      </c>
      <c r="H191" s="3">
        <f t="shared" si="25"/>
        <v>8</v>
      </c>
      <c r="I191" s="10">
        <f t="shared" si="26"/>
        <v>0.03</v>
      </c>
      <c r="J191" s="3">
        <v>189</v>
      </c>
      <c r="K191" s="3">
        <f t="shared" si="32"/>
        <v>18099.091137344585</v>
      </c>
      <c r="L191" s="3">
        <f t="shared" si="28"/>
        <v>50.173579423947871</v>
      </c>
      <c r="M191" s="3">
        <f t="shared" si="29"/>
        <v>491600.73528323165</v>
      </c>
      <c r="N191" s="3">
        <f t="shared" si="27"/>
        <v>5.0173579423947903</v>
      </c>
      <c r="O191" s="3">
        <f t="shared" si="30"/>
        <v>49165.090886265585</v>
      </c>
      <c r="P191" s="3">
        <f t="shared" si="31"/>
        <v>4.5626178480961274E-2</v>
      </c>
    </row>
    <row r="192" spans="5:16" x14ac:dyDescent="0.25">
      <c r="E192" s="3">
        <f t="shared" si="23"/>
        <v>7.1428571428571425E-2</v>
      </c>
      <c r="F192" s="10">
        <f t="shared" si="24"/>
        <v>4.7081902893575282E-7</v>
      </c>
      <c r="G192" s="10">
        <f t="shared" si="33"/>
        <v>4.7081902893575276E-7</v>
      </c>
      <c r="H192" s="3">
        <f t="shared" si="25"/>
        <v>8</v>
      </c>
      <c r="I192" s="10">
        <f t="shared" si="26"/>
        <v>0.03</v>
      </c>
      <c r="J192" s="3">
        <v>190</v>
      </c>
      <c r="K192" s="3">
        <f t="shared" si="32"/>
        <v>18098.663588379794</v>
      </c>
      <c r="L192" s="3">
        <f t="shared" si="28"/>
        <v>47.017301287030634</v>
      </c>
      <c r="M192" s="3">
        <f t="shared" si="29"/>
        <v>491604.31911033334</v>
      </c>
      <c r="N192" s="3">
        <f t="shared" si="27"/>
        <v>4.7017301287030664</v>
      </c>
      <c r="O192" s="3">
        <f t="shared" si="30"/>
        <v>49165.133641162065</v>
      </c>
      <c r="P192" s="3">
        <f t="shared" si="31"/>
        <v>4.2754896479164042E-2</v>
      </c>
    </row>
    <row r="193" spans="5:16" x14ac:dyDescent="0.25">
      <c r="E193" s="3">
        <f t="shared" si="23"/>
        <v>7.1428571428571425E-2</v>
      </c>
      <c r="F193" s="10">
        <f t="shared" si="24"/>
        <v>4.7081902893575282E-7</v>
      </c>
      <c r="G193" s="10">
        <f t="shared" si="33"/>
        <v>4.7081902893575276E-7</v>
      </c>
      <c r="H193" s="3">
        <f t="shared" si="25"/>
        <v>8</v>
      </c>
      <c r="I193" s="10">
        <f t="shared" si="26"/>
        <v>0.03</v>
      </c>
      <c r="J193" s="3">
        <v>191</v>
      </c>
      <c r="K193" s="3">
        <f t="shared" si="32"/>
        <v>18098.262944777012</v>
      </c>
      <c r="L193" s="3">
        <f t="shared" si="28"/>
        <v>44.059566226454216</v>
      </c>
      <c r="M193" s="3">
        <f t="shared" si="29"/>
        <v>491607.67748899671</v>
      </c>
      <c r="N193" s="3">
        <f t="shared" si="27"/>
        <v>4.4059566226454239</v>
      </c>
      <c r="O193" s="3">
        <f t="shared" si="30"/>
        <v>49165.173705522342</v>
      </c>
      <c r="P193" s="3">
        <f t="shared" si="31"/>
        <v>4.0064360278120173E-2</v>
      </c>
    </row>
    <row r="194" spans="5:16" x14ac:dyDescent="0.25">
      <c r="E194" s="3">
        <f t="shared" ref="E194:E257" si="34">$C$3</f>
        <v>7.1428571428571425E-2</v>
      </c>
      <c r="F194" s="10">
        <f t="shared" ref="F194:F213" si="35">(H194*I194)/($C$8+$C$9+$C$10)</f>
        <v>4.7081902893575282E-7</v>
      </c>
      <c r="G194" s="10">
        <f t="shared" si="33"/>
        <v>4.7081902893575276E-7</v>
      </c>
      <c r="H194" s="3">
        <f t="shared" ref="H194:H213" si="36">IF(J194&gt;=$C$23,$C$20,IF(J194&gt;=$C$22,$C$19,$C$18))</f>
        <v>8</v>
      </c>
      <c r="I194" s="10">
        <f t="shared" ref="I194:I213" si="37">IF(J194&gt;=$C$23,$C$28,IF(J194&gt;=$C$22,$C$27,$C$26))</f>
        <v>0.03</v>
      </c>
      <c r="J194" s="3">
        <v>192</v>
      </c>
      <c r="K194" s="3">
        <f t="shared" si="32"/>
        <v>18097.887512923062</v>
      </c>
      <c r="L194" s="3">
        <f t="shared" si="28"/>
        <v>41.28788620708761</v>
      </c>
      <c r="M194" s="3">
        <f t="shared" si="29"/>
        <v>491610.82460087002</v>
      </c>
      <c r="N194" s="3">
        <f t="shared" ref="N194:N213" si="38">L194*$C$13</f>
        <v>4.1287886207087636</v>
      </c>
      <c r="O194" s="3">
        <f t="shared" si="30"/>
        <v>49165.211248707747</v>
      </c>
      <c r="P194" s="3">
        <f t="shared" si="31"/>
        <v>3.7543185395043137E-2</v>
      </c>
    </row>
    <row r="195" spans="5:16" x14ac:dyDescent="0.25">
      <c r="E195" s="3">
        <f t="shared" si="34"/>
        <v>7.1428571428571425E-2</v>
      </c>
      <c r="F195" s="10">
        <f t="shared" si="35"/>
        <v>4.7081902893575282E-7</v>
      </c>
      <c r="G195" s="10">
        <f t="shared" si="33"/>
        <v>4.7081902893575276E-7</v>
      </c>
      <c r="H195" s="3">
        <f t="shared" si="36"/>
        <v>8</v>
      </c>
      <c r="I195" s="10">
        <f t="shared" si="37"/>
        <v>0.03</v>
      </c>
      <c r="J195" s="3">
        <v>193</v>
      </c>
      <c r="K195" s="3">
        <f t="shared" si="32"/>
        <v>18097.535705870872</v>
      </c>
      <c r="L195" s="3">
        <f t="shared" ref="L195:L213" si="39">G194*K194*L194-E194*L194+L194</f>
        <v>38.690558530198913</v>
      </c>
      <c r="M195" s="3">
        <f t="shared" ref="M195:M213" si="40">E194*L194+M194</f>
        <v>491613.77373559913</v>
      </c>
      <c r="N195" s="3">
        <f t="shared" si="38"/>
        <v>3.8690558530198937</v>
      </c>
      <c r="O195" s="3">
        <f t="shared" ref="O195:O258" si="41">(L195+M195)*$C$13</f>
        <v>49165.246429412968</v>
      </c>
      <c r="P195" s="3">
        <f t="shared" ref="P195:P213" si="42">(K194-K195)*$C$13</f>
        <v>3.5180705218954264E-2</v>
      </c>
    </row>
    <row r="196" spans="5:16" x14ac:dyDescent="0.25">
      <c r="E196" s="3">
        <f t="shared" si="34"/>
        <v>7.1428571428571425E-2</v>
      </c>
      <c r="F196" s="10">
        <f t="shared" si="35"/>
        <v>4.7081902893575282E-7</v>
      </c>
      <c r="G196" s="10">
        <f t="shared" si="33"/>
        <v>4.7081902893575276E-7</v>
      </c>
      <c r="H196" s="3">
        <f t="shared" si="36"/>
        <v>8</v>
      </c>
      <c r="I196" s="10">
        <f t="shared" si="37"/>
        <v>0.03</v>
      </c>
      <c r="J196" s="3">
        <v>194</v>
      </c>
      <c r="K196" s="3">
        <f t="shared" ref="K196:K259" si="43">-MIN(G195*L195,1)*K195+K195</f>
        <v>18097.206036614421</v>
      </c>
      <c r="L196" s="3">
        <f t="shared" si="39"/>
        <v>36.256616463063082</v>
      </c>
      <c r="M196" s="3">
        <f t="shared" si="40"/>
        <v>491616.53734692273</v>
      </c>
      <c r="N196" s="3">
        <f t="shared" si="38"/>
        <v>3.6256616463063103</v>
      </c>
      <c r="O196" s="3">
        <f t="shared" si="41"/>
        <v>49165.279396338614</v>
      </c>
      <c r="P196" s="3">
        <f t="shared" si="42"/>
        <v>3.2966925645087054E-2</v>
      </c>
    </row>
    <row r="197" spans="5:16" x14ac:dyDescent="0.25">
      <c r="E197" s="3">
        <f t="shared" si="34"/>
        <v>7.1428571428571425E-2</v>
      </c>
      <c r="F197" s="10">
        <f t="shared" si="35"/>
        <v>4.7081902893575282E-7</v>
      </c>
      <c r="G197" s="10">
        <f t="shared" si="33"/>
        <v>4.7081902893575276E-7</v>
      </c>
      <c r="H197" s="3">
        <f t="shared" si="36"/>
        <v>8</v>
      </c>
      <c r="I197" s="10">
        <f t="shared" si="37"/>
        <v>0.03</v>
      </c>
      <c r="J197" s="3">
        <v>195</v>
      </c>
      <c r="K197" s="3">
        <f t="shared" si="43"/>
        <v>18096.89711178853</v>
      </c>
      <c r="L197" s="3">
        <f t="shared" si="39"/>
        <v>33.97578297016284</v>
      </c>
      <c r="M197" s="3">
        <f t="shared" si="40"/>
        <v>491619.12710524152</v>
      </c>
      <c r="N197" s="3">
        <f t="shared" si="38"/>
        <v>3.397578297016286</v>
      </c>
      <c r="O197" s="3">
        <f t="shared" si="41"/>
        <v>49165.310288821194</v>
      </c>
      <c r="P197" s="3">
        <f t="shared" si="42"/>
        <v>3.0892482589115408E-2</v>
      </c>
    </row>
    <row r="198" spans="5:16" x14ac:dyDescent="0.25">
      <c r="E198" s="3">
        <f t="shared" si="34"/>
        <v>7.1428571428571425E-2</v>
      </c>
      <c r="F198" s="10">
        <f t="shared" si="35"/>
        <v>4.7081902893575282E-7</v>
      </c>
      <c r="G198" s="10">
        <f t="shared" si="33"/>
        <v>4.7081902893575276E-7</v>
      </c>
      <c r="H198" s="3">
        <f t="shared" si="36"/>
        <v>8</v>
      </c>
      <c r="I198" s="10">
        <f t="shared" si="37"/>
        <v>0.03</v>
      </c>
      <c r="J198" s="3">
        <v>196</v>
      </c>
      <c r="K198" s="3">
        <f t="shared" si="43"/>
        <v>18096.607625766581</v>
      </c>
      <c r="L198" s="3">
        <f t="shared" si="39"/>
        <v>31.838427351386581</v>
      </c>
      <c r="M198" s="3">
        <f t="shared" si="40"/>
        <v>491621.55394688225</v>
      </c>
      <c r="N198" s="3">
        <f t="shared" si="38"/>
        <v>3.18384273513866</v>
      </c>
      <c r="O198" s="3">
        <f t="shared" si="41"/>
        <v>49165.339237423395</v>
      </c>
      <c r="P198" s="3">
        <f t="shared" si="42"/>
        <v>2.8948602194941504E-2</v>
      </c>
    </row>
    <row r="199" spans="5:16" x14ac:dyDescent="0.25">
      <c r="E199" s="3">
        <f t="shared" si="34"/>
        <v>7.1428571428571425E-2</v>
      </c>
      <c r="F199" s="10">
        <f t="shared" si="35"/>
        <v>4.7081902893575282E-7</v>
      </c>
      <c r="G199" s="10">
        <f t="shared" si="33"/>
        <v>4.7081902893575276E-7</v>
      </c>
      <c r="H199" s="3">
        <f t="shared" si="36"/>
        <v>8</v>
      </c>
      <c r="I199" s="10">
        <f t="shared" si="37"/>
        <v>0.03</v>
      </c>
      <c r="J199" s="3">
        <v>197</v>
      </c>
      <c r="K199" s="3">
        <f t="shared" si="43"/>
        <v>18096.336355130919</v>
      </c>
      <c r="L199" s="3">
        <f t="shared" si="39"/>
        <v>29.835524604805073</v>
      </c>
      <c r="M199" s="3">
        <f t="shared" si="40"/>
        <v>491623.82812026452</v>
      </c>
      <c r="N199" s="3">
        <f t="shared" si="38"/>
        <v>2.9835524604805093</v>
      </c>
      <c r="O199" s="3">
        <f t="shared" si="41"/>
        <v>49165.366364486967</v>
      </c>
      <c r="P199" s="3">
        <f t="shared" si="42"/>
        <v>2.7127063566149461E-2</v>
      </c>
    </row>
    <row r="200" spans="5:16" x14ac:dyDescent="0.25">
      <c r="E200" s="3">
        <f t="shared" si="34"/>
        <v>7.1428571428571425E-2</v>
      </c>
      <c r="F200" s="10">
        <f t="shared" si="35"/>
        <v>4.7081902893575282E-7</v>
      </c>
      <c r="G200" s="10">
        <f t="shared" si="33"/>
        <v>4.7081902893575276E-7</v>
      </c>
      <c r="H200" s="3">
        <f t="shared" si="36"/>
        <v>8</v>
      </c>
      <c r="I200" s="10">
        <f t="shared" si="37"/>
        <v>0.03</v>
      </c>
      <c r="J200" s="3">
        <v>198</v>
      </c>
      <c r="K200" s="3">
        <f t="shared" si="43"/>
        <v>18096.082153492353</v>
      </c>
      <c r="L200" s="3">
        <f t="shared" si="39"/>
        <v>27.958617343028369</v>
      </c>
      <c r="M200" s="3">
        <f t="shared" si="40"/>
        <v>491625.95922916487</v>
      </c>
      <c r="N200" s="3">
        <f t="shared" si="38"/>
        <v>2.7958617343028385</v>
      </c>
      <c r="O200" s="3">
        <f t="shared" si="41"/>
        <v>49165.391784650819</v>
      </c>
      <c r="P200" s="3">
        <f t="shared" si="42"/>
        <v>2.542016385668832E-2</v>
      </c>
    </row>
    <row r="201" spans="5:16" x14ac:dyDescent="0.25">
      <c r="E201" s="3">
        <f t="shared" si="34"/>
        <v>7.1428571428571425E-2</v>
      </c>
      <c r="F201" s="10">
        <f t="shared" si="35"/>
        <v>4.7081902893575282E-7</v>
      </c>
      <c r="G201" s="10">
        <f t="shared" si="33"/>
        <v>4.7081902893575276E-7</v>
      </c>
      <c r="H201" s="3">
        <f t="shared" si="36"/>
        <v>8</v>
      </c>
      <c r="I201" s="10">
        <f t="shared" si="37"/>
        <v>0.03</v>
      </c>
      <c r="J201" s="3">
        <v>199</v>
      </c>
      <c r="K201" s="3">
        <f t="shared" si="43"/>
        <v>18095.843946636596</v>
      </c>
      <c r="L201" s="3">
        <f t="shared" si="39"/>
        <v>26.19978010285255</v>
      </c>
      <c r="M201" s="3">
        <f t="shared" si="40"/>
        <v>491627.95627326082</v>
      </c>
      <c r="N201" s="3">
        <f t="shared" si="38"/>
        <v>2.6199780102852568</v>
      </c>
      <c r="O201" s="3">
        <f t="shared" si="41"/>
        <v>49165.415605336399</v>
      </c>
      <c r="P201" s="3">
        <f t="shared" si="42"/>
        <v>2.38206855756289E-2</v>
      </c>
    </row>
    <row r="202" spans="5:16" x14ac:dyDescent="0.25">
      <c r="E202" s="3">
        <f t="shared" si="34"/>
        <v>7.1428571428571425E-2</v>
      </c>
      <c r="F202" s="10">
        <f t="shared" si="35"/>
        <v>4.7081902893575282E-7</v>
      </c>
      <c r="G202" s="10">
        <f t="shared" si="33"/>
        <v>4.7081902893575276E-7</v>
      </c>
      <c r="H202" s="3">
        <f t="shared" si="36"/>
        <v>8</v>
      </c>
      <c r="I202" s="10">
        <f t="shared" si="37"/>
        <v>0.03</v>
      </c>
      <c r="J202" s="3">
        <v>200</v>
      </c>
      <c r="K202" s="3">
        <f t="shared" si="43"/>
        <v>18095.620727977013</v>
      </c>
      <c r="L202" s="3">
        <f t="shared" si="39"/>
        <v>24.551585897946367</v>
      </c>
      <c r="M202" s="3">
        <f t="shared" si="40"/>
        <v>491629.8276861253</v>
      </c>
      <c r="N202" s="3">
        <f t="shared" si="38"/>
        <v>2.4551585897946384</v>
      </c>
      <c r="O202" s="3">
        <f t="shared" si="41"/>
        <v>49165.437927202351</v>
      </c>
      <c r="P202" s="3">
        <f t="shared" si="42"/>
        <v>2.2321865958292633E-2</v>
      </c>
    </row>
    <row r="203" spans="5:16" x14ac:dyDescent="0.25">
      <c r="E203" s="3">
        <f t="shared" si="34"/>
        <v>7.1428571428571425E-2</v>
      </c>
      <c r="F203" s="10">
        <f t="shared" si="35"/>
        <v>4.7081902893575282E-7</v>
      </c>
      <c r="G203" s="10">
        <f t="shared" ref="G203:G213" si="44">AVERAGE(F194:F203)</f>
        <v>4.7081902893575276E-7</v>
      </c>
      <c r="H203" s="3">
        <f t="shared" si="36"/>
        <v>8</v>
      </c>
      <c r="I203" s="10">
        <f t="shared" si="37"/>
        <v>0.03</v>
      </c>
      <c r="J203" s="3">
        <v>201</v>
      </c>
      <c r="K203" s="3">
        <f t="shared" si="43"/>
        <v>18095.41155429422</v>
      </c>
      <c r="L203" s="3">
        <f t="shared" si="39"/>
        <v>23.00707487374196</v>
      </c>
      <c r="M203" s="3">
        <f t="shared" si="40"/>
        <v>491631.58137083228</v>
      </c>
      <c r="N203" s="3">
        <f t="shared" si="38"/>
        <v>2.3007074873741975</v>
      </c>
      <c r="O203" s="3">
        <f t="shared" si="41"/>
        <v>49165.458844570632</v>
      </c>
      <c r="P203" s="3">
        <f t="shared" si="42"/>
        <v>2.0917368279333472E-2</v>
      </c>
    </row>
    <row r="204" spans="5:16" x14ac:dyDescent="0.25">
      <c r="E204" s="3">
        <f t="shared" si="34"/>
        <v>7.1428571428571425E-2</v>
      </c>
      <c r="F204" s="10">
        <f t="shared" si="35"/>
        <v>4.7081902893575282E-7</v>
      </c>
      <c r="G204" s="10">
        <f t="shared" si="44"/>
        <v>4.7081902893575276E-7</v>
      </c>
      <c r="H204" s="3">
        <f t="shared" si="36"/>
        <v>8</v>
      </c>
      <c r="I204" s="10">
        <f t="shared" si="37"/>
        <v>0.03</v>
      </c>
      <c r="J204" s="3">
        <v>202</v>
      </c>
      <c r="K204" s="3">
        <f t="shared" si="43"/>
        <v>18095.215541744459</v>
      </c>
      <c r="L204" s="3">
        <f t="shared" si="39"/>
        <v>21.559724932520464</v>
      </c>
      <c r="M204" s="3">
        <f t="shared" si="40"/>
        <v>491633.22473332327</v>
      </c>
      <c r="N204" s="3">
        <f t="shared" si="38"/>
        <v>2.1559724932520479</v>
      </c>
      <c r="O204" s="3">
        <f t="shared" si="41"/>
        <v>49165.478445825611</v>
      </c>
      <c r="P204" s="3">
        <f t="shared" si="42"/>
        <v>1.9601254976078064E-2</v>
      </c>
    </row>
    <row r="205" spans="5:16" x14ac:dyDescent="0.25">
      <c r="E205" s="3">
        <f t="shared" si="34"/>
        <v>7.1428571428571425E-2</v>
      </c>
      <c r="F205" s="10">
        <f t="shared" si="35"/>
        <v>4.7081902893575282E-7</v>
      </c>
      <c r="G205" s="10">
        <f t="shared" si="44"/>
        <v>4.7081902893575276E-7</v>
      </c>
      <c r="H205" s="3">
        <f t="shared" si="36"/>
        <v>8</v>
      </c>
      <c r="I205" s="10">
        <f t="shared" si="37"/>
        <v>0.03</v>
      </c>
      <c r="J205" s="3">
        <v>203</v>
      </c>
      <c r="K205" s="3">
        <f t="shared" si="43"/>
        <v>18095.031862119697</v>
      </c>
      <c r="L205" s="3">
        <f t="shared" si="39"/>
        <v>20.20342420495858</v>
      </c>
      <c r="M205" s="3">
        <f t="shared" si="40"/>
        <v>491634.7647136756</v>
      </c>
      <c r="N205" s="3">
        <f t="shared" si="38"/>
        <v>2.0203424204958593</v>
      </c>
      <c r="O205" s="3">
        <f t="shared" si="41"/>
        <v>49165.496813788086</v>
      </c>
      <c r="P205" s="3">
        <f t="shared" si="42"/>
        <v>1.8367962476258992E-2</v>
      </c>
    </row>
    <row r="206" spans="5:16" x14ac:dyDescent="0.25">
      <c r="E206" s="3">
        <f t="shared" si="34"/>
        <v>7.1428571428571425E-2</v>
      </c>
      <c r="F206" s="10">
        <f t="shared" si="35"/>
        <v>4.7081902893575282E-7</v>
      </c>
      <c r="G206" s="10">
        <f t="shared" si="44"/>
        <v>4.7081902893575276E-7</v>
      </c>
      <c r="H206" s="3">
        <f t="shared" si="36"/>
        <v>8</v>
      </c>
      <c r="I206" s="10">
        <f t="shared" si="37"/>
        <v>0.03</v>
      </c>
      <c r="J206" s="3">
        <v>204</v>
      </c>
      <c r="K206" s="3">
        <f t="shared" si="43"/>
        <v>18094.85973934357</v>
      </c>
      <c r="L206" s="3">
        <f t="shared" si="39"/>
        <v>18.932445252160548</v>
      </c>
      <c r="M206" s="3">
        <f t="shared" si="40"/>
        <v>491636.20781540452</v>
      </c>
      <c r="N206" s="3">
        <f t="shared" si="38"/>
        <v>1.8932445252160559</v>
      </c>
      <c r="O206" s="3">
        <f t="shared" si="41"/>
        <v>49165.514026065699</v>
      </c>
      <c r="P206" s="3">
        <f t="shared" si="42"/>
        <v>1.7212277612634361E-2</v>
      </c>
    </row>
    <row r="207" spans="5:16" x14ac:dyDescent="0.25">
      <c r="E207" s="3">
        <f t="shared" si="34"/>
        <v>7.1428571428571425E-2</v>
      </c>
      <c r="F207" s="10">
        <f t="shared" si="35"/>
        <v>4.7081902893575282E-7</v>
      </c>
      <c r="G207" s="10">
        <f t="shared" si="44"/>
        <v>4.7081902893575276E-7</v>
      </c>
      <c r="H207" s="3">
        <f t="shared" si="36"/>
        <v>8</v>
      </c>
      <c r="I207" s="10">
        <f t="shared" si="37"/>
        <v>0.03</v>
      </c>
      <c r="J207" s="3">
        <v>205</v>
      </c>
      <c r="K207" s="3">
        <f t="shared" si="43"/>
        <v>18094.698446188246</v>
      </c>
      <c r="L207" s="3">
        <f t="shared" si="39"/>
        <v>17.741420889473368</v>
      </c>
      <c r="M207" s="3">
        <f t="shared" si="40"/>
        <v>491637.56013292255</v>
      </c>
      <c r="N207" s="3">
        <f t="shared" si="38"/>
        <v>1.7741420889473378</v>
      </c>
      <c r="O207" s="3">
        <f t="shared" si="41"/>
        <v>49165.530155381231</v>
      </c>
      <c r="P207" s="3">
        <f t="shared" si="42"/>
        <v>1.6129315532452903E-2</v>
      </c>
    </row>
    <row r="208" spans="5:16" x14ac:dyDescent="0.25">
      <c r="E208" s="3">
        <f t="shared" si="34"/>
        <v>7.1428571428571425E-2</v>
      </c>
      <c r="F208" s="10">
        <f t="shared" si="35"/>
        <v>4.7081902893575282E-7</v>
      </c>
      <c r="G208" s="10">
        <f t="shared" si="44"/>
        <v>4.7081902893575276E-7</v>
      </c>
      <c r="H208" s="3">
        <f t="shared" si="36"/>
        <v>8</v>
      </c>
      <c r="I208" s="10">
        <f t="shared" si="37"/>
        <v>0.03</v>
      </c>
      <c r="J208" s="3">
        <v>206</v>
      </c>
      <c r="K208" s="3">
        <f t="shared" si="43"/>
        <v>18094.547301198269</v>
      </c>
      <c r="L208" s="3">
        <f t="shared" si="39"/>
        <v>16.625321530201653</v>
      </c>
      <c r="M208" s="3">
        <f t="shared" si="40"/>
        <v>491638.82737727178</v>
      </c>
      <c r="N208" s="3">
        <f t="shared" si="38"/>
        <v>1.6625321530201662</v>
      </c>
      <c r="O208" s="3">
        <f t="shared" si="41"/>
        <v>49165.545269880233</v>
      </c>
      <c r="P208" s="3">
        <f t="shared" si="42"/>
        <v>1.5114498997718337E-2</v>
      </c>
    </row>
    <row r="209" spans="5:16" x14ac:dyDescent="0.25">
      <c r="E209" s="3">
        <f t="shared" si="34"/>
        <v>7.1428571428571425E-2</v>
      </c>
      <c r="F209" s="10">
        <f t="shared" si="35"/>
        <v>4.7081902893575282E-7</v>
      </c>
      <c r="G209" s="10">
        <f t="shared" si="44"/>
        <v>4.7081902893575276E-7</v>
      </c>
      <c r="H209" s="3">
        <f t="shared" si="36"/>
        <v>8</v>
      </c>
      <c r="I209" s="10">
        <f t="shared" si="37"/>
        <v>0.03</v>
      </c>
      <c r="J209" s="3">
        <v>207</v>
      </c>
      <c r="K209" s="3">
        <f t="shared" si="43"/>
        <v>18094.405665808295</v>
      </c>
      <c r="L209" s="3">
        <f t="shared" si="39"/>
        <v>15.579433953730639</v>
      </c>
      <c r="M209" s="3">
        <f t="shared" si="40"/>
        <v>491640.01490023819</v>
      </c>
      <c r="N209" s="3">
        <f t="shared" si="38"/>
        <v>1.5579433953730648</v>
      </c>
      <c r="O209" s="3">
        <f t="shared" si="41"/>
        <v>49165.559433419221</v>
      </c>
      <c r="P209" s="3">
        <f t="shared" si="42"/>
        <v>1.4163538997308942E-2</v>
      </c>
    </row>
    <row r="210" spans="5:16" x14ac:dyDescent="0.25">
      <c r="E210" s="3">
        <f t="shared" si="34"/>
        <v>7.1428571428571425E-2</v>
      </c>
      <c r="F210" s="10">
        <f t="shared" si="35"/>
        <v>4.7081902893575282E-7</v>
      </c>
      <c r="G210" s="10">
        <f t="shared" si="44"/>
        <v>4.7081902893575276E-7</v>
      </c>
      <c r="H210" s="3">
        <f t="shared" si="36"/>
        <v>8</v>
      </c>
      <c r="I210" s="10">
        <f t="shared" si="37"/>
        <v>0.03</v>
      </c>
      <c r="J210" s="3">
        <v>208</v>
      </c>
      <c r="K210" s="3">
        <f t="shared" si="43"/>
        <v>18094.272941642488</v>
      </c>
      <c r="L210" s="3">
        <f t="shared" si="39"/>
        <v>14.599341408557811</v>
      </c>
      <c r="M210" s="3">
        <f t="shared" si="40"/>
        <v>491641.12771694915</v>
      </c>
      <c r="N210" s="3">
        <f t="shared" si="38"/>
        <v>1.459934140855782</v>
      </c>
      <c r="O210" s="3">
        <f t="shared" si="41"/>
        <v>49165.572705835802</v>
      </c>
      <c r="P210" s="3">
        <f t="shared" si="42"/>
        <v>1.3272416580730358E-2</v>
      </c>
    </row>
    <row r="211" spans="5:16" x14ac:dyDescent="0.25">
      <c r="E211" s="3">
        <f t="shared" si="34"/>
        <v>7.1428571428571425E-2</v>
      </c>
      <c r="F211" s="10">
        <f t="shared" si="35"/>
        <v>4.7081902893575282E-7</v>
      </c>
      <c r="G211" s="10">
        <f t="shared" si="44"/>
        <v>4.7081902893575276E-7</v>
      </c>
      <c r="H211" s="3">
        <f t="shared" si="36"/>
        <v>8</v>
      </c>
      <c r="I211" s="10">
        <f t="shared" si="37"/>
        <v>0.03</v>
      </c>
      <c r="J211" s="3">
        <v>209</v>
      </c>
      <c r="K211" s="3">
        <f t="shared" si="43"/>
        <v>18094.148567984084</v>
      </c>
      <c r="L211" s="3">
        <f t="shared" si="39"/>
        <v>13.680904966350699</v>
      </c>
      <c r="M211" s="3">
        <f t="shared" si="40"/>
        <v>491642.17052704975</v>
      </c>
      <c r="N211" s="3">
        <f t="shared" si="38"/>
        <v>1.3680904966350707</v>
      </c>
      <c r="O211" s="3">
        <f t="shared" si="41"/>
        <v>49165.585143201642</v>
      </c>
      <c r="P211" s="3">
        <f t="shared" si="42"/>
        <v>1.2437365840378342E-2</v>
      </c>
    </row>
    <row r="212" spans="5:16" x14ac:dyDescent="0.25">
      <c r="E212" s="3">
        <f t="shared" si="34"/>
        <v>7.1428571428571425E-2</v>
      </c>
      <c r="F212" s="10">
        <f t="shared" si="35"/>
        <v>4.7081902893575282E-7</v>
      </c>
      <c r="G212" s="10">
        <f t="shared" si="44"/>
        <v>4.7081902893575276E-7</v>
      </c>
      <c r="H212" s="3">
        <f t="shared" si="36"/>
        <v>8</v>
      </c>
      <c r="I212" s="10">
        <f t="shared" si="37"/>
        <v>0.03</v>
      </c>
      <c r="J212" s="3">
        <v>210</v>
      </c>
      <c r="K212" s="3">
        <f t="shared" si="43"/>
        <v>18094.032019404425</v>
      </c>
      <c r="L212" s="3">
        <f t="shared" si="39"/>
        <v>12.820246048413562</v>
      </c>
      <c r="M212" s="3">
        <f t="shared" si="40"/>
        <v>491643.14773454732</v>
      </c>
      <c r="N212" s="3">
        <f t="shared" si="38"/>
        <v>1.2820246048413571</v>
      </c>
      <c r="O212" s="3">
        <f t="shared" si="41"/>
        <v>49165.596798059603</v>
      </c>
      <c r="P212" s="3">
        <f t="shared" si="42"/>
        <v>1.1654857965913841E-2</v>
      </c>
    </row>
    <row r="213" spans="5:16" x14ac:dyDescent="0.25">
      <c r="E213" s="3">
        <f t="shared" si="34"/>
        <v>7.1428571428571425E-2</v>
      </c>
      <c r="F213" s="10">
        <f t="shared" si="35"/>
        <v>4.7081902893575282E-7</v>
      </c>
      <c r="G213" s="10">
        <f t="shared" si="44"/>
        <v>4.7081902893575276E-7</v>
      </c>
      <c r="H213" s="3">
        <f t="shared" si="36"/>
        <v>8</v>
      </c>
      <c r="I213" s="10">
        <f t="shared" si="37"/>
        <v>0.03</v>
      </c>
      <c r="J213" s="3">
        <v>211</v>
      </c>
      <c r="K213" s="3">
        <f t="shared" si="43"/>
        <v>18093.922803541358</v>
      </c>
      <c r="L213" s="3">
        <f t="shared" si="39"/>
        <v>12.013730050881144</v>
      </c>
      <c r="M213" s="3">
        <f t="shared" si="40"/>
        <v>491644.06346640794</v>
      </c>
      <c r="N213" s="3">
        <f t="shared" si="38"/>
        <v>1.2013730050881151</v>
      </c>
      <c r="O213" s="3">
        <f t="shared" si="41"/>
        <v>49165.607719645915</v>
      </c>
      <c r="P213" s="3">
        <f t="shared" si="42"/>
        <v>1.0921586306722027E-2</v>
      </c>
    </row>
    <row r="214" spans="5:16" x14ac:dyDescent="0.25">
      <c r="E214" s="3">
        <f t="shared" si="34"/>
        <v>7.1428571428571425E-2</v>
      </c>
      <c r="F214" s="10">
        <f t="shared" ref="F214:F248" si="45">(H214*I214)/($C$8+$C$9+$C$10)</f>
        <v>4.7081902893575282E-7</v>
      </c>
      <c r="G214" s="10">
        <f t="shared" ref="G214:G248" si="46">AVERAGE(F205:F214)</f>
        <v>4.7081902893575276E-7</v>
      </c>
      <c r="H214" s="3">
        <f t="shared" ref="H214:H248" si="47">IF(J214&gt;=$C$23,$C$20,IF(J214&gt;=$C$22,$C$19,$C$18))</f>
        <v>8</v>
      </c>
      <c r="I214" s="10">
        <f t="shared" ref="I214:I248" si="48">IF(J214&gt;=$C$23,$C$28,IF(J214&gt;=$C$22,$C$27,$C$26))</f>
        <v>0.03</v>
      </c>
      <c r="J214" s="3">
        <v>212</v>
      </c>
      <c r="K214" s="3">
        <f t="shared" si="43"/>
        <v>18093.820459017592</v>
      </c>
      <c r="L214" s="3">
        <f t="shared" ref="L214:L248" si="49">G213*K213*L213-E213*L213+L213</f>
        <v>11.257950999583922</v>
      </c>
      <c r="M214" s="3">
        <f t="shared" ref="M214:M248" si="50">E213*L213+M213</f>
        <v>491644.92158998299</v>
      </c>
      <c r="N214" s="3">
        <f t="shared" ref="N214:N248" si="51">L214*$C$13</f>
        <v>1.125795099958393</v>
      </c>
      <c r="O214" s="3">
        <f t="shared" si="41"/>
        <v>49165.617954098292</v>
      </c>
      <c r="P214" s="3">
        <f t="shared" ref="P214:P248" si="52">(K213-K214)*$C$13</f>
        <v>1.0234452376607812E-2</v>
      </c>
    </row>
    <row r="215" spans="5:16" x14ac:dyDescent="0.25">
      <c r="E215" s="3">
        <f t="shared" si="34"/>
        <v>7.1428571428571425E-2</v>
      </c>
      <c r="F215" s="10">
        <f t="shared" si="45"/>
        <v>4.7081902893575282E-7</v>
      </c>
      <c r="G215" s="10">
        <f t="shared" si="46"/>
        <v>4.7081902893575276E-7</v>
      </c>
      <c r="H215" s="3">
        <f t="shared" si="47"/>
        <v>8</v>
      </c>
      <c r="I215" s="10">
        <f t="shared" si="48"/>
        <v>0.03</v>
      </c>
      <c r="J215" s="3">
        <v>213</v>
      </c>
      <c r="K215" s="3">
        <f t="shared" si="43"/>
        <v>18093.724553490196</v>
      </c>
      <c r="L215" s="3">
        <f t="shared" si="49"/>
        <v>10.549717169865573</v>
      </c>
      <c r="M215" s="3">
        <f t="shared" si="50"/>
        <v>491645.72572934011</v>
      </c>
      <c r="N215" s="3">
        <f t="shared" si="51"/>
        <v>1.054971716986558</v>
      </c>
      <c r="O215" s="3">
        <f t="shared" si="41"/>
        <v>49165.627544651026</v>
      </c>
      <c r="P215" s="3">
        <f t="shared" si="52"/>
        <v>9.590552739609853E-3</v>
      </c>
    </row>
    <row r="216" spans="5:16" x14ac:dyDescent="0.25">
      <c r="E216" s="3">
        <f t="shared" si="34"/>
        <v>7.1428571428571425E-2</v>
      </c>
      <c r="F216" s="10">
        <f t="shared" si="45"/>
        <v>4.7081902893575282E-7</v>
      </c>
      <c r="G216" s="10">
        <f t="shared" si="46"/>
        <v>4.7081902893575276E-7</v>
      </c>
      <c r="H216" s="3">
        <f t="shared" si="47"/>
        <v>8</v>
      </c>
      <c r="I216" s="10">
        <f t="shared" si="48"/>
        <v>0.03</v>
      </c>
      <c r="J216" s="3">
        <v>214</v>
      </c>
      <c r="K216" s="3">
        <f t="shared" si="43"/>
        <v>18093.634681822943</v>
      </c>
      <c r="L216" s="3">
        <f t="shared" si="49"/>
        <v>9.8860376106978158</v>
      </c>
      <c r="M216" s="3">
        <f t="shared" si="50"/>
        <v>491646.47928056651</v>
      </c>
      <c r="N216" s="3">
        <f t="shared" si="51"/>
        <v>0.98860376106978221</v>
      </c>
      <c r="O216" s="3">
        <f t="shared" si="41"/>
        <v>49165.636531817749</v>
      </c>
      <c r="P216" s="3">
        <f t="shared" si="52"/>
        <v>8.9871667252737156E-3</v>
      </c>
    </row>
    <row r="217" spans="5:16" x14ac:dyDescent="0.25">
      <c r="E217" s="3">
        <f t="shared" si="34"/>
        <v>7.1428571428571425E-2</v>
      </c>
      <c r="F217" s="10">
        <f t="shared" si="45"/>
        <v>4.7081902893575282E-7</v>
      </c>
      <c r="G217" s="10">
        <f t="shared" si="46"/>
        <v>4.7081902893575276E-7</v>
      </c>
      <c r="H217" s="3">
        <f t="shared" si="47"/>
        <v>8</v>
      </c>
      <c r="I217" s="10">
        <f t="shared" si="48"/>
        <v>0.03</v>
      </c>
      <c r="J217" s="3">
        <v>215</v>
      </c>
      <c r="K217" s="3">
        <f t="shared" si="43"/>
        <v>18093.550464373773</v>
      </c>
      <c r="L217" s="3">
        <f t="shared" si="49"/>
        <v>9.2641095162474993</v>
      </c>
      <c r="M217" s="3">
        <f t="shared" si="50"/>
        <v>491647.18542611011</v>
      </c>
      <c r="N217" s="3">
        <f t="shared" si="51"/>
        <v>0.92641095162475051</v>
      </c>
      <c r="O217" s="3">
        <f t="shared" si="41"/>
        <v>49165.644953562667</v>
      </c>
      <c r="P217" s="3">
        <f t="shared" si="52"/>
        <v>8.4217449169955265E-3</v>
      </c>
    </row>
    <row r="218" spans="5:16" x14ac:dyDescent="0.25">
      <c r="E218" s="3">
        <f t="shared" si="34"/>
        <v>7.1428571428571425E-2</v>
      </c>
      <c r="F218" s="10">
        <f t="shared" si="45"/>
        <v>4.7081902893575282E-7</v>
      </c>
      <c r="G218" s="10">
        <f t="shared" si="46"/>
        <v>4.7081902893575276E-7</v>
      </c>
      <c r="H218" s="3">
        <f t="shared" si="47"/>
        <v>8</v>
      </c>
      <c r="I218" s="10">
        <f t="shared" si="48"/>
        <v>0.03</v>
      </c>
      <c r="J218" s="3">
        <v>216</v>
      </c>
      <c r="K218" s="3">
        <f t="shared" si="43"/>
        <v>18093.471545390097</v>
      </c>
      <c r="L218" s="3">
        <f t="shared" si="49"/>
        <v>8.6813063916214581</v>
      </c>
      <c r="M218" s="3">
        <f t="shared" si="50"/>
        <v>491647.84714821842</v>
      </c>
      <c r="N218" s="3">
        <f t="shared" si="51"/>
        <v>0.86813063916214639</v>
      </c>
      <c r="O218" s="3">
        <f t="shared" si="41"/>
        <v>49165.652845461031</v>
      </c>
      <c r="P218" s="3">
        <f t="shared" si="52"/>
        <v>7.89189836759761E-3</v>
      </c>
    </row>
    <row r="219" spans="5:16" x14ac:dyDescent="0.25">
      <c r="E219" s="3">
        <f t="shared" si="34"/>
        <v>7.1428571428571425E-2</v>
      </c>
      <c r="F219" s="10">
        <f t="shared" si="45"/>
        <v>4.7081902893575282E-7</v>
      </c>
      <c r="G219" s="10">
        <f t="shared" si="46"/>
        <v>4.7081902893575276E-7</v>
      </c>
      <c r="H219" s="3">
        <f t="shared" si="47"/>
        <v>8</v>
      </c>
      <c r="I219" s="10">
        <f t="shared" si="48"/>
        <v>0.03</v>
      </c>
      <c r="J219" s="3">
        <v>217</v>
      </c>
      <c r="K219" s="3">
        <f t="shared" si="43"/>
        <v>18093.397591505171</v>
      </c>
      <c r="L219" s="3">
        <f t="shared" si="49"/>
        <v>8.1351669628614651</v>
      </c>
      <c r="M219" s="3">
        <f t="shared" si="50"/>
        <v>491648.46724153211</v>
      </c>
      <c r="N219" s="3">
        <f t="shared" si="51"/>
        <v>0.81351669628614698</v>
      </c>
      <c r="O219" s="3">
        <f t="shared" si="41"/>
        <v>49165.660240849531</v>
      </c>
      <c r="P219" s="3">
        <f t="shared" si="52"/>
        <v>7.3953884926595539E-3</v>
      </c>
    </row>
    <row r="220" spans="5:16" x14ac:dyDescent="0.25">
      <c r="E220" s="3">
        <f t="shared" si="34"/>
        <v>7.1428571428571425E-2</v>
      </c>
      <c r="F220" s="10">
        <f t="shared" si="45"/>
        <v>4.7081902893575282E-7</v>
      </c>
      <c r="G220" s="10">
        <f t="shared" si="46"/>
        <v>4.7081902893575276E-7</v>
      </c>
      <c r="H220" s="3">
        <f t="shared" si="47"/>
        <v>8</v>
      </c>
      <c r="I220" s="10">
        <f t="shared" si="48"/>
        <v>0.03</v>
      </c>
      <c r="J220" s="3">
        <v>218</v>
      </c>
      <c r="K220" s="3">
        <f t="shared" si="43"/>
        <v>18093.328290329144</v>
      </c>
      <c r="L220" s="3">
        <f t="shared" si="49"/>
        <v>7.6233847843983522</v>
      </c>
      <c r="M220" s="3">
        <f t="shared" si="50"/>
        <v>491649.04832488659</v>
      </c>
      <c r="N220" s="3">
        <f t="shared" si="51"/>
        <v>0.76233847843983571</v>
      </c>
      <c r="O220" s="3">
        <f t="shared" si="41"/>
        <v>49165.667170967128</v>
      </c>
      <c r="P220" s="3">
        <f t="shared" si="52"/>
        <v>6.9301176026783694E-3</v>
      </c>
    </row>
    <row r="221" spans="5:16" x14ac:dyDescent="0.25">
      <c r="E221" s="3">
        <f t="shared" si="34"/>
        <v>7.1428571428571425E-2</v>
      </c>
      <c r="F221" s="10">
        <f t="shared" si="45"/>
        <v>4.7081902893575282E-7</v>
      </c>
      <c r="G221" s="10">
        <f t="shared" si="46"/>
        <v>4.7081902893575276E-7</v>
      </c>
      <c r="H221" s="3">
        <f t="shared" si="47"/>
        <v>8</v>
      </c>
      <c r="I221" s="10">
        <f t="shared" si="48"/>
        <v>0.03</v>
      </c>
      <c r="J221" s="3">
        <v>219</v>
      </c>
      <c r="K221" s="3">
        <f t="shared" si="43"/>
        <v>18093.263349128829</v>
      </c>
      <c r="L221" s="3">
        <f t="shared" si="49"/>
        <v>7.1437985001143671</v>
      </c>
      <c r="M221" s="3">
        <f t="shared" si="50"/>
        <v>491649.59285237122</v>
      </c>
      <c r="N221" s="3">
        <f t="shared" si="51"/>
        <v>0.71437985001143711</v>
      </c>
      <c r="O221" s="3">
        <f t="shared" si="41"/>
        <v>49165.673665087168</v>
      </c>
      <c r="P221" s="3">
        <f t="shared" si="52"/>
        <v>6.4941200314933703E-3</v>
      </c>
    </row>
    <row r="222" spans="5:16" x14ac:dyDescent="0.25">
      <c r="E222" s="3">
        <f t="shared" si="34"/>
        <v>7.1428571428571425E-2</v>
      </c>
      <c r="F222" s="10">
        <f t="shared" si="45"/>
        <v>4.7081902893575282E-7</v>
      </c>
      <c r="G222" s="10">
        <f t="shared" si="46"/>
        <v>4.7081902893575276E-7</v>
      </c>
      <c r="H222" s="3">
        <f t="shared" si="47"/>
        <v>8</v>
      </c>
      <c r="I222" s="10">
        <f t="shared" si="48"/>
        <v>0.03</v>
      </c>
      <c r="J222" s="3">
        <v>220</v>
      </c>
      <c r="K222" s="3">
        <f t="shared" si="43"/>
        <v>18093.202493590587</v>
      </c>
      <c r="L222" s="3">
        <f t="shared" si="49"/>
        <v>6.6943827169182608</v>
      </c>
      <c r="M222" s="3">
        <f t="shared" si="50"/>
        <v>491650.10312369268</v>
      </c>
      <c r="N222" s="3">
        <f t="shared" si="51"/>
        <v>0.66943827169182646</v>
      </c>
      <c r="O222" s="3">
        <f t="shared" si="41"/>
        <v>49165.679750640986</v>
      </c>
      <c r="P222" s="3">
        <f t="shared" si="52"/>
        <v>6.085553824232196E-3</v>
      </c>
    </row>
    <row r="223" spans="5:16" x14ac:dyDescent="0.25">
      <c r="E223" s="3">
        <f t="shared" si="34"/>
        <v>7.1428571428571425E-2</v>
      </c>
      <c r="F223" s="10">
        <f t="shared" si="45"/>
        <v>4.7081902893575282E-7</v>
      </c>
      <c r="G223" s="10">
        <f t="shared" si="46"/>
        <v>4.7081902893575276E-7</v>
      </c>
      <c r="H223" s="3">
        <f t="shared" si="47"/>
        <v>8</v>
      </c>
      <c r="I223" s="10">
        <f t="shared" si="48"/>
        <v>0.03</v>
      </c>
      <c r="J223" s="3">
        <v>221</v>
      </c>
      <c r="K223" s="3">
        <f t="shared" si="43"/>
        <v>18093.145466661121</v>
      </c>
      <c r="L223" s="3">
        <f t="shared" si="49"/>
        <v>6.2732394523201176</v>
      </c>
      <c r="M223" s="3">
        <f t="shared" si="50"/>
        <v>491650.58129388676</v>
      </c>
      <c r="N223" s="3">
        <f t="shared" si="51"/>
        <v>0.62732394523201218</v>
      </c>
      <c r="O223" s="3">
        <f t="shared" si="41"/>
        <v>49165.685453333943</v>
      </c>
      <c r="P223" s="3">
        <f t="shared" si="52"/>
        <v>5.702692946579194E-3</v>
      </c>
    </row>
    <row r="224" spans="5:16" x14ac:dyDescent="0.25">
      <c r="E224" s="3">
        <f t="shared" si="34"/>
        <v>7.1428571428571425E-2</v>
      </c>
      <c r="F224" s="10">
        <f t="shared" si="45"/>
        <v>4.7081902893575282E-7</v>
      </c>
      <c r="G224" s="10">
        <f t="shared" si="46"/>
        <v>4.7081902893575276E-7</v>
      </c>
      <c r="H224" s="3">
        <f t="shared" si="47"/>
        <v>8</v>
      </c>
      <c r="I224" s="10">
        <f t="shared" si="48"/>
        <v>0.03</v>
      </c>
      <c r="J224" s="3">
        <v>222</v>
      </c>
      <c r="K224" s="3">
        <f t="shared" si="43"/>
        <v>18093.092027461218</v>
      </c>
      <c r="L224" s="3">
        <f t="shared" si="49"/>
        <v>5.878590119913305</v>
      </c>
      <c r="M224" s="3">
        <f t="shared" si="50"/>
        <v>491651.02938241907</v>
      </c>
      <c r="N224" s="3">
        <f t="shared" si="51"/>
        <v>0.58785901199133084</v>
      </c>
      <c r="O224" s="3">
        <f t="shared" si="41"/>
        <v>49165.690797253927</v>
      </c>
      <c r="P224" s="3">
        <f t="shared" si="52"/>
        <v>5.3439199902641154E-3</v>
      </c>
    </row>
    <row r="225" spans="5:16" x14ac:dyDescent="0.25">
      <c r="E225" s="3">
        <f t="shared" si="34"/>
        <v>7.1428571428571425E-2</v>
      </c>
      <c r="F225" s="10">
        <f t="shared" si="45"/>
        <v>4.7081902893575282E-7</v>
      </c>
      <c r="G225" s="10">
        <f t="shared" si="46"/>
        <v>4.7081902893575276E-7</v>
      </c>
      <c r="H225" s="3">
        <f t="shared" si="47"/>
        <v>8</v>
      </c>
      <c r="I225" s="10">
        <f t="shared" si="48"/>
        <v>0.03</v>
      </c>
      <c r="J225" s="3">
        <v>223</v>
      </c>
      <c r="K225" s="3">
        <f t="shared" si="43"/>
        <v>18093.041950267914</v>
      </c>
      <c r="L225" s="3">
        <f t="shared" si="49"/>
        <v>5.5087680189393557</v>
      </c>
      <c r="M225" s="3">
        <f t="shared" si="50"/>
        <v>491651.44928171334</v>
      </c>
      <c r="N225" s="3">
        <f t="shared" si="51"/>
        <v>0.55087680189393595</v>
      </c>
      <c r="O225" s="3">
        <f t="shared" si="41"/>
        <v>49165.695804973257</v>
      </c>
      <c r="P225" s="3">
        <f t="shared" si="52"/>
        <v>5.0077193303877752E-3</v>
      </c>
    </row>
    <row r="226" spans="5:16" x14ac:dyDescent="0.25">
      <c r="E226" s="3">
        <f t="shared" si="34"/>
        <v>7.1428571428571425E-2</v>
      </c>
      <c r="F226" s="10">
        <f t="shared" si="45"/>
        <v>4.7081902893575282E-7</v>
      </c>
      <c r="G226" s="10">
        <f t="shared" si="46"/>
        <v>4.7081902893575276E-7</v>
      </c>
      <c r="H226" s="3">
        <f t="shared" si="47"/>
        <v>8</v>
      </c>
      <c r="I226" s="10">
        <f t="shared" si="48"/>
        <v>0.03</v>
      </c>
      <c r="J226" s="3">
        <v>224</v>
      </c>
      <c r="K226" s="3">
        <f t="shared" si="43"/>
        <v>18092.995023560692</v>
      </c>
      <c r="L226" s="3">
        <f t="shared" si="49"/>
        <v>5.1622112962375413</v>
      </c>
      <c r="M226" s="3">
        <f t="shared" si="50"/>
        <v>491651.84276514326</v>
      </c>
      <c r="N226" s="3">
        <f t="shared" si="51"/>
        <v>0.51622112962375444</v>
      </c>
      <c r="O226" s="3">
        <f t="shared" si="41"/>
        <v>49165.700497643986</v>
      </c>
      <c r="P226" s="3">
        <f t="shared" si="52"/>
        <v>4.6926707222155559E-3</v>
      </c>
    </row>
    <row r="227" spans="5:16" x14ac:dyDescent="0.25">
      <c r="E227" s="3">
        <f t="shared" si="34"/>
        <v>7.1428571428571425E-2</v>
      </c>
      <c r="F227" s="10">
        <f t="shared" si="45"/>
        <v>4.7081902893575282E-7</v>
      </c>
      <c r="G227" s="10">
        <f t="shared" si="46"/>
        <v>4.7081902893575276E-7</v>
      </c>
      <c r="H227" s="3">
        <f t="shared" si="47"/>
        <v>8</v>
      </c>
      <c r="I227" s="10">
        <f t="shared" si="48"/>
        <v>0.03</v>
      </c>
      <c r="J227" s="3">
        <v>225</v>
      </c>
      <c r="K227" s="3">
        <f t="shared" si="43"/>
        <v>18092.951049127754</v>
      </c>
      <c r="L227" s="3">
        <f t="shared" si="49"/>
        <v>4.8374563508733877</v>
      </c>
      <c r="M227" s="3">
        <f t="shared" si="50"/>
        <v>491652.21149452159</v>
      </c>
      <c r="N227" s="3">
        <f t="shared" si="51"/>
        <v>0.48374563508733909</v>
      </c>
      <c r="O227" s="3">
        <f t="shared" si="41"/>
        <v>49165.704895087278</v>
      </c>
      <c r="P227" s="3">
        <f t="shared" si="52"/>
        <v>4.3974432937830014E-3</v>
      </c>
    </row>
    <row r="228" spans="5:16" x14ac:dyDescent="0.25">
      <c r="E228" s="3">
        <f t="shared" si="34"/>
        <v>7.1428571428571425E-2</v>
      </c>
      <c r="F228" s="10">
        <f t="shared" si="45"/>
        <v>4.7081902893575282E-7</v>
      </c>
      <c r="G228" s="10">
        <f t="shared" si="46"/>
        <v>4.7081902893575276E-7</v>
      </c>
      <c r="H228" s="3">
        <f t="shared" si="47"/>
        <v>8</v>
      </c>
      <c r="I228" s="10">
        <f t="shared" si="48"/>
        <v>0.03</v>
      </c>
      <c r="J228" s="3">
        <v>226</v>
      </c>
      <c r="K228" s="3">
        <f t="shared" si="43"/>
        <v>18092.909841228528</v>
      </c>
      <c r="L228" s="3">
        <f t="shared" si="49"/>
        <v>4.533131653607688</v>
      </c>
      <c r="M228" s="3">
        <f t="shared" si="50"/>
        <v>491652.55702711811</v>
      </c>
      <c r="N228" s="3">
        <f t="shared" si="51"/>
        <v>0.4533131653607691</v>
      </c>
      <c r="O228" s="3">
        <f t="shared" si="41"/>
        <v>49165.709015877204</v>
      </c>
      <c r="P228" s="3">
        <f t="shared" si="52"/>
        <v>4.1207899226719776E-3</v>
      </c>
    </row>
    <row r="229" spans="5:16" x14ac:dyDescent="0.25">
      <c r="E229" s="3">
        <f t="shared" si="34"/>
        <v>7.1428571428571425E-2</v>
      </c>
      <c r="F229" s="10">
        <f t="shared" si="45"/>
        <v>4.7081902893575282E-7</v>
      </c>
      <c r="G229" s="10">
        <f t="shared" si="46"/>
        <v>4.7081902893575276E-7</v>
      </c>
      <c r="H229" s="3">
        <f t="shared" si="47"/>
        <v>8</v>
      </c>
      <c r="I229" s="10">
        <f t="shared" si="48"/>
        <v>0.03</v>
      </c>
      <c r="J229" s="3">
        <v>227</v>
      </c>
      <c r="K229" s="3">
        <f t="shared" si="43"/>
        <v>18092.871225808904</v>
      </c>
      <c r="L229" s="3">
        <f t="shared" si="49"/>
        <v>4.2479519551175997</v>
      </c>
      <c r="M229" s="3">
        <f t="shared" si="50"/>
        <v>491652.88082223624</v>
      </c>
      <c r="N229" s="3">
        <f t="shared" si="51"/>
        <v>0.4247951955117602</v>
      </c>
      <c r="O229" s="3">
        <f t="shared" si="41"/>
        <v>49165.712877419166</v>
      </c>
      <c r="P229" s="3">
        <f t="shared" si="52"/>
        <v>3.8615419623965887E-3</v>
      </c>
    </row>
    <row r="230" spans="5:16" x14ac:dyDescent="0.25">
      <c r="E230" s="3">
        <f t="shared" si="34"/>
        <v>7.1428571428571425E-2</v>
      </c>
      <c r="F230" s="10">
        <f t="shared" si="45"/>
        <v>4.7081902893575282E-7</v>
      </c>
      <c r="G230" s="10">
        <f t="shared" si="46"/>
        <v>4.7081902893575276E-7</v>
      </c>
      <c r="H230" s="3">
        <f t="shared" si="47"/>
        <v>8</v>
      </c>
      <c r="I230" s="10">
        <f t="shared" si="48"/>
        <v>0.03</v>
      </c>
      <c r="J230" s="3">
        <v>228</v>
      </c>
      <c r="K230" s="3">
        <f t="shared" si="43"/>
        <v>18092.835039765847</v>
      </c>
      <c r="L230" s="3">
        <f t="shared" si="49"/>
        <v>3.9807128585215024</v>
      </c>
      <c r="M230" s="3">
        <f t="shared" si="50"/>
        <v>491653.18424737587</v>
      </c>
      <c r="N230" s="3">
        <f t="shared" si="51"/>
        <v>0.39807128585215046</v>
      </c>
      <c r="O230" s="3">
        <f t="shared" si="41"/>
        <v>49165.716496023466</v>
      </c>
      <c r="P230" s="3">
        <f t="shared" si="52"/>
        <v>3.6186043056659423E-3</v>
      </c>
    </row>
    <row r="231" spans="5:16" x14ac:dyDescent="0.25">
      <c r="E231" s="3">
        <f t="shared" si="34"/>
        <v>7.1428571428571425E-2</v>
      </c>
      <c r="F231" s="10">
        <f t="shared" si="45"/>
        <v>4.7081902893575282E-7</v>
      </c>
      <c r="G231" s="10">
        <f t="shared" si="46"/>
        <v>4.7081902893575276E-7</v>
      </c>
      <c r="H231" s="3">
        <f t="shared" si="47"/>
        <v>8</v>
      </c>
      <c r="I231" s="10">
        <f t="shared" si="48"/>
        <v>0.03</v>
      </c>
      <c r="J231" s="3">
        <v>229</v>
      </c>
      <c r="K231" s="3">
        <f t="shared" si="43"/>
        <v>18092.801130258322</v>
      </c>
      <c r="L231" s="3">
        <f t="shared" si="49"/>
        <v>3.7302857332963559</v>
      </c>
      <c r="M231" s="3">
        <f t="shared" si="50"/>
        <v>491653.46858400863</v>
      </c>
      <c r="N231" s="3">
        <f t="shared" si="51"/>
        <v>0.37302857332963585</v>
      </c>
      <c r="O231" s="3">
        <f t="shared" si="41"/>
        <v>49165.719886974221</v>
      </c>
      <c r="P231" s="3">
        <f t="shared" si="52"/>
        <v>3.3909507525095271E-3</v>
      </c>
    </row>
    <row r="232" spans="5:16" x14ac:dyDescent="0.25">
      <c r="E232" s="3">
        <f t="shared" si="34"/>
        <v>7.1428571428571425E-2</v>
      </c>
      <c r="F232" s="10">
        <f t="shared" si="45"/>
        <v>4.7081902893575282E-7</v>
      </c>
      <c r="G232" s="10">
        <f t="shared" si="46"/>
        <v>4.7081902893575276E-7</v>
      </c>
      <c r="H232" s="3">
        <f t="shared" si="47"/>
        <v>8</v>
      </c>
      <c r="I232" s="10">
        <f t="shared" si="48"/>
        <v>0.03</v>
      </c>
      <c r="J232" s="3">
        <v>230</v>
      </c>
      <c r="K232" s="3">
        <f t="shared" si="43"/>
        <v>18092.769354061551</v>
      </c>
      <c r="L232" s="3">
        <f t="shared" si="49"/>
        <v>3.4956129491167527</v>
      </c>
      <c r="M232" s="3">
        <f t="shared" si="50"/>
        <v>491653.73503298959</v>
      </c>
      <c r="N232" s="3">
        <f t="shared" si="51"/>
        <v>0.34956129491167548</v>
      </c>
      <c r="O232" s="3">
        <f t="shared" si="41"/>
        <v>49165.723064593905</v>
      </c>
      <c r="P232" s="3">
        <f t="shared" si="52"/>
        <v>3.1776196770806585E-3</v>
      </c>
    </row>
    <row r="233" spans="5:16" x14ac:dyDescent="0.25">
      <c r="E233" s="3">
        <f t="shared" si="34"/>
        <v>7.1428571428571425E-2</v>
      </c>
      <c r="F233" s="10">
        <f t="shared" si="45"/>
        <v>4.7081902893575282E-7</v>
      </c>
      <c r="G233" s="10">
        <f t="shared" si="46"/>
        <v>4.7081902893575276E-7</v>
      </c>
      <c r="H233" s="3">
        <f t="shared" si="47"/>
        <v>8</v>
      </c>
      <c r="I233" s="10">
        <f t="shared" si="48"/>
        <v>0.03</v>
      </c>
      <c r="J233" s="3">
        <v>231</v>
      </c>
      <c r="K233" s="3">
        <f t="shared" si="43"/>
        <v>18092.739576961951</v>
      </c>
      <c r="L233" s="3">
        <f t="shared" si="49"/>
        <v>3.2757034094948447</v>
      </c>
      <c r="M233" s="3">
        <f t="shared" si="50"/>
        <v>491653.98471962882</v>
      </c>
      <c r="N233" s="3">
        <f t="shared" si="51"/>
        <v>0.32757034094948467</v>
      </c>
      <c r="O233" s="3">
        <f t="shared" si="41"/>
        <v>49165.726042303861</v>
      </c>
      <c r="P233" s="3">
        <f t="shared" si="52"/>
        <v>2.9777099600323729E-3</v>
      </c>
    </row>
    <row r="234" spans="5:16" x14ac:dyDescent="0.25">
      <c r="E234" s="3">
        <f t="shared" si="34"/>
        <v>7.1428571428571425E-2</v>
      </c>
      <c r="F234" s="10">
        <f t="shared" si="45"/>
        <v>4.7081902893575282E-7</v>
      </c>
      <c r="G234" s="10">
        <f t="shared" si="46"/>
        <v>4.7081902893575276E-7</v>
      </c>
      <c r="H234" s="3">
        <f t="shared" si="47"/>
        <v>8</v>
      </c>
      <c r="I234" s="10">
        <f t="shared" si="48"/>
        <v>0.03</v>
      </c>
      <c r="J234" s="3">
        <v>232</v>
      </c>
      <c r="K234" s="3">
        <f t="shared" si="43"/>
        <v>18092.711673190115</v>
      </c>
      <c r="L234" s="3">
        <f t="shared" si="49"/>
        <v>3.0696283663654453</v>
      </c>
      <c r="M234" s="3">
        <f t="shared" si="50"/>
        <v>491654.21869844379</v>
      </c>
      <c r="N234" s="3">
        <f t="shared" si="51"/>
        <v>0.30696283663654472</v>
      </c>
      <c r="O234" s="3">
        <f t="shared" si="41"/>
        <v>49165.728832681045</v>
      </c>
      <c r="P234" s="3">
        <f t="shared" si="52"/>
        <v>2.7903771835553941E-3</v>
      </c>
    </row>
    <row r="235" spans="5:16" x14ac:dyDescent="0.25">
      <c r="E235" s="3">
        <f t="shared" si="34"/>
        <v>7.1428571428571425E-2</v>
      </c>
      <c r="F235" s="10">
        <f t="shared" si="45"/>
        <v>4.7081902893575282E-7</v>
      </c>
      <c r="G235" s="10">
        <f t="shared" si="46"/>
        <v>4.7081902893575276E-7</v>
      </c>
      <c r="H235" s="3">
        <f t="shared" si="47"/>
        <v>8</v>
      </c>
      <c r="I235" s="10">
        <f t="shared" si="48"/>
        <v>0.03</v>
      </c>
      <c r="J235" s="3">
        <v>233</v>
      </c>
      <c r="K235" s="3">
        <f t="shared" si="43"/>
        <v>18092.685524889508</v>
      </c>
      <c r="L235" s="3">
        <f t="shared" si="49"/>
        <v>2.8765174979462258</v>
      </c>
      <c r="M235" s="3">
        <f t="shared" si="50"/>
        <v>491654.4379576128</v>
      </c>
      <c r="N235" s="3">
        <f t="shared" si="51"/>
        <v>0.28765174979462277</v>
      </c>
      <c r="O235" s="3">
        <f t="shared" si="41"/>
        <v>49165.731447511105</v>
      </c>
      <c r="P235" s="3">
        <f t="shared" si="52"/>
        <v>2.6148300607019351E-3</v>
      </c>
    </row>
    <row r="236" spans="5:16" x14ac:dyDescent="0.25">
      <c r="E236" s="3">
        <f t="shared" si="34"/>
        <v>7.1428571428571425E-2</v>
      </c>
      <c r="F236" s="10">
        <f t="shared" si="45"/>
        <v>4.7081902893575282E-7</v>
      </c>
      <c r="G236" s="10">
        <f t="shared" si="46"/>
        <v>4.7081902893575276E-7</v>
      </c>
      <c r="H236" s="3">
        <f t="shared" si="47"/>
        <v>8</v>
      </c>
      <c r="I236" s="10">
        <f t="shared" si="48"/>
        <v>0.03</v>
      </c>
      <c r="J236" s="3">
        <v>234</v>
      </c>
      <c r="K236" s="3">
        <f t="shared" si="43"/>
        <v>18092.661021618573</v>
      </c>
      <c r="L236" s="3">
        <f t="shared" si="49"/>
        <v>2.6955552333140456</v>
      </c>
      <c r="M236" s="3">
        <f t="shared" si="50"/>
        <v>491654.64342314837</v>
      </c>
      <c r="N236" s="3">
        <f t="shared" si="51"/>
        <v>0.2695555233314047</v>
      </c>
      <c r="O236" s="3">
        <f t="shared" si="41"/>
        <v>49165.733897838203</v>
      </c>
      <c r="P236" s="3">
        <f t="shared" si="52"/>
        <v>2.4503270935383641E-3</v>
      </c>
    </row>
    <row r="237" spans="5:16" x14ac:dyDescent="0.25">
      <c r="E237" s="3">
        <f t="shared" si="34"/>
        <v>7.1428571428571425E-2</v>
      </c>
      <c r="F237" s="10">
        <f t="shared" si="45"/>
        <v>4.7081902893575282E-7</v>
      </c>
      <c r="G237" s="10">
        <f t="shared" si="46"/>
        <v>4.7081902893575276E-7</v>
      </c>
      <c r="H237" s="3">
        <f t="shared" si="47"/>
        <v>8</v>
      </c>
      <c r="I237" s="10">
        <f t="shared" si="48"/>
        <v>0.03</v>
      </c>
      <c r="J237" s="3">
        <v>235</v>
      </c>
      <c r="K237" s="3">
        <f t="shared" si="43"/>
        <v>18092.638059884186</v>
      </c>
      <c r="L237" s="3">
        <f t="shared" si="49"/>
        <v>2.5259773081797183</v>
      </c>
      <c r="M237" s="3">
        <f t="shared" si="50"/>
        <v>491654.83596280788</v>
      </c>
      <c r="N237" s="3">
        <f t="shared" si="51"/>
        <v>0.25259773081797199</v>
      </c>
      <c r="O237" s="3">
        <f t="shared" si="41"/>
        <v>49165.736194011632</v>
      </c>
      <c r="P237" s="3">
        <f t="shared" si="52"/>
        <v>2.2961734386626647E-3</v>
      </c>
    </row>
    <row r="238" spans="5:16" x14ac:dyDescent="0.25">
      <c r="E238" s="3">
        <f t="shared" si="34"/>
        <v>7.1428571428571425E-2</v>
      </c>
      <c r="F238" s="10">
        <f t="shared" si="45"/>
        <v>4.7081902893575282E-7</v>
      </c>
      <c r="G238" s="10">
        <f t="shared" si="46"/>
        <v>4.7081902893575276E-7</v>
      </c>
      <c r="H238" s="3">
        <f t="shared" si="47"/>
        <v>8</v>
      </c>
      <c r="I238" s="10">
        <f t="shared" si="48"/>
        <v>0.03</v>
      </c>
      <c r="J238" s="3">
        <v>236</v>
      </c>
      <c r="K238" s="3">
        <f t="shared" si="43"/>
        <v>18092.616542704462</v>
      </c>
      <c r="L238" s="3">
        <f t="shared" si="49"/>
        <v>2.3670675373193375</v>
      </c>
      <c r="M238" s="3">
        <f t="shared" si="50"/>
        <v>491655.01638975844</v>
      </c>
      <c r="N238" s="3">
        <f t="shared" si="51"/>
        <v>0.23670675373193389</v>
      </c>
      <c r="O238" s="3">
        <f t="shared" si="41"/>
        <v>49165.738345729609</v>
      </c>
      <c r="P238" s="3">
        <f t="shared" si="52"/>
        <v>2.1517179724469329E-3</v>
      </c>
    </row>
    <row r="239" spans="5:16" x14ac:dyDescent="0.25">
      <c r="E239" s="3">
        <f t="shared" si="34"/>
        <v>7.1428571428571425E-2</v>
      </c>
      <c r="F239" s="10">
        <f t="shared" si="45"/>
        <v>4.7081902893575282E-7</v>
      </c>
      <c r="G239" s="10">
        <f t="shared" si="46"/>
        <v>4.7081902893575276E-7</v>
      </c>
      <c r="H239" s="3">
        <f t="shared" si="47"/>
        <v>8</v>
      </c>
      <c r="I239" s="10">
        <f t="shared" si="48"/>
        <v>0.03</v>
      </c>
      <c r="J239" s="3">
        <v>237</v>
      </c>
      <c r="K239" s="3">
        <f t="shared" si="43"/>
        <v>18092.59637919908</v>
      </c>
      <c r="L239" s="3">
        <f t="shared" si="49"/>
        <v>2.2181547900347725</v>
      </c>
      <c r="M239" s="3">
        <f t="shared" si="50"/>
        <v>491655.18546601111</v>
      </c>
      <c r="N239" s="3">
        <f t="shared" si="51"/>
        <v>0.22181547900347737</v>
      </c>
      <c r="O239" s="3">
        <f t="shared" si="41"/>
        <v>49165.740362080149</v>
      </c>
      <c r="P239" s="3">
        <f t="shared" si="52"/>
        <v>2.0163505381788141E-3</v>
      </c>
    </row>
    <row r="240" spans="5:16" x14ac:dyDescent="0.25">
      <c r="E240" s="3">
        <f t="shared" si="34"/>
        <v>7.1428571428571425E-2</v>
      </c>
      <c r="F240" s="10">
        <f t="shared" si="45"/>
        <v>4.7081902893575282E-7</v>
      </c>
      <c r="G240" s="10">
        <f t="shared" si="46"/>
        <v>4.7081902893575276E-7</v>
      </c>
      <c r="H240" s="3">
        <f t="shared" si="47"/>
        <v>8</v>
      </c>
      <c r="I240" s="10">
        <f t="shared" si="48"/>
        <v>0.03</v>
      </c>
      <c r="J240" s="3">
        <v>238</v>
      </c>
      <c r="K240" s="3">
        <f t="shared" si="43"/>
        <v>18092.577484205383</v>
      </c>
      <c r="L240" s="3">
        <f t="shared" si="49"/>
        <v>2.0786101558729286</v>
      </c>
      <c r="M240" s="3">
        <f t="shared" si="50"/>
        <v>491655.34390563896</v>
      </c>
      <c r="N240" s="3">
        <f t="shared" si="51"/>
        <v>0.207861015587293</v>
      </c>
      <c r="O240" s="3">
        <f t="shared" si="41"/>
        <v>49165.742251579512</v>
      </c>
      <c r="P240" s="3">
        <f t="shared" si="52"/>
        <v>1.8894993696449104E-3</v>
      </c>
    </row>
    <row r="241" spans="5:16" x14ac:dyDescent="0.25">
      <c r="E241" s="3">
        <f t="shared" si="34"/>
        <v>7.1428571428571425E-2</v>
      </c>
      <c r="F241" s="10">
        <f t="shared" si="45"/>
        <v>4.7081902893575282E-7</v>
      </c>
      <c r="G241" s="10">
        <f t="shared" si="46"/>
        <v>4.7081902893575276E-7</v>
      </c>
      <c r="H241" s="3">
        <f t="shared" si="47"/>
        <v>8</v>
      </c>
      <c r="I241" s="10">
        <f t="shared" si="48"/>
        <v>0.03</v>
      </c>
      <c r="J241" s="3">
        <v>239</v>
      </c>
      <c r="K241" s="3">
        <f t="shared" si="43"/>
        <v>18092.559777918628</v>
      </c>
      <c r="L241" s="3">
        <f t="shared" si="49"/>
        <v>1.9478442886364944</v>
      </c>
      <c r="M241" s="3">
        <f t="shared" si="50"/>
        <v>491655.49237779295</v>
      </c>
      <c r="N241" s="3">
        <f t="shared" si="51"/>
        <v>0.19478442886364955</v>
      </c>
      <c r="O241" s="3">
        <f t="shared" si="41"/>
        <v>49165.744022208193</v>
      </c>
      <c r="P241" s="3">
        <f t="shared" si="52"/>
        <v>1.7706286755128542E-3</v>
      </c>
    </row>
    <row r="242" spans="5:16" x14ac:dyDescent="0.25">
      <c r="E242" s="3">
        <f t="shared" si="34"/>
        <v>7.1428571428571425E-2</v>
      </c>
      <c r="F242" s="10">
        <f t="shared" si="45"/>
        <v>4.7081902893575282E-7</v>
      </c>
      <c r="G242" s="10">
        <f t="shared" si="46"/>
        <v>4.7081902893575276E-7</v>
      </c>
      <c r="H242" s="3">
        <f t="shared" si="47"/>
        <v>8</v>
      </c>
      <c r="I242" s="10">
        <f t="shared" si="48"/>
        <v>0.03</v>
      </c>
      <c r="J242" s="3">
        <v>240</v>
      </c>
      <c r="K242" s="3">
        <f t="shared" si="43"/>
        <v>18092.543185554892</v>
      </c>
      <c r="L242" s="3">
        <f t="shared" si="49"/>
        <v>1.8253049174715159</v>
      </c>
      <c r="M242" s="3">
        <f t="shared" si="50"/>
        <v>491655.63150952786</v>
      </c>
      <c r="N242" s="3">
        <f t="shared" si="51"/>
        <v>0.18253049174715169</v>
      </c>
      <c r="O242" s="3">
        <f t="shared" si="41"/>
        <v>49165.745681444561</v>
      </c>
      <c r="P242" s="3">
        <f t="shared" si="52"/>
        <v>1.6592363735981064E-3</v>
      </c>
    </row>
    <row r="243" spans="5:16" x14ac:dyDescent="0.25">
      <c r="E243" s="3">
        <f t="shared" si="34"/>
        <v>7.1428571428571425E-2</v>
      </c>
      <c r="F243" s="10">
        <f t="shared" si="45"/>
        <v>4.7081902893575282E-7</v>
      </c>
      <c r="G243" s="10">
        <f t="shared" si="46"/>
        <v>4.7081902893575276E-7</v>
      </c>
      <c r="H243" s="3">
        <f t="shared" si="47"/>
        <v>8</v>
      </c>
      <c r="I243" s="10">
        <f t="shared" si="48"/>
        <v>0.03</v>
      </c>
      <c r="J243" s="3">
        <v>241</v>
      </c>
      <c r="K243" s="3">
        <f t="shared" si="43"/>
        <v>18092.527637035164</v>
      </c>
      <c r="L243" s="3">
        <f t="shared" si="49"/>
        <v>1.7104745145224498</v>
      </c>
      <c r="M243" s="3">
        <f t="shared" si="50"/>
        <v>491655.76188845054</v>
      </c>
      <c r="N243" s="3">
        <f t="shared" si="51"/>
        <v>0.17104745145224509</v>
      </c>
      <c r="O243" s="3">
        <f t="shared" si="41"/>
        <v>49165.747236296535</v>
      </c>
      <c r="P243" s="3">
        <f t="shared" si="52"/>
        <v>1.5548519728326947E-3</v>
      </c>
    </row>
    <row r="244" spans="5:16" x14ac:dyDescent="0.25">
      <c r="E244" s="3">
        <f t="shared" si="34"/>
        <v>7.1428571428571425E-2</v>
      </c>
      <c r="F244" s="10">
        <f t="shared" si="45"/>
        <v>4.7081902893575282E-7</v>
      </c>
      <c r="G244" s="10">
        <f t="shared" si="46"/>
        <v>4.7081902893575276E-7</v>
      </c>
      <c r="H244" s="3">
        <f t="shared" si="47"/>
        <v>8</v>
      </c>
      <c r="I244" s="10">
        <f t="shared" si="48"/>
        <v>0.03</v>
      </c>
      <c r="J244" s="3">
        <v>242</v>
      </c>
      <c r="K244" s="3">
        <f t="shared" si="43"/>
        <v>18092.513066689342</v>
      </c>
      <c r="L244" s="3">
        <f t="shared" si="49"/>
        <v>1.6028681093063111</v>
      </c>
      <c r="M244" s="3">
        <f t="shared" si="50"/>
        <v>491655.88406520156</v>
      </c>
      <c r="N244" s="3">
        <f t="shared" si="51"/>
        <v>0.16028681093063121</v>
      </c>
      <c r="O244" s="3">
        <f t="shared" si="41"/>
        <v>49165.748693331116</v>
      </c>
      <c r="P244" s="3">
        <f t="shared" si="52"/>
        <v>1.4570345821994133E-3</v>
      </c>
    </row>
    <row r="245" spans="5:16" x14ac:dyDescent="0.25">
      <c r="E245" s="3">
        <f t="shared" si="34"/>
        <v>7.1428571428571425E-2</v>
      </c>
      <c r="F245" s="10">
        <f t="shared" si="45"/>
        <v>4.7081902893575282E-7</v>
      </c>
      <c r="G245" s="10">
        <f t="shared" si="46"/>
        <v>4.7081902893575276E-7</v>
      </c>
      <c r="H245" s="3">
        <f t="shared" si="47"/>
        <v>8</v>
      </c>
      <c r="I245" s="10">
        <f t="shared" si="48"/>
        <v>0.03</v>
      </c>
      <c r="J245" s="3">
        <v>243</v>
      </c>
      <c r="K245" s="3">
        <f t="shared" si="43"/>
        <v>18092.499412978836</v>
      </c>
      <c r="L245" s="3">
        <f t="shared" si="49"/>
        <v>1.5020312405769296</v>
      </c>
      <c r="M245" s="3">
        <f t="shared" si="50"/>
        <v>491655.9985557808</v>
      </c>
      <c r="N245" s="3">
        <f t="shared" si="51"/>
        <v>0.15020312405769307</v>
      </c>
      <c r="O245" s="3">
        <f t="shared" si="41"/>
        <v>49165.750058702164</v>
      </c>
      <c r="P245" s="3">
        <f t="shared" si="52"/>
        <v>1.365371050633258E-3</v>
      </c>
    </row>
    <row r="246" spans="5:16" x14ac:dyDescent="0.25">
      <c r="E246" s="3">
        <f t="shared" si="34"/>
        <v>7.1428571428571425E-2</v>
      </c>
      <c r="F246" s="10">
        <f t="shared" si="45"/>
        <v>4.7081902893575282E-7</v>
      </c>
      <c r="G246" s="10">
        <f t="shared" si="46"/>
        <v>4.7081902893575276E-7</v>
      </c>
      <c r="H246" s="3">
        <f t="shared" si="47"/>
        <v>8</v>
      </c>
      <c r="I246" s="10">
        <f t="shared" si="48"/>
        <v>0.03</v>
      </c>
      <c r="J246" s="3">
        <v>244</v>
      </c>
      <c r="K246" s="3">
        <f t="shared" si="43"/>
        <v>18092.486618236628</v>
      </c>
      <c r="L246" s="3">
        <f t="shared" si="49"/>
        <v>1.4075380370307908</v>
      </c>
      <c r="M246" s="3">
        <f t="shared" si="50"/>
        <v>491656.10584372655</v>
      </c>
      <c r="N246" s="3">
        <f t="shared" si="51"/>
        <v>0.14075380370307916</v>
      </c>
      <c r="O246" s="3">
        <f t="shared" si="41"/>
        <v>49165.751338176393</v>
      </c>
      <c r="P246" s="3">
        <f t="shared" si="52"/>
        <v>1.2794742207915995E-3</v>
      </c>
    </row>
    <row r="247" spans="5:16" x14ac:dyDescent="0.25">
      <c r="E247" s="3">
        <f t="shared" si="34"/>
        <v>7.1428571428571425E-2</v>
      </c>
      <c r="F247" s="10">
        <f t="shared" si="45"/>
        <v>4.7081902893575282E-7</v>
      </c>
      <c r="G247" s="10">
        <f t="shared" si="46"/>
        <v>4.7081902893575276E-7</v>
      </c>
      <c r="H247" s="3">
        <f t="shared" si="47"/>
        <v>8</v>
      </c>
      <c r="I247" s="10">
        <f t="shared" si="48"/>
        <v>0.03</v>
      </c>
      <c r="J247" s="3">
        <v>245</v>
      </c>
      <c r="K247" s="3">
        <f t="shared" si="43"/>
        <v>18092.474628423694</v>
      </c>
      <c r="L247" s="3">
        <f t="shared" si="49"/>
        <v>1.3189894187498885</v>
      </c>
      <c r="M247" s="3">
        <f t="shared" si="50"/>
        <v>491656.20638215775</v>
      </c>
      <c r="N247" s="3">
        <f t="shared" si="51"/>
        <v>0.13189894187498893</v>
      </c>
      <c r="O247" s="3">
        <f t="shared" si="41"/>
        <v>49165.752537157678</v>
      </c>
      <c r="P247" s="3">
        <f t="shared" si="52"/>
        <v>1.1989812934189111E-3</v>
      </c>
    </row>
    <row r="248" spans="5:16" x14ac:dyDescent="0.25">
      <c r="E248" s="3">
        <f t="shared" si="34"/>
        <v>7.1428571428571425E-2</v>
      </c>
      <c r="F248" s="10">
        <f t="shared" si="45"/>
        <v>4.7081902893575282E-7</v>
      </c>
      <c r="G248" s="10">
        <f t="shared" si="46"/>
        <v>4.7081902893575276E-7</v>
      </c>
      <c r="H248" s="3">
        <f t="shared" si="47"/>
        <v>8</v>
      </c>
      <c r="I248" s="10">
        <f t="shared" si="48"/>
        <v>0.03</v>
      </c>
      <c r="J248" s="3">
        <v>246</v>
      </c>
      <c r="K248" s="3">
        <f t="shared" si="43"/>
        <v>18092.463392900747</v>
      </c>
      <c r="L248" s="3">
        <f t="shared" si="49"/>
        <v>1.2360114117867722</v>
      </c>
      <c r="M248" s="3">
        <f t="shared" si="50"/>
        <v>491656.30059568764</v>
      </c>
      <c r="N248" s="3">
        <f t="shared" si="51"/>
        <v>0.12360114117867729</v>
      </c>
      <c r="O248" s="3">
        <f t="shared" si="41"/>
        <v>49165.753660709968</v>
      </c>
      <c r="P248" s="3">
        <f t="shared" si="52"/>
        <v>1.1235522946662975E-3</v>
      </c>
    </row>
    <row r="249" spans="5:16" x14ac:dyDescent="0.25">
      <c r="E249" s="3">
        <f t="shared" si="34"/>
        <v>7.1428571428571425E-2</v>
      </c>
      <c r="F249" s="10">
        <f t="shared" ref="F249:F308" si="53">(H249*I249)/($C$8+$C$9+$C$10)</f>
        <v>4.7081902893575282E-7</v>
      </c>
      <c r="G249" s="10">
        <f t="shared" ref="G249:G308" si="54">AVERAGE(F240:F249)</f>
        <v>4.7081902893575276E-7</v>
      </c>
      <c r="H249" s="3">
        <f t="shared" ref="H249:H308" si="55">IF(J249&gt;=$C$23,$C$20,IF(J249&gt;=$C$22,$C$19,$C$18))</f>
        <v>8</v>
      </c>
      <c r="I249" s="10">
        <f t="shared" ref="I249:I308" si="56">IF(J249&gt;=$C$23,$C$28,IF(J249&gt;=$C$22,$C$27,$C$26))</f>
        <v>0.03</v>
      </c>
      <c r="J249" s="3">
        <v>247</v>
      </c>
      <c r="K249" s="3">
        <f t="shared" si="43"/>
        <v>18092.452864214345</v>
      </c>
      <c r="L249" s="3">
        <f t="shared" ref="L249:L308" si="57">G248*K248*L248-E248*L248+L248</f>
        <v>1.158253568774668</v>
      </c>
      <c r="M249" s="3">
        <f t="shared" ref="M249:M308" si="58">E248*L248+M248</f>
        <v>491656.38888221706</v>
      </c>
      <c r="N249" s="3">
        <f t="shared" ref="N249:N308" si="59">L249*$C$13</f>
        <v>0.11582535687746687</v>
      </c>
      <c r="O249" s="3">
        <f t="shared" si="41"/>
        <v>49165.754713578608</v>
      </c>
      <c r="P249" s="3">
        <f t="shared" ref="P249:P308" si="60">(K248-K249)*$C$13</f>
        <v>1.05286864018126E-3</v>
      </c>
    </row>
    <row r="250" spans="5:16" x14ac:dyDescent="0.25">
      <c r="E250" s="3">
        <f t="shared" si="34"/>
        <v>7.1428571428571425E-2</v>
      </c>
      <c r="F250" s="10">
        <f t="shared" si="53"/>
        <v>4.7081902893575282E-7</v>
      </c>
      <c r="G250" s="10">
        <f t="shared" si="54"/>
        <v>4.7081902893575276E-7</v>
      </c>
      <c r="H250" s="3">
        <f t="shared" si="55"/>
        <v>8</v>
      </c>
      <c r="I250" s="10">
        <f t="shared" si="56"/>
        <v>0.03</v>
      </c>
      <c r="J250" s="3">
        <v>248</v>
      </c>
      <c r="K250" s="3">
        <f t="shared" si="43"/>
        <v>18092.442997896458</v>
      </c>
      <c r="L250" s="3">
        <f t="shared" si="57"/>
        <v>1.0853874888932045</v>
      </c>
      <c r="M250" s="3">
        <f t="shared" si="58"/>
        <v>491656.47161461483</v>
      </c>
      <c r="N250" s="3">
        <f t="shared" si="59"/>
        <v>0.10853874888932051</v>
      </c>
      <c r="O250" s="3">
        <f t="shared" si="41"/>
        <v>49165.7557002104</v>
      </c>
      <c r="P250" s="3">
        <f t="shared" si="60"/>
        <v>9.8663178869173927E-4</v>
      </c>
    </row>
    <row r="251" spans="5:16" x14ac:dyDescent="0.25">
      <c r="E251" s="3">
        <f t="shared" si="34"/>
        <v>7.1428571428571425E-2</v>
      </c>
      <c r="F251" s="10">
        <f t="shared" si="53"/>
        <v>4.7081902893575282E-7</v>
      </c>
      <c r="G251" s="10">
        <f t="shared" si="54"/>
        <v>4.7081902893575276E-7</v>
      </c>
      <c r="H251" s="3">
        <f t="shared" si="55"/>
        <v>8</v>
      </c>
      <c r="I251" s="10">
        <f t="shared" si="56"/>
        <v>0.03</v>
      </c>
      <c r="J251" s="3">
        <v>249</v>
      </c>
      <c r="K251" s="3">
        <f t="shared" si="43"/>
        <v>18092.433752276633</v>
      </c>
      <c r="L251" s="3">
        <f t="shared" si="57"/>
        <v>1.017105430939784</v>
      </c>
      <c r="M251" s="3">
        <f t="shared" si="58"/>
        <v>491656.54914229258</v>
      </c>
      <c r="N251" s="3">
        <f t="shared" si="59"/>
        <v>0.10171054309397846</v>
      </c>
      <c r="O251" s="3">
        <f t="shared" si="41"/>
        <v>49165.756624772381</v>
      </c>
      <c r="P251" s="3">
        <f t="shared" si="60"/>
        <v>9.2456198253785312E-4</v>
      </c>
    </row>
    <row r="252" spans="5:16" x14ac:dyDescent="0.25">
      <c r="E252" s="3">
        <f t="shared" si="34"/>
        <v>7.1428571428571425E-2</v>
      </c>
      <c r="F252" s="10">
        <f t="shared" si="53"/>
        <v>4.7081902893575282E-7</v>
      </c>
      <c r="G252" s="10">
        <f t="shared" si="54"/>
        <v>4.7081902893575276E-7</v>
      </c>
      <c r="H252" s="3">
        <f t="shared" si="55"/>
        <v>8</v>
      </c>
      <c r="I252" s="10">
        <f t="shared" si="56"/>
        <v>0.03</v>
      </c>
      <c r="J252" s="3">
        <v>250</v>
      </c>
      <c r="K252" s="3">
        <f t="shared" si="43"/>
        <v>18092.425088305998</v>
      </c>
      <c r="L252" s="3">
        <f t="shared" si="57"/>
        <v>0.95311901364975815</v>
      </c>
      <c r="M252" s="3">
        <f t="shared" si="58"/>
        <v>491656.62179268053</v>
      </c>
      <c r="N252" s="3">
        <f t="shared" si="59"/>
        <v>9.5311901364975873E-2</v>
      </c>
      <c r="O252" s="3">
        <f t="shared" si="41"/>
        <v>49165.757491169446</v>
      </c>
      <c r="P252" s="3">
        <f t="shared" si="60"/>
        <v>8.6639706350979452E-4</v>
      </c>
    </row>
    <row r="253" spans="5:16" x14ac:dyDescent="0.25">
      <c r="E253" s="3">
        <f t="shared" si="34"/>
        <v>7.1428571428571425E-2</v>
      </c>
      <c r="F253" s="10">
        <f t="shared" si="53"/>
        <v>4.7081902893575282E-7</v>
      </c>
      <c r="G253" s="10">
        <f t="shared" si="54"/>
        <v>4.7081902893575276E-7</v>
      </c>
      <c r="H253" s="3">
        <f t="shared" si="55"/>
        <v>8</v>
      </c>
      <c r="I253" s="10">
        <f t="shared" si="56"/>
        <v>0.03</v>
      </c>
      <c r="J253" s="3">
        <v>251</v>
      </c>
      <c r="K253" s="3">
        <f t="shared" si="43"/>
        <v>18092.416969392325</v>
      </c>
      <c r="L253" s="3">
        <f t="shared" si="57"/>
        <v>0.89315799777696647</v>
      </c>
      <c r="M253" s="3">
        <f t="shared" si="58"/>
        <v>491656.68987261009</v>
      </c>
      <c r="N253" s="3">
        <f t="shared" si="59"/>
        <v>8.93157997776967E-2</v>
      </c>
      <c r="O253" s="3">
        <f t="shared" si="41"/>
        <v>49165.758303060815</v>
      </c>
      <c r="P253" s="3">
        <f t="shared" si="60"/>
        <v>8.1189136726607153E-4</v>
      </c>
    </row>
    <row r="254" spans="5:16" x14ac:dyDescent="0.25">
      <c r="E254" s="3">
        <f t="shared" si="34"/>
        <v>7.1428571428571425E-2</v>
      </c>
      <c r="F254" s="10">
        <f t="shared" si="53"/>
        <v>4.7081902893575282E-7</v>
      </c>
      <c r="G254" s="10">
        <f t="shared" si="54"/>
        <v>4.7081902893575276E-7</v>
      </c>
      <c r="H254" s="3">
        <f t="shared" si="55"/>
        <v>8</v>
      </c>
      <c r="I254" s="10">
        <f t="shared" si="56"/>
        <v>0.03</v>
      </c>
      <c r="J254" s="3">
        <v>252</v>
      </c>
      <c r="K254" s="3">
        <f t="shared" si="43"/>
        <v>18092.409361245471</v>
      </c>
      <c r="L254" s="3">
        <f t="shared" si="57"/>
        <v>0.8369691447914267</v>
      </c>
      <c r="M254" s="3">
        <f t="shared" si="58"/>
        <v>491656.75366960996</v>
      </c>
      <c r="N254" s="3">
        <f t="shared" si="59"/>
        <v>8.3696914479142723E-2</v>
      </c>
      <c r="O254" s="3">
        <f t="shared" si="41"/>
        <v>49165.759063875506</v>
      </c>
      <c r="P254" s="3">
        <f t="shared" si="60"/>
        <v>7.6081468541815459E-4</v>
      </c>
    </row>
    <row r="255" spans="5:16" x14ac:dyDescent="0.25">
      <c r="E255" s="3">
        <f t="shared" si="34"/>
        <v>7.1428571428571425E-2</v>
      </c>
      <c r="F255" s="10">
        <f t="shared" si="53"/>
        <v>4.7081902893575282E-7</v>
      </c>
      <c r="G255" s="10">
        <f t="shared" si="54"/>
        <v>4.7081902893575276E-7</v>
      </c>
      <c r="H255" s="3">
        <f t="shared" si="55"/>
        <v>8</v>
      </c>
      <c r="I255" s="10">
        <f t="shared" si="56"/>
        <v>0.03</v>
      </c>
      <c r="J255" s="3">
        <v>253</v>
      </c>
      <c r="K255" s="3">
        <f t="shared" si="43"/>
        <v>18092.402231732547</v>
      </c>
      <c r="L255" s="3">
        <f t="shared" si="57"/>
        <v>0.7843151473744816</v>
      </c>
      <c r="M255" s="3">
        <f t="shared" si="58"/>
        <v>491656.8134531203</v>
      </c>
      <c r="N255" s="3">
        <f t="shared" si="59"/>
        <v>7.8431514737448207E-2</v>
      </c>
      <c r="O255" s="3">
        <f t="shared" si="41"/>
        <v>49165.759776826795</v>
      </c>
      <c r="P255" s="3">
        <f t="shared" si="60"/>
        <v>7.1295129237114495E-4</v>
      </c>
    </row>
    <row r="256" spans="5:16" x14ac:dyDescent="0.25">
      <c r="E256" s="3">
        <f t="shared" si="34"/>
        <v>7.1428571428571425E-2</v>
      </c>
      <c r="F256" s="10">
        <f t="shared" si="53"/>
        <v>4.7081902893575282E-7</v>
      </c>
      <c r="G256" s="10">
        <f t="shared" si="54"/>
        <v>4.7081902893575276E-7</v>
      </c>
      <c r="H256" s="3">
        <f t="shared" si="55"/>
        <v>8</v>
      </c>
      <c r="I256" s="10">
        <f t="shared" si="56"/>
        <v>0.03</v>
      </c>
      <c r="J256" s="3">
        <v>254</v>
      </c>
      <c r="K256" s="3">
        <f t="shared" si="43"/>
        <v>18092.3955507422</v>
      </c>
      <c r="L256" s="3">
        <f t="shared" si="57"/>
        <v>0.73497362719487869</v>
      </c>
      <c r="M256" s="3">
        <f t="shared" si="58"/>
        <v>491656.86947563081</v>
      </c>
      <c r="N256" s="3">
        <f t="shared" si="59"/>
        <v>7.349736271948791E-2</v>
      </c>
      <c r="O256" s="3">
        <f t="shared" si="41"/>
        <v>49165.760444925829</v>
      </c>
      <c r="P256" s="3">
        <f t="shared" si="60"/>
        <v>6.6809903473767954E-4</v>
      </c>
    </row>
    <row r="257" spans="5:16" x14ac:dyDescent="0.25">
      <c r="E257" s="3">
        <f t="shared" si="34"/>
        <v>7.1428571428571425E-2</v>
      </c>
      <c r="F257" s="10">
        <f t="shared" si="53"/>
        <v>4.7081902893575282E-7</v>
      </c>
      <c r="G257" s="10">
        <f t="shared" si="54"/>
        <v>4.7081902893575276E-7</v>
      </c>
      <c r="H257" s="3">
        <f t="shared" si="55"/>
        <v>8</v>
      </c>
      <c r="I257" s="10">
        <f t="shared" si="56"/>
        <v>0.03</v>
      </c>
      <c r="J257" s="3">
        <v>255</v>
      </c>
      <c r="K257" s="3">
        <f t="shared" si="43"/>
        <v>18092.389290057432</v>
      </c>
      <c r="L257" s="3">
        <f t="shared" si="57"/>
        <v>0.68873619573335798</v>
      </c>
      <c r="M257" s="3">
        <f t="shared" si="58"/>
        <v>491656.92197374703</v>
      </c>
      <c r="N257" s="3">
        <f t="shared" si="59"/>
        <v>6.8873619573335834E-2</v>
      </c>
      <c r="O257" s="3">
        <f t="shared" si="41"/>
        <v>49165.761070994304</v>
      </c>
      <c r="P257" s="3">
        <f t="shared" si="60"/>
        <v>6.2606847677670928E-4</v>
      </c>
    </row>
    <row r="258" spans="5:16" x14ac:dyDescent="0.25">
      <c r="E258" s="3">
        <f t="shared" ref="E258:E308" si="61">$C$3</f>
        <v>7.1428571428571425E-2</v>
      </c>
      <c r="F258" s="10">
        <f t="shared" si="53"/>
        <v>4.7081902893575282E-7</v>
      </c>
      <c r="G258" s="10">
        <f t="shared" si="54"/>
        <v>4.7081902893575276E-7</v>
      </c>
      <c r="H258" s="3">
        <f t="shared" si="55"/>
        <v>8</v>
      </c>
      <c r="I258" s="10">
        <f t="shared" si="56"/>
        <v>0.03</v>
      </c>
      <c r="J258" s="3">
        <v>256</v>
      </c>
      <c r="K258" s="3">
        <f t="shared" si="43"/>
        <v>18092.383423236424</v>
      </c>
      <c r="L258" s="3">
        <f t="shared" si="57"/>
        <v>0.64540757418956118</v>
      </c>
      <c r="M258" s="3">
        <f t="shared" si="58"/>
        <v>491656.97116918955</v>
      </c>
      <c r="N258" s="3">
        <f t="shared" si="59"/>
        <v>6.4540757418956152E-2</v>
      </c>
      <c r="O258" s="3">
        <f t="shared" si="41"/>
        <v>49165.761657676405</v>
      </c>
      <c r="P258" s="3">
        <f t="shared" si="60"/>
        <v>5.8668210076575668E-4</v>
      </c>
    </row>
    <row r="259" spans="5:16" x14ac:dyDescent="0.25">
      <c r="E259" s="3">
        <f t="shared" si="61"/>
        <v>7.1428571428571425E-2</v>
      </c>
      <c r="F259" s="10">
        <f t="shared" si="53"/>
        <v>4.7081902893575282E-7</v>
      </c>
      <c r="G259" s="10">
        <f t="shared" si="54"/>
        <v>4.7081902893575276E-7</v>
      </c>
      <c r="H259" s="3">
        <f t="shared" si="55"/>
        <v>8</v>
      </c>
      <c r="I259" s="10">
        <f t="shared" si="56"/>
        <v>0.03</v>
      </c>
      <c r="J259" s="3">
        <v>257</v>
      </c>
      <c r="K259" s="3">
        <f t="shared" si="43"/>
        <v>18092.377925500845</v>
      </c>
      <c r="L259" s="3">
        <f t="shared" si="57"/>
        <v>0.60480476875455891</v>
      </c>
      <c r="M259" s="3">
        <f t="shared" si="58"/>
        <v>491657.01726973057</v>
      </c>
      <c r="N259" s="3">
        <f t="shared" si="59"/>
        <v>6.0480476875455928E-2</v>
      </c>
      <c r="O259" s="3">
        <f t="shared" ref="O259:O308" si="62">(L259+M259)*$C$13</f>
        <v>49165.76220744996</v>
      </c>
      <c r="P259" s="3">
        <f t="shared" si="60"/>
        <v>5.4977355794108042E-4</v>
      </c>
    </row>
    <row r="260" spans="5:16" x14ac:dyDescent="0.25">
      <c r="E260" s="3">
        <f t="shared" si="61"/>
        <v>7.1428571428571425E-2</v>
      </c>
      <c r="F260" s="10">
        <f t="shared" si="53"/>
        <v>4.7081902893575282E-7</v>
      </c>
      <c r="G260" s="10">
        <f t="shared" si="54"/>
        <v>4.7081902893575276E-7</v>
      </c>
      <c r="H260" s="3">
        <f t="shared" si="55"/>
        <v>8</v>
      </c>
      <c r="I260" s="10">
        <f t="shared" si="56"/>
        <v>0.03</v>
      </c>
      <c r="J260" s="3">
        <v>258</v>
      </c>
      <c r="K260" s="3">
        <f t="shared" ref="K260:K308" si="63">-MIN(G259*L259,1)*K259+K259</f>
        <v>18092.372773631207</v>
      </c>
      <c r="L260" s="3">
        <f t="shared" si="57"/>
        <v>0.56675629776609182</v>
      </c>
      <c r="M260" s="3">
        <f t="shared" si="58"/>
        <v>491657.06047007121</v>
      </c>
      <c r="N260" s="3">
        <f t="shared" si="59"/>
        <v>5.667562977660922E-2</v>
      </c>
      <c r="O260" s="3">
        <f t="shared" si="62"/>
        <v>49165.76272263693</v>
      </c>
      <c r="P260" s="3">
        <f t="shared" si="60"/>
        <v>5.151869638211796E-4</v>
      </c>
    </row>
    <row r="261" spans="5:16" x14ac:dyDescent="0.25">
      <c r="E261" s="3">
        <f t="shared" si="61"/>
        <v>7.1428571428571425E-2</v>
      </c>
      <c r="F261" s="10">
        <f t="shared" si="53"/>
        <v>4.7081902893575282E-7</v>
      </c>
      <c r="G261" s="10">
        <f t="shared" si="54"/>
        <v>4.7081902893575276E-7</v>
      </c>
      <c r="H261" s="3">
        <f t="shared" si="55"/>
        <v>8</v>
      </c>
      <c r="I261" s="10">
        <f t="shared" si="56"/>
        <v>0.03</v>
      </c>
      <c r="J261" s="3">
        <v>259</v>
      </c>
      <c r="K261" s="3">
        <f t="shared" si="63"/>
        <v>18092.367945868791</v>
      </c>
      <c r="L261" s="3">
        <f t="shared" si="57"/>
        <v>0.53110146748271092</v>
      </c>
      <c r="M261" s="3">
        <f t="shared" si="58"/>
        <v>491657.10095266392</v>
      </c>
      <c r="N261" s="3">
        <f t="shared" si="59"/>
        <v>5.3110146748271123E-2</v>
      </c>
      <c r="O261" s="3">
        <f t="shared" si="62"/>
        <v>49165.763205413175</v>
      </c>
      <c r="P261" s="3">
        <f t="shared" si="60"/>
        <v>4.8277624155161934E-4</v>
      </c>
    </row>
    <row r="262" spans="5:16" x14ac:dyDescent="0.25">
      <c r="E262" s="3">
        <f t="shared" si="61"/>
        <v>7.1428571428571425E-2</v>
      </c>
      <c r="F262" s="10">
        <f t="shared" si="53"/>
        <v>4.7081902893575282E-7</v>
      </c>
      <c r="G262" s="10">
        <f t="shared" si="54"/>
        <v>4.7081902893575276E-7</v>
      </c>
      <c r="H262" s="3">
        <f t="shared" si="55"/>
        <v>8</v>
      </c>
      <c r="I262" s="10">
        <f t="shared" si="56"/>
        <v>0.03</v>
      </c>
      <c r="J262" s="3">
        <v>260</v>
      </c>
      <c r="K262" s="3">
        <f t="shared" si="63"/>
        <v>18092.363421823749</v>
      </c>
      <c r="L262" s="3">
        <f t="shared" si="57"/>
        <v>0.49768969341831182</v>
      </c>
      <c r="M262" s="3">
        <f t="shared" si="58"/>
        <v>491657.13888848305</v>
      </c>
      <c r="N262" s="3">
        <f t="shared" si="59"/>
        <v>4.9768969341831212E-2</v>
      </c>
      <c r="O262" s="3">
        <f t="shared" si="62"/>
        <v>49165.763657817675</v>
      </c>
      <c r="P262" s="3">
        <f t="shared" si="60"/>
        <v>4.5240450417622952E-4</v>
      </c>
    </row>
    <row r="263" spans="5:16" x14ac:dyDescent="0.25">
      <c r="E263" s="3">
        <f t="shared" si="61"/>
        <v>7.1428571428571425E-2</v>
      </c>
      <c r="F263" s="10">
        <f t="shared" si="53"/>
        <v>4.7081902893575282E-7</v>
      </c>
      <c r="G263" s="10">
        <f t="shared" si="54"/>
        <v>4.7081902893575276E-7</v>
      </c>
      <c r="H263" s="3">
        <f t="shared" si="55"/>
        <v>8</v>
      </c>
      <c r="I263" s="10">
        <f t="shared" si="56"/>
        <v>0.03</v>
      </c>
      <c r="J263" s="3">
        <v>261</v>
      </c>
      <c r="K263" s="3">
        <f t="shared" si="63"/>
        <v>18092.35918238898</v>
      </c>
      <c r="L263" s="3">
        <f t="shared" si="57"/>
        <v>0.46637986437095513</v>
      </c>
      <c r="M263" s="3">
        <f t="shared" si="58"/>
        <v>491657.17443774687</v>
      </c>
      <c r="N263" s="3">
        <f t="shared" si="59"/>
        <v>4.663798643709554E-2</v>
      </c>
      <c r="O263" s="3">
        <f t="shared" si="62"/>
        <v>49165.764081761154</v>
      </c>
      <c r="P263" s="3">
        <f t="shared" si="60"/>
        <v>4.2394347692606996E-4</v>
      </c>
    </row>
    <row r="264" spans="5:16" x14ac:dyDescent="0.25">
      <c r="E264" s="3">
        <f t="shared" si="61"/>
        <v>7.1428571428571425E-2</v>
      </c>
      <c r="F264" s="10">
        <f t="shared" si="53"/>
        <v>4.7081902893575282E-7</v>
      </c>
      <c r="G264" s="10">
        <f t="shared" si="54"/>
        <v>4.7081902893575276E-7</v>
      </c>
      <c r="H264" s="3">
        <f t="shared" si="55"/>
        <v>8</v>
      </c>
      <c r="I264" s="10">
        <f t="shared" si="56"/>
        <v>0.03</v>
      </c>
      <c r="J264" s="3">
        <v>262</v>
      </c>
      <c r="K264" s="3">
        <f t="shared" si="63"/>
        <v>18092.355209659436</v>
      </c>
      <c r="L264" s="3">
        <f t="shared" si="57"/>
        <v>0.43703974646015759</v>
      </c>
      <c r="M264" s="3">
        <f t="shared" si="58"/>
        <v>491657.2077505943</v>
      </c>
      <c r="N264" s="3">
        <f t="shared" si="59"/>
        <v>4.3703974646015782E-2</v>
      </c>
      <c r="O264" s="3">
        <f t="shared" si="62"/>
        <v>49165.764479034107</v>
      </c>
      <c r="P264" s="3">
        <f t="shared" si="60"/>
        <v>3.9727295443299249E-4</v>
      </c>
    </row>
    <row r="265" spans="5:16" x14ac:dyDescent="0.25">
      <c r="E265" s="3">
        <f t="shared" si="61"/>
        <v>7.1428571428571425E-2</v>
      </c>
      <c r="F265" s="10">
        <f t="shared" si="53"/>
        <v>4.7081902893575282E-7</v>
      </c>
      <c r="G265" s="10">
        <f t="shared" si="54"/>
        <v>4.7081902893575276E-7</v>
      </c>
      <c r="H265" s="3">
        <f t="shared" si="55"/>
        <v>8</v>
      </c>
      <c r="I265" s="10">
        <f t="shared" si="56"/>
        <v>0.03</v>
      </c>
      <c r="J265" s="3">
        <v>263</v>
      </c>
      <c r="K265" s="3">
        <f t="shared" si="63"/>
        <v>18092.351486856493</v>
      </c>
      <c r="L265" s="3">
        <f t="shared" si="57"/>
        <v>0.40954542465579347</v>
      </c>
      <c r="M265" s="3">
        <f t="shared" si="58"/>
        <v>491657.23896771902</v>
      </c>
      <c r="N265" s="3">
        <f t="shared" si="59"/>
        <v>4.095454246557937E-2</v>
      </c>
      <c r="O265" s="3">
        <f t="shared" si="62"/>
        <v>49165.764851314394</v>
      </c>
      <c r="P265" s="3">
        <f t="shared" si="60"/>
        <v>3.7228029432299106E-4</v>
      </c>
    </row>
    <row r="266" spans="5:16" x14ac:dyDescent="0.25">
      <c r="E266" s="3">
        <f t="shared" si="61"/>
        <v>7.1428571428571425E-2</v>
      </c>
      <c r="F266" s="10">
        <f t="shared" si="53"/>
        <v>4.7081902893575282E-7</v>
      </c>
      <c r="G266" s="10">
        <f t="shared" si="54"/>
        <v>4.7081902893575276E-7</v>
      </c>
      <c r="H266" s="3">
        <f t="shared" si="55"/>
        <v>8</v>
      </c>
      <c r="I266" s="10">
        <f t="shared" si="56"/>
        <v>0.03</v>
      </c>
      <c r="J266" s="3">
        <v>264</v>
      </c>
      <c r="K266" s="3">
        <f t="shared" si="63"/>
        <v>18092.34799825709</v>
      </c>
      <c r="L266" s="3">
        <f t="shared" si="57"/>
        <v>0.38378077944007194</v>
      </c>
      <c r="M266" s="3">
        <f t="shared" si="58"/>
        <v>491657.26822096366</v>
      </c>
      <c r="N266" s="3">
        <f t="shared" si="59"/>
        <v>3.8378077944007216E-2</v>
      </c>
      <c r="O266" s="3">
        <f t="shared" si="62"/>
        <v>49165.765200174341</v>
      </c>
      <c r="P266" s="3">
        <f t="shared" si="60"/>
        <v>3.4885994027717993E-4</v>
      </c>
    </row>
    <row r="267" spans="5:16" x14ac:dyDescent="0.25">
      <c r="E267" s="3">
        <f t="shared" si="61"/>
        <v>7.1428571428571425E-2</v>
      </c>
      <c r="F267" s="10">
        <f t="shared" si="53"/>
        <v>4.7081902893575282E-7</v>
      </c>
      <c r="G267" s="10">
        <f t="shared" si="54"/>
        <v>4.7081902893575276E-7</v>
      </c>
      <c r="H267" s="3">
        <f t="shared" si="55"/>
        <v>8</v>
      </c>
      <c r="I267" s="10">
        <f t="shared" si="56"/>
        <v>0.03</v>
      </c>
      <c r="J267" s="3">
        <v>265</v>
      </c>
      <c r="K267" s="3">
        <f t="shared" si="63"/>
        <v>18092.344729127319</v>
      </c>
      <c r="L267" s="3">
        <f t="shared" si="57"/>
        <v>0.35963699639242136</v>
      </c>
      <c r="M267" s="3">
        <f t="shared" si="58"/>
        <v>491657.29563387646</v>
      </c>
      <c r="N267" s="3">
        <f t="shared" si="59"/>
        <v>3.5963699639242161E-2</v>
      </c>
      <c r="O267" s="3">
        <f t="shared" si="62"/>
        <v>49165.765527087315</v>
      </c>
      <c r="P267" s="3">
        <f t="shared" si="60"/>
        <v>3.2691297710698582E-4</v>
      </c>
    </row>
    <row r="268" spans="5:16" x14ac:dyDescent="0.25">
      <c r="E268" s="3">
        <f t="shared" si="61"/>
        <v>7.1428571428571425E-2</v>
      </c>
      <c r="F268" s="10">
        <f t="shared" si="53"/>
        <v>4.7081902893575282E-7</v>
      </c>
      <c r="G268" s="10">
        <f t="shared" si="54"/>
        <v>4.7081902893575276E-7</v>
      </c>
      <c r="H268" s="3">
        <f t="shared" si="55"/>
        <v>8</v>
      </c>
      <c r="I268" s="10">
        <f t="shared" si="56"/>
        <v>0.03</v>
      </c>
      <c r="J268" s="3">
        <v>266</v>
      </c>
      <c r="K268" s="3">
        <f t="shared" si="63"/>
        <v>18092.341665660198</v>
      </c>
      <c r="L268" s="3">
        <f t="shared" si="57"/>
        <v>0.33701210662614806</v>
      </c>
      <c r="M268" s="3">
        <f t="shared" si="58"/>
        <v>491657.32132223336</v>
      </c>
      <c r="N268" s="3">
        <f t="shared" si="59"/>
        <v>3.3701210662614826E-2</v>
      </c>
      <c r="O268" s="3">
        <f t="shared" si="62"/>
        <v>49165.76583343403</v>
      </c>
      <c r="P268" s="3">
        <f t="shared" si="60"/>
        <v>3.0634671202278712E-4</v>
      </c>
    </row>
    <row r="269" spans="5:16" x14ac:dyDescent="0.25">
      <c r="E269" s="3">
        <f t="shared" si="61"/>
        <v>7.1428571428571425E-2</v>
      </c>
      <c r="F269" s="10">
        <f t="shared" si="53"/>
        <v>4.7081902893575282E-7</v>
      </c>
      <c r="G269" s="10">
        <f t="shared" si="54"/>
        <v>4.7081902893575276E-7</v>
      </c>
      <c r="H269" s="3">
        <f t="shared" si="55"/>
        <v>8</v>
      </c>
      <c r="I269" s="10">
        <f t="shared" si="56"/>
        <v>0.03</v>
      </c>
      <c r="J269" s="3">
        <v>267</v>
      </c>
      <c r="K269" s="3">
        <f t="shared" si="63"/>
        <v>18092.338794917359</v>
      </c>
      <c r="L269" s="3">
        <f t="shared" si="57"/>
        <v>0.31581055613602399</v>
      </c>
      <c r="M269" s="3">
        <f t="shared" si="58"/>
        <v>491657.34539452667</v>
      </c>
      <c r="N269" s="3">
        <f t="shared" si="59"/>
        <v>3.1581055613602416E-2</v>
      </c>
      <c r="O269" s="3">
        <f t="shared" si="62"/>
        <v>49165.766120508306</v>
      </c>
      <c r="P269" s="3">
        <f t="shared" si="60"/>
        <v>2.8707428391498994E-4</v>
      </c>
    </row>
    <row r="270" spans="5:16" x14ac:dyDescent="0.25">
      <c r="E270" s="3">
        <f t="shared" si="61"/>
        <v>7.1428571428571425E-2</v>
      </c>
      <c r="F270" s="10">
        <f t="shared" si="53"/>
        <v>4.7081902893575282E-7</v>
      </c>
      <c r="G270" s="10">
        <f t="shared" si="54"/>
        <v>4.7081902893575276E-7</v>
      </c>
      <c r="H270" s="3">
        <f t="shared" si="55"/>
        <v>8</v>
      </c>
      <c r="I270" s="10">
        <f t="shared" si="56"/>
        <v>0.03</v>
      </c>
      <c r="J270" s="3">
        <v>268</v>
      </c>
      <c r="K270" s="3">
        <f t="shared" si="63"/>
        <v>18092.336104774389</v>
      </c>
      <c r="L270" s="3">
        <f t="shared" si="57"/>
        <v>0.29594280223805147</v>
      </c>
      <c r="M270" s="3">
        <f t="shared" si="58"/>
        <v>491657.36795242352</v>
      </c>
      <c r="N270" s="3">
        <f t="shared" si="59"/>
        <v>2.9594280223805166E-2</v>
      </c>
      <c r="O270" s="3">
        <f t="shared" si="62"/>
        <v>49165.766389522607</v>
      </c>
      <c r="P270" s="3">
        <f t="shared" si="60"/>
        <v>2.6901429700956233E-4</v>
      </c>
    </row>
    <row r="271" spans="5:16" x14ac:dyDescent="0.25">
      <c r="E271" s="3">
        <f t="shared" si="61"/>
        <v>7.1428571428571425E-2</v>
      </c>
      <c r="F271" s="10">
        <f t="shared" si="53"/>
        <v>4.7081902893575282E-7</v>
      </c>
      <c r="G271" s="10">
        <f t="shared" si="54"/>
        <v>4.7081902893575276E-7</v>
      </c>
      <c r="H271" s="3">
        <f t="shared" si="55"/>
        <v>8</v>
      </c>
      <c r="I271" s="10">
        <f t="shared" si="56"/>
        <v>0.03</v>
      </c>
      <c r="J271" s="3">
        <v>269</v>
      </c>
      <c r="K271" s="3">
        <f t="shared" si="63"/>
        <v>18092.33358386964</v>
      </c>
      <c r="L271" s="3">
        <f t="shared" si="57"/>
        <v>0.27732493539706621</v>
      </c>
      <c r="M271" s="3">
        <f t="shared" si="58"/>
        <v>491657.38909119513</v>
      </c>
      <c r="N271" s="3">
        <f t="shared" si="59"/>
        <v>2.7732493539706637E-2</v>
      </c>
      <c r="O271" s="3">
        <f t="shared" si="62"/>
        <v>49165.766641613089</v>
      </c>
      <c r="P271" s="3">
        <f t="shared" si="60"/>
        <v>2.520904748962495E-4</v>
      </c>
    </row>
    <row r="272" spans="5:16" x14ac:dyDescent="0.25">
      <c r="E272" s="3">
        <f t="shared" si="61"/>
        <v>7.1428571428571425E-2</v>
      </c>
      <c r="F272" s="10">
        <f t="shared" si="53"/>
        <v>4.7081902893575282E-7</v>
      </c>
      <c r="G272" s="10">
        <f t="shared" si="54"/>
        <v>4.7081902893575276E-7</v>
      </c>
      <c r="H272" s="3">
        <f t="shared" si="55"/>
        <v>8</v>
      </c>
      <c r="I272" s="10">
        <f t="shared" si="56"/>
        <v>0.03</v>
      </c>
      <c r="J272" s="3">
        <v>270</v>
      </c>
      <c r="K272" s="3">
        <f t="shared" si="63"/>
        <v>18092.331221556236</v>
      </c>
      <c r="L272" s="3">
        <f t="shared" si="57"/>
        <v>0.25987832484505474</v>
      </c>
      <c r="M272" s="3">
        <f t="shared" si="58"/>
        <v>491657.40890011907</v>
      </c>
      <c r="N272" s="3">
        <f t="shared" si="59"/>
        <v>2.598783248450549E-2</v>
      </c>
      <c r="O272" s="3">
        <f t="shared" si="62"/>
        <v>49165.766877844428</v>
      </c>
      <c r="P272" s="3">
        <f t="shared" si="60"/>
        <v>2.3623134038643927E-4</v>
      </c>
    </row>
    <row r="273" spans="5:16" x14ac:dyDescent="0.25">
      <c r="E273" s="3">
        <f t="shared" si="61"/>
        <v>7.1428571428571425E-2</v>
      </c>
      <c r="F273" s="10">
        <f t="shared" si="53"/>
        <v>4.7081902893575282E-7</v>
      </c>
      <c r="G273" s="10">
        <f t="shared" si="54"/>
        <v>4.7081902893575276E-7</v>
      </c>
      <c r="H273" s="3">
        <f t="shared" si="55"/>
        <v>8</v>
      </c>
      <c r="I273" s="10">
        <f t="shared" si="56"/>
        <v>0.03</v>
      </c>
      <c r="J273" s="3">
        <v>271</v>
      </c>
      <c r="K273" s="3">
        <f t="shared" si="63"/>
        <v>18092.329007857101</v>
      </c>
      <c r="L273" s="3">
        <f t="shared" si="57"/>
        <v>0.24352928649353467</v>
      </c>
      <c r="M273" s="3">
        <f t="shared" si="58"/>
        <v>491657.42746285658</v>
      </c>
      <c r="N273" s="3">
        <f t="shared" si="59"/>
        <v>2.435292864935348E-2</v>
      </c>
      <c r="O273" s="3">
        <f t="shared" si="62"/>
        <v>49165.767099214332</v>
      </c>
      <c r="P273" s="3">
        <f t="shared" si="60"/>
        <v>2.2136991356092053E-4</v>
      </c>
    </row>
    <row r="274" spans="5:16" x14ac:dyDescent="0.25">
      <c r="E274" s="3">
        <f t="shared" si="61"/>
        <v>7.1428571428571425E-2</v>
      </c>
      <c r="F274" s="10">
        <f t="shared" si="53"/>
        <v>4.7081902893575282E-7</v>
      </c>
      <c r="G274" s="10">
        <f t="shared" si="54"/>
        <v>4.7081902893575276E-7</v>
      </c>
      <c r="H274" s="3">
        <f t="shared" si="55"/>
        <v>8</v>
      </c>
      <c r="I274" s="10">
        <f t="shared" si="56"/>
        <v>0.03</v>
      </c>
      <c r="J274" s="3">
        <v>272</v>
      </c>
      <c r="K274" s="3">
        <f t="shared" si="63"/>
        <v>18092.326933422821</v>
      </c>
      <c r="L274" s="3">
        <f t="shared" si="57"/>
        <v>0.22820877173749657</v>
      </c>
      <c r="M274" s="3">
        <f t="shared" si="58"/>
        <v>491657.44485780562</v>
      </c>
      <c r="N274" s="3">
        <f t="shared" si="59"/>
        <v>2.2820877173749671E-2</v>
      </c>
      <c r="O274" s="3">
        <f t="shared" si="62"/>
        <v>49165.767306657763</v>
      </c>
      <c r="P274" s="3">
        <f t="shared" si="60"/>
        <v>2.0744342800753669E-4</v>
      </c>
    </row>
    <row r="275" spans="5:16" x14ac:dyDescent="0.25">
      <c r="E275" s="3">
        <f t="shared" si="61"/>
        <v>7.1428571428571425E-2</v>
      </c>
      <c r="F275" s="10">
        <f t="shared" si="53"/>
        <v>4.7081902893575282E-7</v>
      </c>
      <c r="G275" s="10">
        <f t="shared" si="54"/>
        <v>4.7081902893575276E-7</v>
      </c>
      <c r="H275" s="3">
        <f t="shared" si="55"/>
        <v>8</v>
      </c>
      <c r="I275" s="10">
        <f t="shared" si="56"/>
        <v>0.03</v>
      </c>
      <c r="J275" s="3">
        <v>273</v>
      </c>
      <c r="K275" s="3">
        <f t="shared" si="63"/>
        <v>18092.324989492168</v>
      </c>
      <c r="L275" s="3">
        <f t="shared" si="57"/>
        <v>0.21385207583663562</v>
      </c>
      <c r="M275" s="3">
        <f t="shared" si="58"/>
        <v>491657.46115843218</v>
      </c>
      <c r="N275" s="3">
        <f t="shared" si="59"/>
        <v>2.1385207583663576E-2</v>
      </c>
      <c r="O275" s="3">
        <f t="shared" si="62"/>
        <v>49165.767501050832</v>
      </c>
      <c r="P275" s="3">
        <f t="shared" si="60"/>
        <v>1.9439306524873259E-4</v>
      </c>
    </row>
    <row r="276" spans="5:16" x14ac:dyDescent="0.25">
      <c r="E276" s="3">
        <f t="shared" si="61"/>
        <v>7.1428571428571425E-2</v>
      </c>
      <c r="F276" s="10">
        <f t="shared" si="53"/>
        <v>4.7081902893575282E-7</v>
      </c>
      <c r="G276" s="10">
        <f t="shared" si="54"/>
        <v>4.7081902893575276E-7</v>
      </c>
      <c r="H276" s="3">
        <f t="shared" si="55"/>
        <v>8</v>
      </c>
      <c r="I276" s="10">
        <f t="shared" si="56"/>
        <v>0.03</v>
      </c>
      <c r="J276" s="3">
        <v>274</v>
      </c>
      <c r="K276" s="3">
        <f t="shared" si="63"/>
        <v>18092.323167855087</v>
      </c>
      <c r="L276" s="3">
        <f t="shared" si="57"/>
        <v>0.20039856464227898</v>
      </c>
      <c r="M276" s="3">
        <f t="shared" si="58"/>
        <v>491657.47643358045</v>
      </c>
      <c r="N276" s="3">
        <f t="shared" si="59"/>
        <v>2.0039856464227911E-2</v>
      </c>
      <c r="O276" s="3">
        <f t="shared" si="62"/>
        <v>49165.767683214537</v>
      </c>
      <c r="P276" s="3">
        <f t="shared" si="60"/>
        <v>1.8216370808659134E-4</v>
      </c>
    </row>
    <row r="277" spans="5:16" x14ac:dyDescent="0.25">
      <c r="E277" s="3">
        <f t="shared" si="61"/>
        <v>7.1428571428571425E-2</v>
      </c>
      <c r="F277" s="10">
        <f t="shared" si="53"/>
        <v>4.7081902893575282E-7</v>
      </c>
      <c r="G277" s="10">
        <f t="shared" si="54"/>
        <v>4.7081902893575276E-7</v>
      </c>
      <c r="H277" s="3">
        <f t="shared" si="55"/>
        <v>8</v>
      </c>
      <c r="I277" s="10">
        <f t="shared" si="56"/>
        <v>0.03</v>
      </c>
      <c r="J277" s="3">
        <v>275</v>
      </c>
      <c r="K277" s="3">
        <f t="shared" si="63"/>
        <v>18092.321460818024</v>
      </c>
      <c r="L277" s="3">
        <f t="shared" si="57"/>
        <v>0.18779141851589254</v>
      </c>
      <c r="M277" s="3">
        <f t="shared" si="58"/>
        <v>491657.49074776366</v>
      </c>
      <c r="N277" s="3">
        <f t="shared" si="59"/>
        <v>1.8779141851589267E-2</v>
      </c>
      <c r="O277" s="3">
        <f t="shared" si="62"/>
        <v>49165.767853918245</v>
      </c>
      <c r="P277" s="3">
        <f t="shared" si="60"/>
        <v>1.7070370631699927E-4</v>
      </c>
    </row>
    <row r="278" spans="5:16" x14ac:dyDescent="0.25">
      <c r="E278" s="3">
        <f t="shared" si="61"/>
        <v>7.1428571428571425E-2</v>
      </c>
      <c r="F278" s="10">
        <f t="shared" si="53"/>
        <v>4.7081902893575282E-7</v>
      </c>
      <c r="G278" s="10">
        <f t="shared" si="54"/>
        <v>4.7081902893575276E-7</v>
      </c>
      <c r="H278" s="3">
        <f t="shared" si="55"/>
        <v>8</v>
      </c>
      <c r="I278" s="10">
        <f t="shared" si="56"/>
        <v>0.03</v>
      </c>
      <c r="J278" s="3">
        <v>276</v>
      </c>
      <c r="K278" s="3">
        <f t="shared" si="63"/>
        <v>18092.319861171432</v>
      </c>
      <c r="L278" s="3">
        <f t="shared" si="57"/>
        <v>0.17597739235765469</v>
      </c>
      <c r="M278" s="3">
        <f t="shared" si="58"/>
        <v>491657.5041614364</v>
      </c>
      <c r="N278" s="3">
        <f t="shared" si="59"/>
        <v>1.7597739235765481E-2</v>
      </c>
      <c r="O278" s="3">
        <f t="shared" si="62"/>
        <v>49165.768013882909</v>
      </c>
      <c r="P278" s="3">
        <f t="shared" si="60"/>
        <v>1.5996465917851319E-4</v>
      </c>
    </row>
    <row r="279" spans="5:16" x14ac:dyDescent="0.25">
      <c r="E279" s="3">
        <f t="shared" si="61"/>
        <v>7.1428571428571425E-2</v>
      </c>
      <c r="F279" s="10">
        <f t="shared" si="53"/>
        <v>4.7081902893575282E-7</v>
      </c>
      <c r="G279" s="10">
        <f t="shared" si="54"/>
        <v>4.7081902893575276E-7</v>
      </c>
      <c r="H279" s="3">
        <f t="shared" si="55"/>
        <v>8</v>
      </c>
      <c r="I279" s="10">
        <f t="shared" si="56"/>
        <v>0.03</v>
      </c>
      <c r="J279" s="3">
        <v>277</v>
      </c>
      <c r="K279" s="3">
        <f t="shared" si="63"/>
        <v>18092.31836215932</v>
      </c>
      <c r="L279" s="3">
        <f t="shared" si="57"/>
        <v>0.16490659073162053</v>
      </c>
      <c r="M279" s="3">
        <f t="shared" si="58"/>
        <v>491657.51673125016</v>
      </c>
      <c r="N279" s="3">
        <f t="shared" si="59"/>
        <v>1.6490659073162064E-2</v>
      </c>
      <c r="O279" s="3">
        <f t="shared" si="62"/>
        <v>49165.768163784116</v>
      </c>
      <c r="P279" s="3">
        <f t="shared" si="60"/>
        <v>1.4990121126174936E-4</v>
      </c>
    </row>
    <row r="280" spans="5:16" x14ac:dyDescent="0.25">
      <c r="E280" s="3">
        <f t="shared" si="61"/>
        <v>7.1428571428571425E-2</v>
      </c>
      <c r="F280" s="10">
        <f t="shared" si="53"/>
        <v>4.7081902893575282E-7</v>
      </c>
      <c r="G280" s="10">
        <f t="shared" si="54"/>
        <v>4.7081902893575276E-7</v>
      </c>
      <c r="H280" s="3">
        <f t="shared" si="55"/>
        <v>8</v>
      </c>
      <c r="I280" s="10">
        <f t="shared" si="56"/>
        <v>0.03</v>
      </c>
      <c r="J280" s="3">
        <v>278</v>
      </c>
      <c r="K280" s="3">
        <f t="shared" si="63"/>
        <v>18092.316957450719</v>
      </c>
      <c r="L280" s="3">
        <f t="shared" si="57"/>
        <v>0.15453225713775706</v>
      </c>
      <c r="M280" s="3">
        <f t="shared" si="58"/>
        <v>491657.52851029235</v>
      </c>
      <c r="N280" s="3">
        <f t="shared" si="59"/>
        <v>1.5453225713775715E-2</v>
      </c>
      <c r="O280" s="3">
        <f t="shared" si="62"/>
        <v>49165.768304254976</v>
      </c>
      <c r="P280" s="3">
        <f t="shared" si="60"/>
        <v>1.4047086006030448E-4</v>
      </c>
    </row>
    <row r="281" spans="5:16" x14ac:dyDescent="0.25">
      <c r="E281" s="3">
        <f t="shared" si="61"/>
        <v>7.1428571428571425E-2</v>
      </c>
      <c r="F281" s="10">
        <f t="shared" si="53"/>
        <v>4.7081902893575282E-7</v>
      </c>
      <c r="G281" s="10">
        <f t="shared" si="54"/>
        <v>4.7081902893575276E-7</v>
      </c>
      <c r="H281" s="3">
        <f t="shared" si="55"/>
        <v>8</v>
      </c>
      <c r="I281" s="10">
        <f t="shared" si="56"/>
        <v>0.03</v>
      </c>
      <c r="J281" s="3">
        <v>279</v>
      </c>
      <c r="K281" s="3">
        <f t="shared" si="63"/>
        <v>18092.315641112949</v>
      </c>
      <c r="L281" s="3">
        <f t="shared" si="57"/>
        <v>0.14481057654087501</v>
      </c>
      <c r="M281" s="3">
        <f t="shared" si="58"/>
        <v>491657.53954831074</v>
      </c>
      <c r="N281" s="3">
        <f t="shared" si="59"/>
        <v>1.448105765408751E-2</v>
      </c>
      <c r="O281" s="3">
        <f t="shared" si="62"/>
        <v>49165.768435888756</v>
      </c>
      <c r="P281" s="3">
        <f t="shared" si="60"/>
        <v>1.3163377698219856E-4</v>
      </c>
    </row>
    <row r="282" spans="5:16" x14ac:dyDescent="0.25">
      <c r="E282" s="3">
        <f t="shared" si="61"/>
        <v>7.1428571428571425E-2</v>
      </c>
      <c r="F282" s="10">
        <f t="shared" si="53"/>
        <v>4.7081902893575282E-7</v>
      </c>
      <c r="G282" s="10">
        <f t="shared" si="54"/>
        <v>4.7081902893575276E-7</v>
      </c>
      <c r="H282" s="3">
        <f t="shared" si="55"/>
        <v>8</v>
      </c>
      <c r="I282" s="10">
        <f t="shared" si="56"/>
        <v>0.03</v>
      </c>
      <c r="J282" s="3">
        <v>280</v>
      </c>
      <c r="K282" s="3">
        <f t="shared" si="63"/>
        <v>18092.314407586557</v>
      </c>
      <c r="L282" s="3">
        <f t="shared" si="57"/>
        <v>0.13570049032247072</v>
      </c>
      <c r="M282" s="3">
        <f t="shared" si="58"/>
        <v>491657.54989192338</v>
      </c>
      <c r="N282" s="3">
        <f t="shared" si="59"/>
        <v>1.3570049032247081E-2</v>
      </c>
      <c r="O282" s="3">
        <f t="shared" si="62"/>
        <v>49165.768559241398</v>
      </c>
      <c r="P282" s="3">
        <f t="shared" si="60"/>
        <v>1.2335263927525382E-4</v>
      </c>
    </row>
    <row r="283" spans="5:16" x14ac:dyDescent="0.25">
      <c r="E283" s="3">
        <f t="shared" si="61"/>
        <v>7.1428571428571425E-2</v>
      </c>
      <c r="F283" s="10">
        <f t="shared" si="53"/>
        <v>4.7081902893575282E-7</v>
      </c>
      <c r="G283" s="10">
        <f t="shared" si="54"/>
        <v>4.7081902893575276E-7</v>
      </c>
      <c r="H283" s="3">
        <f t="shared" si="55"/>
        <v>8</v>
      </c>
      <c r="I283" s="10">
        <f t="shared" si="56"/>
        <v>0.03</v>
      </c>
      <c r="J283" s="3">
        <v>281</v>
      </c>
      <c r="K283" s="3">
        <f t="shared" si="63"/>
        <v>18092.313251661839</v>
      </c>
      <c r="L283" s="3">
        <f t="shared" si="57"/>
        <v>0.12716352287395646</v>
      </c>
      <c r="M283" s="3">
        <f t="shared" si="58"/>
        <v>491657.55958481552</v>
      </c>
      <c r="N283" s="3">
        <f t="shared" si="59"/>
        <v>1.2716352287395654E-2</v>
      </c>
      <c r="O283" s="3">
        <f t="shared" si="62"/>
        <v>49165.768674833867</v>
      </c>
      <c r="P283" s="3">
        <f t="shared" si="60"/>
        <v>1.1559247177501681E-4</v>
      </c>
    </row>
    <row r="284" spans="5:16" x14ac:dyDescent="0.25">
      <c r="E284" s="3">
        <f t="shared" si="61"/>
        <v>7.1428571428571425E-2</v>
      </c>
      <c r="F284" s="10">
        <f t="shared" si="53"/>
        <v>4.7081902893575282E-7</v>
      </c>
      <c r="G284" s="10">
        <f t="shared" si="54"/>
        <v>4.7081902893575276E-7</v>
      </c>
      <c r="H284" s="3">
        <f t="shared" si="55"/>
        <v>8</v>
      </c>
      <c r="I284" s="10">
        <f t="shared" si="56"/>
        <v>0.03</v>
      </c>
      <c r="J284" s="3">
        <v>282</v>
      </c>
      <c r="K284" s="3">
        <f t="shared" si="63"/>
        <v>18092.312168456836</v>
      </c>
      <c r="L284" s="3">
        <f t="shared" si="57"/>
        <v>0.11916361909892242</v>
      </c>
      <c r="M284" s="3">
        <f t="shared" si="58"/>
        <v>491657.56866792432</v>
      </c>
      <c r="N284" s="3">
        <f t="shared" si="59"/>
        <v>1.191636190989225E-2</v>
      </c>
      <c r="O284" s="3">
        <f t="shared" si="62"/>
        <v>49165.768783154374</v>
      </c>
      <c r="P284" s="3">
        <f t="shared" si="60"/>
        <v>1.0832050029421231E-4</v>
      </c>
    </row>
    <row r="285" spans="5:16" x14ac:dyDescent="0.25">
      <c r="E285" s="3">
        <f t="shared" si="61"/>
        <v>7.1428571428571425E-2</v>
      </c>
      <c r="F285" s="10">
        <f t="shared" si="53"/>
        <v>4.7081902893575282E-7</v>
      </c>
      <c r="G285" s="10">
        <f t="shared" si="54"/>
        <v>4.7081902893575276E-7</v>
      </c>
      <c r="H285" s="3">
        <f t="shared" si="55"/>
        <v>8</v>
      </c>
      <c r="I285" s="10">
        <f t="shared" si="56"/>
        <v>0.03</v>
      </c>
      <c r="J285" s="3">
        <v>283</v>
      </c>
      <c r="K285" s="3">
        <f t="shared" si="63"/>
        <v>18092.311153396717</v>
      </c>
      <c r="L285" s="3">
        <f t="shared" si="57"/>
        <v>0.11166699213814565</v>
      </c>
      <c r="M285" s="3">
        <f t="shared" si="58"/>
        <v>491657.57717961143</v>
      </c>
      <c r="N285" s="3">
        <f t="shared" si="59"/>
        <v>1.1166699213814572E-2</v>
      </c>
      <c r="O285" s="3">
        <f t="shared" si="62"/>
        <v>49165.768884660385</v>
      </c>
      <c r="P285" s="3">
        <f t="shared" si="60"/>
        <v>1.0150601192435721E-4</v>
      </c>
    </row>
    <row r="286" spans="5:16" x14ac:dyDescent="0.25">
      <c r="E286" s="3">
        <f t="shared" si="61"/>
        <v>7.1428571428571425E-2</v>
      </c>
      <c r="F286" s="10">
        <f t="shared" si="53"/>
        <v>4.7081902893575282E-7</v>
      </c>
      <c r="G286" s="10">
        <f t="shared" si="54"/>
        <v>4.7081902893575276E-7</v>
      </c>
      <c r="H286" s="3">
        <f t="shared" si="55"/>
        <v>8</v>
      </c>
      <c r="I286" s="10">
        <f t="shared" si="56"/>
        <v>0.03</v>
      </c>
      <c r="J286" s="3">
        <v>284</v>
      </c>
      <c r="K286" s="3">
        <f t="shared" si="63"/>
        <v>18092.310202194458</v>
      </c>
      <c r="L286" s="3">
        <f t="shared" si="57"/>
        <v>0.10464198067423475</v>
      </c>
      <c r="M286" s="3">
        <f t="shared" si="58"/>
        <v>491657.58515582513</v>
      </c>
      <c r="N286" s="3">
        <f t="shared" si="59"/>
        <v>1.0464198067423481E-2</v>
      </c>
      <c r="O286" s="3">
        <f t="shared" si="62"/>
        <v>49165.768979780609</v>
      </c>
      <c r="P286" s="3">
        <f t="shared" si="60"/>
        <v>9.5120225887512848E-5</v>
      </c>
    </row>
    <row r="287" spans="5:16" x14ac:dyDescent="0.25">
      <c r="E287" s="3">
        <f t="shared" si="61"/>
        <v>7.1428571428571425E-2</v>
      </c>
      <c r="F287" s="10">
        <f t="shared" si="53"/>
        <v>4.7081902893575282E-7</v>
      </c>
      <c r="G287" s="10">
        <f t="shared" si="54"/>
        <v>4.7081902893575276E-7</v>
      </c>
      <c r="H287" s="3">
        <f t="shared" si="55"/>
        <v>8</v>
      </c>
      <c r="I287" s="10">
        <f t="shared" si="56"/>
        <v>0.03</v>
      </c>
      <c r="J287" s="3">
        <v>285</v>
      </c>
      <c r="K287" s="3">
        <f t="shared" si="63"/>
        <v>18092.309310832727</v>
      </c>
      <c r="L287" s="3">
        <f t="shared" si="57"/>
        <v>9.805891521325677E-2</v>
      </c>
      <c r="M287" s="3">
        <f t="shared" si="58"/>
        <v>491657.5926302523</v>
      </c>
      <c r="N287" s="3">
        <f t="shared" si="59"/>
        <v>9.8058915213256829E-3</v>
      </c>
      <c r="O287" s="3">
        <f t="shared" si="62"/>
        <v>49165.769068916787</v>
      </c>
      <c r="P287" s="3">
        <f t="shared" si="60"/>
        <v>8.9136173119186475E-5</v>
      </c>
    </row>
    <row r="288" spans="5:16" x14ac:dyDescent="0.25">
      <c r="E288" s="3">
        <f t="shared" si="61"/>
        <v>7.1428571428571425E-2</v>
      </c>
      <c r="F288" s="10">
        <f t="shared" si="53"/>
        <v>4.7081902893575282E-7</v>
      </c>
      <c r="G288" s="10">
        <f t="shared" si="54"/>
        <v>4.7081902893575276E-7</v>
      </c>
      <c r="H288" s="3">
        <f t="shared" si="55"/>
        <v>8</v>
      </c>
      <c r="I288" s="10">
        <f t="shared" si="56"/>
        <v>0.03</v>
      </c>
      <c r="J288" s="3">
        <v>286</v>
      </c>
      <c r="K288" s="3">
        <f t="shared" si="63"/>
        <v>18092.308475546932</v>
      </c>
      <c r="L288" s="3">
        <f t="shared" si="57"/>
        <v>9.1889992778605545E-2</v>
      </c>
      <c r="M288" s="3">
        <f t="shared" si="58"/>
        <v>491657.59963446052</v>
      </c>
      <c r="N288" s="3">
        <f t="shared" si="59"/>
        <v>9.1889992778605607E-3</v>
      </c>
      <c r="O288" s="3">
        <f t="shared" si="62"/>
        <v>49165.769152445362</v>
      </c>
      <c r="P288" s="3">
        <f t="shared" si="60"/>
        <v>8.3528579489211598E-5</v>
      </c>
    </row>
    <row r="289" spans="5:16" x14ac:dyDescent="0.25">
      <c r="E289" s="3">
        <f t="shared" si="61"/>
        <v>7.1428571428571425E-2</v>
      </c>
      <c r="F289" s="10">
        <f t="shared" si="53"/>
        <v>4.7081902893575282E-7</v>
      </c>
      <c r="G289" s="10">
        <f t="shared" si="54"/>
        <v>4.7081902893575276E-7</v>
      </c>
      <c r="H289" s="3">
        <f t="shared" si="55"/>
        <v>8</v>
      </c>
      <c r="I289" s="10">
        <f t="shared" si="56"/>
        <v>0.03</v>
      </c>
      <c r="J289" s="3">
        <v>287</v>
      </c>
      <c r="K289" s="3">
        <f t="shared" si="63"/>
        <v>18092.307692809311</v>
      </c>
      <c r="L289" s="3">
        <f t="shared" si="57"/>
        <v>8.6109159487897866E-2</v>
      </c>
      <c r="M289" s="3">
        <f t="shared" si="58"/>
        <v>491657.60619803146</v>
      </c>
      <c r="N289" s="3">
        <f t="shared" si="59"/>
        <v>8.6109159487897918E-3</v>
      </c>
      <c r="O289" s="3">
        <f t="shared" si="62"/>
        <v>49165.769230719125</v>
      </c>
      <c r="P289" s="3">
        <f t="shared" si="60"/>
        <v>7.8273762119351935E-5</v>
      </c>
    </row>
    <row r="290" spans="5:16" x14ac:dyDescent="0.25">
      <c r="E290" s="3">
        <f t="shared" si="61"/>
        <v>7.1428571428571425E-2</v>
      </c>
      <c r="F290" s="10">
        <f t="shared" si="53"/>
        <v>4.7081902893575282E-7</v>
      </c>
      <c r="G290" s="10">
        <f t="shared" si="54"/>
        <v>4.7081902893575276E-7</v>
      </c>
      <c r="H290" s="3">
        <f t="shared" si="55"/>
        <v>8</v>
      </c>
      <c r="I290" s="10">
        <f t="shared" si="56"/>
        <v>0.03</v>
      </c>
      <c r="J290" s="3">
        <v>288</v>
      </c>
      <c r="K290" s="3">
        <f t="shared" si="63"/>
        <v>18092.306959314032</v>
      </c>
      <c r="L290" s="3">
        <f t="shared" si="57"/>
        <v>8.0692000516976753E-2</v>
      </c>
      <c r="M290" s="3">
        <f t="shared" si="58"/>
        <v>491657.61234868568</v>
      </c>
      <c r="N290" s="3">
        <f t="shared" si="59"/>
        <v>8.0692000516976795E-3</v>
      </c>
      <c r="O290" s="3">
        <f t="shared" si="62"/>
        <v>49165.76930406865</v>
      </c>
      <c r="P290" s="3">
        <f t="shared" si="60"/>
        <v>7.3349527883692696E-5</v>
      </c>
    </row>
    <row r="291" spans="5:16" x14ac:dyDescent="0.25">
      <c r="E291" s="3">
        <f t="shared" si="61"/>
        <v>7.1428571428571425E-2</v>
      </c>
      <c r="F291" s="10">
        <f t="shared" si="53"/>
        <v>4.7081902893575282E-7</v>
      </c>
      <c r="G291" s="10">
        <f t="shared" si="54"/>
        <v>4.7081902893575276E-7</v>
      </c>
      <c r="H291" s="3">
        <f t="shared" si="55"/>
        <v>8</v>
      </c>
      <c r="I291" s="10">
        <f t="shared" si="56"/>
        <v>0.03</v>
      </c>
      <c r="J291" s="3">
        <v>289</v>
      </c>
      <c r="K291" s="3">
        <f t="shared" si="63"/>
        <v>18092.30627196324</v>
      </c>
      <c r="L291" s="3">
        <f t="shared" si="57"/>
        <v>7.5615636986299112E-2</v>
      </c>
      <c r="M291" s="3">
        <f t="shared" si="58"/>
        <v>491657.6181124</v>
      </c>
      <c r="N291" s="3">
        <f t="shared" si="59"/>
        <v>7.5615636986299155E-3</v>
      </c>
      <c r="O291" s="3">
        <f t="shared" si="62"/>
        <v>49165.769372803734</v>
      </c>
      <c r="P291" s="3">
        <f t="shared" si="60"/>
        <v>6.8735079184989483E-5</v>
      </c>
    </row>
    <row r="292" spans="5:16" x14ac:dyDescent="0.25">
      <c r="E292" s="3">
        <f t="shared" si="61"/>
        <v>7.1428571428571425E-2</v>
      </c>
      <c r="F292" s="10">
        <f t="shared" si="53"/>
        <v>4.7081902893575282E-7</v>
      </c>
      <c r="G292" s="10">
        <f t="shared" si="54"/>
        <v>4.7081902893575276E-7</v>
      </c>
      <c r="H292" s="3">
        <f t="shared" si="55"/>
        <v>8</v>
      </c>
      <c r="I292" s="10">
        <f t="shared" si="56"/>
        <v>0.03</v>
      </c>
      <c r="J292" s="3">
        <v>290</v>
      </c>
      <c r="K292" s="3">
        <f t="shared" si="63"/>
        <v>18092.305627853966</v>
      </c>
      <c r="L292" s="3">
        <f t="shared" si="57"/>
        <v>7.0858629334220533E-2</v>
      </c>
      <c r="M292" s="3">
        <f t="shared" si="58"/>
        <v>491657.62351351691</v>
      </c>
      <c r="N292" s="3">
        <f t="shared" si="59"/>
        <v>7.0858629334220576E-3</v>
      </c>
      <c r="O292" s="3">
        <f t="shared" si="62"/>
        <v>49165.769437214658</v>
      </c>
      <c r="P292" s="3">
        <f t="shared" si="60"/>
        <v>6.4410927370772732E-5</v>
      </c>
    </row>
    <row r="293" spans="5:16" x14ac:dyDescent="0.25">
      <c r="E293" s="3">
        <f t="shared" si="61"/>
        <v>7.1428571428571425E-2</v>
      </c>
      <c r="F293" s="10">
        <f t="shared" si="53"/>
        <v>4.7081902893575282E-7</v>
      </c>
      <c r="G293" s="10">
        <f t="shared" si="54"/>
        <v>4.7081902893575276E-7</v>
      </c>
      <c r="H293" s="3">
        <f t="shared" si="55"/>
        <v>8</v>
      </c>
      <c r="I293" s="10">
        <f t="shared" si="56"/>
        <v>0.03</v>
      </c>
      <c r="J293" s="3">
        <v>291</v>
      </c>
      <c r="K293" s="3">
        <f t="shared" si="63"/>
        <v>18092.305024265865</v>
      </c>
      <c r="L293" s="3">
        <f t="shared" si="57"/>
        <v>6.6400886769086426E-2</v>
      </c>
      <c r="M293" s="3">
        <f t="shared" si="58"/>
        <v>491657.62857484759</v>
      </c>
      <c r="N293" s="3">
        <f t="shared" si="59"/>
        <v>6.6400886769086469E-3</v>
      </c>
      <c r="O293" s="3">
        <f t="shared" si="62"/>
        <v>49165.769497573463</v>
      </c>
      <c r="P293" s="3">
        <f t="shared" si="60"/>
        <v>6.0358810151228716E-5</v>
      </c>
    </row>
    <row r="294" spans="5:16" x14ac:dyDescent="0.25">
      <c r="E294" s="3">
        <f t="shared" si="61"/>
        <v>7.1428571428571425E-2</v>
      </c>
      <c r="F294" s="10">
        <f t="shared" si="53"/>
        <v>4.7081902893575282E-7</v>
      </c>
      <c r="G294" s="10">
        <f t="shared" si="54"/>
        <v>4.7081902893575276E-7</v>
      </c>
      <c r="H294" s="3">
        <f t="shared" si="55"/>
        <v>8</v>
      </c>
      <c r="I294" s="10">
        <f t="shared" si="56"/>
        <v>0.03</v>
      </c>
      <c r="J294" s="3">
        <v>292</v>
      </c>
      <c r="K294" s="3">
        <f t="shared" si="63"/>
        <v>18092.304458649731</v>
      </c>
      <c r="L294" s="3">
        <f t="shared" si="57"/>
        <v>6.2223582417711559E-2</v>
      </c>
      <c r="M294" s="3">
        <f t="shared" si="58"/>
        <v>491657.63331776805</v>
      </c>
      <c r="N294" s="3">
        <f t="shared" si="59"/>
        <v>6.2223582417711594E-3</v>
      </c>
      <c r="O294" s="3">
        <f t="shared" si="62"/>
        <v>49165.769554135077</v>
      </c>
      <c r="P294" s="3">
        <f t="shared" si="60"/>
        <v>5.6561613382655231E-5</v>
      </c>
    </row>
    <row r="295" spans="5:16" x14ac:dyDescent="0.25">
      <c r="E295" s="3">
        <f t="shared" si="61"/>
        <v>7.1428571428571425E-2</v>
      </c>
      <c r="F295" s="10">
        <f t="shared" si="53"/>
        <v>4.7081902893575282E-7</v>
      </c>
      <c r="G295" s="10">
        <f t="shared" si="54"/>
        <v>4.7081902893575276E-7</v>
      </c>
      <c r="H295" s="3">
        <f t="shared" si="55"/>
        <v>8</v>
      </c>
      <c r="I295" s="10">
        <f t="shared" si="56"/>
        <v>0.03</v>
      </c>
      <c r="J295" s="3">
        <v>293</v>
      </c>
      <c r="K295" s="3">
        <f t="shared" si="63"/>
        <v>18092.303928616737</v>
      </c>
      <c r="L295" s="3">
        <f t="shared" si="57"/>
        <v>5.830907381188772E-2</v>
      </c>
      <c r="M295" s="3">
        <f t="shared" si="58"/>
        <v>491657.63776230963</v>
      </c>
      <c r="N295" s="3">
        <f t="shared" si="59"/>
        <v>5.8309073811887756E-3</v>
      </c>
      <c r="O295" s="3">
        <f t="shared" si="62"/>
        <v>49165.769607138376</v>
      </c>
      <c r="P295" s="3">
        <f t="shared" si="60"/>
        <v>5.3003299399279092E-5</v>
      </c>
    </row>
    <row r="296" spans="5:16" x14ac:dyDescent="0.25">
      <c r="E296" s="3">
        <f t="shared" si="61"/>
        <v>7.1428571428571425E-2</v>
      </c>
      <c r="F296" s="10">
        <f t="shared" si="53"/>
        <v>4.7081902893575282E-7</v>
      </c>
      <c r="G296" s="10">
        <f t="shared" si="54"/>
        <v>4.7081902893575276E-7</v>
      </c>
      <c r="H296" s="3">
        <f t="shared" si="55"/>
        <v>8</v>
      </c>
      <c r="I296" s="10">
        <f t="shared" si="56"/>
        <v>0.03</v>
      </c>
      <c r="J296" s="3">
        <v>294</v>
      </c>
      <c r="K296" s="3">
        <f t="shared" si="63"/>
        <v>18092.303431928329</v>
      </c>
      <c r="L296" s="3">
        <f t="shared" si="57"/>
        <v>5.4640828377103857E-2</v>
      </c>
      <c r="M296" s="3">
        <f t="shared" si="58"/>
        <v>491657.6419272435</v>
      </c>
      <c r="N296" s="3">
        <f t="shared" si="59"/>
        <v>5.4640828377103892E-3</v>
      </c>
      <c r="O296" s="3">
        <f t="shared" si="62"/>
        <v>49165.769656807221</v>
      </c>
      <c r="P296" s="3">
        <f t="shared" si="60"/>
        <v>4.9668840802041841E-5</v>
      </c>
    </row>
    <row r="297" spans="5:16" x14ac:dyDescent="0.25">
      <c r="E297" s="3">
        <f t="shared" si="61"/>
        <v>7.1428571428571425E-2</v>
      </c>
      <c r="F297" s="10">
        <f t="shared" si="53"/>
        <v>4.7081902893575282E-7</v>
      </c>
      <c r="G297" s="10">
        <f t="shared" si="54"/>
        <v>4.7081902893575276E-7</v>
      </c>
      <c r="H297" s="3">
        <f t="shared" si="55"/>
        <v>8</v>
      </c>
      <c r="I297" s="10">
        <f t="shared" si="56"/>
        <v>0.03</v>
      </c>
      <c r="J297" s="3">
        <v>295</v>
      </c>
      <c r="K297" s="3">
        <f t="shared" si="63"/>
        <v>18092.302966486783</v>
      </c>
      <c r="L297" s="3">
        <f t="shared" si="57"/>
        <v>5.1203353608788874E-2</v>
      </c>
      <c r="M297" s="3">
        <f t="shared" si="58"/>
        <v>491657.64583015983</v>
      </c>
      <c r="N297" s="3">
        <f t="shared" si="59"/>
        <v>5.1203353608788903E-3</v>
      </c>
      <c r="O297" s="3">
        <f t="shared" si="62"/>
        <v>49165.769703351376</v>
      </c>
      <c r="P297" s="3">
        <f t="shared" si="60"/>
        <v>4.654415461118336E-5</v>
      </c>
    </row>
    <row r="298" spans="5:16" x14ac:dyDescent="0.25">
      <c r="E298" s="3">
        <f t="shared" si="61"/>
        <v>7.1428571428571425E-2</v>
      </c>
      <c r="F298" s="10">
        <f t="shared" si="53"/>
        <v>4.7081902893575282E-7</v>
      </c>
      <c r="G298" s="10">
        <f t="shared" si="54"/>
        <v>4.7081902893575276E-7</v>
      </c>
      <c r="H298" s="3">
        <f t="shared" si="55"/>
        <v>8</v>
      </c>
      <c r="I298" s="10">
        <f t="shared" si="56"/>
        <v>0.03</v>
      </c>
      <c r="J298" s="3">
        <v>296</v>
      </c>
      <c r="K298" s="3">
        <f t="shared" si="63"/>
        <v>18092.302530326349</v>
      </c>
      <c r="L298" s="3">
        <f t="shared" si="57"/>
        <v>4.7982131641184513E-2</v>
      </c>
      <c r="M298" s="3">
        <f t="shared" si="58"/>
        <v>491657.64948754222</v>
      </c>
      <c r="N298" s="3">
        <f t="shared" si="59"/>
        <v>4.798213164118454E-3</v>
      </c>
      <c r="O298" s="3">
        <f t="shared" si="62"/>
        <v>49165.769746967417</v>
      </c>
      <c r="P298" s="3">
        <f t="shared" si="60"/>
        <v>4.3616043330985146E-5</v>
      </c>
    </row>
    <row r="299" spans="5:16" x14ac:dyDescent="0.25">
      <c r="E299" s="3">
        <f t="shared" si="61"/>
        <v>7.1428571428571425E-2</v>
      </c>
      <c r="F299" s="10">
        <f t="shared" si="53"/>
        <v>4.7081902893575282E-7</v>
      </c>
      <c r="G299" s="10">
        <f t="shared" si="54"/>
        <v>4.7081902893575276E-7</v>
      </c>
      <c r="H299" s="3">
        <f t="shared" si="55"/>
        <v>8</v>
      </c>
      <c r="I299" s="10">
        <f t="shared" si="56"/>
        <v>0.03</v>
      </c>
      <c r="J299" s="3">
        <v>297</v>
      </c>
      <c r="K299" s="3">
        <f t="shared" si="63"/>
        <v>18092.302121604942</v>
      </c>
      <c r="L299" s="3">
        <f t="shared" si="57"/>
        <v>4.4963557932507399E-2</v>
      </c>
      <c r="M299" s="3">
        <f t="shared" si="58"/>
        <v>491657.65291483735</v>
      </c>
      <c r="N299" s="3">
        <f t="shared" si="59"/>
        <v>4.4963557932507425E-3</v>
      </c>
      <c r="O299" s="3">
        <f t="shared" si="62"/>
        <v>49165.769787839556</v>
      </c>
      <c r="P299" s="3">
        <f t="shared" si="60"/>
        <v>4.0872140743886148E-5</v>
      </c>
    </row>
    <row r="300" spans="5:16" x14ac:dyDescent="0.25">
      <c r="E300" s="3">
        <f t="shared" si="61"/>
        <v>7.1428571428571425E-2</v>
      </c>
      <c r="F300" s="10">
        <f t="shared" si="53"/>
        <v>4.7081902893575282E-7</v>
      </c>
      <c r="G300" s="10">
        <f t="shared" si="54"/>
        <v>4.7081902893575276E-7</v>
      </c>
      <c r="H300" s="3">
        <f t="shared" si="55"/>
        <v>8</v>
      </c>
      <c r="I300" s="10">
        <f t="shared" si="56"/>
        <v>0.03</v>
      </c>
      <c r="J300" s="3">
        <v>298</v>
      </c>
      <c r="K300" s="3">
        <f t="shared" si="63"/>
        <v>18092.301738596358</v>
      </c>
      <c r="L300" s="3">
        <f t="shared" si="57"/>
        <v>4.2134883807443818E-2</v>
      </c>
      <c r="M300" s="3">
        <f t="shared" si="58"/>
        <v>491657.65612652007</v>
      </c>
      <c r="N300" s="3">
        <f t="shared" si="59"/>
        <v>4.2134883807443844E-3</v>
      </c>
      <c r="O300" s="3">
        <f t="shared" si="62"/>
        <v>49165.769826140422</v>
      </c>
      <c r="P300" s="3">
        <f t="shared" si="60"/>
        <v>3.8300858432194241E-5</v>
      </c>
    </row>
    <row r="301" spans="5:16" x14ac:dyDescent="0.25">
      <c r="E301" s="3">
        <f t="shared" si="61"/>
        <v>7.1428571428571425E-2</v>
      </c>
      <c r="F301" s="10">
        <f t="shared" si="53"/>
        <v>4.7081902893575282E-7</v>
      </c>
      <c r="G301" s="10">
        <f t="shared" si="54"/>
        <v>4.7081902893575276E-7</v>
      </c>
      <c r="H301" s="3">
        <f t="shared" si="55"/>
        <v>8</v>
      </c>
      <c r="I301" s="10">
        <f t="shared" si="56"/>
        <v>0.03</v>
      </c>
      <c r="J301" s="3">
        <v>299</v>
      </c>
      <c r="K301" s="3">
        <f t="shared" si="63"/>
        <v>18092.301379682995</v>
      </c>
      <c r="L301" s="3">
        <f t="shared" si="57"/>
        <v>3.9484162614311868E-2</v>
      </c>
      <c r="M301" s="3">
        <f t="shared" si="58"/>
        <v>491657.65913615463</v>
      </c>
      <c r="N301" s="3">
        <f t="shared" si="59"/>
        <v>3.9484162614311889E-3</v>
      </c>
      <c r="O301" s="3">
        <f t="shared" si="62"/>
        <v>49165.769862031761</v>
      </c>
      <c r="P301" s="3">
        <f t="shared" si="60"/>
        <v>3.5891336301574505E-5</v>
      </c>
    </row>
    <row r="302" spans="5:16" x14ac:dyDescent="0.25">
      <c r="E302" s="3">
        <f t="shared" si="61"/>
        <v>7.1428571428571425E-2</v>
      </c>
      <c r="F302" s="10">
        <f t="shared" si="53"/>
        <v>4.7081902893575282E-7</v>
      </c>
      <c r="G302" s="10">
        <f t="shared" si="54"/>
        <v>4.7081902893575276E-7</v>
      </c>
      <c r="H302" s="3">
        <f t="shared" si="55"/>
        <v>8</v>
      </c>
      <c r="I302" s="10">
        <f t="shared" si="56"/>
        <v>0.03</v>
      </c>
      <c r="J302" s="3">
        <v>300</v>
      </c>
      <c r="K302" s="3">
        <f t="shared" si="63"/>
        <v>18092.301043349009</v>
      </c>
      <c r="L302" s="3">
        <f t="shared" si="57"/>
        <v>3.7000199269491503E-2</v>
      </c>
      <c r="M302" s="3">
        <f t="shared" si="58"/>
        <v>491657.66195645195</v>
      </c>
      <c r="N302" s="3">
        <f t="shared" si="59"/>
        <v>3.7000199269491526E-3</v>
      </c>
      <c r="O302" s="3">
        <f t="shared" si="62"/>
        <v>49165.769895665151</v>
      </c>
      <c r="P302" s="3">
        <f t="shared" si="60"/>
        <v>3.3633398561505618E-5</v>
      </c>
    </row>
    <row r="303" spans="5:16" x14ac:dyDescent="0.25">
      <c r="E303" s="3">
        <f t="shared" si="61"/>
        <v>7.1428571428571425E-2</v>
      </c>
      <c r="F303" s="10">
        <f t="shared" si="53"/>
        <v>4.7081902893575282E-7</v>
      </c>
      <c r="G303" s="10">
        <f t="shared" si="54"/>
        <v>4.7081902893575276E-7</v>
      </c>
      <c r="H303" s="3">
        <f t="shared" si="55"/>
        <v>8</v>
      </c>
      <c r="I303" s="10">
        <f t="shared" si="56"/>
        <v>0.03</v>
      </c>
      <c r="J303" s="3">
        <v>301</v>
      </c>
      <c r="K303" s="3">
        <f t="shared" si="63"/>
        <v>18092.300728173926</v>
      </c>
      <c r="L303" s="3">
        <f t="shared" si="57"/>
        <v>3.4672502976028946E-2</v>
      </c>
      <c r="M303" s="3">
        <f t="shared" si="58"/>
        <v>491657.66459932335</v>
      </c>
      <c r="N303" s="3">
        <f t="shared" si="59"/>
        <v>3.4672502976028966E-3</v>
      </c>
      <c r="O303" s="3">
        <f t="shared" si="62"/>
        <v>49165.769927182664</v>
      </c>
      <c r="P303" s="3">
        <f t="shared" si="60"/>
        <v>3.1517508250544797E-5</v>
      </c>
    </row>
    <row r="304" spans="5:16" x14ac:dyDescent="0.25">
      <c r="E304" s="3">
        <f t="shared" si="61"/>
        <v>7.1428571428571425E-2</v>
      </c>
      <c r="F304" s="10">
        <f t="shared" si="53"/>
        <v>4.7081902893575282E-7</v>
      </c>
      <c r="G304" s="10">
        <f t="shared" si="54"/>
        <v>4.7081902893575276E-7</v>
      </c>
      <c r="H304" s="3">
        <f t="shared" si="55"/>
        <v>8</v>
      </c>
      <c r="I304" s="10">
        <f t="shared" si="56"/>
        <v>0.03</v>
      </c>
      <c r="J304" s="3">
        <v>302</v>
      </c>
      <c r="K304" s="3">
        <f t="shared" si="63"/>
        <v>18092.300432826629</v>
      </c>
      <c r="L304" s="3">
        <f t="shared" si="57"/>
        <v>3.2491242916727385E-2</v>
      </c>
      <c r="M304" s="3">
        <f t="shared" si="58"/>
        <v>491657.66707593069</v>
      </c>
      <c r="N304" s="3">
        <f t="shared" si="59"/>
        <v>3.2491242916727406E-3</v>
      </c>
      <c r="O304" s="3">
        <f t="shared" si="62"/>
        <v>49165.769956717391</v>
      </c>
      <c r="P304" s="3">
        <f t="shared" si="60"/>
        <v>2.9534729765146057E-5</v>
      </c>
    </row>
    <row r="305" spans="5:16" x14ac:dyDescent="0.25">
      <c r="E305" s="3">
        <f t="shared" si="61"/>
        <v>7.1428571428571425E-2</v>
      </c>
      <c r="F305" s="10">
        <f t="shared" si="53"/>
        <v>4.7081902893575282E-7</v>
      </c>
      <c r="G305" s="10">
        <f t="shared" si="54"/>
        <v>4.7081902893575276E-7</v>
      </c>
      <c r="H305" s="3">
        <f t="shared" si="55"/>
        <v>8</v>
      </c>
      <c r="I305" s="10">
        <f t="shared" si="56"/>
        <v>0.03</v>
      </c>
      <c r="J305" s="3">
        <v>303</v>
      </c>
      <c r="K305" s="3">
        <f t="shared" si="63"/>
        <v>18092.300156059744</v>
      </c>
      <c r="L305" s="3">
        <f t="shared" si="57"/>
        <v>3.0447206734598484E-2</v>
      </c>
      <c r="M305" s="3">
        <f t="shared" si="58"/>
        <v>491657.66939673375</v>
      </c>
      <c r="N305" s="3">
        <f t="shared" si="59"/>
        <v>3.0447206734598503E-3</v>
      </c>
      <c r="O305" s="3">
        <f t="shared" si="62"/>
        <v>49165.769984394079</v>
      </c>
      <c r="P305" s="3">
        <f t="shared" si="60"/>
        <v>2.7676688478095475E-5</v>
      </c>
    </row>
    <row r="306" spans="5:16" x14ac:dyDescent="0.25">
      <c r="E306" s="3">
        <f t="shared" si="61"/>
        <v>7.1428571428571425E-2</v>
      </c>
      <c r="F306" s="10">
        <f t="shared" si="53"/>
        <v>4.7081902893575282E-7</v>
      </c>
      <c r="G306" s="10">
        <f t="shared" si="54"/>
        <v>4.7081902893575276E-7</v>
      </c>
      <c r="H306" s="3">
        <f t="shared" si="55"/>
        <v>8</v>
      </c>
      <c r="I306" s="10">
        <f t="shared" si="56"/>
        <v>0.03</v>
      </c>
      <c r="J306" s="3">
        <v>304</v>
      </c>
      <c r="K306" s="3">
        <f t="shared" si="63"/>
        <v>18092.299896704371</v>
      </c>
      <c r="L306" s="3">
        <f t="shared" si="57"/>
        <v>2.8531761625321169E-2</v>
      </c>
      <c r="M306" s="3">
        <f t="shared" si="58"/>
        <v>491657.67157153424</v>
      </c>
      <c r="N306" s="3">
        <f t="shared" si="59"/>
        <v>2.8531761625321186E-3</v>
      </c>
      <c r="O306" s="3">
        <f t="shared" si="62"/>
        <v>49165.770010329616</v>
      </c>
      <c r="P306" s="3">
        <f t="shared" si="60"/>
        <v>2.5935537269106149E-5</v>
      </c>
    </row>
    <row r="307" spans="5:16" x14ac:dyDescent="0.25">
      <c r="E307" s="3">
        <f t="shared" si="61"/>
        <v>7.1428571428571425E-2</v>
      </c>
      <c r="F307" s="10">
        <f t="shared" si="53"/>
        <v>4.7081902893575282E-7</v>
      </c>
      <c r="G307" s="10">
        <f t="shared" si="54"/>
        <v>4.7081902893575276E-7</v>
      </c>
      <c r="H307" s="3">
        <f t="shared" si="55"/>
        <v>8</v>
      </c>
      <c r="I307" s="10">
        <f t="shared" si="56"/>
        <v>0.03</v>
      </c>
      <c r="J307" s="3">
        <v>305</v>
      </c>
      <c r="K307" s="3">
        <f t="shared" si="63"/>
        <v>18092.299653665144</v>
      </c>
      <c r="L307" s="3">
        <f t="shared" si="57"/>
        <v>2.6736817877385723E-2</v>
      </c>
      <c r="M307" s="3">
        <f t="shared" si="58"/>
        <v>491657.67360951722</v>
      </c>
      <c r="N307" s="3">
        <f t="shared" si="59"/>
        <v>2.6736817877385738E-3</v>
      </c>
      <c r="O307" s="3">
        <f t="shared" si="62"/>
        <v>49165.77003463354</v>
      </c>
      <c r="P307" s="3">
        <f t="shared" si="60"/>
        <v>2.4303922691615313E-5</v>
      </c>
    </row>
    <row r="308" spans="5:16" x14ac:dyDescent="0.25">
      <c r="E308" s="3">
        <f t="shared" si="61"/>
        <v>7.1428571428571425E-2</v>
      </c>
      <c r="F308" s="10">
        <f t="shared" si="53"/>
        <v>4.7081902893575282E-7</v>
      </c>
      <c r="G308" s="10">
        <f t="shared" si="54"/>
        <v>4.7081902893575276E-7</v>
      </c>
      <c r="H308" s="3">
        <f t="shared" si="55"/>
        <v>8</v>
      </c>
      <c r="I308" s="10">
        <f t="shared" si="56"/>
        <v>0.03</v>
      </c>
      <c r="J308" s="3">
        <v>306</v>
      </c>
      <c r="K308" s="3">
        <f t="shared" si="63"/>
        <v>18092.299425915611</v>
      </c>
      <c r="L308" s="3">
        <f t="shared" si="57"/>
        <v>2.5054794705938705E-2</v>
      </c>
      <c r="M308" s="3">
        <f t="shared" si="58"/>
        <v>491657.67551928991</v>
      </c>
      <c r="N308" s="3">
        <f t="shared" si="59"/>
        <v>2.5054794705938722E-3</v>
      </c>
      <c r="O308" s="3">
        <f t="shared" si="62"/>
        <v>49165.770057408488</v>
      </c>
      <c r="P308" s="3">
        <f t="shared" si="60"/>
        <v>2.2774953322368688E-5</v>
      </c>
    </row>
    <row r="311" spans="5:16" x14ac:dyDescent="0.25">
      <c r="N311" s="50"/>
      <c r="O311" s="50"/>
      <c r="P311" s="50"/>
    </row>
  </sheetData>
  <pageMargins left="0.7" right="0.7" top="0.75" bottom="0.75" header="0.3" footer="0.3"/>
  <pageSetup paperSize="9" orientation="portrait" horizontalDpi="300" verticalDpi="300"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821A8-4FF5-4596-821C-5CEB982B035F}">
  <dimension ref="A1:AA368"/>
  <sheetViews>
    <sheetView zoomScaleNormal="100" workbookViewId="0"/>
  </sheetViews>
  <sheetFormatPr defaultColWidth="9.140625" defaultRowHeight="15" x14ac:dyDescent="0.25"/>
  <cols>
    <col min="1" max="1" width="9.140625" style="3"/>
    <col min="2" max="2" width="40" style="3" bestFit="1" customWidth="1"/>
    <col min="3" max="3" width="19.42578125" style="3" bestFit="1" customWidth="1"/>
    <col min="4" max="4" width="18.28515625" style="3" bestFit="1" customWidth="1"/>
    <col min="5" max="5" width="9.140625" style="3"/>
    <col min="6" max="6" width="24.7109375" style="3" bestFit="1" customWidth="1"/>
    <col min="7" max="8" width="24.7109375" style="3" customWidth="1"/>
    <col min="9" max="9" width="22.7109375" style="3" bestFit="1" customWidth="1"/>
    <col min="10" max="10" width="23.28515625" style="2" bestFit="1" customWidth="1"/>
    <col min="11" max="11" width="19.7109375" style="10" bestFit="1" customWidth="1"/>
    <col min="12" max="12" width="22.7109375" style="3" bestFit="1" customWidth="1"/>
    <col min="13" max="13" width="23.28515625" style="2" bestFit="1" customWidth="1"/>
    <col min="14" max="14" width="9.140625" style="3"/>
    <col min="15" max="15" width="16.28515625" style="3" customWidth="1"/>
    <col min="16" max="16" width="23.140625" style="3" bestFit="1" customWidth="1"/>
    <col min="17" max="17" width="24.85546875" style="3" bestFit="1" customWidth="1"/>
    <col min="18" max="19" width="14.42578125" style="3" customWidth="1"/>
    <col min="20" max="20" width="14" style="3" bestFit="1" customWidth="1"/>
    <col min="21" max="21" width="19.140625" style="3" bestFit="1" customWidth="1"/>
    <col min="22" max="22" width="9.140625" style="3"/>
    <col min="23" max="23" width="12" style="3" bestFit="1" customWidth="1"/>
    <col min="24" max="16384" width="9.140625" style="3"/>
  </cols>
  <sheetData>
    <row r="1" spans="1:27" ht="15.75" thickBot="1" x14ac:dyDescent="0.3">
      <c r="F1" s="3" t="s">
        <v>34</v>
      </c>
      <c r="G1" s="3" t="s">
        <v>684</v>
      </c>
      <c r="H1" s="10" t="s">
        <v>685</v>
      </c>
      <c r="I1" s="3" t="s">
        <v>686</v>
      </c>
      <c r="J1" s="2" t="s">
        <v>687</v>
      </c>
      <c r="K1" s="10" t="s">
        <v>688</v>
      </c>
      <c r="L1" s="3" t="s">
        <v>689</v>
      </c>
      <c r="M1" s="2" t="s">
        <v>690</v>
      </c>
      <c r="N1" s="3" t="s">
        <v>40</v>
      </c>
      <c r="O1" s="3" t="s">
        <v>691</v>
      </c>
      <c r="P1" s="3" t="s">
        <v>692</v>
      </c>
      <c r="Q1" s="56" t="s">
        <v>718</v>
      </c>
      <c r="R1" s="3" t="s">
        <v>693</v>
      </c>
      <c r="S1" s="3" t="s">
        <v>36</v>
      </c>
      <c r="T1" s="56" t="s">
        <v>57</v>
      </c>
      <c r="U1" s="16" t="s">
        <v>719</v>
      </c>
      <c r="W1" s="9" t="s">
        <v>62</v>
      </c>
      <c r="Y1" s="3" t="s">
        <v>52</v>
      </c>
      <c r="Z1" s="148" t="s">
        <v>762</v>
      </c>
      <c r="AA1" s="145" t="s">
        <v>761</v>
      </c>
    </row>
    <row r="2" spans="1:27" ht="15.75" thickBot="1" x14ac:dyDescent="0.3">
      <c r="B2" s="3" t="s">
        <v>35</v>
      </c>
      <c r="C2" s="8">
        <v>14</v>
      </c>
      <c r="F2" s="3">
        <f t="shared" ref="F2:F65" si="0">$C$3</f>
        <v>7.1428571428571425E-2</v>
      </c>
      <c r="G2" s="3">
        <f>$C$16</f>
        <v>0.1</v>
      </c>
      <c r="H2" s="10">
        <f>(I2*J2)/($C$8+$C$9+$C$11+$C$10)</f>
        <v>9.4163805787150563E-7</v>
      </c>
      <c r="I2" s="3">
        <f t="shared" ref="I2:I65" si="1">IF(N2&gt;=$C$28,$C$25,IF(N2&gt;=$C$27,$C$24,$C$23))</f>
        <v>16</v>
      </c>
      <c r="J2" s="2">
        <f t="shared" ref="J2:J65" si="2">IF(N2&gt;=$C$28,$C$33,IF(N2&gt;=$C$27,$C$32,$C$31))</f>
        <v>0.03</v>
      </c>
      <c r="K2" s="10">
        <f>(L2*M2)/($C$8+$C$9+$C$11+$C$10)</f>
        <v>9.8087297694948498E-9</v>
      </c>
      <c r="L2" s="3">
        <f>IF(N2&gt;=$C$28,$D$25,IF(N2&gt;=$C$27,$D$24,$D$23))</f>
        <v>0.5</v>
      </c>
      <c r="M2" s="2">
        <f>IF(N2&gt;=$C$28,$D$33,IF(N2&gt;=$C$27,$D$32,$D$31))</f>
        <v>0.01</v>
      </c>
      <c r="N2" s="3">
        <v>0</v>
      </c>
      <c r="O2" s="3">
        <f>$C$8</f>
        <v>509740.83407264634</v>
      </c>
      <c r="P2" s="3">
        <f>$C$9</f>
        <v>7.1659273536850199</v>
      </c>
      <c r="Q2" s="3">
        <f>$C$10</f>
        <v>2</v>
      </c>
      <c r="R2" s="3">
        <f>$C$11</f>
        <v>0</v>
      </c>
      <c r="S2" s="3">
        <f xml:space="preserve"> Q2+R2</f>
        <v>2</v>
      </c>
      <c r="T2" s="3">
        <f>S2</f>
        <v>2</v>
      </c>
      <c r="U2" s="16">
        <f>COVID19_DailyReportedData!C8</f>
        <v>0</v>
      </c>
      <c r="V2" s="16"/>
      <c r="W2" s="3" t="str">
        <f t="shared" ref="W2:W25" si="3">IF(U2&gt;0,(U2-S2)*(U2-S2),"")</f>
        <v/>
      </c>
      <c r="Y2" s="17">
        <f>SUM(W2:W154)</f>
        <v>0</v>
      </c>
      <c r="Z2" s="1">
        <f>COUNT(W2:W54)</f>
        <v>0</v>
      </c>
      <c r="AA2" s="151" t="e">
        <f>SQRT((Y2/Z2))</f>
        <v>#DIV/0!</v>
      </c>
    </row>
    <row r="3" spans="1:27" x14ac:dyDescent="0.25">
      <c r="B3" s="3" t="s">
        <v>34</v>
      </c>
      <c r="C3" s="9">
        <f>1/$C$2</f>
        <v>7.1428571428571425E-2</v>
      </c>
      <c r="F3" s="3">
        <f t="shared" si="0"/>
        <v>7.1428571428571425E-2</v>
      </c>
      <c r="G3" s="3">
        <f t="shared" ref="G3:G66" si="4">$C$16</f>
        <v>0.1</v>
      </c>
      <c r="H3" s="10">
        <f t="shared" ref="H3:H66" si="5">(I3*J3)/($C$8+$C$9+$C$11+$C$10)</f>
        <v>9.4163805787150563E-7</v>
      </c>
      <c r="I3" s="3">
        <f t="shared" si="1"/>
        <v>16</v>
      </c>
      <c r="J3" s="2">
        <f t="shared" si="2"/>
        <v>0.03</v>
      </c>
      <c r="K3" s="10">
        <f t="shared" ref="K3:K66" si="6">(L3*M3)/($C$8+$C$9+$C$11+$C$10)</f>
        <v>9.8087297694948498E-9</v>
      </c>
      <c r="L3" s="3">
        <f t="shared" ref="L3:L66" si="7">IF(N3&gt;=$C$28,$D$25,IF(N3&gt;=$C$27,$D$24,$D$23))</f>
        <v>0.5</v>
      </c>
      <c r="M3" s="2">
        <f t="shared" ref="M3:M66" si="8">IF(N3&gt;=$C$28,$D$33,IF(N3&gt;=$C$27,$D$32,$D$31))</f>
        <v>0.01</v>
      </c>
      <c r="N3" s="3">
        <v>1</v>
      </c>
      <c r="O3" s="3">
        <f t="shared" ref="O3:O66" si="9">-H2*O2*P2-K2*O2*Q2+O2</f>
        <v>509737.38448954542</v>
      </c>
      <c r="P3" s="3">
        <f t="shared" ref="P3:P66" si="10">H2*O2*P2+K2*O2*Q2-(F2 + G2)*P2+P2</f>
        <v>9.3870657654195782</v>
      </c>
      <c r="Q3" s="3">
        <f t="shared" ref="Q3:Q66" si="11">P2*G2 + Q2-Q2*F2</f>
        <v>2.5737355925113592</v>
      </c>
      <c r="R3" s="3">
        <f t="shared" ref="R3:R66" si="12">F2*(P2+Q2)+R2</f>
        <v>0.65470909669178712</v>
      </c>
      <c r="S3" s="3">
        <f>P2*G2 + S2</f>
        <v>2.716592735368502</v>
      </c>
      <c r="T3" s="3">
        <f t="shared" ref="T3:T66" si="13">P2*G2</f>
        <v>0.71659273536850199</v>
      </c>
      <c r="U3" s="16">
        <f>COVID19_DailyReportedData!C9</f>
        <v>0</v>
      </c>
      <c r="V3" s="16"/>
      <c r="W3" s="3" t="str">
        <f t="shared" si="3"/>
        <v/>
      </c>
    </row>
    <row r="4" spans="1:27" x14ac:dyDescent="0.25">
      <c r="F4" s="3">
        <f t="shared" si="0"/>
        <v>7.1428571428571425E-2</v>
      </c>
      <c r="G4" s="3">
        <f t="shared" si="4"/>
        <v>0.1</v>
      </c>
      <c r="H4" s="10">
        <f t="shared" si="5"/>
        <v>9.4163805787150563E-7</v>
      </c>
      <c r="I4" s="3">
        <f t="shared" si="1"/>
        <v>16</v>
      </c>
      <c r="J4" s="2">
        <f t="shared" si="2"/>
        <v>0.03</v>
      </c>
      <c r="K4" s="10">
        <f t="shared" si="6"/>
        <v>9.8087297694948498E-9</v>
      </c>
      <c r="L4" s="3">
        <f t="shared" si="7"/>
        <v>0.5</v>
      </c>
      <c r="M4" s="2">
        <f t="shared" si="8"/>
        <v>0.01</v>
      </c>
      <c r="N4" s="3">
        <v>2</v>
      </c>
      <c r="O4" s="3">
        <f t="shared" si="9"/>
        <v>509732.8659411298</v>
      </c>
      <c r="P4" s="3">
        <f t="shared" si="10"/>
        <v>12.296402906980234</v>
      </c>
      <c r="Q4" s="3">
        <f t="shared" si="11"/>
        <v>3.328603912445363</v>
      </c>
      <c r="R4" s="3">
        <f t="shared" si="12"/>
        <v>1.5090520508297112</v>
      </c>
      <c r="S4" s="3">
        <f t="shared" ref="S4:S67" si="14">P3*G3 + S3</f>
        <v>3.65529931191046</v>
      </c>
      <c r="T4" s="3">
        <f t="shared" si="13"/>
        <v>0.93870657654195788</v>
      </c>
      <c r="U4" s="16">
        <f>COVID19_DailyReportedData!C10</f>
        <v>0</v>
      </c>
      <c r="V4" s="16"/>
      <c r="W4" s="3" t="str">
        <f t="shared" si="3"/>
        <v/>
      </c>
    </row>
    <row r="5" spans="1:27" x14ac:dyDescent="0.25">
      <c r="F5" s="3">
        <f t="shared" si="0"/>
        <v>7.1428571428571425E-2</v>
      </c>
      <c r="G5" s="3">
        <f t="shared" si="4"/>
        <v>0.1</v>
      </c>
      <c r="H5" s="10">
        <f t="shared" si="5"/>
        <v>9.4163805787150563E-7</v>
      </c>
      <c r="I5" s="3">
        <f t="shared" si="1"/>
        <v>16</v>
      </c>
      <c r="J5" s="2">
        <f t="shared" si="2"/>
        <v>0.03</v>
      </c>
      <c r="K5" s="10">
        <f t="shared" si="6"/>
        <v>9.8087297694948498E-9</v>
      </c>
      <c r="L5" s="3">
        <f t="shared" si="7"/>
        <v>0.5</v>
      </c>
      <c r="M5" s="2">
        <f t="shared" si="8"/>
        <v>0.01</v>
      </c>
      <c r="N5" s="3">
        <v>3</v>
      </c>
      <c r="O5" s="3">
        <f t="shared" si="9"/>
        <v>509726.94722366548</v>
      </c>
      <c r="P5" s="3">
        <f t="shared" si="10"/>
        <v>16.107165587251085</v>
      </c>
      <c r="Q5" s="3">
        <f t="shared" si="11"/>
        <v>4.3204867808258607</v>
      </c>
      <c r="R5" s="3">
        <f t="shared" si="12"/>
        <v>2.6251239665029678</v>
      </c>
      <c r="S5" s="3">
        <f t="shared" si="14"/>
        <v>4.8849396026084833</v>
      </c>
      <c r="T5" s="3">
        <f t="shared" si="13"/>
        <v>1.2296402906980235</v>
      </c>
      <c r="U5" s="16">
        <f>COVID19_DailyReportedData!C11</f>
        <v>0</v>
      </c>
      <c r="V5" s="16"/>
      <c r="W5" s="3" t="str">
        <f t="shared" si="3"/>
        <v/>
      </c>
    </row>
    <row r="6" spans="1:27" x14ac:dyDescent="0.25">
      <c r="B6" s="3" t="s">
        <v>694</v>
      </c>
      <c r="C6" s="8">
        <f>IF(Surge_Predicted_Impact!$C$12&lt;&gt;"",Surge_Predicted_Impact!$C$12,Surge_Predicted_Impact!$C$11)</f>
        <v>509750</v>
      </c>
      <c r="F6" s="3">
        <f t="shared" si="0"/>
        <v>7.1428571428571425E-2</v>
      </c>
      <c r="G6" s="3">
        <f t="shared" si="4"/>
        <v>0.1</v>
      </c>
      <c r="H6" s="10">
        <f t="shared" si="5"/>
        <v>9.4163805787150563E-7</v>
      </c>
      <c r="I6" s="3">
        <f t="shared" si="1"/>
        <v>16</v>
      </c>
      <c r="J6" s="2">
        <f t="shared" si="2"/>
        <v>0.03</v>
      </c>
      <c r="K6" s="10">
        <f t="shared" si="6"/>
        <v>9.8087297694948498E-9</v>
      </c>
      <c r="L6" s="3">
        <f t="shared" si="7"/>
        <v>0.5</v>
      </c>
      <c r="M6" s="2">
        <f t="shared" si="8"/>
        <v>0.01</v>
      </c>
      <c r="N6" s="3">
        <v>4</v>
      </c>
      <c r="O6" s="3">
        <f t="shared" si="9"/>
        <v>509719.19453237089</v>
      </c>
      <c r="P6" s="3">
        <f t="shared" si="10"/>
        <v>21.098628495480249</v>
      </c>
      <c r="Q6" s="3">
        <f t="shared" si="11"/>
        <v>5.6225971409205506</v>
      </c>
      <c r="R6" s="3">
        <f t="shared" si="12"/>
        <v>4.084241992794178</v>
      </c>
      <c r="S6" s="3">
        <f t="shared" si="14"/>
        <v>6.4956561613335921</v>
      </c>
      <c r="T6" s="3">
        <f t="shared" si="13"/>
        <v>1.6107165587251087</v>
      </c>
      <c r="U6" s="16">
        <f>COVID19_DailyReportedData!C12</f>
        <v>0</v>
      </c>
      <c r="V6" s="16"/>
      <c r="W6" s="3" t="str">
        <f t="shared" si="3"/>
        <v/>
      </c>
    </row>
    <row r="7" spans="1:27" x14ac:dyDescent="0.25">
      <c r="F7" s="3">
        <f t="shared" si="0"/>
        <v>7.1428571428571425E-2</v>
      </c>
      <c r="G7" s="3">
        <f t="shared" si="4"/>
        <v>0.1</v>
      </c>
      <c r="H7" s="10">
        <f t="shared" si="5"/>
        <v>9.4163805787150563E-7</v>
      </c>
      <c r="I7" s="3">
        <f t="shared" si="1"/>
        <v>16</v>
      </c>
      <c r="J7" s="2">
        <f t="shared" si="2"/>
        <v>0.03</v>
      </c>
      <c r="K7" s="10">
        <f t="shared" si="6"/>
        <v>9.8087297694948498E-9</v>
      </c>
      <c r="L7" s="3">
        <f t="shared" si="7"/>
        <v>0.5</v>
      </c>
      <c r="M7" s="2">
        <f t="shared" si="8"/>
        <v>0.01</v>
      </c>
      <c r="N7" s="3">
        <v>5</v>
      </c>
      <c r="O7" s="3">
        <f t="shared" si="9"/>
        <v>509709.03969142691</v>
      </c>
      <c r="P7" s="3">
        <f t="shared" si="10"/>
        <v>27.636561697404066</v>
      </c>
      <c r="Q7" s="3">
        <f t="shared" si="11"/>
        <v>7.3308459089742497</v>
      </c>
      <c r="R7" s="3">
        <f t="shared" si="12"/>
        <v>5.9929009668228064</v>
      </c>
      <c r="S7" s="3">
        <f t="shared" si="14"/>
        <v>8.6055190108816166</v>
      </c>
      <c r="T7" s="3">
        <f t="shared" si="13"/>
        <v>2.1098628495480249</v>
      </c>
      <c r="U7" s="16">
        <f>COVID19_DailyReportedData!C13</f>
        <v>0</v>
      </c>
      <c r="V7" s="16"/>
      <c r="W7" s="3" t="str">
        <f t="shared" si="3"/>
        <v/>
      </c>
    </row>
    <row r="8" spans="1:27" x14ac:dyDescent="0.25">
      <c r="B8" s="3" t="s">
        <v>33</v>
      </c>
      <c r="C8" s="52">
        <f>$C$6-$C$9-$C$10-$C$11</f>
        <v>509740.83407264634</v>
      </c>
      <c r="F8" s="3">
        <f t="shared" si="0"/>
        <v>7.1428571428571425E-2</v>
      </c>
      <c r="G8" s="3">
        <f t="shared" si="4"/>
        <v>0.1</v>
      </c>
      <c r="H8" s="10">
        <f t="shared" si="5"/>
        <v>9.4163805787150563E-7</v>
      </c>
      <c r="I8" s="3">
        <f t="shared" si="1"/>
        <v>16</v>
      </c>
      <c r="J8" s="2">
        <f t="shared" si="2"/>
        <v>0.03</v>
      </c>
      <c r="K8" s="10">
        <f t="shared" si="6"/>
        <v>9.8087297694948498E-9</v>
      </c>
      <c r="L8" s="3">
        <f t="shared" si="7"/>
        <v>0.5</v>
      </c>
      <c r="M8" s="2">
        <f t="shared" si="8"/>
        <v>0.01</v>
      </c>
      <c r="N8" s="3">
        <v>6</v>
      </c>
      <c r="O8" s="3">
        <f t="shared" si="9"/>
        <v>509695.73855646414</v>
      </c>
      <c r="P8" s="3">
        <f t="shared" si="10"/>
        <v>36.200000369161387</v>
      </c>
      <c r="Q8" s="3">
        <f t="shared" si="11"/>
        <v>9.5708702280736393</v>
      </c>
      <c r="R8" s="3">
        <f t="shared" si="12"/>
        <v>8.4905729387069719</v>
      </c>
      <c r="S8" s="3">
        <f t="shared" si="14"/>
        <v>11.369175180622022</v>
      </c>
      <c r="T8" s="3">
        <f t="shared" si="13"/>
        <v>2.7636561697404067</v>
      </c>
      <c r="U8" s="16">
        <f>COVID19_DailyReportedData!C14</f>
        <v>0</v>
      </c>
      <c r="V8" s="16"/>
      <c r="W8" s="3" t="str">
        <f t="shared" si="3"/>
        <v/>
      </c>
    </row>
    <row r="9" spans="1:27" x14ac:dyDescent="0.25">
      <c r="B9" s="3" t="s">
        <v>695</v>
      </c>
      <c r="C9" s="9">
        <f>C10/C18</f>
        <v>7.1659273536850199</v>
      </c>
      <c r="F9" s="3">
        <f t="shared" si="0"/>
        <v>7.1428571428571425E-2</v>
      </c>
      <c r="G9" s="3">
        <f t="shared" si="4"/>
        <v>0.1</v>
      </c>
      <c r="H9" s="10">
        <f t="shared" si="5"/>
        <v>9.4163805787150563E-7</v>
      </c>
      <c r="I9" s="3">
        <f t="shared" si="1"/>
        <v>16</v>
      </c>
      <c r="J9" s="2">
        <f t="shared" si="2"/>
        <v>0.03</v>
      </c>
      <c r="K9" s="10">
        <f t="shared" si="6"/>
        <v>9.8087297694948498E-9</v>
      </c>
      <c r="L9" s="3">
        <f t="shared" si="7"/>
        <v>0.5</v>
      </c>
      <c r="M9" s="2">
        <f t="shared" si="8"/>
        <v>0.01</v>
      </c>
      <c r="N9" s="3">
        <v>7</v>
      </c>
      <c r="O9" s="3">
        <f t="shared" si="9"/>
        <v>509678.31655665574</v>
      </c>
      <c r="P9" s="3">
        <f t="shared" si="10"/>
        <v>47.416285828541973</v>
      </c>
      <c r="Q9" s="3">
        <f t="shared" si="11"/>
        <v>12.507236677270232</v>
      </c>
      <c r="R9" s="3">
        <f t="shared" si="12"/>
        <v>11.759920838509473</v>
      </c>
      <c r="S9" s="3">
        <f t="shared" si="14"/>
        <v>14.989175217538161</v>
      </c>
      <c r="T9" s="3">
        <f t="shared" si="13"/>
        <v>3.6200000369161387</v>
      </c>
      <c r="U9" s="16">
        <f>COVID19_DailyReportedData!C15</f>
        <v>0</v>
      </c>
      <c r="V9" s="16"/>
      <c r="W9" s="3" t="str">
        <f t="shared" si="3"/>
        <v/>
      </c>
    </row>
    <row r="10" spans="1:27" x14ac:dyDescent="0.25">
      <c r="B10" s="3" t="s">
        <v>696</v>
      </c>
      <c r="C10" s="9">
        <f>C20</f>
        <v>2</v>
      </c>
      <c r="F10" s="3">
        <f t="shared" si="0"/>
        <v>7.1428571428571425E-2</v>
      </c>
      <c r="G10" s="3">
        <f t="shared" si="4"/>
        <v>0.1</v>
      </c>
      <c r="H10" s="10">
        <f t="shared" si="5"/>
        <v>9.4163805787150563E-7</v>
      </c>
      <c r="I10" s="3">
        <f t="shared" si="1"/>
        <v>16</v>
      </c>
      <c r="J10" s="2">
        <f t="shared" si="2"/>
        <v>0.03</v>
      </c>
      <c r="K10" s="10">
        <f t="shared" si="6"/>
        <v>9.8087297694948498E-9</v>
      </c>
      <c r="L10" s="3">
        <f t="shared" si="7"/>
        <v>0.5</v>
      </c>
      <c r="M10" s="2">
        <f t="shared" si="8"/>
        <v>0.01</v>
      </c>
      <c r="N10" s="3">
        <v>8</v>
      </c>
      <c r="O10" s="3">
        <f t="shared" si="9"/>
        <v>509655.49741266138</v>
      </c>
      <c r="P10" s="3">
        <f t="shared" si="10"/>
        <v>62.106923680882403</v>
      </c>
      <c r="Q10" s="3">
        <f t="shared" si="11"/>
        <v>16.355491211747985</v>
      </c>
      <c r="R10" s="3">
        <f t="shared" si="12"/>
        <v>16.040172446067487</v>
      </c>
      <c r="S10" s="3">
        <f t="shared" si="14"/>
        <v>19.730803800392358</v>
      </c>
      <c r="T10" s="3">
        <f t="shared" si="13"/>
        <v>4.7416285828541973</v>
      </c>
      <c r="U10" s="16">
        <f>COVID19_DailyReportedData!C16</f>
        <v>0</v>
      </c>
      <c r="V10" s="16"/>
      <c r="W10" s="3" t="str">
        <f t="shared" si="3"/>
        <v/>
      </c>
    </row>
    <row r="11" spans="1:27" x14ac:dyDescent="0.25">
      <c r="B11" s="3" t="s">
        <v>31</v>
      </c>
      <c r="C11" s="8">
        <v>0</v>
      </c>
      <c r="F11" s="3">
        <f t="shared" si="0"/>
        <v>7.1428571428571425E-2</v>
      </c>
      <c r="G11" s="3">
        <f t="shared" si="4"/>
        <v>0.1</v>
      </c>
      <c r="H11" s="10">
        <f t="shared" si="5"/>
        <v>9.4163805787150563E-7</v>
      </c>
      <c r="I11" s="3">
        <f t="shared" si="1"/>
        <v>16</v>
      </c>
      <c r="J11" s="2">
        <f t="shared" si="2"/>
        <v>0.03</v>
      </c>
      <c r="K11" s="10">
        <f t="shared" si="6"/>
        <v>9.8087297694948498E-9</v>
      </c>
      <c r="L11" s="3">
        <f t="shared" si="7"/>
        <v>0.5</v>
      </c>
      <c r="M11" s="2">
        <f t="shared" si="8"/>
        <v>0.01</v>
      </c>
      <c r="N11" s="3">
        <v>9</v>
      </c>
      <c r="O11" s="3">
        <f t="shared" si="9"/>
        <v>509625.6098537225</v>
      </c>
      <c r="P11" s="3">
        <f t="shared" si="10"/>
        <v>81.347581417323127</v>
      </c>
      <c r="Q11" s="3">
        <f t="shared" si="11"/>
        <v>21.397934207568515</v>
      </c>
      <c r="R11" s="3">
        <f t="shared" si="12"/>
        <v>21.644630652683944</v>
      </c>
      <c r="S11" s="3">
        <f t="shared" si="14"/>
        <v>25.941496168480597</v>
      </c>
      <c r="T11" s="3">
        <f t="shared" si="13"/>
        <v>6.2106923680882407</v>
      </c>
      <c r="U11" s="16">
        <f>COVID19_DailyReportedData!C17</f>
        <v>0</v>
      </c>
      <c r="V11" s="16"/>
      <c r="W11" s="3" t="str">
        <f t="shared" si="3"/>
        <v/>
      </c>
    </row>
    <row r="12" spans="1:27" x14ac:dyDescent="0.25">
      <c r="F12" s="3">
        <f t="shared" si="0"/>
        <v>7.1428571428571425E-2</v>
      </c>
      <c r="G12" s="3">
        <f t="shared" si="4"/>
        <v>0.1</v>
      </c>
      <c r="H12" s="10">
        <f t="shared" si="5"/>
        <v>4.7081902893575282E-7</v>
      </c>
      <c r="I12" s="3">
        <f t="shared" si="1"/>
        <v>8</v>
      </c>
      <c r="J12" s="2">
        <f t="shared" si="2"/>
        <v>0.03</v>
      </c>
      <c r="K12" s="10">
        <f t="shared" si="6"/>
        <v>9.8087297694948498E-9</v>
      </c>
      <c r="L12" s="3">
        <f t="shared" si="7"/>
        <v>0.5</v>
      </c>
      <c r="M12" s="2">
        <f t="shared" si="8"/>
        <v>0.01</v>
      </c>
      <c r="N12" s="3">
        <v>10</v>
      </c>
      <c r="O12" s="3">
        <f t="shared" si="9"/>
        <v>509586.46557936154</v>
      </c>
      <c r="P12" s="3">
        <f t="shared" si="10"/>
        <v>106.54655610677557</v>
      </c>
      <c r="Q12" s="3">
        <f t="shared" si="11"/>
        <v>28.004268477331649</v>
      </c>
      <c r="R12" s="3">
        <f t="shared" si="12"/>
        <v>28.983596054461916</v>
      </c>
      <c r="S12" s="3">
        <f t="shared" si="14"/>
        <v>34.07625431021291</v>
      </c>
      <c r="T12" s="3">
        <f t="shared" si="13"/>
        <v>8.1347581417323127</v>
      </c>
      <c r="U12" s="16">
        <f>COVID19_DailyReportedData!C18</f>
        <v>0</v>
      </c>
      <c r="V12" s="16"/>
      <c r="W12" s="3" t="str">
        <f t="shared" si="3"/>
        <v/>
      </c>
    </row>
    <row r="13" spans="1:27" x14ac:dyDescent="0.25">
      <c r="F13" s="3">
        <f t="shared" si="0"/>
        <v>7.1428571428571425E-2</v>
      </c>
      <c r="G13" s="3">
        <f t="shared" si="4"/>
        <v>0.1</v>
      </c>
      <c r="H13" s="10">
        <f t="shared" si="5"/>
        <v>4.7081902893575282E-7</v>
      </c>
      <c r="I13" s="3">
        <f t="shared" si="1"/>
        <v>8</v>
      </c>
      <c r="J13" s="2">
        <f t="shared" si="2"/>
        <v>0.03</v>
      </c>
      <c r="K13" s="10">
        <f t="shared" si="6"/>
        <v>9.8087297694948498E-9</v>
      </c>
      <c r="L13" s="3">
        <f t="shared" si="7"/>
        <v>0.5</v>
      </c>
      <c r="M13" s="2">
        <f t="shared" si="8"/>
        <v>0.01</v>
      </c>
      <c r="N13" s="3">
        <v>11</v>
      </c>
      <c r="O13" s="3">
        <f t="shared" si="9"/>
        <v>509560.76263303874</v>
      </c>
      <c r="P13" s="3">
        <f t="shared" si="10"/>
        <v>113.98437852553801</v>
      </c>
      <c r="Q13" s="3">
        <f t="shared" si="11"/>
        <v>36.658619196771234</v>
      </c>
      <c r="R13" s="3">
        <f t="shared" si="12"/>
        <v>38.594369239041001</v>
      </c>
      <c r="S13" s="3">
        <f t="shared" si="14"/>
        <v>44.730909920890468</v>
      </c>
      <c r="T13" s="3">
        <f t="shared" si="13"/>
        <v>10.654655610677558</v>
      </c>
      <c r="U13" s="16">
        <f>COVID19_DailyReportedData!C19</f>
        <v>0</v>
      </c>
      <c r="V13" s="16"/>
      <c r="W13" s="3" t="str">
        <f t="shared" si="3"/>
        <v/>
      </c>
    </row>
    <row r="14" spans="1:27" x14ac:dyDescent="0.25">
      <c r="C14" s="8"/>
      <c r="F14" s="3">
        <f t="shared" si="0"/>
        <v>7.1428571428571425E-2</v>
      </c>
      <c r="G14" s="3">
        <f t="shared" si="4"/>
        <v>0.1</v>
      </c>
      <c r="H14" s="10">
        <f t="shared" si="5"/>
        <v>4.7081902893575282E-7</v>
      </c>
      <c r="I14" s="3">
        <f t="shared" si="1"/>
        <v>8</v>
      </c>
      <c r="J14" s="2">
        <f t="shared" si="2"/>
        <v>0.03</v>
      </c>
      <c r="K14" s="10">
        <f t="shared" si="6"/>
        <v>9.8087297694948498E-9</v>
      </c>
      <c r="L14" s="3">
        <f t="shared" si="7"/>
        <v>0.5</v>
      </c>
      <c r="M14" s="2">
        <f t="shared" si="8"/>
        <v>0.01</v>
      </c>
      <c r="N14" s="3">
        <v>12</v>
      </c>
      <c r="O14" s="3">
        <f t="shared" si="9"/>
        <v>509533.23331275681</v>
      </c>
      <c r="P14" s="3">
        <f t="shared" si="10"/>
        <v>121.97351963165238</v>
      </c>
      <c r="Q14" s="3">
        <f t="shared" si="11"/>
        <v>45.438584249555667</v>
      </c>
      <c r="R14" s="3">
        <f t="shared" si="12"/>
        <v>49.354583362063089</v>
      </c>
      <c r="S14" s="3">
        <f t="shared" si="14"/>
        <v>56.129347773444266</v>
      </c>
      <c r="T14" s="3">
        <f t="shared" si="13"/>
        <v>11.398437852553801</v>
      </c>
      <c r="U14" s="16">
        <f>COVID19_DailyReportedData!C20</f>
        <v>0</v>
      </c>
      <c r="V14" s="16"/>
      <c r="W14" s="3" t="str">
        <f t="shared" si="3"/>
        <v/>
      </c>
    </row>
    <row r="15" spans="1:27" ht="15.75" thickBot="1" x14ac:dyDescent="0.3">
      <c r="F15" s="3">
        <f t="shared" si="0"/>
        <v>7.1428571428571425E-2</v>
      </c>
      <c r="G15" s="3">
        <f t="shared" si="4"/>
        <v>0.1</v>
      </c>
      <c r="H15" s="10">
        <f t="shared" si="5"/>
        <v>4.7081902893575282E-7</v>
      </c>
      <c r="I15" s="3">
        <f t="shared" si="1"/>
        <v>8</v>
      </c>
      <c r="J15" s="2">
        <f t="shared" si="2"/>
        <v>0.03</v>
      </c>
      <c r="K15" s="10">
        <f t="shared" si="6"/>
        <v>9.8087297694948498E-9</v>
      </c>
      <c r="L15" s="3">
        <f t="shared" si="7"/>
        <v>0.5</v>
      </c>
      <c r="M15" s="2">
        <f t="shared" si="8"/>
        <v>0.01</v>
      </c>
      <c r="N15" s="3">
        <v>13</v>
      </c>
      <c r="O15" s="3">
        <f t="shared" si="9"/>
        <v>509503.74502009474</v>
      </c>
      <c r="P15" s="3">
        <f t="shared" si="10"/>
        <v>130.55206607116841</v>
      </c>
      <c r="Q15" s="3">
        <f t="shared" si="11"/>
        <v>54.390323052038362</v>
      </c>
      <c r="R15" s="3">
        <f t="shared" si="12"/>
        <v>61.312590782149378</v>
      </c>
      <c r="S15" s="3">
        <f t="shared" si="14"/>
        <v>68.326699736609498</v>
      </c>
      <c r="T15" s="3">
        <f t="shared" si="13"/>
        <v>12.197351963165239</v>
      </c>
      <c r="U15" s="16">
        <f>COVID19_DailyReportedData!C21</f>
        <v>0</v>
      </c>
      <c r="V15" s="16"/>
      <c r="W15" s="3" t="str">
        <f t="shared" si="3"/>
        <v/>
      </c>
    </row>
    <row r="16" spans="1:27" ht="15.75" thickBot="1" x14ac:dyDescent="0.3">
      <c r="B16" s="3" t="s">
        <v>697</v>
      </c>
      <c r="C16" s="29">
        <v>0.1</v>
      </c>
      <c r="F16" s="3">
        <f t="shared" si="0"/>
        <v>7.1428571428571425E-2</v>
      </c>
      <c r="G16" s="3">
        <f t="shared" si="4"/>
        <v>0.1</v>
      </c>
      <c r="H16" s="10">
        <f t="shared" si="5"/>
        <v>4.7081902893575282E-7</v>
      </c>
      <c r="I16" s="3">
        <f t="shared" si="1"/>
        <v>8</v>
      </c>
      <c r="J16" s="2">
        <f t="shared" si="2"/>
        <v>0.03</v>
      </c>
      <c r="K16" s="10">
        <f t="shared" si="6"/>
        <v>9.8087297694948498E-9</v>
      </c>
      <c r="L16" s="3">
        <f t="shared" si="7"/>
        <v>0.5</v>
      </c>
      <c r="M16" s="2">
        <f t="shared" si="8"/>
        <v>0.01</v>
      </c>
      <c r="N16" s="3">
        <v>14</v>
      </c>
      <c r="O16" s="3">
        <f t="shared" si="9"/>
        <v>509472.15584040579</v>
      </c>
      <c r="P16" s="3">
        <f t="shared" si="10"/>
        <v>139.76089157650159</v>
      </c>
      <c r="Q16" s="3">
        <f t="shared" si="11"/>
        <v>63.560506584009602</v>
      </c>
      <c r="R16" s="3">
        <f t="shared" si="12"/>
        <v>74.522761433807005</v>
      </c>
      <c r="S16" s="3">
        <f t="shared" si="14"/>
        <v>81.381906343726342</v>
      </c>
      <c r="T16" s="3">
        <f t="shared" si="13"/>
        <v>13.055206607116842</v>
      </c>
      <c r="U16" s="16">
        <f>COVID19_DailyReportedData!C22</f>
        <v>0</v>
      </c>
      <c r="V16" s="16"/>
      <c r="W16" s="3" t="str">
        <f t="shared" si="3"/>
        <v/>
      </c>
    </row>
    <row r="17" spans="2:23" ht="15.75" thickBot="1" x14ac:dyDescent="0.3">
      <c r="F17" s="3">
        <f t="shared" si="0"/>
        <v>7.1428571428571425E-2</v>
      </c>
      <c r="G17" s="3">
        <f t="shared" si="4"/>
        <v>0.1</v>
      </c>
      <c r="H17" s="10">
        <f t="shared" si="5"/>
        <v>4.7081902893575282E-7</v>
      </c>
      <c r="I17" s="3">
        <f t="shared" si="1"/>
        <v>8</v>
      </c>
      <c r="J17" s="2">
        <f t="shared" si="2"/>
        <v>0.03</v>
      </c>
      <c r="K17" s="10">
        <f t="shared" si="6"/>
        <v>9.8087297694948498E-9</v>
      </c>
      <c r="L17" s="3">
        <f t="shared" si="7"/>
        <v>0.5</v>
      </c>
      <c r="M17" s="2">
        <f t="shared" si="8"/>
        <v>0.01</v>
      </c>
      <c r="N17" s="3">
        <v>15</v>
      </c>
      <c r="O17" s="3">
        <f t="shared" si="9"/>
        <v>509438.31387984147</v>
      </c>
      <c r="P17" s="3">
        <f t="shared" si="10"/>
        <v>149.64384215626669</v>
      </c>
      <c r="Q17" s="3">
        <f t="shared" si="11"/>
        <v>72.99655955708765</v>
      </c>
      <c r="R17" s="3">
        <f t="shared" si="12"/>
        <v>89.045718445272087</v>
      </c>
      <c r="S17" s="3">
        <f t="shared" si="14"/>
        <v>95.357995501376507</v>
      </c>
      <c r="T17" s="3">
        <f t="shared" si="13"/>
        <v>13.97608915765016</v>
      </c>
      <c r="U17" s="16">
        <f>COVID19_DailyReportedData!C23</f>
        <v>0</v>
      </c>
      <c r="V17" s="16"/>
      <c r="W17" s="3" t="str">
        <f t="shared" si="3"/>
        <v/>
      </c>
    </row>
    <row r="18" spans="2:23" ht="15.75" thickBot="1" x14ac:dyDescent="0.3">
      <c r="B18" s="3" t="s">
        <v>698</v>
      </c>
      <c r="C18" s="29">
        <v>0.27909855923553512</v>
      </c>
      <c r="F18" s="3">
        <f t="shared" si="0"/>
        <v>7.1428571428571425E-2</v>
      </c>
      <c r="G18" s="3">
        <f t="shared" si="4"/>
        <v>0.1</v>
      </c>
      <c r="H18" s="10">
        <f t="shared" si="5"/>
        <v>4.7081902893575282E-7</v>
      </c>
      <c r="I18" s="3">
        <f t="shared" si="1"/>
        <v>8</v>
      </c>
      <c r="J18" s="2">
        <f t="shared" si="2"/>
        <v>0.03</v>
      </c>
      <c r="K18" s="10">
        <f t="shared" si="6"/>
        <v>9.8087297694948498E-9</v>
      </c>
      <c r="L18" s="3">
        <f t="shared" si="7"/>
        <v>0.5</v>
      </c>
      <c r="M18" s="2">
        <f t="shared" si="8"/>
        <v>0.01</v>
      </c>
      <c r="N18" s="3">
        <v>16</v>
      </c>
      <c r="O18" s="3">
        <f t="shared" si="9"/>
        <v>509402.05655799265</v>
      </c>
      <c r="P18" s="3">
        <f t="shared" si="10"/>
        <v>160.24793392116405</v>
      </c>
      <c r="Q18" s="3">
        <f t="shared" si="11"/>
        <v>82.746903804350907</v>
      </c>
      <c r="R18" s="3">
        <f t="shared" si="12"/>
        <v>104.94860428194025</v>
      </c>
      <c r="S18" s="3">
        <f t="shared" si="14"/>
        <v>110.32237971700317</v>
      </c>
      <c r="T18" s="3">
        <f t="shared" si="13"/>
        <v>14.964384215626669</v>
      </c>
      <c r="U18" s="16">
        <f>COVID19_DailyReportedData!C24</f>
        <v>0</v>
      </c>
      <c r="V18" s="16"/>
      <c r="W18" s="3" t="str">
        <f t="shared" si="3"/>
        <v/>
      </c>
    </row>
    <row r="19" spans="2:23" x14ac:dyDescent="0.25">
      <c r="F19" s="3">
        <f t="shared" si="0"/>
        <v>7.1428571428571425E-2</v>
      </c>
      <c r="G19" s="3">
        <f t="shared" si="4"/>
        <v>0.1</v>
      </c>
      <c r="H19" s="10">
        <f t="shared" si="5"/>
        <v>4.7081902893575282E-7</v>
      </c>
      <c r="I19" s="3">
        <f t="shared" si="1"/>
        <v>8</v>
      </c>
      <c r="J19" s="2">
        <f t="shared" si="2"/>
        <v>0.03</v>
      </c>
      <c r="K19" s="10">
        <f t="shared" si="6"/>
        <v>9.8087297694948498E-9</v>
      </c>
      <c r="L19" s="3">
        <f t="shared" si="7"/>
        <v>0.5</v>
      </c>
      <c r="M19" s="2">
        <f t="shared" si="8"/>
        <v>0.01</v>
      </c>
      <c r="N19" s="3">
        <v>17</v>
      </c>
      <c r="O19" s="3">
        <f t="shared" si="9"/>
        <v>509363.20985329716</v>
      </c>
      <c r="P19" s="3">
        <f t="shared" si="10"/>
        <v>171.62356423016712</v>
      </c>
      <c r="Q19" s="3">
        <f t="shared" si="11"/>
        <v>92.861204067585106</v>
      </c>
      <c r="R19" s="3">
        <f t="shared" si="12"/>
        <v>122.30537840519132</v>
      </c>
      <c r="S19" s="3">
        <f t="shared" si="14"/>
        <v>126.34717310911958</v>
      </c>
      <c r="T19" s="3">
        <f t="shared" si="13"/>
        <v>16.024793392116404</v>
      </c>
      <c r="U19" s="16">
        <f>COVID19_DailyReportedData!C25</f>
        <v>0</v>
      </c>
      <c r="W19" s="3" t="str">
        <f t="shared" si="3"/>
        <v/>
      </c>
    </row>
    <row r="20" spans="2:23" x14ac:dyDescent="0.25">
      <c r="B20" s="3" t="s">
        <v>29</v>
      </c>
      <c r="C20" s="8">
        <v>2</v>
      </c>
      <c r="F20" s="3">
        <f t="shared" si="0"/>
        <v>7.1428571428571425E-2</v>
      </c>
      <c r="G20" s="3">
        <f t="shared" si="4"/>
        <v>0.1</v>
      </c>
      <c r="H20" s="10">
        <f t="shared" si="5"/>
        <v>4.7081902893575282E-7</v>
      </c>
      <c r="I20" s="3">
        <f t="shared" si="1"/>
        <v>8</v>
      </c>
      <c r="J20" s="2">
        <f t="shared" si="2"/>
        <v>0.03</v>
      </c>
      <c r="K20" s="10">
        <f t="shared" si="6"/>
        <v>9.8087297694948498E-9</v>
      </c>
      <c r="L20" s="3">
        <f t="shared" si="7"/>
        <v>0.5</v>
      </c>
      <c r="M20" s="2">
        <f t="shared" si="8"/>
        <v>0.01</v>
      </c>
      <c r="N20" s="3">
        <v>18</v>
      </c>
      <c r="O20" s="3">
        <f t="shared" si="9"/>
        <v>509321.58749822126</v>
      </c>
      <c r="P20" s="3">
        <f t="shared" si="10"/>
        <v>183.82473686659313</v>
      </c>
      <c r="Q20" s="3">
        <f t="shared" si="11"/>
        <v>103.39061734291717</v>
      </c>
      <c r="R20" s="3">
        <f t="shared" si="12"/>
        <v>141.19714756931648</v>
      </c>
      <c r="S20" s="3">
        <f t="shared" si="14"/>
        <v>143.5095295321363</v>
      </c>
      <c r="T20" s="3">
        <f t="shared" si="13"/>
        <v>17.162356423016714</v>
      </c>
      <c r="U20" s="16">
        <f>COVID19_DailyReportedData!C26</f>
        <v>0</v>
      </c>
      <c r="W20" s="3" t="str">
        <f t="shared" si="3"/>
        <v/>
      </c>
    </row>
    <row r="21" spans="2:23" x14ac:dyDescent="0.25">
      <c r="F21" s="3">
        <f t="shared" si="0"/>
        <v>7.1428571428571425E-2</v>
      </c>
      <c r="G21" s="3">
        <f t="shared" si="4"/>
        <v>0.1</v>
      </c>
      <c r="H21" s="10">
        <f t="shared" si="5"/>
        <v>4.7081902893575282E-7</v>
      </c>
      <c r="I21" s="3">
        <f t="shared" si="1"/>
        <v>8</v>
      </c>
      <c r="J21" s="2">
        <f t="shared" si="2"/>
        <v>0.03</v>
      </c>
      <c r="K21" s="10">
        <f t="shared" si="6"/>
        <v>9.8087297694948498E-9</v>
      </c>
      <c r="L21" s="3">
        <f t="shared" si="7"/>
        <v>0.5</v>
      </c>
      <c r="M21" s="2">
        <f t="shared" si="8"/>
        <v>0.01</v>
      </c>
      <c r="N21" s="3">
        <v>19</v>
      </c>
      <c r="O21" s="3">
        <f t="shared" si="9"/>
        <v>509276.99012107687</v>
      </c>
      <c r="P21" s="3">
        <f t="shared" si="10"/>
        <v>196.90930197670104</v>
      </c>
      <c r="Q21" s="3">
        <f t="shared" si="11"/>
        <v>114.38804693365383</v>
      </c>
      <c r="R21" s="3">
        <f t="shared" si="12"/>
        <v>161.71253001285294</v>
      </c>
      <c r="S21" s="3">
        <f t="shared" si="14"/>
        <v>161.89200321879562</v>
      </c>
      <c r="T21" s="3">
        <f t="shared" si="13"/>
        <v>18.382473686659313</v>
      </c>
      <c r="U21" s="16">
        <f>COVID19_DailyReportedData!C27</f>
        <v>0</v>
      </c>
      <c r="W21" s="3" t="str">
        <f t="shared" si="3"/>
        <v/>
      </c>
    </row>
    <row r="22" spans="2:23" x14ac:dyDescent="0.25">
      <c r="C22" s="1" t="s">
        <v>699</v>
      </c>
      <c r="D22" s="1" t="s">
        <v>700</v>
      </c>
      <c r="F22" s="3">
        <f t="shared" si="0"/>
        <v>7.1428571428571425E-2</v>
      </c>
      <c r="G22" s="3">
        <f t="shared" si="4"/>
        <v>0.1</v>
      </c>
      <c r="H22" s="10">
        <f t="shared" si="5"/>
        <v>4.7081902893575282E-7</v>
      </c>
      <c r="I22" s="3">
        <f t="shared" si="1"/>
        <v>8</v>
      </c>
      <c r="J22" s="2">
        <f t="shared" si="2"/>
        <v>0.03</v>
      </c>
      <c r="K22" s="10">
        <f t="shared" si="6"/>
        <v>9.8087297694948498E-9</v>
      </c>
      <c r="L22" s="3">
        <f t="shared" si="7"/>
        <v>0.5</v>
      </c>
      <c r="M22" s="2">
        <f t="shared" si="8"/>
        <v>0.01</v>
      </c>
      <c r="N22" s="3">
        <v>20</v>
      </c>
      <c r="O22" s="3">
        <f t="shared" si="9"/>
        <v>509229.20433119114</v>
      </c>
      <c r="P22" s="3">
        <f t="shared" si="10"/>
        <v>210.93921152356583</v>
      </c>
      <c r="Q22" s="3">
        <f t="shared" si="11"/>
        <v>125.90840235034867</v>
      </c>
      <c r="R22" s="3">
        <f t="shared" si="12"/>
        <v>183.94805493502113</v>
      </c>
      <c r="S22" s="3">
        <f t="shared" si="14"/>
        <v>181.58293341646572</v>
      </c>
      <c r="T22" s="3">
        <f t="shared" si="13"/>
        <v>19.690930197670106</v>
      </c>
      <c r="U22" s="16">
        <f>COVID19_DailyReportedData!C28</f>
        <v>0</v>
      </c>
      <c r="W22" s="3" t="str">
        <f t="shared" si="3"/>
        <v/>
      </c>
    </row>
    <row r="23" spans="2:23" x14ac:dyDescent="0.25">
      <c r="B23" s="3" t="s">
        <v>51</v>
      </c>
      <c r="C23" s="53">
        <f>Surge_Predicted_Impact!$C$18</f>
        <v>16</v>
      </c>
      <c r="D23" s="8">
        <v>0.5</v>
      </c>
      <c r="F23" s="3">
        <f t="shared" si="0"/>
        <v>7.1428571428571425E-2</v>
      </c>
      <c r="G23" s="3">
        <f t="shared" si="4"/>
        <v>0.1</v>
      </c>
      <c r="H23" s="10">
        <f t="shared" si="5"/>
        <v>4.7081902893575282E-7</v>
      </c>
      <c r="I23" s="3">
        <f t="shared" si="1"/>
        <v>8</v>
      </c>
      <c r="J23" s="2">
        <f t="shared" si="2"/>
        <v>0.03</v>
      </c>
      <c r="K23" s="10">
        <f t="shared" si="6"/>
        <v>9.8087297694948498E-9</v>
      </c>
      <c r="L23" s="3">
        <f t="shared" si="7"/>
        <v>0.5</v>
      </c>
      <c r="M23" s="2">
        <f t="shared" si="8"/>
        <v>0.01</v>
      </c>
      <c r="N23" s="3">
        <v>21</v>
      </c>
      <c r="O23" s="3">
        <f t="shared" si="9"/>
        <v>509178.00174399966</v>
      </c>
      <c r="P23" s="3">
        <f t="shared" si="10"/>
        <v>225.98079102532128</v>
      </c>
      <c r="Q23" s="3">
        <f t="shared" si="11"/>
        <v>138.00886619196606</v>
      </c>
      <c r="R23" s="3">
        <f t="shared" si="12"/>
        <v>208.00859878315788</v>
      </c>
      <c r="S23" s="3">
        <f t="shared" si="14"/>
        <v>202.67685456882231</v>
      </c>
      <c r="T23" s="3">
        <f t="shared" si="13"/>
        <v>21.093921152356586</v>
      </c>
      <c r="U23" s="16">
        <f>COVID19_DailyReportedData!C29</f>
        <v>0</v>
      </c>
      <c r="W23" s="3" t="str">
        <f t="shared" si="3"/>
        <v/>
      </c>
    </row>
    <row r="24" spans="2:23" x14ac:dyDescent="0.25">
      <c r="B24" s="3" t="s">
        <v>701</v>
      </c>
      <c r="C24" s="14">
        <f>IF(Surge_Predicted_Impact!$D$21=1,Surge_Predicted_Impact!$C$22,SIR_V3_1!$C$18)</f>
        <v>8</v>
      </c>
      <c r="D24" s="54">
        <v>0.5</v>
      </c>
      <c r="F24" s="3">
        <f t="shared" si="0"/>
        <v>7.1428571428571425E-2</v>
      </c>
      <c r="G24" s="3">
        <f t="shared" si="4"/>
        <v>0.1</v>
      </c>
      <c r="H24" s="10">
        <f t="shared" si="5"/>
        <v>4.7081902893575282E-7</v>
      </c>
      <c r="I24" s="3">
        <f t="shared" si="1"/>
        <v>8</v>
      </c>
      <c r="J24" s="2">
        <f t="shared" si="2"/>
        <v>0.03</v>
      </c>
      <c r="K24" s="10">
        <f t="shared" si="6"/>
        <v>9.8087297694948498E-9</v>
      </c>
      <c r="L24" s="3">
        <f t="shared" si="7"/>
        <v>0.5</v>
      </c>
      <c r="M24" s="2">
        <f t="shared" si="8"/>
        <v>0.01</v>
      </c>
      <c r="N24" s="3">
        <v>22</v>
      </c>
      <c r="O24" s="3">
        <f t="shared" si="9"/>
        <v>509123.13794249069</v>
      </c>
      <c r="P24" s="3">
        <f t="shared" si="10"/>
        <v>242.10502835849798</v>
      </c>
      <c r="Q24" s="3">
        <f t="shared" si="11"/>
        <v>150.74916913792919</v>
      </c>
      <c r="R24" s="3">
        <f t="shared" si="12"/>
        <v>234.0078600129641</v>
      </c>
      <c r="S24" s="3">
        <f t="shared" si="14"/>
        <v>225.27493367135443</v>
      </c>
      <c r="T24" s="3">
        <f t="shared" si="13"/>
        <v>22.598079102532129</v>
      </c>
      <c r="U24" s="16">
        <f>COVID19_DailyReportedData!C30</f>
        <v>0</v>
      </c>
      <c r="W24" s="3" t="str">
        <f t="shared" si="3"/>
        <v/>
      </c>
    </row>
    <row r="25" spans="2:23" x14ac:dyDescent="0.25">
      <c r="B25" s="3" t="s">
        <v>702</v>
      </c>
      <c r="C25" s="8">
        <f>IF(Surge_Predicted_Impact!$D$27=1,Surge_Predicted_Impact!$C$28,SIR_V3_1!$C$19)</f>
        <v>8</v>
      </c>
      <c r="D25" s="54">
        <v>0.5</v>
      </c>
      <c r="F25" s="3">
        <f t="shared" si="0"/>
        <v>7.1428571428571425E-2</v>
      </c>
      <c r="G25" s="3">
        <f t="shared" si="4"/>
        <v>0.1</v>
      </c>
      <c r="H25" s="10">
        <f t="shared" si="5"/>
        <v>4.7081902893575282E-7</v>
      </c>
      <c r="I25" s="3">
        <f t="shared" si="1"/>
        <v>8</v>
      </c>
      <c r="J25" s="2">
        <f t="shared" si="2"/>
        <v>0.03</v>
      </c>
      <c r="K25" s="10">
        <f t="shared" si="6"/>
        <v>9.8087297694948498E-9</v>
      </c>
      <c r="L25" s="3">
        <f t="shared" si="7"/>
        <v>0.5</v>
      </c>
      <c r="M25" s="2">
        <f t="shared" si="8"/>
        <v>0.01</v>
      </c>
      <c r="N25" s="3">
        <v>23</v>
      </c>
      <c r="O25" s="3">
        <f t="shared" si="9"/>
        <v>509064.351371289</v>
      </c>
      <c r="P25" s="3">
        <f t="shared" si="10"/>
        <v>259.38788041300779</v>
      </c>
      <c r="Q25" s="3">
        <f t="shared" si="11"/>
        <v>164.19187417821263</v>
      </c>
      <c r="R25" s="3">
        <f t="shared" si="12"/>
        <v>262.06887411985178</v>
      </c>
      <c r="S25" s="3">
        <f t="shared" si="14"/>
        <v>249.48543650720424</v>
      </c>
      <c r="T25" s="3">
        <f t="shared" si="13"/>
        <v>24.210502835849798</v>
      </c>
      <c r="U25" s="16">
        <f>COVID19_DailyReportedData!C31</f>
        <v>0</v>
      </c>
      <c r="W25" s="3" t="str">
        <f t="shared" si="3"/>
        <v/>
      </c>
    </row>
    <row r="26" spans="2:23" x14ac:dyDescent="0.25">
      <c r="F26" s="3">
        <f t="shared" si="0"/>
        <v>7.1428571428571425E-2</v>
      </c>
      <c r="G26" s="3">
        <f t="shared" si="4"/>
        <v>0.1</v>
      </c>
      <c r="H26" s="10">
        <f t="shared" si="5"/>
        <v>4.7081902893575282E-7</v>
      </c>
      <c r="I26" s="3">
        <f t="shared" si="1"/>
        <v>8</v>
      </c>
      <c r="J26" s="2">
        <f t="shared" si="2"/>
        <v>0.03</v>
      </c>
      <c r="K26" s="10">
        <f t="shared" si="6"/>
        <v>9.8087297694948498E-9</v>
      </c>
      <c r="L26" s="3">
        <f t="shared" si="7"/>
        <v>0.5</v>
      </c>
      <c r="M26" s="2">
        <f t="shared" si="8"/>
        <v>0.01</v>
      </c>
      <c r="N26" s="3">
        <v>24</v>
      </c>
      <c r="O26" s="3">
        <f t="shared" si="9"/>
        <v>509001.36215953284</v>
      </c>
      <c r="P26" s="3">
        <f t="shared" si="10"/>
        <v>277.91059838405602</v>
      </c>
      <c r="Q26" s="3">
        <f t="shared" si="11"/>
        <v>178.40267120678394</v>
      </c>
      <c r="R26" s="3">
        <f t="shared" si="12"/>
        <v>292.32457087636755</v>
      </c>
      <c r="S26" s="3">
        <f t="shared" si="14"/>
        <v>275.42422454850504</v>
      </c>
      <c r="T26" s="3">
        <f t="shared" si="13"/>
        <v>25.938788041300782</v>
      </c>
      <c r="U26" s="16">
        <f>COVID19_DailyReportedData!C32</f>
        <v>0</v>
      </c>
      <c r="W26" s="3" t="str">
        <f t="shared" ref="W26:W89" si="15">IF(U26&gt;0,(U26-S26)*(U26-S26),"")</f>
        <v/>
      </c>
    </row>
    <row r="27" spans="2:23" x14ac:dyDescent="0.25">
      <c r="B27" s="3" t="s">
        <v>703</v>
      </c>
      <c r="C27" s="8">
        <f>Surge_Predicted_Impact!C24</f>
        <v>10</v>
      </c>
      <c r="F27" s="3">
        <f t="shared" si="0"/>
        <v>7.1428571428571425E-2</v>
      </c>
      <c r="G27" s="3">
        <f t="shared" si="4"/>
        <v>0.1</v>
      </c>
      <c r="H27" s="10">
        <f t="shared" si="5"/>
        <v>4.7081902893575282E-7</v>
      </c>
      <c r="I27" s="3">
        <f t="shared" si="1"/>
        <v>8</v>
      </c>
      <c r="J27" s="2">
        <f t="shared" si="2"/>
        <v>0.03</v>
      </c>
      <c r="K27" s="10">
        <f t="shared" si="6"/>
        <v>9.8087297694948498E-9</v>
      </c>
      <c r="L27" s="3">
        <f t="shared" si="7"/>
        <v>0.5</v>
      </c>
      <c r="M27" s="2">
        <f t="shared" si="8"/>
        <v>0.01</v>
      </c>
      <c r="N27" s="3">
        <v>25</v>
      </c>
      <c r="O27" s="3">
        <f t="shared" si="9"/>
        <v>508933.87086857465</v>
      </c>
      <c r="P27" s="3">
        <f t="shared" si="10"/>
        <v>297.76007247641115</v>
      </c>
      <c r="Q27" s="3">
        <f t="shared" si="11"/>
        <v>193.45068310184783</v>
      </c>
      <c r="R27" s="3">
        <f t="shared" si="12"/>
        <v>324.91837584714182</v>
      </c>
      <c r="S27" s="3">
        <f t="shared" si="14"/>
        <v>303.21528438691064</v>
      </c>
      <c r="T27" s="3">
        <f t="shared" si="13"/>
        <v>27.791059838405602</v>
      </c>
      <c r="U27" s="16">
        <f>COVID19_DailyReportedData!C33</f>
        <v>0</v>
      </c>
      <c r="W27" s="3" t="str">
        <f t="shared" si="15"/>
        <v/>
      </c>
    </row>
    <row r="28" spans="2:23" x14ac:dyDescent="0.25">
      <c r="B28" s="3" t="s">
        <v>704</v>
      </c>
      <c r="C28" s="8">
        <f>Surge_Predicted_Impact!C30</f>
        <v>23</v>
      </c>
      <c r="F28" s="3">
        <f t="shared" si="0"/>
        <v>7.1428571428571425E-2</v>
      </c>
      <c r="G28" s="3">
        <f t="shared" si="4"/>
        <v>0.1</v>
      </c>
      <c r="H28" s="10">
        <f t="shared" si="5"/>
        <v>4.7081902893575282E-7</v>
      </c>
      <c r="I28" s="3">
        <f t="shared" si="1"/>
        <v>8</v>
      </c>
      <c r="J28" s="2">
        <f t="shared" si="2"/>
        <v>0.03</v>
      </c>
      <c r="K28" s="10">
        <f t="shared" si="6"/>
        <v>9.8087297694948498E-9</v>
      </c>
      <c r="L28" s="3">
        <f t="shared" si="7"/>
        <v>0.5</v>
      </c>
      <c r="M28" s="2">
        <f t="shared" si="8"/>
        <v>0.01</v>
      </c>
      <c r="N28" s="3">
        <v>26</v>
      </c>
      <c r="O28" s="3">
        <f t="shared" si="9"/>
        <v>508861.55716042162</v>
      </c>
      <c r="P28" s="3">
        <f t="shared" si="10"/>
        <v>319.0291967763136</v>
      </c>
      <c r="Q28" s="3">
        <f t="shared" si="11"/>
        <v>209.40878441364265</v>
      </c>
      <c r="R28" s="3">
        <f t="shared" si="12"/>
        <v>360.004858388446</v>
      </c>
      <c r="S28" s="3">
        <f t="shared" si="14"/>
        <v>332.99129163455177</v>
      </c>
      <c r="T28" s="3">
        <f t="shared" si="13"/>
        <v>29.776007247641118</v>
      </c>
      <c r="U28" s="16">
        <f>COVID19_DailyReportedData!C34</f>
        <v>0</v>
      </c>
      <c r="W28" s="3" t="str">
        <f t="shared" si="15"/>
        <v/>
      </c>
    </row>
    <row r="29" spans="2:23" x14ac:dyDescent="0.25">
      <c r="F29" s="3">
        <f t="shared" si="0"/>
        <v>7.1428571428571425E-2</v>
      </c>
      <c r="G29" s="3">
        <f t="shared" si="4"/>
        <v>0.1</v>
      </c>
      <c r="H29" s="10">
        <f t="shared" si="5"/>
        <v>4.7081902893575282E-7</v>
      </c>
      <c r="I29" s="3">
        <f t="shared" si="1"/>
        <v>8</v>
      </c>
      <c r="J29" s="2">
        <f t="shared" si="2"/>
        <v>0.03</v>
      </c>
      <c r="K29" s="10">
        <f t="shared" si="6"/>
        <v>9.8087297694948498E-9</v>
      </c>
      <c r="L29" s="3">
        <f t="shared" si="7"/>
        <v>0.5</v>
      </c>
      <c r="M29" s="2">
        <f t="shared" si="8"/>
        <v>0.01</v>
      </c>
      <c r="N29" s="3">
        <v>27</v>
      </c>
      <c r="O29" s="3">
        <f t="shared" si="9"/>
        <v>508784.07838273671</v>
      </c>
      <c r="P29" s="3">
        <f t="shared" si="10"/>
        <v>341.81725501387939</v>
      </c>
      <c r="Q29" s="3">
        <f t="shared" si="11"/>
        <v>226.35393377601383</v>
      </c>
      <c r="R29" s="3">
        <f t="shared" si="12"/>
        <v>397.75042847344287</v>
      </c>
      <c r="S29" s="3">
        <f t="shared" si="14"/>
        <v>364.89421131218313</v>
      </c>
      <c r="T29" s="3">
        <f t="shared" si="13"/>
        <v>31.90291967763136</v>
      </c>
      <c r="U29" s="16">
        <f>COVID19_DailyReportedData!C35</f>
        <v>0</v>
      </c>
      <c r="W29" s="3" t="str">
        <f t="shared" si="15"/>
        <v/>
      </c>
    </row>
    <row r="30" spans="2:23" ht="15.75" thickBot="1" x14ac:dyDescent="0.3">
      <c r="C30" s="1" t="s">
        <v>699</v>
      </c>
      <c r="D30" s="1" t="s">
        <v>700</v>
      </c>
      <c r="F30" s="3">
        <f t="shared" si="0"/>
        <v>7.1428571428571425E-2</v>
      </c>
      <c r="G30" s="3">
        <f t="shared" si="4"/>
        <v>0.1</v>
      </c>
      <c r="H30" s="10">
        <f t="shared" si="5"/>
        <v>4.7081902893575282E-7</v>
      </c>
      <c r="I30" s="3">
        <f t="shared" si="1"/>
        <v>8</v>
      </c>
      <c r="J30" s="2">
        <f t="shared" si="2"/>
        <v>0.03</v>
      </c>
      <c r="K30" s="10">
        <f t="shared" si="6"/>
        <v>9.8087297694948498E-9</v>
      </c>
      <c r="L30" s="3">
        <f t="shared" si="7"/>
        <v>0.5</v>
      </c>
      <c r="M30" s="2">
        <f t="shared" si="8"/>
        <v>0.01</v>
      </c>
      <c r="N30" s="3">
        <v>28</v>
      </c>
      <c r="O30" s="3">
        <f t="shared" si="9"/>
        <v>508701.06806614203</v>
      </c>
      <c r="P30" s="3">
        <f t="shared" si="10"/>
        <v>366.23032789188926</v>
      </c>
      <c r="Q30" s="3">
        <f t="shared" si="11"/>
        <v>244.36752115054361</v>
      </c>
      <c r="R30" s="3">
        <f t="shared" si="12"/>
        <v>438.33408481557808</v>
      </c>
      <c r="S30" s="3">
        <f t="shared" si="14"/>
        <v>399.07593681357105</v>
      </c>
      <c r="T30" s="3">
        <f t="shared" si="13"/>
        <v>34.181725501387938</v>
      </c>
      <c r="U30" s="16">
        <f>COVID19_DailyReportedData!C36</f>
        <v>0</v>
      </c>
      <c r="W30" s="3" t="str">
        <f t="shared" si="15"/>
        <v/>
      </c>
    </row>
    <row r="31" spans="2:23" x14ac:dyDescent="0.25">
      <c r="B31" s="10" t="s">
        <v>46</v>
      </c>
      <c r="C31" s="13">
        <f>Surge_Predicted_Impact!$C$19</f>
        <v>0.03</v>
      </c>
      <c r="D31" s="54">
        <v>0.01</v>
      </c>
      <c r="F31" s="3">
        <f t="shared" si="0"/>
        <v>7.1428571428571425E-2</v>
      </c>
      <c r="G31" s="3">
        <f t="shared" si="4"/>
        <v>0.1</v>
      </c>
      <c r="H31" s="10">
        <f t="shared" si="5"/>
        <v>4.7081902893575282E-7</v>
      </c>
      <c r="I31" s="3">
        <f t="shared" si="1"/>
        <v>8</v>
      </c>
      <c r="J31" s="2">
        <f t="shared" si="2"/>
        <v>0.03</v>
      </c>
      <c r="K31" s="10">
        <f t="shared" si="6"/>
        <v>9.8087297694948498E-9</v>
      </c>
      <c r="L31" s="3">
        <f t="shared" si="7"/>
        <v>0.5</v>
      </c>
      <c r="M31" s="2">
        <f t="shared" si="8"/>
        <v>0.01</v>
      </c>
      <c r="N31" s="3">
        <v>29</v>
      </c>
      <c r="O31" s="3">
        <f t="shared" si="9"/>
        <v>508612.13432951685</v>
      </c>
      <c r="P31" s="3">
        <f t="shared" si="10"/>
        <v>392.38172259274631</v>
      </c>
      <c r="Q31" s="3">
        <f t="shared" si="11"/>
        <v>263.53573100040796</v>
      </c>
      <c r="R31" s="3">
        <f t="shared" si="12"/>
        <v>481.94821689003754</v>
      </c>
      <c r="S31" s="3">
        <f t="shared" si="14"/>
        <v>435.69896960275997</v>
      </c>
      <c r="T31" s="3">
        <f t="shared" si="13"/>
        <v>36.623032789188926</v>
      </c>
      <c r="U31" s="16">
        <f>COVID19_DailyReportedData!C37</f>
        <v>0</v>
      </c>
      <c r="W31" s="3" t="str">
        <f t="shared" si="15"/>
        <v/>
      </c>
    </row>
    <row r="32" spans="2:23" ht="15.75" thickBot="1" x14ac:dyDescent="0.3">
      <c r="B32" s="10" t="s">
        <v>705</v>
      </c>
      <c r="C32" s="11">
        <f>IF(Surge_Predicted_Impact!$D$21=1,Surge_Predicted_Impact!$C$23,SIR_V3_1!$C$26)</f>
        <v>0.03</v>
      </c>
      <c r="D32" s="54">
        <v>0.01</v>
      </c>
      <c r="F32" s="3">
        <f t="shared" si="0"/>
        <v>7.1428571428571425E-2</v>
      </c>
      <c r="G32" s="3">
        <f t="shared" si="4"/>
        <v>0.1</v>
      </c>
      <c r="H32" s="10">
        <f t="shared" si="5"/>
        <v>4.7081902893575282E-7</v>
      </c>
      <c r="I32" s="3">
        <f t="shared" si="1"/>
        <v>8</v>
      </c>
      <c r="J32" s="2">
        <f t="shared" si="2"/>
        <v>0.03</v>
      </c>
      <c r="K32" s="10">
        <f t="shared" si="6"/>
        <v>9.8087297694948498E-9</v>
      </c>
      <c r="L32" s="3">
        <f t="shared" si="7"/>
        <v>0.5</v>
      </c>
      <c r="M32" s="2">
        <f t="shared" si="8"/>
        <v>0.01</v>
      </c>
      <c r="N32" s="3">
        <v>30</v>
      </c>
      <c r="O32" s="3">
        <f t="shared" si="9"/>
        <v>508516.85818895965</v>
      </c>
      <c r="P32" s="3">
        <f t="shared" si="10"/>
        <v>420.39242499118529</v>
      </c>
      <c r="Q32" s="3">
        <f t="shared" si="11"/>
        <v>283.94992247393918</v>
      </c>
      <c r="R32" s="3">
        <f t="shared" si="12"/>
        <v>528.79946357526285</v>
      </c>
      <c r="S32" s="3">
        <f t="shared" si="14"/>
        <v>474.93714186203459</v>
      </c>
      <c r="T32" s="3">
        <f t="shared" si="13"/>
        <v>39.238172259274634</v>
      </c>
      <c r="U32" s="16">
        <f>COVID19_DailyReportedData!C38</f>
        <v>0</v>
      </c>
      <c r="W32" s="3" t="str">
        <f t="shared" si="15"/>
        <v/>
      </c>
    </row>
    <row r="33" spans="2:23" x14ac:dyDescent="0.25">
      <c r="B33" s="10" t="s">
        <v>706</v>
      </c>
      <c r="C33" s="14">
        <f>IF(Surge_Predicted_Impact!$D$27=1,Surge_Predicted_Impact!$C$29,SIR_V3_1!$C$27)</f>
        <v>0.03</v>
      </c>
      <c r="D33" s="8">
        <f>D32</f>
        <v>0.01</v>
      </c>
      <c r="F33" s="3">
        <f t="shared" si="0"/>
        <v>7.1428571428571425E-2</v>
      </c>
      <c r="G33" s="3">
        <f t="shared" si="4"/>
        <v>0.1</v>
      </c>
      <c r="H33" s="10">
        <f t="shared" si="5"/>
        <v>4.7081902893575282E-7</v>
      </c>
      <c r="I33" s="3">
        <f t="shared" si="1"/>
        <v>8</v>
      </c>
      <c r="J33" s="2">
        <f t="shared" si="2"/>
        <v>0.03</v>
      </c>
      <c r="K33" s="10">
        <f t="shared" si="6"/>
        <v>9.8087297694948498E-9</v>
      </c>
      <c r="L33" s="3">
        <f t="shared" si="7"/>
        <v>0.5</v>
      </c>
      <c r="M33" s="2">
        <f t="shared" si="8"/>
        <v>0.01</v>
      </c>
      <c r="N33" s="3">
        <v>31</v>
      </c>
      <c r="O33" s="3">
        <f t="shared" si="9"/>
        <v>508414.79176610254</v>
      </c>
      <c r="P33" s="3">
        <f t="shared" si="10"/>
        <v>450.39157499265315</v>
      </c>
      <c r="Q33" s="3">
        <f t="shared" si="11"/>
        <v>305.70702765349063</v>
      </c>
      <c r="R33" s="3">
        <f t="shared" si="12"/>
        <v>579.10963125134322</v>
      </c>
      <c r="S33" s="3">
        <f t="shared" si="14"/>
        <v>516.97638436115312</v>
      </c>
      <c r="T33" s="3">
        <f t="shared" si="13"/>
        <v>42.039242499118529</v>
      </c>
      <c r="U33" s="16">
        <f>COVID19_DailyReportedData!C39</f>
        <v>0</v>
      </c>
      <c r="W33" s="3" t="str">
        <f t="shared" si="15"/>
        <v/>
      </c>
    </row>
    <row r="34" spans="2:23" x14ac:dyDescent="0.25">
      <c r="F34" s="3">
        <f t="shared" si="0"/>
        <v>7.1428571428571425E-2</v>
      </c>
      <c r="G34" s="3">
        <f t="shared" si="4"/>
        <v>0.1</v>
      </c>
      <c r="H34" s="10">
        <f t="shared" si="5"/>
        <v>4.7081902893575282E-7</v>
      </c>
      <c r="I34" s="3">
        <f t="shared" si="1"/>
        <v>8</v>
      </c>
      <c r="J34" s="2">
        <f t="shared" si="2"/>
        <v>0.03</v>
      </c>
      <c r="K34" s="10">
        <f t="shared" si="6"/>
        <v>9.8087297694948498E-9</v>
      </c>
      <c r="L34" s="3">
        <f t="shared" si="7"/>
        <v>0.5</v>
      </c>
      <c r="M34" s="2">
        <f t="shared" si="8"/>
        <v>0.01</v>
      </c>
      <c r="N34" s="3">
        <v>32</v>
      </c>
      <c r="O34" s="3">
        <f t="shared" si="9"/>
        <v>508305.45639152837</v>
      </c>
      <c r="P34" s="3">
        <f t="shared" si="10"/>
        <v>482.51696528234766</v>
      </c>
      <c r="Q34" s="3">
        <f t="shared" si="11"/>
        <v>328.90996889179235</v>
      </c>
      <c r="R34" s="3">
        <f t="shared" si="12"/>
        <v>633.11667429749639</v>
      </c>
      <c r="S34" s="3">
        <f t="shared" si="14"/>
        <v>562.01554186041847</v>
      </c>
      <c r="T34" s="3">
        <f t="shared" si="13"/>
        <v>45.039157499265315</v>
      </c>
      <c r="U34" s="16">
        <f>COVID19_DailyReportedData!C40</f>
        <v>0</v>
      </c>
      <c r="W34" s="3" t="str">
        <f t="shared" si="15"/>
        <v/>
      </c>
    </row>
    <row r="35" spans="2:23" x14ac:dyDescent="0.25">
      <c r="C35" s="3">
        <v>3.9935604335997521E-2</v>
      </c>
      <c r="F35" s="3">
        <f t="shared" si="0"/>
        <v>7.1428571428571425E-2</v>
      </c>
      <c r="G35" s="3">
        <f t="shared" si="4"/>
        <v>0.1</v>
      </c>
      <c r="H35" s="10">
        <f t="shared" si="5"/>
        <v>4.7081902893575282E-7</v>
      </c>
      <c r="I35" s="3">
        <f t="shared" si="1"/>
        <v>8</v>
      </c>
      <c r="J35" s="2">
        <f t="shared" si="2"/>
        <v>0.03</v>
      </c>
      <c r="K35" s="10">
        <f t="shared" si="6"/>
        <v>9.8087297694948498E-9</v>
      </c>
      <c r="L35" s="3">
        <f t="shared" si="7"/>
        <v>0.5</v>
      </c>
      <c r="M35" s="2">
        <f t="shared" si="8"/>
        <v>0.01</v>
      </c>
      <c r="N35" s="3">
        <v>33</v>
      </c>
      <c r="O35" s="3">
        <f t="shared" si="9"/>
        <v>508188.3405991589</v>
      </c>
      <c r="P35" s="3">
        <f t="shared" si="10"/>
        <v>516.91556360339314</v>
      </c>
      <c r="Q35" s="3">
        <f t="shared" si="11"/>
        <v>353.66809621347056</v>
      </c>
      <c r="R35" s="3">
        <f t="shared" si="12"/>
        <v>691.07574102422063</v>
      </c>
      <c r="S35" s="3">
        <f t="shared" si="14"/>
        <v>610.26723838865325</v>
      </c>
      <c r="T35" s="3">
        <f t="shared" si="13"/>
        <v>48.251696528234767</v>
      </c>
      <c r="U35" s="16">
        <f>COVID19_DailyReportedData!C41</f>
        <v>0</v>
      </c>
      <c r="W35" s="3" t="str">
        <f t="shared" si="15"/>
        <v/>
      </c>
    </row>
    <row r="36" spans="2:23" x14ac:dyDescent="0.25">
      <c r="C36" s="3">
        <v>3.9935604319207688E-2</v>
      </c>
      <c r="F36" s="3">
        <f t="shared" si="0"/>
        <v>7.1428571428571425E-2</v>
      </c>
      <c r="G36" s="3">
        <f t="shared" si="4"/>
        <v>0.1</v>
      </c>
      <c r="H36" s="10">
        <f t="shared" si="5"/>
        <v>4.7081902893575282E-7</v>
      </c>
      <c r="I36" s="3">
        <f t="shared" si="1"/>
        <v>8</v>
      </c>
      <c r="J36" s="2">
        <f t="shared" si="2"/>
        <v>0.03</v>
      </c>
      <c r="K36" s="10">
        <f t="shared" si="6"/>
        <v>9.8087297694948498E-9</v>
      </c>
      <c r="L36" s="3">
        <f t="shared" si="7"/>
        <v>0.5</v>
      </c>
      <c r="M36" s="2">
        <f t="shared" si="8"/>
        <v>0.01</v>
      </c>
      <c r="N36" s="3">
        <v>34</v>
      </c>
      <c r="O36" s="3">
        <f t="shared" si="9"/>
        <v>508062.89800766489</v>
      </c>
      <c r="P36" s="3">
        <f t="shared" si="10"/>
        <v>553.74405847970468</v>
      </c>
      <c r="Q36" s="3">
        <f t="shared" si="11"/>
        <v>380.09764570141908</v>
      </c>
      <c r="R36" s="3">
        <f t="shared" si="12"/>
        <v>753.26028815399661</v>
      </c>
      <c r="S36" s="3">
        <f t="shared" si="14"/>
        <v>661.95879474899255</v>
      </c>
      <c r="T36" s="3">
        <f t="shared" si="13"/>
        <v>51.69155636033932</v>
      </c>
      <c r="U36" s="16">
        <f>COVID19_DailyReportedData!C42</f>
        <v>0</v>
      </c>
      <c r="W36" s="3" t="str">
        <f t="shared" si="15"/>
        <v/>
      </c>
    </row>
    <row r="37" spans="2:23" x14ac:dyDescent="0.25">
      <c r="C37" s="3">
        <v>3.9935604319207688E-2</v>
      </c>
      <c r="F37" s="3">
        <f t="shared" si="0"/>
        <v>7.1428571428571425E-2</v>
      </c>
      <c r="G37" s="3">
        <f t="shared" si="4"/>
        <v>0.1</v>
      </c>
      <c r="H37" s="10">
        <f t="shared" si="5"/>
        <v>4.7081902893575282E-7</v>
      </c>
      <c r="I37" s="3">
        <f t="shared" si="1"/>
        <v>8</v>
      </c>
      <c r="J37" s="2">
        <f t="shared" si="2"/>
        <v>0.03</v>
      </c>
      <c r="K37" s="10">
        <f t="shared" si="6"/>
        <v>9.8087297694948498E-9</v>
      </c>
      <c r="L37" s="3">
        <f t="shared" si="7"/>
        <v>0.5</v>
      </c>
      <c r="M37" s="2">
        <f t="shared" si="8"/>
        <v>0.01</v>
      </c>
      <c r="N37" s="3">
        <v>35</v>
      </c>
      <c r="O37" s="3">
        <f t="shared" si="9"/>
        <v>507928.54508520802</v>
      </c>
      <c r="P37" s="3">
        <f t="shared" si="10"/>
        <v>593.16942805431836</v>
      </c>
      <c r="Q37" s="3">
        <f t="shared" si="11"/>
        <v>408.32221971357393</v>
      </c>
      <c r="R37" s="3">
        <f t="shared" si="12"/>
        <v>819.96326702407691</v>
      </c>
      <c r="S37" s="3">
        <f t="shared" si="14"/>
        <v>717.33320059696302</v>
      </c>
      <c r="T37" s="3">
        <f t="shared" si="13"/>
        <v>55.374405847970472</v>
      </c>
      <c r="U37" s="16">
        <f>COVID19_DailyReportedData!C43</f>
        <v>0</v>
      </c>
      <c r="W37" s="3" t="str">
        <f t="shared" si="15"/>
        <v/>
      </c>
    </row>
    <row r="38" spans="2:23" x14ac:dyDescent="0.25">
      <c r="F38" s="3">
        <f t="shared" si="0"/>
        <v>7.1428571428571425E-2</v>
      </c>
      <c r="G38" s="3">
        <f t="shared" si="4"/>
        <v>0.1</v>
      </c>
      <c r="H38" s="10">
        <f t="shared" si="5"/>
        <v>4.7081902893575282E-7</v>
      </c>
      <c r="I38" s="3">
        <f t="shared" si="1"/>
        <v>8</v>
      </c>
      <c r="J38" s="2">
        <f t="shared" si="2"/>
        <v>0.03</v>
      </c>
      <c r="K38" s="10">
        <f t="shared" si="6"/>
        <v>9.8087297694948498E-9</v>
      </c>
      <c r="L38" s="3">
        <f t="shared" si="7"/>
        <v>0.5</v>
      </c>
      <c r="M38" s="2">
        <f t="shared" si="8"/>
        <v>0.01</v>
      </c>
      <c r="N38" s="3">
        <v>36</v>
      </c>
      <c r="O38" s="3">
        <f t="shared" si="9"/>
        <v>507784.65879417461</v>
      </c>
      <c r="P38" s="3">
        <f t="shared" si="10"/>
        <v>635.36953142127732</v>
      </c>
      <c r="Q38" s="3">
        <f t="shared" si="11"/>
        <v>438.47328968232193</v>
      </c>
      <c r="R38" s="3">
        <f t="shared" si="12"/>
        <v>891.49838472178351</v>
      </c>
      <c r="S38" s="3">
        <f t="shared" si="14"/>
        <v>776.65014340239486</v>
      </c>
      <c r="T38" s="3">
        <f t="shared" si="13"/>
        <v>59.316942805431836</v>
      </c>
      <c r="U38" s="16">
        <f>COVID19_DailyReportedData!C44</f>
        <v>0</v>
      </c>
      <c r="W38" s="3" t="str">
        <f t="shared" si="15"/>
        <v/>
      </c>
    </row>
    <row r="39" spans="2:23" x14ac:dyDescent="0.25">
      <c r="F39" s="3">
        <f t="shared" si="0"/>
        <v>7.1428571428571425E-2</v>
      </c>
      <c r="G39" s="3">
        <f t="shared" si="4"/>
        <v>0.1</v>
      </c>
      <c r="H39" s="10">
        <f t="shared" si="5"/>
        <v>4.7081902893575282E-7</v>
      </c>
      <c r="I39" s="3">
        <f t="shared" si="1"/>
        <v>8</v>
      </c>
      <c r="J39" s="2">
        <f t="shared" si="2"/>
        <v>0.03</v>
      </c>
      <c r="K39" s="10">
        <f t="shared" si="6"/>
        <v>9.8087297694948498E-9</v>
      </c>
      <c r="L39" s="3">
        <f t="shared" si="7"/>
        <v>0.5</v>
      </c>
      <c r="M39" s="2">
        <f t="shared" si="8"/>
        <v>0.01</v>
      </c>
      <c r="N39" s="3">
        <v>37</v>
      </c>
      <c r="O39" s="3">
        <f t="shared" si="9"/>
        <v>507630.57411301328</v>
      </c>
      <c r="P39" s="3">
        <f t="shared" si="10"/>
        <v>680.53372148182245</v>
      </c>
      <c r="Q39" s="3">
        <f t="shared" si="11"/>
        <v>470.69072213285523</v>
      </c>
      <c r="R39" s="3">
        <f t="shared" si="12"/>
        <v>968.20144337204056</v>
      </c>
      <c r="S39" s="3">
        <f t="shared" si="14"/>
        <v>840.18709654452255</v>
      </c>
      <c r="T39" s="3">
        <f t="shared" si="13"/>
        <v>63.536953142127736</v>
      </c>
      <c r="U39" s="16">
        <f>COVID19_DailyReportedData!C45</f>
        <v>0</v>
      </c>
      <c r="W39" s="3" t="str">
        <f t="shared" si="15"/>
        <v/>
      </c>
    </row>
    <row r="40" spans="2:23" x14ac:dyDescent="0.25">
      <c r="F40" s="3">
        <f t="shared" si="0"/>
        <v>7.1428571428571425E-2</v>
      </c>
      <c r="G40" s="3">
        <f t="shared" si="4"/>
        <v>0.1</v>
      </c>
      <c r="H40" s="10">
        <f t="shared" si="5"/>
        <v>4.7081902893575282E-7</v>
      </c>
      <c r="I40" s="3">
        <f t="shared" si="1"/>
        <v>8</v>
      </c>
      <c r="J40" s="2">
        <f t="shared" si="2"/>
        <v>0.03</v>
      </c>
      <c r="K40" s="10">
        <f t="shared" si="6"/>
        <v>9.8087297694948498E-9</v>
      </c>
      <c r="L40" s="3">
        <f t="shared" si="7"/>
        <v>0.5</v>
      </c>
      <c r="M40" s="2">
        <f t="shared" si="8"/>
        <v>0.01</v>
      </c>
      <c r="N40" s="3">
        <v>38</v>
      </c>
      <c r="O40" s="3">
        <f t="shared" si="9"/>
        <v>507465.58143286634</v>
      </c>
      <c r="P40" s="3">
        <f t="shared" si="10"/>
        <v>728.86347794617825</v>
      </c>
      <c r="Q40" s="3">
        <f t="shared" si="11"/>
        <v>505.12332841440502</v>
      </c>
      <c r="R40" s="3">
        <f t="shared" si="12"/>
        <v>1050.4317607730891</v>
      </c>
      <c r="S40" s="3">
        <f t="shared" si="14"/>
        <v>908.24046869270478</v>
      </c>
      <c r="T40" s="3">
        <f t="shared" si="13"/>
        <v>68.053372148182248</v>
      </c>
      <c r="U40" s="16">
        <f>COVID19_DailyReportedData!C46</f>
        <v>0</v>
      </c>
      <c r="W40" s="3" t="str">
        <f t="shared" si="15"/>
        <v/>
      </c>
    </row>
    <row r="41" spans="2:23" x14ac:dyDescent="0.25">
      <c r="F41" s="3">
        <f t="shared" si="0"/>
        <v>7.1428571428571425E-2</v>
      </c>
      <c r="G41" s="3">
        <f t="shared" si="4"/>
        <v>0.1</v>
      </c>
      <c r="H41" s="10">
        <f t="shared" si="5"/>
        <v>4.7081902893575282E-7</v>
      </c>
      <c r="I41" s="3">
        <f t="shared" si="1"/>
        <v>8</v>
      </c>
      <c r="J41" s="2">
        <f t="shared" si="2"/>
        <v>0.03</v>
      </c>
      <c r="K41" s="10">
        <f t="shared" si="6"/>
        <v>9.8087297694948498E-9</v>
      </c>
      <c r="L41" s="3">
        <f t="shared" si="7"/>
        <v>0.5</v>
      </c>
      <c r="M41" s="2">
        <f t="shared" si="8"/>
        <v>0.01</v>
      </c>
      <c r="N41" s="3">
        <v>39</v>
      </c>
      <c r="O41" s="3">
        <f t="shared" si="9"/>
        <v>507288.92382739933</v>
      </c>
      <c r="P41" s="3">
        <f t="shared" si="10"/>
        <v>780.57305862243538</v>
      </c>
      <c r="Q41" s="3">
        <f t="shared" si="11"/>
        <v>541.92943846513674</v>
      </c>
      <c r="R41" s="3">
        <f t="shared" si="12"/>
        <v>1138.5736755131306</v>
      </c>
      <c r="S41" s="3">
        <f t="shared" si="14"/>
        <v>981.12681648732257</v>
      </c>
      <c r="T41" s="3">
        <f t="shared" si="13"/>
        <v>72.886347794617834</v>
      </c>
      <c r="U41" s="16">
        <f>COVID19_DailyReportedData!C47</f>
        <v>0</v>
      </c>
      <c r="W41" s="3" t="str">
        <f t="shared" si="15"/>
        <v/>
      </c>
    </row>
    <row r="42" spans="2:23" x14ac:dyDescent="0.25">
      <c r="F42" s="3">
        <f t="shared" si="0"/>
        <v>7.1428571428571425E-2</v>
      </c>
      <c r="G42" s="3">
        <f t="shared" si="4"/>
        <v>0.1</v>
      </c>
      <c r="H42" s="10">
        <f t="shared" si="5"/>
        <v>4.7081902893575282E-7</v>
      </c>
      <c r="I42" s="3">
        <f t="shared" si="1"/>
        <v>8</v>
      </c>
      <c r="J42" s="2">
        <f t="shared" si="2"/>
        <v>0.03</v>
      </c>
      <c r="K42" s="10">
        <f t="shared" si="6"/>
        <v>9.8087297694948498E-9</v>
      </c>
      <c r="L42" s="3">
        <f t="shared" si="7"/>
        <v>0.5</v>
      </c>
      <c r="M42" s="2">
        <f t="shared" si="8"/>
        <v>0.01</v>
      </c>
      <c r="N42" s="3">
        <v>40</v>
      </c>
      <c r="O42" s="3">
        <f t="shared" si="9"/>
        <v>507099.79419511155</v>
      </c>
      <c r="P42" s="3">
        <f t="shared" si="10"/>
        <v>835.89016657491675</v>
      </c>
      <c r="Q42" s="3">
        <f t="shared" si="11"/>
        <v>581.27749872272761</v>
      </c>
      <c r="R42" s="3">
        <f t="shared" si="12"/>
        <v>1233.0381395908144</v>
      </c>
      <c r="S42" s="3">
        <f t="shared" si="14"/>
        <v>1059.1841223495662</v>
      </c>
      <c r="T42" s="3">
        <f t="shared" si="13"/>
        <v>78.057305862243538</v>
      </c>
      <c r="U42" s="16">
        <f>COVID19_DailyReportedData!C48</f>
        <v>0</v>
      </c>
      <c r="W42" s="3" t="str">
        <f t="shared" si="15"/>
        <v/>
      </c>
    </row>
    <row r="43" spans="2:23" x14ac:dyDescent="0.25">
      <c r="F43" s="3">
        <f t="shared" si="0"/>
        <v>7.1428571428571425E-2</v>
      </c>
      <c r="G43" s="3">
        <f t="shared" si="4"/>
        <v>0.1</v>
      </c>
      <c r="H43" s="10">
        <f t="shared" si="5"/>
        <v>4.7081902893575282E-7</v>
      </c>
      <c r="I43" s="3">
        <f t="shared" si="1"/>
        <v>8</v>
      </c>
      <c r="J43" s="2">
        <f t="shared" si="2"/>
        <v>0.03</v>
      </c>
      <c r="K43" s="10">
        <f t="shared" si="6"/>
        <v>9.8087297694948498E-9</v>
      </c>
      <c r="L43" s="3">
        <f t="shared" si="7"/>
        <v>0.5</v>
      </c>
      <c r="M43" s="2">
        <f t="shared" si="8"/>
        <v>0.01</v>
      </c>
      <c r="N43" s="3">
        <v>41</v>
      </c>
      <c r="O43" s="3">
        <f t="shared" si="9"/>
        <v>506897.33227447316</v>
      </c>
      <c r="P43" s="3">
        <f t="shared" si="10"/>
        <v>895.05663008619638</v>
      </c>
      <c r="Q43" s="3">
        <f t="shared" si="11"/>
        <v>623.34669404288161</v>
      </c>
      <c r="R43" s="3">
        <f t="shared" si="12"/>
        <v>1334.264401397789</v>
      </c>
      <c r="S43" s="3">
        <f t="shared" si="14"/>
        <v>1142.7731390070578</v>
      </c>
      <c r="T43" s="3">
        <f t="shared" si="13"/>
        <v>83.589016657491683</v>
      </c>
      <c r="U43" s="16">
        <f>COVID19_DailyReportedData!C49</f>
        <v>0</v>
      </c>
      <c r="W43" s="3" t="str">
        <f t="shared" si="15"/>
        <v/>
      </c>
    </row>
    <row r="44" spans="2:23" x14ac:dyDescent="0.25">
      <c r="F44" s="3">
        <f t="shared" si="0"/>
        <v>7.1428571428571425E-2</v>
      </c>
      <c r="G44" s="3">
        <f t="shared" si="4"/>
        <v>0.1</v>
      </c>
      <c r="H44" s="10">
        <f t="shared" si="5"/>
        <v>4.7081902893575282E-7</v>
      </c>
      <c r="I44" s="3">
        <f t="shared" si="1"/>
        <v>8</v>
      </c>
      <c r="J44" s="2">
        <f t="shared" si="2"/>
        <v>0.03</v>
      </c>
      <c r="K44" s="10">
        <f t="shared" si="6"/>
        <v>9.8087297694948498E-9</v>
      </c>
      <c r="L44" s="3">
        <f t="shared" si="7"/>
        <v>0.5</v>
      </c>
      <c r="M44" s="2">
        <f t="shared" si="8"/>
        <v>0.01</v>
      </c>
      <c r="N44" s="3">
        <v>42</v>
      </c>
      <c r="O44" s="3">
        <f t="shared" si="9"/>
        <v>506680.62153350696</v>
      </c>
      <c r="P44" s="3">
        <f t="shared" si="10"/>
        <v>958.32909160906274</v>
      </c>
      <c r="Q44" s="3">
        <f t="shared" si="11"/>
        <v>668.32759319129548</v>
      </c>
      <c r="R44" s="3">
        <f t="shared" si="12"/>
        <v>1442.7217816927232</v>
      </c>
      <c r="S44" s="3">
        <f t="shared" si="14"/>
        <v>1232.2788020156775</v>
      </c>
      <c r="T44" s="3">
        <f t="shared" si="13"/>
        <v>89.505663008619649</v>
      </c>
      <c r="U44" s="16">
        <f>COVID19_DailyReportedData!C50</f>
        <v>0</v>
      </c>
      <c r="W44" s="3" t="str">
        <f t="shared" si="15"/>
        <v/>
      </c>
    </row>
    <row r="45" spans="2:23" x14ac:dyDescent="0.25">
      <c r="F45" s="3">
        <f t="shared" si="0"/>
        <v>7.1428571428571425E-2</v>
      </c>
      <c r="G45" s="3">
        <f t="shared" si="4"/>
        <v>0.1</v>
      </c>
      <c r="H45" s="10">
        <f t="shared" si="5"/>
        <v>4.7081902893575282E-7</v>
      </c>
      <c r="I45" s="3">
        <f t="shared" si="1"/>
        <v>8</v>
      </c>
      <c r="J45" s="2">
        <f t="shared" si="2"/>
        <v>0.03</v>
      </c>
      <c r="K45" s="10">
        <f t="shared" si="6"/>
        <v>9.8087297694948498E-9</v>
      </c>
      <c r="L45" s="3">
        <f t="shared" si="7"/>
        <v>0.5</v>
      </c>
      <c r="M45" s="2">
        <f t="shared" si="8"/>
        <v>0.01</v>
      </c>
      <c r="N45" s="3">
        <v>43</v>
      </c>
      <c r="O45" s="3">
        <f t="shared" si="9"/>
        <v>506448.68593694718</v>
      </c>
      <c r="P45" s="3">
        <f t="shared" si="10"/>
        <v>1025.9797010358841</v>
      </c>
      <c r="Q45" s="3">
        <f t="shared" si="11"/>
        <v>716.42281712425211</v>
      </c>
      <c r="R45" s="3">
        <f t="shared" si="12"/>
        <v>1558.9115448927487</v>
      </c>
      <c r="S45" s="3">
        <f t="shared" si="14"/>
        <v>1328.1117111765836</v>
      </c>
      <c r="T45" s="3">
        <f t="shared" si="13"/>
        <v>95.832909160906283</v>
      </c>
      <c r="U45" s="16">
        <f>COVID19_DailyReportedData!C51</f>
        <v>0</v>
      </c>
      <c r="W45" s="3" t="str">
        <f t="shared" si="15"/>
        <v/>
      </c>
    </row>
    <row r="46" spans="2:23" x14ac:dyDescent="0.25">
      <c r="F46" s="3">
        <f t="shared" si="0"/>
        <v>7.1428571428571425E-2</v>
      </c>
      <c r="G46" s="3">
        <f t="shared" si="4"/>
        <v>0.1</v>
      </c>
      <c r="H46" s="10">
        <f t="shared" si="5"/>
        <v>4.7081902893575282E-7</v>
      </c>
      <c r="I46" s="3">
        <f t="shared" si="1"/>
        <v>8</v>
      </c>
      <c r="J46" s="2">
        <f t="shared" si="2"/>
        <v>0.03</v>
      </c>
      <c r="K46" s="10">
        <f t="shared" si="6"/>
        <v>9.8087297694948498E-9</v>
      </c>
      <c r="L46" s="3">
        <f t="shared" si="7"/>
        <v>0.5</v>
      </c>
      <c r="M46" s="2">
        <f t="shared" si="8"/>
        <v>0.01</v>
      </c>
      <c r="N46" s="3">
        <v>44</v>
      </c>
      <c r="O46" s="3">
        <f t="shared" si="9"/>
        <v>506200.48659588868</v>
      </c>
      <c r="P46" s="3">
        <f t="shared" si="10"/>
        <v>1098.2968076310781</v>
      </c>
      <c r="Q46" s="3">
        <f t="shared" si="11"/>
        <v>767.84772886182247</v>
      </c>
      <c r="R46" s="3">
        <f t="shared" si="12"/>
        <v>1683.3688676184727</v>
      </c>
      <c r="S46" s="3">
        <f t="shared" si="14"/>
        <v>1430.7096812801719</v>
      </c>
      <c r="T46" s="3">
        <f t="shared" si="13"/>
        <v>102.59797010358841</v>
      </c>
      <c r="U46" s="16">
        <f>COVID19_DailyReportedData!C52</f>
        <v>0</v>
      </c>
      <c r="W46" s="3" t="str">
        <f t="shared" si="15"/>
        <v/>
      </c>
    </row>
    <row r="47" spans="2:23" x14ac:dyDescent="0.25">
      <c r="F47" s="3">
        <f t="shared" si="0"/>
        <v>7.1428571428571425E-2</v>
      </c>
      <c r="G47" s="3">
        <f t="shared" si="4"/>
        <v>0.1</v>
      </c>
      <c r="H47" s="10">
        <f t="shared" si="5"/>
        <v>4.7081902893575282E-7</v>
      </c>
      <c r="I47" s="3">
        <f t="shared" si="1"/>
        <v>8</v>
      </c>
      <c r="J47" s="2">
        <f t="shared" si="2"/>
        <v>0.03</v>
      </c>
      <c r="K47" s="10">
        <f t="shared" si="6"/>
        <v>9.8087297694948498E-9</v>
      </c>
      <c r="L47" s="3">
        <f t="shared" si="7"/>
        <v>0.5</v>
      </c>
      <c r="M47" s="2">
        <f t="shared" si="8"/>
        <v>0.01</v>
      </c>
      <c r="N47" s="3">
        <v>45</v>
      </c>
      <c r="O47" s="3">
        <f t="shared" si="9"/>
        <v>505934.91830692784</v>
      </c>
      <c r="P47" s="3">
        <f t="shared" si="10"/>
        <v>1175.5856438551891</v>
      </c>
      <c r="Q47" s="3">
        <f t="shared" si="11"/>
        <v>822.83114327765725</v>
      </c>
      <c r="R47" s="3">
        <f t="shared" si="12"/>
        <v>1816.6649059393942</v>
      </c>
      <c r="S47" s="3">
        <f t="shared" si="14"/>
        <v>1540.5393620432797</v>
      </c>
      <c r="T47" s="3">
        <f t="shared" si="13"/>
        <v>109.82968076310782</v>
      </c>
      <c r="U47" s="16">
        <f>COVID19_DailyReportedData!C53</f>
        <v>0</v>
      </c>
      <c r="W47" s="3" t="str">
        <f t="shared" si="15"/>
        <v/>
      </c>
    </row>
    <row r="48" spans="2:23" x14ac:dyDescent="0.25">
      <c r="F48" s="3">
        <f t="shared" si="0"/>
        <v>7.1428571428571425E-2</v>
      </c>
      <c r="G48" s="3">
        <f t="shared" si="4"/>
        <v>0.1</v>
      </c>
      <c r="H48" s="10">
        <f t="shared" si="5"/>
        <v>4.7081902893575282E-7</v>
      </c>
      <c r="I48" s="3">
        <f t="shared" si="1"/>
        <v>8</v>
      </c>
      <c r="J48" s="2">
        <f t="shared" si="2"/>
        <v>0.03</v>
      </c>
      <c r="K48" s="10">
        <f t="shared" si="6"/>
        <v>9.8087297694948498E-9</v>
      </c>
      <c r="L48" s="3">
        <f t="shared" si="7"/>
        <v>0.5</v>
      </c>
      <c r="M48" s="2">
        <f t="shared" si="8"/>
        <v>0.01</v>
      </c>
      <c r="N48" s="3">
        <v>46</v>
      </c>
      <c r="O48" s="3">
        <f t="shared" si="9"/>
        <v>505650.80599022144</v>
      </c>
      <c r="P48" s="3">
        <f t="shared" si="10"/>
        <v>1258.1689930435309</v>
      </c>
      <c r="Q48" s="3">
        <f t="shared" si="11"/>
        <v>881.6160545719149</v>
      </c>
      <c r="R48" s="3">
        <f t="shared" si="12"/>
        <v>1959.408962163169</v>
      </c>
      <c r="S48" s="3">
        <f t="shared" si="14"/>
        <v>1658.0979264287985</v>
      </c>
      <c r="T48" s="3">
        <f t="shared" si="13"/>
        <v>117.55856438551892</v>
      </c>
      <c r="U48" s="16">
        <f>COVID19_DailyReportedData!C54</f>
        <v>0</v>
      </c>
      <c r="W48" s="3" t="str">
        <f t="shared" si="15"/>
        <v/>
      </c>
    </row>
    <row r="49" spans="6:23" x14ac:dyDescent="0.25">
      <c r="F49" s="3">
        <f t="shared" si="0"/>
        <v>7.1428571428571425E-2</v>
      </c>
      <c r="G49" s="3">
        <f t="shared" si="4"/>
        <v>0.1</v>
      </c>
      <c r="H49" s="10">
        <f t="shared" si="5"/>
        <v>4.7081902893575282E-7</v>
      </c>
      <c r="I49" s="3">
        <f t="shared" si="1"/>
        <v>8</v>
      </c>
      <c r="J49" s="2">
        <f t="shared" si="2"/>
        <v>0.03</v>
      </c>
      <c r="K49" s="10">
        <f t="shared" si="6"/>
        <v>9.8087297694948498E-9</v>
      </c>
      <c r="L49" s="3">
        <f t="shared" si="7"/>
        <v>0.5</v>
      </c>
      <c r="M49" s="2">
        <f t="shared" si="8"/>
        <v>0.01</v>
      </c>
      <c r="N49" s="3">
        <v>47</v>
      </c>
      <c r="O49" s="3">
        <f t="shared" si="9"/>
        <v>505346.90103869641</v>
      </c>
      <c r="P49" s="3">
        <f t="shared" si="10"/>
        <v>1346.387831475394</v>
      </c>
      <c r="Q49" s="3">
        <f t="shared" si="11"/>
        <v>944.46037854970268</v>
      </c>
      <c r="R49" s="3">
        <f t="shared" si="12"/>
        <v>2112.2507512785578</v>
      </c>
      <c r="S49" s="3">
        <f t="shared" si="14"/>
        <v>1783.9148257331515</v>
      </c>
      <c r="T49" s="3">
        <f t="shared" si="13"/>
        <v>125.8168993043531</v>
      </c>
      <c r="U49" s="16">
        <f>COVID19_DailyReportedData!C55</f>
        <v>0</v>
      </c>
      <c r="W49" s="3" t="str">
        <f t="shared" si="15"/>
        <v/>
      </c>
    </row>
    <row r="50" spans="6:23" x14ac:dyDescent="0.25">
      <c r="F50" s="3">
        <f t="shared" si="0"/>
        <v>7.1428571428571425E-2</v>
      </c>
      <c r="G50" s="3">
        <f t="shared" si="4"/>
        <v>0.1</v>
      </c>
      <c r="H50" s="10">
        <f t="shared" si="5"/>
        <v>4.7081902893575282E-7</v>
      </c>
      <c r="I50" s="3">
        <f t="shared" si="1"/>
        <v>8</v>
      </c>
      <c r="J50" s="2">
        <f t="shared" si="2"/>
        <v>0.03</v>
      </c>
      <c r="K50" s="10">
        <f t="shared" si="6"/>
        <v>9.8087297694948498E-9</v>
      </c>
      <c r="L50" s="3">
        <f t="shared" si="7"/>
        <v>0.5</v>
      </c>
      <c r="M50" s="2">
        <f t="shared" si="8"/>
        <v>0.01</v>
      </c>
      <c r="N50" s="3">
        <v>48</v>
      </c>
      <c r="O50" s="3">
        <f t="shared" si="9"/>
        <v>505021.87759386457</v>
      </c>
      <c r="P50" s="3">
        <f t="shared" si="10"/>
        <v>1440.6019337685782</v>
      </c>
      <c r="Q50" s="3">
        <f t="shared" si="11"/>
        <v>1011.6377060865491</v>
      </c>
      <c r="R50" s="3">
        <f t="shared" si="12"/>
        <v>2275.8827662803506</v>
      </c>
      <c r="S50" s="3">
        <f t="shared" si="14"/>
        <v>1918.5536088806909</v>
      </c>
      <c r="T50" s="3">
        <f t="shared" si="13"/>
        <v>134.63878314753941</v>
      </c>
      <c r="U50" s="16">
        <f>COVID19_DailyReportedData!C56</f>
        <v>0</v>
      </c>
      <c r="W50" s="3" t="str">
        <f t="shared" si="15"/>
        <v/>
      </c>
    </row>
    <row r="51" spans="6:23" x14ac:dyDescent="0.25">
      <c r="F51" s="3">
        <f t="shared" si="0"/>
        <v>7.1428571428571425E-2</v>
      </c>
      <c r="G51" s="3">
        <f t="shared" si="4"/>
        <v>0.1</v>
      </c>
      <c r="H51" s="10">
        <f t="shared" si="5"/>
        <v>4.7081902893575282E-7</v>
      </c>
      <c r="I51" s="3">
        <f t="shared" si="1"/>
        <v>8</v>
      </c>
      <c r="J51" s="2">
        <f t="shared" si="2"/>
        <v>0.03</v>
      </c>
      <c r="K51" s="10">
        <f t="shared" si="6"/>
        <v>9.8087297694948498E-9</v>
      </c>
      <c r="L51" s="3">
        <f t="shared" si="7"/>
        <v>0.5</v>
      </c>
      <c r="M51" s="2">
        <f t="shared" si="8"/>
        <v>0.01</v>
      </c>
      <c r="N51" s="3">
        <v>49</v>
      </c>
      <c r="O51" s="3">
        <f t="shared" si="9"/>
        <v>504674.32876738376</v>
      </c>
      <c r="P51" s="3">
        <f t="shared" si="10"/>
        <v>1541.1904287461803</v>
      </c>
      <c r="Q51" s="3">
        <f t="shared" si="11"/>
        <v>1083.4380633143676</v>
      </c>
      <c r="R51" s="3">
        <f t="shared" si="12"/>
        <v>2451.0427405557166</v>
      </c>
      <c r="S51" s="3">
        <f t="shared" si="14"/>
        <v>2062.6138022575487</v>
      </c>
      <c r="T51" s="3">
        <f t="shared" si="13"/>
        <v>144.06019337685782</v>
      </c>
      <c r="U51" s="16">
        <f>COVID19_DailyReportedData!C57</f>
        <v>0</v>
      </c>
      <c r="W51" s="3" t="str">
        <f t="shared" si="15"/>
        <v/>
      </c>
    </row>
    <row r="52" spans="6:23" x14ac:dyDescent="0.25">
      <c r="F52" s="3">
        <f t="shared" si="0"/>
        <v>7.1428571428571425E-2</v>
      </c>
      <c r="G52" s="3">
        <f t="shared" si="4"/>
        <v>0.1</v>
      </c>
      <c r="H52" s="10">
        <f t="shared" si="5"/>
        <v>4.7081902893575282E-7</v>
      </c>
      <c r="I52" s="3">
        <f t="shared" si="1"/>
        <v>8</v>
      </c>
      <c r="J52" s="2">
        <f t="shared" si="2"/>
        <v>0.03</v>
      </c>
      <c r="K52" s="10">
        <f t="shared" si="6"/>
        <v>9.8087297694948498E-9</v>
      </c>
      <c r="L52" s="3">
        <f t="shared" si="7"/>
        <v>0.5</v>
      </c>
      <c r="M52" s="2">
        <f t="shared" si="8"/>
        <v>0.01</v>
      </c>
      <c r="N52" s="3">
        <v>50</v>
      </c>
      <c r="O52" s="3">
        <f t="shared" si="9"/>
        <v>504302.76283169357</v>
      </c>
      <c r="P52" s="3">
        <f t="shared" si="10"/>
        <v>1648.5522909370122</v>
      </c>
      <c r="Q52" s="3">
        <f t="shared" si="11"/>
        <v>1160.1686730951023</v>
      </c>
      <c r="R52" s="3">
        <f t="shared" si="12"/>
        <v>2638.5162042743273</v>
      </c>
      <c r="S52" s="3">
        <f t="shared" si="14"/>
        <v>2216.7328451321669</v>
      </c>
      <c r="T52" s="3">
        <f t="shared" si="13"/>
        <v>154.11904287461803</v>
      </c>
      <c r="U52" s="16">
        <f>COVID19_DailyReportedData!C58</f>
        <v>0</v>
      </c>
      <c r="W52" s="3" t="str">
        <f t="shared" si="15"/>
        <v/>
      </c>
    </row>
    <row r="53" spans="6:23" x14ac:dyDescent="0.25">
      <c r="F53" s="3">
        <f t="shared" si="0"/>
        <v>7.1428571428571425E-2</v>
      </c>
      <c r="G53" s="3">
        <f t="shared" si="4"/>
        <v>0.1</v>
      </c>
      <c r="H53" s="10">
        <f t="shared" si="5"/>
        <v>4.7081902893575282E-7</v>
      </c>
      <c r="I53" s="3">
        <f t="shared" si="1"/>
        <v>8</v>
      </c>
      <c r="J53" s="2">
        <f t="shared" si="2"/>
        <v>0.03</v>
      </c>
      <c r="K53" s="10">
        <f t="shared" si="6"/>
        <v>9.8087297694948498E-9</v>
      </c>
      <c r="L53" s="3">
        <f t="shared" si="7"/>
        <v>0.5</v>
      </c>
      <c r="M53" s="2">
        <f t="shared" si="8"/>
        <v>0.01</v>
      </c>
      <c r="N53" s="3">
        <v>51</v>
      </c>
      <c r="O53" s="3">
        <f t="shared" si="9"/>
        <v>503905.59940779157</v>
      </c>
      <c r="P53" s="3">
        <f t="shared" si="10"/>
        <v>1763.1067506784041</v>
      </c>
      <c r="Q53" s="3">
        <f t="shared" si="11"/>
        <v>1242.154711253439</v>
      </c>
      <c r="R53" s="3">
        <f t="shared" si="12"/>
        <v>2839.139130276621</v>
      </c>
      <c r="S53" s="3">
        <f t="shared" si="14"/>
        <v>2381.5880742258682</v>
      </c>
      <c r="T53" s="3">
        <f t="shared" si="13"/>
        <v>164.85522909370124</v>
      </c>
      <c r="U53" s="16">
        <f>COVID19_DailyReportedData!C59</f>
        <v>0</v>
      </c>
      <c r="W53" s="3" t="str">
        <f t="shared" si="15"/>
        <v/>
      </c>
    </row>
    <row r="54" spans="6:23" x14ac:dyDescent="0.25">
      <c r="F54" s="3">
        <f t="shared" si="0"/>
        <v>7.1428571428571425E-2</v>
      </c>
      <c r="G54" s="3">
        <f t="shared" si="4"/>
        <v>0.1</v>
      </c>
      <c r="H54" s="10">
        <f t="shared" si="5"/>
        <v>4.7081902893575282E-7</v>
      </c>
      <c r="I54" s="3">
        <f t="shared" si="1"/>
        <v>8</v>
      </c>
      <c r="J54" s="2">
        <f t="shared" si="2"/>
        <v>0.03</v>
      </c>
      <c r="K54" s="10">
        <f t="shared" si="6"/>
        <v>9.8087297694948498E-9</v>
      </c>
      <c r="L54" s="3">
        <f t="shared" si="7"/>
        <v>0.5</v>
      </c>
      <c r="M54" s="2">
        <f t="shared" si="8"/>
        <v>0.01</v>
      </c>
      <c r="N54" s="3">
        <v>52</v>
      </c>
      <c r="O54" s="3">
        <f t="shared" si="9"/>
        <v>503481.16568354127</v>
      </c>
      <c r="P54" s="3">
        <f t="shared" si="10"/>
        <v>1885.29360338382</v>
      </c>
      <c r="Q54" s="3">
        <f t="shared" si="11"/>
        <v>1329.7400498031766</v>
      </c>
      <c r="R54" s="3">
        <f t="shared" si="12"/>
        <v>3053.8006632717525</v>
      </c>
      <c r="S54" s="3">
        <f t="shared" si="14"/>
        <v>2557.8987492937085</v>
      </c>
      <c r="T54" s="3">
        <f t="shared" si="13"/>
        <v>176.31067506784041</v>
      </c>
      <c r="U54" s="16">
        <f>COVID19_DailyReportedData!C60</f>
        <v>0</v>
      </c>
      <c r="W54" s="3" t="str">
        <f t="shared" si="15"/>
        <v/>
      </c>
    </row>
    <row r="55" spans="6:23" x14ac:dyDescent="0.25">
      <c r="F55" s="3">
        <f t="shared" si="0"/>
        <v>7.1428571428571425E-2</v>
      </c>
      <c r="G55" s="3">
        <f t="shared" si="4"/>
        <v>0.1</v>
      </c>
      <c r="H55" s="10">
        <f t="shared" si="5"/>
        <v>4.7081902893575282E-7</v>
      </c>
      <c r="I55" s="3">
        <f t="shared" si="1"/>
        <v>8</v>
      </c>
      <c r="J55" s="2">
        <f t="shared" si="2"/>
        <v>0.03</v>
      </c>
      <c r="K55" s="10">
        <f t="shared" si="6"/>
        <v>9.8087297694948498E-9</v>
      </c>
      <c r="L55" s="3">
        <f t="shared" si="7"/>
        <v>0.5</v>
      </c>
      <c r="M55" s="2">
        <f t="shared" si="8"/>
        <v>0.01</v>
      </c>
      <c r="N55" s="3">
        <v>53</v>
      </c>
      <c r="O55" s="3">
        <f t="shared" si="9"/>
        <v>503027.69270185882</v>
      </c>
      <c r="P55" s="3">
        <f t="shared" si="10"/>
        <v>2015.5733959147667</v>
      </c>
      <c r="Q55" s="3">
        <f t="shared" si="11"/>
        <v>1423.2879780127603</v>
      </c>
      <c r="R55" s="3">
        <f t="shared" si="12"/>
        <v>3283.4459242136809</v>
      </c>
      <c r="S55" s="3">
        <f t="shared" si="14"/>
        <v>2746.4281096320906</v>
      </c>
      <c r="T55" s="3">
        <f t="shared" si="13"/>
        <v>188.52936033838202</v>
      </c>
      <c r="U55" s="16">
        <f>COVID19_DailyReportedData!C61</f>
        <v>0</v>
      </c>
      <c r="W55" s="3" t="str">
        <f t="shared" si="15"/>
        <v/>
      </c>
    </row>
    <row r="56" spans="6:23" x14ac:dyDescent="0.25">
      <c r="F56" s="3">
        <f t="shared" si="0"/>
        <v>7.1428571428571425E-2</v>
      </c>
      <c r="G56" s="3">
        <f t="shared" si="4"/>
        <v>0.1</v>
      </c>
      <c r="H56" s="10">
        <f t="shared" si="5"/>
        <v>4.7081902893575282E-7</v>
      </c>
      <c r="I56" s="3">
        <f t="shared" si="1"/>
        <v>8</v>
      </c>
      <c r="J56" s="2">
        <f t="shared" si="2"/>
        <v>0.03</v>
      </c>
      <c r="K56" s="10">
        <f t="shared" si="6"/>
        <v>9.8087297694948498E-9</v>
      </c>
      <c r="L56" s="3">
        <f t="shared" si="7"/>
        <v>0.5</v>
      </c>
      <c r="M56" s="2">
        <f t="shared" si="8"/>
        <v>0.01</v>
      </c>
      <c r="N56" s="3">
        <v>54</v>
      </c>
      <c r="O56" s="3">
        <f t="shared" si="9"/>
        <v>502543.31176474353</v>
      </c>
      <c r="P56" s="3">
        <f t="shared" si="10"/>
        <v>2154.4274651589785</v>
      </c>
      <c r="Q56" s="3">
        <f t="shared" si="11"/>
        <v>1523.1818906033254</v>
      </c>
      <c r="R56" s="3">
        <f t="shared" si="12"/>
        <v>3529.0788794942187</v>
      </c>
      <c r="S56" s="3">
        <f t="shared" si="14"/>
        <v>2947.9854492235672</v>
      </c>
      <c r="T56" s="3">
        <f t="shared" si="13"/>
        <v>201.55733959147668</v>
      </c>
      <c r="U56" s="16">
        <f>COVID19_DailyReportedData!C62</f>
        <v>0</v>
      </c>
      <c r="W56" s="3" t="str">
        <f t="shared" si="15"/>
        <v/>
      </c>
    </row>
    <row r="57" spans="6:23" x14ac:dyDescent="0.25">
      <c r="F57" s="3">
        <f t="shared" si="0"/>
        <v>7.1428571428571425E-2</v>
      </c>
      <c r="G57" s="3">
        <f t="shared" si="4"/>
        <v>0.1</v>
      </c>
      <c r="H57" s="10">
        <f t="shared" si="5"/>
        <v>4.7081902893575282E-7</v>
      </c>
      <c r="I57" s="3">
        <f t="shared" si="1"/>
        <v>8</v>
      </c>
      <c r="J57" s="2">
        <f t="shared" si="2"/>
        <v>0.03</v>
      </c>
      <c r="K57" s="10">
        <f t="shared" si="6"/>
        <v>9.8087297694948498E-9</v>
      </c>
      <c r="L57" s="3">
        <f t="shared" si="7"/>
        <v>0.5</v>
      </c>
      <c r="M57" s="2">
        <f t="shared" si="8"/>
        <v>0.01</v>
      </c>
      <c r="N57" s="3">
        <v>55</v>
      </c>
      <c r="O57" s="3">
        <f t="shared" si="9"/>
        <v>502026.05100643041</v>
      </c>
      <c r="P57" s="3">
        <f t="shared" si="10"/>
        <v>2302.3578008734285</v>
      </c>
      <c r="Q57" s="3">
        <f t="shared" si="11"/>
        <v>1629.8259306475572</v>
      </c>
      <c r="R57" s="3">
        <f t="shared" si="12"/>
        <v>3791.7652620486688</v>
      </c>
      <c r="S57" s="3">
        <f t="shared" si="14"/>
        <v>3163.4281957394651</v>
      </c>
      <c r="T57" s="3">
        <f t="shared" si="13"/>
        <v>215.44274651589785</v>
      </c>
      <c r="U57" s="16">
        <f>COVID19_DailyReportedData!C63</f>
        <v>0</v>
      </c>
      <c r="W57" s="3" t="str">
        <f t="shared" si="15"/>
        <v/>
      </c>
    </row>
    <row r="58" spans="6:23" x14ac:dyDescent="0.25">
      <c r="F58" s="3">
        <f t="shared" si="0"/>
        <v>7.1428571428571425E-2</v>
      </c>
      <c r="G58" s="3">
        <f t="shared" si="4"/>
        <v>0.1</v>
      </c>
      <c r="H58" s="10">
        <f t="shared" si="5"/>
        <v>4.7081902893575282E-7</v>
      </c>
      <c r="I58" s="3">
        <f t="shared" si="1"/>
        <v>8</v>
      </c>
      <c r="J58" s="2">
        <f t="shared" si="2"/>
        <v>0.03</v>
      </c>
      <c r="K58" s="10">
        <f t="shared" si="6"/>
        <v>9.8087297694948498E-9</v>
      </c>
      <c r="L58" s="3">
        <f t="shared" si="7"/>
        <v>0.5</v>
      </c>
      <c r="M58" s="2">
        <f t="shared" si="8"/>
        <v>0.01</v>
      </c>
      <c r="N58" s="3">
        <v>56</v>
      </c>
      <c r="O58" s="3">
        <f t="shared" si="9"/>
        <v>501473.83219696447</v>
      </c>
      <c r="P58" s="3">
        <f t="shared" si="10"/>
        <v>2459.8867016182335</v>
      </c>
      <c r="Q58" s="3">
        <f t="shared" si="11"/>
        <v>1743.6455728315032</v>
      </c>
      <c r="R58" s="3">
        <f t="shared" si="12"/>
        <v>4072.6355285858822</v>
      </c>
      <c r="S58" s="3">
        <f t="shared" si="14"/>
        <v>3393.6639758268079</v>
      </c>
      <c r="T58" s="3">
        <f t="shared" si="13"/>
        <v>230.23578008734285</v>
      </c>
      <c r="U58" s="16">
        <f>COVID19_DailyReportedData!C64</f>
        <v>0</v>
      </c>
      <c r="W58" s="3" t="str">
        <f t="shared" si="15"/>
        <v/>
      </c>
    </row>
    <row r="59" spans="6:23" x14ac:dyDescent="0.25">
      <c r="F59" s="3">
        <f t="shared" si="0"/>
        <v>7.1428571428571425E-2</v>
      </c>
      <c r="G59" s="3">
        <f t="shared" si="4"/>
        <v>0.1</v>
      </c>
      <c r="H59" s="10">
        <f t="shared" si="5"/>
        <v>4.7081902893575282E-7</v>
      </c>
      <c r="I59" s="3">
        <f t="shared" si="1"/>
        <v>8</v>
      </c>
      <c r="J59" s="2">
        <f t="shared" si="2"/>
        <v>0.03</v>
      </c>
      <c r="K59" s="10">
        <f t="shared" si="6"/>
        <v>9.8087297694948498E-9</v>
      </c>
      <c r="L59" s="3">
        <f t="shared" si="7"/>
        <v>0.5</v>
      </c>
      <c r="M59" s="2">
        <f t="shared" si="8"/>
        <v>0.01</v>
      </c>
      <c r="N59" s="3">
        <v>57</v>
      </c>
      <c r="O59" s="3">
        <f t="shared" si="9"/>
        <v>500884.46784623491</v>
      </c>
      <c r="P59" s="3">
        <f t="shared" si="10"/>
        <v>2627.5561892132691</v>
      </c>
      <c r="Q59" s="3">
        <f t="shared" si="11"/>
        <v>1865.0881306482192</v>
      </c>
      <c r="R59" s="3">
        <f t="shared" si="12"/>
        <v>4372.8878339037201</v>
      </c>
      <c r="S59" s="3">
        <f t="shared" si="14"/>
        <v>3639.6526459886313</v>
      </c>
      <c r="T59" s="3">
        <f t="shared" si="13"/>
        <v>245.98867016182336</v>
      </c>
      <c r="U59" s="16">
        <f>COVID19_DailyReportedData!C65</f>
        <v>0</v>
      </c>
      <c r="W59" s="3" t="str">
        <f t="shared" si="15"/>
        <v/>
      </c>
    </row>
    <row r="60" spans="6:23" x14ac:dyDescent="0.25">
      <c r="F60" s="3">
        <f t="shared" si="0"/>
        <v>7.1428571428571425E-2</v>
      </c>
      <c r="G60" s="3">
        <f t="shared" si="4"/>
        <v>0.1</v>
      </c>
      <c r="H60" s="10">
        <f t="shared" si="5"/>
        <v>4.7081902893575282E-7</v>
      </c>
      <c r="I60" s="3">
        <f t="shared" si="1"/>
        <v>8</v>
      </c>
      <c r="J60" s="2">
        <f t="shared" si="2"/>
        <v>0.03</v>
      </c>
      <c r="K60" s="10">
        <f t="shared" si="6"/>
        <v>9.8087297694948498E-9</v>
      </c>
      <c r="L60" s="3">
        <f t="shared" si="7"/>
        <v>0.5</v>
      </c>
      <c r="M60" s="2">
        <f t="shared" si="8"/>
        <v>0.01</v>
      </c>
      <c r="N60" s="3">
        <v>58</v>
      </c>
      <c r="O60" s="3">
        <f t="shared" si="9"/>
        <v>500255.6586879497</v>
      </c>
      <c r="P60" s="3">
        <f t="shared" si="10"/>
        <v>2805.9271436333183</v>
      </c>
      <c r="Q60" s="3">
        <f t="shared" si="11"/>
        <v>1994.623168808959</v>
      </c>
      <c r="R60" s="3">
        <f t="shared" si="12"/>
        <v>4693.7909996081125</v>
      </c>
      <c r="S60" s="3">
        <f t="shared" si="14"/>
        <v>3902.4082649099582</v>
      </c>
      <c r="T60" s="3">
        <f t="shared" si="13"/>
        <v>262.75561892132691</v>
      </c>
      <c r="U60" s="16">
        <f>COVID19_DailyReportedData!C66</f>
        <v>0</v>
      </c>
      <c r="W60" s="3" t="str">
        <f t="shared" si="15"/>
        <v/>
      </c>
    </row>
    <row r="61" spans="6:23" x14ac:dyDescent="0.25">
      <c r="F61" s="3">
        <f t="shared" si="0"/>
        <v>7.1428571428571425E-2</v>
      </c>
      <c r="G61" s="3">
        <f t="shared" si="4"/>
        <v>0.1</v>
      </c>
      <c r="H61" s="10">
        <f t="shared" si="5"/>
        <v>4.7081902893575282E-7</v>
      </c>
      <c r="I61" s="3">
        <f t="shared" si="1"/>
        <v>8</v>
      </c>
      <c r="J61" s="2">
        <f t="shared" si="2"/>
        <v>0.03</v>
      </c>
      <c r="K61" s="10">
        <f t="shared" si="6"/>
        <v>9.8087297694948498E-9</v>
      </c>
      <c r="L61" s="3">
        <f t="shared" si="7"/>
        <v>0.5</v>
      </c>
      <c r="M61" s="2">
        <f t="shared" si="8"/>
        <v>0.01</v>
      </c>
      <c r="N61" s="3">
        <v>59</v>
      </c>
      <c r="O61" s="3">
        <f t="shared" si="9"/>
        <v>499584.991633142</v>
      </c>
      <c r="P61" s="3">
        <f t="shared" si="10"/>
        <v>2995.5781166752922</v>
      </c>
      <c r="Q61" s="3">
        <f t="shared" si="11"/>
        <v>2132.7427996859369</v>
      </c>
      <c r="R61" s="3">
        <f t="shared" si="12"/>
        <v>5036.6874504968464</v>
      </c>
      <c r="S61" s="3">
        <f t="shared" si="14"/>
        <v>4183.0009792732899</v>
      </c>
      <c r="T61" s="3">
        <f t="shared" si="13"/>
        <v>280.59271436333182</v>
      </c>
      <c r="U61" s="16">
        <f>COVID19_DailyReportedData!C67</f>
        <v>0</v>
      </c>
      <c r="W61" s="3" t="str">
        <f t="shared" si="15"/>
        <v/>
      </c>
    </row>
    <row r="62" spans="6:23" x14ac:dyDescent="0.25">
      <c r="F62" s="3">
        <f t="shared" si="0"/>
        <v>7.1428571428571425E-2</v>
      </c>
      <c r="G62" s="3">
        <f t="shared" si="4"/>
        <v>0.1</v>
      </c>
      <c r="H62" s="10">
        <f t="shared" si="5"/>
        <v>4.7081902893575282E-7</v>
      </c>
      <c r="I62" s="3">
        <f t="shared" si="1"/>
        <v>8</v>
      </c>
      <c r="J62" s="2">
        <f t="shared" si="2"/>
        <v>0.03</v>
      </c>
      <c r="K62" s="10">
        <f t="shared" si="6"/>
        <v>9.8087297694948498E-9</v>
      </c>
      <c r="L62" s="3">
        <f t="shared" si="7"/>
        <v>0.5</v>
      </c>
      <c r="M62" s="2">
        <f t="shared" si="8"/>
        <v>0.01</v>
      </c>
      <c r="N62" s="3">
        <v>60</v>
      </c>
      <c r="O62" s="3">
        <f t="shared" si="9"/>
        <v>498869.93829351664</v>
      </c>
      <c r="P62" s="3">
        <f t="shared" si="10"/>
        <v>3197.1037791563404</v>
      </c>
      <c r="Q62" s="3">
        <f t="shared" si="11"/>
        <v>2279.9618399473279</v>
      </c>
      <c r="R62" s="3">
        <f t="shared" si="12"/>
        <v>5402.9960873797918</v>
      </c>
      <c r="S62" s="3">
        <f t="shared" si="14"/>
        <v>4482.5587909408187</v>
      </c>
      <c r="T62" s="3">
        <f t="shared" si="13"/>
        <v>299.55781166752922</v>
      </c>
      <c r="U62" s="16">
        <f>COVID19_DailyReportedData!C68</f>
        <v>0</v>
      </c>
      <c r="W62" s="3" t="str">
        <f t="shared" si="15"/>
        <v/>
      </c>
    </row>
    <row r="63" spans="6:23" x14ac:dyDescent="0.25">
      <c r="F63" s="3">
        <f t="shared" si="0"/>
        <v>7.1428571428571425E-2</v>
      </c>
      <c r="G63" s="3">
        <f t="shared" si="4"/>
        <v>0.1</v>
      </c>
      <c r="H63" s="10">
        <f t="shared" si="5"/>
        <v>4.7081902893575282E-7</v>
      </c>
      <c r="I63" s="3">
        <f t="shared" si="1"/>
        <v>8</v>
      </c>
      <c r="J63" s="2">
        <f t="shared" si="2"/>
        <v>0.03</v>
      </c>
      <c r="K63" s="10">
        <f t="shared" si="6"/>
        <v>9.8087297694948498E-9</v>
      </c>
      <c r="L63" s="3">
        <f t="shared" si="7"/>
        <v>0.5</v>
      </c>
      <c r="M63" s="2">
        <f t="shared" si="8"/>
        <v>0.01</v>
      </c>
      <c r="N63" s="3">
        <v>61</v>
      </c>
      <c r="O63" s="3">
        <f t="shared" si="9"/>
        <v>498107.85418617341</v>
      </c>
      <c r="P63" s="3">
        <f t="shared" si="10"/>
        <v>3411.1129529298828</v>
      </c>
      <c r="Q63" s="3">
        <f t="shared" si="11"/>
        <v>2436.8178007238671</v>
      </c>
      <c r="R63" s="3">
        <f t="shared" si="12"/>
        <v>5794.2150601729109</v>
      </c>
      <c r="S63" s="3">
        <f t="shared" si="14"/>
        <v>4802.2691688564528</v>
      </c>
      <c r="T63" s="3">
        <f t="shared" si="13"/>
        <v>319.71037791563407</v>
      </c>
      <c r="U63" s="16">
        <f>COVID19_DailyReportedData!C69</f>
        <v>0</v>
      </c>
      <c r="W63" s="3" t="str">
        <f t="shared" si="15"/>
        <v/>
      </c>
    </row>
    <row r="64" spans="6:23" x14ac:dyDescent="0.25">
      <c r="F64" s="3">
        <f t="shared" si="0"/>
        <v>7.1428571428571425E-2</v>
      </c>
      <c r="G64" s="3">
        <f t="shared" si="4"/>
        <v>0.1</v>
      </c>
      <c r="H64" s="10">
        <f t="shared" si="5"/>
        <v>4.7081902893575282E-7</v>
      </c>
      <c r="I64" s="3">
        <f t="shared" si="1"/>
        <v>8</v>
      </c>
      <c r="J64" s="2">
        <f t="shared" si="2"/>
        <v>0.03</v>
      </c>
      <c r="K64" s="10">
        <f t="shared" si="6"/>
        <v>9.8087297694948498E-9</v>
      </c>
      <c r="L64" s="3">
        <f t="shared" si="7"/>
        <v>0.5</v>
      </c>
      <c r="M64" s="2">
        <f t="shared" si="8"/>
        <v>0.01</v>
      </c>
      <c r="N64" s="3">
        <v>62</v>
      </c>
      <c r="O64" s="3">
        <f t="shared" si="9"/>
        <v>497295.97874284285</v>
      </c>
      <c r="P64" s="3">
        <f t="shared" si="10"/>
        <v>3638.2261757581555</v>
      </c>
      <c r="Q64" s="3">
        <f t="shared" si="11"/>
        <v>2603.8706816794365</v>
      </c>
      <c r="R64" s="3">
        <f t="shared" si="12"/>
        <v>6211.9243997196072</v>
      </c>
      <c r="S64" s="3">
        <f t="shared" si="14"/>
        <v>5143.3804641494407</v>
      </c>
      <c r="T64" s="3">
        <f t="shared" si="13"/>
        <v>341.1112952929883</v>
      </c>
      <c r="U64" s="16">
        <f>COVID19_DailyReportedData!C70</f>
        <v>0</v>
      </c>
      <c r="W64" s="3" t="str">
        <f t="shared" si="15"/>
        <v/>
      </c>
    </row>
    <row r="65" spans="6:23" x14ac:dyDescent="0.25">
      <c r="F65" s="3">
        <f t="shared" si="0"/>
        <v>7.1428571428571425E-2</v>
      </c>
      <c r="G65" s="3">
        <f t="shared" si="4"/>
        <v>0.1</v>
      </c>
      <c r="H65" s="10">
        <f t="shared" si="5"/>
        <v>4.7081902893575282E-7</v>
      </c>
      <c r="I65" s="3">
        <f t="shared" si="1"/>
        <v>8</v>
      </c>
      <c r="J65" s="2">
        <f t="shared" si="2"/>
        <v>0.03</v>
      </c>
      <c r="K65" s="10">
        <f t="shared" si="6"/>
        <v>9.8087297694948498E-9</v>
      </c>
      <c r="L65" s="3">
        <f t="shared" si="7"/>
        <v>0.5</v>
      </c>
      <c r="M65" s="2">
        <f t="shared" si="8"/>
        <v>0.01</v>
      </c>
      <c r="N65" s="3">
        <v>63</v>
      </c>
      <c r="O65" s="3">
        <f t="shared" si="9"/>
        <v>496431.43625855335</v>
      </c>
      <c r="P65" s="3">
        <f t="shared" si="10"/>
        <v>3879.0727442034217</v>
      </c>
      <c r="Q65" s="3">
        <f t="shared" si="11"/>
        <v>2781.7025362781492</v>
      </c>
      <c r="R65" s="3">
        <f t="shared" si="12"/>
        <v>6657.7884609651492</v>
      </c>
      <c r="S65" s="3">
        <f t="shared" si="14"/>
        <v>5507.2030817252562</v>
      </c>
      <c r="T65" s="3">
        <f t="shared" si="13"/>
        <v>363.82261757581557</v>
      </c>
      <c r="U65" s="16">
        <f>COVID19_DailyReportedData!C71</f>
        <v>0</v>
      </c>
      <c r="W65" s="3" t="str">
        <f t="shared" si="15"/>
        <v/>
      </c>
    </row>
    <row r="66" spans="6:23" x14ac:dyDescent="0.25">
      <c r="F66" s="3">
        <f t="shared" ref="F66:F129" si="16">$C$3</f>
        <v>7.1428571428571425E-2</v>
      </c>
      <c r="G66" s="3">
        <f t="shared" si="4"/>
        <v>0.1</v>
      </c>
      <c r="H66" s="10">
        <f t="shared" si="5"/>
        <v>4.7081902893575282E-7</v>
      </c>
      <c r="I66" s="3">
        <f t="shared" ref="I66:I129" si="17">IF(N66&gt;=$C$28,$C$25,IF(N66&gt;=$C$27,$C$24,$C$23))</f>
        <v>8</v>
      </c>
      <c r="J66" s="2">
        <f t="shared" ref="J66:J129" si="18">IF(N66&gt;=$C$28,$C$33,IF(N66&gt;=$C$27,$C$32,$C$31))</f>
        <v>0.03</v>
      </c>
      <c r="K66" s="10">
        <f t="shared" si="6"/>
        <v>9.8087297694948498E-9</v>
      </c>
      <c r="L66" s="3">
        <f t="shared" si="7"/>
        <v>0.5</v>
      </c>
      <c r="M66" s="2">
        <f t="shared" si="8"/>
        <v>0.01</v>
      </c>
      <c r="N66" s="3">
        <v>64</v>
      </c>
      <c r="O66" s="3">
        <f t="shared" si="9"/>
        <v>495511.23792637454</v>
      </c>
      <c r="P66" s="3">
        <f t="shared" si="10"/>
        <v>4134.2871773759498</v>
      </c>
      <c r="Q66" s="3">
        <f t="shared" si="11"/>
        <v>2970.9167723929095</v>
      </c>
      <c r="R66" s="3">
        <f t="shared" si="12"/>
        <v>7133.5581238566901</v>
      </c>
      <c r="S66" s="3">
        <f t="shared" si="14"/>
        <v>5895.1103561455984</v>
      </c>
      <c r="T66" s="3">
        <f t="shared" si="13"/>
        <v>387.90727442034222</v>
      </c>
      <c r="U66" s="16">
        <f>COVID19_DailyReportedData!C72</f>
        <v>0</v>
      </c>
      <c r="W66" s="3" t="str">
        <f t="shared" si="15"/>
        <v/>
      </c>
    </row>
    <row r="67" spans="6:23" x14ac:dyDescent="0.25">
      <c r="F67" s="3">
        <f t="shared" si="16"/>
        <v>7.1428571428571425E-2</v>
      </c>
      <c r="G67" s="3">
        <f t="shared" ref="G67:G130" si="19">$C$16</f>
        <v>0.1</v>
      </c>
      <c r="H67" s="10">
        <f t="shared" ref="H67:H130" si="20">(I67*J67)/($C$8+$C$9+$C$11+$C$10)</f>
        <v>4.7081902893575282E-7</v>
      </c>
      <c r="I67" s="3">
        <f t="shared" si="17"/>
        <v>8</v>
      </c>
      <c r="J67" s="2">
        <f t="shared" si="18"/>
        <v>0.03</v>
      </c>
      <c r="K67" s="10">
        <f t="shared" ref="K67:K130" si="21">(L67*M67)/($C$8+$C$9+$C$11+$C$10)</f>
        <v>9.8087297694948498E-9</v>
      </c>
      <c r="L67" s="3">
        <f t="shared" ref="L67:L130" si="22">IF(N67&gt;=$C$28,$D$25,IF(N67&gt;=$C$27,$D$24,$D$23))</f>
        <v>0.5</v>
      </c>
      <c r="M67" s="2">
        <f t="shared" ref="M67:M130" si="23">IF(N67&gt;=$C$28,$D$33,IF(N67&gt;=$C$27,$D$32,$D$31))</f>
        <v>0.01</v>
      </c>
      <c r="N67" s="3">
        <v>65</v>
      </c>
      <c r="O67" s="3">
        <f t="shared" ref="O67:O130" si="24">-H66*O66*P66-K66*O66*Q66+O66</f>
        <v>494532.2851162373</v>
      </c>
      <c r="P67" s="3">
        <f t="shared" ref="P67:P130" si="25">H66*O66*P66+K66*O66*Q66-(F66 + G66)*P66+P66</f>
        <v>4404.505042820153</v>
      </c>
      <c r="Q67" s="3">
        <f t="shared" ref="Q67:Q130" si="26">P66*G66 + Q66-Q66*F66</f>
        <v>3172.1371492452968</v>
      </c>
      <c r="R67" s="3">
        <f t="shared" ref="R67:R130" si="27">F66*(P66+Q66)+R66</f>
        <v>7641.0726916973226</v>
      </c>
      <c r="S67" s="3">
        <f t="shared" si="14"/>
        <v>6308.5390738831939</v>
      </c>
      <c r="T67" s="3">
        <f t="shared" ref="T67:T130" si="28">P66*G66</f>
        <v>413.42871773759498</v>
      </c>
      <c r="U67" s="16">
        <f>COVID19_DailyReportedData!C73</f>
        <v>0</v>
      </c>
      <c r="W67" s="3" t="str">
        <f t="shared" si="15"/>
        <v/>
      </c>
    </row>
    <row r="68" spans="6:23" x14ac:dyDescent="0.25">
      <c r="F68" s="3">
        <f t="shared" si="16"/>
        <v>7.1428571428571425E-2</v>
      </c>
      <c r="G68" s="3">
        <f t="shared" si="19"/>
        <v>0.1</v>
      </c>
      <c r="H68" s="10">
        <f t="shared" si="20"/>
        <v>4.7081902893575282E-7</v>
      </c>
      <c r="I68" s="3">
        <f t="shared" si="17"/>
        <v>8</v>
      </c>
      <c r="J68" s="2">
        <f t="shared" si="18"/>
        <v>0.03</v>
      </c>
      <c r="K68" s="10">
        <f t="shared" si="21"/>
        <v>9.8087297694948498E-9</v>
      </c>
      <c r="L68" s="3">
        <f t="shared" si="22"/>
        <v>0.5</v>
      </c>
      <c r="M68" s="2">
        <f t="shared" si="23"/>
        <v>0.01</v>
      </c>
      <c r="N68" s="3">
        <v>66</v>
      </c>
      <c r="O68" s="3">
        <f t="shared" si="24"/>
        <v>493491.37406643399</v>
      </c>
      <c r="P68" s="3">
        <f t="shared" si="25"/>
        <v>4690.3580852828582</v>
      </c>
      <c r="Q68" s="3">
        <f t="shared" si="26"/>
        <v>3386.0064285812191</v>
      </c>
      <c r="R68" s="3">
        <f t="shared" si="27"/>
        <v>8182.2614197019975</v>
      </c>
      <c r="S68" s="3">
        <f t="shared" ref="S68:S131" si="29">P67*G67 + S67</f>
        <v>6748.9895781652094</v>
      </c>
      <c r="T68" s="3">
        <f t="shared" si="28"/>
        <v>440.45050428201534</v>
      </c>
      <c r="U68" s="16">
        <f>COVID19_DailyReportedData!C74</f>
        <v>0</v>
      </c>
      <c r="W68" s="3" t="str">
        <f t="shared" si="15"/>
        <v/>
      </c>
    </row>
    <row r="69" spans="6:23" x14ac:dyDescent="0.25">
      <c r="F69" s="3">
        <f t="shared" si="16"/>
        <v>7.1428571428571425E-2</v>
      </c>
      <c r="G69" s="3">
        <f t="shared" si="19"/>
        <v>0.1</v>
      </c>
      <c r="H69" s="10">
        <f t="shared" si="20"/>
        <v>4.7081902893575282E-7</v>
      </c>
      <c r="I69" s="3">
        <f t="shared" si="17"/>
        <v>8</v>
      </c>
      <c r="J69" s="2">
        <f t="shared" si="18"/>
        <v>0.03</v>
      </c>
      <c r="K69" s="10">
        <f t="shared" si="21"/>
        <v>9.8087297694948498E-9</v>
      </c>
      <c r="L69" s="3">
        <f t="shared" si="22"/>
        <v>0.5</v>
      </c>
      <c r="M69" s="2">
        <f t="shared" si="23"/>
        <v>0.01</v>
      </c>
      <c r="N69" s="3">
        <v>67</v>
      </c>
      <c r="O69" s="3">
        <f t="shared" si="24"/>
        <v>492385.20216578868</v>
      </c>
      <c r="P69" s="3">
        <f t="shared" si="25"/>
        <v>4992.468599879694</v>
      </c>
      <c r="Q69" s="3">
        <f t="shared" si="26"/>
        <v>3613.1846350679893</v>
      </c>
      <c r="R69" s="3">
        <f t="shared" si="27"/>
        <v>8759.1445992637164</v>
      </c>
      <c r="S69" s="3">
        <f t="shared" si="29"/>
        <v>7218.0253866934954</v>
      </c>
      <c r="T69" s="3">
        <f t="shared" si="28"/>
        <v>469.03580852828583</v>
      </c>
      <c r="U69" s="16">
        <f>COVID19_DailyReportedData!C75</f>
        <v>0</v>
      </c>
      <c r="W69" s="3" t="str">
        <f t="shared" si="15"/>
        <v/>
      </c>
    </row>
    <row r="70" spans="6:23" x14ac:dyDescent="0.25">
      <c r="F70" s="3">
        <f t="shared" si="16"/>
        <v>7.1428571428571425E-2</v>
      </c>
      <c r="G70" s="3">
        <f t="shared" si="19"/>
        <v>0.1</v>
      </c>
      <c r="H70" s="10">
        <f t="shared" si="20"/>
        <v>4.7081902893575282E-7</v>
      </c>
      <c r="I70" s="3">
        <f t="shared" si="17"/>
        <v>8</v>
      </c>
      <c r="J70" s="2">
        <f t="shared" si="18"/>
        <v>0.03</v>
      </c>
      <c r="K70" s="10">
        <f t="shared" si="21"/>
        <v>9.8087297694948498E-9</v>
      </c>
      <c r="L70" s="3">
        <f t="shared" si="22"/>
        <v>0.5</v>
      </c>
      <c r="M70" s="2">
        <f t="shared" si="23"/>
        <v>0.01</v>
      </c>
      <c r="N70" s="3">
        <v>68</v>
      </c>
      <c r="O70" s="3">
        <f t="shared" si="24"/>
        <v>491210.37601210363</v>
      </c>
      <c r="P70" s="3">
        <f t="shared" si="25"/>
        <v>5311.4429935853577</v>
      </c>
      <c r="Q70" s="3">
        <f t="shared" si="26"/>
        <v>3854.3468782653877</v>
      </c>
      <c r="R70" s="3">
        <f t="shared" si="27"/>
        <v>9373.834116045693</v>
      </c>
      <c r="S70" s="3">
        <f t="shared" si="29"/>
        <v>7717.2722466814648</v>
      </c>
      <c r="T70" s="3">
        <f t="shared" si="28"/>
        <v>499.2468599879694</v>
      </c>
      <c r="U70" s="16">
        <f>COVID19_DailyReportedData!C76</f>
        <v>0</v>
      </c>
      <c r="W70" s="3" t="str">
        <f t="shared" si="15"/>
        <v/>
      </c>
    </row>
    <row r="71" spans="6:23" x14ac:dyDescent="0.25">
      <c r="F71" s="3">
        <f t="shared" si="16"/>
        <v>7.1428571428571425E-2</v>
      </c>
      <c r="G71" s="3">
        <f t="shared" si="19"/>
        <v>0.1</v>
      </c>
      <c r="H71" s="10">
        <f t="shared" si="20"/>
        <v>4.7081902893575282E-7</v>
      </c>
      <c r="I71" s="3">
        <f t="shared" si="17"/>
        <v>8</v>
      </c>
      <c r="J71" s="2">
        <f t="shared" si="18"/>
        <v>0.03</v>
      </c>
      <c r="K71" s="10">
        <f t="shared" si="21"/>
        <v>9.8087297694948498E-9</v>
      </c>
      <c r="L71" s="3">
        <f t="shared" si="22"/>
        <v>0.5</v>
      </c>
      <c r="M71" s="2">
        <f t="shared" si="23"/>
        <v>0.01</v>
      </c>
      <c r="N71" s="3">
        <v>69</v>
      </c>
      <c r="O71" s="3">
        <f t="shared" si="24"/>
        <v>489963.42143768916</v>
      </c>
      <c r="P71" s="3">
        <f t="shared" si="25"/>
        <v>5647.8644833852204</v>
      </c>
      <c r="Q71" s="3">
        <f t="shared" si="26"/>
        <v>4110.1806863192523</v>
      </c>
      <c r="R71" s="3">
        <f t="shared" si="27"/>
        <v>10028.533392606461</v>
      </c>
      <c r="S71" s="3">
        <f t="shared" si="29"/>
        <v>8248.41654604</v>
      </c>
      <c r="T71" s="3">
        <f t="shared" si="28"/>
        <v>531.14429935853582</v>
      </c>
      <c r="U71" s="16">
        <f>COVID19_DailyReportedData!C77</f>
        <v>0</v>
      </c>
      <c r="W71" s="3" t="str">
        <f t="shared" si="15"/>
        <v/>
      </c>
    </row>
    <row r="72" spans="6:23" x14ac:dyDescent="0.25">
      <c r="F72" s="3">
        <f t="shared" si="16"/>
        <v>7.1428571428571425E-2</v>
      </c>
      <c r="G72" s="3">
        <f t="shared" si="19"/>
        <v>0.1</v>
      </c>
      <c r="H72" s="10">
        <f t="shared" si="20"/>
        <v>4.7081902893575282E-7</v>
      </c>
      <c r="I72" s="3">
        <f t="shared" si="17"/>
        <v>8</v>
      </c>
      <c r="J72" s="2">
        <f t="shared" si="18"/>
        <v>0.03</v>
      </c>
      <c r="K72" s="10">
        <f t="shared" si="21"/>
        <v>9.8087297694948498E-9</v>
      </c>
      <c r="L72" s="3">
        <f t="shared" si="22"/>
        <v>0.5</v>
      </c>
      <c r="M72" s="2">
        <f t="shared" si="23"/>
        <v>0.01</v>
      </c>
      <c r="N72" s="3">
        <v>70</v>
      </c>
      <c r="O72" s="3">
        <f t="shared" si="24"/>
        <v>488640.79569483094</v>
      </c>
      <c r="P72" s="3">
        <f t="shared" si="25"/>
        <v>6002.284886234549</v>
      </c>
      <c r="Q72" s="3">
        <f t="shared" si="26"/>
        <v>4381.3827999206851</v>
      </c>
      <c r="R72" s="3">
        <f t="shared" si="27"/>
        <v>10725.536619013923</v>
      </c>
      <c r="S72" s="3">
        <f t="shared" si="29"/>
        <v>8813.2029943785219</v>
      </c>
      <c r="T72" s="3">
        <f t="shared" si="28"/>
        <v>564.78644833852206</v>
      </c>
      <c r="U72" s="16">
        <f>COVID19_DailyReportedData!C78</f>
        <v>0</v>
      </c>
      <c r="W72" s="3" t="str">
        <f t="shared" si="15"/>
        <v/>
      </c>
    </row>
    <row r="73" spans="6:23" x14ac:dyDescent="0.25">
      <c r="F73" s="3">
        <f t="shared" si="16"/>
        <v>7.1428571428571425E-2</v>
      </c>
      <c r="G73" s="3">
        <f t="shared" si="19"/>
        <v>0.1</v>
      </c>
      <c r="H73" s="10">
        <f t="shared" si="20"/>
        <v>4.7081902893575282E-7</v>
      </c>
      <c r="I73" s="3">
        <f t="shared" si="17"/>
        <v>8</v>
      </c>
      <c r="J73" s="2">
        <f t="shared" si="18"/>
        <v>0.03</v>
      </c>
      <c r="K73" s="10">
        <f t="shared" si="21"/>
        <v>9.8087297694948498E-9</v>
      </c>
      <c r="L73" s="3">
        <f t="shared" si="22"/>
        <v>0.5</v>
      </c>
      <c r="M73" s="2">
        <f t="shared" si="23"/>
        <v>0.01</v>
      </c>
      <c r="N73" s="3">
        <v>71</v>
      </c>
      <c r="O73" s="3">
        <f t="shared" si="24"/>
        <v>487238.90199211548</v>
      </c>
      <c r="P73" s="3">
        <f t="shared" si="25"/>
        <v>6375.2154655954928</v>
      </c>
      <c r="Q73" s="3">
        <f t="shared" si="26"/>
        <v>4668.6553742640908</v>
      </c>
      <c r="R73" s="3">
        <f t="shared" si="27"/>
        <v>11467.227168025011</v>
      </c>
      <c r="S73" s="3">
        <f t="shared" si="29"/>
        <v>9413.4314830019775</v>
      </c>
      <c r="T73" s="3">
        <f t="shared" si="28"/>
        <v>600.22848862345495</v>
      </c>
      <c r="U73" s="16">
        <f>COVID19_DailyReportedData!C79</f>
        <v>0</v>
      </c>
      <c r="W73" s="3" t="str">
        <f t="shared" si="15"/>
        <v/>
      </c>
    </row>
    <row r="74" spans="6:23" x14ac:dyDescent="0.25">
      <c r="F74" s="3">
        <f t="shared" si="16"/>
        <v>7.1428571428571425E-2</v>
      </c>
      <c r="G74" s="3">
        <f t="shared" si="19"/>
        <v>0.1</v>
      </c>
      <c r="H74" s="10">
        <f t="shared" si="20"/>
        <v>4.7081902893575282E-7</v>
      </c>
      <c r="I74" s="3">
        <f t="shared" si="17"/>
        <v>8</v>
      </c>
      <c r="J74" s="2">
        <f t="shared" si="18"/>
        <v>0.03</v>
      </c>
      <c r="K74" s="10">
        <f t="shared" si="21"/>
        <v>9.8087297694948498E-9</v>
      </c>
      <c r="L74" s="3">
        <f t="shared" si="22"/>
        <v>0.5</v>
      </c>
      <c r="M74" s="2">
        <f t="shared" si="23"/>
        <v>0.01</v>
      </c>
      <c r="N74" s="3">
        <v>72</v>
      </c>
      <c r="O74" s="3">
        <f t="shared" si="24"/>
        <v>485754.10656570556</v>
      </c>
      <c r="P74" s="3">
        <f t="shared" si="25"/>
        <v>6767.1168121890423</v>
      </c>
      <c r="Q74" s="3">
        <f t="shared" si="26"/>
        <v>4972.7015369476339</v>
      </c>
      <c r="R74" s="3">
        <f t="shared" si="27"/>
        <v>12256.075085157838</v>
      </c>
      <c r="S74" s="3">
        <f t="shared" si="29"/>
        <v>10050.953029561526</v>
      </c>
      <c r="T74" s="3">
        <f t="shared" si="28"/>
        <v>637.52154655954928</v>
      </c>
      <c r="U74" s="16">
        <f>COVID19_DailyReportedData!C80</f>
        <v>0</v>
      </c>
      <c r="W74" s="3" t="str">
        <f t="shared" si="15"/>
        <v/>
      </c>
    </row>
    <row r="75" spans="6:23" x14ac:dyDescent="0.25">
      <c r="F75" s="3">
        <f t="shared" si="16"/>
        <v>7.1428571428571425E-2</v>
      </c>
      <c r="G75" s="3">
        <f t="shared" si="19"/>
        <v>0.1</v>
      </c>
      <c r="H75" s="10">
        <f t="shared" si="20"/>
        <v>4.7081902893575282E-7</v>
      </c>
      <c r="I75" s="3">
        <f t="shared" si="17"/>
        <v>8</v>
      </c>
      <c r="J75" s="2">
        <f t="shared" si="18"/>
        <v>0.03</v>
      </c>
      <c r="K75" s="10">
        <f t="shared" si="21"/>
        <v>9.8087297694948498E-9</v>
      </c>
      <c r="L75" s="3">
        <f t="shared" si="22"/>
        <v>0.5</v>
      </c>
      <c r="M75" s="2">
        <f t="shared" si="23"/>
        <v>0.01</v>
      </c>
      <c r="N75" s="3">
        <v>73</v>
      </c>
      <c r="O75" s="3">
        <f t="shared" si="24"/>
        <v>484182.75845696038</v>
      </c>
      <c r="P75" s="3">
        <f t="shared" si="25"/>
        <v>7178.3877531303688</v>
      </c>
      <c r="Q75" s="3">
        <f t="shared" si="26"/>
        <v>5294.220251241707</v>
      </c>
      <c r="R75" s="3">
        <f t="shared" si="27"/>
        <v>13094.6335386676</v>
      </c>
      <c r="S75" s="3">
        <f t="shared" si="29"/>
        <v>10727.664710780431</v>
      </c>
      <c r="T75" s="3">
        <f t="shared" si="28"/>
        <v>676.71168121890423</v>
      </c>
      <c r="U75" s="16">
        <f>COVID19_DailyReportedData!C81</f>
        <v>0</v>
      </c>
      <c r="W75" s="3" t="str">
        <f t="shared" si="15"/>
        <v/>
      </c>
    </row>
    <row r="76" spans="6:23" x14ac:dyDescent="0.25">
      <c r="F76" s="3">
        <f t="shared" si="16"/>
        <v>7.1428571428571425E-2</v>
      </c>
      <c r="G76" s="3">
        <f t="shared" si="19"/>
        <v>0.1</v>
      </c>
      <c r="H76" s="10">
        <f t="shared" si="20"/>
        <v>4.7081902893575282E-7</v>
      </c>
      <c r="I76" s="3">
        <f t="shared" si="17"/>
        <v>8</v>
      </c>
      <c r="J76" s="2">
        <f t="shared" si="18"/>
        <v>0.03</v>
      </c>
      <c r="K76" s="10">
        <f t="shared" si="21"/>
        <v>9.8087297694948498E-9</v>
      </c>
      <c r="L76" s="3">
        <f t="shared" si="22"/>
        <v>0.5</v>
      </c>
      <c r="M76" s="2">
        <f t="shared" si="23"/>
        <v>0.01</v>
      </c>
      <c r="N76" s="3">
        <v>74</v>
      </c>
      <c r="O76" s="3">
        <f t="shared" si="24"/>
        <v>482521.21214820928</v>
      </c>
      <c r="P76" s="3">
        <f t="shared" si="25"/>
        <v>7609.3533042019553</v>
      </c>
      <c r="Q76" s="3">
        <f t="shared" si="26"/>
        <v>5633.9004371803358</v>
      </c>
      <c r="R76" s="3">
        <f t="shared" si="27"/>
        <v>13985.534110408462</v>
      </c>
      <c r="S76" s="3">
        <f t="shared" si="29"/>
        <v>11445.503486093468</v>
      </c>
      <c r="T76" s="3">
        <f t="shared" si="28"/>
        <v>717.83877531303688</v>
      </c>
      <c r="U76" s="16">
        <f>COVID19_DailyReportedData!C82</f>
        <v>0</v>
      </c>
      <c r="W76" s="3" t="str">
        <f t="shared" si="15"/>
        <v/>
      </c>
    </row>
    <row r="77" spans="6:23" x14ac:dyDescent="0.25">
      <c r="F77" s="3">
        <f t="shared" si="16"/>
        <v>7.1428571428571425E-2</v>
      </c>
      <c r="G77" s="3">
        <f t="shared" si="19"/>
        <v>0.1</v>
      </c>
      <c r="H77" s="10">
        <f t="shared" si="20"/>
        <v>4.7081902893575282E-7</v>
      </c>
      <c r="I77" s="3">
        <f t="shared" si="17"/>
        <v>8</v>
      </c>
      <c r="J77" s="2">
        <f t="shared" si="18"/>
        <v>0.03</v>
      </c>
      <c r="K77" s="10">
        <f t="shared" si="21"/>
        <v>9.8087297694948498E-9</v>
      </c>
      <c r="L77" s="3">
        <f t="shared" si="22"/>
        <v>0.5</v>
      </c>
      <c r="M77" s="2">
        <f t="shared" si="23"/>
        <v>0.01</v>
      </c>
      <c r="N77" s="3">
        <v>75</v>
      </c>
      <c r="O77" s="3">
        <f t="shared" si="24"/>
        <v>480765.85318098584</v>
      </c>
      <c r="P77" s="3">
        <f t="shared" si="25"/>
        <v>8060.2517049907874</v>
      </c>
      <c r="Q77" s="3">
        <f t="shared" si="26"/>
        <v>5992.414307801936</v>
      </c>
      <c r="R77" s="3">
        <f t="shared" si="27"/>
        <v>14931.480806221483</v>
      </c>
      <c r="S77" s="3">
        <f t="shared" si="29"/>
        <v>12206.438816513664</v>
      </c>
      <c r="T77" s="3">
        <f t="shared" si="28"/>
        <v>760.93533042019556</v>
      </c>
      <c r="U77" s="16">
        <f>COVID19_DailyReportedData!C83</f>
        <v>0</v>
      </c>
      <c r="W77" s="3" t="str">
        <f t="shared" si="15"/>
        <v/>
      </c>
    </row>
    <row r="78" spans="6:23" x14ac:dyDescent="0.25">
      <c r="F78" s="3">
        <f t="shared" si="16"/>
        <v>7.1428571428571425E-2</v>
      </c>
      <c r="G78" s="3">
        <f t="shared" si="19"/>
        <v>0.1</v>
      </c>
      <c r="H78" s="10">
        <f t="shared" si="20"/>
        <v>4.7081902893575282E-7</v>
      </c>
      <c r="I78" s="3">
        <f t="shared" si="17"/>
        <v>8</v>
      </c>
      <c r="J78" s="2">
        <f t="shared" si="18"/>
        <v>0.03</v>
      </c>
      <c r="K78" s="10">
        <f t="shared" si="21"/>
        <v>9.8087297694948498E-9</v>
      </c>
      <c r="L78" s="3">
        <f t="shared" si="22"/>
        <v>0.5</v>
      </c>
      <c r="M78" s="2">
        <f t="shared" si="23"/>
        <v>0.01</v>
      </c>
      <c r="N78" s="3">
        <v>76</v>
      </c>
      <c r="O78" s="3">
        <f t="shared" si="24"/>
        <v>478913.12684462615</v>
      </c>
      <c r="P78" s="3">
        <f t="shared" si="25"/>
        <v>8531.2206062091682</v>
      </c>
      <c r="Q78" s="3">
        <f t="shared" si="26"/>
        <v>6370.4098848865906</v>
      </c>
      <c r="R78" s="3">
        <f t="shared" si="27"/>
        <v>15935.242664278107</v>
      </c>
      <c r="S78" s="3">
        <f t="shared" si="29"/>
        <v>13012.463987012743</v>
      </c>
      <c r="T78" s="3">
        <f t="shared" si="28"/>
        <v>806.02517049907874</v>
      </c>
      <c r="U78" s="16">
        <f>COVID19_DailyReportedData!C84</f>
        <v>0</v>
      </c>
      <c r="W78" s="3" t="str">
        <f t="shared" si="15"/>
        <v/>
      </c>
    </row>
    <row r="79" spans="6:23" x14ac:dyDescent="0.25">
      <c r="F79" s="3">
        <f t="shared" si="16"/>
        <v>7.1428571428571425E-2</v>
      </c>
      <c r="G79" s="3">
        <f t="shared" si="19"/>
        <v>0.1</v>
      </c>
      <c r="H79" s="10">
        <f t="shared" si="20"/>
        <v>4.7081902893575282E-7</v>
      </c>
      <c r="I79" s="3">
        <f t="shared" si="17"/>
        <v>8</v>
      </c>
      <c r="J79" s="2">
        <f t="shared" si="18"/>
        <v>0.03</v>
      </c>
      <c r="K79" s="10">
        <f t="shared" si="21"/>
        <v>9.8087297694948498E-9</v>
      </c>
      <c r="L79" s="3">
        <f t="shared" si="22"/>
        <v>0.5</v>
      </c>
      <c r="M79" s="2">
        <f t="shared" si="23"/>
        <v>0.01</v>
      </c>
      <c r="N79" s="3">
        <v>77</v>
      </c>
      <c r="O79" s="3">
        <f t="shared" si="24"/>
        <v>476959.56997693947</v>
      </c>
      <c r="P79" s="3">
        <f t="shared" si="25"/>
        <v>9022.2825128314289</v>
      </c>
      <c r="Q79" s="3">
        <f t="shared" si="26"/>
        <v>6768.5026680156088</v>
      </c>
      <c r="R79" s="3">
        <f t="shared" si="27"/>
        <v>16999.644842213518</v>
      </c>
      <c r="S79" s="3">
        <f t="shared" si="29"/>
        <v>13865.58604763366</v>
      </c>
      <c r="T79" s="3">
        <f t="shared" si="28"/>
        <v>853.12206062091684</v>
      </c>
      <c r="U79" s="16">
        <f>COVID19_DailyReportedData!C85</f>
        <v>0</v>
      </c>
      <c r="W79" s="3" t="str">
        <f t="shared" si="15"/>
        <v/>
      </c>
    </row>
    <row r="80" spans="6:23" x14ac:dyDescent="0.25">
      <c r="F80" s="3">
        <f t="shared" si="16"/>
        <v>7.1428571428571425E-2</v>
      </c>
      <c r="G80" s="3">
        <f t="shared" si="19"/>
        <v>0.1</v>
      </c>
      <c r="H80" s="10">
        <f t="shared" si="20"/>
        <v>4.7081902893575282E-7</v>
      </c>
      <c r="I80" s="3">
        <f t="shared" si="17"/>
        <v>8</v>
      </c>
      <c r="J80" s="2">
        <f t="shared" si="18"/>
        <v>0.03</v>
      </c>
      <c r="K80" s="10">
        <f t="shared" si="21"/>
        <v>9.8087297694948498E-9</v>
      </c>
      <c r="L80" s="3">
        <f t="shared" si="22"/>
        <v>0.5</v>
      </c>
      <c r="M80" s="2">
        <f t="shared" si="23"/>
        <v>0.01</v>
      </c>
      <c r="N80" s="3">
        <v>78</v>
      </c>
      <c r="O80" s="3">
        <f t="shared" si="24"/>
        <v>474901.84586194792</v>
      </c>
      <c r="P80" s="3">
        <f t="shared" si="25"/>
        <v>9533.3296256233225</v>
      </c>
      <c r="Q80" s="3">
        <f t="shared" si="26"/>
        <v>7187.266443011923</v>
      </c>
      <c r="R80" s="3">
        <f t="shared" si="27"/>
        <v>18127.558069416878</v>
      </c>
      <c r="S80" s="3">
        <f t="shared" si="29"/>
        <v>14767.814298916803</v>
      </c>
      <c r="T80" s="3">
        <f t="shared" si="28"/>
        <v>902.22825128314298</v>
      </c>
      <c r="U80" s="16">
        <f>COVID19_DailyReportedData!C86</f>
        <v>0</v>
      </c>
      <c r="W80" s="3" t="str">
        <f t="shared" si="15"/>
        <v/>
      </c>
    </row>
    <row r="81" spans="6:23" x14ac:dyDescent="0.25">
      <c r="F81" s="3">
        <f t="shared" si="16"/>
        <v>7.1428571428571425E-2</v>
      </c>
      <c r="G81" s="3">
        <f t="shared" si="19"/>
        <v>0.1</v>
      </c>
      <c r="H81" s="10">
        <f t="shared" si="20"/>
        <v>4.7081902893575282E-7</v>
      </c>
      <c r="I81" s="3">
        <f t="shared" si="17"/>
        <v>8</v>
      </c>
      <c r="J81" s="2">
        <f t="shared" si="18"/>
        <v>0.03</v>
      </c>
      <c r="K81" s="10">
        <f t="shared" si="21"/>
        <v>9.8087297694948498E-9</v>
      </c>
      <c r="L81" s="3">
        <f t="shared" si="22"/>
        <v>0.5</v>
      </c>
      <c r="M81" s="2">
        <f t="shared" si="23"/>
        <v>0.01</v>
      </c>
      <c r="N81" s="3">
        <v>79</v>
      </c>
      <c r="O81" s="3">
        <f t="shared" si="24"/>
        <v>472736.78214200091</v>
      </c>
      <c r="P81" s="3">
        <f t="shared" si="25"/>
        <v>10064.108266892028</v>
      </c>
      <c r="Q81" s="3">
        <f t="shared" si="26"/>
        <v>7627.2232310734043</v>
      </c>
      <c r="R81" s="3">
        <f t="shared" si="27"/>
        <v>19321.886360033681</v>
      </c>
      <c r="S81" s="3">
        <f t="shared" si="29"/>
        <v>15721.147261479135</v>
      </c>
      <c r="T81" s="3">
        <f t="shared" si="28"/>
        <v>953.33296256233234</v>
      </c>
      <c r="U81" s="16">
        <f>COVID19_DailyReportedData!C87</f>
        <v>0</v>
      </c>
      <c r="W81" s="3" t="str">
        <f t="shared" si="15"/>
        <v/>
      </c>
    </row>
    <row r="82" spans="6:23" x14ac:dyDescent="0.25">
      <c r="F82" s="3">
        <f t="shared" si="16"/>
        <v>7.1428571428571425E-2</v>
      </c>
      <c r="G82" s="3">
        <f t="shared" si="19"/>
        <v>0.1</v>
      </c>
      <c r="H82" s="10">
        <f t="shared" si="20"/>
        <v>4.7081902893575282E-7</v>
      </c>
      <c r="I82" s="3">
        <f t="shared" si="17"/>
        <v>8</v>
      </c>
      <c r="J82" s="2">
        <f t="shared" si="18"/>
        <v>0.03</v>
      </c>
      <c r="K82" s="10">
        <f t="shared" si="21"/>
        <v>9.8087297694948498E-9</v>
      </c>
      <c r="L82" s="3">
        <f t="shared" si="22"/>
        <v>0.5</v>
      </c>
      <c r="M82" s="2">
        <f t="shared" si="23"/>
        <v>0.01</v>
      </c>
      <c r="N82" s="3">
        <v>80</v>
      </c>
      <c r="O82" s="3">
        <f t="shared" si="24"/>
        <v>470461.41158277128</v>
      </c>
      <c r="P82" s="3">
        <f t="shared" si="25"/>
        <v>10614.203123225876</v>
      </c>
      <c r="Q82" s="3">
        <f t="shared" si="26"/>
        <v>8088.8323984002209</v>
      </c>
      <c r="R82" s="3">
        <f t="shared" si="27"/>
        <v>20585.552895602639</v>
      </c>
      <c r="S82" s="3">
        <f t="shared" si="29"/>
        <v>16727.558088168338</v>
      </c>
      <c r="T82" s="3">
        <f t="shared" si="28"/>
        <v>1006.4108266892028</v>
      </c>
      <c r="U82" s="16">
        <f>COVID19_DailyReportedData!C88</f>
        <v>0</v>
      </c>
      <c r="W82" s="3" t="str">
        <f t="shared" si="15"/>
        <v/>
      </c>
    </row>
    <row r="83" spans="6:23" x14ac:dyDescent="0.25">
      <c r="F83" s="3">
        <f t="shared" si="16"/>
        <v>7.1428571428571425E-2</v>
      </c>
      <c r="G83" s="3">
        <f t="shared" si="19"/>
        <v>0.1</v>
      </c>
      <c r="H83" s="10">
        <f t="shared" si="20"/>
        <v>4.7081902893575282E-7</v>
      </c>
      <c r="I83" s="3">
        <f t="shared" si="17"/>
        <v>8</v>
      </c>
      <c r="J83" s="2">
        <f t="shared" si="18"/>
        <v>0.03</v>
      </c>
      <c r="K83" s="10">
        <f t="shared" si="21"/>
        <v>9.8087297694948498E-9</v>
      </c>
      <c r="L83" s="3">
        <f t="shared" si="22"/>
        <v>0.5</v>
      </c>
      <c r="M83" s="2">
        <f t="shared" si="23"/>
        <v>0.01</v>
      </c>
      <c r="N83" s="3">
        <v>81</v>
      </c>
      <c r="O83" s="3">
        <f t="shared" si="24"/>
        <v>468073.015440066</v>
      </c>
      <c r="P83" s="3">
        <f t="shared" si="25"/>
        <v>11183.021587663878</v>
      </c>
      <c r="Q83" s="3">
        <f t="shared" si="26"/>
        <v>8572.478967979936</v>
      </c>
      <c r="R83" s="3">
        <f t="shared" si="27"/>
        <v>21921.484004290218</v>
      </c>
      <c r="S83" s="3">
        <f t="shared" si="29"/>
        <v>17788.978400490927</v>
      </c>
      <c r="T83" s="3">
        <f t="shared" si="28"/>
        <v>1061.4203123225877</v>
      </c>
      <c r="U83" s="16">
        <f>COVID19_DailyReportedData!C89</f>
        <v>0</v>
      </c>
      <c r="W83" s="3" t="str">
        <f t="shared" si="15"/>
        <v/>
      </c>
    </row>
    <row r="84" spans="6:23" x14ac:dyDescent="0.25">
      <c r="F84" s="3">
        <f t="shared" si="16"/>
        <v>7.1428571428571425E-2</v>
      </c>
      <c r="G84" s="3">
        <f t="shared" si="19"/>
        <v>0.1</v>
      </c>
      <c r="H84" s="10">
        <f t="shared" si="20"/>
        <v>4.7081902893575282E-7</v>
      </c>
      <c r="I84" s="3">
        <f t="shared" si="17"/>
        <v>8</v>
      </c>
      <c r="J84" s="2">
        <f t="shared" si="18"/>
        <v>0.03</v>
      </c>
      <c r="K84" s="10">
        <f t="shared" si="21"/>
        <v>9.8087297694948498E-9</v>
      </c>
      <c r="L84" s="3">
        <f t="shared" si="22"/>
        <v>0.5</v>
      </c>
      <c r="M84" s="2">
        <f t="shared" si="23"/>
        <v>0.01</v>
      </c>
      <c r="N84" s="3">
        <v>82</v>
      </c>
      <c r="O84" s="3">
        <f t="shared" si="24"/>
        <v>465569.16907791531</v>
      </c>
      <c r="P84" s="3">
        <f t="shared" si="25"/>
        <v>11769.778534786445</v>
      </c>
      <c r="Q84" s="3">
        <f t="shared" si="26"/>
        <v>9078.4612004620431</v>
      </c>
      <c r="R84" s="3">
        <f t="shared" si="27"/>
        <v>23332.591186836205</v>
      </c>
      <c r="S84" s="3">
        <f t="shared" si="29"/>
        <v>18907.280559257313</v>
      </c>
      <c r="T84" s="3">
        <f t="shared" si="28"/>
        <v>1118.3021587663877</v>
      </c>
      <c r="U84" s="16">
        <f>COVID19_DailyReportedData!C90</f>
        <v>0</v>
      </c>
      <c r="W84" s="3" t="str">
        <f t="shared" si="15"/>
        <v/>
      </c>
    </row>
    <row r="85" spans="6:23" x14ac:dyDescent="0.25">
      <c r="F85" s="3">
        <f t="shared" si="16"/>
        <v>7.1428571428571425E-2</v>
      </c>
      <c r="G85" s="3">
        <f t="shared" si="19"/>
        <v>0.1</v>
      </c>
      <c r="H85" s="10">
        <f t="shared" si="20"/>
        <v>4.7081902893575282E-7</v>
      </c>
      <c r="I85" s="3">
        <f t="shared" si="17"/>
        <v>8</v>
      </c>
      <c r="J85" s="2">
        <f t="shared" si="18"/>
        <v>0.03</v>
      </c>
      <c r="K85" s="10">
        <f t="shared" si="21"/>
        <v>9.8087297694948498E-9</v>
      </c>
      <c r="L85" s="3">
        <f t="shared" si="22"/>
        <v>0.5</v>
      </c>
      <c r="M85" s="2">
        <f t="shared" si="23"/>
        <v>0.01</v>
      </c>
      <c r="N85" s="3">
        <v>83</v>
      </c>
      <c r="O85" s="3">
        <f t="shared" si="24"/>
        <v>462947.78937957453</v>
      </c>
      <c r="P85" s="3">
        <f t="shared" si="25"/>
        <v>12373.481912878118</v>
      </c>
      <c r="Q85" s="3">
        <f t="shared" si="26"/>
        <v>9606.9775396219702</v>
      </c>
      <c r="R85" s="3">
        <f t="shared" si="27"/>
        <v>24821.751167925384</v>
      </c>
      <c r="S85" s="3">
        <f t="shared" si="29"/>
        <v>20084.258412735959</v>
      </c>
      <c r="T85" s="3">
        <f t="shared" si="28"/>
        <v>1176.9778534786444</v>
      </c>
      <c r="U85" s="16">
        <f>COVID19_DailyReportedData!C91</f>
        <v>0</v>
      </c>
      <c r="W85" s="3" t="str">
        <f t="shared" si="15"/>
        <v/>
      </c>
    </row>
    <row r="86" spans="6:23" x14ac:dyDescent="0.25">
      <c r="F86" s="3">
        <f t="shared" si="16"/>
        <v>7.1428571428571425E-2</v>
      </c>
      <c r="G86" s="3">
        <f t="shared" si="19"/>
        <v>0.1</v>
      </c>
      <c r="H86" s="10">
        <f t="shared" si="20"/>
        <v>4.7081902893575282E-7</v>
      </c>
      <c r="I86" s="3">
        <f t="shared" si="17"/>
        <v>8</v>
      </c>
      <c r="J86" s="2">
        <f t="shared" si="18"/>
        <v>0.03</v>
      </c>
      <c r="K86" s="10">
        <f t="shared" si="21"/>
        <v>9.8087297694948498E-9</v>
      </c>
      <c r="L86" s="3">
        <f t="shared" si="22"/>
        <v>0.5</v>
      </c>
      <c r="M86" s="2">
        <f t="shared" si="23"/>
        <v>0.01</v>
      </c>
      <c r="N86" s="3">
        <v>84</v>
      </c>
      <c r="O86" s="3">
        <f t="shared" si="24"/>
        <v>460207.18337915913</v>
      </c>
      <c r="P86" s="3">
        <f t="shared" si="25"/>
        <v>12992.919585371563</v>
      </c>
      <c r="Q86" s="3">
        <f t="shared" si="26"/>
        <v>10158.113049508212</v>
      </c>
      <c r="R86" s="3">
        <f t="shared" si="27"/>
        <v>26391.783985961105</v>
      </c>
      <c r="S86" s="3">
        <f t="shared" si="29"/>
        <v>21321.606604023771</v>
      </c>
      <c r="T86" s="3">
        <f t="shared" si="28"/>
        <v>1237.3481912878119</v>
      </c>
      <c r="U86" s="16">
        <f>COVID19_DailyReportedData!C92</f>
        <v>0</v>
      </c>
      <c r="W86" s="3" t="str">
        <f t="shared" si="15"/>
        <v/>
      </c>
    </row>
    <row r="87" spans="6:23" x14ac:dyDescent="0.25">
      <c r="F87" s="3">
        <f t="shared" si="16"/>
        <v>7.1428571428571425E-2</v>
      </c>
      <c r="G87" s="3">
        <f t="shared" si="19"/>
        <v>0.1</v>
      </c>
      <c r="H87" s="10">
        <f t="shared" si="20"/>
        <v>4.7081902893575282E-7</v>
      </c>
      <c r="I87" s="3">
        <f t="shared" si="17"/>
        <v>8</v>
      </c>
      <c r="J87" s="2">
        <f t="shared" si="18"/>
        <v>0.03</v>
      </c>
      <c r="K87" s="10">
        <f t="shared" si="21"/>
        <v>9.8087297694948498E-9</v>
      </c>
      <c r="L87" s="3">
        <f t="shared" si="22"/>
        <v>0.5</v>
      </c>
      <c r="M87" s="2">
        <f t="shared" si="23"/>
        <v>0.01</v>
      </c>
      <c r="N87" s="3">
        <v>85</v>
      </c>
      <c r="O87" s="3">
        <f t="shared" si="24"/>
        <v>457346.09742471838</v>
      </c>
      <c r="P87" s="3">
        <f t="shared" si="25"/>
        <v>13626.647896605791</v>
      </c>
      <c r="Q87" s="3">
        <f t="shared" si="26"/>
        <v>10731.825504509068</v>
      </c>
      <c r="R87" s="3">
        <f t="shared" si="27"/>
        <v>28045.429174166802</v>
      </c>
      <c r="S87" s="3">
        <f t="shared" si="29"/>
        <v>22620.898562560928</v>
      </c>
      <c r="T87" s="3">
        <f t="shared" si="28"/>
        <v>1299.2919585371565</v>
      </c>
      <c r="U87" s="16">
        <f>COVID19_DailyReportedData!C93</f>
        <v>0</v>
      </c>
      <c r="W87" s="3" t="str">
        <f t="shared" si="15"/>
        <v/>
      </c>
    </row>
    <row r="88" spans="6:23" x14ac:dyDescent="0.25">
      <c r="F88" s="3">
        <f t="shared" si="16"/>
        <v>7.1428571428571425E-2</v>
      </c>
      <c r="G88" s="3">
        <f t="shared" si="19"/>
        <v>0.1</v>
      </c>
      <c r="H88" s="10">
        <f t="shared" si="20"/>
        <v>4.7081902893575282E-7</v>
      </c>
      <c r="I88" s="3">
        <f t="shared" si="17"/>
        <v>8</v>
      </c>
      <c r="J88" s="2">
        <f t="shared" si="18"/>
        <v>0.03</v>
      </c>
      <c r="K88" s="10">
        <f t="shared" si="21"/>
        <v>9.8087297694948498E-9</v>
      </c>
      <c r="L88" s="3">
        <f t="shared" si="22"/>
        <v>0.5</v>
      </c>
      <c r="M88" s="2">
        <f t="shared" si="23"/>
        <v>0.01</v>
      </c>
      <c r="N88" s="3">
        <v>86</v>
      </c>
      <c r="O88" s="3">
        <f t="shared" si="24"/>
        <v>454363.76606753923</v>
      </c>
      <c r="P88" s="3">
        <f t="shared" si="25"/>
        <v>14272.982471509657</v>
      </c>
      <c r="Q88" s="3">
        <f t="shared" si="26"/>
        <v>11327.931329561856</v>
      </c>
      <c r="R88" s="3">
        <f t="shared" si="27"/>
        <v>29785.320131389293</v>
      </c>
      <c r="S88" s="3">
        <f t="shared" si="29"/>
        <v>23983.563352221507</v>
      </c>
      <c r="T88" s="3">
        <f t="shared" si="28"/>
        <v>1362.6647896605791</v>
      </c>
      <c r="U88" s="16">
        <f>COVID19_DailyReportedData!C94</f>
        <v>0</v>
      </c>
      <c r="W88" s="3" t="str">
        <f t="shared" si="15"/>
        <v/>
      </c>
    </row>
    <row r="89" spans="6:23" x14ac:dyDescent="0.25">
      <c r="F89" s="3">
        <f t="shared" si="16"/>
        <v>7.1428571428571425E-2</v>
      </c>
      <c r="G89" s="3">
        <f t="shared" si="19"/>
        <v>0.1</v>
      </c>
      <c r="H89" s="10">
        <f t="shared" si="20"/>
        <v>4.7081902893575282E-7</v>
      </c>
      <c r="I89" s="3">
        <f t="shared" si="17"/>
        <v>8</v>
      </c>
      <c r="J89" s="2">
        <f t="shared" si="18"/>
        <v>0.03</v>
      </c>
      <c r="K89" s="10">
        <f t="shared" si="21"/>
        <v>9.8087297694948498E-9</v>
      </c>
      <c r="L89" s="3">
        <f t="shared" si="22"/>
        <v>0.5</v>
      </c>
      <c r="M89" s="2">
        <f t="shared" si="23"/>
        <v>0.01</v>
      </c>
      <c r="N89" s="3">
        <v>87</v>
      </c>
      <c r="O89" s="3">
        <f t="shared" si="24"/>
        <v>451259.959762079</v>
      </c>
      <c r="P89" s="3">
        <f t="shared" si="25"/>
        <v>14929.991781853912</v>
      </c>
      <c r="Q89" s="3">
        <f t="shared" si="26"/>
        <v>11946.09162460126</v>
      </c>
      <c r="R89" s="3">
        <f t="shared" si="27"/>
        <v>31613.956831465828</v>
      </c>
      <c r="S89" s="3">
        <f t="shared" si="29"/>
        <v>25410.861599372474</v>
      </c>
      <c r="T89" s="3">
        <f t="shared" si="28"/>
        <v>1427.2982471509658</v>
      </c>
      <c r="U89" s="16">
        <f>COVID19_DailyReportedData!C95</f>
        <v>0</v>
      </c>
      <c r="W89" s="3" t="str">
        <f t="shared" si="15"/>
        <v/>
      </c>
    </row>
    <row r="90" spans="6:23" x14ac:dyDescent="0.25">
      <c r="F90" s="3">
        <f t="shared" si="16"/>
        <v>7.1428571428571425E-2</v>
      </c>
      <c r="G90" s="3">
        <f t="shared" si="19"/>
        <v>0.1</v>
      </c>
      <c r="H90" s="10">
        <f t="shared" si="20"/>
        <v>4.7081902893575282E-7</v>
      </c>
      <c r="I90" s="3">
        <f t="shared" si="17"/>
        <v>8</v>
      </c>
      <c r="J90" s="2">
        <f t="shared" si="18"/>
        <v>0.03</v>
      </c>
      <c r="K90" s="10">
        <f t="shared" si="21"/>
        <v>9.8087297694948498E-9</v>
      </c>
      <c r="L90" s="3">
        <f t="shared" si="22"/>
        <v>0.5</v>
      </c>
      <c r="M90" s="2">
        <f t="shared" si="23"/>
        <v>0.01</v>
      </c>
      <c r="N90" s="3">
        <v>88</v>
      </c>
      <c r="O90" s="3">
        <f t="shared" si="24"/>
        <v>448035.03036158119</v>
      </c>
      <c r="P90" s="3">
        <f t="shared" si="25"/>
        <v>15595.494019748225</v>
      </c>
      <c r="Q90" s="3">
        <f t="shared" si="26"/>
        <v>12585.798543886562</v>
      </c>
      <c r="R90" s="3">
        <f t="shared" si="27"/>
        <v>33533.677074784056</v>
      </c>
      <c r="S90" s="3">
        <f t="shared" si="29"/>
        <v>26903.860777557864</v>
      </c>
      <c r="T90" s="3">
        <f t="shared" si="28"/>
        <v>1492.9991781853914</v>
      </c>
      <c r="U90" s="16">
        <f>COVID19_DailyReportedData!C96</f>
        <v>0</v>
      </c>
      <c r="W90" s="3" t="str">
        <f t="shared" ref="W90:W153" si="30">IF(U90&gt;0,(U90-S90)*(U90-S90),"")</f>
        <v/>
      </c>
    </row>
    <row r="91" spans="6:23" x14ac:dyDescent="0.25">
      <c r="F91" s="3">
        <f t="shared" si="16"/>
        <v>7.1428571428571425E-2</v>
      </c>
      <c r="G91" s="3">
        <f t="shared" si="19"/>
        <v>0.1</v>
      </c>
      <c r="H91" s="10">
        <f t="shared" si="20"/>
        <v>4.7081902893575282E-7</v>
      </c>
      <c r="I91" s="3">
        <f t="shared" si="17"/>
        <v>8</v>
      </c>
      <c r="J91" s="2">
        <f t="shared" si="18"/>
        <v>0.03</v>
      </c>
      <c r="K91" s="10">
        <f t="shared" si="21"/>
        <v>9.8087297694948498E-9</v>
      </c>
      <c r="L91" s="3">
        <f t="shared" si="22"/>
        <v>0.5</v>
      </c>
      <c r="M91" s="2">
        <f t="shared" si="23"/>
        <v>0.01</v>
      </c>
      <c r="N91" s="3">
        <v>89</v>
      </c>
      <c r="O91" s="3">
        <f t="shared" si="24"/>
        <v>444689.95331213006</v>
      </c>
      <c r="P91" s="3">
        <f t="shared" si="25"/>
        <v>16267.057808671052</v>
      </c>
      <c r="Q91" s="3">
        <f t="shared" si="26"/>
        <v>13246.362335583772</v>
      </c>
      <c r="R91" s="3">
        <f t="shared" si="27"/>
        <v>35546.626543615115</v>
      </c>
      <c r="S91" s="3">
        <f t="shared" si="29"/>
        <v>28463.410179532686</v>
      </c>
      <c r="T91" s="3">
        <f t="shared" si="28"/>
        <v>1559.5494019748226</v>
      </c>
      <c r="U91" s="16">
        <f>COVID19_DailyReportedData!C97</f>
        <v>0</v>
      </c>
      <c r="W91" s="3" t="str">
        <f t="shared" si="30"/>
        <v/>
      </c>
    </row>
    <row r="92" spans="6:23" x14ac:dyDescent="0.25">
      <c r="F92" s="3">
        <f t="shared" si="16"/>
        <v>7.1428571428571425E-2</v>
      </c>
      <c r="G92" s="3">
        <f t="shared" si="19"/>
        <v>0.1</v>
      </c>
      <c r="H92" s="10">
        <f t="shared" si="20"/>
        <v>4.7081902893575282E-7</v>
      </c>
      <c r="I92" s="3">
        <f t="shared" si="17"/>
        <v>8</v>
      </c>
      <c r="J92" s="2">
        <f t="shared" si="18"/>
        <v>0.03</v>
      </c>
      <c r="K92" s="10">
        <f t="shared" si="21"/>
        <v>9.8087297694948498E-9</v>
      </c>
      <c r="L92" s="3">
        <f t="shared" si="22"/>
        <v>0.5</v>
      </c>
      <c r="M92" s="2">
        <f t="shared" si="23"/>
        <v>0.01</v>
      </c>
      <c r="N92" s="3">
        <v>90</v>
      </c>
      <c r="O92" s="3">
        <f t="shared" si="24"/>
        <v>441226.3653889636</v>
      </c>
      <c r="P92" s="3">
        <f t="shared" si="25"/>
        <v>16942.007250351056</v>
      </c>
      <c r="Q92" s="3">
        <f t="shared" si="26"/>
        <v>13926.899378194894</v>
      </c>
      <c r="R92" s="3">
        <f t="shared" si="27"/>
        <v>37654.727982490462</v>
      </c>
      <c r="S92" s="3">
        <f t="shared" si="29"/>
        <v>30090.115960399791</v>
      </c>
      <c r="T92" s="3">
        <f t="shared" si="28"/>
        <v>1626.7057808671052</v>
      </c>
      <c r="U92" s="16">
        <f>COVID19_DailyReportedData!C98</f>
        <v>0</v>
      </c>
      <c r="W92" s="3" t="str">
        <f t="shared" si="30"/>
        <v/>
      </c>
    </row>
    <row r="93" spans="6:23" x14ac:dyDescent="0.25">
      <c r="F93" s="3">
        <f t="shared" si="16"/>
        <v>7.1428571428571425E-2</v>
      </c>
      <c r="G93" s="3">
        <f t="shared" si="19"/>
        <v>0.1</v>
      </c>
      <c r="H93" s="10">
        <f t="shared" si="20"/>
        <v>4.7081902893575282E-7</v>
      </c>
      <c r="I93" s="3">
        <f t="shared" si="17"/>
        <v>8</v>
      </c>
      <c r="J93" s="2">
        <f t="shared" si="18"/>
        <v>0.03</v>
      </c>
      <c r="K93" s="10">
        <f t="shared" si="21"/>
        <v>9.8087297694948498E-9</v>
      </c>
      <c r="L93" s="3">
        <f t="shared" si="22"/>
        <v>0.5</v>
      </c>
      <c r="M93" s="2">
        <f t="shared" si="23"/>
        <v>0.01</v>
      </c>
      <c r="N93" s="3">
        <v>91</v>
      </c>
      <c r="O93" s="3">
        <f t="shared" si="24"/>
        <v>437646.59678960958</v>
      </c>
      <c r="P93" s="3">
        <f t="shared" si="25"/>
        <v>17617.431749644875</v>
      </c>
      <c r="Q93" s="3">
        <f t="shared" si="26"/>
        <v>14626.321576216078</v>
      </c>
      <c r="R93" s="3">
        <f t="shared" si="27"/>
        <v>39859.649884529455</v>
      </c>
      <c r="S93" s="3">
        <f t="shared" si="29"/>
        <v>31784.316685434896</v>
      </c>
      <c r="T93" s="3">
        <f t="shared" si="28"/>
        <v>1694.2007250351057</v>
      </c>
      <c r="U93" s="16">
        <f>COVID19_DailyReportedData!C99</f>
        <v>0</v>
      </c>
      <c r="W93" s="3" t="str">
        <f t="shared" si="30"/>
        <v/>
      </c>
    </row>
    <row r="94" spans="6:23" x14ac:dyDescent="0.25">
      <c r="F94" s="3">
        <f t="shared" si="16"/>
        <v>7.1428571428571425E-2</v>
      </c>
      <c r="G94" s="3">
        <f t="shared" si="19"/>
        <v>0.1</v>
      </c>
      <c r="H94" s="10">
        <f t="shared" si="20"/>
        <v>4.7081902893575282E-7</v>
      </c>
      <c r="I94" s="3">
        <f t="shared" si="17"/>
        <v>8</v>
      </c>
      <c r="J94" s="2">
        <f t="shared" si="18"/>
        <v>0.03</v>
      </c>
      <c r="K94" s="10">
        <f t="shared" si="21"/>
        <v>9.8087297694948498E-9</v>
      </c>
      <c r="L94" s="3">
        <f t="shared" si="22"/>
        <v>0.5</v>
      </c>
      <c r="M94" s="2">
        <f t="shared" si="23"/>
        <v>0.01</v>
      </c>
      <c r="N94" s="3">
        <v>92</v>
      </c>
      <c r="O94" s="3">
        <f t="shared" si="24"/>
        <v>433953.69640478533</v>
      </c>
      <c r="P94" s="3">
        <f t="shared" si="25"/>
        <v>18290.20097738718</v>
      </c>
      <c r="Q94" s="3">
        <f t="shared" si="26"/>
        <v>15343.327495736559</v>
      </c>
      <c r="R94" s="3">
        <f t="shared" si="27"/>
        <v>42162.775122090956</v>
      </c>
      <c r="S94" s="3">
        <f t="shared" si="29"/>
        <v>33546.059860399386</v>
      </c>
      <c r="T94" s="3">
        <f t="shared" si="28"/>
        <v>1761.7431749644875</v>
      </c>
      <c r="U94" s="16">
        <f>COVID19_DailyReportedData!C100</f>
        <v>0</v>
      </c>
      <c r="W94" s="3" t="str">
        <f t="shared" si="30"/>
        <v/>
      </c>
    </row>
    <row r="95" spans="6:23" x14ac:dyDescent="0.25">
      <c r="F95" s="3">
        <f t="shared" si="16"/>
        <v>7.1428571428571425E-2</v>
      </c>
      <c r="G95" s="3">
        <f t="shared" si="19"/>
        <v>0.1</v>
      </c>
      <c r="H95" s="10">
        <f t="shared" si="20"/>
        <v>4.7081902893575282E-7</v>
      </c>
      <c r="I95" s="3">
        <f t="shared" si="17"/>
        <v>8</v>
      </c>
      <c r="J95" s="2">
        <f t="shared" si="18"/>
        <v>0.03</v>
      </c>
      <c r="K95" s="10">
        <f t="shared" si="21"/>
        <v>9.8087297694948498E-9</v>
      </c>
      <c r="L95" s="3">
        <f t="shared" si="22"/>
        <v>0.5</v>
      </c>
      <c r="M95" s="2">
        <f t="shared" si="23"/>
        <v>0.01</v>
      </c>
      <c r="N95" s="3">
        <v>93</v>
      </c>
      <c r="O95" s="3">
        <f t="shared" si="24"/>
        <v>430151.44913510553</v>
      </c>
      <c r="P95" s="3">
        <f t="shared" si="25"/>
        <v>18956.985222372041</v>
      </c>
      <c r="Q95" s="3">
        <f t="shared" si="26"/>
        <v>16076.395629494096</v>
      </c>
      <c r="R95" s="3">
        <f t="shared" si="27"/>
        <v>44565.170013028364</v>
      </c>
      <c r="S95" s="3">
        <f t="shared" si="29"/>
        <v>35375.079958138107</v>
      </c>
      <c r="T95" s="3">
        <f t="shared" si="28"/>
        <v>1829.0200977387181</v>
      </c>
      <c r="U95" s="16">
        <f>COVID19_DailyReportedData!C101</f>
        <v>0</v>
      </c>
      <c r="W95" s="3" t="str">
        <f t="shared" si="30"/>
        <v/>
      </c>
    </row>
    <row r="96" spans="6:23" x14ac:dyDescent="0.25">
      <c r="F96" s="3">
        <f t="shared" si="16"/>
        <v>7.1428571428571425E-2</v>
      </c>
      <c r="G96" s="3">
        <f t="shared" si="19"/>
        <v>0.1</v>
      </c>
      <c r="H96" s="10">
        <f t="shared" si="20"/>
        <v>4.7081902893575282E-7</v>
      </c>
      <c r="I96" s="3">
        <f t="shared" si="17"/>
        <v>8</v>
      </c>
      <c r="J96" s="2">
        <f t="shared" si="18"/>
        <v>0.03</v>
      </c>
      <c r="K96" s="10">
        <f t="shared" si="21"/>
        <v>9.8087297694948498E-9</v>
      </c>
      <c r="L96" s="3">
        <f t="shared" si="22"/>
        <v>0.5</v>
      </c>
      <c r="M96" s="2">
        <f t="shared" si="23"/>
        <v>0.01</v>
      </c>
      <c r="N96" s="3">
        <v>94</v>
      </c>
      <c r="O96" s="3">
        <f t="shared" si="24"/>
        <v>426244.38421328668</v>
      </c>
      <c r="P96" s="3">
        <f t="shared" si="25"/>
        <v>19614.281248927091</v>
      </c>
      <c r="Q96" s="3">
        <f t="shared" si="26"/>
        <v>16823.780178196008</v>
      </c>
      <c r="R96" s="3">
        <f t="shared" si="27"/>
        <v>47067.554359590235</v>
      </c>
      <c r="S96" s="3">
        <f t="shared" si="29"/>
        <v>37270.778480375309</v>
      </c>
      <c r="T96" s="3">
        <f t="shared" si="28"/>
        <v>1895.6985222372041</v>
      </c>
      <c r="U96" s="16">
        <f>COVID19_DailyReportedData!C102</f>
        <v>0</v>
      </c>
      <c r="W96" s="3" t="str">
        <f t="shared" si="30"/>
        <v/>
      </c>
    </row>
    <row r="97" spans="6:23" x14ac:dyDescent="0.25">
      <c r="F97" s="3">
        <f t="shared" si="16"/>
        <v>7.1428571428571425E-2</v>
      </c>
      <c r="G97" s="3">
        <f t="shared" si="19"/>
        <v>0.1</v>
      </c>
      <c r="H97" s="10">
        <f t="shared" si="20"/>
        <v>4.7081902893575282E-7</v>
      </c>
      <c r="I97" s="3">
        <f t="shared" si="17"/>
        <v>8</v>
      </c>
      <c r="J97" s="2">
        <f t="shared" si="18"/>
        <v>0.03</v>
      </c>
      <c r="K97" s="10">
        <f t="shared" si="21"/>
        <v>9.8087297694948498E-9</v>
      </c>
      <c r="L97" s="3">
        <f t="shared" si="22"/>
        <v>0.5</v>
      </c>
      <c r="M97" s="2">
        <f t="shared" si="23"/>
        <v>0.01</v>
      </c>
      <c r="N97" s="3">
        <v>95</v>
      </c>
      <c r="O97" s="3">
        <f t="shared" si="24"/>
        <v>422237.77362973121</v>
      </c>
      <c r="P97" s="3">
        <f t="shared" si="25"/>
        <v>20258.443618380788</v>
      </c>
      <c r="Q97" s="3">
        <f t="shared" si="26"/>
        <v>17583.509718931859</v>
      </c>
      <c r="R97" s="3">
        <f t="shared" si="27"/>
        <v>49670.273032956167</v>
      </c>
      <c r="S97" s="3">
        <f t="shared" si="29"/>
        <v>39232.206605268017</v>
      </c>
      <c r="T97" s="3">
        <f t="shared" si="28"/>
        <v>1961.4281248927091</v>
      </c>
      <c r="U97" s="16">
        <f>COVID19_DailyReportedData!C103</f>
        <v>0</v>
      </c>
      <c r="W97" s="3" t="str">
        <f t="shared" si="30"/>
        <v/>
      </c>
    </row>
    <row r="98" spans="6:23" x14ac:dyDescent="0.25">
      <c r="F98" s="3">
        <f t="shared" si="16"/>
        <v>7.1428571428571425E-2</v>
      </c>
      <c r="G98" s="3">
        <f t="shared" si="19"/>
        <v>0.1</v>
      </c>
      <c r="H98" s="10">
        <f t="shared" si="20"/>
        <v>4.7081902893575282E-7</v>
      </c>
      <c r="I98" s="3">
        <f t="shared" si="17"/>
        <v>8</v>
      </c>
      <c r="J98" s="2">
        <f t="shared" si="18"/>
        <v>0.03</v>
      </c>
      <c r="K98" s="10">
        <f t="shared" si="21"/>
        <v>9.8087297694948498E-9</v>
      </c>
      <c r="L98" s="3">
        <f t="shared" si="22"/>
        <v>0.5</v>
      </c>
      <c r="M98" s="2">
        <f t="shared" si="23"/>
        <v>0.01</v>
      </c>
      <c r="N98" s="3">
        <v>96</v>
      </c>
      <c r="O98" s="3">
        <f t="shared" si="24"/>
        <v>418137.61994393927</v>
      </c>
      <c r="P98" s="3">
        <f t="shared" si="25"/>
        <v>20885.721255307453</v>
      </c>
      <c r="Q98" s="3">
        <f t="shared" si="26"/>
        <v>18353.389100846234</v>
      </c>
      <c r="R98" s="3">
        <f t="shared" si="27"/>
        <v>52373.269699907069</v>
      </c>
      <c r="S98" s="3">
        <f t="shared" si="29"/>
        <v>41258.050967106094</v>
      </c>
      <c r="T98" s="3">
        <f t="shared" si="28"/>
        <v>2025.8443618380788</v>
      </c>
      <c r="U98" s="16">
        <f>COVID19_DailyReportedData!C104</f>
        <v>0</v>
      </c>
      <c r="W98" s="3" t="str">
        <f t="shared" si="30"/>
        <v/>
      </c>
    </row>
    <row r="99" spans="6:23" x14ac:dyDescent="0.25">
      <c r="F99" s="3">
        <f t="shared" si="16"/>
        <v>7.1428571428571425E-2</v>
      </c>
      <c r="G99" s="3">
        <f t="shared" si="19"/>
        <v>0.1</v>
      </c>
      <c r="H99" s="10">
        <f t="shared" si="20"/>
        <v>4.7081902893575282E-7</v>
      </c>
      <c r="I99" s="3">
        <f t="shared" si="17"/>
        <v>8</v>
      </c>
      <c r="J99" s="2">
        <f t="shared" si="18"/>
        <v>0.03</v>
      </c>
      <c r="K99" s="10">
        <f t="shared" si="21"/>
        <v>9.8087297694948498E-9</v>
      </c>
      <c r="L99" s="3">
        <f t="shared" si="22"/>
        <v>0.5</v>
      </c>
      <c r="M99" s="2">
        <f t="shared" si="23"/>
        <v>0.01</v>
      </c>
      <c r="N99" s="3">
        <v>97</v>
      </c>
      <c r="O99" s="3">
        <f t="shared" si="24"/>
        <v>413950.63299240556</v>
      </c>
      <c r="P99" s="3">
        <f t="shared" si="25"/>
        <v>21492.298848788432</v>
      </c>
      <c r="Q99" s="3">
        <f t="shared" si="26"/>
        <v>19131.004862030823</v>
      </c>
      <c r="R99" s="3">
        <f t="shared" si="27"/>
        <v>55176.063296775188</v>
      </c>
      <c r="S99" s="3">
        <f t="shared" si="29"/>
        <v>43346.623092636837</v>
      </c>
      <c r="T99" s="3">
        <f t="shared" si="28"/>
        <v>2088.5721255307453</v>
      </c>
      <c r="U99" s="16">
        <f>COVID19_DailyReportedData!C105</f>
        <v>0</v>
      </c>
      <c r="W99" s="3" t="str">
        <f t="shared" si="30"/>
        <v/>
      </c>
    </row>
    <row r="100" spans="6:23" x14ac:dyDescent="0.25">
      <c r="F100" s="3">
        <f t="shared" si="16"/>
        <v>7.1428571428571425E-2</v>
      </c>
      <c r="G100" s="3">
        <f t="shared" si="19"/>
        <v>0.1</v>
      </c>
      <c r="H100" s="10">
        <f t="shared" si="20"/>
        <v>4.7081902893575282E-7</v>
      </c>
      <c r="I100" s="3">
        <f t="shared" si="17"/>
        <v>8</v>
      </c>
      <c r="J100" s="2">
        <f t="shared" si="18"/>
        <v>0.03</v>
      </c>
      <c r="K100" s="10">
        <f t="shared" si="21"/>
        <v>9.8087297694948498E-9</v>
      </c>
      <c r="L100" s="3">
        <f t="shared" si="22"/>
        <v>0.5</v>
      </c>
      <c r="M100" s="2">
        <f t="shared" si="23"/>
        <v>0.01</v>
      </c>
      <c r="N100" s="3">
        <v>98</v>
      </c>
      <c r="O100" s="3">
        <f t="shared" si="24"/>
        <v>409684.19527006638</v>
      </c>
      <c r="P100" s="3">
        <f t="shared" si="25"/>
        <v>22074.342482763874</v>
      </c>
      <c r="Q100" s="3">
        <f t="shared" si="26"/>
        <v>19913.73439962175</v>
      </c>
      <c r="R100" s="3">
        <f t="shared" si="27"/>
        <v>58077.727847547991</v>
      </c>
      <c r="S100" s="3">
        <f t="shared" si="29"/>
        <v>45495.852977515679</v>
      </c>
      <c r="T100" s="3">
        <f t="shared" si="28"/>
        <v>2149.2298848788432</v>
      </c>
      <c r="U100" s="16">
        <f>COVID19_DailyReportedData!C106</f>
        <v>0</v>
      </c>
      <c r="W100" s="3" t="str">
        <f t="shared" si="30"/>
        <v/>
      </c>
    </row>
    <row r="101" spans="6:23" x14ac:dyDescent="0.25">
      <c r="F101" s="3">
        <f t="shared" si="16"/>
        <v>7.1428571428571425E-2</v>
      </c>
      <c r="G101" s="3">
        <f t="shared" si="19"/>
        <v>0.1</v>
      </c>
      <c r="H101" s="10">
        <f t="shared" si="20"/>
        <v>4.7081902893575282E-7</v>
      </c>
      <c r="I101" s="3">
        <f t="shared" si="17"/>
        <v>8</v>
      </c>
      <c r="J101" s="2">
        <f t="shared" si="18"/>
        <v>0.03</v>
      </c>
      <c r="K101" s="10">
        <f t="shared" si="21"/>
        <v>9.8087297694948498E-9</v>
      </c>
      <c r="L101" s="3">
        <f t="shared" si="22"/>
        <v>0.5</v>
      </c>
      <c r="M101" s="2">
        <f t="shared" si="23"/>
        <v>0.01</v>
      </c>
      <c r="N101" s="3">
        <v>99</v>
      </c>
      <c r="O101" s="3">
        <f t="shared" si="24"/>
        <v>405346.31605880259</v>
      </c>
      <c r="P101" s="3">
        <f t="shared" si="25"/>
        <v>22628.048696982441</v>
      </c>
      <c r="Q101" s="3">
        <f t="shared" si="26"/>
        <v>20698.759047925152</v>
      </c>
      <c r="R101" s="3">
        <f t="shared" si="27"/>
        <v>61076.876196289821</v>
      </c>
      <c r="S101" s="3">
        <f t="shared" si="29"/>
        <v>47703.287225792068</v>
      </c>
      <c r="T101" s="3">
        <f t="shared" si="28"/>
        <v>2207.4342482763873</v>
      </c>
      <c r="U101" s="16">
        <f>COVID19_DailyReportedData!C107</f>
        <v>0</v>
      </c>
      <c r="W101" s="3" t="str">
        <f t="shared" si="30"/>
        <v/>
      </c>
    </row>
    <row r="102" spans="6:23" x14ac:dyDescent="0.25">
      <c r="F102" s="3">
        <f t="shared" si="16"/>
        <v>7.1428571428571425E-2</v>
      </c>
      <c r="G102" s="3">
        <f t="shared" si="19"/>
        <v>0.1</v>
      </c>
      <c r="H102" s="10">
        <f t="shared" si="20"/>
        <v>4.7081902893575282E-7</v>
      </c>
      <c r="I102" s="3">
        <f t="shared" si="17"/>
        <v>8</v>
      </c>
      <c r="J102" s="2">
        <f t="shared" si="18"/>
        <v>0.03</v>
      </c>
      <c r="K102" s="10">
        <f t="shared" si="21"/>
        <v>9.8087297694948498E-9</v>
      </c>
      <c r="L102" s="3">
        <f t="shared" si="22"/>
        <v>0.5</v>
      </c>
      <c r="M102" s="2">
        <f t="shared" si="23"/>
        <v>0.01</v>
      </c>
      <c r="N102" s="3">
        <v>100</v>
      </c>
      <c r="O102" s="3">
        <f t="shared" si="24"/>
        <v>400945.57469229674</v>
      </c>
      <c r="P102" s="3">
        <f t="shared" si="25"/>
        <v>23149.69600114847</v>
      </c>
      <c r="Q102" s="3">
        <f t="shared" si="26"/>
        <v>21483.081128485886</v>
      </c>
      <c r="R102" s="3">
        <f t="shared" si="27"/>
        <v>64171.648178068936</v>
      </c>
      <c r="S102" s="3">
        <f t="shared" si="29"/>
        <v>49966.092095490312</v>
      </c>
      <c r="T102" s="3">
        <f t="shared" si="28"/>
        <v>2262.8048696982441</v>
      </c>
      <c r="U102" s="16">
        <f>COVID19_DailyReportedData!C108</f>
        <v>0</v>
      </c>
      <c r="W102" s="3" t="str">
        <f t="shared" si="30"/>
        <v/>
      </c>
    </row>
    <row r="103" spans="6:23" x14ac:dyDescent="0.25">
      <c r="F103" s="3">
        <f t="shared" si="16"/>
        <v>7.1428571428571425E-2</v>
      </c>
      <c r="G103" s="3">
        <f t="shared" si="19"/>
        <v>0.1</v>
      </c>
      <c r="H103" s="10">
        <f t="shared" si="20"/>
        <v>4.7081902893575282E-7</v>
      </c>
      <c r="I103" s="3">
        <f t="shared" si="17"/>
        <v>8</v>
      </c>
      <c r="J103" s="2">
        <f t="shared" si="18"/>
        <v>0.03</v>
      </c>
      <c r="K103" s="10">
        <f t="shared" si="21"/>
        <v>9.8087297694948498E-9</v>
      </c>
      <c r="L103" s="3">
        <f t="shared" si="22"/>
        <v>0.5</v>
      </c>
      <c r="M103" s="2">
        <f t="shared" si="23"/>
        <v>0.01</v>
      </c>
      <c r="N103" s="3">
        <v>101</v>
      </c>
      <c r="O103" s="3">
        <f t="shared" si="24"/>
        <v>396491.05366893648</v>
      </c>
      <c r="P103" s="3">
        <f t="shared" si="25"/>
        <v>23635.697710026139</v>
      </c>
      <c r="Q103" s="3">
        <f t="shared" si="26"/>
        <v>22263.544933708887</v>
      </c>
      <c r="R103" s="3">
        <f t="shared" si="27"/>
        <v>67359.703687328525</v>
      </c>
      <c r="S103" s="3">
        <f t="shared" si="29"/>
        <v>52281.06169560516</v>
      </c>
      <c r="T103" s="3">
        <f t="shared" si="28"/>
        <v>2314.9696001148473</v>
      </c>
      <c r="U103" s="16">
        <f>COVID19_DailyReportedData!C109</f>
        <v>0</v>
      </c>
      <c r="W103" s="3" t="str">
        <f t="shared" si="30"/>
        <v/>
      </c>
    </row>
    <row r="104" spans="6:23" x14ac:dyDescent="0.25">
      <c r="F104" s="3">
        <f t="shared" si="16"/>
        <v>7.1428571428571425E-2</v>
      </c>
      <c r="G104" s="3">
        <f t="shared" si="19"/>
        <v>0.1</v>
      </c>
      <c r="H104" s="10">
        <f t="shared" si="20"/>
        <v>4.7081902893575282E-7</v>
      </c>
      <c r="I104" s="3">
        <f t="shared" si="17"/>
        <v>8</v>
      </c>
      <c r="J104" s="2">
        <f t="shared" si="18"/>
        <v>0.03</v>
      </c>
      <c r="K104" s="10">
        <f t="shared" si="21"/>
        <v>9.8087297694948498E-9</v>
      </c>
      <c r="L104" s="3">
        <f t="shared" si="22"/>
        <v>0.5</v>
      </c>
      <c r="M104" s="2">
        <f t="shared" si="23"/>
        <v>0.01</v>
      </c>
      <c r="N104" s="3">
        <v>102</v>
      </c>
      <c r="O104" s="3">
        <f t="shared" si="24"/>
        <v>391992.26263928361</v>
      </c>
      <c r="P104" s="3">
        <f t="shared" si="25"/>
        <v>24082.654846531681</v>
      </c>
      <c r="Q104" s="3">
        <f t="shared" si="26"/>
        <v>23036.861495160865</v>
      </c>
      <c r="R104" s="3">
        <f t="shared" si="27"/>
        <v>70638.221019023884</v>
      </c>
      <c r="S104" s="3">
        <f t="shared" si="29"/>
        <v>54644.631466607774</v>
      </c>
      <c r="T104" s="3">
        <f t="shared" si="28"/>
        <v>2363.5697710026138</v>
      </c>
      <c r="U104" s="16">
        <f>COVID19_DailyReportedData!C110</f>
        <v>0</v>
      </c>
      <c r="W104" s="3" t="str">
        <f t="shared" si="30"/>
        <v/>
      </c>
    </row>
    <row r="105" spans="6:23" x14ac:dyDescent="0.25">
      <c r="F105" s="3">
        <f t="shared" si="16"/>
        <v>7.1428571428571425E-2</v>
      </c>
      <c r="G105" s="3">
        <f t="shared" si="19"/>
        <v>0.1</v>
      </c>
      <c r="H105" s="10">
        <f t="shared" si="20"/>
        <v>4.7081902893575282E-7</v>
      </c>
      <c r="I105" s="3">
        <f t="shared" si="17"/>
        <v>8</v>
      </c>
      <c r="J105" s="2">
        <f t="shared" si="18"/>
        <v>0.03</v>
      </c>
      <c r="K105" s="10">
        <f t="shared" si="21"/>
        <v>9.8087297694948498E-9</v>
      </c>
      <c r="L105" s="3">
        <f t="shared" si="22"/>
        <v>0.5</v>
      </c>
      <c r="M105" s="2">
        <f t="shared" si="23"/>
        <v>0.01</v>
      </c>
      <c r="N105" s="3">
        <v>103</v>
      </c>
      <c r="O105" s="3">
        <f t="shared" si="24"/>
        <v>387459.05458713125</v>
      </c>
      <c r="P105" s="3">
        <f t="shared" si="25"/>
        <v>24487.407782135757</v>
      </c>
      <c r="Q105" s="3">
        <f t="shared" si="26"/>
        <v>23799.636873016829</v>
      </c>
      <c r="R105" s="3">
        <f t="shared" si="27"/>
        <v>74003.900757716212</v>
      </c>
      <c r="S105" s="3">
        <f t="shared" si="29"/>
        <v>57052.89695126094</v>
      </c>
      <c r="T105" s="3">
        <f t="shared" si="28"/>
        <v>2408.2654846531682</v>
      </c>
      <c r="U105" s="16">
        <f>COVID19_DailyReportedData!C111</f>
        <v>0</v>
      </c>
      <c r="W105" s="3" t="str">
        <f t="shared" si="30"/>
        <v/>
      </c>
    </row>
    <row r="106" spans="6:23" x14ac:dyDescent="0.25">
      <c r="F106" s="3">
        <f t="shared" si="16"/>
        <v>7.1428571428571425E-2</v>
      </c>
      <c r="G106" s="3">
        <f t="shared" si="19"/>
        <v>0.1</v>
      </c>
      <c r="H106" s="10">
        <f t="shared" si="20"/>
        <v>4.7081902893575282E-7</v>
      </c>
      <c r="I106" s="3">
        <f t="shared" si="17"/>
        <v>8</v>
      </c>
      <c r="J106" s="2">
        <f t="shared" si="18"/>
        <v>0.03</v>
      </c>
      <c r="K106" s="10">
        <f t="shared" si="21"/>
        <v>9.8087297694948498E-9</v>
      </c>
      <c r="L106" s="3">
        <f t="shared" si="22"/>
        <v>0.5</v>
      </c>
      <c r="M106" s="2">
        <f t="shared" si="23"/>
        <v>0.01</v>
      </c>
      <c r="N106" s="3">
        <v>104</v>
      </c>
      <c r="O106" s="3">
        <f t="shared" si="24"/>
        <v>382901.53577896039</v>
      </c>
      <c r="P106" s="3">
        <f t="shared" si="25"/>
        <v>24847.085256226193</v>
      </c>
      <c r="Q106" s="3">
        <f t="shared" si="26"/>
        <v>24548.403588872057</v>
      </c>
      <c r="R106" s="3">
        <f t="shared" si="27"/>
        <v>77452.975375941402</v>
      </c>
      <c r="S106" s="3">
        <f t="shared" si="29"/>
        <v>59501.637729474518</v>
      </c>
      <c r="T106" s="3">
        <f t="shared" si="28"/>
        <v>2448.7407782135756</v>
      </c>
      <c r="U106" s="16">
        <f>COVID19_DailyReportedData!C112</f>
        <v>0</v>
      </c>
      <c r="W106" s="3" t="str">
        <f t="shared" si="30"/>
        <v/>
      </c>
    </row>
    <row r="107" spans="6:23" x14ac:dyDescent="0.25">
      <c r="F107" s="3">
        <f t="shared" si="16"/>
        <v>7.1428571428571425E-2</v>
      </c>
      <c r="G107" s="3">
        <f t="shared" si="19"/>
        <v>0.1</v>
      </c>
      <c r="H107" s="10">
        <f t="shared" si="20"/>
        <v>4.7081902893575282E-7</v>
      </c>
      <c r="I107" s="3">
        <f t="shared" si="17"/>
        <v>8</v>
      </c>
      <c r="J107" s="2">
        <f t="shared" si="18"/>
        <v>0.03</v>
      </c>
      <c r="K107" s="10">
        <f t="shared" si="21"/>
        <v>9.8087297694948498E-9</v>
      </c>
      <c r="L107" s="3">
        <f t="shared" si="22"/>
        <v>0.5</v>
      </c>
      <c r="M107" s="2">
        <f t="shared" si="23"/>
        <v>0.01</v>
      </c>
      <c r="N107" s="3">
        <v>105</v>
      </c>
      <c r="O107" s="3">
        <f t="shared" si="24"/>
        <v>378329.97126264247</v>
      </c>
      <c r="P107" s="3">
        <f t="shared" si="25"/>
        <v>25159.14944290532</v>
      </c>
      <c r="Q107" s="3">
        <f t="shared" si="26"/>
        <v>25279.654715289529</v>
      </c>
      <c r="R107" s="3">
        <f t="shared" si="27"/>
        <v>80981.224579162707</v>
      </c>
      <c r="S107" s="3">
        <f t="shared" si="29"/>
        <v>61986.346255097138</v>
      </c>
      <c r="T107" s="3">
        <f t="shared" si="28"/>
        <v>2484.7085256226196</v>
      </c>
      <c r="U107" s="16">
        <f>COVID19_DailyReportedData!C113</f>
        <v>0</v>
      </c>
      <c r="W107" s="3" t="str">
        <f t="shared" si="30"/>
        <v/>
      </c>
    </row>
    <row r="108" spans="6:23" x14ac:dyDescent="0.25">
      <c r="F108" s="3">
        <f t="shared" si="16"/>
        <v>7.1428571428571425E-2</v>
      </c>
      <c r="G108" s="3">
        <f t="shared" si="19"/>
        <v>0.1</v>
      </c>
      <c r="H108" s="10">
        <f t="shared" si="20"/>
        <v>4.7081902893575282E-7</v>
      </c>
      <c r="I108" s="3">
        <f t="shared" si="17"/>
        <v>8</v>
      </c>
      <c r="J108" s="2">
        <f t="shared" si="18"/>
        <v>0.03</v>
      </c>
      <c r="K108" s="10">
        <f t="shared" si="21"/>
        <v>9.8087297694948498E-9</v>
      </c>
      <c r="L108" s="3">
        <f t="shared" si="22"/>
        <v>0.5</v>
      </c>
      <c r="M108" s="2">
        <f t="shared" si="23"/>
        <v>0.01</v>
      </c>
      <c r="N108" s="3">
        <v>106</v>
      </c>
      <c r="O108" s="3">
        <f t="shared" si="24"/>
        <v>373754.68784178072</v>
      </c>
      <c r="P108" s="3">
        <f t="shared" si="25"/>
        <v>25421.435816411878</v>
      </c>
      <c r="Q108" s="3">
        <f t="shared" si="26"/>
        <v>25989.880037059382</v>
      </c>
      <c r="R108" s="3">
        <f t="shared" si="27"/>
        <v>84583.996304748056</v>
      </c>
      <c r="S108" s="3">
        <f t="shared" si="29"/>
        <v>64502.261199387671</v>
      </c>
      <c r="T108" s="3">
        <f t="shared" si="28"/>
        <v>2515.9149442905323</v>
      </c>
      <c r="U108" s="16">
        <f>COVID19_DailyReportedData!C114</f>
        <v>0</v>
      </c>
      <c r="W108" s="3" t="str">
        <f t="shared" si="30"/>
        <v/>
      </c>
    </row>
    <row r="109" spans="6:23" x14ac:dyDescent="0.25">
      <c r="F109" s="3">
        <f t="shared" si="16"/>
        <v>7.1428571428571425E-2</v>
      </c>
      <c r="G109" s="3">
        <f t="shared" si="19"/>
        <v>0.1</v>
      </c>
      <c r="H109" s="10">
        <f t="shared" si="20"/>
        <v>4.7081902893575282E-7</v>
      </c>
      <c r="I109" s="3">
        <f t="shared" si="17"/>
        <v>8</v>
      </c>
      <c r="J109" s="2">
        <f t="shared" si="18"/>
        <v>0.03</v>
      </c>
      <c r="K109" s="10">
        <f t="shared" si="21"/>
        <v>9.8087297694948498E-9</v>
      </c>
      <c r="L109" s="3">
        <f t="shared" si="22"/>
        <v>0.5</v>
      </c>
      <c r="M109" s="2">
        <f t="shared" si="23"/>
        <v>0.01</v>
      </c>
      <c r="N109" s="3">
        <v>107</v>
      </c>
      <c r="O109" s="3">
        <f t="shared" si="24"/>
        <v>369185.97652950179</v>
      </c>
      <c r="P109" s="3">
        <f t="shared" si="25"/>
        <v>25632.186703020183</v>
      </c>
      <c r="Q109" s="3">
        <f t="shared" si="26"/>
        <v>26675.603616053471</v>
      </c>
      <c r="R109" s="3">
        <f t="shared" si="27"/>
        <v>88256.233151424574</v>
      </c>
      <c r="S109" s="3">
        <f t="shared" si="29"/>
        <v>67044.404781028861</v>
      </c>
      <c r="T109" s="3">
        <f t="shared" si="28"/>
        <v>2542.1435816411881</v>
      </c>
      <c r="U109" s="16">
        <f>COVID19_DailyReportedData!C115</f>
        <v>0</v>
      </c>
      <c r="W109" s="3" t="str">
        <f t="shared" si="30"/>
        <v/>
      </c>
    </row>
    <row r="110" spans="6:23" x14ac:dyDescent="0.25">
      <c r="F110" s="3">
        <f t="shared" si="16"/>
        <v>7.1428571428571425E-2</v>
      </c>
      <c r="G110" s="3">
        <f t="shared" si="19"/>
        <v>0.1</v>
      </c>
      <c r="H110" s="10">
        <f t="shared" si="20"/>
        <v>4.7081902893575282E-7</v>
      </c>
      <c r="I110" s="3">
        <f t="shared" si="17"/>
        <v>8</v>
      </c>
      <c r="J110" s="2">
        <f t="shared" si="18"/>
        <v>0.03</v>
      </c>
      <c r="K110" s="10">
        <f t="shared" si="21"/>
        <v>9.8087297694948498E-9</v>
      </c>
      <c r="L110" s="3">
        <f t="shared" si="22"/>
        <v>0.5</v>
      </c>
      <c r="M110" s="2">
        <f t="shared" si="23"/>
        <v>0.01</v>
      </c>
      <c r="N110" s="3">
        <v>108</v>
      </c>
      <c r="O110" s="3">
        <f t="shared" si="24"/>
        <v>364633.99649085075</v>
      </c>
      <c r="P110" s="3">
        <f t="shared" si="25"/>
        <v>25790.077592582067</v>
      </c>
      <c r="Q110" s="3">
        <f t="shared" si="26"/>
        <v>27333.422028065957</v>
      </c>
      <c r="R110" s="3">
        <f t="shared" si="27"/>
        <v>91992.503888501262</v>
      </c>
      <c r="S110" s="3">
        <f t="shared" si="29"/>
        <v>69607.623451330874</v>
      </c>
      <c r="T110" s="3">
        <f t="shared" si="28"/>
        <v>2563.2186703020184</v>
      </c>
      <c r="U110" s="16">
        <f>COVID19_DailyReportedData!C116</f>
        <v>0</v>
      </c>
      <c r="W110" s="3" t="str">
        <f t="shared" si="30"/>
        <v/>
      </c>
    </row>
    <row r="111" spans="6:23" x14ac:dyDescent="0.25">
      <c r="F111" s="3">
        <f t="shared" si="16"/>
        <v>7.1428571428571425E-2</v>
      </c>
      <c r="G111" s="3">
        <f t="shared" si="19"/>
        <v>0.1</v>
      </c>
      <c r="H111" s="10">
        <f t="shared" si="20"/>
        <v>4.7081902893575282E-7</v>
      </c>
      <c r="I111" s="3">
        <f t="shared" si="17"/>
        <v>8</v>
      </c>
      <c r="J111" s="2">
        <f t="shared" si="18"/>
        <v>0.03</v>
      </c>
      <c r="K111" s="10">
        <f t="shared" si="21"/>
        <v>9.8087297694948498E-9</v>
      </c>
      <c r="L111" s="3">
        <f t="shared" si="22"/>
        <v>0.5</v>
      </c>
      <c r="M111" s="2">
        <f t="shared" si="23"/>
        <v>0.01</v>
      </c>
      <c r="N111" s="3">
        <v>109</v>
      </c>
      <c r="O111" s="3">
        <f t="shared" si="24"/>
        <v>360108.68241623871</v>
      </c>
      <c r="P111" s="3">
        <f t="shared" si="25"/>
        <v>25894.235508465747</v>
      </c>
      <c r="Q111" s="3">
        <f t="shared" si="26"/>
        <v>27960.042499605166</v>
      </c>
      <c r="R111" s="3">
        <f t="shared" si="27"/>
        <v>95787.039575690404</v>
      </c>
      <c r="S111" s="3">
        <f t="shared" si="29"/>
        <v>72186.631210589083</v>
      </c>
      <c r="T111" s="3">
        <f t="shared" si="28"/>
        <v>2579.007759258207</v>
      </c>
      <c r="U111" s="16">
        <f>COVID19_DailyReportedData!C117</f>
        <v>0</v>
      </c>
      <c r="W111" s="3" t="str">
        <f t="shared" si="30"/>
        <v/>
      </c>
    </row>
    <row r="112" spans="6:23" x14ac:dyDescent="0.25">
      <c r="F112" s="3">
        <f t="shared" si="16"/>
        <v>7.1428571428571425E-2</v>
      </c>
      <c r="G112" s="3">
        <f t="shared" si="19"/>
        <v>0.1</v>
      </c>
      <c r="H112" s="10">
        <f t="shared" si="20"/>
        <v>4.7081902893575282E-7</v>
      </c>
      <c r="I112" s="3">
        <f t="shared" si="17"/>
        <v>8</v>
      </c>
      <c r="J112" s="2">
        <f t="shared" si="18"/>
        <v>0.03</v>
      </c>
      <c r="K112" s="10">
        <f t="shared" si="21"/>
        <v>9.8087297694948498E-9</v>
      </c>
      <c r="L112" s="3">
        <f t="shared" si="22"/>
        <v>0.5</v>
      </c>
      <c r="M112" s="2">
        <f t="shared" si="23"/>
        <v>0.01</v>
      </c>
      <c r="N112" s="3">
        <v>110</v>
      </c>
      <c r="O112" s="3">
        <f t="shared" si="24"/>
        <v>355619.65713365859</v>
      </c>
      <c r="P112" s="3">
        <f t="shared" si="25"/>
        <v>25944.248989594616</v>
      </c>
      <c r="Q112" s="3">
        <f t="shared" si="26"/>
        <v>28552.320157622802</v>
      </c>
      <c r="R112" s="3">
        <f t="shared" si="27"/>
        <v>99633.773719124045</v>
      </c>
      <c r="S112" s="3">
        <f t="shared" si="29"/>
        <v>74776.054761435662</v>
      </c>
      <c r="T112" s="3">
        <f t="shared" si="28"/>
        <v>2589.4235508465749</v>
      </c>
      <c r="U112" s="16">
        <f>COVID19_DailyReportedData!C118</f>
        <v>0</v>
      </c>
      <c r="W112" s="3" t="str">
        <f t="shared" si="30"/>
        <v/>
      </c>
    </row>
    <row r="113" spans="6:23" x14ac:dyDescent="0.25">
      <c r="F113" s="3">
        <f t="shared" si="16"/>
        <v>7.1428571428571425E-2</v>
      </c>
      <c r="G113" s="3">
        <f t="shared" si="19"/>
        <v>0.1</v>
      </c>
      <c r="H113" s="10">
        <f t="shared" si="20"/>
        <v>4.7081902893575282E-7</v>
      </c>
      <c r="I113" s="3">
        <f t="shared" si="17"/>
        <v>8</v>
      </c>
      <c r="J113" s="2">
        <f t="shared" si="18"/>
        <v>0.03</v>
      </c>
      <c r="K113" s="10">
        <f t="shared" si="21"/>
        <v>9.8087297694948498E-9</v>
      </c>
      <c r="L113" s="3">
        <f t="shared" si="22"/>
        <v>0.5</v>
      </c>
      <c r="M113" s="2">
        <f t="shared" si="23"/>
        <v>0.01</v>
      </c>
      <c r="N113" s="3">
        <v>111</v>
      </c>
      <c r="O113" s="3">
        <f t="shared" si="24"/>
        <v>351176.15107227775</v>
      </c>
      <c r="P113" s="3">
        <f t="shared" si="25"/>
        <v>25940.169509902124</v>
      </c>
      <c r="Q113" s="3">
        <f t="shared" si="26"/>
        <v>29107.293616752064</v>
      </c>
      <c r="R113" s="3">
        <f t="shared" si="27"/>
        <v>103526.38580106814</v>
      </c>
      <c r="S113" s="3">
        <f t="shared" si="29"/>
        <v>77370.479660395125</v>
      </c>
      <c r="T113" s="3">
        <f t="shared" si="28"/>
        <v>2594.4248989594616</v>
      </c>
      <c r="U113" s="16">
        <f>COVID19_DailyReportedData!C119</f>
        <v>0</v>
      </c>
      <c r="W113" s="3" t="str">
        <f t="shared" si="30"/>
        <v/>
      </c>
    </row>
    <row r="114" spans="6:23" x14ac:dyDescent="0.25">
      <c r="F114" s="3">
        <f t="shared" si="16"/>
        <v>7.1428571428571425E-2</v>
      </c>
      <c r="G114" s="3">
        <f t="shared" si="19"/>
        <v>0.1</v>
      </c>
      <c r="H114" s="10">
        <f t="shared" si="20"/>
        <v>4.7081902893575282E-7</v>
      </c>
      <c r="I114" s="3">
        <f t="shared" si="17"/>
        <v>8</v>
      </c>
      <c r="J114" s="2">
        <f t="shared" si="18"/>
        <v>0.03</v>
      </c>
      <c r="K114" s="10">
        <f t="shared" si="21"/>
        <v>9.8087297694948498E-9</v>
      </c>
      <c r="L114" s="3">
        <f t="shared" si="22"/>
        <v>0.5</v>
      </c>
      <c r="M114" s="2">
        <f t="shared" si="23"/>
        <v>0.01</v>
      </c>
      <c r="N114" s="3">
        <v>112</v>
      </c>
      <c r="O114" s="3">
        <f t="shared" si="24"/>
        <v>346786.92994525807</v>
      </c>
      <c r="P114" s="3">
        <f t="shared" si="25"/>
        <v>25882.504435224291</v>
      </c>
      <c r="Q114" s="3">
        <f t="shared" si="26"/>
        <v>29622.218166545699</v>
      </c>
      <c r="R114" s="3">
        <f t="shared" si="27"/>
        <v>107458.34745297201</v>
      </c>
      <c r="S114" s="3">
        <f t="shared" si="29"/>
        <v>79964.496611385344</v>
      </c>
      <c r="T114" s="3">
        <f t="shared" si="28"/>
        <v>2594.0169509902125</v>
      </c>
      <c r="U114" s="16">
        <f>COVID19_DailyReportedData!C120</f>
        <v>0</v>
      </c>
      <c r="W114" s="3" t="str">
        <f t="shared" si="30"/>
        <v/>
      </c>
    </row>
    <row r="115" spans="6:23" x14ac:dyDescent="0.25">
      <c r="F115" s="3">
        <f t="shared" si="16"/>
        <v>7.1428571428571425E-2</v>
      </c>
      <c r="G115" s="3">
        <f t="shared" si="19"/>
        <v>0.1</v>
      </c>
      <c r="H115" s="10">
        <f t="shared" si="20"/>
        <v>4.7081902893575282E-7</v>
      </c>
      <c r="I115" s="3">
        <f t="shared" si="17"/>
        <v>8</v>
      </c>
      <c r="J115" s="2">
        <f t="shared" si="18"/>
        <v>0.03</v>
      </c>
      <c r="K115" s="10">
        <f t="shared" si="21"/>
        <v>9.8087297694948498E-9</v>
      </c>
      <c r="L115" s="3">
        <f t="shared" si="22"/>
        <v>0.5</v>
      </c>
      <c r="M115" s="2">
        <f t="shared" si="23"/>
        <v>0.01</v>
      </c>
      <c r="N115" s="3">
        <v>113</v>
      </c>
      <c r="O115" s="3">
        <f t="shared" si="24"/>
        <v>342460.23173818924</v>
      </c>
      <c r="P115" s="3">
        <f t="shared" si="25"/>
        <v>25772.201881968995</v>
      </c>
      <c r="Q115" s="3">
        <f t="shared" si="26"/>
        <v>30094.595883886293</v>
      </c>
      <c r="R115" s="3">
        <f t="shared" si="27"/>
        <v>111422.97049595558</v>
      </c>
      <c r="S115" s="3">
        <f t="shared" si="29"/>
        <v>82552.74705490777</v>
      </c>
      <c r="T115" s="3">
        <f t="shared" si="28"/>
        <v>2588.2504435224291</v>
      </c>
      <c r="U115" s="16">
        <f>COVID19_DailyReportedData!C121</f>
        <v>0</v>
      </c>
      <c r="W115" s="3" t="str">
        <f t="shared" si="30"/>
        <v/>
      </c>
    </row>
    <row r="116" spans="6:23" x14ac:dyDescent="0.25">
      <c r="F116" s="3">
        <f t="shared" si="16"/>
        <v>7.1428571428571425E-2</v>
      </c>
      <c r="G116" s="3">
        <f t="shared" si="19"/>
        <v>0.1</v>
      </c>
      <c r="H116" s="10">
        <f t="shared" si="20"/>
        <v>4.7081902893575282E-7</v>
      </c>
      <c r="I116" s="3">
        <f t="shared" si="17"/>
        <v>8</v>
      </c>
      <c r="J116" s="2">
        <f t="shared" si="18"/>
        <v>0.03</v>
      </c>
      <c r="K116" s="10">
        <f t="shared" si="21"/>
        <v>9.8087297694948498E-9</v>
      </c>
      <c r="L116" s="3">
        <f t="shared" si="22"/>
        <v>0.5</v>
      </c>
      <c r="M116" s="2">
        <f t="shared" si="23"/>
        <v>0.01</v>
      </c>
      <c r="N116" s="3">
        <v>114</v>
      </c>
      <c r="O116" s="3">
        <f t="shared" si="24"/>
        <v>338203.71378558717</v>
      </c>
      <c r="P116" s="3">
        <f t="shared" si="25"/>
        <v>25610.628083376396</v>
      </c>
      <c r="Q116" s="3">
        <f t="shared" si="26"/>
        <v>30522.202080377032</v>
      </c>
      <c r="R116" s="3">
        <f t="shared" si="27"/>
        <v>115413.45605065953</v>
      </c>
      <c r="S116" s="3">
        <f t="shared" si="29"/>
        <v>85129.967243104664</v>
      </c>
      <c r="T116" s="3">
        <f t="shared" si="28"/>
        <v>2577.2201881968995</v>
      </c>
      <c r="U116" s="16">
        <f>COVID19_DailyReportedData!C122</f>
        <v>0</v>
      </c>
      <c r="W116" s="3" t="str">
        <f t="shared" si="30"/>
        <v/>
      </c>
    </row>
    <row r="117" spans="6:23" x14ac:dyDescent="0.25">
      <c r="F117" s="3">
        <f t="shared" si="16"/>
        <v>7.1428571428571425E-2</v>
      </c>
      <c r="G117" s="3">
        <f t="shared" si="19"/>
        <v>0.1</v>
      </c>
      <c r="H117" s="10">
        <f t="shared" si="20"/>
        <v>4.7081902893575282E-7</v>
      </c>
      <c r="I117" s="3">
        <f t="shared" si="17"/>
        <v>8</v>
      </c>
      <c r="J117" s="2">
        <f t="shared" si="18"/>
        <v>0.03</v>
      </c>
      <c r="K117" s="10">
        <f t="shared" si="21"/>
        <v>9.8087297694948498E-9</v>
      </c>
      <c r="L117" s="3">
        <f t="shared" si="22"/>
        <v>0.5</v>
      </c>
      <c r="M117" s="2">
        <f t="shared" si="23"/>
        <v>0.01</v>
      </c>
      <c r="N117" s="3">
        <v>115</v>
      </c>
      <c r="O117" s="3">
        <f t="shared" si="24"/>
        <v>334024.41040603735</v>
      </c>
      <c r="P117" s="3">
        <f t="shared" si="25"/>
        <v>25399.538077204572</v>
      </c>
      <c r="Q117" s="3">
        <f t="shared" si="26"/>
        <v>30903.107597259168</v>
      </c>
      <c r="R117" s="3">
        <f t="shared" si="27"/>
        <v>119422.94391949906</v>
      </c>
      <c r="S117" s="3">
        <f t="shared" si="29"/>
        <v>87691.0300514423</v>
      </c>
      <c r="T117" s="3">
        <f t="shared" si="28"/>
        <v>2561.0628083376396</v>
      </c>
      <c r="U117" s="16">
        <f>COVID19_DailyReportedData!C123</f>
        <v>0</v>
      </c>
      <c r="W117" s="3" t="str">
        <f t="shared" si="30"/>
        <v/>
      </c>
    </row>
    <row r="118" spans="6:23" x14ac:dyDescent="0.25">
      <c r="F118" s="3">
        <f t="shared" si="16"/>
        <v>7.1428571428571425E-2</v>
      </c>
      <c r="G118" s="3">
        <f t="shared" si="19"/>
        <v>0.1</v>
      </c>
      <c r="H118" s="10">
        <f t="shared" si="20"/>
        <v>4.7081902893575282E-7</v>
      </c>
      <c r="I118" s="3">
        <f t="shared" si="17"/>
        <v>8</v>
      </c>
      <c r="J118" s="2">
        <f t="shared" si="18"/>
        <v>0.03</v>
      </c>
      <c r="K118" s="10">
        <f t="shared" si="21"/>
        <v>9.8087297694948498E-9</v>
      </c>
      <c r="L118" s="3">
        <f t="shared" si="22"/>
        <v>0.5</v>
      </c>
      <c r="M118" s="2">
        <f t="shared" si="23"/>
        <v>0.01</v>
      </c>
      <c r="N118" s="3">
        <v>116</v>
      </c>
      <c r="O118" s="3">
        <f t="shared" si="24"/>
        <v>329928.70126062841</v>
      </c>
      <c r="P118" s="3">
        <f t="shared" si="25"/>
        <v>25141.040695092699</v>
      </c>
      <c r="Q118" s="3">
        <f t="shared" si="26"/>
        <v>31235.696576603972</v>
      </c>
      <c r="R118" s="3">
        <f t="shared" si="27"/>
        <v>123444.56146767504</v>
      </c>
      <c r="S118" s="3">
        <f t="shared" si="29"/>
        <v>90230.983859162763</v>
      </c>
      <c r="T118" s="3">
        <f t="shared" si="28"/>
        <v>2539.9538077204575</v>
      </c>
      <c r="U118" s="16">
        <f>COVID19_DailyReportedData!C124</f>
        <v>0</v>
      </c>
      <c r="W118" s="3" t="str">
        <f t="shared" si="30"/>
        <v/>
      </c>
    </row>
    <row r="119" spans="6:23" x14ac:dyDescent="0.25">
      <c r="F119" s="3">
        <f t="shared" si="16"/>
        <v>7.1428571428571425E-2</v>
      </c>
      <c r="G119" s="3">
        <f t="shared" si="19"/>
        <v>0.1</v>
      </c>
      <c r="H119" s="10">
        <f t="shared" si="20"/>
        <v>4.7081902893575282E-7</v>
      </c>
      <c r="I119" s="3">
        <f t="shared" si="17"/>
        <v>8</v>
      </c>
      <c r="J119" s="2">
        <f t="shared" si="18"/>
        <v>0.03</v>
      </c>
      <c r="K119" s="10">
        <f t="shared" si="21"/>
        <v>9.8087297694948498E-9</v>
      </c>
      <c r="L119" s="3">
        <f t="shared" si="22"/>
        <v>0.5</v>
      </c>
      <c r="M119" s="2">
        <f t="shared" si="23"/>
        <v>0.01</v>
      </c>
      <c r="N119" s="3">
        <v>117</v>
      </c>
      <c r="O119" s="3">
        <f t="shared" si="24"/>
        <v>325922.29031174787</v>
      </c>
      <c r="P119" s="3">
        <f t="shared" si="25"/>
        <v>24837.558953385927</v>
      </c>
      <c r="Q119" s="3">
        <f t="shared" si="26"/>
        <v>31518.679462070097</v>
      </c>
      <c r="R119" s="3">
        <f t="shared" si="27"/>
        <v>127471.47127279623</v>
      </c>
      <c r="S119" s="3">
        <f t="shared" si="29"/>
        <v>92745.08792867203</v>
      </c>
      <c r="T119" s="3">
        <f t="shared" si="28"/>
        <v>2514.1040695092702</v>
      </c>
      <c r="U119" s="16">
        <f>COVID19_DailyReportedData!C125</f>
        <v>0</v>
      </c>
      <c r="W119" s="3" t="str">
        <f t="shared" si="30"/>
        <v/>
      </c>
    </row>
    <row r="120" spans="6:23" x14ac:dyDescent="0.25">
      <c r="F120" s="3">
        <f t="shared" si="16"/>
        <v>7.1428571428571425E-2</v>
      </c>
      <c r="G120" s="3">
        <f t="shared" si="19"/>
        <v>0.1</v>
      </c>
      <c r="H120" s="10">
        <f t="shared" si="20"/>
        <v>4.7081902893575282E-7</v>
      </c>
      <c r="I120" s="3">
        <f t="shared" si="17"/>
        <v>8</v>
      </c>
      <c r="J120" s="2">
        <f t="shared" si="18"/>
        <v>0.03</v>
      </c>
      <c r="K120" s="10">
        <f t="shared" si="21"/>
        <v>9.8087297694948498E-9</v>
      </c>
      <c r="L120" s="3">
        <f t="shared" si="22"/>
        <v>0.5</v>
      </c>
      <c r="M120" s="2">
        <f t="shared" si="23"/>
        <v>0.01</v>
      </c>
      <c r="N120" s="3">
        <v>118</v>
      </c>
      <c r="O120" s="3">
        <f t="shared" si="24"/>
        <v>322010.19500041654</v>
      </c>
      <c r="P120" s="3">
        <f t="shared" si="25"/>
        <v>24491.78701556538</v>
      </c>
      <c r="Q120" s="3">
        <f t="shared" si="26"/>
        <v>31751.101110117972</v>
      </c>
      <c r="R120" s="3">
        <f t="shared" si="27"/>
        <v>131496.91687390022</v>
      </c>
      <c r="S120" s="3">
        <f t="shared" si="29"/>
        <v>95228.843824010619</v>
      </c>
      <c r="T120" s="3">
        <f t="shared" si="28"/>
        <v>2483.7558953385928</v>
      </c>
      <c r="U120" s="16">
        <f>COVID19_DailyReportedData!C126</f>
        <v>0</v>
      </c>
      <c r="W120" s="3" t="str">
        <f t="shared" si="30"/>
        <v/>
      </c>
    </row>
    <row r="121" spans="6:23" x14ac:dyDescent="0.25">
      <c r="F121" s="3">
        <f t="shared" si="16"/>
        <v>7.1428571428571425E-2</v>
      </c>
      <c r="G121" s="3">
        <f t="shared" si="19"/>
        <v>0.1</v>
      </c>
      <c r="H121" s="10">
        <f t="shared" si="20"/>
        <v>4.7081902893575282E-7</v>
      </c>
      <c r="I121" s="3">
        <f t="shared" si="17"/>
        <v>8</v>
      </c>
      <c r="J121" s="2">
        <f t="shared" si="18"/>
        <v>0.03</v>
      </c>
      <c r="K121" s="10">
        <f t="shared" si="21"/>
        <v>9.8087297694948498E-9</v>
      </c>
      <c r="L121" s="3">
        <f t="shared" si="22"/>
        <v>0.5</v>
      </c>
      <c r="M121" s="2">
        <f t="shared" si="23"/>
        <v>0.01</v>
      </c>
      <c r="N121" s="3">
        <v>119</v>
      </c>
      <c r="O121" s="3">
        <f t="shared" si="24"/>
        <v>318196.74503794563</v>
      </c>
      <c r="P121" s="3">
        <f t="shared" si="25"/>
        <v>24106.64491822508</v>
      </c>
      <c r="Q121" s="3">
        <f t="shared" si="26"/>
        <v>31932.344018094656</v>
      </c>
      <c r="R121" s="3">
        <f t="shared" si="27"/>
        <v>135514.26602573475</v>
      </c>
      <c r="S121" s="3">
        <f t="shared" si="29"/>
        <v>97678.022525567154</v>
      </c>
      <c r="T121" s="3">
        <f t="shared" si="28"/>
        <v>2449.1787015565383</v>
      </c>
      <c r="U121" s="16">
        <f>COVID19_DailyReportedData!C127</f>
        <v>0</v>
      </c>
      <c r="W121" s="3" t="str">
        <f t="shared" si="30"/>
        <v/>
      </c>
    </row>
    <row r="122" spans="6:23" x14ac:dyDescent="0.25">
      <c r="F122" s="3">
        <f t="shared" si="16"/>
        <v>7.1428571428571425E-2</v>
      </c>
      <c r="G122" s="3">
        <f t="shared" si="19"/>
        <v>0.1</v>
      </c>
      <c r="H122" s="10">
        <f t="shared" si="20"/>
        <v>4.7081902893575282E-7</v>
      </c>
      <c r="I122" s="3">
        <f t="shared" si="17"/>
        <v>8</v>
      </c>
      <c r="J122" s="2">
        <f t="shared" si="18"/>
        <v>0.03</v>
      </c>
      <c r="K122" s="10">
        <f t="shared" si="21"/>
        <v>9.8087297694948498E-9</v>
      </c>
      <c r="L122" s="3">
        <f t="shared" si="22"/>
        <v>0.5</v>
      </c>
      <c r="M122" s="2">
        <f t="shared" si="23"/>
        <v>0.01</v>
      </c>
      <c r="N122" s="3">
        <v>120</v>
      </c>
      <c r="O122" s="3">
        <f t="shared" si="24"/>
        <v>314485.59002693341</v>
      </c>
      <c r="P122" s="3">
        <f t="shared" si="25"/>
        <v>23685.232228970162</v>
      </c>
      <c r="Q122" s="3">
        <f t="shared" si="26"/>
        <v>32062.126794338972</v>
      </c>
      <c r="R122" s="3">
        <f t="shared" si="27"/>
        <v>139517.05094975757</v>
      </c>
      <c r="S122" s="3">
        <f t="shared" si="29"/>
        <v>100088.68701738966</v>
      </c>
      <c r="T122" s="3">
        <f t="shared" si="28"/>
        <v>2410.6644918225079</v>
      </c>
      <c r="U122" s="16">
        <f>COVID19_DailyReportedData!C128</f>
        <v>0</v>
      </c>
      <c r="W122" s="3" t="str">
        <f t="shared" si="30"/>
        <v/>
      </c>
    </row>
    <row r="123" spans="6:23" x14ac:dyDescent="0.25">
      <c r="F123" s="3">
        <f t="shared" si="16"/>
        <v>7.1428571428571425E-2</v>
      </c>
      <c r="G123" s="3">
        <f t="shared" si="19"/>
        <v>0.1</v>
      </c>
      <c r="H123" s="10">
        <f t="shared" si="20"/>
        <v>4.7081902893575282E-7</v>
      </c>
      <c r="I123" s="3">
        <f t="shared" si="17"/>
        <v>8</v>
      </c>
      <c r="J123" s="2">
        <f t="shared" si="18"/>
        <v>0.03</v>
      </c>
      <c r="K123" s="10">
        <f t="shared" si="21"/>
        <v>9.8087297694948498E-9</v>
      </c>
      <c r="L123" s="3">
        <f t="shared" si="22"/>
        <v>0.5</v>
      </c>
      <c r="M123" s="2">
        <f t="shared" si="23"/>
        <v>0.01</v>
      </c>
      <c r="N123" s="3">
        <v>121</v>
      </c>
      <c r="O123" s="3">
        <f t="shared" si="24"/>
        <v>310879.71498995292</v>
      </c>
      <c r="P123" s="3">
        <f t="shared" si="25"/>
        <v>23230.781740984348</v>
      </c>
      <c r="Q123" s="3">
        <f t="shared" si="26"/>
        <v>32140.498103354632</v>
      </c>
      <c r="R123" s="3">
        <f t="shared" si="27"/>
        <v>143499.00516570822</v>
      </c>
      <c r="S123" s="3">
        <f t="shared" si="29"/>
        <v>102457.21024028667</v>
      </c>
      <c r="T123" s="3">
        <f t="shared" si="28"/>
        <v>2368.5232228970162</v>
      </c>
      <c r="U123" s="16">
        <f>COVID19_DailyReportedData!C129</f>
        <v>0</v>
      </c>
      <c r="W123" s="3" t="str">
        <f t="shared" si="30"/>
        <v/>
      </c>
    </row>
    <row r="124" spans="6:23" x14ac:dyDescent="0.25">
      <c r="F124" s="3">
        <f t="shared" si="16"/>
        <v>7.1428571428571425E-2</v>
      </c>
      <c r="G124" s="3">
        <f t="shared" si="19"/>
        <v>0.1</v>
      </c>
      <c r="H124" s="10">
        <f t="shared" si="20"/>
        <v>4.7081902893575282E-7</v>
      </c>
      <c r="I124" s="3">
        <f t="shared" si="17"/>
        <v>8</v>
      </c>
      <c r="J124" s="2">
        <f t="shared" si="18"/>
        <v>0.03</v>
      </c>
      <c r="K124" s="10">
        <f t="shared" si="21"/>
        <v>9.8087297694948498E-9</v>
      </c>
      <c r="L124" s="3">
        <f t="shared" si="22"/>
        <v>0.5</v>
      </c>
      <c r="M124" s="2">
        <f t="shared" si="23"/>
        <v>0.01</v>
      </c>
      <c r="N124" s="3">
        <v>122</v>
      </c>
      <c r="O124" s="3">
        <f t="shared" si="24"/>
        <v>307381.46279173519</v>
      </c>
      <c r="P124" s="3">
        <f t="shared" si="25"/>
        <v>22746.614212176162</v>
      </c>
      <c r="Q124" s="3">
        <f t="shared" si="26"/>
        <v>32167.826412927738</v>
      </c>
      <c r="R124" s="3">
        <f t="shared" si="27"/>
        <v>147454.09658316101</v>
      </c>
      <c r="S124" s="3">
        <f t="shared" si="29"/>
        <v>104780.28841438511</v>
      </c>
      <c r="T124" s="3">
        <f t="shared" si="28"/>
        <v>2323.0781740984348</v>
      </c>
      <c r="U124" s="16">
        <f>COVID19_DailyReportedData!C130</f>
        <v>0</v>
      </c>
      <c r="W124" s="3" t="str">
        <f t="shared" si="30"/>
        <v/>
      </c>
    </row>
    <row r="125" spans="6:23" x14ac:dyDescent="0.25">
      <c r="F125" s="3">
        <f t="shared" si="16"/>
        <v>7.1428571428571425E-2</v>
      </c>
      <c r="G125" s="3">
        <f t="shared" si="19"/>
        <v>0.1</v>
      </c>
      <c r="H125" s="10">
        <f t="shared" si="20"/>
        <v>4.7081902893575282E-7</v>
      </c>
      <c r="I125" s="3">
        <f t="shared" si="17"/>
        <v>8</v>
      </c>
      <c r="J125" s="2">
        <f t="shared" si="18"/>
        <v>0.03</v>
      </c>
      <c r="K125" s="10">
        <f t="shared" si="21"/>
        <v>9.8087297694948498E-9</v>
      </c>
      <c r="L125" s="3">
        <f t="shared" si="22"/>
        <v>0.5</v>
      </c>
      <c r="M125" s="2">
        <f t="shared" si="23"/>
        <v>0.01</v>
      </c>
      <c r="N125" s="3">
        <v>123</v>
      </c>
      <c r="O125" s="3">
        <f t="shared" si="24"/>
        <v>303992.56239014282</v>
      </c>
      <c r="P125" s="3">
        <f t="shared" si="25"/>
        <v>22236.095034538306</v>
      </c>
      <c r="Q125" s="3">
        <f t="shared" si="26"/>
        <v>32144.785947507655</v>
      </c>
      <c r="R125" s="3">
        <f t="shared" si="27"/>
        <v>151376.55662781128</v>
      </c>
      <c r="S125" s="3">
        <f t="shared" si="29"/>
        <v>107054.94983560273</v>
      </c>
      <c r="T125" s="3">
        <f t="shared" si="28"/>
        <v>2274.6614212176164</v>
      </c>
      <c r="U125" s="16">
        <f>COVID19_DailyReportedData!C131</f>
        <v>0</v>
      </c>
      <c r="W125" s="3" t="str">
        <f t="shared" si="30"/>
        <v/>
      </c>
    </row>
    <row r="126" spans="6:23" x14ac:dyDescent="0.25">
      <c r="F126" s="3">
        <f t="shared" si="16"/>
        <v>7.1428571428571425E-2</v>
      </c>
      <c r="G126" s="3">
        <f t="shared" si="19"/>
        <v>0.1</v>
      </c>
      <c r="H126" s="10">
        <f t="shared" si="20"/>
        <v>4.7081902893575282E-7</v>
      </c>
      <c r="I126" s="3">
        <f t="shared" si="17"/>
        <v>8</v>
      </c>
      <c r="J126" s="2">
        <f t="shared" si="18"/>
        <v>0.03</v>
      </c>
      <c r="K126" s="10">
        <f t="shared" si="21"/>
        <v>9.8087297694948498E-9</v>
      </c>
      <c r="L126" s="3">
        <f t="shared" si="22"/>
        <v>0.5</v>
      </c>
      <c r="M126" s="2">
        <f t="shared" si="23"/>
        <v>0.01</v>
      </c>
      <c r="N126" s="3">
        <v>124</v>
      </c>
      <c r="O126" s="3">
        <f t="shared" si="24"/>
        <v>300714.1618390053</v>
      </c>
      <c r="P126" s="3">
        <f t="shared" si="25"/>
        <v>21702.593579754943</v>
      </c>
      <c r="Q126" s="3">
        <f t="shared" si="26"/>
        <v>32072.339311853797</v>
      </c>
      <c r="R126" s="3">
        <f t="shared" si="27"/>
        <v>155260.90526938598</v>
      </c>
      <c r="S126" s="3">
        <f t="shared" si="29"/>
        <v>109278.55933905656</v>
      </c>
      <c r="T126" s="3">
        <f t="shared" si="28"/>
        <v>2223.6095034538307</v>
      </c>
      <c r="U126" s="16">
        <f>COVID19_DailyReportedData!C132</f>
        <v>0</v>
      </c>
      <c r="W126" s="3" t="str">
        <f t="shared" si="30"/>
        <v/>
      </c>
    </row>
    <row r="127" spans="6:23" x14ac:dyDescent="0.25">
      <c r="F127" s="3">
        <f t="shared" si="16"/>
        <v>7.1428571428571425E-2</v>
      </c>
      <c r="G127" s="3">
        <f t="shared" si="19"/>
        <v>0.1</v>
      </c>
      <c r="H127" s="10">
        <f t="shared" si="20"/>
        <v>4.7081902893575282E-7</v>
      </c>
      <c r="I127" s="3">
        <f t="shared" si="17"/>
        <v>8</v>
      </c>
      <c r="J127" s="2">
        <f t="shared" si="18"/>
        <v>0.03</v>
      </c>
      <c r="K127" s="10">
        <f t="shared" si="21"/>
        <v>9.8087297694948498E-9</v>
      </c>
      <c r="L127" s="3">
        <f t="shared" si="22"/>
        <v>0.5</v>
      </c>
      <c r="M127" s="2">
        <f t="shared" si="23"/>
        <v>0.01</v>
      </c>
      <c r="N127" s="3">
        <v>125</v>
      </c>
      <c r="O127" s="3">
        <f t="shared" si="24"/>
        <v>297546.86498700263</v>
      </c>
      <c r="P127" s="3">
        <f t="shared" si="25"/>
        <v>21149.44581808534</v>
      </c>
      <c r="Q127" s="3">
        <f t="shared" si="26"/>
        <v>31951.717290411161</v>
      </c>
      <c r="R127" s="3">
        <f t="shared" si="27"/>
        <v>159101.97190450088</v>
      </c>
      <c r="S127" s="3">
        <f t="shared" si="29"/>
        <v>111448.81869703205</v>
      </c>
      <c r="T127" s="3">
        <f t="shared" si="28"/>
        <v>2170.2593579754944</v>
      </c>
      <c r="U127" s="16">
        <f>COVID19_DailyReportedData!C133</f>
        <v>0</v>
      </c>
      <c r="W127" s="3" t="str">
        <f t="shared" si="30"/>
        <v/>
      </c>
    </row>
    <row r="128" spans="6:23" x14ac:dyDescent="0.25">
      <c r="F128" s="3">
        <f t="shared" si="16"/>
        <v>7.1428571428571425E-2</v>
      </c>
      <c r="G128" s="3">
        <f t="shared" si="19"/>
        <v>0.1</v>
      </c>
      <c r="H128" s="10">
        <f t="shared" si="20"/>
        <v>4.7081902893575282E-7</v>
      </c>
      <c r="I128" s="3">
        <f t="shared" si="17"/>
        <v>8</v>
      </c>
      <c r="J128" s="2">
        <f t="shared" si="18"/>
        <v>0.03</v>
      </c>
      <c r="K128" s="10">
        <f t="shared" si="21"/>
        <v>9.8087297694948498E-9</v>
      </c>
      <c r="L128" s="3">
        <f t="shared" si="22"/>
        <v>0.5</v>
      </c>
      <c r="M128" s="2">
        <f t="shared" si="23"/>
        <v>0.01</v>
      </c>
      <c r="N128" s="3">
        <v>126</v>
      </c>
      <c r="O128" s="3">
        <f t="shared" si="24"/>
        <v>294490.77086555946</v>
      </c>
      <c r="P128" s="3">
        <f t="shared" si="25"/>
        <v>20579.920656428189</v>
      </c>
      <c r="Q128" s="3">
        <f t="shared" si="26"/>
        <v>31784.39635147604</v>
      </c>
      <c r="R128" s="3">
        <f t="shared" si="27"/>
        <v>162894.91212653634</v>
      </c>
      <c r="S128" s="3">
        <f t="shared" si="29"/>
        <v>113563.76327884059</v>
      </c>
      <c r="T128" s="3">
        <f t="shared" si="28"/>
        <v>2114.9445818085342</v>
      </c>
      <c r="U128" s="16">
        <f>COVID19_DailyReportedData!C134</f>
        <v>0</v>
      </c>
      <c r="W128" s="3" t="str">
        <f t="shared" si="30"/>
        <v/>
      </c>
    </row>
    <row r="129" spans="6:23" x14ac:dyDescent="0.25">
      <c r="F129" s="3">
        <f t="shared" si="16"/>
        <v>7.1428571428571425E-2</v>
      </c>
      <c r="G129" s="3">
        <f t="shared" si="19"/>
        <v>0.1</v>
      </c>
      <c r="H129" s="10">
        <f t="shared" si="20"/>
        <v>4.7081902893575282E-7</v>
      </c>
      <c r="I129" s="3">
        <f t="shared" si="17"/>
        <v>8</v>
      </c>
      <c r="J129" s="2">
        <f t="shared" si="18"/>
        <v>0.03</v>
      </c>
      <c r="K129" s="10">
        <f t="shared" si="21"/>
        <v>9.8087297694948498E-9</v>
      </c>
      <c r="L129" s="3">
        <f t="shared" si="22"/>
        <v>0.5</v>
      </c>
      <c r="M129" s="2">
        <f t="shared" si="23"/>
        <v>0.01</v>
      </c>
      <c r="N129" s="3">
        <v>127</v>
      </c>
      <c r="O129" s="3">
        <f t="shared" si="24"/>
        <v>291545.51482917601</v>
      </c>
      <c r="P129" s="3">
        <f t="shared" si="25"/>
        <v>19997.190294566826</v>
      </c>
      <c r="Q129" s="3">
        <f t="shared" si="26"/>
        <v>31572.07439201343</v>
      </c>
      <c r="R129" s="3">
        <f t="shared" si="27"/>
        <v>166635.22048424379</v>
      </c>
      <c r="S129" s="3">
        <f t="shared" si="29"/>
        <v>115621.7553444834</v>
      </c>
      <c r="T129" s="3">
        <f t="shared" si="28"/>
        <v>2057.9920656428189</v>
      </c>
      <c r="U129" s="16">
        <f>COVID19_DailyReportedData!C135</f>
        <v>0</v>
      </c>
      <c r="W129" s="3" t="str">
        <f t="shared" si="30"/>
        <v/>
      </c>
    </row>
    <row r="130" spans="6:23" x14ac:dyDescent="0.25">
      <c r="F130" s="3">
        <f t="shared" ref="F130:F193" si="31">$C$3</f>
        <v>7.1428571428571425E-2</v>
      </c>
      <c r="G130" s="3">
        <f t="shared" si="19"/>
        <v>0.1</v>
      </c>
      <c r="H130" s="10">
        <f t="shared" si="20"/>
        <v>4.7081902893575282E-7</v>
      </c>
      <c r="I130" s="3">
        <f t="shared" ref="I130:I193" si="32">IF(N130&gt;=$C$28,$C$25,IF(N130&gt;=$C$27,$C$24,$C$23))</f>
        <v>8</v>
      </c>
      <c r="J130" s="2">
        <f t="shared" ref="J130:J193" si="33">IF(N130&gt;=$C$28,$C$33,IF(N130&gt;=$C$27,$C$32,$C$31))</f>
        <v>0.03</v>
      </c>
      <c r="K130" s="10">
        <f t="shared" si="21"/>
        <v>9.8087297694948498E-9</v>
      </c>
      <c r="L130" s="3">
        <f t="shared" si="22"/>
        <v>0.5</v>
      </c>
      <c r="M130" s="2">
        <f t="shared" si="23"/>
        <v>0.01</v>
      </c>
      <c r="N130" s="3">
        <v>128</v>
      </c>
      <c r="O130" s="3">
        <f t="shared" si="24"/>
        <v>288710.31059786619</v>
      </c>
      <c r="P130" s="3">
        <f t="shared" si="25"/>
        <v>19404.304761093761</v>
      </c>
      <c r="Q130" s="3">
        <f t="shared" si="26"/>
        <v>31316.645250612008</v>
      </c>
      <c r="R130" s="3">
        <f t="shared" si="27"/>
        <v>170318.73939042809</v>
      </c>
      <c r="S130" s="3">
        <f t="shared" si="29"/>
        <v>117621.47437394009</v>
      </c>
      <c r="T130" s="3">
        <f t="shared" si="28"/>
        <v>1999.7190294566826</v>
      </c>
      <c r="U130" s="16">
        <f>COVID19_DailyReportedData!C136</f>
        <v>0</v>
      </c>
      <c r="W130" s="3" t="str">
        <f t="shared" si="30"/>
        <v/>
      </c>
    </row>
    <row r="131" spans="6:23" x14ac:dyDescent="0.25">
      <c r="F131" s="3">
        <f t="shared" si="31"/>
        <v>7.1428571428571425E-2</v>
      </c>
      <c r="G131" s="3">
        <f t="shared" ref="G131:G194" si="34">$C$16</f>
        <v>0.1</v>
      </c>
      <c r="H131" s="10">
        <f t="shared" ref="H131:H194" si="35">(I131*J131)/($C$8+$C$9+$C$11+$C$10)</f>
        <v>4.7081902893575282E-7</v>
      </c>
      <c r="I131" s="3">
        <f t="shared" si="32"/>
        <v>8</v>
      </c>
      <c r="J131" s="2">
        <f t="shared" si="33"/>
        <v>0.03</v>
      </c>
      <c r="K131" s="10">
        <f t="shared" ref="K131:K194" si="36">(L131*M131)/($C$8+$C$9+$C$11+$C$10)</f>
        <v>9.8087297694948498E-9</v>
      </c>
      <c r="L131" s="3">
        <f t="shared" ref="L131:L194" si="37">IF(N131&gt;=$C$28,$D$25,IF(N131&gt;=$C$27,$D$24,$D$23))</f>
        <v>0.5</v>
      </c>
      <c r="M131" s="2">
        <f t="shared" ref="M131:M194" si="38">IF(N131&gt;=$C$28,$D$33,IF(N131&gt;=$C$27,$D$32,$D$31))</f>
        <v>0.01</v>
      </c>
      <c r="N131" s="3">
        <v>129</v>
      </c>
      <c r="O131" s="3">
        <f t="shared" ref="O131:O194" si="39">-H130*O130*P130-K130*O130*Q130+O130</f>
        <v>285983.99244785425</v>
      </c>
      <c r="P131" s="3">
        <f t="shared" ref="P131:P194" si="40">H130*O130*P130+K130*O130*Q130-(F130 + G130)*P130+P130</f>
        <v>18804.170666346767</v>
      </c>
      <c r="Q131" s="3">
        <f t="shared" ref="Q131:Q194" si="41">P130*G130 + Q130-Q130*F130</f>
        <v>31020.172494534814</v>
      </c>
      <c r="R131" s="3">
        <f t="shared" ref="R131:R194" si="42">F130*(P130+Q130)+R130</f>
        <v>173941.6643912642</v>
      </c>
      <c r="S131" s="3">
        <f t="shared" si="29"/>
        <v>119561.90485004947</v>
      </c>
      <c r="T131" s="3">
        <f t="shared" ref="T131:T194" si="43">P130*G130</f>
        <v>1940.4304761093763</v>
      </c>
      <c r="U131" s="16">
        <f>COVID19_DailyReportedData!C137</f>
        <v>0</v>
      </c>
      <c r="W131" s="3" t="str">
        <f t="shared" si="30"/>
        <v/>
      </c>
    </row>
    <row r="132" spans="6:23" x14ac:dyDescent="0.25">
      <c r="F132" s="3">
        <f t="shared" si="31"/>
        <v>7.1428571428571425E-2</v>
      </c>
      <c r="G132" s="3">
        <f t="shared" si="34"/>
        <v>0.1</v>
      </c>
      <c r="H132" s="10">
        <f t="shared" si="35"/>
        <v>4.7081902893575282E-7</v>
      </c>
      <c r="I132" s="3">
        <f t="shared" si="32"/>
        <v>8</v>
      </c>
      <c r="J132" s="2">
        <f t="shared" si="33"/>
        <v>0.03</v>
      </c>
      <c r="K132" s="10">
        <f t="shared" si="36"/>
        <v>9.8087297694948498E-9</v>
      </c>
      <c r="L132" s="3">
        <f t="shared" si="37"/>
        <v>0.5</v>
      </c>
      <c r="M132" s="2">
        <f t="shared" si="38"/>
        <v>0.01</v>
      </c>
      <c r="N132" s="3">
        <v>130</v>
      </c>
      <c r="O132" s="3">
        <f t="shared" si="39"/>
        <v>283365.05689842434</v>
      </c>
      <c r="P132" s="3">
        <f t="shared" si="40"/>
        <v>18199.534101545774</v>
      </c>
      <c r="Q132" s="3">
        <f t="shared" si="41"/>
        <v>30684.862954417007</v>
      </c>
      <c r="R132" s="3">
        <f t="shared" si="42"/>
        <v>177500.54604561289</v>
      </c>
      <c r="S132" s="3">
        <f t="shared" ref="S132:S195" si="44">P131*G131 + S131</f>
        <v>121442.32191668414</v>
      </c>
      <c r="T132" s="3">
        <f t="shared" si="43"/>
        <v>1880.4170666346768</v>
      </c>
      <c r="U132" s="16">
        <f>COVID19_DailyReportedData!C138</f>
        <v>0</v>
      </c>
      <c r="W132" s="3" t="str">
        <f t="shared" si="30"/>
        <v/>
      </c>
    </row>
    <row r="133" spans="6:23" x14ac:dyDescent="0.25">
      <c r="F133" s="3">
        <f t="shared" si="31"/>
        <v>7.1428571428571425E-2</v>
      </c>
      <c r="G133" s="3">
        <f t="shared" si="34"/>
        <v>0.1</v>
      </c>
      <c r="H133" s="10">
        <f t="shared" si="35"/>
        <v>4.7081902893575282E-7</v>
      </c>
      <c r="I133" s="3">
        <f t="shared" si="32"/>
        <v>8</v>
      </c>
      <c r="J133" s="2">
        <f t="shared" si="33"/>
        <v>0.03</v>
      </c>
      <c r="K133" s="10">
        <f t="shared" si="36"/>
        <v>9.8087297694948498E-9</v>
      </c>
      <c r="L133" s="3">
        <f t="shared" si="37"/>
        <v>0.5</v>
      </c>
      <c r="M133" s="2">
        <f t="shared" si="38"/>
        <v>0.01</v>
      </c>
      <c r="N133" s="3">
        <v>131</v>
      </c>
      <c r="O133" s="3">
        <f t="shared" si="39"/>
        <v>280851.70334555482</v>
      </c>
      <c r="P133" s="3">
        <f t="shared" si="40"/>
        <v>17592.967522721723</v>
      </c>
      <c r="Q133" s="3">
        <f t="shared" si="41"/>
        <v>30313.040439256081</v>
      </c>
      <c r="R133" s="3">
        <f t="shared" si="42"/>
        <v>180992.28869246738</v>
      </c>
      <c r="S133" s="3">
        <f t="shared" si="44"/>
        <v>123262.27532683872</v>
      </c>
      <c r="T133" s="3">
        <f t="shared" si="43"/>
        <v>1819.9534101545776</v>
      </c>
      <c r="U133" s="16">
        <f>COVID19_DailyReportedData!C139</f>
        <v>0</v>
      </c>
      <c r="W133" s="3" t="str">
        <f t="shared" si="30"/>
        <v/>
      </c>
    </row>
    <row r="134" spans="6:23" x14ac:dyDescent="0.25">
      <c r="F134" s="3">
        <f t="shared" si="31"/>
        <v>7.1428571428571425E-2</v>
      </c>
      <c r="G134" s="3">
        <f t="shared" si="34"/>
        <v>0.1</v>
      </c>
      <c r="H134" s="10">
        <f t="shared" si="35"/>
        <v>4.7081902893575282E-7</v>
      </c>
      <c r="I134" s="3">
        <f t="shared" si="32"/>
        <v>8</v>
      </c>
      <c r="J134" s="2">
        <f t="shared" si="33"/>
        <v>0.03</v>
      </c>
      <c r="K134" s="10">
        <f t="shared" si="36"/>
        <v>9.8087297694948498E-9</v>
      </c>
      <c r="L134" s="3">
        <f t="shared" si="37"/>
        <v>0.5</v>
      </c>
      <c r="M134" s="2">
        <f t="shared" si="38"/>
        <v>0.01</v>
      </c>
      <c r="N134" s="3">
        <v>132</v>
      </c>
      <c r="O134" s="3">
        <f t="shared" si="39"/>
        <v>278441.87319319975</v>
      </c>
      <c r="P134" s="3">
        <f t="shared" si="40"/>
        <v>16986.86038546736</v>
      </c>
      <c r="Q134" s="3">
        <f t="shared" si="41"/>
        <v>29907.120017295678</v>
      </c>
      <c r="R134" s="3">
        <f t="shared" si="42"/>
        <v>184414.14640403722</v>
      </c>
      <c r="S134" s="3">
        <f t="shared" si="44"/>
        <v>125021.57207911089</v>
      </c>
      <c r="T134" s="3">
        <f t="shared" si="43"/>
        <v>1759.2967522721724</v>
      </c>
      <c r="U134" s="16">
        <f>COVID19_DailyReportedData!C140</f>
        <v>0</v>
      </c>
      <c r="W134" s="3" t="str">
        <f t="shared" si="30"/>
        <v/>
      </c>
    </row>
    <row r="135" spans="6:23" x14ac:dyDescent="0.25">
      <c r="F135" s="3">
        <f t="shared" si="31"/>
        <v>7.1428571428571425E-2</v>
      </c>
      <c r="G135" s="3">
        <f t="shared" si="34"/>
        <v>0.1</v>
      </c>
      <c r="H135" s="10">
        <f t="shared" si="35"/>
        <v>4.7081902893575282E-7</v>
      </c>
      <c r="I135" s="3">
        <f t="shared" si="32"/>
        <v>8</v>
      </c>
      <c r="J135" s="2">
        <f t="shared" si="33"/>
        <v>0.03</v>
      </c>
      <c r="K135" s="10">
        <f t="shared" si="36"/>
        <v>9.8087297694948498E-9</v>
      </c>
      <c r="L135" s="3">
        <f t="shared" si="37"/>
        <v>0.5</v>
      </c>
      <c r="M135" s="2">
        <f t="shared" si="38"/>
        <v>0.01</v>
      </c>
      <c r="N135" s="3">
        <v>133</v>
      </c>
      <c r="O135" s="3">
        <f t="shared" si="39"/>
        <v>276133.28712808283</v>
      </c>
      <c r="P135" s="3">
        <f t="shared" si="40"/>
        <v>16383.413241647042</v>
      </c>
      <c r="Q135" s="3">
        <f t="shared" si="41"/>
        <v>29469.583197464151</v>
      </c>
      <c r="R135" s="3">
        <f t="shared" si="42"/>
        <v>187763.71643280602</v>
      </c>
      <c r="S135" s="3">
        <f t="shared" si="44"/>
        <v>126720.25811765762</v>
      </c>
      <c r="T135" s="3">
        <f t="shared" si="43"/>
        <v>1698.6860385467362</v>
      </c>
      <c r="U135" s="16">
        <f>COVID19_DailyReportedData!C141</f>
        <v>0</v>
      </c>
      <c r="W135" s="3" t="str">
        <f t="shared" si="30"/>
        <v/>
      </c>
    </row>
    <row r="136" spans="6:23" x14ac:dyDescent="0.25">
      <c r="F136" s="3">
        <f t="shared" si="31"/>
        <v>7.1428571428571425E-2</v>
      </c>
      <c r="G136" s="3">
        <f t="shared" si="34"/>
        <v>0.1</v>
      </c>
      <c r="H136" s="10">
        <f t="shared" si="35"/>
        <v>4.7081902893575282E-7</v>
      </c>
      <c r="I136" s="3">
        <f t="shared" si="32"/>
        <v>8</v>
      </c>
      <c r="J136" s="2">
        <f t="shared" si="33"/>
        <v>0.03</v>
      </c>
      <c r="K136" s="10">
        <f t="shared" si="36"/>
        <v>9.8087297694948498E-9</v>
      </c>
      <c r="L136" s="3">
        <f t="shared" si="37"/>
        <v>0.5</v>
      </c>
      <c r="M136" s="2">
        <f t="shared" si="38"/>
        <v>0.01</v>
      </c>
      <c r="N136" s="3">
        <v>134</v>
      </c>
      <c r="O136" s="3">
        <f t="shared" si="39"/>
        <v>273923.48027165607</v>
      </c>
      <c r="P136" s="3">
        <f t="shared" si="40"/>
        <v>15784.634970934332</v>
      </c>
      <c r="Q136" s="3">
        <f t="shared" si="41"/>
        <v>29002.954293238559</v>
      </c>
      <c r="R136" s="3">
        <f t="shared" si="42"/>
        <v>191038.93046417111</v>
      </c>
      <c r="S136" s="3">
        <f t="shared" si="44"/>
        <v>128358.59944182233</v>
      </c>
      <c r="T136" s="3">
        <f t="shared" si="43"/>
        <v>1638.3413241647042</v>
      </c>
      <c r="U136" s="16">
        <f>COVID19_DailyReportedData!C142</f>
        <v>0</v>
      </c>
      <c r="W136" s="3" t="str">
        <f t="shared" si="30"/>
        <v/>
      </c>
    </row>
    <row r="137" spans="6:23" x14ac:dyDescent="0.25">
      <c r="F137" s="3">
        <f t="shared" si="31"/>
        <v>7.1428571428571425E-2</v>
      </c>
      <c r="G137" s="3">
        <f t="shared" si="34"/>
        <v>0.1</v>
      </c>
      <c r="H137" s="10">
        <f t="shared" si="35"/>
        <v>4.7081902893575282E-7</v>
      </c>
      <c r="I137" s="3">
        <f t="shared" si="32"/>
        <v>8</v>
      </c>
      <c r="J137" s="2">
        <f t="shared" si="33"/>
        <v>0.03</v>
      </c>
      <c r="K137" s="10">
        <f t="shared" si="36"/>
        <v>9.8087297694948498E-9</v>
      </c>
      <c r="L137" s="3">
        <f t="shared" si="37"/>
        <v>0.5</v>
      </c>
      <c r="M137" s="2">
        <f t="shared" si="38"/>
        <v>0.01</v>
      </c>
      <c r="N137" s="3">
        <v>135</v>
      </c>
      <c r="O137" s="3">
        <f t="shared" si="39"/>
        <v>271809.83502213325</v>
      </c>
      <c r="P137" s="3">
        <f t="shared" si="40"/>
        <v>15192.342796868423</v>
      </c>
      <c r="Q137" s="3">
        <f t="shared" si="41"/>
        <v>28509.77819795781</v>
      </c>
      <c r="R137" s="3">
        <f t="shared" si="42"/>
        <v>194238.04398304061</v>
      </c>
      <c r="S137" s="3">
        <f t="shared" si="44"/>
        <v>129937.06293891575</v>
      </c>
      <c r="T137" s="3">
        <f t="shared" si="43"/>
        <v>1578.4634970934333</v>
      </c>
      <c r="U137" s="16">
        <f>COVID19_DailyReportedData!C143</f>
        <v>0</v>
      </c>
      <c r="W137" s="3" t="str">
        <f t="shared" si="30"/>
        <v/>
      </c>
    </row>
    <row r="138" spans="6:23" x14ac:dyDescent="0.25">
      <c r="F138" s="3">
        <f t="shared" si="31"/>
        <v>7.1428571428571425E-2</v>
      </c>
      <c r="G138" s="3">
        <f t="shared" si="34"/>
        <v>0.1</v>
      </c>
      <c r="H138" s="10">
        <f t="shared" si="35"/>
        <v>4.7081902893575282E-7</v>
      </c>
      <c r="I138" s="3">
        <f t="shared" si="32"/>
        <v>8</v>
      </c>
      <c r="J138" s="2">
        <f t="shared" si="33"/>
        <v>0.03</v>
      </c>
      <c r="K138" s="10">
        <f t="shared" si="36"/>
        <v>9.8087297694948498E-9</v>
      </c>
      <c r="L138" s="3">
        <f t="shared" si="37"/>
        <v>0.5</v>
      </c>
      <c r="M138" s="2">
        <f t="shared" si="38"/>
        <v>0.01</v>
      </c>
      <c r="N138" s="3">
        <v>136</v>
      </c>
      <c r="O138" s="3">
        <f t="shared" si="39"/>
        <v>269789.61146950064</v>
      </c>
      <c r="P138" s="3">
        <f t="shared" si="40"/>
        <v>14608.164727180751</v>
      </c>
      <c r="Q138" s="3">
        <f t="shared" si="41"/>
        <v>27992.599749219095</v>
      </c>
      <c r="R138" s="3">
        <f t="shared" si="42"/>
        <v>197359.62405409964</v>
      </c>
      <c r="S138" s="3">
        <f t="shared" si="44"/>
        <v>131456.29721860259</v>
      </c>
      <c r="T138" s="3">
        <f t="shared" si="43"/>
        <v>1519.2342796868425</v>
      </c>
      <c r="U138" s="16">
        <f>COVID19_DailyReportedData!C144</f>
        <v>0</v>
      </c>
      <c r="W138" s="3" t="str">
        <f t="shared" si="30"/>
        <v/>
      </c>
    </row>
    <row r="139" spans="6:23" x14ac:dyDescent="0.25">
      <c r="F139" s="3">
        <f t="shared" si="31"/>
        <v>7.1428571428571425E-2</v>
      </c>
      <c r="G139" s="3">
        <f t="shared" si="34"/>
        <v>0.1</v>
      </c>
      <c r="H139" s="10">
        <f t="shared" si="35"/>
        <v>4.7081902893575282E-7</v>
      </c>
      <c r="I139" s="3">
        <f t="shared" si="32"/>
        <v>8</v>
      </c>
      <c r="J139" s="2">
        <f t="shared" si="33"/>
        <v>0.03</v>
      </c>
      <c r="K139" s="10">
        <f t="shared" si="36"/>
        <v>9.8087297694948498E-9</v>
      </c>
      <c r="L139" s="3">
        <f t="shared" si="37"/>
        <v>0.5</v>
      </c>
      <c r="M139" s="2">
        <f t="shared" si="38"/>
        <v>0.01</v>
      </c>
      <c r="N139" s="3">
        <v>137</v>
      </c>
      <c r="O139" s="3">
        <f t="shared" si="39"/>
        <v>267859.97532688431</v>
      </c>
      <c r="P139" s="3">
        <f t="shared" si="40"/>
        <v>14033.544059423228</v>
      </c>
      <c r="Q139" s="3">
        <f t="shared" si="41"/>
        <v>27453.944811278663</v>
      </c>
      <c r="R139" s="3">
        <f t="shared" si="42"/>
        <v>200402.53580241391</v>
      </c>
      <c r="S139" s="3">
        <f t="shared" si="44"/>
        <v>132917.11369132067</v>
      </c>
      <c r="T139" s="3">
        <f t="shared" si="43"/>
        <v>1460.8164727180751</v>
      </c>
      <c r="U139" s="16">
        <f>COVID19_DailyReportedData!C145</f>
        <v>0</v>
      </c>
      <c r="W139" s="3" t="str">
        <f t="shared" si="30"/>
        <v/>
      </c>
    </row>
    <row r="140" spans="6:23" x14ac:dyDescent="0.25">
      <c r="F140" s="3">
        <f t="shared" si="31"/>
        <v>7.1428571428571425E-2</v>
      </c>
      <c r="G140" s="3">
        <f t="shared" si="34"/>
        <v>0.1</v>
      </c>
      <c r="H140" s="10">
        <f t="shared" si="35"/>
        <v>4.7081902893575282E-7</v>
      </c>
      <c r="I140" s="3">
        <f t="shared" si="32"/>
        <v>8</v>
      </c>
      <c r="J140" s="2">
        <f t="shared" si="33"/>
        <v>0.03</v>
      </c>
      <c r="K140" s="10">
        <f t="shared" si="36"/>
        <v>9.8087297694948498E-9</v>
      </c>
      <c r="L140" s="3">
        <f t="shared" si="37"/>
        <v>0.5</v>
      </c>
      <c r="M140" s="2">
        <f t="shared" si="38"/>
        <v>0.01</v>
      </c>
      <c r="N140" s="3">
        <v>138</v>
      </c>
      <c r="O140" s="3">
        <f t="shared" si="39"/>
        <v>266018.02337274939</v>
      </c>
      <c r="P140" s="3">
        <f t="shared" si="40"/>
        <v>13469.745603371313</v>
      </c>
      <c r="Q140" s="3">
        <f t="shared" si="41"/>
        <v>26896.303159272509</v>
      </c>
      <c r="R140" s="3">
        <f t="shared" si="42"/>
        <v>203365.9278646069</v>
      </c>
      <c r="S140" s="3">
        <f t="shared" si="44"/>
        <v>134320.46809726299</v>
      </c>
      <c r="T140" s="3">
        <f t="shared" si="43"/>
        <v>1403.354405942323</v>
      </c>
      <c r="U140" s="16">
        <f>COVID19_DailyReportedData!C146</f>
        <v>0</v>
      </c>
      <c r="W140" s="3" t="str">
        <f t="shared" si="30"/>
        <v/>
      </c>
    </row>
    <row r="141" spans="6:23" x14ac:dyDescent="0.25">
      <c r="F141" s="3">
        <f t="shared" si="31"/>
        <v>7.1428571428571425E-2</v>
      </c>
      <c r="G141" s="3">
        <f t="shared" si="34"/>
        <v>0.1</v>
      </c>
      <c r="H141" s="10">
        <f t="shared" si="35"/>
        <v>4.7081902893575282E-7</v>
      </c>
      <c r="I141" s="3">
        <f t="shared" si="32"/>
        <v>8</v>
      </c>
      <c r="J141" s="2">
        <f t="shared" si="33"/>
        <v>0.03</v>
      </c>
      <c r="K141" s="10">
        <f t="shared" si="36"/>
        <v>9.8087297694948498E-9</v>
      </c>
      <c r="L141" s="3">
        <f t="shared" si="37"/>
        <v>0.5</v>
      </c>
      <c r="M141" s="2">
        <f t="shared" si="38"/>
        <v>0.01</v>
      </c>
      <c r="N141" s="3">
        <v>139</v>
      </c>
      <c r="O141" s="3">
        <f t="shared" si="39"/>
        <v>264260.80644054624</v>
      </c>
      <c r="P141" s="3">
        <f t="shared" si="40"/>
        <v>12917.863289282222</v>
      </c>
      <c r="Q141" s="3">
        <f t="shared" si="41"/>
        <v>26322.113208233033</v>
      </c>
      <c r="R141" s="3">
        <f t="shared" si="42"/>
        <v>206249.2170619386</v>
      </c>
      <c r="S141" s="3">
        <f t="shared" si="44"/>
        <v>135667.44265760013</v>
      </c>
      <c r="T141" s="3">
        <f t="shared" si="43"/>
        <v>1346.9745603371314</v>
      </c>
      <c r="U141" s="16">
        <f>COVID19_DailyReportedData!C147</f>
        <v>0</v>
      </c>
      <c r="W141" s="3" t="str">
        <f t="shared" si="30"/>
        <v/>
      </c>
    </row>
    <row r="142" spans="6:23" x14ac:dyDescent="0.25">
      <c r="F142" s="3">
        <f t="shared" si="31"/>
        <v>7.1428571428571425E-2</v>
      </c>
      <c r="G142" s="3">
        <f t="shared" si="34"/>
        <v>0.1</v>
      </c>
      <c r="H142" s="10">
        <f t="shared" si="35"/>
        <v>4.7081902893575282E-7</v>
      </c>
      <c r="I142" s="3">
        <f t="shared" si="32"/>
        <v>8</v>
      </c>
      <c r="J142" s="2">
        <f t="shared" si="33"/>
        <v>0.03</v>
      </c>
      <c r="K142" s="10">
        <f t="shared" si="36"/>
        <v>9.8087297694948498E-9</v>
      </c>
      <c r="L142" s="3">
        <f t="shared" si="37"/>
        <v>0.5</v>
      </c>
      <c r="M142" s="2">
        <f t="shared" si="38"/>
        <v>0.01</v>
      </c>
      <c r="N142" s="3">
        <v>140</v>
      </c>
      <c r="O142" s="3">
        <f t="shared" si="39"/>
        <v>262585.35002623807</v>
      </c>
      <c r="P142" s="3">
        <f t="shared" si="40"/>
        <v>12378.828853999179</v>
      </c>
      <c r="Q142" s="3">
        <f t="shared" si="41"/>
        <v>25733.748593716038</v>
      </c>
      <c r="R142" s="3">
        <f t="shared" si="42"/>
        <v>209052.07252604683</v>
      </c>
      <c r="S142" s="3">
        <f t="shared" si="44"/>
        <v>136959.22898652835</v>
      </c>
      <c r="T142" s="3">
        <f t="shared" si="43"/>
        <v>1291.7863289282222</v>
      </c>
      <c r="U142" s="16">
        <f>COVID19_DailyReportedData!C148</f>
        <v>0</v>
      </c>
      <c r="W142" s="3" t="str">
        <f t="shared" si="30"/>
        <v/>
      </c>
    </row>
    <row r="143" spans="6:23" x14ac:dyDescent="0.25">
      <c r="F143" s="3">
        <f t="shared" si="31"/>
        <v>7.1428571428571425E-2</v>
      </c>
      <c r="G143" s="3">
        <f t="shared" si="34"/>
        <v>0.1</v>
      </c>
      <c r="H143" s="10">
        <f t="shared" si="35"/>
        <v>4.7081902893575282E-7</v>
      </c>
      <c r="I143" s="3">
        <f t="shared" si="32"/>
        <v>8</v>
      </c>
      <c r="J143" s="2">
        <f t="shared" si="33"/>
        <v>0.03</v>
      </c>
      <c r="K143" s="10">
        <f t="shared" si="36"/>
        <v>9.8087297694948498E-9</v>
      </c>
      <c r="L143" s="3">
        <f t="shared" si="37"/>
        <v>0.5</v>
      </c>
      <c r="M143" s="2">
        <f t="shared" si="38"/>
        <v>0.01</v>
      </c>
      <c r="N143" s="3">
        <v>141</v>
      </c>
      <c r="O143" s="3">
        <f t="shared" si="39"/>
        <v>260988.67261040682</v>
      </c>
      <c r="P143" s="3">
        <f t="shared" si="40"/>
        <v>11853.421323430581</v>
      </c>
      <c r="Q143" s="3">
        <f t="shared" si="41"/>
        <v>25133.506579564812</v>
      </c>
      <c r="R143" s="3">
        <f t="shared" si="42"/>
        <v>211774.39948659792</v>
      </c>
      <c r="S143" s="3">
        <f t="shared" si="44"/>
        <v>138197.11187192827</v>
      </c>
      <c r="T143" s="3">
        <f t="shared" si="43"/>
        <v>1237.882885399918</v>
      </c>
      <c r="U143" s="16">
        <f>COVID19_DailyReportedData!C149</f>
        <v>0</v>
      </c>
      <c r="W143" s="3" t="str">
        <f t="shared" si="30"/>
        <v/>
      </c>
    </row>
    <row r="144" spans="6:23" x14ac:dyDescent="0.25">
      <c r="F144" s="3">
        <f t="shared" si="31"/>
        <v>7.1428571428571425E-2</v>
      </c>
      <c r="G144" s="3">
        <f t="shared" si="34"/>
        <v>0.1</v>
      </c>
      <c r="H144" s="10">
        <f t="shared" si="35"/>
        <v>4.7081902893575282E-7</v>
      </c>
      <c r="I144" s="3">
        <f t="shared" si="32"/>
        <v>8</v>
      </c>
      <c r="J144" s="2">
        <f t="shared" si="33"/>
        <v>0.03</v>
      </c>
      <c r="K144" s="10">
        <f t="shared" si="36"/>
        <v>9.8087297694948498E-9</v>
      </c>
      <c r="L144" s="3">
        <f t="shared" si="37"/>
        <v>0.5</v>
      </c>
      <c r="M144" s="2">
        <f t="shared" si="38"/>
        <v>0.01</v>
      </c>
      <c r="N144" s="3">
        <v>142</v>
      </c>
      <c r="O144" s="3">
        <f t="shared" si="39"/>
        <v>259467.80181118406</v>
      </c>
      <c r="P144" s="3">
        <f t="shared" si="40"/>
        <v>11342.277038636661</v>
      </c>
      <c r="Q144" s="3">
        <f t="shared" si="41"/>
        <v>24523.598241938955</v>
      </c>
      <c r="R144" s="3">
        <f t="shared" si="42"/>
        <v>214416.32290824046</v>
      </c>
      <c r="S144" s="3">
        <f t="shared" si="44"/>
        <v>139382.45400427133</v>
      </c>
      <c r="T144" s="3">
        <f t="shared" si="43"/>
        <v>1185.3421323430582</v>
      </c>
      <c r="U144" s="16">
        <f>COVID19_DailyReportedData!C150</f>
        <v>0</v>
      </c>
      <c r="W144" s="3" t="str">
        <f t="shared" si="30"/>
        <v/>
      </c>
    </row>
    <row r="145" spans="6:23" x14ac:dyDescent="0.25">
      <c r="F145" s="3">
        <f t="shared" si="31"/>
        <v>7.1428571428571425E-2</v>
      </c>
      <c r="G145" s="3">
        <f t="shared" si="34"/>
        <v>0.1</v>
      </c>
      <c r="H145" s="10">
        <f t="shared" si="35"/>
        <v>4.7081902893575282E-7</v>
      </c>
      <c r="I145" s="3">
        <f t="shared" si="32"/>
        <v>8</v>
      </c>
      <c r="J145" s="2">
        <f t="shared" si="33"/>
        <v>0.03</v>
      </c>
      <c r="K145" s="10">
        <f t="shared" si="36"/>
        <v>9.8087297694948498E-9</v>
      </c>
      <c r="L145" s="3">
        <f t="shared" si="37"/>
        <v>0.5</v>
      </c>
      <c r="M145" s="2">
        <f t="shared" si="38"/>
        <v>0.01</v>
      </c>
      <c r="N145" s="3">
        <v>143</v>
      </c>
      <c r="O145" s="3">
        <f t="shared" si="39"/>
        <v>258019.78849794948</v>
      </c>
      <c r="P145" s="3">
        <f t="shared" si="40"/>
        <v>10845.900002390672</v>
      </c>
      <c r="Q145" s="3">
        <f t="shared" si="41"/>
        <v>23906.140357092696</v>
      </c>
      <c r="R145" s="3">
        <f t="shared" si="42"/>
        <v>216978.1711425673</v>
      </c>
      <c r="S145" s="3">
        <f t="shared" si="44"/>
        <v>140516.681708135</v>
      </c>
      <c r="T145" s="3">
        <f t="shared" si="43"/>
        <v>1134.2277038636662</v>
      </c>
      <c r="U145" s="16">
        <f>COVID19_DailyReportedData!C151</f>
        <v>0</v>
      </c>
      <c r="W145" s="3" t="str">
        <f t="shared" si="30"/>
        <v/>
      </c>
    </row>
    <row r="146" spans="6:23" x14ac:dyDescent="0.25">
      <c r="F146" s="3">
        <f t="shared" si="31"/>
        <v>7.1428571428571425E-2</v>
      </c>
      <c r="G146" s="3">
        <f t="shared" si="34"/>
        <v>0.1</v>
      </c>
      <c r="H146" s="10">
        <f t="shared" si="35"/>
        <v>4.7081902893575282E-7</v>
      </c>
      <c r="I146" s="3">
        <f t="shared" si="32"/>
        <v>8</v>
      </c>
      <c r="J146" s="2">
        <f t="shared" si="33"/>
        <v>0.03</v>
      </c>
      <c r="K146" s="10">
        <f t="shared" si="36"/>
        <v>9.8087297694948498E-9</v>
      </c>
      <c r="L146" s="3">
        <f t="shared" si="37"/>
        <v>0.5</v>
      </c>
      <c r="M146" s="2">
        <f t="shared" si="38"/>
        <v>0.01</v>
      </c>
      <c r="N146" s="3">
        <v>144</v>
      </c>
      <c r="O146" s="3">
        <f t="shared" si="39"/>
        <v>256641.71900443596</v>
      </c>
      <c r="P146" s="3">
        <f t="shared" si="40"/>
        <v>10364.672352637219</v>
      </c>
      <c r="Q146" s="3">
        <f t="shared" si="41"/>
        <v>23283.148903253714</v>
      </c>
      <c r="R146" s="3">
        <f t="shared" si="42"/>
        <v>219460.45973967324</v>
      </c>
      <c r="S146" s="3">
        <f t="shared" si="44"/>
        <v>141601.27170837406</v>
      </c>
      <c r="T146" s="3">
        <f t="shared" si="43"/>
        <v>1084.5900002390672</v>
      </c>
      <c r="U146" s="16">
        <f>COVID19_DailyReportedData!C152</f>
        <v>0</v>
      </c>
      <c r="W146" s="3" t="str">
        <f t="shared" si="30"/>
        <v/>
      </c>
    </row>
    <row r="147" spans="6:23" x14ac:dyDescent="0.25">
      <c r="F147" s="3">
        <f t="shared" si="31"/>
        <v>7.1428571428571425E-2</v>
      </c>
      <c r="G147" s="3">
        <f t="shared" si="34"/>
        <v>0.1</v>
      </c>
      <c r="H147" s="10">
        <f t="shared" si="35"/>
        <v>4.7081902893575282E-7</v>
      </c>
      <c r="I147" s="3">
        <f t="shared" si="32"/>
        <v>8</v>
      </c>
      <c r="J147" s="2">
        <f t="shared" si="33"/>
        <v>0.03</v>
      </c>
      <c r="K147" s="10">
        <f t="shared" si="36"/>
        <v>9.8087297694948498E-9</v>
      </c>
      <c r="L147" s="3">
        <f t="shared" si="37"/>
        <v>0.5</v>
      </c>
      <c r="M147" s="2">
        <f t="shared" si="38"/>
        <v>0.01</v>
      </c>
      <c r="N147" s="3">
        <v>145</v>
      </c>
      <c r="O147" s="3">
        <f t="shared" si="39"/>
        <v>255330.725584384</v>
      </c>
      <c r="P147" s="3">
        <f t="shared" si="40"/>
        <v>9898.8647979513808</v>
      </c>
      <c r="Q147" s="3">
        <f t="shared" si="41"/>
        <v>22656.534073999312</v>
      </c>
      <c r="R147" s="3">
        <f t="shared" si="42"/>
        <v>221863.87554366546</v>
      </c>
      <c r="S147" s="3">
        <f t="shared" si="44"/>
        <v>142637.73894363779</v>
      </c>
      <c r="T147" s="3">
        <f t="shared" si="43"/>
        <v>1036.4672352637219</v>
      </c>
      <c r="U147" s="16">
        <f>COVID19_DailyReportedData!C153</f>
        <v>0</v>
      </c>
      <c r="W147" s="3" t="str">
        <f t="shared" si="30"/>
        <v/>
      </c>
    </row>
    <row r="148" spans="6:23" x14ac:dyDescent="0.25">
      <c r="F148" s="3">
        <f t="shared" si="31"/>
        <v>7.1428571428571425E-2</v>
      </c>
      <c r="G148" s="3">
        <f t="shared" si="34"/>
        <v>0.1</v>
      </c>
      <c r="H148" s="10">
        <f t="shared" si="35"/>
        <v>4.7081902893575282E-7</v>
      </c>
      <c r="I148" s="3">
        <f t="shared" si="32"/>
        <v>8</v>
      </c>
      <c r="J148" s="2">
        <f t="shared" si="33"/>
        <v>0.03</v>
      </c>
      <c r="K148" s="10">
        <f t="shared" si="36"/>
        <v>9.8087297694948498E-9</v>
      </c>
      <c r="L148" s="3">
        <f t="shared" si="37"/>
        <v>0.5</v>
      </c>
      <c r="M148" s="2">
        <f t="shared" si="38"/>
        <v>0.01</v>
      </c>
      <c r="N148" s="3">
        <v>146</v>
      </c>
      <c r="O148" s="3">
        <f t="shared" si="39"/>
        <v>254083.99525394919</v>
      </c>
      <c r="P148" s="3">
        <f t="shared" si="40"/>
        <v>9448.6468773088072</v>
      </c>
      <c r="Q148" s="3">
        <f t="shared" si="41"/>
        <v>22028.096691365929</v>
      </c>
      <c r="R148" s="3">
        <f t="shared" si="42"/>
        <v>224189.26117737623</v>
      </c>
      <c r="S148" s="3">
        <f t="shared" si="44"/>
        <v>143627.62542343291</v>
      </c>
      <c r="T148" s="3">
        <f t="shared" si="43"/>
        <v>989.88647979513814</v>
      </c>
      <c r="U148" s="16">
        <f>COVID19_DailyReportedData!C154</f>
        <v>0</v>
      </c>
      <c r="W148" s="3" t="str">
        <f t="shared" si="30"/>
        <v/>
      </c>
    </row>
    <row r="149" spans="6:23" x14ac:dyDescent="0.25">
      <c r="F149" s="3">
        <f t="shared" si="31"/>
        <v>7.1428571428571425E-2</v>
      </c>
      <c r="G149" s="3">
        <f t="shared" si="34"/>
        <v>0.1</v>
      </c>
      <c r="H149" s="10">
        <f t="shared" si="35"/>
        <v>4.7081902893575282E-7</v>
      </c>
      <c r="I149" s="3">
        <f t="shared" si="32"/>
        <v>8</v>
      </c>
      <c r="J149" s="2">
        <f t="shared" si="33"/>
        <v>0.03</v>
      </c>
      <c r="K149" s="10">
        <f t="shared" si="36"/>
        <v>9.8087297694948498E-9</v>
      </c>
      <c r="L149" s="3">
        <f t="shared" si="37"/>
        <v>0.5</v>
      </c>
      <c r="M149" s="2">
        <f t="shared" si="38"/>
        <v>0.01</v>
      </c>
      <c r="N149" s="3">
        <v>147</v>
      </c>
      <c r="O149" s="3">
        <f t="shared" si="39"/>
        <v>252898.77716336519</v>
      </c>
      <c r="P149" s="3">
        <f t="shared" si="40"/>
        <v>9014.0969317827421</v>
      </c>
      <c r="Q149" s="3">
        <f t="shared" si="41"/>
        <v>21399.5259011421</v>
      </c>
      <c r="R149" s="3">
        <f t="shared" si="42"/>
        <v>226437.60000371013</v>
      </c>
      <c r="S149" s="3">
        <f t="shared" si="44"/>
        <v>144572.49011116379</v>
      </c>
      <c r="T149" s="3">
        <f t="shared" si="43"/>
        <v>944.86468773088075</v>
      </c>
      <c r="U149" s="16">
        <f>COVID19_DailyReportedData!C155</f>
        <v>0</v>
      </c>
      <c r="W149" s="3" t="str">
        <f t="shared" si="30"/>
        <v/>
      </c>
    </row>
    <row r="150" spans="6:23" x14ac:dyDescent="0.25">
      <c r="F150" s="3">
        <f t="shared" si="31"/>
        <v>7.1428571428571425E-2</v>
      </c>
      <c r="G150" s="3">
        <f t="shared" si="34"/>
        <v>0.1</v>
      </c>
      <c r="H150" s="10">
        <f t="shared" si="35"/>
        <v>4.7081902893575282E-7</v>
      </c>
      <c r="I150" s="3">
        <f t="shared" si="32"/>
        <v>8</v>
      </c>
      <c r="J150" s="2">
        <f t="shared" si="33"/>
        <v>0.03</v>
      </c>
      <c r="K150" s="10">
        <f t="shared" si="36"/>
        <v>9.8087297694948498E-9</v>
      </c>
      <c r="L150" s="3">
        <f t="shared" si="37"/>
        <v>0.5</v>
      </c>
      <c r="M150" s="2">
        <f t="shared" si="38"/>
        <v>0.01</v>
      </c>
      <c r="N150" s="3">
        <v>148</v>
      </c>
      <c r="O150" s="3">
        <f t="shared" si="39"/>
        <v>251772.38863650191</v>
      </c>
      <c r="P150" s="3">
        <f t="shared" si="40"/>
        <v>8595.2116989118203</v>
      </c>
      <c r="Q150" s="3">
        <f t="shared" si="41"/>
        <v>20772.398029953081</v>
      </c>
      <c r="R150" s="3">
        <f t="shared" si="42"/>
        <v>228610.00163463334</v>
      </c>
      <c r="S150" s="3">
        <f t="shared" si="44"/>
        <v>145473.89980434207</v>
      </c>
      <c r="T150" s="3">
        <f t="shared" si="43"/>
        <v>901.40969317827421</v>
      </c>
      <c r="U150" s="16">
        <f>COVID19_DailyReportedData!C156</f>
        <v>0</v>
      </c>
      <c r="W150" s="3" t="str">
        <f t="shared" si="30"/>
        <v/>
      </c>
    </row>
    <row r="151" spans="6:23" x14ac:dyDescent="0.25">
      <c r="F151" s="3">
        <f t="shared" si="31"/>
        <v>7.1428571428571425E-2</v>
      </c>
      <c r="G151" s="3">
        <f t="shared" si="34"/>
        <v>0.1</v>
      </c>
      <c r="H151" s="10">
        <f t="shared" si="35"/>
        <v>4.7081902893575282E-7</v>
      </c>
      <c r="I151" s="3">
        <f t="shared" si="32"/>
        <v>8</v>
      </c>
      <c r="J151" s="2">
        <f t="shared" si="33"/>
        <v>0.03</v>
      </c>
      <c r="K151" s="10">
        <f t="shared" si="36"/>
        <v>9.8087297694948498E-9</v>
      </c>
      <c r="L151" s="3">
        <f t="shared" si="37"/>
        <v>0.5</v>
      </c>
      <c r="M151" s="2">
        <f t="shared" si="38"/>
        <v>0.01</v>
      </c>
      <c r="N151" s="3">
        <v>149</v>
      </c>
      <c r="O151" s="3">
        <f t="shared" si="39"/>
        <v>250702.22001146281</v>
      </c>
      <c r="P151" s="3">
        <f t="shared" si="40"/>
        <v>8191.9154612803432</v>
      </c>
      <c r="Q151" s="3">
        <f t="shared" si="41"/>
        <v>20148.176483419044</v>
      </c>
      <c r="R151" s="3">
        <f t="shared" si="42"/>
        <v>230707.68804383799</v>
      </c>
      <c r="S151" s="3">
        <f t="shared" si="44"/>
        <v>146333.42097423325</v>
      </c>
      <c r="T151" s="3">
        <f t="shared" si="43"/>
        <v>859.52116989118213</v>
      </c>
      <c r="U151" s="16">
        <f>COVID19_DailyReportedData!C157</f>
        <v>0</v>
      </c>
      <c r="W151" s="3" t="str">
        <f t="shared" si="30"/>
        <v/>
      </c>
    </row>
    <row r="152" spans="6:23" x14ac:dyDescent="0.25">
      <c r="F152" s="3">
        <f t="shared" si="31"/>
        <v>7.1428571428571425E-2</v>
      </c>
      <c r="G152" s="3">
        <f t="shared" si="34"/>
        <v>0.1</v>
      </c>
      <c r="H152" s="10">
        <f t="shared" si="35"/>
        <v>4.7081902893575282E-7</v>
      </c>
      <c r="I152" s="3">
        <f t="shared" si="32"/>
        <v>8</v>
      </c>
      <c r="J152" s="2">
        <f t="shared" si="33"/>
        <v>0.03</v>
      </c>
      <c r="K152" s="10">
        <f t="shared" si="36"/>
        <v>9.8087297694948498E-9</v>
      </c>
      <c r="L152" s="3">
        <f t="shared" si="37"/>
        <v>0.5</v>
      </c>
      <c r="M152" s="2">
        <f t="shared" si="38"/>
        <v>0.01</v>
      </c>
      <c r="N152" s="3">
        <v>150</v>
      </c>
      <c r="O152" s="3">
        <f t="shared" si="39"/>
        <v>249685.73840868243</v>
      </c>
      <c r="P152" s="3">
        <f t="shared" si="40"/>
        <v>7804.0686992697892</v>
      </c>
      <c r="Q152" s="3">
        <f t="shared" si="41"/>
        <v>19528.212566445716</v>
      </c>
      <c r="R152" s="3">
        <f t="shared" si="42"/>
        <v>232731.98032560223</v>
      </c>
      <c r="S152" s="3">
        <f t="shared" si="44"/>
        <v>147152.61252036129</v>
      </c>
      <c r="T152" s="3">
        <f t="shared" si="43"/>
        <v>819.19154612803436</v>
      </c>
      <c r="U152" s="16">
        <f>COVID19_DailyReportedData!C158</f>
        <v>0</v>
      </c>
      <c r="W152" s="3" t="str">
        <f t="shared" si="30"/>
        <v/>
      </c>
    </row>
    <row r="153" spans="6:23" x14ac:dyDescent="0.25">
      <c r="F153" s="3">
        <f t="shared" si="31"/>
        <v>7.1428571428571425E-2</v>
      </c>
      <c r="G153" s="3">
        <f t="shared" si="34"/>
        <v>0.1</v>
      </c>
      <c r="H153" s="10">
        <f t="shared" si="35"/>
        <v>4.7081902893575282E-7</v>
      </c>
      <c r="I153" s="3">
        <f t="shared" si="32"/>
        <v>8</v>
      </c>
      <c r="J153" s="2">
        <f t="shared" si="33"/>
        <v>0.03</v>
      </c>
      <c r="K153" s="10">
        <f t="shared" si="36"/>
        <v>9.8087297694948498E-9</v>
      </c>
      <c r="L153" s="3">
        <f t="shared" si="37"/>
        <v>0.5</v>
      </c>
      <c r="M153" s="2">
        <f t="shared" si="38"/>
        <v>0.01</v>
      </c>
      <c r="N153" s="3">
        <v>151</v>
      </c>
      <c r="O153" s="3">
        <f t="shared" si="39"/>
        <v>248720.49054550068</v>
      </c>
      <c r="P153" s="3">
        <f t="shared" si="40"/>
        <v>7431.476214005289</v>
      </c>
      <c r="Q153" s="3">
        <f t="shared" si="41"/>
        <v>18913.747110198001</v>
      </c>
      <c r="R153" s="3">
        <f t="shared" si="42"/>
        <v>234684.28613029618</v>
      </c>
      <c r="S153" s="3">
        <f t="shared" si="44"/>
        <v>147933.01939028827</v>
      </c>
      <c r="T153" s="3">
        <f t="shared" si="43"/>
        <v>780.40686992697897</v>
      </c>
      <c r="U153" s="16">
        <f>COVID19_DailyReportedData!C159</f>
        <v>0</v>
      </c>
      <c r="W153" s="3" t="str">
        <f t="shared" si="30"/>
        <v/>
      </c>
    </row>
    <row r="154" spans="6:23" x14ac:dyDescent="0.25">
      <c r="F154" s="3">
        <f t="shared" si="31"/>
        <v>7.1428571428571425E-2</v>
      </c>
      <c r="G154" s="3">
        <f t="shared" si="34"/>
        <v>0.1</v>
      </c>
      <c r="H154" s="10">
        <f t="shared" si="35"/>
        <v>4.7081902893575282E-7</v>
      </c>
      <c r="I154" s="3">
        <f t="shared" si="32"/>
        <v>8</v>
      </c>
      <c r="J154" s="2">
        <f t="shared" si="33"/>
        <v>0.03</v>
      </c>
      <c r="K154" s="10">
        <f t="shared" si="36"/>
        <v>9.8087297694948498E-9</v>
      </c>
      <c r="L154" s="3">
        <f t="shared" si="37"/>
        <v>0.5</v>
      </c>
      <c r="M154" s="2">
        <f t="shared" si="38"/>
        <v>0.01</v>
      </c>
      <c r="N154" s="3">
        <v>152</v>
      </c>
      <c r="O154" s="3">
        <f t="shared" si="39"/>
        <v>247804.104708211</v>
      </c>
      <c r="P154" s="3">
        <f t="shared" si="40"/>
        <v>7073.8947003226403</v>
      </c>
      <c r="Q154" s="3">
        <f t="shared" si="41"/>
        <v>18305.912795155818</v>
      </c>
      <c r="R154" s="3">
        <f t="shared" si="42"/>
        <v>236566.08779631069</v>
      </c>
      <c r="S154" s="3">
        <f t="shared" si="44"/>
        <v>148676.16701168881</v>
      </c>
      <c r="T154" s="3">
        <f t="shared" si="43"/>
        <v>743.14762140052892</v>
      </c>
      <c r="U154" s="16">
        <f>COVID19_DailyReportedData!C160</f>
        <v>0</v>
      </c>
      <c r="W154" s="3" t="str">
        <f t="shared" ref="W154:W217" si="45">IF(U154&gt;0,(U154-S154)*(U154-S154),"")</f>
        <v/>
      </c>
    </row>
    <row r="155" spans="6:23" x14ac:dyDescent="0.25">
      <c r="F155" s="3">
        <f t="shared" si="31"/>
        <v>7.1428571428571425E-2</v>
      </c>
      <c r="G155" s="3">
        <f t="shared" si="34"/>
        <v>0.1</v>
      </c>
      <c r="H155" s="10">
        <f t="shared" si="35"/>
        <v>4.7081902893575282E-7</v>
      </c>
      <c r="I155" s="3">
        <f t="shared" si="32"/>
        <v>8</v>
      </c>
      <c r="J155" s="2">
        <f t="shared" si="33"/>
        <v>0.03</v>
      </c>
      <c r="K155" s="10">
        <f t="shared" si="36"/>
        <v>9.8087297694948498E-9</v>
      </c>
      <c r="L155" s="3">
        <f t="shared" si="37"/>
        <v>0.5</v>
      </c>
      <c r="M155" s="2">
        <f t="shared" si="38"/>
        <v>0.01</v>
      </c>
      <c r="N155" s="3">
        <v>153</v>
      </c>
      <c r="O155" s="3">
        <f t="shared" si="39"/>
        <v>246934.2919843687</v>
      </c>
      <c r="P155" s="3">
        <f t="shared" si="40"/>
        <v>6731.0397612524976</v>
      </c>
      <c r="Q155" s="3">
        <f t="shared" si="41"/>
        <v>17705.737065534096</v>
      </c>
      <c r="R155" s="3">
        <f t="shared" si="42"/>
        <v>238378.93118884487</v>
      </c>
      <c r="S155" s="3">
        <f t="shared" si="44"/>
        <v>149383.55648172108</v>
      </c>
      <c r="T155" s="3">
        <f t="shared" si="43"/>
        <v>707.38947003226406</v>
      </c>
      <c r="U155" s="16">
        <f>COVID19_DailyReportedData!C161</f>
        <v>0</v>
      </c>
      <c r="W155" s="3" t="str">
        <f t="shared" si="45"/>
        <v/>
      </c>
    </row>
    <row r="156" spans="6:23" x14ac:dyDescent="0.25">
      <c r="F156" s="3">
        <f t="shared" si="31"/>
        <v>7.1428571428571425E-2</v>
      </c>
      <c r="G156" s="3">
        <f t="shared" si="34"/>
        <v>0.1</v>
      </c>
      <c r="H156" s="10">
        <f t="shared" si="35"/>
        <v>4.7081902893575282E-7</v>
      </c>
      <c r="I156" s="3">
        <f t="shared" si="32"/>
        <v>8</v>
      </c>
      <c r="J156" s="2">
        <f t="shared" si="33"/>
        <v>0.03</v>
      </c>
      <c r="K156" s="10">
        <f t="shared" si="36"/>
        <v>9.8087297694948498E-9</v>
      </c>
      <c r="L156" s="3">
        <f t="shared" si="37"/>
        <v>0.5</v>
      </c>
      <c r="M156" s="2">
        <f t="shared" si="38"/>
        <v>0.01</v>
      </c>
      <c r="N156" s="3">
        <v>154</v>
      </c>
      <c r="O156" s="3">
        <f t="shared" si="39"/>
        <v>246108.84684990093</v>
      </c>
      <c r="P156" s="3">
        <f t="shared" si="40"/>
        <v>6402.592365219828</v>
      </c>
      <c r="Q156" s="3">
        <f t="shared" si="41"/>
        <v>17114.14553697834</v>
      </c>
      <c r="R156" s="3">
        <f t="shared" si="42"/>
        <v>240124.41524790105</v>
      </c>
      <c r="S156" s="3">
        <f t="shared" si="44"/>
        <v>150056.66045784633</v>
      </c>
      <c r="T156" s="3">
        <f t="shared" si="43"/>
        <v>673.1039761252498</v>
      </c>
      <c r="U156" s="16">
        <f>COVID19_DailyReportedData!C162</f>
        <v>0</v>
      </c>
      <c r="W156" s="3" t="str">
        <f t="shared" si="45"/>
        <v/>
      </c>
    </row>
    <row r="157" spans="6:23" x14ac:dyDescent="0.25">
      <c r="F157" s="3">
        <f t="shared" si="31"/>
        <v>7.1428571428571425E-2</v>
      </c>
      <c r="G157" s="3">
        <f t="shared" si="34"/>
        <v>0.1</v>
      </c>
      <c r="H157" s="10">
        <f t="shared" si="35"/>
        <v>4.7081902893575282E-7</v>
      </c>
      <c r="I157" s="3">
        <f t="shared" si="32"/>
        <v>8</v>
      </c>
      <c r="J157" s="2">
        <f t="shared" si="33"/>
        <v>0.03</v>
      </c>
      <c r="K157" s="10">
        <f t="shared" si="36"/>
        <v>9.8087297694948498E-9</v>
      </c>
      <c r="L157" s="3">
        <f t="shared" si="37"/>
        <v>0.5</v>
      </c>
      <c r="M157" s="2">
        <f t="shared" si="38"/>
        <v>0.01</v>
      </c>
      <c r="N157" s="3">
        <v>155</v>
      </c>
      <c r="O157" s="3">
        <f t="shared" si="39"/>
        <v>245325.64719744452</v>
      </c>
      <c r="P157" s="3">
        <f t="shared" si="40"/>
        <v>6088.2047550671168</v>
      </c>
      <c r="Q157" s="3">
        <f t="shared" si="41"/>
        <v>16531.965806573298</v>
      </c>
      <c r="R157" s="3">
        <f t="shared" si="42"/>
        <v>241804.18224091519</v>
      </c>
      <c r="S157" s="3">
        <f t="shared" si="44"/>
        <v>150696.91969436832</v>
      </c>
      <c r="T157" s="3">
        <f t="shared" si="43"/>
        <v>640.25923652198287</v>
      </c>
      <c r="U157" s="16">
        <f>COVID19_DailyReportedData!C163</f>
        <v>0</v>
      </c>
      <c r="W157" s="3" t="str">
        <f t="shared" si="45"/>
        <v/>
      </c>
    </row>
    <row r="158" spans="6:23" x14ac:dyDescent="0.25">
      <c r="F158" s="3">
        <f t="shared" si="31"/>
        <v>7.1428571428571425E-2</v>
      </c>
      <c r="G158" s="3">
        <f t="shared" si="34"/>
        <v>0.1</v>
      </c>
      <c r="H158" s="10">
        <f t="shared" si="35"/>
        <v>4.7081902893575282E-7</v>
      </c>
      <c r="I158" s="3">
        <f t="shared" si="32"/>
        <v>8</v>
      </c>
      <c r="J158" s="2">
        <f t="shared" si="33"/>
        <v>0.03</v>
      </c>
      <c r="K158" s="10">
        <f t="shared" si="36"/>
        <v>9.8087297694948498E-9</v>
      </c>
      <c r="L158" s="3">
        <f t="shared" si="37"/>
        <v>0.5</v>
      </c>
      <c r="M158" s="2">
        <f t="shared" si="38"/>
        <v>0.01</v>
      </c>
      <c r="N158" s="3">
        <v>156</v>
      </c>
      <c r="O158" s="3">
        <f t="shared" si="39"/>
        <v>244582.65388447052</v>
      </c>
      <c r="P158" s="3">
        <f t="shared" si="40"/>
        <v>5787.5058243153198</v>
      </c>
      <c r="Q158" s="3">
        <f t="shared" si="41"/>
        <v>15959.93158161049</v>
      </c>
      <c r="R158" s="3">
        <f t="shared" si="42"/>
        <v>243419.9087096038</v>
      </c>
      <c r="S158" s="3">
        <f t="shared" si="44"/>
        <v>151305.74016987503</v>
      </c>
      <c r="T158" s="3">
        <f t="shared" si="43"/>
        <v>608.82047550671166</v>
      </c>
      <c r="U158" s="16">
        <f>COVID19_DailyReportedData!C164</f>
        <v>0</v>
      </c>
      <c r="W158" s="3" t="str">
        <f t="shared" si="45"/>
        <v/>
      </c>
    </row>
    <row r="159" spans="6:23" x14ac:dyDescent="0.25">
      <c r="F159" s="3">
        <f t="shared" si="31"/>
        <v>7.1428571428571425E-2</v>
      </c>
      <c r="G159" s="3">
        <f t="shared" si="34"/>
        <v>0.1</v>
      </c>
      <c r="H159" s="10">
        <f t="shared" si="35"/>
        <v>4.7081902893575282E-7</v>
      </c>
      <c r="I159" s="3">
        <f t="shared" si="32"/>
        <v>8</v>
      </c>
      <c r="J159" s="2">
        <f t="shared" si="33"/>
        <v>0.03</v>
      </c>
      <c r="K159" s="10">
        <f t="shared" si="36"/>
        <v>9.8087297694948498E-9</v>
      </c>
      <c r="L159" s="3">
        <f t="shared" si="37"/>
        <v>0.5</v>
      </c>
      <c r="M159" s="2">
        <f t="shared" si="38"/>
        <v>0.01</v>
      </c>
      <c r="N159" s="3">
        <v>157</v>
      </c>
      <c r="O159" s="3">
        <f t="shared" si="39"/>
        <v>243877.90987222508</v>
      </c>
      <c r="P159" s="3">
        <f t="shared" si="40"/>
        <v>5500.1059809638482</v>
      </c>
      <c r="Q159" s="3">
        <f t="shared" si="41"/>
        <v>15398.687051069843</v>
      </c>
      <c r="R159" s="3">
        <f t="shared" si="42"/>
        <v>244973.29709574135</v>
      </c>
      <c r="S159" s="3">
        <f t="shared" si="44"/>
        <v>151884.49075230656</v>
      </c>
      <c r="T159" s="3">
        <f t="shared" si="43"/>
        <v>578.75058243153205</v>
      </c>
      <c r="U159" s="16">
        <f>COVID19_DailyReportedData!C165</f>
        <v>0</v>
      </c>
      <c r="W159" s="3" t="str">
        <f t="shared" si="45"/>
        <v/>
      </c>
    </row>
    <row r="160" spans="6:23" x14ac:dyDescent="0.25">
      <c r="F160" s="3">
        <f t="shared" si="31"/>
        <v>7.1428571428571425E-2</v>
      </c>
      <c r="G160" s="3">
        <f t="shared" si="34"/>
        <v>0.1</v>
      </c>
      <c r="H160" s="10">
        <f t="shared" si="35"/>
        <v>4.7081902893575282E-7</v>
      </c>
      <c r="I160" s="3">
        <f t="shared" si="32"/>
        <v>8</v>
      </c>
      <c r="J160" s="2">
        <f t="shared" si="33"/>
        <v>0.03</v>
      </c>
      <c r="K160" s="10">
        <f t="shared" si="36"/>
        <v>9.8087297694948498E-9</v>
      </c>
      <c r="L160" s="3">
        <f t="shared" si="37"/>
        <v>0.5</v>
      </c>
      <c r="M160" s="2">
        <f t="shared" si="38"/>
        <v>0.01</v>
      </c>
      <c r="N160" s="3">
        <v>158</v>
      </c>
      <c r="O160" s="3">
        <f t="shared" si="39"/>
        <v>243209.53901938521</v>
      </c>
      <c r="P160" s="3">
        <f t="shared" si="40"/>
        <v>5225.6015227813405</v>
      </c>
      <c r="Q160" s="3">
        <f t="shared" si="41"/>
        <v>14848.791431232668</v>
      </c>
      <c r="R160" s="3">
        <f t="shared" si="42"/>
        <v>246466.0680266009</v>
      </c>
      <c r="S160" s="3">
        <f t="shared" si="44"/>
        <v>152434.50135040295</v>
      </c>
      <c r="T160" s="3">
        <f t="shared" si="43"/>
        <v>550.0105980963848</v>
      </c>
      <c r="U160" s="16">
        <f>COVID19_DailyReportedData!C166</f>
        <v>0</v>
      </c>
      <c r="W160" s="3" t="str">
        <f t="shared" si="45"/>
        <v/>
      </c>
    </row>
    <row r="161" spans="6:23" x14ac:dyDescent="0.25">
      <c r="F161" s="3">
        <f t="shared" si="31"/>
        <v>7.1428571428571425E-2</v>
      </c>
      <c r="G161" s="3">
        <f t="shared" si="34"/>
        <v>0.1</v>
      </c>
      <c r="H161" s="10">
        <f t="shared" si="35"/>
        <v>4.7081902893575282E-7</v>
      </c>
      <c r="I161" s="3">
        <f t="shared" si="32"/>
        <v>8</v>
      </c>
      <c r="J161" s="2">
        <f t="shared" si="33"/>
        <v>0.03</v>
      </c>
      <c r="K161" s="10">
        <f t="shared" si="36"/>
        <v>9.8087297694948498E-9</v>
      </c>
      <c r="L161" s="3">
        <f t="shared" si="37"/>
        <v>0.5</v>
      </c>
      <c r="M161" s="2">
        <f t="shared" si="38"/>
        <v>0.01</v>
      </c>
      <c r="N161" s="3">
        <v>159</v>
      </c>
      <c r="O161" s="3">
        <f t="shared" si="39"/>
        <v>242575.74458763623</v>
      </c>
      <c r="P161" s="3">
        <f t="shared" si="40"/>
        <v>4963.578550624944</v>
      </c>
      <c r="Q161" s="3">
        <f t="shared" si="41"/>
        <v>14310.723624137041</v>
      </c>
      <c r="R161" s="3">
        <f t="shared" si="42"/>
        <v>247899.95323760191</v>
      </c>
      <c r="S161" s="3">
        <f t="shared" si="44"/>
        <v>152957.06150268108</v>
      </c>
      <c r="T161" s="3">
        <f t="shared" si="43"/>
        <v>522.56015227813407</v>
      </c>
      <c r="U161" s="16">
        <f>COVID19_DailyReportedData!C167</f>
        <v>0</v>
      </c>
      <c r="W161" s="3" t="str">
        <f t="shared" si="45"/>
        <v/>
      </c>
    </row>
    <row r="162" spans="6:23" x14ac:dyDescent="0.25">
      <c r="F162" s="3">
        <f t="shared" si="31"/>
        <v>7.1428571428571425E-2</v>
      </c>
      <c r="G162" s="3">
        <f t="shared" si="34"/>
        <v>0.1</v>
      </c>
      <c r="H162" s="10">
        <f t="shared" si="35"/>
        <v>4.7081902893575282E-7</v>
      </c>
      <c r="I162" s="3">
        <f t="shared" si="32"/>
        <v>8</v>
      </c>
      <c r="J162" s="2">
        <f t="shared" si="33"/>
        <v>0.03</v>
      </c>
      <c r="K162" s="10">
        <f t="shared" si="36"/>
        <v>9.8087297694948498E-9</v>
      </c>
      <c r="L162" s="3">
        <f t="shared" si="37"/>
        <v>0.5</v>
      </c>
      <c r="M162" s="2">
        <f t="shared" si="38"/>
        <v>0.01</v>
      </c>
      <c r="N162" s="3">
        <v>160</v>
      </c>
      <c r="O162" s="3">
        <f t="shared" si="39"/>
        <v>241974.80751014638</v>
      </c>
      <c r="P162" s="3">
        <f t="shared" si="40"/>
        <v>4713.6164480076795</v>
      </c>
      <c r="Q162" s="3">
        <f t="shared" si="41"/>
        <v>13784.886934618318</v>
      </c>
      <c r="R162" s="3">
        <f t="shared" si="42"/>
        <v>249276.68910722775</v>
      </c>
      <c r="S162" s="3">
        <f t="shared" si="44"/>
        <v>153453.41935774358</v>
      </c>
      <c r="T162" s="3">
        <f t="shared" si="43"/>
        <v>496.35785506249442</v>
      </c>
      <c r="U162" s="16">
        <f>COVID19_DailyReportedData!C168</f>
        <v>0</v>
      </c>
      <c r="W162" s="3" t="str">
        <f t="shared" si="45"/>
        <v/>
      </c>
    </row>
    <row r="163" spans="6:23" x14ac:dyDescent="0.25">
      <c r="F163" s="3">
        <f t="shared" si="31"/>
        <v>7.1428571428571425E-2</v>
      </c>
      <c r="G163" s="3">
        <f t="shared" si="34"/>
        <v>0.1</v>
      </c>
      <c r="H163" s="10">
        <f t="shared" si="35"/>
        <v>4.7081902893575282E-7</v>
      </c>
      <c r="I163" s="3">
        <f t="shared" si="32"/>
        <v>8</v>
      </c>
      <c r="J163" s="2">
        <f t="shared" si="33"/>
        <v>0.03</v>
      </c>
      <c r="K163" s="10">
        <f t="shared" si="36"/>
        <v>9.8087297694948498E-9</v>
      </c>
      <c r="L163" s="3">
        <f t="shared" si="37"/>
        <v>0.5</v>
      </c>
      <c r="M163" s="2">
        <f t="shared" si="38"/>
        <v>0.01</v>
      </c>
      <c r="N163" s="3">
        <v>161</v>
      </c>
      <c r="O163" s="3">
        <f t="shared" si="39"/>
        <v>241405.08446815173</v>
      </c>
      <c r="P163" s="3">
        <f t="shared" si="40"/>
        <v>4475.2909560581375</v>
      </c>
      <c r="Q163" s="3">
        <f t="shared" si="41"/>
        <v>13271.613798374921</v>
      </c>
      <c r="R163" s="3">
        <f t="shared" si="42"/>
        <v>250598.01077741533</v>
      </c>
      <c r="S163" s="3">
        <f t="shared" si="44"/>
        <v>153924.78100254436</v>
      </c>
      <c r="T163" s="3">
        <f t="shared" si="43"/>
        <v>471.36164480076798</v>
      </c>
      <c r="U163" s="16">
        <f>COVID19_DailyReportedData!C169</f>
        <v>0</v>
      </c>
      <c r="W163" s="3" t="str">
        <f t="shared" si="45"/>
        <v/>
      </c>
    </row>
    <row r="164" spans="6:23" x14ac:dyDescent="0.25">
      <c r="F164" s="3">
        <f t="shared" si="31"/>
        <v>7.1428571428571425E-2</v>
      </c>
      <c r="G164" s="3">
        <f t="shared" si="34"/>
        <v>0.1</v>
      </c>
      <c r="H164" s="10">
        <f t="shared" si="35"/>
        <v>4.7081902893575282E-7</v>
      </c>
      <c r="I164" s="3">
        <f t="shared" si="32"/>
        <v>8</v>
      </c>
      <c r="J164" s="2">
        <f t="shared" si="33"/>
        <v>0.03</v>
      </c>
      <c r="K164" s="10">
        <f t="shared" si="36"/>
        <v>9.8087297694948498E-9</v>
      </c>
      <c r="L164" s="3">
        <f t="shared" si="37"/>
        <v>0.5</v>
      </c>
      <c r="M164" s="2">
        <f t="shared" si="38"/>
        <v>0.01</v>
      </c>
      <c r="N164" s="3">
        <v>162</v>
      </c>
      <c r="O164" s="3">
        <f t="shared" si="39"/>
        <v>240865.00581556879</v>
      </c>
      <c r="P164" s="3">
        <f t="shared" si="40"/>
        <v>4248.1768733168219</v>
      </c>
      <c r="Q164" s="3">
        <f t="shared" si="41"/>
        <v>12771.170479811099</v>
      </c>
      <c r="R164" s="3">
        <f t="shared" si="42"/>
        <v>251865.6468313034</v>
      </c>
      <c r="S164" s="3">
        <f t="shared" si="44"/>
        <v>154372.31009815016</v>
      </c>
      <c r="T164" s="3">
        <f t="shared" si="43"/>
        <v>447.52909560581378</v>
      </c>
      <c r="U164" s="16">
        <f>COVID19_DailyReportedData!C170</f>
        <v>0</v>
      </c>
      <c r="W164" s="3" t="str">
        <f t="shared" si="45"/>
        <v/>
      </c>
    </row>
    <row r="165" spans="6:23" x14ac:dyDescent="0.25">
      <c r="F165" s="3">
        <f t="shared" si="31"/>
        <v>7.1428571428571425E-2</v>
      </c>
      <c r="G165" s="3">
        <f t="shared" si="34"/>
        <v>0.1</v>
      </c>
      <c r="H165" s="10">
        <f t="shared" si="35"/>
        <v>4.7081902893575282E-7</v>
      </c>
      <c r="I165" s="3">
        <f t="shared" si="32"/>
        <v>8</v>
      </c>
      <c r="J165" s="2">
        <f t="shared" si="33"/>
        <v>0.03</v>
      </c>
      <c r="K165" s="10">
        <f t="shared" si="36"/>
        <v>9.8087297694948498E-9</v>
      </c>
      <c r="L165" s="3">
        <f t="shared" si="37"/>
        <v>0.5</v>
      </c>
      <c r="M165" s="2">
        <f t="shared" si="38"/>
        <v>0.01</v>
      </c>
      <c r="N165" s="3">
        <v>163</v>
      </c>
      <c r="O165" s="3">
        <f t="shared" si="39"/>
        <v>240353.07338671005</v>
      </c>
      <c r="P165" s="3">
        <f t="shared" si="40"/>
        <v>4031.8504096069619</v>
      </c>
      <c r="Q165" s="3">
        <f t="shared" si="41"/>
        <v>12283.761704299131</v>
      </c>
      <c r="R165" s="3">
        <f t="shared" si="42"/>
        <v>253081.31449938397</v>
      </c>
      <c r="S165" s="3">
        <f t="shared" si="44"/>
        <v>154797.12778548183</v>
      </c>
      <c r="T165" s="3">
        <f t="shared" si="43"/>
        <v>424.81768733168224</v>
      </c>
      <c r="U165" s="16">
        <f>COVID19_DailyReportedData!C171</f>
        <v>0</v>
      </c>
      <c r="W165" s="3" t="str">
        <f t="shared" si="45"/>
        <v/>
      </c>
    </row>
    <row r="166" spans="6:23" x14ac:dyDescent="0.25">
      <c r="F166" s="3">
        <f t="shared" si="31"/>
        <v>7.1428571428571425E-2</v>
      </c>
      <c r="G166" s="3">
        <f t="shared" si="34"/>
        <v>0.1</v>
      </c>
      <c r="H166" s="10">
        <f t="shared" si="35"/>
        <v>4.7081902893575282E-7</v>
      </c>
      <c r="I166" s="3">
        <f t="shared" si="32"/>
        <v>8</v>
      </c>
      <c r="J166" s="2">
        <f t="shared" si="33"/>
        <v>0.03</v>
      </c>
      <c r="K166" s="10">
        <f t="shared" si="36"/>
        <v>9.8087297694948498E-9</v>
      </c>
      <c r="L166" s="3">
        <f t="shared" si="37"/>
        <v>0.5</v>
      </c>
      <c r="M166" s="2">
        <f t="shared" si="38"/>
        <v>0.01</v>
      </c>
      <c r="N166" s="3">
        <v>164</v>
      </c>
      <c r="O166" s="3">
        <f t="shared" si="39"/>
        <v>239867.85821777591</v>
      </c>
      <c r="P166" s="3">
        <f t="shared" si="40"/>
        <v>3825.8912226084667</v>
      </c>
      <c r="Q166" s="3">
        <f t="shared" si="41"/>
        <v>11809.535194952747</v>
      </c>
      <c r="R166" s="3">
        <f t="shared" si="42"/>
        <v>254246.71536466296</v>
      </c>
      <c r="S166" s="3">
        <f t="shared" si="44"/>
        <v>155200.31282644253</v>
      </c>
      <c r="T166" s="3">
        <f t="shared" si="43"/>
        <v>403.1850409606962</v>
      </c>
      <c r="U166" s="16">
        <f>COVID19_DailyReportedData!C172</f>
        <v>0</v>
      </c>
      <c r="W166" s="3" t="str">
        <f t="shared" si="45"/>
        <v/>
      </c>
    </row>
    <row r="167" spans="6:23" x14ac:dyDescent="0.25">
      <c r="F167" s="3">
        <f t="shared" si="31"/>
        <v>7.1428571428571425E-2</v>
      </c>
      <c r="G167" s="3">
        <f t="shared" si="34"/>
        <v>0.1</v>
      </c>
      <c r="H167" s="10">
        <f t="shared" si="35"/>
        <v>4.7081902893575282E-7</v>
      </c>
      <c r="I167" s="3">
        <f t="shared" si="32"/>
        <v>8</v>
      </c>
      <c r="J167" s="2">
        <f t="shared" si="33"/>
        <v>0.03</v>
      </c>
      <c r="K167" s="10">
        <f t="shared" si="36"/>
        <v>9.8087297694948498E-9</v>
      </c>
      <c r="L167" s="3">
        <f t="shared" si="37"/>
        <v>0.5</v>
      </c>
      <c r="M167" s="2">
        <f t="shared" si="38"/>
        <v>0.01</v>
      </c>
      <c r="N167" s="3">
        <v>165</v>
      </c>
      <c r="O167" s="3">
        <f t="shared" si="39"/>
        <v>239407.99820880932</v>
      </c>
      <c r="P167" s="3">
        <f t="shared" si="40"/>
        <v>3629.8841648421608</v>
      </c>
      <c r="Q167" s="3">
        <f t="shared" si="41"/>
        <v>11348.586089002682</v>
      </c>
      <c r="R167" s="3">
        <f t="shared" si="42"/>
        <v>255363.5315373459</v>
      </c>
      <c r="S167" s="3">
        <f t="shared" si="44"/>
        <v>155582.90194870337</v>
      </c>
      <c r="T167" s="3">
        <f t="shared" si="43"/>
        <v>382.58912226084669</v>
      </c>
      <c r="U167" s="16">
        <f>COVID19_DailyReportedData!C173</f>
        <v>0</v>
      </c>
      <c r="W167" s="3" t="str">
        <f t="shared" si="45"/>
        <v/>
      </c>
    </row>
    <row r="168" spans="6:23" x14ac:dyDescent="0.25">
      <c r="F168" s="3">
        <f t="shared" si="31"/>
        <v>7.1428571428571425E-2</v>
      </c>
      <c r="G168" s="3">
        <f t="shared" si="34"/>
        <v>0.1</v>
      </c>
      <c r="H168" s="10">
        <f t="shared" si="35"/>
        <v>4.7081902893575282E-7</v>
      </c>
      <c r="I168" s="3">
        <f t="shared" si="32"/>
        <v>8</v>
      </c>
      <c r="J168" s="2">
        <f t="shared" si="33"/>
        <v>0.03</v>
      </c>
      <c r="K168" s="10">
        <f t="shared" si="36"/>
        <v>9.8087297694948498E-9</v>
      </c>
      <c r="L168" s="3">
        <f t="shared" si="37"/>
        <v>0.5</v>
      </c>
      <c r="M168" s="2">
        <f t="shared" si="38"/>
        <v>0.01</v>
      </c>
      <c r="N168" s="3">
        <v>166</v>
      </c>
      <c r="O168" s="3">
        <f t="shared" si="39"/>
        <v>238972.19574920624</v>
      </c>
      <c r="P168" s="3">
        <f t="shared" si="40"/>
        <v>3443.420767615165</v>
      </c>
      <c r="Q168" s="3">
        <f t="shared" si="41"/>
        <v>10900.961213415278</v>
      </c>
      <c r="R168" s="3">
        <f t="shared" si="42"/>
        <v>256433.4222697634</v>
      </c>
      <c r="S168" s="3">
        <f t="shared" si="44"/>
        <v>155945.89036518757</v>
      </c>
      <c r="T168" s="3">
        <f t="shared" si="43"/>
        <v>362.98841648421609</v>
      </c>
      <c r="U168" s="16">
        <f>COVID19_DailyReportedData!C174</f>
        <v>0</v>
      </c>
      <c r="W168" s="3" t="str">
        <f t="shared" si="45"/>
        <v/>
      </c>
    </row>
    <row r="169" spans="6:23" x14ac:dyDescent="0.25">
      <c r="F169" s="3">
        <f t="shared" si="31"/>
        <v>7.1428571428571425E-2</v>
      </c>
      <c r="G169" s="3">
        <f t="shared" si="34"/>
        <v>0.1</v>
      </c>
      <c r="H169" s="10">
        <f t="shared" si="35"/>
        <v>4.7081902893575282E-7</v>
      </c>
      <c r="I169" s="3">
        <f t="shared" si="32"/>
        <v>8</v>
      </c>
      <c r="J169" s="2">
        <f t="shared" si="33"/>
        <v>0.03</v>
      </c>
      <c r="K169" s="10">
        <f t="shared" si="36"/>
        <v>9.8087297694948498E-9</v>
      </c>
      <c r="L169" s="3">
        <f t="shared" si="37"/>
        <v>0.5</v>
      </c>
      <c r="M169" s="2">
        <f t="shared" si="38"/>
        <v>0.01</v>
      </c>
      <c r="N169" s="3">
        <v>167</v>
      </c>
      <c r="O169" s="3">
        <f t="shared" si="39"/>
        <v>238559.21532664844</v>
      </c>
      <c r="P169" s="3">
        <f t="shared" si="40"/>
        <v>3266.1004871532114</v>
      </c>
      <c r="Q169" s="3">
        <f t="shared" si="41"/>
        <v>10466.663203504275</v>
      </c>
      <c r="R169" s="3">
        <f t="shared" si="42"/>
        <v>257458.02098269414</v>
      </c>
      <c r="S169" s="3">
        <f t="shared" si="44"/>
        <v>156290.23244194908</v>
      </c>
      <c r="T169" s="3">
        <f t="shared" si="43"/>
        <v>344.34207676151652</v>
      </c>
      <c r="U169" s="16">
        <f>COVID19_DailyReportedData!C175</f>
        <v>0</v>
      </c>
      <c r="W169" s="3" t="str">
        <f t="shared" si="45"/>
        <v/>
      </c>
    </row>
    <row r="170" spans="6:23" x14ac:dyDescent="0.25">
      <c r="F170" s="3">
        <f t="shared" si="31"/>
        <v>7.1428571428571425E-2</v>
      </c>
      <c r="G170" s="3">
        <f t="shared" si="34"/>
        <v>0.1</v>
      </c>
      <c r="H170" s="10">
        <f t="shared" si="35"/>
        <v>4.7081902893575282E-7</v>
      </c>
      <c r="I170" s="3">
        <f t="shared" si="32"/>
        <v>8</v>
      </c>
      <c r="J170" s="2">
        <f t="shared" si="33"/>
        <v>0.03</v>
      </c>
      <c r="K170" s="10">
        <f t="shared" si="36"/>
        <v>9.8087297694948498E-9</v>
      </c>
      <c r="L170" s="3">
        <f t="shared" si="37"/>
        <v>0.5</v>
      </c>
      <c r="M170" s="2">
        <f t="shared" si="38"/>
        <v>0.01</v>
      </c>
      <c r="N170" s="3">
        <v>168</v>
      </c>
      <c r="O170" s="3">
        <f t="shared" si="39"/>
        <v>238167.8811364396</v>
      </c>
      <c r="P170" s="3">
        <f t="shared" si="40"/>
        <v>3097.5317367072275</v>
      </c>
      <c r="Q170" s="3">
        <f t="shared" si="41"/>
        <v>10045.654451969291</v>
      </c>
      <c r="R170" s="3">
        <f t="shared" si="42"/>
        <v>258438.93267488395</v>
      </c>
      <c r="S170" s="3">
        <f t="shared" si="44"/>
        <v>156616.84249066439</v>
      </c>
      <c r="T170" s="3">
        <f t="shared" si="43"/>
        <v>326.61004871532117</v>
      </c>
      <c r="U170" s="16">
        <f>COVID19_DailyReportedData!C176</f>
        <v>0</v>
      </c>
      <c r="W170" s="3" t="str">
        <f t="shared" si="45"/>
        <v/>
      </c>
    </row>
    <row r="171" spans="6:23" x14ac:dyDescent="0.25">
      <c r="F171" s="3">
        <f t="shared" si="31"/>
        <v>7.1428571428571425E-2</v>
      </c>
      <c r="G171" s="3">
        <f t="shared" si="34"/>
        <v>0.1</v>
      </c>
      <c r="H171" s="10">
        <f t="shared" si="35"/>
        <v>4.7081902893575282E-7</v>
      </c>
      <c r="I171" s="3">
        <f t="shared" si="32"/>
        <v>8</v>
      </c>
      <c r="J171" s="2">
        <f t="shared" si="33"/>
        <v>0.03</v>
      </c>
      <c r="K171" s="10">
        <f t="shared" si="36"/>
        <v>9.8087297694948498E-9</v>
      </c>
      <c r="L171" s="3">
        <f t="shared" si="37"/>
        <v>0.5</v>
      </c>
      <c r="M171" s="2">
        <f t="shared" si="38"/>
        <v>0.01</v>
      </c>
      <c r="N171" s="3">
        <v>169</v>
      </c>
      <c r="O171" s="3">
        <f t="shared" si="39"/>
        <v>237797.07470565286</v>
      </c>
      <c r="P171" s="3">
        <f t="shared" si="40"/>
        <v>2937.3327269155775</v>
      </c>
      <c r="Q171" s="3">
        <f t="shared" si="41"/>
        <v>9637.8608790707785</v>
      </c>
      <c r="R171" s="3">
        <f t="shared" si="42"/>
        <v>259377.73168836086</v>
      </c>
      <c r="S171" s="3">
        <f t="shared" si="44"/>
        <v>156926.59566433512</v>
      </c>
      <c r="T171" s="3">
        <f t="shared" si="43"/>
        <v>309.75317367072279</v>
      </c>
      <c r="U171" s="16">
        <f>COVID19_DailyReportedData!C177</f>
        <v>0</v>
      </c>
      <c r="W171" s="3" t="str">
        <f t="shared" si="45"/>
        <v/>
      </c>
    </row>
    <row r="172" spans="6:23" x14ac:dyDescent="0.25">
      <c r="F172" s="3">
        <f t="shared" si="31"/>
        <v>7.1428571428571425E-2</v>
      </c>
      <c r="G172" s="3">
        <f t="shared" si="34"/>
        <v>0.1</v>
      </c>
      <c r="H172" s="10">
        <f t="shared" si="35"/>
        <v>4.7081902893575282E-7</v>
      </c>
      <c r="I172" s="3">
        <f t="shared" si="32"/>
        <v>8</v>
      </c>
      <c r="J172" s="2">
        <f t="shared" si="33"/>
        <v>0.03</v>
      </c>
      <c r="K172" s="10">
        <f t="shared" si="36"/>
        <v>9.8087297694948498E-9</v>
      </c>
      <c r="L172" s="3">
        <f t="shared" si="37"/>
        <v>0.5</v>
      </c>
      <c r="M172" s="2">
        <f t="shared" si="38"/>
        <v>0.01</v>
      </c>
      <c r="N172" s="3">
        <v>170</v>
      </c>
      <c r="O172" s="3">
        <f t="shared" si="39"/>
        <v>237445.73254421537</v>
      </c>
      <c r="P172" s="3">
        <f t="shared" si="40"/>
        <v>2785.1321351675469</v>
      </c>
      <c r="Q172" s="3">
        <f t="shared" si="41"/>
        <v>9243.1755175429953</v>
      </c>
      <c r="R172" s="3">
        <f t="shared" si="42"/>
        <v>260275.95980307416</v>
      </c>
      <c r="S172" s="3">
        <f t="shared" si="44"/>
        <v>157220.32893702667</v>
      </c>
      <c r="T172" s="3">
        <f t="shared" si="43"/>
        <v>293.73327269155777</v>
      </c>
      <c r="U172" s="16">
        <f>COVID19_DailyReportedData!C178</f>
        <v>0</v>
      </c>
      <c r="W172" s="3" t="str">
        <f t="shared" si="45"/>
        <v/>
      </c>
    </row>
    <row r="173" spans="6:23" x14ac:dyDescent="0.25">
      <c r="F173" s="3">
        <f t="shared" si="31"/>
        <v>7.1428571428571425E-2</v>
      </c>
      <c r="G173" s="3">
        <f t="shared" si="34"/>
        <v>0.1</v>
      </c>
      <c r="H173" s="10">
        <f t="shared" si="35"/>
        <v>4.7081902893575282E-7</v>
      </c>
      <c r="I173" s="3">
        <f t="shared" si="32"/>
        <v>8</v>
      </c>
      <c r="J173" s="2">
        <f t="shared" si="33"/>
        <v>0.03</v>
      </c>
      <c r="K173" s="10">
        <f t="shared" si="36"/>
        <v>9.8087297694948498E-9</v>
      </c>
      <c r="L173" s="3">
        <f t="shared" si="37"/>
        <v>0.5</v>
      </c>
      <c r="M173" s="2">
        <f t="shared" si="38"/>
        <v>0.01</v>
      </c>
      <c r="N173" s="3">
        <v>171</v>
      </c>
      <c r="O173" s="3">
        <f t="shared" si="39"/>
        <v>237112.84383303314</v>
      </c>
      <c r="P173" s="3">
        <f t="shared" si="40"/>
        <v>2640.5696231781922</v>
      </c>
      <c r="Q173" s="3">
        <f t="shared" si="41"/>
        <v>8861.4619083781072</v>
      </c>
      <c r="R173" s="3">
        <f t="shared" si="42"/>
        <v>261135.12463541064</v>
      </c>
      <c r="S173" s="3">
        <f t="shared" si="44"/>
        <v>157498.84215054344</v>
      </c>
      <c r="T173" s="3">
        <f t="shared" si="43"/>
        <v>278.51321351675472</v>
      </c>
      <c r="U173" s="16">
        <f>COVID19_DailyReportedData!C179</f>
        <v>0</v>
      </c>
      <c r="W173" s="3" t="str">
        <f t="shared" si="45"/>
        <v/>
      </c>
    </row>
    <row r="174" spans="6:23" x14ac:dyDescent="0.25">
      <c r="F174" s="3">
        <f t="shared" si="31"/>
        <v>7.1428571428571425E-2</v>
      </c>
      <c r="G174" s="3">
        <f t="shared" si="34"/>
        <v>0.1</v>
      </c>
      <c r="H174" s="10">
        <f t="shared" si="35"/>
        <v>4.7081902893575282E-7</v>
      </c>
      <c r="I174" s="3">
        <f t="shared" si="32"/>
        <v>8</v>
      </c>
      <c r="J174" s="2">
        <f t="shared" si="33"/>
        <v>0.03</v>
      </c>
      <c r="K174" s="10">
        <f t="shared" si="36"/>
        <v>9.8087297694948498E-9</v>
      </c>
      <c r="L174" s="3">
        <f t="shared" si="37"/>
        <v>0.5</v>
      </c>
      <c r="M174" s="2">
        <f t="shared" si="38"/>
        <v>0.01</v>
      </c>
      <c r="N174" s="3">
        <v>172</v>
      </c>
      <c r="O174" s="3">
        <f t="shared" si="39"/>
        <v>236797.44815747868</v>
      </c>
      <c r="P174" s="3">
        <f t="shared" si="40"/>
        <v>2503.2962204735309</v>
      </c>
      <c r="Q174" s="3">
        <f t="shared" si="41"/>
        <v>8492.557305811777</v>
      </c>
      <c r="R174" s="3">
        <f t="shared" si="42"/>
        <v>261956.69831623608</v>
      </c>
      <c r="S174" s="3">
        <f t="shared" si="44"/>
        <v>157762.89911286125</v>
      </c>
      <c r="T174" s="3">
        <f t="shared" si="43"/>
        <v>264.05696231781923</v>
      </c>
      <c r="U174" s="16">
        <f>COVID19_DailyReportedData!C180</f>
        <v>0</v>
      </c>
      <c r="W174" s="3" t="str">
        <f t="shared" si="45"/>
        <v/>
      </c>
    </row>
    <row r="175" spans="6:23" x14ac:dyDescent="0.25">
      <c r="F175" s="3">
        <f t="shared" si="31"/>
        <v>7.1428571428571425E-2</v>
      </c>
      <c r="G175" s="3">
        <f t="shared" si="34"/>
        <v>0.1</v>
      </c>
      <c r="H175" s="10">
        <f t="shared" si="35"/>
        <v>4.7081902893575282E-7</v>
      </c>
      <c r="I175" s="3">
        <f t="shared" si="32"/>
        <v>8</v>
      </c>
      <c r="J175" s="2">
        <f t="shared" si="33"/>
        <v>0.03</v>
      </c>
      <c r="K175" s="10">
        <f t="shared" si="36"/>
        <v>9.8087297694948498E-9</v>
      </c>
      <c r="L175" s="3">
        <f t="shared" si="37"/>
        <v>0.5</v>
      </c>
      <c r="M175" s="2">
        <f t="shared" si="38"/>
        <v>0.01</v>
      </c>
      <c r="N175" s="3">
        <v>173</v>
      </c>
      <c r="O175" s="3">
        <f t="shared" si="39"/>
        <v>236498.6332929972</v>
      </c>
      <c r="P175" s="3">
        <f t="shared" si="40"/>
        <v>2372.9745900166854</v>
      </c>
      <c r="Q175" s="3">
        <f t="shared" si="41"/>
        <v>8136.2756917297174</v>
      </c>
      <c r="R175" s="3">
        <f t="shared" si="42"/>
        <v>262742.11642525648</v>
      </c>
      <c r="S175" s="3">
        <f t="shared" si="44"/>
        <v>158013.2287349086</v>
      </c>
      <c r="T175" s="3">
        <f t="shared" si="43"/>
        <v>250.3296220473531</v>
      </c>
      <c r="U175" s="16">
        <f>COVID19_DailyReportedData!C181</f>
        <v>0</v>
      </c>
      <c r="W175" s="3" t="str">
        <f t="shared" si="45"/>
        <v/>
      </c>
    </row>
    <row r="176" spans="6:23" x14ac:dyDescent="0.25">
      <c r="F176" s="3">
        <f t="shared" si="31"/>
        <v>7.1428571428571425E-2</v>
      </c>
      <c r="G176" s="3">
        <f t="shared" si="34"/>
        <v>0.1</v>
      </c>
      <c r="H176" s="10">
        <f t="shared" si="35"/>
        <v>4.7081902893575282E-7</v>
      </c>
      <c r="I176" s="3">
        <f t="shared" si="32"/>
        <v>8</v>
      </c>
      <c r="J176" s="2">
        <f t="shared" si="33"/>
        <v>0.03</v>
      </c>
      <c r="K176" s="10">
        <f t="shared" si="36"/>
        <v>9.8087297694948498E-9</v>
      </c>
      <c r="L176" s="3">
        <f t="shared" si="37"/>
        <v>0.5</v>
      </c>
      <c r="M176" s="2">
        <f t="shared" si="38"/>
        <v>0.01</v>
      </c>
      <c r="N176" s="3">
        <v>174</v>
      </c>
      <c r="O176" s="3">
        <f t="shared" si="39"/>
        <v>236215.5330482171</v>
      </c>
      <c r="P176" s="3">
        <f t="shared" si="40"/>
        <v>2249.2791907939236</v>
      </c>
      <c r="Q176" s="3">
        <f t="shared" si="41"/>
        <v>7792.4106013221208</v>
      </c>
      <c r="R176" s="3">
        <f t="shared" si="42"/>
        <v>263492.77715966693</v>
      </c>
      <c r="S176" s="3">
        <f t="shared" si="44"/>
        <v>158250.52619391028</v>
      </c>
      <c r="T176" s="3">
        <f t="shared" si="43"/>
        <v>237.29745900166856</v>
      </c>
      <c r="U176" s="16">
        <f>COVID19_DailyReportedData!C182</f>
        <v>0</v>
      </c>
      <c r="W176" s="3" t="str">
        <f t="shared" si="45"/>
        <v/>
      </c>
    </row>
    <row r="177" spans="6:23" x14ac:dyDescent="0.25">
      <c r="F177" s="3">
        <f t="shared" si="31"/>
        <v>7.1428571428571425E-2</v>
      </c>
      <c r="G177" s="3">
        <f t="shared" si="34"/>
        <v>0.1</v>
      </c>
      <c r="H177" s="10">
        <f t="shared" si="35"/>
        <v>4.7081902893575282E-7</v>
      </c>
      <c r="I177" s="3">
        <f t="shared" si="32"/>
        <v>8</v>
      </c>
      <c r="J177" s="2">
        <f t="shared" si="33"/>
        <v>0.03</v>
      </c>
      <c r="K177" s="10">
        <f t="shared" si="36"/>
        <v>9.8087297694948498E-9</v>
      </c>
      <c r="L177" s="3">
        <f t="shared" si="37"/>
        <v>0.5</v>
      </c>
      <c r="M177" s="2">
        <f t="shared" si="38"/>
        <v>0.01</v>
      </c>
      <c r="N177" s="3">
        <v>175</v>
      </c>
      <c r="O177" s="3">
        <f t="shared" si="39"/>
        <v>235947.32516975462</v>
      </c>
      <c r="P177" s="3">
        <f t="shared" si="40"/>
        <v>2131.8963508345805</v>
      </c>
      <c r="Q177" s="3">
        <f t="shared" si="41"/>
        <v>7460.7377631642184</v>
      </c>
      <c r="R177" s="3">
        <f t="shared" si="42"/>
        <v>264210.04071624664</v>
      </c>
      <c r="S177" s="3">
        <f t="shared" si="44"/>
        <v>158475.45411298968</v>
      </c>
      <c r="T177" s="3">
        <f t="shared" si="43"/>
        <v>224.92791907939238</v>
      </c>
      <c r="U177" s="16">
        <f>COVID19_DailyReportedData!C183</f>
        <v>0</v>
      </c>
      <c r="W177" s="3" t="str">
        <f t="shared" si="45"/>
        <v/>
      </c>
    </row>
    <row r="178" spans="6:23" x14ac:dyDescent="0.25">
      <c r="F178" s="3">
        <f t="shared" si="31"/>
        <v>7.1428571428571425E-2</v>
      </c>
      <c r="G178" s="3">
        <f t="shared" si="34"/>
        <v>0.1</v>
      </c>
      <c r="H178" s="10">
        <f t="shared" si="35"/>
        <v>4.7081902893575282E-7</v>
      </c>
      <c r="I178" s="3">
        <f t="shared" si="32"/>
        <v>8</v>
      </c>
      <c r="J178" s="2">
        <f t="shared" si="33"/>
        <v>0.03</v>
      </c>
      <c r="K178" s="10">
        <f t="shared" si="36"/>
        <v>9.8087297694948498E-9</v>
      </c>
      <c r="L178" s="3">
        <f t="shared" si="37"/>
        <v>0.5</v>
      </c>
      <c r="M178" s="2">
        <f t="shared" si="38"/>
        <v>0.01</v>
      </c>
      <c r="N178" s="3">
        <v>176</v>
      </c>
      <c r="O178" s="3">
        <f t="shared" si="39"/>
        <v>235693.22931186444</v>
      </c>
      <c r="P178" s="3">
        <f t="shared" si="40"/>
        <v>2020.5242628673996</v>
      </c>
      <c r="Q178" s="3">
        <f t="shared" si="41"/>
        <v>7141.0175580216601</v>
      </c>
      <c r="R178" s="3">
        <f t="shared" si="42"/>
        <v>264895.22886724654</v>
      </c>
      <c r="S178" s="3">
        <f t="shared" si="44"/>
        <v>158688.64374807314</v>
      </c>
      <c r="T178" s="3">
        <f t="shared" si="43"/>
        <v>213.18963508345806</v>
      </c>
      <c r="U178" s="16">
        <f>COVID19_DailyReportedData!C184</f>
        <v>0</v>
      </c>
      <c r="W178" s="3" t="str">
        <f t="shared" si="45"/>
        <v/>
      </c>
    </row>
    <row r="179" spans="6:23" x14ac:dyDescent="0.25">
      <c r="F179" s="3">
        <f t="shared" si="31"/>
        <v>7.1428571428571425E-2</v>
      </c>
      <c r="G179" s="3">
        <f t="shared" si="34"/>
        <v>0.1</v>
      </c>
      <c r="H179" s="10">
        <f t="shared" si="35"/>
        <v>4.7081902893575282E-7</v>
      </c>
      <c r="I179" s="3">
        <f t="shared" si="32"/>
        <v>8</v>
      </c>
      <c r="J179" s="2">
        <f t="shared" si="33"/>
        <v>0.03</v>
      </c>
      <c r="K179" s="10">
        <f t="shared" si="36"/>
        <v>9.8087297694948498E-9</v>
      </c>
      <c r="L179" s="3">
        <f t="shared" si="37"/>
        <v>0.5</v>
      </c>
      <c r="M179" s="2">
        <f t="shared" si="38"/>
        <v>0.01</v>
      </c>
      <c r="N179" s="3">
        <v>177</v>
      </c>
      <c r="O179" s="3">
        <f t="shared" si="39"/>
        <v>235452.50507318965</v>
      </c>
      <c r="P179" s="3">
        <f t="shared" si="40"/>
        <v>1914.8729136220759</v>
      </c>
      <c r="Q179" s="3">
        <f t="shared" si="41"/>
        <v>6832.9973015925671</v>
      </c>
      <c r="R179" s="3">
        <f t="shared" si="42"/>
        <v>265549.62471159577</v>
      </c>
      <c r="S179" s="3">
        <f t="shared" si="44"/>
        <v>158890.69617435988</v>
      </c>
      <c r="T179" s="3">
        <f t="shared" si="43"/>
        <v>202.05242628673997</v>
      </c>
      <c r="U179" s="16">
        <f>COVID19_DailyReportedData!C185</f>
        <v>0</v>
      </c>
      <c r="W179" s="3" t="str">
        <f t="shared" si="45"/>
        <v/>
      </c>
    </row>
    <row r="180" spans="6:23" x14ac:dyDescent="0.25">
      <c r="F180" s="3">
        <f t="shared" si="31"/>
        <v>7.1428571428571425E-2</v>
      </c>
      <c r="G180" s="3">
        <f t="shared" si="34"/>
        <v>0.1</v>
      </c>
      <c r="H180" s="10">
        <f t="shared" si="35"/>
        <v>4.7081902893575282E-7</v>
      </c>
      <c r="I180" s="3">
        <f t="shared" si="32"/>
        <v>8</v>
      </c>
      <c r="J180" s="2">
        <f t="shared" si="33"/>
        <v>0.03</v>
      </c>
      <c r="K180" s="10">
        <f t="shared" si="36"/>
        <v>9.8087297694948498E-9</v>
      </c>
      <c r="L180" s="3">
        <f t="shared" si="37"/>
        <v>0.5</v>
      </c>
      <c r="M180" s="2">
        <f t="shared" si="38"/>
        <v>0.01</v>
      </c>
      <c r="N180" s="3">
        <v>178</v>
      </c>
      <c r="O180" s="3">
        <f t="shared" si="39"/>
        <v>235224.4501020915</v>
      </c>
      <c r="P180" s="3">
        <f t="shared" si="40"/>
        <v>1814.6639566707217</v>
      </c>
      <c r="Q180" s="3">
        <f t="shared" si="41"/>
        <v>6536.4133571267339</v>
      </c>
      <c r="R180" s="3">
        <f t="shared" si="42"/>
        <v>266174.47258411109</v>
      </c>
      <c r="S180" s="3">
        <f t="shared" si="44"/>
        <v>159082.18346572208</v>
      </c>
      <c r="T180" s="3">
        <f t="shared" si="43"/>
        <v>191.4872913622076</v>
      </c>
      <c r="U180" s="16">
        <f>COVID19_DailyReportedData!C186</f>
        <v>0</v>
      </c>
      <c r="W180" s="3" t="str">
        <f t="shared" si="45"/>
        <v/>
      </c>
    </row>
    <row r="181" spans="6:23" x14ac:dyDescent="0.25">
      <c r="F181" s="3">
        <f t="shared" si="31"/>
        <v>7.1428571428571425E-2</v>
      </c>
      <c r="G181" s="3">
        <f t="shared" si="34"/>
        <v>0.1</v>
      </c>
      <c r="H181" s="10">
        <f t="shared" si="35"/>
        <v>4.7081902893575282E-7</v>
      </c>
      <c r="I181" s="3">
        <f t="shared" si="32"/>
        <v>8</v>
      </c>
      <c r="J181" s="2">
        <f t="shared" si="33"/>
        <v>0.03</v>
      </c>
      <c r="K181" s="10">
        <f t="shared" si="36"/>
        <v>9.8087297694948498E-9</v>
      </c>
      <c r="L181" s="3">
        <f t="shared" si="37"/>
        <v>0.5</v>
      </c>
      <c r="M181" s="2">
        <f t="shared" si="38"/>
        <v>0.01</v>
      </c>
      <c r="N181" s="3">
        <v>179</v>
      </c>
      <c r="O181" s="3">
        <f t="shared" si="39"/>
        <v>235008.39827137731</v>
      </c>
      <c r="P181" s="3">
        <f t="shared" si="40"/>
        <v>1719.630537669934</v>
      </c>
      <c r="Q181" s="3">
        <f t="shared" si="41"/>
        <v>6250.9930844276105</v>
      </c>
      <c r="R181" s="3">
        <f t="shared" si="42"/>
        <v>266770.9781065252</v>
      </c>
      <c r="S181" s="3">
        <f t="shared" si="44"/>
        <v>159263.64986138916</v>
      </c>
      <c r="T181" s="3">
        <f t="shared" si="43"/>
        <v>181.46639566707219</v>
      </c>
      <c r="U181" s="16">
        <f>COVID19_DailyReportedData!C187</f>
        <v>0</v>
      </c>
      <c r="W181" s="3" t="str">
        <f t="shared" si="45"/>
        <v/>
      </c>
    </row>
    <row r="182" spans="6:23" x14ac:dyDescent="0.25">
      <c r="F182" s="3">
        <f t="shared" si="31"/>
        <v>7.1428571428571425E-2</v>
      </c>
      <c r="G182" s="3">
        <f t="shared" si="34"/>
        <v>0.1</v>
      </c>
      <c r="H182" s="10">
        <f t="shared" si="35"/>
        <v>4.7081902893575282E-7</v>
      </c>
      <c r="I182" s="3">
        <f t="shared" si="32"/>
        <v>8</v>
      </c>
      <c r="J182" s="2">
        <f t="shared" si="33"/>
        <v>0.03</v>
      </c>
      <c r="K182" s="10">
        <f t="shared" si="36"/>
        <v>9.8087297694948498E-9</v>
      </c>
      <c r="L182" s="3">
        <f t="shared" si="37"/>
        <v>0.5</v>
      </c>
      <c r="M182" s="2">
        <f t="shared" si="38"/>
        <v>0.01</v>
      </c>
      <c r="N182" s="3">
        <v>180</v>
      </c>
      <c r="O182" s="3">
        <f t="shared" si="39"/>
        <v>234803.71792268049</v>
      </c>
      <c r="P182" s="3">
        <f t="shared" si="40"/>
        <v>1629.5170799090629</v>
      </c>
      <c r="Q182" s="3">
        <f t="shared" si="41"/>
        <v>5976.4566321640605</v>
      </c>
      <c r="R182" s="3">
        <f t="shared" si="42"/>
        <v>267340.30836524646</v>
      </c>
      <c r="S182" s="3">
        <f t="shared" si="44"/>
        <v>159435.61291515615</v>
      </c>
      <c r="T182" s="3">
        <f t="shared" si="43"/>
        <v>171.96305376699343</v>
      </c>
      <c r="U182" s="16">
        <f>COVID19_DailyReportedData!C188</f>
        <v>0</v>
      </c>
      <c r="W182" s="3" t="str">
        <f t="shared" si="45"/>
        <v/>
      </c>
    </row>
    <row r="183" spans="6:23" x14ac:dyDescent="0.25">
      <c r="F183" s="3">
        <f t="shared" si="31"/>
        <v>7.1428571428571425E-2</v>
      </c>
      <c r="G183" s="3">
        <f t="shared" si="34"/>
        <v>0.1</v>
      </c>
      <c r="H183" s="10">
        <f t="shared" si="35"/>
        <v>4.7081902893575282E-7</v>
      </c>
      <c r="I183" s="3">
        <f t="shared" si="32"/>
        <v>8</v>
      </c>
      <c r="J183" s="2">
        <f t="shared" si="33"/>
        <v>0.03</v>
      </c>
      <c r="K183" s="10">
        <f t="shared" si="36"/>
        <v>9.8087297694948498E-9</v>
      </c>
      <c r="L183" s="3">
        <f t="shared" si="37"/>
        <v>0.5</v>
      </c>
      <c r="M183" s="2">
        <f t="shared" si="38"/>
        <v>0.01</v>
      </c>
      <c r="N183" s="3">
        <v>181</v>
      </c>
      <c r="O183" s="3">
        <f t="shared" si="39"/>
        <v>234609.81018027017</v>
      </c>
      <c r="P183" s="3">
        <f t="shared" si="40"/>
        <v>1544.0790371921073</v>
      </c>
      <c r="Q183" s="3">
        <f t="shared" si="41"/>
        <v>5712.5185807146772</v>
      </c>
      <c r="R183" s="3">
        <f t="shared" si="42"/>
        <v>267883.59220182314</v>
      </c>
      <c r="S183" s="3">
        <f t="shared" si="44"/>
        <v>159598.56462314705</v>
      </c>
      <c r="T183" s="3">
        <f t="shared" si="43"/>
        <v>162.9517079909063</v>
      </c>
      <c r="U183" s="16">
        <f>COVID19_DailyReportedData!C189</f>
        <v>0</v>
      </c>
      <c r="W183" s="3" t="str">
        <f t="shared" si="45"/>
        <v/>
      </c>
    </row>
    <row r="184" spans="6:23" x14ac:dyDescent="0.25">
      <c r="F184" s="3">
        <f t="shared" si="31"/>
        <v>7.1428571428571425E-2</v>
      </c>
      <c r="G184" s="3">
        <f t="shared" si="34"/>
        <v>0.1</v>
      </c>
      <c r="H184" s="10">
        <f t="shared" si="35"/>
        <v>4.7081902893575282E-7</v>
      </c>
      <c r="I184" s="3">
        <f t="shared" si="32"/>
        <v>8</v>
      </c>
      <c r="J184" s="2">
        <f t="shared" si="33"/>
        <v>0.03</v>
      </c>
      <c r="K184" s="10">
        <f t="shared" si="36"/>
        <v>9.8087297694948498E-9</v>
      </c>
      <c r="L184" s="3">
        <f t="shared" si="37"/>
        <v>0.5</v>
      </c>
      <c r="M184" s="2">
        <f t="shared" si="38"/>
        <v>0.01</v>
      </c>
      <c r="N184" s="3">
        <v>182</v>
      </c>
      <c r="O184" s="3">
        <f t="shared" si="39"/>
        <v>234426.10733366708</v>
      </c>
      <c r="P184" s="3">
        <f t="shared" si="40"/>
        <v>1463.0826202765356</v>
      </c>
      <c r="Q184" s="3">
        <f t="shared" si="41"/>
        <v>5458.8894429542679</v>
      </c>
      <c r="R184" s="3">
        <f t="shared" si="42"/>
        <v>268401.92060310219</v>
      </c>
      <c r="S184" s="3">
        <f t="shared" si="44"/>
        <v>159752.97252686624</v>
      </c>
      <c r="T184" s="3">
        <f t="shared" si="43"/>
        <v>154.40790371921074</v>
      </c>
      <c r="U184" s="16">
        <f>COVID19_DailyReportedData!C190</f>
        <v>0</v>
      </c>
      <c r="W184" s="3" t="str">
        <f t="shared" si="45"/>
        <v/>
      </c>
    </row>
    <row r="185" spans="6:23" x14ac:dyDescent="0.25">
      <c r="F185" s="3">
        <f t="shared" si="31"/>
        <v>7.1428571428571425E-2</v>
      </c>
      <c r="G185" s="3">
        <f t="shared" si="34"/>
        <v>0.1</v>
      </c>
      <c r="H185" s="10">
        <f t="shared" si="35"/>
        <v>4.7081902893575282E-7</v>
      </c>
      <c r="I185" s="3">
        <f t="shared" si="32"/>
        <v>8</v>
      </c>
      <c r="J185" s="2">
        <f t="shared" si="33"/>
        <v>0.03</v>
      </c>
      <c r="K185" s="10">
        <f t="shared" si="36"/>
        <v>9.8087297694948498E-9</v>
      </c>
      <c r="L185" s="3">
        <f t="shared" si="37"/>
        <v>0.5</v>
      </c>
      <c r="M185" s="2">
        <f t="shared" si="38"/>
        <v>0.01</v>
      </c>
      <c r="N185" s="3">
        <v>183</v>
      </c>
      <c r="O185" s="3">
        <f t="shared" si="39"/>
        <v>234252.0712881088</v>
      </c>
      <c r="P185" s="3">
        <f t="shared" si="40"/>
        <v>1386.3045023588434</v>
      </c>
      <c r="Q185" s="3">
        <f t="shared" si="41"/>
        <v>5215.2770304851883</v>
      </c>
      <c r="R185" s="3">
        <f t="shared" si="42"/>
        <v>268896.34717904724</v>
      </c>
      <c r="S185" s="3">
        <f t="shared" si="44"/>
        <v>159899.2807888939</v>
      </c>
      <c r="T185" s="3">
        <f t="shared" si="43"/>
        <v>146.30826202765357</v>
      </c>
      <c r="U185" s="16">
        <f>COVID19_DailyReportedData!C191</f>
        <v>0</v>
      </c>
      <c r="W185" s="3" t="str">
        <f t="shared" si="45"/>
        <v/>
      </c>
    </row>
    <row r="186" spans="6:23" x14ac:dyDescent="0.25">
      <c r="F186" s="3">
        <f t="shared" si="31"/>
        <v>7.1428571428571425E-2</v>
      </c>
      <c r="G186" s="3">
        <f t="shared" si="34"/>
        <v>0.1</v>
      </c>
      <c r="H186" s="10">
        <f t="shared" si="35"/>
        <v>4.7081902893575282E-7</v>
      </c>
      <c r="I186" s="3">
        <f t="shared" si="32"/>
        <v>8</v>
      </c>
      <c r="J186" s="2">
        <f t="shared" si="33"/>
        <v>0.03</v>
      </c>
      <c r="K186" s="10">
        <f t="shared" si="36"/>
        <v>9.8087297694948498E-9</v>
      </c>
      <c r="L186" s="3">
        <f t="shared" si="37"/>
        <v>0.5</v>
      </c>
      <c r="M186" s="2">
        <f t="shared" si="38"/>
        <v>0.01</v>
      </c>
      <c r="N186" s="3">
        <v>184</v>
      </c>
      <c r="O186" s="3">
        <f t="shared" si="39"/>
        <v>234087.19208163323</v>
      </c>
      <c r="P186" s="3">
        <f t="shared" si="40"/>
        <v>1313.5315084300441</v>
      </c>
      <c r="Q186" s="3">
        <f t="shared" si="41"/>
        <v>4981.3876928292739</v>
      </c>
      <c r="R186" s="3">
        <f t="shared" si="42"/>
        <v>269367.88871710753</v>
      </c>
      <c r="S186" s="3">
        <f t="shared" si="44"/>
        <v>160037.91123912978</v>
      </c>
      <c r="T186" s="3">
        <f t="shared" si="43"/>
        <v>138.63045023588435</v>
      </c>
      <c r="U186" s="16">
        <f>COVID19_DailyReportedData!C192</f>
        <v>0</v>
      </c>
      <c r="W186" s="3" t="str">
        <f t="shared" si="45"/>
        <v/>
      </c>
    </row>
    <row r="187" spans="6:23" x14ac:dyDescent="0.25">
      <c r="F187" s="3">
        <f t="shared" si="31"/>
        <v>7.1428571428571425E-2</v>
      </c>
      <c r="G187" s="3">
        <f t="shared" si="34"/>
        <v>0.1</v>
      </c>
      <c r="H187" s="10">
        <f t="shared" si="35"/>
        <v>4.7081902893575282E-7</v>
      </c>
      <c r="I187" s="3">
        <f t="shared" si="32"/>
        <v>8</v>
      </c>
      <c r="J187" s="2">
        <f t="shared" si="33"/>
        <v>0.03</v>
      </c>
      <c r="K187" s="10">
        <f t="shared" si="36"/>
        <v>9.8087297694948498E-9</v>
      </c>
      <c r="L187" s="3">
        <f t="shared" si="37"/>
        <v>0.5</v>
      </c>
      <c r="M187" s="2">
        <f t="shared" si="38"/>
        <v>0.01</v>
      </c>
      <c r="N187" s="3">
        <v>185</v>
      </c>
      <c r="O187" s="3">
        <f t="shared" si="39"/>
        <v>233930.98646732618</v>
      </c>
      <c r="P187" s="3">
        <f t="shared" si="40"/>
        <v>1244.5602927205096</v>
      </c>
      <c r="Q187" s="3">
        <f t="shared" si="41"/>
        <v>4756.927437041616</v>
      </c>
      <c r="R187" s="3">
        <f t="shared" si="42"/>
        <v>269817.52580291178</v>
      </c>
      <c r="S187" s="3">
        <f t="shared" si="44"/>
        <v>160169.26438997278</v>
      </c>
      <c r="T187" s="3">
        <f t="shared" si="43"/>
        <v>131.35315084300441</v>
      </c>
      <c r="U187" s="16">
        <f>COVID19_DailyReportedData!C193</f>
        <v>0</v>
      </c>
      <c r="W187" s="3" t="str">
        <f t="shared" si="45"/>
        <v/>
      </c>
    </row>
    <row r="188" spans="6:23" x14ac:dyDescent="0.25">
      <c r="F188" s="3">
        <f t="shared" si="31"/>
        <v>7.1428571428571425E-2</v>
      </c>
      <c r="G188" s="3">
        <f t="shared" si="34"/>
        <v>0.1</v>
      </c>
      <c r="H188" s="10">
        <f t="shared" si="35"/>
        <v>4.7081902893575282E-7</v>
      </c>
      <c r="I188" s="3">
        <f t="shared" si="32"/>
        <v>8</v>
      </c>
      <c r="J188" s="2">
        <f t="shared" si="33"/>
        <v>0.03</v>
      </c>
      <c r="K188" s="10">
        <f t="shared" si="36"/>
        <v>9.8087297694948498E-9</v>
      </c>
      <c r="L188" s="3">
        <f t="shared" si="37"/>
        <v>0.5</v>
      </c>
      <c r="M188" s="2">
        <f t="shared" si="38"/>
        <v>0.01</v>
      </c>
      <c r="N188" s="3">
        <v>186</v>
      </c>
      <c r="O188" s="3">
        <f t="shared" si="39"/>
        <v>233782.99655910037</v>
      </c>
      <c r="P188" s="3">
        <f t="shared" si="40"/>
        <v>1179.197007908514</v>
      </c>
      <c r="Q188" s="3">
        <f t="shared" si="41"/>
        <v>4541.6029350964081</v>
      </c>
      <c r="R188" s="3">
        <f t="shared" si="42"/>
        <v>270246.20349789481</v>
      </c>
      <c r="S188" s="3">
        <f t="shared" si="44"/>
        <v>160293.72041924484</v>
      </c>
      <c r="T188" s="3">
        <f t="shared" si="43"/>
        <v>124.45602927205096</v>
      </c>
      <c r="U188" s="16">
        <f>COVID19_DailyReportedData!C194</f>
        <v>0</v>
      </c>
      <c r="W188" s="3" t="str">
        <f t="shared" si="45"/>
        <v/>
      </c>
    </row>
    <row r="189" spans="6:23" x14ac:dyDescent="0.25">
      <c r="F189" s="3">
        <f t="shared" si="31"/>
        <v>7.1428571428571425E-2</v>
      </c>
      <c r="G189" s="3">
        <f t="shared" si="34"/>
        <v>0.1</v>
      </c>
      <c r="H189" s="10">
        <f t="shared" si="35"/>
        <v>4.7081902893575282E-7</v>
      </c>
      <c r="I189" s="3">
        <f t="shared" si="32"/>
        <v>8</v>
      </c>
      <c r="J189" s="2">
        <f t="shared" si="33"/>
        <v>0.03</v>
      </c>
      <c r="K189" s="10">
        <f t="shared" si="36"/>
        <v>9.8087297694948498E-9</v>
      </c>
      <c r="L189" s="3">
        <f t="shared" si="37"/>
        <v>0.5</v>
      </c>
      <c r="M189" s="2">
        <f t="shared" si="38"/>
        <v>0.01</v>
      </c>
      <c r="N189" s="3">
        <v>187</v>
      </c>
      <c r="O189" s="3">
        <f t="shared" si="39"/>
        <v>233642.78853923394</v>
      </c>
      <c r="P189" s="3">
        <f t="shared" si="40"/>
        <v>1117.2569692763418</v>
      </c>
      <c r="Q189" s="3">
        <f t="shared" si="41"/>
        <v>4335.1224262375163</v>
      </c>
      <c r="R189" s="3">
        <f t="shared" si="42"/>
        <v>270654.8320652523</v>
      </c>
      <c r="S189" s="3">
        <f t="shared" si="44"/>
        <v>160411.64012003568</v>
      </c>
      <c r="T189" s="3">
        <f t="shared" si="43"/>
        <v>117.91970079085141</v>
      </c>
      <c r="U189" s="16">
        <f>COVID19_DailyReportedData!C195</f>
        <v>0</v>
      </c>
      <c r="W189" s="3" t="str">
        <f t="shared" si="45"/>
        <v/>
      </c>
    </row>
    <row r="190" spans="6:23" x14ac:dyDescent="0.25">
      <c r="F190" s="3">
        <f t="shared" si="31"/>
        <v>7.1428571428571425E-2</v>
      </c>
      <c r="G190" s="3">
        <f t="shared" si="34"/>
        <v>0.1</v>
      </c>
      <c r="H190" s="10">
        <f t="shared" si="35"/>
        <v>4.7081902893575282E-7</v>
      </c>
      <c r="I190" s="3">
        <f t="shared" si="32"/>
        <v>8</v>
      </c>
      <c r="J190" s="2">
        <f t="shared" si="33"/>
        <v>0.03</v>
      </c>
      <c r="K190" s="10">
        <f t="shared" si="36"/>
        <v>9.8087297694948498E-9</v>
      </c>
      <c r="L190" s="3">
        <f t="shared" si="37"/>
        <v>0.5</v>
      </c>
      <c r="M190" s="2">
        <f t="shared" si="38"/>
        <v>0.01</v>
      </c>
      <c r="N190" s="3">
        <v>188</v>
      </c>
      <c r="O190" s="3">
        <f t="shared" si="39"/>
        <v>233509.95142579084</v>
      </c>
      <c r="P190" s="3">
        <f t="shared" si="40"/>
        <v>1058.5643165577706</v>
      </c>
      <c r="Q190" s="3">
        <f t="shared" si="41"/>
        <v>4137.1965212910418</v>
      </c>
      <c r="R190" s="3">
        <f t="shared" si="42"/>
        <v>271044.28773636045</v>
      </c>
      <c r="S190" s="3">
        <f t="shared" si="44"/>
        <v>160523.36581696331</v>
      </c>
      <c r="T190" s="3">
        <f t="shared" si="43"/>
        <v>111.72569692763419</v>
      </c>
      <c r="U190" s="16">
        <f>COVID19_DailyReportedData!C196</f>
        <v>0</v>
      </c>
      <c r="W190" s="3" t="str">
        <f t="shared" si="45"/>
        <v/>
      </c>
    </row>
    <row r="191" spans="6:23" x14ac:dyDescent="0.25">
      <c r="F191" s="3">
        <f t="shared" si="31"/>
        <v>7.1428571428571425E-2</v>
      </c>
      <c r="G191" s="3">
        <f t="shared" si="34"/>
        <v>0.1</v>
      </c>
      <c r="H191" s="10">
        <f t="shared" si="35"/>
        <v>4.7081902893575282E-7</v>
      </c>
      <c r="I191" s="3">
        <f t="shared" si="32"/>
        <v>8</v>
      </c>
      <c r="J191" s="2">
        <f t="shared" si="33"/>
        <v>0.03</v>
      </c>
      <c r="K191" s="10">
        <f t="shared" si="36"/>
        <v>9.8087297694948498E-9</v>
      </c>
      <c r="L191" s="3">
        <f t="shared" si="37"/>
        <v>0.5</v>
      </c>
      <c r="M191" s="2">
        <f t="shared" si="38"/>
        <v>0.01</v>
      </c>
      <c r="N191" s="3">
        <v>189</v>
      </c>
      <c r="O191" s="3">
        <f t="shared" si="39"/>
        <v>233384.09589796868</v>
      </c>
      <c r="P191" s="3">
        <f t="shared" si="40"/>
        <v>1002.9516758271648</v>
      </c>
      <c r="Q191" s="3">
        <f t="shared" si="41"/>
        <v>3947.5389157117443</v>
      </c>
      <c r="R191" s="3">
        <f t="shared" si="42"/>
        <v>271415.41351049248</v>
      </c>
      <c r="S191" s="3">
        <f t="shared" si="44"/>
        <v>160629.2222486191</v>
      </c>
      <c r="T191" s="3">
        <f t="shared" si="43"/>
        <v>105.85643165577706</v>
      </c>
      <c r="U191" s="16">
        <f>COVID19_DailyReportedData!C197</f>
        <v>0</v>
      </c>
      <c r="W191" s="3" t="str">
        <f t="shared" si="45"/>
        <v/>
      </c>
    </row>
    <row r="192" spans="6:23" x14ac:dyDescent="0.25">
      <c r="F192" s="3">
        <f t="shared" si="31"/>
        <v>7.1428571428571425E-2</v>
      </c>
      <c r="G192" s="3">
        <f t="shared" si="34"/>
        <v>0.1</v>
      </c>
      <c r="H192" s="10">
        <f t="shared" si="35"/>
        <v>4.7081902893575282E-7</v>
      </c>
      <c r="I192" s="3">
        <f t="shared" si="32"/>
        <v>8</v>
      </c>
      <c r="J192" s="2">
        <f t="shared" si="33"/>
        <v>0.03</v>
      </c>
      <c r="K192" s="10">
        <f t="shared" si="36"/>
        <v>9.8087297694948498E-9</v>
      </c>
      <c r="L192" s="3">
        <f t="shared" si="37"/>
        <v>0.5</v>
      </c>
      <c r="M192" s="2">
        <f t="shared" si="38"/>
        <v>0.01</v>
      </c>
      <c r="N192" s="3">
        <v>190</v>
      </c>
      <c r="O192" s="3">
        <f t="shared" si="39"/>
        <v>233264.85317736745</v>
      </c>
      <c r="P192" s="3">
        <f t="shared" si="40"/>
        <v>950.25982342944485</v>
      </c>
      <c r="Q192" s="3">
        <f t="shared" si="41"/>
        <v>3765.8670178864791</v>
      </c>
      <c r="R192" s="3">
        <f t="shared" si="42"/>
        <v>271769.0199813167</v>
      </c>
      <c r="S192" s="3">
        <f t="shared" si="44"/>
        <v>160729.51741620182</v>
      </c>
      <c r="T192" s="3">
        <f t="shared" si="43"/>
        <v>100.29516758271649</v>
      </c>
      <c r="U192" s="16">
        <f>COVID19_DailyReportedData!C198</f>
        <v>0</v>
      </c>
      <c r="W192" s="3" t="str">
        <f t="shared" si="45"/>
        <v/>
      </c>
    </row>
    <row r="193" spans="6:23" x14ac:dyDescent="0.25">
      <c r="F193" s="3">
        <f t="shared" si="31"/>
        <v>7.1428571428571425E-2</v>
      </c>
      <c r="G193" s="3">
        <f t="shared" si="34"/>
        <v>0.1</v>
      </c>
      <c r="H193" s="10">
        <f t="shared" si="35"/>
        <v>4.7081902893575282E-7</v>
      </c>
      <c r="I193" s="3">
        <f t="shared" si="32"/>
        <v>8</v>
      </c>
      <c r="J193" s="2">
        <f t="shared" si="33"/>
        <v>0.03</v>
      </c>
      <c r="K193" s="10">
        <f t="shared" si="36"/>
        <v>9.8087297694948498E-9</v>
      </c>
      <c r="L193" s="3">
        <f t="shared" si="37"/>
        <v>0.5</v>
      </c>
      <c r="M193" s="2">
        <f t="shared" si="38"/>
        <v>0.01</v>
      </c>
      <c r="N193" s="3">
        <v>191</v>
      </c>
      <c r="O193" s="3">
        <f t="shared" si="39"/>
        <v>233151.87396314225</v>
      </c>
      <c r="P193" s="3">
        <f t="shared" si="40"/>
        <v>900.33735363816299</v>
      </c>
      <c r="Q193" s="3">
        <f t="shared" si="41"/>
        <v>3591.902498951818</v>
      </c>
      <c r="R193" s="3">
        <f t="shared" si="42"/>
        <v>272105.88618426782</v>
      </c>
      <c r="S193" s="3">
        <f t="shared" si="44"/>
        <v>160824.54339854477</v>
      </c>
      <c r="T193" s="3">
        <f t="shared" si="43"/>
        <v>95.025982342944488</v>
      </c>
      <c r="U193" s="16">
        <f>COVID19_DailyReportedData!C199</f>
        <v>0</v>
      </c>
      <c r="W193" s="3" t="str">
        <f t="shared" si="45"/>
        <v/>
      </c>
    </row>
    <row r="194" spans="6:23" x14ac:dyDescent="0.25">
      <c r="F194" s="3">
        <f t="shared" ref="F194:F257" si="46">$C$3</f>
        <v>7.1428571428571425E-2</v>
      </c>
      <c r="G194" s="3">
        <f t="shared" si="34"/>
        <v>0.1</v>
      </c>
      <c r="H194" s="10">
        <f t="shared" si="35"/>
        <v>4.7081902893575282E-7</v>
      </c>
      <c r="I194" s="3">
        <f t="shared" ref="I194:I213" si="47">IF(N194&gt;=$C$28,$C$25,IF(N194&gt;=$C$27,$C$24,$C$23))</f>
        <v>8</v>
      </c>
      <c r="J194" s="2">
        <f t="shared" ref="J194:J213" si="48">IF(N194&gt;=$C$28,$C$33,IF(N194&gt;=$C$27,$C$32,$C$31))</f>
        <v>0.03</v>
      </c>
      <c r="K194" s="10">
        <f t="shared" si="36"/>
        <v>9.8087297694948498E-9</v>
      </c>
      <c r="L194" s="3">
        <f t="shared" si="37"/>
        <v>0.5</v>
      </c>
      <c r="M194" s="2">
        <f t="shared" si="38"/>
        <v>0.01</v>
      </c>
      <c r="N194" s="3">
        <v>192</v>
      </c>
      <c r="O194" s="3">
        <f t="shared" si="39"/>
        <v>233044.82741899011</v>
      </c>
      <c r="P194" s="3">
        <f t="shared" si="40"/>
        <v>853.04035145234229</v>
      </c>
      <c r="Q194" s="3">
        <f t="shared" si="41"/>
        <v>3425.3717701047904</v>
      </c>
      <c r="R194" s="3">
        <f t="shared" si="42"/>
        <v>272426.76045945281</v>
      </c>
      <c r="S194" s="3">
        <f t="shared" si="44"/>
        <v>160914.57713390858</v>
      </c>
      <c r="T194" s="3">
        <f t="shared" si="43"/>
        <v>90.033735363816305</v>
      </c>
      <c r="U194" s="16">
        <f>COVID19_DailyReportedData!C200</f>
        <v>0</v>
      </c>
      <c r="W194" s="3" t="str">
        <f t="shared" si="45"/>
        <v/>
      </c>
    </row>
    <row r="195" spans="6:23" x14ac:dyDescent="0.25">
      <c r="F195" s="3">
        <f t="shared" si="46"/>
        <v>7.1428571428571425E-2</v>
      </c>
      <c r="G195" s="3">
        <f t="shared" ref="G195:G258" si="49">$C$16</f>
        <v>0.1</v>
      </c>
      <c r="H195" s="10">
        <f t="shared" ref="H195:H213" si="50">(I195*J195)/($C$8+$C$9+$C$11+$C$10)</f>
        <v>4.7081902893575282E-7</v>
      </c>
      <c r="I195" s="3">
        <f t="shared" si="47"/>
        <v>8</v>
      </c>
      <c r="J195" s="2">
        <f t="shared" si="48"/>
        <v>0.03</v>
      </c>
      <c r="K195" s="10">
        <f t="shared" ref="K195:K213" si="51">(L195*M195)/($C$8+$C$9+$C$11+$C$10)</f>
        <v>9.8087297694948498E-9</v>
      </c>
      <c r="L195" s="3">
        <f t="shared" ref="L195:L213" si="52">IF(N195&gt;=$C$28,$D$25,IF(N195&gt;=$C$27,$D$24,$D$23))</f>
        <v>0.5</v>
      </c>
      <c r="M195" s="2">
        <f t="shared" ref="M195:M213" si="53">IF(N195&gt;=$C$28,$D$33,IF(N195&gt;=$C$27,$D$32,$D$31))</f>
        <v>0.01</v>
      </c>
      <c r="N195" s="3">
        <v>193</v>
      </c>
      <c r="O195" s="3">
        <f t="shared" ref="O195:O213" si="54">-H194*O194*P194-K194*O194*Q194+O194</f>
        <v>232943.40020992371</v>
      </c>
      <c r="P195" s="3">
        <f t="shared" ref="P195:P213" si="55">H194*O194*P194+K194*O194*Q194-(F194 + G194)*P194+P194</f>
        <v>808.23207169835518</v>
      </c>
      <c r="Q195" s="3">
        <f t="shared" ref="Q195:Q213" si="56">P194*G194 + Q194-Q194*F194</f>
        <v>3266.0063930996821</v>
      </c>
      <c r="R195" s="3">
        <f t="shared" ref="R195:R213" si="57">F194*(P194+Q194)+R194</f>
        <v>272732.3613252783</v>
      </c>
      <c r="S195" s="3">
        <f t="shared" si="44"/>
        <v>160999.88116905381</v>
      </c>
      <c r="T195" s="3">
        <f t="shared" ref="T195:T213" si="58">P194*G194</f>
        <v>85.304035145234238</v>
      </c>
      <c r="U195" s="16">
        <f>COVID19_DailyReportedData!C201</f>
        <v>0</v>
      </c>
      <c r="W195" s="3" t="str">
        <f t="shared" si="45"/>
        <v/>
      </c>
    </row>
    <row r="196" spans="6:23" x14ac:dyDescent="0.25">
      <c r="F196" s="3">
        <f t="shared" si="46"/>
        <v>7.1428571428571425E-2</v>
      </c>
      <c r="G196" s="3">
        <f t="shared" si="49"/>
        <v>0.1</v>
      </c>
      <c r="H196" s="10">
        <f t="shared" si="50"/>
        <v>4.7081902893575282E-7</v>
      </c>
      <c r="I196" s="3">
        <f t="shared" si="47"/>
        <v>8</v>
      </c>
      <c r="J196" s="2">
        <f t="shared" si="48"/>
        <v>0.03</v>
      </c>
      <c r="K196" s="10">
        <f t="shared" si="51"/>
        <v>9.8087297694948498E-9</v>
      </c>
      <c r="L196" s="3">
        <f t="shared" si="52"/>
        <v>0.5</v>
      </c>
      <c r="M196" s="2">
        <f t="shared" si="53"/>
        <v>0.01</v>
      </c>
      <c r="N196" s="3">
        <v>194</v>
      </c>
      <c r="O196" s="3">
        <f t="shared" si="54"/>
        <v>232847.2955868002</v>
      </c>
      <c r="P196" s="3">
        <f t="shared" si="55"/>
        <v>765.78262538786316</v>
      </c>
      <c r="Q196" s="3">
        <f t="shared" si="56"/>
        <v>3113.5434293338258</v>
      </c>
      <c r="R196" s="3">
        <f t="shared" si="57"/>
        <v>273023.37835847813</v>
      </c>
      <c r="S196" s="3">
        <f t="shared" ref="S196:S213" si="59">P195*G195 + S195</f>
        <v>161080.70437622364</v>
      </c>
      <c r="T196" s="3">
        <f t="shared" si="58"/>
        <v>80.823207169835527</v>
      </c>
      <c r="U196" s="16">
        <f>COVID19_DailyReportedData!C202</f>
        <v>0</v>
      </c>
      <c r="W196" s="3" t="str">
        <f t="shared" si="45"/>
        <v/>
      </c>
    </row>
    <row r="197" spans="6:23" x14ac:dyDescent="0.25">
      <c r="F197" s="3">
        <f t="shared" si="46"/>
        <v>7.1428571428571425E-2</v>
      </c>
      <c r="G197" s="3">
        <f t="shared" si="49"/>
        <v>0.1</v>
      </c>
      <c r="H197" s="10">
        <f t="shared" si="50"/>
        <v>4.7081902893575282E-7</v>
      </c>
      <c r="I197" s="3">
        <f t="shared" si="47"/>
        <v>8</v>
      </c>
      <c r="J197" s="2">
        <f t="shared" si="48"/>
        <v>0.03</v>
      </c>
      <c r="K197" s="10">
        <f t="shared" si="51"/>
        <v>9.8087297694948498E-9</v>
      </c>
      <c r="L197" s="3">
        <f t="shared" si="52"/>
        <v>0.5</v>
      </c>
      <c r="M197" s="2">
        <f t="shared" si="53"/>
        <v>0.01</v>
      </c>
      <c r="N197" s="3">
        <v>195</v>
      </c>
      <c r="O197" s="3">
        <f t="shared" si="54"/>
        <v>232756.23251659912</v>
      </c>
      <c r="P197" s="3">
        <f t="shared" si="55"/>
        <v>725.56867409388747</v>
      </c>
      <c r="Q197" s="3">
        <f t="shared" si="56"/>
        <v>2967.725732634482</v>
      </c>
      <c r="R197" s="3">
        <f t="shared" si="57"/>
        <v>273300.47307667253</v>
      </c>
      <c r="S197" s="3">
        <f t="shared" si="59"/>
        <v>161157.28263876244</v>
      </c>
      <c r="T197" s="3">
        <f t="shared" si="58"/>
        <v>76.578262538786319</v>
      </c>
      <c r="U197" s="16">
        <f>COVID19_DailyReportedData!C203</f>
        <v>0</v>
      </c>
      <c r="W197" s="3" t="str">
        <f t="shared" si="45"/>
        <v/>
      </c>
    </row>
    <row r="198" spans="6:23" x14ac:dyDescent="0.25">
      <c r="F198" s="3">
        <f t="shared" si="46"/>
        <v>7.1428571428571425E-2</v>
      </c>
      <c r="G198" s="3">
        <f t="shared" si="49"/>
        <v>0.1</v>
      </c>
      <c r="H198" s="10">
        <f t="shared" si="50"/>
        <v>4.7081902893575282E-7</v>
      </c>
      <c r="I198" s="3">
        <f t="shared" si="47"/>
        <v>8</v>
      </c>
      <c r="J198" s="2">
        <f t="shared" si="48"/>
        <v>0.03</v>
      </c>
      <c r="K198" s="10">
        <f t="shared" si="51"/>
        <v>9.8087297694948498E-9</v>
      </c>
      <c r="L198" s="3">
        <f t="shared" si="52"/>
        <v>0.5</v>
      </c>
      <c r="M198" s="2">
        <f t="shared" si="53"/>
        <v>0.01</v>
      </c>
      <c r="N198" s="3">
        <v>196</v>
      </c>
      <c r="O198" s="3">
        <f t="shared" si="54"/>
        <v>232669.94485647799</v>
      </c>
      <c r="P198" s="3">
        <f t="shared" si="55"/>
        <v>687.47313294178866</v>
      </c>
      <c r="Q198" s="3">
        <f t="shared" si="56"/>
        <v>2828.3021905699793</v>
      </c>
      <c r="R198" s="3">
        <f t="shared" si="57"/>
        <v>273564.27982001024</v>
      </c>
      <c r="S198" s="3">
        <f t="shared" si="59"/>
        <v>161229.83950617182</v>
      </c>
      <c r="T198" s="3">
        <f t="shared" si="58"/>
        <v>72.556867409388744</v>
      </c>
      <c r="U198" s="16">
        <f>COVID19_DailyReportedData!C204</f>
        <v>0</v>
      </c>
      <c r="W198" s="3" t="str">
        <f t="shared" si="45"/>
        <v/>
      </c>
    </row>
    <row r="199" spans="6:23" x14ac:dyDescent="0.25">
      <c r="F199" s="3">
        <f t="shared" si="46"/>
        <v>7.1428571428571425E-2</v>
      </c>
      <c r="G199" s="3">
        <f t="shared" si="49"/>
        <v>0.1</v>
      </c>
      <c r="H199" s="10">
        <f t="shared" si="50"/>
        <v>4.7081902893575282E-7</v>
      </c>
      <c r="I199" s="3">
        <f t="shared" si="47"/>
        <v>8</v>
      </c>
      <c r="J199" s="2">
        <f t="shared" si="48"/>
        <v>0.03</v>
      </c>
      <c r="K199" s="10">
        <f t="shared" si="51"/>
        <v>9.8087297694948498E-9</v>
      </c>
      <c r="L199" s="3">
        <f t="shared" si="52"/>
        <v>0.5</v>
      </c>
      <c r="M199" s="2">
        <f t="shared" si="53"/>
        <v>0.01</v>
      </c>
      <c r="N199" s="3">
        <v>197</v>
      </c>
      <c r="O199" s="3">
        <f t="shared" si="54"/>
        <v>232588.18056967616</v>
      </c>
      <c r="P199" s="3">
        <f t="shared" si="55"/>
        <v>651.38488266789193</v>
      </c>
      <c r="Q199" s="3">
        <f t="shared" si="56"/>
        <v>2695.0279188234454</v>
      </c>
      <c r="R199" s="3">
        <f t="shared" si="57"/>
        <v>273815.40662883251</v>
      </c>
      <c r="S199" s="3">
        <f t="shared" si="59"/>
        <v>161298.586819466</v>
      </c>
      <c r="T199" s="3">
        <f t="shared" si="58"/>
        <v>68.747313294178866</v>
      </c>
      <c r="U199" s="16">
        <f>COVID19_DailyReportedData!C205</f>
        <v>0</v>
      </c>
      <c r="W199" s="3" t="str">
        <f t="shared" si="45"/>
        <v/>
      </c>
    </row>
    <row r="200" spans="6:23" x14ac:dyDescent="0.25">
      <c r="F200" s="3">
        <f t="shared" si="46"/>
        <v>7.1428571428571425E-2</v>
      </c>
      <c r="G200" s="3">
        <f t="shared" si="49"/>
        <v>0.1</v>
      </c>
      <c r="H200" s="10">
        <f t="shared" si="50"/>
        <v>4.7081902893575282E-7</v>
      </c>
      <c r="I200" s="3">
        <f t="shared" si="47"/>
        <v>8</v>
      </c>
      <c r="J200" s="2">
        <f t="shared" si="48"/>
        <v>0.03</v>
      </c>
      <c r="K200" s="10">
        <f t="shared" si="51"/>
        <v>9.8087297694948498E-9</v>
      </c>
      <c r="L200" s="3">
        <f t="shared" si="52"/>
        <v>0.5</v>
      </c>
      <c r="M200" s="2">
        <f t="shared" si="53"/>
        <v>0.01</v>
      </c>
      <c r="N200" s="3">
        <v>198</v>
      </c>
      <c r="O200" s="3">
        <f t="shared" si="54"/>
        <v>232510.70098138467</v>
      </c>
      <c r="P200" s="3">
        <f t="shared" si="55"/>
        <v>617.1984910734717</v>
      </c>
      <c r="Q200" s="3">
        <f t="shared" si="56"/>
        <v>2567.66441288856</v>
      </c>
      <c r="R200" s="3">
        <f t="shared" si="57"/>
        <v>274054.4361146533</v>
      </c>
      <c r="S200" s="3">
        <f t="shared" si="59"/>
        <v>161363.72530773279</v>
      </c>
      <c r="T200" s="3">
        <f t="shared" si="58"/>
        <v>65.138488266789196</v>
      </c>
      <c r="U200" s="16">
        <f>COVID19_DailyReportedData!C206</f>
        <v>0</v>
      </c>
      <c r="W200" s="3" t="str">
        <f t="shared" si="45"/>
        <v/>
      </c>
    </row>
    <row r="201" spans="6:23" x14ac:dyDescent="0.25">
      <c r="F201" s="3">
        <f t="shared" si="46"/>
        <v>7.1428571428571425E-2</v>
      </c>
      <c r="G201" s="3">
        <f t="shared" si="49"/>
        <v>0.1</v>
      </c>
      <c r="H201" s="10">
        <f t="shared" si="50"/>
        <v>4.7081902893575282E-7</v>
      </c>
      <c r="I201" s="3">
        <f t="shared" si="47"/>
        <v>8</v>
      </c>
      <c r="J201" s="2">
        <f t="shared" si="48"/>
        <v>0.03</v>
      </c>
      <c r="K201" s="10">
        <f t="shared" si="51"/>
        <v>9.8087297694948498E-9</v>
      </c>
      <c r="L201" s="3">
        <f t="shared" si="52"/>
        <v>0.5</v>
      </c>
      <c r="M201" s="2">
        <f t="shared" si="53"/>
        <v>0.01</v>
      </c>
      <c r="N201" s="3">
        <v>199</v>
      </c>
      <c r="O201" s="3">
        <f t="shared" si="54"/>
        <v>232437.28007275178</v>
      </c>
      <c r="P201" s="3">
        <f t="shared" si="55"/>
        <v>584.81394409378163</v>
      </c>
      <c r="Q201" s="3">
        <f t="shared" si="56"/>
        <v>2445.979661075296</v>
      </c>
      <c r="R201" s="3">
        <f t="shared" si="57"/>
        <v>274281.92632207915</v>
      </c>
      <c r="S201" s="3">
        <f t="shared" si="59"/>
        <v>161425.44515684014</v>
      </c>
      <c r="T201" s="3">
        <f t="shared" si="58"/>
        <v>61.719849107347173</v>
      </c>
      <c r="U201" s="16">
        <f>COVID19_DailyReportedData!C207</f>
        <v>0</v>
      </c>
      <c r="W201" s="3" t="str">
        <f t="shared" si="45"/>
        <v/>
      </c>
    </row>
    <row r="202" spans="6:23" x14ac:dyDescent="0.25">
      <c r="F202" s="3">
        <f t="shared" si="46"/>
        <v>7.1428571428571425E-2</v>
      </c>
      <c r="G202" s="3">
        <f t="shared" si="49"/>
        <v>0.1</v>
      </c>
      <c r="H202" s="10">
        <f t="shared" si="50"/>
        <v>4.7081902893575282E-7</v>
      </c>
      <c r="I202" s="3">
        <f t="shared" si="47"/>
        <v>8</v>
      </c>
      <c r="J202" s="2">
        <f t="shared" si="48"/>
        <v>0.03</v>
      </c>
      <c r="K202" s="10">
        <f t="shared" si="51"/>
        <v>9.8087297694948498E-9</v>
      </c>
      <c r="L202" s="3">
        <f t="shared" si="52"/>
        <v>0.5</v>
      </c>
      <c r="M202" s="2">
        <f t="shared" si="53"/>
        <v>0.01</v>
      </c>
      <c r="N202" s="3">
        <v>200</v>
      </c>
      <c r="O202" s="3">
        <f t="shared" si="54"/>
        <v>232367.70381124911</v>
      </c>
      <c r="P202" s="3">
        <f t="shared" si="55"/>
        <v>554.13638660892366</v>
      </c>
      <c r="Q202" s="3">
        <f t="shared" si="56"/>
        <v>2329.7482225507242</v>
      </c>
      <c r="R202" s="3">
        <f t="shared" si="57"/>
        <v>274498.41157959122</v>
      </c>
      <c r="S202" s="3">
        <f t="shared" si="59"/>
        <v>161483.92655124952</v>
      </c>
      <c r="T202" s="3">
        <f t="shared" si="58"/>
        <v>58.481394409378169</v>
      </c>
      <c r="U202" s="16">
        <f>COVID19_DailyReportedData!C208</f>
        <v>0</v>
      </c>
      <c r="W202" s="3" t="str">
        <f t="shared" si="45"/>
        <v/>
      </c>
    </row>
    <row r="203" spans="6:23" x14ac:dyDescent="0.25">
      <c r="F203" s="3">
        <f t="shared" si="46"/>
        <v>7.1428571428571425E-2</v>
      </c>
      <c r="G203" s="3">
        <f t="shared" si="49"/>
        <v>0.1</v>
      </c>
      <c r="H203" s="10">
        <f t="shared" si="50"/>
        <v>4.7081902893575282E-7</v>
      </c>
      <c r="I203" s="3">
        <f t="shared" si="47"/>
        <v>8</v>
      </c>
      <c r="J203" s="2">
        <f t="shared" si="48"/>
        <v>0.03</v>
      </c>
      <c r="K203" s="10">
        <f t="shared" si="51"/>
        <v>9.8087297694948498E-9</v>
      </c>
      <c r="L203" s="3">
        <f t="shared" si="52"/>
        <v>0.5</v>
      </c>
      <c r="M203" s="2">
        <f t="shared" si="53"/>
        <v>0.01</v>
      </c>
      <c r="N203" s="3">
        <v>201</v>
      </c>
      <c r="O203" s="3">
        <f t="shared" si="54"/>
        <v>232301.76951568117</v>
      </c>
      <c r="P203" s="3">
        <f t="shared" si="55"/>
        <v>525.07587304391245</v>
      </c>
      <c r="Q203" s="3">
        <f t="shared" si="56"/>
        <v>2218.7512738865648</v>
      </c>
      <c r="R203" s="3">
        <f t="shared" si="57"/>
        <v>274704.40333738836</v>
      </c>
      <c r="S203" s="3">
        <f t="shared" si="59"/>
        <v>161539.34018991041</v>
      </c>
      <c r="T203" s="3">
        <f t="shared" si="58"/>
        <v>55.413638660892367</v>
      </c>
      <c r="U203" s="16">
        <f>COVID19_DailyReportedData!C209</f>
        <v>0</v>
      </c>
      <c r="W203" s="3" t="str">
        <f t="shared" si="45"/>
        <v/>
      </c>
    </row>
    <row r="204" spans="6:23" x14ac:dyDescent="0.25">
      <c r="F204" s="3">
        <f t="shared" si="46"/>
        <v>7.1428571428571425E-2</v>
      </c>
      <c r="G204" s="3">
        <f t="shared" si="49"/>
        <v>0.1</v>
      </c>
      <c r="H204" s="10">
        <f t="shared" si="50"/>
        <v>4.7081902893575282E-7</v>
      </c>
      <c r="I204" s="3">
        <f t="shared" si="47"/>
        <v>8</v>
      </c>
      <c r="J204" s="2">
        <f t="shared" si="48"/>
        <v>0.03</v>
      </c>
      <c r="K204" s="10">
        <f t="shared" si="51"/>
        <v>9.8087297694948498E-9</v>
      </c>
      <c r="L204" s="3">
        <f t="shared" si="52"/>
        <v>0.5</v>
      </c>
      <c r="M204" s="2">
        <f t="shared" si="53"/>
        <v>0.01</v>
      </c>
      <c r="N204" s="3">
        <v>202</v>
      </c>
      <c r="O204" s="3">
        <f t="shared" si="54"/>
        <v>232239.28525417976</v>
      </c>
      <c r="P204" s="3">
        <f t="shared" si="55"/>
        <v>497.54712773778175</v>
      </c>
      <c r="Q204" s="3">
        <f t="shared" si="56"/>
        <v>2112.7766273419156</v>
      </c>
      <c r="R204" s="3">
        <f t="shared" si="57"/>
        <v>274900.39099074056</v>
      </c>
      <c r="S204" s="3">
        <f t="shared" si="59"/>
        <v>161591.8477772148</v>
      </c>
      <c r="T204" s="3">
        <f t="shared" si="58"/>
        <v>52.507587304391251</v>
      </c>
      <c r="U204" s="16">
        <f>COVID19_DailyReportedData!C210</f>
        <v>0</v>
      </c>
      <c r="W204" s="3" t="str">
        <f t="shared" si="45"/>
        <v/>
      </c>
    </row>
    <row r="205" spans="6:23" x14ac:dyDescent="0.25">
      <c r="F205" s="3">
        <f t="shared" si="46"/>
        <v>7.1428571428571425E-2</v>
      </c>
      <c r="G205" s="3">
        <f t="shared" si="49"/>
        <v>0.1</v>
      </c>
      <c r="H205" s="10">
        <f t="shared" si="50"/>
        <v>4.7081902893575282E-7</v>
      </c>
      <c r="I205" s="3">
        <f t="shared" si="47"/>
        <v>8</v>
      </c>
      <c r="J205" s="2">
        <f t="shared" si="48"/>
        <v>0.03</v>
      </c>
      <c r="K205" s="10">
        <f t="shared" si="51"/>
        <v>9.8087297694948498E-9</v>
      </c>
      <c r="L205" s="3">
        <f t="shared" si="52"/>
        <v>0.5</v>
      </c>
      <c r="M205" s="2">
        <f t="shared" si="53"/>
        <v>0.01</v>
      </c>
      <c r="N205" s="3">
        <v>203</v>
      </c>
      <c r="O205" s="3">
        <f t="shared" si="54"/>
        <v>232180.06927358644</v>
      </c>
      <c r="P205" s="3">
        <f t="shared" si="55"/>
        <v>471.46931500461596</v>
      </c>
      <c r="Q205" s="3">
        <f t="shared" si="56"/>
        <v>2011.6187238769853</v>
      </c>
      <c r="R205" s="3">
        <f t="shared" si="57"/>
        <v>275086.84268753196</v>
      </c>
      <c r="S205" s="3">
        <f t="shared" si="59"/>
        <v>161641.60248998858</v>
      </c>
      <c r="T205" s="3">
        <f t="shared" si="58"/>
        <v>49.754712773778181</v>
      </c>
      <c r="U205" s="16">
        <f>COVID19_DailyReportedData!C211</f>
        <v>0</v>
      </c>
      <c r="W205" s="3" t="str">
        <f t="shared" si="45"/>
        <v/>
      </c>
    </row>
    <row r="206" spans="6:23" x14ac:dyDescent="0.25">
      <c r="F206" s="3">
        <f t="shared" si="46"/>
        <v>7.1428571428571425E-2</v>
      </c>
      <c r="G206" s="3">
        <f t="shared" si="49"/>
        <v>0.1</v>
      </c>
      <c r="H206" s="10">
        <f t="shared" si="50"/>
        <v>4.7081902893575282E-7</v>
      </c>
      <c r="I206" s="3">
        <f t="shared" si="47"/>
        <v>8</v>
      </c>
      <c r="J206" s="2">
        <f t="shared" si="48"/>
        <v>0.03</v>
      </c>
      <c r="K206" s="10">
        <f t="shared" si="51"/>
        <v>9.8087297694948498E-9</v>
      </c>
      <c r="L206" s="3">
        <f t="shared" si="52"/>
        <v>0.5</v>
      </c>
      <c r="M206" s="2">
        <f t="shared" si="53"/>
        <v>0.01</v>
      </c>
      <c r="N206" s="3">
        <v>204</v>
      </c>
      <c r="O206" s="3">
        <f t="shared" si="54"/>
        <v>232123.94945868567</v>
      </c>
      <c r="P206" s="3">
        <f t="shared" si="55"/>
        <v>446.76581876172889</v>
      </c>
      <c r="Q206" s="3">
        <f t="shared" si="56"/>
        <v>1915.0786036719478</v>
      </c>
      <c r="R206" s="3">
        <f t="shared" si="57"/>
        <v>275264.20611888065</v>
      </c>
      <c r="S206" s="3">
        <f t="shared" si="59"/>
        <v>161688.74942148905</v>
      </c>
      <c r="T206" s="3">
        <f t="shared" si="58"/>
        <v>47.146931500461598</v>
      </c>
      <c r="U206" s="16">
        <f>COVID19_DailyReportedData!C212</f>
        <v>0</v>
      </c>
      <c r="W206" s="3" t="str">
        <f t="shared" si="45"/>
        <v/>
      </c>
    </row>
    <row r="207" spans="6:23" x14ac:dyDescent="0.25">
      <c r="F207" s="3">
        <f t="shared" si="46"/>
        <v>7.1428571428571425E-2</v>
      </c>
      <c r="G207" s="3">
        <f t="shared" si="49"/>
        <v>0.1</v>
      </c>
      <c r="H207" s="10">
        <f t="shared" si="50"/>
        <v>4.7081902893575282E-7</v>
      </c>
      <c r="I207" s="3">
        <f t="shared" si="47"/>
        <v>8</v>
      </c>
      <c r="J207" s="2">
        <f t="shared" si="48"/>
        <v>0.03</v>
      </c>
      <c r="K207" s="10">
        <f t="shared" si="51"/>
        <v>9.8087297694948498E-9</v>
      </c>
      <c r="L207" s="3">
        <f t="shared" si="52"/>
        <v>0.5</v>
      </c>
      <c r="M207" s="2">
        <f t="shared" si="53"/>
        <v>0.01</v>
      </c>
      <c r="N207" s="3">
        <v>205</v>
      </c>
      <c r="O207" s="3">
        <f t="shared" si="54"/>
        <v>232070.76281981324</v>
      </c>
      <c r="P207" s="3">
        <f t="shared" si="55"/>
        <v>423.36403156073419</v>
      </c>
      <c r="Q207" s="3">
        <f t="shared" si="56"/>
        <v>1822.96385671441</v>
      </c>
      <c r="R207" s="3">
        <f t="shared" si="57"/>
        <v>275432.90929191164</v>
      </c>
      <c r="S207" s="3">
        <f t="shared" si="59"/>
        <v>161733.42600336522</v>
      </c>
      <c r="T207" s="3">
        <f t="shared" si="58"/>
        <v>44.676581876172889</v>
      </c>
      <c r="U207" s="16">
        <f>COVID19_DailyReportedData!C213</f>
        <v>0</v>
      </c>
      <c r="W207" s="3" t="str">
        <f t="shared" si="45"/>
        <v/>
      </c>
    </row>
    <row r="208" spans="6:23" x14ac:dyDescent="0.25">
      <c r="F208" s="3">
        <f t="shared" si="46"/>
        <v>7.1428571428571425E-2</v>
      </c>
      <c r="G208" s="3">
        <f t="shared" si="49"/>
        <v>0.1</v>
      </c>
      <c r="H208" s="10">
        <f t="shared" si="50"/>
        <v>4.7081902893575282E-7</v>
      </c>
      <c r="I208" s="3">
        <f t="shared" si="47"/>
        <v>8</v>
      </c>
      <c r="J208" s="2">
        <f t="shared" si="48"/>
        <v>0.03</v>
      </c>
      <c r="K208" s="10">
        <f t="shared" si="51"/>
        <v>9.8087297694948498E-9</v>
      </c>
      <c r="L208" s="3">
        <f t="shared" si="52"/>
        <v>0.5</v>
      </c>
      <c r="M208" s="2">
        <f t="shared" si="53"/>
        <v>0.01</v>
      </c>
      <c r="N208" s="3">
        <v>206</v>
      </c>
      <c r="O208" s="3">
        <f t="shared" si="54"/>
        <v>232020.35500742434</v>
      </c>
      <c r="P208" s="3">
        <f t="shared" si="55"/>
        <v>401.19515282494984</v>
      </c>
      <c r="Q208" s="3">
        <f t="shared" si="56"/>
        <v>1735.0885558194541</v>
      </c>
      <c r="R208" s="3">
        <f t="shared" si="57"/>
        <v>275593.3612839313</v>
      </c>
      <c r="S208" s="3">
        <f t="shared" si="59"/>
        <v>161775.7624065213</v>
      </c>
      <c r="T208" s="3">
        <f t="shared" si="58"/>
        <v>42.336403156073423</v>
      </c>
      <c r="U208" s="16">
        <f>COVID19_DailyReportedData!C214</f>
        <v>0</v>
      </c>
      <c r="W208" s="3" t="str">
        <f t="shared" si="45"/>
        <v/>
      </c>
    </row>
    <row r="209" spans="6:23" x14ac:dyDescent="0.25">
      <c r="F209" s="3">
        <f t="shared" si="46"/>
        <v>7.1428571428571425E-2</v>
      </c>
      <c r="G209" s="3">
        <f t="shared" si="49"/>
        <v>0.1</v>
      </c>
      <c r="H209" s="10">
        <f t="shared" si="50"/>
        <v>4.7081902893575282E-7</v>
      </c>
      <c r="I209" s="3">
        <f t="shared" si="47"/>
        <v>8</v>
      </c>
      <c r="J209" s="2">
        <f t="shared" si="48"/>
        <v>0.03</v>
      </c>
      <c r="K209" s="10">
        <f t="shared" si="51"/>
        <v>9.8087297694948498E-9</v>
      </c>
      <c r="L209" s="3">
        <f t="shared" si="52"/>
        <v>0.5</v>
      </c>
      <c r="M209" s="2">
        <f t="shared" si="53"/>
        <v>0.01</v>
      </c>
      <c r="N209" s="3">
        <v>207</v>
      </c>
      <c r="O209" s="3">
        <f t="shared" si="54"/>
        <v>231972.57985226589</v>
      </c>
      <c r="P209" s="3">
        <f t="shared" si="55"/>
        <v>380.19399607055425</v>
      </c>
      <c r="Q209" s="3">
        <f t="shared" si="56"/>
        <v>1651.2731742577025</v>
      </c>
      <c r="R209" s="3">
        <f t="shared" si="57"/>
        <v>275745.95297740592</v>
      </c>
      <c r="S209" s="3">
        <f t="shared" si="59"/>
        <v>161815.88192180381</v>
      </c>
      <c r="T209" s="3">
        <f t="shared" si="58"/>
        <v>40.119515282494987</v>
      </c>
      <c r="U209" s="16">
        <f>COVID19_DailyReportedData!C215</f>
        <v>0</v>
      </c>
      <c r="W209" s="3" t="str">
        <f t="shared" si="45"/>
        <v/>
      </c>
    </row>
    <row r="210" spans="6:23" x14ac:dyDescent="0.25">
      <c r="F210" s="3">
        <f t="shared" si="46"/>
        <v>7.1428571428571425E-2</v>
      </c>
      <c r="G210" s="3">
        <f t="shared" si="49"/>
        <v>0.1</v>
      </c>
      <c r="H210" s="10">
        <f t="shared" si="50"/>
        <v>4.7081902893575282E-7</v>
      </c>
      <c r="I210" s="3">
        <f t="shared" si="47"/>
        <v>8</v>
      </c>
      <c r="J210" s="2">
        <f t="shared" si="48"/>
        <v>0.03</v>
      </c>
      <c r="K210" s="10">
        <f t="shared" si="51"/>
        <v>9.8087297694948498E-9</v>
      </c>
      <c r="L210" s="3">
        <f t="shared" si="52"/>
        <v>0.5</v>
      </c>
      <c r="M210" s="2">
        <f t="shared" si="53"/>
        <v>0.01</v>
      </c>
      <c r="N210" s="3">
        <v>208</v>
      </c>
      <c r="O210" s="3">
        <f t="shared" si="54"/>
        <v>231927.29892985598</v>
      </c>
      <c r="P210" s="3">
        <f t="shared" si="55"/>
        <v>360.29880486835799</v>
      </c>
      <c r="Q210" s="3">
        <f t="shared" si="56"/>
        <v>1571.3444899892079</v>
      </c>
      <c r="R210" s="3">
        <f t="shared" si="57"/>
        <v>275891.05777528649</v>
      </c>
      <c r="S210" s="3">
        <f t="shared" si="59"/>
        <v>161853.90132141087</v>
      </c>
      <c r="T210" s="3">
        <f t="shared" si="58"/>
        <v>38.019399607055426</v>
      </c>
      <c r="U210" s="16">
        <f>COVID19_DailyReportedData!C216</f>
        <v>0</v>
      </c>
      <c r="W210" s="3" t="str">
        <f t="shared" si="45"/>
        <v/>
      </c>
    </row>
    <row r="211" spans="6:23" x14ac:dyDescent="0.25">
      <c r="F211" s="3">
        <f t="shared" si="46"/>
        <v>7.1428571428571425E-2</v>
      </c>
      <c r="G211" s="3">
        <f t="shared" si="49"/>
        <v>0.1</v>
      </c>
      <c r="H211" s="10">
        <f t="shared" si="50"/>
        <v>4.7081902893575282E-7</v>
      </c>
      <c r="I211" s="3">
        <f t="shared" si="47"/>
        <v>8</v>
      </c>
      <c r="J211" s="2">
        <f t="shared" si="48"/>
        <v>0.03</v>
      </c>
      <c r="K211" s="10">
        <f t="shared" si="51"/>
        <v>9.8087297694948498E-9</v>
      </c>
      <c r="L211" s="3">
        <f t="shared" si="52"/>
        <v>0.5</v>
      </c>
      <c r="M211" s="2">
        <f t="shared" si="53"/>
        <v>0.01</v>
      </c>
      <c r="N211" s="3">
        <v>209</v>
      </c>
      <c r="O211" s="3">
        <f t="shared" si="54"/>
        <v>231884.3811480311</v>
      </c>
      <c r="P211" s="3">
        <f t="shared" si="55"/>
        <v>341.45107728725458</v>
      </c>
      <c r="Q211" s="3">
        <f t="shared" si="56"/>
        <v>1495.1354783339573</v>
      </c>
      <c r="R211" s="3">
        <f t="shared" si="57"/>
        <v>276029.03229634772</v>
      </c>
      <c r="S211" s="3">
        <f t="shared" si="59"/>
        <v>161889.93120189771</v>
      </c>
      <c r="T211" s="3">
        <f t="shared" si="58"/>
        <v>36.0298804868358</v>
      </c>
      <c r="U211" s="16">
        <f>COVID19_DailyReportedData!C217</f>
        <v>0</v>
      </c>
      <c r="W211" s="3" t="str">
        <f t="shared" si="45"/>
        <v/>
      </c>
    </row>
    <row r="212" spans="6:23" x14ac:dyDescent="0.25">
      <c r="F212" s="3">
        <f t="shared" si="46"/>
        <v>7.1428571428571425E-2</v>
      </c>
      <c r="G212" s="3">
        <f t="shared" si="49"/>
        <v>0.1</v>
      </c>
      <c r="H212" s="10">
        <f t="shared" si="50"/>
        <v>4.7081902893575282E-7</v>
      </c>
      <c r="I212" s="3">
        <f t="shared" si="47"/>
        <v>8</v>
      </c>
      <c r="J212" s="2">
        <f t="shared" si="48"/>
        <v>0.03</v>
      </c>
      <c r="K212" s="10">
        <f t="shared" si="51"/>
        <v>9.8087297694948498E-9</v>
      </c>
      <c r="L212" s="3">
        <f t="shared" si="52"/>
        <v>0.5</v>
      </c>
      <c r="M212" s="2">
        <f t="shared" si="53"/>
        <v>0.01</v>
      </c>
      <c r="N212" s="3">
        <v>210</v>
      </c>
      <c r="O212" s="3">
        <f t="shared" si="54"/>
        <v>231843.70235637753</v>
      </c>
      <c r="P212" s="3">
        <f t="shared" si="55"/>
        <v>323.59539854872855</v>
      </c>
      <c r="Q212" s="3">
        <f t="shared" si="56"/>
        <v>1422.4851947531142</v>
      </c>
      <c r="R212" s="3">
        <f t="shared" si="57"/>
        <v>276160.21705032064</v>
      </c>
      <c r="S212" s="3">
        <f t="shared" si="59"/>
        <v>161924.07630962643</v>
      </c>
      <c r="T212" s="3">
        <f t="shared" si="58"/>
        <v>34.145107728725456</v>
      </c>
      <c r="U212" s="16">
        <f>COVID19_DailyReportedData!C218</f>
        <v>0</v>
      </c>
      <c r="W212" s="3" t="str">
        <f t="shared" si="45"/>
        <v/>
      </c>
    </row>
    <row r="213" spans="6:23" x14ac:dyDescent="0.25">
      <c r="F213" s="3">
        <f t="shared" si="46"/>
        <v>7.1428571428571425E-2</v>
      </c>
      <c r="G213" s="3">
        <f t="shared" si="49"/>
        <v>0.1</v>
      </c>
      <c r="H213" s="10">
        <f t="shared" si="50"/>
        <v>4.7081902893575282E-7</v>
      </c>
      <c r="I213" s="3">
        <f t="shared" si="47"/>
        <v>8</v>
      </c>
      <c r="J213" s="2">
        <f t="shared" si="48"/>
        <v>0.03</v>
      </c>
      <c r="K213" s="10">
        <f t="shared" si="51"/>
        <v>9.8087297694948498E-9</v>
      </c>
      <c r="L213" s="3">
        <f t="shared" si="52"/>
        <v>0.5</v>
      </c>
      <c r="M213" s="2">
        <f t="shared" si="53"/>
        <v>0.01</v>
      </c>
      <c r="N213" s="3">
        <v>211</v>
      </c>
      <c r="O213" s="3">
        <f t="shared" si="54"/>
        <v>231805.14497641852</v>
      </c>
      <c r="P213" s="3">
        <f t="shared" si="55"/>
        <v>306.67928161365916</v>
      </c>
      <c r="Q213" s="3">
        <f t="shared" si="56"/>
        <v>1353.2386492684789</v>
      </c>
      <c r="R213" s="3">
        <f t="shared" si="57"/>
        <v>276284.93709269934</v>
      </c>
      <c r="S213" s="3">
        <f t="shared" si="59"/>
        <v>161956.43584948129</v>
      </c>
      <c r="T213" s="3">
        <f t="shared" si="58"/>
        <v>32.359539854872857</v>
      </c>
      <c r="U213" s="16">
        <f>COVID19_DailyReportedData!C219</f>
        <v>0</v>
      </c>
      <c r="W213" s="3" t="str">
        <f t="shared" si="45"/>
        <v/>
      </c>
    </row>
    <row r="214" spans="6:23" x14ac:dyDescent="0.25">
      <c r="F214" s="3">
        <f t="shared" si="46"/>
        <v>7.1428571428571425E-2</v>
      </c>
      <c r="G214" s="3">
        <f t="shared" si="49"/>
        <v>0.1</v>
      </c>
      <c r="H214" s="10">
        <f t="shared" ref="H214:H277" si="60">(I214*J214)/($C$8+$C$9+$C$11+$C$10)</f>
        <v>4.7081902893575282E-7</v>
      </c>
      <c r="I214" s="3">
        <f t="shared" ref="I214:I277" si="61">IF(N214&gt;=$C$28,$C$25,IF(N214&gt;=$C$27,$C$24,$C$23))</f>
        <v>8</v>
      </c>
      <c r="J214" s="2">
        <f t="shared" ref="J214:J277" si="62">IF(N214&gt;=$C$28,$C$33,IF(N214&gt;=$C$27,$C$32,$C$31))</f>
        <v>0.03</v>
      </c>
      <c r="K214" s="10">
        <f t="shared" ref="K214:K277" si="63">(L214*M214)/($C$8+$C$9+$C$11+$C$10)</f>
        <v>9.8087297694948498E-9</v>
      </c>
      <c r="L214" s="3">
        <f t="shared" ref="L214:L277" si="64">IF(N214&gt;=$C$28,$D$25,IF(N214&gt;=$C$27,$D$24,$D$23))</f>
        <v>0.5</v>
      </c>
      <c r="M214" s="2">
        <f t="shared" ref="M214:M277" si="65">IF(N214&gt;=$C$28,$D$33,IF(N214&gt;=$C$27,$D$32,$D$31))</f>
        <v>0.01</v>
      </c>
      <c r="N214" s="3">
        <v>212</v>
      </c>
      <c r="O214" s="3">
        <f t="shared" ref="O214:O277" si="66">-H213*O213*P213-K213*O213*Q213+O213</f>
        <v>231768.59765148084</v>
      </c>
      <c r="P214" s="3">
        <f t="shared" ref="P214:P277" si="67">H213*O213*P213+K213*O213*Q213-(F213 + G213)*P213+P213</f>
        <v>290.65301541756281</v>
      </c>
      <c r="Q214" s="3">
        <f t="shared" ref="Q214:Q277" si="68">P213*G213 + Q213-Q213*F213</f>
        <v>1287.2466739106676</v>
      </c>
      <c r="R214" s="3">
        <f t="shared" ref="R214:R277" si="69">F213*(P213+Q213)+R213</f>
        <v>276403.50265919091</v>
      </c>
      <c r="S214" s="3">
        <f t="shared" ref="S214:S277" si="70">P213*G213 + S213</f>
        <v>161987.10377764265</v>
      </c>
      <c r="T214" s="3">
        <f t="shared" ref="T214:T277" si="71">P213*G213</f>
        <v>30.667928161365918</v>
      </c>
      <c r="U214" s="16">
        <f>COVID19_DailyReportedData!C220</f>
        <v>0</v>
      </c>
      <c r="W214" s="3" t="str">
        <f t="shared" si="45"/>
        <v/>
      </c>
    </row>
    <row r="215" spans="6:23" x14ac:dyDescent="0.25">
      <c r="F215" s="3">
        <f t="shared" si="46"/>
        <v>7.1428571428571425E-2</v>
      </c>
      <c r="G215" s="3">
        <f t="shared" si="49"/>
        <v>0.1</v>
      </c>
      <c r="H215" s="10">
        <f t="shared" si="60"/>
        <v>4.7081902893575282E-7</v>
      </c>
      <c r="I215" s="3">
        <f t="shared" si="61"/>
        <v>8</v>
      </c>
      <c r="J215" s="2">
        <f t="shared" si="62"/>
        <v>0.03</v>
      </c>
      <c r="K215" s="10">
        <f t="shared" si="63"/>
        <v>9.8087297694948498E-9</v>
      </c>
      <c r="L215" s="3">
        <f t="shared" si="64"/>
        <v>0.5</v>
      </c>
      <c r="M215" s="2">
        <f t="shared" si="65"/>
        <v>0.01</v>
      </c>
      <c r="N215" s="3">
        <v>213</v>
      </c>
      <c r="O215" s="3">
        <f t="shared" si="66"/>
        <v>231733.95491521605</v>
      </c>
      <c r="P215" s="3">
        <f t="shared" si="67"/>
        <v>275.46952046791938</v>
      </c>
      <c r="Q215" s="3">
        <f t="shared" si="68"/>
        <v>1224.3657844588047</v>
      </c>
      <c r="R215" s="3">
        <f t="shared" si="69"/>
        <v>276516.20977985719</v>
      </c>
      <c r="S215" s="3">
        <f t="shared" si="70"/>
        <v>162016.16907918442</v>
      </c>
      <c r="T215" s="3">
        <f t="shared" si="71"/>
        <v>29.065301541756284</v>
      </c>
      <c r="U215" s="16">
        <f>COVID19_DailyReportedData!C221</f>
        <v>0</v>
      </c>
      <c r="W215" s="3" t="str">
        <f t="shared" si="45"/>
        <v/>
      </c>
    </row>
    <row r="216" spans="6:23" x14ac:dyDescent="0.25">
      <c r="F216" s="3">
        <f t="shared" si="46"/>
        <v>7.1428571428571425E-2</v>
      </c>
      <c r="G216" s="3">
        <f t="shared" si="49"/>
        <v>0.1</v>
      </c>
      <c r="H216" s="10">
        <f t="shared" si="60"/>
        <v>4.7081902893575282E-7</v>
      </c>
      <c r="I216" s="3">
        <f t="shared" si="61"/>
        <v>8</v>
      </c>
      <c r="J216" s="2">
        <f t="shared" si="62"/>
        <v>0.03</v>
      </c>
      <c r="K216" s="10">
        <f t="shared" si="63"/>
        <v>9.8087297694948498E-9</v>
      </c>
      <c r="L216" s="3">
        <f t="shared" si="64"/>
        <v>0.5</v>
      </c>
      <c r="M216" s="2">
        <f t="shared" si="65"/>
        <v>0.01</v>
      </c>
      <c r="N216" s="3">
        <v>214</v>
      </c>
      <c r="O216" s="3">
        <f t="shared" si="66"/>
        <v>231701.11687780111</v>
      </c>
      <c r="P216" s="3">
        <f t="shared" si="67"/>
        <v>261.08421151693591</v>
      </c>
      <c r="Q216" s="3">
        <f t="shared" si="68"/>
        <v>1164.4580376156819</v>
      </c>
      <c r="R216" s="3">
        <f t="shared" si="69"/>
        <v>276623.34087306622</v>
      </c>
      <c r="S216" s="3">
        <f t="shared" si="70"/>
        <v>162043.71603123122</v>
      </c>
      <c r="T216" s="3">
        <f t="shared" si="71"/>
        <v>27.54695204679194</v>
      </c>
      <c r="U216" s="16">
        <f>COVID19_DailyReportedData!C222</f>
        <v>0</v>
      </c>
      <c r="W216" s="3" t="str">
        <f t="shared" si="45"/>
        <v/>
      </c>
    </row>
    <row r="217" spans="6:23" x14ac:dyDescent="0.25">
      <c r="F217" s="3">
        <f t="shared" si="46"/>
        <v>7.1428571428571425E-2</v>
      </c>
      <c r="G217" s="3">
        <f t="shared" si="49"/>
        <v>0.1</v>
      </c>
      <c r="H217" s="10">
        <f t="shared" si="60"/>
        <v>4.7081902893575282E-7</v>
      </c>
      <c r="I217" s="3">
        <f t="shared" si="61"/>
        <v>8</v>
      </c>
      <c r="J217" s="2">
        <f t="shared" si="62"/>
        <v>0.03</v>
      </c>
      <c r="K217" s="10">
        <f t="shared" si="63"/>
        <v>9.8087297694948498E-9</v>
      </c>
      <c r="L217" s="3">
        <f t="shared" si="64"/>
        <v>0.5</v>
      </c>
      <c r="M217" s="2">
        <f t="shared" si="65"/>
        <v>0.01</v>
      </c>
      <c r="N217" s="3">
        <v>215</v>
      </c>
      <c r="O217" s="3">
        <f t="shared" si="66"/>
        <v>231669.98892889047</v>
      </c>
      <c r="P217" s="3">
        <f t="shared" si="67"/>
        <v>247.45486702466843</v>
      </c>
      <c r="Q217" s="3">
        <f t="shared" si="68"/>
        <v>1107.3908846519696</v>
      </c>
      <c r="R217" s="3">
        <f t="shared" si="69"/>
        <v>276725.16531943285</v>
      </c>
      <c r="S217" s="3">
        <f t="shared" si="70"/>
        <v>162069.82445238292</v>
      </c>
      <c r="T217" s="3">
        <f t="shared" si="71"/>
        <v>26.108421151693591</v>
      </c>
      <c r="U217" s="16">
        <f>COVID19_DailyReportedData!C223</f>
        <v>0</v>
      </c>
      <c r="W217" s="3" t="str">
        <f t="shared" si="45"/>
        <v/>
      </c>
    </row>
    <row r="218" spans="6:23" x14ac:dyDescent="0.25">
      <c r="F218" s="3">
        <f t="shared" si="46"/>
        <v>7.1428571428571425E-2</v>
      </c>
      <c r="G218" s="3">
        <f t="shared" si="49"/>
        <v>0.1</v>
      </c>
      <c r="H218" s="10">
        <f t="shared" si="60"/>
        <v>4.7081902893575282E-7</v>
      </c>
      <c r="I218" s="3">
        <f t="shared" si="61"/>
        <v>8</v>
      </c>
      <c r="J218" s="2">
        <f t="shared" si="62"/>
        <v>0.03</v>
      </c>
      <c r="K218" s="10">
        <f t="shared" si="63"/>
        <v>9.8087297694948498E-9</v>
      </c>
      <c r="L218" s="3">
        <f t="shared" si="64"/>
        <v>0.5</v>
      </c>
      <c r="M218" s="2">
        <f t="shared" si="65"/>
        <v>0.01</v>
      </c>
      <c r="N218" s="3">
        <v>216</v>
      </c>
      <c r="O218" s="3">
        <f t="shared" si="66"/>
        <v>231640.4814564375</v>
      </c>
      <c r="P218" s="3">
        <f t="shared" si="67"/>
        <v>234.54150513054481</v>
      </c>
      <c r="Q218" s="3">
        <f t="shared" si="68"/>
        <v>1053.0370224507244</v>
      </c>
      <c r="R218" s="3">
        <f t="shared" si="69"/>
        <v>276821.94001598121</v>
      </c>
      <c r="S218" s="3">
        <f t="shared" si="70"/>
        <v>162094.5699390854</v>
      </c>
      <c r="T218" s="3">
        <f t="shared" si="71"/>
        <v>24.745486702466845</v>
      </c>
      <c r="U218" s="16">
        <f>COVID19_DailyReportedData!C224</f>
        <v>0</v>
      </c>
      <c r="W218" s="3" t="str">
        <f t="shared" ref="W218:W281" si="72">IF(U218&gt;0,(U218-S218)*(U218-S218),"")</f>
        <v/>
      </c>
    </row>
    <row r="219" spans="6:23" x14ac:dyDescent="0.25">
      <c r="F219" s="3">
        <f t="shared" si="46"/>
        <v>7.1428571428571425E-2</v>
      </c>
      <c r="G219" s="3">
        <f t="shared" si="49"/>
        <v>0.1</v>
      </c>
      <c r="H219" s="10">
        <f t="shared" si="60"/>
        <v>4.7081902893575282E-7</v>
      </c>
      <c r="I219" s="3">
        <f t="shared" si="61"/>
        <v>8</v>
      </c>
      <c r="J219" s="2">
        <f t="shared" si="62"/>
        <v>0.03</v>
      </c>
      <c r="K219" s="10">
        <f t="shared" si="63"/>
        <v>9.8087297694948498E-9</v>
      </c>
      <c r="L219" s="3">
        <f t="shared" si="64"/>
        <v>0.5</v>
      </c>
      <c r="M219" s="2">
        <f t="shared" si="65"/>
        <v>0.01</v>
      </c>
      <c r="N219" s="3">
        <v>217</v>
      </c>
      <c r="O219" s="3">
        <f t="shared" si="66"/>
        <v>231612.50958054705</v>
      </c>
      <c r="P219" s="3">
        <f t="shared" si="67"/>
        <v>222.30626585574376</v>
      </c>
      <c r="Q219" s="3">
        <f t="shared" si="68"/>
        <v>1001.2742427887271</v>
      </c>
      <c r="R219" s="3">
        <f t="shared" si="69"/>
        <v>276913.90991080843</v>
      </c>
      <c r="S219" s="3">
        <f t="shared" si="70"/>
        <v>162118.02408959845</v>
      </c>
      <c r="T219" s="3">
        <f t="shared" si="71"/>
        <v>23.454150513054483</v>
      </c>
      <c r="U219" s="16">
        <f>COVID19_DailyReportedData!C225</f>
        <v>0</v>
      </c>
      <c r="W219" s="3" t="str">
        <f t="shared" si="72"/>
        <v/>
      </c>
    </row>
    <row r="220" spans="6:23" x14ac:dyDescent="0.25">
      <c r="F220" s="3">
        <f t="shared" si="46"/>
        <v>7.1428571428571425E-2</v>
      </c>
      <c r="G220" s="3">
        <f t="shared" si="49"/>
        <v>0.1</v>
      </c>
      <c r="H220" s="10">
        <f t="shared" si="60"/>
        <v>4.7081902893575282E-7</v>
      </c>
      <c r="I220" s="3">
        <f t="shared" si="61"/>
        <v>8</v>
      </c>
      <c r="J220" s="2">
        <f t="shared" si="62"/>
        <v>0.03</v>
      </c>
      <c r="K220" s="10">
        <f t="shared" si="63"/>
        <v>9.8087297694948498E-9</v>
      </c>
      <c r="L220" s="3">
        <f t="shared" si="64"/>
        <v>0.5</v>
      </c>
      <c r="M220" s="2">
        <f t="shared" si="65"/>
        <v>0.01</v>
      </c>
      <c r="N220" s="3">
        <v>218</v>
      </c>
      <c r="O220" s="3">
        <f t="shared" si="66"/>
        <v>231585.99290156318</v>
      </c>
      <c r="P220" s="3">
        <f t="shared" si="67"/>
        <v>210.71329926435232</v>
      </c>
      <c r="Q220" s="3">
        <f t="shared" si="68"/>
        <v>951.98528060367801</v>
      </c>
      <c r="R220" s="3">
        <f t="shared" si="69"/>
        <v>277001.30851856875</v>
      </c>
      <c r="S220" s="3">
        <f t="shared" si="70"/>
        <v>162140.25471618402</v>
      </c>
      <c r="T220" s="3">
        <f t="shared" si="71"/>
        <v>22.230626585574377</v>
      </c>
      <c r="U220" s="16">
        <f>COVID19_DailyReportedData!C226</f>
        <v>0</v>
      </c>
      <c r="W220" s="3" t="str">
        <f t="shared" si="72"/>
        <v/>
      </c>
    </row>
    <row r="221" spans="6:23" x14ac:dyDescent="0.25">
      <c r="F221" s="3">
        <f t="shared" si="46"/>
        <v>7.1428571428571425E-2</v>
      </c>
      <c r="G221" s="3">
        <f t="shared" si="49"/>
        <v>0.1</v>
      </c>
      <c r="H221" s="10">
        <f t="shared" si="60"/>
        <v>4.7081902893575282E-7</v>
      </c>
      <c r="I221" s="3">
        <f t="shared" si="61"/>
        <v>8</v>
      </c>
      <c r="J221" s="2">
        <f t="shared" si="62"/>
        <v>0.03</v>
      </c>
      <c r="K221" s="10">
        <f t="shared" si="63"/>
        <v>9.8087297694948498E-9</v>
      </c>
      <c r="L221" s="3">
        <f t="shared" si="64"/>
        <v>0.5</v>
      </c>
      <c r="M221" s="2">
        <f t="shared" si="65"/>
        <v>0.01</v>
      </c>
      <c r="N221" s="3">
        <v>219</v>
      </c>
      <c r="O221" s="3">
        <f t="shared" si="66"/>
        <v>231560.85526163611</v>
      </c>
      <c r="P221" s="3">
        <f t="shared" si="67"/>
        <v>199.72865931754367</v>
      </c>
      <c r="Q221" s="3">
        <f t="shared" si="68"/>
        <v>905.05766191556484</v>
      </c>
      <c r="R221" s="3">
        <f t="shared" si="69"/>
        <v>277084.35841713077</v>
      </c>
      <c r="S221" s="3">
        <f t="shared" si="70"/>
        <v>162161.32604611045</v>
      </c>
      <c r="T221" s="3">
        <f t="shared" si="71"/>
        <v>21.071329926435233</v>
      </c>
      <c r="U221" s="16">
        <f>COVID19_DailyReportedData!C227</f>
        <v>0</v>
      </c>
      <c r="W221" s="3" t="str">
        <f t="shared" si="72"/>
        <v/>
      </c>
    </row>
    <row r="222" spans="6:23" x14ac:dyDescent="0.25">
      <c r="F222" s="3">
        <f t="shared" si="46"/>
        <v>7.1428571428571425E-2</v>
      </c>
      <c r="G222" s="3">
        <f t="shared" si="49"/>
        <v>0.1</v>
      </c>
      <c r="H222" s="10">
        <f t="shared" si="60"/>
        <v>4.7081902893575282E-7</v>
      </c>
      <c r="I222" s="3">
        <f t="shared" si="61"/>
        <v>8</v>
      </c>
      <c r="J222" s="2">
        <f t="shared" si="62"/>
        <v>0.03</v>
      </c>
      <c r="K222" s="10">
        <f t="shared" si="63"/>
        <v>9.8087297694948498E-9</v>
      </c>
      <c r="L222" s="3">
        <f t="shared" si="64"/>
        <v>0.5</v>
      </c>
      <c r="M222" s="2">
        <f t="shared" si="65"/>
        <v>0.01</v>
      </c>
      <c r="N222" s="3">
        <v>220</v>
      </c>
      <c r="O222" s="3">
        <f t="shared" si="66"/>
        <v>231537.02451905148</v>
      </c>
      <c r="P222" s="3">
        <f t="shared" si="67"/>
        <v>189.32020316201445</v>
      </c>
      <c r="Q222" s="3">
        <f t="shared" si="68"/>
        <v>860.38355199620753</v>
      </c>
      <c r="R222" s="3">
        <f t="shared" si="69"/>
        <v>277163.27172579028</v>
      </c>
      <c r="S222" s="3">
        <f t="shared" si="70"/>
        <v>162181.2989120422</v>
      </c>
      <c r="T222" s="3">
        <f t="shared" si="71"/>
        <v>19.97286593175437</v>
      </c>
      <c r="U222" s="16">
        <f>COVID19_DailyReportedData!C228</f>
        <v>0</v>
      </c>
      <c r="W222" s="3" t="str">
        <f t="shared" si="72"/>
        <v/>
      </c>
    </row>
    <row r="223" spans="6:23" x14ac:dyDescent="0.25">
      <c r="F223" s="3">
        <f t="shared" si="46"/>
        <v>7.1428571428571425E-2</v>
      </c>
      <c r="G223" s="3">
        <f t="shared" si="49"/>
        <v>0.1</v>
      </c>
      <c r="H223" s="10">
        <f t="shared" si="60"/>
        <v>4.7081902893575282E-7</v>
      </c>
      <c r="I223" s="3">
        <f t="shared" si="61"/>
        <v>8</v>
      </c>
      <c r="J223" s="2">
        <f t="shared" si="62"/>
        <v>0.03</v>
      </c>
      <c r="K223" s="10">
        <f t="shared" si="63"/>
        <v>9.8087297694948498E-9</v>
      </c>
      <c r="L223" s="3">
        <f t="shared" si="64"/>
        <v>0.5</v>
      </c>
      <c r="M223" s="2">
        <f t="shared" si="65"/>
        <v>0.01</v>
      </c>
      <c r="N223" s="3">
        <v>221</v>
      </c>
      <c r="O223" s="3">
        <f t="shared" si="66"/>
        <v>231514.43233464143</v>
      </c>
      <c r="P223" s="3">
        <f t="shared" si="67"/>
        <v>179.45749560143875</v>
      </c>
      <c r="Q223" s="3">
        <f t="shared" si="68"/>
        <v>817.85960431267995</v>
      </c>
      <c r="R223" s="3">
        <f t="shared" si="69"/>
        <v>277238.25056544447</v>
      </c>
      <c r="S223" s="3">
        <f t="shared" si="70"/>
        <v>162200.23093235839</v>
      </c>
      <c r="T223" s="3">
        <f t="shared" si="71"/>
        <v>18.932020316201445</v>
      </c>
      <c r="U223" s="16">
        <f>COVID19_DailyReportedData!C229</f>
        <v>0</v>
      </c>
      <c r="W223" s="3" t="str">
        <f t="shared" si="72"/>
        <v/>
      </c>
    </row>
    <row r="224" spans="6:23" x14ac:dyDescent="0.25">
      <c r="F224" s="3">
        <f t="shared" si="46"/>
        <v>7.1428571428571425E-2</v>
      </c>
      <c r="G224" s="3">
        <f t="shared" si="49"/>
        <v>0.1</v>
      </c>
      <c r="H224" s="10">
        <f t="shared" si="60"/>
        <v>4.7081902893575282E-7</v>
      </c>
      <c r="I224" s="3">
        <f t="shared" si="61"/>
        <v>8</v>
      </c>
      <c r="J224" s="2">
        <f t="shared" si="62"/>
        <v>0.03</v>
      </c>
      <c r="K224" s="10">
        <f t="shared" si="63"/>
        <v>9.8087297694948498E-9</v>
      </c>
      <c r="L224" s="3">
        <f t="shared" si="64"/>
        <v>0.5</v>
      </c>
      <c r="M224" s="2">
        <f t="shared" si="65"/>
        <v>0.01</v>
      </c>
      <c r="N224" s="3">
        <v>222</v>
      </c>
      <c r="O224" s="3">
        <f t="shared" si="66"/>
        <v>231493.01396963216</v>
      </c>
      <c r="P224" s="3">
        <f t="shared" si="67"/>
        <v>170.11171850760746</v>
      </c>
      <c r="Q224" s="3">
        <f t="shared" si="68"/>
        <v>777.38681070763243</v>
      </c>
      <c r="R224" s="3">
        <f t="shared" si="69"/>
        <v>277309.48750115262</v>
      </c>
      <c r="S224" s="3">
        <f t="shared" si="70"/>
        <v>162218.17668191853</v>
      </c>
      <c r="T224" s="3">
        <f t="shared" si="71"/>
        <v>17.945749560143877</v>
      </c>
      <c r="U224" s="16">
        <f>COVID19_DailyReportedData!C230</f>
        <v>0</v>
      </c>
      <c r="W224" s="3" t="str">
        <f t="shared" si="72"/>
        <v/>
      </c>
    </row>
    <row r="225" spans="6:23" x14ac:dyDescent="0.25">
      <c r="F225" s="3">
        <f t="shared" si="46"/>
        <v>7.1428571428571425E-2</v>
      </c>
      <c r="G225" s="3">
        <f t="shared" si="49"/>
        <v>0.1</v>
      </c>
      <c r="H225" s="10">
        <f t="shared" si="60"/>
        <v>4.7081902893575282E-7</v>
      </c>
      <c r="I225" s="3">
        <f t="shared" si="61"/>
        <v>8</v>
      </c>
      <c r="J225" s="2">
        <f t="shared" si="62"/>
        <v>0.03</v>
      </c>
      <c r="K225" s="10">
        <f t="shared" si="63"/>
        <v>9.8087297694948498E-9</v>
      </c>
      <c r="L225" s="3">
        <f t="shared" si="64"/>
        <v>0.5</v>
      </c>
      <c r="M225" s="2">
        <f t="shared" si="65"/>
        <v>0.01</v>
      </c>
      <c r="N225" s="3">
        <v>223</v>
      </c>
      <c r="O225" s="3">
        <f t="shared" si="66"/>
        <v>231472.70809431665</v>
      </c>
      <c r="P225" s="3">
        <f t="shared" si="67"/>
        <v>161.25558493610816</v>
      </c>
      <c r="Q225" s="3">
        <f t="shared" si="68"/>
        <v>738.87035322213376</v>
      </c>
      <c r="R225" s="3">
        <f t="shared" si="69"/>
        <v>277377.16596752516</v>
      </c>
      <c r="S225" s="3">
        <f t="shared" si="70"/>
        <v>162235.18785376928</v>
      </c>
      <c r="T225" s="3">
        <f t="shared" si="71"/>
        <v>17.011171850760746</v>
      </c>
      <c r="U225" s="16">
        <f>COVID19_DailyReportedData!C231</f>
        <v>0</v>
      </c>
      <c r="W225" s="3" t="str">
        <f t="shared" si="72"/>
        <v/>
      </c>
    </row>
    <row r="226" spans="6:23" x14ac:dyDescent="0.25">
      <c r="F226" s="3">
        <f t="shared" si="46"/>
        <v>7.1428571428571425E-2</v>
      </c>
      <c r="G226" s="3">
        <f t="shared" si="49"/>
        <v>0.1</v>
      </c>
      <c r="H226" s="10">
        <f t="shared" si="60"/>
        <v>4.7081902893575282E-7</v>
      </c>
      <c r="I226" s="3">
        <f t="shared" si="61"/>
        <v>8</v>
      </c>
      <c r="J226" s="2">
        <f t="shared" si="62"/>
        <v>0.03</v>
      </c>
      <c r="K226" s="10">
        <f t="shared" si="63"/>
        <v>9.8087297694948498E-9</v>
      </c>
      <c r="L226" s="3">
        <f t="shared" si="64"/>
        <v>0.5</v>
      </c>
      <c r="M226" s="2">
        <f t="shared" si="65"/>
        <v>0.01</v>
      </c>
      <c r="N226" s="3">
        <v>224</v>
      </c>
      <c r="O226" s="3">
        <f t="shared" si="66"/>
        <v>231453.45660697253</v>
      </c>
      <c r="P226" s="3">
        <f t="shared" si="67"/>
        <v>152.86325771976828</v>
      </c>
      <c r="Q226" s="3">
        <f t="shared" si="68"/>
        <v>702.21945791416363</v>
      </c>
      <c r="R226" s="3">
        <f t="shared" si="69"/>
        <v>277441.4606773936</v>
      </c>
      <c r="S226" s="3">
        <f t="shared" si="70"/>
        <v>162251.31341226288</v>
      </c>
      <c r="T226" s="3">
        <f t="shared" si="71"/>
        <v>16.125558493610818</v>
      </c>
      <c r="U226" s="16">
        <f>COVID19_DailyReportedData!C232</f>
        <v>0</v>
      </c>
      <c r="W226" s="3" t="str">
        <f t="shared" si="72"/>
        <v/>
      </c>
    </row>
    <row r="227" spans="6:23" x14ac:dyDescent="0.25">
      <c r="F227" s="3">
        <f t="shared" si="46"/>
        <v>7.1428571428571425E-2</v>
      </c>
      <c r="G227" s="3">
        <f t="shared" si="49"/>
        <v>0.1</v>
      </c>
      <c r="H227" s="10">
        <f t="shared" si="60"/>
        <v>4.7081902893575282E-7</v>
      </c>
      <c r="I227" s="3">
        <f t="shared" si="61"/>
        <v>8</v>
      </c>
      <c r="J227" s="2">
        <f t="shared" si="62"/>
        <v>0.03</v>
      </c>
      <c r="K227" s="10">
        <f t="shared" si="63"/>
        <v>9.8087297694948498E-9</v>
      </c>
      <c r="L227" s="3">
        <f t="shared" si="64"/>
        <v>0.5</v>
      </c>
      <c r="M227" s="2">
        <f t="shared" si="65"/>
        <v>0.01</v>
      </c>
      <c r="N227" s="3">
        <v>225</v>
      </c>
      <c r="O227" s="3">
        <f t="shared" si="66"/>
        <v>231435.20446247593</v>
      </c>
      <c r="P227" s="3">
        <f t="shared" si="67"/>
        <v>144.91027232154886</v>
      </c>
      <c r="Q227" s="3">
        <f t="shared" si="68"/>
        <v>667.34725097798594</v>
      </c>
      <c r="R227" s="3">
        <f t="shared" si="69"/>
        <v>277502.53801422461</v>
      </c>
      <c r="S227" s="3">
        <f t="shared" si="70"/>
        <v>162266.59973803486</v>
      </c>
      <c r="T227" s="3">
        <f t="shared" si="71"/>
        <v>15.286325771976829</v>
      </c>
      <c r="U227" s="16">
        <f>COVID19_DailyReportedData!C233</f>
        <v>0</v>
      </c>
      <c r="W227" s="3" t="str">
        <f t="shared" si="72"/>
        <v/>
      </c>
    </row>
    <row r="228" spans="6:23" x14ac:dyDescent="0.25">
      <c r="F228" s="3">
        <f t="shared" si="46"/>
        <v>7.1428571428571425E-2</v>
      </c>
      <c r="G228" s="3">
        <f t="shared" si="49"/>
        <v>0.1</v>
      </c>
      <c r="H228" s="10">
        <f t="shared" si="60"/>
        <v>4.7081902893575282E-7</v>
      </c>
      <c r="I228" s="3">
        <f t="shared" si="61"/>
        <v>8</v>
      </c>
      <c r="J228" s="2">
        <f t="shared" si="62"/>
        <v>0.03</v>
      </c>
      <c r="K228" s="10">
        <f t="shared" si="63"/>
        <v>9.8087297694948498E-9</v>
      </c>
      <c r="L228" s="3">
        <f t="shared" si="64"/>
        <v>0.5</v>
      </c>
      <c r="M228" s="2">
        <f t="shared" si="65"/>
        <v>0.01</v>
      </c>
      <c r="N228" s="3">
        <v>226</v>
      </c>
      <c r="O228" s="3">
        <f t="shared" si="66"/>
        <v>231417.899510091</v>
      </c>
      <c r="P228" s="3">
        <f t="shared" si="67"/>
        <v>137.3734637370664</v>
      </c>
      <c r="Q228" s="3">
        <f t="shared" si="68"/>
        <v>634.17061742599901</v>
      </c>
      <c r="R228" s="3">
        <f t="shared" si="69"/>
        <v>277560.55640874599</v>
      </c>
      <c r="S228" s="3">
        <f t="shared" si="70"/>
        <v>162281.090765267</v>
      </c>
      <c r="T228" s="3">
        <f t="shared" si="71"/>
        <v>14.491027232154886</v>
      </c>
      <c r="U228" s="16">
        <f>COVID19_DailyReportedData!C234</f>
        <v>0</v>
      </c>
      <c r="W228" s="3" t="str">
        <f t="shared" si="72"/>
        <v/>
      </c>
    </row>
    <row r="229" spans="6:23" x14ac:dyDescent="0.25">
      <c r="F229" s="3">
        <f t="shared" si="46"/>
        <v>7.1428571428571425E-2</v>
      </c>
      <c r="G229" s="3">
        <f t="shared" si="49"/>
        <v>0.1</v>
      </c>
      <c r="H229" s="10">
        <f t="shared" si="60"/>
        <v>4.7081902893575282E-7</v>
      </c>
      <c r="I229" s="3">
        <f t="shared" si="61"/>
        <v>8</v>
      </c>
      <c r="J229" s="2">
        <f t="shared" si="62"/>
        <v>0.03</v>
      </c>
      <c r="K229" s="10">
        <f t="shared" si="63"/>
        <v>9.8087297694948498E-9</v>
      </c>
      <c r="L229" s="3">
        <f t="shared" si="64"/>
        <v>0.5</v>
      </c>
      <c r="M229" s="2">
        <f t="shared" si="65"/>
        <v>0.01</v>
      </c>
      <c r="N229" s="3">
        <v>227</v>
      </c>
      <c r="O229" s="3">
        <f t="shared" si="66"/>
        <v>231401.49233994205</v>
      </c>
      <c r="P229" s="3">
        <f t="shared" si="67"/>
        <v>130.23089724537891</v>
      </c>
      <c r="Q229" s="3">
        <f t="shared" si="68"/>
        <v>602.61006255499137</v>
      </c>
      <c r="R229" s="3">
        <f t="shared" si="69"/>
        <v>277615.66670025763</v>
      </c>
      <c r="S229" s="3">
        <f t="shared" si="70"/>
        <v>162294.8281116407</v>
      </c>
      <c r="T229" s="3">
        <f t="shared" si="71"/>
        <v>13.737346373706641</v>
      </c>
      <c r="U229" s="16">
        <f>COVID19_DailyReportedData!C235</f>
        <v>0</v>
      </c>
      <c r="W229" s="3" t="str">
        <f t="shared" si="72"/>
        <v/>
      </c>
    </row>
    <row r="230" spans="6:23" x14ac:dyDescent="0.25">
      <c r="F230" s="3">
        <f t="shared" si="46"/>
        <v>7.1428571428571425E-2</v>
      </c>
      <c r="G230" s="3">
        <f t="shared" si="49"/>
        <v>0.1</v>
      </c>
      <c r="H230" s="10">
        <f t="shared" si="60"/>
        <v>4.7081902893575282E-7</v>
      </c>
      <c r="I230" s="3">
        <f t="shared" si="61"/>
        <v>8</v>
      </c>
      <c r="J230" s="2">
        <f t="shared" si="62"/>
        <v>0.03</v>
      </c>
      <c r="K230" s="10">
        <f t="shared" si="63"/>
        <v>9.8087297694948498E-9</v>
      </c>
      <c r="L230" s="3">
        <f t="shared" si="64"/>
        <v>0.5</v>
      </c>
      <c r="M230" s="2">
        <f t="shared" si="65"/>
        <v>0.01</v>
      </c>
      <c r="N230" s="3">
        <v>228</v>
      </c>
      <c r="O230" s="3">
        <f t="shared" si="66"/>
        <v>231385.93613770173</v>
      </c>
      <c r="P230" s="3">
        <f t="shared" si="67"/>
        <v>123.46180281504765</v>
      </c>
      <c r="Q230" s="3">
        <f t="shared" si="68"/>
        <v>572.5895763827441</v>
      </c>
      <c r="R230" s="3">
        <f t="shared" si="69"/>
        <v>277668.01248310052</v>
      </c>
      <c r="S230" s="3">
        <f t="shared" si="70"/>
        <v>162307.85120136524</v>
      </c>
      <c r="T230" s="3">
        <f t="shared" si="71"/>
        <v>13.023089724537892</v>
      </c>
      <c r="U230" s="16">
        <f>COVID19_DailyReportedData!C236</f>
        <v>0</v>
      </c>
      <c r="W230" s="3" t="str">
        <f t="shared" si="72"/>
        <v/>
      </c>
    </row>
    <row r="231" spans="6:23" x14ac:dyDescent="0.25">
      <c r="F231" s="3">
        <f t="shared" si="46"/>
        <v>7.1428571428571425E-2</v>
      </c>
      <c r="G231" s="3">
        <f t="shared" si="49"/>
        <v>0.1</v>
      </c>
      <c r="H231" s="10">
        <f t="shared" si="60"/>
        <v>4.7081902893575282E-7</v>
      </c>
      <c r="I231" s="3">
        <f t="shared" si="61"/>
        <v>8</v>
      </c>
      <c r="J231" s="2">
        <f t="shared" si="62"/>
        <v>0.03</v>
      </c>
      <c r="K231" s="10">
        <f t="shared" si="63"/>
        <v>9.8087297694948498E-9</v>
      </c>
      <c r="L231" s="3">
        <f t="shared" si="64"/>
        <v>0.5</v>
      </c>
      <c r="M231" s="2">
        <f t="shared" si="65"/>
        <v>0.01</v>
      </c>
      <c r="N231" s="3">
        <v>229</v>
      </c>
      <c r="O231" s="3">
        <f t="shared" si="66"/>
        <v>231371.18654705345</v>
      </c>
      <c r="P231" s="3">
        <f t="shared" si="67"/>
        <v>117.04651298073878</v>
      </c>
      <c r="Q231" s="3">
        <f t="shared" si="68"/>
        <v>544.03650120833856</v>
      </c>
      <c r="R231" s="3">
        <f t="shared" si="69"/>
        <v>277717.73043875751</v>
      </c>
      <c r="S231" s="3">
        <f t="shared" si="70"/>
        <v>162320.19738164675</v>
      </c>
      <c r="T231" s="3">
        <f t="shared" si="71"/>
        <v>12.346180281504765</v>
      </c>
      <c r="U231" s="16">
        <f>COVID19_DailyReportedData!C237</f>
        <v>0</v>
      </c>
      <c r="W231" s="3" t="str">
        <f t="shared" si="72"/>
        <v/>
      </c>
    </row>
    <row r="232" spans="6:23" x14ac:dyDescent="0.25">
      <c r="F232" s="3">
        <f t="shared" si="46"/>
        <v>7.1428571428571425E-2</v>
      </c>
      <c r="G232" s="3">
        <f t="shared" si="49"/>
        <v>0.1</v>
      </c>
      <c r="H232" s="10">
        <f t="shared" si="60"/>
        <v>4.7081902893575282E-7</v>
      </c>
      <c r="I232" s="3">
        <f t="shared" si="61"/>
        <v>8</v>
      </c>
      <c r="J232" s="2">
        <f t="shared" si="62"/>
        <v>0.03</v>
      </c>
      <c r="K232" s="10">
        <f t="shared" si="63"/>
        <v>9.8087297694948498E-9</v>
      </c>
      <c r="L232" s="3">
        <f t="shared" si="64"/>
        <v>0.5</v>
      </c>
      <c r="M232" s="2">
        <f t="shared" si="65"/>
        <v>0.01</v>
      </c>
      <c r="N232" s="3">
        <v>230</v>
      </c>
      <c r="O232" s="3">
        <f t="shared" si="66"/>
        <v>231357.20153950949</v>
      </c>
      <c r="P232" s="3">
        <f t="shared" si="67"/>
        <v>110.96640401372571</v>
      </c>
      <c r="Q232" s="3">
        <f t="shared" si="68"/>
        <v>516.88140242010252</v>
      </c>
      <c r="R232" s="3">
        <f t="shared" si="69"/>
        <v>277764.95065405674</v>
      </c>
      <c r="S232" s="3">
        <f t="shared" si="70"/>
        <v>162331.90203294481</v>
      </c>
      <c r="T232" s="3">
        <f t="shared" si="71"/>
        <v>11.704651298073879</v>
      </c>
      <c r="U232" s="16">
        <f>COVID19_DailyReportedData!C238</f>
        <v>0</v>
      </c>
      <c r="W232" s="3" t="str">
        <f t="shared" si="72"/>
        <v/>
      </c>
    </row>
    <row r="233" spans="6:23" x14ac:dyDescent="0.25">
      <c r="F233" s="3">
        <f t="shared" si="46"/>
        <v>7.1428571428571425E-2</v>
      </c>
      <c r="G233" s="3">
        <f t="shared" si="49"/>
        <v>0.1</v>
      </c>
      <c r="H233" s="10">
        <f t="shared" si="60"/>
        <v>4.7081902893575282E-7</v>
      </c>
      <c r="I233" s="3">
        <f t="shared" si="61"/>
        <v>8</v>
      </c>
      <c r="J233" s="2">
        <f t="shared" si="62"/>
        <v>0.03</v>
      </c>
      <c r="K233" s="10">
        <f t="shared" si="63"/>
        <v>9.8087297694948498E-9</v>
      </c>
      <c r="L233" s="3">
        <f t="shared" si="64"/>
        <v>0.5</v>
      </c>
      <c r="M233" s="2">
        <f t="shared" si="65"/>
        <v>0.01</v>
      </c>
      <c r="N233" s="3">
        <v>231</v>
      </c>
      <c r="O233" s="3">
        <f t="shared" si="66"/>
        <v>231343.94129118902</v>
      </c>
      <c r="P233" s="3">
        <f t="shared" si="67"/>
        <v>105.20384021756377</v>
      </c>
      <c r="Q233" s="3">
        <f t="shared" si="68"/>
        <v>491.05794264861066</v>
      </c>
      <c r="R233" s="3">
        <f t="shared" si="69"/>
        <v>277809.79692594486</v>
      </c>
      <c r="S233" s="3">
        <f t="shared" si="70"/>
        <v>162342.99867334618</v>
      </c>
      <c r="T233" s="3">
        <f t="shared" si="71"/>
        <v>11.096640401372571</v>
      </c>
      <c r="U233" s="16">
        <f>COVID19_DailyReportedData!C239</f>
        <v>0</v>
      </c>
      <c r="W233" s="3" t="str">
        <f t="shared" si="72"/>
        <v/>
      </c>
    </row>
    <row r="234" spans="6:23" x14ac:dyDescent="0.25">
      <c r="F234" s="3">
        <f t="shared" si="46"/>
        <v>7.1428571428571425E-2</v>
      </c>
      <c r="G234" s="3">
        <f t="shared" si="49"/>
        <v>0.1</v>
      </c>
      <c r="H234" s="10">
        <f t="shared" si="60"/>
        <v>4.7081902893575282E-7</v>
      </c>
      <c r="I234" s="3">
        <f t="shared" si="61"/>
        <v>8</v>
      </c>
      <c r="J234" s="2">
        <f t="shared" si="62"/>
        <v>0.03</v>
      </c>
      <c r="K234" s="10">
        <f t="shared" si="63"/>
        <v>9.8087297694948498E-9</v>
      </c>
      <c r="L234" s="3">
        <f t="shared" si="64"/>
        <v>0.5</v>
      </c>
      <c r="M234" s="2">
        <f t="shared" si="65"/>
        <v>0.01</v>
      </c>
      <c r="N234" s="3">
        <v>232</v>
      </c>
      <c r="O234" s="3">
        <f t="shared" si="66"/>
        <v>231331.36806618137</v>
      </c>
      <c r="P234" s="3">
        <f t="shared" si="67"/>
        <v>99.742121187916538</v>
      </c>
      <c r="Q234" s="3">
        <f t="shared" si="68"/>
        <v>466.50275933832347</v>
      </c>
      <c r="R234" s="3">
        <f t="shared" si="69"/>
        <v>277852.38705329242</v>
      </c>
      <c r="S234" s="3">
        <f t="shared" si="70"/>
        <v>162353.51905736793</v>
      </c>
      <c r="T234" s="3">
        <f t="shared" si="71"/>
        <v>10.520384021756378</v>
      </c>
      <c r="U234" s="16">
        <f>COVID19_DailyReportedData!C240</f>
        <v>0</v>
      </c>
      <c r="W234" s="3" t="str">
        <f t="shared" si="72"/>
        <v/>
      </c>
    </row>
    <row r="235" spans="6:23" x14ac:dyDescent="0.25">
      <c r="F235" s="3">
        <f t="shared" si="46"/>
        <v>7.1428571428571425E-2</v>
      </c>
      <c r="G235" s="3">
        <f t="shared" si="49"/>
        <v>0.1</v>
      </c>
      <c r="H235" s="10">
        <f t="shared" si="60"/>
        <v>4.7081902893575282E-7</v>
      </c>
      <c r="I235" s="3">
        <f t="shared" si="61"/>
        <v>8</v>
      </c>
      <c r="J235" s="2">
        <f t="shared" si="62"/>
        <v>0.03</v>
      </c>
      <c r="K235" s="10">
        <f t="shared" si="63"/>
        <v>9.8087297694948498E-9</v>
      </c>
      <c r="L235" s="3">
        <f t="shared" si="64"/>
        <v>0.5</v>
      </c>
      <c r="M235" s="2">
        <f t="shared" si="65"/>
        <v>0.01</v>
      </c>
      <c r="N235" s="3">
        <v>233</v>
      </c>
      <c r="O235" s="3">
        <f t="shared" si="66"/>
        <v>231319.4461061398</v>
      </c>
      <c r="P235" s="3">
        <f t="shared" si="67"/>
        <v>94.56543188299689</v>
      </c>
      <c r="Q235" s="3">
        <f t="shared" si="68"/>
        <v>443.15534579009204</v>
      </c>
      <c r="R235" s="3">
        <f t="shared" si="69"/>
        <v>277892.83311618713</v>
      </c>
      <c r="S235" s="3">
        <f t="shared" si="70"/>
        <v>162363.49326948673</v>
      </c>
      <c r="T235" s="3">
        <f t="shared" si="71"/>
        <v>9.9742121187916553</v>
      </c>
      <c r="U235" s="16">
        <f>COVID19_DailyReportedData!C241</f>
        <v>0</v>
      </c>
      <c r="W235" s="3" t="str">
        <f t="shared" si="72"/>
        <v/>
      </c>
    </row>
    <row r="236" spans="6:23" x14ac:dyDescent="0.25">
      <c r="F236" s="3">
        <f t="shared" si="46"/>
        <v>7.1428571428571425E-2</v>
      </c>
      <c r="G236" s="3">
        <f t="shared" si="49"/>
        <v>0.1</v>
      </c>
      <c r="H236" s="10">
        <f t="shared" si="60"/>
        <v>4.7081902893575282E-7</v>
      </c>
      <c r="I236" s="3">
        <f t="shared" si="61"/>
        <v>8</v>
      </c>
      <c r="J236" s="2">
        <f t="shared" si="62"/>
        <v>0.03</v>
      </c>
      <c r="K236" s="10">
        <f t="shared" si="63"/>
        <v>9.8087297694948498E-9</v>
      </c>
      <c r="L236" s="3">
        <f t="shared" si="64"/>
        <v>0.5</v>
      </c>
      <c r="M236" s="2">
        <f t="shared" si="65"/>
        <v>0.01</v>
      </c>
      <c r="N236" s="3">
        <v>234</v>
      </c>
      <c r="O236" s="3">
        <f t="shared" si="66"/>
        <v>231308.14152577025</v>
      </c>
      <c r="P236" s="3">
        <f t="shared" si="67"/>
        <v>89.658795358335794</v>
      </c>
      <c r="Q236" s="3">
        <f t="shared" si="68"/>
        <v>420.95793570767086</v>
      </c>
      <c r="R236" s="3">
        <f t="shared" si="69"/>
        <v>277931.24174316379</v>
      </c>
      <c r="S236" s="3">
        <f t="shared" si="70"/>
        <v>162372.94981267504</v>
      </c>
      <c r="T236" s="3">
        <f t="shared" si="71"/>
        <v>9.4565431882996887</v>
      </c>
      <c r="U236" s="16">
        <f>COVID19_DailyReportedData!C242</f>
        <v>0</v>
      </c>
      <c r="W236" s="3" t="str">
        <f t="shared" si="72"/>
        <v/>
      </c>
    </row>
    <row r="237" spans="6:23" x14ac:dyDescent="0.25">
      <c r="F237" s="3">
        <f t="shared" si="46"/>
        <v>7.1428571428571425E-2</v>
      </c>
      <c r="G237" s="3">
        <f t="shared" si="49"/>
        <v>0.1</v>
      </c>
      <c r="H237" s="10">
        <f t="shared" si="60"/>
        <v>4.7081902893575282E-7</v>
      </c>
      <c r="I237" s="3">
        <f t="shared" si="61"/>
        <v>8</v>
      </c>
      <c r="J237" s="2">
        <f t="shared" si="62"/>
        <v>0.03</v>
      </c>
      <c r="K237" s="10">
        <f t="shared" si="63"/>
        <v>9.8087297694948498E-9</v>
      </c>
      <c r="L237" s="3">
        <f t="shared" si="64"/>
        <v>0.5</v>
      </c>
      <c r="M237" s="2">
        <f t="shared" si="65"/>
        <v>0.01</v>
      </c>
      <c r="N237" s="3">
        <v>235</v>
      </c>
      <c r="O237" s="3">
        <f t="shared" si="66"/>
        <v>231297.42221389769</v>
      </c>
      <c r="P237" s="3">
        <f t="shared" si="67"/>
        <v>85.008028026598112</v>
      </c>
      <c r="Q237" s="3">
        <f t="shared" si="68"/>
        <v>399.8553912643851</v>
      </c>
      <c r="R237" s="3">
        <f t="shared" si="69"/>
        <v>277967.71436681139</v>
      </c>
      <c r="S237" s="3">
        <f t="shared" si="70"/>
        <v>162381.91569221087</v>
      </c>
      <c r="T237" s="3">
        <f t="shared" si="71"/>
        <v>8.9658795358335794</v>
      </c>
      <c r="U237" s="16">
        <f>COVID19_DailyReportedData!C243</f>
        <v>0</v>
      </c>
      <c r="W237" s="3" t="str">
        <f t="shared" si="72"/>
        <v/>
      </c>
    </row>
    <row r="238" spans="6:23" x14ac:dyDescent="0.25">
      <c r="F238" s="3">
        <f t="shared" si="46"/>
        <v>7.1428571428571425E-2</v>
      </c>
      <c r="G238" s="3">
        <f t="shared" si="49"/>
        <v>0.1</v>
      </c>
      <c r="H238" s="10">
        <f t="shared" si="60"/>
        <v>4.7081902893575282E-7</v>
      </c>
      <c r="I238" s="3">
        <f t="shared" si="61"/>
        <v>8</v>
      </c>
      <c r="J238" s="2">
        <f t="shared" si="62"/>
        <v>0.03</v>
      </c>
      <c r="K238" s="10">
        <f t="shared" si="63"/>
        <v>9.8087297694948498E-9</v>
      </c>
      <c r="L238" s="3">
        <f t="shared" si="64"/>
        <v>0.5</v>
      </c>
      <c r="M238" s="2">
        <f t="shared" si="65"/>
        <v>0.01</v>
      </c>
      <c r="N238" s="3">
        <v>236</v>
      </c>
      <c r="O238" s="3">
        <f t="shared" si="66"/>
        <v>231287.25773980981</v>
      </c>
      <c r="P238" s="3">
        <f t="shared" si="67"/>
        <v>80.599697309921211</v>
      </c>
      <c r="Q238" s="3">
        <f t="shared" si="68"/>
        <v>379.79509469101737</v>
      </c>
      <c r="R238" s="3">
        <f t="shared" si="69"/>
        <v>278002.34746818931</v>
      </c>
      <c r="S238" s="3">
        <f t="shared" si="70"/>
        <v>162390.41649501352</v>
      </c>
      <c r="T238" s="3">
        <f t="shared" si="71"/>
        <v>8.5008028026598108</v>
      </c>
      <c r="U238" s="16">
        <f>COVID19_DailyReportedData!C244</f>
        <v>0</v>
      </c>
      <c r="W238" s="3" t="str">
        <f t="shared" si="72"/>
        <v/>
      </c>
    </row>
    <row r="239" spans="6:23" x14ac:dyDescent="0.25">
      <c r="F239" s="3">
        <f t="shared" si="46"/>
        <v>7.1428571428571425E-2</v>
      </c>
      <c r="G239" s="3">
        <f t="shared" si="49"/>
        <v>0.1</v>
      </c>
      <c r="H239" s="10">
        <f t="shared" si="60"/>
        <v>4.7081902893575282E-7</v>
      </c>
      <c r="I239" s="3">
        <f t="shared" si="61"/>
        <v>8</v>
      </c>
      <c r="J239" s="2">
        <f t="shared" si="62"/>
        <v>0.03</v>
      </c>
      <c r="K239" s="10">
        <f t="shared" si="63"/>
        <v>9.8087297694948498E-9</v>
      </c>
      <c r="L239" s="3">
        <f t="shared" si="64"/>
        <v>0.5</v>
      </c>
      <c r="M239" s="2">
        <f t="shared" si="65"/>
        <v>0.01</v>
      </c>
      <c r="N239" s="3">
        <v>237</v>
      </c>
      <c r="O239" s="3">
        <f t="shared" si="66"/>
        <v>231277.61926459355</v>
      </c>
      <c r="P239" s="3">
        <f t="shared" si="67"/>
        <v>76.421081558756228</v>
      </c>
      <c r="Q239" s="3">
        <f t="shared" si="68"/>
        <v>360.7268433726511</v>
      </c>
      <c r="R239" s="3">
        <f t="shared" si="69"/>
        <v>278035.23281047511</v>
      </c>
      <c r="S239" s="3">
        <f t="shared" si="70"/>
        <v>162398.47646474451</v>
      </c>
      <c r="T239" s="3">
        <f t="shared" si="71"/>
        <v>8.0599697309921208</v>
      </c>
      <c r="U239" s="16">
        <f>COVID19_DailyReportedData!C245</f>
        <v>0</v>
      </c>
      <c r="W239" s="3" t="str">
        <f t="shared" si="72"/>
        <v/>
      </c>
    </row>
    <row r="240" spans="6:23" x14ac:dyDescent="0.25">
      <c r="F240" s="3">
        <f t="shared" si="46"/>
        <v>7.1428571428571425E-2</v>
      </c>
      <c r="G240" s="3">
        <f t="shared" si="49"/>
        <v>0.1</v>
      </c>
      <c r="H240" s="10">
        <f t="shared" si="60"/>
        <v>4.7081902893575282E-7</v>
      </c>
      <c r="I240" s="3">
        <f t="shared" si="61"/>
        <v>8</v>
      </c>
      <c r="J240" s="2">
        <f t="shared" si="62"/>
        <v>0.03</v>
      </c>
      <c r="K240" s="10">
        <f t="shared" si="63"/>
        <v>9.8087297694948498E-9</v>
      </c>
      <c r="L240" s="3">
        <f t="shared" si="64"/>
        <v>0.5</v>
      </c>
      <c r="M240" s="2">
        <f t="shared" si="65"/>
        <v>0.01</v>
      </c>
      <c r="N240" s="3">
        <v>238</v>
      </c>
      <c r="O240" s="3">
        <f t="shared" si="66"/>
        <v>231268.47945719623</v>
      </c>
      <c r="P240" s="3">
        <f t="shared" si="67"/>
        <v>72.460132117441518</v>
      </c>
      <c r="Q240" s="3">
        <f t="shared" si="68"/>
        <v>342.60274843048023</v>
      </c>
      <c r="R240" s="3">
        <f t="shared" si="69"/>
        <v>278066.45766225591</v>
      </c>
      <c r="S240" s="3">
        <f t="shared" si="70"/>
        <v>162406.11857290039</v>
      </c>
      <c r="T240" s="3">
        <f t="shared" si="71"/>
        <v>7.642108155875623</v>
      </c>
      <c r="U240" s="16">
        <f>COVID19_DailyReportedData!C246</f>
        <v>0</v>
      </c>
      <c r="W240" s="3" t="str">
        <f t="shared" si="72"/>
        <v/>
      </c>
    </row>
    <row r="241" spans="6:23" x14ac:dyDescent="0.25">
      <c r="F241" s="3">
        <f t="shared" si="46"/>
        <v>7.1428571428571425E-2</v>
      </c>
      <c r="G241" s="3">
        <f t="shared" si="49"/>
        <v>0.1</v>
      </c>
      <c r="H241" s="10">
        <f t="shared" si="60"/>
        <v>4.7081902893575282E-7</v>
      </c>
      <c r="I241" s="3">
        <f t="shared" si="61"/>
        <v>8</v>
      </c>
      <c r="J241" s="2">
        <f t="shared" si="62"/>
        <v>0.03</v>
      </c>
      <c r="K241" s="10">
        <f t="shared" si="63"/>
        <v>9.8087297694948498E-9</v>
      </c>
      <c r="L241" s="3">
        <f t="shared" si="64"/>
        <v>0.5</v>
      </c>
      <c r="M241" s="2">
        <f t="shared" si="65"/>
        <v>0.01</v>
      </c>
      <c r="N241" s="3">
        <v>239</v>
      </c>
      <c r="O241" s="3">
        <f t="shared" si="66"/>
        <v>231259.81241495651</v>
      </c>
      <c r="P241" s="3">
        <f t="shared" si="67"/>
        <v>68.705437422735088</v>
      </c>
      <c r="Q241" s="3">
        <f t="shared" si="68"/>
        <v>325.37713675433292</v>
      </c>
      <c r="R241" s="3">
        <f t="shared" si="69"/>
        <v>278096.10501086648</v>
      </c>
      <c r="S241" s="3">
        <f t="shared" si="70"/>
        <v>162413.36458611215</v>
      </c>
      <c r="T241" s="3">
        <f t="shared" si="71"/>
        <v>7.2460132117441525</v>
      </c>
      <c r="U241" s="16">
        <f>COVID19_DailyReportedData!C247</f>
        <v>0</v>
      </c>
      <c r="W241" s="3" t="str">
        <f t="shared" si="72"/>
        <v/>
      </c>
    </row>
    <row r="242" spans="6:23" x14ac:dyDescent="0.25">
      <c r="F242" s="3">
        <f t="shared" si="46"/>
        <v>7.1428571428571425E-2</v>
      </c>
      <c r="G242" s="3">
        <f t="shared" si="49"/>
        <v>0.1</v>
      </c>
      <c r="H242" s="10">
        <f t="shared" si="60"/>
        <v>4.7081902893575282E-7</v>
      </c>
      <c r="I242" s="3">
        <f t="shared" si="61"/>
        <v>8</v>
      </c>
      <c r="J242" s="2">
        <f t="shared" si="62"/>
        <v>0.03</v>
      </c>
      <c r="K242" s="10">
        <f t="shared" si="63"/>
        <v>9.8087297694948498E-9</v>
      </c>
      <c r="L242" s="3">
        <f t="shared" si="64"/>
        <v>0.5</v>
      </c>
      <c r="M242" s="2">
        <f t="shared" si="65"/>
        <v>0.01</v>
      </c>
      <c r="N242" s="3">
        <v>240</v>
      </c>
      <c r="O242" s="3">
        <f t="shared" si="66"/>
        <v>231251.59358836521</v>
      </c>
      <c r="P242" s="3">
        <f t="shared" si="67"/>
        <v>65.146189027278652</v>
      </c>
      <c r="Q242" s="3">
        <f t="shared" si="68"/>
        <v>309.00645644272555</v>
      </c>
      <c r="R242" s="3">
        <f t="shared" si="69"/>
        <v>278124.25376616482</v>
      </c>
      <c r="S242" s="3">
        <f t="shared" si="70"/>
        <v>162420.23512985441</v>
      </c>
      <c r="T242" s="3">
        <f t="shared" si="71"/>
        <v>6.8705437422735089</v>
      </c>
      <c r="U242" s="16">
        <f>COVID19_DailyReportedData!C248</f>
        <v>0</v>
      </c>
      <c r="W242" s="3" t="str">
        <f t="shared" si="72"/>
        <v/>
      </c>
    </row>
    <row r="243" spans="6:23" x14ac:dyDescent="0.25">
      <c r="F243" s="3">
        <f t="shared" si="46"/>
        <v>7.1428571428571425E-2</v>
      </c>
      <c r="G243" s="3">
        <f t="shared" si="49"/>
        <v>0.1</v>
      </c>
      <c r="H243" s="10">
        <f t="shared" si="60"/>
        <v>4.7081902893575282E-7</v>
      </c>
      <c r="I243" s="3">
        <f t="shared" si="61"/>
        <v>8</v>
      </c>
      <c r="J243" s="2">
        <f t="shared" si="62"/>
        <v>0.03</v>
      </c>
      <c r="K243" s="10">
        <f t="shared" si="63"/>
        <v>9.8087297694948498E-9</v>
      </c>
      <c r="L243" s="3">
        <f t="shared" si="64"/>
        <v>0.5</v>
      </c>
      <c r="M243" s="2">
        <f t="shared" si="65"/>
        <v>0.01</v>
      </c>
      <c r="N243" s="3">
        <v>241</v>
      </c>
      <c r="O243" s="3">
        <f t="shared" si="66"/>
        <v>231243.79970982808</v>
      </c>
      <c r="P243" s="3">
        <f t="shared" si="67"/>
        <v>61.772149445465132</v>
      </c>
      <c r="Q243" s="3">
        <f t="shared" si="68"/>
        <v>293.44918559954448</v>
      </c>
      <c r="R243" s="3">
        <f t="shared" si="69"/>
        <v>278150.97895512695</v>
      </c>
      <c r="S243" s="3">
        <f t="shared" si="70"/>
        <v>162426.74974875714</v>
      </c>
      <c r="T243" s="3">
        <f t="shared" si="71"/>
        <v>6.5146189027278654</v>
      </c>
      <c r="U243" s="16">
        <f>COVID19_DailyReportedData!C249</f>
        <v>0</v>
      </c>
      <c r="W243" s="3" t="str">
        <f t="shared" si="72"/>
        <v/>
      </c>
    </row>
    <row r="244" spans="6:23" x14ac:dyDescent="0.25">
      <c r="F244" s="3">
        <f t="shared" si="46"/>
        <v>7.1428571428571425E-2</v>
      </c>
      <c r="G244" s="3">
        <f t="shared" si="49"/>
        <v>0.1</v>
      </c>
      <c r="H244" s="10">
        <f t="shared" si="60"/>
        <v>4.7081902893575282E-7</v>
      </c>
      <c r="I244" s="3">
        <f t="shared" si="61"/>
        <v>8</v>
      </c>
      <c r="J244" s="2">
        <f t="shared" si="62"/>
        <v>0.03</v>
      </c>
      <c r="K244" s="10">
        <f t="shared" si="63"/>
        <v>9.8087297694948498E-9</v>
      </c>
      <c r="L244" s="3">
        <f t="shared" si="64"/>
        <v>0.5</v>
      </c>
      <c r="M244" s="2">
        <f t="shared" si="65"/>
        <v>0.01</v>
      </c>
      <c r="N244" s="3">
        <v>242</v>
      </c>
      <c r="O244" s="3">
        <f t="shared" si="66"/>
        <v>231236.4087262156</v>
      </c>
      <c r="P244" s="3">
        <f t="shared" si="67"/>
        <v>58.57362172443748</v>
      </c>
      <c r="Q244" s="3">
        <f t="shared" si="68"/>
        <v>278.66574442983779</v>
      </c>
      <c r="R244" s="3">
        <f t="shared" si="69"/>
        <v>278176.35190763016</v>
      </c>
      <c r="S244" s="3">
        <f t="shared" si="70"/>
        <v>162432.9269637017</v>
      </c>
      <c r="T244" s="3">
        <f t="shared" si="71"/>
        <v>6.1772149445465132</v>
      </c>
      <c r="U244" s="16">
        <f>COVID19_DailyReportedData!C250</f>
        <v>0</v>
      </c>
      <c r="W244" s="3" t="str">
        <f t="shared" si="72"/>
        <v/>
      </c>
    </row>
    <row r="245" spans="6:23" x14ac:dyDescent="0.25">
      <c r="F245" s="3">
        <f t="shared" si="46"/>
        <v>7.1428571428571425E-2</v>
      </c>
      <c r="G245" s="3">
        <f t="shared" si="49"/>
        <v>0.1</v>
      </c>
      <c r="H245" s="10">
        <f t="shared" si="60"/>
        <v>4.7081902893575282E-7</v>
      </c>
      <c r="I245" s="3">
        <f t="shared" si="61"/>
        <v>8</v>
      </c>
      <c r="J245" s="2">
        <f t="shared" si="62"/>
        <v>0.03</v>
      </c>
      <c r="K245" s="10">
        <f t="shared" si="63"/>
        <v>9.8087297694948498E-9</v>
      </c>
      <c r="L245" s="3">
        <f t="shared" si="64"/>
        <v>0.5</v>
      </c>
      <c r="M245" s="2">
        <f t="shared" si="65"/>
        <v>0.01</v>
      </c>
      <c r="N245" s="3">
        <v>243</v>
      </c>
      <c r="O245" s="3">
        <f t="shared" si="66"/>
        <v>231229.39973499646</v>
      </c>
      <c r="P245" s="3">
        <f t="shared" si="67"/>
        <v>55.54142064796644</v>
      </c>
      <c r="Q245" s="3">
        <f t="shared" si="68"/>
        <v>264.61841057157881</v>
      </c>
      <c r="R245" s="3">
        <f t="shared" si="69"/>
        <v>278200.44043378404</v>
      </c>
      <c r="S245" s="3">
        <f t="shared" si="70"/>
        <v>162438.78432587415</v>
      </c>
      <c r="T245" s="3">
        <f t="shared" si="71"/>
        <v>5.8573621724437483</v>
      </c>
      <c r="U245" s="16">
        <f>COVID19_DailyReportedData!C251</f>
        <v>0</v>
      </c>
      <c r="W245" s="3" t="str">
        <f t="shared" si="72"/>
        <v/>
      </c>
    </row>
    <row r="246" spans="6:23" x14ac:dyDescent="0.25">
      <c r="F246" s="3">
        <f t="shared" si="46"/>
        <v>7.1428571428571425E-2</v>
      </c>
      <c r="G246" s="3">
        <f t="shared" si="49"/>
        <v>0.1</v>
      </c>
      <c r="H246" s="10">
        <f t="shared" si="60"/>
        <v>4.7081902893575282E-7</v>
      </c>
      <c r="I246" s="3">
        <f t="shared" si="61"/>
        <v>8</v>
      </c>
      <c r="J246" s="2">
        <f t="shared" si="62"/>
        <v>0.03</v>
      </c>
      <c r="K246" s="10">
        <f t="shared" si="63"/>
        <v>9.8087297694948498E-9</v>
      </c>
      <c r="L246" s="3">
        <f t="shared" si="64"/>
        <v>0.5</v>
      </c>
      <c r="M246" s="2">
        <f t="shared" si="65"/>
        <v>0.01</v>
      </c>
      <c r="N246" s="3">
        <v>244</v>
      </c>
      <c r="O246" s="3">
        <f t="shared" si="66"/>
        <v>231222.7529237619</v>
      </c>
      <c r="P246" s="3">
        <f t="shared" si="67"/>
        <v>52.666845485742961</v>
      </c>
      <c r="Q246" s="3">
        <f t="shared" si="68"/>
        <v>251.27123759554837</v>
      </c>
      <c r="R246" s="3">
        <f t="shared" si="69"/>
        <v>278223.30899315688</v>
      </c>
      <c r="S246" s="3">
        <f t="shared" si="70"/>
        <v>162444.33846793894</v>
      </c>
      <c r="T246" s="3">
        <f t="shared" si="71"/>
        <v>5.5541420647966442</v>
      </c>
      <c r="U246" s="16">
        <f>COVID19_DailyReportedData!C252</f>
        <v>0</v>
      </c>
      <c r="W246" s="3" t="str">
        <f t="shared" si="72"/>
        <v/>
      </c>
    </row>
    <row r="247" spans="6:23" x14ac:dyDescent="0.25">
      <c r="F247" s="3">
        <f t="shared" si="46"/>
        <v>7.1428571428571425E-2</v>
      </c>
      <c r="G247" s="3">
        <f t="shared" si="49"/>
        <v>0.1</v>
      </c>
      <c r="H247" s="10">
        <f t="shared" si="60"/>
        <v>4.7081902893575282E-7</v>
      </c>
      <c r="I247" s="3">
        <f t="shared" si="61"/>
        <v>8</v>
      </c>
      <c r="J247" s="2">
        <f t="shared" si="62"/>
        <v>0.03</v>
      </c>
      <c r="K247" s="10">
        <f t="shared" si="63"/>
        <v>9.8087297694948498E-9</v>
      </c>
      <c r="L247" s="3">
        <f t="shared" si="64"/>
        <v>0.5</v>
      </c>
      <c r="M247" s="2">
        <f t="shared" si="65"/>
        <v>0.01</v>
      </c>
      <c r="N247" s="3">
        <v>245</v>
      </c>
      <c r="O247" s="3">
        <f t="shared" si="66"/>
        <v>231216.4495129592</v>
      </c>
      <c r="P247" s="3">
        <f t="shared" si="67"/>
        <v>49.941654205185344</v>
      </c>
      <c r="Q247" s="3">
        <f t="shared" si="68"/>
        <v>238.58997660158349</v>
      </c>
      <c r="R247" s="3">
        <f t="shared" si="69"/>
        <v>278245.01885623409</v>
      </c>
      <c r="S247" s="3">
        <f t="shared" si="70"/>
        <v>162449.60515248752</v>
      </c>
      <c r="T247" s="3">
        <f t="shared" si="71"/>
        <v>5.2666845485742968</v>
      </c>
      <c r="U247" s="16">
        <f>COVID19_DailyReportedData!C253</f>
        <v>0</v>
      </c>
      <c r="W247" s="3" t="str">
        <f t="shared" si="72"/>
        <v/>
      </c>
    </row>
    <row r="248" spans="6:23" x14ac:dyDescent="0.25">
      <c r="F248" s="3">
        <f t="shared" si="46"/>
        <v>7.1428571428571425E-2</v>
      </c>
      <c r="G248" s="3">
        <f t="shared" si="49"/>
        <v>0.1</v>
      </c>
      <c r="H248" s="10">
        <f t="shared" si="60"/>
        <v>4.7081902893575282E-7</v>
      </c>
      <c r="I248" s="3">
        <f t="shared" si="61"/>
        <v>8</v>
      </c>
      <c r="J248" s="2">
        <f t="shared" si="62"/>
        <v>0.03</v>
      </c>
      <c r="K248" s="10">
        <f t="shared" si="63"/>
        <v>9.8087297694948498E-9</v>
      </c>
      <c r="L248" s="3">
        <f t="shared" si="64"/>
        <v>0.5</v>
      </c>
      <c r="M248" s="2">
        <f t="shared" si="65"/>
        <v>0.01</v>
      </c>
      <c r="N248" s="3">
        <v>246</v>
      </c>
      <c r="O248" s="3">
        <f t="shared" si="66"/>
        <v>231210.471701662</v>
      </c>
      <c r="P248" s="3">
        <f t="shared" si="67"/>
        <v>47.35803906720826</v>
      </c>
      <c r="Q248" s="3">
        <f t="shared" si="68"/>
        <v>226.54200083627461</v>
      </c>
      <c r="R248" s="3">
        <f t="shared" si="69"/>
        <v>278265.62825843459</v>
      </c>
      <c r="S248" s="3">
        <f t="shared" si="70"/>
        <v>162454.59931790805</v>
      </c>
      <c r="T248" s="3">
        <f t="shared" si="71"/>
        <v>4.9941654205185344</v>
      </c>
      <c r="U248" s="16">
        <f>COVID19_DailyReportedData!C254</f>
        <v>0</v>
      </c>
      <c r="W248" s="3" t="str">
        <f t="shared" si="72"/>
        <v/>
      </c>
    </row>
    <row r="249" spans="6:23" x14ac:dyDescent="0.25">
      <c r="F249" s="3">
        <f t="shared" si="46"/>
        <v>7.1428571428571425E-2</v>
      </c>
      <c r="G249" s="3">
        <f t="shared" si="49"/>
        <v>0.1</v>
      </c>
      <c r="H249" s="10">
        <f t="shared" si="60"/>
        <v>4.7081902893575282E-7</v>
      </c>
      <c r="I249" s="3">
        <f t="shared" si="61"/>
        <v>8</v>
      </c>
      <c r="J249" s="2">
        <f t="shared" si="62"/>
        <v>0.03</v>
      </c>
      <c r="K249" s="10">
        <f t="shared" si="63"/>
        <v>9.8087297694948498E-9</v>
      </c>
      <c r="L249" s="3">
        <f t="shared" si="64"/>
        <v>0.5</v>
      </c>
      <c r="M249" s="2">
        <f t="shared" si="65"/>
        <v>0.01</v>
      </c>
      <c r="N249" s="3">
        <v>247</v>
      </c>
      <c r="O249" s="3">
        <f t="shared" si="66"/>
        <v>231204.80261621473</v>
      </c>
      <c r="P249" s="3">
        <f t="shared" si="67"/>
        <v>44.908603531537835</v>
      </c>
      <c r="Q249" s="3">
        <f t="shared" si="68"/>
        <v>215.09623325469011</v>
      </c>
      <c r="R249" s="3">
        <f t="shared" si="69"/>
        <v>278285.19254699914</v>
      </c>
      <c r="S249" s="3">
        <f t="shared" si="70"/>
        <v>162459.33512181477</v>
      </c>
      <c r="T249" s="3">
        <f t="shared" si="71"/>
        <v>4.7358039067208262</v>
      </c>
      <c r="U249" s="16">
        <f>COVID19_DailyReportedData!C255</f>
        <v>0</v>
      </c>
      <c r="W249" s="3" t="str">
        <f t="shared" si="72"/>
        <v/>
      </c>
    </row>
    <row r="250" spans="6:23" x14ac:dyDescent="0.25">
      <c r="F250" s="3">
        <f t="shared" si="46"/>
        <v>7.1428571428571425E-2</v>
      </c>
      <c r="G250" s="3">
        <f t="shared" si="49"/>
        <v>0.1</v>
      </c>
      <c r="H250" s="10">
        <f t="shared" si="60"/>
        <v>4.7081902893575282E-7</v>
      </c>
      <c r="I250" s="3">
        <f t="shared" si="61"/>
        <v>8</v>
      </c>
      <c r="J250" s="2">
        <f t="shared" si="62"/>
        <v>0.03</v>
      </c>
      <c r="K250" s="10">
        <f t="shared" si="63"/>
        <v>9.8087297694948498E-9</v>
      </c>
      <c r="L250" s="3">
        <f t="shared" si="64"/>
        <v>0.5</v>
      </c>
      <c r="M250" s="2">
        <f t="shared" si="65"/>
        <v>0.01</v>
      </c>
      <c r="N250" s="3">
        <v>248</v>
      </c>
      <c r="O250" s="3">
        <f t="shared" si="66"/>
        <v>231199.42626159691</v>
      </c>
      <c r="P250" s="3">
        <f t="shared" si="67"/>
        <v>42.586340401092116</v>
      </c>
      <c r="Q250" s="3">
        <f t="shared" si="68"/>
        <v>204.22307694679458</v>
      </c>
      <c r="R250" s="3">
        <f t="shared" si="69"/>
        <v>278303.76432105532</v>
      </c>
      <c r="S250" s="3">
        <f t="shared" si="70"/>
        <v>162463.82598216794</v>
      </c>
      <c r="T250" s="3">
        <f t="shared" si="71"/>
        <v>4.4908603531537841</v>
      </c>
      <c r="U250" s="16">
        <f>COVID19_DailyReportedData!C256</f>
        <v>0</v>
      </c>
      <c r="W250" s="3" t="str">
        <f t="shared" si="72"/>
        <v/>
      </c>
    </row>
    <row r="251" spans="6:23" x14ac:dyDescent="0.25">
      <c r="F251" s="3">
        <f t="shared" si="46"/>
        <v>7.1428571428571425E-2</v>
      </c>
      <c r="G251" s="3">
        <f t="shared" si="49"/>
        <v>0.1</v>
      </c>
      <c r="H251" s="10">
        <f t="shared" si="60"/>
        <v>4.7081902893575282E-7</v>
      </c>
      <c r="I251" s="3">
        <f t="shared" si="61"/>
        <v>8</v>
      </c>
      <c r="J251" s="2">
        <f t="shared" si="62"/>
        <v>0.03</v>
      </c>
      <c r="K251" s="10">
        <f t="shared" si="63"/>
        <v>9.8087297694948498E-9</v>
      </c>
      <c r="L251" s="3">
        <f t="shared" si="64"/>
        <v>0.5</v>
      </c>
      <c r="M251" s="2">
        <f t="shared" si="65"/>
        <v>0.01</v>
      </c>
      <c r="N251" s="3">
        <v>249</v>
      </c>
      <c r="O251" s="3">
        <f t="shared" si="66"/>
        <v>231194.32747536199</v>
      </c>
      <c r="P251" s="3">
        <f t="shared" si="67"/>
        <v>40.384611138686296</v>
      </c>
      <c r="Q251" s="3">
        <f t="shared" si="68"/>
        <v>193.89434834784703</v>
      </c>
      <c r="R251" s="3">
        <f t="shared" si="69"/>
        <v>278321.39356515161</v>
      </c>
      <c r="S251" s="3">
        <f t="shared" si="70"/>
        <v>162468.08461620804</v>
      </c>
      <c r="T251" s="3">
        <f t="shared" si="71"/>
        <v>4.2586340401092118</v>
      </c>
      <c r="U251" s="16">
        <f>COVID19_DailyReportedData!C257</f>
        <v>0</v>
      </c>
      <c r="W251" s="3" t="str">
        <f t="shared" si="72"/>
        <v/>
      </c>
    </row>
    <row r="252" spans="6:23" x14ac:dyDescent="0.25">
      <c r="F252" s="3">
        <f t="shared" si="46"/>
        <v>7.1428571428571425E-2</v>
      </c>
      <c r="G252" s="3">
        <f t="shared" si="49"/>
        <v>0.1</v>
      </c>
      <c r="H252" s="10">
        <f t="shared" si="60"/>
        <v>4.7081902893575282E-7</v>
      </c>
      <c r="I252" s="3">
        <f t="shared" si="61"/>
        <v>8</v>
      </c>
      <c r="J252" s="2">
        <f t="shared" si="62"/>
        <v>0.03</v>
      </c>
      <c r="K252" s="10">
        <f t="shared" si="63"/>
        <v>9.8087297694948498E-9</v>
      </c>
      <c r="L252" s="3">
        <f t="shared" si="64"/>
        <v>0.5</v>
      </c>
      <c r="M252" s="2">
        <f t="shared" si="65"/>
        <v>0.01</v>
      </c>
      <c r="N252" s="3">
        <v>250</v>
      </c>
      <c r="O252" s="3">
        <f t="shared" si="66"/>
        <v>231189.49188401259</v>
      </c>
      <c r="P252" s="3">
        <f t="shared" si="67"/>
        <v>38.297126292875362</v>
      </c>
      <c r="Q252" s="3">
        <f t="shared" si="68"/>
        <v>184.08321315115515</v>
      </c>
      <c r="R252" s="3">
        <f t="shared" si="69"/>
        <v>278338.12777654349</v>
      </c>
      <c r="S252" s="3">
        <f t="shared" si="70"/>
        <v>162472.12307732191</v>
      </c>
      <c r="T252" s="3">
        <f t="shared" si="71"/>
        <v>4.0384611138686299</v>
      </c>
      <c r="U252" s="16">
        <f>COVID19_DailyReportedData!C258</f>
        <v>0</v>
      </c>
      <c r="W252" s="3" t="str">
        <f t="shared" si="72"/>
        <v/>
      </c>
    </row>
    <row r="253" spans="6:23" x14ac:dyDescent="0.25">
      <c r="F253" s="3">
        <f t="shared" si="46"/>
        <v>7.1428571428571425E-2</v>
      </c>
      <c r="G253" s="3">
        <f t="shared" si="49"/>
        <v>0.1</v>
      </c>
      <c r="H253" s="10">
        <f t="shared" si="60"/>
        <v>4.7081902893575282E-7</v>
      </c>
      <c r="I253" s="3">
        <f t="shared" si="61"/>
        <v>8</v>
      </c>
      <c r="J253" s="2">
        <f t="shared" si="62"/>
        <v>0.03</v>
      </c>
      <c r="K253" s="10">
        <f t="shared" si="63"/>
        <v>9.8087297694948498E-9</v>
      </c>
      <c r="L253" s="3">
        <f t="shared" si="64"/>
        <v>0.5</v>
      </c>
      <c r="M253" s="2">
        <f t="shared" si="65"/>
        <v>0.01</v>
      </c>
      <c r="N253" s="3">
        <v>251</v>
      </c>
      <c r="O253" s="3">
        <f t="shared" si="66"/>
        <v>231184.90586168214</v>
      </c>
      <c r="P253" s="3">
        <f t="shared" si="67"/>
        <v>36.317926973120755</v>
      </c>
      <c r="Q253" s="3">
        <f t="shared" si="68"/>
        <v>174.76412484107448</v>
      </c>
      <c r="R253" s="3">
        <f t="shared" si="69"/>
        <v>278354.01208650379</v>
      </c>
      <c r="S253" s="3">
        <f t="shared" si="70"/>
        <v>162475.9527899512</v>
      </c>
      <c r="T253" s="3">
        <f t="shared" si="71"/>
        <v>3.8297126292875365</v>
      </c>
      <c r="U253" s="16">
        <f>COVID19_DailyReportedData!C259</f>
        <v>0</v>
      </c>
      <c r="W253" s="3" t="str">
        <f t="shared" si="72"/>
        <v/>
      </c>
    </row>
    <row r="254" spans="6:23" x14ac:dyDescent="0.25">
      <c r="F254" s="3">
        <f t="shared" si="46"/>
        <v>7.1428571428571425E-2</v>
      </c>
      <c r="G254" s="3">
        <f t="shared" si="49"/>
        <v>0.1</v>
      </c>
      <c r="H254" s="10">
        <f t="shared" si="60"/>
        <v>4.7081902893575282E-7</v>
      </c>
      <c r="I254" s="3">
        <f t="shared" si="61"/>
        <v>8</v>
      </c>
      <c r="J254" s="2">
        <f t="shared" si="62"/>
        <v>0.03</v>
      </c>
      <c r="K254" s="10">
        <f t="shared" si="63"/>
        <v>9.8087297694948498E-9</v>
      </c>
      <c r="L254" s="3">
        <f t="shared" si="64"/>
        <v>0.5</v>
      </c>
      <c r="M254" s="2">
        <f t="shared" si="65"/>
        <v>0.01</v>
      </c>
      <c r="N254" s="3">
        <v>252</v>
      </c>
      <c r="O254" s="3">
        <f t="shared" si="66"/>
        <v>231180.55649099936</v>
      </c>
      <c r="P254" s="3">
        <f t="shared" si="67"/>
        <v>34.441367317669489</v>
      </c>
      <c r="Q254" s="3">
        <f t="shared" si="68"/>
        <v>165.9127657640241</v>
      </c>
      <c r="R254" s="3">
        <f t="shared" si="69"/>
        <v>278369.08937591908</v>
      </c>
      <c r="S254" s="3">
        <f t="shared" si="70"/>
        <v>162479.5845826485</v>
      </c>
      <c r="T254" s="3">
        <f t="shared" si="71"/>
        <v>3.6317926973120755</v>
      </c>
      <c r="U254" s="16">
        <f>COVID19_DailyReportedData!C260</f>
        <v>0</v>
      </c>
      <c r="W254" s="3" t="str">
        <f t="shared" si="72"/>
        <v/>
      </c>
    </row>
    <row r="255" spans="6:23" x14ac:dyDescent="0.25">
      <c r="F255" s="3">
        <f t="shared" si="46"/>
        <v>7.1428571428571425E-2</v>
      </c>
      <c r="G255" s="3">
        <f t="shared" si="49"/>
        <v>0.1</v>
      </c>
      <c r="H255" s="10">
        <f t="shared" si="60"/>
        <v>4.7081902893575282E-7</v>
      </c>
      <c r="I255" s="3">
        <f t="shared" si="61"/>
        <v>8</v>
      </c>
      <c r="J255" s="2">
        <f t="shared" si="62"/>
        <v>0.03</v>
      </c>
      <c r="K255" s="10">
        <f t="shared" si="63"/>
        <v>9.8087297694948498E-9</v>
      </c>
      <c r="L255" s="3">
        <f t="shared" si="64"/>
        <v>0.5</v>
      </c>
      <c r="M255" s="2">
        <f t="shared" si="65"/>
        <v>0.01</v>
      </c>
      <c r="N255" s="3">
        <v>253</v>
      </c>
      <c r="O255" s="3">
        <f t="shared" si="66"/>
        <v>231176.43152601915</v>
      </c>
      <c r="P255" s="3">
        <f t="shared" si="67"/>
        <v>32.662097900572043</v>
      </c>
      <c r="Q255" s="3">
        <f t="shared" si="68"/>
        <v>157.50599065550361</v>
      </c>
      <c r="R255" s="3">
        <f t="shared" si="69"/>
        <v>278383.4003854249</v>
      </c>
      <c r="S255" s="3">
        <f t="shared" si="70"/>
        <v>162483.02871938027</v>
      </c>
      <c r="T255" s="3">
        <f t="shared" si="71"/>
        <v>3.4441367317669491</v>
      </c>
      <c r="U255" s="16">
        <f>COVID19_DailyReportedData!C261</f>
        <v>0</v>
      </c>
      <c r="W255" s="3" t="str">
        <f t="shared" si="72"/>
        <v/>
      </c>
    </row>
    <row r="256" spans="6:23" x14ac:dyDescent="0.25">
      <c r="F256" s="3">
        <f t="shared" si="46"/>
        <v>7.1428571428571425E-2</v>
      </c>
      <c r="G256" s="3">
        <f t="shared" si="49"/>
        <v>0.1</v>
      </c>
      <c r="H256" s="10">
        <f t="shared" si="60"/>
        <v>4.7081902893575282E-7</v>
      </c>
      <c r="I256" s="3">
        <f t="shared" si="61"/>
        <v>8</v>
      </c>
      <c r="J256" s="2">
        <f t="shared" si="62"/>
        <v>0.03</v>
      </c>
      <c r="K256" s="10">
        <f t="shared" si="63"/>
        <v>9.8087297694948498E-9</v>
      </c>
      <c r="L256" s="3">
        <f t="shared" si="64"/>
        <v>0.5</v>
      </c>
      <c r="M256" s="2">
        <f t="shared" si="65"/>
        <v>0.01</v>
      </c>
      <c r="N256" s="3">
        <v>254</v>
      </c>
      <c r="O256" s="3">
        <f t="shared" si="66"/>
        <v>231172.51935710962</v>
      </c>
      <c r="P256" s="3">
        <f t="shared" si="67"/>
        <v>30.975050027145826</v>
      </c>
      <c r="Q256" s="3">
        <f t="shared" si="68"/>
        <v>149.52177254159628</v>
      </c>
      <c r="R256" s="3">
        <f t="shared" si="69"/>
        <v>278396.98382032174</v>
      </c>
      <c r="S256" s="3">
        <f t="shared" si="70"/>
        <v>162486.29492917031</v>
      </c>
      <c r="T256" s="3">
        <f t="shared" si="71"/>
        <v>3.2662097900572045</v>
      </c>
      <c r="U256" s="16">
        <f>COVID19_DailyReportedData!C262</f>
        <v>0</v>
      </c>
      <c r="W256" s="3" t="str">
        <f t="shared" si="72"/>
        <v/>
      </c>
    </row>
    <row r="257" spans="6:23" x14ac:dyDescent="0.25">
      <c r="F257" s="3">
        <f t="shared" si="46"/>
        <v>7.1428571428571425E-2</v>
      </c>
      <c r="G257" s="3">
        <f t="shared" si="49"/>
        <v>0.1</v>
      </c>
      <c r="H257" s="10">
        <f t="shared" si="60"/>
        <v>4.7081902893575282E-7</v>
      </c>
      <c r="I257" s="3">
        <f t="shared" si="61"/>
        <v>8</v>
      </c>
      <c r="J257" s="2">
        <f t="shared" si="62"/>
        <v>0.03</v>
      </c>
      <c r="K257" s="10">
        <f t="shared" si="63"/>
        <v>9.8087297694948498E-9</v>
      </c>
      <c r="L257" s="3">
        <f t="shared" si="64"/>
        <v>0.5</v>
      </c>
      <c r="M257" s="2">
        <f t="shared" si="65"/>
        <v>0.01</v>
      </c>
      <c r="N257" s="3">
        <v>255</v>
      </c>
      <c r="O257" s="3">
        <f t="shared" si="66"/>
        <v>231168.80897769076</v>
      </c>
      <c r="P257" s="3">
        <f t="shared" si="67"/>
        <v>29.375420869921911</v>
      </c>
      <c r="Q257" s="3">
        <f t="shared" si="68"/>
        <v>141.93915093419682</v>
      </c>
      <c r="R257" s="3">
        <f t="shared" si="69"/>
        <v>278409.87645050522</v>
      </c>
      <c r="S257" s="3">
        <f t="shared" si="70"/>
        <v>162489.39243417303</v>
      </c>
      <c r="T257" s="3">
        <f t="shared" si="71"/>
        <v>3.0975050027145827</v>
      </c>
      <c r="U257" s="16">
        <f>COVID19_DailyReportedData!C263</f>
        <v>0</v>
      </c>
      <c r="W257" s="3" t="str">
        <f t="shared" si="72"/>
        <v/>
      </c>
    </row>
    <row r="258" spans="6:23" x14ac:dyDescent="0.25">
      <c r="F258" s="3">
        <f t="shared" ref="F258:F321" si="73">$C$3</f>
        <v>7.1428571428571425E-2</v>
      </c>
      <c r="G258" s="3">
        <f t="shared" si="49"/>
        <v>0.1</v>
      </c>
      <c r="H258" s="10">
        <f t="shared" si="60"/>
        <v>4.7081902893575282E-7</v>
      </c>
      <c r="I258" s="3">
        <f t="shared" si="61"/>
        <v>8</v>
      </c>
      <c r="J258" s="2">
        <f t="shared" si="62"/>
        <v>0.03</v>
      </c>
      <c r="K258" s="10">
        <f t="shared" si="63"/>
        <v>9.8087297694948498E-9</v>
      </c>
      <c r="L258" s="3">
        <f t="shared" si="64"/>
        <v>0.5</v>
      </c>
      <c r="M258" s="2">
        <f t="shared" si="65"/>
        <v>0.01</v>
      </c>
      <c r="N258" s="3">
        <v>256</v>
      </c>
      <c r="O258" s="3">
        <f t="shared" si="66"/>
        <v>231165.28995272613</v>
      </c>
      <c r="P258" s="3">
        <f t="shared" si="67"/>
        <v>27.858659399700407</v>
      </c>
      <c r="Q258" s="3">
        <f t="shared" si="68"/>
        <v>134.73818224017495</v>
      </c>
      <c r="R258" s="3">
        <f t="shared" si="69"/>
        <v>278422.11320563412</v>
      </c>
      <c r="S258" s="3">
        <f t="shared" si="70"/>
        <v>162492.32997626002</v>
      </c>
      <c r="T258" s="3">
        <f t="shared" si="71"/>
        <v>2.9375420869921913</v>
      </c>
      <c r="U258" s="16">
        <f>COVID19_DailyReportedData!C264</f>
        <v>0</v>
      </c>
      <c r="W258" s="3" t="str">
        <f t="shared" si="72"/>
        <v/>
      </c>
    </row>
    <row r="259" spans="6:23" x14ac:dyDescent="0.25">
      <c r="F259" s="3">
        <f t="shared" si="73"/>
        <v>7.1428571428571425E-2</v>
      </c>
      <c r="G259" s="3">
        <f t="shared" ref="G259:G322" si="74">$C$16</f>
        <v>0.1</v>
      </c>
      <c r="H259" s="10">
        <f t="shared" si="60"/>
        <v>4.7081902893575282E-7</v>
      </c>
      <c r="I259" s="3">
        <f t="shared" si="61"/>
        <v>8</v>
      </c>
      <c r="J259" s="2">
        <f t="shared" si="62"/>
        <v>0.03</v>
      </c>
      <c r="K259" s="10">
        <f t="shared" si="63"/>
        <v>9.8087297694948498E-9</v>
      </c>
      <c r="L259" s="3">
        <f t="shared" si="64"/>
        <v>0.5</v>
      </c>
      <c r="M259" s="2">
        <f t="shared" si="65"/>
        <v>0.01</v>
      </c>
      <c r="N259" s="3">
        <v>257</v>
      </c>
      <c r="O259" s="3">
        <f t="shared" si="66"/>
        <v>231161.95238887423</v>
      </c>
      <c r="P259" s="3">
        <f t="shared" si="67"/>
        <v>26.420453068791637</v>
      </c>
      <c r="Q259" s="3">
        <f t="shared" si="68"/>
        <v>127.89989230584679</v>
      </c>
      <c r="R259" s="3">
        <f t="shared" si="69"/>
        <v>278433.72726575122</v>
      </c>
      <c r="S259" s="3">
        <f t="shared" si="70"/>
        <v>162495.1158422</v>
      </c>
      <c r="T259" s="3">
        <f t="shared" si="71"/>
        <v>2.7858659399700407</v>
      </c>
      <c r="U259" s="16">
        <f>COVID19_DailyReportedData!C265</f>
        <v>0</v>
      </c>
      <c r="W259" s="3" t="str">
        <f t="shared" si="72"/>
        <v/>
      </c>
    </row>
    <row r="260" spans="6:23" x14ac:dyDescent="0.25">
      <c r="F260" s="3">
        <f t="shared" si="73"/>
        <v>7.1428571428571425E-2</v>
      </c>
      <c r="G260" s="3">
        <f t="shared" si="74"/>
        <v>0.1</v>
      </c>
      <c r="H260" s="10">
        <f t="shared" si="60"/>
        <v>4.7081902893575282E-7</v>
      </c>
      <c r="I260" s="3">
        <f t="shared" si="61"/>
        <v>8</v>
      </c>
      <c r="J260" s="2">
        <f t="shared" si="62"/>
        <v>0.03</v>
      </c>
      <c r="K260" s="10">
        <f t="shared" si="63"/>
        <v>9.8087297694948498E-9</v>
      </c>
      <c r="L260" s="3">
        <f t="shared" si="64"/>
        <v>0.5</v>
      </c>
      <c r="M260" s="2">
        <f t="shared" si="65"/>
        <v>0.01</v>
      </c>
      <c r="N260" s="3">
        <v>258</v>
      </c>
      <c r="O260" s="3">
        <f t="shared" si="66"/>
        <v>231158.78690621108</v>
      </c>
      <c r="P260" s="3">
        <f t="shared" si="67"/>
        <v>25.056715205842156</v>
      </c>
      <c r="Q260" s="3">
        <f t="shared" si="68"/>
        <v>121.40623101945117</v>
      </c>
      <c r="R260" s="3">
        <f t="shared" si="69"/>
        <v>278444.7501475637</v>
      </c>
      <c r="S260" s="3">
        <f t="shared" si="70"/>
        <v>162497.75788750689</v>
      </c>
      <c r="T260" s="3">
        <f t="shared" si="71"/>
        <v>2.6420453068791638</v>
      </c>
      <c r="U260" s="16">
        <f>COVID19_DailyReportedData!C266</f>
        <v>0</v>
      </c>
      <c r="W260" s="3" t="str">
        <f t="shared" si="72"/>
        <v/>
      </c>
    </row>
    <row r="261" spans="6:23" x14ac:dyDescent="0.25">
      <c r="F261" s="3">
        <f t="shared" si="73"/>
        <v>7.1428571428571425E-2</v>
      </c>
      <c r="G261" s="3">
        <f t="shared" si="74"/>
        <v>0.1</v>
      </c>
      <c r="H261" s="10">
        <f t="shared" si="60"/>
        <v>4.7081902893575282E-7</v>
      </c>
      <c r="I261" s="3">
        <f t="shared" si="61"/>
        <v>8</v>
      </c>
      <c r="J261" s="2">
        <f t="shared" si="62"/>
        <v>0.03</v>
      </c>
      <c r="K261" s="10">
        <f t="shared" si="63"/>
        <v>9.8087297694948498E-9</v>
      </c>
      <c r="L261" s="3">
        <f t="shared" si="64"/>
        <v>0.5</v>
      </c>
      <c r="M261" s="2">
        <f t="shared" si="65"/>
        <v>0.01</v>
      </c>
      <c r="N261" s="3">
        <v>259</v>
      </c>
      <c r="O261" s="3">
        <f t="shared" si="66"/>
        <v>231155.78461144064</v>
      </c>
      <c r="P261" s="3">
        <f t="shared" si="67"/>
        <v>23.763573083843482</v>
      </c>
      <c r="Q261" s="3">
        <f t="shared" si="68"/>
        <v>115.24002889578887</v>
      </c>
      <c r="R261" s="3">
        <f t="shared" si="69"/>
        <v>278455.21178657981</v>
      </c>
      <c r="S261" s="3">
        <f t="shared" si="70"/>
        <v>162500.26355902746</v>
      </c>
      <c r="T261" s="3">
        <f t="shared" si="71"/>
        <v>2.5056715205842157</v>
      </c>
      <c r="U261" s="16">
        <f>COVID19_DailyReportedData!C267</f>
        <v>0</v>
      </c>
      <c r="W261" s="3" t="str">
        <f t="shared" si="72"/>
        <v/>
      </c>
    </row>
    <row r="262" spans="6:23" x14ac:dyDescent="0.25">
      <c r="F262" s="3">
        <f t="shared" si="73"/>
        <v>7.1428571428571425E-2</v>
      </c>
      <c r="G262" s="3">
        <f t="shared" si="74"/>
        <v>0.1</v>
      </c>
      <c r="H262" s="10">
        <f t="shared" si="60"/>
        <v>4.7081902893575282E-7</v>
      </c>
      <c r="I262" s="3">
        <f t="shared" si="61"/>
        <v>8</v>
      </c>
      <c r="J262" s="2">
        <f t="shared" si="62"/>
        <v>0.03</v>
      </c>
      <c r="K262" s="10">
        <f t="shared" si="63"/>
        <v>9.8087297694948498E-9</v>
      </c>
      <c r="L262" s="3">
        <f t="shared" si="64"/>
        <v>0.5</v>
      </c>
      <c r="M262" s="2">
        <f t="shared" si="65"/>
        <v>0.01</v>
      </c>
      <c r="N262" s="3">
        <v>260</v>
      </c>
      <c r="O262" s="3">
        <f t="shared" si="66"/>
        <v>231152.93707251368</v>
      </c>
      <c r="P262" s="3">
        <f t="shared" si="67"/>
        <v>22.537356625002747</v>
      </c>
      <c r="Q262" s="3">
        <f t="shared" si="68"/>
        <v>109.38495556875972</v>
      </c>
      <c r="R262" s="3">
        <f t="shared" si="69"/>
        <v>278465.14061529265</v>
      </c>
      <c r="S262" s="3">
        <f t="shared" si="70"/>
        <v>162502.63991633584</v>
      </c>
      <c r="T262" s="3">
        <f t="shared" si="71"/>
        <v>2.3763573083843483</v>
      </c>
      <c r="U262" s="16">
        <f>COVID19_DailyReportedData!C268</f>
        <v>0</v>
      </c>
      <c r="W262" s="3" t="str">
        <f t="shared" si="72"/>
        <v/>
      </c>
    </row>
    <row r="263" spans="6:23" x14ac:dyDescent="0.25">
      <c r="F263" s="3">
        <f t="shared" si="73"/>
        <v>7.1428571428571425E-2</v>
      </c>
      <c r="G263" s="3">
        <f t="shared" si="74"/>
        <v>0.1</v>
      </c>
      <c r="H263" s="10">
        <f t="shared" si="60"/>
        <v>4.7081902893575282E-7</v>
      </c>
      <c r="I263" s="3">
        <f t="shared" si="61"/>
        <v>8</v>
      </c>
      <c r="J263" s="2">
        <f t="shared" si="62"/>
        <v>0.03</v>
      </c>
      <c r="K263" s="10">
        <f t="shared" si="63"/>
        <v>9.8087297694948498E-9</v>
      </c>
      <c r="L263" s="3">
        <f t="shared" si="64"/>
        <v>0.5</v>
      </c>
      <c r="M263" s="2">
        <f t="shared" si="65"/>
        <v>0.01</v>
      </c>
      <c r="N263" s="3">
        <v>261</v>
      </c>
      <c r="O263" s="3">
        <f t="shared" si="66"/>
        <v>231150.23629458057</v>
      </c>
      <c r="P263" s="3">
        <f t="shared" si="67"/>
        <v>21.374587708124672</v>
      </c>
      <c r="Q263" s="3">
        <f t="shared" si="68"/>
        <v>103.82548011920574</v>
      </c>
      <c r="R263" s="3">
        <f t="shared" si="69"/>
        <v>278474.56363759219</v>
      </c>
      <c r="S263" s="3">
        <f t="shared" si="70"/>
        <v>162504.89365199834</v>
      </c>
      <c r="T263" s="3">
        <f t="shared" si="71"/>
        <v>2.2537356625002749</v>
      </c>
      <c r="U263" s="16">
        <f>COVID19_DailyReportedData!C269</f>
        <v>0</v>
      </c>
      <c r="W263" s="3" t="str">
        <f t="shared" si="72"/>
        <v/>
      </c>
    </row>
    <row r="264" spans="6:23" x14ac:dyDescent="0.25">
      <c r="F264" s="3">
        <f t="shared" si="73"/>
        <v>7.1428571428571425E-2</v>
      </c>
      <c r="G264" s="3">
        <f t="shared" si="74"/>
        <v>0.1</v>
      </c>
      <c r="H264" s="10">
        <f t="shared" si="60"/>
        <v>4.7081902893575282E-7</v>
      </c>
      <c r="I264" s="3">
        <f t="shared" si="61"/>
        <v>8</v>
      </c>
      <c r="J264" s="2">
        <f t="shared" si="62"/>
        <v>0.03</v>
      </c>
      <c r="K264" s="10">
        <f t="shared" si="63"/>
        <v>9.8087297694948498E-9</v>
      </c>
      <c r="L264" s="3">
        <f t="shared" si="64"/>
        <v>0.5</v>
      </c>
      <c r="M264" s="2">
        <f t="shared" si="65"/>
        <v>0.01</v>
      </c>
      <c r="N264" s="3">
        <v>262</v>
      </c>
      <c r="O264" s="3">
        <f t="shared" si="66"/>
        <v>231147.674697207</v>
      </c>
      <c r="P264" s="3">
        <f t="shared" si="67"/>
        <v>20.271970046018506</v>
      </c>
      <c r="Q264" s="3">
        <f t="shared" si="68"/>
        <v>98.546833167217798</v>
      </c>
      <c r="R264" s="3">
        <f t="shared" si="69"/>
        <v>278483.50649957987</v>
      </c>
      <c r="S264" s="3">
        <f t="shared" si="70"/>
        <v>162507.03111076917</v>
      </c>
      <c r="T264" s="3">
        <f t="shared" si="71"/>
        <v>2.1374587708124673</v>
      </c>
      <c r="U264" s="16">
        <f>COVID19_DailyReportedData!C270</f>
        <v>0</v>
      </c>
      <c r="W264" s="3" t="str">
        <f t="shared" si="72"/>
        <v/>
      </c>
    </row>
    <row r="265" spans="6:23" x14ac:dyDescent="0.25">
      <c r="F265" s="3">
        <f t="shared" si="73"/>
        <v>7.1428571428571425E-2</v>
      </c>
      <c r="G265" s="3">
        <f t="shared" si="74"/>
        <v>0.1</v>
      </c>
      <c r="H265" s="10">
        <f t="shared" si="60"/>
        <v>4.7081902893575282E-7</v>
      </c>
      <c r="I265" s="3">
        <f t="shared" si="61"/>
        <v>8</v>
      </c>
      <c r="J265" s="2">
        <f t="shared" si="62"/>
        <v>0.03</v>
      </c>
      <c r="K265" s="10">
        <f t="shared" si="63"/>
        <v>9.8087297694948498E-9</v>
      </c>
      <c r="L265" s="3">
        <f t="shared" si="64"/>
        <v>0.5</v>
      </c>
      <c r="M265" s="2">
        <f t="shared" si="65"/>
        <v>0.01</v>
      </c>
      <c r="N265" s="3">
        <v>263</v>
      </c>
      <c r="O265" s="3">
        <f t="shared" si="66"/>
        <v>231145.24509278577</v>
      </c>
      <c r="P265" s="3">
        <f t="shared" si="67"/>
        <v>19.226379602207647</v>
      </c>
      <c r="Q265" s="3">
        <f t="shared" si="68"/>
        <v>93.534970659875512</v>
      </c>
      <c r="R265" s="3">
        <f t="shared" si="69"/>
        <v>278491.99355695222</v>
      </c>
      <c r="S265" s="3">
        <f t="shared" si="70"/>
        <v>162509.05830777378</v>
      </c>
      <c r="T265" s="3">
        <f t="shared" si="71"/>
        <v>2.0271970046018506</v>
      </c>
      <c r="U265" s="16">
        <f>COVID19_DailyReportedData!C271</f>
        <v>0</v>
      </c>
      <c r="W265" s="3" t="str">
        <f t="shared" si="72"/>
        <v/>
      </c>
    </row>
    <row r="266" spans="6:23" x14ac:dyDescent="0.25">
      <c r="F266" s="3">
        <f t="shared" si="73"/>
        <v>7.1428571428571425E-2</v>
      </c>
      <c r="G266" s="3">
        <f t="shared" si="74"/>
        <v>0.1</v>
      </c>
      <c r="H266" s="10">
        <f t="shared" si="60"/>
        <v>4.7081902893575282E-7</v>
      </c>
      <c r="I266" s="3">
        <f t="shared" si="61"/>
        <v>8</v>
      </c>
      <c r="J266" s="2">
        <f t="shared" si="62"/>
        <v>0.03</v>
      </c>
      <c r="K266" s="10">
        <f t="shared" si="63"/>
        <v>9.8087297694948498E-9</v>
      </c>
      <c r="L266" s="3">
        <f t="shared" si="64"/>
        <v>0.5</v>
      </c>
      <c r="M266" s="2">
        <f t="shared" si="65"/>
        <v>0.01</v>
      </c>
      <c r="N266" s="3">
        <v>264</v>
      </c>
      <c r="O266" s="3">
        <f t="shared" si="66"/>
        <v>231142.94066608115</v>
      </c>
      <c r="P266" s="3">
        <f t="shared" si="67"/>
        <v>18.234855517888331</v>
      </c>
      <c r="Q266" s="3">
        <f t="shared" si="68"/>
        <v>88.776539287248028</v>
      </c>
      <c r="R266" s="3">
        <f t="shared" si="69"/>
        <v>278500.04793911381</v>
      </c>
      <c r="S266" s="3">
        <f t="shared" si="70"/>
        <v>162510.98094573402</v>
      </c>
      <c r="T266" s="3">
        <f t="shared" si="71"/>
        <v>1.9226379602207648</v>
      </c>
      <c r="U266" s="16">
        <f>COVID19_DailyReportedData!C272</f>
        <v>0</v>
      </c>
      <c r="W266" s="3" t="str">
        <f t="shared" si="72"/>
        <v/>
      </c>
    </row>
    <row r="267" spans="6:23" x14ac:dyDescent="0.25">
      <c r="F267" s="3">
        <f t="shared" si="73"/>
        <v>7.1428571428571425E-2</v>
      </c>
      <c r="G267" s="3">
        <f t="shared" si="74"/>
        <v>0.1</v>
      </c>
      <c r="H267" s="10">
        <f t="shared" si="60"/>
        <v>4.7081902893575282E-7</v>
      </c>
      <c r="I267" s="3">
        <f t="shared" si="61"/>
        <v>8</v>
      </c>
      <c r="J267" s="2">
        <f t="shared" si="62"/>
        <v>0.03</v>
      </c>
      <c r="K267" s="10">
        <f t="shared" si="63"/>
        <v>9.8087297694948498E-9</v>
      </c>
      <c r="L267" s="3">
        <f t="shared" si="64"/>
        <v>0.5</v>
      </c>
      <c r="M267" s="2">
        <f t="shared" si="65"/>
        <v>0.01</v>
      </c>
      <c r="N267" s="3">
        <v>265</v>
      </c>
      <c r="O267" s="3">
        <f t="shared" si="66"/>
        <v>231140.75495484573</v>
      </c>
      <c r="P267" s="3">
        <f t="shared" si="67"/>
        <v>17.294591521662319</v>
      </c>
      <c r="Q267" s="3">
        <f t="shared" si="68"/>
        <v>84.258843461376287</v>
      </c>
      <c r="R267" s="3">
        <f t="shared" si="69"/>
        <v>278507.69161017134</v>
      </c>
      <c r="S267" s="3">
        <f t="shared" si="70"/>
        <v>162512.8044312858</v>
      </c>
      <c r="T267" s="3">
        <f t="shared" si="71"/>
        <v>1.8234855517888331</v>
      </c>
      <c r="U267" s="16">
        <f>COVID19_DailyReportedData!C273</f>
        <v>0</v>
      </c>
      <c r="W267" s="3" t="str">
        <f t="shared" si="72"/>
        <v/>
      </c>
    </row>
    <row r="268" spans="6:23" x14ac:dyDescent="0.25">
      <c r="F268" s="3">
        <f t="shared" si="73"/>
        <v>7.1428571428571425E-2</v>
      </c>
      <c r="G268" s="3">
        <f t="shared" si="74"/>
        <v>0.1</v>
      </c>
      <c r="H268" s="10">
        <f t="shared" si="60"/>
        <v>4.7081902893575282E-7</v>
      </c>
      <c r="I268" s="3">
        <f t="shared" si="61"/>
        <v>8</v>
      </c>
      <c r="J268" s="2">
        <f t="shared" si="62"/>
        <v>0.03</v>
      </c>
      <c r="K268" s="10">
        <f t="shared" si="63"/>
        <v>9.8087297694948498E-9</v>
      </c>
      <c r="L268" s="3">
        <f t="shared" si="64"/>
        <v>0.5</v>
      </c>
      <c r="M268" s="2">
        <f t="shared" si="65"/>
        <v>0.01</v>
      </c>
      <c r="N268" s="3">
        <v>266</v>
      </c>
      <c r="O268" s="3">
        <f t="shared" si="66"/>
        <v>231138.68183145334</v>
      </c>
      <c r="P268" s="3">
        <f t="shared" si="67"/>
        <v>16.402927796061441</v>
      </c>
      <c r="Q268" s="3">
        <f t="shared" si="68"/>
        <v>79.969813794872778</v>
      </c>
      <c r="R268" s="3">
        <f t="shared" si="69"/>
        <v>278514.94542695582</v>
      </c>
      <c r="S268" s="3">
        <f t="shared" si="70"/>
        <v>162514.53389043798</v>
      </c>
      <c r="T268" s="3">
        <f t="shared" si="71"/>
        <v>1.7294591521662319</v>
      </c>
      <c r="U268" s="16">
        <f>COVID19_DailyReportedData!C274</f>
        <v>0</v>
      </c>
      <c r="W268" s="3" t="str">
        <f t="shared" si="72"/>
        <v/>
      </c>
    </row>
    <row r="269" spans="6:23" x14ac:dyDescent="0.25">
      <c r="F269" s="3">
        <f t="shared" si="73"/>
        <v>7.1428571428571425E-2</v>
      </c>
      <c r="G269" s="3">
        <f t="shared" si="74"/>
        <v>0.1</v>
      </c>
      <c r="H269" s="10">
        <f t="shared" si="60"/>
        <v>4.7081902893575282E-7</v>
      </c>
      <c r="I269" s="3">
        <f t="shared" si="61"/>
        <v>8</v>
      </c>
      <c r="J269" s="2">
        <f t="shared" si="62"/>
        <v>0.03</v>
      </c>
      <c r="K269" s="10">
        <f t="shared" si="63"/>
        <v>9.8087297694948498E-9</v>
      </c>
      <c r="L269" s="3">
        <f t="shared" si="64"/>
        <v>0.5</v>
      </c>
      <c r="M269" s="2">
        <f t="shared" si="65"/>
        <v>0.01</v>
      </c>
      <c r="N269" s="3">
        <v>267</v>
      </c>
      <c r="O269" s="3">
        <f t="shared" si="66"/>
        <v>231136.7154854938</v>
      </c>
      <c r="P269" s="3">
        <f t="shared" si="67"/>
        <v>15.557343276293707</v>
      </c>
      <c r="Q269" s="3">
        <f t="shared" si="68"/>
        <v>75.897977017702289</v>
      </c>
      <c r="R269" s="3">
        <f t="shared" si="69"/>
        <v>278521.82919421233</v>
      </c>
      <c r="S269" s="3">
        <f t="shared" si="70"/>
        <v>162516.17418321758</v>
      </c>
      <c r="T269" s="3">
        <f t="shared" si="71"/>
        <v>1.6402927796061442</v>
      </c>
      <c r="U269" s="16">
        <f>COVID19_DailyReportedData!C275</f>
        <v>0</v>
      </c>
      <c r="W269" s="3" t="str">
        <f t="shared" si="72"/>
        <v/>
      </c>
    </row>
    <row r="270" spans="6:23" x14ac:dyDescent="0.25">
      <c r="F270" s="3">
        <f t="shared" si="73"/>
        <v>7.1428571428571425E-2</v>
      </c>
      <c r="G270" s="3">
        <f t="shared" si="74"/>
        <v>0.1</v>
      </c>
      <c r="H270" s="10">
        <f t="shared" si="60"/>
        <v>4.7081902893575282E-7</v>
      </c>
      <c r="I270" s="3">
        <f t="shared" si="61"/>
        <v>8</v>
      </c>
      <c r="J270" s="2">
        <f t="shared" si="62"/>
        <v>0.03</v>
      </c>
      <c r="K270" s="10">
        <f t="shared" si="63"/>
        <v>9.8087297694948498E-9</v>
      </c>
      <c r="L270" s="3">
        <f t="shared" si="64"/>
        <v>0.5</v>
      </c>
      <c r="M270" s="2">
        <f t="shared" si="65"/>
        <v>0.01</v>
      </c>
      <c r="N270" s="3">
        <v>268</v>
      </c>
      <c r="O270" s="3">
        <f t="shared" si="66"/>
        <v>231134.85040727904</v>
      </c>
      <c r="P270" s="3">
        <f t="shared" si="67"/>
        <v>14.755448357975771</v>
      </c>
      <c r="Q270" s="3">
        <f t="shared" si="68"/>
        <v>72.032427272638628</v>
      </c>
      <c r="R270" s="3">
        <f t="shared" si="69"/>
        <v>278528.36171709048</v>
      </c>
      <c r="S270" s="3">
        <f t="shared" si="70"/>
        <v>162517.72991754519</v>
      </c>
      <c r="T270" s="3">
        <f t="shared" si="71"/>
        <v>1.5557343276293709</v>
      </c>
      <c r="U270" s="16">
        <f>COVID19_DailyReportedData!C276</f>
        <v>0</v>
      </c>
      <c r="W270" s="3" t="str">
        <f t="shared" si="72"/>
        <v/>
      </c>
    </row>
    <row r="271" spans="6:23" x14ac:dyDescent="0.25">
      <c r="F271" s="3">
        <f t="shared" si="73"/>
        <v>7.1428571428571425E-2</v>
      </c>
      <c r="G271" s="3">
        <f t="shared" si="74"/>
        <v>0.1</v>
      </c>
      <c r="H271" s="10">
        <f t="shared" si="60"/>
        <v>4.7081902893575282E-7</v>
      </c>
      <c r="I271" s="3">
        <f t="shared" si="61"/>
        <v>8</v>
      </c>
      <c r="J271" s="2">
        <f t="shared" si="62"/>
        <v>0.03</v>
      </c>
      <c r="K271" s="10">
        <f t="shared" si="63"/>
        <v>9.8087297694948498E-9</v>
      </c>
      <c r="L271" s="3">
        <f t="shared" si="64"/>
        <v>0.5</v>
      </c>
      <c r="M271" s="2">
        <f t="shared" si="65"/>
        <v>0.01</v>
      </c>
      <c r="N271" s="3">
        <v>269</v>
      </c>
      <c r="O271" s="3">
        <f t="shared" si="66"/>
        <v>231133.08137221233</v>
      </c>
      <c r="P271" s="3">
        <f t="shared" si="67"/>
        <v>13.994977991878908</v>
      </c>
      <c r="Q271" s="3">
        <f t="shared" si="68"/>
        <v>68.362798731819169</v>
      </c>
      <c r="R271" s="3">
        <f t="shared" si="69"/>
        <v>278534.5608510641</v>
      </c>
      <c r="S271" s="3">
        <f t="shared" si="70"/>
        <v>162519.20546238098</v>
      </c>
      <c r="T271" s="3">
        <f t="shared" si="71"/>
        <v>1.4755448357975771</v>
      </c>
      <c r="U271" s="16">
        <f>COVID19_DailyReportedData!C277</f>
        <v>0</v>
      </c>
      <c r="W271" s="3" t="str">
        <f t="shared" si="72"/>
        <v/>
      </c>
    </row>
    <row r="272" spans="6:23" x14ac:dyDescent="0.25">
      <c r="F272" s="3">
        <f t="shared" si="73"/>
        <v>7.1428571428571425E-2</v>
      </c>
      <c r="G272" s="3">
        <f t="shared" si="74"/>
        <v>0.1</v>
      </c>
      <c r="H272" s="10">
        <f t="shared" si="60"/>
        <v>4.7081902893575282E-7</v>
      </c>
      <c r="I272" s="3">
        <f t="shared" si="61"/>
        <v>8</v>
      </c>
      <c r="J272" s="2">
        <f t="shared" si="62"/>
        <v>0.03</v>
      </c>
      <c r="K272" s="10">
        <f t="shared" si="63"/>
        <v>9.8087297694948498E-9</v>
      </c>
      <c r="L272" s="3">
        <f t="shared" si="64"/>
        <v>0.5</v>
      </c>
      <c r="M272" s="2">
        <f t="shared" si="65"/>
        <v>0.01</v>
      </c>
      <c r="N272" s="3">
        <v>270</v>
      </c>
      <c r="O272" s="3">
        <f t="shared" si="66"/>
        <v>231131.40342597498</v>
      </c>
      <c r="P272" s="3">
        <f t="shared" si="67"/>
        <v>13.273785144909224</v>
      </c>
      <c r="Q272" s="3">
        <f t="shared" si="68"/>
        <v>64.879239478734249</v>
      </c>
      <c r="R272" s="3">
        <f t="shared" si="69"/>
        <v>278540.44354940153</v>
      </c>
      <c r="S272" s="3">
        <f t="shared" si="70"/>
        <v>162520.60496018018</v>
      </c>
      <c r="T272" s="3">
        <f t="shared" si="71"/>
        <v>1.399497799187891</v>
      </c>
      <c r="U272" s="16">
        <f>COVID19_DailyReportedData!C278</f>
        <v>0</v>
      </c>
      <c r="W272" s="3" t="str">
        <f t="shared" si="72"/>
        <v/>
      </c>
    </row>
    <row r="273" spans="6:23" x14ac:dyDescent="0.25">
      <c r="F273" s="3">
        <f t="shared" si="73"/>
        <v>7.1428571428571425E-2</v>
      </c>
      <c r="G273" s="3">
        <f t="shared" si="74"/>
        <v>0.1</v>
      </c>
      <c r="H273" s="10">
        <f t="shared" si="60"/>
        <v>4.7081902893575282E-7</v>
      </c>
      <c r="I273" s="3">
        <f t="shared" si="61"/>
        <v>8</v>
      </c>
      <c r="J273" s="2">
        <f t="shared" si="62"/>
        <v>0.03</v>
      </c>
      <c r="K273" s="10">
        <f t="shared" si="63"/>
        <v>9.8087297694948498E-9</v>
      </c>
      <c r="L273" s="3">
        <f t="shared" si="64"/>
        <v>0.5</v>
      </c>
      <c r="M273" s="2">
        <f t="shared" si="65"/>
        <v>0.01</v>
      </c>
      <c r="N273" s="3">
        <v>271</v>
      </c>
      <c r="O273" s="3">
        <f t="shared" si="66"/>
        <v>231129.81187048738</v>
      </c>
      <c r="P273" s="3">
        <f t="shared" si="67"/>
        <v>12.589834607671181</v>
      </c>
      <c r="Q273" s="3">
        <f t="shared" si="68"/>
        <v>61.572386601887004</v>
      </c>
      <c r="R273" s="3">
        <f t="shared" si="69"/>
        <v>278546.02590830321</v>
      </c>
      <c r="S273" s="3">
        <f t="shared" si="70"/>
        <v>162521.93233869466</v>
      </c>
      <c r="T273" s="3">
        <f t="shared" si="71"/>
        <v>1.3273785144909225</v>
      </c>
      <c r="U273" s="16">
        <f>COVID19_DailyReportedData!C279</f>
        <v>0</v>
      </c>
      <c r="W273" s="3" t="str">
        <f t="shared" si="72"/>
        <v/>
      </c>
    </row>
    <row r="274" spans="6:23" x14ac:dyDescent="0.25">
      <c r="F274" s="3">
        <f t="shared" si="73"/>
        <v>7.1428571428571425E-2</v>
      </c>
      <c r="G274" s="3">
        <f t="shared" si="74"/>
        <v>0.1</v>
      </c>
      <c r="H274" s="10">
        <f t="shared" si="60"/>
        <v>4.7081902893575282E-7</v>
      </c>
      <c r="I274" s="3">
        <f t="shared" si="61"/>
        <v>8</v>
      </c>
      <c r="J274" s="2">
        <f t="shared" si="62"/>
        <v>0.03</v>
      </c>
      <c r="K274" s="10">
        <f t="shared" si="63"/>
        <v>9.8087297694948498E-9</v>
      </c>
      <c r="L274" s="3">
        <f t="shared" si="64"/>
        <v>0.5</v>
      </c>
      <c r="M274" s="2">
        <f t="shared" si="65"/>
        <v>0.01</v>
      </c>
      <c r="N274" s="3">
        <v>272</v>
      </c>
      <c r="O274" s="3">
        <f t="shared" si="66"/>
        <v>231128.30225060371</v>
      </c>
      <c r="P274" s="3">
        <f t="shared" si="67"/>
        <v>11.941197130030348</v>
      </c>
      <c r="Q274" s="3">
        <f t="shared" si="68"/>
        <v>58.433342448233624</v>
      </c>
      <c r="R274" s="3">
        <f t="shared" si="69"/>
        <v>278551.32320981816</v>
      </c>
      <c r="S274" s="3">
        <f t="shared" si="70"/>
        <v>162523.19132215544</v>
      </c>
      <c r="T274" s="3">
        <f t="shared" si="71"/>
        <v>1.2589834607671182</v>
      </c>
      <c r="U274" s="16">
        <f>COVID19_DailyReportedData!C280</f>
        <v>0</v>
      </c>
      <c r="W274" s="3" t="str">
        <f t="shared" si="72"/>
        <v/>
      </c>
    </row>
    <row r="275" spans="6:23" x14ac:dyDescent="0.25">
      <c r="F275" s="3">
        <f t="shared" si="73"/>
        <v>7.1428571428571425E-2</v>
      </c>
      <c r="G275" s="3">
        <f t="shared" si="74"/>
        <v>0.1</v>
      </c>
      <c r="H275" s="10">
        <f t="shared" si="60"/>
        <v>4.7081902893575282E-7</v>
      </c>
      <c r="I275" s="3">
        <f t="shared" si="61"/>
        <v>8</v>
      </c>
      <c r="J275" s="2">
        <f t="shared" si="62"/>
        <v>0.03</v>
      </c>
      <c r="K275" s="10">
        <f t="shared" si="63"/>
        <v>9.8087297694948498E-9</v>
      </c>
      <c r="L275" s="3">
        <f t="shared" si="64"/>
        <v>0.5</v>
      </c>
      <c r="M275" s="2">
        <f t="shared" si="65"/>
        <v>0.01</v>
      </c>
      <c r="N275" s="3">
        <v>273</v>
      </c>
      <c r="O275" s="3">
        <f t="shared" si="66"/>
        <v>231126.87034150149</v>
      </c>
      <c r="P275" s="3">
        <f t="shared" si="67"/>
        <v>11.326043867099706</v>
      </c>
      <c r="Q275" s="3">
        <f t="shared" si="68"/>
        <v>55.453651986362829</v>
      </c>
      <c r="R275" s="3">
        <f t="shared" si="69"/>
        <v>278556.34996264515</v>
      </c>
      <c r="S275" s="3">
        <f t="shared" si="70"/>
        <v>162524.38544186845</v>
      </c>
      <c r="T275" s="3">
        <f t="shared" si="71"/>
        <v>1.1941197130030348</v>
      </c>
      <c r="U275" s="16">
        <f>COVID19_DailyReportedData!C281</f>
        <v>0</v>
      </c>
      <c r="W275" s="3" t="str">
        <f t="shared" si="72"/>
        <v/>
      </c>
    </row>
    <row r="276" spans="6:23" x14ac:dyDescent="0.25">
      <c r="F276" s="3">
        <f t="shared" si="73"/>
        <v>7.1428571428571425E-2</v>
      </c>
      <c r="G276" s="3">
        <f t="shared" si="74"/>
        <v>0.1</v>
      </c>
      <c r="H276" s="10">
        <f t="shared" si="60"/>
        <v>4.7081902893575282E-7</v>
      </c>
      <c r="I276" s="3">
        <f t="shared" si="61"/>
        <v>8</v>
      </c>
      <c r="J276" s="2">
        <f t="shared" si="62"/>
        <v>0.03</v>
      </c>
      <c r="K276" s="10">
        <f t="shared" si="63"/>
        <v>9.8087297694948498E-9</v>
      </c>
      <c r="L276" s="3">
        <f t="shared" si="64"/>
        <v>0.5</v>
      </c>
      <c r="M276" s="2">
        <f t="shared" si="65"/>
        <v>0.01</v>
      </c>
      <c r="N276" s="3">
        <v>274</v>
      </c>
      <c r="O276" s="3">
        <f t="shared" si="66"/>
        <v>231125.51213672949</v>
      </c>
      <c r="P276" s="3">
        <f t="shared" si="67"/>
        <v>10.742641119027176</v>
      </c>
      <c r="Q276" s="3">
        <f t="shared" si="68"/>
        <v>52.625281231189739</v>
      </c>
      <c r="R276" s="3">
        <f t="shared" si="69"/>
        <v>278561.11994092038</v>
      </c>
      <c r="S276" s="3">
        <f t="shared" si="70"/>
        <v>162525.51804625517</v>
      </c>
      <c r="T276" s="3">
        <f t="shared" si="71"/>
        <v>1.1326043867099707</v>
      </c>
      <c r="U276" s="16">
        <f>COVID19_DailyReportedData!C282</f>
        <v>0</v>
      </c>
      <c r="W276" s="3" t="str">
        <f t="shared" si="72"/>
        <v/>
      </c>
    </row>
    <row r="277" spans="6:23" x14ac:dyDescent="0.25">
      <c r="F277" s="3">
        <f t="shared" si="73"/>
        <v>7.1428571428571425E-2</v>
      </c>
      <c r="G277" s="3">
        <f t="shared" si="74"/>
        <v>0.1</v>
      </c>
      <c r="H277" s="10">
        <f t="shared" si="60"/>
        <v>4.7081902893575282E-7</v>
      </c>
      <c r="I277" s="3">
        <f t="shared" si="61"/>
        <v>8</v>
      </c>
      <c r="J277" s="2">
        <f t="shared" si="62"/>
        <v>0.03</v>
      </c>
      <c r="K277" s="10">
        <f t="shared" si="63"/>
        <v>9.8087297694948498E-9</v>
      </c>
      <c r="L277" s="3">
        <f t="shared" si="64"/>
        <v>0.5</v>
      </c>
      <c r="M277" s="2">
        <f t="shared" si="65"/>
        <v>0.01</v>
      </c>
      <c r="N277" s="3">
        <v>275</v>
      </c>
      <c r="O277" s="3">
        <f t="shared" si="66"/>
        <v>231124.22383687925</v>
      </c>
      <c r="P277" s="3">
        <f t="shared" si="67"/>
        <v>10.189345348863203</v>
      </c>
      <c r="Q277" s="3">
        <f t="shared" si="68"/>
        <v>49.940596683721758</v>
      </c>
      <c r="R277" s="3">
        <f t="shared" si="69"/>
        <v>278565.64622108825</v>
      </c>
      <c r="S277" s="3">
        <f t="shared" si="70"/>
        <v>162526.59231036706</v>
      </c>
      <c r="T277" s="3">
        <f t="shared" si="71"/>
        <v>1.0742641119027176</v>
      </c>
      <c r="U277" s="16">
        <f>COVID19_DailyReportedData!C283</f>
        <v>0</v>
      </c>
      <c r="W277" s="3" t="str">
        <f t="shared" si="72"/>
        <v/>
      </c>
    </row>
    <row r="278" spans="6:23" x14ac:dyDescent="0.25">
      <c r="F278" s="3">
        <f t="shared" si="73"/>
        <v>7.1428571428571425E-2</v>
      </c>
      <c r="G278" s="3">
        <f t="shared" si="74"/>
        <v>0.1</v>
      </c>
      <c r="H278" s="10">
        <f t="shared" ref="H278:H341" si="75">(I278*J278)/($C$8+$C$9+$C$11+$C$10)</f>
        <v>4.7081902893575282E-7</v>
      </c>
      <c r="I278" s="3">
        <f t="shared" ref="I278:I341" si="76">IF(N278&gt;=$C$28,$C$25,IF(N278&gt;=$C$27,$C$24,$C$23))</f>
        <v>8</v>
      </c>
      <c r="J278" s="2">
        <f t="shared" ref="J278:J341" si="77">IF(N278&gt;=$C$28,$C$33,IF(N278&gt;=$C$27,$C$32,$C$31))</f>
        <v>0.03</v>
      </c>
      <c r="K278" s="10">
        <f t="shared" ref="K278:K341" si="78">(L278*M278)/($C$8+$C$9+$C$11+$C$10)</f>
        <v>9.8087297694948498E-9</v>
      </c>
      <c r="L278" s="3">
        <f t="shared" ref="L278:L341" si="79">IF(N278&gt;=$C$28,$D$25,IF(N278&gt;=$C$27,$D$24,$D$23))</f>
        <v>0.5</v>
      </c>
      <c r="M278" s="2">
        <f t="shared" ref="M278:M341" si="80">IF(N278&gt;=$C$28,$D$33,IF(N278&gt;=$C$27,$D$32,$D$31))</f>
        <v>0.01</v>
      </c>
      <c r="N278" s="3">
        <v>276</v>
      </c>
      <c r="O278" s="3">
        <f t="shared" ref="O278:O341" si="81">-H277*O277*P277-K277*O277*Q277+O277</f>
        <v>231123.00183884753</v>
      </c>
      <c r="P278" s="3">
        <f t="shared" ref="P278:P341" si="82">H277*O277*P277+K277*O277*Q277-(F277 + G277)*P277+P277</f>
        <v>9.6645984636390914</v>
      </c>
      <c r="Q278" s="3">
        <f t="shared" ref="Q278:Q341" si="83">P277*G277 + Q277-Q277*F277</f>
        <v>47.392345741199378</v>
      </c>
      <c r="R278" s="3">
        <f t="shared" ref="R278:R341" si="84">F277*(P277+Q277)+R277</f>
        <v>278569.94121694774</v>
      </c>
      <c r="S278" s="3">
        <f t="shared" ref="S278:S341" si="85">P277*G277 + S277</f>
        <v>162527.61124490196</v>
      </c>
      <c r="T278" s="3">
        <f t="shared" ref="T278:T341" si="86">P277*G277</f>
        <v>1.0189345348863204</v>
      </c>
      <c r="U278" s="16">
        <f>COVID19_DailyReportedData!C284</f>
        <v>0</v>
      </c>
      <c r="W278" s="3" t="str">
        <f t="shared" si="72"/>
        <v/>
      </c>
    </row>
    <row r="279" spans="6:23" x14ac:dyDescent="0.25">
      <c r="F279" s="3">
        <f t="shared" si="73"/>
        <v>7.1428571428571425E-2</v>
      </c>
      <c r="G279" s="3">
        <f t="shared" si="74"/>
        <v>0.1</v>
      </c>
      <c r="H279" s="10">
        <f t="shared" si="75"/>
        <v>4.7081902893575282E-7</v>
      </c>
      <c r="I279" s="3">
        <f t="shared" si="76"/>
        <v>8</v>
      </c>
      <c r="J279" s="2">
        <f t="shared" si="77"/>
        <v>0.03</v>
      </c>
      <c r="K279" s="10">
        <f t="shared" si="78"/>
        <v>9.8087297694948498E-9</v>
      </c>
      <c r="L279" s="3">
        <f t="shared" si="79"/>
        <v>0.5</v>
      </c>
      <c r="M279" s="2">
        <f t="shared" si="80"/>
        <v>0.01</v>
      </c>
      <c r="N279" s="3">
        <v>277</v>
      </c>
      <c r="O279" s="3">
        <f t="shared" si="81"/>
        <v>231121.84272565853</v>
      </c>
      <c r="P279" s="3">
        <f t="shared" si="82"/>
        <v>9.166923344592</v>
      </c>
      <c r="Q279" s="3">
        <f t="shared" si="83"/>
        <v>44.973638034620478</v>
      </c>
      <c r="R279" s="3">
        <f t="shared" si="84"/>
        <v>278574.01671296236</v>
      </c>
      <c r="S279" s="3">
        <f t="shared" si="85"/>
        <v>162528.57770474831</v>
      </c>
      <c r="T279" s="3">
        <f t="shared" si="86"/>
        <v>0.96645984636390914</v>
      </c>
      <c r="U279" s="16">
        <f>COVID19_DailyReportedData!C285</f>
        <v>0</v>
      </c>
      <c r="W279" s="3" t="str">
        <f t="shared" si="72"/>
        <v/>
      </c>
    </row>
    <row r="280" spans="6:23" x14ac:dyDescent="0.25">
      <c r="F280" s="3">
        <f t="shared" si="73"/>
        <v>7.1428571428571425E-2</v>
      </c>
      <c r="G280" s="3">
        <f t="shared" si="74"/>
        <v>0.1</v>
      </c>
      <c r="H280" s="10">
        <f t="shared" si="75"/>
        <v>4.7081902893575282E-7</v>
      </c>
      <c r="I280" s="3">
        <f t="shared" si="76"/>
        <v>8</v>
      </c>
      <c r="J280" s="2">
        <f t="shared" si="77"/>
        <v>0.03</v>
      </c>
      <c r="K280" s="10">
        <f t="shared" si="78"/>
        <v>9.8087297694948498E-9</v>
      </c>
      <c r="L280" s="3">
        <f t="shared" si="79"/>
        <v>0.5</v>
      </c>
      <c r="M280" s="2">
        <f t="shared" si="80"/>
        <v>0.01</v>
      </c>
      <c r="N280" s="3">
        <v>278</v>
      </c>
      <c r="O280" s="3">
        <f t="shared" si="81"/>
        <v>231120.74325681652</v>
      </c>
      <c r="P280" s="3">
        <f t="shared" si="82"/>
        <v>8.6949196132336883</v>
      </c>
      <c r="Q280" s="3">
        <f t="shared" si="83"/>
        <v>42.677927652321074</v>
      </c>
      <c r="R280" s="3">
        <f t="shared" si="84"/>
        <v>278577.88389591803</v>
      </c>
      <c r="S280" s="3">
        <f t="shared" si="85"/>
        <v>162529.49439708277</v>
      </c>
      <c r="T280" s="3">
        <f t="shared" si="86"/>
        <v>0.91669233445920006</v>
      </c>
      <c r="U280" s="16">
        <f>COVID19_DailyReportedData!C286</f>
        <v>0</v>
      </c>
      <c r="W280" s="3" t="str">
        <f t="shared" si="72"/>
        <v/>
      </c>
    </row>
    <row r="281" spans="6:23" x14ac:dyDescent="0.25">
      <c r="F281" s="3">
        <f t="shared" si="73"/>
        <v>7.1428571428571425E-2</v>
      </c>
      <c r="G281" s="3">
        <f t="shared" si="74"/>
        <v>0.1</v>
      </c>
      <c r="H281" s="10">
        <f t="shared" si="75"/>
        <v>4.7081902893575282E-7</v>
      </c>
      <c r="I281" s="3">
        <f t="shared" si="76"/>
        <v>8</v>
      </c>
      <c r="J281" s="2">
        <f t="shared" si="77"/>
        <v>0.03</v>
      </c>
      <c r="K281" s="10">
        <f t="shared" si="78"/>
        <v>9.8087297694948498E-9</v>
      </c>
      <c r="L281" s="3">
        <f t="shared" si="79"/>
        <v>0.5</v>
      </c>
      <c r="M281" s="2">
        <f t="shared" si="80"/>
        <v>0.01</v>
      </c>
      <c r="N281" s="3">
        <v>279</v>
      </c>
      <c r="O281" s="3">
        <f t="shared" si="81"/>
        <v>231119.7003591611</v>
      </c>
      <c r="P281" s="3">
        <f t="shared" si="82"/>
        <v>8.2472596206796034</v>
      </c>
      <c r="Q281" s="3">
        <f t="shared" si="83"/>
        <v>40.498996209907226</v>
      </c>
      <c r="R281" s="3">
        <f t="shared" si="84"/>
        <v>278581.55338500842</v>
      </c>
      <c r="S281" s="3">
        <f t="shared" si="85"/>
        <v>162530.36388904409</v>
      </c>
      <c r="T281" s="3">
        <f t="shared" si="86"/>
        <v>0.86949196132336892</v>
      </c>
      <c r="U281" s="16">
        <f>COVID19_DailyReportedData!C287</f>
        <v>0</v>
      </c>
      <c r="W281" s="3" t="str">
        <f t="shared" si="72"/>
        <v/>
      </c>
    </row>
    <row r="282" spans="6:23" x14ac:dyDescent="0.25">
      <c r="F282" s="3">
        <f t="shared" si="73"/>
        <v>7.1428571428571425E-2</v>
      </c>
      <c r="G282" s="3">
        <f t="shared" si="74"/>
        <v>0.1</v>
      </c>
      <c r="H282" s="10">
        <f t="shared" si="75"/>
        <v>4.7081902893575282E-7</v>
      </c>
      <c r="I282" s="3">
        <f t="shared" si="76"/>
        <v>8</v>
      </c>
      <c r="J282" s="2">
        <f t="shared" si="77"/>
        <v>0.03</v>
      </c>
      <c r="K282" s="10">
        <f t="shared" si="78"/>
        <v>9.8087297694948498E-9</v>
      </c>
      <c r="L282" s="3">
        <f t="shared" si="79"/>
        <v>0.5</v>
      </c>
      <c r="M282" s="2">
        <f t="shared" si="80"/>
        <v>0.01</v>
      </c>
      <c r="N282" s="3">
        <v>280</v>
      </c>
      <c r="O282" s="3">
        <f t="shared" si="81"/>
        <v>231118.71111819847</v>
      </c>
      <c r="P282" s="3">
        <f t="shared" si="82"/>
        <v>7.8226846483350219</v>
      </c>
      <c r="Q282" s="3">
        <f t="shared" si="83"/>
        <v>38.43093672841038</v>
      </c>
      <c r="R282" s="3">
        <f t="shared" si="84"/>
        <v>278585.03526042489</v>
      </c>
      <c r="S282" s="3">
        <f t="shared" si="85"/>
        <v>162531.18861500616</v>
      </c>
      <c r="T282" s="3">
        <f t="shared" si="86"/>
        <v>0.82472596206796034</v>
      </c>
      <c r="U282" s="16">
        <f>COVID19_DailyReportedData!C288</f>
        <v>0</v>
      </c>
      <c r="W282" s="3" t="str">
        <f t="shared" ref="W282:W345" si="87">IF(U282&gt;0,(U282-S282)*(U282-S282),"")</f>
        <v/>
      </c>
    </row>
    <row r="283" spans="6:23" x14ac:dyDescent="0.25">
      <c r="F283" s="3">
        <f t="shared" si="73"/>
        <v>7.1428571428571425E-2</v>
      </c>
      <c r="G283" s="3">
        <f t="shared" si="74"/>
        <v>0.1</v>
      </c>
      <c r="H283" s="10">
        <f t="shared" si="75"/>
        <v>4.7081902893575282E-7</v>
      </c>
      <c r="I283" s="3">
        <f t="shared" si="76"/>
        <v>8</v>
      </c>
      <c r="J283" s="2">
        <f t="shared" si="77"/>
        <v>0.03</v>
      </c>
      <c r="K283" s="10">
        <f t="shared" si="78"/>
        <v>9.8087297694948498E-9</v>
      </c>
      <c r="L283" s="3">
        <f t="shared" si="79"/>
        <v>0.5</v>
      </c>
      <c r="M283" s="2">
        <f t="shared" si="80"/>
        <v>0.01</v>
      </c>
      <c r="N283" s="3">
        <v>281</v>
      </c>
      <c r="O283" s="3">
        <f t="shared" si="81"/>
        <v>231117.77276988412</v>
      </c>
      <c r="P283" s="3">
        <f t="shared" si="82"/>
        <v>7.4200013086779002</v>
      </c>
      <c r="Q283" s="3">
        <f t="shared" si="83"/>
        <v>36.468138284071713</v>
      </c>
      <c r="R283" s="3">
        <f t="shared" si="84"/>
        <v>278588.33909052325</v>
      </c>
      <c r="S283" s="3">
        <f t="shared" si="85"/>
        <v>162531.97088347099</v>
      </c>
      <c r="T283" s="3">
        <f t="shared" si="86"/>
        <v>0.78226846483350221</v>
      </c>
      <c r="U283" s="16">
        <f>COVID19_DailyReportedData!C289</f>
        <v>0</v>
      </c>
      <c r="W283" s="3" t="str">
        <f t="shared" si="87"/>
        <v/>
      </c>
    </row>
    <row r="284" spans="6:23" x14ac:dyDescent="0.25">
      <c r="F284" s="3">
        <f t="shared" si="73"/>
        <v>7.1428571428571425E-2</v>
      </c>
      <c r="G284" s="3">
        <f t="shared" si="74"/>
        <v>0.1</v>
      </c>
      <c r="H284" s="10">
        <f t="shared" si="75"/>
        <v>4.7081902893575282E-7</v>
      </c>
      <c r="I284" s="3">
        <f t="shared" si="76"/>
        <v>8</v>
      </c>
      <c r="J284" s="2">
        <f t="shared" si="77"/>
        <v>0.03</v>
      </c>
      <c r="K284" s="10">
        <f t="shared" si="78"/>
        <v>9.8087297694948498E-9</v>
      </c>
      <c r="L284" s="3">
        <f t="shared" si="79"/>
        <v>0.5</v>
      </c>
      <c r="M284" s="2">
        <f t="shared" si="80"/>
        <v>0.01</v>
      </c>
      <c r="N284" s="3">
        <v>282</v>
      </c>
      <c r="O284" s="3">
        <f t="shared" si="81"/>
        <v>231116.88269283297</v>
      </c>
      <c r="P284" s="3">
        <f t="shared" si="82"/>
        <v>7.0380781354858328</v>
      </c>
      <c r="Q284" s="3">
        <f t="shared" si="83"/>
        <v>34.605271394648661</v>
      </c>
      <c r="R284" s="3">
        <f t="shared" si="84"/>
        <v>278591.47395763703</v>
      </c>
      <c r="S284" s="3">
        <f t="shared" si="85"/>
        <v>162532.71288360187</v>
      </c>
      <c r="T284" s="3">
        <f t="shared" si="86"/>
        <v>0.74200013086779004</v>
      </c>
      <c r="U284" s="16">
        <f>COVID19_DailyReportedData!C290</f>
        <v>0</v>
      </c>
      <c r="W284" s="3" t="str">
        <f t="shared" si="87"/>
        <v/>
      </c>
    </row>
    <row r="285" spans="6:23" x14ac:dyDescent="0.25">
      <c r="F285" s="3">
        <f t="shared" si="73"/>
        <v>7.1428571428571425E-2</v>
      </c>
      <c r="G285" s="3">
        <f t="shared" si="74"/>
        <v>0.1</v>
      </c>
      <c r="H285" s="10">
        <f t="shared" si="75"/>
        <v>4.7081902893575282E-7</v>
      </c>
      <c r="I285" s="3">
        <f t="shared" si="76"/>
        <v>8</v>
      </c>
      <c r="J285" s="2">
        <f t="shared" si="77"/>
        <v>0.03</v>
      </c>
      <c r="K285" s="10">
        <f t="shared" si="78"/>
        <v>9.8087297694948498E-9</v>
      </c>
      <c r="L285" s="3">
        <f t="shared" si="79"/>
        <v>0.5</v>
      </c>
      <c r="M285" s="2">
        <f t="shared" si="80"/>
        <v>0.01</v>
      </c>
      <c r="N285" s="3">
        <v>283</v>
      </c>
      <c r="O285" s="3">
        <f t="shared" si="81"/>
        <v>231116.03840093466</v>
      </c>
      <c r="P285" s="3">
        <f t="shared" si="82"/>
        <v>6.6758423534290454</v>
      </c>
      <c r="Q285" s="3">
        <f t="shared" si="83"/>
        <v>32.837274108579486</v>
      </c>
      <c r="R285" s="3">
        <f t="shared" si="84"/>
        <v>278594.44848260347</v>
      </c>
      <c r="S285" s="3">
        <f t="shared" si="85"/>
        <v>162533.41669141542</v>
      </c>
      <c r="T285" s="3">
        <f t="shared" si="86"/>
        <v>0.70380781354858335</v>
      </c>
      <c r="U285" s="16">
        <f>COVID19_DailyReportedData!C291</f>
        <v>0</v>
      </c>
      <c r="W285" s="3" t="str">
        <f t="shared" si="87"/>
        <v/>
      </c>
    </row>
    <row r="286" spans="6:23" x14ac:dyDescent="0.25">
      <c r="F286" s="3">
        <f t="shared" si="73"/>
        <v>7.1428571428571425E-2</v>
      </c>
      <c r="G286" s="3">
        <f t="shared" si="74"/>
        <v>0.1</v>
      </c>
      <c r="H286" s="10">
        <f t="shared" si="75"/>
        <v>4.7081902893575282E-7</v>
      </c>
      <c r="I286" s="3">
        <f t="shared" si="76"/>
        <v>8</v>
      </c>
      <c r="J286" s="2">
        <f t="shared" si="77"/>
        <v>0.03</v>
      </c>
      <c r="K286" s="10">
        <f t="shared" si="78"/>
        <v>9.8087297694948498E-9</v>
      </c>
      <c r="L286" s="3">
        <f t="shared" si="79"/>
        <v>0.5</v>
      </c>
      <c r="M286" s="2">
        <f t="shared" si="80"/>
        <v>0.01</v>
      </c>
      <c r="N286" s="3">
        <v>284</v>
      </c>
      <c r="O286" s="3">
        <f t="shared" si="81"/>
        <v>231115.23753635286</v>
      </c>
      <c r="P286" s="3">
        <f t="shared" si="82"/>
        <v>6.3322768174945043</v>
      </c>
      <c r="Q286" s="3">
        <f t="shared" si="83"/>
        <v>31.159338764738145</v>
      </c>
      <c r="R286" s="3">
        <f t="shared" si="84"/>
        <v>278597.27084806503</v>
      </c>
      <c r="S286" s="3">
        <f t="shared" si="85"/>
        <v>162534.08427565076</v>
      </c>
      <c r="T286" s="3">
        <f t="shared" si="86"/>
        <v>0.66758423534290456</v>
      </c>
      <c r="U286" s="16">
        <f>COVID19_DailyReportedData!C292</f>
        <v>0</v>
      </c>
      <c r="W286" s="3" t="str">
        <f t="shared" si="87"/>
        <v/>
      </c>
    </row>
    <row r="287" spans="6:23" x14ac:dyDescent="0.25">
      <c r="F287" s="3">
        <f t="shared" si="73"/>
        <v>7.1428571428571425E-2</v>
      </c>
      <c r="G287" s="3">
        <f t="shared" si="74"/>
        <v>0.1</v>
      </c>
      <c r="H287" s="10">
        <f t="shared" si="75"/>
        <v>4.7081902893575282E-7</v>
      </c>
      <c r="I287" s="3">
        <f t="shared" si="76"/>
        <v>8</v>
      </c>
      <c r="J287" s="2">
        <f t="shared" si="77"/>
        <v>0.03</v>
      </c>
      <c r="K287" s="10">
        <f t="shared" si="78"/>
        <v>9.8087297694948498E-9</v>
      </c>
      <c r="L287" s="3">
        <f t="shared" si="79"/>
        <v>0.5</v>
      </c>
      <c r="M287" s="2">
        <f t="shared" si="80"/>
        <v>0.01</v>
      </c>
      <c r="N287" s="3">
        <v>285</v>
      </c>
      <c r="O287" s="3">
        <f t="shared" si="81"/>
        <v>231114.47786288842</v>
      </c>
      <c r="P287" s="3">
        <f t="shared" si="82"/>
        <v>6.0064171132196593</v>
      </c>
      <c r="Q287" s="3">
        <f t="shared" si="83"/>
        <v>29.566899391863441</v>
      </c>
      <c r="R287" s="3">
        <f t="shared" si="84"/>
        <v>278599.94882060663</v>
      </c>
      <c r="S287" s="3">
        <f t="shared" si="85"/>
        <v>162534.7175033325</v>
      </c>
      <c r="T287" s="3">
        <f t="shared" si="86"/>
        <v>0.63322768174945043</v>
      </c>
      <c r="U287" s="16">
        <f>COVID19_DailyReportedData!C293</f>
        <v>0</v>
      </c>
      <c r="W287" s="3" t="str">
        <f t="shared" si="87"/>
        <v/>
      </c>
    </row>
    <row r="288" spans="6:23" x14ac:dyDescent="0.25">
      <c r="F288" s="3">
        <f t="shared" si="73"/>
        <v>7.1428571428571425E-2</v>
      </c>
      <c r="G288" s="3">
        <f t="shared" si="74"/>
        <v>0.1</v>
      </c>
      <c r="H288" s="10">
        <f t="shared" si="75"/>
        <v>4.7081902893575282E-7</v>
      </c>
      <c r="I288" s="3">
        <f t="shared" si="76"/>
        <v>8</v>
      </c>
      <c r="J288" s="2">
        <f t="shared" si="77"/>
        <v>0.03</v>
      </c>
      <c r="K288" s="10">
        <f t="shared" si="78"/>
        <v>9.8087297694948498E-9</v>
      </c>
      <c r="L288" s="3">
        <f t="shared" si="79"/>
        <v>0.5</v>
      </c>
      <c r="M288" s="2">
        <f t="shared" si="80"/>
        <v>0.01</v>
      </c>
      <c r="N288" s="3">
        <v>286</v>
      </c>
      <c r="O288" s="3">
        <f t="shared" si="81"/>
        <v>231113.75725968732</v>
      </c>
      <c r="P288" s="3">
        <f t="shared" si="82"/>
        <v>5.6973488091997915</v>
      </c>
      <c r="Q288" s="3">
        <f t="shared" si="83"/>
        <v>28.055619718052306</v>
      </c>
      <c r="R288" s="3">
        <f t="shared" si="84"/>
        <v>278602.48977178556</v>
      </c>
      <c r="S288" s="3">
        <f t="shared" si="85"/>
        <v>162535.31814504383</v>
      </c>
      <c r="T288" s="3">
        <f t="shared" si="86"/>
        <v>0.60064171132196598</v>
      </c>
      <c r="U288" s="16">
        <f>COVID19_DailyReportedData!C294</f>
        <v>0</v>
      </c>
      <c r="W288" s="3" t="str">
        <f t="shared" si="87"/>
        <v/>
      </c>
    </row>
    <row r="289" spans="6:23" x14ac:dyDescent="0.25">
      <c r="F289" s="3">
        <f t="shared" si="73"/>
        <v>7.1428571428571425E-2</v>
      </c>
      <c r="G289" s="3">
        <f t="shared" si="74"/>
        <v>0.1</v>
      </c>
      <c r="H289" s="10">
        <f t="shared" si="75"/>
        <v>4.7081902893575282E-7</v>
      </c>
      <c r="I289" s="3">
        <f t="shared" si="76"/>
        <v>8</v>
      </c>
      <c r="J289" s="2">
        <f t="shared" si="77"/>
        <v>0.03</v>
      </c>
      <c r="K289" s="10">
        <f t="shared" si="78"/>
        <v>9.8087297694948498E-9</v>
      </c>
      <c r="L289" s="3">
        <f t="shared" si="79"/>
        <v>0.5</v>
      </c>
      <c r="M289" s="2">
        <f t="shared" si="80"/>
        <v>0.01</v>
      </c>
      <c r="N289" s="3">
        <v>287</v>
      </c>
      <c r="O289" s="3">
        <f t="shared" si="81"/>
        <v>231113.07371527544</v>
      </c>
      <c r="P289" s="3">
        <f t="shared" si="82"/>
        <v>5.4042048537918728</v>
      </c>
      <c r="Q289" s="3">
        <f t="shared" si="83"/>
        <v>26.62138176196855</v>
      </c>
      <c r="R289" s="3">
        <f t="shared" si="84"/>
        <v>278604.90069810895</v>
      </c>
      <c r="S289" s="3">
        <f t="shared" si="85"/>
        <v>162535.88787992476</v>
      </c>
      <c r="T289" s="3">
        <f t="shared" si="86"/>
        <v>0.56973488091997915</v>
      </c>
      <c r="U289" s="16">
        <f>COVID19_DailyReportedData!C295</f>
        <v>0</v>
      </c>
      <c r="W289" s="3" t="str">
        <f t="shared" si="87"/>
        <v/>
      </c>
    </row>
    <row r="290" spans="6:23" x14ac:dyDescent="0.25">
      <c r="F290" s="3">
        <f t="shared" si="73"/>
        <v>7.1428571428571425E-2</v>
      </c>
      <c r="G290" s="3">
        <f t="shared" si="74"/>
        <v>0.1</v>
      </c>
      <c r="H290" s="10">
        <f t="shared" si="75"/>
        <v>4.7081902893575282E-7</v>
      </c>
      <c r="I290" s="3">
        <f t="shared" si="76"/>
        <v>8</v>
      </c>
      <c r="J290" s="2">
        <f t="shared" si="77"/>
        <v>0.03</v>
      </c>
      <c r="K290" s="10">
        <f t="shared" si="78"/>
        <v>9.8087297694948498E-9</v>
      </c>
      <c r="L290" s="3">
        <f t="shared" si="79"/>
        <v>0.5</v>
      </c>
      <c r="M290" s="2">
        <f t="shared" si="80"/>
        <v>0.01</v>
      </c>
      <c r="N290" s="3">
        <v>288</v>
      </c>
      <c r="O290" s="3">
        <f t="shared" si="81"/>
        <v>231112.42532190308</v>
      </c>
      <c r="P290" s="3">
        <f t="shared" si="82"/>
        <v>5.1261631083717623</v>
      </c>
      <c r="Q290" s="3">
        <f t="shared" si="83"/>
        <v>25.260274978635696</v>
      </c>
      <c r="R290" s="3">
        <f t="shared" si="84"/>
        <v>278607.18824001006</v>
      </c>
      <c r="S290" s="3">
        <f t="shared" si="85"/>
        <v>162536.42830041013</v>
      </c>
      <c r="T290" s="3">
        <f t="shared" si="86"/>
        <v>0.5404204853791873</v>
      </c>
      <c r="U290" s="16">
        <f>COVID19_DailyReportedData!C296</f>
        <v>0</v>
      </c>
      <c r="W290" s="3" t="str">
        <f t="shared" si="87"/>
        <v/>
      </c>
    </row>
    <row r="291" spans="6:23" x14ac:dyDescent="0.25">
      <c r="F291" s="3">
        <f t="shared" si="73"/>
        <v>7.1428571428571425E-2</v>
      </c>
      <c r="G291" s="3">
        <f t="shared" si="74"/>
        <v>0.1</v>
      </c>
      <c r="H291" s="10">
        <f t="shared" si="75"/>
        <v>4.7081902893575282E-7</v>
      </c>
      <c r="I291" s="3">
        <f t="shared" si="76"/>
        <v>8</v>
      </c>
      <c r="J291" s="2">
        <f t="shared" si="77"/>
        <v>0.03</v>
      </c>
      <c r="K291" s="10">
        <f t="shared" si="78"/>
        <v>9.8087297694948498E-9</v>
      </c>
      <c r="L291" s="3">
        <f t="shared" si="79"/>
        <v>0.5</v>
      </c>
      <c r="M291" s="2">
        <f t="shared" si="80"/>
        <v>0.01</v>
      </c>
      <c r="N291" s="3">
        <v>289</v>
      </c>
      <c r="O291" s="3">
        <f t="shared" si="81"/>
        <v>231111.81027018296</v>
      </c>
      <c r="P291" s="3">
        <f t="shared" si="82"/>
        <v>4.8624440099118518</v>
      </c>
      <c r="Q291" s="3">
        <f t="shared" si="83"/>
        <v>23.968585933856037</v>
      </c>
      <c r="R291" s="3">
        <f t="shared" si="84"/>
        <v>278609.35869987344</v>
      </c>
      <c r="S291" s="3">
        <f t="shared" si="85"/>
        <v>162536.94091672098</v>
      </c>
      <c r="T291" s="3">
        <f t="shared" si="86"/>
        <v>0.51261631083717629</v>
      </c>
      <c r="U291" s="16">
        <f>COVID19_DailyReportedData!C297</f>
        <v>0</v>
      </c>
      <c r="W291" s="3" t="str">
        <f t="shared" si="87"/>
        <v/>
      </c>
    </row>
    <row r="292" spans="6:23" x14ac:dyDescent="0.25">
      <c r="F292" s="3">
        <f t="shared" si="73"/>
        <v>7.1428571428571425E-2</v>
      </c>
      <c r="G292" s="3">
        <f t="shared" si="74"/>
        <v>0.1</v>
      </c>
      <c r="H292" s="10">
        <f t="shared" si="75"/>
        <v>4.7081902893575282E-7</v>
      </c>
      <c r="I292" s="3">
        <f t="shared" si="76"/>
        <v>8</v>
      </c>
      <c r="J292" s="2">
        <f t="shared" si="77"/>
        <v>0.03</v>
      </c>
      <c r="K292" s="10">
        <f t="shared" si="78"/>
        <v>9.8087297694948498E-9</v>
      </c>
      <c r="L292" s="3">
        <f t="shared" si="79"/>
        <v>0.5</v>
      </c>
      <c r="M292" s="2">
        <f t="shared" si="80"/>
        <v>0.01</v>
      </c>
      <c r="N292" s="3">
        <v>290</v>
      </c>
      <c r="O292" s="3">
        <f t="shared" si="81"/>
        <v>231111.22684400657</v>
      </c>
      <c r="P292" s="3">
        <f t="shared" si="82"/>
        <v>4.6123083560341902</v>
      </c>
      <c r="Q292" s="3">
        <f t="shared" si="83"/>
        <v>22.742788482428935</v>
      </c>
      <c r="R292" s="3">
        <f t="shared" si="84"/>
        <v>278611.41805915511</v>
      </c>
      <c r="S292" s="3">
        <f t="shared" si="85"/>
        <v>162537.42716112197</v>
      </c>
      <c r="T292" s="3">
        <f t="shared" si="86"/>
        <v>0.48624440099118521</v>
      </c>
      <c r="U292" s="16">
        <f>COVID19_DailyReportedData!C298</f>
        <v>0</v>
      </c>
      <c r="W292" s="3" t="str">
        <f t="shared" si="87"/>
        <v/>
      </c>
    </row>
    <row r="293" spans="6:23" x14ac:dyDescent="0.25">
      <c r="F293" s="3">
        <f t="shared" si="73"/>
        <v>7.1428571428571425E-2</v>
      </c>
      <c r="G293" s="3">
        <f t="shared" si="74"/>
        <v>0.1</v>
      </c>
      <c r="H293" s="10">
        <f t="shared" si="75"/>
        <v>4.7081902893575282E-7</v>
      </c>
      <c r="I293" s="3">
        <f t="shared" si="76"/>
        <v>8</v>
      </c>
      <c r="J293" s="2">
        <f t="shared" si="77"/>
        <v>0.03</v>
      </c>
      <c r="K293" s="10">
        <f t="shared" si="78"/>
        <v>9.8087297694948498E-9</v>
      </c>
      <c r="L293" s="3">
        <f t="shared" si="79"/>
        <v>0.5</v>
      </c>
      <c r="M293" s="2">
        <f t="shared" si="80"/>
        <v>0.01</v>
      </c>
      <c r="N293" s="3">
        <v>291</v>
      </c>
      <c r="O293" s="3">
        <f t="shared" si="81"/>
        <v>231110.67341572407</v>
      </c>
      <c r="P293" s="3">
        <f t="shared" si="82"/>
        <v>4.3750552060609582</v>
      </c>
      <c r="Q293" s="3">
        <f t="shared" si="83"/>
        <v>21.579534426430289</v>
      </c>
      <c r="R293" s="3">
        <f t="shared" si="84"/>
        <v>278613.37199464359</v>
      </c>
      <c r="S293" s="3">
        <f t="shared" si="85"/>
        <v>162537.88839195759</v>
      </c>
      <c r="T293" s="3">
        <f t="shared" si="86"/>
        <v>0.46123083560341904</v>
      </c>
      <c r="U293" s="16">
        <f>COVID19_DailyReportedData!C299</f>
        <v>0</v>
      </c>
      <c r="W293" s="3" t="str">
        <f t="shared" si="87"/>
        <v/>
      </c>
    </row>
    <row r="294" spans="6:23" x14ac:dyDescent="0.25">
      <c r="F294" s="3">
        <f t="shared" si="73"/>
        <v>7.1428571428571425E-2</v>
      </c>
      <c r="G294" s="3">
        <f t="shared" si="74"/>
        <v>0.1</v>
      </c>
      <c r="H294" s="10">
        <f t="shared" si="75"/>
        <v>4.7081902893575282E-7</v>
      </c>
      <c r="I294" s="3">
        <f t="shared" si="76"/>
        <v>8</v>
      </c>
      <c r="J294" s="2">
        <f t="shared" si="77"/>
        <v>0.03</v>
      </c>
      <c r="K294" s="10">
        <f t="shared" si="78"/>
        <v>9.8087297694948498E-9</v>
      </c>
      <c r="L294" s="3">
        <f t="shared" si="79"/>
        <v>0.5</v>
      </c>
      <c r="M294" s="2">
        <f t="shared" si="80"/>
        <v>0.01</v>
      </c>
      <c r="N294" s="3">
        <v>292</v>
      </c>
      <c r="O294" s="3">
        <f t="shared" si="81"/>
        <v>231110.1484415743</v>
      </c>
      <c r="P294" s="3">
        <f t="shared" si="82"/>
        <v>4.1500198919310378</v>
      </c>
      <c r="Q294" s="3">
        <f t="shared" si="83"/>
        <v>20.475644630862792</v>
      </c>
      <c r="R294" s="3">
        <f t="shared" si="84"/>
        <v>278615.22589390306</v>
      </c>
      <c r="S294" s="3">
        <f t="shared" si="85"/>
        <v>162538.32589747821</v>
      </c>
      <c r="T294" s="3">
        <f t="shared" si="86"/>
        <v>0.43750552060609582</v>
      </c>
      <c r="U294" s="16">
        <f>COVID19_DailyReportedData!C300</f>
        <v>0</v>
      </c>
      <c r="W294" s="3" t="str">
        <f t="shared" si="87"/>
        <v/>
      </c>
    </row>
    <row r="295" spans="6:23" x14ac:dyDescent="0.25">
      <c r="F295" s="3">
        <f t="shared" si="73"/>
        <v>7.1428571428571425E-2</v>
      </c>
      <c r="G295" s="3">
        <f t="shared" si="74"/>
        <v>0.1</v>
      </c>
      <c r="H295" s="10">
        <f t="shared" si="75"/>
        <v>4.7081902893575282E-7</v>
      </c>
      <c r="I295" s="3">
        <f t="shared" si="76"/>
        <v>8</v>
      </c>
      <c r="J295" s="2">
        <f t="shared" si="77"/>
        <v>0.03</v>
      </c>
      <c r="K295" s="10">
        <f t="shared" si="78"/>
        <v>9.8087297694948498E-9</v>
      </c>
      <c r="L295" s="3">
        <f t="shared" si="79"/>
        <v>0.5</v>
      </c>
      <c r="M295" s="2">
        <f t="shared" si="80"/>
        <v>0.01</v>
      </c>
      <c r="N295" s="3">
        <v>293</v>
      </c>
      <c r="O295" s="3">
        <f t="shared" si="81"/>
        <v>231109.65045735158</v>
      </c>
      <c r="P295" s="3">
        <f t="shared" si="82"/>
        <v>3.9365721331794576</v>
      </c>
      <c r="Q295" s="3">
        <f t="shared" si="83"/>
        <v>19.428100574994268</v>
      </c>
      <c r="R295" s="3">
        <f t="shared" si="84"/>
        <v>278616.98486994038</v>
      </c>
      <c r="S295" s="3">
        <f t="shared" si="85"/>
        <v>162538.7408994674</v>
      </c>
      <c r="T295" s="3">
        <f t="shared" si="86"/>
        <v>0.41500198919310383</v>
      </c>
      <c r="U295" s="16">
        <f>COVID19_DailyReportedData!C301</f>
        <v>0</v>
      </c>
      <c r="W295" s="3" t="str">
        <f t="shared" si="87"/>
        <v/>
      </c>
    </row>
    <row r="296" spans="6:23" x14ac:dyDescent="0.25">
      <c r="F296" s="3">
        <f t="shared" si="73"/>
        <v>7.1428571428571425E-2</v>
      </c>
      <c r="G296" s="3">
        <f t="shared" si="74"/>
        <v>0.1</v>
      </c>
      <c r="H296" s="10">
        <f t="shared" si="75"/>
        <v>4.7081902893575282E-7</v>
      </c>
      <c r="I296" s="3">
        <f t="shared" si="76"/>
        <v>8</v>
      </c>
      <c r="J296" s="2">
        <f t="shared" si="77"/>
        <v>0.03</v>
      </c>
      <c r="K296" s="10">
        <f t="shared" si="78"/>
        <v>9.8087297694948498E-9</v>
      </c>
      <c r="L296" s="3">
        <f t="shared" si="79"/>
        <v>0.5</v>
      </c>
      <c r="M296" s="2">
        <f t="shared" si="80"/>
        <v>0.01</v>
      </c>
      <c r="N296" s="3">
        <v>294</v>
      </c>
      <c r="O296" s="3">
        <f t="shared" si="81"/>
        <v>231109.17807429718</v>
      </c>
      <c r="P296" s="3">
        <f t="shared" si="82"/>
        <v>3.7341142504867304</v>
      </c>
      <c r="Q296" s="3">
        <f t="shared" si="83"/>
        <v>18.434036318669769</v>
      </c>
      <c r="R296" s="3">
        <f t="shared" si="84"/>
        <v>278618.65377513383</v>
      </c>
      <c r="S296" s="3">
        <f t="shared" si="85"/>
        <v>162539.13455668071</v>
      </c>
      <c r="T296" s="3">
        <f t="shared" si="86"/>
        <v>0.39365721331794579</v>
      </c>
      <c r="U296" s="16">
        <f>COVID19_DailyReportedData!C302</f>
        <v>0</v>
      </c>
      <c r="W296" s="3" t="str">
        <f t="shared" si="87"/>
        <v/>
      </c>
    </row>
    <row r="297" spans="6:23" x14ac:dyDescent="0.25">
      <c r="F297" s="3">
        <f t="shared" si="73"/>
        <v>7.1428571428571425E-2</v>
      </c>
      <c r="G297" s="3">
        <f t="shared" si="74"/>
        <v>0.1</v>
      </c>
      <c r="H297" s="10">
        <f t="shared" si="75"/>
        <v>4.7081902893575282E-7</v>
      </c>
      <c r="I297" s="3">
        <f t="shared" si="76"/>
        <v>8</v>
      </c>
      <c r="J297" s="2">
        <f t="shared" si="77"/>
        <v>0.03</v>
      </c>
      <c r="K297" s="10">
        <f t="shared" si="78"/>
        <v>9.8087297694948498E-9</v>
      </c>
      <c r="L297" s="3">
        <f t="shared" si="79"/>
        <v>0.5</v>
      </c>
      <c r="M297" s="2">
        <f t="shared" si="80"/>
        <v>0.01</v>
      </c>
      <c r="N297" s="3">
        <v>295</v>
      </c>
      <c r="O297" s="3">
        <f t="shared" si="81"/>
        <v>231108.72997520355</v>
      </c>
      <c r="P297" s="3">
        <f t="shared" si="82"/>
        <v>3.5420794725984952</v>
      </c>
      <c r="Q297" s="3">
        <f t="shared" si="83"/>
        <v>17.490730863813457</v>
      </c>
      <c r="R297" s="3">
        <f t="shared" si="84"/>
        <v>278620.23721446021</v>
      </c>
      <c r="S297" s="3">
        <f t="shared" si="85"/>
        <v>162539.50796810575</v>
      </c>
      <c r="T297" s="3">
        <f t="shared" si="86"/>
        <v>0.37341142504867308</v>
      </c>
      <c r="U297" s="16">
        <f>COVID19_DailyReportedData!C303</f>
        <v>0</v>
      </c>
      <c r="W297" s="3" t="str">
        <f t="shared" si="87"/>
        <v/>
      </c>
    </row>
    <row r="298" spans="6:23" x14ac:dyDescent="0.25">
      <c r="F298" s="3">
        <f t="shared" si="73"/>
        <v>7.1428571428571425E-2</v>
      </c>
      <c r="G298" s="3">
        <f t="shared" si="74"/>
        <v>0.1</v>
      </c>
      <c r="H298" s="10">
        <f t="shared" si="75"/>
        <v>4.7081902893575282E-7</v>
      </c>
      <c r="I298" s="3">
        <f t="shared" si="76"/>
        <v>8</v>
      </c>
      <c r="J298" s="2">
        <f t="shared" si="77"/>
        <v>0.03</v>
      </c>
      <c r="K298" s="10">
        <f t="shared" si="78"/>
        <v>9.8087297694948498E-9</v>
      </c>
      <c r="L298" s="3">
        <f t="shared" si="79"/>
        <v>0.5</v>
      </c>
      <c r="M298" s="2">
        <f t="shared" si="80"/>
        <v>0.01</v>
      </c>
      <c r="N298" s="3">
        <v>296</v>
      </c>
      <c r="O298" s="3">
        <f t="shared" si="81"/>
        <v>231108.30491072059</v>
      </c>
      <c r="P298" s="3">
        <f t="shared" si="82"/>
        <v>3.3599303316933828</v>
      </c>
      <c r="Q298" s="3">
        <f t="shared" si="83"/>
        <v>16.595600892229488</v>
      </c>
      <c r="R298" s="3">
        <f t="shared" si="84"/>
        <v>278621.73955805565</v>
      </c>
      <c r="S298" s="3">
        <f t="shared" si="85"/>
        <v>162539.86217605302</v>
      </c>
      <c r="T298" s="3">
        <f t="shared" si="86"/>
        <v>0.35420794725984955</v>
      </c>
      <c r="U298" s="16">
        <f>COVID19_DailyReportedData!C304</f>
        <v>0</v>
      </c>
      <c r="W298" s="3" t="str">
        <f t="shared" si="87"/>
        <v/>
      </c>
    </row>
    <row r="299" spans="6:23" x14ac:dyDescent="0.25">
      <c r="F299" s="3">
        <f t="shared" si="73"/>
        <v>7.1428571428571425E-2</v>
      </c>
      <c r="G299" s="3">
        <f t="shared" si="74"/>
        <v>0.1</v>
      </c>
      <c r="H299" s="10">
        <f t="shared" si="75"/>
        <v>4.7081902893575282E-7</v>
      </c>
      <c r="I299" s="3">
        <f t="shared" si="76"/>
        <v>8</v>
      </c>
      <c r="J299" s="2">
        <f t="shared" si="77"/>
        <v>0.03</v>
      </c>
      <c r="K299" s="10">
        <f t="shared" si="78"/>
        <v>9.8087297694948498E-9</v>
      </c>
      <c r="L299" s="3">
        <f t="shared" si="79"/>
        <v>0.5</v>
      </c>
      <c r="M299" s="2">
        <f t="shared" si="80"/>
        <v>0.01</v>
      </c>
      <c r="N299" s="3">
        <v>297</v>
      </c>
      <c r="O299" s="3">
        <f t="shared" si="81"/>
        <v>231107.90169585287</v>
      </c>
      <c r="P299" s="3">
        <f t="shared" si="82"/>
        <v>3.1871571425395082</v>
      </c>
      <c r="Q299" s="3">
        <f t="shared" si="83"/>
        <v>15.746193861668148</v>
      </c>
      <c r="R299" s="3">
        <f t="shared" si="84"/>
        <v>278623.16495314304</v>
      </c>
      <c r="S299" s="3">
        <f t="shared" si="85"/>
        <v>162540.19816908619</v>
      </c>
      <c r="T299" s="3">
        <f t="shared" si="86"/>
        <v>0.33599303316933832</v>
      </c>
      <c r="U299" s="16">
        <f>COVID19_DailyReportedData!C305</f>
        <v>0</v>
      </c>
      <c r="W299" s="3" t="str">
        <f t="shared" si="87"/>
        <v/>
      </c>
    </row>
    <row r="300" spans="6:23" x14ac:dyDescent="0.25">
      <c r="F300" s="3">
        <f t="shared" si="73"/>
        <v>7.1428571428571425E-2</v>
      </c>
      <c r="G300" s="3">
        <f t="shared" si="74"/>
        <v>0.1</v>
      </c>
      <c r="H300" s="10">
        <f t="shared" si="75"/>
        <v>4.7081902893575282E-7</v>
      </c>
      <c r="I300" s="3">
        <f t="shared" si="76"/>
        <v>8</v>
      </c>
      <c r="J300" s="2">
        <f t="shared" si="77"/>
        <v>0.03</v>
      </c>
      <c r="K300" s="10">
        <f t="shared" si="78"/>
        <v>9.8087297694948498E-9</v>
      </c>
      <c r="L300" s="3">
        <f t="shared" si="79"/>
        <v>0.5</v>
      </c>
      <c r="M300" s="2">
        <f t="shared" si="80"/>
        <v>0.01</v>
      </c>
      <c r="N300" s="3">
        <v>298</v>
      </c>
      <c r="O300" s="3">
        <f t="shared" si="81"/>
        <v>231107.51920663851</v>
      </c>
      <c r="P300" s="3">
        <f t="shared" si="82"/>
        <v>3.0232765610282608</v>
      </c>
      <c r="Q300" s="3">
        <f t="shared" si="83"/>
        <v>14.940181442945802</v>
      </c>
      <c r="R300" s="3">
        <f t="shared" si="84"/>
        <v>278624.51733535761</v>
      </c>
      <c r="S300" s="3">
        <f t="shared" si="85"/>
        <v>162540.51688480045</v>
      </c>
      <c r="T300" s="3">
        <f t="shared" si="86"/>
        <v>0.31871571425395084</v>
      </c>
      <c r="U300" s="16">
        <f>COVID19_DailyReportedData!C306</f>
        <v>0</v>
      </c>
      <c r="W300" s="3" t="str">
        <f t="shared" si="87"/>
        <v/>
      </c>
    </row>
    <row r="301" spans="6:23" x14ac:dyDescent="0.25">
      <c r="F301" s="3">
        <f t="shared" si="73"/>
        <v>7.1428571428571425E-2</v>
      </c>
      <c r="G301" s="3">
        <f t="shared" si="74"/>
        <v>0.1</v>
      </c>
      <c r="H301" s="10">
        <f t="shared" si="75"/>
        <v>4.7081902893575282E-7</v>
      </c>
      <c r="I301" s="3">
        <f t="shared" si="76"/>
        <v>8</v>
      </c>
      <c r="J301" s="2">
        <f t="shared" si="77"/>
        <v>0.03</v>
      </c>
      <c r="K301" s="10">
        <f t="shared" si="78"/>
        <v>9.8087297694948498E-9</v>
      </c>
      <c r="L301" s="3">
        <f t="shared" si="79"/>
        <v>0.5</v>
      </c>
      <c r="M301" s="2">
        <f t="shared" si="80"/>
        <v>0.01</v>
      </c>
      <c r="N301" s="3">
        <v>299</v>
      </c>
      <c r="O301" s="3">
        <f t="shared" si="81"/>
        <v>231107.15637699974</v>
      </c>
      <c r="P301" s="3">
        <f t="shared" si="82"/>
        <v>2.8678302179089386</v>
      </c>
      <c r="Q301" s="3">
        <f t="shared" si="83"/>
        <v>14.175353281695356</v>
      </c>
      <c r="R301" s="3">
        <f t="shared" si="84"/>
        <v>278625.80043950077</v>
      </c>
      <c r="S301" s="3">
        <f t="shared" si="85"/>
        <v>162540.81921245655</v>
      </c>
      <c r="T301" s="3">
        <f t="shared" si="86"/>
        <v>0.30232765610282608</v>
      </c>
      <c r="U301" s="16">
        <f>COVID19_DailyReportedData!C307</f>
        <v>0</v>
      </c>
      <c r="W301" s="3" t="str">
        <f t="shared" si="87"/>
        <v/>
      </c>
    </row>
    <row r="302" spans="6:23" x14ac:dyDescent="0.25">
      <c r="F302" s="3">
        <f t="shared" si="73"/>
        <v>7.1428571428571425E-2</v>
      </c>
      <c r="G302" s="3">
        <f t="shared" si="74"/>
        <v>0.1</v>
      </c>
      <c r="H302" s="10">
        <f t="shared" si="75"/>
        <v>4.7081902893575282E-7</v>
      </c>
      <c r="I302" s="3">
        <f t="shared" si="76"/>
        <v>8</v>
      </c>
      <c r="J302" s="2">
        <f t="shared" si="77"/>
        <v>0.03</v>
      </c>
      <c r="K302" s="10">
        <f t="shared" si="78"/>
        <v>9.8087297694948498E-9</v>
      </c>
      <c r="L302" s="3">
        <f t="shared" si="79"/>
        <v>0.5</v>
      </c>
      <c r="M302" s="2">
        <f t="shared" si="80"/>
        <v>0.01</v>
      </c>
      <c r="N302" s="3">
        <v>300</v>
      </c>
      <c r="O302" s="3">
        <f t="shared" si="81"/>
        <v>231106.81219575653</v>
      </c>
      <c r="P302" s="3">
        <f t="shared" si="82"/>
        <v>2.7203834237699365</v>
      </c>
      <c r="Q302" s="3">
        <f t="shared" si="83"/>
        <v>13.44961106907944</v>
      </c>
      <c r="R302" s="3">
        <f t="shared" si="84"/>
        <v>278627.01780975075</v>
      </c>
      <c r="S302" s="3">
        <f t="shared" si="85"/>
        <v>162541.10599547834</v>
      </c>
      <c r="T302" s="3">
        <f t="shared" si="86"/>
        <v>0.28678302179089388</v>
      </c>
      <c r="U302" s="16">
        <f>COVID19_DailyReportedData!C308</f>
        <v>0</v>
      </c>
      <c r="W302" s="3" t="str">
        <f t="shared" si="87"/>
        <v/>
      </c>
    </row>
    <row r="303" spans="6:23" x14ac:dyDescent="0.25">
      <c r="F303" s="3">
        <f t="shared" si="73"/>
        <v>7.1428571428571425E-2</v>
      </c>
      <c r="G303" s="3">
        <f t="shared" si="74"/>
        <v>0.1</v>
      </c>
      <c r="H303" s="10">
        <f t="shared" si="75"/>
        <v>4.7081902893575282E-7</v>
      </c>
      <c r="I303" s="3">
        <f t="shared" si="76"/>
        <v>8</v>
      </c>
      <c r="J303" s="2">
        <f t="shared" si="77"/>
        <v>0.03</v>
      </c>
      <c r="K303" s="10">
        <f t="shared" si="78"/>
        <v>9.8087297694948498E-9</v>
      </c>
      <c r="L303" s="3">
        <f t="shared" si="79"/>
        <v>0.5</v>
      </c>
      <c r="M303" s="2">
        <f t="shared" si="80"/>
        <v>0.01</v>
      </c>
      <c r="N303" s="3">
        <v>301</v>
      </c>
      <c r="O303" s="3">
        <f t="shared" si="81"/>
        <v>231106.48570379469</v>
      </c>
      <c r="P303" s="3">
        <f t="shared" si="82"/>
        <v>2.5805239415224057</v>
      </c>
      <c r="Q303" s="3">
        <f t="shared" si="83"/>
        <v>12.760962906522186</v>
      </c>
      <c r="R303" s="3">
        <f t="shared" si="84"/>
        <v>278628.17280935741</v>
      </c>
      <c r="S303" s="3">
        <f t="shared" si="85"/>
        <v>162541.37803382071</v>
      </c>
      <c r="T303" s="3">
        <f t="shared" si="86"/>
        <v>0.27203834237699365</v>
      </c>
      <c r="U303" s="16">
        <f>COVID19_DailyReportedData!C309</f>
        <v>0</v>
      </c>
      <c r="W303" s="3" t="str">
        <f t="shared" si="87"/>
        <v/>
      </c>
    </row>
    <row r="304" spans="6:23" x14ac:dyDescent="0.25">
      <c r="F304" s="3">
        <f t="shared" si="73"/>
        <v>7.1428571428571425E-2</v>
      </c>
      <c r="G304" s="3">
        <f t="shared" si="74"/>
        <v>0.1</v>
      </c>
      <c r="H304" s="10">
        <f t="shared" si="75"/>
        <v>4.7081902893575282E-7</v>
      </c>
      <c r="I304" s="3">
        <f t="shared" si="76"/>
        <v>8</v>
      </c>
      <c r="J304" s="2">
        <f t="shared" si="77"/>
        <v>0.03</v>
      </c>
      <c r="K304" s="10">
        <f t="shared" si="78"/>
        <v>9.8087297694948498E-9</v>
      </c>
      <c r="L304" s="3">
        <f t="shared" si="79"/>
        <v>0.5</v>
      </c>
      <c r="M304" s="2">
        <f t="shared" si="80"/>
        <v>0.01</v>
      </c>
      <c r="N304" s="3">
        <v>302</v>
      </c>
      <c r="O304" s="3">
        <f t="shared" si="81"/>
        <v>231106.17599138053</v>
      </c>
      <c r="P304" s="3">
        <f t="shared" si="82"/>
        <v>2.4478608228411529</v>
      </c>
      <c r="Q304" s="3">
        <f t="shared" si="83"/>
        <v>12.107517950208557</v>
      </c>
      <c r="R304" s="3">
        <f t="shared" si="84"/>
        <v>278629.26862984657</v>
      </c>
      <c r="S304" s="3">
        <f t="shared" si="85"/>
        <v>162541.63608621486</v>
      </c>
      <c r="T304" s="3">
        <f t="shared" si="86"/>
        <v>0.25805239415224057</v>
      </c>
      <c r="U304" s="16">
        <f>COVID19_DailyReportedData!C310</f>
        <v>0</v>
      </c>
      <c r="W304" s="3" t="str">
        <f t="shared" si="87"/>
        <v/>
      </c>
    </row>
    <row r="305" spans="6:23" x14ac:dyDescent="0.25">
      <c r="F305" s="3">
        <f t="shared" si="73"/>
        <v>7.1428571428571425E-2</v>
      </c>
      <c r="G305" s="3">
        <f t="shared" si="74"/>
        <v>0.1</v>
      </c>
      <c r="H305" s="10">
        <f t="shared" si="75"/>
        <v>4.7081902893575282E-7</v>
      </c>
      <c r="I305" s="3">
        <f t="shared" si="76"/>
        <v>8</v>
      </c>
      <c r="J305" s="2">
        <f t="shared" si="77"/>
        <v>0.03</v>
      </c>
      <c r="K305" s="10">
        <f t="shared" si="78"/>
        <v>9.8087297694948498E-9</v>
      </c>
      <c r="L305" s="3">
        <f t="shared" si="79"/>
        <v>0.5</v>
      </c>
      <c r="M305" s="2">
        <f t="shared" si="80"/>
        <v>0.01</v>
      </c>
      <c r="N305" s="3">
        <v>303</v>
      </c>
      <c r="O305" s="3">
        <f t="shared" si="81"/>
        <v>231105.88219561425</v>
      </c>
      <c r="P305" s="3">
        <f t="shared" si="82"/>
        <v>2.322023305205708</v>
      </c>
      <c r="Q305" s="3">
        <f t="shared" si="83"/>
        <v>11.487481321763489</v>
      </c>
      <c r="R305" s="3">
        <f t="shared" si="84"/>
        <v>278630.30829975894</v>
      </c>
      <c r="S305" s="3">
        <f t="shared" si="85"/>
        <v>162541.88087229713</v>
      </c>
      <c r="T305" s="3">
        <f t="shared" si="86"/>
        <v>0.2447860822841153</v>
      </c>
      <c r="U305" s="16">
        <f>COVID19_DailyReportedData!C311</f>
        <v>0</v>
      </c>
      <c r="W305" s="3" t="str">
        <f t="shared" si="87"/>
        <v/>
      </c>
    </row>
    <row r="306" spans="6:23" x14ac:dyDescent="0.25">
      <c r="F306" s="3">
        <f t="shared" si="73"/>
        <v>7.1428571428571425E-2</v>
      </c>
      <c r="G306" s="3">
        <f t="shared" si="74"/>
        <v>0.1</v>
      </c>
      <c r="H306" s="10">
        <f t="shared" si="75"/>
        <v>4.7081902893575282E-7</v>
      </c>
      <c r="I306" s="3">
        <f t="shared" si="76"/>
        <v>8</v>
      </c>
      <c r="J306" s="2">
        <f t="shared" si="77"/>
        <v>0.03</v>
      </c>
      <c r="K306" s="10">
        <f t="shared" si="78"/>
        <v>9.8087297694948498E-9</v>
      </c>
      <c r="L306" s="3">
        <f t="shared" si="79"/>
        <v>0.5</v>
      </c>
      <c r="M306" s="2">
        <f t="shared" si="80"/>
        <v>0.01</v>
      </c>
      <c r="N306" s="3">
        <v>304</v>
      </c>
      <c r="O306" s="3">
        <f t="shared" si="81"/>
        <v>231105.60349801506</v>
      </c>
      <c r="P306" s="3">
        <f t="shared" si="82"/>
        <v>2.2026597663625198</v>
      </c>
      <c r="Q306" s="3">
        <f t="shared" si="83"/>
        <v>10.899149272158096</v>
      </c>
      <c r="R306" s="3">
        <f t="shared" si="84"/>
        <v>278631.2946929466</v>
      </c>
      <c r="S306" s="3">
        <f t="shared" si="85"/>
        <v>162542.11307462765</v>
      </c>
      <c r="T306" s="3">
        <f t="shared" si="86"/>
        <v>0.23220233052057082</v>
      </c>
      <c r="U306" s="16">
        <f>COVID19_DailyReportedData!C312</f>
        <v>0</v>
      </c>
      <c r="W306" s="3" t="str">
        <f t="shared" si="87"/>
        <v/>
      </c>
    </row>
    <row r="307" spans="6:23" x14ac:dyDescent="0.25">
      <c r="F307" s="3">
        <f t="shared" si="73"/>
        <v>7.1428571428571425E-2</v>
      </c>
      <c r="G307" s="3">
        <f t="shared" si="74"/>
        <v>0.1</v>
      </c>
      <c r="H307" s="10">
        <f t="shared" si="75"/>
        <v>4.7081902893575282E-7</v>
      </c>
      <c r="I307" s="3">
        <f t="shared" si="76"/>
        <v>8</v>
      </c>
      <c r="J307" s="2">
        <f t="shared" si="77"/>
        <v>0.03</v>
      </c>
      <c r="K307" s="10">
        <f t="shared" si="78"/>
        <v>9.8087297694948498E-9</v>
      </c>
      <c r="L307" s="3">
        <f t="shared" si="79"/>
        <v>0.5</v>
      </c>
      <c r="M307" s="2">
        <f t="shared" si="80"/>
        <v>0.01</v>
      </c>
      <c r="N307" s="3">
        <v>305</v>
      </c>
      <c r="O307" s="3">
        <f t="shared" si="81"/>
        <v>231105.33912223112</v>
      </c>
      <c r="P307" s="3">
        <f t="shared" si="82"/>
        <v>2.0894367331977008</v>
      </c>
      <c r="Q307" s="3">
        <f t="shared" si="83"/>
        <v>10.340904586497341</v>
      </c>
      <c r="R307" s="3">
        <f t="shared" si="84"/>
        <v>278632.23053644935</v>
      </c>
      <c r="S307" s="3">
        <f t="shared" si="85"/>
        <v>162542.33334060429</v>
      </c>
      <c r="T307" s="3">
        <f t="shared" si="86"/>
        <v>0.220265976636252</v>
      </c>
      <c r="U307" s="16">
        <f>COVID19_DailyReportedData!C313</f>
        <v>0</v>
      </c>
      <c r="W307" s="3" t="str">
        <f t="shared" si="87"/>
        <v/>
      </c>
    </row>
    <row r="308" spans="6:23" x14ac:dyDescent="0.25">
      <c r="F308" s="3">
        <f t="shared" si="73"/>
        <v>7.1428571428571425E-2</v>
      </c>
      <c r="G308" s="3">
        <f t="shared" si="74"/>
        <v>0.1</v>
      </c>
      <c r="H308" s="10">
        <f t="shared" si="75"/>
        <v>4.7081902893575282E-7</v>
      </c>
      <c r="I308" s="3">
        <f t="shared" si="76"/>
        <v>8</v>
      </c>
      <c r="J308" s="2">
        <f t="shared" si="77"/>
        <v>0.03</v>
      </c>
      <c r="K308" s="10">
        <f t="shared" si="78"/>
        <v>9.8087297694948498E-9</v>
      </c>
      <c r="L308" s="3">
        <f t="shared" si="79"/>
        <v>0.5</v>
      </c>
      <c r="M308" s="2">
        <f t="shared" si="80"/>
        <v>0.01</v>
      </c>
      <c r="N308" s="3">
        <v>306</v>
      </c>
      <c r="O308" s="3">
        <f t="shared" si="81"/>
        <v>231105.08833186788</v>
      </c>
      <c r="P308" s="3">
        <f t="shared" si="82"/>
        <v>1.9820379421691561</v>
      </c>
      <c r="Q308" s="3">
        <f t="shared" si="83"/>
        <v>9.8112122179244441</v>
      </c>
      <c r="R308" s="3">
        <f t="shared" si="84"/>
        <v>278633.11841797217</v>
      </c>
      <c r="S308" s="3">
        <f t="shared" si="85"/>
        <v>162542.54228427762</v>
      </c>
      <c r="T308" s="3">
        <f t="shared" si="86"/>
        <v>0.2089436733197701</v>
      </c>
      <c r="U308" s="16">
        <f>COVID19_DailyReportedData!C314</f>
        <v>0</v>
      </c>
      <c r="W308" s="3" t="str">
        <f t="shared" si="87"/>
        <v/>
      </c>
    </row>
    <row r="309" spans="6:23" x14ac:dyDescent="0.25">
      <c r="F309" s="3">
        <f t="shared" si="73"/>
        <v>7.1428571428571425E-2</v>
      </c>
      <c r="G309" s="3">
        <f t="shared" si="74"/>
        <v>0.1</v>
      </c>
      <c r="H309" s="10">
        <f t="shared" si="75"/>
        <v>4.7081902893575282E-7</v>
      </c>
      <c r="I309" s="3">
        <f t="shared" si="76"/>
        <v>8</v>
      </c>
      <c r="J309" s="2">
        <f t="shared" si="77"/>
        <v>0.03</v>
      </c>
      <c r="K309" s="10">
        <f t="shared" si="78"/>
        <v>9.8087297694948498E-9</v>
      </c>
      <c r="L309" s="3">
        <f t="shared" si="79"/>
        <v>0.5</v>
      </c>
      <c r="M309" s="2">
        <f t="shared" si="80"/>
        <v>0.01</v>
      </c>
      <c r="N309" s="3">
        <v>307</v>
      </c>
      <c r="O309" s="3">
        <f t="shared" si="81"/>
        <v>231104.8504284285</v>
      </c>
      <c r="P309" s="3">
        <f t="shared" si="82"/>
        <v>1.8801634485977969</v>
      </c>
      <c r="Q309" s="3">
        <f t="shared" si="83"/>
        <v>9.3086151394324705</v>
      </c>
      <c r="R309" s="3">
        <f t="shared" si="84"/>
        <v>278633.96079298359</v>
      </c>
      <c r="S309" s="3">
        <f t="shared" si="85"/>
        <v>162542.74048807184</v>
      </c>
      <c r="T309" s="3">
        <f t="shared" si="86"/>
        <v>0.19820379421691561</v>
      </c>
      <c r="U309" s="16">
        <f>COVID19_DailyReportedData!C315</f>
        <v>0</v>
      </c>
      <c r="W309" s="3" t="str">
        <f t="shared" si="87"/>
        <v/>
      </c>
    </row>
    <row r="310" spans="6:23" x14ac:dyDescent="0.25">
      <c r="F310" s="3">
        <f t="shared" si="73"/>
        <v>7.1428571428571425E-2</v>
      </c>
      <c r="G310" s="3">
        <f t="shared" si="74"/>
        <v>0.1</v>
      </c>
      <c r="H310" s="10">
        <f t="shared" si="75"/>
        <v>4.7081902893575282E-7</v>
      </c>
      <c r="I310" s="3">
        <f t="shared" si="76"/>
        <v>8</v>
      </c>
      <c r="J310" s="2">
        <f t="shared" si="77"/>
        <v>0.03</v>
      </c>
      <c r="K310" s="10">
        <f t="shared" si="78"/>
        <v>9.8087297694948498E-9</v>
      </c>
      <c r="L310" s="3">
        <f t="shared" si="79"/>
        <v>0.5</v>
      </c>
      <c r="M310" s="2">
        <f t="shared" si="80"/>
        <v>0.01</v>
      </c>
      <c r="N310" s="3">
        <v>308</v>
      </c>
      <c r="O310" s="3">
        <f t="shared" si="81"/>
        <v>231104.62474936078</v>
      </c>
      <c r="P310" s="3">
        <f t="shared" si="82"/>
        <v>1.783528782260313</v>
      </c>
      <c r="Q310" s="3">
        <f t="shared" si="83"/>
        <v>8.831730402904217</v>
      </c>
      <c r="R310" s="3">
        <f t="shared" si="84"/>
        <v>278634.75999145419</v>
      </c>
      <c r="S310" s="3">
        <f t="shared" si="85"/>
        <v>162542.92850441669</v>
      </c>
      <c r="T310" s="3">
        <f t="shared" si="86"/>
        <v>0.18801634485977969</v>
      </c>
      <c r="U310" s="16">
        <f>COVID19_DailyReportedData!C316</f>
        <v>0</v>
      </c>
      <c r="W310" s="3" t="str">
        <f t="shared" si="87"/>
        <v/>
      </c>
    </row>
    <row r="311" spans="6:23" x14ac:dyDescent="0.25">
      <c r="F311" s="3">
        <f t="shared" si="73"/>
        <v>7.1428571428571425E-2</v>
      </c>
      <c r="G311" s="3">
        <f t="shared" si="74"/>
        <v>0.1</v>
      </c>
      <c r="H311" s="10">
        <f t="shared" si="75"/>
        <v>4.7081902893575282E-7</v>
      </c>
      <c r="I311" s="3">
        <f t="shared" si="76"/>
        <v>8</v>
      </c>
      <c r="J311" s="2">
        <f t="shared" si="77"/>
        <v>0.03</v>
      </c>
      <c r="K311" s="10">
        <f t="shared" si="78"/>
        <v>9.8087297694948498E-9</v>
      </c>
      <c r="L311" s="3">
        <f t="shared" si="79"/>
        <v>0.5</v>
      </c>
      <c r="M311" s="2">
        <f t="shared" si="80"/>
        <v>0.01</v>
      </c>
      <c r="N311" s="3">
        <v>309</v>
      </c>
      <c r="O311" s="3">
        <f t="shared" si="81"/>
        <v>231104.41066620493</v>
      </c>
      <c r="P311" s="3">
        <f t="shared" si="82"/>
        <v>1.6918641468611071</v>
      </c>
      <c r="Q311" s="3">
        <f t="shared" si="83"/>
        <v>8.3792453952085175</v>
      </c>
      <c r="R311" s="3">
        <f t="shared" si="84"/>
        <v>278635.51822425314</v>
      </c>
      <c r="S311" s="3">
        <f t="shared" si="85"/>
        <v>162543.10685729492</v>
      </c>
      <c r="T311" s="3">
        <f t="shared" si="86"/>
        <v>0.1783528782260313</v>
      </c>
      <c r="U311" s="16">
        <f>COVID19_DailyReportedData!C317</f>
        <v>0</v>
      </c>
      <c r="W311" s="3" t="str">
        <f t="shared" si="87"/>
        <v/>
      </c>
    </row>
    <row r="312" spans="6:23" x14ac:dyDescent="0.25">
      <c r="F312" s="3">
        <f t="shared" si="73"/>
        <v>7.1428571428571425E-2</v>
      </c>
      <c r="G312" s="3">
        <f t="shared" si="74"/>
        <v>0.1</v>
      </c>
      <c r="H312" s="10">
        <f t="shared" si="75"/>
        <v>4.7081902893575282E-7</v>
      </c>
      <c r="I312" s="3">
        <f t="shared" si="76"/>
        <v>8</v>
      </c>
      <c r="J312" s="2">
        <f t="shared" si="77"/>
        <v>0.03</v>
      </c>
      <c r="K312" s="10">
        <f t="shared" si="78"/>
        <v>9.8087297694948498E-9</v>
      </c>
      <c r="L312" s="3">
        <f t="shared" si="79"/>
        <v>0.5</v>
      </c>
      <c r="M312" s="2">
        <f t="shared" si="80"/>
        <v>0.01</v>
      </c>
      <c r="N312" s="3">
        <v>310</v>
      </c>
      <c r="O312" s="3">
        <f t="shared" si="81"/>
        <v>231104.20758283694</v>
      </c>
      <c r="P312" s="3">
        <f t="shared" si="82"/>
        <v>1.6049136610888965</v>
      </c>
      <c r="Q312" s="3">
        <f t="shared" si="83"/>
        <v>7.9499142816654489</v>
      </c>
      <c r="R312" s="3">
        <f t="shared" si="84"/>
        <v>278636.23758922046</v>
      </c>
      <c r="S312" s="3">
        <f t="shared" si="85"/>
        <v>162543.2760437096</v>
      </c>
      <c r="T312" s="3">
        <f t="shared" si="86"/>
        <v>0.16918641468611073</v>
      </c>
      <c r="U312" s="16">
        <f>COVID19_DailyReportedData!C318</f>
        <v>0</v>
      </c>
      <c r="W312" s="3" t="str">
        <f t="shared" si="87"/>
        <v/>
      </c>
    </row>
    <row r="313" spans="6:23" x14ac:dyDescent="0.25">
      <c r="F313" s="3">
        <f t="shared" si="73"/>
        <v>7.1428571428571425E-2</v>
      </c>
      <c r="G313" s="3">
        <f t="shared" si="74"/>
        <v>0.1</v>
      </c>
      <c r="H313" s="10">
        <f t="shared" si="75"/>
        <v>4.7081902893575282E-7</v>
      </c>
      <c r="I313" s="3">
        <f t="shared" si="76"/>
        <v>8</v>
      </c>
      <c r="J313" s="2">
        <f t="shared" si="77"/>
        <v>0.03</v>
      </c>
      <c r="K313" s="10">
        <f t="shared" si="78"/>
        <v>9.8087297694948498E-9</v>
      </c>
      <c r="L313" s="3">
        <f t="shared" si="79"/>
        <v>0.5</v>
      </c>
      <c r="M313" s="2">
        <f t="shared" si="80"/>
        <v>0.01</v>
      </c>
      <c r="N313" s="3">
        <v>311</v>
      </c>
      <c r="O313" s="3">
        <f t="shared" si="81"/>
        <v>231104.01493380277</v>
      </c>
      <c r="P313" s="3">
        <f t="shared" si="82"/>
        <v>1.5224346390845442</v>
      </c>
      <c r="Q313" s="3">
        <f t="shared" si="83"/>
        <v>7.5425546276553783</v>
      </c>
      <c r="R313" s="3">
        <f t="shared" si="84"/>
        <v>278636.92007693066</v>
      </c>
      <c r="S313" s="3">
        <f t="shared" si="85"/>
        <v>162543.43653507571</v>
      </c>
      <c r="T313" s="3">
        <f t="shared" si="86"/>
        <v>0.16049136610888967</v>
      </c>
      <c r="U313" s="16">
        <f>COVID19_DailyReportedData!C319</f>
        <v>0</v>
      </c>
      <c r="W313" s="3" t="str">
        <f t="shared" si="87"/>
        <v/>
      </c>
    </row>
    <row r="314" spans="6:23" x14ac:dyDescent="0.25">
      <c r="F314" s="3">
        <f t="shared" si="73"/>
        <v>7.1428571428571425E-2</v>
      </c>
      <c r="G314" s="3">
        <f t="shared" si="74"/>
        <v>0.1</v>
      </c>
      <c r="H314" s="10">
        <f t="shared" si="75"/>
        <v>4.7081902893575282E-7</v>
      </c>
      <c r="I314" s="3">
        <f t="shared" si="76"/>
        <v>8</v>
      </c>
      <c r="J314" s="2">
        <f t="shared" si="77"/>
        <v>0.03</v>
      </c>
      <c r="K314" s="10">
        <f t="shared" si="78"/>
        <v>9.8087297694948498E-9</v>
      </c>
      <c r="L314" s="3">
        <f t="shared" si="79"/>
        <v>0.5</v>
      </c>
      <c r="M314" s="2">
        <f t="shared" si="80"/>
        <v>0.01</v>
      </c>
      <c r="N314" s="3">
        <v>312</v>
      </c>
      <c r="O314" s="3">
        <f t="shared" si="81"/>
        <v>231103.83218273832</v>
      </c>
      <c r="P314" s="3">
        <f t="shared" si="82"/>
        <v>1.4441969082612836</v>
      </c>
      <c r="Q314" s="3">
        <f t="shared" si="83"/>
        <v>7.1560441895884486</v>
      </c>
      <c r="R314" s="3">
        <f t="shared" si="84"/>
        <v>278637.56757616397</v>
      </c>
      <c r="S314" s="3">
        <f t="shared" si="85"/>
        <v>162543.58877853962</v>
      </c>
      <c r="T314" s="3">
        <f t="shared" si="86"/>
        <v>0.15224346390845445</v>
      </c>
      <c r="U314" s="16">
        <f>COVID19_DailyReportedData!C320</f>
        <v>0</v>
      </c>
      <c r="W314" s="3" t="str">
        <f t="shared" si="87"/>
        <v/>
      </c>
    </row>
    <row r="315" spans="6:23" x14ac:dyDescent="0.25">
      <c r="F315" s="3">
        <f t="shared" si="73"/>
        <v>7.1428571428571425E-2</v>
      </c>
      <c r="G315" s="3">
        <f t="shared" si="74"/>
        <v>0.1</v>
      </c>
      <c r="H315" s="10">
        <f t="shared" si="75"/>
        <v>4.7081902893575282E-7</v>
      </c>
      <c r="I315" s="3">
        <f t="shared" si="76"/>
        <v>8</v>
      </c>
      <c r="J315" s="2">
        <f t="shared" si="77"/>
        <v>0.03</v>
      </c>
      <c r="K315" s="10">
        <f t="shared" si="78"/>
        <v>9.8087297694948498E-9</v>
      </c>
      <c r="L315" s="3">
        <f t="shared" si="79"/>
        <v>0.5</v>
      </c>
      <c r="M315" s="2">
        <f t="shared" si="80"/>
        <v>0.01</v>
      </c>
      <c r="N315" s="3">
        <v>313</v>
      </c>
      <c r="O315" s="3">
        <f t="shared" si="81"/>
        <v>231103.65882087121</v>
      </c>
      <c r="P315" s="3">
        <f t="shared" si="82"/>
        <v>1.3699821625269764</v>
      </c>
      <c r="Q315" s="3">
        <f t="shared" si="83"/>
        <v>6.789317866872544</v>
      </c>
      <c r="R315" s="3">
        <f t="shared" si="84"/>
        <v>278638.18187909952</v>
      </c>
      <c r="S315" s="3">
        <f t="shared" si="85"/>
        <v>162543.73319823045</v>
      </c>
      <c r="T315" s="3">
        <f t="shared" si="86"/>
        <v>0.14441969082612835</v>
      </c>
      <c r="U315" s="16">
        <f>COVID19_DailyReportedData!C321</f>
        <v>0</v>
      </c>
      <c r="W315" s="3" t="str">
        <f t="shared" si="87"/>
        <v/>
      </c>
    </row>
    <row r="316" spans="6:23" x14ac:dyDescent="0.25">
      <c r="F316" s="3">
        <f t="shared" si="73"/>
        <v>7.1428571428571425E-2</v>
      </c>
      <c r="G316" s="3">
        <f t="shared" si="74"/>
        <v>0.1</v>
      </c>
      <c r="H316" s="10">
        <f t="shared" si="75"/>
        <v>4.7081902893575282E-7</v>
      </c>
      <c r="I316" s="3">
        <f t="shared" si="76"/>
        <v>8</v>
      </c>
      <c r="J316" s="2">
        <f t="shared" si="77"/>
        <v>0.03</v>
      </c>
      <c r="K316" s="10">
        <f t="shared" si="78"/>
        <v>9.8087297694948498E-9</v>
      </c>
      <c r="L316" s="3">
        <f t="shared" si="79"/>
        <v>0.5</v>
      </c>
      <c r="M316" s="2">
        <f t="shared" si="80"/>
        <v>0.01</v>
      </c>
      <c r="N316" s="3">
        <v>314</v>
      </c>
      <c r="O316" s="3">
        <f t="shared" si="81"/>
        <v>231103.49436559968</v>
      </c>
      <c r="P316" s="3">
        <f t="shared" si="82"/>
        <v>1.2995833490607454</v>
      </c>
      <c r="Q316" s="3">
        <f t="shared" si="83"/>
        <v>6.4413648069200597</v>
      </c>
      <c r="R316" s="3">
        <f t="shared" si="84"/>
        <v>278638.76468624448</v>
      </c>
      <c r="S316" s="3">
        <f t="shared" si="85"/>
        <v>162543.87019644669</v>
      </c>
      <c r="T316" s="3">
        <f t="shared" si="86"/>
        <v>0.13699821625269765</v>
      </c>
      <c r="U316" s="16">
        <f>COVID19_DailyReportedData!C322</f>
        <v>0</v>
      </c>
      <c r="W316" s="3" t="str">
        <f t="shared" si="87"/>
        <v/>
      </c>
    </row>
    <row r="317" spans="6:23" x14ac:dyDescent="0.25">
      <c r="F317" s="3">
        <f t="shared" si="73"/>
        <v>7.1428571428571425E-2</v>
      </c>
      <c r="G317" s="3">
        <f t="shared" si="74"/>
        <v>0.1</v>
      </c>
      <c r="H317" s="10">
        <f t="shared" si="75"/>
        <v>4.7081902893575282E-7</v>
      </c>
      <c r="I317" s="3">
        <f t="shared" si="76"/>
        <v>8</v>
      </c>
      <c r="J317" s="2">
        <f t="shared" si="77"/>
        <v>0.03</v>
      </c>
      <c r="K317" s="10">
        <f t="shared" si="78"/>
        <v>9.8087297694948498E-9</v>
      </c>
      <c r="L317" s="3">
        <f t="shared" si="79"/>
        <v>0.5</v>
      </c>
      <c r="M317" s="2">
        <f t="shared" si="80"/>
        <v>0.01</v>
      </c>
      <c r="N317" s="3">
        <v>315</v>
      </c>
      <c r="O317" s="3">
        <f t="shared" si="81"/>
        <v>231103.33835914487</v>
      </c>
      <c r="P317" s="3">
        <f t="shared" si="82"/>
        <v>1.2328040868935437</v>
      </c>
      <c r="Q317" s="3">
        <f t="shared" si="83"/>
        <v>6.1112256556175586</v>
      </c>
      <c r="R317" s="3">
        <f t="shared" si="84"/>
        <v>278639.31761111278</v>
      </c>
      <c r="S317" s="3">
        <f t="shared" si="85"/>
        <v>162544.00015478159</v>
      </c>
      <c r="T317" s="3">
        <f t="shared" si="86"/>
        <v>0.12995833490607453</v>
      </c>
      <c r="U317" s="16">
        <f>COVID19_DailyReportedData!C323</f>
        <v>0</v>
      </c>
      <c r="W317" s="3" t="str">
        <f t="shared" si="87"/>
        <v/>
      </c>
    </row>
    <row r="318" spans="6:23" x14ac:dyDescent="0.25">
      <c r="F318" s="3">
        <f t="shared" si="73"/>
        <v>7.1428571428571425E-2</v>
      </c>
      <c r="G318" s="3">
        <f t="shared" si="74"/>
        <v>0.1</v>
      </c>
      <c r="H318" s="10">
        <f t="shared" si="75"/>
        <v>4.7081902893575282E-7</v>
      </c>
      <c r="I318" s="3">
        <f t="shared" si="76"/>
        <v>8</v>
      </c>
      <c r="J318" s="2">
        <f t="shared" si="77"/>
        <v>0.03</v>
      </c>
      <c r="K318" s="10">
        <f t="shared" si="78"/>
        <v>9.8087297694948498E-9</v>
      </c>
      <c r="L318" s="3">
        <f t="shared" si="79"/>
        <v>0.5</v>
      </c>
      <c r="M318" s="2">
        <f t="shared" si="80"/>
        <v>0.01</v>
      </c>
      <c r="N318" s="3">
        <v>316</v>
      </c>
      <c r="O318" s="3">
        <f t="shared" si="81"/>
        <v>231103.19036727265</v>
      </c>
      <c r="P318" s="3">
        <f t="shared" si="82"/>
        <v>1.1694581156342816</v>
      </c>
      <c r="Q318" s="3">
        <f t="shared" si="83"/>
        <v>5.7979899460485163</v>
      </c>
      <c r="R318" s="3">
        <f t="shared" si="84"/>
        <v>278639.84218466585</v>
      </c>
      <c r="S318" s="3">
        <f t="shared" si="85"/>
        <v>162544.12343519027</v>
      </c>
      <c r="T318" s="3">
        <f t="shared" si="86"/>
        <v>0.12328040868935437</v>
      </c>
      <c r="U318" s="16">
        <f>COVID19_DailyReportedData!C324</f>
        <v>0</v>
      </c>
      <c r="W318" s="3" t="str">
        <f t="shared" si="87"/>
        <v/>
      </c>
    </row>
    <row r="319" spans="6:23" x14ac:dyDescent="0.25">
      <c r="F319" s="3">
        <f t="shared" si="73"/>
        <v>7.1428571428571425E-2</v>
      </c>
      <c r="G319" s="3">
        <f t="shared" si="74"/>
        <v>0.1</v>
      </c>
      <c r="H319" s="10">
        <f t="shared" si="75"/>
        <v>4.7081902893575282E-7</v>
      </c>
      <c r="I319" s="3">
        <f t="shared" si="76"/>
        <v>8</v>
      </c>
      <c r="J319" s="2">
        <f t="shared" si="77"/>
        <v>0.03</v>
      </c>
      <c r="K319" s="10">
        <f t="shared" si="78"/>
        <v>9.8087297694948498E-9</v>
      </c>
      <c r="L319" s="3">
        <f t="shared" si="79"/>
        <v>0.5</v>
      </c>
      <c r="M319" s="2">
        <f t="shared" si="80"/>
        <v>0.01</v>
      </c>
      <c r="N319" s="3">
        <v>317</v>
      </c>
      <c r="O319" s="3">
        <f t="shared" si="81"/>
        <v>231103.0499780814</v>
      </c>
      <c r="P319" s="3">
        <f t="shared" si="82"/>
        <v>1.1093687727702783</v>
      </c>
      <c r="Q319" s="3">
        <f t="shared" si="83"/>
        <v>5.5007936186084789</v>
      </c>
      <c r="R319" s="3">
        <f t="shared" si="84"/>
        <v>278640.33985952742</v>
      </c>
      <c r="S319" s="3">
        <f t="shared" si="85"/>
        <v>162544.24038100184</v>
      </c>
      <c r="T319" s="3">
        <f t="shared" si="86"/>
        <v>0.11694581156342816</v>
      </c>
      <c r="U319" s="16">
        <f>COVID19_DailyReportedData!C325</f>
        <v>0</v>
      </c>
      <c r="W319" s="3" t="str">
        <f t="shared" si="87"/>
        <v/>
      </c>
    </row>
    <row r="320" spans="6:23" x14ac:dyDescent="0.25">
      <c r="F320" s="3">
        <f t="shared" si="73"/>
        <v>7.1428571428571425E-2</v>
      </c>
      <c r="G320" s="3">
        <f t="shared" si="74"/>
        <v>0.1</v>
      </c>
      <c r="H320" s="10">
        <f t="shared" si="75"/>
        <v>4.7081902893575282E-7</v>
      </c>
      <c r="I320" s="3">
        <f t="shared" si="76"/>
        <v>8</v>
      </c>
      <c r="J320" s="2">
        <f t="shared" si="77"/>
        <v>0.03</v>
      </c>
      <c r="K320" s="10">
        <f t="shared" si="78"/>
        <v>9.8087297694948498E-9</v>
      </c>
      <c r="L320" s="3">
        <f t="shared" si="79"/>
        <v>0.5</v>
      </c>
      <c r="M320" s="2">
        <f t="shared" si="80"/>
        <v>0.01</v>
      </c>
      <c r="N320" s="3">
        <v>318</v>
      </c>
      <c r="O320" s="3">
        <f t="shared" si="81"/>
        <v>231102.91680085222</v>
      </c>
      <c r="P320" s="3">
        <f t="shared" si="82"/>
        <v>1.0523684980533416</v>
      </c>
      <c r="Q320" s="3">
        <f t="shared" si="83"/>
        <v>5.2188166659849013</v>
      </c>
      <c r="R320" s="3">
        <f t="shared" si="84"/>
        <v>278640.81201398396</v>
      </c>
      <c r="S320" s="3">
        <f t="shared" si="85"/>
        <v>162544.35131787913</v>
      </c>
      <c r="T320" s="3">
        <f t="shared" si="86"/>
        <v>0.11093687727702783</v>
      </c>
      <c r="U320" s="16">
        <f>COVID19_DailyReportedData!C326</f>
        <v>0</v>
      </c>
      <c r="W320" s="3" t="str">
        <f t="shared" si="87"/>
        <v/>
      </c>
    </row>
    <row r="321" spans="6:23" x14ac:dyDescent="0.25">
      <c r="F321" s="3">
        <f t="shared" si="73"/>
        <v>7.1428571428571425E-2</v>
      </c>
      <c r="G321" s="3">
        <f t="shared" si="74"/>
        <v>0.1</v>
      </c>
      <c r="H321" s="10">
        <f t="shared" si="75"/>
        <v>4.7081902893575282E-7</v>
      </c>
      <c r="I321" s="3">
        <f t="shared" si="76"/>
        <v>8</v>
      </c>
      <c r="J321" s="2">
        <f t="shared" si="77"/>
        <v>0.03</v>
      </c>
      <c r="K321" s="10">
        <f t="shared" si="78"/>
        <v>9.8087297694948498E-9</v>
      </c>
      <c r="L321" s="3">
        <f t="shared" si="79"/>
        <v>0.5</v>
      </c>
      <c r="M321" s="2">
        <f t="shared" si="80"/>
        <v>0.01</v>
      </c>
      <c r="N321" s="3">
        <v>319</v>
      </c>
      <c r="O321" s="3">
        <f t="shared" si="81"/>
        <v>231102.79046495847</v>
      </c>
      <c r="P321" s="3">
        <f t="shared" si="82"/>
        <v>0.99829836356091339</v>
      </c>
      <c r="Q321" s="3">
        <f t="shared" si="83"/>
        <v>4.9512808967913138</v>
      </c>
      <c r="R321" s="3">
        <f t="shared" si="84"/>
        <v>278641.2599557814</v>
      </c>
      <c r="S321" s="3">
        <f t="shared" si="85"/>
        <v>162544.45655472894</v>
      </c>
      <c r="T321" s="3">
        <f t="shared" si="86"/>
        <v>0.10523684980533417</v>
      </c>
      <c r="U321" s="16">
        <f>COVID19_DailyReportedData!C327</f>
        <v>0</v>
      </c>
      <c r="W321" s="3" t="str">
        <f t="shared" si="87"/>
        <v/>
      </c>
    </row>
    <row r="322" spans="6:23" x14ac:dyDescent="0.25">
      <c r="F322" s="3">
        <f t="shared" ref="F322:F368" si="88">$C$3</f>
        <v>7.1428571428571425E-2</v>
      </c>
      <c r="G322" s="3">
        <f t="shared" si="74"/>
        <v>0.1</v>
      </c>
      <c r="H322" s="10">
        <f t="shared" si="75"/>
        <v>4.7081902893575282E-7</v>
      </c>
      <c r="I322" s="3">
        <f t="shared" si="76"/>
        <v>8</v>
      </c>
      <c r="J322" s="2">
        <f t="shared" si="77"/>
        <v>0.03</v>
      </c>
      <c r="K322" s="10">
        <f t="shared" si="78"/>
        <v>9.8087297694948498E-9</v>
      </c>
      <c r="L322" s="3">
        <f t="shared" si="79"/>
        <v>0.5</v>
      </c>
      <c r="M322" s="2">
        <f t="shared" si="80"/>
        <v>0.01</v>
      </c>
      <c r="N322" s="3">
        <v>320</v>
      </c>
      <c r="O322" s="3">
        <f t="shared" si="81"/>
        <v>231102.67061883162</v>
      </c>
      <c r="P322" s="3">
        <f t="shared" si="82"/>
        <v>0.94700762809572137</v>
      </c>
      <c r="Q322" s="3">
        <f t="shared" si="83"/>
        <v>4.6974478119480256</v>
      </c>
      <c r="R322" s="3">
        <f t="shared" si="84"/>
        <v>278641.68492572854</v>
      </c>
      <c r="S322" s="3">
        <f t="shared" si="85"/>
        <v>162544.55638456531</v>
      </c>
      <c r="T322" s="3">
        <f t="shared" si="86"/>
        <v>9.9829836356091342E-2</v>
      </c>
      <c r="U322" s="16">
        <f>COVID19_DailyReportedData!C328</f>
        <v>0</v>
      </c>
      <c r="W322" s="3" t="str">
        <f t="shared" si="87"/>
        <v/>
      </c>
    </row>
    <row r="323" spans="6:23" x14ac:dyDescent="0.25">
      <c r="F323" s="3">
        <f t="shared" si="88"/>
        <v>7.1428571428571425E-2</v>
      </c>
      <c r="G323" s="3">
        <f t="shared" ref="G323:G368" si="89">$C$16</f>
        <v>0.1</v>
      </c>
      <c r="H323" s="10">
        <f t="shared" si="75"/>
        <v>4.7081902893575282E-7</v>
      </c>
      <c r="I323" s="3">
        <f t="shared" si="76"/>
        <v>8</v>
      </c>
      <c r="J323" s="2">
        <f t="shared" si="77"/>
        <v>0.03</v>
      </c>
      <c r="K323" s="10">
        <f t="shared" si="78"/>
        <v>9.8087297694948498E-9</v>
      </c>
      <c r="L323" s="3">
        <f t="shared" si="79"/>
        <v>0.5</v>
      </c>
      <c r="M323" s="2">
        <f t="shared" si="80"/>
        <v>0.01</v>
      </c>
      <c r="N323" s="3">
        <v>321</v>
      </c>
      <c r="O323" s="3">
        <f t="shared" si="81"/>
        <v>231102.55692898025</v>
      </c>
      <c r="P323" s="3">
        <f t="shared" si="82"/>
        <v>0.89835331465745272</v>
      </c>
      <c r="Q323" s="3">
        <f t="shared" si="83"/>
        <v>4.456616588189882</v>
      </c>
      <c r="R323" s="3">
        <f t="shared" si="84"/>
        <v>278642.08810111712</v>
      </c>
      <c r="S323" s="3">
        <f t="shared" si="85"/>
        <v>162544.65108532811</v>
      </c>
      <c r="T323" s="3">
        <f t="shared" si="86"/>
        <v>9.4700762809572139E-2</v>
      </c>
      <c r="U323" s="16">
        <f>COVID19_DailyReportedData!C329</f>
        <v>0</v>
      </c>
      <c r="W323" s="3" t="str">
        <f t="shared" si="87"/>
        <v/>
      </c>
    </row>
    <row r="324" spans="6:23" x14ac:dyDescent="0.25">
      <c r="F324" s="3">
        <f t="shared" si="88"/>
        <v>7.1428571428571425E-2</v>
      </c>
      <c r="G324" s="3">
        <f t="shared" si="89"/>
        <v>0.1</v>
      </c>
      <c r="H324" s="10">
        <f t="shared" si="75"/>
        <v>4.7081902893575282E-7</v>
      </c>
      <c r="I324" s="3">
        <f t="shared" si="76"/>
        <v>8</v>
      </c>
      <c r="J324" s="2">
        <f t="shared" si="77"/>
        <v>0.03</v>
      </c>
      <c r="K324" s="10">
        <f t="shared" si="78"/>
        <v>9.8087297694948498E-9</v>
      </c>
      <c r="L324" s="3">
        <f t="shared" si="79"/>
        <v>0.5</v>
      </c>
      <c r="M324" s="2">
        <f t="shared" si="80"/>
        <v>0.01</v>
      </c>
      <c r="N324" s="3">
        <v>322</v>
      </c>
      <c r="O324" s="3">
        <f t="shared" si="81"/>
        <v>231102.44907905976</v>
      </c>
      <c r="P324" s="3">
        <f t="shared" si="82"/>
        <v>0.85219980978632826</v>
      </c>
      <c r="Q324" s="3">
        <f t="shared" si="83"/>
        <v>4.2281221633563497</v>
      </c>
      <c r="R324" s="3">
        <f t="shared" si="84"/>
        <v>278642.47059896734</v>
      </c>
      <c r="S324" s="3">
        <f t="shared" si="85"/>
        <v>162544.74092065956</v>
      </c>
      <c r="T324" s="3">
        <f t="shared" si="86"/>
        <v>8.983533146574528E-2</v>
      </c>
      <c r="U324" s="16">
        <f>COVID19_DailyReportedData!C330</f>
        <v>0</v>
      </c>
      <c r="W324" s="3" t="str">
        <f t="shared" si="87"/>
        <v/>
      </c>
    </row>
    <row r="325" spans="6:23" x14ac:dyDescent="0.25">
      <c r="F325" s="3">
        <f t="shared" si="88"/>
        <v>7.1428571428571425E-2</v>
      </c>
      <c r="G325" s="3">
        <f t="shared" si="89"/>
        <v>0.1</v>
      </c>
      <c r="H325" s="10">
        <f t="shared" si="75"/>
        <v>4.7081902893575282E-7</v>
      </c>
      <c r="I325" s="3">
        <f t="shared" si="76"/>
        <v>8</v>
      </c>
      <c r="J325" s="2">
        <f t="shared" si="77"/>
        <v>0.03</v>
      </c>
      <c r="K325" s="10">
        <f t="shared" si="78"/>
        <v>9.8087297694948498E-9</v>
      </c>
      <c r="L325" s="3">
        <f t="shared" si="79"/>
        <v>0.5</v>
      </c>
      <c r="M325" s="2">
        <f t="shared" si="80"/>
        <v>0.01</v>
      </c>
      <c r="N325" s="3">
        <v>323</v>
      </c>
      <c r="O325" s="3">
        <f t="shared" si="81"/>
        <v>231102.34676898996</v>
      </c>
      <c r="P325" s="3">
        <f t="shared" si="82"/>
        <v>0.80841848364130897</v>
      </c>
      <c r="Q325" s="3">
        <f t="shared" si="83"/>
        <v>4.0113334183809579</v>
      </c>
      <c r="R325" s="3">
        <f t="shared" si="84"/>
        <v>278642.83347910829</v>
      </c>
      <c r="S325" s="3">
        <f t="shared" si="85"/>
        <v>162544.82614064054</v>
      </c>
      <c r="T325" s="3">
        <f t="shared" si="86"/>
        <v>8.5219980978632828E-2</v>
      </c>
      <c r="U325" s="16">
        <f>COVID19_DailyReportedData!C331</f>
        <v>0</v>
      </c>
      <c r="W325" s="3" t="str">
        <f t="shared" si="87"/>
        <v/>
      </c>
    </row>
    <row r="326" spans="6:23" x14ac:dyDescent="0.25">
      <c r="F326" s="3">
        <f t="shared" si="88"/>
        <v>7.1428571428571425E-2</v>
      </c>
      <c r="G326" s="3">
        <f t="shared" si="89"/>
        <v>0.1</v>
      </c>
      <c r="H326" s="10">
        <f t="shared" si="75"/>
        <v>4.7081902893575282E-7</v>
      </c>
      <c r="I326" s="3">
        <f t="shared" si="76"/>
        <v>8</v>
      </c>
      <c r="J326" s="2">
        <f t="shared" si="77"/>
        <v>0.03</v>
      </c>
      <c r="K326" s="10">
        <f t="shared" si="78"/>
        <v>9.8087297694948498E-9</v>
      </c>
      <c r="L326" s="3">
        <f t="shared" si="79"/>
        <v>0.5</v>
      </c>
      <c r="M326" s="2">
        <f t="shared" si="80"/>
        <v>0.01</v>
      </c>
      <c r="N326" s="3">
        <v>324</v>
      </c>
      <c r="O326" s="3">
        <f t="shared" si="81"/>
        <v>231102.24971411811</v>
      </c>
      <c r="P326" s="3">
        <f t="shared" si="82"/>
        <v>0.76688732973519447</v>
      </c>
      <c r="Q326" s="3">
        <f t="shared" si="83"/>
        <v>3.8056514511464492</v>
      </c>
      <c r="R326" s="3">
        <f t="shared" si="84"/>
        <v>278643.17774710129</v>
      </c>
      <c r="S326" s="3">
        <f t="shared" si="85"/>
        <v>162544.9069824889</v>
      </c>
      <c r="T326" s="3">
        <f t="shared" si="86"/>
        <v>8.08418483641309E-2</v>
      </c>
      <c r="U326" s="16">
        <f>COVID19_DailyReportedData!C332</f>
        <v>0</v>
      </c>
      <c r="W326" s="3" t="str">
        <f t="shared" si="87"/>
        <v/>
      </c>
    </row>
    <row r="327" spans="6:23" x14ac:dyDescent="0.25">
      <c r="F327" s="3">
        <f t="shared" si="88"/>
        <v>7.1428571428571425E-2</v>
      </c>
      <c r="G327" s="3">
        <f t="shared" si="89"/>
        <v>0.1</v>
      </c>
      <c r="H327" s="10">
        <f t="shared" si="75"/>
        <v>4.7081902893575282E-7</v>
      </c>
      <c r="I327" s="3">
        <f t="shared" si="76"/>
        <v>8</v>
      </c>
      <c r="J327" s="2">
        <f t="shared" si="77"/>
        <v>0.03</v>
      </c>
      <c r="K327" s="10">
        <f t="shared" si="78"/>
        <v>9.8087297694948498E-9</v>
      </c>
      <c r="L327" s="3">
        <f t="shared" si="79"/>
        <v>0.5</v>
      </c>
      <c r="M327" s="2">
        <f t="shared" si="80"/>
        <v>0.01</v>
      </c>
      <c r="N327" s="3">
        <v>325</v>
      </c>
      <c r="O327" s="3">
        <f t="shared" si="81"/>
        <v>231102.15764442517</v>
      </c>
      <c r="P327" s="3">
        <f t="shared" si="82"/>
        <v>0.72749062330525449</v>
      </c>
      <c r="Q327" s="3">
        <f t="shared" si="83"/>
        <v>3.6105079376095079</v>
      </c>
      <c r="R327" s="3">
        <f t="shared" si="84"/>
        <v>278643.5043570142</v>
      </c>
      <c r="S327" s="3">
        <f t="shared" si="85"/>
        <v>162544.98367122188</v>
      </c>
      <c r="T327" s="3">
        <f t="shared" si="86"/>
        <v>7.6688732973519455E-2</v>
      </c>
      <c r="U327" s="16">
        <f>COVID19_DailyReportedData!C333</f>
        <v>0</v>
      </c>
      <c r="W327" s="3" t="str">
        <f t="shared" si="87"/>
        <v/>
      </c>
    </row>
    <row r="328" spans="6:23" x14ac:dyDescent="0.25">
      <c r="F328" s="3">
        <f t="shared" si="88"/>
        <v>7.1428571428571425E-2</v>
      </c>
      <c r="G328" s="3">
        <f t="shared" si="89"/>
        <v>0.1</v>
      </c>
      <c r="H328" s="10">
        <f t="shared" si="75"/>
        <v>4.7081902893575282E-7</v>
      </c>
      <c r="I328" s="3">
        <f t="shared" si="76"/>
        <v>8</v>
      </c>
      <c r="J328" s="2">
        <f t="shared" si="77"/>
        <v>0.03</v>
      </c>
      <c r="K328" s="10">
        <f t="shared" si="78"/>
        <v>9.8087297694948498E-9</v>
      </c>
      <c r="L328" s="3">
        <f t="shared" si="79"/>
        <v>0.5</v>
      </c>
      <c r="M328" s="2">
        <f t="shared" si="80"/>
        <v>0.01</v>
      </c>
      <c r="N328" s="3">
        <v>326</v>
      </c>
      <c r="O328" s="3">
        <f t="shared" si="81"/>
        <v>231102.07030377284</v>
      </c>
      <c r="P328" s="3">
        <f t="shared" si="82"/>
        <v>0.69011859735144165</v>
      </c>
      <c r="Q328" s="3">
        <f t="shared" si="83"/>
        <v>3.4253635758250685</v>
      </c>
      <c r="R328" s="3">
        <f t="shared" si="84"/>
        <v>278643.81421405426</v>
      </c>
      <c r="S328" s="3">
        <f t="shared" si="85"/>
        <v>162545.05642028421</v>
      </c>
      <c r="T328" s="3">
        <f t="shared" si="86"/>
        <v>7.2749062330525457E-2</v>
      </c>
      <c r="U328" s="16">
        <f>COVID19_DailyReportedData!C334</f>
        <v>0</v>
      </c>
      <c r="W328" s="3" t="str">
        <f t="shared" si="87"/>
        <v/>
      </c>
    </row>
    <row r="329" spans="6:23" x14ac:dyDescent="0.25">
      <c r="F329" s="3">
        <f t="shared" si="88"/>
        <v>7.1428571428571425E-2</v>
      </c>
      <c r="G329" s="3">
        <f t="shared" si="89"/>
        <v>0.1</v>
      </c>
      <c r="H329" s="10">
        <f t="shared" si="75"/>
        <v>4.7081902893575282E-7</v>
      </c>
      <c r="I329" s="3">
        <f t="shared" si="76"/>
        <v>8</v>
      </c>
      <c r="J329" s="2">
        <f t="shared" si="77"/>
        <v>0.03</v>
      </c>
      <c r="K329" s="10">
        <f t="shared" si="78"/>
        <v>9.8087297694948498E-9</v>
      </c>
      <c r="L329" s="3">
        <f t="shared" si="79"/>
        <v>0.5</v>
      </c>
      <c r="M329" s="2">
        <f t="shared" si="80"/>
        <v>0.01</v>
      </c>
      <c r="N329" s="3">
        <v>327</v>
      </c>
      <c r="O329" s="3">
        <f t="shared" si="81"/>
        <v>231101.9874491895</v>
      </c>
      <c r="P329" s="3">
        <f t="shared" si="82"/>
        <v>0.6546671354248178</v>
      </c>
      <c r="Q329" s="3">
        <f t="shared" si="83"/>
        <v>3.2497066087155648</v>
      </c>
      <c r="R329" s="3">
        <f t="shared" si="84"/>
        <v>278644.10817706661</v>
      </c>
      <c r="S329" s="3">
        <f t="shared" si="85"/>
        <v>162545.12543214395</v>
      </c>
      <c r="T329" s="3">
        <f t="shared" si="86"/>
        <v>6.9011859735144163E-2</v>
      </c>
      <c r="U329" s="16">
        <f>COVID19_DailyReportedData!C335</f>
        <v>0</v>
      </c>
      <c r="W329" s="3" t="str">
        <f t="shared" si="87"/>
        <v/>
      </c>
    </row>
    <row r="330" spans="6:23" x14ac:dyDescent="0.25">
      <c r="F330" s="3">
        <f t="shared" si="88"/>
        <v>7.1428571428571425E-2</v>
      </c>
      <c r="G330" s="3">
        <f t="shared" si="89"/>
        <v>0.1</v>
      </c>
      <c r="H330" s="10">
        <f t="shared" si="75"/>
        <v>4.7081902893575282E-7</v>
      </c>
      <c r="I330" s="3">
        <f t="shared" si="76"/>
        <v>8</v>
      </c>
      <c r="J330" s="2">
        <f t="shared" si="77"/>
        <v>0.03</v>
      </c>
      <c r="K330" s="10">
        <f t="shared" si="78"/>
        <v>9.8087297694948498E-9</v>
      </c>
      <c r="L330" s="3">
        <f t="shared" si="79"/>
        <v>0.5</v>
      </c>
      <c r="M330" s="2">
        <f t="shared" si="80"/>
        <v>0.01</v>
      </c>
      <c r="N330" s="3">
        <v>328</v>
      </c>
      <c r="O330" s="3">
        <f t="shared" si="81"/>
        <v>231101.90885019285</v>
      </c>
      <c r="P330" s="3">
        <f t="shared" si="82"/>
        <v>0.62103748029674888</v>
      </c>
      <c r="Q330" s="3">
        <f t="shared" si="83"/>
        <v>3.0830514216355063</v>
      </c>
      <c r="R330" s="3">
        <f t="shared" si="84"/>
        <v>278644.38706090546</v>
      </c>
      <c r="S330" s="3">
        <f t="shared" si="85"/>
        <v>162545.19089885749</v>
      </c>
      <c r="T330" s="3">
        <f t="shared" si="86"/>
        <v>6.5466713542481778E-2</v>
      </c>
      <c r="U330" s="16">
        <f>COVID19_DailyReportedData!C336</f>
        <v>0</v>
      </c>
      <c r="W330" s="3" t="str">
        <f t="shared" si="87"/>
        <v/>
      </c>
    </row>
    <row r="331" spans="6:23" x14ac:dyDescent="0.25">
      <c r="F331" s="3">
        <f t="shared" si="88"/>
        <v>7.1428571428571425E-2</v>
      </c>
      <c r="G331" s="3">
        <f t="shared" si="89"/>
        <v>0.1</v>
      </c>
      <c r="H331" s="10">
        <f t="shared" si="75"/>
        <v>4.7081902893575282E-7</v>
      </c>
      <c r="I331" s="3">
        <f t="shared" si="76"/>
        <v>8</v>
      </c>
      <c r="J331" s="2">
        <f t="shared" si="77"/>
        <v>0.03</v>
      </c>
      <c r="K331" s="10">
        <f t="shared" si="78"/>
        <v>9.8087297694948498E-9</v>
      </c>
      <c r="L331" s="3">
        <f t="shared" si="79"/>
        <v>0.5</v>
      </c>
      <c r="M331" s="2">
        <f t="shared" si="80"/>
        <v>0.01</v>
      </c>
      <c r="N331" s="3">
        <v>329</v>
      </c>
      <c r="O331" s="3">
        <f t="shared" si="81"/>
        <v>231101.83428814742</v>
      </c>
      <c r="P331" s="3">
        <f t="shared" si="82"/>
        <v>0.58913595768481553</v>
      </c>
      <c r="Q331" s="3">
        <f t="shared" si="83"/>
        <v>2.9249372109769309</v>
      </c>
      <c r="R331" s="3">
        <f t="shared" si="84"/>
        <v>278644.65163868415</v>
      </c>
      <c r="S331" s="3">
        <f t="shared" si="85"/>
        <v>162545.25300260552</v>
      </c>
      <c r="T331" s="3">
        <f t="shared" si="86"/>
        <v>6.2103748029674888E-2</v>
      </c>
      <c r="U331" s="16">
        <f>COVID19_DailyReportedData!C337</f>
        <v>0</v>
      </c>
      <c r="W331" s="3" t="str">
        <f t="shared" si="87"/>
        <v/>
      </c>
    </row>
    <row r="332" spans="6:23" x14ac:dyDescent="0.25">
      <c r="F332" s="3">
        <f t="shared" si="88"/>
        <v>7.1428571428571425E-2</v>
      </c>
      <c r="G332" s="3">
        <f t="shared" si="89"/>
        <v>0.1</v>
      </c>
      <c r="H332" s="10">
        <f t="shared" si="75"/>
        <v>4.7081902893575282E-7</v>
      </c>
      <c r="I332" s="3">
        <f t="shared" si="76"/>
        <v>8</v>
      </c>
      <c r="J332" s="2">
        <f t="shared" si="77"/>
        <v>0.03</v>
      </c>
      <c r="K332" s="10">
        <f t="shared" si="78"/>
        <v>9.8087297694948498E-9</v>
      </c>
      <c r="L332" s="3">
        <f t="shared" si="79"/>
        <v>0.5</v>
      </c>
      <c r="M332" s="2">
        <f t="shared" si="80"/>
        <v>0.01</v>
      </c>
      <c r="N332" s="3">
        <v>330</v>
      </c>
      <c r="O332" s="3">
        <f t="shared" si="81"/>
        <v>231101.76355565526</v>
      </c>
      <c r="P332" s="3">
        <f t="shared" si="82"/>
        <v>0.55887371425439247</v>
      </c>
      <c r="Q332" s="3">
        <f t="shared" si="83"/>
        <v>2.7749267202470604</v>
      </c>
      <c r="R332" s="3">
        <f t="shared" si="84"/>
        <v>278644.90264391049</v>
      </c>
      <c r="S332" s="3">
        <f t="shared" si="85"/>
        <v>162545.31191620129</v>
      </c>
      <c r="T332" s="3">
        <f t="shared" si="86"/>
        <v>5.8913595768481555E-2</v>
      </c>
      <c r="U332" s="16">
        <f>COVID19_DailyReportedData!C338</f>
        <v>0</v>
      </c>
      <c r="W332" s="3" t="str">
        <f t="shared" si="87"/>
        <v/>
      </c>
    </row>
    <row r="333" spans="6:23" x14ac:dyDescent="0.25">
      <c r="F333" s="3">
        <f t="shared" si="88"/>
        <v>7.1428571428571425E-2</v>
      </c>
      <c r="G333" s="3">
        <f t="shared" si="89"/>
        <v>0.1</v>
      </c>
      <c r="H333" s="10">
        <f t="shared" si="75"/>
        <v>4.7081902893575282E-7</v>
      </c>
      <c r="I333" s="3">
        <f t="shared" si="76"/>
        <v>8</v>
      </c>
      <c r="J333" s="2">
        <f t="shared" si="77"/>
        <v>0.03</v>
      </c>
      <c r="K333" s="10">
        <f t="shared" si="78"/>
        <v>9.8087297694948498E-9</v>
      </c>
      <c r="L333" s="3">
        <f t="shared" si="79"/>
        <v>0.5</v>
      </c>
      <c r="M333" s="2">
        <f t="shared" si="80"/>
        <v>0.01</v>
      </c>
      <c r="N333" s="3">
        <v>331</v>
      </c>
      <c r="O333" s="3">
        <f t="shared" si="81"/>
        <v>231101.69645597792</v>
      </c>
      <c r="P333" s="3">
        <f t="shared" si="82"/>
        <v>0.53016646915558963</v>
      </c>
      <c r="Q333" s="3">
        <f t="shared" si="83"/>
        <v>2.6326050402262808</v>
      </c>
      <c r="R333" s="3">
        <f t="shared" si="84"/>
        <v>278645.14077251294</v>
      </c>
      <c r="S333" s="3">
        <f t="shared" si="85"/>
        <v>162545.36780357271</v>
      </c>
      <c r="T333" s="3">
        <f t="shared" si="86"/>
        <v>5.5887371425439251E-2</v>
      </c>
      <c r="U333" s="16">
        <f>COVID19_DailyReportedData!C339</f>
        <v>0</v>
      </c>
      <c r="W333" s="3" t="str">
        <f t="shared" si="87"/>
        <v/>
      </c>
    </row>
    <row r="334" spans="6:23" x14ac:dyDescent="0.25">
      <c r="F334" s="3">
        <f t="shared" si="88"/>
        <v>7.1428571428571425E-2</v>
      </c>
      <c r="G334" s="3">
        <f t="shared" si="89"/>
        <v>0.1</v>
      </c>
      <c r="H334" s="10">
        <f t="shared" si="75"/>
        <v>4.7081902893575282E-7</v>
      </c>
      <c r="I334" s="3">
        <f t="shared" si="76"/>
        <v>8</v>
      </c>
      <c r="J334" s="2">
        <f t="shared" si="77"/>
        <v>0.03</v>
      </c>
      <c r="K334" s="10">
        <f t="shared" si="78"/>
        <v>9.8087297694948498E-9</v>
      </c>
      <c r="L334" s="3">
        <f t="shared" si="79"/>
        <v>0.5</v>
      </c>
      <c r="M334" s="2">
        <f t="shared" si="80"/>
        <v>0.01</v>
      </c>
      <c r="N334" s="3">
        <v>332</v>
      </c>
      <c r="O334" s="3">
        <f t="shared" si="81"/>
        <v>231101.63280248825</v>
      </c>
      <c r="P334" s="3">
        <f t="shared" si="82"/>
        <v>0.50293427839384719</v>
      </c>
      <c r="Q334" s="3">
        <f t="shared" si="83"/>
        <v>2.4975784699828196</v>
      </c>
      <c r="R334" s="3">
        <f t="shared" si="84"/>
        <v>278645.36668476363</v>
      </c>
      <c r="S334" s="3">
        <f t="shared" si="85"/>
        <v>162545.42082021962</v>
      </c>
      <c r="T334" s="3">
        <f t="shared" si="86"/>
        <v>5.3016646915558963E-2</v>
      </c>
      <c r="U334" s="16">
        <f>COVID19_DailyReportedData!C340</f>
        <v>0</v>
      </c>
      <c r="W334" s="3" t="str">
        <f t="shared" si="87"/>
        <v/>
      </c>
    </row>
    <row r="335" spans="6:23" x14ac:dyDescent="0.25">
      <c r="F335" s="3">
        <f t="shared" si="88"/>
        <v>7.1428571428571425E-2</v>
      </c>
      <c r="G335" s="3">
        <f t="shared" si="89"/>
        <v>0.1</v>
      </c>
      <c r="H335" s="10">
        <f t="shared" si="75"/>
        <v>4.7081902893575282E-7</v>
      </c>
      <c r="I335" s="3">
        <f t="shared" si="76"/>
        <v>8</v>
      </c>
      <c r="J335" s="2">
        <f t="shared" si="77"/>
        <v>0.03</v>
      </c>
      <c r="K335" s="10">
        <f t="shared" si="78"/>
        <v>9.8087297694948498E-9</v>
      </c>
      <c r="L335" s="3">
        <f t="shared" si="79"/>
        <v>0.5</v>
      </c>
      <c r="M335" s="2">
        <f t="shared" si="80"/>
        <v>0.01</v>
      </c>
      <c r="N335" s="3">
        <v>333</v>
      </c>
      <c r="O335" s="3">
        <f t="shared" si="81"/>
        <v>231101.5724181504</v>
      </c>
      <c r="P335" s="3">
        <f t="shared" si="82"/>
        <v>0.47710131136904771</v>
      </c>
      <c r="Q335" s="3">
        <f t="shared" si="83"/>
        <v>2.3694734356805744</v>
      </c>
      <c r="R335" s="3">
        <f t="shared" si="84"/>
        <v>278645.5810071028</v>
      </c>
      <c r="S335" s="3">
        <f t="shared" si="85"/>
        <v>162545.47111364745</v>
      </c>
      <c r="T335" s="3">
        <f t="shared" si="86"/>
        <v>5.0293427839384723E-2</v>
      </c>
      <c r="U335" s="16">
        <f>COVID19_DailyReportedData!C341</f>
        <v>0</v>
      </c>
      <c r="W335" s="3" t="str">
        <f t="shared" si="87"/>
        <v/>
      </c>
    </row>
    <row r="336" spans="6:23" x14ac:dyDescent="0.25">
      <c r="F336" s="3">
        <f t="shared" si="88"/>
        <v>7.1428571428571425E-2</v>
      </c>
      <c r="G336" s="3">
        <f t="shared" si="89"/>
        <v>0.1</v>
      </c>
      <c r="H336" s="10">
        <f t="shared" si="75"/>
        <v>4.7081902893575282E-7</v>
      </c>
      <c r="I336" s="3">
        <f t="shared" si="76"/>
        <v>8</v>
      </c>
      <c r="J336" s="2">
        <f t="shared" si="77"/>
        <v>0.03</v>
      </c>
      <c r="K336" s="10">
        <f t="shared" si="78"/>
        <v>9.8087297694948498E-9</v>
      </c>
      <c r="L336" s="3">
        <f t="shared" si="79"/>
        <v>0.5</v>
      </c>
      <c r="M336" s="2">
        <f t="shared" si="80"/>
        <v>0.01</v>
      </c>
      <c r="N336" s="3">
        <v>334</v>
      </c>
      <c r="O336" s="3">
        <f t="shared" si="81"/>
        <v>231101.5151350266</v>
      </c>
      <c r="P336" s="3">
        <f t="shared" si="82"/>
        <v>0.45259563895265637</v>
      </c>
      <c r="Q336" s="3">
        <f t="shared" si="83"/>
        <v>2.2479354642688669</v>
      </c>
      <c r="R336" s="3">
        <f t="shared" si="84"/>
        <v>278645.78433387046</v>
      </c>
      <c r="S336" s="3">
        <f t="shared" si="85"/>
        <v>162545.51882377858</v>
      </c>
      <c r="T336" s="3">
        <f t="shared" si="86"/>
        <v>4.7710131136904775E-2</v>
      </c>
      <c r="U336" s="16">
        <f>COVID19_DailyReportedData!C342</f>
        <v>0</v>
      </c>
      <c r="W336" s="3" t="str">
        <f t="shared" si="87"/>
        <v/>
      </c>
    </row>
    <row r="337" spans="6:23" x14ac:dyDescent="0.25">
      <c r="F337" s="3">
        <f t="shared" si="88"/>
        <v>7.1428571428571425E-2</v>
      </c>
      <c r="G337" s="3">
        <f t="shared" si="89"/>
        <v>0.1</v>
      </c>
      <c r="H337" s="10">
        <f t="shared" si="75"/>
        <v>4.7081902893575282E-7</v>
      </c>
      <c r="I337" s="3">
        <f t="shared" si="76"/>
        <v>8</v>
      </c>
      <c r="J337" s="2">
        <f t="shared" si="77"/>
        <v>0.03</v>
      </c>
      <c r="K337" s="10">
        <f t="shared" si="78"/>
        <v>9.8087297694948498E-9</v>
      </c>
      <c r="L337" s="3">
        <f t="shared" si="79"/>
        <v>0.5</v>
      </c>
      <c r="M337" s="2">
        <f t="shared" si="80"/>
        <v>0.01</v>
      </c>
      <c r="N337" s="3">
        <v>335</v>
      </c>
      <c r="O337" s="3">
        <f t="shared" si="81"/>
        <v>231101.46079380921</v>
      </c>
      <c r="P337" s="3">
        <f t="shared" si="82"/>
        <v>0.42934903250523271</v>
      </c>
      <c r="Q337" s="3">
        <f t="shared" si="83"/>
        <v>2.1326282092877848</v>
      </c>
      <c r="R337" s="3">
        <f t="shared" si="84"/>
        <v>278645.97722894925</v>
      </c>
      <c r="S337" s="3">
        <f t="shared" si="85"/>
        <v>162545.56408334247</v>
      </c>
      <c r="T337" s="3">
        <f t="shared" si="86"/>
        <v>4.5259563895265642E-2</v>
      </c>
      <c r="U337" s="16">
        <f>COVID19_DailyReportedData!C343</f>
        <v>0</v>
      </c>
      <c r="W337" s="3" t="str">
        <f t="shared" si="87"/>
        <v/>
      </c>
    </row>
    <row r="338" spans="6:23" x14ac:dyDescent="0.25">
      <c r="F338" s="3">
        <f t="shared" si="88"/>
        <v>7.1428571428571425E-2</v>
      </c>
      <c r="G338" s="3">
        <f t="shared" si="89"/>
        <v>0.1</v>
      </c>
      <c r="H338" s="10">
        <f t="shared" si="75"/>
        <v>4.7081902893575282E-7</v>
      </c>
      <c r="I338" s="3">
        <f t="shared" si="76"/>
        <v>8</v>
      </c>
      <c r="J338" s="2">
        <f t="shared" si="77"/>
        <v>0.03</v>
      </c>
      <c r="K338" s="10">
        <f t="shared" si="78"/>
        <v>9.8087297694948498E-9</v>
      </c>
      <c r="L338" s="3">
        <f t="shared" si="79"/>
        <v>0.5</v>
      </c>
      <c r="M338" s="2">
        <f t="shared" si="80"/>
        <v>0.01</v>
      </c>
      <c r="N338" s="3">
        <v>336</v>
      </c>
      <c r="O338" s="3">
        <f t="shared" si="81"/>
        <v>231101.40924337716</v>
      </c>
      <c r="P338" s="3">
        <f t="shared" si="82"/>
        <v>0.40729677326776464</v>
      </c>
      <c r="Q338" s="3">
        <f t="shared" si="83"/>
        <v>2.023232526160609</v>
      </c>
      <c r="R338" s="3">
        <f t="shared" si="84"/>
        <v>278646.16022732365</v>
      </c>
      <c r="S338" s="3">
        <f t="shared" si="85"/>
        <v>162545.60701824573</v>
      </c>
      <c r="T338" s="3">
        <f t="shared" si="86"/>
        <v>4.2934903250523272E-2</v>
      </c>
      <c r="U338" s="16">
        <f>COVID19_DailyReportedData!C344</f>
        <v>0</v>
      </c>
      <c r="W338" s="3" t="str">
        <f t="shared" si="87"/>
        <v/>
      </c>
    </row>
    <row r="339" spans="6:23" x14ac:dyDescent="0.25">
      <c r="F339" s="3">
        <f t="shared" si="88"/>
        <v>7.1428571428571425E-2</v>
      </c>
      <c r="G339" s="3">
        <f t="shared" si="89"/>
        <v>0.1</v>
      </c>
      <c r="H339" s="10">
        <f t="shared" si="75"/>
        <v>4.7081902893575282E-7</v>
      </c>
      <c r="I339" s="3">
        <f t="shared" si="76"/>
        <v>8</v>
      </c>
      <c r="J339" s="2">
        <f t="shared" si="77"/>
        <v>0.03</v>
      </c>
      <c r="K339" s="10">
        <f t="shared" si="78"/>
        <v>9.8087297694948498E-9</v>
      </c>
      <c r="L339" s="3">
        <f t="shared" si="79"/>
        <v>0.5</v>
      </c>
      <c r="M339" s="2">
        <f t="shared" si="80"/>
        <v>0.01</v>
      </c>
      <c r="N339" s="3">
        <v>337</v>
      </c>
      <c r="O339" s="3">
        <f t="shared" si="81"/>
        <v>231101.36034037484</v>
      </c>
      <c r="P339" s="3">
        <f t="shared" si="82"/>
        <v>0.38637747158975405</v>
      </c>
      <c r="Q339" s="3">
        <f t="shared" si="83"/>
        <v>1.9194455944759137</v>
      </c>
      <c r="R339" s="3">
        <f t="shared" si="84"/>
        <v>278646.33383655932</v>
      </c>
      <c r="S339" s="3">
        <f t="shared" si="85"/>
        <v>162545.64774792307</v>
      </c>
      <c r="T339" s="3">
        <f t="shared" si="86"/>
        <v>4.0729677326776466E-2</v>
      </c>
      <c r="U339" s="16">
        <f>COVID19_DailyReportedData!C345</f>
        <v>0</v>
      </c>
      <c r="W339" s="3" t="str">
        <f t="shared" si="87"/>
        <v/>
      </c>
    </row>
    <row r="340" spans="6:23" x14ac:dyDescent="0.25">
      <c r="F340" s="3">
        <f t="shared" si="88"/>
        <v>7.1428571428571425E-2</v>
      </c>
      <c r="G340" s="3">
        <f t="shared" si="89"/>
        <v>0.1</v>
      </c>
      <c r="H340" s="10">
        <f t="shared" si="75"/>
        <v>4.7081902893575282E-7</v>
      </c>
      <c r="I340" s="3">
        <f t="shared" si="76"/>
        <v>8</v>
      </c>
      <c r="J340" s="2">
        <f t="shared" si="77"/>
        <v>0.03</v>
      </c>
      <c r="K340" s="10">
        <f t="shared" si="78"/>
        <v>9.8087297694948498E-9</v>
      </c>
      <c r="L340" s="3">
        <f t="shared" si="79"/>
        <v>0.5</v>
      </c>
      <c r="M340" s="2">
        <f t="shared" si="80"/>
        <v>0.01</v>
      </c>
      <c r="N340" s="3">
        <v>338</v>
      </c>
      <c r="O340" s="3">
        <f t="shared" si="81"/>
        <v>231101.31394881295</v>
      </c>
      <c r="P340" s="3">
        <f t="shared" si="82"/>
        <v>0.36653289548491574</v>
      </c>
      <c r="Q340" s="3">
        <f t="shared" si="83"/>
        <v>1.8209800848866096</v>
      </c>
      <c r="R340" s="3">
        <f t="shared" si="84"/>
        <v>278646.49853820691</v>
      </c>
      <c r="S340" s="3">
        <f t="shared" si="85"/>
        <v>162545.68638567024</v>
      </c>
      <c r="T340" s="3">
        <f t="shared" si="86"/>
        <v>3.8637747158975409E-2</v>
      </c>
      <c r="U340" s="16">
        <f>COVID19_DailyReportedData!C346</f>
        <v>0</v>
      </c>
      <c r="W340" s="3" t="str">
        <f t="shared" si="87"/>
        <v/>
      </c>
    </row>
    <row r="341" spans="6:23" x14ac:dyDescent="0.25">
      <c r="F341" s="3">
        <f t="shared" si="88"/>
        <v>7.1428571428571425E-2</v>
      </c>
      <c r="G341" s="3">
        <f t="shared" si="89"/>
        <v>0.1</v>
      </c>
      <c r="H341" s="10">
        <f t="shared" si="75"/>
        <v>4.7081902893575282E-7</v>
      </c>
      <c r="I341" s="3">
        <f t="shared" si="76"/>
        <v>8</v>
      </c>
      <c r="J341" s="2">
        <f t="shared" si="77"/>
        <v>0.03</v>
      </c>
      <c r="K341" s="10">
        <f t="shared" si="78"/>
        <v>9.8087297694948498E-9</v>
      </c>
      <c r="L341" s="3">
        <f t="shared" si="79"/>
        <v>0.5</v>
      </c>
      <c r="M341" s="2">
        <f t="shared" si="80"/>
        <v>0.01</v>
      </c>
      <c r="N341" s="3">
        <v>339</v>
      </c>
      <c r="O341" s="3">
        <f t="shared" si="81"/>
        <v>231101.26993968975</v>
      </c>
      <c r="P341" s="3">
        <f t="shared" si="82"/>
        <v>0.34770780803182233</v>
      </c>
      <c r="Q341" s="3">
        <f t="shared" si="83"/>
        <v>1.7275633683717719</v>
      </c>
      <c r="R341" s="3">
        <f t="shared" si="84"/>
        <v>278646.6547891341</v>
      </c>
      <c r="S341" s="3">
        <f t="shared" si="85"/>
        <v>162545.72303895978</v>
      </c>
      <c r="T341" s="3">
        <f t="shared" si="86"/>
        <v>3.6653289548491577E-2</v>
      </c>
      <c r="U341" s="16">
        <f>COVID19_DailyReportedData!C347</f>
        <v>0</v>
      </c>
      <c r="W341" s="3" t="str">
        <f t="shared" si="87"/>
        <v/>
      </c>
    </row>
    <row r="342" spans="6:23" x14ac:dyDescent="0.25">
      <c r="F342" s="3">
        <f t="shared" si="88"/>
        <v>7.1428571428571425E-2</v>
      </c>
      <c r="G342" s="3">
        <f t="shared" si="89"/>
        <v>0.1</v>
      </c>
      <c r="H342" s="10">
        <f t="shared" ref="H342:H368" si="90">(I342*J342)/($C$8+$C$9+$C$11+$C$10)</f>
        <v>4.7081902893575282E-7</v>
      </c>
      <c r="I342" s="3">
        <f t="shared" ref="I342:I368" si="91">IF(N342&gt;=$C$28,$C$25,IF(N342&gt;=$C$27,$C$24,$C$23))</f>
        <v>8</v>
      </c>
      <c r="J342" s="2">
        <f t="shared" ref="J342:J368" si="92">IF(N342&gt;=$C$28,$C$33,IF(N342&gt;=$C$27,$C$32,$C$31))</f>
        <v>0.03</v>
      </c>
      <c r="K342" s="10">
        <f t="shared" ref="K342:K368" si="93">(L342*M342)/($C$8+$C$9+$C$11+$C$10)</f>
        <v>9.8087297694948498E-9</v>
      </c>
      <c r="L342" s="3">
        <f t="shared" ref="L342:L368" si="94">IF(N342&gt;=$C$28,$D$25,IF(N342&gt;=$C$27,$D$24,$D$23))</f>
        <v>0.5</v>
      </c>
      <c r="M342" s="2">
        <f t="shared" ref="M342:M368" si="95">IF(N342&gt;=$C$28,$D$33,IF(N342&gt;=$C$27,$D$32,$D$31))</f>
        <v>0.01</v>
      </c>
      <c r="N342" s="3">
        <v>340</v>
      </c>
      <c r="O342" s="3">
        <f t="shared" ref="O342:O368" si="96">-H341*O341*P341-K341*O341*Q341+O341</f>
        <v>231101.22819063181</v>
      </c>
      <c r="P342" s="3">
        <f t="shared" ref="P342:P368" si="97">H341*O341*P341+K341*O341*Q341-(F341 + G341)*P341+P341</f>
        <v>0.32984981316191198</v>
      </c>
      <c r="Q342" s="3">
        <f t="shared" ref="Q342:Q368" si="98">P341*G341 + Q341-Q341*F341</f>
        <v>1.6389367657198277</v>
      </c>
      <c r="R342" s="3">
        <f t="shared" ref="R342:R368" si="99">F341*(P341+Q341)+R341</f>
        <v>278646.80302278954</v>
      </c>
      <c r="S342" s="3">
        <f t="shared" ref="S342:S368" si="100">P341*G341 + S341</f>
        <v>162545.75780974058</v>
      </c>
      <c r="T342" s="3">
        <f t="shared" ref="T342:T368" si="101">P341*G341</f>
        <v>3.4770780803182237E-2</v>
      </c>
      <c r="U342" s="16">
        <f>COVID19_DailyReportedData!C348</f>
        <v>0</v>
      </c>
      <c r="W342" s="3" t="str">
        <f t="shared" si="87"/>
        <v/>
      </c>
    </row>
    <row r="343" spans="6:23" x14ac:dyDescent="0.25">
      <c r="F343" s="3">
        <f t="shared" si="88"/>
        <v>7.1428571428571425E-2</v>
      </c>
      <c r="G343" s="3">
        <f t="shared" si="89"/>
        <v>0.1</v>
      </c>
      <c r="H343" s="10">
        <f t="shared" si="90"/>
        <v>4.7081902893575282E-7</v>
      </c>
      <c r="I343" s="3">
        <f t="shared" si="91"/>
        <v>8</v>
      </c>
      <c r="J343" s="2">
        <f t="shared" si="92"/>
        <v>0.03</v>
      </c>
      <c r="K343" s="10">
        <f t="shared" si="93"/>
        <v>9.8087297694948498E-9</v>
      </c>
      <c r="L343" s="3">
        <f t="shared" si="94"/>
        <v>0.5</v>
      </c>
      <c r="M343" s="2">
        <f t="shared" si="95"/>
        <v>0.01</v>
      </c>
      <c r="N343" s="3">
        <v>341</v>
      </c>
      <c r="O343" s="3">
        <f t="shared" si="96"/>
        <v>231101.18858555332</v>
      </c>
      <c r="P343" s="3">
        <f t="shared" si="97"/>
        <v>0.31290920940104977</v>
      </c>
      <c r="Q343" s="3">
        <f t="shared" si="98"/>
        <v>1.5548548351988882</v>
      </c>
      <c r="R343" s="3">
        <f t="shared" si="99"/>
        <v>278646.9436504023</v>
      </c>
      <c r="S343" s="3">
        <f t="shared" si="100"/>
        <v>162545.79079472189</v>
      </c>
      <c r="T343" s="3">
        <f t="shared" si="101"/>
        <v>3.2984981316191202E-2</v>
      </c>
      <c r="U343" s="16">
        <f>COVID19_DailyReportedData!C349</f>
        <v>0</v>
      </c>
      <c r="W343" s="3" t="str">
        <f t="shared" si="87"/>
        <v/>
      </c>
    </row>
    <row r="344" spans="6:23" x14ac:dyDescent="0.25">
      <c r="F344" s="3">
        <f t="shared" si="88"/>
        <v>7.1428571428571425E-2</v>
      </c>
      <c r="G344" s="3">
        <f t="shared" si="89"/>
        <v>0.1</v>
      </c>
      <c r="H344" s="10">
        <f t="shared" si="90"/>
        <v>4.7081902893575282E-7</v>
      </c>
      <c r="I344" s="3">
        <f t="shared" si="91"/>
        <v>8</v>
      </c>
      <c r="J344" s="2">
        <f t="shared" si="92"/>
        <v>0.03</v>
      </c>
      <c r="K344" s="10">
        <f t="shared" si="93"/>
        <v>9.8087297694948498E-9</v>
      </c>
      <c r="L344" s="3">
        <f t="shared" si="94"/>
        <v>0.5</v>
      </c>
      <c r="M344" s="2">
        <f t="shared" si="95"/>
        <v>0.01</v>
      </c>
      <c r="N344" s="3">
        <v>342</v>
      </c>
      <c r="O344" s="3">
        <f t="shared" si="96"/>
        <v>231101.15101433281</v>
      </c>
      <c r="P344" s="3">
        <f t="shared" si="97"/>
        <v>0.29683885115336173</v>
      </c>
      <c r="Q344" s="3">
        <f t="shared" si="98"/>
        <v>1.4750846964819297</v>
      </c>
      <c r="R344" s="3">
        <f t="shared" si="99"/>
        <v>278647.07706211979</v>
      </c>
      <c r="S344" s="3">
        <f t="shared" si="100"/>
        <v>162545.82208564284</v>
      </c>
      <c r="T344" s="3">
        <f t="shared" si="101"/>
        <v>3.129092094010498E-2</v>
      </c>
      <c r="U344" s="16">
        <f>COVID19_DailyReportedData!C350</f>
        <v>0</v>
      </c>
      <c r="W344" s="3" t="str">
        <f t="shared" si="87"/>
        <v/>
      </c>
    </row>
    <row r="345" spans="6:23" x14ac:dyDescent="0.25">
      <c r="F345" s="3">
        <f t="shared" si="88"/>
        <v>7.1428571428571425E-2</v>
      </c>
      <c r="G345" s="3">
        <f t="shared" si="89"/>
        <v>0.1</v>
      </c>
      <c r="H345" s="10">
        <f t="shared" si="90"/>
        <v>4.7081902893575282E-7</v>
      </c>
      <c r="I345" s="3">
        <f t="shared" si="91"/>
        <v>8</v>
      </c>
      <c r="J345" s="2">
        <f t="shared" si="92"/>
        <v>0.03</v>
      </c>
      <c r="K345" s="10">
        <f t="shared" si="93"/>
        <v>9.8087297694948498E-9</v>
      </c>
      <c r="L345" s="3">
        <f t="shared" si="94"/>
        <v>0.5</v>
      </c>
      <c r="M345" s="2">
        <f t="shared" si="95"/>
        <v>0.01</v>
      </c>
      <c r="N345" s="3">
        <v>343</v>
      </c>
      <c r="O345" s="3">
        <f t="shared" si="96"/>
        <v>231101.11537250661</v>
      </c>
      <c r="P345" s="3">
        <f t="shared" si="97"/>
        <v>0.28159401713741483</v>
      </c>
      <c r="Q345" s="3">
        <f t="shared" si="98"/>
        <v>1.399405388991414</v>
      </c>
      <c r="R345" s="3">
        <f t="shared" si="99"/>
        <v>278647.20362808747</v>
      </c>
      <c r="S345" s="3">
        <f t="shared" si="100"/>
        <v>162545.85176952794</v>
      </c>
      <c r="T345" s="3">
        <f t="shared" si="101"/>
        <v>2.9683885115336175E-2</v>
      </c>
      <c r="U345" s="16">
        <f>COVID19_DailyReportedData!C351</f>
        <v>0</v>
      </c>
      <c r="W345" s="3" t="str">
        <f t="shared" si="87"/>
        <v/>
      </c>
    </row>
    <row r="346" spans="6:23" x14ac:dyDescent="0.25">
      <c r="F346" s="3">
        <f t="shared" si="88"/>
        <v>7.1428571428571425E-2</v>
      </c>
      <c r="G346" s="3">
        <f t="shared" si="89"/>
        <v>0.1</v>
      </c>
      <c r="H346" s="10">
        <f t="shared" si="90"/>
        <v>4.7081902893575282E-7</v>
      </c>
      <c r="I346" s="3">
        <f t="shared" si="91"/>
        <v>8</v>
      </c>
      <c r="J346" s="2">
        <f t="shared" si="92"/>
        <v>0.03</v>
      </c>
      <c r="K346" s="10">
        <f t="shared" si="93"/>
        <v>9.8087297694948498E-9</v>
      </c>
      <c r="L346" s="3">
        <f t="shared" si="94"/>
        <v>0.5</v>
      </c>
      <c r="M346" s="2">
        <f t="shared" si="95"/>
        <v>0.01</v>
      </c>
      <c r="N346" s="3">
        <v>344</v>
      </c>
      <c r="O346" s="3">
        <f t="shared" si="96"/>
        <v>231101.08156097805</v>
      </c>
      <c r="P346" s="3">
        <f t="shared" si="97"/>
        <v>0.26713228560505176</v>
      </c>
      <c r="Q346" s="3">
        <f t="shared" si="98"/>
        <v>1.3276072629200544</v>
      </c>
      <c r="R346" s="3">
        <f t="shared" si="99"/>
        <v>278647.32369947364</v>
      </c>
      <c r="S346" s="3">
        <f t="shared" si="100"/>
        <v>162545.87992892964</v>
      </c>
      <c r="T346" s="3">
        <f t="shared" si="101"/>
        <v>2.8159401713741483E-2</v>
      </c>
      <c r="U346" s="16">
        <f>COVID19_DailyReportedData!C352</f>
        <v>0</v>
      </c>
      <c r="W346" s="3" t="str">
        <f t="shared" ref="W346:W368" si="102">IF(U346&gt;0,(U346-S346)*(U346-S346),"")</f>
        <v/>
      </c>
    </row>
    <row r="347" spans="6:23" x14ac:dyDescent="0.25">
      <c r="F347" s="3">
        <f t="shared" si="88"/>
        <v>7.1428571428571425E-2</v>
      </c>
      <c r="G347" s="3">
        <f t="shared" si="89"/>
        <v>0.1</v>
      </c>
      <c r="H347" s="10">
        <f t="shared" si="90"/>
        <v>4.7081902893575282E-7</v>
      </c>
      <c r="I347" s="3">
        <f t="shared" si="91"/>
        <v>8</v>
      </c>
      <c r="J347" s="2">
        <f t="shared" si="92"/>
        <v>0.03</v>
      </c>
      <c r="K347" s="10">
        <f t="shared" si="93"/>
        <v>9.8087297694948498E-9</v>
      </c>
      <c r="L347" s="3">
        <f t="shared" si="94"/>
        <v>0.5</v>
      </c>
      <c r="M347" s="2">
        <f t="shared" si="95"/>
        <v>0.01</v>
      </c>
      <c r="N347" s="3">
        <v>345</v>
      </c>
      <c r="O347" s="3">
        <f t="shared" si="96"/>
        <v>231101.04948574156</v>
      </c>
      <c r="P347" s="3">
        <f t="shared" si="97"/>
        <v>0.25341341599237172</v>
      </c>
      <c r="Q347" s="3">
        <f t="shared" si="98"/>
        <v>1.2594914012719842</v>
      </c>
      <c r="R347" s="3">
        <f t="shared" si="99"/>
        <v>278647.4376094414</v>
      </c>
      <c r="S347" s="3">
        <f t="shared" si="100"/>
        <v>162545.9066421582</v>
      </c>
      <c r="T347" s="3">
        <f t="shared" si="101"/>
        <v>2.6713228560505176E-2</v>
      </c>
      <c r="U347" s="16">
        <f>COVID19_DailyReportedData!C353</f>
        <v>0</v>
      </c>
      <c r="W347" s="3" t="str">
        <f t="shared" si="102"/>
        <v/>
      </c>
    </row>
    <row r="348" spans="6:23" x14ac:dyDescent="0.25">
      <c r="F348" s="3">
        <f t="shared" si="88"/>
        <v>7.1428571428571425E-2</v>
      </c>
      <c r="G348" s="3">
        <f t="shared" si="89"/>
        <v>0.1</v>
      </c>
      <c r="H348" s="10">
        <f t="shared" si="90"/>
        <v>4.7081902893575282E-7</v>
      </c>
      <c r="I348" s="3">
        <f t="shared" si="91"/>
        <v>8</v>
      </c>
      <c r="J348" s="2">
        <f t="shared" si="92"/>
        <v>0.03</v>
      </c>
      <c r="K348" s="10">
        <f t="shared" si="93"/>
        <v>9.8087297694948498E-9</v>
      </c>
      <c r="L348" s="3">
        <f t="shared" si="94"/>
        <v>0.5</v>
      </c>
      <c r="M348" s="2">
        <f t="shared" si="95"/>
        <v>0.01</v>
      </c>
      <c r="N348" s="3">
        <v>346</v>
      </c>
      <c r="O348" s="3">
        <f t="shared" si="96"/>
        <v>231101.01905762099</v>
      </c>
      <c r="P348" s="3">
        <f t="shared" si="97"/>
        <v>0.24039923667052726</v>
      </c>
      <c r="Q348" s="3">
        <f t="shared" si="98"/>
        <v>1.194869071351794</v>
      </c>
      <c r="R348" s="3">
        <f t="shared" si="99"/>
        <v>278647.54567407118</v>
      </c>
      <c r="S348" s="3">
        <f t="shared" si="100"/>
        <v>162545.93198349979</v>
      </c>
      <c r="T348" s="3">
        <f t="shared" si="101"/>
        <v>2.5341341599237174E-2</v>
      </c>
      <c r="U348" s="16">
        <f>COVID19_DailyReportedData!C354</f>
        <v>0</v>
      </c>
      <c r="W348" s="3" t="str">
        <f t="shared" si="102"/>
        <v/>
      </c>
    </row>
    <row r="349" spans="6:23" x14ac:dyDescent="0.25">
      <c r="F349" s="3">
        <f t="shared" si="88"/>
        <v>7.1428571428571425E-2</v>
      </c>
      <c r="G349" s="3">
        <f t="shared" si="89"/>
        <v>0.1</v>
      </c>
      <c r="H349" s="10">
        <f t="shared" si="90"/>
        <v>4.7081902893575282E-7</v>
      </c>
      <c r="I349" s="3">
        <f t="shared" si="91"/>
        <v>8</v>
      </c>
      <c r="J349" s="2">
        <f t="shared" si="92"/>
        <v>0.03</v>
      </c>
      <c r="K349" s="10">
        <f t="shared" si="93"/>
        <v>9.8087297694948498E-9</v>
      </c>
      <c r="L349" s="3">
        <f t="shared" si="94"/>
        <v>0.5</v>
      </c>
      <c r="M349" s="2">
        <f t="shared" si="95"/>
        <v>0.01</v>
      </c>
      <c r="N349" s="3">
        <v>347</v>
      </c>
      <c r="O349" s="3">
        <f t="shared" si="96"/>
        <v>231100.99019202145</v>
      </c>
      <c r="P349" s="3">
        <f t="shared" si="97"/>
        <v>0.22805353848123955</v>
      </c>
      <c r="Q349" s="3">
        <f t="shared" si="98"/>
        <v>1.1335612042080043</v>
      </c>
      <c r="R349" s="3">
        <f t="shared" si="99"/>
        <v>278647.64819323603</v>
      </c>
      <c r="S349" s="3">
        <f t="shared" si="100"/>
        <v>162545.95602342347</v>
      </c>
      <c r="T349" s="3">
        <f t="shared" si="101"/>
        <v>2.4039923667052727E-2</v>
      </c>
      <c r="U349" s="16">
        <f>COVID19_DailyReportedData!C355</f>
        <v>0</v>
      </c>
      <c r="W349" s="3" t="str">
        <f t="shared" si="102"/>
        <v/>
      </c>
    </row>
    <row r="350" spans="6:23" x14ac:dyDescent="0.25">
      <c r="F350" s="3">
        <f t="shared" si="88"/>
        <v>7.1428571428571425E-2</v>
      </c>
      <c r="G350" s="3">
        <f t="shared" si="89"/>
        <v>0.1</v>
      </c>
      <c r="H350" s="10">
        <f t="shared" si="90"/>
        <v>4.7081902893575282E-7</v>
      </c>
      <c r="I350" s="3">
        <f t="shared" si="91"/>
        <v>8</v>
      </c>
      <c r="J350" s="2">
        <f t="shared" si="92"/>
        <v>0.03</v>
      </c>
      <c r="K350" s="10">
        <f t="shared" si="93"/>
        <v>9.8087297694948498E-9</v>
      </c>
      <c r="L350" s="3">
        <f t="shared" si="94"/>
        <v>0.5</v>
      </c>
      <c r="M350" s="2">
        <f t="shared" si="95"/>
        <v>0.01</v>
      </c>
      <c r="N350" s="3">
        <v>348</v>
      </c>
      <c r="O350" s="3">
        <f t="shared" si="96"/>
        <v>231100.96280869385</v>
      </c>
      <c r="P350" s="3">
        <f t="shared" si="97"/>
        <v>0.2163419737582675</v>
      </c>
      <c r="Q350" s="3">
        <f t="shared" si="98"/>
        <v>1.0753979006126992</v>
      </c>
      <c r="R350" s="3">
        <f t="shared" si="99"/>
        <v>278647.74545143195</v>
      </c>
      <c r="S350" s="3">
        <f t="shared" si="100"/>
        <v>162545.97882877733</v>
      </c>
      <c r="T350" s="3">
        <f t="shared" si="101"/>
        <v>2.2805353848123957E-2</v>
      </c>
      <c r="U350" s="16">
        <f>COVID19_DailyReportedData!C356</f>
        <v>0</v>
      </c>
      <c r="W350" s="3" t="str">
        <f t="shared" si="102"/>
        <v/>
      </c>
    </row>
    <row r="351" spans="6:23" x14ac:dyDescent="0.25">
      <c r="F351" s="3">
        <f t="shared" si="88"/>
        <v>7.1428571428571425E-2</v>
      </c>
      <c r="G351" s="3">
        <f t="shared" si="89"/>
        <v>0.1</v>
      </c>
      <c r="H351" s="10">
        <f t="shared" si="90"/>
        <v>4.7081902893575282E-7</v>
      </c>
      <c r="I351" s="3">
        <f t="shared" si="91"/>
        <v>8</v>
      </c>
      <c r="J351" s="2">
        <f t="shared" si="92"/>
        <v>0.03</v>
      </c>
      <c r="K351" s="10">
        <f t="shared" si="93"/>
        <v>9.8087297694948498E-9</v>
      </c>
      <c r="L351" s="3">
        <f t="shared" si="94"/>
        <v>0.5</v>
      </c>
      <c r="M351" s="2">
        <f t="shared" si="95"/>
        <v>0.01</v>
      </c>
      <c r="N351" s="3">
        <v>349</v>
      </c>
      <c r="O351" s="3">
        <f t="shared" si="96"/>
        <v>231100.93683151156</v>
      </c>
      <c r="P351" s="3">
        <f t="shared" si="97"/>
        <v>0.20523196055154905</v>
      </c>
      <c r="Q351" s="3">
        <f t="shared" si="98"/>
        <v>1.0202179622304761</v>
      </c>
      <c r="R351" s="3">
        <f t="shared" si="99"/>
        <v>278647.83771856583</v>
      </c>
      <c r="S351" s="3">
        <f t="shared" si="100"/>
        <v>162546.00046297471</v>
      </c>
      <c r="T351" s="3">
        <f t="shared" si="101"/>
        <v>2.1634197375826753E-2</v>
      </c>
      <c r="U351" s="16">
        <f>COVID19_DailyReportedData!C357</f>
        <v>0</v>
      </c>
      <c r="W351" s="3" t="str">
        <f t="shared" si="102"/>
        <v/>
      </c>
    </row>
    <row r="352" spans="6:23" x14ac:dyDescent="0.25">
      <c r="F352" s="3">
        <f t="shared" si="88"/>
        <v>7.1428571428571425E-2</v>
      </c>
      <c r="G352" s="3">
        <f t="shared" si="89"/>
        <v>0.1</v>
      </c>
      <c r="H352" s="10">
        <f t="shared" si="90"/>
        <v>4.7081902893575282E-7</v>
      </c>
      <c r="I352" s="3">
        <f t="shared" si="91"/>
        <v>8</v>
      </c>
      <c r="J352" s="2">
        <f t="shared" si="92"/>
        <v>0.03</v>
      </c>
      <c r="K352" s="10">
        <f t="shared" si="93"/>
        <v>9.8087297694948498E-9</v>
      </c>
      <c r="L352" s="3">
        <f t="shared" si="94"/>
        <v>0.5</v>
      </c>
      <c r="M352" s="2">
        <f t="shared" si="95"/>
        <v>0.01</v>
      </c>
      <c r="N352" s="3">
        <v>350</v>
      </c>
      <c r="O352" s="3">
        <f t="shared" si="96"/>
        <v>231100.91218825852</v>
      </c>
      <c r="P352" s="3">
        <f t="shared" si="97"/>
        <v>0.19469259178540826</v>
      </c>
      <c r="Q352" s="3">
        <f t="shared" si="98"/>
        <v>0.96786844669773986</v>
      </c>
      <c r="R352" s="3">
        <f t="shared" si="99"/>
        <v>278647.92525070318</v>
      </c>
      <c r="S352" s="3">
        <f t="shared" si="100"/>
        <v>162546.02098617077</v>
      </c>
      <c r="T352" s="3">
        <f t="shared" si="101"/>
        <v>2.0523196055154905E-2</v>
      </c>
      <c r="U352" s="16">
        <f>COVID19_DailyReportedData!C358</f>
        <v>0</v>
      </c>
      <c r="W352" s="3" t="str">
        <f t="shared" si="102"/>
        <v/>
      </c>
    </row>
    <row r="353" spans="6:23" x14ac:dyDescent="0.25">
      <c r="F353" s="3">
        <f t="shared" si="88"/>
        <v>7.1428571428571425E-2</v>
      </c>
      <c r="G353" s="3">
        <f t="shared" si="89"/>
        <v>0.1</v>
      </c>
      <c r="H353" s="10">
        <f t="shared" si="90"/>
        <v>4.7081902893575282E-7</v>
      </c>
      <c r="I353" s="3">
        <f t="shared" si="91"/>
        <v>8</v>
      </c>
      <c r="J353" s="2">
        <f t="shared" si="92"/>
        <v>0.03</v>
      </c>
      <c r="K353" s="10">
        <f t="shared" si="93"/>
        <v>9.8087297694948498E-9</v>
      </c>
      <c r="L353" s="3">
        <f t="shared" si="94"/>
        <v>0.5</v>
      </c>
      <c r="M353" s="2">
        <f t="shared" si="95"/>
        <v>0.01</v>
      </c>
      <c r="N353" s="3">
        <v>351</v>
      </c>
      <c r="O353" s="3">
        <f t="shared" si="96"/>
        <v>231100.88881042833</v>
      </c>
      <c r="P353" s="3">
        <f t="shared" si="97"/>
        <v>0.18469454909613409</v>
      </c>
      <c r="Q353" s="3">
        <f t="shared" si="98"/>
        <v>0.91820424539787071</v>
      </c>
      <c r="R353" s="3">
        <f t="shared" si="99"/>
        <v>278648.00829077733</v>
      </c>
      <c r="S353" s="3">
        <f t="shared" si="100"/>
        <v>162546.04045542996</v>
      </c>
      <c r="T353" s="3">
        <f t="shared" si="101"/>
        <v>1.9469259178540827E-2</v>
      </c>
      <c r="U353" s="16">
        <f>COVID19_DailyReportedData!C359</f>
        <v>0</v>
      </c>
      <c r="W353" s="3" t="str">
        <f t="shared" si="102"/>
        <v/>
      </c>
    </row>
    <row r="354" spans="6:23" x14ac:dyDescent="0.25">
      <c r="F354" s="3">
        <f t="shared" si="88"/>
        <v>7.1428571428571425E-2</v>
      </c>
      <c r="G354" s="3">
        <f t="shared" si="89"/>
        <v>0.1</v>
      </c>
      <c r="H354" s="10">
        <f t="shared" si="90"/>
        <v>4.7081902893575282E-7</v>
      </c>
      <c r="I354" s="3">
        <f t="shared" si="91"/>
        <v>8</v>
      </c>
      <c r="J354" s="2">
        <f t="shared" si="92"/>
        <v>0.03</v>
      </c>
      <c r="K354" s="10">
        <f t="shared" si="93"/>
        <v>9.8087297694948498E-9</v>
      </c>
      <c r="L354" s="3">
        <f t="shared" si="94"/>
        <v>0.5</v>
      </c>
      <c r="M354" s="2">
        <f t="shared" si="95"/>
        <v>0.01</v>
      </c>
      <c r="N354" s="3">
        <v>352</v>
      </c>
      <c r="O354" s="3">
        <f t="shared" si="96"/>
        <v>231100.86663303361</v>
      </c>
      <c r="P354" s="3">
        <f t="shared" si="97"/>
        <v>0.17521002110742406</v>
      </c>
      <c r="Q354" s="3">
        <f t="shared" si="98"/>
        <v>0.87108768277906479</v>
      </c>
      <c r="R354" s="3">
        <f t="shared" si="99"/>
        <v>278648.08706926263</v>
      </c>
      <c r="S354" s="3">
        <f t="shared" si="100"/>
        <v>162546.05892488486</v>
      </c>
      <c r="T354" s="3">
        <f t="shared" si="101"/>
        <v>1.8469454909613409E-2</v>
      </c>
      <c r="U354" s="16">
        <f>COVID19_DailyReportedData!C360</f>
        <v>0</v>
      </c>
      <c r="W354" s="3" t="str">
        <f t="shared" si="102"/>
        <v/>
      </c>
    </row>
    <row r="355" spans="6:23" x14ac:dyDescent="0.25">
      <c r="F355" s="3">
        <f t="shared" si="88"/>
        <v>7.1428571428571425E-2</v>
      </c>
      <c r="G355" s="3">
        <f t="shared" si="89"/>
        <v>0.1</v>
      </c>
      <c r="H355" s="10">
        <f t="shared" si="90"/>
        <v>4.7081902893575282E-7</v>
      </c>
      <c r="I355" s="3">
        <f t="shared" si="91"/>
        <v>8</v>
      </c>
      <c r="J355" s="2">
        <f t="shared" si="92"/>
        <v>0.03</v>
      </c>
      <c r="K355" s="10">
        <f t="shared" si="93"/>
        <v>9.8087297694948498E-9</v>
      </c>
      <c r="L355" s="3">
        <f t="shared" si="94"/>
        <v>0.5</v>
      </c>
      <c r="M355" s="2">
        <f t="shared" si="95"/>
        <v>0.01</v>
      </c>
      <c r="N355" s="3">
        <v>353</v>
      </c>
      <c r="O355" s="3">
        <f t="shared" si="96"/>
        <v>231100.84559442519</v>
      </c>
      <c r="P355" s="3">
        <f t="shared" si="97"/>
        <v>0.16621262591468833</v>
      </c>
      <c r="Q355" s="3">
        <f t="shared" si="98"/>
        <v>0.82638813611987394</v>
      </c>
      <c r="R355" s="3">
        <f t="shared" si="99"/>
        <v>278648.1618048129</v>
      </c>
      <c r="S355" s="3">
        <f t="shared" si="100"/>
        <v>162546.07644588695</v>
      </c>
      <c r="T355" s="3">
        <f t="shared" si="101"/>
        <v>1.7521002110742406E-2</v>
      </c>
      <c r="U355" s="16">
        <f>COVID19_DailyReportedData!C361</f>
        <v>0</v>
      </c>
      <c r="W355" s="3" t="str">
        <f t="shared" si="102"/>
        <v/>
      </c>
    </row>
    <row r="356" spans="6:23" x14ac:dyDescent="0.25">
      <c r="F356" s="3">
        <f t="shared" si="88"/>
        <v>7.1428571428571425E-2</v>
      </c>
      <c r="G356" s="3">
        <f t="shared" si="89"/>
        <v>0.1</v>
      </c>
      <c r="H356" s="10">
        <f t="shared" si="90"/>
        <v>4.7081902893575282E-7</v>
      </c>
      <c r="I356" s="3">
        <f t="shared" si="91"/>
        <v>8</v>
      </c>
      <c r="J356" s="2">
        <f t="shared" si="92"/>
        <v>0.03</v>
      </c>
      <c r="K356" s="10">
        <f t="shared" si="93"/>
        <v>9.8087297694948498E-9</v>
      </c>
      <c r="L356" s="3">
        <f t="shared" si="94"/>
        <v>0.5</v>
      </c>
      <c r="M356" s="2">
        <f t="shared" si="95"/>
        <v>0.01</v>
      </c>
      <c r="N356" s="3">
        <v>354</v>
      </c>
      <c r="O356" s="3">
        <f t="shared" si="96"/>
        <v>231100.82563612054</v>
      </c>
      <c r="P356" s="3">
        <f t="shared" si="97"/>
        <v>0.15767733756106067</v>
      </c>
      <c r="Q356" s="3">
        <f t="shared" si="98"/>
        <v>0.78398167470278035</v>
      </c>
      <c r="R356" s="3">
        <f t="shared" si="99"/>
        <v>278648.23270486732</v>
      </c>
      <c r="S356" s="3">
        <f t="shared" si="100"/>
        <v>162546.09306714954</v>
      </c>
      <c r="T356" s="3">
        <f t="shared" si="101"/>
        <v>1.6621262591468833E-2</v>
      </c>
      <c r="U356" s="16">
        <f>COVID19_DailyReportedData!C362</f>
        <v>0</v>
      </c>
      <c r="W356" s="3" t="str">
        <f t="shared" si="102"/>
        <v/>
      </c>
    </row>
    <row r="357" spans="6:23" x14ac:dyDescent="0.25">
      <c r="F357" s="3">
        <f t="shared" si="88"/>
        <v>7.1428571428571425E-2</v>
      </c>
      <c r="G357" s="3">
        <f t="shared" si="89"/>
        <v>0.1</v>
      </c>
      <c r="H357" s="10">
        <f t="shared" si="90"/>
        <v>4.7081902893575282E-7</v>
      </c>
      <c r="I357" s="3">
        <f t="shared" si="91"/>
        <v>8</v>
      </c>
      <c r="J357" s="2">
        <f t="shared" si="92"/>
        <v>0.03</v>
      </c>
      <c r="K357" s="10">
        <f t="shared" si="93"/>
        <v>9.8087297694948498E-9</v>
      </c>
      <c r="L357" s="3">
        <f t="shared" si="94"/>
        <v>0.5</v>
      </c>
      <c r="M357" s="2">
        <f t="shared" si="95"/>
        <v>0.01</v>
      </c>
      <c r="N357" s="3">
        <v>355</v>
      </c>
      <c r="O357" s="3">
        <f t="shared" si="96"/>
        <v>231100.80670264107</v>
      </c>
      <c r="P357" s="3">
        <f t="shared" si="97"/>
        <v>0.14958041629919891</v>
      </c>
      <c r="Q357" s="3">
        <f t="shared" si="98"/>
        <v>0.74375071740868781</v>
      </c>
      <c r="R357" s="3">
        <f t="shared" si="99"/>
        <v>278648.29996622534</v>
      </c>
      <c r="S357" s="3">
        <f t="shared" si="100"/>
        <v>162546.10883488331</v>
      </c>
      <c r="T357" s="3">
        <f t="shared" si="101"/>
        <v>1.5767733756106069E-2</v>
      </c>
      <c r="U357" s="16">
        <f>COVID19_DailyReportedData!C363</f>
        <v>0</v>
      </c>
      <c r="W357" s="3" t="str">
        <f t="shared" si="102"/>
        <v/>
      </c>
    </row>
    <row r="358" spans="6:23" x14ac:dyDescent="0.25">
      <c r="F358" s="3">
        <f t="shared" si="88"/>
        <v>7.1428571428571425E-2</v>
      </c>
      <c r="G358" s="3">
        <f t="shared" si="89"/>
        <v>0.1</v>
      </c>
      <c r="H358" s="10">
        <f t="shared" si="90"/>
        <v>4.7081902893575282E-7</v>
      </c>
      <c r="I358" s="3">
        <f t="shared" si="91"/>
        <v>8</v>
      </c>
      <c r="J358" s="2">
        <f t="shared" si="92"/>
        <v>0.03</v>
      </c>
      <c r="K358" s="10">
        <f t="shared" si="93"/>
        <v>9.8087297694948498E-9</v>
      </c>
      <c r="L358" s="3">
        <f t="shared" si="94"/>
        <v>0.5</v>
      </c>
      <c r="M358" s="2">
        <f t="shared" si="95"/>
        <v>0.01</v>
      </c>
      <c r="N358" s="3">
        <v>356</v>
      </c>
      <c r="O358" s="3">
        <f t="shared" si="96"/>
        <v>231100.78874135786</v>
      </c>
      <c r="P358" s="3">
        <f t="shared" si="97"/>
        <v>0.14189934244360872</v>
      </c>
      <c r="Q358" s="3">
        <f t="shared" si="98"/>
        <v>0.70558370779513002</v>
      </c>
      <c r="R358" s="3">
        <f t="shared" si="99"/>
        <v>278648.36377559206</v>
      </c>
      <c r="S358" s="3">
        <f t="shared" si="100"/>
        <v>162546.12379292495</v>
      </c>
      <c r="T358" s="3">
        <f t="shared" si="101"/>
        <v>1.4958041629919892E-2</v>
      </c>
      <c r="U358" s="16">
        <f>COVID19_DailyReportedData!C364</f>
        <v>0</v>
      </c>
      <c r="W358" s="3" t="str">
        <f t="shared" si="102"/>
        <v/>
      </c>
    </row>
    <row r="359" spans="6:23" x14ac:dyDescent="0.25">
      <c r="F359" s="3">
        <f t="shared" si="88"/>
        <v>7.1428571428571425E-2</v>
      </c>
      <c r="G359" s="3">
        <f t="shared" si="89"/>
        <v>0.1</v>
      </c>
      <c r="H359" s="10">
        <f t="shared" si="90"/>
        <v>4.7081902893575282E-7</v>
      </c>
      <c r="I359" s="3">
        <f t="shared" si="91"/>
        <v>8</v>
      </c>
      <c r="J359" s="2">
        <f t="shared" si="92"/>
        <v>0.03</v>
      </c>
      <c r="K359" s="10">
        <f t="shared" si="93"/>
        <v>9.8087297694948498E-9</v>
      </c>
      <c r="L359" s="3">
        <f t="shared" si="94"/>
        <v>0.5</v>
      </c>
      <c r="M359" s="2">
        <f t="shared" si="95"/>
        <v>0.01</v>
      </c>
      <c r="N359" s="3">
        <v>357</v>
      </c>
      <c r="O359" s="3">
        <f t="shared" si="96"/>
        <v>231100.77170234511</v>
      </c>
      <c r="P359" s="3">
        <f t="shared" si="97"/>
        <v>0.13461275362832306</v>
      </c>
      <c r="Q359" s="3">
        <f t="shared" si="98"/>
        <v>0.66937480576841013</v>
      </c>
      <c r="R359" s="3">
        <f t="shared" si="99"/>
        <v>278648.42431009567</v>
      </c>
      <c r="S359" s="3">
        <f t="shared" si="100"/>
        <v>162546.13798285919</v>
      </c>
      <c r="T359" s="3">
        <f t="shared" si="101"/>
        <v>1.4189934244360873E-2</v>
      </c>
      <c r="U359" s="16">
        <f>COVID19_DailyReportedData!C365</f>
        <v>0</v>
      </c>
      <c r="W359" s="3" t="str">
        <f t="shared" si="102"/>
        <v/>
      </c>
    </row>
    <row r="360" spans="6:23" x14ac:dyDescent="0.25">
      <c r="F360" s="3">
        <f t="shared" si="88"/>
        <v>7.1428571428571425E-2</v>
      </c>
      <c r="G360" s="3">
        <f t="shared" si="89"/>
        <v>0.1</v>
      </c>
      <c r="H360" s="10">
        <f t="shared" si="90"/>
        <v>4.7081902893575282E-7</v>
      </c>
      <c r="I360" s="3">
        <f t="shared" si="91"/>
        <v>8</v>
      </c>
      <c r="J360" s="2">
        <f t="shared" si="92"/>
        <v>0.03</v>
      </c>
      <c r="K360" s="10">
        <f t="shared" si="93"/>
        <v>9.8087297694948498E-9</v>
      </c>
      <c r="L360" s="3">
        <f t="shared" si="94"/>
        <v>0.5</v>
      </c>
      <c r="M360" s="2">
        <f t="shared" si="95"/>
        <v>0.01</v>
      </c>
      <c r="N360" s="3">
        <v>358</v>
      </c>
      <c r="O360" s="3">
        <f t="shared" si="96"/>
        <v>231100.75553824138</v>
      </c>
      <c r="P360" s="3">
        <f t="shared" si="97"/>
        <v>0.12770038529434366</v>
      </c>
      <c r="Q360" s="3">
        <f t="shared" si="98"/>
        <v>0.63502359500492733</v>
      </c>
      <c r="R360" s="3">
        <f t="shared" si="99"/>
        <v>278648.48173777846</v>
      </c>
      <c r="S360" s="3">
        <f t="shared" si="100"/>
        <v>162546.15144413456</v>
      </c>
      <c r="T360" s="3">
        <f t="shared" si="101"/>
        <v>1.3461275362832308E-2</v>
      </c>
      <c r="U360" s="16">
        <f>COVID19_DailyReportedData!C366</f>
        <v>0</v>
      </c>
      <c r="W360" s="3" t="str">
        <f t="shared" si="102"/>
        <v/>
      </c>
    </row>
    <row r="361" spans="6:23" x14ac:dyDescent="0.25">
      <c r="F361" s="3">
        <f t="shared" si="88"/>
        <v>7.1428571428571425E-2</v>
      </c>
      <c r="G361" s="3">
        <f t="shared" si="89"/>
        <v>0.1</v>
      </c>
      <c r="H361" s="10">
        <f t="shared" si="90"/>
        <v>4.7081902893575282E-7</v>
      </c>
      <c r="I361" s="3">
        <f t="shared" si="91"/>
        <v>8</v>
      </c>
      <c r="J361" s="2">
        <f t="shared" si="92"/>
        <v>0.03</v>
      </c>
      <c r="K361" s="10">
        <f t="shared" si="93"/>
        <v>9.8087297694948498E-9</v>
      </c>
      <c r="L361" s="3">
        <f t="shared" si="94"/>
        <v>0.5</v>
      </c>
      <c r="M361" s="2">
        <f t="shared" si="95"/>
        <v>0.01</v>
      </c>
      <c r="N361" s="3">
        <v>359</v>
      </c>
      <c r="O361" s="3">
        <f t="shared" si="96"/>
        <v>231100.74020411781</v>
      </c>
      <c r="P361" s="3">
        <f t="shared" si="97"/>
        <v>0.12114301424032789</v>
      </c>
      <c r="Q361" s="3">
        <f t="shared" si="98"/>
        <v>0.60243480531972404</v>
      </c>
      <c r="R361" s="3">
        <f t="shared" si="99"/>
        <v>278648.5362180628</v>
      </c>
      <c r="S361" s="3">
        <f t="shared" si="100"/>
        <v>162546.1642141731</v>
      </c>
      <c r="T361" s="3">
        <f t="shared" si="101"/>
        <v>1.2770038529434367E-2</v>
      </c>
      <c r="U361" s="16">
        <f>COVID19_DailyReportedData!C367</f>
        <v>0</v>
      </c>
      <c r="W361" s="3" t="str">
        <f t="shared" si="102"/>
        <v/>
      </c>
    </row>
    <row r="362" spans="6:23" x14ac:dyDescent="0.25">
      <c r="F362" s="3">
        <f t="shared" si="88"/>
        <v>7.1428571428571425E-2</v>
      </c>
      <c r="G362" s="3">
        <f t="shared" si="89"/>
        <v>0.1</v>
      </c>
      <c r="H362" s="10">
        <f t="shared" si="90"/>
        <v>4.7081902893575282E-7</v>
      </c>
      <c r="I362" s="3">
        <f t="shared" si="91"/>
        <v>8</v>
      </c>
      <c r="J362" s="2">
        <f t="shared" si="92"/>
        <v>0.03</v>
      </c>
      <c r="K362" s="10">
        <f t="shared" si="93"/>
        <v>9.8087297694948498E-9</v>
      </c>
      <c r="L362" s="3">
        <f t="shared" si="94"/>
        <v>0.5</v>
      </c>
      <c r="M362" s="2">
        <f t="shared" si="95"/>
        <v>0.01</v>
      </c>
      <c r="N362" s="3">
        <v>360</v>
      </c>
      <c r="O362" s="3">
        <f t="shared" si="96"/>
        <v>231100.72565735312</v>
      </c>
      <c r="P362" s="3">
        <f t="shared" si="97"/>
        <v>0.1149224050786104</v>
      </c>
      <c r="Q362" s="3">
        <f t="shared" si="98"/>
        <v>0.57151804922091942</v>
      </c>
      <c r="R362" s="3">
        <f t="shared" si="99"/>
        <v>278648.58790219278</v>
      </c>
      <c r="S362" s="3">
        <f t="shared" si="100"/>
        <v>162546.17632847451</v>
      </c>
      <c r="T362" s="3">
        <f t="shared" si="101"/>
        <v>1.2114301424032789E-2</v>
      </c>
      <c r="U362" s="16">
        <f>COVID19_DailyReportedData!C368</f>
        <v>0</v>
      </c>
      <c r="W362" s="3" t="str">
        <f t="shared" si="102"/>
        <v/>
      </c>
    </row>
    <row r="363" spans="6:23" x14ac:dyDescent="0.25">
      <c r="F363" s="3">
        <f t="shared" si="88"/>
        <v>7.1428571428571425E-2</v>
      </c>
      <c r="G363" s="3">
        <f t="shared" si="89"/>
        <v>0.1</v>
      </c>
      <c r="H363" s="10">
        <f t="shared" si="90"/>
        <v>4.7081902893575282E-7</v>
      </c>
      <c r="I363" s="3">
        <f t="shared" si="91"/>
        <v>8</v>
      </c>
      <c r="J363" s="2">
        <f t="shared" si="92"/>
        <v>0.03</v>
      </c>
      <c r="K363" s="10">
        <f t="shared" si="93"/>
        <v>9.8087297694948498E-9</v>
      </c>
      <c r="L363" s="3">
        <f t="shared" si="94"/>
        <v>0.5</v>
      </c>
      <c r="M363" s="2">
        <f t="shared" si="95"/>
        <v>0.01</v>
      </c>
      <c r="N363" s="3">
        <v>361</v>
      </c>
      <c r="O363" s="3">
        <f t="shared" si="96"/>
        <v>231100.71185751504</v>
      </c>
      <c r="P363" s="3">
        <f t="shared" si="97"/>
        <v>0.10902125944680817</v>
      </c>
      <c r="Q363" s="3">
        <f t="shared" si="98"/>
        <v>0.54218757192728617</v>
      </c>
      <c r="R363" s="3">
        <f t="shared" si="99"/>
        <v>278648.63693365379</v>
      </c>
      <c r="S363" s="3">
        <f t="shared" si="100"/>
        <v>162546.18782071501</v>
      </c>
      <c r="T363" s="3">
        <f t="shared" si="101"/>
        <v>1.149224050786104E-2</v>
      </c>
      <c r="U363" s="16">
        <f>COVID19_DailyReportedData!C369</f>
        <v>0</v>
      </c>
      <c r="W363" s="3" t="str">
        <f t="shared" si="102"/>
        <v/>
      </c>
    </row>
    <row r="364" spans="6:23" x14ac:dyDescent="0.25">
      <c r="F364" s="3">
        <f t="shared" si="88"/>
        <v>7.1428571428571425E-2</v>
      </c>
      <c r="G364" s="3">
        <f t="shared" si="89"/>
        <v>0.1</v>
      </c>
      <c r="H364" s="10">
        <f t="shared" si="90"/>
        <v>4.7081902893575282E-7</v>
      </c>
      <c r="I364" s="3">
        <f t="shared" si="91"/>
        <v>8</v>
      </c>
      <c r="J364" s="2">
        <f t="shared" si="92"/>
        <v>0.03</v>
      </c>
      <c r="K364" s="10">
        <f t="shared" si="93"/>
        <v>9.8087297694948498E-9</v>
      </c>
      <c r="L364" s="3">
        <f t="shared" si="94"/>
        <v>0.5</v>
      </c>
      <c r="M364" s="2">
        <f t="shared" si="95"/>
        <v>0.01</v>
      </c>
      <c r="N364" s="3">
        <v>362</v>
      </c>
      <c r="O364" s="3">
        <f t="shared" si="96"/>
        <v>231100.69876624789</v>
      </c>
      <c r="P364" s="3">
        <f t="shared" si="97"/>
        <v>0.10342316783299435</v>
      </c>
      <c r="Q364" s="3">
        <f t="shared" si="98"/>
        <v>0.51436201416287519</v>
      </c>
      <c r="R364" s="3">
        <f t="shared" si="99"/>
        <v>278648.68344857031</v>
      </c>
      <c r="S364" s="3">
        <f t="shared" si="100"/>
        <v>162546.19872284096</v>
      </c>
      <c r="T364" s="3">
        <f t="shared" si="101"/>
        <v>1.0902125944680818E-2</v>
      </c>
      <c r="U364" s="16">
        <f>COVID19_DailyReportedData!C370</f>
        <v>0</v>
      </c>
      <c r="W364" s="3" t="str">
        <f t="shared" si="102"/>
        <v/>
      </c>
    </row>
    <row r="365" spans="6:23" x14ac:dyDescent="0.25">
      <c r="F365" s="3">
        <f t="shared" si="88"/>
        <v>7.1428571428571425E-2</v>
      </c>
      <c r="G365" s="3">
        <f t="shared" si="89"/>
        <v>0.1</v>
      </c>
      <c r="H365" s="10">
        <f t="shared" si="90"/>
        <v>4.7081902893575282E-7</v>
      </c>
      <c r="I365" s="3">
        <f t="shared" si="91"/>
        <v>8</v>
      </c>
      <c r="J365" s="2">
        <f t="shared" si="92"/>
        <v>0.03</v>
      </c>
      <c r="K365" s="10">
        <f t="shared" si="93"/>
        <v>9.8087297694948498E-9</v>
      </c>
      <c r="L365" s="3">
        <f t="shared" si="94"/>
        <v>0.5</v>
      </c>
      <c r="M365" s="2">
        <f t="shared" si="95"/>
        <v>0.01</v>
      </c>
      <c r="N365" s="3">
        <v>363</v>
      </c>
      <c r="O365" s="3">
        <f t="shared" si="96"/>
        <v>231100.68634716593</v>
      </c>
      <c r="P365" s="3">
        <f t="shared" si="97"/>
        <v>9.8112563879761389E-2</v>
      </c>
      <c r="Q365" s="3">
        <f t="shared" si="98"/>
        <v>0.48796418707739786</v>
      </c>
      <c r="R365" s="3">
        <f t="shared" si="99"/>
        <v>278648.72757608333</v>
      </c>
      <c r="S365" s="3">
        <f t="shared" si="100"/>
        <v>162546.20906515775</v>
      </c>
      <c r="T365" s="3">
        <f t="shared" si="101"/>
        <v>1.0342316783299436E-2</v>
      </c>
      <c r="U365" s="16">
        <f>COVID19_DailyReportedData!C371</f>
        <v>0</v>
      </c>
      <c r="W365" s="3" t="str">
        <f t="shared" si="102"/>
        <v/>
      </c>
    </row>
    <row r="366" spans="6:23" x14ac:dyDescent="0.25">
      <c r="F366" s="3">
        <f t="shared" si="88"/>
        <v>7.1428571428571425E-2</v>
      </c>
      <c r="G366" s="3">
        <f t="shared" si="89"/>
        <v>0.1</v>
      </c>
      <c r="H366" s="10">
        <f t="shared" si="90"/>
        <v>4.7081902893575282E-7</v>
      </c>
      <c r="I366" s="3">
        <f t="shared" si="91"/>
        <v>8</v>
      </c>
      <c r="J366" s="2">
        <f t="shared" si="92"/>
        <v>0.03</v>
      </c>
      <c r="K366" s="10">
        <f t="shared" si="93"/>
        <v>9.8087297694948498E-9</v>
      </c>
      <c r="L366" s="3">
        <f t="shared" si="94"/>
        <v>0.5</v>
      </c>
      <c r="M366" s="2">
        <f t="shared" si="95"/>
        <v>0.01</v>
      </c>
      <c r="N366" s="3">
        <v>364</v>
      </c>
      <c r="O366" s="3">
        <f t="shared" si="96"/>
        <v>231100.6745657521</v>
      </c>
      <c r="P366" s="3">
        <f t="shared" si="97"/>
        <v>9.3074681039448923E-2</v>
      </c>
      <c r="Q366" s="3">
        <f t="shared" si="98"/>
        <v>0.4629208586741313</v>
      </c>
      <c r="R366" s="3">
        <f t="shared" si="99"/>
        <v>278648.76943870838</v>
      </c>
      <c r="S366" s="3">
        <f t="shared" si="100"/>
        <v>162546.21887641415</v>
      </c>
      <c r="T366" s="3">
        <f t="shared" si="101"/>
        <v>9.8112563879761399E-3</v>
      </c>
      <c r="U366" s="16">
        <f>COVID19_DailyReportedData!C372</f>
        <v>0</v>
      </c>
      <c r="W366" s="3" t="str">
        <f t="shared" si="102"/>
        <v/>
      </c>
    </row>
    <row r="367" spans="6:23" x14ac:dyDescent="0.25">
      <c r="F367" s="3">
        <f t="shared" si="88"/>
        <v>7.1428571428571425E-2</v>
      </c>
      <c r="G367" s="3">
        <f t="shared" si="89"/>
        <v>0.1</v>
      </c>
      <c r="H367" s="10">
        <f t="shared" si="90"/>
        <v>4.7081902893575282E-7</v>
      </c>
      <c r="I367" s="3">
        <f t="shared" si="91"/>
        <v>8</v>
      </c>
      <c r="J367" s="2">
        <f t="shared" si="92"/>
        <v>0.03</v>
      </c>
      <c r="K367" s="10">
        <f t="shared" si="93"/>
        <v>9.8087297694948498E-9</v>
      </c>
      <c r="L367" s="3">
        <f t="shared" si="94"/>
        <v>0.5</v>
      </c>
      <c r="M367" s="2">
        <f t="shared" si="95"/>
        <v>0.01</v>
      </c>
      <c r="N367" s="3">
        <v>365</v>
      </c>
      <c r="O367" s="3">
        <f t="shared" si="96"/>
        <v>231100.66338926207</v>
      </c>
      <c r="P367" s="3">
        <f t="shared" si="97"/>
        <v>8.8295511459406936E-2</v>
      </c>
      <c r="Q367" s="3">
        <f t="shared" si="98"/>
        <v>0.4391625511584954</v>
      </c>
      <c r="R367" s="3">
        <f t="shared" si="99"/>
        <v>278648.8091526755</v>
      </c>
      <c r="S367" s="3">
        <f t="shared" si="100"/>
        <v>162546.22818388225</v>
      </c>
      <c r="T367" s="3">
        <f t="shared" si="101"/>
        <v>9.3074681039448919E-3</v>
      </c>
      <c r="U367" s="16">
        <f>COVID19_DailyReportedData!C373</f>
        <v>0</v>
      </c>
      <c r="W367" s="3" t="str">
        <f t="shared" si="102"/>
        <v/>
      </c>
    </row>
    <row r="368" spans="6:23" x14ac:dyDescent="0.25">
      <c r="F368" s="3">
        <f t="shared" si="88"/>
        <v>7.1428571428571425E-2</v>
      </c>
      <c r="G368" s="3">
        <f t="shared" si="89"/>
        <v>0.1</v>
      </c>
      <c r="H368" s="10">
        <f t="shared" si="90"/>
        <v>4.7081902893575282E-7</v>
      </c>
      <c r="I368" s="3">
        <f t="shared" si="91"/>
        <v>8</v>
      </c>
      <c r="J368" s="2">
        <f t="shared" si="92"/>
        <v>0.03</v>
      </c>
      <c r="K368" s="10">
        <f t="shared" si="93"/>
        <v>9.8087297694948498E-9</v>
      </c>
      <c r="L368" s="3">
        <f t="shared" si="94"/>
        <v>0.5</v>
      </c>
      <c r="M368" s="2">
        <f t="shared" si="95"/>
        <v>0.01</v>
      </c>
      <c r="N368" s="3">
        <v>366</v>
      </c>
      <c r="O368" s="3">
        <f t="shared" si="96"/>
        <v>231100.65278663315</v>
      </c>
      <c r="P368" s="3">
        <f t="shared" si="97"/>
        <v>8.3761766982417538E-2</v>
      </c>
      <c r="Q368" s="3">
        <f t="shared" si="98"/>
        <v>0.41662334865025785</v>
      </c>
      <c r="R368" s="3">
        <f t="shared" si="99"/>
        <v>278648.84682825138</v>
      </c>
      <c r="S368" s="3">
        <f t="shared" si="100"/>
        <v>162546.23701343339</v>
      </c>
      <c r="T368" s="3">
        <f t="shared" si="101"/>
        <v>8.8295511459406933E-3</v>
      </c>
      <c r="U368" s="16">
        <f>COVID19_DailyReportedData!C374</f>
        <v>0</v>
      </c>
      <c r="W368" s="3" t="str">
        <f t="shared" si="102"/>
        <v/>
      </c>
    </row>
  </sheetData>
  <pageMargins left="0.7" right="0.7" top="0.75" bottom="0.75" header="0.3" footer="0.3"/>
  <pageSetup paperSize="9" orientation="portrait" horizontalDpi="300" verticalDpi="300"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ECA1F-2EA5-492D-9399-B72276FEF6DA}">
  <dimension ref="B2:H23"/>
  <sheetViews>
    <sheetView workbookViewId="0"/>
  </sheetViews>
  <sheetFormatPr defaultColWidth="9.140625" defaultRowHeight="15" x14ac:dyDescent="0.25"/>
  <cols>
    <col min="1" max="3" width="9.140625" style="3"/>
    <col min="4" max="4" width="10.42578125" style="3" bestFit="1" customWidth="1"/>
    <col min="5" max="5" width="11.7109375" style="3" customWidth="1"/>
    <col min="6" max="6" width="13.42578125" style="3" customWidth="1"/>
    <col min="7" max="7" width="9.140625" style="3"/>
    <col min="8" max="8" width="9.85546875" style="3" bestFit="1" customWidth="1"/>
    <col min="9" max="16384" width="9.140625" style="3"/>
  </cols>
  <sheetData>
    <row r="2" spans="2:8" x14ac:dyDescent="0.25">
      <c r="B2" s="3" t="s">
        <v>8</v>
      </c>
      <c r="C2" s="3" t="s">
        <v>9</v>
      </c>
      <c r="D2" s="3" t="s">
        <v>10</v>
      </c>
      <c r="E2" s="3" t="s">
        <v>11</v>
      </c>
      <c r="F2" s="3" t="s">
        <v>12</v>
      </c>
      <c r="G2" s="3" t="s">
        <v>13</v>
      </c>
      <c r="H2" s="3" t="s">
        <v>14</v>
      </c>
    </row>
    <row r="3" spans="2:8" x14ac:dyDescent="0.25">
      <c r="B3" s="3" t="s">
        <v>15</v>
      </c>
      <c r="C3" s="4">
        <v>291852</v>
      </c>
      <c r="D3" s="4">
        <v>131033</v>
      </c>
      <c r="E3" s="4">
        <v>360788</v>
      </c>
      <c r="F3" s="4">
        <v>39166</v>
      </c>
      <c r="G3" s="4">
        <v>44831</v>
      </c>
      <c r="H3" s="4">
        <v>867670</v>
      </c>
    </row>
    <row r="4" spans="2:8" x14ac:dyDescent="0.25">
      <c r="B4" s="3" t="s">
        <v>16</v>
      </c>
      <c r="C4" s="4">
        <v>370503</v>
      </c>
      <c r="D4" s="4">
        <v>163330</v>
      </c>
      <c r="E4" s="4">
        <v>402899</v>
      </c>
      <c r="F4" s="4">
        <v>46096</v>
      </c>
      <c r="G4" s="4">
        <v>49768</v>
      </c>
      <c r="H4" s="4">
        <v>1032596</v>
      </c>
    </row>
    <row r="5" spans="2:8" x14ac:dyDescent="0.25">
      <c r="B5" s="3" t="s">
        <v>17</v>
      </c>
      <c r="C5" s="4">
        <v>429795</v>
      </c>
      <c r="D5" s="4">
        <v>189159</v>
      </c>
      <c r="E5" s="4">
        <v>408673</v>
      </c>
      <c r="F5" s="4">
        <v>50980</v>
      </c>
      <c r="G5" s="4">
        <v>51594</v>
      </c>
      <c r="H5" s="4">
        <v>1130201</v>
      </c>
    </row>
    <row r="6" spans="2:8" x14ac:dyDescent="0.25">
      <c r="B6" s="3" t="s">
        <v>18</v>
      </c>
      <c r="C6" s="4">
        <v>472309</v>
      </c>
      <c r="D6" s="4">
        <v>212952</v>
      </c>
      <c r="E6" s="4">
        <v>479240</v>
      </c>
      <c r="F6" s="4">
        <v>58907</v>
      </c>
      <c r="G6" s="4">
        <v>62351</v>
      </c>
      <c r="H6" s="4">
        <v>1285759</v>
      </c>
    </row>
    <row r="7" spans="2:8" x14ac:dyDescent="0.25">
      <c r="B7" s="3" t="s">
        <v>19</v>
      </c>
      <c r="C7" s="4">
        <v>577525</v>
      </c>
      <c r="D7" s="4">
        <v>259789</v>
      </c>
      <c r="E7" s="4">
        <v>577128</v>
      </c>
      <c r="F7" s="4">
        <v>70471</v>
      </c>
      <c r="G7" s="4">
        <v>74035</v>
      </c>
      <c r="H7" s="4">
        <v>1558948</v>
      </c>
    </row>
    <row r="8" spans="2:8" x14ac:dyDescent="0.25">
      <c r="B8" s="3" t="s">
        <v>20</v>
      </c>
      <c r="C8" s="4">
        <v>564539</v>
      </c>
      <c r="D8" s="4">
        <v>255583</v>
      </c>
      <c r="E8" s="4">
        <v>490675</v>
      </c>
      <c r="F8" s="4">
        <v>70338</v>
      </c>
      <c r="G8" s="4">
        <v>66471</v>
      </c>
      <c r="H8" s="4">
        <v>1447606</v>
      </c>
    </row>
    <row r="9" spans="2:8" x14ac:dyDescent="0.25">
      <c r="B9" s="3" t="s">
        <v>21</v>
      </c>
      <c r="C9" s="4">
        <v>481215</v>
      </c>
      <c r="D9" s="4">
        <v>238420</v>
      </c>
      <c r="E9" s="4">
        <v>440202</v>
      </c>
      <c r="F9" s="4">
        <v>65885</v>
      </c>
      <c r="G9" s="4">
        <v>62314</v>
      </c>
      <c r="H9" s="4">
        <v>1288036</v>
      </c>
    </row>
    <row r="10" spans="2:8" x14ac:dyDescent="0.25">
      <c r="B10" s="3" t="s">
        <v>22</v>
      </c>
      <c r="C10" s="4">
        <v>339883</v>
      </c>
      <c r="D10" s="4">
        <v>194310</v>
      </c>
      <c r="E10" s="4">
        <v>365717</v>
      </c>
      <c r="F10" s="4">
        <v>52905</v>
      </c>
      <c r="G10" s="4">
        <v>48123</v>
      </c>
      <c r="H10" s="4">
        <v>1000938</v>
      </c>
    </row>
    <row r="11" spans="2:8" x14ac:dyDescent="0.25">
      <c r="B11" s="3" t="s">
        <v>23</v>
      </c>
      <c r="C11" s="4">
        <v>231455</v>
      </c>
      <c r="D11" s="4">
        <v>153061</v>
      </c>
      <c r="E11" s="4">
        <v>249764</v>
      </c>
      <c r="F11" s="4">
        <v>48755</v>
      </c>
      <c r="G11" s="4">
        <v>32222</v>
      </c>
      <c r="H11" s="4">
        <v>715257</v>
      </c>
    </row>
    <row r="12" spans="2:8" x14ac:dyDescent="0.25">
      <c r="B12" s="3" t="s">
        <v>24</v>
      </c>
      <c r="C12" s="4">
        <v>3759076</v>
      </c>
      <c r="D12" s="4">
        <v>1797637</v>
      </c>
      <c r="E12" s="4">
        <v>3775086</v>
      </c>
      <c r="F12" s="4">
        <v>503503</v>
      </c>
      <c r="G12" s="4">
        <v>491709</v>
      </c>
      <c r="H12" s="4">
        <v>10327011</v>
      </c>
    </row>
    <row r="14" spans="2:8" x14ac:dyDescent="0.25">
      <c r="C14" s="2">
        <f>C3/C$12</f>
        <v>7.7639292209042865E-2</v>
      </c>
      <c r="D14" s="2">
        <f t="shared" ref="D14:G14" si="0">D3/D$12</f>
        <v>7.2891801848760346E-2</v>
      </c>
      <c r="E14" s="2">
        <f t="shared" si="0"/>
        <v>9.557080289031826E-2</v>
      </c>
      <c r="F14" s="2">
        <f t="shared" si="0"/>
        <v>7.7787024109091704E-2</v>
      </c>
      <c r="G14" s="2">
        <f t="shared" si="0"/>
        <v>9.1173844692694253E-2</v>
      </c>
    </row>
    <row r="15" spans="2:8" x14ac:dyDescent="0.25">
      <c r="C15" s="2">
        <f t="shared" ref="C15:G22" si="1">C4/C$12</f>
        <v>9.8562253064316874E-2</v>
      </c>
      <c r="D15" s="2">
        <f t="shared" si="1"/>
        <v>9.0858165469446833E-2</v>
      </c>
      <c r="E15" s="2">
        <f t="shared" si="1"/>
        <v>0.10672578055175432</v>
      </c>
      <c r="F15" s="2">
        <f t="shared" si="1"/>
        <v>9.1550596520775449E-2</v>
      </c>
      <c r="G15" s="2">
        <f t="shared" si="1"/>
        <v>0.10121433612156784</v>
      </c>
    </row>
    <row r="16" spans="2:8" x14ac:dyDescent="0.25">
      <c r="C16" s="2">
        <f t="shared" si="1"/>
        <v>0.11433527813749975</v>
      </c>
      <c r="D16" s="2">
        <f t="shared" si="1"/>
        <v>0.10522647230781298</v>
      </c>
      <c r="E16" s="2">
        <f t="shared" si="1"/>
        <v>0.10825528213132098</v>
      </c>
      <c r="F16" s="2">
        <f t="shared" si="1"/>
        <v>0.10125063802996209</v>
      </c>
      <c r="G16" s="2">
        <f t="shared" si="1"/>
        <v>0.10492791468124439</v>
      </c>
    </row>
    <row r="17" spans="3:7" x14ac:dyDescent="0.25">
      <c r="C17" s="2">
        <f t="shared" si="1"/>
        <v>0.12564497232830621</v>
      </c>
      <c r="D17" s="2">
        <f t="shared" si="1"/>
        <v>0.11846218118563426</v>
      </c>
      <c r="E17" s="2">
        <f t="shared" si="1"/>
        <v>0.12694810131477799</v>
      </c>
      <c r="F17" s="2">
        <f t="shared" si="1"/>
        <v>0.116994337670282</v>
      </c>
      <c r="G17" s="2">
        <f t="shared" si="1"/>
        <v>0.12680467512288773</v>
      </c>
    </row>
    <row r="18" spans="3:7" x14ac:dyDescent="0.25">
      <c r="C18" s="2">
        <f t="shared" si="1"/>
        <v>0.15363482941020612</v>
      </c>
      <c r="D18" s="2">
        <f t="shared" si="1"/>
        <v>0.14451694085068342</v>
      </c>
      <c r="E18" s="2">
        <f t="shared" si="1"/>
        <v>0.15287810661796844</v>
      </c>
      <c r="F18" s="2">
        <f t="shared" si="1"/>
        <v>0.13996143021987953</v>
      </c>
      <c r="G18" s="2">
        <f t="shared" si="1"/>
        <v>0.15056669696914232</v>
      </c>
    </row>
    <row r="19" spans="3:7" x14ac:dyDescent="0.25">
      <c r="C19" s="2">
        <f t="shared" si="1"/>
        <v>0.1501802570631719</v>
      </c>
      <c r="D19" s="2">
        <f t="shared" si="1"/>
        <v>0.14217720262767178</v>
      </c>
      <c r="E19" s="2">
        <f t="shared" si="1"/>
        <v>0.12997717138099635</v>
      </c>
      <c r="F19" s="2">
        <f t="shared" si="1"/>
        <v>0.13969728085036237</v>
      </c>
      <c r="G19" s="2">
        <f t="shared" si="1"/>
        <v>0.13518361469893778</v>
      </c>
    </row>
    <row r="20" spans="3:7" x14ac:dyDescent="0.25">
      <c r="C20" s="2">
        <f t="shared" si="1"/>
        <v>0.12801417156769376</v>
      </c>
      <c r="D20" s="2">
        <f t="shared" si="1"/>
        <v>0.13262966883747943</v>
      </c>
      <c r="E20" s="2">
        <f t="shared" si="1"/>
        <v>0.11660714484385257</v>
      </c>
      <c r="F20" s="2">
        <f t="shared" si="1"/>
        <v>0.13085324218525013</v>
      </c>
      <c r="G20" s="2">
        <f t="shared" si="1"/>
        <v>0.12672942736455911</v>
      </c>
    </row>
    <row r="21" spans="3:7" x14ac:dyDescent="0.25">
      <c r="C21" s="2">
        <f t="shared" si="1"/>
        <v>9.0416634300556839E-2</v>
      </c>
      <c r="D21" s="2">
        <f t="shared" si="1"/>
        <v>0.10809190064512468</v>
      </c>
      <c r="E21" s="2">
        <f t="shared" si="1"/>
        <v>9.6876468509591571E-2</v>
      </c>
      <c r="F21" s="2">
        <f t="shared" si="1"/>
        <v>0.10507385258876313</v>
      </c>
      <c r="G21" s="2">
        <f t="shared" si="1"/>
        <v>9.7868861460742029E-2</v>
      </c>
    </row>
    <row r="22" spans="3:7" x14ac:dyDescent="0.25">
      <c r="C22" s="2">
        <f t="shared" si="1"/>
        <v>6.1572311919205674E-2</v>
      </c>
      <c r="D22" s="2">
        <f t="shared" si="1"/>
        <v>8.5145666227386285E-2</v>
      </c>
      <c r="E22" s="2">
        <f t="shared" si="1"/>
        <v>6.616114175941952E-2</v>
      </c>
      <c r="F22" s="2">
        <f t="shared" si="1"/>
        <v>9.6831597825633609E-2</v>
      </c>
      <c r="G22" s="2">
        <f t="shared" si="1"/>
        <v>6.5530628888224543E-2</v>
      </c>
    </row>
    <row r="23" spans="3:7" x14ac:dyDescent="0.25">
      <c r="C23"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CB9D9-E02B-43CC-A423-050BE037B493}">
  <dimension ref="B2:B243"/>
  <sheetViews>
    <sheetView showGridLines="0" workbookViewId="0"/>
  </sheetViews>
  <sheetFormatPr defaultColWidth="8.85546875" defaultRowHeight="15" x14ac:dyDescent="0.25"/>
  <cols>
    <col min="1" max="1" width="3.7109375" customWidth="1"/>
    <col min="2" max="2" width="255.7109375" style="239" bestFit="1" customWidth="1"/>
  </cols>
  <sheetData>
    <row r="2" spans="2:2" ht="18.75" x14ac:dyDescent="0.3">
      <c r="B2" s="240" t="s">
        <v>1597</v>
      </c>
    </row>
    <row r="3" spans="2:2" ht="18.75" x14ac:dyDescent="0.3">
      <c r="B3" s="240" t="s">
        <v>1598</v>
      </c>
    </row>
    <row r="6" spans="2:2" x14ac:dyDescent="0.25">
      <c r="B6" s="238" t="s">
        <v>1599</v>
      </c>
    </row>
    <row r="10" spans="2:2" x14ac:dyDescent="0.25">
      <c r="B10" s="238" t="s">
        <v>1600</v>
      </c>
    </row>
    <row r="12" spans="2:2" x14ac:dyDescent="0.25">
      <c r="B12" s="239" t="s">
        <v>1601</v>
      </c>
    </row>
    <row r="14" spans="2:2" x14ac:dyDescent="0.25">
      <c r="B14" s="239" t="s">
        <v>1602</v>
      </c>
    </row>
    <row r="16" spans="2:2" x14ac:dyDescent="0.25">
      <c r="B16" s="239" t="s">
        <v>1603</v>
      </c>
    </row>
    <row r="18" spans="2:2" x14ac:dyDescent="0.25">
      <c r="B18" s="239" t="s">
        <v>1604</v>
      </c>
    </row>
    <row r="20" spans="2:2" x14ac:dyDescent="0.25">
      <c r="B20" s="239" t="s">
        <v>1605</v>
      </c>
    </row>
    <row r="24" spans="2:2" x14ac:dyDescent="0.25">
      <c r="B24" s="238" t="s">
        <v>1606</v>
      </c>
    </row>
    <row r="26" spans="2:2" x14ac:dyDescent="0.25">
      <c r="B26" s="239" t="s">
        <v>1607</v>
      </c>
    </row>
    <row r="28" spans="2:2" x14ac:dyDescent="0.25">
      <c r="B28" s="239" t="s">
        <v>1608</v>
      </c>
    </row>
    <row r="30" spans="2:2" x14ac:dyDescent="0.25">
      <c r="B30" s="239" t="s">
        <v>1609</v>
      </c>
    </row>
    <row r="32" spans="2:2" x14ac:dyDescent="0.25">
      <c r="B32" s="239" t="s">
        <v>1610</v>
      </c>
    </row>
    <row r="34" spans="2:2" x14ac:dyDescent="0.25">
      <c r="B34" s="239" t="s">
        <v>1611</v>
      </c>
    </row>
    <row r="36" spans="2:2" ht="30" x14ac:dyDescent="0.25">
      <c r="B36" s="239" t="s">
        <v>1612</v>
      </c>
    </row>
    <row r="38" spans="2:2" ht="30" x14ac:dyDescent="0.25">
      <c r="B38" s="239" t="s">
        <v>1613</v>
      </c>
    </row>
    <row r="40" spans="2:2" x14ac:dyDescent="0.25">
      <c r="B40" s="239" t="s">
        <v>1614</v>
      </c>
    </row>
    <row r="42" spans="2:2" ht="30" x14ac:dyDescent="0.25">
      <c r="B42" s="239" t="s">
        <v>1615</v>
      </c>
    </row>
    <row r="44" spans="2:2" x14ac:dyDescent="0.25">
      <c r="B44" s="239" t="s">
        <v>1616</v>
      </c>
    </row>
    <row r="46" spans="2:2" ht="30" x14ac:dyDescent="0.25">
      <c r="B46" s="239" t="s">
        <v>1617</v>
      </c>
    </row>
    <row r="48" spans="2:2" ht="45" x14ac:dyDescent="0.25">
      <c r="B48" s="239" t="s">
        <v>1618</v>
      </c>
    </row>
    <row r="50" spans="2:2" ht="30" x14ac:dyDescent="0.25">
      <c r="B50" s="239" t="s">
        <v>1619</v>
      </c>
    </row>
    <row r="52" spans="2:2" x14ac:dyDescent="0.25">
      <c r="B52" s="239" t="s">
        <v>1620</v>
      </c>
    </row>
    <row r="54" spans="2:2" x14ac:dyDescent="0.25">
      <c r="B54" s="238" t="s">
        <v>1621</v>
      </c>
    </row>
    <row r="56" spans="2:2" x14ac:dyDescent="0.25">
      <c r="B56" s="239" t="s">
        <v>1622</v>
      </c>
    </row>
    <row r="58" spans="2:2" x14ac:dyDescent="0.25">
      <c r="B58" s="239" t="s">
        <v>1623</v>
      </c>
    </row>
    <row r="60" spans="2:2" x14ac:dyDescent="0.25">
      <c r="B60" s="239" t="s">
        <v>1624</v>
      </c>
    </row>
    <row r="62" spans="2:2" x14ac:dyDescent="0.25">
      <c r="B62" s="239" t="s">
        <v>1625</v>
      </c>
    </row>
    <row r="64" spans="2:2" x14ac:dyDescent="0.25">
      <c r="B64" s="239" t="s">
        <v>1626</v>
      </c>
    </row>
    <row r="66" spans="2:2" x14ac:dyDescent="0.25">
      <c r="B66" s="239" t="s">
        <v>1627</v>
      </c>
    </row>
    <row r="68" spans="2:2" ht="30" x14ac:dyDescent="0.25">
      <c r="B68" s="239" t="s">
        <v>1628</v>
      </c>
    </row>
    <row r="70" spans="2:2" x14ac:dyDescent="0.25">
      <c r="B70" s="239" t="s">
        <v>1629</v>
      </c>
    </row>
    <row r="72" spans="2:2" ht="30" x14ac:dyDescent="0.25">
      <c r="B72" s="239" t="s">
        <v>1630</v>
      </c>
    </row>
    <row r="74" spans="2:2" x14ac:dyDescent="0.25">
      <c r="B74" s="239" t="s">
        <v>1631</v>
      </c>
    </row>
    <row r="76" spans="2:2" x14ac:dyDescent="0.25">
      <c r="B76" s="239" t="s">
        <v>1632</v>
      </c>
    </row>
    <row r="78" spans="2:2" x14ac:dyDescent="0.25">
      <c r="B78" s="239" t="s">
        <v>1633</v>
      </c>
    </row>
    <row r="80" spans="2:2" ht="45" x14ac:dyDescent="0.25">
      <c r="B80" s="239" t="s">
        <v>1634</v>
      </c>
    </row>
    <row r="82" spans="2:2" ht="45" x14ac:dyDescent="0.25">
      <c r="B82" s="239" t="s">
        <v>1635</v>
      </c>
    </row>
    <row r="84" spans="2:2" x14ac:dyDescent="0.25">
      <c r="B84" s="239" t="s">
        <v>1636</v>
      </c>
    </row>
    <row r="86" spans="2:2" x14ac:dyDescent="0.25">
      <c r="B86" s="239" t="s">
        <v>1637</v>
      </c>
    </row>
    <row r="88" spans="2:2" x14ac:dyDescent="0.25">
      <c r="B88" s="239" t="s">
        <v>1638</v>
      </c>
    </row>
    <row r="90" spans="2:2" ht="30" x14ac:dyDescent="0.25">
      <c r="B90" s="239" t="s">
        <v>1639</v>
      </c>
    </row>
    <row r="92" spans="2:2" ht="45" x14ac:dyDescent="0.25">
      <c r="B92" s="239" t="s">
        <v>1640</v>
      </c>
    </row>
    <row r="94" spans="2:2" x14ac:dyDescent="0.25">
      <c r="B94" s="239" t="s">
        <v>1641</v>
      </c>
    </row>
    <row r="96" spans="2:2" x14ac:dyDescent="0.25">
      <c r="B96" s="239" t="s">
        <v>1642</v>
      </c>
    </row>
    <row r="98" spans="2:2" x14ac:dyDescent="0.25">
      <c r="B98" s="239" t="s">
        <v>1643</v>
      </c>
    </row>
    <row r="100" spans="2:2" ht="30" x14ac:dyDescent="0.25">
      <c r="B100" s="239" t="s">
        <v>1644</v>
      </c>
    </row>
    <row r="102" spans="2:2" x14ac:dyDescent="0.25">
      <c r="B102" s="239" t="s">
        <v>1645</v>
      </c>
    </row>
    <row r="104" spans="2:2" ht="30" x14ac:dyDescent="0.25">
      <c r="B104" s="239" t="s">
        <v>1646</v>
      </c>
    </row>
    <row r="106" spans="2:2" x14ac:dyDescent="0.25">
      <c r="B106" s="239" t="s">
        <v>1647</v>
      </c>
    </row>
    <row r="108" spans="2:2" x14ac:dyDescent="0.25">
      <c r="B108" s="239" t="s">
        <v>1648</v>
      </c>
    </row>
    <row r="110" spans="2:2" x14ac:dyDescent="0.25">
      <c r="B110" s="239" t="s">
        <v>1649</v>
      </c>
    </row>
    <row r="112" spans="2:2" x14ac:dyDescent="0.25">
      <c r="B112" s="239" t="s">
        <v>1650</v>
      </c>
    </row>
    <row r="114" spans="2:2" x14ac:dyDescent="0.25">
      <c r="B114" s="239" t="s">
        <v>1651</v>
      </c>
    </row>
    <row r="116" spans="2:2" ht="30" x14ac:dyDescent="0.25">
      <c r="B116" s="239" t="s">
        <v>1652</v>
      </c>
    </row>
    <row r="118" spans="2:2" x14ac:dyDescent="0.25">
      <c r="B118" s="239" t="s">
        <v>1653</v>
      </c>
    </row>
    <row r="120" spans="2:2" ht="45" x14ac:dyDescent="0.25">
      <c r="B120" s="239" t="s">
        <v>1654</v>
      </c>
    </row>
    <row r="122" spans="2:2" x14ac:dyDescent="0.25">
      <c r="B122" s="239" t="s">
        <v>1655</v>
      </c>
    </row>
    <row r="124" spans="2:2" x14ac:dyDescent="0.25">
      <c r="B124" s="239" t="s">
        <v>1656</v>
      </c>
    </row>
    <row r="126" spans="2:2" x14ac:dyDescent="0.25">
      <c r="B126" s="239" t="s">
        <v>1657</v>
      </c>
    </row>
    <row r="128" spans="2:2" ht="45" x14ac:dyDescent="0.25">
      <c r="B128" s="239" t="s">
        <v>1658</v>
      </c>
    </row>
    <row r="130" spans="2:2" x14ac:dyDescent="0.25">
      <c r="B130" s="239" t="s">
        <v>1659</v>
      </c>
    </row>
    <row r="132" spans="2:2" ht="45" x14ac:dyDescent="0.25">
      <c r="B132" s="239" t="s">
        <v>1660</v>
      </c>
    </row>
    <row r="134" spans="2:2" x14ac:dyDescent="0.25">
      <c r="B134" s="239" t="s">
        <v>1661</v>
      </c>
    </row>
    <row r="136" spans="2:2" x14ac:dyDescent="0.25">
      <c r="B136" s="239" t="s">
        <v>1662</v>
      </c>
    </row>
    <row r="138" spans="2:2" ht="45" x14ac:dyDescent="0.25">
      <c r="B138" s="239" t="s">
        <v>1663</v>
      </c>
    </row>
    <row r="140" spans="2:2" ht="30" x14ac:dyDescent="0.25">
      <c r="B140" s="239" t="s">
        <v>1664</v>
      </c>
    </row>
    <row r="142" spans="2:2" ht="45" x14ac:dyDescent="0.25">
      <c r="B142" s="239" t="s">
        <v>1665</v>
      </c>
    </row>
    <row r="144" spans="2:2" ht="30" x14ac:dyDescent="0.25">
      <c r="B144" s="239" t="s">
        <v>1666</v>
      </c>
    </row>
    <row r="146" spans="2:2" ht="30" x14ac:dyDescent="0.25">
      <c r="B146" s="239" t="s">
        <v>1667</v>
      </c>
    </row>
    <row r="148" spans="2:2" x14ac:dyDescent="0.25">
      <c r="B148" s="239" t="s">
        <v>1668</v>
      </c>
    </row>
    <row r="150" spans="2:2" ht="30" x14ac:dyDescent="0.25">
      <c r="B150" s="239" t="s">
        <v>1669</v>
      </c>
    </row>
    <row r="152" spans="2:2" ht="30" x14ac:dyDescent="0.25">
      <c r="B152" s="239" t="s">
        <v>1670</v>
      </c>
    </row>
    <row r="154" spans="2:2" x14ac:dyDescent="0.25">
      <c r="B154" s="239" t="s">
        <v>1671</v>
      </c>
    </row>
    <row r="156" spans="2:2" x14ac:dyDescent="0.25">
      <c r="B156" s="239" t="s">
        <v>1672</v>
      </c>
    </row>
    <row r="158" spans="2:2" x14ac:dyDescent="0.25">
      <c r="B158" s="239" t="s">
        <v>1673</v>
      </c>
    </row>
    <row r="160" spans="2:2" x14ac:dyDescent="0.25">
      <c r="B160" s="239" t="s">
        <v>1674</v>
      </c>
    </row>
    <row r="162" spans="2:2" x14ac:dyDescent="0.25">
      <c r="B162" s="239" t="s">
        <v>1675</v>
      </c>
    </row>
    <row r="164" spans="2:2" x14ac:dyDescent="0.25">
      <c r="B164" s="239" t="s">
        <v>1676</v>
      </c>
    </row>
    <row r="166" spans="2:2" ht="30" x14ac:dyDescent="0.25">
      <c r="B166" s="239" t="s">
        <v>1677</v>
      </c>
    </row>
    <row r="168" spans="2:2" ht="45" x14ac:dyDescent="0.25">
      <c r="B168" s="239" t="s">
        <v>1678</v>
      </c>
    </row>
    <row r="170" spans="2:2" x14ac:dyDescent="0.25">
      <c r="B170" s="239" t="s">
        <v>1679</v>
      </c>
    </row>
    <row r="172" spans="2:2" x14ac:dyDescent="0.25">
      <c r="B172" s="239" t="s">
        <v>1680</v>
      </c>
    </row>
    <row r="174" spans="2:2" x14ac:dyDescent="0.25">
      <c r="B174" s="239" t="s">
        <v>1681</v>
      </c>
    </row>
    <row r="176" spans="2:2" ht="30" x14ac:dyDescent="0.25">
      <c r="B176" s="239" t="s">
        <v>1682</v>
      </c>
    </row>
    <row r="178" spans="2:2" ht="30" x14ac:dyDescent="0.25">
      <c r="B178" s="239" t="s">
        <v>1683</v>
      </c>
    </row>
    <row r="180" spans="2:2" ht="30" x14ac:dyDescent="0.25">
      <c r="B180" s="239" t="s">
        <v>1684</v>
      </c>
    </row>
    <row r="182" spans="2:2" ht="30" x14ac:dyDescent="0.25">
      <c r="B182" s="239" t="s">
        <v>1685</v>
      </c>
    </row>
    <row r="184" spans="2:2" x14ac:dyDescent="0.25">
      <c r="B184" s="239" t="s">
        <v>1686</v>
      </c>
    </row>
    <row r="186" spans="2:2" ht="30" x14ac:dyDescent="0.25">
      <c r="B186" s="239" t="s">
        <v>1687</v>
      </c>
    </row>
    <row r="188" spans="2:2" x14ac:dyDescent="0.25">
      <c r="B188" s="239" t="s">
        <v>1688</v>
      </c>
    </row>
    <row r="190" spans="2:2" x14ac:dyDescent="0.25">
      <c r="B190" s="239" t="s">
        <v>1689</v>
      </c>
    </row>
    <row r="192" spans="2:2" ht="45" x14ac:dyDescent="0.25">
      <c r="B192" s="239" t="s">
        <v>1690</v>
      </c>
    </row>
    <row r="194" spans="2:2" ht="30" x14ac:dyDescent="0.25">
      <c r="B194" s="239" t="s">
        <v>1691</v>
      </c>
    </row>
    <row r="196" spans="2:2" x14ac:dyDescent="0.25">
      <c r="B196" s="239" t="s">
        <v>1692</v>
      </c>
    </row>
    <row r="198" spans="2:2" x14ac:dyDescent="0.25">
      <c r="B198" s="239" t="s">
        <v>1693</v>
      </c>
    </row>
    <row r="200" spans="2:2" ht="30" x14ac:dyDescent="0.25">
      <c r="B200" s="239" t="s">
        <v>1694</v>
      </c>
    </row>
    <row r="202" spans="2:2" x14ac:dyDescent="0.25">
      <c r="B202" s="239" t="s">
        <v>1695</v>
      </c>
    </row>
    <row r="204" spans="2:2" ht="30" x14ac:dyDescent="0.25">
      <c r="B204" s="239" t="s">
        <v>1696</v>
      </c>
    </row>
    <row r="206" spans="2:2" ht="60" x14ac:dyDescent="0.25">
      <c r="B206" s="239" t="s">
        <v>1697</v>
      </c>
    </row>
    <row r="208" spans="2:2" ht="30" x14ac:dyDescent="0.25">
      <c r="B208" s="239" t="s">
        <v>1698</v>
      </c>
    </row>
    <row r="210" spans="2:2" ht="60" x14ac:dyDescent="0.25">
      <c r="B210" s="239" t="s">
        <v>1699</v>
      </c>
    </row>
    <row r="211" spans="2:2" x14ac:dyDescent="0.25">
      <c r="B211" s="239" t="s">
        <v>1700</v>
      </c>
    </row>
    <row r="213" spans="2:2" x14ac:dyDescent="0.25">
      <c r="B213" s="239" t="s">
        <v>1701</v>
      </c>
    </row>
    <row r="215" spans="2:2" ht="45" x14ac:dyDescent="0.25">
      <c r="B215" s="239" t="s">
        <v>1702</v>
      </c>
    </row>
    <row r="217" spans="2:2" x14ac:dyDescent="0.25">
      <c r="B217" s="239" t="s">
        <v>1703</v>
      </c>
    </row>
    <row r="219" spans="2:2" ht="30" x14ac:dyDescent="0.25">
      <c r="B219" s="239" t="s">
        <v>1704</v>
      </c>
    </row>
    <row r="221" spans="2:2" x14ac:dyDescent="0.25">
      <c r="B221" s="239" t="s">
        <v>1705</v>
      </c>
    </row>
    <row r="223" spans="2:2" x14ac:dyDescent="0.25">
      <c r="B223" s="239" t="s">
        <v>1706</v>
      </c>
    </row>
    <row r="225" spans="2:2" ht="30" x14ac:dyDescent="0.25">
      <c r="B225" s="239" t="s">
        <v>1707</v>
      </c>
    </row>
    <row r="227" spans="2:2" x14ac:dyDescent="0.25">
      <c r="B227" s="239" t="s">
        <v>1708</v>
      </c>
    </row>
    <row r="229" spans="2:2" x14ac:dyDescent="0.25">
      <c r="B229" s="239" t="s">
        <v>1709</v>
      </c>
    </row>
    <row r="231" spans="2:2" x14ac:dyDescent="0.25">
      <c r="B231" s="239" t="s">
        <v>1710</v>
      </c>
    </row>
    <row r="233" spans="2:2" ht="45" x14ac:dyDescent="0.25">
      <c r="B233" s="239" t="s">
        <v>1711</v>
      </c>
    </row>
    <row r="235" spans="2:2" x14ac:dyDescent="0.25">
      <c r="B235" s="239" t="s">
        <v>1712</v>
      </c>
    </row>
    <row r="237" spans="2:2" ht="45" x14ac:dyDescent="0.25">
      <c r="B237" s="239" t="s">
        <v>1713</v>
      </c>
    </row>
    <row r="239" spans="2:2" x14ac:dyDescent="0.25">
      <c r="B239" s="239" t="s">
        <v>1714</v>
      </c>
    </row>
    <row r="241" spans="2:2" ht="30" x14ac:dyDescent="0.25">
      <c r="B241" s="239" t="s">
        <v>1715</v>
      </c>
    </row>
    <row r="243" spans="2:2" x14ac:dyDescent="0.25">
      <c r="B243" s="238" t="s">
        <v>1716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AB0F8-5C6C-4341-8902-B417C19ACB17}">
  <sheetPr>
    <tabColor theme="1"/>
  </sheetPr>
  <dimension ref="B2:C10"/>
  <sheetViews>
    <sheetView showGridLines="0" workbookViewId="0"/>
  </sheetViews>
  <sheetFormatPr defaultColWidth="8.85546875" defaultRowHeight="15" x14ac:dyDescent="0.25"/>
  <cols>
    <col min="1" max="1" width="3.7109375" customWidth="1"/>
    <col min="2" max="2" width="31.42578125" customWidth="1"/>
    <col min="3" max="3" width="132.28515625" customWidth="1"/>
  </cols>
  <sheetData>
    <row r="2" spans="2:3" ht="50.1" customHeight="1" x14ac:dyDescent="0.25">
      <c r="B2" s="49" t="s">
        <v>636</v>
      </c>
      <c r="C2" s="49" t="s">
        <v>637</v>
      </c>
    </row>
    <row r="3" spans="2:3" s="3" customFormat="1" ht="50.1" customHeight="1" x14ac:dyDescent="0.25">
      <c r="B3" s="225" t="str">
        <f ca="1">MID(CELL("filename",Language_Setup!$A$1),FIND("]",CELL("filename",Language_Setup!$A$1))+1,255)</f>
        <v>Language_Setup</v>
      </c>
      <c r="C3" s="33" t="s">
        <v>809</v>
      </c>
    </row>
    <row r="4" spans="2:3" ht="50.1" customHeight="1" x14ac:dyDescent="0.25">
      <c r="B4" s="225" t="str">
        <f ca="1">MID(CELL("filename",Surge_Predicted_Impact!A1),FIND("]",CELL("filename",Surge_Predicted_Impact!A1))+1,255)</f>
        <v>Surge_Predicted_Impact</v>
      </c>
      <c r="C4" s="33" t="s">
        <v>639</v>
      </c>
    </row>
    <row r="5" spans="2:3" ht="50.1" customHeight="1" x14ac:dyDescent="0.25">
      <c r="B5" s="225" t="str">
        <f ca="1">MID(CELL("filename",SimulationResults!A1),FIND("]",CELL("filename",SimulationResults!A1))+1,255)</f>
        <v>SimulationResults</v>
      </c>
      <c r="C5" s="33" t="s">
        <v>808</v>
      </c>
    </row>
    <row r="6" spans="2:3" s="3" customFormat="1" ht="50.1" customHeight="1" x14ac:dyDescent="0.25">
      <c r="B6" s="226" t="str">
        <f ca="1">MID(CELL("filename",Export!A2),FIND("]",CELL("filename",Export!A2))+1,255)</f>
        <v>Export</v>
      </c>
      <c r="C6" s="227" t="s">
        <v>1303</v>
      </c>
    </row>
    <row r="7" spans="2:3" ht="50.1" customHeight="1" x14ac:dyDescent="0.25">
      <c r="B7" s="225" t="str">
        <f ca="1">MID(CELL("filename",EpidemiologicalModel_Selection!$A$1),FIND("]",CELL("filename",EpidemiologicalModel_Selection!$A$1))+1,255)</f>
        <v>EpidemiologicalModel_Selection</v>
      </c>
      <c r="C7" s="33" t="s">
        <v>708</v>
      </c>
    </row>
    <row r="8" spans="2:3" ht="50.1" customHeight="1" x14ac:dyDescent="0.25">
      <c r="B8" s="225" t="str">
        <f ca="1">MID(CELL("filename",Custom_EpidemiologicalModel!$A$1),FIND("]",CELL("filename",Custom_EpidemiologicalModel!$A$1))+1,255)</f>
        <v>Custom_EpidemiologicalModel</v>
      </c>
      <c r="C8" s="33" t="s">
        <v>1295</v>
      </c>
    </row>
    <row r="9" spans="2:3" ht="50.1" customHeight="1" x14ac:dyDescent="0.25">
      <c r="B9" s="225" t="str">
        <f ca="1">MID(CELL("filename",COVID19_DailyReportedData!A1),FIND("]",CELL("filename",COVID19_DailyReportedData!A1))+1,255)</f>
        <v>COVID19_DailyReportedData</v>
      </c>
      <c r="C9" s="33" t="s">
        <v>638</v>
      </c>
    </row>
    <row r="10" spans="2:3" ht="50.1" customHeight="1" x14ac:dyDescent="0.25">
      <c r="B10" s="225" t="str">
        <f ca="1">MID(CELL("filename",CountryPopulation!A1),FIND("]",CELL("filename",CountryPopulation!A1))+1,255)</f>
        <v>CountryPopulation</v>
      </c>
      <c r="C10" s="33" t="s">
        <v>856</v>
      </c>
    </row>
  </sheetData>
  <hyperlinks>
    <hyperlink ref="B5" location="SimulationResults!A1" display="SimulationResults!A1" xr:uid="{1C3E1B40-15DE-4C0B-9C25-1A1AAE79EE3B}"/>
    <hyperlink ref="B9" location="COVID19_DailyReportedData!A1" display="COVID19_DailyReportedData!A1" xr:uid="{A8411F06-8C0D-41BE-9E4B-1BB07D481BA0}"/>
    <hyperlink ref="B10" location="CountryPopulation!A1" display="CountryPopulation!A1" xr:uid="{8036EF06-8407-4BD9-B09D-A85A4F15B967}"/>
    <hyperlink ref="B8" location="Custom_EpidemiologicalModel!A1" display="Custom_EpidemiologicalModel!A1" xr:uid="{78EFA91A-68C5-45E1-9B6A-2E50170B108C}"/>
    <hyperlink ref="B7" location="EpidemiologicalModel_Selection!A1" display="EpidemiologicalModel_Selection!A1" xr:uid="{AA1CCB5C-8F1A-45BC-9178-E5584A4424D1}"/>
    <hyperlink ref="B3" location="Language_Setup!A1" display="Language_Setup!A1" xr:uid="{C1DCF849-B514-41F6-975B-E526B04FB39A}"/>
    <hyperlink ref="B4" location="Surge_Predicted_Impact!A1" display="Surge_Predicted_Impact!A1" xr:uid="{06D6419C-90CF-424B-B880-41B9C1670984}"/>
    <hyperlink ref="B6" location="SimulationResults!A1" display="SimulationResults!A1" xr:uid="{E2D9A4A3-0FD3-428C-9339-AC8DD4098F95}"/>
  </hyperlink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Y167"/>
  <sheetViews>
    <sheetView showGridLines="0" zoomScale="137" zoomScaleNormal="100" workbookViewId="0">
      <selection activeCell="C72" sqref="C72"/>
    </sheetView>
  </sheetViews>
  <sheetFormatPr defaultColWidth="9.140625" defaultRowHeight="15" x14ac:dyDescent="0.25"/>
  <cols>
    <col min="1" max="1" width="2.7109375" style="20" customWidth="1"/>
    <col min="2" max="2" width="73.42578125" style="20" customWidth="1"/>
    <col min="3" max="3" width="16" style="73" customWidth="1"/>
    <col min="4" max="4" width="3.7109375" style="261" customWidth="1"/>
    <col min="5" max="5" width="3.7109375" style="21" customWidth="1"/>
    <col min="6" max="23" width="8.7109375" style="92" customWidth="1"/>
    <col min="24" max="24" width="6.7109375" style="92" customWidth="1"/>
    <col min="25" max="25" width="2.28515625" style="21" customWidth="1"/>
    <col min="26" max="16384" width="9.140625" style="21"/>
  </cols>
  <sheetData>
    <row r="1" spans="1:24" ht="15.75" x14ac:dyDescent="0.25">
      <c r="A1" s="293" t="str">
        <f ca="1">INDIRECT(CONCATENATE("Language_Setup!",VLOOKUP(Surge_Predicted_Impact!$C$1,Language_Setup!$B$3:$C$69,2,FALSE),Language_Setup!$D$225))</f>
        <v>-- Illustrative parameters to scenario's analysis purposes --</v>
      </c>
      <c r="B1" s="293"/>
      <c r="C1" s="57" t="s">
        <v>720</v>
      </c>
      <c r="D1" s="260"/>
    </row>
    <row r="2" spans="1:24" ht="21.75" customHeight="1" x14ac:dyDescent="0.25">
      <c r="B2" s="55"/>
      <c r="C2" s="128" t="s">
        <v>64</v>
      </c>
      <c r="F2" s="296" t="str">
        <f ca="1">INDIRECT(CONCATENATE("Language_Setup!",VLOOKUP(Surge_Predicted_Impact!$C$1,Language_Setup!$B$3:$C$69,2,FALSE),Language_Setup!$D$226))</f>
        <v>COVID-19 | Surge Planning Support Tool</v>
      </c>
      <c r="G2" s="296"/>
      <c r="H2" s="296"/>
      <c r="I2" s="296"/>
      <c r="J2" s="296"/>
      <c r="K2" s="296"/>
      <c r="L2" s="296"/>
      <c r="M2" s="296"/>
      <c r="N2" s="296"/>
      <c r="O2" s="296"/>
      <c r="P2" s="296"/>
      <c r="Q2" s="296"/>
      <c r="R2" s="296"/>
      <c r="S2" s="296"/>
      <c r="T2" s="296"/>
      <c r="U2" s="296"/>
      <c r="V2" s="296"/>
      <c r="W2" s="296"/>
      <c r="X2" s="296"/>
    </row>
    <row r="3" spans="1:24" ht="15.75" x14ac:dyDescent="0.25">
      <c r="B3" s="75" t="str">
        <f ca="1">IF(ISBLANK(INDIRECT(CONCATENATE("Language_Setup!",VLOOKUP($C$1,Language_Setup!$B$3:$C$69,2,FALSE),ROW()-1))),"",INDIRECT(CONCATENATE("Language_Setup!",VLOOKUP($C$1,Language_Setup!$B$3:$C$69,2,FALSE),ROW()-1)))</f>
        <v>Illustrative epidemiological model</v>
      </c>
      <c r="C3" s="128"/>
      <c r="F3" s="294" t="str">
        <f ca="1">INDIRECT(CONCATENATE("Language_Setup!",VLOOKUP(Surge_Predicted_Impact!$C$1,Language_Setup!$B$3:$C$69,2,FALSE),Language_Setup!$D$227))</f>
        <v>'-- Illustrative --</v>
      </c>
      <c r="G3" s="295"/>
      <c r="H3" s="295"/>
      <c r="I3" s="295"/>
      <c r="J3" s="295"/>
      <c r="K3" s="295"/>
      <c r="L3" s="295"/>
      <c r="M3" s="295"/>
      <c r="N3" s="295"/>
      <c r="O3" s="295"/>
      <c r="P3" s="295"/>
      <c r="Q3" s="295"/>
      <c r="R3" s="295"/>
      <c r="S3" s="295"/>
      <c r="T3" s="295"/>
      <c r="U3" s="295"/>
      <c r="V3" s="295"/>
      <c r="W3" s="295"/>
      <c r="X3" s="295"/>
    </row>
    <row r="4" spans="1:24" ht="15.75" customHeight="1" x14ac:dyDescent="0.25">
      <c r="B4" s="76" t="str">
        <f ca="1">IF(ISBLANK(INDIRECT(CONCATENATE("Language_Setup!",VLOOKUP($C$1,Language_Setup!$B$3:$C$69,2,FALSE),ROW()-1))),"",INDIRECT(CONCATENATE("Language_Setup!",VLOOKUP($C$1,Language_Setup!$B$3:$C$69,2,FALSE),ROW()-1)))</f>
        <v>Day of first reported cases</v>
      </c>
      <c r="C4" s="157">
        <v>43892</v>
      </c>
      <c r="D4" s="262"/>
      <c r="E4" s="22"/>
      <c r="U4" s="133"/>
      <c r="V4" s="133"/>
      <c r="W4" s="133"/>
      <c r="X4" s="133"/>
    </row>
    <row r="5" spans="1:24" ht="19.5" customHeight="1" x14ac:dyDescent="0.25">
      <c r="B5" s="76" t="str">
        <f ca="1">IF(ISBLANK(INDIRECT(CONCATENATE("Language_Setup!",VLOOKUP($C$1,Language_Setup!$B$3:$C$69,2,FALSE),ROW()-1))),"",INDIRECT(CONCATENATE("Language_Setup!",VLOOKUP($C$1,Language_Setup!$B$3:$C$69,2,FALSE),ROW()-1)))</f>
        <v>Total days to predict</v>
      </c>
      <c r="C5" s="58">
        <v>365</v>
      </c>
      <c r="D5" s="262"/>
      <c r="E5" s="22"/>
      <c r="U5" s="93"/>
      <c r="V5" s="93"/>
      <c r="W5" s="93"/>
      <c r="X5" s="93"/>
    </row>
    <row r="6" spans="1:24" ht="15" customHeight="1" x14ac:dyDescent="0.25">
      <c r="B6" s="77" t="str">
        <f ca="1">IF(ISBLANK(INDIRECT(CONCATENATE("Language_Setup!",VLOOKUP($C$1,Language_Setup!$B$3:$C$69,2,FALSE),ROW()-1))),"",INDIRECT(CONCATENATE("Language_Setup!",VLOOKUP($C$1,Language_Setup!$B$3:$C$69,2,FALSE),ROW()-1)))</f>
        <v/>
      </c>
      <c r="C6" s="88"/>
      <c r="D6" s="262"/>
      <c r="E6" s="22"/>
      <c r="F6" s="292" t="str">
        <f ca="1">INDIRECT(CONCATENATE("Language_Setup!",VLOOKUP(Surge_Predicted_Impact!$C$1,Language_Setup!$B$3:$C$69,2,FALSE),Language_Setup!$D$228))</f>
        <v>Bed capacity</v>
      </c>
      <c r="G6" s="292"/>
      <c r="H6" s="292"/>
      <c r="I6" s="292"/>
      <c r="J6" s="292"/>
      <c r="K6" s="292"/>
      <c r="L6" s="292"/>
      <c r="M6" s="292"/>
      <c r="N6" s="292"/>
      <c r="O6" s="292"/>
      <c r="P6" s="292"/>
      <c r="Q6" s="292"/>
      <c r="R6" s="292"/>
      <c r="S6" s="292"/>
      <c r="T6" s="292"/>
      <c r="U6" s="93"/>
      <c r="V6" s="93"/>
      <c r="W6" s="93"/>
      <c r="X6" s="93"/>
    </row>
    <row r="7" spans="1:24" ht="15" customHeight="1" x14ac:dyDescent="0.25">
      <c r="B7" s="76" t="str">
        <f ca="1">IF(ISBLANK(INDIRECT(CONCATENATE("Language_Setup!",VLOOKUP($C$1,Language_Setup!$B$3:$C$69,2,FALSE),ROW()-1))),"",INDIRECT(CONCATENATE("Language_Setup!",VLOOKUP($C$1,Language_Setup!$B$3:$C$69,2,FALSE),ROW()-1)))</f>
        <v>Country or Region</v>
      </c>
      <c r="C7" s="58" t="s">
        <v>0</v>
      </c>
      <c r="D7" s="262"/>
      <c r="E7" s="22"/>
    </row>
    <row r="8" spans="1:24" ht="15" customHeight="1" x14ac:dyDescent="0.25">
      <c r="B8" s="78" t="str">
        <f ca="1">IF(ISBLANK(INDIRECT(CONCATENATE("Language_Setup!",VLOOKUP($C$1,Language_Setup!$B$3:$C$69,2,FALSE),ROW()-1))),"",INDIRECT(CONCATENATE("Language_Setup!",VLOOKUP($C$1,Language_Setup!$B$3:$C$69,2,FALSE),ROW()-1)))</f>
        <v>Consider Attack Rate</v>
      </c>
      <c r="C8" s="59" t="s">
        <v>59</v>
      </c>
      <c r="D8" s="147">
        <f>VLOOKUP(C8,inputs!$F$2:$G$3,2,FALSE)</f>
        <v>1</v>
      </c>
      <c r="S8" s="94" t="s">
        <v>2</v>
      </c>
    </row>
    <row r="9" spans="1:24" ht="15" customHeight="1" x14ac:dyDescent="0.25">
      <c r="B9" s="138" t="str">
        <f ca="1">IF(ISBLANK(INDIRECT(CONCATENATE("Language_Setup!",VLOOKUP($C$1,Language_Setup!$B$3:$C$69,2,FALSE),ROW()-1))),"",INDIRECT(CONCATENATE("Language_Setup!",VLOOKUP($C$1,Language_Setup!$B$3:$C$69,2,FALSE),ROW()-1)))</f>
        <v>Attack Rate Scenario</v>
      </c>
      <c r="C9" s="58" t="s">
        <v>764</v>
      </c>
      <c r="D9" s="147"/>
      <c r="S9" s="94"/>
    </row>
    <row r="10" spans="1:24" ht="15" customHeight="1" x14ac:dyDescent="0.25">
      <c r="B10" s="138" t="str">
        <f ca="1">IF(ISBLANK(INDIRECT(CONCATENATE("Language_Setup!",VLOOKUP($C$1,Language_Setup!$B$3:$C$69,2,FALSE),ROW()-1))),"",INDIRECT(CONCATENATE("Language_Setup!",VLOOKUP($C$1,Language_Setup!$B$3:$C$69,2,FALSE),ROW()-1)))</f>
        <v>Country Attack Rate</v>
      </c>
      <c r="C10" s="70">
        <f>IF(AND($C$8=inputs!$F$2,Surge_Predicted_Impact!C9&lt;&gt;""),(VLOOKUP($C$9,inputs!$F$6:$G$9,2,FALSE)),1)</f>
        <v>0.05</v>
      </c>
      <c r="S10" s="94"/>
    </row>
    <row r="11" spans="1:24" ht="15" customHeight="1" x14ac:dyDescent="0.25">
      <c r="B11" s="78" t="str">
        <f ca="1">IF(ISBLANK(INDIRECT(CONCATENATE("Language_Setup!",VLOOKUP($C$1,Language_Setup!$B$3:$C$69,2,FALSE),ROW()-1))),"",INDIRECT(CONCATENATE("Language_Setup!",VLOOKUP($C$1,Language_Setup!$B$3:$C$69,2,FALSE),ROW()-1)))</f>
        <v>Target Population</v>
      </c>
      <c r="C11" s="71">
        <f>IF(OR(D8=0,C10="",C10=0),IFERROR(VLOOKUP(C7,Table1[],3,FALSE),0),IFERROR(VLOOKUP(C7,Table1[],3,FALSE),0)*C10)</f>
        <v>509750</v>
      </c>
      <c r="S11" s="94"/>
    </row>
    <row r="12" spans="1:24" x14ac:dyDescent="0.25">
      <c r="B12" s="76" t="str">
        <f ca="1">IF(ISBLANK(INDIRECT(CONCATENATE("Language_Setup!",VLOOKUP($C$1,Language_Setup!$B$3:$C$69,2,FALSE),ROW()-1))),"",INDIRECT(CONCATENATE("Language_Setup!",VLOOKUP($C$1,Language_Setup!$B$3:$C$69,2,FALSE),ROW()-1)))</f>
        <v>Other Scenario Target Population</v>
      </c>
      <c r="C12" s="60"/>
      <c r="S12" s="94"/>
    </row>
    <row r="13" spans="1:24" x14ac:dyDescent="0.25">
      <c r="B13" s="77" t="str">
        <f ca="1">IF(ISBLANK(INDIRECT(CONCATENATE("Language_Setup!",VLOOKUP($C$1,Language_Setup!$B$3:$C$69,2,FALSE),ROW()-1))),"",INDIRECT(CONCATENATE("Language_Setup!",VLOOKUP($C$1,Language_Setup!$B$3:$C$69,2,FALSE),ROW()-1)))</f>
        <v/>
      </c>
      <c r="S13" s="94"/>
    </row>
    <row r="14" spans="1:24" x14ac:dyDescent="0.25">
      <c r="B14" s="76" t="str">
        <f ca="1">IF(ISBLANK(INDIRECT(CONCATENATE("Language_Setup!",VLOOKUP($C$1,Language_Setup!$B$3:$C$69,2,FALSE),ROW()-1))),"",INDIRECT(CONCATENATE("Language_Setup!",VLOOKUP($C$1,Language_Setup!$B$3:$C$69,2,FALSE),ROW()-1)))</f>
        <v>Epidemiological model</v>
      </c>
      <c r="C14" s="72" t="str">
        <f>EpidemiologicalModel_Selection!C2</f>
        <v>SIR_V3</v>
      </c>
      <c r="S14" s="94" t="s">
        <v>5</v>
      </c>
      <c r="W14" s="95"/>
    </row>
    <row r="15" spans="1:24" x14ac:dyDescent="0.25">
      <c r="B15" s="78" t="str">
        <f ca="1">IF(ISBLANK(INDIRECT(CONCATENATE("Language_Setup!",VLOOKUP($C$1,Language_Setup!$B$3:$C$69,2,FALSE),ROW()-1))),"",INDIRECT(CONCATENATE("Language_Setup!",VLOOKUP($C$1,Language_Setup!$B$3:$C$69,2,FALSE),ROW()-1)))</f>
        <v>Rₒ</v>
      </c>
      <c r="C15" s="214">
        <f ca="1">INDIRECT(CONCATENATE(C14,"!$AM$2"))</f>
        <v>5.7599999999999989</v>
      </c>
      <c r="S15" s="94"/>
      <c r="W15" s="95"/>
    </row>
    <row r="16" spans="1:24" x14ac:dyDescent="0.25">
      <c r="B16" s="78" t="str">
        <f ca="1">IF(ISBLANK(INDIRECT(CONCATENATE("Language_Setup!",VLOOKUP($C$1,Language_Setup!$B$3:$C$69,2,FALSE),ROW()-1))),"",INDIRECT(CONCATENATE("Language_Setup!",VLOOKUP($C$1,Language_Setup!$B$3:$C$69,2,FALSE),ROW()-1)))</f>
        <v>Model RMSE (model error vs real reported data)</v>
      </c>
      <c r="C16" s="188" t="str">
        <f ca="1">INDIRECT(CONCATENATE(C14,"!$AA$2"))</f>
        <v>N/A</v>
      </c>
      <c r="S16" s="94"/>
      <c r="W16" s="95"/>
    </row>
    <row r="17" spans="2:23" x14ac:dyDescent="0.25">
      <c r="B17" s="80" t="str">
        <f ca="1">IF(ISBLANK(INDIRECT(CONCATENATE("Language_Setup!",VLOOKUP($C$1,Language_Setup!$B$3:$C$69,2,FALSE),ROW()-1))),"",INDIRECT(CONCATENATE("Language_Setup!",VLOOKUP($C$1,Language_Setup!$B$3:$C$69,2,FALSE),ROW()-1)))</f>
        <v>No mitigation measures</v>
      </c>
      <c r="S17" s="94"/>
      <c r="W17" s="95"/>
    </row>
    <row r="18" spans="2:23" x14ac:dyDescent="0.25">
      <c r="B18" s="215" t="str">
        <f ca="1">IF(ISBLANK(INDIRECT(CONCATENATE("Language_Setup!",VLOOKUP($C$1,Language_Setup!$B$3:$C$69,2,FALSE),ROW()-1))),"",INDIRECT(CONCATENATE("Language_Setup!",VLOOKUP($C$1,Language_Setup!$B$3:$C$69,2,FALSE),ROW()-1)))</f>
        <v xml:space="preserve">Contacts per person </v>
      </c>
      <c r="C18" s="61">
        <v>16</v>
      </c>
      <c r="S18" s="94" t="s">
        <v>6</v>
      </c>
    </row>
    <row r="19" spans="2:23" x14ac:dyDescent="0.25">
      <c r="B19" s="81" t="str">
        <f ca="1">IF(ISBLANK(INDIRECT(CONCATENATE("Language_Setup!",VLOOKUP($C$1,Language_Setup!$B$3:$C$69,2,FALSE),ROW()-1))),"",INDIRECT(CONCATENATE("Language_Setup!",VLOOKUP($C$1,Language_Setup!$B$3:$C$69,2,FALSE),ROW()-1)))</f>
        <v>Probability of infection</v>
      </c>
      <c r="C19" s="62">
        <v>0.03</v>
      </c>
      <c r="S19" s="94"/>
    </row>
    <row r="20" spans="2:23" x14ac:dyDescent="0.25">
      <c r="B20" s="216" t="str">
        <f ca="1">IF(ISBLANK(INDIRECT(CONCATENATE("Language_Setup!",VLOOKUP($C$1,Language_Setup!$B$3:$C$69,2,FALSE),ROW()-1))),"",INDIRECT(CONCATENATE("Language_Setup!",VLOOKUP($C$1,Language_Setup!$B$3:$C$69,2,FALSE),ROW()-1)))</f>
        <v/>
      </c>
      <c r="C20" s="129"/>
      <c r="S20" s="94"/>
    </row>
    <row r="21" spans="2:23" ht="15.75" x14ac:dyDescent="0.25">
      <c r="B21" s="80" t="str">
        <f ca="1">IF(ISBLANK(INDIRECT(CONCATENATE("Language_Setup!",VLOOKUP($C$1,Language_Setup!$B$3:$C$69,2,FALSE),ROW()-1))),"",INDIRECT(CONCATENATE("Language_Setup!",VLOOKUP($C$1,Language_Setup!$B$3:$C$69,2,FALSE),ROW()-1)))</f>
        <v>Mitigation measures</v>
      </c>
      <c r="C21" s="59" t="s">
        <v>59</v>
      </c>
      <c r="D21" s="147">
        <f>VLOOKUP(C21,inputs!$F$2:$G$3,2,FALSE)</f>
        <v>1</v>
      </c>
    </row>
    <row r="22" spans="2:23" x14ac:dyDescent="0.25">
      <c r="B22" s="81" t="str">
        <f ca="1">IF(ISBLANK(INDIRECT(CONCATENATE("Language_Setup!",VLOOKUP($C$1,Language_Setup!$B$3:$C$69,2,FALSE),ROW()-1))),"",INDIRECT(CONCATENATE("Language_Setup!",VLOOKUP($C$1,Language_Setup!$B$3:$C$69,2,FALSE),ROW()-1)))</f>
        <v>Contacts per person</v>
      </c>
      <c r="C22" s="61">
        <v>8</v>
      </c>
    </row>
    <row r="23" spans="2:23" x14ac:dyDescent="0.25">
      <c r="B23" s="81" t="str">
        <f ca="1">IF(ISBLANK(INDIRECT(CONCATENATE("Language_Setup!",VLOOKUP($C$1,Language_Setup!$B$3:$C$69,2,FALSE),ROW()-1))),"",INDIRECT(CONCATENATE("Language_Setup!",VLOOKUP($C$1,Language_Setup!$B$3:$C$69,2,FALSE),ROW()-1)))</f>
        <v>Probability of infection</v>
      </c>
      <c r="C23" s="62">
        <v>0.03</v>
      </c>
      <c r="D23" s="161"/>
    </row>
    <row r="24" spans="2:23" x14ac:dyDescent="0.25">
      <c r="B24" s="81" t="str">
        <f ca="1">IF(ISBLANK(INDIRECT(CONCATENATE("Language_Setup!",VLOOKUP($C$1,Language_Setup!$B$3:$C$69,2,FALSE),ROW()-1))),"",INDIRECT(CONCATENATE("Language_Setup!",VLOOKUP($C$1,Language_Setup!$B$3:$C$69,2,FALSE),ROW()-1)))</f>
        <v>Start date of the measure (after first case reported)</v>
      </c>
      <c r="C24" s="61">
        <v>10</v>
      </c>
      <c r="D24" s="161">
        <f>MAX((1-D27)*$C$5,C30-1)</f>
        <v>365</v>
      </c>
    </row>
    <row r="25" spans="2:23" x14ac:dyDescent="0.25">
      <c r="B25" s="217" t="str">
        <f ca="1">IF(ISBLANK(INDIRECT(CONCATENATE("Language_Setup!",VLOOKUP($C$1,Language_Setup!$B$3:$C$69,2,FALSE),ROW()-1))),"",INDIRECT(CONCATENATE("Language_Setup!",VLOOKUP($C$1,Language_Setup!$B$3:$C$69,2,FALSE),ROW()-1)))</f>
        <v/>
      </c>
      <c r="C25" s="246">
        <f>Calculation!B3+Surge_Predicted_Impact!C24</f>
        <v>43902</v>
      </c>
      <c r="D25" s="161"/>
    </row>
    <row r="26" spans="2:23" x14ac:dyDescent="0.25">
      <c r="B26" s="276" t="str">
        <f ca="1">IF(ISBLANK(INDIRECT(CONCATENATE("Language_Setup!",VLOOKUP($C$1,Language_Setup!$B$3:$C$69,2,FALSE),ROW()-1))),"",INDIRECT(CONCATENATE("Language_Setup!",VLOOKUP($C$1,Language_Setup!$B$3:$C$69,2,FALSE),ROW()-1)))</f>
        <v>Rt</v>
      </c>
      <c r="C26" s="278">
        <f ca="1">INDIRECT(CONCATENATE($C$14,"!$AR$2"))</f>
        <v>3.3599999999999994</v>
      </c>
      <c r="D26" s="161"/>
    </row>
    <row r="27" spans="2:23" ht="15.75" x14ac:dyDescent="0.25">
      <c r="B27" s="80" t="str">
        <f ca="1">IF(ISBLANK(INDIRECT(CONCATENATE("Language_Setup!",VLOOKUP($C$1,Language_Setup!$B$3:$C$69,2,FALSE),ROW()-1))),"",INDIRECT(CONCATENATE("Language_Setup!",VLOOKUP($C$1,Language_Setup!$B$3:$C$69,2,FALSE),ROW()-1)))</f>
        <v>Suppression measures</v>
      </c>
      <c r="C27" s="59" t="s">
        <v>60</v>
      </c>
      <c r="D27" s="264">
        <f>VLOOKUP(C27,inputs!$F$2:$G$3,2,FALSE)</f>
        <v>0</v>
      </c>
    </row>
    <row r="28" spans="2:23" x14ac:dyDescent="0.25">
      <c r="B28" s="81" t="str">
        <f ca="1">IF(ISBLANK(INDIRECT(CONCATENATE("Language_Setup!",VLOOKUP($C$1,Language_Setup!$B$3:$C$69,2,FALSE),ROW()-1))),"",INDIRECT(CONCATENATE("Language_Setup!",VLOOKUP($C$1,Language_Setup!$B$3:$C$69,2,FALSE),ROW()-1)))</f>
        <v>Contacts per person</v>
      </c>
      <c r="C28" s="61">
        <v>4</v>
      </c>
      <c r="D28" s="161"/>
    </row>
    <row r="29" spans="2:23" x14ac:dyDescent="0.25">
      <c r="B29" s="81" t="str">
        <f ca="1">IF(ISBLANK(INDIRECT(CONCATENATE("Language_Setup!",VLOOKUP($C$1,Language_Setup!$B$3:$C$69,2,FALSE),ROW()-1))),"",INDIRECT(CONCATENATE("Language_Setup!",VLOOKUP($C$1,Language_Setup!$B$3:$C$69,2,FALSE),ROW()-1)))</f>
        <v>Probability of infection</v>
      </c>
      <c r="C29" s="62">
        <v>0.03</v>
      </c>
      <c r="D29" s="161"/>
    </row>
    <row r="30" spans="2:23" x14ac:dyDescent="0.25">
      <c r="B30" s="81" t="str">
        <f ca="1">IF(ISBLANK(INDIRECT(CONCATENATE("Language_Setup!",VLOOKUP($C$1,Language_Setup!$B$3:$C$69,2,FALSE),ROW()-1))),"",INDIRECT(CONCATENATE("Language_Setup!",VLOOKUP($C$1,Language_Setup!$B$3:$C$69,2,FALSE),ROW()-1)))</f>
        <v>Start date of the measure (after first case reported)</v>
      </c>
      <c r="C30" s="61">
        <v>23</v>
      </c>
      <c r="D30" s="161">
        <f>MAX((1-D33)*$C$5,C36-C24-1)</f>
        <v>365</v>
      </c>
    </row>
    <row r="31" spans="2:23" x14ac:dyDescent="0.25">
      <c r="B31" s="81" t="str">
        <f ca="1">IF(ISBLANK(INDIRECT(CONCATENATE("Language_Setup!",VLOOKUP($C$1,Language_Setup!$B$3:$C$69,2,FALSE),ROW()-1))),"",INDIRECT(CONCATENATE("Language_Setup!",VLOOKUP($C$1,Language_Setup!$B$3:$C$69,2,FALSE),ROW()-1)))</f>
        <v/>
      </c>
      <c r="C31" s="246">
        <f>Calculation!B3+Surge_Predicted_Impact!C30</f>
        <v>43915</v>
      </c>
      <c r="D31" s="161"/>
    </row>
    <row r="32" spans="2:23" x14ac:dyDescent="0.25">
      <c r="B32" s="276" t="str">
        <f ca="1">IF(ISBLANK(INDIRECT(CONCATENATE("Language_Setup!",VLOOKUP($C$1,Language_Setup!$B$3:$C$69,2,FALSE),ROW()-1))),"",INDIRECT(CONCATENATE("Language_Setup!",VLOOKUP($C$1,Language_Setup!$B$3:$C$69,2,FALSE),ROW()-1)))</f>
        <v>Rt</v>
      </c>
      <c r="C32" s="278">
        <f ca="1">INDIRECT(CONCATENATE($C$14,"!$AR$3"))</f>
        <v>3.359999999999999</v>
      </c>
      <c r="D32" s="161"/>
    </row>
    <row r="33" spans="1:25" ht="15.75" x14ac:dyDescent="0.25">
      <c r="B33" s="80" t="str">
        <f ca="1">IF(ISBLANK(INDIRECT(CONCATENATE("Language_Setup!",VLOOKUP($C$1,Language_Setup!$B$3:$C$69,2,FALSE),ROW()-1))),"",INDIRECT(CONCATENATE("Language_Setup!",VLOOKUP($C$1,Language_Setup!$B$3:$C$69,2,FALSE),ROW()-1)))</f>
        <v>End of suppression measures</v>
      </c>
      <c r="C33" s="59" t="s">
        <v>60</v>
      </c>
      <c r="D33" s="264">
        <f>VLOOKUP(C33,inputs!$F$2:$G$3,2,FALSE)</f>
        <v>0</v>
      </c>
    </row>
    <row r="34" spans="1:25" x14ac:dyDescent="0.25">
      <c r="B34" s="81" t="str">
        <f ca="1">IF(ISBLANK(INDIRECT(CONCATENATE("Language_Setup!",VLOOKUP($C$1,Language_Setup!$B$3:$C$69,2,FALSE),ROW()-1))),"",INDIRECT(CONCATENATE("Language_Setup!",VLOOKUP($C$1,Language_Setup!$B$3:$C$69,2,FALSE),ROW()-1)))</f>
        <v>Contacts per person</v>
      </c>
      <c r="C34" s="61">
        <v>6</v>
      </c>
      <c r="D34" s="161"/>
    </row>
    <row r="35" spans="1:25" x14ac:dyDescent="0.25">
      <c r="B35" s="81" t="str">
        <f ca="1">IF(ISBLANK(INDIRECT(CONCATENATE("Language_Setup!",VLOOKUP($C$1,Language_Setup!$B$3:$C$69,2,FALSE),ROW()-1))),"",INDIRECT(CONCATENATE("Language_Setup!",VLOOKUP($C$1,Language_Setup!$B$3:$C$69,2,FALSE),ROW()-1)))</f>
        <v>Probability of infection</v>
      </c>
      <c r="C35" s="62">
        <v>0.03</v>
      </c>
      <c r="D35" s="161"/>
    </row>
    <row r="36" spans="1:25" x14ac:dyDescent="0.25">
      <c r="B36" s="81" t="str">
        <f ca="1">IF(ISBLANK(INDIRECT(CONCATENATE("Language_Setup!",VLOOKUP($C$1,Language_Setup!$B$3:$C$69,2,FALSE),ROW()-1))),"",INDIRECT(CONCATENATE("Language_Setup!",VLOOKUP($C$1,Language_Setup!$B$3:$C$69,2,FALSE),ROW()-1)))</f>
        <v>Start date of the measure (after first case reported)</v>
      </c>
      <c r="C36" s="61">
        <v>63</v>
      </c>
      <c r="D36" s="161">
        <f>MAX((1-D39)*$C$5,C42-C30-1)</f>
        <v>365</v>
      </c>
      <c r="F36" s="163"/>
      <c r="G36" s="171"/>
      <c r="H36" s="96"/>
      <c r="I36" s="164" t="str">
        <f ca="1">INDIRECT(CONCATENATE("Language_Setup!",VLOOKUP(Surge_Predicted_Impact!$C$1,Language_Setup!$B$3:$C$69,2,FALSE),Language_Setup!$D$233))</f>
        <v>Predicted moderate bed shortage:</v>
      </c>
      <c r="J36" s="297">
        <f ca="1">IF(_xlfn.MINIFS(Calculation!$B:$B,Calculation!$G:$G,"&gt;="&amp;Calculation!$W:$W)=0,"NA",_xlfn.MINIFS(Calculation!$B:$B,Calculation!$G:$G,"&gt;="&amp;Calculation!$W:$W))</f>
        <v>43892</v>
      </c>
      <c r="K36" s="297"/>
      <c r="L36" s="162"/>
      <c r="M36" s="96"/>
      <c r="N36" s="96"/>
      <c r="O36" s="96"/>
      <c r="P36" s="164" t="str">
        <f ca="1">INDIRECT(CONCATENATE("Language_Setup!",VLOOKUP(Surge_Predicted_Impact!$C$1,Language_Setup!$B$3:$C$69,2,FALSE),Language_Setup!$D$234))</f>
        <v>Predicted severe bed shortage:</v>
      </c>
      <c r="Q36" s="297">
        <f ca="1">IF(_xlfn.MINIFS(Calculation!$B:$B,Calculation!R:R,"&gt;="&amp;Calculation!X:X)=0,"NA",_xlfn.MINIFS(Calculation!$B:$B,Calculation!R:R,"&gt;="&amp;Calculation!X:X))</f>
        <v>43893</v>
      </c>
      <c r="R36" s="297"/>
      <c r="S36" s="96"/>
      <c r="T36" s="96"/>
      <c r="U36" s="96"/>
      <c r="V36" s="164" t="str">
        <f ca="1">INDIRECT(CONCATENATE("Language_Setup!",VLOOKUP(Surge_Predicted_Impact!$C$1,Language_Setup!$B$3:$C$69,2,FALSE),Language_Setup!$D$235))</f>
        <v>Predicted critical bed (vent.) shortage:</v>
      </c>
      <c r="W36" s="297">
        <f ca="1">IF(_xlfn.MINIFS(Calculation!$B:$B,Calculation!N:N,"&gt;="&amp;Calculation!Y:Y)=0,"NA",_xlfn.MINIFS(Calculation!$B:$B,Calculation!N:N,"&gt;="&amp;Calculation!Y:Y))</f>
        <v>43893</v>
      </c>
      <c r="X36" s="297"/>
      <c r="Y36" s="25"/>
    </row>
    <row r="37" spans="1:25" x14ac:dyDescent="0.25">
      <c r="B37" s="81" t="str">
        <f ca="1">IF(ISBLANK(INDIRECT(CONCATENATE("Language_Setup!",VLOOKUP($C$1,Language_Setup!$B$3:$C$69,2,FALSE),ROW()-1))),"",INDIRECT(CONCATENATE("Language_Setup!",VLOOKUP($C$1,Language_Setup!$B$3:$C$69,2,FALSE),ROW()-1)))</f>
        <v/>
      </c>
      <c r="C37" s="246">
        <f>Calculation!B3+Surge_Predicted_Impact!C36</f>
        <v>43955</v>
      </c>
      <c r="D37" s="161"/>
      <c r="F37" s="168"/>
      <c r="G37" s="169"/>
      <c r="H37" s="169"/>
      <c r="I37" s="164" t="str">
        <f ca="1">INDIRECT(CONCATENATE("Language_Setup!",VLOOKUP(Surge_Predicted_Impact!$C$1,Language_Setup!$B$3:$C$69,2,FALSE),Language_Setup!$D$236))</f>
        <v>Predicted ECMO shortage:</v>
      </c>
      <c r="J37" s="297">
        <f ca="1">IF(_xlfn.MINIFS(Calculation!$B:$B,Calculation!$T:$T,"&gt;="&amp;Calculation!$Z:$Z)=0,"",_xlfn.MINIFS(Calculation!$B:$B,Calculation!$T:$T,"&gt;="&amp;Calculation!$Z:$Z))</f>
        <v>43893</v>
      </c>
      <c r="K37" s="297"/>
      <c r="L37" s="169"/>
      <c r="M37" s="169"/>
      <c r="N37" s="169"/>
      <c r="O37" s="169"/>
      <c r="P37" s="164" t="str">
        <f ca="1">INDIRECT(CONCATENATE("Language_Setup!",VLOOKUP(Surge_Predicted_Impact!$C$1,Language_Setup!$B$3:$C$69,2,FALSE),Language_Setup!$D$237))</f>
        <v>Predicted RRT shortage:</v>
      </c>
      <c r="Q37" s="297">
        <f ca="1">IF(_xlfn.MINIFS(Calculation!$B:$B,Calculation!$V:$V,"&gt;="&amp;Calculation!$AA:$AA)=0,"NA",_xlfn.MINIFS(Calculation!$B:$B,Calculation!$V:$V,"&gt;="&amp;Calculation!$AA:$AA))</f>
        <v>43893</v>
      </c>
      <c r="R37" s="297"/>
      <c r="S37" s="169"/>
      <c r="T37" s="169"/>
      <c r="U37" s="169"/>
      <c r="V37" s="169"/>
      <c r="W37" s="169"/>
      <c r="X37" s="169"/>
      <c r="Y37" s="170"/>
    </row>
    <row r="38" spans="1:25" x14ac:dyDescent="0.25">
      <c r="B38" s="276" t="str">
        <f ca="1">IF(ISBLANK(INDIRECT(CONCATENATE("Language_Setup!",VLOOKUP($C$1,Language_Setup!$B$3:$C$69,2,FALSE),ROW()-1))),"",INDIRECT(CONCATENATE("Language_Setup!",VLOOKUP($C$1,Language_Setup!$B$3:$C$69,2,FALSE),ROW()-1)))</f>
        <v>Rt</v>
      </c>
      <c r="C38" s="278">
        <f ca="1">INDIRECT(CONCATENATE($C$14,"!$AR$4"))</f>
        <v>3.359999999999999</v>
      </c>
      <c r="D38" s="161"/>
    </row>
    <row r="39" spans="1:25" ht="15.75" x14ac:dyDescent="0.25">
      <c r="B39" s="80" t="str">
        <f ca="1">IF(ISBLANK(INDIRECT(CONCATENATE("Language_Setup!",VLOOKUP($C$1,Language_Setup!$B$3:$C$69,2,FALSE),ROW()-1))),"",INDIRECT(CONCATENATE("Language_Setup!",VLOOKUP($C$1,Language_Setup!$B$3:$C$69,2,FALSE),ROW()-1)))</f>
        <v>End of mitigation measures</v>
      </c>
      <c r="C39" s="59" t="s">
        <v>60</v>
      </c>
      <c r="D39" s="264">
        <f>VLOOKUP(C39,inputs!$F$2:$G$3,2,FALSE)</f>
        <v>0</v>
      </c>
    </row>
    <row r="40" spans="1:25" x14ac:dyDescent="0.25">
      <c r="B40" s="81" t="str">
        <f ca="1">IF(ISBLANK(INDIRECT(CONCATENATE("Language_Setup!",VLOOKUP($C$1,Language_Setup!$B$3:$C$69,2,FALSE),ROW()-1))),"",INDIRECT(CONCATENATE("Language_Setup!",VLOOKUP($C$1,Language_Setup!$B$3:$C$69,2,FALSE),ROW()-1)))</f>
        <v>Contacts per person</v>
      </c>
      <c r="C40" s="61">
        <v>1</v>
      </c>
      <c r="D40" s="161"/>
      <c r="F40" s="97"/>
    </row>
    <row r="41" spans="1:25" x14ac:dyDescent="0.25">
      <c r="B41" s="81" t="str">
        <f ca="1">IF(ISBLANK(INDIRECT(CONCATENATE("Language_Setup!",VLOOKUP($C$1,Language_Setup!$B$3:$C$69,2,FALSE),ROW()-1))),"",INDIRECT(CONCATENATE("Language_Setup!",VLOOKUP($C$1,Language_Setup!$B$3:$C$69,2,FALSE),ROW()-1)))</f>
        <v>Probability of infection</v>
      </c>
      <c r="C41" s="62">
        <v>0.03</v>
      </c>
      <c r="D41" s="161"/>
      <c r="F41" s="97"/>
    </row>
    <row r="42" spans="1:25" x14ac:dyDescent="0.25">
      <c r="B42" s="81" t="str">
        <f ca="1">IF(ISBLANK(INDIRECT(CONCATENATE("Language_Setup!",VLOOKUP($C$1,Language_Setup!$B$3:$C$69,2,FALSE),ROW()-1))),"",INDIRECT(CONCATENATE("Language_Setup!",VLOOKUP($C$1,Language_Setup!$B$3:$C$69,2,FALSE),ROW()-1)))</f>
        <v>Start date of the measure (after first case reported)</v>
      </c>
      <c r="C42" s="61">
        <v>90</v>
      </c>
      <c r="D42" s="161"/>
    </row>
    <row r="43" spans="1:25" x14ac:dyDescent="0.25">
      <c r="A43" s="209"/>
      <c r="B43" s="277" t="str">
        <f ca="1">IF(ISBLANK(INDIRECT(CONCATENATE("Language_Setup!",VLOOKUP($C$1,Language_Setup!$B$3:$C$69,2,FALSE),ROW()-1))),"",INDIRECT(CONCATENATE("Language_Setup!",VLOOKUP($C$1,Language_Setup!$B$3:$C$69,2,FALSE),ROW()-1)))</f>
        <v>Rt</v>
      </c>
      <c r="C43" s="279">
        <f ca="1">INDIRECT(CONCATENATE($C$14,"!$AR$5"))</f>
        <v>3.359999999999999</v>
      </c>
      <c r="D43" s="263"/>
    </row>
    <row r="44" spans="1:25" ht="5.0999999999999996" customHeight="1" x14ac:dyDescent="0.25">
      <c r="B44" s="84" t="str">
        <f ca="1">IF(ISBLANK(INDIRECT(CONCATENATE("Language_Setup!",VLOOKUP($C$1,Language_Setup!$B$3:$C$69,2,FALSE),ROW()-1))),"",INDIRECT(CONCATENATE("Language_Setup!",VLOOKUP($C$1,Language_Setup!$B$3:$C$69,2,FALSE),ROW()-1)))</f>
        <v/>
      </c>
      <c r="C44" s="131"/>
    </row>
    <row r="45" spans="1:25" x14ac:dyDescent="0.25">
      <c r="B45" s="75" t="str">
        <f ca="1">IF(ISBLANK(INDIRECT(CONCATENATE("Language_Setup!",VLOOKUP($C$1,Language_Setup!$B$3:$C$69,2,FALSE),ROW()-1))),"",INDIRECT(CONCATENATE("Language_Setup!",VLOOKUP($C$1,Language_Setup!$B$3:$C$69,2,FALSE),ROW()-1)))</f>
        <v>COVID 19 daily update</v>
      </c>
    </row>
    <row r="46" spans="1:25" x14ac:dyDescent="0.25">
      <c r="B46" s="77" t="str">
        <f ca="1">IF(ISBLANK(INDIRECT(CONCATENATE("Language_Setup!",VLOOKUP($C$1,Language_Setup!$B$3:$C$69,2,FALSE),ROW()-1))),"",INDIRECT(CONCATENATE("Language_Setup!",VLOOKUP($C$1,Language_Setup!$B$3:$C$69,2,FALSE),ROW()-1)))</f>
        <v>Currently confirmed patients</v>
      </c>
      <c r="C46" s="71" t="str">
        <f>IF(COUNTA(COVID19_DailyReportedData!C:C)=1,"",INDEX(COVID19_DailyReportedData!C:C,COUNTA(COVID19_DailyReportedData!C:C)+1))</f>
        <v/>
      </c>
    </row>
    <row r="47" spans="1:25" x14ac:dyDescent="0.25">
      <c r="B47" s="77" t="str">
        <f ca="1">IF(ISBLANK(INDIRECT(CONCATENATE("Language_Setup!",VLOOKUP($C$1,Language_Setup!$B$3:$C$69,2,FALSE),ROW()-1))),"",INDIRECT(CONCATENATE("Language_Setup!",VLOOKUP($C$1,Language_Setup!$B$3:$C$69,2,FALSE),ROW()-1)))</f>
        <v>Ratio of confirmed / suspected</v>
      </c>
      <c r="C47" s="74" t="str">
        <f>IFERROR(INDEX(COVID19_DailyReportedData!C:C,COUNTA(COVID19_DailyReportedData!C:C)+1)/INDEX(COVID19_DailyReportedData!I:I,COUNTA(COVID19_DailyReportedData!I:I)+1),"N/A")</f>
        <v>N/A</v>
      </c>
    </row>
    <row r="48" spans="1:25" x14ac:dyDescent="0.25">
      <c r="B48" s="83" t="str">
        <f ca="1">IF(ISBLANK(INDIRECT(CONCATENATE("Language_Setup!",VLOOKUP($C$1,Language_Setup!$B$3:$C$69,2,FALSE),ROW()-1))),"",INDIRECT(CONCATENATE("Language_Setup!",VLOOKUP($C$1,Language_Setup!$B$3:$C$69,2,FALSE),ROW()-1)))</f>
        <v/>
      </c>
      <c r="C48" s="130"/>
      <c r="D48" s="263"/>
    </row>
    <row r="49" spans="2:20" ht="5.0999999999999996" customHeight="1" x14ac:dyDescent="0.25">
      <c r="B49" s="84" t="str">
        <f ca="1">IF(ISBLANK(INDIRECT(CONCATENATE("Language_Setup!",VLOOKUP($C$1,Language_Setup!$B$3:$C$69,2,FALSE),ROW()-1))),"",INDIRECT(CONCATENATE("Language_Setup!",VLOOKUP($C$1,Language_Setup!$B$3:$C$69,2,FALSE),ROW()-1)))</f>
        <v/>
      </c>
      <c r="C49" s="131"/>
    </row>
    <row r="50" spans="2:20" ht="21" x14ac:dyDescent="0.25">
      <c r="B50" s="85" t="str">
        <f ca="1">IF(ISBLANK(INDIRECT(CONCATENATE("Language_Setup!",VLOOKUP($C$1,Language_Setup!$B$3:$C$69,2,FALSE),ROW()-1))),"",INDIRECT(CONCATENATE("Language_Setup!",VLOOKUP($C$1,Language_Setup!$B$3:$C$69,2,FALSE),ROW()-1)))</f>
        <v>Hospital activity and practices (in/out)</v>
      </c>
      <c r="C50" s="74"/>
      <c r="F50" s="292" t="str">
        <f ca="1">INDIRECT(CONCATENATE("Language_Setup!",VLOOKUP(Surge_Predicted_Impact!$C$1,Language_Setup!$B$3:$C$69,2,FALSE),Language_Setup!$D$229))</f>
        <v xml:space="preserve">Human resources needed </v>
      </c>
      <c r="G50" s="292"/>
      <c r="H50" s="292"/>
      <c r="I50" s="292"/>
      <c r="J50" s="292"/>
      <c r="K50" s="292"/>
      <c r="L50" s="292"/>
      <c r="M50" s="292"/>
      <c r="N50" s="292"/>
      <c r="O50" s="292"/>
      <c r="P50" s="292"/>
      <c r="Q50" s="292"/>
      <c r="R50" s="292"/>
      <c r="S50" s="292"/>
      <c r="T50" s="292"/>
    </row>
    <row r="51" spans="2:20" x14ac:dyDescent="0.25">
      <c r="B51" s="76" t="str">
        <f ca="1">IF(ISBLANK(INDIRECT(CONCATENATE("Language_Setup!",VLOOKUP($C$1,Language_Setup!$B$3:$C$69,2,FALSE),ROW()-1))),"",INDIRECT(CONCATENATE("Language_Setup!",VLOOKUP($C$1,Language_Setup!$B$3:$C$69,2,FALSE),ROW()-1)))</f>
        <v>In</v>
      </c>
    </row>
    <row r="52" spans="2:20" x14ac:dyDescent="0.25">
      <c r="B52" s="78" t="str">
        <f ca="1">IF(ISBLANK(INDIRECT(CONCATENATE("Language_Setup!",VLOOKUP($C$1,Language_Setup!$B$3:$C$69,2,FALSE),ROW()-1))),"",INDIRECT(CONCATENATE("Language_Setup!",VLOOKUP($C$1,Language_Setup!$B$3:$C$69,2,FALSE),ROW()-1)))</f>
        <v>% of reported cases requiring hospitalization</v>
      </c>
      <c r="C52" s="165">
        <v>0.16</v>
      </c>
      <c r="D52" s="161"/>
    </row>
    <row r="53" spans="2:20" x14ac:dyDescent="0.25">
      <c r="B53" s="81" t="str">
        <f ca="1">IF(ISBLANK(INDIRECT(CONCATENATE("Language_Setup!",VLOOKUP($C$1,Language_Setup!$B$3:$C$69,2,FALSE),ROW()-1))),"",INDIRECT(CONCATENATE("Language_Setup!",VLOOKUP($C$1,Language_Setup!$B$3:$C$69,2,FALSE),ROW()-1)))</f>
        <v>% moderate cases (requiring ward)</v>
      </c>
      <c r="C53" s="63">
        <v>0.53</v>
      </c>
      <c r="D53" s="161">
        <f>C53*$C$52</f>
        <v>8.48E-2</v>
      </c>
    </row>
    <row r="54" spans="2:20" x14ac:dyDescent="0.25">
      <c r="B54" s="81" t="str">
        <f ca="1">IF(ISBLANK(INDIRECT(CONCATENATE("Language_Setup!",VLOOKUP($C$1,Language_Setup!$B$3:$C$69,2,FALSE),ROW()-1))),"",INDIRECT(CONCATENATE("Language_Setup!",VLOOKUP($C$1,Language_Setup!$B$3:$C$69,2,FALSE),ROW()-1)))</f>
        <v>% severe cases (requiring oxygen therapy)</v>
      </c>
      <c r="C54" s="63">
        <v>0.41</v>
      </c>
      <c r="D54" s="161">
        <f t="shared" ref="D54:D55" si="0">C54*$C$52</f>
        <v>6.5599999999999992E-2</v>
      </c>
    </row>
    <row r="55" spans="2:20" x14ac:dyDescent="0.25">
      <c r="B55" s="81" t="str">
        <f ca="1">IF(ISBLANK(INDIRECT(CONCATENATE("Language_Setup!",VLOOKUP($C$1,Language_Setup!$B$3:$C$69,2,FALSE),ROW()-1))),"",INDIRECT(CONCATENATE("Language_Setup!",VLOOKUP($C$1,Language_Setup!$B$3:$C$69,2,FALSE),ROW()-1)))</f>
        <v>% critical cases (requiring mechanical ventilation)</v>
      </c>
      <c r="C55" s="167">
        <f>100%-SUM(C53:C54)</f>
        <v>6.0000000000000053E-2</v>
      </c>
      <c r="D55" s="161">
        <f t="shared" si="0"/>
        <v>9.6000000000000096E-3</v>
      </c>
    </row>
    <row r="56" spans="2:20" x14ac:dyDescent="0.25">
      <c r="B56" s="174" t="str">
        <f ca="1">IF(ISBLANK(INDIRECT(CONCATENATE("Language_Setup!",VLOOKUP($C$1,Language_Setup!$B$3:$C$69,2,FALSE),ROW()-1))),"",INDIRECT(CONCATENATE("Language_Setup!",VLOOKUP($C$1,Language_Setup!$B$3:$C$69,2,FALSE),ROW()-1)))</f>
        <v xml:space="preserve">% of total critical cases also requiring ECMO </v>
      </c>
      <c r="C56" s="172">
        <v>5.0000000000000001E-3</v>
      </c>
      <c r="D56" s="161">
        <f>C56*$D$55</f>
        <v>4.8000000000000049E-5</v>
      </c>
    </row>
    <row r="57" spans="2:20" x14ac:dyDescent="0.25">
      <c r="B57" s="175" t="str">
        <f ca="1">IF(ISBLANK(INDIRECT(CONCATENATE("Language_Setup!",VLOOKUP($C$1,Language_Setup!$B$3:$C$69,2,FALSE),ROW()-1))),"",INDIRECT(CONCATENATE("Language_Setup!",VLOOKUP($C$1,Language_Setup!$B$3:$C$69,2,FALSE),ROW()-1)))</f>
        <v>% of total critical cases also requiring RRT</v>
      </c>
      <c r="C57" s="173">
        <v>8.0000000000000002E-3</v>
      </c>
      <c r="D57" s="161">
        <f>C57*$D$55</f>
        <v>7.6800000000000078E-5</v>
      </c>
    </row>
    <row r="58" spans="2:20" x14ac:dyDescent="0.25">
      <c r="B58" s="77" t="str">
        <f ca="1">IF(ISBLANK(INDIRECT(CONCATENATE("Language_Setup!",VLOOKUP($C$1,Language_Setup!$B$3:$C$69,2,FALSE),ROW()-1))),"",INDIRECT(CONCATENATE("Language_Setup!",VLOOKUP($C$1,Language_Setup!$B$3:$C$69,2,FALSE),ROW()-1)))</f>
        <v/>
      </c>
    </row>
    <row r="59" spans="2:20" x14ac:dyDescent="0.25">
      <c r="B59" s="76" t="str">
        <f ca="1">IF(ISBLANK(INDIRECT(CONCATENATE("Language_Setup!",VLOOKUP($C$1,Language_Setup!$B$3:$C$69,2,FALSE),ROW()-1))),"",INDIRECT(CONCATENATE("Language_Setup!",VLOOKUP($C$1,Language_Setup!$B$3:$C$69,2,FALSE),ROW()-1)))</f>
        <v>Out</v>
      </c>
    </row>
    <row r="60" spans="2:20" ht="15" customHeight="1" x14ac:dyDescent="0.25">
      <c r="B60" s="86" t="str">
        <f ca="1">IF(ISBLANK(INDIRECT(CONCATENATE("Language_Setup!",VLOOKUP($C$1,Language_Setup!$B$3:$C$69,2,FALSE),ROW()-1))),"",INDIRECT(CONCATENATE("Language_Setup!",VLOOKUP($C$1,Language_Setup!$B$3:$C$69,2,FALSE),ROW()-1)))</f>
        <v>Moderate cases hospitalization ALoS (days)</v>
      </c>
      <c r="C60" s="61">
        <v>7</v>
      </c>
      <c r="H60" s="97"/>
    </row>
    <row r="61" spans="2:20" ht="15" customHeight="1" x14ac:dyDescent="0.25">
      <c r="B61" s="86" t="str">
        <f ca="1">IF(ISBLANK(INDIRECT(CONCATENATE("Language_Setup!",VLOOKUP($C$1,Language_Setup!$B$3:$C$69,2,FALSE),ROW()-1))),"",INDIRECT(CONCATENATE("Language_Setup!",VLOOKUP($C$1,Language_Setup!$B$3:$C$69,2,FALSE),ROW()-1)))</f>
        <v>Severe cases hospitalization ALoS (days)</v>
      </c>
      <c r="C61" s="61">
        <v>14</v>
      </c>
      <c r="H61" s="97"/>
    </row>
    <row r="62" spans="2:20" ht="15" customHeight="1" x14ac:dyDescent="0.25">
      <c r="B62" s="86" t="str">
        <f ca="1">IF(ISBLANK(INDIRECT(CONCATENATE("Language_Setup!",VLOOKUP($C$1,Language_Setup!$B$3:$C$69,2,FALSE),ROW()-1))),"",INDIRECT(CONCATENATE("Language_Setup!",VLOOKUP($C$1,Language_Setup!$B$3:$C$69,2,FALSE),ROW()-1)))</f>
        <v xml:space="preserve">Hospitalization ALoS previous to mechanical ventilation (days) </v>
      </c>
      <c r="C62" s="61">
        <v>12</v>
      </c>
    </row>
    <row r="63" spans="2:20" ht="15" customHeight="1" x14ac:dyDescent="0.25">
      <c r="B63" s="86" t="str">
        <f ca="1">IF(ISBLANK(INDIRECT(CONCATENATE("Language_Setup!",VLOOKUP($C$1,Language_Setup!$B$3:$C$69,2,FALSE),ROW()-1))),"",INDIRECT(CONCATENATE("Language_Setup!",VLOOKUP($C$1,Language_Setup!$B$3:$C$69,2,FALSE),ROW()-1)))</f>
        <v xml:space="preserve">Critical cases mechanical ventilation stepdown ALoS (days) </v>
      </c>
      <c r="C63" s="61">
        <v>7</v>
      </c>
    </row>
    <row r="64" spans="2:20" ht="15" customHeight="1" x14ac:dyDescent="0.25">
      <c r="B64" s="86" t="str">
        <f ca="1">IF(ISBLANK(INDIRECT(CONCATENATE("Language_Setup!",VLOOKUP($C$1,Language_Setup!$B$3:$C$69,2,FALSE),ROW()-1))),"",INDIRECT(CONCATENATE("Language_Setup!",VLOOKUP($C$1,Language_Setup!$B$3:$C$69,2,FALSE),ROW()-1)))</f>
        <v>Critical cases mechanical ventilation ALoS (days)</v>
      </c>
      <c r="C64" s="61">
        <v>8</v>
      </c>
    </row>
    <row r="65" spans="2:5" ht="15" customHeight="1" x14ac:dyDescent="0.25">
      <c r="B65" s="87" t="str">
        <f ca="1">IF(ISBLANK(INDIRECT(CONCATENATE("Language_Setup!",VLOOKUP($C$1,Language_Setup!$B$3:$C$69,2,FALSE),ROW()-1))),"",INDIRECT(CONCATENATE("Language_Setup!",VLOOKUP($C$1,Language_Setup!$B$3:$C$69,2,FALSE),ROW()-1)))</f>
        <v>Critical cases ECMO ALoS (days)</v>
      </c>
      <c r="C65" s="61">
        <v>10</v>
      </c>
    </row>
    <row r="66" spans="2:5" ht="15" customHeight="1" x14ac:dyDescent="0.25">
      <c r="B66" s="86" t="str">
        <f ca="1">IF(ISBLANK(INDIRECT(CONCATENATE("Language_Setup!",VLOOKUP($C$1,Language_Setup!$B$3:$C$69,2,FALSE),ROW()-1))),"",INDIRECT(CONCATENATE("Language_Setup!",VLOOKUP($C$1,Language_Setup!$B$3:$C$69,2,FALSE),ROW()-1)))</f>
        <v>Critical cases in need of RRT (Equipment/Patient/ Day)</v>
      </c>
      <c r="C66" s="67">
        <v>1</v>
      </c>
    </row>
    <row r="67" spans="2:5" x14ac:dyDescent="0.25">
      <c r="B67" s="86" t="str">
        <f ca="1">IF(ISBLANK(INDIRECT(CONCATENATE("Language_Setup!",VLOOKUP($C$1,Language_Setup!$B$3:$C$69,2,FALSE),ROW()-1))),"",INDIRECT(CONCATENATE("Language_Setup!",VLOOKUP($C$1,Language_Setup!$B$3:$C$69,2,FALSE),ROW()-1)))</f>
        <v/>
      </c>
    </row>
    <row r="68" spans="2:5" x14ac:dyDescent="0.25">
      <c r="B68" s="142" t="str">
        <f ca="1">IF(ISBLANK(INDIRECT(CONCATENATE("Language_Setup!",VLOOKUP($C$1,Language_Setup!$B$3:$C$69,2,FALSE),ROW()-1))),"",INDIRECT(CONCATENATE("Language_Setup!",VLOOKUP($C$1,Language_Setup!$B$3:$C$69,2,FALSE),ROW()-1)))</f>
        <v>Average Fatality rate</v>
      </c>
      <c r="C68" s="65">
        <v>1.4999999999999999E-2</v>
      </c>
    </row>
    <row r="69" spans="2:5" ht="15" customHeight="1" x14ac:dyDescent="0.25">
      <c r="B69" s="83" t="str">
        <f ca="1">IF(ISBLANK(INDIRECT(CONCATENATE("Language_Setup!",VLOOKUP($C$1,Language_Setup!$B$3:$C$69,2,FALSE),ROW()-1))),"",INDIRECT(CONCATENATE("Language_Setup!",VLOOKUP($C$1,Language_Setup!$B$3:$C$69,2,FALSE),ROW()-1)))</f>
        <v/>
      </c>
      <c r="C69" s="130"/>
      <c r="D69" s="263"/>
    </row>
    <row r="70" spans="2:5" ht="5.0999999999999996" customHeight="1" x14ac:dyDescent="0.25">
      <c r="B70" s="75" t="str">
        <f ca="1">IF(ISBLANK(INDIRECT(CONCATENATE("Language_Setup!",VLOOKUP($C$1,Language_Setup!$B$3:$C$69,2,FALSE),ROW()-1))),"",INDIRECT(CONCATENATE("Language_Setup!",VLOOKUP($C$1,Language_Setup!$B$3:$C$69,2,FALSE),ROW()-1)))</f>
        <v/>
      </c>
    </row>
    <row r="71" spans="2:5" x14ac:dyDescent="0.25">
      <c r="B71" s="85" t="str">
        <f ca="1">IF(ISBLANK(INDIRECT(CONCATENATE("Language_Setup!",VLOOKUP($C$1,Language_Setup!$B$3:$C$69,2,FALSE),ROW()-1))),"",INDIRECT(CONCATENATE("Language_Setup!",VLOOKUP($C$1,Language_Setup!$B$3:$C$69,2,FALSE),ROW()-1)))</f>
        <v>Installed capacity (to COVID patients)</v>
      </c>
    </row>
    <row r="72" spans="2:5" x14ac:dyDescent="0.25">
      <c r="B72" s="77" t="str">
        <f ca="1">IF(ISBLANK(INDIRECT(CONCATENATE("Language_Setup!",VLOOKUP($C$1,Language_Setup!$B$3:$C$69,2,FALSE),ROW()-1))),"",INDIRECT(CONCATENATE("Language_Setup!",VLOOKUP($C$1,Language_Setup!$B$3:$C$69,2,FALSE),ROW()-1)))</f>
        <v>Number of moderate cases beds</v>
      </c>
      <c r="C72" s="60"/>
    </row>
    <row r="73" spans="2:5" x14ac:dyDescent="0.25">
      <c r="B73" s="77" t="str">
        <f ca="1">IF(ISBLANK(INDIRECT(CONCATENATE("Language_Setup!",VLOOKUP($C$1,Language_Setup!$B$3:$C$69,2,FALSE),ROW()-1))),"",INDIRECT(CONCATENATE("Language_Setup!",VLOOKUP($C$1,Language_Setup!$B$3:$C$69,2,FALSE),ROW()-1)))</f>
        <v>Number of severe cases beds  (oxygen therapy)</v>
      </c>
      <c r="C73" s="60"/>
    </row>
    <row r="74" spans="2:5" x14ac:dyDescent="0.25">
      <c r="B74" s="77" t="str">
        <f ca="1">IF(ISBLANK(INDIRECT(CONCATENATE("Language_Setup!",VLOOKUP($C$1,Language_Setup!$B$3:$C$69,2,FALSE),ROW()-1))),"",INDIRECT(CONCATENATE("Language_Setup!",VLOOKUP($C$1,Language_Setup!$B$3:$C$69,2,FALSE),ROW()-1)))</f>
        <v>Number of critical beds for mechanical ventilation</v>
      </c>
      <c r="C74" s="60"/>
    </row>
    <row r="75" spans="2:5" x14ac:dyDescent="0.25">
      <c r="B75" s="89" t="str">
        <f ca="1">IF(ISBLANK(INDIRECT(CONCATENATE("Language_Setup!",VLOOKUP($C$1,Language_Setup!$B$3:$C$69,2,FALSE),ROW()-1))),"",INDIRECT(CONCATENATE("Language_Setup!",VLOOKUP($C$1,Language_Setup!$B$3:$C$69,2,FALSE),ROW()-1)))</f>
        <v xml:space="preserve">Number of critical beds for ECMO </v>
      </c>
      <c r="C75" s="61"/>
    </row>
    <row r="76" spans="2:5" x14ac:dyDescent="0.25">
      <c r="B76" s="142" t="str">
        <f ca="1">IF(ISBLANK(INDIRECT(CONCATENATE("Language_Setup!",VLOOKUP($C$1,Language_Setup!$B$3:$C$69,2,FALSE),ROW()-1))),"",INDIRECT(CONCATENATE("Language_Setup!",VLOOKUP($C$1,Language_Setup!$B$3:$C$69,2,FALSE),ROW()-1)))</f>
        <v xml:space="preserve">Number of critical beds for RRT </v>
      </c>
      <c r="C76" s="64"/>
    </row>
    <row r="77" spans="2:5" ht="15" customHeight="1" x14ac:dyDescent="0.25">
      <c r="B77" s="83" t="str">
        <f ca="1">IF(ISBLANK(INDIRECT(CONCATENATE("Language_Setup!",VLOOKUP($C$1,Language_Setup!$B$3:$C$69,2,FALSE),ROW()-1))),"",INDIRECT(CONCATENATE("Language_Setup!",VLOOKUP($C$1,Language_Setup!$B$3:$C$69,2,FALSE),ROW()-1)))</f>
        <v/>
      </c>
      <c r="C77" s="130"/>
      <c r="D77" s="263"/>
    </row>
    <row r="78" spans="2:5" ht="5.0999999999999996" customHeight="1" x14ac:dyDescent="0.25">
      <c r="B78" s="75" t="str">
        <f ca="1">IF(ISBLANK(INDIRECT(CONCATENATE("Language_Setup!",VLOOKUP($C$1,Language_Setup!$B$3:$C$69,2,FALSE),ROW()-1))),"",INDIRECT(CONCATENATE("Language_Setup!",VLOOKUP($C$1,Language_Setup!$B$3:$C$69,2,FALSE),ROW()-1)))</f>
        <v/>
      </c>
    </row>
    <row r="79" spans="2:5" x14ac:dyDescent="0.25">
      <c r="B79" s="75" t="str">
        <f ca="1">IF(ISBLANK(INDIRECT(CONCATENATE("Language_Setup!",VLOOKUP($C$1,Language_Setup!$B$3:$C$69,2,FALSE),ROW()-1))),"",INDIRECT(CONCATENATE("Language_Setup!",VLOOKUP($C$1,Language_Setup!$B$3:$C$69,2,FALSE),ROW()-1)))</f>
        <v>Human resources *</v>
      </c>
    </row>
    <row r="80" spans="2:5" ht="15" customHeight="1" x14ac:dyDescent="0.25">
      <c r="B80" s="91" t="str">
        <f ca="1">IF(ISBLANK(INDIRECT(CONCATENATE("Language_Setup!",VLOOKUP($C$1,Language_Setup!$B$3:$C$69,2,FALSE),ROW()-1))),"",INDIRECT(CONCATENATE("Language_Setup!",VLOOKUP($C$1,Language_Setup!$B$3:$C$69,2,FALSE),ROW()-1)))</f>
        <v>Medical practitioner</v>
      </c>
      <c r="E80" s="26"/>
    </row>
    <row r="81" spans="2:20" ht="15" customHeight="1" x14ac:dyDescent="0.25">
      <c r="B81" s="138" t="str">
        <f ca="1">IF(ISBLANK(INDIRECT(CONCATENATE("Language_Setup!",VLOOKUP($C$1,Language_Setup!$B$3:$C$69,2,FALSE),ROW()-1))),"",INDIRECT(CONCATENATE("Language_Setup!",VLOOKUP($C$1,Language_Setup!$B$3:$C$69,2,FALSE),ROW()-1)))</f>
        <v>Moderate inpatients/  Medical practitioner 2211, 2240, 2212 FTE</v>
      </c>
      <c r="C81" s="66">
        <v>3</v>
      </c>
    </row>
    <row r="82" spans="2:20" ht="15" customHeight="1" x14ac:dyDescent="0.25">
      <c r="B82" s="138" t="str">
        <f ca="1">IF(ISBLANK(INDIRECT(CONCATENATE("Language_Setup!",VLOOKUP($C$1,Language_Setup!$B$3:$C$69,2,FALSE),ROW()-1))),"",INDIRECT(CONCATENATE("Language_Setup!",VLOOKUP($C$1,Language_Setup!$B$3:$C$69,2,FALSE),ROW()-1)))</f>
        <v>Severe inpatient (oxygen therapy) /  Medical practitioner 2211, 2240, 2212 FTE</v>
      </c>
      <c r="C82" s="66">
        <v>2</v>
      </c>
    </row>
    <row r="83" spans="2:20" ht="15" customHeight="1" x14ac:dyDescent="0.25">
      <c r="B83" s="138" t="str">
        <f ca="1">IF(ISBLANK(INDIRECT(CONCATENATE("Language_Setup!",VLOOKUP($C$1,Language_Setup!$B$3:$C$69,2,FALSE),ROW()-1))),"",INDIRECT(CONCATENATE("Language_Setup!",VLOOKUP($C$1,Language_Setup!$B$3:$C$69,2,FALSE),ROW()-1)))</f>
        <v>Critical inpatients mechanically ventilated / Specialist medical practitioner (ICU) 2212 FTE</v>
      </c>
      <c r="C83" s="66">
        <v>2</v>
      </c>
    </row>
    <row r="84" spans="2:20" ht="15" customHeight="1" x14ac:dyDescent="0.25">
      <c r="B84" s="87" t="str">
        <f ca="1">IF(ISBLANK(INDIRECT(CONCATENATE("Language_Setup!",VLOOKUP($C$1,Language_Setup!$B$3:$C$69,2,FALSE),ROW()-1))),"",INDIRECT(CONCATENATE("Language_Setup!",VLOOKUP($C$1,Language_Setup!$B$3:$C$69,2,FALSE),ROW()-1)))</f>
        <v>Critical ECMO inpatients/ Specialist medical practitioner (ICU-ECMO) 2212 FTE</v>
      </c>
      <c r="C84" s="67">
        <v>2</v>
      </c>
      <c r="F84" s="292" t="str">
        <f ca="1">INDIRECT(CONCATENATE("Language_Setup!",VLOOKUP(Surge_Predicted_Impact!$C$1,Language_Setup!$B$3:$C$69,2,FALSE),Language_Setup!$D$230))</f>
        <v>Human resources needed by skill</v>
      </c>
      <c r="G84" s="292"/>
      <c r="H84" s="292"/>
      <c r="I84" s="292"/>
      <c r="J84" s="292"/>
      <c r="K84" s="292"/>
      <c r="L84" s="292"/>
      <c r="M84" s="292"/>
      <c r="N84" s="292"/>
      <c r="O84" s="292"/>
      <c r="P84" s="292"/>
      <c r="Q84" s="292"/>
      <c r="R84" s="292"/>
      <c r="S84" s="292"/>
      <c r="T84" s="292"/>
    </row>
    <row r="85" spans="2:20" ht="15" customHeight="1" x14ac:dyDescent="0.25">
      <c r="B85" s="86" t="str">
        <f ca="1">IF(ISBLANK(INDIRECT(CONCATENATE("Language_Setup!",VLOOKUP($C$1,Language_Setup!$B$3:$C$69,2,FALSE),ROW()-1))),"",INDIRECT(CONCATENATE("Language_Setup!",VLOOKUP($C$1,Language_Setup!$B$3:$C$69,2,FALSE),ROW()-1)))</f>
        <v>Critical RRT inpatients/ Specialist medical practitioner (ICU-RRT) 2212 FTE</v>
      </c>
      <c r="C85" s="67">
        <v>4</v>
      </c>
      <c r="E85" s="26"/>
    </row>
    <row r="86" spans="2:20" x14ac:dyDescent="0.25">
      <c r="B86" s="90" t="str">
        <f ca="1">IF(ISBLANK(INDIRECT(CONCATENATE("Language_Setup!",VLOOKUP($C$1,Language_Setup!$B$3:$C$69,2,FALSE),ROW()-1))),"",INDIRECT(CONCATENATE("Language_Setup!",VLOOKUP($C$1,Language_Setup!$B$3:$C$69,2,FALSE),ROW()-1)))</f>
        <v/>
      </c>
      <c r="E86" s="27"/>
    </row>
    <row r="87" spans="2:20" x14ac:dyDescent="0.25">
      <c r="B87" s="91" t="str">
        <f ca="1">IF(ISBLANK(INDIRECT(CONCATENATE("Language_Setup!",VLOOKUP($C$1,Language_Setup!$B$3:$C$69,2,FALSE),ROW()-1))),"",INDIRECT(CONCATENATE("Language_Setup!",VLOOKUP($C$1,Language_Setup!$B$3:$C$69,2,FALSE),ROW()-1)))</f>
        <v>Nursing professionals</v>
      </c>
      <c r="E87" s="27"/>
    </row>
    <row r="88" spans="2:20" x14ac:dyDescent="0.25">
      <c r="B88" s="87" t="str">
        <f ca="1">IF(ISBLANK(INDIRECT(CONCATENATE("Language_Setup!",VLOOKUP($C$1,Language_Setup!$B$3:$C$69,2,FALSE),ROW()-1))),"",INDIRECT(CONCATENATE("Language_Setup!",VLOOKUP($C$1,Language_Setup!$B$3:$C$69,2,FALSE),ROW()-1)))</f>
        <v>Shift configuration</v>
      </c>
    </row>
    <row r="89" spans="2:20" x14ac:dyDescent="0.25">
      <c r="B89" s="79" t="str">
        <f ca="1">IF(ISBLANK(INDIRECT(CONCATENATE("Language_Setup!",VLOOKUP($C$1,Language_Setup!$B$3:$C$69,2,FALSE),ROW()-1))),"",INDIRECT(CONCATENATE("Language_Setup!",VLOOKUP($C$1,Language_Setup!$B$3:$C$69,2,FALSE),ROW()-1)))</f>
        <v>Shift duration per Day per Nurse (h)</v>
      </c>
      <c r="C89" s="68">
        <v>8</v>
      </c>
      <c r="E89" s="26"/>
    </row>
    <row r="90" spans="2:20" x14ac:dyDescent="0.25">
      <c r="B90" s="79" t="str">
        <f ca="1">IF(ISBLANK(INDIRECT(CONCATENATE("Language_Setup!",VLOOKUP($C$1,Language_Setup!$B$3:$C$69,2,FALSE),ROW()-1))),"",INDIRECT(CONCATENATE("Language_Setup!",VLOOKUP($C$1,Language_Setup!$B$3:$C$69,2,FALSE),ROW()-1)))</f>
        <v>Maximum shifts per Week per Nurse</v>
      </c>
      <c r="C90" s="68">
        <v>4</v>
      </c>
      <c r="E90" s="26"/>
    </row>
    <row r="91" spans="2:20" x14ac:dyDescent="0.25">
      <c r="B91" s="86" t="str">
        <f ca="1">IF(ISBLANK(INDIRECT(CONCATENATE("Language_Setup!",VLOOKUP($C$1,Language_Setup!$B$3:$C$69,2,FALSE),ROW()-1))),"",INDIRECT(CONCATENATE("Language_Setup!",VLOOKUP($C$1,Language_Setup!$B$3:$C$69,2,FALSE),ROW()-1)))</f>
        <v>Ratios</v>
      </c>
      <c r="C91" s="132"/>
      <c r="E91" s="26"/>
    </row>
    <row r="92" spans="2:20" x14ac:dyDescent="0.25">
      <c r="B92" s="82" t="str">
        <f ca="1">IF(ISBLANK(INDIRECT(CONCATENATE("Language_Setup!",VLOOKUP($C$1,Language_Setup!$B$3:$C$69,2,FALSE),ROW()-1))),"",INDIRECT(CONCATENATE("Language_Setup!",VLOOKUP($C$1,Language_Setup!$B$3:$C$69,2,FALSE),ROW()-1)))</f>
        <v>Moderate inpatient/ Nursing professional 2221, 3221 (Ward)</v>
      </c>
      <c r="C92" s="66">
        <v>4</v>
      </c>
      <c r="E92" s="26"/>
    </row>
    <row r="93" spans="2:20" x14ac:dyDescent="0.25">
      <c r="B93" s="82" t="str">
        <f ca="1">IF(ISBLANK(INDIRECT(CONCATENATE("Language_Setup!",VLOOKUP($C$1,Language_Setup!$B$3:$C$69,2,FALSE),ROW()-1))),"",INDIRECT(CONCATENATE("Language_Setup!",VLOOKUP($C$1,Language_Setup!$B$3:$C$69,2,FALSE),ROW()-1)))</f>
        <v>Severe inpatient (oxygen therapy) / Nursing professional 2221, 3221 (ward)</v>
      </c>
      <c r="C93" s="66">
        <v>3</v>
      </c>
      <c r="E93" s="26"/>
    </row>
    <row r="94" spans="2:20" x14ac:dyDescent="0.25">
      <c r="B94" s="79" t="str">
        <f ca="1">IF(ISBLANK(INDIRECT(CONCATENATE("Language_Setup!",VLOOKUP($C$1,Language_Setup!$B$3:$C$69,2,FALSE),ROW()-1))),"",INDIRECT(CONCATENATE("Language_Setup!",VLOOKUP($C$1,Language_Setup!$B$3:$C$69,2,FALSE),ROW()-1)))</f>
        <v>Critical inpatients mechanically ventilated/ Nursing professional (ICU)  2221</v>
      </c>
      <c r="C94" s="66">
        <v>1</v>
      </c>
    </row>
    <row r="95" spans="2:20" x14ac:dyDescent="0.25">
      <c r="B95" s="79" t="str">
        <f ca="1">IF(ISBLANK(INDIRECT(CONCATENATE("Language_Setup!",VLOOKUP($C$1,Language_Setup!$B$3:$C$69,2,FALSE),ROW()-1))),"",INDIRECT(CONCATENATE("Language_Setup!",VLOOKUP($C$1,Language_Setup!$B$3:$C$69,2,FALSE),ROW()-1)))</f>
        <v>Critical ECMO inpatients/ Nursing professional  (ICU-ECMO) 2221</v>
      </c>
      <c r="C95" s="67">
        <v>1</v>
      </c>
    </row>
    <row r="96" spans="2:20" x14ac:dyDescent="0.25">
      <c r="B96" s="82" t="str">
        <f ca="1">IF(ISBLANK(INDIRECT(CONCATENATE("Language_Setup!",VLOOKUP($C$1,Language_Setup!$B$3:$C$69,2,FALSE),ROW()-1))),"",INDIRECT(CONCATENATE("Language_Setup!",VLOOKUP($C$1,Language_Setup!$B$3:$C$69,2,FALSE),ROW()-1)))</f>
        <v>Critical RRT inpatients/ Nursing professional (ICU-RRT) 2221</v>
      </c>
      <c r="C96" s="67">
        <v>1</v>
      </c>
    </row>
    <row r="97" spans="1:4" x14ac:dyDescent="0.25">
      <c r="B97" s="90" t="str">
        <f ca="1">IF(ISBLANK(INDIRECT(CONCATENATE("Language_Setup!",VLOOKUP($C$1,Language_Setup!$B$3:$C$69,2,FALSE),ROW()-1))),"",INDIRECT(CONCATENATE("Language_Setup!",VLOOKUP($C$1,Language_Setup!$B$3:$C$69,2,FALSE),ROW()-1)))</f>
        <v/>
      </c>
    </row>
    <row r="98" spans="1:4" x14ac:dyDescent="0.25">
      <c r="B98" s="91" t="str">
        <f ca="1">IF(ISBLANK(INDIRECT(CONCATENATE("Language_Setup!",VLOOKUP($C$1,Language_Setup!$B$3:$C$69,2,FALSE),ROW()-1))),"",INDIRECT(CONCATENATE("Language_Setup!",VLOOKUP($C$1,Language_Setup!$B$3:$C$69,2,FALSE),ROW()-1)))</f>
        <v>Healthcare assistant, includes nursing and medical assistants</v>
      </c>
    </row>
    <row r="99" spans="1:4" x14ac:dyDescent="0.25">
      <c r="B99" s="87" t="str">
        <f ca="1">IF(ISBLANK(INDIRECT(CONCATENATE("Language_Setup!",VLOOKUP($C$1,Language_Setup!$B$3:$C$69,2,FALSE),ROW()-1))),"",INDIRECT(CONCATENATE("Language_Setup!",VLOOKUP($C$1,Language_Setup!$B$3:$C$69,2,FALSE),ROW()-1)))</f>
        <v>Shift configuration</v>
      </c>
    </row>
    <row r="100" spans="1:4" x14ac:dyDescent="0.25">
      <c r="B100" s="79" t="str">
        <f ca="1">IF(ISBLANK(INDIRECT(CONCATENATE("Language_Setup!",VLOOKUP($C$1,Language_Setup!$B$3:$C$69,2,FALSE),ROW()-1))),"",INDIRECT(CONCATENATE("Language_Setup!",VLOOKUP($C$1,Language_Setup!$B$3:$C$69,2,FALSE),ROW()-1)))</f>
        <v>Shift duration per Day per Healthcare assistant (h)</v>
      </c>
      <c r="C100" s="68">
        <v>8</v>
      </c>
    </row>
    <row r="101" spans="1:4" x14ac:dyDescent="0.25">
      <c r="B101" s="79" t="str">
        <f ca="1">IF(ISBLANK(INDIRECT(CONCATENATE("Language_Setup!",VLOOKUP($C$1,Language_Setup!$B$3:$C$69,2,FALSE),ROW()-1))),"",INDIRECT(CONCATENATE("Language_Setup!",VLOOKUP($C$1,Language_Setup!$B$3:$C$69,2,FALSE),ROW()-1)))</f>
        <v>Maximum shifts per Week per Healthcare assistant</v>
      </c>
      <c r="C101" s="68">
        <v>4</v>
      </c>
    </row>
    <row r="102" spans="1:4" x14ac:dyDescent="0.25">
      <c r="B102" s="86" t="str">
        <f ca="1">IF(ISBLANK(INDIRECT(CONCATENATE("Language_Setup!",VLOOKUP($C$1,Language_Setup!$B$3:$C$69,2,FALSE),ROW()-1))),"",INDIRECT(CONCATENATE("Language_Setup!",VLOOKUP($C$1,Language_Setup!$B$3:$C$69,2,FALSE),ROW()-1)))</f>
        <v>Ratios</v>
      </c>
      <c r="C102" s="132"/>
    </row>
    <row r="103" spans="1:4" x14ac:dyDescent="0.25">
      <c r="B103" s="82" t="str">
        <f ca="1">IF(ISBLANK(INDIRECT(CONCATENATE("Language_Setup!",VLOOKUP($C$1,Language_Setup!$B$3:$C$69,2,FALSE),ROW()-1))),"",INDIRECT(CONCATENATE("Language_Setup!",VLOOKUP($C$1,Language_Setup!$B$3:$C$69,2,FALSE),ROW()-1)))</f>
        <v>Moderate inpatient/ Healthcare assistant (Ward) 3221, 5321, 3256</v>
      </c>
      <c r="C103" s="66">
        <v>8</v>
      </c>
    </row>
    <row r="104" spans="1:4" x14ac:dyDescent="0.25">
      <c r="B104" s="82" t="str">
        <f ca="1">IF(ISBLANK(INDIRECT(CONCATENATE("Language_Setup!",VLOOKUP($C$1,Language_Setup!$B$3:$C$69,2,FALSE),ROW()-1))),"",INDIRECT(CONCATENATE("Language_Setup!",VLOOKUP($C$1,Language_Setup!$B$3:$C$69,2,FALSE),ROW()-1)))</f>
        <v>Severe inpatient (oxygen therapy) / Healthcare assistant (Ward) 3221, 5321, 3256</v>
      </c>
      <c r="C104" s="66">
        <v>6</v>
      </c>
    </row>
    <row r="105" spans="1:4" x14ac:dyDescent="0.25">
      <c r="B105" s="82" t="str">
        <f ca="1">IF(ISBLANK(INDIRECT(CONCATENATE("Language_Setup!",VLOOKUP($C$1,Language_Setup!$B$3:$C$69,2,FALSE),ROW()-1))),"",INDIRECT(CONCATENATE("Language_Setup!",VLOOKUP($C$1,Language_Setup!$B$3:$C$69,2,FALSE),ROW()-1)))</f>
        <v>Critical inpatients mechanically ventilated/ Healthcare assistant (ICU) 3221, 5321, 3256</v>
      </c>
      <c r="C105" s="66">
        <v>2</v>
      </c>
    </row>
    <row r="106" spans="1:4" x14ac:dyDescent="0.25">
      <c r="B106" s="82" t="str">
        <f ca="1">IF(ISBLANK(INDIRECT(CONCATENATE("Language_Setup!",VLOOKUP($C$1,Language_Setup!$B$3:$C$69,2,FALSE),ROW()-1))),"",INDIRECT(CONCATENATE("Language_Setup!",VLOOKUP($C$1,Language_Setup!$B$3:$C$69,2,FALSE),ROW()-1)))</f>
        <v>Critical ECMO inpatients/ Healthcare assistant (ICU-ECMO) 3221, 5321, 3256</v>
      </c>
      <c r="C106" s="66">
        <v>2</v>
      </c>
    </row>
    <row r="107" spans="1:4" x14ac:dyDescent="0.25">
      <c r="B107" s="82" t="str">
        <f ca="1">IF(ISBLANK(INDIRECT(CONCATENATE("Language_Setup!",VLOOKUP($C$1,Language_Setup!$B$3:$C$69,2,FALSE),ROW()-1))),"",INDIRECT(CONCATENATE("Language_Setup!",VLOOKUP($C$1,Language_Setup!$B$3:$C$69,2,FALSE),ROW()-1)))</f>
        <v>Critical RRT inpatients/ Healthcare assistant (ICU-RRT) 3221, 5321, 3256</v>
      </c>
      <c r="C107" s="66">
        <v>2</v>
      </c>
    </row>
    <row r="108" spans="1:4" x14ac:dyDescent="0.25">
      <c r="A108" s="209"/>
      <c r="B108" s="210" t="str">
        <f ca="1">IF(ISBLANK(INDIRECT(CONCATENATE("Language_Setup!",VLOOKUP($C$1,Language_Setup!$B$3:$C$69,2,FALSE),ROW()-1))),"",INDIRECT(CONCATENATE("Language_Setup!",VLOOKUP($C$1,Language_Setup!$B$3:$C$69,2,FALSE),ROW()-1)))</f>
        <v/>
      </c>
      <c r="C108" s="130"/>
      <c r="D108" s="263"/>
    </row>
    <row r="109" spans="1:4" ht="5.0999999999999996" customHeight="1" x14ac:dyDescent="0.25">
      <c r="B109" s="85" t="str">
        <f ca="1">IF(ISBLANK(INDIRECT(CONCATENATE("Language_Setup!",VLOOKUP($C$1,Language_Setup!$B$3:$C$69,2,FALSE),ROW()-1))),"",INDIRECT(CONCATENATE("Language_Setup!",VLOOKUP($C$1,Language_Setup!$B$3:$C$69,2,FALSE),ROW()-1)))</f>
        <v/>
      </c>
    </row>
    <row r="110" spans="1:4" x14ac:dyDescent="0.25">
      <c r="B110" s="143" t="str">
        <f ca="1">IF(ISBLANK(INDIRECT(CONCATENATE("Language_Setup!",VLOOKUP($C$1,Language_Setup!$B$3:$C$69,2,FALSE),ROW()-1))),"",INDIRECT(CONCATENATE("Language_Setup!",VLOOKUP($C$1,Language_Setup!$B$3:$C$69,2,FALSE),ROW()-1)))</f>
        <v>HR capacity (to COVID patients)</v>
      </c>
    </row>
    <row r="111" spans="1:4" x14ac:dyDescent="0.25">
      <c r="B111" s="91" t="str">
        <f ca="1">IF(ISBLANK(INDIRECT(CONCATENATE("Language_Setup!",VLOOKUP($C$1,Language_Setup!$B$3:$C$69,2,FALSE),ROW()-1))),"",INDIRECT(CONCATENATE("Language_Setup!",VLOOKUP($C$1,Language_Setup!$B$3:$C$69,2,FALSE),ROW()-1)))</f>
        <v>Nursing professionals</v>
      </c>
      <c r="C111" s="156"/>
    </row>
    <row r="112" spans="1:4" x14ac:dyDescent="0.25">
      <c r="B112" s="139" t="str">
        <f ca="1">IF(ISBLANK(INDIRECT(CONCATENATE("Language_Setup!",VLOOKUP($C$1,Language_Setup!$B$3:$C$69,2,FALSE),ROW()-1))),"",INDIRECT(CONCATENATE("Language_Setup!",VLOOKUP($C$1,Language_Setup!$B$3:$C$69,2,FALSE),ROW()-1)))</f>
        <v>Nursing professional 2221, 3221 (ward)</v>
      </c>
      <c r="C112" s="60"/>
    </row>
    <row r="113" spans="1:4" x14ac:dyDescent="0.25">
      <c r="B113" s="138" t="str">
        <f ca="1">IF(ISBLANK(INDIRECT(CONCATENATE("Language_Setup!",VLOOKUP($C$1,Language_Setup!$B$3:$C$69,2,FALSE),ROW()-1))),"",INDIRECT(CONCATENATE("Language_Setup!",VLOOKUP($C$1,Language_Setup!$B$3:$C$69,2,FALSE),ROW()-1)))</f>
        <v>Nursing professional (ICU)  2221</v>
      </c>
      <c r="C113" s="60"/>
    </row>
    <row r="114" spans="1:4" x14ac:dyDescent="0.25">
      <c r="B114" s="138" t="str">
        <f ca="1">IF(ISBLANK(INDIRECT(CONCATENATE("Language_Setup!",VLOOKUP($C$1,Language_Setup!$B$3:$C$69,2,FALSE),ROW()-1))),"",INDIRECT(CONCATENATE("Language_Setup!",VLOOKUP($C$1,Language_Setup!$B$3:$C$69,2,FALSE),ROW()-1)))</f>
        <v>Nursing professional  (ICU-ECMO) 2221</v>
      </c>
      <c r="C114" s="60"/>
    </row>
    <row r="115" spans="1:4" x14ac:dyDescent="0.25">
      <c r="B115" s="138" t="str">
        <f ca="1">IF(ISBLANK(INDIRECT(CONCATENATE("Language_Setup!",VLOOKUP($C$1,Language_Setup!$B$3:$C$69,2,FALSE),ROW()-1))),"",INDIRECT(CONCATENATE("Language_Setup!",VLOOKUP($C$1,Language_Setup!$B$3:$C$69,2,FALSE),ROW()-1)))</f>
        <v>Nursing professional (ICU-RRT) 2221</v>
      </c>
      <c r="C115" s="60"/>
    </row>
    <row r="116" spans="1:4" x14ac:dyDescent="0.25">
      <c r="B116" s="140" t="str">
        <f ca="1">IF(ISBLANK(INDIRECT(CONCATENATE("Language_Setup!",VLOOKUP($C$1,Language_Setup!$B$3:$C$69,2,FALSE),ROW()-1))),"",INDIRECT(CONCATENATE("Language_Setup!",VLOOKUP($C$1,Language_Setup!$B$3:$C$69,2,FALSE),ROW()-1)))</f>
        <v>Medical practitioners</v>
      </c>
      <c r="C116" s="156"/>
    </row>
    <row r="117" spans="1:4" x14ac:dyDescent="0.25">
      <c r="B117" s="138" t="str">
        <f ca="1">IF(ISBLANK(INDIRECT(CONCATENATE("Language_Setup!",VLOOKUP($C$1,Language_Setup!$B$3:$C$69,2,FALSE),ROW()-1))),"",INDIRECT(CONCATENATE("Language_Setup!",VLOOKUP($C$1,Language_Setup!$B$3:$C$69,2,FALSE),ROW()-1)))</f>
        <v>Medical practitioner 2211, 2240, 2212 FTE</v>
      </c>
      <c r="C117" s="60"/>
    </row>
    <row r="118" spans="1:4" x14ac:dyDescent="0.25">
      <c r="B118" s="139" t="str">
        <f ca="1">IF(ISBLANK(INDIRECT(CONCATENATE("Language_Setup!",VLOOKUP($C$1,Language_Setup!$B$3:$C$69,2,FALSE),ROW()-1))),"",INDIRECT(CONCATENATE("Language_Setup!",VLOOKUP($C$1,Language_Setup!$B$3:$C$69,2,FALSE),ROW()-1)))</f>
        <v xml:space="preserve"> Specialist medical practitioner (ICU and ICU-RRT) 2212 FTE</v>
      </c>
      <c r="C118" s="60"/>
    </row>
    <row r="119" spans="1:4" x14ac:dyDescent="0.25">
      <c r="B119" s="138" t="str">
        <f ca="1">IF(ISBLANK(INDIRECT(CONCATENATE("Language_Setup!",VLOOKUP($C$1,Language_Setup!$B$3:$C$69,2,FALSE),ROW()-1))),"",INDIRECT(CONCATENATE("Language_Setup!",VLOOKUP($C$1,Language_Setup!$B$3:$C$69,2,FALSE),ROW()-1)))</f>
        <v>Specialist medical practitioner (ICU-ECMO) 2212 FTE</v>
      </c>
      <c r="C119" s="60"/>
    </row>
    <row r="120" spans="1:4" x14ac:dyDescent="0.25">
      <c r="B120" s="140" t="str">
        <f ca="1">IF(ISBLANK(INDIRECT(CONCATENATE("Language_Setup!",VLOOKUP($C$1,Language_Setup!$B$3:$C$69,2,FALSE),ROW()-1))),"",INDIRECT(CONCATENATE("Language_Setup!",VLOOKUP($C$1,Language_Setup!$B$3:$C$69,2,FALSE),ROW()-1)))</f>
        <v>Healthcare assistant</v>
      </c>
      <c r="C120" s="60"/>
    </row>
    <row r="121" spans="1:4" x14ac:dyDescent="0.25">
      <c r="A121" s="209"/>
      <c r="B121" s="211" t="str">
        <f ca="1">IF(ISBLANK(INDIRECT(CONCATENATE("Language_Setup!",VLOOKUP($C$1,Language_Setup!$B$3:$C$69,2,FALSE),ROW()-1))),"",INDIRECT(CONCATENATE("Language_Setup!",VLOOKUP($C$1,Language_Setup!$B$3:$C$69,2,FALSE),ROW()-1)))</f>
        <v/>
      </c>
      <c r="C121" s="130"/>
      <c r="D121" s="263"/>
    </row>
    <row r="122" spans="1:4" ht="5.0999999999999996" customHeight="1" x14ac:dyDescent="0.25">
      <c r="B122" s="143" t="str">
        <f ca="1">IF(ISBLANK(INDIRECT(CONCATENATE("Language_Setup!",VLOOKUP($C$1,Language_Setup!$B$3:$C$69,2,FALSE),ROW()-1))),"",INDIRECT(CONCATENATE("Language_Setup!",VLOOKUP($C$1,Language_Setup!$B$3:$C$69,2,FALSE),ROW()-1)))</f>
        <v/>
      </c>
    </row>
    <row r="123" spans="1:4" x14ac:dyDescent="0.25">
      <c r="B123" s="85" t="str">
        <f ca="1">IF(ISBLANK(INDIRECT(CONCATENATE("Language_Setup!",VLOOKUP($C$1,Language_Setup!$B$3:$C$69,2,FALSE),ROW()-1))),"",INDIRECT(CONCATENATE("Language_Setup!",VLOOKUP($C$1,Language_Setup!$B$3:$C$69,2,FALSE),ROW()-1)))</f>
        <v>HR ocupational risk</v>
      </c>
    </row>
    <row r="124" spans="1:4" x14ac:dyDescent="0.25">
      <c r="B124" s="205" t="str">
        <f ca="1">IF(ISBLANK(INDIRECT(CONCATENATE("Language_Setup!",VLOOKUP($C$1,Language_Setup!$B$3:$C$69,2,FALSE),ROW()-1))),"",INDIRECT(CONCATENATE("Language_Setup!",VLOOKUP($C$1,Language_Setup!$B$3:$C$69,2,FALSE),ROW()-1)))</f>
        <v>Daily Probability of Infection by Health Professionals</v>
      </c>
      <c r="C124" s="65">
        <v>0.01</v>
      </c>
    </row>
    <row r="125" spans="1:4" x14ac:dyDescent="0.25">
      <c r="B125" s="206" t="str">
        <f ca="1">IF(ISBLANK(INDIRECT(CONCATENATE("Language_Setup!",VLOOKUP($C$1,Language_Setup!$B$3:$C$69,2,FALSE),ROW()-1))),"",INDIRECT(CONCATENATE("Language_Setup!",VLOOKUP($C$1,Language_Setup!$B$3:$C$69,2,FALSE),ROW()-1)))</f>
        <v>Number of days in Quarantine or Sick Leave</v>
      </c>
      <c r="C125" s="69">
        <v>14</v>
      </c>
    </row>
    <row r="126" spans="1:4" x14ac:dyDescent="0.25">
      <c r="B126" s="205" t="str">
        <f ca="1">IF(ISBLANK(INDIRECT(CONCATENATE("Language_Setup!",VLOOKUP($C$1,Language_Setup!$B$3:$C$69,2,FALSE),ROW()-1))),"",INDIRECT(CONCATENATE("Language_Setup!",VLOOKUP($C$1,Language_Setup!$B$3:$C$69,2,FALSE),ROW()-1)))</f>
        <v/>
      </c>
    </row>
    <row r="127" spans="1:4" x14ac:dyDescent="0.25">
      <c r="B127" s="205" t="str">
        <f ca="1">IF(ISBLANK(INDIRECT(CONCATENATE("Language_Setup!",VLOOKUP($C$1,Language_Setup!$B$3:$C$69,2,FALSE),ROW()-1))),"",INDIRECT(CONCATENATE("Language_Setup!",VLOOKUP($C$1,Language_Setup!$B$3:$C$69,2,FALSE),ROW()-1)))</f>
        <v>Average HR ratio in quarentine / sick leave</v>
      </c>
      <c r="C127" s="74"/>
    </row>
    <row r="128" spans="1:4" x14ac:dyDescent="0.25">
      <c r="B128" s="138" t="str">
        <f ca="1">IF(ISBLANK(INDIRECT(CONCATENATE("Language_Setup!",VLOOKUP($C$1,Language_Setup!$B$3:$C$69,2,FALSE),ROW()-1))),"",INDIRECT(CONCATENATE("Language_Setup!",VLOOKUP($C$1,Language_Setup!$B$3:$C$69,2,FALSE),ROW()-1)))</f>
        <v>Nursing professionals</v>
      </c>
      <c r="C128" s="207" t="str">
        <f ca="1">IFERROR(AVERAGE(OFFSET(Calculation!$BG$3,1,,Surge_Predicted_Impact!$C$5,1))/SUM($C$112:$C$115),"NA")</f>
        <v>NA</v>
      </c>
    </row>
    <row r="129" spans="1:20" x14ac:dyDescent="0.25">
      <c r="B129" s="138" t="str">
        <f ca="1">IF(ISBLANK(INDIRECT(CONCATENATE("Language_Setup!",VLOOKUP($C$1,Language_Setup!$B$3:$C$69,2,FALSE),ROW()-1))),"",INDIRECT(CONCATENATE("Language_Setup!",VLOOKUP($C$1,Language_Setup!$B$3:$C$69,2,FALSE),ROW()-1)))</f>
        <v>Medical practitioners</v>
      </c>
      <c r="C129" s="207" t="str">
        <f ca="1">IFERROR(AVERAGE(OFFSET(Calculation!$BQ$3,1,,Surge_Predicted_Impact!$C$5,1))/SUM($C$117:$C$119),"NA")</f>
        <v>NA</v>
      </c>
    </row>
    <row r="130" spans="1:20" x14ac:dyDescent="0.25">
      <c r="B130" s="138" t="str">
        <f ca="1">IF(ISBLANK(INDIRECT(CONCATENATE("Language_Setup!",VLOOKUP($C$1,Language_Setup!$B$3:$C$69,2,FALSE),ROW()-1))),"",INDIRECT(CONCATENATE("Language_Setup!",VLOOKUP($C$1,Language_Setup!$B$3:$C$69,2,FALSE),ROW()-1)))</f>
        <v>Healthcare assistant</v>
      </c>
      <c r="C130" s="207" t="str">
        <f ca="1">IFERROR(AVERAGE(OFFSET(Calculation!$BT$3,1,,Surge_Predicted_Impact!$C$5,1))/SUM(C120),"NA")</f>
        <v>NA</v>
      </c>
    </row>
    <row r="131" spans="1:20" x14ac:dyDescent="0.25">
      <c r="A131" s="209"/>
      <c r="B131" s="248" t="str">
        <f ca="1">IF(ISBLANK(INDIRECT(CONCATENATE("Language_Setup!",VLOOKUP($C$1,Language_Setup!$B$3:$C$69,2,FALSE),ROW()-1))),"",INDIRECT(CONCATENATE("Language_Setup!",VLOOKUP($C$1,Language_Setup!$B$3:$C$69,2,FALSE),ROW()-1)))</f>
        <v/>
      </c>
      <c r="C131" s="249"/>
      <c r="D131" s="263"/>
    </row>
    <row r="132" spans="1:20" ht="5.0999999999999996" customHeight="1" x14ac:dyDescent="0.25">
      <c r="B132" s="138" t="str">
        <f ca="1">IF(ISBLANK(INDIRECT(CONCATENATE("Language_Setup!",VLOOKUP($C$1,Language_Setup!$B$3:$C$69,2,FALSE),ROW()-1))),"",INDIRECT(CONCATENATE("Language_Setup!",VLOOKUP($C$1,Language_Setup!$B$3:$C$69,2,FALSE),ROW()-1)))</f>
        <v/>
      </c>
      <c r="C132" s="74"/>
    </row>
    <row r="133" spans="1:20" ht="15" customHeight="1" x14ac:dyDescent="0.25">
      <c r="B133" s="250" t="str">
        <f ca="1">IF(ISBLANK(INDIRECT(CONCATENATE("Language_Setup!",VLOOKUP($C$1,Language_Setup!$B$3:$C$69,2,FALSE),ROW()-1))),"",INDIRECT(CONCATENATE("Language_Setup!",VLOOKUP($C$1,Language_Setup!$B$3:$C$69,2,FALSE),ROW()-1)))</f>
        <v>Human resources to contact trace &amp; Home care follow-up</v>
      </c>
      <c r="C133" s="74"/>
      <c r="F133" s="292" t="str">
        <f ca="1">INDIRECT(CONCATENATE("Language_Setup!",VLOOKUP(Surge_Predicted_Impact!$C$1,Language_Setup!$B$3:$C$69,2,FALSE),Language_Setup!$D$231))</f>
        <v>Contact tracing</v>
      </c>
      <c r="G133" s="292"/>
      <c r="H133" s="292"/>
      <c r="I133" s="292"/>
      <c r="J133" s="292"/>
      <c r="K133" s="292"/>
      <c r="L133" s="292"/>
      <c r="M133" s="292"/>
      <c r="N133" s="292"/>
      <c r="O133" s="292"/>
      <c r="P133" s="292"/>
      <c r="Q133" s="292"/>
      <c r="R133" s="292"/>
      <c r="S133" s="292"/>
      <c r="T133" s="292"/>
    </row>
    <row r="134" spans="1:20" ht="15" customHeight="1" x14ac:dyDescent="0.25">
      <c r="B134" s="251" t="str">
        <f ca="1">IF(ISBLANK(INDIRECT(CONCATENATE("Language_Setup!",VLOOKUP($C$1,Language_Setup!$B$3:$C$69,2,FALSE),ROW()-1))),"",INDIRECT(CONCATENATE("Language_Setup!",VLOOKUP($C$1,Language_Setup!$B$3:$C$69,2,FALSE),ROW()-1)))</f>
        <v>Contact tracing</v>
      </c>
      <c r="F134" s="97"/>
    </row>
    <row r="135" spans="1:20" ht="15" customHeight="1" x14ac:dyDescent="0.25">
      <c r="B135" s="247" t="str">
        <f ca="1">IF(ISBLANK(INDIRECT(CONCATENATE("Language_Setup!",VLOOKUP($C$1,Language_Setup!$B$3:$C$69,2,FALSE),ROW()-1))),"",INDIRECT(CONCATENATE("Language_Setup!",VLOOKUP($C$1,Language_Setup!$B$3:$C$69,2,FALSE),ROW()-1)))</f>
        <v>Ratio of Suspected cases / Active patients</v>
      </c>
      <c r="C135" s="66">
        <v>10</v>
      </c>
    </row>
    <row r="136" spans="1:20" ht="15" customHeight="1" x14ac:dyDescent="0.25">
      <c r="B136" s="284" t="str">
        <f ca="1">IF(ISBLANK(INDIRECT(CONCATENATE("Language_Setup!",VLOOKUP($C$1,Language_Setup!$B$3:$C$69,2,FALSE),ROW()-1))),"",INDIRECT(CONCATENATE("Language_Setup!",VLOOKUP($C$1,Language_Setup!$B$3:$C$69,2,FALSE),ROW()-1)))</f>
        <v>Ratio error deviation</v>
      </c>
      <c r="C136" s="65">
        <v>0.15</v>
      </c>
    </row>
    <row r="137" spans="1:20" x14ac:dyDescent="0.25">
      <c r="B137" s="247" t="str">
        <f ca="1">IF(ISBLANK(INDIRECT(CONCATENATE("Language_Setup!",VLOOKUP($C$1,Language_Setup!$B$3:$C$69,2,FALSE),ROW()-1))),"",INDIRECT(CONCATENATE("Language_Setup!",VLOOKUP($C$1,Language_Setup!$B$3:$C$69,2,FALSE),ROW()-1)))</f>
        <v>ALoS contact trace</v>
      </c>
      <c r="C137" s="66">
        <v>10</v>
      </c>
    </row>
    <row r="138" spans="1:20" x14ac:dyDescent="0.25">
      <c r="B138" s="247" t="str">
        <f ca="1">IF(ISBLANK(INDIRECT(CONCATENATE("Language_Setup!",VLOOKUP($C$1,Language_Setup!$B$3:$C$69,2,FALSE),ROW()-1))),"",INDIRECT(CONCATENATE("Language_Setup!",VLOOKUP($C$1,Language_Setup!$B$3:$C$69,2,FALSE),ROW()-1)))</f>
        <v>Suspected patients / Contact tracer professional (First day)</v>
      </c>
      <c r="C138" s="66">
        <v>5</v>
      </c>
    </row>
    <row r="139" spans="1:20" x14ac:dyDescent="0.25">
      <c r="B139" s="284" t="str">
        <f ca="1">IF(ISBLANK(INDIRECT(CONCATENATE("Language_Setup!",VLOOKUP($C$1,Language_Setup!$B$3:$C$69,2,FALSE),ROW()-1))),"",INDIRECT(CONCATENATE("Language_Setup!",VLOOKUP($C$1,Language_Setup!$B$3:$C$69,2,FALSE),ROW()-1)))</f>
        <v>Sensitive Analysis (+ X Suspected patients / Contact tracer professional)</v>
      </c>
      <c r="C139" s="66">
        <v>1</v>
      </c>
    </row>
    <row r="140" spans="1:20" x14ac:dyDescent="0.25">
      <c r="B140" s="247" t="str">
        <f ca="1">IF(ISBLANK(INDIRECT(CONCATENATE("Language_Setup!",VLOOKUP($C$1,Language_Setup!$B$3:$C$69,2,FALSE),ROW()-1))),"",INDIRECT(CONCATENATE("Language_Setup!",VLOOKUP($C$1,Language_Setup!$B$3:$C$69,2,FALSE),ROW()-1)))</f>
        <v>Suspected patients / Contact tracer professional (Following days)</v>
      </c>
      <c r="C140" s="66">
        <v>25</v>
      </c>
    </row>
    <row r="141" spans="1:20" x14ac:dyDescent="0.25">
      <c r="B141" s="284" t="str">
        <f ca="1">IF(ISBLANK(INDIRECT(CONCATENATE("Language_Setup!",VLOOKUP($C$1,Language_Setup!$B$3:$C$69,2,FALSE),ROW()-1))),"",INDIRECT(CONCATENATE("Language_Setup!",VLOOKUP($C$1,Language_Setup!$B$3:$C$69,2,FALSE),ROW()-1)))</f>
        <v>Sensitive Analysis (+ X Suspected patients / Contact tracer professional)</v>
      </c>
      <c r="C141" s="66">
        <v>1</v>
      </c>
    </row>
    <row r="142" spans="1:20" x14ac:dyDescent="0.25">
      <c r="B142" s="281" t="str">
        <f ca="1">IF(ISBLANK(INDIRECT(CONCATENATE("Language_Setup!",VLOOKUP($C$1,Language_Setup!$B$3:$C$69,2,FALSE),ROW()-1))),"",INDIRECT(CONCATENATE("Language_Setup!",VLOOKUP($C$1,Language_Setup!$B$3:$C$69,2,FALSE),ROW()-1)))</f>
        <v/>
      </c>
    </row>
    <row r="143" spans="1:20" x14ac:dyDescent="0.25">
      <c r="B143" s="281" t="str">
        <f ca="1">IF(ISBLANK(INDIRECT(CONCATENATE("Language_Setup!",VLOOKUP($C$1,Language_Setup!$B$3:$C$69,2,FALSE),ROW()-1))),"",INDIRECT(CONCATENATE("Language_Setup!",VLOOKUP($C$1,Language_Setup!$B$3:$C$69,2,FALSE),ROW()-1)))</f>
        <v>Home care follow-up</v>
      </c>
    </row>
    <row r="144" spans="1:20" x14ac:dyDescent="0.25">
      <c r="B144" s="247" t="str">
        <f ca="1">IF(ISBLANK(INDIRECT(CONCATENATE("Language_Setup!",VLOOKUP($C$1,Language_Setup!$B$3:$C$69,2,FALSE),ROW()-1))),"",INDIRECT(CONCATENATE("Language_Setup!",VLOOKUP($C$1,Language_Setup!$B$3:$C$69,2,FALSE),ROW()-1)))</f>
        <v>% of hospital discharge patients requiring follow-up at home</v>
      </c>
      <c r="C144" s="65">
        <v>0.05</v>
      </c>
    </row>
    <row r="145" spans="2:3" x14ac:dyDescent="0.25">
      <c r="B145" s="284" t="str">
        <f ca="1">IF(ISBLANK(INDIRECT(CONCATENATE("Language_Setup!",VLOOKUP($C$1,Language_Setup!$B$3:$C$69,2,FALSE),ROW()-1))),"",INDIRECT(CONCATENATE("Language_Setup!",VLOOKUP($C$1,Language_Setup!$B$3:$C$69,2,FALSE),ROW()-1)))</f>
        <v>Deviation</v>
      </c>
      <c r="C145" s="65">
        <v>0.25</v>
      </c>
    </row>
    <row r="146" spans="2:3" x14ac:dyDescent="0.25">
      <c r="B146" s="247" t="str">
        <f ca="1">IF(ISBLANK(INDIRECT(CONCATENATE("Language_Setup!",VLOOKUP($C$1,Language_Setup!$B$3:$C$69,2,FALSE),ROW()-1))),"",INDIRECT(CONCATENATE("Language_Setup!",VLOOKUP($C$1,Language_Setup!$B$3:$C$69,2,FALSE),ROW()-1)))</f>
        <v>% of mild cases followed exclusively at home</v>
      </c>
      <c r="C146" s="65">
        <v>0.1</v>
      </c>
    </row>
    <row r="147" spans="2:3" x14ac:dyDescent="0.25">
      <c r="B147" s="284" t="str">
        <f ca="1">IF(ISBLANK(INDIRECT(CONCATENATE("Language_Setup!",VLOOKUP($C$1,Language_Setup!$B$3:$C$69,2,FALSE),ROW()-1))),"",INDIRECT(CONCATENATE("Language_Setup!",VLOOKUP($C$1,Language_Setup!$B$3:$C$69,2,FALSE),ROW()-1)))</f>
        <v>ALoS of follow-up (days)</v>
      </c>
      <c r="C147" s="69">
        <v>20</v>
      </c>
    </row>
    <row r="148" spans="2:3" x14ac:dyDescent="0.25">
      <c r="B148" s="284" t="str">
        <f ca="1">IF(ISBLANK(INDIRECT(CONCATENATE("Language_Setup!",VLOOKUP($C$1,Language_Setup!$B$3:$C$69,2,FALSE),ROW()-1))),"",INDIRECT(CONCATENATE("Language_Setup!",VLOOKUP($C$1,Language_Setup!$B$3:$C$69,2,FALSE),ROW()-1)))</f>
        <v>Mild patients in follow-up / Healthcare professional</v>
      </c>
      <c r="C148" s="66">
        <v>3</v>
      </c>
    </row>
    <row r="149" spans="2:3" x14ac:dyDescent="0.25">
      <c r="B149" s="284" t="str">
        <f ca="1">IF(ISBLANK(INDIRECT(CONCATENATE("Language_Setup!",VLOOKUP($C$1,Language_Setup!$B$3:$C$69,2,FALSE),ROW()-1))),"",INDIRECT(CONCATENATE("Language_Setup!",VLOOKUP($C$1,Language_Setup!$B$3:$C$69,2,FALSE),ROW()-1)))</f>
        <v/>
      </c>
    </row>
    <row r="150" spans="2:3" x14ac:dyDescent="0.25">
      <c r="B150" s="282" t="str">
        <f ca="1">IF(ISBLANK(INDIRECT(CONCATENATE("Language_Setup!",VLOOKUP($C$1,Language_Setup!$B$3:$C$69,2,FALSE),ROW()-1))),"",INDIRECT(CONCATENATE("Language_Setup!",VLOOKUP($C$1,Language_Setup!$B$3:$C$69,2,FALSE),ROW()-1)))</f>
        <v>HR capacity to contact trace &amp; Home care follow-up</v>
      </c>
    </row>
    <row r="151" spans="2:3" x14ac:dyDescent="0.25">
      <c r="B151" s="283" t="str">
        <f ca="1">IF(ISBLANK(INDIRECT(CONCATENATE("Language_Setup!",VLOOKUP($C$1,Language_Setup!$B$3:$C$69,2,FALSE),ROW()-1))),"",INDIRECT(CONCATENATE("Language_Setup!",VLOOKUP($C$1,Language_Setup!$B$3:$C$69,2,FALSE),ROW()-1)))</f>
        <v>Contact tracing</v>
      </c>
      <c r="C151" s="60">
        <v>12000</v>
      </c>
    </row>
    <row r="152" spans="2:3" x14ac:dyDescent="0.25">
      <c r="B152" s="283" t="str">
        <f ca="1">IF(ISBLANK(INDIRECT(CONCATENATE("Language_Setup!",VLOOKUP($C$1,Language_Setup!$B$3:$C$69,2,FALSE),ROW()-1))),"",INDIRECT(CONCATENATE("Language_Setup!",VLOOKUP($C$1,Language_Setup!$B$3:$C$69,2,FALSE),ROW()-1)))</f>
        <v>Home care follow-up</v>
      </c>
      <c r="C152" s="60"/>
    </row>
    <row r="153" spans="2:3" x14ac:dyDescent="0.25">
      <c r="B153" s="283" t="str">
        <f ca="1">IF(ISBLANK(INDIRECT(CONCATENATE("Language_Setup!",VLOOKUP($C$1,Language_Setup!$B$3:$C$69,2,FALSE),ROW()-1))),"",INDIRECT(CONCATENATE("Language_Setup!",VLOOKUP($C$1,Language_Setup!$B$3:$C$69,2,FALSE),ROW()-1)))</f>
        <v/>
      </c>
    </row>
    <row r="154" spans="2:3" x14ac:dyDescent="0.25">
      <c r="B154" s="252"/>
    </row>
    <row r="155" spans="2:3" x14ac:dyDescent="0.25">
      <c r="B155" s="252"/>
    </row>
    <row r="156" spans="2:3" x14ac:dyDescent="0.25">
      <c r="B156" s="252"/>
    </row>
    <row r="157" spans="2:3" x14ac:dyDescent="0.25">
      <c r="B157" s="252"/>
    </row>
    <row r="158" spans="2:3" x14ac:dyDescent="0.25">
      <c r="B158" s="252"/>
    </row>
    <row r="159" spans="2:3" x14ac:dyDescent="0.25">
      <c r="B159" s="252"/>
    </row>
    <row r="161" spans="6:23" x14ac:dyDescent="0.25">
      <c r="H161" s="21"/>
      <c r="J161" s="280"/>
    </row>
    <row r="162" spans="6:23" x14ac:dyDescent="0.25">
      <c r="H162" s="280"/>
    </row>
    <row r="163" spans="6:23" x14ac:dyDescent="0.25">
      <c r="G163" s="285" t="str">
        <f ca="1">_xlfn.CONCAT(C139," additional patient / contact tracer, allows a ",ROUNDUP(MAX(Calculation!CN:CN)-MAX(Calculation!CQ:CQ),0)," saving in the maximum professionals needed for 1st contact tracing")</f>
        <v>1 additional patient / contact tracer, allows a 929 saving in the maximum professionals needed for 1st contact tracing</v>
      </c>
      <c r="W163" s="280">
        <f ca="1">IFERROR((MAX(Calculation!CN:CN)-MAX(Calculation!CQ:CQ))/MAX(Calculation!CN:CN),"NA")</f>
        <v>0.16666666666666666</v>
      </c>
    </row>
    <row r="164" spans="6:23" x14ac:dyDescent="0.25">
      <c r="G164" s="285" t="str">
        <f ca="1">_xlfn.CONCAT(C141," additional patient / contact tracer, allows a ",ROUND(MAX(Calculation!CO:CO)-MAX(Calculation!CR:CR),0)," saving in the maximum professionals needed for tracing contacts of suspected patients in following days")</f>
        <v>1 additional patient / contact tracer, allows a 301 saving in the maximum professionals needed for tracing contacts of suspected patients in following days</v>
      </c>
      <c r="W164" s="280">
        <f ca="1">IFERROR((MAX(Calculation!CO:CO)-MAX(Calculation!CR:CR))/MAX(Calculation!CO:CO),"NA")</f>
        <v>3.8461538461538512E-2</v>
      </c>
    </row>
    <row r="167" spans="6:23" ht="21" x14ac:dyDescent="0.25">
      <c r="F167" s="292" t="str">
        <f ca="1">INDIRECT(CONCATENATE("Language_Setup!",VLOOKUP(Surge_Predicted_Impact!$C$1,Language_Setup!$B$3:$C$69,2,FALSE),Language_Setup!$D$232))</f>
        <v>Homecare follow-up</v>
      </c>
      <c r="G167" s="292"/>
      <c r="H167" s="292"/>
      <c r="I167" s="292"/>
      <c r="J167" s="292"/>
      <c r="K167" s="292"/>
      <c r="L167" s="292"/>
      <c r="M167" s="292"/>
      <c r="N167" s="292"/>
      <c r="O167" s="292"/>
      <c r="P167" s="292"/>
      <c r="Q167" s="292"/>
      <c r="R167" s="292"/>
      <c r="S167" s="292"/>
      <c r="T167" s="292"/>
    </row>
  </sheetData>
  <sheetProtection algorithmName="SHA-512" hashValue="+I/pxbkZtRcZ7CYKTlfftbamMLqsNlvfcfYjaRhXqRBatLsWZfnyJ+Ov270/FyVtYGsACg4qLKYkMVLmLGjO2w==" saltValue="hk2w9nGAC3pw08WRzgLrjw==" spinCount="100000" sheet="1" objects="1" scenarios="1"/>
  <mergeCells count="13">
    <mergeCell ref="F133:T133"/>
    <mergeCell ref="F167:T167"/>
    <mergeCell ref="A1:B1"/>
    <mergeCell ref="F3:X3"/>
    <mergeCell ref="F84:T84"/>
    <mergeCell ref="F6:T6"/>
    <mergeCell ref="F50:T50"/>
    <mergeCell ref="F2:X2"/>
    <mergeCell ref="Q36:R36"/>
    <mergeCell ref="J36:K36"/>
    <mergeCell ref="W36:X36"/>
    <mergeCell ref="J37:K37"/>
    <mergeCell ref="Q37:R37"/>
  </mergeCells>
  <conditionalFormatting sqref="B22:C26">
    <cfRule type="expression" dxfId="85" priority="42">
      <formula>$C$21="Off"</formula>
    </cfRule>
  </conditionalFormatting>
  <conditionalFormatting sqref="B28:C32">
    <cfRule type="expression" dxfId="84" priority="40">
      <formula>$C$27="Off"</formula>
    </cfRule>
  </conditionalFormatting>
  <conditionalFormatting sqref="B8:C11">
    <cfRule type="expression" dxfId="83" priority="38">
      <formula>$C$12&lt;&gt;""</formula>
    </cfRule>
  </conditionalFormatting>
  <conditionalFormatting sqref="C66">
    <cfRule type="expression" dxfId="82" priority="37">
      <formula>$C$21="Off"</formula>
    </cfRule>
  </conditionalFormatting>
  <conditionalFormatting sqref="B9:C10">
    <cfRule type="expression" dxfId="81" priority="31">
      <formula>$C$8="Off"</formula>
    </cfRule>
  </conditionalFormatting>
  <conditionalFormatting sqref="I36:K36">
    <cfRule type="expression" dxfId="80" priority="28">
      <formula>$J$36&lt;&gt;"NA"</formula>
    </cfRule>
  </conditionalFormatting>
  <conditionalFormatting sqref="I37:K37">
    <cfRule type="expression" dxfId="79" priority="27">
      <formula>$J$37&lt;&gt;"NA"</formula>
    </cfRule>
  </conditionalFormatting>
  <conditionalFormatting sqref="P36:R36">
    <cfRule type="expression" dxfId="78" priority="26">
      <formula>$Q$36&lt;&gt;"NA"</formula>
    </cfRule>
  </conditionalFormatting>
  <conditionalFormatting sqref="P37:R37">
    <cfRule type="expression" dxfId="77" priority="25">
      <formula>$Q$37&lt;&gt;"NA"</formula>
    </cfRule>
  </conditionalFormatting>
  <conditionalFormatting sqref="V36:X36">
    <cfRule type="expression" dxfId="76" priority="24">
      <formula>$W$36&lt;&gt;"NA"</formula>
    </cfRule>
  </conditionalFormatting>
  <conditionalFormatting sqref="C39">
    <cfRule type="expression" dxfId="75" priority="17">
      <formula>$C$21="Off"</formula>
    </cfRule>
  </conditionalFormatting>
  <conditionalFormatting sqref="C33">
    <cfRule type="expression" dxfId="74" priority="16">
      <formula>$C$27="Off"</formula>
    </cfRule>
  </conditionalFormatting>
  <conditionalFormatting sqref="C38">
    <cfRule type="expression" dxfId="73" priority="13">
      <formula>$C$27="Off"</formula>
    </cfRule>
  </conditionalFormatting>
  <conditionalFormatting sqref="B38:C38">
    <cfRule type="expression" dxfId="72" priority="8">
      <formula>$C$27="Off"</formula>
    </cfRule>
  </conditionalFormatting>
  <conditionalFormatting sqref="B34:C38">
    <cfRule type="expression" dxfId="71" priority="15">
      <formula>$C$33="Off"</formula>
    </cfRule>
    <cfRule type="expression" dxfId="70" priority="21">
      <formula>$C$27="Off"</formula>
    </cfRule>
  </conditionalFormatting>
  <conditionalFormatting sqref="B40:C43">
    <cfRule type="expression" dxfId="69" priority="14">
      <formula>$C$21="Off"</formula>
    </cfRule>
    <cfRule type="expression" dxfId="68" priority="19">
      <formula>$C$39="Off"</formula>
    </cfRule>
  </conditionalFormatting>
  <dataValidations count="3">
    <dataValidation type="date" allowBlank="1" showInputMessage="1" showErrorMessage="1" sqref="C25 C37 C31" xr:uid="{1E07BD77-803F-4D21-A556-708A28FE9918}">
      <formula1>43891</formula1>
      <formula2>44104</formula2>
    </dataValidation>
    <dataValidation type="date" allowBlank="1" showInputMessage="1" showErrorMessage="1" sqref="C4" xr:uid="{A59F3036-49D5-4253-9BC0-CDE940201CCB}">
      <formula1>43831</formula1>
      <formula2>44166</formula2>
    </dataValidation>
    <dataValidation showInputMessage="1" showErrorMessage="1" sqref="C32 C38 C43 C26" xr:uid="{7CEC7778-FEC8-4848-B9A1-05CC883F7565}"/>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0" id="{134DDBB9-4E74-4A2A-8A31-DDFA9346F26D}">
            <xm:f>EpidemiologicalModel_Selection!$D$2=0</xm:f>
            <x14:dxf>
              <numFmt numFmtId="169" formatCode=";;;"/>
              <fill>
                <patternFill>
                  <bgColor theme="0" tint="-4.9989318521683403E-2"/>
                </patternFill>
              </fill>
            </x14:dxf>
          </x14:cfRule>
          <xm:sqref>B3 B14:C14 B15 B17:C43</xm:sqref>
        </x14:conditionalFormatting>
        <x14:conditionalFormatting xmlns:xm="http://schemas.microsoft.com/office/excel/2006/main">
          <x14:cfRule type="expression" priority="35" id="{CE1E4F70-5B93-46CC-9483-E860536298F2}">
            <xm:f>EpidemiologicalModel_Selection!$D$10=0</xm:f>
            <x14:dxf>
              <numFmt numFmtId="169" formatCode=";;;"/>
            </x14:dxf>
          </x14:cfRule>
          <xm:sqref>B15:C15</xm:sqref>
        </x14:conditionalFormatting>
        <x14:conditionalFormatting xmlns:xm="http://schemas.microsoft.com/office/excel/2006/main">
          <x14:cfRule type="expression" priority="29" id="{95548C4A-2B7F-43F1-AEB3-AEE1EF516DF2}">
            <xm:f>EpidemiologicalModel_Selection!$D$11=0</xm:f>
            <x14:dxf>
              <numFmt numFmtId="169" formatCode=";;;"/>
            </x14:dxf>
          </x14:cfRule>
          <xm:sqref>B16:C16</xm:sqref>
        </x14:conditionalFormatting>
        <x14:conditionalFormatting xmlns:xm="http://schemas.microsoft.com/office/excel/2006/main">
          <x14:cfRule type="expression" priority="10" id="{2773B3FA-038F-40D8-B922-F95C943FD269}">
            <xm:f>EpidemiologicalModel_Selection!$D$12=0</xm:f>
            <x14:dxf>
              <numFmt numFmtId="169" formatCode=";;;"/>
            </x14:dxf>
          </x14:cfRule>
          <xm:sqref>B26:C26</xm:sqref>
        </x14:conditionalFormatting>
        <x14:conditionalFormatting xmlns:xm="http://schemas.microsoft.com/office/excel/2006/main">
          <x14:cfRule type="expression" priority="9" id="{B04BFB4F-34CC-436B-8896-31EE81BD9B72}">
            <xm:f>EpidemiologicalModel_Selection!$D$12=0</xm:f>
            <x14:dxf>
              <numFmt numFmtId="169" formatCode=";;;"/>
            </x14:dxf>
          </x14:cfRule>
          <xm:sqref>B32:C32</xm:sqref>
        </x14:conditionalFormatting>
        <x14:conditionalFormatting xmlns:xm="http://schemas.microsoft.com/office/excel/2006/main">
          <x14:cfRule type="expression" priority="7" id="{DDFE539B-B51A-4191-8057-76935B020085}">
            <xm:f>EpidemiologicalModel_Selection!$D$12=0</xm:f>
            <x14:dxf>
              <numFmt numFmtId="169" formatCode=";;;"/>
            </x14:dxf>
          </x14:cfRule>
          <xm:sqref>B38:C38</xm:sqref>
        </x14:conditionalFormatting>
        <x14:conditionalFormatting xmlns:xm="http://schemas.microsoft.com/office/excel/2006/main">
          <x14:cfRule type="expression" priority="20" id="{40B7513A-E1F7-4DB6-BF8B-E301B3A15DC0}">
            <xm:f>EpidemiologicalModel_Selection!$D$2=0</xm:f>
            <x14:dxf>
              <numFmt numFmtId="169" formatCode=";;;"/>
              <fill>
                <patternFill>
                  <bgColor theme="0" tint="-4.9989318521683403E-2"/>
                </patternFill>
              </fill>
            </x14:dxf>
          </x14:cfRule>
          <xm:sqref>B40:C43</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ECCDF96-AD50-43F2-946F-FA9310171B02}">
          <x14:formula1>
            <xm:f>inputs!$B$2:$B$366</xm:f>
          </x14:formula1>
          <xm:sqref>C5</xm:sqref>
        </x14:dataValidation>
        <x14:dataValidation type="list" allowBlank="1" showInputMessage="1" showErrorMessage="1" xr:uid="{9D54B92C-7D2C-48B3-B65D-E6E37D3158CE}">
          <x14:formula1>
            <xm:f>inputs!$D$2:$D$101</xm:f>
          </x14:formula1>
          <xm:sqref>C52:C54</xm:sqref>
        </x14:dataValidation>
        <x14:dataValidation type="list" allowBlank="1" showInputMessage="1" showErrorMessage="1" xr:uid="{1A9EF771-1570-4DE0-BCC9-E18CC9A8D884}">
          <x14:formula1>
            <xm:f>inputs!$B$2:$B$41</xm:f>
          </x14:formula1>
          <xm:sqref>C60:C65</xm:sqref>
        </x14:dataValidation>
        <x14:dataValidation type="list" allowBlank="1" showInputMessage="1" showErrorMessage="1" xr:uid="{A52E39FC-0FA4-41D4-9CBF-CFCB0A85DD5E}">
          <x14:formula1>
            <xm:f>inputs!$F$2:$F$3</xm:f>
          </x14:formula1>
          <xm:sqref>C21 C27 C8 C33 C39</xm:sqref>
        </x14:dataValidation>
        <x14:dataValidation type="list" allowBlank="1" showInputMessage="1" showErrorMessage="1" xr:uid="{7935B988-A938-4AAC-8C0E-E5ABD43AC8D9}">
          <x14:formula1>
            <xm:f>inputs!$B$2:$B$340</xm:f>
          </x14:formula1>
          <xm:sqref>C5</xm:sqref>
        </x14:dataValidation>
        <x14:dataValidation type="list" allowBlank="1" showInputMessage="1" showErrorMessage="1" xr:uid="{6CD9854E-E673-48E4-AF0C-38352BD31E9C}">
          <x14:formula1>
            <xm:f>Language_Setup!$B$3:$B$17</xm:f>
          </x14:formula1>
          <xm:sqref>C1</xm:sqref>
        </x14:dataValidation>
        <x14:dataValidation type="list" allowBlank="1" showInputMessage="1" showErrorMessage="1" xr:uid="{627EB5C7-7135-4FDA-A891-043CD42531B8}">
          <x14:formula1>
            <xm:f>inputs!$F$6:$F$9</xm:f>
          </x14:formula1>
          <xm:sqref>C9</xm:sqref>
        </x14:dataValidation>
        <x14:dataValidation type="list" allowBlank="1" showInputMessage="1" showErrorMessage="1" xr:uid="{6E250320-0A83-42B2-BA5D-C276816A1718}">
          <x14:formula1>
            <xm:f>CountryPopulation!$B$3:$B$99995</xm:f>
          </x14:formula1>
          <xm:sqref>C7</xm:sqref>
        </x14:dataValidation>
        <x14:dataValidation type="list" allowBlank="1" showInputMessage="1" showErrorMessage="1" xr:uid="{9A30D271-BC0B-40AD-8E4D-4DE9B17CD720}">
          <x14:formula1>
            <xm:f>OFFSET(inputs!$B$2:$B$366,C24,,D30,1)</xm:f>
          </x14:formula1>
          <xm:sqref>C30 C36</xm:sqref>
        </x14:dataValidation>
        <x14:dataValidation type="list" allowBlank="1" showInputMessage="1" showErrorMessage="1" xr:uid="{FAED1B9A-4223-4308-BC42-12416C591F57}">
          <x14:formula1>
            <xm:f>OFFSET(inputs!$B$2:$B$366,$C$36,,,1)</xm:f>
          </x14:formula1>
          <xm:sqref>C42</xm:sqref>
        </x14:dataValidation>
        <x14:dataValidation type="list" allowBlank="1" showInputMessage="1" showErrorMessage="1" xr:uid="{2C1FCA9E-8B6C-4AEE-A218-D7ECA456F328}">
          <x14:formula1>
            <xm:f>OFFSET(inputs!$B$2:$B$366,0,,D24,1)</xm:f>
          </x14:formula1>
          <xm:sqref>C24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B371"/>
  <sheetViews>
    <sheetView topLeftCell="CM1" zoomScale="70" zoomScaleNormal="70" workbookViewId="0">
      <selection activeCell="CP2" sqref="CP2"/>
    </sheetView>
  </sheetViews>
  <sheetFormatPr defaultColWidth="9.140625" defaultRowHeight="15" x14ac:dyDescent="0.25"/>
  <cols>
    <col min="1" max="1" width="3.7109375" style="1" customWidth="1"/>
    <col min="2" max="2" width="13.140625" style="30" bestFit="1" customWidth="1"/>
    <col min="3" max="3" width="18.7109375" style="30" customWidth="1"/>
    <col min="4" max="4" width="17.42578125" style="1" bestFit="1" customWidth="1"/>
    <col min="5" max="5" width="13.85546875" style="1" customWidth="1"/>
    <col min="6" max="6" width="16.28515625" style="1" customWidth="1"/>
    <col min="7" max="7" width="27.42578125" style="5" bestFit="1" customWidth="1"/>
    <col min="8" max="8" width="22.42578125" style="23" customWidth="1"/>
    <col min="9" max="9" width="29.28515625" style="23" customWidth="1"/>
    <col min="10" max="10" width="22.7109375" style="23" customWidth="1"/>
    <col min="11" max="11" width="22.85546875" style="23" customWidth="1"/>
    <col min="12" max="12" width="21.28515625" style="23" customWidth="1"/>
    <col min="13" max="13" width="22.42578125" style="1" customWidth="1"/>
    <col min="14" max="14" width="28" style="5" customWidth="1"/>
    <col min="15" max="15" width="17" style="23" customWidth="1"/>
    <col min="16" max="16" width="28" style="1" bestFit="1" customWidth="1"/>
    <col min="17" max="17" width="28" style="1" customWidth="1"/>
    <col min="18" max="18" width="15.28515625" style="5" customWidth="1"/>
    <col min="19" max="19" width="28" style="1" bestFit="1" customWidth="1"/>
    <col min="20" max="20" width="15.28515625" style="5" customWidth="1"/>
    <col min="21" max="21" width="28" style="1" bestFit="1" customWidth="1"/>
    <col min="22" max="22" width="15.28515625" style="5" customWidth="1"/>
    <col min="23" max="23" width="17.42578125" style="5" bestFit="1" customWidth="1"/>
    <col min="24" max="24" width="17.42578125" style="5" customWidth="1"/>
    <col min="25" max="25" width="21.7109375" style="5" bestFit="1" customWidth="1"/>
    <col min="26" max="26" width="14.85546875" style="5" bestFit="1" customWidth="1"/>
    <col min="27" max="27" width="14.85546875" style="5" customWidth="1"/>
    <col min="28" max="28" width="4.42578125" style="23" customWidth="1"/>
    <col min="29" max="29" width="23.42578125" style="1" bestFit="1" customWidth="1"/>
    <col min="30" max="31" width="23.42578125" style="1" customWidth="1"/>
    <col min="32" max="32" width="21.7109375" style="1" bestFit="1" customWidth="1"/>
    <col min="33" max="33" width="18.42578125" style="1" customWidth="1"/>
    <col min="34" max="35" width="21.7109375" style="1" customWidth="1"/>
    <col min="36" max="36" width="3.7109375" style="23" customWidth="1"/>
    <col min="37" max="41" width="20.7109375" style="23" customWidth="1"/>
    <col min="42" max="42" width="21.7109375" style="1" customWidth="1"/>
    <col min="43" max="43" width="3.7109375" customWidth="1"/>
    <col min="44" max="49" width="21.7109375" style="38" customWidth="1"/>
    <col min="50" max="50" width="21.7109375" style="1" customWidth="1"/>
    <col min="51" max="51" width="3.7109375" style="1" customWidth="1"/>
    <col min="52" max="52" width="26.140625" style="1" bestFit="1" customWidth="1"/>
    <col min="53" max="54" width="27.85546875" style="1" customWidth="1"/>
    <col min="55" max="55" width="26.140625" style="1" bestFit="1" customWidth="1"/>
    <col min="56" max="57" width="27.85546875" style="1" customWidth="1"/>
    <col min="58" max="58" width="26.140625" style="1" bestFit="1" customWidth="1"/>
    <col min="59" max="59" width="27.85546875" style="1" customWidth="1"/>
    <col min="60" max="60" width="27.85546875" style="37" customWidth="1"/>
    <col min="61" max="61" width="3.7109375" style="24" customWidth="1"/>
    <col min="62" max="62" width="26.140625" style="1" bestFit="1" customWidth="1"/>
    <col min="63" max="64" width="27.85546875" style="1" customWidth="1"/>
    <col min="65" max="65" width="26.140625" style="1" bestFit="1" customWidth="1"/>
    <col min="66" max="67" width="27.85546875" style="1" customWidth="1"/>
    <col min="68" max="68" width="30" style="1" bestFit="1" customWidth="1"/>
    <col min="69" max="69" width="29.42578125" style="1" customWidth="1"/>
    <col min="70" max="70" width="23.28515625" style="1" customWidth="1"/>
    <col min="71" max="71" width="22.42578125" style="1" customWidth="1"/>
    <col min="72" max="72" width="18.42578125" style="1" customWidth="1"/>
    <col min="73" max="73" width="24.42578125" style="1" bestFit="1" customWidth="1"/>
    <col min="74" max="74" width="3.7109375" style="23" customWidth="1"/>
    <col min="75" max="75" width="16.7109375" style="1" customWidth="1"/>
    <col min="76" max="76" width="15.7109375" style="1" customWidth="1"/>
    <col min="77" max="77" width="14.140625" style="1" customWidth="1"/>
    <col min="78" max="78" width="14.42578125" style="1" customWidth="1"/>
    <col min="79" max="79" width="11.28515625" style="1" customWidth="1"/>
    <col min="80" max="80" width="25" style="1" bestFit="1" customWidth="1"/>
    <col min="81" max="81" width="23.28515625" style="1" bestFit="1" customWidth="1"/>
    <col min="82" max="82" width="25.7109375" style="1" bestFit="1" customWidth="1"/>
    <col min="83" max="83" width="21" style="1" customWidth="1"/>
    <col min="84" max="84" width="19.140625" style="1" customWidth="1"/>
    <col min="85" max="85" width="9.140625" style="1"/>
    <col min="86" max="86" width="14.85546875" style="1" bestFit="1" customWidth="1"/>
    <col min="87" max="87" width="14.7109375" style="1" bestFit="1" customWidth="1"/>
    <col min="88" max="88" width="13.42578125" style="1" bestFit="1" customWidth="1"/>
    <col min="89" max="89" width="18.140625" style="1" bestFit="1" customWidth="1"/>
    <col min="90" max="92" width="19.28515625" style="1" bestFit="1" customWidth="1"/>
    <col min="93" max="93" width="22.42578125" style="1" bestFit="1" customWidth="1"/>
    <col min="94" max="94" width="22.42578125" style="1" customWidth="1"/>
    <col min="95" max="95" width="22.42578125" style="1" bestFit="1" customWidth="1"/>
    <col min="96" max="96" width="22.42578125" style="1" customWidth="1"/>
    <col min="97" max="97" width="13.140625" style="1" bestFit="1" customWidth="1"/>
    <col min="98" max="98" width="13.140625" style="1" customWidth="1"/>
    <col min="99" max="99" width="22" style="1" customWidth="1"/>
    <col min="100" max="101" width="16.85546875" style="1" bestFit="1" customWidth="1"/>
    <col min="102" max="102" width="14.85546875" style="1" bestFit="1" customWidth="1"/>
    <col min="103" max="104" width="14.85546875" style="1" customWidth="1"/>
    <col min="105" max="105" width="26.7109375" style="1" bestFit="1" customWidth="1"/>
    <col min="106" max="106" width="15.85546875" style="1" bestFit="1" customWidth="1"/>
    <col min="107" max="16384" width="9.140625" style="1"/>
  </cols>
  <sheetData>
    <row r="1" spans="2:106" x14ac:dyDescent="0.25">
      <c r="B1" s="1"/>
      <c r="C1" s="1"/>
    </row>
    <row r="2" spans="2:106" s="31" customFormat="1" ht="45.75" customHeight="1" x14ac:dyDescent="0.25">
      <c r="B2" s="35" t="str">
        <f ca="1">INDIRECT(_xlfn.CONCAT("Language_Setup!",VLOOKUP(Surge_Predicted_Impact!$C$1,Language_Setup!$B$3:$C$69,2,FALSE),Language_Setup!$D$160))</f>
        <v>Day</v>
      </c>
      <c r="C2" s="35" t="str">
        <f ca="1">INDIRECT(_xlfn.CONCAT("Language_Setup!",VLOOKUP(Surge_Predicted_Impact!$C$1,Language_Setup!$B$3:$C$69,2,FALSE),Language_Setup!$D$199))</f>
        <v>Reported</v>
      </c>
      <c r="D2" s="35" t="str">
        <f ca="1">INDIRECT(_xlfn.CONCAT("Language_Setup!",VLOOKUP(Surge_Predicted_Impact!$C$1,Language_Setup!$B$3:$C$69,2,FALSE),Language_Setup!$D$161))</f>
        <v>Weighted Infected Active</v>
      </c>
      <c r="E2" s="31" t="s">
        <v>56</v>
      </c>
      <c r="F2" s="31" t="s">
        <v>824</v>
      </c>
      <c r="G2" s="35" t="str">
        <f ca="1">INDIRECT(_xlfn.CONCAT("Language_Setup!",VLOOKUP(Surge_Predicted_Impact!$C$1,Language_Setup!$B$3:$C$69,2,FALSE),Language_Setup!$D$162))</f>
        <v>Hospitalized in moderate cases beds</v>
      </c>
      <c r="H2" s="32" t="s">
        <v>28</v>
      </c>
      <c r="I2" s="32" t="s">
        <v>832</v>
      </c>
      <c r="J2" s="32" t="s">
        <v>833</v>
      </c>
      <c r="K2" s="32" t="s">
        <v>834</v>
      </c>
      <c r="L2" s="32" t="s">
        <v>835</v>
      </c>
      <c r="M2" s="31" t="s">
        <v>749</v>
      </c>
      <c r="N2" s="35" t="str">
        <f ca="1">INDIRECT(_xlfn.CONCAT("Language_Setup!",VLOOKUP(Surge_Predicted_Impact!$C$1,Language_Setup!$B$3:$C$69,2,FALSE),Language_Setup!$D$164))</f>
        <v>Critical cases in need of Mechanical Ventilation</v>
      </c>
      <c r="O2" s="32" t="s">
        <v>65</v>
      </c>
      <c r="P2" s="31" t="s">
        <v>825</v>
      </c>
      <c r="Q2" s="31" t="s">
        <v>826</v>
      </c>
      <c r="R2" s="35" t="str">
        <f ca="1">INDIRECT(_xlfn.CONCAT("Language_Setup!",VLOOKUP(Surge_Predicted_Impact!$C$1,Language_Setup!$B$3:$C$69,2,FALSE),Language_Setup!$D$163))</f>
        <v>Severe cases in need of oxygen therapy</v>
      </c>
      <c r="S2" s="31" t="s">
        <v>61</v>
      </c>
      <c r="T2" s="35" t="str">
        <f ca="1">INDIRECT(_xlfn.CONCAT("Language_Setup!",VLOOKUP(Surge_Predicted_Impact!$C$1,Language_Setup!$B$3:$C$69,2,FALSE),Language_Setup!$D$165))</f>
        <v xml:space="preserve">Critical cases in need of ECMO </v>
      </c>
      <c r="U2" s="31" t="s">
        <v>609</v>
      </c>
      <c r="V2" s="35" t="str">
        <f ca="1">INDIRECT(_xlfn.CONCAT("Language_Setup!",VLOOKUP(Surge_Predicted_Impact!$C$1,Language_Setup!$B$3:$C$69,2,FALSE),Language_Setup!$D$166))</f>
        <v xml:space="preserve">Critical cases in need of RRT </v>
      </c>
      <c r="W2" s="35" t="str">
        <f ca="1">INDIRECT(_xlfn.CONCAT("Language_Setup!",VLOOKUP(Surge_Predicted_Impact!$C$1,Language_Setup!$B$3:$C$69,2,FALSE),Language_Setup!$D$167))</f>
        <v>Number of moderate cases beds</v>
      </c>
      <c r="X2" s="35" t="str">
        <f ca="1">INDIRECT(_xlfn.CONCAT("Language_Setup!",VLOOKUP(Surge_Predicted_Impact!$C$1,Language_Setup!$B$3:$C$69,2,FALSE),Language_Setup!$D$168))</f>
        <v>Number of severe cases beds (oxygen therapy)</v>
      </c>
      <c r="Y2" s="35" t="str">
        <f ca="1">INDIRECT(_xlfn.CONCAT("Language_Setup!",VLOOKUP(Surge_Predicted_Impact!$C$1,Language_Setup!$B$3:$C$69,2,FALSE),Language_Setup!$D$169))</f>
        <v>Number of critical beds for mechanical ventilation</v>
      </c>
      <c r="Z2" s="35" t="str">
        <f ca="1">INDIRECT(_xlfn.CONCAT("Language_Setup!",VLOOKUP(Surge_Predicted_Impact!$C$1,Language_Setup!$B$3:$C$69,2,FALSE),Language_Setup!$D$170))</f>
        <v xml:space="preserve">Number of critical beds for ECMO </v>
      </c>
      <c r="AA2" s="35" t="str">
        <f ca="1">INDIRECT(_xlfn.CONCAT("Language_Setup!",VLOOKUP(Surge_Predicted_Impact!$C$1,Language_Setup!$B$3:$C$69,2,FALSE),Language_Setup!$D$171))</f>
        <v xml:space="preserve">Number of critical beds for RRT  </v>
      </c>
      <c r="AB2" s="36"/>
      <c r="AC2" s="35" t="str">
        <f ca="1">INDIRECT(_xlfn.CONCAT("Language_Setup!",VLOOKUP(Surge_Predicted_Impact!$C$1,Language_Setup!$B$3:$C$69,2,FALSE),Language_Setup!$D$172))</f>
        <v>Nursing professionals (moderate bed) Needed</v>
      </c>
      <c r="AD2" s="35" t="str">
        <f ca="1">INDIRECT(_xlfn.CONCAT("Language_Setup!",VLOOKUP(Surge_Predicted_Impact!$C$1,Language_Setup!$B$3:$C$69,2,FALSE),Language_Setup!$D$173))</f>
        <v>Nursing professionals (severe bed) Needed</v>
      </c>
      <c r="AE2" s="35" t="str">
        <f ca="1">INDIRECT(_xlfn.CONCAT("Language_Setup!",VLOOKUP(Surge_Predicted_Impact!$C$1,Language_Setup!$B$3:$C$69,2,FALSE),Language_Setup!$D$174))</f>
        <v>Nursing professionals (Ward) Needed</v>
      </c>
      <c r="AF2" s="35" t="str">
        <f ca="1">INDIRECT(_xlfn.CONCAT("Language_Setup!",VLOOKUP(Surge_Predicted_Impact!$C$1,Language_Setup!$B$3:$C$69,2,FALSE),Language_Setup!$D$175))</f>
        <v>Nursing professional (ICU) Needed</v>
      </c>
      <c r="AG2" s="35" t="str">
        <f ca="1">INDIRECT(_xlfn.CONCAT("Language_Setup!",VLOOKUP(Surge_Predicted_Impact!$C$1,Language_Setup!$B$3:$C$69,2,FALSE),Language_Setup!$D$176))</f>
        <v>Nursing professional (ICU- ECMO) Needed</v>
      </c>
      <c r="AH2" s="35" t="str">
        <f ca="1">INDIRECT(_xlfn.CONCAT("Language_Setup!",VLOOKUP(Surge_Predicted_Impact!$C$1,Language_Setup!$B$3:$C$69,2,FALSE),Language_Setup!$D$177))</f>
        <v>Nursing professional (ICU-RRT) Needed</v>
      </c>
      <c r="AI2" s="35" t="str">
        <f ca="1">INDIRECT(_xlfn.CONCAT("Language_Setup!",VLOOKUP(Surge_Predicted_Impact!$C$1,Language_Setup!$B$3:$C$69,2,FALSE),Language_Setup!$D$178))</f>
        <v>Total Nursing staff Needed</v>
      </c>
      <c r="AJ2" s="36"/>
      <c r="AK2" s="36" t="s">
        <v>841</v>
      </c>
      <c r="AL2" s="36" t="s">
        <v>840</v>
      </c>
      <c r="AM2" s="36" t="s">
        <v>781</v>
      </c>
      <c r="AN2" s="36" t="s">
        <v>782</v>
      </c>
      <c r="AO2" s="36" t="s">
        <v>783</v>
      </c>
      <c r="AP2" s="35" t="str">
        <f ca="1">INDIRECT(_xlfn.CONCAT("Language_Setup!",VLOOKUP(Surge_Predicted_Impact!$C$1,Language_Setup!$B$3:$C$69,2,FALSE),Language_Setup!$D$184))</f>
        <v>Total Healthcare assistant staff Needed</v>
      </c>
      <c r="AR2" s="35" t="str">
        <f ca="1">INDIRECT(_xlfn.CONCAT("Language_Setup!",VLOOKUP(Surge_Predicted_Impact!$C$1,Language_Setup!$B$3:$C$69,2,FALSE),Language_Setup!$D$185))</f>
        <v xml:space="preserve"> Medical practioner (moderate bed) Needed</v>
      </c>
      <c r="AS2" s="166" t="str">
        <f ca="1">INDIRECT(_xlfn.CONCAT("Language_Setup!",VLOOKUP(Surge_Predicted_Impact!$C$1,Language_Setup!$B$3:$C$69,2,FALSE),Language_Setup!$D$186))</f>
        <v xml:space="preserve"> Medical practioner (severe bed) Needed</v>
      </c>
      <c r="AT2" s="166" t="str">
        <f ca="1">INDIRECT(_xlfn.CONCAT("Language_Setup!",VLOOKUP(Surge_Predicted_Impact!$C$1,Language_Setup!$B$3:$C$69,2,FALSE),Language_Setup!$D$187))</f>
        <v>Medical practioner (Ward) Needed</v>
      </c>
      <c r="AU2" s="35" t="str">
        <f ca="1">INDIRECT(_xlfn.CONCAT("Language_Setup!",VLOOKUP(Surge_Predicted_Impact!$C$1,Language_Setup!$B$3:$C$69,2,FALSE),Language_Setup!$D$188))</f>
        <v xml:space="preserve"> Specialist medical practioner (ICU) Needed</v>
      </c>
      <c r="AV2" s="35" t="str">
        <f ca="1">INDIRECT(_xlfn.CONCAT("Language_Setup!",VLOOKUP(Surge_Predicted_Impact!$C$1,Language_Setup!$B$3:$C$69,2,FALSE),Language_Setup!$D$189))</f>
        <v xml:space="preserve"> Specialist medical practioner (ICU-ECMO) Needed</v>
      </c>
      <c r="AW2" s="35" t="str">
        <f ca="1">INDIRECT(_xlfn.CONCAT("Language_Setup!",VLOOKUP(Surge_Predicted_Impact!$C$1,Language_Setup!$B$3:$C$69,2,FALSE),Language_Setup!$D$190))</f>
        <v xml:space="preserve"> Specialist medical practioner (ICU-RRT) Needed</v>
      </c>
      <c r="AX2" s="35" t="str">
        <f ca="1">INDIRECT(_xlfn.CONCAT("Language_Setup!",VLOOKUP(Surge_Predicted_Impact!$C$1,Language_Setup!$B$3:$C$69,2,FALSE),Language_Setup!$D$191))</f>
        <v>Total medical practioner Needed</v>
      </c>
      <c r="AZ2" s="31" t="s">
        <v>123</v>
      </c>
      <c r="BA2" s="31" t="s">
        <v>124</v>
      </c>
      <c r="BB2" s="35" t="str">
        <f ca="1">INDIRECT(_xlfn.CONCAT("Language_Setup!",VLOOKUP(Surge_Predicted_Impact!$C$1,Language_Setup!$B$3:$C$69,2,FALSE),Language_Setup!$D$192))</f>
        <v>Nursing professionals Ward Needed Adjusted</v>
      </c>
      <c r="BC2" s="31" t="s">
        <v>125</v>
      </c>
      <c r="BD2" s="31" t="s">
        <v>126</v>
      </c>
      <c r="BE2" s="35" t="str">
        <f ca="1">INDIRECT(_xlfn.CONCAT("Language_Setup!",VLOOKUP(Surge_Predicted_Impact!$C$1,Language_Setup!$B$3:$C$69,2,FALSE),Language_Setup!$D$193))</f>
        <v>Nursing professional (ICU- ECMO) Needed Adjusted</v>
      </c>
      <c r="BF2" s="31" t="s">
        <v>119</v>
      </c>
      <c r="BG2" s="31" t="s">
        <v>120</v>
      </c>
      <c r="BH2" s="35" t="str">
        <f ca="1">INDIRECT(_xlfn.CONCAT("Language_Setup!",VLOOKUP(Surge_Predicted_Impact!$C$1,Language_Setup!$B$3:$C$69,2,FALSE),Language_Setup!$D$194))</f>
        <v>Total Nursing staff Needed Adjusted</v>
      </c>
      <c r="BI2" s="39"/>
      <c r="BJ2" s="31" t="s">
        <v>127</v>
      </c>
      <c r="BK2" s="31" t="s">
        <v>128</v>
      </c>
      <c r="BL2" s="35" t="str">
        <f ca="1">INDIRECT(_xlfn.CONCAT("Language_Setup!",VLOOKUP(Surge_Predicted_Impact!$C$1,Language_Setup!$B$3:$C$69,2,FALSE),Language_Setup!$D$195))</f>
        <v xml:space="preserve"> Specialist medical practioner (Ward) Needed Adjusted</v>
      </c>
      <c r="BM2" s="31" t="s">
        <v>129</v>
      </c>
      <c r="BN2" s="31" t="s">
        <v>130</v>
      </c>
      <c r="BO2" s="35" t="str">
        <f ca="1">INDIRECT(_xlfn.CONCAT("Language_Setup!",VLOOKUP(Surge_Predicted_Impact!$C$1,Language_Setup!$B$3:$C$69,2,FALSE),Language_Setup!$D$196))</f>
        <v xml:space="preserve"> Specialist medical practioner (ICU) Adjusted</v>
      </c>
      <c r="BP2" s="31" t="s">
        <v>121</v>
      </c>
      <c r="BQ2" s="31" t="s">
        <v>122</v>
      </c>
      <c r="BR2" s="35" t="str">
        <f ca="1">INDIRECT(_xlfn.CONCAT("Language_Setup!",VLOOKUP(Surge_Predicted_Impact!$C$1,Language_Setup!$B$3:$C$69,2,FALSE),Language_Setup!$D$197))</f>
        <v>Total  medical practioner Needed Adjusted</v>
      </c>
      <c r="BS2" s="31" t="s">
        <v>68</v>
      </c>
      <c r="BT2" s="31" t="s">
        <v>69</v>
      </c>
      <c r="BU2" s="35" t="str">
        <f ca="1">INDIRECT(_xlfn.CONCAT("Language_Setup!",VLOOKUP(Surge_Predicted_Impact!$C$1,Language_Setup!$B$3:$C$69,2,FALSE),Language_Setup!$D$198))</f>
        <v>Healthcare assistants professional Needed Adjusted</v>
      </c>
      <c r="BV2" s="36"/>
      <c r="BW2" s="35" t="str">
        <f ca="1">INDIRECT(_xlfn.CONCAT("Language_Setup!",VLOOKUP(Surge_Predicted_Impact!$C$1,Language_Setup!$B$3:$C$69,2,FALSE),Language_Setup!$D$200))</f>
        <v>Nursing Ward Capacity</v>
      </c>
      <c r="BX2" s="35" t="str">
        <f ca="1">INDIRECT(_xlfn.CONCAT("Language_Setup!",VLOOKUP(Surge_Predicted_Impact!$C$1,Language_Setup!$B$3:$C$69,2,FALSE),Language_Setup!$D$201))</f>
        <v>Nursing ICU Capacity</v>
      </c>
      <c r="BY2" s="35" t="str">
        <f ca="1">INDIRECT(_xlfn.CONCAT("Language_Setup!",VLOOKUP(Surge_Predicted_Impact!$C$1,Language_Setup!$B$3:$C$69,2,FALSE),Language_Setup!$D$202))</f>
        <v>Nursing ECMO Capacity</v>
      </c>
      <c r="BZ2" s="35" t="str">
        <f ca="1">INDIRECT(_xlfn.CONCAT("Language_Setup!",VLOOKUP(Surge_Predicted_Impact!$C$1,Language_Setup!$B$3:$C$69,2,FALSE),Language_Setup!$D$203))</f>
        <v>Nursing RRT Capacity</v>
      </c>
      <c r="CA2" s="35" t="str">
        <f ca="1">INDIRECT(_xlfn.CONCAT("Language_Setup!",VLOOKUP(Surge_Predicted_Impact!$C$1,Language_Setup!$B$3:$C$69,2,FALSE),Language_Setup!$D$204))</f>
        <v>Total Nursing Capacity</v>
      </c>
      <c r="CB2" s="35" t="str">
        <f ca="1">INDIRECT(_xlfn.CONCAT("Language_Setup!",VLOOKUP(Surge_Predicted_Impact!$C$1,Language_Setup!$B$3:$C$69,2,FALSE),Language_Setup!$D$205))</f>
        <v>Medical Practicioner Ward Capacity</v>
      </c>
      <c r="CC2" s="35" t="str">
        <f ca="1">INDIRECT(_xlfn.CONCAT("Language_Setup!",VLOOKUP(Surge_Predicted_Impact!$C$1,Language_Setup!$B$3:$C$69,2,FALSE),Language_Setup!$D$206))</f>
        <v>Medical Specialist Practicioner ICU Capacity</v>
      </c>
      <c r="CD2" s="35" t="str">
        <f ca="1">INDIRECT(_xlfn.CONCAT("Language_Setup!",VLOOKUP(Surge_Predicted_Impact!$C$1,Language_Setup!$B$3:$C$69,2,FALSE),Language_Setup!$D$207))</f>
        <v>Medical Specialist Practicioner ECMO Capacity</v>
      </c>
      <c r="CE2" s="35" t="str">
        <f ca="1">INDIRECT(_xlfn.CONCAT("Language_Setup!",VLOOKUP(Surge_Predicted_Impact!$C$1,Language_Setup!$B$3:$C$69,2,FALSE),Language_Setup!$D$208))</f>
        <v>Total Medical  Practicioner Capacity</v>
      </c>
      <c r="CF2" s="35" t="str">
        <f ca="1">INDIRECT(_xlfn.CONCAT("Language_Setup!",VLOOKUP(Surge_Predicted_Impact!$C$1,Language_Setup!$B$3:$C$69,2,FALSE),Language_Setup!$D$209))</f>
        <v>Healthcare assistant Capacity</v>
      </c>
      <c r="CH2" s="35" t="str">
        <f ca="1">INDIRECT(_xlfn.CONCAT("Language_Setup!",VLOOKUP(Surge_Predicted_Impact!$C$1,Language_Setup!$B$3:$C$69,2,FALSE),Language_Setup!$D$210))</f>
        <v>People to trace contacts</v>
      </c>
      <c r="CI2" s="35" t="str">
        <f ca="1">INDIRECT(_xlfn.CONCAT("Language_Setup!",VLOOKUP(Surge_Predicted_Impact!$C$1,Language_Setup!$B$3:$C$69,2,FALSE),Language_Setup!$D$216))</f>
        <v>New suspected to trace contacts</v>
      </c>
      <c r="CJ2" s="35" t="s">
        <v>1932</v>
      </c>
      <c r="CK2" s="35" t="str">
        <f ca="1">INDIRECT(_xlfn.CONCAT("Language_Setup!",VLOOKUP(Surge_Predicted_Impact!$C$1,Language_Setup!$B$3:$C$69,2,FALSE),Language_Setup!$D$217))</f>
        <v>Suspected to trace contacts in the following days</v>
      </c>
      <c r="CL2" s="35" t="s">
        <v>1935</v>
      </c>
      <c r="CM2" s="35" t="s">
        <v>1936</v>
      </c>
      <c r="CN2" s="35" t="str">
        <f ca="1">INDIRECT(_xlfn.CONCAT("Language_Setup!",VLOOKUP(Surge_Predicted_Impact!$C$1,Language_Setup!$B$3:$C$69,2,FALSE),Language_Setup!$D$211))</f>
        <v>Professionals needed to contact tracing (First Day)</v>
      </c>
      <c r="CO2" s="35" t="str">
        <f ca="1">INDIRECT(_xlfn.CONCAT("Language_Setup!",VLOOKUP(Surge_Predicted_Impact!$C$1,Language_Setup!$B$3:$C$69,2,FALSE),Language_Setup!$D$218))</f>
        <v>Professionals needed to contact tracing (Following Days)</v>
      </c>
      <c r="CP2" s="35" t="str">
        <f ca="1">INDIRECT(_xlfn.CONCAT("Language_Setup!",VLOOKUP(Surge_Predicted_Impact!$C$1,Language_Setup!$B$3:$C$69,2,FALSE),Language_Setup!$D$219))</f>
        <v>Professionals needed to contact tracing</v>
      </c>
      <c r="CQ2" s="35" t="s">
        <v>1945</v>
      </c>
      <c r="CR2" s="35" t="s">
        <v>1946</v>
      </c>
      <c r="CS2" s="35" t="str">
        <f ca="1">INDIRECT(_xlfn.CONCAT("Language_Setup!",VLOOKUP(Surge_Predicted_Impact!$C$1,Language_Setup!$B$3:$C$69,2,FALSE),Language_Setup!$D$221))</f>
        <v>HR capacity to contact tracing</v>
      </c>
      <c r="CT2" s="1"/>
      <c r="CU2" s="31" t="s">
        <v>2134</v>
      </c>
      <c r="CV2" s="31" t="s">
        <v>1736</v>
      </c>
      <c r="CW2" s="31" t="s">
        <v>1743</v>
      </c>
      <c r="CX2" s="35" t="str">
        <f ca="1">INDIRECT(_xlfn.CONCAT("Language_Setup!",VLOOKUP(Surge_Predicted_Impact!$C$1,Language_Setup!$B$3:$C$69,2,FALSE),Language_Setup!$D$213))</f>
        <v>Mild patients in followup</v>
      </c>
      <c r="CY2" s="35" t="s">
        <v>1942</v>
      </c>
      <c r="CZ2" s="35" t="s">
        <v>1943</v>
      </c>
      <c r="DA2" s="35" t="str">
        <f ca="1">INDIRECT(_xlfn.CONCAT("Language_Setup!",VLOOKUP(Surge_Predicted_Impact!$C$1,Language_Setup!$B$3:$C$69,2,FALSE),Language_Setup!$D$214))</f>
        <v>Number of healthcare professionals needed</v>
      </c>
      <c r="DB2" s="35" t="str">
        <f ca="1">INDIRECT(_xlfn.CONCAT("Language_Setup!",VLOOKUP(Surge_Predicted_Impact!$C$1,Language_Setup!$B$3:$C$69,2,FALSE),Language_Setup!$D$215))</f>
        <v>HR capacity to homecare follow-up</v>
      </c>
    </row>
    <row r="3" spans="2:106" x14ac:dyDescent="0.25">
      <c r="B3" s="30">
        <f>Surge_Predicted_Impact!$C$4</f>
        <v>43892</v>
      </c>
      <c r="C3" s="18">
        <f ca="1">INDIRECT(_xlfn.CONCAT(EpidemiologicalModel_Selection!$C$2,"!",EpidemiologicalModel_Selection!$C$5,ROW()-1))</f>
        <v>2</v>
      </c>
      <c r="D3" s="18">
        <f ca="1">INDIRECT(_xlfn.CONCAT(EpidemiologicalModel_Selection!$C$2,"!",EpidemiologicalModel_Selection!$C$3,ROW()-1))</f>
        <v>2</v>
      </c>
      <c r="E3" s="37">
        <f ca="1">INDIRECT(_xlfn.CONCAT(EpidemiologicalModel_Selection!$C$2,"!",EpidemiologicalModel_Selection!$C$4,ROW()-1))</f>
        <v>2</v>
      </c>
      <c r="F3" s="37">
        <f ca="1">E3*Surge_Predicted_Impact!$D$53</f>
        <v>0.1696</v>
      </c>
      <c r="G3" s="6">
        <f t="shared" ref="G3:G68" si="0">H3</f>
        <v>0</v>
      </c>
      <c r="L3" s="23">
        <f ca="1">M3</f>
        <v>1.9200000000000019E-2</v>
      </c>
      <c r="M3" s="1">
        <f ca="1">E3*Surge_Predicted_Impact!$D$55</f>
        <v>1.9200000000000019E-2</v>
      </c>
      <c r="P3" s="1">
        <f ca="1">E3*Surge_Predicted_Impact!$D$54</f>
        <v>0.13119999999999998</v>
      </c>
      <c r="S3" s="1">
        <f ca="1">E3*Surge_Predicted_Impact!$D$56</f>
        <v>9.6000000000000097E-5</v>
      </c>
      <c r="U3" s="1">
        <f ca="1">E3*Surge_Predicted_Impact!$D$57</f>
        <v>1.5360000000000016E-4</v>
      </c>
      <c r="W3" s="5">
        <f>Surge_Predicted_Impact!$C$72</f>
        <v>0</v>
      </c>
      <c r="X3" s="160">
        <f>Surge_Predicted_Impact!$C$73</f>
        <v>0</v>
      </c>
      <c r="Y3" s="5">
        <f>Surge_Predicted_Impact!$C$74</f>
        <v>0</v>
      </c>
      <c r="Z3" s="5">
        <f>Surge_Predicted_Impact!$C$75</f>
        <v>0</v>
      </c>
      <c r="AA3" s="5">
        <f>Surge_Predicted_Impact!$C$76</f>
        <v>0</v>
      </c>
      <c r="AE3" s="1">
        <f>SUM(AC3:AD3)</f>
        <v>0</v>
      </c>
      <c r="AK3" s="23">
        <f>_xlfn.CEILING.MATH(G3/Surge_Predicted_Impact!$C$103)*24/Surge_Predicted_Impact!$C$100*7/Surge_Predicted_Impact!$C$101</f>
        <v>0</v>
      </c>
      <c r="AL3" s="23">
        <f>_xlfn.CEILING.MATH(R3/Surge_Predicted_Impact!$C$104)*24/Surge_Predicted_Impact!$C$100*7/Surge_Predicted_Impact!$C$101</f>
        <v>0</v>
      </c>
      <c r="AM3" s="23">
        <f>_xlfn.CEILING.MATH(N3/Surge_Predicted_Impact!$C$105)*24/Surge_Predicted_Impact!$C$100*7/Surge_Predicted_Impact!$C$101</f>
        <v>0</v>
      </c>
      <c r="AN3" s="23">
        <f>_xlfn.CEILING.MATH(T3/Surge_Predicted_Impact!$C$106)*24/Surge_Predicted_Impact!$C$100*7/Surge_Predicted_Impact!$C$101</f>
        <v>0</v>
      </c>
      <c r="AO3" s="23">
        <f>_xlfn.CEILING.MATH(V3/Surge_Predicted_Impact!$C$107)*24/Surge_Predicted_Impact!$C$100*7/Surge_Predicted_Impact!$C$101</f>
        <v>0</v>
      </c>
      <c r="AP3" s="1">
        <f>SUM(AK3:AO3)</f>
        <v>0</v>
      </c>
      <c r="AS3" s="38">
        <f>$R3/Surge_Predicted_Impact!$C$82</f>
        <v>0</v>
      </c>
      <c r="AT3" s="38">
        <f>SUM(AR3:AS3)</f>
        <v>0</v>
      </c>
      <c r="AX3" s="38">
        <f>SUM(AU3:AW3,AR3:AS3)</f>
        <v>0</v>
      </c>
      <c r="BC3" s="1">
        <f>AF3*Surge_Predicted_Impact!$C$124</f>
        <v>0</v>
      </c>
      <c r="BF3" s="1">
        <f>AI3*Surge_Predicted_Impact!$C$124</f>
        <v>0</v>
      </c>
      <c r="BL3" s="37">
        <f>BK3+AT3</f>
        <v>0</v>
      </c>
      <c r="BM3" s="1">
        <f>AU3*Surge_Predicted_Impact!$C$124</f>
        <v>0</v>
      </c>
      <c r="BP3" s="1">
        <f>AX3*Surge_Predicted_Impact!$C$124</f>
        <v>0</v>
      </c>
      <c r="BS3" s="1">
        <f>AX3*Surge_Predicted_Impact!$C$124</f>
        <v>0</v>
      </c>
      <c r="BW3" s="1">
        <f>Surge_Predicted_Impact!$C$112</f>
        <v>0</v>
      </c>
      <c r="BX3" s="1">
        <f>Surge_Predicted_Impact!$C$113</f>
        <v>0</v>
      </c>
      <c r="BY3" s="152">
        <f>Surge_Predicted_Impact!$C$114</f>
        <v>0</v>
      </c>
      <c r="BZ3" s="152">
        <f>Surge_Predicted_Impact!$C$115</f>
        <v>0</v>
      </c>
      <c r="CA3" s="152">
        <f>SUM(BW3:BZ3)</f>
        <v>0</v>
      </c>
      <c r="CB3" s="1">
        <f>Surge_Predicted_Impact!$C$117</f>
        <v>0</v>
      </c>
      <c r="CC3" s="1">
        <f>Surge_Predicted_Impact!$C$118</f>
        <v>0</v>
      </c>
      <c r="CD3" s="1">
        <f>Surge_Predicted_Impact!$C$119</f>
        <v>0</v>
      </c>
      <c r="CE3" s="1">
        <f>SUM(CB3:CD3)</f>
        <v>0</v>
      </c>
      <c r="CF3" s="152">
        <f>Surge_Predicted_Impact!$C$120</f>
        <v>0</v>
      </c>
      <c r="CH3" s="1">
        <f ca="1">D3*Surge_Predicted_Impact!$C$135</f>
        <v>20</v>
      </c>
      <c r="CI3" s="18">
        <f ca="1">C3*Surge_Predicted_Impact!$C$135</f>
        <v>20</v>
      </c>
      <c r="CJ3" s="18">
        <f ca="1">CI3</f>
        <v>20</v>
      </c>
      <c r="CK3" s="18">
        <f ca="1">CJ3-CI3</f>
        <v>0</v>
      </c>
      <c r="CL3" s="1">
        <f ca="1">CJ3*(1-Surge_Predicted_Impact!$C$136)</f>
        <v>17</v>
      </c>
      <c r="CM3" s="1">
        <f ca="1">CJ3*(1+Surge_Predicted_Impact!$C$136)</f>
        <v>23</v>
      </c>
      <c r="CN3" s="1">
        <f ca="1">CI3/Surge_Predicted_Impact!$C$138</f>
        <v>4</v>
      </c>
      <c r="CO3" s="1">
        <f ca="1">CK3/Surge_Predicted_Impact!$C$140</f>
        <v>0</v>
      </c>
      <c r="CP3" s="1">
        <f ca="1">CO3+CN3</f>
        <v>4</v>
      </c>
      <c r="CQ3" s="1">
        <f ca="1">CI3/(Surge_Predicted_Impact!$C$138 + Surge_Predicted_Impact!$C$139)</f>
        <v>3.3333333333333335</v>
      </c>
      <c r="CR3" s="1">
        <f ca="1">CK3/(Surge_Predicted_Impact!$C$140 + Surge_Predicted_Impact!$C$141)</f>
        <v>0</v>
      </c>
      <c r="CS3" s="152">
        <f>Surge_Predicted_Impact!$C$151</f>
        <v>12000</v>
      </c>
      <c r="CT3" s="152"/>
      <c r="CU3" s="1">
        <f ca="1">Surge_Predicted_Impact!$C$146*(Calculation!E3-Calculation!H3)</f>
        <v>0.2</v>
      </c>
      <c r="DB3" s="152">
        <f>Surge_Predicted_Impact!$C$152</f>
        <v>0</v>
      </c>
    </row>
    <row r="4" spans="2:106" x14ac:dyDescent="0.25">
      <c r="B4" s="30">
        <f>B3+1</f>
        <v>43893</v>
      </c>
      <c r="C4" s="18">
        <f ca="1">INDIRECT(_xlfn.CONCAT(EpidemiologicalModel_Selection!$C$2,"!",EpidemiologicalModel_Selection!$C$5,ROW()-1))</f>
        <v>2.9599748896517903</v>
      </c>
      <c r="D4" s="18">
        <f ca="1">INDIRECT(_xlfn.CONCAT(EpidemiologicalModel_Selection!$C$2,"!",EpidemiologicalModel_Selection!$C$3,ROW()-1))</f>
        <v>2.8171177467946475</v>
      </c>
      <c r="E4" s="37">
        <f ca="1">INDIRECT(_xlfn.CONCAT(EpidemiologicalModel_Selection!$C$2,"!",EpidemiologicalModel_Selection!$C$4,ROW()-1))</f>
        <v>0.95997488965513178</v>
      </c>
      <c r="F4" s="37">
        <f ca="1">E4*Surge_Predicted_Impact!$D$53</f>
        <v>8.1405870642755174E-2</v>
      </c>
      <c r="G4" s="6">
        <f t="shared" ca="1" si="0"/>
        <v>0.22677729921418377</v>
      </c>
      <c r="H4" s="24">
        <f ca="1">F3*(1-1/Surge_Predicted_Impact!$C$60)+F4</f>
        <v>0.22677729921418377</v>
      </c>
      <c r="I4" s="24">
        <f>(1-Surge_Predicted_Impact!$C$68)*Calculation!O3</f>
        <v>0</v>
      </c>
      <c r="J4" s="24">
        <f>I4+(J3*(1-1/Surge_Predicted_Impact!$C$63))</f>
        <v>0</v>
      </c>
      <c r="K4" s="24">
        <f ca="1">(1/Surge_Predicted_Impact!$C$62)*Calculation!L3</f>
        <v>1.6000000000000016E-3</v>
      </c>
      <c r="L4" s="24">
        <f ca="1">M4+L3*(1-1/Surge_Predicted_Impact!$C$62)</f>
        <v>2.6815758940689292E-2</v>
      </c>
      <c r="M4" s="1">
        <f ca="1">E4*Surge_Predicted_Impact!$D$55</f>
        <v>9.215758940689274E-3</v>
      </c>
      <c r="N4" s="6">
        <f ca="1">N3*(1-1/Surge_Predicted_Impact!$C$64)+K4</f>
        <v>1.6000000000000016E-3</v>
      </c>
      <c r="O4" s="24">
        <f>N3*1/Surge_Predicted_Impact!$C$64</f>
        <v>0</v>
      </c>
      <c r="P4" s="1">
        <f ca="1">E4*Surge_Predicted_Impact!$D$54</f>
        <v>6.297435276137664E-2</v>
      </c>
      <c r="Q4" s="1">
        <f ca="1">P3*(1-1/Surge_Predicted_Impact!$C$61)+P4</f>
        <v>0.18480292418994804</v>
      </c>
      <c r="R4" s="6">
        <f ca="1">SUM(Q4,J4,L4)</f>
        <v>0.21161868313063734</v>
      </c>
      <c r="S4" s="1">
        <f ca="1">E4*Surge_Predicted_Impact!$D$56</f>
        <v>4.6078794703446375E-5</v>
      </c>
      <c r="T4" s="6">
        <f ca="1">S3*(1-1/Surge_Predicted_Impact!$C$65)+S4</f>
        <v>1.3247879470344647E-4</v>
      </c>
      <c r="U4" s="1">
        <f ca="1">E4*Surge_Predicted_Impact!$D$57</f>
        <v>7.3726071525514195E-5</v>
      </c>
      <c r="V4" s="6">
        <f ca="1">U3*(1-1/Surge_Predicted_Impact!$C$66)+U4</f>
        <v>7.3726071525514195E-5</v>
      </c>
      <c r="W4" s="5">
        <f>Surge_Predicted_Impact!$C$72</f>
        <v>0</v>
      </c>
      <c r="X4" s="160">
        <f>Surge_Predicted_Impact!$C$73</f>
        <v>0</v>
      </c>
      <c r="Y4" s="5">
        <f>Surge_Predicted_Impact!$C$74</f>
        <v>0</v>
      </c>
      <c r="Z4" s="5">
        <f>Surge_Predicted_Impact!$C$75</f>
        <v>0</v>
      </c>
      <c r="AA4" s="5">
        <f>Surge_Predicted_Impact!$C$76</f>
        <v>0</v>
      </c>
      <c r="AC4" s="18">
        <f ca="1">_xlfn.CEILING.MATH(G4/Surge_Predicted_Impact!$C$92)*(24/Surge_Predicted_Impact!$C$89)*(7/Surge_Predicted_Impact!$C$90)</f>
        <v>5.25</v>
      </c>
      <c r="AD4" s="18">
        <f ca="1">_xlfn.CEILING.MATH(R4/Surge_Predicted_Impact!$C$93)*(24/Surge_Predicted_Impact!$C$89)*(7/Surge_Predicted_Impact!$C$90)</f>
        <v>5.25</v>
      </c>
      <c r="AE4" s="1">
        <f t="shared" ref="AE4:AE67" ca="1" si="1">SUM(AC4:AD4)</f>
        <v>10.5</v>
      </c>
      <c r="AF4" s="1">
        <f ca="1">_xlfn.CEILING.MATH(N4/Surge_Predicted_Impact!$C$94)*24/Surge_Predicted_Impact!$C$89*7/Surge_Predicted_Impact!$C$90</f>
        <v>5.25</v>
      </c>
      <c r="AG4" s="1">
        <f ca="1">_xlfn.CEILING.MATH(T4/Surge_Predicted_Impact!$C$95)*24/Surge_Predicted_Impact!$C$89*7/Surge_Predicted_Impact!$C$90</f>
        <v>5.25</v>
      </c>
      <c r="AH4" s="1">
        <f ca="1">_xlfn.CEILING.MATH(V4/Surge_Predicted_Impact!$C$96)*24/Surge_Predicted_Impact!$C$89*7/Surge_Predicted_Impact!$C$90</f>
        <v>5.25</v>
      </c>
      <c r="AI4" s="18">
        <f ca="1">SUM(AC4:AD4,AF4:AH4)</f>
        <v>26.25</v>
      </c>
      <c r="AJ4" s="41"/>
      <c r="AK4" s="23">
        <f ca="1">_xlfn.CEILING.MATH(G4/Surge_Predicted_Impact!$C$103)*24/Surge_Predicted_Impact!$C$100*7/Surge_Predicted_Impact!$C$101</f>
        <v>5.25</v>
      </c>
      <c r="AL4" s="23">
        <f ca="1">_xlfn.CEILING.MATH(R4/Surge_Predicted_Impact!$C$104)*24/Surge_Predicted_Impact!$C$100*7/Surge_Predicted_Impact!$C$101</f>
        <v>5.25</v>
      </c>
      <c r="AM4" s="23">
        <f ca="1">_xlfn.CEILING.MATH(N4/Surge_Predicted_Impact!$C$105)*24/Surge_Predicted_Impact!$C$100*7/Surge_Predicted_Impact!$C$101</f>
        <v>5.25</v>
      </c>
      <c r="AN4" s="23">
        <f ca="1">_xlfn.CEILING.MATH(T4/Surge_Predicted_Impact!$C$106)*24/Surge_Predicted_Impact!$C$100*7/Surge_Predicted_Impact!$C$101</f>
        <v>5.25</v>
      </c>
      <c r="AO4" s="23">
        <f ca="1">_xlfn.CEILING.MATH(V4/Surge_Predicted_Impact!$C$107)*24/Surge_Predicted_Impact!$C$100*7/Surge_Predicted_Impact!$C$101</f>
        <v>5.25</v>
      </c>
      <c r="AP4" s="1">
        <f t="shared" ref="AP4:AP67" ca="1" si="2">SUM(AK4:AO4)</f>
        <v>26.25</v>
      </c>
      <c r="AR4" s="38">
        <f ca="1">G4/Surge_Predicted_Impact!$C$81</f>
        <v>7.5592433071394585E-2</v>
      </c>
      <c r="AS4" s="38">
        <f ca="1">$R4/Surge_Predicted_Impact!$C$82</f>
        <v>0.10580934156531867</v>
      </c>
      <c r="AT4" s="38">
        <f ca="1">SUM(AR4:AS4)</f>
        <v>0.18140177463671325</v>
      </c>
      <c r="AU4" s="38">
        <f ca="1">N4/Surge_Predicted_Impact!$C$83</f>
        <v>8.000000000000008E-4</v>
      </c>
      <c r="AV4" s="38">
        <f ca="1">T4/Surge_Predicted_Impact!$C$84</f>
        <v>6.6239397351723235E-5</v>
      </c>
      <c r="AW4" s="38">
        <f ca="1">V4/Surge_Predicted_Impact!$C$85</f>
        <v>1.8431517881378549E-5</v>
      </c>
      <c r="AX4" s="38">
        <f ca="1">SUM(AU4:AW4,AR4:AS4)</f>
        <v>0.18228644555194634</v>
      </c>
      <c r="AZ4" s="1">
        <f ca="1">(AE4-BA3)*Surge_Predicted_Impact!$C$124</f>
        <v>0.105</v>
      </c>
      <c r="BA4" s="1">
        <f ca="1">BA3*(1-1/Surge_Predicted_Impact!$C$125)+AZ4</f>
        <v>0.105</v>
      </c>
      <c r="BB4" s="37">
        <f ca="1">BA4+AE4</f>
        <v>10.605</v>
      </c>
      <c r="BC4" s="1">
        <f ca="1">(AF4-BD3)*Surge_Predicted_Impact!$C$124</f>
        <v>5.2499999999999998E-2</v>
      </c>
      <c r="BD4" s="1">
        <f ca="1">BD3*(1-1/Surge_Predicted_Impact!$C$125)+BC4</f>
        <v>5.2499999999999998E-2</v>
      </c>
      <c r="BE4" s="37">
        <f t="shared" ref="BE4:BE35" ca="1" si="3">BD4+AF4</f>
        <v>5.3025000000000002</v>
      </c>
      <c r="BF4" s="1">
        <f ca="1">(AI4-BG3)*Surge_Predicted_Impact!$C$124</f>
        <v>0.26250000000000001</v>
      </c>
      <c r="BG4" s="1">
        <f ca="1">BF3*(1-1/Surge_Predicted_Impact!$C$125)+BF4</f>
        <v>0.26250000000000001</v>
      </c>
      <c r="BH4" s="37">
        <f t="shared" ref="BH4:BH35" ca="1" si="4">BG4+AI4</f>
        <v>26.512499999999999</v>
      </c>
      <c r="BJ4" s="1">
        <f ca="1">(AT4-BK3)*Surge_Predicted_Impact!$C$124</f>
        <v>1.8140177463671326E-3</v>
      </c>
      <c r="BK4" s="1">
        <f ca="1">BK3*(1-1/Surge_Predicted_Impact!$C$125)+BJ4</f>
        <v>1.8140177463671326E-3</v>
      </c>
      <c r="BL4" s="37">
        <f ca="1">BK4+AT4</f>
        <v>0.18321579238308039</v>
      </c>
      <c r="BM4" s="1">
        <f ca="1">(AU4-BN3)*Surge_Predicted_Impact!$C$124</f>
        <v>8.0000000000000081E-6</v>
      </c>
      <c r="BN4" s="1">
        <f ca="1">BN3*(1-1/Surge_Predicted_Impact!$C$125)+BM4</f>
        <v>8.0000000000000081E-6</v>
      </c>
      <c r="BO4" s="37">
        <f ca="1">BN4+AU4</f>
        <v>8.0800000000000077E-4</v>
      </c>
      <c r="BP4" s="1">
        <f ca="1">(AX4-AY3)*Surge_Predicted_Impact!$C$124</f>
        <v>1.8228644555194635E-3</v>
      </c>
      <c r="BQ4" s="1">
        <f ca="1">BP3*(1-1/Surge_Predicted_Impact!$C$125)+BP4</f>
        <v>1.8228644555194635E-3</v>
      </c>
      <c r="BR4" s="1">
        <f t="shared" ref="BR4:BR35" ca="1" si="5">BQ4+AX4</f>
        <v>0.1841093100074658</v>
      </c>
      <c r="BS4" s="1">
        <f ca="1">(AP4-AQ3)*Surge_Predicted_Impact!$C$124</f>
        <v>0.26250000000000001</v>
      </c>
      <c r="BT4" s="1">
        <f ca="1">BS3*(1-1/Surge_Predicted_Impact!$C$125)+BS4</f>
        <v>0.26250000000000001</v>
      </c>
      <c r="BU4" s="1">
        <f ca="1">BT4+AP4</f>
        <v>26.512499999999999</v>
      </c>
      <c r="BW4" s="1">
        <f>Surge_Predicted_Impact!$C$112</f>
        <v>0</v>
      </c>
      <c r="BX4" s="1">
        <f>Surge_Predicted_Impact!$C$113</f>
        <v>0</v>
      </c>
      <c r="BY4" s="152">
        <f>Surge_Predicted_Impact!$C$114</f>
        <v>0</v>
      </c>
      <c r="BZ4" s="152">
        <f>Surge_Predicted_Impact!$C$115</f>
        <v>0</v>
      </c>
      <c r="CA4" s="152">
        <f t="shared" ref="CA4:CA67" si="6">SUM(BW4:BZ4)</f>
        <v>0</v>
      </c>
      <c r="CB4" s="1">
        <f>Surge_Predicted_Impact!$C$117</f>
        <v>0</v>
      </c>
      <c r="CC4" s="1">
        <f>Surge_Predicted_Impact!$C$118</f>
        <v>0</v>
      </c>
      <c r="CD4" s="1">
        <f>Surge_Predicted_Impact!$C$119</f>
        <v>0</v>
      </c>
      <c r="CE4" s="1">
        <f t="shared" ref="CE4:CE67" si="7">SUM(CB4:CD4)</f>
        <v>0</v>
      </c>
      <c r="CF4" s="152">
        <f>Surge_Predicted_Impact!$C$120</f>
        <v>0</v>
      </c>
      <c r="CH4" s="1">
        <f ca="1">D4*Surge_Predicted_Impact!$C$135</f>
        <v>28.171177467946475</v>
      </c>
      <c r="CI4" s="18">
        <f ca="1">(C4-C3)*Surge_Predicted_Impact!$C$135</f>
        <v>9.5997488965179034</v>
      </c>
      <c r="CJ4" s="18">
        <f ca="1">CJ3*(1- 1/Surge_Predicted_Impact!$C$137)+CI4</f>
        <v>27.599748896517902</v>
      </c>
      <c r="CK4" s="18">
        <f t="shared" ref="CK4:CK67" ca="1" si="8">CJ4-CI4</f>
        <v>18</v>
      </c>
      <c r="CL4" s="1">
        <f ca="1">CJ4*(1-Surge_Predicted_Impact!$C$136)</f>
        <v>23.459786562040215</v>
      </c>
      <c r="CM4" s="1">
        <f ca="1">CJ4*(1+Surge_Predicted_Impact!$C$136)</f>
        <v>31.739711230995585</v>
      </c>
      <c r="CN4" s="1">
        <f ca="1">CI4/Surge_Predicted_Impact!$C$138</f>
        <v>1.9199497793035807</v>
      </c>
      <c r="CO4" s="1">
        <f ca="1">CK4/Surge_Predicted_Impact!$C$140</f>
        <v>0.72</v>
      </c>
      <c r="CP4" s="1">
        <f t="shared" ref="CP4:CP67" ca="1" si="9">CO4+CN4</f>
        <v>2.6399497793035804</v>
      </c>
      <c r="CQ4" s="1">
        <f ca="1">CI4/(Surge_Predicted_Impact!$C$138 + Surge_Predicted_Impact!$C$139)</f>
        <v>1.5999581494196506</v>
      </c>
      <c r="CR4" s="1">
        <f ca="1">CK4/(Surge_Predicted_Impact!$C$140 + Surge_Predicted_Impact!$C$141)</f>
        <v>0.69230769230769229</v>
      </c>
      <c r="CS4" s="152">
        <f>Surge_Predicted_Impact!$C$151</f>
        <v>12000</v>
      </c>
      <c r="CT4" s="152"/>
      <c r="CU4" s="1">
        <f ca="1">Surge_Predicted_Impact!$C$146*(Calculation!E4-Calculation!H4)</f>
        <v>7.3319759044094809E-2</v>
      </c>
      <c r="CV4" s="1">
        <f>H3*1/Surge_Predicted_Impact!$C$60</f>
        <v>0</v>
      </c>
      <c r="CW4" s="1">
        <f ca="1">CV4*Surge_Predicted_Impact!$C$144+CU4</f>
        <v>7.3319759044094809E-2</v>
      </c>
      <c r="CX4" s="1">
        <f>CX3*(1-1/Surge_Predicted_Impact!$C$147)+CW3</f>
        <v>0</v>
      </c>
      <c r="CY4" s="1">
        <f>$CX4*(1-Surge_Predicted_Impact!$C$145)</f>
        <v>0</v>
      </c>
      <c r="CZ4" s="1">
        <f>$CX4*(1+Surge_Predicted_Impact!$C$145)</f>
        <v>0</v>
      </c>
      <c r="DA4" s="1">
        <f>CX4/Surge_Predicted_Impact!$C$148</f>
        <v>0</v>
      </c>
      <c r="DB4" s="152">
        <f>Surge_Predicted_Impact!$C$152</f>
        <v>0</v>
      </c>
    </row>
    <row r="5" spans="2:106" x14ac:dyDescent="0.25">
      <c r="B5" s="30">
        <f t="shared" ref="B5:B68" si="10">B4+1</f>
        <v>43894</v>
      </c>
      <c r="C5" s="18">
        <f ca="1">INDIRECT(_xlfn.CONCAT(EpidemiologicalModel_Selection!$C$2,"!",EpidemiologicalModel_Selection!$C$5,ROW()-1))</f>
        <v>4.3121390618396882</v>
      </c>
      <c r="D5" s="18">
        <f ca="1">INDIRECT(_xlfn.CONCAT(EpidemiologicalModel_Selection!$C$2,"!",EpidemiologicalModel_Selection!$C$3,ROW()-1))</f>
        <v>3.9680592227829274</v>
      </c>
      <c r="E5" s="37">
        <f ca="1">INDIRECT(_xlfn.CONCAT(EpidemiologicalModel_Selection!$C$2,"!",EpidemiologicalModel_Selection!$C$4,ROW()-1))</f>
        <v>1.352164172186167</v>
      </c>
      <c r="F5" s="37">
        <f ca="1">E5*Surge_Predicted_Impact!$D$53</f>
        <v>0.11466352180138696</v>
      </c>
      <c r="G5" s="6">
        <f t="shared" ca="1" si="0"/>
        <v>0.30904406398497308</v>
      </c>
      <c r="H5" s="24">
        <f ca="1">H4*(1-1/Surge_Predicted_Impact!$C$60)+F5</f>
        <v>0.30904406398497308</v>
      </c>
      <c r="I5" s="24">
        <f>(1-Surge_Predicted_Impact!$C$68)*Calculation!O4</f>
        <v>0</v>
      </c>
      <c r="J5" s="24">
        <f>I5+(J4*(1-1/Surge_Predicted_Impact!$C$63))</f>
        <v>0</v>
      </c>
      <c r="K5" s="24">
        <f ca="1">(1/Surge_Predicted_Impact!$C$62)*Calculation!L4</f>
        <v>2.2346465783907744E-3</v>
      </c>
      <c r="L5" s="24">
        <f ca="1">M5+L4*(1-1/Surge_Predicted_Impact!$C$62)</f>
        <v>3.7561888415285731E-2</v>
      </c>
      <c r="M5" s="1">
        <f ca="1">E5*Surge_Predicted_Impact!$D$55</f>
        <v>1.2980776052987216E-2</v>
      </c>
      <c r="N5" s="6">
        <f ca="1">N4*(1-1/Surge_Predicted_Impact!$C$64)+K5</f>
        <v>3.6346465783907759E-3</v>
      </c>
      <c r="O5" s="24">
        <f ca="1">N4*1/Surge_Predicted_Impact!$C$64</f>
        <v>2.000000000000002E-4</v>
      </c>
      <c r="P5" s="1">
        <f ca="1">E5*Surge_Predicted_Impact!$D$54</f>
        <v>8.8701969695412539E-2</v>
      </c>
      <c r="Q5" s="1">
        <f ca="1">Q4*(1-1/Surge_Predicted_Impact!$C$61)+P5</f>
        <v>0.26030468501464998</v>
      </c>
      <c r="R5" s="6">
        <f t="shared" ref="R5:R68" ca="1" si="11">SUM(Q5,J5,L5)</f>
        <v>0.29786657342993572</v>
      </c>
      <c r="S5" s="1">
        <f ca="1">E5*Surge_Predicted_Impact!$D$56</f>
        <v>6.4903880264936082E-5</v>
      </c>
      <c r="T5" s="6">
        <f ca="1">T4*(1-1/Surge_Predicted_Impact!$C$65)+S5</f>
        <v>1.8413479549803791E-4</v>
      </c>
      <c r="U5" s="1">
        <f ca="1">E5*Surge_Predicted_Impact!$D$57</f>
        <v>1.0384620842389774E-4</v>
      </c>
      <c r="V5" s="6">
        <f ca="1">U4*(1-1/Surge_Predicted_Impact!$C$66)+U5</f>
        <v>1.0384620842389774E-4</v>
      </c>
      <c r="W5" s="5">
        <f>Surge_Predicted_Impact!$C$72</f>
        <v>0</v>
      </c>
      <c r="X5" s="160">
        <f>Surge_Predicted_Impact!$C$73</f>
        <v>0</v>
      </c>
      <c r="Y5" s="5">
        <f>Surge_Predicted_Impact!$C$74</f>
        <v>0</v>
      </c>
      <c r="Z5" s="5">
        <f>Surge_Predicted_Impact!$C$75</f>
        <v>0</v>
      </c>
      <c r="AA5" s="5">
        <f>Surge_Predicted_Impact!$C$76</f>
        <v>0</v>
      </c>
      <c r="AC5" s="18">
        <f ca="1">_xlfn.CEILING.MATH(G5/Surge_Predicted_Impact!$C$92)*(24/Surge_Predicted_Impact!$C$89)*(7/Surge_Predicted_Impact!$C$90)</f>
        <v>5.25</v>
      </c>
      <c r="AD5" s="18">
        <f ca="1">_xlfn.CEILING.MATH(R5/Surge_Predicted_Impact!$C$93)*(24/Surge_Predicted_Impact!$C$89)*(7/Surge_Predicted_Impact!$C$90)</f>
        <v>5.25</v>
      </c>
      <c r="AE5" s="1">
        <f t="shared" ca="1" si="1"/>
        <v>10.5</v>
      </c>
      <c r="AF5" s="1">
        <f ca="1">_xlfn.CEILING.MATH(N5/Surge_Predicted_Impact!$C$94)*24/Surge_Predicted_Impact!$C$89*7/Surge_Predicted_Impact!$C$90</f>
        <v>5.25</v>
      </c>
      <c r="AG5" s="1">
        <f ca="1">_xlfn.CEILING.MATH(T5/Surge_Predicted_Impact!$C$95)*24/Surge_Predicted_Impact!$C$89*7/Surge_Predicted_Impact!$C$90</f>
        <v>5.25</v>
      </c>
      <c r="AH5" s="1">
        <f ca="1">_xlfn.CEILING.MATH(V5/Surge_Predicted_Impact!$C$96)*24/Surge_Predicted_Impact!$C$89*7/Surge_Predicted_Impact!$C$90</f>
        <v>5.25</v>
      </c>
      <c r="AI5" s="18">
        <f t="shared" ref="AI5:AI68" ca="1" si="12">SUM(AC5:AD5,AF5:AH5)</f>
        <v>26.25</v>
      </c>
      <c r="AJ5" s="41"/>
      <c r="AK5" s="23">
        <f ca="1">_xlfn.CEILING.MATH(G5/Surge_Predicted_Impact!$C$103)*24/Surge_Predicted_Impact!$C$100*7/Surge_Predicted_Impact!$C$101</f>
        <v>5.25</v>
      </c>
      <c r="AL5" s="23">
        <f ca="1">_xlfn.CEILING.MATH(R5/Surge_Predicted_Impact!$C$104)*24/Surge_Predicted_Impact!$C$100*7/Surge_Predicted_Impact!$C$101</f>
        <v>5.25</v>
      </c>
      <c r="AM5" s="23">
        <f ca="1">_xlfn.CEILING.MATH(N5/Surge_Predicted_Impact!$C$105)*24/Surge_Predicted_Impact!$C$100*7/Surge_Predicted_Impact!$C$101</f>
        <v>5.25</v>
      </c>
      <c r="AN5" s="23">
        <f ca="1">_xlfn.CEILING.MATH(T5/Surge_Predicted_Impact!$C$106)*24/Surge_Predicted_Impact!$C$100*7/Surge_Predicted_Impact!$C$101</f>
        <v>5.25</v>
      </c>
      <c r="AO5" s="23">
        <f ca="1">_xlfn.CEILING.MATH(V5/Surge_Predicted_Impact!$C$107)*24/Surge_Predicted_Impact!$C$100*7/Surge_Predicted_Impact!$C$101</f>
        <v>5.25</v>
      </c>
      <c r="AP5" s="1">
        <f t="shared" ca="1" si="2"/>
        <v>26.25</v>
      </c>
      <c r="AR5" s="38">
        <f ca="1">G5/Surge_Predicted_Impact!$C$81</f>
        <v>0.10301468799499103</v>
      </c>
      <c r="AS5" s="38">
        <f ca="1">$R5/Surge_Predicted_Impact!$C$82</f>
        <v>0.14893328671496786</v>
      </c>
      <c r="AT5" s="38">
        <f t="shared" ref="AT5:AT67" ca="1" si="13">SUM(AR5:AS5)</f>
        <v>0.25194797470995889</v>
      </c>
      <c r="AU5" s="38">
        <f ca="1">N5/Surge_Predicted_Impact!$C$83</f>
        <v>1.8173232891953879E-3</v>
      </c>
      <c r="AV5" s="38">
        <f ca="1">T5/Surge_Predicted_Impact!$C$84</f>
        <v>9.2067397749018954E-5</v>
      </c>
      <c r="AW5" s="38">
        <f ca="1">V5/Surge_Predicted_Impact!$C$85</f>
        <v>2.5961552105974434E-5</v>
      </c>
      <c r="AX5" s="38">
        <f t="shared" ref="AX5:AX67" ca="1" si="14">SUM(AU5:AW5,AR5:AS5)</f>
        <v>0.25388332694900928</v>
      </c>
      <c r="AZ5" s="1">
        <f ca="1">(AE5-BA4)*Surge_Predicted_Impact!$C$124</f>
        <v>0.10395</v>
      </c>
      <c r="BA5" s="1">
        <f ca="1">BA4*(1-1/Surge_Predicted_Impact!$C$125)+AZ5</f>
        <v>0.20145000000000002</v>
      </c>
      <c r="BB5" s="37">
        <f t="shared" ref="BB5:BB68" ca="1" si="15">BA5+AE5</f>
        <v>10.701449999999999</v>
      </c>
      <c r="BC5" s="1">
        <f ca="1">(AF5-BD4)*Surge_Predicted_Impact!$C$124</f>
        <v>5.1975E-2</v>
      </c>
      <c r="BD5" s="1">
        <f ca="1">BD4*(1-1/Surge_Predicted_Impact!$C$125)+BC5</f>
        <v>0.10072500000000001</v>
      </c>
      <c r="BE5" s="37">
        <f t="shared" ca="1" si="3"/>
        <v>5.3507249999999997</v>
      </c>
      <c r="BF5" s="1">
        <f ca="1">(AI5-BG4)*Surge_Predicted_Impact!$C$124</f>
        <v>0.25987500000000002</v>
      </c>
      <c r="BG5" s="1">
        <f ca="1">BG4*(1-1/Surge_Predicted_Impact!$C$125)+BF5</f>
        <v>0.50362499999999999</v>
      </c>
      <c r="BH5" s="37">
        <f t="shared" ca="1" si="4"/>
        <v>26.753625</v>
      </c>
      <c r="BJ5" s="1">
        <f ca="1">(AT5-BK4)*Surge_Predicted_Impact!$C$124</f>
        <v>2.5013395696359174E-3</v>
      </c>
      <c r="BK5" s="1">
        <f ca="1">BK4*(1-1/Surge_Predicted_Impact!$C$125)+BJ5</f>
        <v>4.1857846198339694E-3</v>
      </c>
      <c r="BL5" s="37">
        <f t="shared" ref="BL5:BL68" ca="1" si="16">BK5+AT5</f>
        <v>0.25613375932979288</v>
      </c>
      <c r="BM5" s="1">
        <f ca="1">(AU5-BN4)*Surge_Predicted_Impact!$C$124</f>
        <v>1.8093232891953878E-5</v>
      </c>
      <c r="BN5" s="1">
        <f ca="1">BN4*(1-1/Surge_Predicted_Impact!$C$125)+BM5</f>
        <v>2.5521804320525315E-5</v>
      </c>
      <c r="BO5" s="37">
        <f t="shared" ref="BO5:BO68" ca="1" si="17">BN5+AU5</f>
        <v>1.8428450935159132E-3</v>
      </c>
      <c r="BP5" s="1">
        <f ca="1">(AX5-AY4)*Surge_Predicted_Impact!$C$124</f>
        <v>2.5388332694900929E-3</v>
      </c>
      <c r="BQ5" s="1">
        <f ca="1">BQ4*(1-1/Surge_Predicted_Impact!$C$125)+BP5</f>
        <v>4.2314931210438809E-3</v>
      </c>
      <c r="BR5" s="1">
        <f t="shared" ca="1" si="5"/>
        <v>0.25811482007005315</v>
      </c>
      <c r="BS5" s="1">
        <f ca="1">(AP5-AQ4)*Surge_Predicted_Impact!$C$124</f>
        <v>0.26250000000000001</v>
      </c>
      <c r="BT5" s="1">
        <f ca="1">BT4*(1-1/Surge_Predicted_Impact!$C$125)+BS5</f>
        <v>0.50625000000000009</v>
      </c>
      <c r="BU5" s="1">
        <f t="shared" ref="BU5:BU35" ca="1" si="18">BT5+AP5</f>
        <v>26.756250000000001</v>
      </c>
      <c r="BW5" s="1">
        <f>Surge_Predicted_Impact!$C$112</f>
        <v>0</v>
      </c>
      <c r="BX5" s="1">
        <f>Surge_Predicted_Impact!$C$113</f>
        <v>0</v>
      </c>
      <c r="BY5" s="152">
        <f>Surge_Predicted_Impact!$C$114</f>
        <v>0</v>
      </c>
      <c r="BZ5" s="152">
        <f>Surge_Predicted_Impact!$C$115</f>
        <v>0</v>
      </c>
      <c r="CA5" s="152">
        <f t="shared" si="6"/>
        <v>0</v>
      </c>
      <c r="CB5" s="1">
        <f>Surge_Predicted_Impact!$C$117</f>
        <v>0</v>
      </c>
      <c r="CC5" s="1">
        <f>Surge_Predicted_Impact!$C$118</f>
        <v>0</v>
      </c>
      <c r="CD5" s="1">
        <f>Surge_Predicted_Impact!$C$119</f>
        <v>0</v>
      </c>
      <c r="CE5" s="1">
        <f t="shared" si="7"/>
        <v>0</v>
      </c>
      <c r="CF5" s="152">
        <f>Surge_Predicted_Impact!$C$120</f>
        <v>0</v>
      </c>
      <c r="CH5" s="1">
        <f ca="1">D5*Surge_Predicted_Impact!$C$135</f>
        <v>39.680592227829273</v>
      </c>
      <c r="CI5" s="18">
        <f ca="1">(C5-C4)*Surge_Predicted_Impact!$C$135</f>
        <v>13.521641721878979</v>
      </c>
      <c r="CJ5" s="18">
        <f ca="1">CJ4*(1- 1/Surge_Predicted_Impact!$C$137)+CI5</f>
        <v>38.361415728745087</v>
      </c>
      <c r="CK5" s="18">
        <f t="shared" ca="1" si="8"/>
        <v>24.839774006866108</v>
      </c>
      <c r="CL5" s="1">
        <f ca="1">CJ5*(1-Surge_Predicted_Impact!$C$136)</f>
        <v>32.607203369433321</v>
      </c>
      <c r="CM5" s="1">
        <f ca="1">CJ5*(1+Surge_Predicted_Impact!$C$136)</f>
        <v>44.115628088056845</v>
      </c>
      <c r="CN5" s="1">
        <f ca="1">CI5/Surge_Predicted_Impact!$C$138</f>
        <v>2.7043283443757957</v>
      </c>
      <c r="CO5" s="1">
        <f ca="1">CK5/Surge_Predicted_Impact!$C$140</f>
        <v>0.99359096027464433</v>
      </c>
      <c r="CP5" s="1">
        <f t="shared" ca="1" si="9"/>
        <v>3.6979193046504402</v>
      </c>
      <c r="CQ5" s="1">
        <f ca="1">CI5/(Surge_Predicted_Impact!$C$138 + Surge_Predicted_Impact!$C$139)</f>
        <v>2.2536069536464964</v>
      </c>
      <c r="CR5" s="1">
        <f ca="1">CK5/(Surge_Predicted_Impact!$C$140 + Surge_Predicted_Impact!$C$141)</f>
        <v>0.95537592334100419</v>
      </c>
      <c r="CS5" s="152">
        <f>Surge_Predicted_Impact!$C$151</f>
        <v>12000</v>
      </c>
      <c r="CT5" s="152"/>
      <c r="CU5" s="1">
        <f ca="1">Surge_Predicted_Impact!$C$146*(Calculation!E5-Calculation!H5)</f>
        <v>0.10431201082011939</v>
      </c>
      <c r="CV5" s="1">
        <f ca="1">H4*1/Surge_Predicted_Impact!$C$60</f>
        <v>3.2396757030597682E-2</v>
      </c>
      <c r="CW5" s="1">
        <f ca="1">CV5*Surge_Predicted_Impact!$C$144+CU5</f>
        <v>0.10593184867164927</v>
      </c>
      <c r="CX5" s="1">
        <f ca="1">CX4*(1-1/Surge_Predicted_Impact!$C$147)+CW4</f>
        <v>7.3319759044094809E-2</v>
      </c>
      <c r="CY5" s="1">
        <f ca="1">$CX5*(1-Surge_Predicted_Impact!$C$145)</f>
        <v>5.4989819283071104E-2</v>
      </c>
      <c r="CZ5" s="1">
        <f ca="1">$CX5*(1+Surge_Predicted_Impact!$C$145)</f>
        <v>9.1649698805118515E-2</v>
      </c>
      <c r="DA5" s="1">
        <f ca="1">CX5/Surge_Predicted_Impact!$C$148</f>
        <v>2.4439919681364938E-2</v>
      </c>
      <c r="DB5" s="152">
        <f>Surge_Predicted_Impact!$C$152</f>
        <v>0</v>
      </c>
    </row>
    <row r="6" spans="2:106" x14ac:dyDescent="0.25">
      <c r="B6" s="30">
        <f t="shared" si="10"/>
        <v>43895</v>
      </c>
      <c r="C6" s="18">
        <f ca="1">INDIRECT(_xlfn.CONCAT(EpidemiologicalModel_Selection!$C$2,"!",EpidemiologicalModel_Selection!$C$5,ROW()-1))</f>
        <v>6.2167000740934784</v>
      </c>
      <c r="D6" s="18">
        <f ca="1">INDIRECT(_xlfn.CONCAT(EpidemiologicalModel_Selection!$C$2,"!",EpidemiologicalModel_Selection!$C$3,ROW()-1))</f>
        <v>5.5891874334093652</v>
      </c>
      <c r="E6" s="37">
        <f ca="1">INDIRECT(_xlfn.CONCAT(EpidemiologicalModel_Selection!$C$2,"!",EpidemiologicalModel_Selection!$C$4,ROW()-1))</f>
        <v>1.9045610122557264</v>
      </c>
      <c r="F6" s="37">
        <f ca="1">E6*Surge_Predicted_Impact!$D$53</f>
        <v>0.16150677383928561</v>
      </c>
      <c r="G6" s="6">
        <f t="shared" ca="1" si="0"/>
        <v>0.42640168582640536</v>
      </c>
      <c r="H6" s="24">
        <f ca="1">H5*(1-1/Surge_Predicted_Impact!$C$60)+F6</f>
        <v>0.42640168582640536</v>
      </c>
      <c r="I6" s="24">
        <f ca="1">(1-Surge_Predicted_Impact!$C$68)*Calculation!O5</f>
        <v>1.9700000000000018E-4</v>
      </c>
      <c r="J6" s="24">
        <f ca="1">I6+(J5*(1-1/Surge_Predicted_Impact!$C$63))</f>
        <v>1.9700000000000018E-4</v>
      </c>
      <c r="K6" s="24">
        <f ca="1">(1/Surge_Predicted_Impact!$C$62)*Calculation!L5</f>
        <v>3.1301573679404773E-3</v>
      </c>
      <c r="L6" s="24">
        <f ca="1">M6+L5*(1-1/Surge_Predicted_Impact!$C$62)</f>
        <v>5.2715516765000248E-2</v>
      </c>
      <c r="M6" s="1">
        <f ca="1">E6*Surge_Predicted_Impact!$D$55</f>
        <v>1.8283785717654991E-2</v>
      </c>
      <c r="N6" s="6">
        <f ca="1">N5*(1-1/Surge_Predicted_Impact!$C$64)+K6</f>
        <v>6.3104731240324063E-3</v>
      </c>
      <c r="O6" s="24">
        <f ca="1">N5*1/Surge_Predicted_Impact!$C$64</f>
        <v>4.5433082229884698E-4</v>
      </c>
      <c r="P6" s="1">
        <f ca="1">E6*Surge_Predicted_Impact!$D$54</f>
        <v>0.12493920240397563</v>
      </c>
      <c r="Q6" s="1">
        <f ca="1">Q5*(1-1/Surge_Predicted_Impact!$C$61)+P6</f>
        <v>0.36665069563186492</v>
      </c>
      <c r="R6" s="6">
        <f t="shared" ca="1" si="11"/>
        <v>0.41956321239686517</v>
      </c>
      <c r="S6" s="1">
        <f ca="1">E6*Surge_Predicted_Impact!$D$56</f>
        <v>9.1418928588274956E-5</v>
      </c>
      <c r="T6" s="6">
        <f ca="1">T5*(1-1/Surge_Predicted_Impact!$C$65)+S6</f>
        <v>2.5714024453650909E-4</v>
      </c>
      <c r="U6" s="1">
        <f ca="1">E6*Surge_Predicted_Impact!$D$57</f>
        <v>1.4627028574123993E-4</v>
      </c>
      <c r="V6" s="6">
        <f ca="1">U5*(1-1/Surge_Predicted_Impact!$C$66)+U6</f>
        <v>1.4627028574123993E-4</v>
      </c>
      <c r="W6" s="5">
        <f>Surge_Predicted_Impact!$C$72</f>
        <v>0</v>
      </c>
      <c r="X6" s="160">
        <f>Surge_Predicted_Impact!$C$73</f>
        <v>0</v>
      </c>
      <c r="Y6" s="5">
        <f>Surge_Predicted_Impact!$C$74</f>
        <v>0</v>
      </c>
      <c r="Z6" s="5">
        <f>Surge_Predicted_Impact!$C$75</f>
        <v>0</v>
      </c>
      <c r="AA6" s="5">
        <f>Surge_Predicted_Impact!$C$76</f>
        <v>0</v>
      </c>
      <c r="AC6" s="18">
        <f ca="1">_xlfn.CEILING.MATH(G6/Surge_Predicted_Impact!$C$92)*(24/Surge_Predicted_Impact!$C$89)*(7/Surge_Predicted_Impact!$C$90)</f>
        <v>5.25</v>
      </c>
      <c r="AD6" s="18">
        <f ca="1">_xlfn.CEILING.MATH(R6/Surge_Predicted_Impact!$C$93)*(24/Surge_Predicted_Impact!$C$89)*(7/Surge_Predicted_Impact!$C$90)</f>
        <v>5.25</v>
      </c>
      <c r="AE6" s="1">
        <f t="shared" ca="1" si="1"/>
        <v>10.5</v>
      </c>
      <c r="AF6" s="1">
        <f ca="1">_xlfn.CEILING.MATH(N6/Surge_Predicted_Impact!$C$94)*24/Surge_Predicted_Impact!$C$89*7/Surge_Predicted_Impact!$C$90</f>
        <v>5.25</v>
      </c>
      <c r="AG6" s="1">
        <f ca="1">_xlfn.CEILING.MATH(T6/Surge_Predicted_Impact!$C$95)*24/Surge_Predicted_Impact!$C$89*7/Surge_Predicted_Impact!$C$90</f>
        <v>5.25</v>
      </c>
      <c r="AH6" s="1">
        <f ca="1">_xlfn.CEILING.MATH(V6/Surge_Predicted_Impact!$C$96)*24/Surge_Predicted_Impact!$C$89*7/Surge_Predicted_Impact!$C$90</f>
        <v>5.25</v>
      </c>
      <c r="AI6" s="18">
        <f t="shared" ca="1" si="12"/>
        <v>26.25</v>
      </c>
      <c r="AJ6" s="41"/>
      <c r="AK6" s="23">
        <f ca="1">_xlfn.CEILING.MATH(G6/Surge_Predicted_Impact!$C$103)*24/Surge_Predicted_Impact!$C$100*7/Surge_Predicted_Impact!$C$101</f>
        <v>5.25</v>
      </c>
      <c r="AL6" s="23">
        <f ca="1">_xlfn.CEILING.MATH(R6/Surge_Predicted_Impact!$C$104)*24/Surge_Predicted_Impact!$C$100*7/Surge_Predicted_Impact!$C$101</f>
        <v>5.25</v>
      </c>
      <c r="AM6" s="23">
        <f ca="1">_xlfn.CEILING.MATH(N6/Surge_Predicted_Impact!$C$105)*24/Surge_Predicted_Impact!$C$100*7/Surge_Predicted_Impact!$C$101</f>
        <v>5.25</v>
      </c>
      <c r="AN6" s="23">
        <f ca="1">_xlfn.CEILING.MATH(T6/Surge_Predicted_Impact!$C$106)*24/Surge_Predicted_Impact!$C$100*7/Surge_Predicted_Impact!$C$101</f>
        <v>5.25</v>
      </c>
      <c r="AO6" s="23">
        <f ca="1">_xlfn.CEILING.MATH(V6/Surge_Predicted_Impact!$C$107)*24/Surge_Predicted_Impact!$C$100*7/Surge_Predicted_Impact!$C$101</f>
        <v>5.25</v>
      </c>
      <c r="AP6" s="1">
        <f t="shared" ca="1" si="2"/>
        <v>26.25</v>
      </c>
      <c r="AR6" s="38">
        <f ca="1">G6/Surge_Predicted_Impact!$C$81</f>
        <v>0.14213389527546846</v>
      </c>
      <c r="AS6" s="38">
        <f ca="1">$R6/Surge_Predicted_Impact!$C$82</f>
        <v>0.20978160619843259</v>
      </c>
      <c r="AT6" s="38">
        <f t="shared" ca="1" si="13"/>
        <v>0.35191550147390105</v>
      </c>
      <c r="AU6" s="38">
        <f ca="1">N6/Surge_Predicted_Impact!$C$83</f>
        <v>3.1552365620162032E-3</v>
      </c>
      <c r="AV6" s="38">
        <f ca="1">T6/Surge_Predicted_Impact!$C$84</f>
        <v>1.2857012226825455E-4</v>
      </c>
      <c r="AW6" s="38">
        <f ca="1">V6/Surge_Predicted_Impact!$C$85</f>
        <v>3.6567571435309984E-5</v>
      </c>
      <c r="AX6" s="38">
        <f t="shared" ca="1" si="14"/>
        <v>0.35523587572962079</v>
      </c>
      <c r="AZ6" s="1">
        <f ca="1">(AE6-BA5)*Surge_Predicted_Impact!$C$124</f>
        <v>0.10298550000000001</v>
      </c>
      <c r="BA6" s="1">
        <f ca="1">BA5*(1-1/Surge_Predicted_Impact!$C$125)+AZ6</f>
        <v>0.29004621428571431</v>
      </c>
      <c r="BB6" s="37">
        <f t="shared" ca="1" si="15"/>
        <v>10.790046214285715</v>
      </c>
      <c r="BC6" s="1">
        <f ca="1">(AF6-BD5)*Surge_Predicted_Impact!$C$124</f>
        <v>5.1492750000000004E-2</v>
      </c>
      <c r="BD6" s="1">
        <f ca="1">BD5*(1-1/Surge_Predicted_Impact!$C$125)+BC6</f>
        <v>0.14502310714285715</v>
      </c>
      <c r="BE6" s="37">
        <f t="shared" ca="1" si="3"/>
        <v>5.3950231071428574</v>
      </c>
      <c r="BF6" s="1">
        <f ca="1">(AI6-BG5)*Surge_Predicted_Impact!$C$124</f>
        <v>0.25746374999999999</v>
      </c>
      <c r="BG6" s="1">
        <f ca="1">BG5*(1-1/Surge_Predicted_Impact!$C$125)+BF6</f>
        <v>0.72511553571428577</v>
      </c>
      <c r="BH6" s="37">
        <f t="shared" ca="1" si="4"/>
        <v>26.975115535714284</v>
      </c>
      <c r="BJ6" s="1">
        <f ca="1">(AT6-BK5)*Surge_Predicted_Impact!$C$124</f>
        <v>3.4772971685406709E-3</v>
      </c>
      <c r="BK6" s="1">
        <f ca="1">BK5*(1-1/Surge_Predicted_Impact!$C$125)+BJ6</f>
        <v>7.3640971726722142E-3</v>
      </c>
      <c r="BL6" s="37">
        <f t="shared" ca="1" si="16"/>
        <v>0.35927959864657327</v>
      </c>
      <c r="BM6" s="1">
        <f ca="1">(AU6-BN5)*Surge_Predicted_Impact!$C$124</f>
        <v>3.1297147576956781E-5</v>
      </c>
      <c r="BN6" s="1">
        <f ca="1">BN5*(1-1/Surge_Predicted_Impact!$C$125)+BM6</f>
        <v>5.4995965874587435E-5</v>
      </c>
      <c r="BO6" s="37">
        <f t="shared" ca="1" si="17"/>
        <v>3.2102325278907905E-3</v>
      </c>
      <c r="BP6" s="1">
        <f ca="1">(AX6-AY5)*Surge_Predicted_Impact!$C$124</f>
        <v>3.5523587572962078E-3</v>
      </c>
      <c r="BQ6" s="1">
        <f ca="1">BQ5*(1-1/Surge_Predicted_Impact!$C$125)+BP6</f>
        <v>7.4816023696940969E-3</v>
      </c>
      <c r="BR6" s="1">
        <f t="shared" ca="1" si="5"/>
        <v>0.36271747809931487</v>
      </c>
      <c r="BS6" s="1">
        <f ca="1">(AP6-AQ5)*Surge_Predicted_Impact!$C$124</f>
        <v>0.26250000000000001</v>
      </c>
      <c r="BT6" s="1">
        <f ca="1">BT5*(1-1/Surge_Predicted_Impact!$C$125)+BS6</f>
        <v>0.73258928571428583</v>
      </c>
      <c r="BU6" s="1">
        <f t="shared" ca="1" si="18"/>
        <v>26.982589285714287</v>
      </c>
      <c r="BW6" s="1">
        <f>Surge_Predicted_Impact!$C$112</f>
        <v>0</v>
      </c>
      <c r="BX6" s="1">
        <f>Surge_Predicted_Impact!$C$113</f>
        <v>0</v>
      </c>
      <c r="BY6" s="152">
        <f>Surge_Predicted_Impact!$C$114</f>
        <v>0</v>
      </c>
      <c r="BZ6" s="152">
        <f>Surge_Predicted_Impact!$C$115</f>
        <v>0</v>
      </c>
      <c r="CA6" s="152">
        <f t="shared" si="6"/>
        <v>0</v>
      </c>
      <c r="CB6" s="1">
        <f>Surge_Predicted_Impact!$C$117</f>
        <v>0</v>
      </c>
      <c r="CC6" s="1">
        <f>Surge_Predicted_Impact!$C$118</f>
        <v>0</v>
      </c>
      <c r="CD6" s="1">
        <f>Surge_Predicted_Impact!$C$119</f>
        <v>0</v>
      </c>
      <c r="CE6" s="1">
        <f t="shared" si="7"/>
        <v>0</v>
      </c>
      <c r="CF6" s="152">
        <f>Surge_Predicted_Impact!$C$120</f>
        <v>0</v>
      </c>
      <c r="CH6" s="1">
        <f ca="1">D6*Surge_Predicted_Impact!$C$135</f>
        <v>55.89187433409365</v>
      </c>
      <c r="CI6" s="18">
        <f ca="1">(C6-C5)*Surge_Predicted_Impact!$C$135</f>
        <v>19.045610122537902</v>
      </c>
      <c r="CJ6" s="18">
        <f ca="1">CJ5*(1- 1/Surge_Predicted_Impact!$C$137)+CI6</f>
        <v>53.570884278408478</v>
      </c>
      <c r="CK6" s="18">
        <f t="shared" ca="1" si="8"/>
        <v>34.525274155870576</v>
      </c>
      <c r="CL6" s="1">
        <f ca="1">CJ6*(1-Surge_Predicted_Impact!$C$136)</f>
        <v>45.535251636647203</v>
      </c>
      <c r="CM6" s="1">
        <f ca="1">CJ6*(1+Surge_Predicted_Impact!$C$136)</f>
        <v>61.606516920169746</v>
      </c>
      <c r="CN6" s="1">
        <f ca="1">CI6/Surge_Predicted_Impact!$C$138</f>
        <v>3.8091220245075803</v>
      </c>
      <c r="CO6" s="1">
        <f ca="1">CK6/Surge_Predicted_Impact!$C$140</f>
        <v>1.3810109662348231</v>
      </c>
      <c r="CP6" s="1">
        <f t="shared" ca="1" si="9"/>
        <v>5.1901329907424039</v>
      </c>
      <c r="CQ6" s="1">
        <f ca="1">CI6/(Surge_Predicted_Impact!$C$138 + Surge_Predicted_Impact!$C$139)</f>
        <v>3.1742683537563168</v>
      </c>
      <c r="CR6" s="1">
        <f ca="1">CK6/(Surge_Predicted_Impact!$C$140 + Surge_Predicted_Impact!$C$141)</f>
        <v>1.3278951598411761</v>
      </c>
      <c r="CS6" s="152">
        <f>Surge_Predicted_Impact!$C$151</f>
        <v>12000</v>
      </c>
      <c r="CT6" s="152"/>
      <c r="CU6" s="1">
        <f ca="1">Surge_Predicted_Impact!$C$146*(Calculation!E6-Calculation!H6)</f>
        <v>0.14781593264293211</v>
      </c>
      <c r="CV6" s="1">
        <f ca="1">H5*1/Surge_Predicted_Impact!$C$60</f>
        <v>4.4149151997853298E-2</v>
      </c>
      <c r="CW6" s="1">
        <f ca="1">CV6*Surge_Predicted_Impact!$C$144+CU6</f>
        <v>0.15002339024282477</v>
      </c>
      <c r="CX6" s="1">
        <f ca="1">CX5*(1-1/Surge_Predicted_Impact!$C$147)+CW5</f>
        <v>0.17558561976353934</v>
      </c>
      <c r="CY6" s="1">
        <f ca="1">$CX6*(1-Surge_Predicted_Impact!$C$145)</f>
        <v>0.1316892148226545</v>
      </c>
      <c r="CZ6" s="1">
        <f ca="1">$CX6*(1+Surge_Predicted_Impact!$C$145)</f>
        <v>0.21948202470442418</v>
      </c>
      <c r="DA6" s="1">
        <f ca="1">CX6/Surge_Predicted_Impact!$C$148</f>
        <v>5.8528539921179783E-2</v>
      </c>
      <c r="DB6" s="152">
        <f>Surge_Predicted_Impact!$C$152</f>
        <v>0</v>
      </c>
    </row>
    <row r="7" spans="2:106" x14ac:dyDescent="0.25">
      <c r="B7" s="30">
        <f t="shared" si="10"/>
        <v>43896</v>
      </c>
      <c r="C7" s="18">
        <f ca="1">INDIRECT(_xlfn.CONCAT(EpidemiologicalModel_Selection!$C$2,"!",EpidemiologicalModel_Selection!$C$5,ROW()-1))</f>
        <v>8.8992919191948481</v>
      </c>
      <c r="D7" s="18">
        <f ca="1">INDIRECT(_xlfn.CONCAT(EpidemiologicalModel_Selection!$C$2,"!",EpidemiologicalModel_Selection!$C$3,ROW()-1))</f>
        <v>7.8725516046957802</v>
      </c>
      <c r="E7" s="37">
        <f ca="1">INDIRECT(_xlfn.CONCAT(EpidemiologicalModel_Selection!$C$2,"!",EpidemiologicalModel_Selection!$C$4,ROW()-1))</f>
        <v>2.6825918451009785</v>
      </c>
      <c r="F7" s="37">
        <f ca="1">E7*Surge_Predicted_Impact!$D$53</f>
        <v>0.22748378846456296</v>
      </c>
      <c r="G7" s="6">
        <f t="shared" ca="1" si="0"/>
        <v>0.59297094774433901</v>
      </c>
      <c r="H7" s="24">
        <f ca="1">H6*(1-1/Surge_Predicted_Impact!$C$60)+F7</f>
        <v>0.59297094774433901</v>
      </c>
      <c r="I7" s="24">
        <f ca="1">(1-Surge_Predicted_Impact!$C$68)*Calculation!O6</f>
        <v>4.4751585996436426E-4</v>
      </c>
      <c r="J7" s="24">
        <f ca="1">I7+(J6*(1-1/Surge_Predicted_Impact!$C$63))</f>
        <v>6.1637300282150727E-4</v>
      </c>
      <c r="K7" s="24">
        <f ca="1">(1/Surge_Predicted_Impact!$C$62)*Calculation!L6</f>
        <v>4.3929597304166873E-3</v>
      </c>
      <c r="L7" s="24">
        <f ca="1">M7+L6*(1-1/Surge_Predicted_Impact!$C$62)</f>
        <v>7.4075438747552985E-2</v>
      </c>
      <c r="M7" s="1">
        <f ca="1">E7*Surge_Predicted_Impact!$D$55</f>
        <v>2.5752881712969418E-2</v>
      </c>
      <c r="N7" s="6">
        <f ca="1">N6*(1-1/Surge_Predicted_Impact!$C$64)+K7</f>
        <v>9.9146237139450429E-3</v>
      </c>
      <c r="O7" s="24">
        <f ca="1">N6*1/Surge_Predicted_Impact!$C$64</f>
        <v>7.8880914050405079E-4</v>
      </c>
      <c r="P7" s="1">
        <f ca="1">E7*Surge_Predicted_Impact!$D$54</f>
        <v>0.17597802503862417</v>
      </c>
      <c r="Q7" s="1">
        <f ca="1">Q6*(1-1/Surge_Predicted_Impact!$C$61)+P7</f>
        <v>0.51643938526821298</v>
      </c>
      <c r="R7" s="6">
        <f t="shared" ca="1" si="11"/>
        <v>0.59113119701858741</v>
      </c>
      <c r="S7" s="1">
        <f ca="1">E7*Surge_Predicted_Impact!$D$56</f>
        <v>1.2876440856484709E-4</v>
      </c>
      <c r="T7" s="6">
        <f ca="1">T6*(1-1/Surge_Predicted_Impact!$C$65)+S7</f>
        <v>3.6019062864770527E-4</v>
      </c>
      <c r="U7" s="1">
        <f ca="1">E7*Surge_Predicted_Impact!$D$57</f>
        <v>2.0602305370375537E-4</v>
      </c>
      <c r="V7" s="6">
        <f ca="1">U6*(1-1/Surge_Predicted_Impact!$C$66)+U7</f>
        <v>2.0602305370375537E-4</v>
      </c>
      <c r="W7" s="5">
        <f>Surge_Predicted_Impact!$C$72</f>
        <v>0</v>
      </c>
      <c r="X7" s="160">
        <f>Surge_Predicted_Impact!$C$73</f>
        <v>0</v>
      </c>
      <c r="Y7" s="5">
        <f>Surge_Predicted_Impact!$C$74</f>
        <v>0</v>
      </c>
      <c r="Z7" s="5">
        <f>Surge_Predicted_Impact!$C$75</f>
        <v>0</v>
      </c>
      <c r="AA7" s="5">
        <f>Surge_Predicted_Impact!$C$76</f>
        <v>0</v>
      </c>
      <c r="AC7" s="18">
        <f ca="1">_xlfn.CEILING.MATH(G7/Surge_Predicted_Impact!$C$92)*(24/Surge_Predicted_Impact!$C$89)*(7/Surge_Predicted_Impact!$C$90)</f>
        <v>5.25</v>
      </c>
      <c r="AD7" s="18">
        <f ca="1">_xlfn.CEILING.MATH(R7/Surge_Predicted_Impact!$C$93)*(24/Surge_Predicted_Impact!$C$89)*(7/Surge_Predicted_Impact!$C$90)</f>
        <v>5.25</v>
      </c>
      <c r="AE7" s="1">
        <f t="shared" ca="1" si="1"/>
        <v>10.5</v>
      </c>
      <c r="AF7" s="1">
        <f ca="1">_xlfn.CEILING.MATH(N7/Surge_Predicted_Impact!$C$94)*24/Surge_Predicted_Impact!$C$89*7/Surge_Predicted_Impact!$C$90</f>
        <v>5.25</v>
      </c>
      <c r="AG7" s="1">
        <f ca="1">_xlfn.CEILING.MATH(T7/Surge_Predicted_Impact!$C$95)*24/Surge_Predicted_Impact!$C$89*7/Surge_Predicted_Impact!$C$90</f>
        <v>5.25</v>
      </c>
      <c r="AH7" s="1">
        <f ca="1">_xlfn.CEILING.MATH(V7/Surge_Predicted_Impact!$C$96)*24/Surge_Predicted_Impact!$C$89*7/Surge_Predicted_Impact!$C$90</f>
        <v>5.25</v>
      </c>
      <c r="AI7" s="18">
        <f t="shared" ca="1" si="12"/>
        <v>26.25</v>
      </c>
      <c r="AJ7" s="41"/>
      <c r="AK7" s="23">
        <f ca="1">_xlfn.CEILING.MATH(G7/Surge_Predicted_Impact!$C$103)*24/Surge_Predicted_Impact!$C$100*7/Surge_Predicted_Impact!$C$101</f>
        <v>5.25</v>
      </c>
      <c r="AL7" s="23">
        <f ca="1">_xlfn.CEILING.MATH(R7/Surge_Predicted_Impact!$C$104)*24/Surge_Predicted_Impact!$C$100*7/Surge_Predicted_Impact!$C$101</f>
        <v>5.25</v>
      </c>
      <c r="AM7" s="23">
        <f ca="1">_xlfn.CEILING.MATH(N7/Surge_Predicted_Impact!$C$105)*24/Surge_Predicted_Impact!$C$100*7/Surge_Predicted_Impact!$C$101</f>
        <v>5.25</v>
      </c>
      <c r="AN7" s="23">
        <f ca="1">_xlfn.CEILING.MATH(T7/Surge_Predicted_Impact!$C$106)*24/Surge_Predicted_Impact!$C$100*7/Surge_Predicted_Impact!$C$101</f>
        <v>5.25</v>
      </c>
      <c r="AO7" s="23">
        <f ca="1">_xlfn.CEILING.MATH(V7/Surge_Predicted_Impact!$C$107)*24/Surge_Predicted_Impact!$C$100*7/Surge_Predicted_Impact!$C$101</f>
        <v>5.25</v>
      </c>
      <c r="AP7" s="1">
        <f t="shared" ca="1" si="2"/>
        <v>26.25</v>
      </c>
      <c r="AR7" s="38">
        <f ca="1">G7/Surge_Predicted_Impact!$C$81</f>
        <v>0.19765698258144634</v>
      </c>
      <c r="AS7" s="38">
        <f ca="1">$R7/Surge_Predicted_Impact!$C$82</f>
        <v>0.2955655985092937</v>
      </c>
      <c r="AT7" s="38">
        <f t="shared" ca="1" si="13"/>
        <v>0.49322258109074002</v>
      </c>
      <c r="AU7" s="38">
        <f ca="1">N7/Surge_Predicted_Impact!$C$83</f>
        <v>4.9573118569725214E-3</v>
      </c>
      <c r="AV7" s="38">
        <f ca="1">T7/Surge_Predicted_Impact!$C$84</f>
        <v>1.8009531432385263E-4</v>
      </c>
      <c r="AW7" s="38">
        <f ca="1">V7/Surge_Predicted_Impact!$C$85</f>
        <v>5.1505763425938842E-5</v>
      </c>
      <c r="AX7" s="38">
        <f t="shared" ca="1" si="14"/>
        <v>0.49841149402546236</v>
      </c>
      <c r="AZ7" s="1">
        <f ca="1">(AE7-BA6)*Surge_Predicted_Impact!$C$124</f>
        <v>0.10209953785714286</v>
      </c>
      <c r="BA7" s="1">
        <f ca="1">BA6*(1-1/Surge_Predicted_Impact!$C$125)+AZ7</f>
        <v>0.37142816540816331</v>
      </c>
      <c r="BB7" s="37">
        <f t="shared" ca="1" si="15"/>
        <v>10.871428165408163</v>
      </c>
      <c r="BC7" s="1">
        <f ca="1">(AF7-BD6)*Surge_Predicted_Impact!$C$124</f>
        <v>5.104976892857143E-2</v>
      </c>
      <c r="BD7" s="1">
        <f ca="1">BD6*(1-1/Surge_Predicted_Impact!$C$125)+BC7</f>
        <v>0.18571408270408166</v>
      </c>
      <c r="BE7" s="37">
        <f t="shared" ca="1" si="3"/>
        <v>5.4357140827040817</v>
      </c>
      <c r="BF7" s="1">
        <f ca="1">(AI7-BG6)*Surge_Predicted_Impact!$C$124</f>
        <v>0.25524884464285719</v>
      </c>
      <c r="BG7" s="1">
        <f ca="1">BG6*(1-1/Surge_Predicted_Impact!$C$125)+BF7</f>
        <v>0.92857041352040826</v>
      </c>
      <c r="BH7" s="37">
        <f t="shared" ca="1" si="4"/>
        <v>27.178570413520408</v>
      </c>
      <c r="BJ7" s="1">
        <f ca="1">(AT7-BK6)*Surge_Predicted_Impact!$C$124</f>
        <v>4.8585848391806781E-3</v>
      </c>
      <c r="BK7" s="1">
        <f ca="1">BK6*(1-1/Surge_Predicted_Impact!$C$125)+BJ7</f>
        <v>1.1696675070947734E-2</v>
      </c>
      <c r="BL7" s="37">
        <f t="shared" ca="1" si="16"/>
        <v>0.50491925616168776</v>
      </c>
      <c r="BM7" s="1">
        <f ca="1">(AU7-BN6)*Surge_Predicted_Impact!$C$124</f>
        <v>4.9023158910979341E-5</v>
      </c>
      <c r="BN7" s="1">
        <f ca="1">BN6*(1-1/Surge_Predicted_Impact!$C$125)+BM7</f>
        <v>1.0009084150881052E-4</v>
      </c>
      <c r="BO7" s="37">
        <f t="shared" ca="1" si="17"/>
        <v>5.0574026984813317E-3</v>
      </c>
      <c r="BP7" s="1">
        <f ca="1">(AX7-AY6)*Surge_Predicted_Impact!$C$124</f>
        <v>4.9841149402546237E-3</v>
      </c>
      <c r="BQ7" s="1">
        <f ca="1">BQ6*(1-1/Surge_Predicted_Impact!$C$125)+BP7</f>
        <v>1.1931317140684856E-2</v>
      </c>
      <c r="BR7" s="1">
        <f t="shared" ca="1" si="5"/>
        <v>0.51034281116614721</v>
      </c>
      <c r="BS7" s="1">
        <f ca="1">(AP7-AQ6)*Surge_Predicted_Impact!$C$124</f>
        <v>0.26250000000000001</v>
      </c>
      <c r="BT7" s="1">
        <f ca="1">BT6*(1-1/Surge_Predicted_Impact!$C$125)+BS7</f>
        <v>0.94276147959183687</v>
      </c>
      <c r="BU7" s="1">
        <f t="shared" ca="1" si="18"/>
        <v>27.192761479591837</v>
      </c>
      <c r="BW7" s="1">
        <f>Surge_Predicted_Impact!$C$112</f>
        <v>0</v>
      </c>
      <c r="BX7" s="1">
        <f>Surge_Predicted_Impact!$C$113</f>
        <v>0</v>
      </c>
      <c r="BY7" s="152">
        <f>Surge_Predicted_Impact!$C$114</f>
        <v>0</v>
      </c>
      <c r="BZ7" s="152">
        <f>Surge_Predicted_Impact!$C$115</f>
        <v>0</v>
      </c>
      <c r="CA7" s="152">
        <f t="shared" si="6"/>
        <v>0</v>
      </c>
      <c r="CB7" s="1">
        <f>Surge_Predicted_Impact!$C$117</f>
        <v>0</v>
      </c>
      <c r="CC7" s="1">
        <f>Surge_Predicted_Impact!$C$118</f>
        <v>0</v>
      </c>
      <c r="CD7" s="1">
        <f>Surge_Predicted_Impact!$C$119</f>
        <v>0</v>
      </c>
      <c r="CE7" s="1">
        <f t="shared" si="7"/>
        <v>0</v>
      </c>
      <c r="CF7" s="152">
        <f>Surge_Predicted_Impact!$C$120</f>
        <v>0</v>
      </c>
      <c r="CH7" s="1">
        <f ca="1">D7*Surge_Predicted_Impact!$C$135</f>
        <v>78.725516046957807</v>
      </c>
      <c r="CI7" s="18">
        <f ca="1">(C7-C6)*Surge_Predicted_Impact!$C$135</f>
        <v>26.825918451013699</v>
      </c>
      <c r="CJ7" s="18">
        <f ca="1">CJ6*(1- 1/Surge_Predicted_Impact!$C$137)+CI7</f>
        <v>75.039714301581327</v>
      </c>
      <c r="CK7" s="18">
        <f t="shared" ca="1" si="8"/>
        <v>48.213795850567628</v>
      </c>
      <c r="CL7" s="1">
        <f ca="1">CJ7*(1-Surge_Predicted_Impact!$C$136)</f>
        <v>63.783757156344123</v>
      </c>
      <c r="CM7" s="1">
        <f ca="1">CJ7*(1+Surge_Predicted_Impact!$C$136)</f>
        <v>86.295671446818517</v>
      </c>
      <c r="CN7" s="1">
        <f ca="1">CI7/Surge_Predicted_Impact!$C$138</f>
        <v>5.3651836902027394</v>
      </c>
      <c r="CO7" s="1">
        <f ca="1">CK7/Surge_Predicted_Impact!$C$140</f>
        <v>1.928551834022705</v>
      </c>
      <c r="CP7" s="1">
        <f t="shared" ca="1" si="9"/>
        <v>7.2937355242254442</v>
      </c>
      <c r="CQ7" s="1">
        <f ca="1">CI7/(Surge_Predicted_Impact!$C$138 + Surge_Predicted_Impact!$C$139)</f>
        <v>4.4709864085022835</v>
      </c>
      <c r="CR7" s="1">
        <f ca="1">CK7/(Surge_Predicted_Impact!$C$140 + Surge_Predicted_Impact!$C$141)</f>
        <v>1.8543767634833703</v>
      </c>
      <c r="CS7" s="152">
        <f>Surge_Predicted_Impact!$C$151</f>
        <v>12000</v>
      </c>
      <c r="CT7" s="152"/>
      <c r="CU7" s="1">
        <f ca="1">Surge_Predicted_Impact!$C$146*(Calculation!E7-Calculation!H7)</f>
        <v>0.20896208973566399</v>
      </c>
      <c r="CV7" s="1">
        <f ca="1">H6*1/Surge_Predicted_Impact!$C$60</f>
        <v>6.0914526546629336E-2</v>
      </c>
      <c r="CW7" s="1">
        <f ca="1">CV7*Surge_Predicted_Impact!$C$144+CU7</f>
        <v>0.21200781606299546</v>
      </c>
      <c r="CX7" s="1">
        <f ca="1">CX6*(1-1/Surge_Predicted_Impact!$C$147)+CW6</f>
        <v>0.31682972901818712</v>
      </c>
      <c r="CY7" s="1">
        <f ca="1">$CX7*(1-Surge_Predicted_Impact!$C$145)</f>
        <v>0.23762229676364033</v>
      </c>
      <c r="CZ7" s="1">
        <f ca="1">$CX7*(1+Surge_Predicted_Impact!$C$145)</f>
        <v>0.39603716127273392</v>
      </c>
      <c r="DA7" s="1">
        <f ca="1">CX7/Surge_Predicted_Impact!$C$148</f>
        <v>0.10560990967272904</v>
      </c>
      <c r="DB7" s="152">
        <f>Surge_Predicted_Impact!$C$152</f>
        <v>0</v>
      </c>
    </row>
    <row r="8" spans="2:106" x14ac:dyDescent="0.25">
      <c r="B8" s="30">
        <f t="shared" si="10"/>
        <v>43897</v>
      </c>
      <c r="C8" s="18">
        <f ca="1">INDIRECT(_xlfn.CONCAT(EpidemiologicalModel_Selection!$C$2,"!",EpidemiologicalModel_Selection!$C$5,ROW()-1))</f>
        <v>12.677676880853211</v>
      </c>
      <c r="D8" s="18">
        <f ca="1">INDIRECT(_xlfn.CONCAT(EpidemiologicalModel_Selection!$C$2,"!",EpidemiologicalModel_Selection!$C$3,ROW()-1))</f>
        <v>11.088611451733016</v>
      </c>
      <c r="E8" s="37">
        <f ca="1">INDIRECT(_xlfn.CONCAT(EpidemiologicalModel_Selection!$C$2,"!",EpidemiologicalModel_Selection!$C$4,ROW()-1))</f>
        <v>3.7783849616622316</v>
      </c>
      <c r="F8" s="37">
        <f ca="1">E8*Surge_Predicted_Impact!$D$53</f>
        <v>0.32040704474895726</v>
      </c>
      <c r="G8" s="6">
        <f t="shared" ca="1" si="0"/>
        <v>0.8286678571012478</v>
      </c>
      <c r="H8" s="24">
        <f ca="1">H7*(1-1/Surge_Predicted_Impact!$C$60)+F8</f>
        <v>0.8286678571012478</v>
      </c>
      <c r="I8" s="24">
        <f ca="1">(1-Surge_Predicted_Impact!$C$68)*Calculation!O7</f>
        <v>7.7697700339649E-4</v>
      </c>
      <c r="J8" s="24">
        <f ca="1">I8+(J7*(1-1/Surge_Predicted_Impact!$C$63))</f>
        <v>1.3052967201006391E-3</v>
      </c>
      <c r="K8" s="24">
        <f ca="1">(1/Surge_Predicted_Impact!$C$62)*Calculation!L7</f>
        <v>6.1729532289627482E-3</v>
      </c>
      <c r="L8" s="24">
        <f ca="1">M8+L7*(1-1/Surge_Predicted_Impact!$C$62)</f>
        <v>0.1041749811505477</v>
      </c>
      <c r="M8" s="1">
        <f ca="1">E8*Surge_Predicted_Impact!$D$55</f>
        <v>3.627249563195746E-2</v>
      </c>
      <c r="N8" s="6">
        <f ca="1">N7*(1-1/Surge_Predicted_Impact!$C$64)+K8</f>
        <v>1.4848248978664661E-2</v>
      </c>
      <c r="O8" s="24">
        <f ca="1">N7*1/Surge_Predicted_Impact!$C$64</f>
        <v>1.2393279642431304E-3</v>
      </c>
      <c r="P8" s="1">
        <f ca="1">E8*Surge_Predicted_Impact!$D$54</f>
        <v>0.24786205348504237</v>
      </c>
      <c r="Q8" s="1">
        <f ca="1">Q7*(1-1/Surge_Predicted_Impact!$C$61)+P8</f>
        <v>0.72741291123409724</v>
      </c>
      <c r="R8" s="6">
        <f t="shared" ca="1" si="11"/>
        <v>0.83289318910474552</v>
      </c>
      <c r="S8" s="1">
        <f ca="1">E8*Surge_Predicted_Impact!$D$56</f>
        <v>1.8136247815978731E-4</v>
      </c>
      <c r="T8" s="6">
        <f ca="1">T7*(1-1/Surge_Predicted_Impact!$C$65)+S8</f>
        <v>5.0553404394272205E-4</v>
      </c>
      <c r="U8" s="1">
        <f ca="1">E8*Surge_Predicted_Impact!$D$57</f>
        <v>2.9017996505565968E-4</v>
      </c>
      <c r="V8" s="6">
        <f ca="1">U7*(1-1/Surge_Predicted_Impact!$C$66)+U8</f>
        <v>2.9017996505565968E-4</v>
      </c>
      <c r="W8" s="5">
        <f>Surge_Predicted_Impact!$C$72</f>
        <v>0</v>
      </c>
      <c r="X8" s="160">
        <f>Surge_Predicted_Impact!$C$73</f>
        <v>0</v>
      </c>
      <c r="Y8" s="5">
        <f>Surge_Predicted_Impact!$C$74</f>
        <v>0</v>
      </c>
      <c r="Z8" s="5">
        <f>Surge_Predicted_Impact!$C$75</f>
        <v>0</v>
      </c>
      <c r="AA8" s="5">
        <f>Surge_Predicted_Impact!$C$76</f>
        <v>0</v>
      </c>
      <c r="AC8" s="18">
        <f ca="1">_xlfn.CEILING.MATH(G8/Surge_Predicted_Impact!$C$92)*(24/Surge_Predicted_Impact!$C$89)*(7/Surge_Predicted_Impact!$C$90)</f>
        <v>5.25</v>
      </c>
      <c r="AD8" s="18">
        <f ca="1">_xlfn.CEILING.MATH(R8/Surge_Predicted_Impact!$C$93)*(24/Surge_Predicted_Impact!$C$89)*(7/Surge_Predicted_Impact!$C$90)</f>
        <v>5.25</v>
      </c>
      <c r="AE8" s="1">
        <f t="shared" ca="1" si="1"/>
        <v>10.5</v>
      </c>
      <c r="AF8" s="1">
        <f ca="1">_xlfn.CEILING.MATH(N8/Surge_Predicted_Impact!$C$94)*24/Surge_Predicted_Impact!$C$89*7/Surge_Predicted_Impact!$C$90</f>
        <v>5.25</v>
      </c>
      <c r="AG8" s="1">
        <f ca="1">_xlfn.CEILING.MATH(T8/Surge_Predicted_Impact!$C$95)*24/Surge_Predicted_Impact!$C$89*7/Surge_Predicted_Impact!$C$90</f>
        <v>5.25</v>
      </c>
      <c r="AH8" s="1">
        <f ca="1">_xlfn.CEILING.MATH(V8/Surge_Predicted_Impact!$C$96)*24/Surge_Predicted_Impact!$C$89*7/Surge_Predicted_Impact!$C$90</f>
        <v>5.25</v>
      </c>
      <c r="AI8" s="18">
        <f t="shared" ca="1" si="12"/>
        <v>26.25</v>
      </c>
      <c r="AJ8" s="41"/>
      <c r="AK8" s="23">
        <f ca="1">_xlfn.CEILING.MATH(G8/Surge_Predicted_Impact!$C$103)*24/Surge_Predicted_Impact!$C$100*7/Surge_Predicted_Impact!$C$101</f>
        <v>5.25</v>
      </c>
      <c r="AL8" s="23">
        <f ca="1">_xlfn.CEILING.MATH(R8/Surge_Predicted_Impact!$C$104)*24/Surge_Predicted_Impact!$C$100*7/Surge_Predicted_Impact!$C$101</f>
        <v>5.25</v>
      </c>
      <c r="AM8" s="23">
        <f ca="1">_xlfn.CEILING.MATH(N8/Surge_Predicted_Impact!$C$105)*24/Surge_Predicted_Impact!$C$100*7/Surge_Predicted_Impact!$C$101</f>
        <v>5.25</v>
      </c>
      <c r="AN8" s="23">
        <f ca="1">_xlfn.CEILING.MATH(T8/Surge_Predicted_Impact!$C$106)*24/Surge_Predicted_Impact!$C$100*7/Surge_Predicted_Impact!$C$101</f>
        <v>5.25</v>
      </c>
      <c r="AO8" s="23">
        <f ca="1">_xlfn.CEILING.MATH(V8/Surge_Predicted_Impact!$C$107)*24/Surge_Predicted_Impact!$C$100*7/Surge_Predicted_Impact!$C$101</f>
        <v>5.25</v>
      </c>
      <c r="AP8" s="1">
        <f t="shared" ca="1" si="2"/>
        <v>26.25</v>
      </c>
      <c r="AR8" s="38">
        <f ca="1">G8/Surge_Predicted_Impact!$C$81</f>
        <v>0.27622261903374928</v>
      </c>
      <c r="AS8" s="38">
        <f ca="1">$R8/Surge_Predicted_Impact!$C$82</f>
        <v>0.41644659455237276</v>
      </c>
      <c r="AT8" s="38">
        <f t="shared" ca="1" si="13"/>
        <v>0.6926692135861221</v>
      </c>
      <c r="AU8" s="38">
        <f ca="1">N8/Surge_Predicted_Impact!$C$83</f>
        <v>7.4241244893323306E-3</v>
      </c>
      <c r="AV8" s="38">
        <f ca="1">T8/Surge_Predicted_Impact!$C$84</f>
        <v>2.5276702197136102E-4</v>
      </c>
      <c r="AW8" s="38">
        <f ca="1">V8/Surge_Predicted_Impact!$C$85</f>
        <v>7.254499126391492E-5</v>
      </c>
      <c r="AX8" s="38">
        <f t="shared" ca="1" si="14"/>
        <v>0.70041865008868964</v>
      </c>
      <c r="AZ8" s="1">
        <f ca="1">(AE8-BA7)*Surge_Predicted_Impact!$C$124</f>
        <v>0.10128571834591837</v>
      </c>
      <c r="BA8" s="1">
        <f ca="1">BA7*(1-1/Surge_Predicted_Impact!$C$125)+AZ8</f>
        <v>0.44618330051064148</v>
      </c>
      <c r="BB8" s="37">
        <f t="shared" ca="1" si="15"/>
        <v>10.946183300510642</v>
      </c>
      <c r="BC8" s="1">
        <f ca="1">(AF8-BD7)*Surge_Predicted_Impact!$C$124</f>
        <v>5.0642859172959187E-2</v>
      </c>
      <c r="BD8" s="1">
        <f ca="1">BD7*(1-1/Surge_Predicted_Impact!$C$125)+BC8</f>
        <v>0.22309165025532074</v>
      </c>
      <c r="BE8" s="37">
        <f t="shared" ca="1" si="3"/>
        <v>5.4730916502553209</v>
      </c>
      <c r="BF8" s="1">
        <f ca="1">(AI8-BG7)*Surge_Predicted_Impact!$C$124</f>
        <v>0.25321429586479594</v>
      </c>
      <c r="BG8" s="1">
        <f ca="1">BG7*(1-1/Surge_Predicted_Impact!$C$125)+BF8</f>
        <v>1.1154582512766036</v>
      </c>
      <c r="BH8" s="37">
        <f t="shared" ca="1" si="4"/>
        <v>27.365458251276603</v>
      </c>
      <c r="BJ8" s="1">
        <f ca="1">(AT8-BK7)*Surge_Predicted_Impact!$C$124</f>
        <v>6.8097253851517438E-3</v>
      </c>
      <c r="BK8" s="1">
        <f ca="1">BK7*(1-1/Surge_Predicted_Impact!$C$125)+BJ8</f>
        <v>1.7670923665317497E-2</v>
      </c>
      <c r="BL8" s="37">
        <f t="shared" ca="1" si="16"/>
        <v>0.71034013725143963</v>
      </c>
      <c r="BM8" s="1">
        <f ca="1">(AU8-BN7)*Surge_Predicted_Impact!$C$124</f>
        <v>7.3240336478235204E-5</v>
      </c>
      <c r="BN8" s="1">
        <f ca="1">BN7*(1-1/Surge_Predicted_Impact!$C$125)+BM8</f>
        <v>1.6618183216498785E-4</v>
      </c>
      <c r="BO8" s="37">
        <f t="shared" ca="1" si="17"/>
        <v>7.5903063214973181E-3</v>
      </c>
      <c r="BP8" s="1">
        <f ca="1">(AX8-AY7)*Surge_Predicted_Impact!$C$124</f>
        <v>7.004186500886897E-3</v>
      </c>
      <c r="BQ8" s="1">
        <f ca="1">BQ7*(1-1/Surge_Predicted_Impact!$C$125)+BP8</f>
        <v>1.8083266702951406E-2</v>
      </c>
      <c r="BR8" s="1">
        <f t="shared" ca="1" si="5"/>
        <v>0.7185019167916411</v>
      </c>
      <c r="BS8" s="1">
        <f ca="1">(AP8-AQ7)*Surge_Predicted_Impact!$C$124</f>
        <v>0.26250000000000001</v>
      </c>
      <c r="BT8" s="1">
        <f ca="1">BT7*(1-1/Surge_Predicted_Impact!$C$125)+BS8</f>
        <v>1.1379213739067058</v>
      </c>
      <c r="BU8" s="1">
        <f t="shared" ca="1" si="18"/>
        <v>27.387921373906707</v>
      </c>
      <c r="BW8" s="1">
        <f>Surge_Predicted_Impact!$C$112</f>
        <v>0</v>
      </c>
      <c r="BX8" s="1">
        <f>Surge_Predicted_Impact!$C$113</f>
        <v>0</v>
      </c>
      <c r="BY8" s="152">
        <f>Surge_Predicted_Impact!$C$114</f>
        <v>0</v>
      </c>
      <c r="BZ8" s="152">
        <f>Surge_Predicted_Impact!$C$115</f>
        <v>0</v>
      </c>
      <c r="CA8" s="152">
        <f t="shared" si="6"/>
        <v>0</v>
      </c>
      <c r="CB8" s="1">
        <f>Surge_Predicted_Impact!$C$117</f>
        <v>0</v>
      </c>
      <c r="CC8" s="1">
        <f>Surge_Predicted_Impact!$C$118</f>
        <v>0</v>
      </c>
      <c r="CD8" s="1">
        <f>Surge_Predicted_Impact!$C$119</f>
        <v>0</v>
      </c>
      <c r="CE8" s="1">
        <f t="shared" si="7"/>
        <v>0</v>
      </c>
      <c r="CF8" s="152">
        <f>Surge_Predicted_Impact!$C$120</f>
        <v>0</v>
      </c>
      <c r="CH8" s="1">
        <f ca="1">D8*Surge_Predicted_Impact!$C$135</f>
        <v>110.88611451733016</v>
      </c>
      <c r="CI8" s="18">
        <f ca="1">(C8-C7)*Surge_Predicted_Impact!$C$135</f>
        <v>37.783849616583623</v>
      </c>
      <c r="CJ8" s="18">
        <f ca="1">CJ7*(1- 1/Surge_Predicted_Impact!$C$137)+CI8</f>
        <v>105.31959248800682</v>
      </c>
      <c r="CK8" s="18">
        <f t="shared" ca="1" si="8"/>
        <v>67.535742871423196</v>
      </c>
      <c r="CL8" s="1">
        <f ca="1">CJ8*(1-Surge_Predicted_Impact!$C$136)</f>
        <v>89.5216536148058</v>
      </c>
      <c r="CM8" s="1">
        <f ca="1">CJ8*(1+Surge_Predicted_Impact!$C$136)</f>
        <v>121.11753136120784</v>
      </c>
      <c r="CN8" s="1">
        <f ca="1">CI8/Surge_Predicted_Impact!$C$138</f>
        <v>7.5567699233167245</v>
      </c>
      <c r="CO8" s="1">
        <f ca="1">CK8/Surge_Predicted_Impact!$C$140</f>
        <v>2.701429714856928</v>
      </c>
      <c r="CP8" s="1">
        <f t="shared" ca="1" si="9"/>
        <v>10.258199638173652</v>
      </c>
      <c r="CQ8" s="1">
        <f ca="1">CI8/(Surge_Predicted_Impact!$C$138 + Surge_Predicted_Impact!$C$139)</f>
        <v>6.2973082694306042</v>
      </c>
      <c r="CR8" s="1">
        <f ca="1">CK8/(Surge_Predicted_Impact!$C$140 + Surge_Predicted_Impact!$C$141)</f>
        <v>2.5975285719778154</v>
      </c>
      <c r="CS8" s="152">
        <f>Surge_Predicted_Impact!$C$151</f>
        <v>12000</v>
      </c>
      <c r="CT8" s="152"/>
      <c r="CU8" s="1">
        <f ca="1">Surge_Predicted_Impact!$C$146*(Calculation!E8-Calculation!H8)</f>
        <v>0.29497171045609838</v>
      </c>
      <c r="CV8" s="1">
        <f ca="1">H7*1/Surge_Predicted_Impact!$C$60</f>
        <v>8.4710135392048427E-2</v>
      </c>
      <c r="CW8" s="1">
        <f ca="1">CV8*Surge_Predicted_Impact!$C$144+CU8</f>
        <v>0.29920721722570082</v>
      </c>
      <c r="CX8" s="1">
        <f ca="1">CX7*(1-1/Surge_Predicted_Impact!$C$147)+CW7</f>
        <v>0.5129960586302732</v>
      </c>
      <c r="CY8" s="1">
        <f ca="1">$CX8*(1-Surge_Predicted_Impact!$C$145)</f>
        <v>0.38474704397270487</v>
      </c>
      <c r="CZ8" s="1">
        <f ca="1">$CX8*(1+Surge_Predicted_Impact!$C$145)</f>
        <v>0.64124507328784153</v>
      </c>
      <c r="DA8" s="1">
        <f ca="1">CX8/Surge_Predicted_Impact!$C$148</f>
        <v>0.17099868621009107</v>
      </c>
      <c r="DB8" s="152">
        <f>Surge_Predicted_Impact!$C$152</f>
        <v>0</v>
      </c>
    </row>
    <row r="9" spans="2:106" x14ac:dyDescent="0.25">
      <c r="B9" s="30">
        <f t="shared" si="10"/>
        <v>43898</v>
      </c>
      <c r="C9" s="18">
        <f ca="1">INDIRECT(_xlfn.CONCAT(EpidemiologicalModel_Selection!$C$2,"!",EpidemiologicalModel_Selection!$C$5,ROW()-1))</f>
        <v>17.999327888100485</v>
      </c>
      <c r="D9" s="18">
        <f ca="1">INDIRECT(_xlfn.CONCAT(EpidemiologicalModel_Selection!$C$2,"!",EpidemiologicalModel_Selection!$C$3,ROW()-1))</f>
        <v>15.618218783856504</v>
      </c>
      <c r="E9" s="37">
        <f ca="1">INDIRECT(_xlfn.CONCAT(EpidemiologicalModel_Selection!$C$2,"!",EpidemiologicalModel_Selection!$C$4,ROW()-1))</f>
        <v>5.3216510072437808</v>
      </c>
      <c r="F9" s="37">
        <f ca="1">E9*Surge_Predicted_Impact!$D$53</f>
        <v>0.4512760054142726</v>
      </c>
      <c r="G9" s="6">
        <f t="shared" ca="1" si="0"/>
        <v>1.1615627400724851</v>
      </c>
      <c r="H9" s="24">
        <f ca="1">H8*(1-1/Surge_Predicted_Impact!$C$60)+F9</f>
        <v>1.1615627400724851</v>
      </c>
      <c r="I9" s="24">
        <f ca="1">(1-Surge_Predicted_Impact!$C$68)*Calculation!O8</f>
        <v>1.2207380447794834E-3</v>
      </c>
      <c r="J9" s="24">
        <f ca="1">I9+(J8*(1-1/Surge_Predicted_Impact!$C$63))</f>
        <v>2.3395638048657455E-3</v>
      </c>
      <c r="K9" s="24">
        <f ca="1">(1/Surge_Predicted_Impact!$C$62)*Calculation!L8</f>
        <v>8.6812484292123071E-3</v>
      </c>
      <c r="L9" s="24">
        <f ca="1">M9+L8*(1-1/Surge_Predicted_Impact!$C$62)</f>
        <v>0.14658158239087574</v>
      </c>
      <c r="M9" s="1">
        <f ca="1">E9*Surge_Predicted_Impact!$D$55</f>
        <v>5.1087849669540344E-2</v>
      </c>
      <c r="N9" s="6">
        <f ca="1">N8*(1-1/Surge_Predicted_Impact!$C$64)+K9</f>
        <v>2.1673466285543886E-2</v>
      </c>
      <c r="O9" s="24">
        <f ca="1">N8*1/Surge_Predicted_Impact!$C$64</f>
        <v>1.8560311223330826E-3</v>
      </c>
      <c r="P9" s="1">
        <f ca="1">E9*Surge_Predicted_Impact!$D$54</f>
        <v>0.34910030607519199</v>
      </c>
      <c r="Q9" s="1">
        <f ca="1">Q8*(1-1/Surge_Predicted_Impact!$C$61)+P9</f>
        <v>1.0245551522211394</v>
      </c>
      <c r="R9" s="6">
        <f t="shared" ca="1" si="11"/>
        <v>1.1734762984168809</v>
      </c>
      <c r="S9" s="1">
        <f ca="1">E9*Surge_Predicted_Impact!$D$56</f>
        <v>2.5543924834770172E-4</v>
      </c>
      <c r="T9" s="6">
        <f ca="1">T8*(1-1/Surge_Predicted_Impact!$C$65)+S9</f>
        <v>7.1041988789615157E-4</v>
      </c>
      <c r="U9" s="1">
        <f ca="1">E9*Surge_Predicted_Impact!$D$57</f>
        <v>4.0870279735632278E-4</v>
      </c>
      <c r="V9" s="6">
        <f ca="1">U8*(1-1/Surge_Predicted_Impact!$C$66)+U9</f>
        <v>4.0870279735632278E-4</v>
      </c>
      <c r="W9" s="5">
        <f>Surge_Predicted_Impact!$C$72</f>
        <v>0</v>
      </c>
      <c r="X9" s="160">
        <f>Surge_Predicted_Impact!$C$73</f>
        <v>0</v>
      </c>
      <c r="Y9" s="5">
        <f>Surge_Predicted_Impact!$C$74</f>
        <v>0</v>
      </c>
      <c r="Z9" s="5">
        <f>Surge_Predicted_Impact!$C$75</f>
        <v>0</v>
      </c>
      <c r="AA9" s="5">
        <f>Surge_Predicted_Impact!$C$76</f>
        <v>0</v>
      </c>
      <c r="AC9" s="18">
        <f ca="1">_xlfn.CEILING.MATH(G9/Surge_Predicted_Impact!$C$92)*(24/Surge_Predicted_Impact!$C$89)*(7/Surge_Predicted_Impact!$C$90)</f>
        <v>5.25</v>
      </c>
      <c r="AD9" s="18">
        <f ca="1">_xlfn.CEILING.MATH(R9/Surge_Predicted_Impact!$C$93)*(24/Surge_Predicted_Impact!$C$89)*(7/Surge_Predicted_Impact!$C$90)</f>
        <v>5.25</v>
      </c>
      <c r="AE9" s="1">
        <f t="shared" ca="1" si="1"/>
        <v>10.5</v>
      </c>
      <c r="AF9" s="1">
        <f ca="1">_xlfn.CEILING.MATH(N9/Surge_Predicted_Impact!$C$94)*24/Surge_Predicted_Impact!$C$89*7/Surge_Predicted_Impact!$C$90</f>
        <v>5.25</v>
      </c>
      <c r="AG9" s="1">
        <f ca="1">_xlfn.CEILING.MATH(T9/Surge_Predicted_Impact!$C$95)*24/Surge_Predicted_Impact!$C$89*7/Surge_Predicted_Impact!$C$90</f>
        <v>5.25</v>
      </c>
      <c r="AH9" s="1">
        <f ca="1">_xlfn.CEILING.MATH(V9/Surge_Predicted_Impact!$C$96)*24/Surge_Predicted_Impact!$C$89*7/Surge_Predicted_Impact!$C$90</f>
        <v>5.25</v>
      </c>
      <c r="AI9" s="18">
        <f t="shared" ca="1" si="12"/>
        <v>26.25</v>
      </c>
      <c r="AJ9" s="41"/>
      <c r="AK9" s="23">
        <f ca="1">_xlfn.CEILING.MATH(G9/Surge_Predicted_Impact!$C$103)*24/Surge_Predicted_Impact!$C$100*7/Surge_Predicted_Impact!$C$101</f>
        <v>5.25</v>
      </c>
      <c r="AL9" s="23">
        <f ca="1">_xlfn.CEILING.MATH(R9/Surge_Predicted_Impact!$C$104)*24/Surge_Predicted_Impact!$C$100*7/Surge_Predicted_Impact!$C$101</f>
        <v>5.25</v>
      </c>
      <c r="AM9" s="23">
        <f ca="1">_xlfn.CEILING.MATH(N9/Surge_Predicted_Impact!$C$105)*24/Surge_Predicted_Impact!$C$100*7/Surge_Predicted_Impact!$C$101</f>
        <v>5.25</v>
      </c>
      <c r="AN9" s="23">
        <f ca="1">_xlfn.CEILING.MATH(T9/Surge_Predicted_Impact!$C$106)*24/Surge_Predicted_Impact!$C$100*7/Surge_Predicted_Impact!$C$101</f>
        <v>5.25</v>
      </c>
      <c r="AO9" s="23">
        <f ca="1">_xlfn.CEILING.MATH(V9/Surge_Predicted_Impact!$C$107)*24/Surge_Predicted_Impact!$C$100*7/Surge_Predicted_Impact!$C$101</f>
        <v>5.25</v>
      </c>
      <c r="AP9" s="1">
        <f t="shared" ca="1" si="2"/>
        <v>26.25</v>
      </c>
      <c r="AR9" s="38">
        <f ca="1">G9/Surge_Predicted_Impact!$C$81</f>
        <v>0.3871875800241617</v>
      </c>
      <c r="AS9" s="38">
        <f ca="1">$R9/Surge_Predicted_Impact!$C$82</f>
        <v>0.58673814920844047</v>
      </c>
      <c r="AT9" s="38">
        <f t="shared" ca="1" si="13"/>
        <v>0.97392572923260223</v>
      </c>
      <c r="AU9" s="38">
        <f ca="1">N9/Surge_Predicted_Impact!$C$83</f>
        <v>1.0836733142771943E-2</v>
      </c>
      <c r="AV9" s="38">
        <f ca="1">T9/Surge_Predicted_Impact!$C$84</f>
        <v>3.5520994394807579E-4</v>
      </c>
      <c r="AW9" s="38">
        <f ca="1">V9/Surge_Predicted_Impact!$C$85</f>
        <v>1.0217569933908069E-4</v>
      </c>
      <c r="AX9" s="38">
        <f t="shared" ca="1" si="14"/>
        <v>0.98521984801866136</v>
      </c>
      <c r="AZ9" s="1">
        <f ca="1">(AE9-BA8)*Surge_Predicted_Impact!$C$124</f>
        <v>0.10053816699489358</v>
      </c>
      <c r="BA9" s="1">
        <f ca="1">BA8*(1-1/Surge_Predicted_Impact!$C$125)+AZ9</f>
        <v>0.51485123175477499</v>
      </c>
      <c r="BB9" s="37">
        <f t="shared" ca="1" si="15"/>
        <v>11.014851231754776</v>
      </c>
      <c r="BC9" s="1">
        <f ca="1">(AF9-BD8)*Surge_Predicted_Impact!$C$124</f>
        <v>5.0269083497446791E-2</v>
      </c>
      <c r="BD9" s="1">
        <f ca="1">BD8*(1-1/Surge_Predicted_Impact!$C$125)+BC9</f>
        <v>0.25742561587738749</v>
      </c>
      <c r="BE9" s="37">
        <f t="shared" ca="1" si="3"/>
        <v>5.5074256158773878</v>
      </c>
      <c r="BF9" s="1">
        <f ca="1">(AI9-BG8)*Surge_Predicted_Impact!$C$124</f>
        <v>0.25134541748723399</v>
      </c>
      <c r="BG9" s="1">
        <f ca="1">BG8*(1-1/Surge_Predicted_Impact!$C$125)+BF9</f>
        <v>1.2871280793869375</v>
      </c>
      <c r="BH9" s="37">
        <f t="shared" ca="1" si="4"/>
        <v>27.537128079386939</v>
      </c>
      <c r="BJ9" s="1">
        <f ca="1">(AT9-BK8)*Surge_Predicted_Impact!$C$124</f>
        <v>9.5625480556728471E-3</v>
      </c>
      <c r="BK9" s="1">
        <f ca="1">BK8*(1-1/Surge_Predicted_Impact!$C$125)+BJ9</f>
        <v>2.597126288775338E-2</v>
      </c>
      <c r="BL9" s="37">
        <f t="shared" ca="1" si="16"/>
        <v>0.99989699212035565</v>
      </c>
      <c r="BM9" s="1">
        <f ca="1">(AU9-BN8)*Surge_Predicted_Impact!$C$124</f>
        <v>1.0670551310606956E-4</v>
      </c>
      <c r="BN9" s="1">
        <f ca="1">BN8*(1-1/Surge_Predicted_Impact!$C$125)+BM9</f>
        <v>2.6101721440212973E-4</v>
      </c>
      <c r="BO9" s="37">
        <f t="shared" ca="1" si="17"/>
        <v>1.1097750357174073E-2</v>
      </c>
      <c r="BP9" s="1">
        <f ca="1">(AX9-AY8)*Surge_Predicted_Impact!$C$124</f>
        <v>9.8521984801866139E-3</v>
      </c>
      <c r="BQ9" s="1">
        <f ca="1">BQ8*(1-1/Surge_Predicted_Impact!$C$125)+BP9</f>
        <v>2.6643803275784347E-2</v>
      </c>
      <c r="BR9" s="1">
        <f t="shared" ca="1" si="5"/>
        <v>1.0118636512944457</v>
      </c>
      <c r="BS9" s="1">
        <f ca="1">(AP9-AQ8)*Surge_Predicted_Impact!$C$124</f>
        <v>0.26250000000000001</v>
      </c>
      <c r="BT9" s="1">
        <f ca="1">BT8*(1-1/Surge_Predicted_Impact!$C$125)+BS9</f>
        <v>1.3191412757705125</v>
      </c>
      <c r="BU9" s="1">
        <f t="shared" ca="1" si="18"/>
        <v>27.569141275770512</v>
      </c>
      <c r="BW9" s="1">
        <f>Surge_Predicted_Impact!$C$112</f>
        <v>0</v>
      </c>
      <c r="BX9" s="1">
        <f>Surge_Predicted_Impact!$C$113</f>
        <v>0</v>
      </c>
      <c r="BY9" s="152">
        <f>Surge_Predicted_Impact!$C$114</f>
        <v>0</v>
      </c>
      <c r="BZ9" s="152">
        <f>Surge_Predicted_Impact!$C$115</f>
        <v>0</v>
      </c>
      <c r="CA9" s="152">
        <f t="shared" si="6"/>
        <v>0</v>
      </c>
      <c r="CB9" s="1">
        <f>Surge_Predicted_Impact!$C$117</f>
        <v>0</v>
      </c>
      <c r="CC9" s="1">
        <f>Surge_Predicted_Impact!$C$118</f>
        <v>0</v>
      </c>
      <c r="CD9" s="1">
        <f>Surge_Predicted_Impact!$C$119</f>
        <v>0</v>
      </c>
      <c r="CE9" s="1">
        <f t="shared" si="7"/>
        <v>0</v>
      </c>
      <c r="CF9" s="152">
        <f>Surge_Predicted_Impact!$C$120</f>
        <v>0</v>
      </c>
      <c r="CH9" s="1">
        <f ca="1">D9*Surge_Predicted_Impact!$C$135</f>
        <v>156.18218783856503</v>
      </c>
      <c r="CI9" s="18">
        <f ca="1">(C9-C8)*Surge_Predicted_Impact!$C$135</f>
        <v>53.216510072472744</v>
      </c>
      <c r="CJ9" s="18">
        <f ca="1">CJ8*(1- 1/Surge_Predicted_Impact!$C$137)+CI9</f>
        <v>148.00414331167889</v>
      </c>
      <c r="CK9" s="18">
        <f t="shared" ca="1" si="8"/>
        <v>94.787633239206144</v>
      </c>
      <c r="CL9" s="1">
        <f ca="1">CJ9*(1-Surge_Predicted_Impact!$C$136)</f>
        <v>125.80352181492705</v>
      </c>
      <c r="CM9" s="1">
        <f ca="1">CJ9*(1+Surge_Predicted_Impact!$C$136)</f>
        <v>170.2047648084307</v>
      </c>
      <c r="CN9" s="1">
        <f ca="1">CI9/Surge_Predicted_Impact!$C$138</f>
        <v>10.643302014494548</v>
      </c>
      <c r="CO9" s="1">
        <f ca="1">CK9/Surge_Predicted_Impact!$C$140</f>
        <v>3.7915053295682459</v>
      </c>
      <c r="CP9" s="1">
        <f t="shared" ca="1" si="9"/>
        <v>14.434807344062794</v>
      </c>
      <c r="CQ9" s="1">
        <f ca="1">CI9/(Surge_Predicted_Impact!$C$138 + Surge_Predicted_Impact!$C$139)</f>
        <v>8.8694183454121234</v>
      </c>
      <c r="CR9" s="1">
        <f ca="1">CK9/(Surge_Predicted_Impact!$C$140 + Surge_Predicted_Impact!$C$141)</f>
        <v>3.6456782015079288</v>
      </c>
      <c r="CS9" s="152">
        <f>Surge_Predicted_Impact!$C$151</f>
        <v>12000</v>
      </c>
      <c r="CT9" s="152"/>
      <c r="CU9" s="1">
        <f ca="1">Surge_Predicted_Impact!$C$146*(Calculation!E9-Calculation!H9)</f>
        <v>0.41600882671712958</v>
      </c>
      <c r="CV9" s="1">
        <f ca="1">H8*1/Surge_Predicted_Impact!$C$60</f>
        <v>0.11838112244303541</v>
      </c>
      <c r="CW9" s="1">
        <f ca="1">CV9*Surge_Predicted_Impact!$C$144+CU9</f>
        <v>0.42192788283928134</v>
      </c>
      <c r="CX9" s="1">
        <f ca="1">CX8*(1-1/Surge_Predicted_Impact!$C$147)+CW8</f>
        <v>0.78655347292446032</v>
      </c>
      <c r="CY9" s="1">
        <f ca="1">$CX9*(1-Surge_Predicted_Impact!$C$145)</f>
        <v>0.58991510469334529</v>
      </c>
      <c r="CZ9" s="1">
        <f ca="1">$CX9*(1+Surge_Predicted_Impact!$C$145)</f>
        <v>0.98319184115557534</v>
      </c>
      <c r="DA9" s="1">
        <f ca="1">CX9/Surge_Predicted_Impact!$C$148</f>
        <v>0.26218449097482011</v>
      </c>
      <c r="DB9" s="152">
        <f>Surge_Predicted_Impact!$C$152</f>
        <v>0</v>
      </c>
    </row>
    <row r="10" spans="2:106" x14ac:dyDescent="0.25">
      <c r="B10" s="30">
        <f t="shared" si="10"/>
        <v>43899</v>
      </c>
      <c r="C10" s="18">
        <f ca="1">INDIRECT(_xlfn.CONCAT(EpidemiologicalModel_Selection!$C$2,"!",EpidemiologicalModel_Selection!$C$5,ROW()-1))</f>
        <v>25.494308165144265</v>
      </c>
      <c r="D10" s="18">
        <f ca="1">INDIRECT(_xlfn.CONCAT(EpidemiologicalModel_Selection!$C$2,"!",EpidemiologicalModel_Selection!$C$3,ROW()-1))</f>
        <v>21.997612004910536</v>
      </c>
      <c r="E10" s="37">
        <f ca="1">INDIRECT(_xlfn.CONCAT(EpidemiologicalModel_Selection!$C$2,"!",EpidemiologicalModel_Selection!$C$4,ROW()-1))</f>
        <v>7.4949802770424867</v>
      </c>
      <c r="F10" s="37">
        <f ca="1">E10*Surge_Predicted_Impact!$D$53</f>
        <v>0.63557432749320286</v>
      </c>
      <c r="G10" s="6">
        <f t="shared" ca="1" si="0"/>
        <v>1.6311995332696188</v>
      </c>
      <c r="H10" s="24">
        <f ca="1">H9*(1-1/Surge_Predicted_Impact!$C$60)+F10</f>
        <v>1.6311995332696188</v>
      </c>
      <c r="I10" s="24">
        <f ca="1">(1-Surge_Predicted_Impact!$C$68)*Calculation!O9</f>
        <v>1.8281906554980863E-3</v>
      </c>
      <c r="J10" s="24">
        <f ca="1">I10+(J9*(1-1/Surge_Predicted_Impact!$C$63))</f>
        <v>3.8335310596687255E-3</v>
      </c>
      <c r="K10" s="24">
        <f ca="1">(1/Surge_Predicted_Impact!$C$62)*Calculation!L9</f>
        <v>1.2215131865906311E-2</v>
      </c>
      <c r="L10" s="24">
        <f ca="1">M10+L9*(1-1/Surge_Predicted_Impact!$C$62)</f>
        <v>0.20631826118457736</v>
      </c>
      <c r="M10" s="1">
        <f ca="1">E10*Surge_Predicted_Impact!$D$55</f>
        <v>7.1951810659607943E-2</v>
      </c>
      <c r="N10" s="6">
        <f ca="1">N9*(1-1/Surge_Predicted_Impact!$C$64)+K10</f>
        <v>3.1179414865757211E-2</v>
      </c>
      <c r="O10" s="24">
        <f ca="1">N9*1/Surge_Predicted_Impact!$C$64</f>
        <v>2.7091832856929858E-3</v>
      </c>
      <c r="P10" s="1">
        <f ca="1">E10*Surge_Predicted_Impact!$D$54</f>
        <v>0.49167070617398706</v>
      </c>
      <c r="Q10" s="1">
        <f ca="1">Q9*(1-1/Surge_Predicted_Impact!$C$61)+P10</f>
        <v>1.443043347522188</v>
      </c>
      <c r="R10" s="6">
        <f t="shared" ca="1" si="11"/>
        <v>1.653195139766434</v>
      </c>
      <c r="S10" s="1">
        <f ca="1">E10*Surge_Predicted_Impact!$D$56</f>
        <v>3.5975905329803972E-4</v>
      </c>
      <c r="T10" s="6">
        <f ca="1">T9*(1-1/Surge_Predicted_Impact!$C$65)+S10</f>
        <v>9.9913695240457607E-4</v>
      </c>
      <c r="U10" s="1">
        <f ca="1">E10*Surge_Predicted_Impact!$D$57</f>
        <v>5.7561448527686352E-4</v>
      </c>
      <c r="V10" s="6">
        <f ca="1">U9*(1-1/Surge_Predicted_Impact!$C$66)+U10</f>
        <v>5.7561448527686352E-4</v>
      </c>
      <c r="W10" s="5">
        <f>Surge_Predicted_Impact!$C$72</f>
        <v>0</v>
      </c>
      <c r="X10" s="160">
        <f>Surge_Predicted_Impact!$C$73</f>
        <v>0</v>
      </c>
      <c r="Y10" s="5">
        <f>Surge_Predicted_Impact!$C$74</f>
        <v>0</v>
      </c>
      <c r="Z10" s="5">
        <f>Surge_Predicted_Impact!$C$75</f>
        <v>0</v>
      </c>
      <c r="AA10" s="5">
        <f>Surge_Predicted_Impact!$C$76</f>
        <v>0</v>
      </c>
      <c r="AC10" s="18">
        <f ca="1">_xlfn.CEILING.MATH(G10/Surge_Predicted_Impact!$C$92)*(24/Surge_Predicted_Impact!$C$89)*(7/Surge_Predicted_Impact!$C$90)</f>
        <v>5.25</v>
      </c>
      <c r="AD10" s="18">
        <f ca="1">_xlfn.CEILING.MATH(R10/Surge_Predicted_Impact!$C$93)*(24/Surge_Predicted_Impact!$C$89)*(7/Surge_Predicted_Impact!$C$90)</f>
        <v>5.25</v>
      </c>
      <c r="AE10" s="1">
        <f t="shared" ca="1" si="1"/>
        <v>10.5</v>
      </c>
      <c r="AF10" s="1">
        <f ca="1">_xlfn.CEILING.MATH(N10/Surge_Predicted_Impact!$C$94)*24/Surge_Predicted_Impact!$C$89*7/Surge_Predicted_Impact!$C$90</f>
        <v>5.25</v>
      </c>
      <c r="AG10" s="1">
        <f ca="1">_xlfn.CEILING.MATH(T10/Surge_Predicted_Impact!$C$95)*24/Surge_Predicted_Impact!$C$89*7/Surge_Predicted_Impact!$C$90</f>
        <v>5.25</v>
      </c>
      <c r="AH10" s="1">
        <f ca="1">_xlfn.CEILING.MATH(V10/Surge_Predicted_Impact!$C$96)*24/Surge_Predicted_Impact!$C$89*7/Surge_Predicted_Impact!$C$90</f>
        <v>5.25</v>
      </c>
      <c r="AI10" s="18">
        <f t="shared" ca="1" si="12"/>
        <v>26.25</v>
      </c>
      <c r="AJ10" s="41"/>
      <c r="AK10" s="23">
        <f ca="1">_xlfn.CEILING.MATH(G10/Surge_Predicted_Impact!$C$103)*24/Surge_Predicted_Impact!$C$100*7/Surge_Predicted_Impact!$C$101</f>
        <v>5.25</v>
      </c>
      <c r="AL10" s="23">
        <f ca="1">_xlfn.CEILING.MATH(R10/Surge_Predicted_Impact!$C$104)*24/Surge_Predicted_Impact!$C$100*7/Surge_Predicted_Impact!$C$101</f>
        <v>5.25</v>
      </c>
      <c r="AM10" s="23">
        <f ca="1">_xlfn.CEILING.MATH(N10/Surge_Predicted_Impact!$C$105)*24/Surge_Predicted_Impact!$C$100*7/Surge_Predicted_Impact!$C$101</f>
        <v>5.25</v>
      </c>
      <c r="AN10" s="23">
        <f ca="1">_xlfn.CEILING.MATH(T10/Surge_Predicted_Impact!$C$106)*24/Surge_Predicted_Impact!$C$100*7/Surge_Predicted_Impact!$C$101</f>
        <v>5.25</v>
      </c>
      <c r="AO10" s="23">
        <f ca="1">_xlfn.CEILING.MATH(V10/Surge_Predicted_Impact!$C$107)*24/Surge_Predicted_Impact!$C$100*7/Surge_Predicted_Impact!$C$101</f>
        <v>5.25</v>
      </c>
      <c r="AP10" s="1">
        <f t="shared" ca="1" si="2"/>
        <v>26.25</v>
      </c>
      <c r="AR10" s="38">
        <f ca="1">G10/Surge_Predicted_Impact!$C$81</f>
        <v>0.54373317775653962</v>
      </c>
      <c r="AS10" s="38">
        <f ca="1">$R10/Surge_Predicted_Impact!$C$82</f>
        <v>0.82659756988321698</v>
      </c>
      <c r="AT10" s="38">
        <f t="shared" ca="1" si="13"/>
        <v>1.3703307476397566</v>
      </c>
      <c r="AU10" s="38">
        <f ca="1">N10/Surge_Predicted_Impact!$C$83</f>
        <v>1.5589707432878606E-2</v>
      </c>
      <c r="AV10" s="38">
        <f ca="1">T10/Surge_Predicted_Impact!$C$84</f>
        <v>4.9956847620228804E-4</v>
      </c>
      <c r="AW10" s="38">
        <f ca="1">V10/Surge_Predicted_Impact!$C$85</f>
        <v>1.4390362131921588E-4</v>
      </c>
      <c r="AX10" s="38">
        <f t="shared" ca="1" si="14"/>
        <v>1.3865639271701569</v>
      </c>
      <c r="AZ10" s="1">
        <f ca="1">(AE10-BA9)*Surge_Predicted_Impact!$C$124</f>
        <v>9.985148768245225E-2</v>
      </c>
      <c r="BA10" s="1">
        <f ca="1">BA9*(1-1/Surge_Predicted_Impact!$C$125)+AZ10</f>
        <v>0.57792763145474335</v>
      </c>
      <c r="BB10" s="37">
        <f t="shared" ca="1" si="15"/>
        <v>11.077927631454743</v>
      </c>
      <c r="BC10" s="1">
        <f ca="1">(AF10-BD9)*Surge_Predicted_Impact!$C$124</f>
        <v>4.9925743841226125E-2</v>
      </c>
      <c r="BD10" s="1">
        <f ca="1">BD9*(1-1/Surge_Predicted_Impact!$C$125)+BC10</f>
        <v>0.28896381572737168</v>
      </c>
      <c r="BE10" s="37">
        <f t="shared" ca="1" si="3"/>
        <v>5.5389638157273717</v>
      </c>
      <c r="BF10" s="1">
        <f ca="1">(AI10-BG9)*Surge_Predicted_Impact!$C$124</f>
        <v>0.24962871920613061</v>
      </c>
      <c r="BG10" s="1">
        <f ca="1">BG9*(1-1/Surge_Predicted_Impact!$C$125)+BF10</f>
        <v>1.4448190786368584</v>
      </c>
      <c r="BH10" s="37">
        <f t="shared" ca="1" si="4"/>
        <v>27.694819078636858</v>
      </c>
      <c r="BJ10" s="1">
        <f ca="1">(AT10-BK9)*Surge_Predicted_Impact!$C$124</f>
        <v>1.3443594847520033E-2</v>
      </c>
      <c r="BK10" s="1">
        <f ca="1">BK9*(1-1/Surge_Predicted_Impact!$C$125)+BJ10</f>
        <v>3.755976752900532E-2</v>
      </c>
      <c r="BL10" s="37">
        <f t="shared" ca="1" si="16"/>
        <v>1.407890515168762</v>
      </c>
      <c r="BM10" s="1">
        <f ca="1">(AU10-BN9)*Surge_Predicted_Impact!$C$124</f>
        <v>1.5328690218476476E-4</v>
      </c>
      <c r="BN10" s="1">
        <f ca="1">BN9*(1-1/Surge_Predicted_Impact!$C$125)+BM10</f>
        <v>3.9566002984388522E-4</v>
      </c>
      <c r="BO10" s="37">
        <f t="shared" ca="1" si="17"/>
        <v>1.5985367462722493E-2</v>
      </c>
      <c r="BP10" s="1">
        <f ca="1">(AX10-AY9)*Surge_Predicted_Impact!$C$124</f>
        <v>1.3865639271701568E-2</v>
      </c>
      <c r="BQ10" s="1">
        <f ca="1">BQ9*(1-1/Surge_Predicted_Impact!$C$125)+BP10</f>
        <v>3.8606313742072747E-2</v>
      </c>
      <c r="BR10" s="1">
        <f t="shared" ca="1" si="5"/>
        <v>1.4251702409122295</v>
      </c>
      <c r="BS10" s="1">
        <f ca="1">(AP10-AQ9)*Surge_Predicted_Impact!$C$124</f>
        <v>0.26250000000000001</v>
      </c>
      <c r="BT10" s="1">
        <f ca="1">BT9*(1-1/Surge_Predicted_Impact!$C$125)+BS10</f>
        <v>1.4874168989297616</v>
      </c>
      <c r="BU10" s="1">
        <f t="shared" ca="1" si="18"/>
        <v>27.737416898929762</v>
      </c>
      <c r="BW10" s="1">
        <f>Surge_Predicted_Impact!$C$112</f>
        <v>0</v>
      </c>
      <c r="BX10" s="1">
        <f>Surge_Predicted_Impact!$C$113</f>
        <v>0</v>
      </c>
      <c r="BY10" s="152">
        <f>Surge_Predicted_Impact!$C$114</f>
        <v>0</v>
      </c>
      <c r="BZ10" s="152">
        <f>Surge_Predicted_Impact!$C$115</f>
        <v>0</v>
      </c>
      <c r="CA10" s="152">
        <f t="shared" si="6"/>
        <v>0</v>
      </c>
      <c r="CB10" s="1">
        <f>Surge_Predicted_Impact!$C$117</f>
        <v>0</v>
      </c>
      <c r="CC10" s="1">
        <f>Surge_Predicted_Impact!$C$118</f>
        <v>0</v>
      </c>
      <c r="CD10" s="1">
        <f>Surge_Predicted_Impact!$C$119</f>
        <v>0</v>
      </c>
      <c r="CE10" s="1">
        <f t="shared" si="7"/>
        <v>0</v>
      </c>
      <c r="CF10" s="152">
        <f>Surge_Predicted_Impact!$C$120</f>
        <v>0</v>
      </c>
      <c r="CH10" s="1">
        <f ca="1">D10*Surge_Predicted_Impact!$C$135</f>
        <v>219.97612004910536</v>
      </c>
      <c r="CI10" s="18">
        <f ca="1">(C10-C9)*Surge_Predicted_Impact!$C$135</f>
        <v>74.949802770437799</v>
      </c>
      <c r="CJ10" s="18">
        <f ca="1">CJ9*(1- 1/Surge_Predicted_Impact!$C$137)+CI10</f>
        <v>208.15353175094882</v>
      </c>
      <c r="CK10" s="18">
        <f t="shared" ca="1" si="8"/>
        <v>133.20372898051102</v>
      </c>
      <c r="CL10" s="1">
        <f ca="1">CJ10*(1-Surge_Predicted_Impact!$C$136)</f>
        <v>176.93050198830647</v>
      </c>
      <c r="CM10" s="1">
        <f ca="1">CJ10*(1+Surge_Predicted_Impact!$C$136)</f>
        <v>239.37656151359113</v>
      </c>
      <c r="CN10" s="1">
        <f ca="1">CI10/Surge_Predicted_Impact!$C$138</f>
        <v>14.98996055408756</v>
      </c>
      <c r="CO10" s="1">
        <f ca="1">CK10/Surge_Predicted_Impact!$C$140</f>
        <v>5.3281491592204411</v>
      </c>
      <c r="CP10" s="1">
        <f t="shared" ca="1" si="9"/>
        <v>20.318109713308001</v>
      </c>
      <c r="CQ10" s="1">
        <f ca="1">CI10/(Surge_Predicted_Impact!$C$138 + Surge_Predicted_Impact!$C$139)</f>
        <v>12.491633795072966</v>
      </c>
      <c r="CR10" s="1">
        <f ca="1">CK10/(Surge_Predicted_Impact!$C$140 + Surge_Predicted_Impact!$C$141)</f>
        <v>5.1232203454042695</v>
      </c>
      <c r="CS10" s="152">
        <f>Surge_Predicted_Impact!$C$151</f>
        <v>12000</v>
      </c>
      <c r="CT10" s="152"/>
      <c r="CU10" s="1">
        <f ca="1">Surge_Predicted_Impact!$C$146*(Calculation!E10-Calculation!H10)</f>
        <v>0.58637807437728673</v>
      </c>
      <c r="CV10" s="1">
        <f ca="1">H9*1/Surge_Predicted_Impact!$C$60</f>
        <v>0.16593753429606931</v>
      </c>
      <c r="CW10" s="1">
        <f ca="1">CV10*Surge_Predicted_Impact!$C$144+CU10</f>
        <v>0.59467495109209023</v>
      </c>
      <c r="CX10" s="1">
        <f ca="1">CX9*(1-1/Surge_Predicted_Impact!$C$147)+CW9</f>
        <v>1.1691536821175186</v>
      </c>
      <c r="CY10" s="1">
        <f ca="1">$CX10*(1-Surge_Predicted_Impact!$C$145)</f>
        <v>0.87686526158813893</v>
      </c>
      <c r="CZ10" s="1">
        <f ca="1">$CX10*(1+Surge_Predicted_Impact!$C$145)</f>
        <v>1.4614421026468982</v>
      </c>
      <c r="DA10" s="1">
        <f ca="1">CX10/Surge_Predicted_Impact!$C$148</f>
        <v>0.38971789403917284</v>
      </c>
      <c r="DB10" s="152">
        <f>Surge_Predicted_Impact!$C$152</f>
        <v>0</v>
      </c>
    </row>
    <row r="11" spans="2:106" x14ac:dyDescent="0.25">
      <c r="B11" s="30">
        <f t="shared" si="10"/>
        <v>43900</v>
      </c>
      <c r="C11" s="18">
        <f ca="1">INDIRECT(_xlfn.CONCAT(EpidemiologicalModel_Selection!$C$2,"!",EpidemiologicalModel_Selection!$C$5,ROW()-1))</f>
        <v>36.049641369427917</v>
      </c>
      <c r="D11" s="18">
        <f ca="1">INDIRECT(_xlfn.CONCAT(EpidemiologicalModel_Selection!$C$2,"!",EpidemiologicalModel_Selection!$C$3,ROW()-1))</f>
        <v>30.981687208843432</v>
      </c>
      <c r="E11" s="37">
        <f ca="1">INDIRECT(_xlfn.CONCAT(EpidemiologicalModel_Selection!$C$2,"!",EpidemiologicalModel_Selection!$C$4,ROW()-1))</f>
        <v>10.555333204282215</v>
      </c>
      <c r="F11" s="37">
        <f ca="1">E11*Surge_Predicted_Impact!$D$53</f>
        <v>0.89509225572313189</v>
      </c>
      <c r="G11" s="6">
        <f t="shared" ca="1" si="0"/>
        <v>2.2932632842399481</v>
      </c>
      <c r="H11" s="24">
        <f ca="1">H10*(1-1/Surge_Predicted_Impact!$C$60)+F11</f>
        <v>2.2932632842399481</v>
      </c>
      <c r="I11" s="24">
        <f ca="1">(1-Surge_Predicted_Impact!$C$68)*Calculation!O10</f>
        <v>2.6685455364075911E-3</v>
      </c>
      <c r="J11" s="24">
        <f ca="1">I11+(J10*(1-1/Surge_Predicted_Impact!$C$63))</f>
        <v>5.9544293018379277E-3</v>
      </c>
      <c r="K11" s="24">
        <f ca="1">(1/Surge_Predicted_Impact!$C$62)*Calculation!L10</f>
        <v>1.7193188432048111E-2</v>
      </c>
      <c r="L11" s="24">
        <f ca="1">M11+L10*(1-1/Surge_Predicted_Impact!$C$62)</f>
        <v>0.29045627151363862</v>
      </c>
      <c r="M11" s="1">
        <f ca="1">E11*Surge_Predicted_Impact!$D$55</f>
        <v>0.10133119876110937</v>
      </c>
      <c r="N11" s="6">
        <f ca="1">N10*(1-1/Surge_Predicted_Impact!$C$64)+K11</f>
        <v>4.4475176439585672E-2</v>
      </c>
      <c r="O11" s="24">
        <f ca="1">N10*1/Surge_Predicted_Impact!$C$64</f>
        <v>3.8974268582196514E-3</v>
      </c>
      <c r="P11" s="1">
        <f ca="1">E11*Surge_Predicted_Impact!$D$54</f>
        <v>0.69242985820091318</v>
      </c>
      <c r="Q11" s="1">
        <f ca="1">Q10*(1-1/Surge_Predicted_Impact!$C$61)+P11</f>
        <v>2.032398680900088</v>
      </c>
      <c r="R11" s="6">
        <f t="shared" ca="1" si="11"/>
        <v>2.3288093817155646</v>
      </c>
      <c r="S11" s="1">
        <f ca="1">E11*Surge_Predicted_Impact!$D$56</f>
        <v>5.0665599380554681E-4</v>
      </c>
      <c r="T11" s="6">
        <f ca="1">T10*(1-1/Surge_Predicted_Impact!$C$65)+S11</f>
        <v>1.4058792509696653E-3</v>
      </c>
      <c r="U11" s="1">
        <f ca="1">E11*Surge_Predicted_Impact!$D$57</f>
        <v>8.1064959008887499E-4</v>
      </c>
      <c r="V11" s="6">
        <f ca="1">U10*(1-1/Surge_Predicted_Impact!$C$66)+U11</f>
        <v>8.1064959008887499E-4</v>
      </c>
      <c r="W11" s="5">
        <f>Surge_Predicted_Impact!$C$72</f>
        <v>0</v>
      </c>
      <c r="X11" s="160">
        <f>Surge_Predicted_Impact!$C$73</f>
        <v>0</v>
      </c>
      <c r="Y11" s="5">
        <f>Surge_Predicted_Impact!$C$74</f>
        <v>0</v>
      </c>
      <c r="Z11" s="5">
        <f>Surge_Predicted_Impact!$C$75</f>
        <v>0</v>
      </c>
      <c r="AA11" s="5">
        <f>Surge_Predicted_Impact!$C$76</f>
        <v>0</v>
      </c>
      <c r="AC11" s="18">
        <f ca="1">_xlfn.CEILING.MATH(G11/Surge_Predicted_Impact!$C$92)*(24/Surge_Predicted_Impact!$C$89)*(7/Surge_Predicted_Impact!$C$90)</f>
        <v>5.25</v>
      </c>
      <c r="AD11" s="18">
        <f ca="1">_xlfn.CEILING.MATH(R11/Surge_Predicted_Impact!$C$93)*(24/Surge_Predicted_Impact!$C$89)*(7/Surge_Predicted_Impact!$C$90)</f>
        <v>5.25</v>
      </c>
      <c r="AE11" s="1">
        <f t="shared" ca="1" si="1"/>
        <v>10.5</v>
      </c>
      <c r="AF11" s="1">
        <f ca="1">_xlfn.CEILING.MATH(N11/Surge_Predicted_Impact!$C$94)*24/Surge_Predicted_Impact!$C$89*7/Surge_Predicted_Impact!$C$90</f>
        <v>5.25</v>
      </c>
      <c r="AG11" s="1">
        <f ca="1">_xlfn.CEILING.MATH(T11/Surge_Predicted_Impact!$C$95)*24/Surge_Predicted_Impact!$C$89*7/Surge_Predicted_Impact!$C$90</f>
        <v>5.25</v>
      </c>
      <c r="AH11" s="1">
        <f ca="1">_xlfn.CEILING.MATH(V11/Surge_Predicted_Impact!$C$96)*24/Surge_Predicted_Impact!$C$89*7/Surge_Predicted_Impact!$C$90</f>
        <v>5.25</v>
      </c>
      <c r="AI11" s="18">
        <f t="shared" ca="1" si="12"/>
        <v>26.25</v>
      </c>
      <c r="AJ11" s="41"/>
      <c r="AK11" s="23">
        <f ca="1">_xlfn.CEILING.MATH(G11/Surge_Predicted_Impact!$C$103)*24/Surge_Predicted_Impact!$C$100*7/Surge_Predicted_Impact!$C$101</f>
        <v>5.25</v>
      </c>
      <c r="AL11" s="23">
        <f ca="1">_xlfn.CEILING.MATH(R11/Surge_Predicted_Impact!$C$104)*24/Surge_Predicted_Impact!$C$100*7/Surge_Predicted_Impact!$C$101</f>
        <v>5.25</v>
      </c>
      <c r="AM11" s="23">
        <f ca="1">_xlfn.CEILING.MATH(N11/Surge_Predicted_Impact!$C$105)*24/Surge_Predicted_Impact!$C$100*7/Surge_Predicted_Impact!$C$101</f>
        <v>5.25</v>
      </c>
      <c r="AN11" s="23">
        <f ca="1">_xlfn.CEILING.MATH(T11/Surge_Predicted_Impact!$C$106)*24/Surge_Predicted_Impact!$C$100*7/Surge_Predicted_Impact!$C$101</f>
        <v>5.25</v>
      </c>
      <c r="AO11" s="23">
        <f ca="1">_xlfn.CEILING.MATH(V11/Surge_Predicted_Impact!$C$107)*24/Surge_Predicted_Impact!$C$100*7/Surge_Predicted_Impact!$C$101</f>
        <v>5.25</v>
      </c>
      <c r="AP11" s="1">
        <f t="shared" ca="1" si="2"/>
        <v>26.25</v>
      </c>
      <c r="AR11" s="38">
        <f ca="1">G11/Surge_Predicted_Impact!$C$81</f>
        <v>0.76442109474664932</v>
      </c>
      <c r="AS11" s="38">
        <f ca="1">$R11/Surge_Predicted_Impact!$C$82</f>
        <v>1.1644046908577823</v>
      </c>
      <c r="AT11" s="38">
        <f t="shared" ca="1" si="13"/>
        <v>1.9288257856044315</v>
      </c>
      <c r="AU11" s="38">
        <f ca="1">N11/Surge_Predicted_Impact!$C$83</f>
        <v>2.2237588219792836E-2</v>
      </c>
      <c r="AV11" s="38">
        <f ca="1">T11/Surge_Predicted_Impact!$C$84</f>
        <v>7.0293962548483263E-4</v>
      </c>
      <c r="AW11" s="38">
        <f ca="1">V11/Surge_Predicted_Impact!$C$85</f>
        <v>2.0266239752221875E-4</v>
      </c>
      <c r="AX11" s="38">
        <f t="shared" ca="1" si="14"/>
        <v>1.9519689758472314</v>
      </c>
      <c r="AZ11" s="1">
        <f ca="1">(AE11-BA10)*Surge_Predicted_Impact!$C$124</f>
        <v>9.9220723685452566E-2</v>
      </c>
      <c r="BA11" s="1">
        <f ca="1">BA10*(1-1/Surge_Predicted_Impact!$C$125)+AZ11</f>
        <v>0.63586781003628567</v>
      </c>
      <c r="BB11" s="37">
        <f t="shared" ca="1" si="15"/>
        <v>11.135867810036286</v>
      </c>
      <c r="BC11" s="1">
        <f ca="1">(AF11-BD10)*Surge_Predicted_Impact!$C$124</f>
        <v>4.9610361842726283E-2</v>
      </c>
      <c r="BD11" s="1">
        <f ca="1">BD10*(1-1/Surge_Predicted_Impact!$C$125)+BC11</f>
        <v>0.31793390501814284</v>
      </c>
      <c r="BE11" s="37">
        <f t="shared" ca="1" si="3"/>
        <v>5.5679339050181431</v>
      </c>
      <c r="BF11" s="1">
        <f ca="1">(AI11-BG10)*Surge_Predicted_Impact!$C$124</f>
        <v>0.24805180921363143</v>
      </c>
      <c r="BG11" s="1">
        <f ca="1">BG10*(1-1/Surge_Predicted_Impact!$C$125)+BF11</f>
        <v>1.5896695250907142</v>
      </c>
      <c r="BH11" s="37">
        <f t="shared" ca="1" si="4"/>
        <v>27.839669525090713</v>
      </c>
      <c r="BJ11" s="1">
        <f ca="1">(AT11-BK10)*Surge_Predicted_Impact!$C$124</f>
        <v>1.8912660180754264E-2</v>
      </c>
      <c r="BK11" s="1">
        <f ca="1">BK10*(1-1/Surge_Predicted_Impact!$C$125)+BJ11</f>
        <v>5.3789587171973491E-2</v>
      </c>
      <c r="BL11" s="37">
        <f t="shared" ca="1" si="16"/>
        <v>1.9826153727764051</v>
      </c>
      <c r="BM11" s="1">
        <f ca="1">(AU11-BN10)*Surge_Predicted_Impact!$C$124</f>
        <v>2.1841928189948951E-4</v>
      </c>
      <c r="BN11" s="1">
        <f ca="1">BN10*(1-1/Surge_Predicted_Impact!$C$125)+BM11</f>
        <v>5.8581788104024009E-4</v>
      </c>
      <c r="BO11" s="37">
        <f t="shared" ca="1" si="17"/>
        <v>2.2823406100833075E-2</v>
      </c>
      <c r="BP11" s="1">
        <f ca="1">(AX11-AY10)*Surge_Predicted_Impact!$C$124</f>
        <v>1.9519689758472316E-2</v>
      </c>
      <c r="BQ11" s="1">
        <f ca="1">BQ10*(1-1/Surge_Predicted_Impact!$C$125)+BP11</f>
        <v>5.5368409661825588E-2</v>
      </c>
      <c r="BR11" s="1">
        <f t="shared" ca="1" si="5"/>
        <v>2.0073373855090568</v>
      </c>
      <c r="BS11" s="1">
        <f ca="1">(AP11-AQ10)*Surge_Predicted_Impact!$C$124</f>
        <v>0.26250000000000001</v>
      </c>
      <c r="BT11" s="1">
        <f ca="1">BT10*(1-1/Surge_Predicted_Impact!$C$125)+BS11</f>
        <v>1.643672834720493</v>
      </c>
      <c r="BU11" s="1">
        <f t="shared" ca="1" si="18"/>
        <v>27.893672834720494</v>
      </c>
      <c r="BW11" s="1">
        <f>Surge_Predicted_Impact!$C$112</f>
        <v>0</v>
      </c>
      <c r="BX11" s="1">
        <f>Surge_Predicted_Impact!$C$113</f>
        <v>0</v>
      </c>
      <c r="BY11" s="152">
        <f>Surge_Predicted_Impact!$C$114</f>
        <v>0</v>
      </c>
      <c r="BZ11" s="152">
        <f>Surge_Predicted_Impact!$C$115</f>
        <v>0</v>
      </c>
      <c r="CA11" s="152">
        <f t="shared" si="6"/>
        <v>0</v>
      </c>
      <c r="CB11" s="1">
        <f>Surge_Predicted_Impact!$C$117</f>
        <v>0</v>
      </c>
      <c r="CC11" s="1">
        <f>Surge_Predicted_Impact!$C$118</f>
        <v>0</v>
      </c>
      <c r="CD11" s="1">
        <f>Surge_Predicted_Impact!$C$119</f>
        <v>0</v>
      </c>
      <c r="CE11" s="1">
        <f t="shared" si="7"/>
        <v>0</v>
      </c>
      <c r="CF11" s="152">
        <f>Surge_Predicted_Impact!$C$120</f>
        <v>0</v>
      </c>
      <c r="CH11" s="1">
        <f ca="1">D11*Surge_Predicted_Impact!$C$135</f>
        <v>309.81687208843431</v>
      </c>
      <c r="CI11" s="18">
        <f ca="1">(C11-C10)*Surge_Predicted_Impact!$C$135</f>
        <v>105.55333204283653</v>
      </c>
      <c r="CJ11" s="18">
        <f ca="1">CJ10*(1- 1/Surge_Predicted_Impact!$C$137)+CI11</f>
        <v>292.89151061869046</v>
      </c>
      <c r="CK11" s="18">
        <f t="shared" ca="1" si="8"/>
        <v>187.33817857585393</v>
      </c>
      <c r="CL11" s="1">
        <f ca="1">CJ11*(1-Surge_Predicted_Impact!$C$136)</f>
        <v>248.95778402588689</v>
      </c>
      <c r="CM11" s="1">
        <f ca="1">CJ11*(1+Surge_Predicted_Impact!$C$136)</f>
        <v>336.82523721149403</v>
      </c>
      <c r="CN11" s="1">
        <f ca="1">CI11/Surge_Predicted_Impact!$C$138</f>
        <v>21.110666408567305</v>
      </c>
      <c r="CO11" s="1">
        <f ca="1">CK11/Surge_Predicted_Impact!$C$140</f>
        <v>7.4935271430341572</v>
      </c>
      <c r="CP11" s="1">
        <f t="shared" ca="1" si="9"/>
        <v>28.604193551601462</v>
      </c>
      <c r="CQ11" s="1">
        <f ca="1">CI11/(Surge_Predicted_Impact!$C$138 + Surge_Predicted_Impact!$C$139)</f>
        <v>17.592222007139423</v>
      </c>
      <c r="CR11" s="1">
        <f ca="1">CK11/(Surge_Predicted_Impact!$C$140 + Surge_Predicted_Impact!$C$141)</f>
        <v>7.2053145606097662</v>
      </c>
      <c r="CS11" s="152">
        <f>Surge_Predicted_Impact!$C$151</f>
        <v>12000</v>
      </c>
      <c r="CT11" s="152"/>
      <c r="CU11" s="1">
        <f ca="1">Surge_Predicted_Impact!$C$146*(Calculation!E11-Calculation!H11)</f>
        <v>0.82620699200422676</v>
      </c>
      <c r="CV11" s="1">
        <f ca="1">H10*1/Surge_Predicted_Impact!$C$60</f>
        <v>0.23302850475280268</v>
      </c>
      <c r="CW11" s="1">
        <f ca="1">CV11*Surge_Predicted_Impact!$C$144+CU11</f>
        <v>0.83785841724186694</v>
      </c>
      <c r="CX11" s="1">
        <f ca="1">CX10*(1-1/Surge_Predicted_Impact!$C$147)+CW10</f>
        <v>1.7053709491037328</v>
      </c>
      <c r="CY11" s="1">
        <f ca="1">$CX11*(1-Surge_Predicted_Impact!$C$145)</f>
        <v>1.2790282118277996</v>
      </c>
      <c r="CZ11" s="1">
        <f ca="1">$CX11*(1+Surge_Predicted_Impact!$C$145)</f>
        <v>2.131713686379666</v>
      </c>
      <c r="DA11" s="1">
        <f ca="1">CX11/Surge_Predicted_Impact!$C$148</f>
        <v>0.56845698303457759</v>
      </c>
      <c r="DB11" s="152">
        <f>Surge_Predicted_Impact!$C$152</f>
        <v>0</v>
      </c>
    </row>
    <row r="12" spans="2:106" x14ac:dyDescent="0.25">
      <c r="B12" s="30">
        <f t="shared" si="10"/>
        <v>43901</v>
      </c>
      <c r="C12" s="18">
        <f ca="1">INDIRECT(_xlfn.CONCAT(EpidemiologicalModel_Selection!$C$2,"!",EpidemiologicalModel_Selection!$C$5,ROW()-1))</f>
        <v>50.913839926325494</v>
      </c>
      <c r="D12" s="18">
        <f ca="1">INDIRECT(_xlfn.CONCAT(EpidemiologicalModel_Selection!$C$2,"!",EpidemiologicalModel_Selection!$C$3,ROW()-1))</f>
        <v>43.632908107966472</v>
      </c>
      <c r="E12" s="37">
        <f ca="1">INDIRECT(_xlfn.CONCAT(EpidemiologicalModel_Selection!$C$2,"!",EpidemiologicalModel_Selection!$C$4,ROW()-1))</f>
        <v>14.864198556894552</v>
      </c>
      <c r="F12" s="37">
        <f ca="1">E12*Surge_Predicted_Impact!$D$53</f>
        <v>1.260484037624658</v>
      </c>
      <c r="G12" s="6">
        <f t="shared" ca="1" si="0"/>
        <v>3.2261382812588995</v>
      </c>
      <c r="H12" s="24">
        <f ca="1">H11*(1-1/Surge_Predicted_Impact!$C$60)+F12</f>
        <v>3.2261382812588995</v>
      </c>
      <c r="I12" s="24">
        <f ca="1">(1-Surge_Predicted_Impact!$C$68)*Calculation!O11</f>
        <v>3.8389654553463567E-3</v>
      </c>
      <c r="J12" s="24">
        <f ca="1">I12+(J11*(1-1/Surge_Predicted_Impact!$C$63))</f>
        <v>8.9427619997788678E-3</v>
      </c>
      <c r="K12" s="24">
        <f ca="1">(1/Surge_Predicted_Impact!$C$62)*Calculation!L11</f>
        <v>2.4204689292803217E-2</v>
      </c>
      <c r="L12" s="24">
        <f ca="1">M12+L11*(1-1/Surge_Predicted_Impact!$C$62)</f>
        <v>0.40894788836702323</v>
      </c>
      <c r="M12" s="1">
        <f ca="1">E12*Surge_Predicted_Impact!$D$55</f>
        <v>0.14269630614618783</v>
      </c>
      <c r="N12" s="6">
        <f ca="1">N11*(1-1/Surge_Predicted_Impact!$C$64)+K12</f>
        <v>6.3120468677440686E-2</v>
      </c>
      <c r="O12" s="24">
        <f ca="1">N11*1/Surge_Predicted_Impact!$C$64</f>
        <v>5.559397054948209E-3</v>
      </c>
      <c r="P12" s="1">
        <f ca="1">E12*Surge_Predicted_Impact!$D$54</f>
        <v>0.97509142533228244</v>
      </c>
      <c r="Q12" s="1">
        <f ca="1">Q11*(1-1/Surge_Predicted_Impact!$C$61)+P12</f>
        <v>2.8623187718823644</v>
      </c>
      <c r="R12" s="6">
        <f t="shared" ca="1" si="11"/>
        <v>3.2802094222491665</v>
      </c>
      <c r="S12" s="1">
        <f ca="1">E12*Surge_Predicted_Impact!$D$56</f>
        <v>7.134815307309392E-4</v>
      </c>
      <c r="T12" s="6">
        <f ca="1">T11*(1-1/Surge_Predicted_Impact!$C$65)+S12</f>
        <v>1.978772856603638E-3</v>
      </c>
      <c r="U12" s="1">
        <f ca="1">E12*Surge_Predicted_Impact!$D$57</f>
        <v>1.1415704491695028E-3</v>
      </c>
      <c r="V12" s="6">
        <f ca="1">U11*(1-1/Surge_Predicted_Impact!$C$66)+U12</f>
        <v>1.1415704491695028E-3</v>
      </c>
      <c r="W12" s="5">
        <f>Surge_Predicted_Impact!$C$72</f>
        <v>0</v>
      </c>
      <c r="X12" s="160">
        <f>Surge_Predicted_Impact!$C$73</f>
        <v>0</v>
      </c>
      <c r="Y12" s="5">
        <f>Surge_Predicted_Impact!$C$74</f>
        <v>0</v>
      </c>
      <c r="Z12" s="5">
        <f>Surge_Predicted_Impact!$C$75</f>
        <v>0</v>
      </c>
      <c r="AA12" s="5">
        <f>Surge_Predicted_Impact!$C$76</f>
        <v>0</v>
      </c>
      <c r="AC12" s="18">
        <f ca="1">_xlfn.CEILING.MATH(G12/Surge_Predicted_Impact!$C$92)*(24/Surge_Predicted_Impact!$C$89)*(7/Surge_Predicted_Impact!$C$90)</f>
        <v>5.25</v>
      </c>
      <c r="AD12" s="18">
        <f ca="1">_xlfn.CEILING.MATH(R12/Surge_Predicted_Impact!$C$93)*(24/Surge_Predicted_Impact!$C$89)*(7/Surge_Predicted_Impact!$C$90)</f>
        <v>10.5</v>
      </c>
      <c r="AE12" s="1">
        <f t="shared" ca="1" si="1"/>
        <v>15.75</v>
      </c>
      <c r="AF12" s="1">
        <f ca="1">_xlfn.CEILING.MATH(N12/Surge_Predicted_Impact!$C$94)*24/Surge_Predicted_Impact!$C$89*7/Surge_Predicted_Impact!$C$90</f>
        <v>5.25</v>
      </c>
      <c r="AG12" s="1">
        <f ca="1">_xlfn.CEILING.MATH(T12/Surge_Predicted_Impact!$C$95)*24/Surge_Predicted_Impact!$C$89*7/Surge_Predicted_Impact!$C$90</f>
        <v>5.25</v>
      </c>
      <c r="AH12" s="1">
        <f ca="1">_xlfn.CEILING.MATH(V12/Surge_Predicted_Impact!$C$96)*24/Surge_Predicted_Impact!$C$89*7/Surge_Predicted_Impact!$C$90</f>
        <v>5.25</v>
      </c>
      <c r="AI12" s="18">
        <f t="shared" ca="1" si="12"/>
        <v>31.5</v>
      </c>
      <c r="AJ12" s="41"/>
      <c r="AK12" s="23">
        <f ca="1">_xlfn.CEILING.MATH(G12/Surge_Predicted_Impact!$C$103)*24/Surge_Predicted_Impact!$C$100*7/Surge_Predicted_Impact!$C$101</f>
        <v>5.25</v>
      </c>
      <c r="AL12" s="23">
        <f ca="1">_xlfn.CEILING.MATH(R12/Surge_Predicted_Impact!$C$104)*24/Surge_Predicted_Impact!$C$100*7/Surge_Predicted_Impact!$C$101</f>
        <v>5.25</v>
      </c>
      <c r="AM12" s="23">
        <f ca="1">_xlfn.CEILING.MATH(N12/Surge_Predicted_Impact!$C$105)*24/Surge_Predicted_Impact!$C$100*7/Surge_Predicted_Impact!$C$101</f>
        <v>5.25</v>
      </c>
      <c r="AN12" s="23">
        <f ca="1">_xlfn.CEILING.MATH(T12/Surge_Predicted_Impact!$C$106)*24/Surge_Predicted_Impact!$C$100*7/Surge_Predicted_Impact!$C$101</f>
        <v>5.25</v>
      </c>
      <c r="AO12" s="23">
        <f ca="1">_xlfn.CEILING.MATH(V12/Surge_Predicted_Impact!$C$107)*24/Surge_Predicted_Impact!$C$100*7/Surge_Predicted_Impact!$C$101</f>
        <v>5.25</v>
      </c>
      <c r="AP12" s="1">
        <f t="shared" ca="1" si="2"/>
        <v>26.25</v>
      </c>
      <c r="AR12" s="38">
        <f ca="1">G12/Surge_Predicted_Impact!$C$81</f>
        <v>1.0753794270862997</v>
      </c>
      <c r="AS12" s="38">
        <f ca="1">$R12/Surge_Predicted_Impact!$C$82</f>
        <v>1.6401047111245832</v>
      </c>
      <c r="AT12" s="38">
        <f t="shared" ca="1" si="13"/>
        <v>2.7154841382108827</v>
      </c>
      <c r="AU12" s="38">
        <f ca="1">N12/Surge_Predicted_Impact!$C$83</f>
        <v>3.1560234338720343E-2</v>
      </c>
      <c r="AV12" s="38">
        <f ca="1">T12/Surge_Predicted_Impact!$C$84</f>
        <v>9.8938642830181901E-4</v>
      </c>
      <c r="AW12" s="38">
        <f ca="1">V12/Surge_Predicted_Impact!$C$85</f>
        <v>2.8539261229237569E-4</v>
      </c>
      <c r="AX12" s="38">
        <f t="shared" ca="1" si="14"/>
        <v>2.7483191515901977</v>
      </c>
      <c r="AZ12" s="1">
        <f ca="1">(AE12-BA11)*Surge_Predicted_Impact!$C$124</f>
        <v>0.15114132189963714</v>
      </c>
      <c r="BA12" s="1">
        <f ca="1">BA11*(1-1/Surge_Predicted_Impact!$C$125)+AZ12</f>
        <v>0.74159000264761676</v>
      </c>
      <c r="BB12" s="37">
        <f t="shared" ca="1" si="15"/>
        <v>16.491590002647616</v>
      </c>
      <c r="BC12" s="1">
        <f ca="1">(AF12-BD11)*Surge_Predicted_Impact!$C$124</f>
        <v>4.9320660949818573E-2</v>
      </c>
      <c r="BD12" s="1">
        <f ca="1">BD11*(1-1/Surge_Predicted_Impact!$C$125)+BC12</f>
        <v>0.34454500132380839</v>
      </c>
      <c r="BE12" s="37">
        <f t="shared" ca="1" si="3"/>
        <v>5.5945450013238087</v>
      </c>
      <c r="BF12" s="1">
        <f ca="1">(AI12-BG11)*Surge_Predicted_Impact!$C$124</f>
        <v>0.29910330474909286</v>
      </c>
      <c r="BG12" s="1">
        <f ca="1">BG11*(1-1/Surge_Predicted_Impact!$C$125)+BF12</f>
        <v>1.775225006619042</v>
      </c>
      <c r="BH12" s="37">
        <f t="shared" ca="1" si="4"/>
        <v>33.275225006619038</v>
      </c>
      <c r="BJ12" s="1">
        <f ca="1">(AT12-BK11)*Surge_Predicted_Impact!$C$124</f>
        <v>2.6616945510389095E-2</v>
      </c>
      <c r="BK12" s="1">
        <f ca="1">BK11*(1-1/Surge_Predicted_Impact!$C$125)+BJ12</f>
        <v>7.6564419312935908E-2</v>
      </c>
      <c r="BL12" s="37">
        <f t="shared" ca="1" si="16"/>
        <v>2.7920485575238185</v>
      </c>
      <c r="BM12" s="1">
        <f ca="1">(AU12-BN11)*Surge_Predicted_Impact!$C$124</f>
        <v>3.0974416457680106E-4</v>
      </c>
      <c r="BN12" s="1">
        <f ca="1">BN11*(1-1/Surge_Predicted_Impact!$C$125)+BM12</f>
        <v>8.5371791125702398E-4</v>
      </c>
      <c r="BO12" s="37">
        <f t="shared" ca="1" si="17"/>
        <v>3.2413952249977368E-2</v>
      </c>
      <c r="BP12" s="1">
        <f ca="1">(AX12-AY11)*Surge_Predicted_Impact!$C$124</f>
        <v>2.7483191515901978E-2</v>
      </c>
      <c r="BQ12" s="1">
        <f ca="1">BQ11*(1-1/Surge_Predicted_Impact!$C$125)+BP12</f>
        <v>7.8896714773311449E-2</v>
      </c>
      <c r="BR12" s="1">
        <f t="shared" ca="1" si="5"/>
        <v>2.8272158663635092</v>
      </c>
      <c r="BS12" s="1">
        <f ca="1">(AP12-AQ11)*Surge_Predicted_Impact!$C$124</f>
        <v>0.26250000000000001</v>
      </c>
      <c r="BT12" s="1">
        <f ca="1">BT11*(1-1/Surge_Predicted_Impact!$C$125)+BS12</f>
        <v>1.7887676322404578</v>
      </c>
      <c r="BU12" s="1">
        <f t="shared" ca="1" si="18"/>
        <v>28.038767632240457</v>
      </c>
      <c r="BW12" s="1">
        <f>Surge_Predicted_Impact!$C$112</f>
        <v>0</v>
      </c>
      <c r="BX12" s="1">
        <f>Surge_Predicted_Impact!$C$113</f>
        <v>0</v>
      </c>
      <c r="BY12" s="152">
        <f>Surge_Predicted_Impact!$C$114</f>
        <v>0</v>
      </c>
      <c r="BZ12" s="152">
        <f>Surge_Predicted_Impact!$C$115</f>
        <v>0</v>
      </c>
      <c r="CA12" s="152">
        <f t="shared" si="6"/>
        <v>0</v>
      </c>
      <c r="CB12" s="1">
        <f>Surge_Predicted_Impact!$C$117</f>
        <v>0</v>
      </c>
      <c r="CC12" s="1">
        <f>Surge_Predicted_Impact!$C$118</f>
        <v>0</v>
      </c>
      <c r="CD12" s="1">
        <f>Surge_Predicted_Impact!$C$119</f>
        <v>0</v>
      </c>
      <c r="CE12" s="1">
        <f t="shared" si="7"/>
        <v>0</v>
      </c>
      <c r="CF12" s="152">
        <f>Surge_Predicted_Impact!$C$120</f>
        <v>0</v>
      </c>
      <c r="CH12" s="1">
        <f ca="1">D12*Surge_Predicted_Impact!$C$135</f>
        <v>436.32908107966472</v>
      </c>
      <c r="CI12" s="18">
        <f ca="1">(C12-C11)*Surge_Predicted_Impact!$C$135</f>
        <v>148.64198556897577</v>
      </c>
      <c r="CJ12" s="18">
        <f ca="1">CJ11*(1- 1/Surge_Predicted_Impact!$C$137)+CI12</f>
        <v>412.24434512579717</v>
      </c>
      <c r="CK12" s="18">
        <f t="shared" ca="1" si="8"/>
        <v>263.6023595568214</v>
      </c>
      <c r="CL12" s="1">
        <f ca="1">CJ12*(1-Surge_Predicted_Impact!$C$136)</f>
        <v>350.40769335692761</v>
      </c>
      <c r="CM12" s="1">
        <f ca="1">CJ12*(1+Surge_Predicted_Impact!$C$136)</f>
        <v>474.08099689466673</v>
      </c>
      <c r="CN12" s="1">
        <f ca="1">CI12/Surge_Predicted_Impact!$C$138</f>
        <v>29.728397113795154</v>
      </c>
      <c r="CO12" s="1">
        <f ca="1">CK12/Surge_Predicted_Impact!$C$140</f>
        <v>10.544094382272856</v>
      </c>
      <c r="CP12" s="1">
        <f t="shared" ca="1" si="9"/>
        <v>40.272491496068014</v>
      </c>
      <c r="CQ12" s="1">
        <f ca="1">CI12/(Surge_Predicted_Impact!$C$138 + Surge_Predicted_Impact!$C$139)</f>
        <v>24.773664261495963</v>
      </c>
      <c r="CR12" s="1">
        <f ca="1">CK12/(Surge_Predicted_Impact!$C$140 + Surge_Predicted_Impact!$C$141)</f>
        <v>10.138552290646977</v>
      </c>
      <c r="CS12" s="152">
        <f>Surge_Predicted_Impact!$C$151</f>
        <v>12000</v>
      </c>
      <c r="CT12" s="152"/>
      <c r="CU12" s="1">
        <f ca="1">Surge_Predicted_Impact!$C$146*(Calculation!E12-Calculation!H12)</f>
        <v>1.1638060275635653</v>
      </c>
      <c r="CV12" s="1">
        <f ca="1">H11*1/Surge_Predicted_Impact!$C$60</f>
        <v>0.32760904060570689</v>
      </c>
      <c r="CW12" s="1">
        <f ca="1">CV12*Surge_Predicted_Impact!$C$144+CU12</f>
        <v>1.1801864795938506</v>
      </c>
      <c r="CX12" s="1">
        <f ca="1">CX11*(1-1/Surge_Predicted_Impact!$C$147)+CW11</f>
        <v>2.4579608188904132</v>
      </c>
      <c r="CY12" s="1">
        <f ca="1">$CX12*(1-Surge_Predicted_Impact!$C$145)</f>
        <v>1.8434706141678099</v>
      </c>
      <c r="CZ12" s="1">
        <f ca="1">$CX12*(1+Surge_Predicted_Impact!$C$145)</f>
        <v>3.0724510236130165</v>
      </c>
      <c r="DA12" s="1">
        <f ca="1">CX12/Surge_Predicted_Impact!$C$148</f>
        <v>0.8193202729634711</v>
      </c>
      <c r="DB12" s="152">
        <f>Surge_Predicted_Impact!$C$152</f>
        <v>0</v>
      </c>
    </row>
    <row r="13" spans="2:106" x14ac:dyDescent="0.25">
      <c r="B13" s="30">
        <f t="shared" si="10"/>
        <v>43902</v>
      </c>
      <c r="C13" s="18">
        <f ca="1">INDIRECT(_xlfn.CONCAT(EpidemiologicalModel_Selection!$C$2,"!",EpidemiologicalModel_Selection!$C$5,ROW()-1))</f>
        <v>71.843690039872641</v>
      </c>
      <c r="D13" s="18">
        <f ca="1">INDIRECT(_xlfn.CONCAT(EpidemiologicalModel_Selection!$C$2,"!",EpidemiologicalModel_Selection!$C$3,ROW()-1))</f>
        <v>61.44612192808745</v>
      </c>
      <c r="E13" s="37">
        <f ca="1">INDIRECT(_xlfn.CONCAT(EpidemiologicalModel_Selection!$C$2,"!",EpidemiologicalModel_Selection!$C$4,ROW()-1))</f>
        <v>20.929850113549037</v>
      </c>
      <c r="F13" s="37">
        <f ca="1">E13*Surge_Predicted_Impact!$D$53</f>
        <v>1.7748512896289583</v>
      </c>
      <c r="G13" s="6">
        <f t="shared" ca="1" si="0"/>
        <v>4.540112673565158</v>
      </c>
      <c r="H13" s="24">
        <f ca="1">H12*(1-1/Surge_Predicted_Impact!$C$60)+F13</f>
        <v>4.540112673565158</v>
      </c>
      <c r="I13" s="24">
        <f ca="1">(1-Surge_Predicted_Impact!$C$68)*Calculation!O12</f>
        <v>5.4760060991239853E-3</v>
      </c>
      <c r="J13" s="24">
        <f ca="1">I13+(J12*(1-1/Surge_Predicted_Impact!$C$63))</f>
        <v>1.3141230670363015E-2</v>
      </c>
      <c r="K13" s="24">
        <f ca="1">(1/Surge_Predicted_Impact!$C$62)*Calculation!L12</f>
        <v>3.4078990697251933E-2</v>
      </c>
      <c r="L13" s="24">
        <f ca="1">M13+L12*(1-1/Surge_Predicted_Impact!$C$62)</f>
        <v>0.57579545875984217</v>
      </c>
      <c r="M13" s="1">
        <f ca="1">E13*Surge_Predicted_Impact!$D$55</f>
        <v>0.20092656109007095</v>
      </c>
      <c r="N13" s="6">
        <f ca="1">N12*(1-1/Surge_Predicted_Impact!$C$64)+K13</f>
        <v>8.9309400790012539E-2</v>
      </c>
      <c r="O13" s="24">
        <f ca="1">N12*1/Surge_Predicted_Impact!$C$64</f>
        <v>7.8900585846800857E-3</v>
      </c>
      <c r="P13" s="1">
        <f ca="1">E13*Surge_Predicted_Impact!$D$54</f>
        <v>1.3729981674488168</v>
      </c>
      <c r="Q13" s="1">
        <f ca="1">Q12*(1-1/Surge_Predicted_Impact!$C$61)+P13</f>
        <v>4.0308655984824409</v>
      </c>
      <c r="R13" s="6">
        <f t="shared" ca="1" si="11"/>
        <v>4.6198022879126457</v>
      </c>
      <c r="S13" s="1">
        <f ca="1">E13*Surge_Predicted_Impact!$D$56</f>
        <v>1.0046328054503547E-3</v>
      </c>
      <c r="T13" s="6">
        <f ca="1">T12*(1-1/Surge_Predicted_Impact!$C$65)+S13</f>
        <v>2.7855283763936287E-3</v>
      </c>
      <c r="U13" s="1">
        <f ca="1">E13*Surge_Predicted_Impact!$D$57</f>
        <v>1.6074124887205676E-3</v>
      </c>
      <c r="V13" s="6">
        <f ca="1">U12*(1-1/Surge_Predicted_Impact!$C$66)+U13</f>
        <v>1.6074124887205676E-3</v>
      </c>
      <c r="W13" s="5">
        <f>Surge_Predicted_Impact!$C$72</f>
        <v>0</v>
      </c>
      <c r="X13" s="160">
        <f>Surge_Predicted_Impact!$C$73</f>
        <v>0</v>
      </c>
      <c r="Y13" s="5">
        <f>Surge_Predicted_Impact!$C$74</f>
        <v>0</v>
      </c>
      <c r="Z13" s="5">
        <f>Surge_Predicted_Impact!$C$75</f>
        <v>0</v>
      </c>
      <c r="AA13" s="5">
        <f>Surge_Predicted_Impact!$C$76</f>
        <v>0</v>
      </c>
      <c r="AC13" s="18">
        <f ca="1">_xlfn.CEILING.MATH(G13/Surge_Predicted_Impact!$C$92)*(24/Surge_Predicted_Impact!$C$89)*(7/Surge_Predicted_Impact!$C$90)</f>
        <v>10.5</v>
      </c>
      <c r="AD13" s="18">
        <f ca="1">_xlfn.CEILING.MATH(R13/Surge_Predicted_Impact!$C$93)*(24/Surge_Predicted_Impact!$C$89)*(7/Surge_Predicted_Impact!$C$90)</f>
        <v>10.5</v>
      </c>
      <c r="AE13" s="1">
        <f t="shared" ca="1" si="1"/>
        <v>21</v>
      </c>
      <c r="AF13" s="1">
        <f ca="1">_xlfn.CEILING.MATH(N13/Surge_Predicted_Impact!$C$94)*24/Surge_Predicted_Impact!$C$89*7/Surge_Predicted_Impact!$C$90</f>
        <v>5.25</v>
      </c>
      <c r="AG13" s="1">
        <f ca="1">_xlfn.CEILING.MATH(T13/Surge_Predicted_Impact!$C$95)*24/Surge_Predicted_Impact!$C$89*7/Surge_Predicted_Impact!$C$90</f>
        <v>5.25</v>
      </c>
      <c r="AH13" s="1">
        <f ca="1">_xlfn.CEILING.MATH(V13/Surge_Predicted_Impact!$C$96)*24/Surge_Predicted_Impact!$C$89*7/Surge_Predicted_Impact!$C$90</f>
        <v>5.25</v>
      </c>
      <c r="AI13" s="18">
        <f t="shared" ca="1" si="12"/>
        <v>36.75</v>
      </c>
      <c r="AJ13" s="41"/>
      <c r="AK13" s="23">
        <f ca="1">_xlfn.CEILING.MATH(G13/Surge_Predicted_Impact!$C$103)*24/Surge_Predicted_Impact!$C$100*7/Surge_Predicted_Impact!$C$101</f>
        <v>5.25</v>
      </c>
      <c r="AL13" s="23">
        <f ca="1">_xlfn.CEILING.MATH(R13/Surge_Predicted_Impact!$C$104)*24/Surge_Predicted_Impact!$C$100*7/Surge_Predicted_Impact!$C$101</f>
        <v>5.25</v>
      </c>
      <c r="AM13" s="23">
        <f ca="1">_xlfn.CEILING.MATH(N13/Surge_Predicted_Impact!$C$105)*24/Surge_Predicted_Impact!$C$100*7/Surge_Predicted_Impact!$C$101</f>
        <v>5.25</v>
      </c>
      <c r="AN13" s="23">
        <f ca="1">_xlfn.CEILING.MATH(T13/Surge_Predicted_Impact!$C$106)*24/Surge_Predicted_Impact!$C$100*7/Surge_Predicted_Impact!$C$101</f>
        <v>5.25</v>
      </c>
      <c r="AO13" s="23">
        <f ca="1">_xlfn.CEILING.MATH(V13/Surge_Predicted_Impact!$C$107)*24/Surge_Predicted_Impact!$C$100*7/Surge_Predicted_Impact!$C$101</f>
        <v>5.25</v>
      </c>
      <c r="AP13" s="1">
        <f t="shared" ca="1" si="2"/>
        <v>26.25</v>
      </c>
      <c r="AR13" s="38">
        <f ca="1">G13/Surge_Predicted_Impact!$C$81</f>
        <v>1.5133708911883861</v>
      </c>
      <c r="AS13" s="38">
        <f ca="1">$R13/Surge_Predicted_Impact!$C$82</f>
        <v>2.3099011439563228</v>
      </c>
      <c r="AT13" s="38">
        <f t="shared" ca="1" si="13"/>
        <v>3.8232720351447087</v>
      </c>
      <c r="AU13" s="38">
        <f ca="1">N13/Surge_Predicted_Impact!$C$83</f>
        <v>4.4654700395006269E-2</v>
      </c>
      <c r="AV13" s="38">
        <f ca="1">T13/Surge_Predicted_Impact!$C$84</f>
        <v>1.3927641881968144E-3</v>
      </c>
      <c r="AW13" s="38">
        <f ca="1">V13/Surge_Predicted_Impact!$C$85</f>
        <v>4.018531221801419E-4</v>
      </c>
      <c r="AX13" s="38">
        <f t="shared" ca="1" si="14"/>
        <v>3.8697213528500924</v>
      </c>
      <c r="AZ13" s="1">
        <f ca="1">(AE13-BA12)*Surge_Predicted_Impact!$C$124</f>
        <v>0.20258409997352383</v>
      </c>
      <c r="BA13" s="1">
        <f ca="1">BA12*(1-1/Surge_Predicted_Impact!$C$125)+AZ13</f>
        <v>0.89120338814631084</v>
      </c>
      <c r="BB13" s="37">
        <f t="shared" ca="1" si="15"/>
        <v>21.891203388146312</v>
      </c>
      <c r="BC13" s="1">
        <f ca="1">(AF13-BD12)*Surge_Predicted_Impact!$C$124</f>
        <v>4.9054549986761911E-2</v>
      </c>
      <c r="BD13" s="1">
        <f ca="1">BD12*(1-1/Surge_Predicted_Impact!$C$125)+BC13</f>
        <v>0.36898919407315539</v>
      </c>
      <c r="BE13" s="37">
        <f t="shared" ca="1" si="3"/>
        <v>5.6189891940731558</v>
      </c>
      <c r="BF13" s="1">
        <f ca="1">(AI13-BG12)*Surge_Predicted_Impact!$C$124</f>
        <v>0.34974774993380964</v>
      </c>
      <c r="BG13" s="1">
        <f ca="1">BG12*(1-1/Surge_Predicted_Impact!$C$125)+BF13</f>
        <v>1.9981709703657775</v>
      </c>
      <c r="BH13" s="37">
        <f t="shared" ca="1" si="4"/>
        <v>38.748170970365777</v>
      </c>
      <c r="BJ13" s="1">
        <f ca="1">(AT13-BK12)*Surge_Predicted_Impact!$C$124</f>
        <v>3.7467076158317729E-2</v>
      </c>
      <c r="BK13" s="1">
        <f ca="1">BK12*(1-1/Surge_Predicted_Impact!$C$125)+BJ13</f>
        <v>0.1085626083774725</v>
      </c>
      <c r="BL13" s="37">
        <f t="shared" ca="1" si="16"/>
        <v>3.9318346435221811</v>
      </c>
      <c r="BM13" s="1">
        <f ca="1">(AU13-BN12)*Surge_Predicted_Impact!$C$124</f>
        <v>4.3800982483749247E-4</v>
      </c>
      <c r="BN13" s="1">
        <f ca="1">BN12*(1-1/Surge_Predicted_Impact!$C$125)+BM13</f>
        <v>1.2307478852904433E-3</v>
      </c>
      <c r="BO13" s="37">
        <f t="shared" ca="1" si="17"/>
        <v>4.5885448280296712E-2</v>
      </c>
      <c r="BP13" s="1">
        <f ca="1">(AX13-AY12)*Surge_Predicted_Impact!$C$124</f>
        <v>3.8697213528500925E-2</v>
      </c>
      <c r="BQ13" s="1">
        <f ca="1">BQ12*(1-1/Surge_Predicted_Impact!$C$125)+BP13</f>
        <v>0.11195844867514726</v>
      </c>
      <c r="BR13" s="1">
        <f t="shared" ca="1" si="5"/>
        <v>3.9816798015252397</v>
      </c>
      <c r="BS13" s="1">
        <f ca="1">(AP13-AQ12)*Surge_Predicted_Impact!$C$124</f>
        <v>0.26250000000000001</v>
      </c>
      <c r="BT13" s="1">
        <f ca="1">BT12*(1-1/Surge_Predicted_Impact!$C$125)+BS13</f>
        <v>1.9234985156518536</v>
      </c>
      <c r="BU13" s="1">
        <f t="shared" ca="1" si="18"/>
        <v>28.173498515651854</v>
      </c>
      <c r="BW13" s="1">
        <f>Surge_Predicted_Impact!$C$112</f>
        <v>0</v>
      </c>
      <c r="BX13" s="1">
        <f>Surge_Predicted_Impact!$C$113</f>
        <v>0</v>
      </c>
      <c r="BY13" s="152">
        <f>Surge_Predicted_Impact!$C$114</f>
        <v>0</v>
      </c>
      <c r="BZ13" s="152">
        <f>Surge_Predicted_Impact!$C$115</f>
        <v>0</v>
      </c>
      <c r="CA13" s="152">
        <f t="shared" si="6"/>
        <v>0</v>
      </c>
      <c r="CB13" s="1">
        <f>Surge_Predicted_Impact!$C$117</f>
        <v>0</v>
      </c>
      <c r="CC13" s="1">
        <f>Surge_Predicted_Impact!$C$118</f>
        <v>0</v>
      </c>
      <c r="CD13" s="1">
        <f>Surge_Predicted_Impact!$C$119</f>
        <v>0</v>
      </c>
      <c r="CE13" s="1">
        <f t="shared" si="7"/>
        <v>0</v>
      </c>
      <c r="CF13" s="152">
        <f>Surge_Predicted_Impact!$C$120</f>
        <v>0</v>
      </c>
      <c r="CH13" s="1">
        <f ca="1">D13*Surge_Predicted_Impact!$C$135</f>
        <v>614.4612192808745</v>
      </c>
      <c r="CI13" s="18">
        <f ca="1">(C13-C12)*Surge_Predicted_Impact!$C$135</f>
        <v>209.29850113547147</v>
      </c>
      <c r="CJ13" s="18">
        <f ca="1">CJ12*(1- 1/Surge_Predicted_Impact!$C$137)+CI13</f>
        <v>580.31841174868896</v>
      </c>
      <c r="CK13" s="18">
        <f t="shared" ca="1" si="8"/>
        <v>371.01991061321746</v>
      </c>
      <c r="CL13" s="1">
        <f ca="1">CJ13*(1-Surge_Predicted_Impact!$C$136)</f>
        <v>493.27064998638559</v>
      </c>
      <c r="CM13" s="1">
        <f ca="1">CJ13*(1+Surge_Predicted_Impact!$C$136)</f>
        <v>667.36617351099221</v>
      </c>
      <c r="CN13" s="1">
        <f ca="1">CI13/Surge_Predicted_Impact!$C$138</f>
        <v>41.859700227094294</v>
      </c>
      <c r="CO13" s="1">
        <f ca="1">CK13/Surge_Predicted_Impact!$C$140</f>
        <v>14.840796424528698</v>
      </c>
      <c r="CP13" s="1">
        <f t="shared" ca="1" si="9"/>
        <v>56.700496651622991</v>
      </c>
      <c r="CQ13" s="1">
        <f ca="1">CI13/(Surge_Predicted_Impact!$C$138 + Surge_Predicted_Impact!$C$139)</f>
        <v>34.88308352257858</v>
      </c>
      <c r="CR13" s="1">
        <f ca="1">CK13/(Surge_Predicted_Impact!$C$140 + Surge_Predicted_Impact!$C$141)</f>
        <v>14.269996562046826</v>
      </c>
      <c r="CS13" s="152">
        <f>Surge_Predicted_Impact!$C$151</f>
        <v>12000</v>
      </c>
      <c r="CT13" s="152"/>
      <c r="CU13" s="1">
        <f ca="1">Surge_Predicted_Impact!$C$146*(Calculation!E13-Calculation!H13)</f>
        <v>1.638973743998388</v>
      </c>
      <c r="CV13" s="1">
        <f ca="1">H12*1/Surge_Predicted_Impact!$C$60</f>
        <v>0.46087689732269993</v>
      </c>
      <c r="CW13" s="1">
        <f ca="1">CV13*Surge_Predicted_Impact!$C$144+CU13</f>
        <v>1.662017588864523</v>
      </c>
      <c r="CX13" s="1">
        <f ca="1">CX12*(1-1/Surge_Predicted_Impact!$C$147)+CW12</f>
        <v>3.5152492575397432</v>
      </c>
      <c r="CY13" s="1">
        <f ca="1">$CX13*(1-Surge_Predicted_Impact!$C$145)</f>
        <v>2.6364369431548074</v>
      </c>
      <c r="CZ13" s="1">
        <f ca="1">$CX13*(1+Surge_Predicted_Impact!$C$145)</f>
        <v>4.3940615719246789</v>
      </c>
      <c r="DA13" s="1">
        <f ca="1">CX13/Surge_Predicted_Impact!$C$148</f>
        <v>1.1717497525132476</v>
      </c>
      <c r="DB13" s="152">
        <f>Surge_Predicted_Impact!$C$152</f>
        <v>0</v>
      </c>
    </row>
    <row r="14" spans="2:106" x14ac:dyDescent="0.25">
      <c r="B14" s="30">
        <f t="shared" si="10"/>
        <v>43903</v>
      </c>
      <c r="C14" s="18">
        <f ca="1">INDIRECT(_xlfn.CONCAT(EpidemiologicalModel_Selection!$C$2,"!",EpidemiologicalModel_Selection!$C$5,ROW()-1))</f>
        <v>99.836794755197488</v>
      </c>
      <c r="D14" s="18">
        <f ca="1">INDIRECT(_xlfn.CONCAT(EpidemiologicalModel_Selection!$C$2,"!",EpidemiologicalModel_Selection!$C$3,ROW()-1))</f>
        <v>85.050217934263188</v>
      </c>
      <c r="E14" s="37">
        <f ca="1">INDIRECT(_xlfn.CONCAT(EpidemiologicalModel_Selection!$C$2,"!",EpidemiologicalModel_Selection!$C$4,ROW()-1))</f>
        <v>27.99310471532517</v>
      </c>
      <c r="F14" s="37">
        <f ca="1">E14*Surge_Predicted_Impact!$D$53</f>
        <v>2.3738152798595746</v>
      </c>
      <c r="G14" s="6">
        <f t="shared" ca="1" si="0"/>
        <v>6.2653404286297105</v>
      </c>
      <c r="H14" s="24">
        <f ca="1">H13*(1-1/Surge_Predicted_Impact!$C$60)+F14</f>
        <v>6.2653404286297105</v>
      </c>
      <c r="I14" s="24">
        <f ca="1">(1-Surge_Predicted_Impact!$C$68)*Calculation!O13</f>
        <v>7.7717077059098845E-3</v>
      </c>
      <c r="J14" s="24">
        <f ca="1">I14+(J13*(1-1/Surge_Predicted_Impact!$C$63))</f>
        <v>1.9035619709078185E-2</v>
      </c>
      <c r="K14" s="24">
        <f ca="1">(1/Surge_Predicted_Impact!$C$62)*Calculation!L13</f>
        <v>4.798295489665351E-2</v>
      </c>
      <c r="L14" s="24">
        <f ca="1">M14+L13*(1-1/Surge_Predicted_Impact!$C$62)</f>
        <v>0.79654630913031066</v>
      </c>
      <c r="M14" s="1">
        <f ca="1">E14*Surge_Predicted_Impact!$D$55</f>
        <v>0.26873380526712193</v>
      </c>
      <c r="N14" s="6">
        <f ca="1">N13*(1-1/Surge_Predicted_Impact!$C$64)+K14</f>
        <v>0.12612868058791449</v>
      </c>
      <c r="O14" s="24">
        <f ca="1">N13*1/Surge_Predicted_Impact!$C$64</f>
        <v>1.1163675098751567E-2</v>
      </c>
      <c r="P14" s="1">
        <f ca="1">E14*Surge_Predicted_Impact!$D$54</f>
        <v>1.8363476693253309</v>
      </c>
      <c r="Q14" s="1">
        <f ca="1">Q13*(1-1/Surge_Predicted_Impact!$C$61)+P14</f>
        <v>5.5792942964875971</v>
      </c>
      <c r="R14" s="6">
        <f t="shared" ca="1" si="11"/>
        <v>6.3948762253269864</v>
      </c>
      <c r="S14" s="1">
        <f ca="1">E14*Surge_Predicted_Impact!$D$56</f>
        <v>1.3436690263356095E-3</v>
      </c>
      <c r="T14" s="6">
        <f ca="1">T13*(1-1/Surge_Predicted_Impact!$C$65)+S14</f>
        <v>3.8506445650898754E-3</v>
      </c>
      <c r="U14" s="1">
        <f ca="1">E14*Surge_Predicted_Impact!$D$57</f>
        <v>2.1498704421369754E-3</v>
      </c>
      <c r="V14" s="6">
        <f ca="1">U13*(1-1/Surge_Predicted_Impact!$C$66)+U14</f>
        <v>2.1498704421369754E-3</v>
      </c>
      <c r="W14" s="5">
        <f>Surge_Predicted_Impact!$C$72</f>
        <v>0</v>
      </c>
      <c r="X14" s="160">
        <f>Surge_Predicted_Impact!$C$73</f>
        <v>0</v>
      </c>
      <c r="Y14" s="5">
        <f>Surge_Predicted_Impact!$C$74</f>
        <v>0</v>
      </c>
      <c r="Z14" s="5">
        <f>Surge_Predicted_Impact!$C$75</f>
        <v>0</v>
      </c>
      <c r="AA14" s="5">
        <f>Surge_Predicted_Impact!$C$76</f>
        <v>0</v>
      </c>
      <c r="AC14" s="18">
        <f ca="1">_xlfn.CEILING.MATH(G14/Surge_Predicted_Impact!$C$92)*(24/Surge_Predicted_Impact!$C$89)*(7/Surge_Predicted_Impact!$C$90)</f>
        <v>10.5</v>
      </c>
      <c r="AD14" s="18">
        <f ca="1">_xlfn.CEILING.MATH(R14/Surge_Predicted_Impact!$C$93)*(24/Surge_Predicted_Impact!$C$89)*(7/Surge_Predicted_Impact!$C$90)</f>
        <v>15.75</v>
      </c>
      <c r="AE14" s="1">
        <f t="shared" ca="1" si="1"/>
        <v>26.25</v>
      </c>
      <c r="AF14" s="1">
        <f ca="1">_xlfn.CEILING.MATH(N14/Surge_Predicted_Impact!$C$94)*24/Surge_Predicted_Impact!$C$89*7/Surge_Predicted_Impact!$C$90</f>
        <v>5.25</v>
      </c>
      <c r="AG14" s="1">
        <f ca="1">_xlfn.CEILING.MATH(T14/Surge_Predicted_Impact!$C$95)*24/Surge_Predicted_Impact!$C$89*7/Surge_Predicted_Impact!$C$90</f>
        <v>5.25</v>
      </c>
      <c r="AH14" s="1">
        <f ca="1">_xlfn.CEILING.MATH(V14/Surge_Predicted_Impact!$C$96)*24/Surge_Predicted_Impact!$C$89*7/Surge_Predicted_Impact!$C$90</f>
        <v>5.25</v>
      </c>
      <c r="AI14" s="18">
        <f t="shared" ca="1" si="12"/>
        <v>42</v>
      </c>
      <c r="AJ14" s="41"/>
      <c r="AK14" s="23">
        <f ca="1">_xlfn.CEILING.MATH(G14/Surge_Predicted_Impact!$C$103)*24/Surge_Predicted_Impact!$C$100*7/Surge_Predicted_Impact!$C$101</f>
        <v>5.25</v>
      </c>
      <c r="AL14" s="23">
        <f ca="1">_xlfn.CEILING.MATH(R14/Surge_Predicted_Impact!$C$104)*24/Surge_Predicted_Impact!$C$100*7/Surge_Predicted_Impact!$C$101</f>
        <v>10.5</v>
      </c>
      <c r="AM14" s="23">
        <f ca="1">_xlfn.CEILING.MATH(N14/Surge_Predicted_Impact!$C$105)*24/Surge_Predicted_Impact!$C$100*7/Surge_Predicted_Impact!$C$101</f>
        <v>5.25</v>
      </c>
      <c r="AN14" s="23">
        <f ca="1">_xlfn.CEILING.MATH(T14/Surge_Predicted_Impact!$C$106)*24/Surge_Predicted_Impact!$C$100*7/Surge_Predicted_Impact!$C$101</f>
        <v>5.25</v>
      </c>
      <c r="AO14" s="23">
        <f ca="1">_xlfn.CEILING.MATH(V14/Surge_Predicted_Impact!$C$107)*24/Surge_Predicted_Impact!$C$100*7/Surge_Predicted_Impact!$C$101</f>
        <v>5.25</v>
      </c>
      <c r="AP14" s="1">
        <f t="shared" ca="1" si="2"/>
        <v>31.5</v>
      </c>
      <c r="AR14" s="38">
        <f ca="1">G14/Surge_Predicted_Impact!$C$81</f>
        <v>2.0884468095432367</v>
      </c>
      <c r="AS14" s="38">
        <f ca="1">$R14/Surge_Predicted_Impact!$C$82</f>
        <v>3.1974381126634932</v>
      </c>
      <c r="AT14" s="38">
        <f t="shared" ca="1" si="13"/>
        <v>5.2858849222067299</v>
      </c>
      <c r="AU14" s="38">
        <f ca="1">N14/Surge_Predicted_Impact!$C$83</f>
        <v>6.3064340293957244E-2</v>
      </c>
      <c r="AV14" s="38">
        <f ca="1">T14/Surge_Predicted_Impact!$C$84</f>
        <v>1.9253222825449377E-3</v>
      </c>
      <c r="AW14" s="38">
        <f ca="1">V14/Surge_Predicted_Impact!$C$85</f>
        <v>5.3746761053424384E-4</v>
      </c>
      <c r="AX14" s="38">
        <f t="shared" ca="1" si="14"/>
        <v>5.3514120523937665</v>
      </c>
      <c r="AZ14" s="1">
        <f ca="1">(AE14-BA13)*Surge_Predicted_Impact!$C$124</f>
        <v>0.2535879661185369</v>
      </c>
      <c r="BA14" s="1">
        <f ca="1">BA13*(1-1/Surge_Predicted_Impact!$C$125)+AZ14</f>
        <v>1.0811339693972541</v>
      </c>
      <c r="BB14" s="37">
        <f t="shared" ca="1" si="15"/>
        <v>27.331133969397253</v>
      </c>
      <c r="BC14" s="1">
        <f ca="1">(AF14-BD13)*Surge_Predicted_Impact!$C$124</f>
        <v>4.8810108059268442E-2</v>
      </c>
      <c r="BD14" s="1">
        <f ca="1">BD13*(1-1/Surge_Predicted_Impact!$C$125)+BC14</f>
        <v>0.39144293112719847</v>
      </c>
      <c r="BE14" s="37">
        <f t="shared" ca="1" si="3"/>
        <v>5.6414429311271981</v>
      </c>
      <c r="BF14" s="1">
        <f ca="1">(AI14-BG13)*Surge_Predicted_Impact!$C$124</f>
        <v>0.40001829029634223</v>
      </c>
      <c r="BG14" s="1">
        <f ca="1">BG13*(1-1/Surge_Predicted_Impact!$C$125)+BF14</f>
        <v>2.2554627627788499</v>
      </c>
      <c r="BH14" s="37">
        <f t="shared" ca="1" si="4"/>
        <v>44.255462762778848</v>
      </c>
      <c r="BJ14" s="1">
        <f ca="1">(AT14-BK13)*Surge_Predicted_Impact!$C$124</f>
        <v>5.1773223138292572E-2</v>
      </c>
      <c r="BK14" s="1">
        <f ca="1">BK13*(1-1/Surge_Predicted_Impact!$C$125)+BJ14</f>
        <v>0.15258135948880275</v>
      </c>
      <c r="BL14" s="37">
        <f t="shared" ca="1" si="16"/>
        <v>5.4384662816955327</v>
      </c>
      <c r="BM14" s="1">
        <f ca="1">(AU14-BN13)*Surge_Predicted_Impact!$C$124</f>
        <v>6.1833592408666799E-4</v>
      </c>
      <c r="BN14" s="1">
        <f ca="1">BN13*(1-1/Surge_Predicted_Impact!$C$125)+BM14</f>
        <v>1.7611732461420798E-3</v>
      </c>
      <c r="BO14" s="37">
        <f t="shared" ca="1" si="17"/>
        <v>6.4825513540099328E-2</v>
      </c>
      <c r="BP14" s="1">
        <f ca="1">(AX14-AY13)*Surge_Predicted_Impact!$C$124</f>
        <v>5.3514120523937669E-2</v>
      </c>
      <c r="BQ14" s="1">
        <f ca="1">BQ13*(1-1/Surge_Predicted_Impact!$C$125)+BP14</f>
        <v>0.15747553715086013</v>
      </c>
      <c r="BR14" s="1">
        <f t="shared" ca="1" si="5"/>
        <v>5.508887589544627</v>
      </c>
      <c r="BS14" s="1">
        <f ca="1">(AP14-AQ13)*Surge_Predicted_Impact!$C$124</f>
        <v>0.315</v>
      </c>
      <c r="BT14" s="1">
        <f ca="1">BT13*(1-1/Surge_Predicted_Impact!$C$125)+BS14</f>
        <v>2.1011057645338642</v>
      </c>
      <c r="BU14" s="1">
        <f t="shared" ca="1" si="18"/>
        <v>33.601105764533862</v>
      </c>
      <c r="BW14" s="1">
        <f>Surge_Predicted_Impact!$C$112</f>
        <v>0</v>
      </c>
      <c r="BX14" s="1">
        <f>Surge_Predicted_Impact!$C$113</f>
        <v>0</v>
      </c>
      <c r="BY14" s="152">
        <f>Surge_Predicted_Impact!$C$114</f>
        <v>0</v>
      </c>
      <c r="BZ14" s="152">
        <f>Surge_Predicted_Impact!$C$115</f>
        <v>0</v>
      </c>
      <c r="CA14" s="152">
        <f t="shared" si="6"/>
        <v>0</v>
      </c>
      <c r="CB14" s="1">
        <f>Surge_Predicted_Impact!$C$117</f>
        <v>0</v>
      </c>
      <c r="CC14" s="1">
        <f>Surge_Predicted_Impact!$C$118</f>
        <v>0</v>
      </c>
      <c r="CD14" s="1">
        <f>Surge_Predicted_Impact!$C$119</f>
        <v>0</v>
      </c>
      <c r="CE14" s="1">
        <f t="shared" si="7"/>
        <v>0</v>
      </c>
      <c r="CF14" s="152">
        <f>Surge_Predicted_Impact!$C$120</f>
        <v>0</v>
      </c>
      <c r="CH14" s="1">
        <f ca="1">D14*Surge_Predicted_Impact!$C$135</f>
        <v>850.50217934263185</v>
      </c>
      <c r="CI14" s="18">
        <f ca="1">(C14-C13)*Surge_Predicted_Impact!$C$135</f>
        <v>279.93104715324847</v>
      </c>
      <c r="CJ14" s="18">
        <f ca="1">CJ13*(1- 1/Surge_Predicted_Impact!$C$137)+CI14</f>
        <v>802.2176177270685</v>
      </c>
      <c r="CK14" s="18">
        <f t="shared" ca="1" si="8"/>
        <v>522.28657057381997</v>
      </c>
      <c r="CL14" s="1">
        <f ca="1">CJ14*(1-Surge_Predicted_Impact!$C$136)</f>
        <v>681.8849750680082</v>
      </c>
      <c r="CM14" s="1">
        <f ca="1">CJ14*(1+Surge_Predicted_Impact!$C$136)</f>
        <v>922.55026038612868</v>
      </c>
      <c r="CN14" s="1">
        <f ca="1">CI14/Surge_Predicted_Impact!$C$138</f>
        <v>55.986209430649694</v>
      </c>
      <c r="CO14" s="1">
        <f ca="1">CK14/Surge_Predicted_Impact!$C$140</f>
        <v>20.8914628229528</v>
      </c>
      <c r="CP14" s="1">
        <f t="shared" ca="1" si="9"/>
        <v>76.877672253602498</v>
      </c>
      <c r="CQ14" s="1">
        <f ca="1">CI14/(Surge_Predicted_Impact!$C$138 + Surge_Predicted_Impact!$C$139)</f>
        <v>46.655174525541412</v>
      </c>
      <c r="CR14" s="1">
        <f ca="1">CK14/(Surge_Predicted_Impact!$C$140 + Surge_Predicted_Impact!$C$141)</f>
        <v>20.087945022069999</v>
      </c>
      <c r="CS14" s="152">
        <f>Surge_Predicted_Impact!$C$151</f>
        <v>12000</v>
      </c>
      <c r="CT14" s="152"/>
      <c r="CU14" s="1">
        <f ca="1">Surge_Predicted_Impact!$C$146*(Calculation!E14-Calculation!H14)</f>
        <v>2.1727764286695463</v>
      </c>
      <c r="CV14" s="1">
        <f ca="1">H13*1/Surge_Predicted_Impact!$C$60</f>
        <v>0.64858752479502257</v>
      </c>
      <c r="CW14" s="1">
        <f ca="1">CV14*Surge_Predicted_Impact!$C$144+CU14</f>
        <v>2.2052058049092973</v>
      </c>
      <c r="CX14" s="1">
        <f ca="1">CX13*(1-1/Surge_Predicted_Impact!$C$147)+CW13</f>
        <v>5.001504383527279</v>
      </c>
      <c r="CY14" s="1">
        <f ca="1">$CX14*(1-Surge_Predicted_Impact!$C$145)</f>
        <v>3.751128287645459</v>
      </c>
      <c r="CZ14" s="1">
        <f ca="1">$CX14*(1+Surge_Predicted_Impact!$C$145)</f>
        <v>6.251880479409099</v>
      </c>
      <c r="DA14" s="1">
        <f ca="1">CX14/Surge_Predicted_Impact!$C$148</f>
        <v>1.6671681278424264</v>
      </c>
      <c r="DB14" s="152">
        <f>Surge_Predicted_Impact!$C$152</f>
        <v>0</v>
      </c>
    </row>
    <row r="15" spans="2:106" x14ac:dyDescent="0.25">
      <c r="B15" s="30">
        <f t="shared" si="10"/>
        <v>43904</v>
      </c>
      <c r="C15" s="18">
        <f ca="1">INDIRECT(_xlfn.CONCAT(EpidemiologicalModel_Selection!$C$2,"!",EpidemiologicalModel_Selection!$C$5,ROW()-1))</f>
        <v>136.53051541281948</v>
      </c>
      <c r="D15" s="18">
        <f ca="1">INDIRECT(_xlfn.CONCAT(EpidemiologicalModel_Selection!$C$2,"!",EpidemiologicalModel_Selection!$C$3,ROW()-1))</f>
        <v>115.66892302515211</v>
      </c>
      <c r="E15" s="37">
        <f ca="1">INDIRECT(_xlfn.CONCAT(EpidemiologicalModel_Selection!$C$2,"!",EpidemiologicalModel_Selection!$C$4,ROW()-1))</f>
        <v>36.693720657619998</v>
      </c>
      <c r="F15" s="37">
        <f ca="1">E15*Surge_Predicted_Impact!$D$53</f>
        <v>3.111627511766176</v>
      </c>
      <c r="G15" s="6">
        <f t="shared" ca="1" si="0"/>
        <v>8.4819193077345005</v>
      </c>
      <c r="H15" s="24">
        <f ca="1">H14*(1-1/Surge_Predicted_Impact!$C$60)+F15</f>
        <v>8.4819193077345005</v>
      </c>
      <c r="I15" s="24">
        <f ca="1">(1-Surge_Predicted_Impact!$C$68)*Calculation!O14</f>
        <v>1.0996219972270294E-2</v>
      </c>
      <c r="J15" s="24">
        <f ca="1">I15+(J14*(1-1/Surge_Predicted_Impact!$C$63))</f>
        <v>2.7312465437194452E-2</v>
      </c>
      <c r="K15" s="24">
        <f ca="1">(1/Surge_Predicted_Impact!$C$62)*Calculation!L14</f>
        <v>6.6378859094192555E-2</v>
      </c>
      <c r="L15" s="24">
        <f ca="1">M15+L14*(1-1/Surge_Predicted_Impact!$C$62)</f>
        <v>1.0824271683492703</v>
      </c>
      <c r="M15" s="1">
        <f ca="1">E15*Surge_Predicted_Impact!$D$55</f>
        <v>0.35225971831315234</v>
      </c>
      <c r="N15" s="6">
        <f ca="1">N14*(1-1/Surge_Predicted_Impact!$C$64)+K15</f>
        <v>0.17674145460861773</v>
      </c>
      <c r="O15" s="24">
        <f ca="1">N14*1/Surge_Predicted_Impact!$C$64</f>
        <v>1.5766085073489311E-2</v>
      </c>
      <c r="P15" s="1">
        <f ca="1">E15*Surge_Predicted_Impact!$D$54</f>
        <v>2.4071080751398717</v>
      </c>
      <c r="Q15" s="1">
        <f ca="1">Q14*(1-1/Surge_Predicted_Impact!$C$61)+P15</f>
        <v>7.5878813504497842</v>
      </c>
      <c r="R15" s="6">
        <f t="shared" ca="1" si="11"/>
        <v>8.6976209842362486</v>
      </c>
      <c r="S15" s="1">
        <f ca="1">E15*Surge_Predicted_Impact!$D$56</f>
        <v>1.7612985915657618E-3</v>
      </c>
      <c r="T15" s="6">
        <f ca="1">T14*(1-1/Surge_Predicted_Impact!$C$65)+S15</f>
        <v>5.2268787001466498E-3</v>
      </c>
      <c r="U15" s="1">
        <f ca="1">E15*Surge_Predicted_Impact!$D$57</f>
        <v>2.8180777465052187E-3</v>
      </c>
      <c r="V15" s="6">
        <f ca="1">U14*(1-1/Surge_Predicted_Impact!$C$66)+U15</f>
        <v>2.8180777465052187E-3</v>
      </c>
      <c r="W15" s="5">
        <f>Surge_Predicted_Impact!$C$72</f>
        <v>0</v>
      </c>
      <c r="X15" s="160">
        <f>Surge_Predicted_Impact!$C$73</f>
        <v>0</v>
      </c>
      <c r="Y15" s="5">
        <f>Surge_Predicted_Impact!$C$74</f>
        <v>0</v>
      </c>
      <c r="Z15" s="5">
        <f>Surge_Predicted_Impact!$C$75</f>
        <v>0</v>
      </c>
      <c r="AA15" s="5">
        <f>Surge_Predicted_Impact!$C$76</f>
        <v>0</v>
      </c>
      <c r="AC15" s="18">
        <f ca="1">_xlfn.CEILING.MATH(G15/Surge_Predicted_Impact!$C$92)*(24/Surge_Predicted_Impact!$C$89)*(7/Surge_Predicted_Impact!$C$90)</f>
        <v>15.75</v>
      </c>
      <c r="AD15" s="18">
        <f ca="1">_xlfn.CEILING.MATH(R15/Surge_Predicted_Impact!$C$93)*(24/Surge_Predicted_Impact!$C$89)*(7/Surge_Predicted_Impact!$C$90)</f>
        <v>15.75</v>
      </c>
      <c r="AE15" s="1">
        <f t="shared" ca="1" si="1"/>
        <v>31.5</v>
      </c>
      <c r="AF15" s="1">
        <f ca="1">_xlfn.CEILING.MATH(N15/Surge_Predicted_Impact!$C$94)*24/Surge_Predicted_Impact!$C$89*7/Surge_Predicted_Impact!$C$90</f>
        <v>5.25</v>
      </c>
      <c r="AG15" s="1">
        <f ca="1">_xlfn.CEILING.MATH(T15/Surge_Predicted_Impact!$C$95)*24/Surge_Predicted_Impact!$C$89*7/Surge_Predicted_Impact!$C$90</f>
        <v>5.25</v>
      </c>
      <c r="AH15" s="1">
        <f ca="1">_xlfn.CEILING.MATH(V15/Surge_Predicted_Impact!$C$96)*24/Surge_Predicted_Impact!$C$89*7/Surge_Predicted_Impact!$C$90</f>
        <v>5.25</v>
      </c>
      <c r="AI15" s="18">
        <f t="shared" ca="1" si="12"/>
        <v>47.25</v>
      </c>
      <c r="AJ15" s="41"/>
      <c r="AK15" s="23">
        <f ca="1">_xlfn.CEILING.MATH(G15/Surge_Predicted_Impact!$C$103)*24/Surge_Predicted_Impact!$C$100*7/Surge_Predicted_Impact!$C$101</f>
        <v>10.5</v>
      </c>
      <c r="AL15" s="23">
        <f ca="1">_xlfn.CEILING.MATH(R15/Surge_Predicted_Impact!$C$104)*24/Surge_Predicted_Impact!$C$100*7/Surge_Predicted_Impact!$C$101</f>
        <v>10.5</v>
      </c>
      <c r="AM15" s="23">
        <f ca="1">_xlfn.CEILING.MATH(N15/Surge_Predicted_Impact!$C$105)*24/Surge_Predicted_Impact!$C$100*7/Surge_Predicted_Impact!$C$101</f>
        <v>5.25</v>
      </c>
      <c r="AN15" s="23">
        <f ca="1">_xlfn.CEILING.MATH(T15/Surge_Predicted_Impact!$C$106)*24/Surge_Predicted_Impact!$C$100*7/Surge_Predicted_Impact!$C$101</f>
        <v>5.25</v>
      </c>
      <c r="AO15" s="23">
        <f ca="1">_xlfn.CEILING.MATH(V15/Surge_Predicted_Impact!$C$107)*24/Surge_Predicted_Impact!$C$100*7/Surge_Predicted_Impact!$C$101</f>
        <v>5.25</v>
      </c>
      <c r="AP15" s="1">
        <f t="shared" ca="1" si="2"/>
        <v>36.75</v>
      </c>
      <c r="AR15" s="38">
        <f ca="1">G15/Surge_Predicted_Impact!$C$81</f>
        <v>2.8273064359115003</v>
      </c>
      <c r="AS15" s="38">
        <f ca="1">$R15/Surge_Predicted_Impact!$C$82</f>
        <v>4.3488104921181243</v>
      </c>
      <c r="AT15" s="38">
        <f t="shared" ca="1" si="13"/>
        <v>7.1761169280296251</v>
      </c>
      <c r="AU15" s="38">
        <f ca="1">N15/Surge_Predicted_Impact!$C$83</f>
        <v>8.8370727304308866E-2</v>
      </c>
      <c r="AV15" s="38">
        <f ca="1">T15/Surge_Predicted_Impact!$C$84</f>
        <v>2.6134393500733249E-3</v>
      </c>
      <c r="AW15" s="38">
        <f ca="1">V15/Surge_Predicted_Impact!$C$85</f>
        <v>7.0451943662630469E-4</v>
      </c>
      <c r="AX15" s="38">
        <f t="shared" ca="1" si="14"/>
        <v>7.2678056141206326</v>
      </c>
      <c r="AZ15" s="1">
        <f ca="1">(AE15-BA14)*Surge_Predicted_Impact!$C$124</f>
        <v>0.30418866030602748</v>
      </c>
      <c r="BA15" s="1">
        <f ca="1">BA14*(1-1/Surge_Predicted_Impact!$C$125)+AZ15</f>
        <v>1.3080987747463351</v>
      </c>
      <c r="BB15" s="37">
        <f t="shared" ca="1" si="15"/>
        <v>32.808098774746334</v>
      </c>
      <c r="BC15" s="1">
        <f ca="1">(AF15-BD14)*Surge_Predicted_Impact!$C$124</f>
        <v>4.8585570688728021E-2</v>
      </c>
      <c r="BD15" s="1">
        <f ca="1">BD14*(1-1/Surge_Predicted_Impact!$C$125)+BC15</f>
        <v>0.41206829244969806</v>
      </c>
      <c r="BE15" s="37">
        <f t="shared" ca="1" si="3"/>
        <v>5.6620682924496979</v>
      </c>
      <c r="BF15" s="1">
        <f ca="1">(AI15-BG14)*Surge_Predicted_Impact!$C$124</f>
        <v>0.44994537237221155</v>
      </c>
      <c r="BG15" s="1">
        <f ca="1">BG14*(1-1/Surge_Predicted_Impact!$C$125)+BF15</f>
        <v>2.5443036520954294</v>
      </c>
      <c r="BH15" s="37">
        <f t="shared" ca="1" si="4"/>
        <v>49.794303652095429</v>
      </c>
      <c r="BJ15" s="1">
        <f ca="1">(AT15-BK14)*Surge_Predicted_Impact!$C$124</f>
        <v>7.0235355685408229E-2</v>
      </c>
      <c r="BK15" s="1">
        <f ca="1">BK14*(1-1/Surge_Predicted_Impact!$C$125)+BJ15</f>
        <v>0.2119180466392965</v>
      </c>
      <c r="BL15" s="37">
        <f t="shared" ca="1" si="16"/>
        <v>7.3880349746689218</v>
      </c>
      <c r="BM15" s="1">
        <f ca="1">(AU15-BN14)*Surge_Predicted_Impact!$C$124</f>
        <v>8.6609554058166786E-4</v>
      </c>
      <c r="BN15" s="1">
        <f ca="1">BN14*(1-1/Surge_Predicted_Impact!$C$125)+BM15</f>
        <v>2.5014706977135991E-3</v>
      </c>
      <c r="BO15" s="37">
        <f t="shared" ca="1" si="17"/>
        <v>9.0872198002022467E-2</v>
      </c>
      <c r="BP15" s="1">
        <f ca="1">(AX15-AY14)*Surge_Predicted_Impact!$C$124</f>
        <v>7.2678056141206329E-2</v>
      </c>
      <c r="BQ15" s="1">
        <f ca="1">BQ14*(1-1/Surge_Predicted_Impact!$C$125)+BP15</f>
        <v>0.21890534063843359</v>
      </c>
      <c r="BR15" s="1">
        <f t="shared" ca="1" si="5"/>
        <v>7.486710954759066</v>
      </c>
      <c r="BS15" s="1">
        <f ca="1">(AP15-AQ14)*Surge_Predicted_Impact!$C$124</f>
        <v>0.36749999999999999</v>
      </c>
      <c r="BT15" s="1">
        <f ca="1">BT14*(1-1/Surge_Predicted_Impact!$C$125)+BS15</f>
        <v>2.3185267813528738</v>
      </c>
      <c r="BU15" s="1">
        <f t="shared" ca="1" si="18"/>
        <v>39.068526781352872</v>
      </c>
      <c r="BW15" s="1">
        <f>Surge_Predicted_Impact!$C$112</f>
        <v>0</v>
      </c>
      <c r="BX15" s="1">
        <f>Surge_Predicted_Impact!$C$113</f>
        <v>0</v>
      </c>
      <c r="BY15" s="152">
        <f>Surge_Predicted_Impact!$C$114</f>
        <v>0</v>
      </c>
      <c r="BZ15" s="152">
        <f>Surge_Predicted_Impact!$C$115</f>
        <v>0</v>
      </c>
      <c r="CA15" s="152">
        <f t="shared" si="6"/>
        <v>0</v>
      </c>
      <c r="CB15" s="1">
        <f>Surge_Predicted_Impact!$C$117</f>
        <v>0</v>
      </c>
      <c r="CC15" s="1">
        <f>Surge_Predicted_Impact!$C$118</f>
        <v>0</v>
      </c>
      <c r="CD15" s="1">
        <f>Surge_Predicted_Impact!$C$119</f>
        <v>0</v>
      </c>
      <c r="CE15" s="1">
        <f t="shared" si="7"/>
        <v>0</v>
      </c>
      <c r="CF15" s="152">
        <f>Surge_Predicted_Impact!$C$120</f>
        <v>0</v>
      </c>
      <c r="CH15" s="1">
        <f ca="1">D15*Surge_Predicted_Impact!$C$135</f>
        <v>1156.6892302515212</v>
      </c>
      <c r="CI15" s="18">
        <f ca="1">(C15-C14)*Surge_Predicted_Impact!$C$135</f>
        <v>366.93720657621998</v>
      </c>
      <c r="CJ15" s="18">
        <f ca="1">CJ14*(1- 1/Surge_Predicted_Impact!$C$137)+CI15</f>
        <v>1088.9330625305815</v>
      </c>
      <c r="CK15" s="18">
        <f t="shared" ca="1" si="8"/>
        <v>721.99585595436156</v>
      </c>
      <c r="CL15" s="1">
        <f ca="1">CJ15*(1-Surge_Predicted_Impact!$C$136)</f>
        <v>925.59310315099424</v>
      </c>
      <c r="CM15" s="1">
        <f ca="1">CJ15*(1+Surge_Predicted_Impact!$C$136)</f>
        <v>1252.2730219101686</v>
      </c>
      <c r="CN15" s="1">
        <f ca="1">CI15/Surge_Predicted_Impact!$C$138</f>
        <v>73.38744131524399</v>
      </c>
      <c r="CO15" s="1">
        <f ca="1">CK15/Surge_Predicted_Impact!$C$140</f>
        <v>28.879834238174464</v>
      </c>
      <c r="CP15" s="1">
        <f t="shared" ca="1" si="9"/>
        <v>102.26727555341846</v>
      </c>
      <c r="CQ15" s="1">
        <f ca="1">CI15/(Surge_Predicted_Impact!$C$138 + Surge_Predicted_Impact!$C$139)</f>
        <v>61.156201096036661</v>
      </c>
      <c r="CR15" s="1">
        <f ca="1">CK15/(Surge_Predicted_Impact!$C$140 + Surge_Predicted_Impact!$C$141)</f>
        <v>27.769071382860059</v>
      </c>
      <c r="CS15" s="152">
        <f>Surge_Predicted_Impact!$C$151</f>
        <v>12000</v>
      </c>
      <c r="CT15" s="152"/>
      <c r="CU15" s="1">
        <f ca="1">Surge_Predicted_Impact!$C$146*(Calculation!E15-Calculation!H15)</f>
        <v>2.8211801349885501</v>
      </c>
      <c r="CV15" s="1">
        <f ca="1">H14*1/Surge_Predicted_Impact!$C$60</f>
        <v>0.89504863266138723</v>
      </c>
      <c r="CW15" s="1">
        <f ca="1">CV15*Surge_Predicted_Impact!$C$144+CU15</f>
        <v>2.8659325666216193</v>
      </c>
      <c r="CX15" s="1">
        <f ca="1">CX14*(1-1/Surge_Predicted_Impact!$C$147)+CW14</f>
        <v>6.9566349692602127</v>
      </c>
      <c r="CY15" s="1">
        <f ca="1">$CX15*(1-Surge_Predicted_Impact!$C$145)</f>
        <v>5.2174762269451591</v>
      </c>
      <c r="CZ15" s="1">
        <f ca="1">$CX15*(1+Surge_Predicted_Impact!$C$145)</f>
        <v>8.6957937115752664</v>
      </c>
      <c r="DA15" s="1">
        <f ca="1">CX15/Surge_Predicted_Impact!$C$148</f>
        <v>2.3188783230867376</v>
      </c>
      <c r="DB15" s="152">
        <f>Surge_Predicted_Impact!$C$152</f>
        <v>0</v>
      </c>
    </row>
    <row r="16" spans="2:106" x14ac:dyDescent="0.25">
      <c r="B16" s="30">
        <f t="shared" si="10"/>
        <v>43905</v>
      </c>
      <c r="C16" s="18">
        <f ca="1">INDIRECT(_xlfn.CONCAT(EpidemiologicalModel_Selection!$C$2,"!",EpidemiologicalModel_Selection!$C$5,ROW()-1))</f>
        <v>183.63916889872687</v>
      </c>
      <c r="D16" s="18">
        <f ca="1">INDIRECT(_xlfn.CONCAT(EpidemiologicalModel_Selection!$C$2,"!",EpidemiologicalModel_Selection!$C$3,ROW()-1))</f>
        <v>154.51551058069145</v>
      </c>
      <c r="E16" s="37">
        <f ca="1">INDIRECT(_xlfn.CONCAT(EpidemiologicalModel_Selection!$C$2,"!",EpidemiologicalModel_Selection!$C$4,ROW()-1))</f>
        <v>47.108653485905961</v>
      </c>
      <c r="F16" s="37">
        <f ca="1">E16*Surge_Predicted_Impact!$D$53</f>
        <v>3.9948138156048256</v>
      </c>
      <c r="G16" s="6">
        <f t="shared" ca="1" si="0"/>
        <v>11.26503036509154</v>
      </c>
      <c r="H16" s="24">
        <f ca="1">H15*(1-1/Surge_Predicted_Impact!$C$60)+F16</f>
        <v>11.26503036509154</v>
      </c>
      <c r="I16" s="24">
        <f ca="1">(1-Surge_Predicted_Impact!$C$68)*Calculation!O15</f>
        <v>1.5529593797386972E-2</v>
      </c>
      <c r="J16" s="24">
        <f ca="1">I16+(J15*(1-1/Surge_Predicted_Impact!$C$63))</f>
        <v>3.8940278457839358E-2</v>
      </c>
      <c r="K16" s="24">
        <f ca="1">(1/Surge_Predicted_Impact!$C$62)*Calculation!L15</f>
        <v>9.0202264029105861E-2</v>
      </c>
      <c r="L16" s="24">
        <f ca="1">M16+L15*(1-1/Surge_Predicted_Impact!$C$62)</f>
        <v>1.4444679777848621</v>
      </c>
      <c r="M16" s="1">
        <f ca="1">E16*Surge_Predicted_Impact!$D$55</f>
        <v>0.45224307346469766</v>
      </c>
      <c r="N16" s="6">
        <f ca="1">N15*(1-1/Surge_Predicted_Impact!$C$64)+K16</f>
        <v>0.24485103681164638</v>
      </c>
      <c r="O16" s="24">
        <f ca="1">N15*1/Surge_Predicted_Impact!$C$64</f>
        <v>2.2092681826077216E-2</v>
      </c>
      <c r="P16" s="1">
        <f ca="1">E16*Surge_Predicted_Impact!$D$54</f>
        <v>3.0903276686754308</v>
      </c>
      <c r="Q16" s="1">
        <f ca="1">Q15*(1-1/Surge_Predicted_Impact!$C$61)+P16</f>
        <v>10.136217494093088</v>
      </c>
      <c r="R16" s="6">
        <f t="shared" ca="1" si="11"/>
        <v>11.619625750335791</v>
      </c>
      <c r="S16" s="1">
        <f ca="1">E16*Surge_Predicted_Impact!$D$56</f>
        <v>2.2612153673234885E-3</v>
      </c>
      <c r="T16" s="6">
        <f ca="1">T15*(1-1/Surge_Predicted_Impact!$C$65)+S16</f>
        <v>6.9654061974554742E-3</v>
      </c>
      <c r="U16" s="1">
        <f ca="1">E16*Surge_Predicted_Impact!$D$57</f>
        <v>3.6179445877175813E-3</v>
      </c>
      <c r="V16" s="6">
        <f ca="1">U15*(1-1/Surge_Predicted_Impact!$C$66)+U16</f>
        <v>3.6179445877175813E-3</v>
      </c>
      <c r="W16" s="5">
        <f>Surge_Predicted_Impact!$C$72</f>
        <v>0</v>
      </c>
      <c r="X16" s="160">
        <f>Surge_Predicted_Impact!$C$73</f>
        <v>0</v>
      </c>
      <c r="Y16" s="5">
        <f>Surge_Predicted_Impact!$C$74</f>
        <v>0</v>
      </c>
      <c r="Z16" s="5">
        <f>Surge_Predicted_Impact!$C$75</f>
        <v>0</v>
      </c>
      <c r="AA16" s="5">
        <f>Surge_Predicted_Impact!$C$76</f>
        <v>0</v>
      </c>
      <c r="AC16" s="18">
        <f ca="1">_xlfn.CEILING.MATH(G16/Surge_Predicted_Impact!$C$92)*(24/Surge_Predicted_Impact!$C$89)*(7/Surge_Predicted_Impact!$C$90)</f>
        <v>15.75</v>
      </c>
      <c r="AD16" s="18">
        <f ca="1">_xlfn.CEILING.MATH(R16/Surge_Predicted_Impact!$C$93)*(24/Surge_Predicted_Impact!$C$89)*(7/Surge_Predicted_Impact!$C$90)</f>
        <v>21</v>
      </c>
      <c r="AE16" s="1">
        <f t="shared" ca="1" si="1"/>
        <v>36.75</v>
      </c>
      <c r="AF16" s="1">
        <f ca="1">_xlfn.CEILING.MATH(N16/Surge_Predicted_Impact!$C$94)*24/Surge_Predicted_Impact!$C$89*7/Surge_Predicted_Impact!$C$90</f>
        <v>5.25</v>
      </c>
      <c r="AG16" s="1">
        <f ca="1">_xlfn.CEILING.MATH(T16/Surge_Predicted_Impact!$C$95)*24/Surge_Predicted_Impact!$C$89*7/Surge_Predicted_Impact!$C$90</f>
        <v>5.25</v>
      </c>
      <c r="AH16" s="1">
        <f ca="1">_xlfn.CEILING.MATH(V16/Surge_Predicted_Impact!$C$96)*24/Surge_Predicted_Impact!$C$89*7/Surge_Predicted_Impact!$C$90</f>
        <v>5.25</v>
      </c>
      <c r="AI16" s="18">
        <f t="shared" ca="1" si="12"/>
        <v>52.5</v>
      </c>
      <c r="AJ16" s="41"/>
      <c r="AK16" s="23">
        <f ca="1">_xlfn.CEILING.MATH(G16/Surge_Predicted_Impact!$C$103)*24/Surge_Predicted_Impact!$C$100*7/Surge_Predicted_Impact!$C$101</f>
        <v>10.5</v>
      </c>
      <c r="AL16" s="23">
        <f ca="1">_xlfn.CEILING.MATH(R16/Surge_Predicted_Impact!$C$104)*24/Surge_Predicted_Impact!$C$100*7/Surge_Predicted_Impact!$C$101</f>
        <v>10.5</v>
      </c>
      <c r="AM16" s="23">
        <f ca="1">_xlfn.CEILING.MATH(N16/Surge_Predicted_Impact!$C$105)*24/Surge_Predicted_Impact!$C$100*7/Surge_Predicted_Impact!$C$101</f>
        <v>5.25</v>
      </c>
      <c r="AN16" s="23">
        <f ca="1">_xlfn.CEILING.MATH(T16/Surge_Predicted_Impact!$C$106)*24/Surge_Predicted_Impact!$C$100*7/Surge_Predicted_Impact!$C$101</f>
        <v>5.25</v>
      </c>
      <c r="AO16" s="23">
        <f ca="1">_xlfn.CEILING.MATH(V16/Surge_Predicted_Impact!$C$107)*24/Surge_Predicted_Impact!$C$100*7/Surge_Predicted_Impact!$C$101</f>
        <v>5.25</v>
      </c>
      <c r="AP16" s="1">
        <f t="shared" ca="1" si="2"/>
        <v>36.75</v>
      </c>
      <c r="AR16" s="38">
        <f ca="1">G16/Surge_Predicted_Impact!$C$81</f>
        <v>3.7550101216971803</v>
      </c>
      <c r="AS16" s="38">
        <f ca="1">$R16/Surge_Predicted_Impact!$C$82</f>
        <v>5.8098128751678955</v>
      </c>
      <c r="AT16" s="38">
        <f t="shared" ca="1" si="13"/>
        <v>9.5648229968650753</v>
      </c>
      <c r="AU16" s="38">
        <f ca="1">N16/Surge_Predicted_Impact!$C$83</f>
        <v>0.12242551840582319</v>
      </c>
      <c r="AV16" s="38">
        <f ca="1">T16/Surge_Predicted_Impact!$C$84</f>
        <v>3.4827030987277371E-3</v>
      </c>
      <c r="AW16" s="38">
        <f ca="1">V16/Surge_Predicted_Impact!$C$85</f>
        <v>9.0448614692939533E-4</v>
      </c>
      <c r="AX16" s="38">
        <f t="shared" ca="1" si="14"/>
        <v>9.6916357045165569</v>
      </c>
      <c r="AZ16" s="1">
        <f ca="1">(AE16-BA15)*Surge_Predicted_Impact!$C$124</f>
        <v>0.35441901225253669</v>
      </c>
      <c r="BA16" s="1">
        <f ca="1">BA15*(1-1/Surge_Predicted_Impact!$C$125)+AZ16</f>
        <v>1.5690821602312766</v>
      </c>
      <c r="BB16" s="37">
        <f t="shared" ca="1" si="15"/>
        <v>38.319082160231275</v>
      </c>
      <c r="BC16" s="1">
        <f ca="1">(AF16-BD15)*Surge_Predicted_Impact!$C$124</f>
        <v>4.8379317075503026E-2</v>
      </c>
      <c r="BD16" s="1">
        <f ca="1">BD15*(1-1/Surge_Predicted_Impact!$C$125)+BC16</f>
        <v>0.43101416006450838</v>
      </c>
      <c r="BE16" s="37">
        <f t="shared" ca="1" si="3"/>
        <v>5.6810141600645085</v>
      </c>
      <c r="BF16" s="1">
        <f ca="1">(AI16-BG15)*Surge_Predicted_Impact!$C$124</f>
        <v>0.49955696347904571</v>
      </c>
      <c r="BG16" s="1">
        <f ca="1">BG15*(1-1/Surge_Predicted_Impact!$C$125)+BF16</f>
        <v>2.8621246404248013</v>
      </c>
      <c r="BH16" s="37">
        <f t="shared" ca="1" si="4"/>
        <v>55.362124640424803</v>
      </c>
      <c r="BJ16" s="1">
        <f ca="1">(AT16-BK15)*Surge_Predicted_Impact!$C$124</f>
        <v>9.3529049502257794E-2</v>
      </c>
      <c r="BK16" s="1">
        <f ca="1">BK15*(1-1/Surge_Predicted_Impact!$C$125)+BJ16</f>
        <v>0.29031009281017595</v>
      </c>
      <c r="BL16" s="37">
        <f t="shared" ca="1" si="16"/>
        <v>9.8551330896752507</v>
      </c>
      <c r="BM16" s="1">
        <f ca="1">(AU16-BN15)*Surge_Predicted_Impact!$C$124</f>
        <v>1.1992404770810958E-3</v>
      </c>
      <c r="BN16" s="1">
        <f ca="1">BN15*(1-1/Surge_Predicted_Impact!$C$125)+BM16</f>
        <v>3.5220346963865806E-3</v>
      </c>
      <c r="BO16" s="37">
        <f t="shared" ca="1" si="17"/>
        <v>0.12594755310220979</v>
      </c>
      <c r="BP16" s="1">
        <f ca="1">(AX16-AY15)*Surge_Predicted_Impact!$C$124</f>
        <v>9.6916357045165574E-2</v>
      </c>
      <c r="BQ16" s="1">
        <f ca="1">BQ15*(1-1/Surge_Predicted_Impact!$C$125)+BP16</f>
        <v>0.30018560192371102</v>
      </c>
      <c r="BR16" s="1">
        <f t="shared" ca="1" si="5"/>
        <v>9.9918213064402686</v>
      </c>
      <c r="BS16" s="1">
        <f ca="1">(AP16-AQ15)*Surge_Predicted_Impact!$C$124</f>
        <v>0.36749999999999999</v>
      </c>
      <c r="BT16" s="1">
        <f ca="1">BT15*(1-1/Surge_Predicted_Impact!$C$125)+BS16</f>
        <v>2.5204177255419546</v>
      </c>
      <c r="BU16" s="1">
        <f t="shared" ca="1" si="18"/>
        <v>39.270417725541954</v>
      </c>
      <c r="BW16" s="1">
        <f>Surge_Predicted_Impact!$C$112</f>
        <v>0</v>
      </c>
      <c r="BX16" s="1">
        <f>Surge_Predicted_Impact!$C$113</f>
        <v>0</v>
      </c>
      <c r="BY16" s="152">
        <f>Surge_Predicted_Impact!$C$114</f>
        <v>0</v>
      </c>
      <c r="BZ16" s="152">
        <f>Surge_Predicted_Impact!$C$115</f>
        <v>0</v>
      </c>
      <c r="CA16" s="152">
        <f t="shared" si="6"/>
        <v>0</v>
      </c>
      <c r="CB16" s="1">
        <f>Surge_Predicted_Impact!$C$117</f>
        <v>0</v>
      </c>
      <c r="CC16" s="1">
        <f>Surge_Predicted_Impact!$C$118</f>
        <v>0</v>
      </c>
      <c r="CD16" s="1">
        <f>Surge_Predicted_Impact!$C$119</f>
        <v>0</v>
      </c>
      <c r="CE16" s="1">
        <f t="shared" si="7"/>
        <v>0</v>
      </c>
      <c r="CF16" s="152">
        <f>Surge_Predicted_Impact!$C$120</f>
        <v>0</v>
      </c>
      <c r="CH16" s="1">
        <f ca="1">D16*Surge_Predicted_Impact!$C$135</f>
        <v>1545.1551058069144</v>
      </c>
      <c r="CI16" s="18">
        <f ca="1">(C16-C15)*Surge_Predicted_Impact!$C$135</f>
        <v>471.08653485907382</v>
      </c>
      <c r="CJ16" s="18">
        <f ca="1">CJ15*(1- 1/Surge_Predicted_Impact!$C$137)+CI16</f>
        <v>1451.1262911365973</v>
      </c>
      <c r="CK16" s="18">
        <f t="shared" ca="1" si="8"/>
        <v>980.03975627752345</v>
      </c>
      <c r="CL16" s="1">
        <f ca="1">CJ16*(1-Surge_Predicted_Impact!$C$136)</f>
        <v>1233.4573474661076</v>
      </c>
      <c r="CM16" s="1">
        <f ca="1">CJ16*(1+Surge_Predicted_Impact!$C$136)</f>
        <v>1668.7952348070867</v>
      </c>
      <c r="CN16" s="1">
        <f ca="1">CI16/Surge_Predicted_Impact!$C$138</f>
        <v>94.217306971814764</v>
      </c>
      <c r="CO16" s="1">
        <f ca="1">CK16/Surge_Predicted_Impact!$C$140</f>
        <v>39.201590251100939</v>
      </c>
      <c r="CP16" s="1">
        <f t="shared" ca="1" si="9"/>
        <v>133.41889722291569</v>
      </c>
      <c r="CQ16" s="1">
        <f ca="1">CI16/(Surge_Predicted_Impact!$C$138 + Surge_Predicted_Impact!$C$139)</f>
        <v>78.514422476512308</v>
      </c>
      <c r="CR16" s="1">
        <f ca="1">CK16/(Surge_Predicted_Impact!$C$140 + Surge_Predicted_Impact!$C$141)</f>
        <v>37.69383677990475</v>
      </c>
      <c r="CS16" s="152">
        <f>Surge_Predicted_Impact!$C$151</f>
        <v>12000</v>
      </c>
      <c r="CT16" s="152"/>
      <c r="CU16" s="1">
        <f ca="1">Surge_Predicted_Impact!$C$146*(Calculation!E16-Calculation!H16)</f>
        <v>3.5843623120814421</v>
      </c>
      <c r="CV16" s="1">
        <f ca="1">H15*1/Surge_Predicted_Impact!$C$60</f>
        <v>1.2117027582477857</v>
      </c>
      <c r="CW16" s="1">
        <f ca="1">CV16*Surge_Predicted_Impact!$C$144+CU16</f>
        <v>3.6449474499938312</v>
      </c>
      <c r="CX16" s="1">
        <f ca="1">CX15*(1-1/Surge_Predicted_Impact!$C$147)+CW15</f>
        <v>9.4747357874188207</v>
      </c>
      <c r="CY16" s="1">
        <f ca="1">$CX16*(1-Surge_Predicted_Impact!$C$145)</f>
        <v>7.1060518405641151</v>
      </c>
      <c r="CZ16" s="1">
        <f ca="1">$CX16*(1+Surge_Predicted_Impact!$C$145)</f>
        <v>11.843419734273526</v>
      </c>
      <c r="DA16" s="1">
        <f ca="1">CX16/Surge_Predicted_Impact!$C$148</f>
        <v>3.1582452624729402</v>
      </c>
      <c r="DB16" s="152">
        <f>Surge_Predicted_Impact!$C$152</f>
        <v>0</v>
      </c>
    </row>
    <row r="17" spans="2:106" x14ac:dyDescent="0.25">
      <c r="B17" s="30">
        <f t="shared" si="10"/>
        <v>43906</v>
      </c>
      <c r="C17" s="18">
        <f ca="1">INDIRECT(_xlfn.CONCAT(EpidemiologicalModel_Selection!$C$2,"!",EpidemiologicalModel_Selection!$C$5,ROW()-1))</f>
        <v>242.8306232336904</v>
      </c>
      <c r="D17" s="18">
        <f ca="1">INDIRECT(_xlfn.CONCAT(EpidemiologicalModel_Selection!$C$2,"!",EpidemiologicalModel_Selection!$C$3,ROW()-1))</f>
        <v>202.67014273131991</v>
      </c>
      <c r="E17" s="37">
        <f ca="1">INDIRECT(_xlfn.CONCAT(EpidemiologicalModel_Selection!$C$2,"!",EpidemiologicalModel_Selection!$C$4,ROW()-1))</f>
        <v>59.191454334961598</v>
      </c>
      <c r="F17" s="37">
        <f ca="1">E17*Surge_Predicted_Impact!$D$53</f>
        <v>5.0194353276047439</v>
      </c>
      <c r="G17" s="6">
        <f t="shared" ca="1" si="0"/>
        <v>14.675175640540349</v>
      </c>
      <c r="H17" s="24">
        <f ca="1">H16*(1-1/Surge_Predicted_Impact!$C$60)+F17</f>
        <v>14.675175640540349</v>
      </c>
      <c r="I17" s="24">
        <f ca="1">(1-Surge_Predicted_Impact!$C$68)*Calculation!O16</f>
        <v>2.1761291598686058E-2</v>
      </c>
      <c r="J17" s="24">
        <f ca="1">I17+(J16*(1-1/Surge_Predicted_Impact!$C$63))</f>
        <v>5.513867313397694E-2</v>
      </c>
      <c r="K17" s="24">
        <f ca="1">(1/Surge_Predicted_Impact!$C$62)*Calculation!L16</f>
        <v>0.12037233148207184</v>
      </c>
      <c r="L17" s="24">
        <f ca="1">M17+L16*(1-1/Surge_Predicted_Impact!$C$62)</f>
        <v>1.8923336079184221</v>
      </c>
      <c r="M17" s="1">
        <f ca="1">E17*Surge_Predicted_Impact!$D$55</f>
        <v>0.56823796161563189</v>
      </c>
      <c r="N17" s="6">
        <f ca="1">N16*(1-1/Surge_Predicted_Impact!$C$64)+K17</f>
        <v>0.33461698869226242</v>
      </c>
      <c r="O17" s="24">
        <f ca="1">N16*1/Surge_Predicted_Impact!$C$64</f>
        <v>3.0606379601455798E-2</v>
      </c>
      <c r="P17" s="1">
        <f ca="1">E17*Surge_Predicted_Impact!$D$54</f>
        <v>3.8829594043734805</v>
      </c>
      <c r="Q17" s="1">
        <f ca="1">Q16*(1-1/Surge_Predicted_Impact!$C$61)+P17</f>
        <v>13.295161363174206</v>
      </c>
      <c r="R17" s="6">
        <f t="shared" ca="1" si="11"/>
        <v>15.242633644226604</v>
      </c>
      <c r="S17" s="1">
        <f ca="1">E17*Surge_Predicted_Impact!$D$56</f>
        <v>2.8411898080781595E-3</v>
      </c>
      <c r="T17" s="6">
        <f ca="1">T16*(1-1/Surge_Predicted_Impact!$C$65)+S17</f>
        <v>9.1100553857880861E-3</v>
      </c>
      <c r="U17" s="1">
        <f ca="1">E17*Surge_Predicted_Impact!$D$57</f>
        <v>4.5459036929250555E-3</v>
      </c>
      <c r="V17" s="6">
        <f ca="1">U16*(1-1/Surge_Predicted_Impact!$C$66)+U17</f>
        <v>4.5459036929250555E-3</v>
      </c>
      <c r="W17" s="5">
        <f>Surge_Predicted_Impact!$C$72</f>
        <v>0</v>
      </c>
      <c r="X17" s="160">
        <f>Surge_Predicted_Impact!$C$73</f>
        <v>0</v>
      </c>
      <c r="Y17" s="5">
        <f>Surge_Predicted_Impact!$C$74</f>
        <v>0</v>
      </c>
      <c r="Z17" s="5">
        <f>Surge_Predicted_Impact!$C$75</f>
        <v>0</v>
      </c>
      <c r="AA17" s="5">
        <f>Surge_Predicted_Impact!$C$76</f>
        <v>0</v>
      </c>
      <c r="AC17" s="18">
        <f ca="1">_xlfn.CEILING.MATH(G17/Surge_Predicted_Impact!$C$92)*(24/Surge_Predicted_Impact!$C$89)*(7/Surge_Predicted_Impact!$C$90)</f>
        <v>21</v>
      </c>
      <c r="AD17" s="18">
        <f ca="1">_xlfn.CEILING.MATH(R17/Surge_Predicted_Impact!$C$93)*(24/Surge_Predicted_Impact!$C$89)*(7/Surge_Predicted_Impact!$C$90)</f>
        <v>31.5</v>
      </c>
      <c r="AE17" s="1">
        <f t="shared" ca="1" si="1"/>
        <v>52.5</v>
      </c>
      <c r="AF17" s="1">
        <f ca="1">_xlfn.CEILING.MATH(N17/Surge_Predicted_Impact!$C$94)*24/Surge_Predicted_Impact!$C$89*7/Surge_Predicted_Impact!$C$90</f>
        <v>5.25</v>
      </c>
      <c r="AG17" s="1">
        <f ca="1">_xlfn.CEILING.MATH(T17/Surge_Predicted_Impact!$C$95)*24/Surge_Predicted_Impact!$C$89*7/Surge_Predicted_Impact!$C$90</f>
        <v>5.25</v>
      </c>
      <c r="AH17" s="1">
        <f ca="1">_xlfn.CEILING.MATH(V17/Surge_Predicted_Impact!$C$96)*24/Surge_Predicted_Impact!$C$89*7/Surge_Predicted_Impact!$C$90</f>
        <v>5.25</v>
      </c>
      <c r="AI17" s="18">
        <f t="shared" ca="1" si="12"/>
        <v>68.25</v>
      </c>
      <c r="AJ17" s="41"/>
      <c r="AK17" s="23">
        <f ca="1">_xlfn.CEILING.MATH(G17/Surge_Predicted_Impact!$C$103)*24/Surge_Predicted_Impact!$C$100*7/Surge_Predicted_Impact!$C$101</f>
        <v>10.5</v>
      </c>
      <c r="AL17" s="23">
        <f ca="1">_xlfn.CEILING.MATH(R17/Surge_Predicted_Impact!$C$104)*24/Surge_Predicted_Impact!$C$100*7/Surge_Predicted_Impact!$C$101</f>
        <v>15.75</v>
      </c>
      <c r="AM17" s="23">
        <f ca="1">_xlfn.CEILING.MATH(N17/Surge_Predicted_Impact!$C$105)*24/Surge_Predicted_Impact!$C$100*7/Surge_Predicted_Impact!$C$101</f>
        <v>5.25</v>
      </c>
      <c r="AN17" s="23">
        <f ca="1">_xlfn.CEILING.MATH(T17/Surge_Predicted_Impact!$C$106)*24/Surge_Predicted_Impact!$C$100*7/Surge_Predicted_Impact!$C$101</f>
        <v>5.25</v>
      </c>
      <c r="AO17" s="23">
        <f ca="1">_xlfn.CEILING.MATH(V17/Surge_Predicted_Impact!$C$107)*24/Surge_Predicted_Impact!$C$100*7/Surge_Predicted_Impact!$C$101</f>
        <v>5.25</v>
      </c>
      <c r="AP17" s="1">
        <f t="shared" ca="1" si="2"/>
        <v>42</v>
      </c>
      <c r="AR17" s="38">
        <f ca="1">G17/Surge_Predicted_Impact!$C$81</f>
        <v>4.8917252135134497</v>
      </c>
      <c r="AS17" s="38">
        <f ca="1">$R17/Surge_Predicted_Impact!$C$82</f>
        <v>7.6213168221133021</v>
      </c>
      <c r="AT17" s="38">
        <f t="shared" ca="1" si="13"/>
        <v>12.513042035626752</v>
      </c>
      <c r="AU17" s="38">
        <f ca="1">N17/Surge_Predicted_Impact!$C$83</f>
        <v>0.16730849434613121</v>
      </c>
      <c r="AV17" s="38">
        <f ca="1">T17/Surge_Predicted_Impact!$C$84</f>
        <v>4.555027692894043E-3</v>
      </c>
      <c r="AW17" s="38">
        <f ca="1">V17/Surge_Predicted_Impact!$C$85</f>
        <v>1.1364759232312639E-3</v>
      </c>
      <c r="AX17" s="38">
        <f t="shared" ca="1" si="14"/>
        <v>12.686042033589008</v>
      </c>
      <c r="AZ17" s="1">
        <f ca="1">(AE17-BA16)*Surge_Predicted_Impact!$C$124</f>
        <v>0.5093091783976873</v>
      </c>
      <c r="BA17" s="1">
        <f ca="1">BA16*(1-1/Surge_Predicted_Impact!$C$125)+AZ17</f>
        <v>1.966314041469587</v>
      </c>
      <c r="BB17" s="37">
        <f t="shared" ca="1" si="15"/>
        <v>54.466314041469587</v>
      </c>
      <c r="BC17" s="1">
        <f ca="1">(AF17-BD16)*Surge_Predicted_Impact!$C$124</f>
        <v>4.8189858399354912E-2</v>
      </c>
      <c r="BD17" s="1">
        <f ca="1">BD16*(1-1/Surge_Predicted_Impact!$C$125)+BC17</f>
        <v>0.44841729274496983</v>
      </c>
      <c r="BE17" s="37">
        <f t="shared" ca="1" si="3"/>
        <v>5.6984172927449697</v>
      </c>
      <c r="BF17" s="1">
        <f ca="1">(AI17-BG16)*Surge_Predicted_Impact!$C$124</f>
        <v>0.65387875359575209</v>
      </c>
      <c r="BG17" s="1">
        <f ca="1">BG16*(1-1/Surge_Predicted_Impact!$C$125)+BF17</f>
        <v>3.3115659197044964</v>
      </c>
      <c r="BH17" s="37">
        <f t="shared" ca="1" si="4"/>
        <v>71.561565919704492</v>
      </c>
      <c r="BJ17" s="1">
        <f ca="1">(AT17-BK16)*Surge_Predicted_Impact!$C$124</f>
        <v>0.12222731942816577</v>
      </c>
      <c r="BK17" s="1">
        <f ca="1">BK16*(1-1/Surge_Predicted_Impact!$C$125)+BJ17</f>
        <v>0.39180097703761491</v>
      </c>
      <c r="BL17" s="37">
        <f t="shared" ca="1" si="16"/>
        <v>12.904843012664367</v>
      </c>
      <c r="BM17" s="1">
        <f ca="1">(AU17-BN16)*Surge_Predicted_Impact!$C$124</f>
        <v>1.6378645964974464E-3</v>
      </c>
      <c r="BN17" s="1">
        <f ca="1">BN16*(1-1/Surge_Predicted_Impact!$C$125)+BM17</f>
        <v>4.9083253859992714E-3</v>
      </c>
      <c r="BO17" s="37">
        <f t="shared" ca="1" si="17"/>
        <v>0.17221681973213049</v>
      </c>
      <c r="BP17" s="1">
        <f ca="1">(AX17-AY16)*Surge_Predicted_Impact!$C$124</f>
        <v>0.12686042033589007</v>
      </c>
      <c r="BQ17" s="1">
        <f ca="1">BQ16*(1-1/Surge_Predicted_Impact!$C$125)+BP17</f>
        <v>0.4056041935507646</v>
      </c>
      <c r="BR17" s="1">
        <f t="shared" ca="1" si="5"/>
        <v>13.091646227139773</v>
      </c>
      <c r="BS17" s="1">
        <f ca="1">(AP17-AQ16)*Surge_Predicted_Impact!$C$124</f>
        <v>0.42</v>
      </c>
      <c r="BT17" s="1">
        <f ca="1">BT16*(1-1/Surge_Predicted_Impact!$C$125)+BS17</f>
        <v>2.7603878880032435</v>
      </c>
      <c r="BU17" s="1">
        <f t="shared" ca="1" si="18"/>
        <v>44.760387888003244</v>
      </c>
      <c r="BW17" s="1">
        <f>Surge_Predicted_Impact!$C$112</f>
        <v>0</v>
      </c>
      <c r="BX17" s="1">
        <f>Surge_Predicted_Impact!$C$113</f>
        <v>0</v>
      </c>
      <c r="BY17" s="152">
        <f>Surge_Predicted_Impact!$C$114</f>
        <v>0</v>
      </c>
      <c r="BZ17" s="152">
        <f>Surge_Predicted_Impact!$C$115</f>
        <v>0</v>
      </c>
      <c r="CA17" s="152">
        <f t="shared" si="6"/>
        <v>0</v>
      </c>
      <c r="CB17" s="1">
        <f>Surge_Predicted_Impact!$C$117</f>
        <v>0</v>
      </c>
      <c r="CC17" s="1">
        <f>Surge_Predicted_Impact!$C$118</f>
        <v>0</v>
      </c>
      <c r="CD17" s="1">
        <f>Surge_Predicted_Impact!$C$119</f>
        <v>0</v>
      </c>
      <c r="CE17" s="1">
        <f t="shared" si="7"/>
        <v>0</v>
      </c>
      <c r="CF17" s="152">
        <f>Surge_Predicted_Impact!$C$120</f>
        <v>0</v>
      </c>
      <c r="CH17" s="1">
        <f ca="1">D17*Surge_Predicted_Impact!$C$135</f>
        <v>2026.701427313199</v>
      </c>
      <c r="CI17" s="18">
        <f ca="1">(C17-C16)*Surge_Predicted_Impact!$C$135</f>
        <v>591.91454334963532</v>
      </c>
      <c r="CJ17" s="18">
        <f ca="1">CJ16*(1- 1/Surge_Predicted_Impact!$C$137)+CI17</f>
        <v>1897.9282053725728</v>
      </c>
      <c r="CK17" s="18">
        <f t="shared" ca="1" si="8"/>
        <v>1306.0136620229375</v>
      </c>
      <c r="CL17" s="1">
        <f ca="1">CJ17*(1-Surge_Predicted_Impact!$C$136)</f>
        <v>1613.2389745666869</v>
      </c>
      <c r="CM17" s="1">
        <f ca="1">CJ17*(1+Surge_Predicted_Impact!$C$136)</f>
        <v>2182.6174361784588</v>
      </c>
      <c r="CN17" s="1">
        <f ca="1">CI17/Surge_Predicted_Impact!$C$138</f>
        <v>118.38290866992706</v>
      </c>
      <c r="CO17" s="1">
        <f ca="1">CK17/Surge_Predicted_Impact!$C$140</f>
        <v>52.240546480917502</v>
      </c>
      <c r="CP17" s="1">
        <f t="shared" ca="1" si="9"/>
        <v>170.62345515084456</v>
      </c>
      <c r="CQ17" s="1">
        <f ca="1">CI17/(Surge_Predicted_Impact!$C$138 + Surge_Predicted_Impact!$C$139)</f>
        <v>98.652423891605892</v>
      </c>
      <c r="CR17" s="1">
        <f ca="1">CK17/(Surge_Predicted_Impact!$C$140 + Surge_Predicted_Impact!$C$141)</f>
        <v>50.231294693189902</v>
      </c>
      <c r="CS17" s="152">
        <f>Surge_Predicted_Impact!$C$151</f>
        <v>12000</v>
      </c>
      <c r="CT17" s="152"/>
      <c r="CU17" s="1">
        <f ca="1">Surge_Predicted_Impact!$C$146*(Calculation!E17-Calculation!H17)</f>
        <v>4.4516278694421247</v>
      </c>
      <c r="CV17" s="1">
        <f ca="1">H16*1/Surge_Predicted_Impact!$C$60</f>
        <v>1.6092900521559343</v>
      </c>
      <c r="CW17" s="1">
        <f ca="1">CV17*Surge_Predicted_Impact!$C$144+CU17</f>
        <v>4.5320923720499211</v>
      </c>
      <c r="CX17" s="1">
        <f ca="1">CX16*(1-1/Surge_Predicted_Impact!$C$147)+CW16</f>
        <v>12.645946448041711</v>
      </c>
      <c r="CY17" s="1">
        <f ca="1">$CX17*(1-Surge_Predicted_Impact!$C$145)</f>
        <v>9.4844598360312826</v>
      </c>
      <c r="CZ17" s="1">
        <f ca="1">$CX17*(1+Surge_Predicted_Impact!$C$145)</f>
        <v>15.807433060052139</v>
      </c>
      <c r="DA17" s="1">
        <f ca="1">CX17/Surge_Predicted_Impact!$C$148</f>
        <v>4.2153154826805705</v>
      </c>
      <c r="DB17" s="152">
        <f>Surge_Predicted_Impact!$C$152</f>
        <v>0</v>
      </c>
    </row>
    <row r="18" spans="2:106" x14ac:dyDescent="0.25">
      <c r="B18" s="30">
        <f t="shared" si="10"/>
        <v>43907</v>
      </c>
      <c r="C18" s="18">
        <f ca="1">INDIRECT(_xlfn.CONCAT(EpidemiologicalModel_Selection!$C$2,"!",EpidemiologicalModel_Selection!$C$5,ROW()-1))</f>
        <v>315.5601633055997</v>
      </c>
      <c r="D18" s="18">
        <f ca="1">INDIRECT(_xlfn.CONCAT(EpidemiologicalModel_Selection!$C$2,"!",EpidemiologicalModel_Selection!$C$3,ROW()-1))</f>
        <v>260.92324403670642</v>
      </c>
      <c r="E18" s="37">
        <f ca="1">INDIRECT(_xlfn.CONCAT(EpidemiologicalModel_Selection!$C$2,"!",EpidemiologicalModel_Selection!$C$4,ROW()-1))</f>
        <v>72.729540071907095</v>
      </c>
      <c r="F18" s="37">
        <f ca="1">E18*Surge_Predicted_Impact!$D$53</f>
        <v>6.1674649980977216</v>
      </c>
      <c r="G18" s="6">
        <f t="shared" ca="1" si="0"/>
        <v>18.746186975703736</v>
      </c>
      <c r="H18" s="24">
        <f ca="1">H17*(1-1/Surge_Predicted_Impact!$C$60)+F18</f>
        <v>18.746186975703736</v>
      </c>
      <c r="I18" s="24">
        <f ca="1">(1-Surge_Predicted_Impact!$C$68)*Calculation!O17</f>
        <v>3.0147283907433962E-2</v>
      </c>
      <c r="J18" s="24">
        <f ca="1">I18+(J17*(1-1/Surge_Predicted_Impact!$C$63))</f>
        <v>7.7409003736557055E-2</v>
      </c>
      <c r="K18" s="24">
        <f ca="1">(1/Surge_Predicted_Impact!$C$62)*Calculation!L17</f>
        <v>0.15769446732653516</v>
      </c>
      <c r="L18" s="24">
        <f ca="1">M18+L17*(1-1/Surge_Predicted_Impact!$C$62)</f>
        <v>2.4328427252821956</v>
      </c>
      <c r="M18" s="1">
        <f ca="1">E18*Surge_Predicted_Impact!$D$55</f>
        <v>0.69820358469030885</v>
      </c>
      <c r="N18" s="6">
        <f ca="1">N17*(1-1/Surge_Predicted_Impact!$C$64)+K18</f>
        <v>0.45048433243226482</v>
      </c>
      <c r="O18" s="24">
        <f ca="1">N17*1/Surge_Predicted_Impact!$C$64</f>
        <v>4.1827123586532802E-2</v>
      </c>
      <c r="P18" s="1">
        <f ca="1">E18*Surge_Predicted_Impact!$D$54</f>
        <v>4.7710578287171046</v>
      </c>
      <c r="Q18" s="1">
        <f ca="1">Q17*(1-1/Surge_Predicted_Impact!$C$61)+P18</f>
        <v>17.116564808807439</v>
      </c>
      <c r="R18" s="6">
        <f t="shared" ca="1" si="11"/>
        <v>19.626816537826191</v>
      </c>
      <c r="S18" s="1">
        <f ca="1">E18*Surge_Predicted_Impact!$D$56</f>
        <v>3.4910179234515443E-3</v>
      </c>
      <c r="T18" s="6">
        <f ca="1">T17*(1-1/Surge_Predicted_Impact!$C$65)+S18</f>
        <v>1.1690067770660822E-2</v>
      </c>
      <c r="U18" s="1">
        <f ca="1">E18*Surge_Predicted_Impact!$D$57</f>
        <v>5.5856286775224709E-3</v>
      </c>
      <c r="V18" s="6">
        <f ca="1">U17*(1-1/Surge_Predicted_Impact!$C$66)+U18</f>
        <v>5.5856286775224709E-3</v>
      </c>
      <c r="W18" s="5">
        <f>Surge_Predicted_Impact!$C$72</f>
        <v>0</v>
      </c>
      <c r="X18" s="160">
        <f>Surge_Predicted_Impact!$C$73</f>
        <v>0</v>
      </c>
      <c r="Y18" s="5">
        <f>Surge_Predicted_Impact!$C$74</f>
        <v>0</v>
      </c>
      <c r="Z18" s="5">
        <f>Surge_Predicted_Impact!$C$75</f>
        <v>0</v>
      </c>
      <c r="AA18" s="5">
        <f>Surge_Predicted_Impact!$C$76</f>
        <v>0</v>
      </c>
      <c r="AC18" s="18">
        <f ca="1">_xlfn.CEILING.MATH(G18/Surge_Predicted_Impact!$C$92)*(24/Surge_Predicted_Impact!$C$89)*(7/Surge_Predicted_Impact!$C$90)</f>
        <v>26.25</v>
      </c>
      <c r="AD18" s="18">
        <f ca="1">_xlfn.CEILING.MATH(R18/Surge_Predicted_Impact!$C$93)*(24/Surge_Predicted_Impact!$C$89)*(7/Surge_Predicted_Impact!$C$90)</f>
        <v>36.75</v>
      </c>
      <c r="AE18" s="1">
        <f t="shared" ca="1" si="1"/>
        <v>63</v>
      </c>
      <c r="AF18" s="1">
        <f ca="1">_xlfn.CEILING.MATH(N18/Surge_Predicted_Impact!$C$94)*24/Surge_Predicted_Impact!$C$89*7/Surge_Predicted_Impact!$C$90</f>
        <v>5.25</v>
      </c>
      <c r="AG18" s="1">
        <f ca="1">_xlfn.CEILING.MATH(T18/Surge_Predicted_Impact!$C$95)*24/Surge_Predicted_Impact!$C$89*7/Surge_Predicted_Impact!$C$90</f>
        <v>5.25</v>
      </c>
      <c r="AH18" s="1">
        <f ca="1">_xlfn.CEILING.MATH(V18/Surge_Predicted_Impact!$C$96)*24/Surge_Predicted_Impact!$C$89*7/Surge_Predicted_Impact!$C$90</f>
        <v>5.25</v>
      </c>
      <c r="AI18" s="18">
        <f t="shared" ca="1" si="12"/>
        <v>78.75</v>
      </c>
      <c r="AJ18" s="41"/>
      <c r="AK18" s="23">
        <f ca="1">_xlfn.CEILING.MATH(G18/Surge_Predicted_Impact!$C$103)*24/Surge_Predicted_Impact!$C$100*7/Surge_Predicted_Impact!$C$101</f>
        <v>15.75</v>
      </c>
      <c r="AL18" s="23">
        <f ca="1">_xlfn.CEILING.MATH(R18/Surge_Predicted_Impact!$C$104)*24/Surge_Predicted_Impact!$C$100*7/Surge_Predicted_Impact!$C$101</f>
        <v>21</v>
      </c>
      <c r="AM18" s="23">
        <f ca="1">_xlfn.CEILING.MATH(N18/Surge_Predicted_Impact!$C$105)*24/Surge_Predicted_Impact!$C$100*7/Surge_Predicted_Impact!$C$101</f>
        <v>5.25</v>
      </c>
      <c r="AN18" s="23">
        <f ca="1">_xlfn.CEILING.MATH(T18/Surge_Predicted_Impact!$C$106)*24/Surge_Predicted_Impact!$C$100*7/Surge_Predicted_Impact!$C$101</f>
        <v>5.25</v>
      </c>
      <c r="AO18" s="23">
        <f ca="1">_xlfn.CEILING.MATH(V18/Surge_Predicted_Impact!$C$107)*24/Surge_Predicted_Impact!$C$100*7/Surge_Predicted_Impact!$C$101</f>
        <v>5.25</v>
      </c>
      <c r="AP18" s="1">
        <f t="shared" ca="1" si="2"/>
        <v>52.5</v>
      </c>
      <c r="AR18" s="38">
        <f ca="1">G18/Surge_Predicted_Impact!$C$81</f>
        <v>6.2487289919012454</v>
      </c>
      <c r="AS18" s="38">
        <f ca="1">$R18/Surge_Predicted_Impact!$C$82</f>
        <v>9.8134082689130953</v>
      </c>
      <c r="AT18" s="38">
        <f t="shared" ca="1" si="13"/>
        <v>16.062137260814339</v>
      </c>
      <c r="AU18" s="38">
        <f ca="1">N18/Surge_Predicted_Impact!$C$83</f>
        <v>0.22524216621613241</v>
      </c>
      <c r="AV18" s="38">
        <f ca="1">T18/Surge_Predicted_Impact!$C$84</f>
        <v>5.8450338853304109E-3</v>
      </c>
      <c r="AW18" s="38">
        <f ca="1">V18/Surge_Predicted_Impact!$C$85</f>
        <v>1.3964071693806177E-3</v>
      </c>
      <c r="AX18" s="38">
        <f t="shared" ca="1" si="14"/>
        <v>16.294620868085183</v>
      </c>
      <c r="AZ18" s="1">
        <f ca="1">(AE18-BA17)*Surge_Predicted_Impact!$C$124</f>
        <v>0.61033685958530415</v>
      </c>
      <c r="BA18" s="1">
        <f ca="1">BA17*(1-1/Surge_Predicted_Impact!$C$125)+AZ18</f>
        <v>2.4361998980927777</v>
      </c>
      <c r="BB18" s="37">
        <f t="shared" ca="1" si="15"/>
        <v>65.436199898092781</v>
      </c>
      <c r="BC18" s="1">
        <f ca="1">(AF18-BD17)*Surge_Predicted_Impact!$C$124</f>
        <v>4.8015827072550303E-2</v>
      </c>
      <c r="BD18" s="1">
        <f ca="1">BD17*(1-1/Surge_Predicted_Impact!$C$125)+BC18</f>
        <v>0.46440331319287947</v>
      </c>
      <c r="BE18" s="37">
        <f t="shared" ca="1" si="3"/>
        <v>5.7144033131928795</v>
      </c>
      <c r="BF18" s="1">
        <f ca="1">(AI18-BG17)*Surge_Predicted_Impact!$C$124</f>
        <v>0.75438434080295513</v>
      </c>
      <c r="BG18" s="1">
        <f ca="1">BG17*(1-1/Surge_Predicted_Impact!$C$125)+BF18</f>
        <v>3.8294098376714163</v>
      </c>
      <c r="BH18" s="37">
        <f t="shared" ca="1" si="4"/>
        <v>82.57940983767142</v>
      </c>
      <c r="BJ18" s="1">
        <f ca="1">(AT18-BK17)*Surge_Predicted_Impact!$C$124</f>
        <v>0.15670336283776723</v>
      </c>
      <c r="BK18" s="1">
        <f ca="1">BK17*(1-1/Surge_Predicted_Impact!$C$125)+BJ18</f>
        <v>0.52051855580126682</v>
      </c>
      <c r="BL18" s="37">
        <f t="shared" ca="1" si="16"/>
        <v>16.582655816615606</v>
      </c>
      <c r="BM18" s="1">
        <f ca="1">(AU18-BN17)*Surge_Predicted_Impact!$C$124</f>
        <v>2.2033384083013315E-3</v>
      </c>
      <c r="BN18" s="1">
        <f ca="1">BN17*(1-1/Surge_Predicted_Impact!$C$125)+BM18</f>
        <v>6.7610691238720842E-3</v>
      </c>
      <c r="BO18" s="37">
        <f t="shared" ca="1" si="17"/>
        <v>0.2320032353400045</v>
      </c>
      <c r="BP18" s="1">
        <f ca="1">(AX18-AY17)*Surge_Predicted_Impact!$C$124</f>
        <v>0.16294620868085183</v>
      </c>
      <c r="BQ18" s="1">
        <f ca="1">BQ17*(1-1/Surge_Predicted_Impact!$C$125)+BP18</f>
        <v>0.53957867412084759</v>
      </c>
      <c r="BR18" s="1">
        <f t="shared" ca="1" si="5"/>
        <v>16.834199542206029</v>
      </c>
      <c r="BS18" s="1">
        <f ca="1">(AP18-AQ17)*Surge_Predicted_Impact!$C$124</f>
        <v>0.52500000000000002</v>
      </c>
      <c r="BT18" s="1">
        <f ca="1">BT17*(1-1/Surge_Predicted_Impact!$C$125)+BS18</f>
        <v>3.0882173245744404</v>
      </c>
      <c r="BU18" s="1">
        <f t="shared" ca="1" si="18"/>
        <v>55.588217324574444</v>
      </c>
      <c r="BW18" s="1">
        <f>Surge_Predicted_Impact!$C$112</f>
        <v>0</v>
      </c>
      <c r="BX18" s="1">
        <f>Surge_Predicted_Impact!$C$113</f>
        <v>0</v>
      </c>
      <c r="BY18" s="152">
        <f>Surge_Predicted_Impact!$C$114</f>
        <v>0</v>
      </c>
      <c r="BZ18" s="152">
        <f>Surge_Predicted_Impact!$C$115</f>
        <v>0</v>
      </c>
      <c r="CA18" s="152">
        <f t="shared" si="6"/>
        <v>0</v>
      </c>
      <c r="CB18" s="1">
        <f>Surge_Predicted_Impact!$C$117</f>
        <v>0</v>
      </c>
      <c r="CC18" s="1">
        <f>Surge_Predicted_Impact!$C$118</f>
        <v>0</v>
      </c>
      <c r="CD18" s="1">
        <f>Surge_Predicted_Impact!$C$119</f>
        <v>0</v>
      </c>
      <c r="CE18" s="1">
        <f t="shared" si="7"/>
        <v>0</v>
      </c>
      <c r="CF18" s="152">
        <f>Surge_Predicted_Impact!$C$120</f>
        <v>0</v>
      </c>
      <c r="CH18" s="1">
        <f ca="1">D18*Surge_Predicted_Impact!$C$135</f>
        <v>2609.2324403670641</v>
      </c>
      <c r="CI18" s="18">
        <f ca="1">(C18-C17)*Surge_Predicted_Impact!$C$135</f>
        <v>727.29540071909298</v>
      </c>
      <c r="CJ18" s="18">
        <f ca="1">CJ17*(1- 1/Surge_Predicted_Impact!$C$137)+CI18</f>
        <v>2435.4307855544084</v>
      </c>
      <c r="CK18" s="18">
        <f t="shared" ca="1" si="8"/>
        <v>1708.1353848353156</v>
      </c>
      <c r="CL18" s="1">
        <f ca="1">CJ18*(1-Surge_Predicted_Impact!$C$136)</f>
        <v>2070.1161677212472</v>
      </c>
      <c r="CM18" s="1">
        <f ca="1">CJ18*(1+Surge_Predicted_Impact!$C$136)</f>
        <v>2800.7454033875697</v>
      </c>
      <c r="CN18" s="1">
        <f ca="1">CI18/Surge_Predicted_Impact!$C$138</f>
        <v>145.4590801438186</v>
      </c>
      <c r="CO18" s="1">
        <f ca="1">CK18/Surge_Predicted_Impact!$C$140</f>
        <v>68.325415393412626</v>
      </c>
      <c r="CP18" s="1">
        <f t="shared" ca="1" si="9"/>
        <v>213.78449553723124</v>
      </c>
      <c r="CQ18" s="1">
        <f ca="1">CI18/(Surge_Predicted_Impact!$C$138 + Surge_Predicted_Impact!$C$139)</f>
        <v>121.21590011984883</v>
      </c>
      <c r="CR18" s="1">
        <f ca="1">CK18/(Surge_Predicted_Impact!$C$140 + Surge_Predicted_Impact!$C$141)</f>
        <v>65.697514801358295</v>
      </c>
      <c r="CS18" s="152">
        <f>Surge_Predicted_Impact!$C$151</f>
        <v>12000</v>
      </c>
      <c r="CT18" s="152"/>
      <c r="CU18" s="1">
        <f ca="1">Surge_Predicted_Impact!$C$146*(Calculation!E18-Calculation!H18)</f>
        <v>5.3983353096203359</v>
      </c>
      <c r="CV18" s="1">
        <f ca="1">H17*1/Surge_Predicted_Impact!$C$60</f>
        <v>2.0964536629343358</v>
      </c>
      <c r="CW18" s="1">
        <f ca="1">CV18*Surge_Predicted_Impact!$C$144+CU18</f>
        <v>5.5031579927670524</v>
      </c>
      <c r="CX18" s="1">
        <f ca="1">CX17*(1-1/Surge_Predicted_Impact!$C$147)+CW17</f>
        <v>16.545741497689544</v>
      </c>
      <c r="CY18" s="1">
        <f ca="1">$CX18*(1-Surge_Predicted_Impact!$C$145)</f>
        <v>12.409306123267157</v>
      </c>
      <c r="CZ18" s="1">
        <f ca="1">$CX18*(1+Surge_Predicted_Impact!$C$145)</f>
        <v>20.682176872111931</v>
      </c>
      <c r="DA18" s="1">
        <f ca="1">CX18/Surge_Predicted_Impact!$C$148</f>
        <v>5.5152471658965148</v>
      </c>
      <c r="DB18" s="152">
        <f>Surge_Predicted_Impact!$C$152</f>
        <v>0</v>
      </c>
    </row>
    <row r="19" spans="2:106" x14ac:dyDescent="0.25">
      <c r="B19" s="30">
        <f t="shared" si="10"/>
        <v>43908</v>
      </c>
      <c r="C19" s="18">
        <f ca="1">INDIRECT(_xlfn.CONCAT(EpidemiologicalModel_Selection!$C$2,"!",EpidemiologicalModel_Selection!$C$5,ROW()-1))</f>
        <v>402.86855900363685</v>
      </c>
      <c r="D19" s="18">
        <f ca="1">INDIRECT(_xlfn.CONCAT(EpidemiologicalModel_Selection!$C$2,"!",EpidemiologicalModel_Selection!$C$3,ROW()-1))</f>
        <v>329.594265160693</v>
      </c>
      <c r="E19" s="37">
        <f ca="1">INDIRECT(_xlfn.CONCAT(EpidemiologicalModel_Selection!$C$2,"!",EpidemiologicalModel_Selection!$C$4,ROW()-1))</f>
        <v>87.308395698037927</v>
      </c>
      <c r="F19" s="37">
        <f ca="1">E19*Surge_Predicted_Impact!$D$53</f>
        <v>7.4037519551936164</v>
      </c>
      <c r="G19" s="6">
        <f t="shared" ca="1" si="0"/>
        <v>23.471912220082533</v>
      </c>
      <c r="H19" s="24">
        <f ca="1">H18*(1-1/Surge_Predicted_Impact!$C$60)+F19</f>
        <v>23.471912220082533</v>
      </c>
      <c r="I19" s="24">
        <f ca="1">(1-Surge_Predicted_Impact!$C$68)*Calculation!O18</f>
        <v>4.1199716732734808E-2</v>
      </c>
      <c r="J19" s="24">
        <f ca="1">I19+(J18*(1-1/Surge_Predicted_Impact!$C$63))</f>
        <v>0.10755029136406943</v>
      </c>
      <c r="K19" s="24">
        <f ca="1">(1/Surge_Predicted_Impact!$C$62)*Calculation!L18</f>
        <v>0.20273689377351628</v>
      </c>
      <c r="L19" s="24">
        <f ca="1">M19+L18*(1-1/Surge_Predicted_Impact!$C$62)</f>
        <v>3.0682664302098441</v>
      </c>
      <c r="M19" s="1">
        <f ca="1">E19*Surge_Predicted_Impact!$D$55</f>
        <v>0.83816059870116488</v>
      </c>
      <c r="N19" s="6">
        <f ca="1">N18*(1-1/Surge_Predicted_Impact!$C$64)+K19</f>
        <v>0.59691068465174801</v>
      </c>
      <c r="O19" s="24">
        <f ca="1">N18*1/Surge_Predicted_Impact!$C$64</f>
        <v>5.6310541554033103E-2</v>
      </c>
      <c r="P19" s="1">
        <f ca="1">E19*Surge_Predicted_Impact!$D$54</f>
        <v>5.7274307577912875</v>
      </c>
      <c r="Q19" s="1">
        <f ca="1">Q18*(1-1/Surge_Predicted_Impact!$C$61)+P19</f>
        <v>21.621383794541053</v>
      </c>
      <c r="R19" s="6">
        <f t="shared" ca="1" si="11"/>
        <v>24.79720051611497</v>
      </c>
      <c r="S19" s="1">
        <f ca="1">E19*Surge_Predicted_Impact!$D$56</f>
        <v>4.1908029935058249E-3</v>
      </c>
      <c r="T19" s="6">
        <f ca="1">T18*(1-1/Surge_Predicted_Impact!$C$65)+S19</f>
        <v>1.4711863987100565E-2</v>
      </c>
      <c r="U19" s="1">
        <f ca="1">E19*Surge_Predicted_Impact!$D$57</f>
        <v>6.7052847896093195E-3</v>
      </c>
      <c r="V19" s="6">
        <f ca="1">U18*(1-1/Surge_Predicted_Impact!$C$66)+U19</f>
        <v>6.7052847896093195E-3</v>
      </c>
      <c r="W19" s="5">
        <f>Surge_Predicted_Impact!$C$72</f>
        <v>0</v>
      </c>
      <c r="X19" s="160">
        <f>Surge_Predicted_Impact!$C$73</f>
        <v>0</v>
      </c>
      <c r="Y19" s="5">
        <f>Surge_Predicted_Impact!$C$74</f>
        <v>0</v>
      </c>
      <c r="Z19" s="5">
        <f>Surge_Predicted_Impact!$C$75</f>
        <v>0</v>
      </c>
      <c r="AA19" s="5">
        <f>Surge_Predicted_Impact!$C$76</f>
        <v>0</v>
      </c>
      <c r="AC19" s="18">
        <f ca="1">_xlfn.CEILING.MATH(G19/Surge_Predicted_Impact!$C$92)*(24/Surge_Predicted_Impact!$C$89)*(7/Surge_Predicted_Impact!$C$90)</f>
        <v>31.5</v>
      </c>
      <c r="AD19" s="18">
        <f ca="1">_xlfn.CEILING.MATH(R19/Surge_Predicted_Impact!$C$93)*(24/Surge_Predicted_Impact!$C$89)*(7/Surge_Predicted_Impact!$C$90)</f>
        <v>47.25</v>
      </c>
      <c r="AE19" s="1">
        <f t="shared" ca="1" si="1"/>
        <v>78.75</v>
      </c>
      <c r="AF19" s="1">
        <f ca="1">_xlfn.CEILING.MATH(N19/Surge_Predicted_Impact!$C$94)*24/Surge_Predicted_Impact!$C$89*7/Surge_Predicted_Impact!$C$90</f>
        <v>5.25</v>
      </c>
      <c r="AG19" s="1">
        <f ca="1">_xlfn.CEILING.MATH(T19/Surge_Predicted_Impact!$C$95)*24/Surge_Predicted_Impact!$C$89*7/Surge_Predicted_Impact!$C$90</f>
        <v>5.25</v>
      </c>
      <c r="AH19" s="1">
        <f ca="1">_xlfn.CEILING.MATH(V19/Surge_Predicted_Impact!$C$96)*24/Surge_Predicted_Impact!$C$89*7/Surge_Predicted_Impact!$C$90</f>
        <v>5.25</v>
      </c>
      <c r="AI19" s="18">
        <f t="shared" ca="1" si="12"/>
        <v>94.5</v>
      </c>
      <c r="AJ19" s="41"/>
      <c r="AK19" s="23">
        <f ca="1">_xlfn.CEILING.MATH(G19/Surge_Predicted_Impact!$C$103)*24/Surge_Predicted_Impact!$C$100*7/Surge_Predicted_Impact!$C$101</f>
        <v>15.75</v>
      </c>
      <c r="AL19" s="23">
        <f ca="1">_xlfn.CEILING.MATH(R19/Surge_Predicted_Impact!$C$104)*24/Surge_Predicted_Impact!$C$100*7/Surge_Predicted_Impact!$C$101</f>
        <v>26.25</v>
      </c>
      <c r="AM19" s="23">
        <f ca="1">_xlfn.CEILING.MATH(N19/Surge_Predicted_Impact!$C$105)*24/Surge_Predicted_Impact!$C$100*7/Surge_Predicted_Impact!$C$101</f>
        <v>5.25</v>
      </c>
      <c r="AN19" s="23">
        <f ca="1">_xlfn.CEILING.MATH(T19/Surge_Predicted_Impact!$C$106)*24/Surge_Predicted_Impact!$C$100*7/Surge_Predicted_Impact!$C$101</f>
        <v>5.25</v>
      </c>
      <c r="AO19" s="23">
        <f ca="1">_xlfn.CEILING.MATH(V19/Surge_Predicted_Impact!$C$107)*24/Surge_Predicted_Impact!$C$100*7/Surge_Predicted_Impact!$C$101</f>
        <v>5.25</v>
      </c>
      <c r="AP19" s="1">
        <f t="shared" ca="1" si="2"/>
        <v>57.75</v>
      </c>
      <c r="AR19" s="38">
        <f ca="1">G19/Surge_Predicted_Impact!$C$81</f>
        <v>7.8239707400275114</v>
      </c>
      <c r="AS19" s="38">
        <f ca="1">$R19/Surge_Predicted_Impact!$C$82</f>
        <v>12.398600258057485</v>
      </c>
      <c r="AT19" s="38">
        <f t="shared" ca="1" si="13"/>
        <v>20.222570998084997</v>
      </c>
      <c r="AU19" s="38">
        <f ca="1">N19/Surge_Predicted_Impact!$C$83</f>
        <v>0.29845534232587401</v>
      </c>
      <c r="AV19" s="38">
        <f ca="1">T19/Surge_Predicted_Impact!$C$84</f>
        <v>7.3559319935502824E-3</v>
      </c>
      <c r="AW19" s="38">
        <f ca="1">V19/Surge_Predicted_Impact!$C$85</f>
        <v>1.6763211974023299E-3</v>
      </c>
      <c r="AX19" s="38">
        <f t="shared" ca="1" si="14"/>
        <v>20.530058593601822</v>
      </c>
      <c r="AZ19" s="1">
        <f ca="1">(AE19-BA18)*Surge_Predicted_Impact!$C$124</f>
        <v>0.76313800101907225</v>
      </c>
      <c r="BA19" s="1">
        <f ca="1">BA18*(1-1/Surge_Predicted_Impact!$C$125)+AZ19</f>
        <v>3.0253236206766516</v>
      </c>
      <c r="BB19" s="37">
        <f t="shared" ca="1" si="15"/>
        <v>81.775323620676659</v>
      </c>
      <c r="BC19" s="1">
        <f ca="1">(AF19-BD18)*Surge_Predicted_Impact!$C$124</f>
        <v>4.7855966868071205E-2</v>
      </c>
      <c r="BD19" s="1">
        <f ca="1">BD18*(1-1/Surge_Predicted_Impact!$C$125)+BC19</f>
        <v>0.47908761483288786</v>
      </c>
      <c r="BE19" s="37">
        <f t="shared" ca="1" si="3"/>
        <v>5.7290876148328875</v>
      </c>
      <c r="BF19" s="1">
        <f ca="1">(AI19-BG18)*Surge_Predicted_Impact!$C$124</f>
        <v>0.90670590162328579</v>
      </c>
      <c r="BG19" s="1">
        <f ca="1">BG18*(1-1/Surge_Predicted_Impact!$C$125)+BF19</f>
        <v>4.4625864651753151</v>
      </c>
      <c r="BH19" s="37">
        <f t="shared" ca="1" si="4"/>
        <v>98.96258646517532</v>
      </c>
      <c r="BJ19" s="1">
        <f ca="1">(AT19-BK18)*Surge_Predicted_Impact!$C$124</f>
        <v>0.1970205244228373</v>
      </c>
      <c r="BK19" s="1">
        <f ca="1">BK18*(1-1/Surge_Predicted_Impact!$C$125)+BJ19</f>
        <v>0.68035918338115653</v>
      </c>
      <c r="BL19" s="37">
        <f t="shared" ca="1" si="16"/>
        <v>20.902930181466154</v>
      </c>
      <c r="BM19" s="1">
        <f ca="1">(AU19-BN18)*Surge_Predicted_Impact!$C$124</f>
        <v>2.9169427320200193E-3</v>
      </c>
      <c r="BN19" s="1">
        <f ca="1">BN18*(1-1/Surge_Predicted_Impact!$C$125)+BM19</f>
        <v>9.1950783470440972E-3</v>
      </c>
      <c r="BO19" s="37">
        <f t="shared" ca="1" si="17"/>
        <v>0.30765042067291809</v>
      </c>
      <c r="BP19" s="1">
        <f ca="1">(AX19-AY18)*Surge_Predicted_Impact!$C$124</f>
        <v>0.20530058593601822</v>
      </c>
      <c r="BQ19" s="1">
        <f ca="1">BQ18*(1-1/Surge_Predicted_Impact!$C$125)+BP19</f>
        <v>0.70633792619109093</v>
      </c>
      <c r="BR19" s="1">
        <f t="shared" ca="1" si="5"/>
        <v>21.236396519792912</v>
      </c>
      <c r="BS19" s="1">
        <f ca="1">(AP19-AQ18)*Surge_Predicted_Impact!$C$124</f>
        <v>0.57750000000000001</v>
      </c>
      <c r="BT19" s="1">
        <f ca="1">BT18*(1-1/Surge_Predicted_Impact!$C$125)+BS19</f>
        <v>3.4451303728191234</v>
      </c>
      <c r="BU19" s="1">
        <f t="shared" ca="1" si="18"/>
        <v>61.195130372819122</v>
      </c>
      <c r="BW19" s="1">
        <f>Surge_Predicted_Impact!$C$112</f>
        <v>0</v>
      </c>
      <c r="BX19" s="1">
        <f>Surge_Predicted_Impact!$C$113</f>
        <v>0</v>
      </c>
      <c r="BY19" s="152">
        <f>Surge_Predicted_Impact!$C$114</f>
        <v>0</v>
      </c>
      <c r="BZ19" s="152">
        <f>Surge_Predicted_Impact!$C$115</f>
        <v>0</v>
      </c>
      <c r="CA19" s="152">
        <f t="shared" si="6"/>
        <v>0</v>
      </c>
      <c r="CB19" s="1">
        <f>Surge_Predicted_Impact!$C$117</f>
        <v>0</v>
      </c>
      <c r="CC19" s="1">
        <f>Surge_Predicted_Impact!$C$118</f>
        <v>0</v>
      </c>
      <c r="CD19" s="1">
        <f>Surge_Predicted_Impact!$C$119</f>
        <v>0</v>
      </c>
      <c r="CE19" s="1">
        <f t="shared" si="7"/>
        <v>0</v>
      </c>
      <c r="CF19" s="152">
        <f>Surge_Predicted_Impact!$C$120</f>
        <v>0</v>
      </c>
      <c r="CH19" s="1">
        <f ca="1">D19*Surge_Predicted_Impact!$C$135</f>
        <v>3295.9426516069298</v>
      </c>
      <c r="CI19" s="18">
        <f ca="1">(C19-C18)*Surge_Predicted_Impact!$C$135</f>
        <v>873.08395698037145</v>
      </c>
      <c r="CJ19" s="18">
        <f ca="1">CJ18*(1- 1/Surge_Predicted_Impact!$C$137)+CI19</f>
        <v>3064.9716639793392</v>
      </c>
      <c r="CK19" s="18">
        <f t="shared" ca="1" si="8"/>
        <v>2191.8877069989676</v>
      </c>
      <c r="CL19" s="1">
        <f ca="1">CJ19*(1-Surge_Predicted_Impact!$C$136)</f>
        <v>2605.2259143824381</v>
      </c>
      <c r="CM19" s="1">
        <f ca="1">CJ19*(1+Surge_Predicted_Impact!$C$136)</f>
        <v>3524.7174135762398</v>
      </c>
      <c r="CN19" s="1">
        <f ca="1">CI19/Surge_Predicted_Impact!$C$138</f>
        <v>174.61679139607429</v>
      </c>
      <c r="CO19" s="1">
        <f ca="1">CK19/Surge_Predicted_Impact!$C$140</f>
        <v>87.675508279958706</v>
      </c>
      <c r="CP19" s="1">
        <f t="shared" ca="1" si="9"/>
        <v>262.292299676033</v>
      </c>
      <c r="CQ19" s="1">
        <f ca="1">CI19/(Surge_Predicted_Impact!$C$138 + Surge_Predicted_Impact!$C$139)</f>
        <v>145.51399283006191</v>
      </c>
      <c r="CR19" s="1">
        <f ca="1">CK19/(Surge_Predicted_Impact!$C$140 + Surge_Predicted_Impact!$C$141)</f>
        <v>84.303373346114142</v>
      </c>
      <c r="CS19" s="152">
        <f>Surge_Predicted_Impact!$C$151</f>
        <v>12000</v>
      </c>
      <c r="CT19" s="152"/>
      <c r="CU19" s="1">
        <f ca="1">Surge_Predicted_Impact!$C$146*(Calculation!E19-Calculation!H19)</f>
        <v>6.3836483477955399</v>
      </c>
      <c r="CV19" s="1">
        <f ca="1">H18*1/Surge_Predicted_Impact!$C$60</f>
        <v>2.6780267108148195</v>
      </c>
      <c r="CW19" s="1">
        <f ca="1">CV19*Surge_Predicted_Impact!$C$144+CU19</f>
        <v>6.5175496833362807</v>
      </c>
      <c r="CX19" s="1">
        <f ca="1">CX18*(1-1/Surge_Predicted_Impact!$C$147)+CW18</f>
        <v>21.221612415572118</v>
      </c>
      <c r="CY19" s="1">
        <f ca="1">$CX19*(1-Surge_Predicted_Impact!$C$145)</f>
        <v>15.916209311679088</v>
      </c>
      <c r="CZ19" s="1">
        <f ca="1">$CX19*(1+Surge_Predicted_Impact!$C$145)</f>
        <v>26.527015519465145</v>
      </c>
      <c r="DA19" s="1">
        <f ca="1">CX19/Surge_Predicted_Impact!$C$148</f>
        <v>7.0738708051907055</v>
      </c>
      <c r="DB19" s="152">
        <f>Surge_Predicted_Impact!$C$152</f>
        <v>0</v>
      </c>
    </row>
    <row r="20" spans="2:106" x14ac:dyDescent="0.25">
      <c r="B20" s="30">
        <f t="shared" si="10"/>
        <v>43909</v>
      </c>
      <c r="C20" s="18">
        <f ca="1">INDIRECT(_xlfn.CONCAT(EpidemiologicalModel_Selection!$C$2,"!",EpidemiologicalModel_Selection!$C$5,ROW()-1))</f>
        <v>505.16015710669069</v>
      </c>
      <c r="D20" s="18">
        <f ca="1">INDIRECT(_xlfn.CONCAT(EpidemiologicalModel_Selection!$C$2,"!",EpidemiologicalModel_Selection!$C$3,ROW()-1))</f>
        <v>408.34341575226887</v>
      </c>
      <c r="E20" s="37">
        <f ca="1">INDIRECT(_xlfn.CONCAT(EpidemiologicalModel_Selection!$C$2,"!",EpidemiologicalModel_Selection!$C$4,ROW()-1))</f>
        <v>102.29159810305573</v>
      </c>
      <c r="F20" s="37">
        <f ca="1">E20*Surge_Predicted_Impact!$D$53</f>
        <v>8.6743275191391263</v>
      </c>
      <c r="G20" s="6">
        <f t="shared" ca="1" si="0"/>
        <v>28.793109422067012</v>
      </c>
      <c r="H20" s="24">
        <f ca="1">H19*(1-1/Surge_Predicted_Impact!$C$60)+F20</f>
        <v>28.793109422067012</v>
      </c>
      <c r="I20" s="24">
        <f ca="1">(1-Surge_Predicted_Impact!$C$68)*Calculation!O19</f>
        <v>5.5465883430722604E-2</v>
      </c>
      <c r="J20" s="24">
        <f ca="1">I20+(J19*(1-1/Surge_Predicted_Impact!$C$63))</f>
        <v>0.14765184745706783</v>
      </c>
      <c r="K20" s="24">
        <f ca="1">(1/Surge_Predicted_Impact!$C$62)*Calculation!L19</f>
        <v>0.25568886918415368</v>
      </c>
      <c r="L20" s="24">
        <f ca="1">M20+L19*(1-1/Surge_Predicted_Impact!$C$62)</f>
        <v>3.7945769028150265</v>
      </c>
      <c r="M20" s="1">
        <f ca="1">E20*Surge_Predicted_Impact!$D$55</f>
        <v>0.98199934178933601</v>
      </c>
      <c r="N20" s="6">
        <f ca="1">N19*(1-1/Surge_Predicted_Impact!$C$64)+K20</f>
        <v>0.77798571825443319</v>
      </c>
      <c r="O20" s="24">
        <f ca="1">N19*1/Surge_Predicted_Impact!$C$64</f>
        <v>7.4613835581468502E-2</v>
      </c>
      <c r="P20" s="1">
        <f ca="1">E20*Surge_Predicted_Impact!$D$54</f>
        <v>6.7103288355604551</v>
      </c>
      <c r="Q20" s="1">
        <f ca="1">Q19*(1-1/Surge_Predicted_Impact!$C$61)+P20</f>
        <v>26.787328073348576</v>
      </c>
      <c r="R20" s="6">
        <f t="shared" ca="1" si="11"/>
        <v>30.729556823620673</v>
      </c>
      <c r="S20" s="1">
        <f ca="1">E20*Surge_Predicted_Impact!$D$56</f>
        <v>4.9099967089466798E-3</v>
      </c>
      <c r="T20" s="6">
        <f ca="1">T19*(1-1/Surge_Predicted_Impact!$C$65)+S20</f>
        <v>1.8150674297337188E-2</v>
      </c>
      <c r="U20" s="1">
        <f ca="1">E20*Surge_Predicted_Impact!$D$57</f>
        <v>7.8559947343146887E-3</v>
      </c>
      <c r="V20" s="6">
        <f ca="1">U19*(1-1/Surge_Predicted_Impact!$C$66)+U20</f>
        <v>7.8559947343146887E-3</v>
      </c>
      <c r="W20" s="5">
        <f>Surge_Predicted_Impact!$C$72</f>
        <v>0</v>
      </c>
      <c r="X20" s="160">
        <f>Surge_Predicted_Impact!$C$73</f>
        <v>0</v>
      </c>
      <c r="Y20" s="5">
        <f>Surge_Predicted_Impact!$C$74</f>
        <v>0</v>
      </c>
      <c r="Z20" s="5">
        <f>Surge_Predicted_Impact!$C$75</f>
        <v>0</v>
      </c>
      <c r="AA20" s="5">
        <f>Surge_Predicted_Impact!$C$76</f>
        <v>0</v>
      </c>
      <c r="AC20" s="18">
        <f ca="1">_xlfn.CEILING.MATH(G20/Surge_Predicted_Impact!$C$92)*(24/Surge_Predicted_Impact!$C$89)*(7/Surge_Predicted_Impact!$C$90)</f>
        <v>42</v>
      </c>
      <c r="AD20" s="18">
        <f ca="1">_xlfn.CEILING.MATH(R20/Surge_Predicted_Impact!$C$93)*(24/Surge_Predicted_Impact!$C$89)*(7/Surge_Predicted_Impact!$C$90)</f>
        <v>57.75</v>
      </c>
      <c r="AE20" s="1">
        <f t="shared" ca="1" si="1"/>
        <v>99.75</v>
      </c>
      <c r="AF20" s="1">
        <f ca="1">_xlfn.CEILING.MATH(N20/Surge_Predicted_Impact!$C$94)*24/Surge_Predicted_Impact!$C$89*7/Surge_Predicted_Impact!$C$90</f>
        <v>5.25</v>
      </c>
      <c r="AG20" s="1">
        <f ca="1">_xlfn.CEILING.MATH(T20/Surge_Predicted_Impact!$C$95)*24/Surge_Predicted_Impact!$C$89*7/Surge_Predicted_Impact!$C$90</f>
        <v>5.25</v>
      </c>
      <c r="AH20" s="1">
        <f ca="1">_xlfn.CEILING.MATH(V20/Surge_Predicted_Impact!$C$96)*24/Surge_Predicted_Impact!$C$89*7/Surge_Predicted_Impact!$C$90</f>
        <v>5.25</v>
      </c>
      <c r="AI20" s="18">
        <f t="shared" ca="1" si="12"/>
        <v>115.5</v>
      </c>
      <c r="AJ20" s="41"/>
      <c r="AK20" s="23">
        <f ca="1">_xlfn.CEILING.MATH(G20/Surge_Predicted_Impact!$C$103)*24/Surge_Predicted_Impact!$C$100*7/Surge_Predicted_Impact!$C$101</f>
        <v>21</v>
      </c>
      <c r="AL20" s="23">
        <f ca="1">_xlfn.CEILING.MATH(R20/Surge_Predicted_Impact!$C$104)*24/Surge_Predicted_Impact!$C$100*7/Surge_Predicted_Impact!$C$101</f>
        <v>31.5</v>
      </c>
      <c r="AM20" s="23">
        <f ca="1">_xlfn.CEILING.MATH(N20/Surge_Predicted_Impact!$C$105)*24/Surge_Predicted_Impact!$C$100*7/Surge_Predicted_Impact!$C$101</f>
        <v>5.25</v>
      </c>
      <c r="AN20" s="23">
        <f ca="1">_xlfn.CEILING.MATH(T20/Surge_Predicted_Impact!$C$106)*24/Surge_Predicted_Impact!$C$100*7/Surge_Predicted_Impact!$C$101</f>
        <v>5.25</v>
      </c>
      <c r="AO20" s="23">
        <f ca="1">_xlfn.CEILING.MATH(V20/Surge_Predicted_Impact!$C$107)*24/Surge_Predicted_Impact!$C$100*7/Surge_Predicted_Impact!$C$101</f>
        <v>5.25</v>
      </c>
      <c r="AP20" s="1">
        <f t="shared" ca="1" si="2"/>
        <v>68.25</v>
      </c>
      <c r="AR20" s="38">
        <f ca="1">G20/Surge_Predicted_Impact!$C$81</f>
        <v>9.5977031406890045</v>
      </c>
      <c r="AS20" s="38">
        <f ca="1">$R20/Surge_Predicted_Impact!$C$82</f>
        <v>15.364778411810336</v>
      </c>
      <c r="AT20" s="38">
        <f t="shared" ca="1" si="13"/>
        <v>24.962481552499341</v>
      </c>
      <c r="AU20" s="38">
        <f ca="1">N20/Surge_Predicted_Impact!$C$83</f>
        <v>0.38899285912721659</v>
      </c>
      <c r="AV20" s="38">
        <f ca="1">T20/Surge_Predicted_Impact!$C$84</f>
        <v>9.0753371486685941E-3</v>
      </c>
      <c r="AW20" s="38">
        <f ca="1">V20/Surge_Predicted_Impact!$C$85</f>
        <v>1.9639986835786722E-3</v>
      </c>
      <c r="AX20" s="38">
        <f t="shared" ca="1" si="14"/>
        <v>25.362513747458806</v>
      </c>
      <c r="AZ20" s="1">
        <f ca="1">(AE20-BA19)*Surge_Predicted_Impact!$C$124</f>
        <v>0.96724676379323349</v>
      </c>
      <c r="BA20" s="1">
        <f ca="1">BA19*(1-1/Surge_Predicted_Impact!$C$125)+AZ20</f>
        <v>3.7764758401358387</v>
      </c>
      <c r="BB20" s="37">
        <f t="shared" ca="1" si="15"/>
        <v>103.52647584013584</v>
      </c>
      <c r="BC20" s="1">
        <f ca="1">(AF20-BD19)*Surge_Predicted_Impact!$C$124</f>
        <v>4.7709123851671129E-2</v>
      </c>
      <c r="BD20" s="1">
        <f ca="1">BD19*(1-1/Surge_Predicted_Impact!$C$125)+BC20</f>
        <v>0.49257619476792419</v>
      </c>
      <c r="BE20" s="37">
        <f t="shared" ca="1" si="3"/>
        <v>5.7425761947679241</v>
      </c>
      <c r="BF20" s="1">
        <f ca="1">(AI20-BG19)*Surge_Predicted_Impact!$C$124</f>
        <v>1.1103741353482468</v>
      </c>
      <c r="BG20" s="1">
        <f ca="1">BG19*(1-1/Surge_Predicted_Impact!$C$125)+BF20</f>
        <v>5.2542044244396111</v>
      </c>
      <c r="BH20" s="37">
        <f t="shared" ca="1" si="4"/>
        <v>120.75420442443961</v>
      </c>
      <c r="BJ20" s="1">
        <f ca="1">(AT20-BK19)*Surge_Predicted_Impact!$C$124</f>
        <v>0.24282122369118184</v>
      </c>
      <c r="BK20" s="1">
        <f ca="1">BK19*(1-1/Surge_Predicted_Impact!$C$125)+BJ20</f>
        <v>0.87458332254511295</v>
      </c>
      <c r="BL20" s="37">
        <f t="shared" ca="1" si="16"/>
        <v>25.837064875044454</v>
      </c>
      <c r="BM20" s="1">
        <f ca="1">(AU20-BN19)*Surge_Predicted_Impact!$C$124</f>
        <v>3.7979778078017254E-3</v>
      </c>
      <c r="BN20" s="1">
        <f ca="1">BN19*(1-1/Surge_Predicted_Impact!$C$125)+BM20</f>
        <v>1.2336264844342673E-2</v>
      </c>
      <c r="BO20" s="37">
        <f t="shared" ca="1" si="17"/>
        <v>0.40132912397155929</v>
      </c>
      <c r="BP20" s="1">
        <f ca="1">(AX20-AY19)*Surge_Predicted_Impact!$C$124</f>
        <v>0.25362513747458804</v>
      </c>
      <c r="BQ20" s="1">
        <f ca="1">BQ19*(1-1/Surge_Predicted_Impact!$C$125)+BP20</f>
        <v>0.90951035465202967</v>
      </c>
      <c r="BR20" s="1">
        <f t="shared" ca="1" si="5"/>
        <v>26.272024102110837</v>
      </c>
      <c r="BS20" s="1">
        <f ca="1">(AP20-AQ19)*Surge_Predicted_Impact!$C$124</f>
        <v>0.6825</v>
      </c>
      <c r="BT20" s="1">
        <f ca="1">BT19*(1-1/Surge_Predicted_Impact!$C$125)+BS20</f>
        <v>3.8815496319034719</v>
      </c>
      <c r="BU20" s="1">
        <f t="shared" ca="1" si="18"/>
        <v>72.131549631903468</v>
      </c>
      <c r="BW20" s="1">
        <f>Surge_Predicted_Impact!$C$112</f>
        <v>0</v>
      </c>
      <c r="BX20" s="1">
        <f>Surge_Predicted_Impact!$C$113</f>
        <v>0</v>
      </c>
      <c r="BY20" s="152">
        <f>Surge_Predicted_Impact!$C$114</f>
        <v>0</v>
      </c>
      <c r="BZ20" s="152">
        <f>Surge_Predicted_Impact!$C$115</f>
        <v>0</v>
      </c>
      <c r="CA20" s="152">
        <f t="shared" si="6"/>
        <v>0</v>
      </c>
      <c r="CB20" s="1">
        <f>Surge_Predicted_Impact!$C$117</f>
        <v>0</v>
      </c>
      <c r="CC20" s="1">
        <f>Surge_Predicted_Impact!$C$118</f>
        <v>0</v>
      </c>
      <c r="CD20" s="1">
        <f>Surge_Predicted_Impact!$C$119</f>
        <v>0</v>
      </c>
      <c r="CE20" s="1">
        <f t="shared" si="7"/>
        <v>0</v>
      </c>
      <c r="CF20" s="152">
        <f>Surge_Predicted_Impact!$C$120</f>
        <v>0</v>
      </c>
      <c r="CH20" s="1">
        <f ca="1">D20*Surge_Predicted_Impact!$C$135</f>
        <v>4083.4341575226886</v>
      </c>
      <c r="CI20" s="18">
        <f ca="1">(C20-C19)*Surge_Predicted_Impact!$C$135</f>
        <v>1022.9159810305384</v>
      </c>
      <c r="CJ20" s="18">
        <f ca="1">CJ19*(1- 1/Surge_Predicted_Impact!$C$137)+CI20</f>
        <v>3781.3904786119438</v>
      </c>
      <c r="CK20" s="18">
        <f t="shared" ca="1" si="8"/>
        <v>2758.4744975814056</v>
      </c>
      <c r="CL20" s="1">
        <f ca="1">CJ20*(1-Surge_Predicted_Impact!$C$136)</f>
        <v>3214.1819068201521</v>
      </c>
      <c r="CM20" s="1">
        <f ca="1">CJ20*(1+Surge_Predicted_Impact!$C$136)</f>
        <v>4348.5990504037354</v>
      </c>
      <c r="CN20" s="1">
        <f ca="1">CI20/Surge_Predicted_Impact!$C$138</f>
        <v>204.58319620610769</v>
      </c>
      <c r="CO20" s="1">
        <f ca="1">CK20/Surge_Predicted_Impact!$C$140</f>
        <v>110.33897990325622</v>
      </c>
      <c r="CP20" s="1">
        <f t="shared" ca="1" si="9"/>
        <v>314.92217610936393</v>
      </c>
      <c r="CQ20" s="1">
        <f ca="1">CI20/(Surge_Predicted_Impact!$C$138 + Surge_Predicted_Impact!$C$139)</f>
        <v>170.48599683842306</v>
      </c>
      <c r="CR20" s="1">
        <f ca="1">CK20/(Surge_Predicted_Impact!$C$140 + Surge_Predicted_Impact!$C$141)</f>
        <v>106.09517298390021</v>
      </c>
      <c r="CS20" s="152">
        <f>Surge_Predicted_Impact!$C$151</f>
        <v>12000</v>
      </c>
      <c r="CT20" s="152"/>
      <c r="CU20" s="1">
        <f ca="1">Surge_Predicted_Impact!$C$146*(Calculation!E20-Calculation!H20)</f>
        <v>7.3498488680988716</v>
      </c>
      <c r="CV20" s="1">
        <f ca="1">H19*1/Surge_Predicted_Impact!$C$60</f>
        <v>3.3531303171546476</v>
      </c>
      <c r="CW20" s="1">
        <f ca="1">CV20*Surge_Predicted_Impact!$C$144+CU20</f>
        <v>7.5175053839566042</v>
      </c>
      <c r="CX20" s="1">
        <f ca="1">CX19*(1-1/Surge_Predicted_Impact!$C$147)+CW19</f>
        <v>26.678081478129791</v>
      </c>
      <c r="CY20" s="1">
        <f ca="1">$CX20*(1-Surge_Predicted_Impact!$C$145)</f>
        <v>20.008561108597341</v>
      </c>
      <c r="CZ20" s="1">
        <f ca="1">$CX20*(1+Surge_Predicted_Impact!$C$145)</f>
        <v>33.34760184766224</v>
      </c>
      <c r="DA20" s="1">
        <f ca="1">CX20/Surge_Predicted_Impact!$C$148</f>
        <v>8.8926938260432635</v>
      </c>
      <c r="DB20" s="152">
        <f>Surge_Predicted_Impact!$C$152</f>
        <v>0</v>
      </c>
    </row>
    <row r="21" spans="2:106" x14ac:dyDescent="0.25">
      <c r="B21" s="30">
        <f t="shared" si="10"/>
        <v>43910</v>
      </c>
      <c r="C21" s="18">
        <f ca="1">INDIRECT(_xlfn.CONCAT(EpidemiologicalModel_Selection!$C$2,"!",EpidemiologicalModel_Selection!$C$5,ROW()-1))</f>
        <v>621.98610087829184</v>
      </c>
      <c r="D21" s="18">
        <f ca="1">INDIRECT(_xlfn.CONCAT(EpidemiologicalModel_Selection!$C$2,"!",EpidemiologicalModel_Selection!$C$3,ROW()-1))</f>
        <v>496.00197268442219</v>
      </c>
      <c r="E21" s="37">
        <f ca="1">INDIRECT(_xlfn.CONCAT(EpidemiologicalModel_Selection!$C$2,"!",EpidemiologicalModel_Selection!$C$4,ROW()-1))</f>
        <v>116.82594377160422</v>
      </c>
      <c r="F21" s="37">
        <f ca="1">E21*Surge_Predicted_Impact!$D$53</f>
        <v>9.9068400318320382</v>
      </c>
      <c r="G21" s="6">
        <f t="shared" ca="1" si="0"/>
        <v>34.586648107889481</v>
      </c>
      <c r="H21" s="24">
        <f ca="1">H20*(1-1/Surge_Predicted_Impact!$C$60)+F21</f>
        <v>34.586648107889481</v>
      </c>
      <c r="I21" s="24">
        <f ca="1">(1-Surge_Predicted_Impact!$C$68)*Calculation!O20</f>
        <v>7.349462804774648E-2</v>
      </c>
      <c r="J21" s="24">
        <f ca="1">I21+(J20*(1-1/Surge_Predicted_Impact!$C$63))</f>
        <v>0.20005335443951891</v>
      </c>
      <c r="K21" s="24">
        <f ca="1">(1/Surge_Predicted_Impact!$C$62)*Calculation!L20</f>
        <v>0.31621474190125221</v>
      </c>
      <c r="L21" s="24">
        <f ca="1">M21+L20*(1-1/Surge_Predicted_Impact!$C$62)</f>
        <v>4.599891221121176</v>
      </c>
      <c r="M21" s="1">
        <f ca="1">E21*Surge_Predicted_Impact!$D$55</f>
        <v>1.1215290602074015</v>
      </c>
      <c r="N21" s="6">
        <f ca="1">N20*(1-1/Surge_Predicted_Impact!$C$64)+K21</f>
        <v>0.99695224537388127</v>
      </c>
      <c r="O21" s="24">
        <f ca="1">N20*1/Surge_Predicted_Impact!$C$64</f>
        <v>9.7248214781804149E-2</v>
      </c>
      <c r="P21" s="1">
        <f ca="1">E21*Surge_Predicted_Impact!$D$54</f>
        <v>7.6637819114172352</v>
      </c>
      <c r="Q21" s="1">
        <f ca="1">Q20*(1-1/Surge_Predicted_Impact!$C$61)+P21</f>
        <v>32.537729408098059</v>
      </c>
      <c r="R21" s="6">
        <f t="shared" ca="1" si="11"/>
        <v>37.337673983658753</v>
      </c>
      <c r="S21" s="1">
        <f ca="1">E21*Surge_Predicted_Impact!$D$56</f>
        <v>5.6076453010370083E-3</v>
      </c>
      <c r="T21" s="6">
        <f ca="1">T20*(1-1/Surge_Predicted_Impact!$C$65)+S21</f>
        <v>2.194325216864048E-2</v>
      </c>
      <c r="U21" s="1">
        <f ca="1">E21*Surge_Predicted_Impact!$D$57</f>
        <v>8.9722324816592126E-3</v>
      </c>
      <c r="V21" s="6">
        <f ca="1">U20*(1-1/Surge_Predicted_Impact!$C$66)+U21</f>
        <v>8.9722324816592126E-3</v>
      </c>
      <c r="W21" s="5">
        <f>Surge_Predicted_Impact!$C$72</f>
        <v>0</v>
      </c>
      <c r="X21" s="160">
        <f>Surge_Predicted_Impact!$C$73</f>
        <v>0</v>
      </c>
      <c r="Y21" s="5">
        <f>Surge_Predicted_Impact!$C$74</f>
        <v>0</v>
      </c>
      <c r="Z21" s="5">
        <f>Surge_Predicted_Impact!$C$75</f>
        <v>0</v>
      </c>
      <c r="AA21" s="5">
        <f>Surge_Predicted_Impact!$C$76</f>
        <v>0</v>
      </c>
      <c r="AC21" s="18">
        <f ca="1">_xlfn.CEILING.MATH(G21/Surge_Predicted_Impact!$C$92)*(24/Surge_Predicted_Impact!$C$89)*(7/Surge_Predicted_Impact!$C$90)</f>
        <v>47.25</v>
      </c>
      <c r="AD21" s="18">
        <f ca="1">_xlfn.CEILING.MATH(R21/Surge_Predicted_Impact!$C$93)*(24/Surge_Predicted_Impact!$C$89)*(7/Surge_Predicted_Impact!$C$90)</f>
        <v>68.25</v>
      </c>
      <c r="AE21" s="1">
        <f t="shared" ca="1" si="1"/>
        <v>115.5</v>
      </c>
      <c r="AF21" s="1">
        <f ca="1">_xlfn.CEILING.MATH(N21/Surge_Predicted_Impact!$C$94)*24/Surge_Predicted_Impact!$C$89*7/Surge_Predicted_Impact!$C$90</f>
        <v>5.25</v>
      </c>
      <c r="AG21" s="1">
        <f ca="1">_xlfn.CEILING.MATH(T21/Surge_Predicted_Impact!$C$95)*24/Surge_Predicted_Impact!$C$89*7/Surge_Predicted_Impact!$C$90</f>
        <v>5.25</v>
      </c>
      <c r="AH21" s="1">
        <f ca="1">_xlfn.CEILING.MATH(V21/Surge_Predicted_Impact!$C$96)*24/Surge_Predicted_Impact!$C$89*7/Surge_Predicted_Impact!$C$90</f>
        <v>5.25</v>
      </c>
      <c r="AI21" s="18">
        <f t="shared" ca="1" si="12"/>
        <v>131.25</v>
      </c>
      <c r="AJ21" s="41"/>
      <c r="AK21" s="23">
        <f ca="1">_xlfn.CEILING.MATH(G21/Surge_Predicted_Impact!$C$103)*24/Surge_Predicted_Impact!$C$100*7/Surge_Predicted_Impact!$C$101</f>
        <v>26.25</v>
      </c>
      <c r="AL21" s="23">
        <f ca="1">_xlfn.CEILING.MATH(R21/Surge_Predicted_Impact!$C$104)*24/Surge_Predicted_Impact!$C$100*7/Surge_Predicted_Impact!$C$101</f>
        <v>36.75</v>
      </c>
      <c r="AM21" s="23">
        <f ca="1">_xlfn.CEILING.MATH(N21/Surge_Predicted_Impact!$C$105)*24/Surge_Predicted_Impact!$C$100*7/Surge_Predicted_Impact!$C$101</f>
        <v>5.25</v>
      </c>
      <c r="AN21" s="23">
        <f ca="1">_xlfn.CEILING.MATH(T21/Surge_Predicted_Impact!$C$106)*24/Surge_Predicted_Impact!$C$100*7/Surge_Predicted_Impact!$C$101</f>
        <v>5.25</v>
      </c>
      <c r="AO21" s="23">
        <f ca="1">_xlfn.CEILING.MATH(V21/Surge_Predicted_Impact!$C$107)*24/Surge_Predicted_Impact!$C$100*7/Surge_Predicted_Impact!$C$101</f>
        <v>5.25</v>
      </c>
      <c r="AP21" s="1">
        <f t="shared" ca="1" si="2"/>
        <v>78.75</v>
      </c>
      <c r="AR21" s="38">
        <f ca="1">G21/Surge_Predicted_Impact!$C$81</f>
        <v>11.528882702629828</v>
      </c>
      <c r="AS21" s="38">
        <f ca="1">$R21/Surge_Predicted_Impact!$C$82</f>
        <v>18.668836991829377</v>
      </c>
      <c r="AT21" s="38">
        <f t="shared" ca="1" si="13"/>
        <v>30.197719694459202</v>
      </c>
      <c r="AU21" s="38">
        <f ca="1">N21/Surge_Predicted_Impact!$C$83</f>
        <v>0.49847612268694064</v>
      </c>
      <c r="AV21" s="38">
        <f ca="1">T21/Surge_Predicted_Impact!$C$84</f>
        <v>1.097162608432024E-2</v>
      </c>
      <c r="AW21" s="38">
        <f ca="1">V21/Surge_Predicted_Impact!$C$85</f>
        <v>2.2430581204148032E-3</v>
      </c>
      <c r="AX21" s="38">
        <f t="shared" ca="1" si="14"/>
        <v>30.709410501350881</v>
      </c>
      <c r="AZ21" s="1">
        <f ca="1">(AE21-BA20)*Surge_Predicted_Impact!$C$124</f>
        <v>1.1172352415986415</v>
      </c>
      <c r="BA21" s="1">
        <f ca="1">BA20*(1-1/Surge_Predicted_Impact!$C$125)+AZ21</f>
        <v>4.6239628074390637</v>
      </c>
      <c r="BB21" s="37">
        <f t="shared" ca="1" si="15"/>
        <v>120.12396280743906</v>
      </c>
      <c r="BC21" s="1">
        <f ca="1">(AF21-BD20)*Surge_Predicted_Impact!$C$124</f>
        <v>4.7574238052320757E-2</v>
      </c>
      <c r="BD21" s="1">
        <f ca="1">BD20*(1-1/Surge_Predicted_Impact!$C$125)+BC21</f>
        <v>0.50496641890825045</v>
      </c>
      <c r="BE21" s="37">
        <f t="shared" ca="1" si="3"/>
        <v>5.7549664189082508</v>
      </c>
      <c r="BF21" s="1">
        <f ca="1">(AI21-BG20)*Surge_Predicted_Impact!$C$124</f>
        <v>1.259957955755604</v>
      </c>
      <c r="BG21" s="1">
        <f ca="1">BG20*(1-1/Surge_Predicted_Impact!$C$125)+BF21</f>
        <v>6.1388620641638152</v>
      </c>
      <c r="BH21" s="37">
        <f t="shared" ca="1" si="4"/>
        <v>137.38886206416382</v>
      </c>
      <c r="BJ21" s="1">
        <f ca="1">(AT21-BK20)*Surge_Predicted_Impact!$C$124</f>
        <v>0.29323136371914088</v>
      </c>
      <c r="BK21" s="1">
        <f ca="1">BK20*(1-1/Surge_Predicted_Impact!$C$125)+BJ21</f>
        <v>1.1053444489396029</v>
      </c>
      <c r="BL21" s="37">
        <f t="shared" ca="1" si="16"/>
        <v>31.303064143398807</v>
      </c>
      <c r="BM21" s="1">
        <f ca="1">(AU21-BN20)*Surge_Predicted_Impact!$C$124</f>
        <v>4.8613985784259793E-3</v>
      </c>
      <c r="BN21" s="1">
        <f ca="1">BN20*(1-1/Surge_Predicted_Impact!$C$125)+BM21</f>
        <v>1.6316501648172749E-2</v>
      </c>
      <c r="BO21" s="37">
        <f t="shared" ca="1" si="17"/>
        <v>0.51479262433511341</v>
      </c>
      <c r="BP21" s="1">
        <f ca="1">(AX21-AY20)*Surge_Predicted_Impact!$C$124</f>
        <v>0.30709410501350881</v>
      </c>
      <c r="BQ21" s="1">
        <f ca="1">BQ20*(1-1/Surge_Predicted_Impact!$C$125)+BP21</f>
        <v>1.1516394343332508</v>
      </c>
      <c r="BR21" s="1">
        <f t="shared" ca="1" si="5"/>
        <v>31.861049935684132</v>
      </c>
      <c r="BS21" s="1">
        <f ca="1">(AP21-AQ20)*Surge_Predicted_Impact!$C$124</f>
        <v>0.78749999999999998</v>
      </c>
      <c r="BT21" s="1">
        <f ca="1">BT20*(1-1/Surge_Predicted_Impact!$C$125)+BS21</f>
        <v>4.3917960867675099</v>
      </c>
      <c r="BU21" s="1">
        <f t="shared" ca="1" si="18"/>
        <v>83.141796086767513</v>
      </c>
      <c r="BW21" s="1">
        <f>Surge_Predicted_Impact!$C$112</f>
        <v>0</v>
      </c>
      <c r="BX21" s="1">
        <f>Surge_Predicted_Impact!$C$113</f>
        <v>0</v>
      </c>
      <c r="BY21" s="152">
        <f>Surge_Predicted_Impact!$C$114</f>
        <v>0</v>
      </c>
      <c r="BZ21" s="152">
        <f>Surge_Predicted_Impact!$C$115</f>
        <v>0</v>
      </c>
      <c r="CA21" s="152">
        <f t="shared" si="6"/>
        <v>0</v>
      </c>
      <c r="CB21" s="1">
        <f>Surge_Predicted_Impact!$C$117</f>
        <v>0</v>
      </c>
      <c r="CC21" s="1">
        <f>Surge_Predicted_Impact!$C$118</f>
        <v>0</v>
      </c>
      <c r="CD21" s="1">
        <f>Surge_Predicted_Impact!$C$119</f>
        <v>0</v>
      </c>
      <c r="CE21" s="1">
        <f t="shared" si="7"/>
        <v>0</v>
      </c>
      <c r="CF21" s="152">
        <f>Surge_Predicted_Impact!$C$120</f>
        <v>0</v>
      </c>
      <c r="CH21" s="1">
        <f ca="1">D21*Surge_Predicted_Impact!$C$135</f>
        <v>4960.0197268442216</v>
      </c>
      <c r="CI21" s="18">
        <f ca="1">(C21-C20)*Surge_Predicted_Impact!$C$135</f>
        <v>1168.2594377160115</v>
      </c>
      <c r="CJ21" s="18">
        <f ca="1">CJ20*(1- 1/Surge_Predicted_Impact!$C$137)+CI21</f>
        <v>4571.5108684667612</v>
      </c>
      <c r="CK21" s="18">
        <f t="shared" ca="1" si="8"/>
        <v>3403.2514307507499</v>
      </c>
      <c r="CL21" s="1">
        <f ca="1">CJ21*(1-Surge_Predicted_Impact!$C$136)</f>
        <v>3885.7842381967471</v>
      </c>
      <c r="CM21" s="1">
        <f ca="1">CJ21*(1+Surge_Predicted_Impact!$C$136)</f>
        <v>5257.2374987367748</v>
      </c>
      <c r="CN21" s="1">
        <f ca="1">CI21/Surge_Predicted_Impact!$C$138</f>
        <v>233.65188754320229</v>
      </c>
      <c r="CO21" s="1">
        <f ca="1">CK21/Surge_Predicted_Impact!$C$140</f>
        <v>136.13005723002999</v>
      </c>
      <c r="CP21" s="1">
        <f t="shared" ca="1" si="9"/>
        <v>369.78194477323228</v>
      </c>
      <c r="CQ21" s="1">
        <f ca="1">CI21/(Surge_Predicted_Impact!$C$138 + Surge_Predicted_Impact!$C$139)</f>
        <v>194.70990628600191</v>
      </c>
      <c r="CR21" s="1">
        <f ca="1">CK21/(Surge_Predicted_Impact!$C$140 + Surge_Predicted_Impact!$C$141)</f>
        <v>130.89428579810576</v>
      </c>
      <c r="CS21" s="152">
        <f>Surge_Predicted_Impact!$C$151</f>
        <v>12000</v>
      </c>
      <c r="CT21" s="152"/>
      <c r="CU21" s="1">
        <f ca="1">Surge_Predicted_Impact!$C$146*(Calculation!E21-Calculation!H21)</f>
        <v>8.2239295663714724</v>
      </c>
      <c r="CV21" s="1">
        <f ca="1">H20*1/Surge_Predicted_Impact!$C$60</f>
        <v>4.1133013460095729</v>
      </c>
      <c r="CW21" s="1">
        <f ca="1">CV21*Surge_Predicted_Impact!$C$144+CU21</f>
        <v>8.4295946336719503</v>
      </c>
      <c r="CX21" s="1">
        <f ca="1">CX20*(1-1/Surge_Predicted_Impact!$C$147)+CW20</f>
        <v>32.861682788179905</v>
      </c>
      <c r="CY21" s="1">
        <f ca="1">$CX21*(1-Surge_Predicted_Impact!$C$145)</f>
        <v>24.646262091134929</v>
      </c>
      <c r="CZ21" s="1">
        <f ca="1">$CX21*(1+Surge_Predicted_Impact!$C$145)</f>
        <v>41.077103485224882</v>
      </c>
      <c r="DA21" s="1">
        <f ca="1">CX21/Surge_Predicted_Impact!$C$148</f>
        <v>10.953894262726635</v>
      </c>
      <c r="DB21" s="152">
        <f>Surge_Predicted_Impact!$C$152</f>
        <v>0</v>
      </c>
    </row>
    <row r="22" spans="2:106" x14ac:dyDescent="0.25">
      <c r="B22" s="30">
        <f t="shared" si="10"/>
        <v>43911</v>
      </c>
      <c r="C22" s="18">
        <f ca="1">INDIRECT(_xlfn.CONCAT(EpidemiologicalModel_Selection!$C$2,"!",EpidemiologicalModel_Selection!$C$5,ROW()-1))</f>
        <v>751.86545021801112</v>
      </c>
      <c r="D22" s="18">
        <f ca="1">INDIRECT(_xlfn.CONCAT(EpidemiologicalModel_Selection!$C$2,"!",EpidemiologicalModel_Selection!$C$3,ROW()-1))</f>
        <v>590.45260968953983</v>
      </c>
      <c r="E22" s="37">
        <f ca="1">INDIRECT(_xlfn.CONCAT(EpidemiologicalModel_Selection!$C$2,"!",EpidemiologicalModel_Selection!$C$4,ROW()-1))</f>
        <v>129.87934933971846</v>
      </c>
      <c r="F22" s="37">
        <f ca="1">E22*Surge_Predicted_Impact!$D$53</f>
        <v>11.013768824008125</v>
      </c>
      <c r="G22" s="6">
        <f t="shared" ca="1" si="0"/>
        <v>40.65946720219911</v>
      </c>
      <c r="H22" s="24">
        <f ca="1">H21*(1-1/Surge_Predicted_Impact!$C$60)+F22</f>
        <v>40.65946720219911</v>
      </c>
      <c r="I22" s="24">
        <f ca="1">(1-Surge_Predicted_Impact!$C$68)*Calculation!O21</f>
        <v>9.5789491560077086E-2</v>
      </c>
      <c r="J22" s="24">
        <f ca="1">I22+(J21*(1-1/Surge_Predicted_Impact!$C$63))</f>
        <v>0.26726379536537903</v>
      </c>
      <c r="K22" s="24">
        <f ca="1">(1/Surge_Predicted_Impact!$C$62)*Calculation!L21</f>
        <v>0.38332426842676465</v>
      </c>
      <c r="L22" s="24">
        <f ca="1">M22+L21*(1-1/Surge_Predicted_Impact!$C$62)</f>
        <v>5.4634087063557093</v>
      </c>
      <c r="M22" s="1">
        <f ca="1">E22*Surge_Predicted_Impact!$D$55</f>
        <v>1.2468417536612983</v>
      </c>
      <c r="N22" s="6">
        <f ca="1">N21*(1-1/Surge_Predicted_Impact!$C$64)+K22</f>
        <v>1.2556574831289107</v>
      </c>
      <c r="O22" s="24">
        <f ca="1">N21*1/Surge_Predicted_Impact!$C$64</f>
        <v>0.12461903067173516</v>
      </c>
      <c r="P22" s="1">
        <f ca="1">E22*Surge_Predicted_Impact!$D$54</f>
        <v>8.5200853166855293</v>
      </c>
      <c r="Q22" s="1">
        <f ca="1">Q21*(1-1/Surge_Predicted_Impact!$C$61)+P22</f>
        <v>38.733691195633725</v>
      </c>
      <c r="R22" s="6">
        <f t="shared" ca="1" si="11"/>
        <v>44.464363697354813</v>
      </c>
      <c r="S22" s="1">
        <f ca="1">E22*Surge_Predicted_Impact!$D$56</f>
        <v>6.234208768306492E-3</v>
      </c>
      <c r="T22" s="6">
        <f ca="1">T21*(1-1/Surge_Predicted_Impact!$C$65)+S22</f>
        <v>2.5983135720082925E-2</v>
      </c>
      <c r="U22" s="1">
        <f ca="1">E22*Surge_Predicted_Impact!$D$57</f>
        <v>9.9747340292903885E-3</v>
      </c>
      <c r="V22" s="6">
        <f ca="1">U21*(1-1/Surge_Predicted_Impact!$C$66)+U22</f>
        <v>9.9747340292903885E-3</v>
      </c>
      <c r="W22" s="5">
        <f>Surge_Predicted_Impact!$C$72</f>
        <v>0</v>
      </c>
      <c r="X22" s="160">
        <f>Surge_Predicted_Impact!$C$73</f>
        <v>0</v>
      </c>
      <c r="Y22" s="5">
        <f>Surge_Predicted_Impact!$C$74</f>
        <v>0</v>
      </c>
      <c r="Z22" s="5">
        <f>Surge_Predicted_Impact!$C$75</f>
        <v>0</v>
      </c>
      <c r="AA22" s="5">
        <f>Surge_Predicted_Impact!$C$76</f>
        <v>0</v>
      </c>
      <c r="AC22" s="18">
        <f ca="1">_xlfn.CEILING.MATH(G22/Surge_Predicted_Impact!$C$92)*(24/Surge_Predicted_Impact!$C$89)*(7/Surge_Predicted_Impact!$C$90)</f>
        <v>57.75</v>
      </c>
      <c r="AD22" s="18">
        <f ca="1">_xlfn.CEILING.MATH(R22/Surge_Predicted_Impact!$C$93)*(24/Surge_Predicted_Impact!$C$89)*(7/Surge_Predicted_Impact!$C$90)</f>
        <v>78.75</v>
      </c>
      <c r="AE22" s="1">
        <f t="shared" ca="1" si="1"/>
        <v>136.5</v>
      </c>
      <c r="AF22" s="1">
        <f ca="1">_xlfn.CEILING.MATH(N22/Surge_Predicted_Impact!$C$94)*24/Surge_Predicted_Impact!$C$89*7/Surge_Predicted_Impact!$C$90</f>
        <v>10.5</v>
      </c>
      <c r="AG22" s="1">
        <f ca="1">_xlfn.CEILING.MATH(T22/Surge_Predicted_Impact!$C$95)*24/Surge_Predicted_Impact!$C$89*7/Surge_Predicted_Impact!$C$90</f>
        <v>5.25</v>
      </c>
      <c r="AH22" s="1">
        <f ca="1">_xlfn.CEILING.MATH(V22/Surge_Predicted_Impact!$C$96)*24/Surge_Predicted_Impact!$C$89*7/Surge_Predicted_Impact!$C$90</f>
        <v>5.25</v>
      </c>
      <c r="AI22" s="18">
        <f t="shared" ca="1" si="12"/>
        <v>157.5</v>
      </c>
      <c r="AJ22" s="41"/>
      <c r="AK22" s="23">
        <f ca="1">_xlfn.CEILING.MATH(G22/Surge_Predicted_Impact!$C$103)*24/Surge_Predicted_Impact!$C$100*7/Surge_Predicted_Impact!$C$101</f>
        <v>31.5</v>
      </c>
      <c r="AL22" s="23">
        <f ca="1">_xlfn.CEILING.MATH(R22/Surge_Predicted_Impact!$C$104)*24/Surge_Predicted_Impact!$C$100*7/Surge_Predicted_Impact!$C$101</f>
        <v>42</v>
      </c>
      <c r="AM22" s="23">
        <f ca="1">_xlfn.CEILING.MATH(N22/Surge_Predicted_Impact!$C$105)*24/Surge_Predicted_Impact!$C$100*7/Surge_Predicted_Impact!$C$101</f>
        <v>5.25</v>
      </c>
      <c r="AN22" s="23">
        <f ca="1">_xlfn.CEILING.MATH(T22/Surge_Predicted_Impact!$C$106)*24/Surge_Predicted_Impact!$C$100*7/Surge_Predicted_Impact!$C$101</f>
        <v>5.25</v>
      </c>
      <c r="AO22" s="23">
        <f ca="1">_xlfn.CEILING.MATH(V22/Surge_Predicted_Impact!$C$107)*24/Surge_Predicted_Impact!$C$100*7/Surge_Predicted_Impact!$C$101</f>
        <v>5.25</v>
      </c>
      <c r="AP22" s="1">
        <f t="shared" ca="1" si="2"/>
        <v>89.25</v>
      </c>
      <c r="AR22" s="38">
        <f ca="1">G22/Surge_Predicted_Impact!$C$81</f>
        <v>13.553155734066371</v>
      </c>
      <c r="AS22" s="38">
        <f ca="1">$R22/Surge_Predicted_Impact!$C$82</f>
        <v>22.232181848677406</v>
      </c>
      <c r="AT22" s="38">
        <f t="shared" ca="1" si="13"/>
        <v>35.785337582743779</v>
      </c>
      <c r="AU22" s="38">
        <f ca="1">N22/Surge_Predicted_Impact!$C$83</f>
        <v>0.62782874156445534</v>
      </c>
      <c r="AV22" s="38">
        <f ca="1">T22/Surge_Predicted_Impact!$C$84</f>
        <v>1.2991567860041462E-2</v>
      </c>
      <c r="AW22" s="38">
        <f ca="1">V22/Surge_Predicted_Impact!$C$85</f>
        <v>2.4936835073225971E-3</v>
      </c>
      <c r="AX22" s="38">
        <f t="shared" ca="1" si="14"/>
        <v>36.428651575675595</v>
      </c>
      <c r="AZ22" s="1">
        <f ca="1">(AE22-BA21)*Surge_Predicted_Impact!$C$124</f>
        <v>1.3187603719256094</v>
      </c>
      <c r="BA22" s="1">
        <f ca="1">BA21*(1-1/Surge_Predicted_Impact!$C$125)+AZ22</f>
        <v>5.6124401216904545</v>
      </c>
      <c r="BB22" s="37">
        <f t="shared" ca="1" si="15"/>
        <v>142.11244012169044</v>
      </c>
      <c r="BC22" s="1">
        <f ca="1">(AF22-BD21)*Surge_Predicted_Impact!$C$124</f>
        <v>9.9950335810917501E-2</v>
      </c>
      <c r="BD22" s="1">
        <f ca="1">BD21*(1-1/Surge_Predicted_Impact!$C$125)+BC22</f>
        <v>0.56884772479715007</v>
      </c>
      <c r="BE22" s="37">
        <f t="shared" ca="1" si="3"/>
        <v>11.06884772479715</v>
      </c>
      <c r="BF22" s="1">
        <f ca="1">(AI22-BG21)*Surge_Predicted_Impact!$C$124</f>
        <v>1.5136113793583619</v>
      </c>
      <c r="BG22" s="1">
        <f ca="1">BG21*(1-1/Surge_Predicted_Impact!$C$125)+BF22</f>
        <v>7.2139832960819046</v>
      </c>
      <c r="BH22" s="37">
        <f t="shared" ca="1" si="4"/>
        <v>164.71398329608189</v>
      </c>
      <c r="BJ22" s="1">
        <f ca="1">(AT22-BK21)*Surge_Predicted_Impact!$C$124</f>
        <v>0.34679993133804177</v>
      </c>
      <c r="BK22" s="1">
        <f ca="1">BK21*(1-1/Surge_Predicted_Impact!$C$125)+BJ22</f>
        <v>1.3731912053533875</v>
      </c>
      <c r="BL22" s="37">
        <f t="shared" ca="1" si="16"/>
        <v>37.158528788097165</v>
      </c>
      <c r="BM22" s="1">
        <f ca="1">(AU22-BN21)*Surge_Predicted_Impact!$C$124</f>
        <v>6.1151223991628258E-3</v>
      </c>
      <c r="BN22" s="1">
        <f ca="1">BN21*(1-1/Surge_Predicted_Impact!$C$125)+BM22</f>
        <v>2.1266159643894663E-2</v>
      </c>
      <c r="BO22" s="37">
        <f t="shared" ca="1" si="17"/>
        <v>0.64909490120835001</v>
      </c>
      <c r="BP22" s="1">
        <f ca="1">(AX22-AY21)*Surge_Predicted_Impact!$C$124</f>
        <v>0.36428651575675597</v>
      </c>
      <c r="BQ22" s="1">
        <f ca="1">BQ21*(1-1/Surge_Predicted_Impact!$C$125)+BP22</f>
        <v>1.4336659904947746</v>
      </c>
      <c r="BR22" s="1">
        <f t="shared" ca="1" si="5"/>
        <v>37.862317566170368</v>
      </c>
      <c r="BS22" s="1">
        <f ca="1">(AP22-AQ21)*Surge_Predicted_Impact!$C$124</f>
        <v>0.89250000000000007</v>
      </c>
      <c r="BT22" s="1">
        <f ca="1">BT21*(1-1/Surge_Predicted_Impact!$C$125)+BS22</f>
        <v>4.9705963662841164</v>
      </c>
      <c r="BU22" s="1">
        <f t="shared" ca="1" si="18"/>
        <v>94.220596366284113</v>
      </c>
      <c r="BW22" s="1">
        <f>Surge_Predicted_Impact!$C$112</f>
        <v>0</v>
      </c>
      <c r="BX22" s="1">
        <f>Surge_Predicted_Impact!$C$113</f>
        <v>0</v>
      </c>
      <c r="BY22" s="152">
        <f>Surge_Predicted_Impact!$C$114</f>
        <v>0</v>
      </c>
      <c r="BZ22" s="152">
        <f>Surge_Predicted_Impact!$C$115</f>
        <v>0</v>
      </c>
      <c r="CA22" s="152">
        <f t="shared" si="6"/>
        <v>0</v>
      </c>
      <c r="CB22" s="1">
        <f>Surge_Predicted_Impact!$C$117</f>
        <v>0</v>
      </c>
      <c r="CC22" s="1">
        <f>Surge_Predicted_Impact!$C$118</f>
        <v>0</v>
      </c>
      <c r="CD22" s="1">
        <f>Surge_Predicted_Impact!$C$119</f>
        <v>0</v>
      </c>
      <c r="CE22" s="1">
        <f t="shared" si="7"/>
        <v>0</v>
      </c>
      <c r="CF22" s="152">
        <f>Surge_Predicted_Impact!$C$120</f>
        <v>0</v>
      </c>
      <c r="CH22" s="1">
        <f ca="1">D22*Surge_Predicted_Impact!$C$135</f>
        <v>5904.526096895398</v>
      </c>
      <c r="CI22" s="18">
        <f ca="1">(C22-C21)*Surge_Predicted_Impact!$C$135</f>
        <v>1298.7934933971928</v>
      </c>
      <c r="CJ22" s="18">
        <f ca="1">CJ21*(1- 1/Surge_Predicted_Impact!$C$137)+CI22</f>
        <v>5413.1532750172782</v>
      </c>
      <c r="CK22" s="18">
        <f t="shared" ca="1" si="8"/>
        <v>4114.3597816200854</v>
      </c>
      <c r="CL22" s="1">
        <f ca="1">CJ22*(1-Surge_Predicted_Impact!$C$136)</f>
        <v>4601.1802837646865</v>
      </c>
      <c r="CM22" s="1">
        <f ca="1">CJ22*(1+Surge_Predicted_Impact!$C$136)</f>
        <v>6225.1262662698691</v>
      </c>
      <c r="CN22" s="1">
        <f ca="1">CI22/Surge_Predicted_Impact!$C$138</f>
        <v>259.75869867943857</v>
      </c>
      <c r="CO22" s="1">
        <f ca="1">CK22/Surge_Predicted_Impact!$C$140</f>
        <v>164.57439126480341</v>
      </c>
      <c r="CP22" s="1">
        <f t="shared" ca="1" si="9"/>
        <v>424.33308994424198</v>
      </c>
      <c r="CQ22" s="1">
        <f ca="1">CI22/(Surge_Predicted_Impact!$C$138 + Surge_Predicted_Impact!$C$139)</f>
        <v>216.46558223286547</v>
      </c>
      <c r="CR22" s="1">
        <f ca="1">CK22/(Surge_Predicted_Impact!$C$140 + Surge_Predicted_Impact!$C$141)</f>
        <v>158.24460698538789</v>
      </c>
      <c r="CS22" s="152">
        <f>Surge_Predicted_Impact!$C$151</f>
        <v>12000</v>
      </c>
      <c r="CT22" s="152"/>
      <c r="CU22" s="1">
        <f ca="1">Surge_Predicted_Impact!$C$146*(Calculation!E22-Calculation!H22)</f>
        <v>8.921988213751936</v>
      </c>
      <c r="CV22" s="1">
        <f ca="1">H21*1/Surge_Predicted_Impact!$C$60</f>
        <v>4.940949729698497</v>
      </c>
      <c r="CW22" s="1">
        <f ca="1">CV22*Surge_Predicted_Impact!$C$144+CU22</f>
        <v>9.1690357002368614</v>
      </c>
      <c r="CX22" s="1">
        <f ca="1">CX21*(1-1/Surge_Predicted_Impact!$C$147)+CW21</f>
        <v>39.648193282442861</v>
      </c>
      <c r="CY22" s="1">
        <f ca="1">$CX22*(1-Surge_Predicted_Impact!$C$145)</f>
        <v>29.736144961832146</v>
      </c>
      <c r="CZ22" s="1">
        <f ca="1">$CX22*(1+Surge_Predicted_Impact!$C$145)</f>
        <v>49.560241603053576</v>
      </c>
      <c r="DA22" s="1">
        <f ca="1">CX22/Surge_Predicted_Impact!$C$148</f>
        <v>13.216064427480953</v>
      </c>
      <c r="DB22" s="152">
        <f>Surge_Predicted_Impact!$C$152</f>
        <v>0</v>
      </c>
    </row>
    <row r="23" spans="2:106" x14ac:dyDescent="0.25">
      <c r="B23" s="30">
        <f t="shared" si="10"/>
        <v>43912</v>
      </c>
      <c r="C23" s="18">
        <f ca="1">INDIRECT(_xlfn.CONCAT(EpidemiologicalModel_Selection!$C$2,"!",EpidemiologicalModel_Selection!$C$5,ROW()-1))</f>
        <v>892.18063766650891</v>
      </c>
      <c r="D23" s="18">
        <f ca="1">INDIRECT(_xlfn.CONCAT(EpidemiologicalModel_Selection!$C$2,"!",EpidemiologicalModel_Selection!$C$3,ROW()-1))</f>
        <v>688.59261073164191</v>
      </c>
      <c r="E23" s="37">
        <f ca="1">INDIRECT(_xlfn.CONCAT(EpidemiologicalModel_Selection!$C$2,"!",EpidemiologicalModel_Selection!$C$4,ROW()-1))</f>
        <v>140.3151874485018</v>
      </c>
      <c r="F23" s="37">
        <f ca="1">E23*Surge_Predicted_Impact!$D$53</f>
        <v>11.898727895632954</v>
      </c>
      <c r="G23" s="6">
        <f t="shared" ca="1" si="0"/>
        <v>46.749699783232195</v>
      </c>
      <c r="H23" s="24">
        <f ca="1">H22*(1-1/Surge_Predicted_Impact!$C$60)+F23</f>
        <v>46.749699783232195</v>
      </c>
      <c r="I23" s="24">
        <f ca="1">(1-Surge_Predicted_Impact!$C$68)*Calculation!O22</f>
        <v>0.12274974521165913</v>
      </c>
      <c r="J23" s="24">
        <f ca="1">I23+(J22*(1-1/Surge_Predicted_Impact!$C$63))</f>
        <v>0.35183299838198401</v>
      </c>
      <c r="K23" s="24">
        <f ca="1">(1/Surge_Predicted_Impact!$C$62)*Calculation!L22</f>
        <v>0.45528405886297574</v>
      </c>
      <c r="L23" s="24">
        <f ca="1">M23+L22*(1-1/Surge_Predicted_Impact!$C$62)</f>
        <v>6.3551504469983522</v>
      </c>
      <c r="M23" s="1">
        <f ca="1">E23*Surge_Predicted_Impact!$D$55</f>
        <v>1.3470257995056187</v>
      </c>
      <c r="N23" s="6">
        <f ca="1">N22*(1-1/Surge_Predicted_Impact!$C$64)+K23</f>
        <v>1.5539843566007727</v>
      </c>
      <c r="O23" s="24">
        <f ca="1">N22*1/Surge_Predicted_Impact!$C$64</f>
        <v>0.15695718539111383</v>
      </c>
      <c r="P23" s="1">
        <f ca="1">E23*Surge_Predicted_Impact!$D$54</f>
        <v>9.2046762966217166</v>
      </c>
      <c r="Q23" s="1">
        <f ca="1">Q22*(1-1/Surge_Predicted_Impact!$C$61)+P23</f>
        <v>45.171675263995894</v>
      </c>
      <c r="R23" s="6">
        <f t="shared" ca="1" si="11"/>
        <v>51.878658709376232</v>
      </c>
      <c r="S23" s="1">
        <f ca="1">E23*Surge_Predicted_Impact!$D$56</f>
        <v>6.7351289975280931E-3</v>
      </c>
      <c r="T23" s="6">
        <f ca="1">T22*(1-1/Surge_Predicted_Impact!$C$65)+S23</f>
        <v>3.0119951145602723E-2</v>
      </c>
      <c r="U23" s="1">
        <f ca="1">E23*Surge_Predicted_Impact!$D$57</f>
        <v>1.0776206396044949E-2</v>
      </c>
      <c r="V23" s="6">
        <f ca="1">U22*(1-1/Surge_Predicted_Impact!$C$66)+U23</f>
        <v>1.0776206396044949E-2</v>
      </c>
      <c r="W23" s="5">
        <f>Surge_Predicted_Impact!$C$72</f>
        <v>0</v>
      </c>
      <c r="X23" s="160">
        <f>Surge_Predicted_Impact!$C$73</f>
        <v>0</v>
      </c>
      <c r="Y23" s="5">
        <f>Surge_Predicted_Impact!$C$74</f>
        <v>0</v>
      </c>
      <c r="Z23" s="5">
        <f>Surge_Predicted_Impact!$C$75</f>
        <v>0</v>
      </c>
      <c r="AA23" s="5">
        <f>Surge_Predicted_Impact!$C$76</f>
        <v>0</v>
      </c>
      <c r="AC23" s="18">
        <f ca="1">_xlfn.CEILING.MATH(G23/Surge_Predicted_Impact!$C$92)*(24/Surge_Predicted_Impact!$C$89)*(7/Surge_Predicted_Impact!$C$90)</f>
        <v>63</v>
      </c>
      <c r="AD23" s="18">
        <f ca="1">_xlfn.CEILING.MATH(R23/Surge_Predicted_Impact!$C$93)*(24/Surge_Predicted_Impact!$C$89)*(7/Surge_Predicted_Impact!$C$90)</f>
        <v>94.5</v>
      </c>
      <c r="AE23" s="1">
        <f t="shared" ca="1" si="1"/>
        <v>157.5</v>
      </c>
      <c r="AF23" s="1">
        <f ca="1">_xlfn.CEILING.MATH(N23/Surge_Predicted_Impact!$C$94)*24/Surge_Predicted_Impact!$C$89*7/Surge_Predicted_Impact!$C$90</f>
        <v>10.5</v>
      </c>
      <c r="AG23" s="1">
        <f ca="1">_xlfn.CEILING.MATH(T23/Surge_Predicted_Impact!$C$95)*24/Surge_Predicted_Impact!$C$89*7/Surge_Predicted_Impact!$C$90</f>
        <v>5.25</v>
      </c>
      <c r="AH23" s="1">
        <f ca="1">_xlfn.CEILING.MATH(V23/Surge_Predicted_Impact!$C$96)*24/Surge_Predicted_Impact!$C$89*7/Surge_Predicted_Impact!$C$90</f>
        <v>5.25</v>
      </c>
      <c r="AI23" s="18">
        <f t="shared" ca="1" si="12"/>
        <v>178.5</v>
      </c>
      <c r="AJ23" s="41"/>
      <c r="AK23" s="23">
        <f ca="1">_xlfn.CEILING.MATH(G23/Surge_Predicted_Impact!$C$103)*24/Surge_Predicted_Impact!$C$100*7/Surge_Predicted_Impact!$C$101</f>
        <v>31.5</v>
      </c>
      <c r="AL23" s="23">
        <f ca="1">_xlfn.CEILING.MATH(R23/Surge_Predicted_Impact!$C$104)*24/Surge_Predicted_Impact!$C$100*7/Surge_Predicted_Impact!$C$101</f>
        <v>47.25</v>
      </c>
      <c r="AM23" s="23">
        <f ca="1">_xlfn.CEILING.MATH(N23/Surge_Predicted_Impact!$C$105)*24/Surge_Predicted_Impact!$C$100*7/Surge_Predicted_Impact!$C$101</f>
        <v>5.25</v>
      </c>
      <c r="AN23" s="23">
        <f ca="1">_xlfn.CEILING.MATH(T23/Surge_Predicted_Impact!$C$106)*24/Surge_Predicted_Impact!$C$100*7/Surge_Predicted_Impact!$C$101</f>
        <v>5.25</v>
      </c>
      <c r="AO23" s="23">
        <f ca="1">_xlfn.CEILING.MATH(V23/Surge_Predicted_Impact!$C$107)*24/Surge_Predicted_Impact!$C$100*7/Surge_Predicted_Impact!$C$101</f>
        <v>5.25</v>
      </c>
      <c r="AP23" s="1">
        <f t="shared" ca="1" si="2"/>
        <v>94.5</v>
      </c>
      <c r="AR23" s="38">
        <f ca="1">G23/Surge_Predicted_Impact!$C$81</f>
        <v>15.583233261077398</v>
      </c>
      <c r="AS23" s="38">
        <f ca="1">$R23/Surge_Predicted_Impact!$C$82</f>
        <v>25.939329354688116</v>
      </c>
      <c r="AT23" s="38">
        <f t="shared" ca="1" si="13"/>
        <v>41.522562615765516</v>
      </c>
      <c r="AU23" s="38">
        <f ca="1">N23/Surge_Predicted_Impact!$C$83</f>
        <v>0.77699217830038636</v>
      </c>
      <c r="AV23" s="38">
        <f ca="1">T23/Surge_Predicted_Impact!$C$84</f>
        <v>1.5059975572801362E-2</v>
      </c>
      <c r="AW23" s="38">
        <f ca="1">V23/Surge_Predicted_Impact!$C$85</f>
        <v>2.6940515990112371E-3</v>
      </c>
      <c r="AX23" s="38">
        <f t="shared" ca="1" si="14"/>
        <v>42.317308821237717</v>
      </c>
      <c r="AZ23" s="1">
        <f ca="1">(AE23-BA22)*Surge_Predicted_Impact!$C$124</f>
        <v>1.5188755987830955</v>
      </c>
      <c r="BA23" s="1">
        <f ca="1">BA22*(1-1/Surge_Predicted_Impact!$C$125)+AZ23</f>
        <v>6.7304271403528038</v>
      </c>
      <c r="BB23" s="37">
        <f t="shared" ca="1" si="15"/>
        <v>164.23042714035282</v>
      </c>
      <c r="BC23" s="1">
        <f ca="1">(AF23-BD22)*Surge_Predicted_Impact!$C$124</f>
        <v>9.9311522752028494E-2</v>
      </c>
      <c r="BD23" s="1">
        <f ca="1">BD22*(1-1/Surge_Predicted_Impact!$C$125)+BC23</f>
        <v>0.62752726720652496</v>
      </c>
      <c r="BE23" s="37">
        <f t="shared" ca="1" si="3"/>
        <v>11.127527267206524</v>
      </c>
      <c r="BF23" s="1">
        <f ca="1">(AI23-BG22)*Surge_Predicted_Impact!$C$124</f>
        <v>1.7128601670391812</v>
      </c>
      <c r="BG23" s="1">
        <f ca="1">BG22*(1-1/Surge_Predicted_Impact!$C$125)+BF23</f>
        <v>8.4115589419723786</v>
      </c>
      <c r="BH23" s="37">
        <f t="shared" ca="1" si="4"/>
        <v>186.91155894197237</v>
      </c>
      <c r="BJ23" s="1">
        <f ca="1">(AT23-BK22)*Surge_Predicted_Impact!$C$124</f>
        <v>0.40149371410412132</v>
      </c>
      <c r="BK23" s="1">
        <f ca="1">BK22*(1-1/Surge_Predicted_Impact!$C$125)+BJ23</f>
        <v>1.6765998333608383</v>
      </c>
      <c r="BL23" s="37">
        <f t="shared" ca="1" si="16"/>
        <v>43.199162449126355</v>
      </c>
      <c r="BM23" s="1">
        <f ca="1">(AU23-BN22)*Surge_Predicted_Impact!$C$124</f>
        <v>7.5572601865649168E-3</v>
      </c>
      <c r="BN23" s="1">
        <f ca="1">BN22*(1-1/Surge_Predicted_Impact!$C$125)+BM23</f>
        <v>2.7304408427324248E-2</v>
      </c>
      <c r="BO23" s="37">
        <f t="shared" ca="1" si="17"/>
        <v>0.80429658672771065</v>
      </c>
      <c r="BP23" s="1">
        <f ca="1">(AX23-AY22)*Surge_Predicted_Impact!$C$124</f>
        <v>0.4231730882123772</v>
      </c>
      <c r="BQ23" s="1">
        <f ca="1">BQ22*(1-1/Surge_Predicted_Impact!$C$125)+BP23</f>
        <v>1.7544343651003822</v>
      </c>
      <c r="BR23" s="1">
        <f t="shared" ca="1" si="5"/>
        <v>44.071743186338097</v>
      </c>
      <c r="BS23" s="1">
        <f ca="1">(AP23-AQ22)*Surge_Predicted_Impact!$C$124</f>
        <v>0.94500000000000006</v>
      </c>
      <c r="BT23" s="1">
        <f ca="1">BT22*(1-1/Surge_Predicted_Impact!$C$125)+BS23</f>
        <v>5.5605537686923938</v>
      </c>
      <c r="BU23" s="1">
        <f t="shared" ca="1" si="18"/>
        <v>100.06055376869239</v>
      </c>
      <c r="BW23" s="1">
        <f>Surge_Predicted_Impact!$C$112</f>
        <v>0</v>
      </c>
      <c r="BX23" s="1">
        <f>Surge_Predicted_Impact!$C$113</f>
        <v>0</v>
      </c>
      <c r="BY23" s="152">
        <f>Surge_Predicted_Impact!$C$114</f>
        <v>0</v>
      </c>
      <c r="BZ23" s="152">
        <f>Surge_Predicted_Impact!$C$115</f>
        <v>0</v>
      </c>
      <c r="CA23" s="152">
        <f t="shared" si="6"/>
        <v>0</v>
      </c>
      <c r="CB23" s="1">
        <f>Surge_Predicted_Impact!$C$117</f>
        <v>0</v>
      </c>
      <c r="CC23" s="1">
        <f>Surge_Predicted_Impact!$C$118</f>
        <v>0</v>
      </c>
      <c r="CD23" s="1">
        <f>Surge_Predicted_Impact!$C$119</f>
        <v>0</v>
      </c>
      <c r="CE23" s="1">
        <f t="shared" si="7"/>
        <v>0</v>
      </c>
      <c r="CF23" s="152">
        <f>Surge_Predicted_Impact!$C$120</f>
        <v>0</v>
      </c>
      <c r="CH23" s="1">
        <f ca="1">D23*Surge_Predicted_Impact!$C$135</f>
        <v>6885.9261073164189</v>
      </c>
      <c r="CI23" s="18">
        <f ca="1">(C23-C22)*Surge_Predicted_Impact!$C$135</f>
        <v>1403.151874484978</v>
      </c>
      <c r="CJ23" s="18">
        <f ca="1">CJ22*(1- 1/Surge_Predicted_Impact!$C$137)+CI23</f>
        <v>6274.9898220005289</v>
      </c>
      <c r="CK23" s="18">
        <f t="shared" ca="1" si="8"/>
        <v>4871.8379475155507</v>
      </c>
      <c r="CL23" s="1">
        <f ca="1">CJ23*(1-Surge_Predicted_Impact!$C$136)</f>
        <v>5333.7413487004496</v>
      </c>
      <c r="CM23" s="1">
        <f ca="1">CJ23*(1+Surge_Predicted_Impact!$C$136)</f>
        <v>7216.2382953006072</v>
      </c>
      <c r="CN23" s="1">
        <f ca="1">CI23/Surge_Predicted_Impact!$C$138</f>
        <v>280.63037489699559</v>
      </c>
      <c r="CO23" s="1">
        <f ca="1">CK23/Surge_Predicted_Impact!$C$140</f>
        <v>194.87351790062203</v>
      </c>
      <c r="CP23" s="1">
        <f t="shared" ca="1" si="9"/>
        <v>475.5038927976176</v>
      </c>
      <c r="CQ23" s="1">
        <f ca="1">CI23/(Surge_Predicted_Impact!$C$138 + Surge_Predicted_Impact!$C$139)</f>
        <v>233.85864574749633</v>
      </c>
      <c r="CR23" s="1">
        <f ca="1">CK23/(Surge_Predicted_Impact!$C$140 + Surge_Predicted_Impact!$C$141)</f>
        <v>187.37838259675195</v>
      </c>
      <c r="CS23" s="152">
        <f>Surge_Predicted_Impact!$C$151</f>
        <v>12000</v>
      </c>
      <c r="CT23" s="152"/>
      <c r="CU23" s="1">
        <f ca="1">Surge_Predicted_Impact!$C$146*(Calculation!E23-Calculation!H23)</f>
        <v>9.3565487665269611</v>
      </c>
      <c r="CV23" s="1">
        <f ca="1">H22*1/Surge_Predicted_Impact!$C$60</f>
        <v>5.808495314599873</v>
      </c>
      <c r="CW23" s="1">
        <f ca="1">CV23*Surge_Predicted_Impact!$C$144+CU23</f>
        <v>9.6469735322569541</v>
      </c>
      <c r="CX23" s="1">
        <f ca="1">CX22*(1-1/Surge_Predicted_Impact!$C$147)+CW22</f>
        <v>46.834819318557578</v>
      </c>
      <c r="CY23" s="1">
        <f ca="1">$CX23*(1-Surge_Predicted_Impact!$C$145)</f>
        <v>35.126114488918184</v>
      </c>
      <c r="CZ23" s="1">
        <f ca="1">$CX23*(1+Surge_Predicted_Impact!$C$145)</f>
        <v>58.543524148196973</v>
      </c>
      <c r="DA23" s="1">
        <f ca="1">CX23/Surge_Predicted_Impact!$C$148</f>
        <v>15.611606439519193</v>
      </c>
      <c r="DB23" s="152">
        <f>Surge_Predicted_Impact!$C$152</f>
        <v>0</v>
      </c>
    </row>
    <row r="24" spans="2:106" x14ac:dyDescent="0.25">
      <c r="B24" s="30">
        <f t="shared" si="10"/>
        <v>43913</v>
      </c>
      <c r="C24" s="18">
        <f ca="1">INDIRECT(_xlfn.CONCAT(EpidemiologicalModel_Selection!$C$2,"!",EpidemiologicalModel_Selection!$C$5,ROW()-1))</f>
        <v>1055.5145495952054</v>
      </c>
      <c r="D24" s="18">
        <f ca="1">INDIRECT(_xlfn.CONCAT(EpidemiologicalModel_Selection!$C$2,"!",EpidemiologicalModel_Selection!$C$3,ROW()-1))</f>
        <v>802.7413361795069</v>
      </c>
      <c r="E24" s="37">
        <f ca="1">INDIRECT(_xlfn.CONCAT(EpidemiologicalModel_Selection!$C$2,"!",EpidemiologicalModel_Selection!$C$4,ROW()-1))</f>
        <v>163.33391192869456</v>
      </c>
      <c r="F24" s="37">
        <f ca="1">E24*Surge_Predicted_Impact!$D$53</f>
        <v>13.850715731553299</v>
      </c>
      <c r="G24" s="6">
        <f t="shared" ca="1" si="0"/>
        <v>53.921886974323755</v>
      </c>
      <c r="H24" s="24">
        <f ca="1">H23*(1-1/Surge_Predicted_Impact!$C$60)+F24</f>
        <v>53.921886974323755</v>
      </c>
      <c r="I24" s="24">
        <f ca="1">(1-Surge_Predicted_Impact!$C$68)*Calculation!O23</f>
        <v>0.15460282761024713</v>
      </c>
      <c r="J24" s="24">
        <f ca="1">I24+(J23*(1-1/Surge_Predicted_Impact!$C$63))</f>
        <v>0.45617396908051916</v>
      </c>
      <c r="K24" s="24">
        <f ca="1">(1/Surge_Predicted_Impact!$C$62)*Calculation!L23</f>
        <v>0.52959587058319602</v>
      </c>
      <c r="L24" s="24">
        <f ca="1">M24+L23*(1-1/Surge_Predicted_Impact!$C$62)</f>
        <v>7.3935601309306254</v>
      </c>
      <c r="M24" s="1">
        <f ca="1">E24*Surge_Predicted_Impact!$D$55</f>
        <v>1.5680055545154694</v>
      </c>
      <c r="N24" s="6">
        <f ca="1">N23*(1-1/Surge_Predicted_Impact!$C$64)+K24</f>
        <v>1.8893321826088723</v>
      </c>
      <c r="O24" s="24">
        <f ca="1">N23*1/Surge_Predicted_Impact!$C$64</f>
        <v>0.19424804457509659</v>
      </c>
      <c r="P24" s="1">
        <f ca="1">E24*Surge_Predicted_Impact!$D$54</f>
        <v>10.714704622522362</v>
      </c>
      <c r="Q24" s="1">
        <f ca="1">Q23*(1-1/Surge_Predicted_Impact!$C$61)+P24</f>
        <v>52.65983165337569</v>
      </c>
      <c r="R24" s="6">
        <f t="shared" ca="1" si="11"/>
        <v>60.509565753386831</v>
      </c>
      <c r="S24" s="1">
        <f ca="1">E24*Surge_Predicted_Impact!$D$56</f>
        <v>7.840027772577347E-3</v>
      </c>
      <c r="T24" s="6">
        <f ca="1">T23*(1-1/Surge_Predicted_Impact!$C$65)+S24</f>
        <v>3.4947983803619798E-2</v>
      </c>
      <c r="U24" s="1">
        <f ca="1">E24*Surge_Predicted_Impact!$D$57</f>
        <v>1.2544044436123756E-2</v>
      </c>
      <c r="V24" s="6">
        <f ca="1">U23*(1-1/Surge_Predicted_Impact!$C$66)+U24</f>
        <v>1.2544044436123756E-2</v>
      </c>
      <c r="W24" s="5">
        <f>Surge_Predicted_Impact!$C$72</f>
        <v>0</v>
      </c>
      <c r="X24" s="160">
        <f>Surge_Predicted_Impact!$C$73</f>
        <v>0</v>
      </c>
      <c r="Y24" s="5">
        <f>Surge_Predicted_Impact!$C$74</f>
        <v>0</v>
      </c>
      <c r="Z24" s="5">
        <f>Surge_Predicted_Impact!$C$75</f>
        <v>0</v>
      </c>
      <c r="AA24" s="5">
        <f>Surge_Predicted_Impact!$C$76</f>
        <v>0</v>
      </c>
      <c r="AC24" s="18">
        <f ca="1">_xlfn.CEILING.MATH(G24/Surge_Predicted_Impact!$C$92)*(24/Surge_Predicted_Impact!$C$89)*(7/Surge_Predicted_Impact!$C$90)</f>
        <v>73.5</v>
      </c>
      <c r="AD24" s="18">
        <f ca="1">_xlfn.CEILING.MATH(R24/Surge_Predicted_Impact!$C$93)*(24/Surge_Predicted_Impact!$C$89)*(7/Surge_Predicted_Impact!$C$90)</f>
        <v>110.25</v>
      </c>
      <c r="AE24" s="1">
        <f t="shared" ca="1" si="1"/>
        <v>183.75</v>
      </c>
      <c r="AF24" s="1">
        <f ca="1">_xlfn.CEILING.MATH(N24/Surge_Predicted_Impact!$C$94)*24/Surge_Predicted_Impact!$C$89*7/Surge_Predicted_Impact!$C$90</f>
        <v>10.5</v>
      </c>
      <c r="AG24" s="1">
        <f ca="1">_xlfn.CEILING.MATH(T24/Surge_Predicted_Impact!$C$95)*24/Surge_Predicted_Impact!$C$89*7/Surge_Predicted_Impact!$C$90</f>
        <v>5.25</v>
      </c>
      <c r="AH24" s="1">
        <f ca="1">_xlfn.CEILING.MATH(V24/Surge_Predicted_Impact!$C$96)*24/Surge_Predicted_Impact!$C$89*7/Surge_Predicted_Impact!$C$90</f>
        <v>5.25</v>
      </c>
      <c r="AI24" s="18">
        <f t="shared" ca="1" si="12"/>
        <v>204.75</v>
      </c>
      <c r="AJ24" s="41"/>
      <c r="AK24" s="23">
        <f ca="1">_xlfn.CEILING.MATH(G24/Surge_Predicted_Impact!$C$103)*24/Surge_Predicted_Impact!$C$100*7/Surge_Predicted_Impact!$C$101</f>
        <v>36.75</v>
      </c>
      <c r="AL24" s="23">
        <f ca="1">_xlfn.CEILING.MATH(R24/Surge_Predicted_Impact!$C$104)*24/Surge_Predicted_Impact!$C$100*7/Surge_Predicted_Impact!$C$101</f>
        <v>57.75</v>
      </c>
      <c r="AM24" s="23">
        <f ca="1">_xlfn.CEILING.MATH(N24/Surge_Predicted_Impact!$C$105)*24/Surge_Predicted_Impact!$C$100*7/Surge_Predicted_Impact!$C$101</f>
        <v>5.25</v>
      </c>
      <c r="AN24" s="23">
        <f ca="1">_xlfn.CEILING.MATH(T24/Surge_Predicted_Impact!$C$106)*24/Surge_Predicted_Impact!$C$100*7/Surge_Predicted_Impact!$C$101</f>
        <v>5.25</v>
      </c>
      <c r="AO24" s="23">
        <f ca="1">_xlfn.CEILING.MATH(V24/Surge_Predicted_Impact!$C$107)*24/Surge_Predicted_Impact!$C$100*7/Surge_Predicted_Impact!$C$101</f>
        <v>5.25</v>
      </c>
      <c r="AP24" s="1">
        <f t="shared" ca="1" si="2"/>
        <v>110.25</v>
      </c>
      <c r="AR24" s="38">
        <f ca="1">G24/Surge_Predicted_Impact!$C$81</f>
        <v>17.973962324774586</v>
      </c>
      <c r="AS24" s="38">
        <f ca="1">$R24/Surge_Predicted_Impact!$C$82</f>
        <v>30.254782876693415</v>
      </c>
      <c r="AT24" s="38">
        <f t="shared" ca="1" si="13"/>
        <v>48.228745201468001</v>
      </c>
      <c r="AU24" s="38">
        <f ca="1">N24/Surge_Predicted_Impact!$C$83</f>
        <v>0.94466609130443613</v>
      </c>
      <c r="AV24" s="38">
        <f ca="1">T24/Surge_Predicted_Impact!$C$84</f>
        <v>1.7473991901809899E-2</v>
      </c>
      <c r="AW24" s="38">
        <f ca="1">V24/Surge_Predicted_Impact!$C$85</f>
        <v>3.136011109030939E-3</v>
      </c>
      <c r="AX24" s="38">
        <f t="shared" ca="1" si="14"/>
        <v>49.19402129578328</v>
      </c>
      <c r="AZ24" s="1">
        <f ca="1">(AE24-BA23)*Surge_Predicted_Impact!$C$124</f>
        <v>1.7701957285964718</v>
      </c>
      <c r="BA24" s="1">
        <f ca="1">BA23*(1-1/Surge_Predicted_Impact!$C$125)+AZ24</f>
        <v>8.0198780732097905</v>
      </c>
      <c r="BB24" s="37">
        <f t="shared" ca="1" si="15"/>
        <v>191.76987807320978</v>
      </c>
      <c r="BC24" s="1">
        <f ca="1">(AF24-BD23)*Surge_Predicted_Impact!$C$124</f>
        <v>9.8724727327934761E-2</v>
      </c>
      <c r="BD24" s="1">
        <f ca="1">BD23*(1-1/Surge_Predicted_Impact!$C$125)+BC24</f>
        <v>0.68142861830542234</v>
      </c>
      <c r="BE24" s="37">
        <f t="shared" ca="1" si="3"/>
        <v>11.181428618305421</v>
      </c>
      <c r="BF24" s="1">
        <f ca="1">(AI24-BG23)*Surge_Predicted_Impact!$C$124</f>
        <v>1.9633844105802762</v>
      </c>
      <c r="BG24" s="1">
        <f ca="1">BG23*(1-1/Surge_Predicted_Impact!$C$125)+BF24</f>
        <v>9.7741177138403419</v>
      </c>
      <c r="BH24" s="37">
        <f t="shared" ca="1" si="4"/>
        <v>214.52411771384035</v>
      </c>
      <c r="BJ24" s="1">
        <f ca="1">(AT24-BK23)*Surge_Predicted_Impact!$C$124</f>
        <v>0.46552145368107162</v>
      </c>
      <c r="BK24" s="1">
        <f ca="1">BK23*(1-1/Surge_Predicted_Impact!$C$125)+BJ24</f>
        <v>2.0223641560875643</v>
      </c>
      <c r="BL24" s="37">
        <f t="shared" ca="1" si="16"/>
        <v>50.251109357555563</v>
      </c>
      <c r="BM24" s="1">
        <f ca="1">(AU24-BN23)*Surge_Predicted_Impact!$C$124</f>
        <v>9.1736168287711185E-3</v>
      </c>
      <c r="BN24" s="1">
        <f ca="1">BN23*(1-1/Surge_Predicted_Impact!$C$125)+BM24</f>
        <v>3.4527710368429353E-2</v>
      </c>
      <c r="BO24" s="37">
        <f t="shared" ca="1" si="17"/>
        <v>0.97919380167286552</v>
      </c>
      <c r="BP24" s="1">
        <f ca="1">(AX24-AY23)*Surge_Predicted_Impact!$C$124</f>
        <v>0.4919402129578328</v>
      </c>
      <c r="BQ24" s="1">
        <f ca="1">BQ23*(1-1/Surge_Predicted_Impact!$C$125)+BP24</f>
        <v>2.1210578376939022</v>
      </c>
      <c r="BR24" s="1">
        <f t="shared" ca="1" si="5"/>
        <v>51.315079133477184</v>
      </c>
      <c r="BS24" s="1">
        <f ca="1">(AP24-AQ23)*Surge_Predicted_Impact!$C$124</f>
        <v>1.1025</v>
      </c>
      <c r="BT24" s="1">
        <f ca="1">BT23*(1-1/Surge_Predicted_Impact!$C$125)+BS24</f>
        <v>6.2658713566429372</v>
      </c>
      <c r="BU24" s="1">
        <f t="shared" ca="1" si="18"/>
        <v>116.51587135664293</v>
      </c>
      <c r="BW24" s="1">
        <f>Surge_Predicted_Impact!$C$112</f>
        <v>0</v>
      </c>
      <c r="BX24" s="1">
        <f>Surge_Predicted_Impact!$C$113</f>
        <v>0</v>
      </c>
      <c r="BY24" s="152">
        <f>Surge_Predicted_Impact!$C$114</f>
        <v>0</v>
      </c>
      <c r="BZ24" s="152">
        <f>Surge_Predicted_Impact!$C$115</f>
        <v>0</v>
      </c>
      <c r="CA24" s="152">
        <f t="shared" si="6"/>
        <v>0</v>
      </c>
      <c r="CB24" s="1">
        <f>Surge_Predicted_Impact!$C$117</f>
        <v>0</v>
      </c>
      <c r="CC24" s="1">
        <f>Surge_Predicted_Impact!$C$118</f>
        <v>0</v>
      </c>
      <c r="CD24" s="1">
        <f>Surge_Predicted_Impact!$C$119</f>
        <v>0</v>
      </c>
      <c r="CE24" s="1">
        <f t="shared" si="7"/>
        <v>0</v>
      </c>
      <c r="CF24" s="152">
        <f>Surge_Predicted_Impact!$C$120</f>
        <v>0</v>
      </c>
      <c r="CH24" s="1">
        <f ca="1">D24*Surge_Predicted_Impact!$C$135</f>
        <v>8027.4133617950692</v>
      </c>
      <c r="CI24" s="18">
        <f ca="1">(C24-C23)*Surge_Predicted_Impact!$C$135</f>
        <v>1633.3391192869647</v>
      </c>
      <c r="CJ24" s="18">
        <f ca="1">CJ23*(1- 1/Surge_Predicted_Impact!$C$137)+CI24</f>
        <v>7280.8299590874412</v>
      </c>
      <c r="CK24" s="18">
        <f t="shared" ca="1" si="8"/>
        <v>5647.4908398004764</v>
      </c>
      <c r="CL24" s="1">
        <f ca="1">CJ24*(1-Surge_Predicted_Impact!$C$136)</f>
        <v>6188.7054652243251</v>
      </c>
      <c r="CM24" s="1">
        <f ca="1">CJ24*(1+Surge_Predicted_Impact!$C$136)</f>
        <v>8372.9544529505565</v>
      </c>
      <c r="CN24" s="1">
        <f ca="1">CI24/Surge_Predicted_Impact!$C$138</f>
        <v>326.66782385739293</v>
      </c>
      <c r="CO24" s="1">
        <f ca="1">CK24/Surge_Predicted_Impact!$C$140</f>
        <v>225.89963359201906</v>
      </c>
      <c r="CP24" s="1">
        <f t="shared" ca="1" si="9"/>
        <v>552.56745744941202</v>
      </c>
      <c r="CQ24" s="1">
        <f ca="1">CI24/(Surge_Predicted_Impact!$C$138 + Surge_Predicted_Impact!$C$139)</f>
        <v>272.22318654782742</v>
      </c>
      <c r="CR24" s="1">
        <f ca="1">CK24/(Surge_Predicted_Impact!$C$140 + Surge_Predicted_Impact!$C$141)</f>
        <v>217.21118614617217</v>
      </c>
      <c r="CS24" s="152">
        <f>Surge_Predicted_Impact!$C$151</f>
        <v>12000</v>
      </c>
      <c r="CT24" s="152"/>
      <c r="CU24" s="1">
        <f ca="1">Surge_Predicted_Impact!$C$146*(Calculation!E24-Calculation!H24)</f>
        <v>10.941202495437082</v>
      </c>
      <c r="CV24" s="1">
        <f ca="1">H23*1/Surge_Predicted_Impact!$C$60</f>
        <v>6.678528540461742</v>
      </c>
      <c r="CW24" s="1">
        <f ca="1">CV24*Surge_Predicted_Impact!$C$144+CU24</f>
        <v>11.275128922460169</v>
      </c>
      <c r="CX24" s="1">
        <f ca="1">CX23*(1-1/Surge_Predicted_Impact!$C$147)+CW23</f>
        <v>54.140051884886645</v>
      </c>
      <c r="CY24" s="1">
        <f ca="1">$CX24*(1-Surge_Predicted_Impact!$C$145)</f>
        <v>40.605038913664984</v>
      </c>
      <c r="CZ24" s="1">
        <f ca="1">$CX24*(1+Surge_Predicted_Impact!$C$145)</f>
        <v>67.675064856108307</v>
      </c>
      <c r="DA24" s="1">
        <f ca="1">CX24/Surge_Predicted_Impact!$C$148</f>
        <v>18.046683961628883</v>
      </c>
      <c r="DB24" s="152">
        <f>Surge_Predicted_Impact!$C$152</f>
        <v>0</v>
      </c>
    </row>
    <row r="25" spans="2:106" x14ac:dyDescent="0.25">
      <c r="B25" s="30">
        <f t="shared" si="10"/>
        <v>43914</v>
      </c>
      <c r="C25" s="18">
        <f ca="1">INDIRECT(_xlfn.CONCAT(EpidemiologicalModel_Selection!$C$2,"!",EpidemiologicalModel_Selection!$C$5,ROW()-1))</f>
        <v>1245.5129543276478</v>
      </c>
      <c r="D25" s="18">
        <f ca="1">INDIRECT(_xlfn.CONCAT(EpidemiologicalModel_Selection!$C$2,"!",EpidemiologicalModel_Selection!$C$3,ROW()-1))</f>
        <v>935.40107404198454</v>
      </c>
      <c r="E25" s="37">
        <f ca="1">INDIRECT(_xlfn.CONCAT(EpidemiologicalModel_Selection!$C$2,"!",EpidemiologicalModel_Selection!$C$4,ROW()-1))</f>
        <v>189.99840473244257</v>
      </c>
      <c r="F25" s="37">
        <f ca="1">E25*Surge_Predicted_Impact!$D$53</f>
        <v>16.111864721311129</v>
      </c>
      <c r="G25" s="6">
        <f t="shared" ca="1" si="0"/>
        <v>62.330624985017209</v>
      </c>
      <c r="H25" s="24">
        <f ca="1">H24*(1-1/Surge_Predicted_Impact!$C$60)+F25</f>
        <v>62.330624985017209</v>
      </c>
      <c r="I25" s="24">
        <f ca="1">(1-Surge_Predicted_Impact!$C$68)*Calculation!O24</f>
        <v>0.19133432390647015</v>
      </c>
      <c r="J25" s="24">
        <f ca="1">I25+(J24*(1-1/Surge_Predicted_Impact!$C$63))</f>
        <v>0.58234058311834369</v>
      </c>
      <c r="K25" s="24">
        <f ca="1">(1/Surge_Predicted_Impact!$C$62)*Calculation!L24</f>
        <v>0.61613001091088537</v>
      </c>
      <c r="L25" s="24">
        <f ca="1">M25+L24*(1-1/Surge_Predicted_Impact!$C$62)</f>
        <v>8.6014148054511903</v>
      </c>
      <c r="M25" s="1">
        <f ca="1">E25*Surge_Predicted_Impact!$D$55</f>
        <v>1.8239846854314505</v>
      </c>
      <c r="N25" s="6">
        <f ca="1">N24*(1-1/Surge_Predicted_Impact!$C$64)+K25</f>
        <v>2.2692956706936487</v>
      </c>
      <c r="O25" s="24">
        <f ca="1">N24*1/Surge_Predicted_Impact!$C$64</f>
        <v>0.23616652282610903</v>
      </c>
      <c r="P25" s="1">
        <f ca="1">E25*Surge_Predicted_Impact!$D$54</f>
        <v>12.463895350448231</v>
      </c>
      <c r="Q25" s="1">
        <f ca="1">Q24*(1-1/Surge_Predicted_Impact!$C$61)+P25</f>
        <v>61.36231045715423</v>
      </c>
      <c r="R25" s="6">
        <f t="shared" ca="1" si="11"/>
        <v>70.54606584572376</v>
      </c>
      <c r="S25" s="1">
        <f ca="1">E25*Surge_Predicted_Impact!$D$56</f>
        <v>9.1199234271572525E-3</v>
      </c>
      <c r="T25" s="6">
        <f ca="1">T24*(1-1/Surge_Predicted_Impact!$C$65)+S25</f>
        <v>4.0573108850415068E-2</v>
      </c>
      <c r="U25" s="1">
        <f ca="1">E25*Surge_Predicted_Impact!$D$57</f>
        <v>1.4591877483451603E-2</v>
      </c>
      <c r="V25" s="6">
        <f ca="1">U24*(1-1/Surge_Predicted_Impact!$C$66)+U25</f>
        <v>1.4591877483451603E-2</v>
      </c>
      <c r="W25" s="5">
        <f>Surge_Predicted_Impact!$C$72</f>
        <v>0</v>
      </c>
      <c r="X25" s="160">
        <f>Surge_Predicted_Impact!$C$73</f>
        <v>0</v>
      </c>
      <c r="Y25" s="5">
        <f>Surge_Predicted_Impact!$C$74</f>
        <v>0</v>
      </c>
      <c r="Z25" s="5">
        <f>Surge_Predicted_Impact!$C$75</f>
        <v>0</v>
      </c>
      <c r="AA25" s="5">
        <f>Surge_Predicted_Impact!$C$76</f>
        <v>0</v>
      </c>
      <c r="AC25" s="18">
        <f ca="1">_xlfn.CEILING.MATH(G25/Surge_Predicted_Impact!$C$92)*(24/Surge_Predicted_Impact!$C$89)*(7/Surge_Predicted_Impact!$C$90)</f>
        <v>84</v>
      </c>
      <c r="AD25" s="18">
        <f ca="1">_xlfn.CEILING.MATH(R25/Surge_Predicted_Impact!$C$93)*(24/Surge_Predicted_Impact!$C$89)*(7/Surge_Predicted_Impact!$C$90)</f>
        <v>126</v>
      </c>
      <c r="AE25" s="1">
        <f t="shared" ca="1" si="1"/>
        <v>210</v>
      </c>
      <c r="AF25" s="1">
        <f ca="1">_xlfn.CEILING.MATH(N25/Surge_Predicted_Impact!$C$94)*24/Surge_Predicted_Impact!$C$89*7/Surge_Predicted_Impact!$C$90</f>
        <v>15.75</v>
      </c>
      <c r="AG25" s="1">
        <f ca="1">_xlfn.CEILING.MATH(T25/Surge_Predicted_Impact!$C$95)*24/Surge_Predicted_Impact!$C$89*7/Surge_Predicted_Impact!$C$90</f>
        <v>5.25</v>
      </c>
      <c r="AH25" s="1">
        <f ca="1">_xlfn.CEILING.MATH(V25/Surge_Predicted_Impact!$C$96)*24/Surge_Predicted_Impact!$C$89*7/Surge_Predicted_Impact!$C$90</f>
        <v>5.25</v>
      </c>
      <c r="AI25" s="18">
        <f t="shared" ca="1" si="12"/>
        <v>236.25</v>
      </c>
      <c r="AJ25" s="41"/>
      <c r="AK25" s="23">
        <f ca="1">_xlfn.CEILING.MATH(G25/Surge_Predicted_Impact!$C$103)*24/Surge_Predicted_Impact!$C$100*7/Surge_Predicted_Impact!$C$101</f>
        <v>42</v>
      </c>
      <c r="AL25" s="23">
        <f ca="1">_xlfn.CEILING.MATH(R25/Surge_Predicted_Impact!$C$104)*24/Surge_Predicted_Impact!$C$100*7/Surge_Predicted_Impact!$C$101</f>
        <v>63</v>
      </c>
      <c r="AM25" s="23">
        <f ca="1">_xlfn.CEILING.MATH(N25/Surge_Predicted_Impact!$C$105)*24/Surge_Predicted_Impact!$C$100*7/Surge_Predicted_Impact!$C$101</f>
        <v>10.5</v>
      </c>
      <c r="AN25" s="23">
        <f ca="1">_xlfn.CEILING.MATH(T25/Surge_Predicted_Impact!$C$106)*24/Surge_Predicted_Impact!$C$100*7/Surge_Predicted_Impact!$C$101</f>
        <v>5.25</v>
      </c>
      <c r="AO25" s="23">
        <f ca="1">_xlfn.CEILING.MATH(V25/Surge_Predicted_Impact!$C$107)*24/Surge_Predicted_Impact!$C$100*7/Surge_Predicted_Impact!$C$101</f>
        <v>5.25</v>
      </c>
      <c r="AP25" s="1">
        <f t="shared" ca="1" si="2"/>
        <v>126</v>
      </c>
      <c r="AR25" s="38">
        <f ca="1">G25/Surge_Predicted_Impact!$C$81</f>
        <v>20.776874995005738</v>
      </c>
      <c r="AS25" s="38">
        <f ca="1">$R25/Surge_Predicted_Impact!$C$82</f>
        <v>35.27303292286188</v>
      </c>
      <c r="AT25" s="38">
        <f t="shared" ca="1" si="13"/>
        <v>56.049907917867614</v>
      </c>
      <c r="AU25" s="38">
        <f ca="1">N25/Surge_Predicted_Impact!$C$83</f>
        <v>1.1346478353468243</v>
      </c>
      <c r="AV25" s="38">
        <f ca="1">T25/Surge_Predicted_Impact!$C$84</f>
        <v>2.0286554425207534E-2</v>
      </c>
      <c r="AW25" s="38">
        <f ca="1">V25/Surge_Predicted_Impact!$C$85</f>
        <v>3.6479693708629008E-3</v>
      </c>
      <c r="AX25" s="38">
        <f t="shared" ca="1" si="14"/>
        <v>57.208490277010512</v>
      </c>
      <c r="AZ25" s="1">
        <f ca="1">(AE25-BA24)*Surge_Predicted_Impact!$C$124</f>
        <v>2.0198012192679022</v>
      </c>
      <c r="BA25" s="1">
        <f ca="1">BA24*(1-1/Surge_Predicted_Impact!$C$125)+AZ25</f>
        <v>9.4668308586769943</v>
      </c>
      <c r="BB25" s="37">
        <f t="shared" ca="1" si="15"/>
        <v>219.46683085867699</v>
      </c>
      <c r="BC25" s="1">
        <f ca="1">(AF25-BD24)*Surge_Predicted_Impact!$C$124</f>
        <v>0.15068571381694579</v>
      </c>
      <c r="BD25" s="1">
        <f ca="1">BD24*(1-1/Surge_Predicted_Impact!$C$125)+BC25</f>
        <v>0.78344085938626651</v>
      </c>
      <c r="BE25" s="37">
        <f t="shared" ca="1" si="3"/>
        <v>16.533440859386268</v>
      </c>
      <c r="BF25" s="1">
        <f ca="1">(AI25-BG24)*Surge_Predicted_Impact!$C$124</f>
        <v>2.2647588228615967</v>
      </c>
      <c r="BG25" s="1">
        <f ca="1">BG24*(1-1/Surge_Predicted_Impact!$C$125)+BF25</f>
        <v>11.340725271427628</v>
      </c>
      <c r="BH25" s="37">
        <f t="shared" ca="1" si="4"/>
        <v>247.59072527142763</v>
      </c>
      <c r="BJ25" s="1">
        <f ca="1">(AT25-BK24)*Surge_Predicted_Impact!$C$124</f>
        <v>0.5402754376178005</v>
      </c>
      <c r="BK25" s="1">
        <f ca="1">BK24*(1-1/Surge_Predicted_Impact!$C$125)+BJ25</f>
        <v>2.4181850111276817</v>
      </c>
      <c r="BL25" s="37">
        <f t="shared" ca="1" si="16"/>
        <v>58.468092928995297</v>
      </c>
      <c r="BM25" s="1">
        <f ca="1">(AU25-BN24)*Surge_Predicted_Impact!$C$124</f>
        <v>1.1001201249783949E-2</v>
      </c>
      <c r="BN25" s="1">
        <f ca="1">BN24*(1-1/Surge_Predicted_Impact!$C$125)+BM25</f>
        <v>4.3062646591896916E-2</v>
      </c>
      <c r="BO25" s="37">
        <f t="shared" ca="1" si="17"/>
        <v>1.1777104819387212</v>
      </c>
      <c r="BP25" s="1">
        <f ca="1">(AX25-AY24)*Surge_Predicted_Impact!$C$124</f>
        <v>0.57208490277010515</v>
      </c>
      <c r="BQ25" s="1">
        <f ca="1">BQ24*(1-1/Surge_Predicted_Impact!$C$125)+BP25</f>
        <v>2.5416386092001573</v>
      </c>
      <c r="BR25" s="1">
        <f t="shared" ca="1" si="5"/>
        <v>59.750128886210668</v>
      </c>
      <c r="BS25" s="1">
        <f ca="1">(AP25-AQ24)*Surge_Predicted_Impact!$C$124</f>
        <v>1.26</v>
      </c>
      <c r="BT25" s="1">
        <f ca="1">BT24*(1-1/Surge_Predicted_Impact!$C$125)+BS25</f>
        <v>7.0783091168827275</v>
      </c>
      <c r="BU25" s="1">
        <f t="shared" ca="1" si="18"/>
        <v>133.07830911688274</v>
      </c>
      <c r="BW25" s="1">
        <f>Surge_Predicted_Impact!$C$112</f>
        <v>0</v>
      </c>
      <c r="BX25" s="1">
        <f>Surge_Predicted_Impact!$C$113</f>
        <v>0</v>
      </c>
      <c r="BY25" s="152">
        <f>Surge_Predicted_Impact!$C$114</f>
        <v>0</v>
      </c>
      <c r="BZ25" s="152">
        <f>Surge_Predicted_Impact!$C$115</f>
        <v>0</v>
      </c>
      <c r="CA25" s="152">
        <f t="shared" si="6"/>
        <v>0</v>
      </c>
      <c r="CB25" s="1">
        <f>Surge_Predicted_Impact!$C$117</f>
        <v>0</v>
      </c>
      <c r="CC25" s="1">
        <f>Surge_Predicted_Impact!$C$118</f>
        <v>0</v>
      </c>
      <c r="CD25" s="1">
        <f>Surge_Predicted_Impact!$C$119</f>
        <v>0</v>
      </c>
      <c r="CE25" s="1">
        <f t="shared" si="7"/>
        <v>0</v>
      </c>
      <c r="CF25" s="152">
        <f>Surge_Predicted_Impact!$C$120</f>
        <v>0</v>
      </c>
      <c r="CH25" s="1">
        <f ca="1">D25*Surge_Predicted_Impact!$C$135</f>
        <v>9354.0107404198461</v>
      </c>
      <c r="CI25" s="18">
        <f ca="1">(C25-C24)*Surge_Predicted_Impact!$C$135</f>
        <v>1899.984047324424</v>
      </c>
      <c r="CJ25" s="18">
        <f ca="1">CJ24*(1- 1/Surge_Predicted_Impact!$C$137)+CI25</f>
        <v>8452.7310105031211</v>
      </c>
      <c r="CK25" s="18">
        <f t="shared" ca="1" si="8"/>
        <v>6552.7469631786971</v>
      </c>
      <c r="CL25" s="1">
        <f ca="1">CJ25*(1-Surge_Predicted_Impact!$C$136)</f>
        <v>7184.8213589276529</v>
      </c>
      <c r="CM25" s="1">
        <f ca="1">CJ25*(1+Surge_Predicted_Impact!$C$136)</f>
        <v>9720.6406620785892</v>
      </c>
      <c r="CN25" s="1">
        <f ca="1">CI25/Surge_Predicted_Impact!$C$138</f>
        <v>379.99680946488479</v>
      </c>
      <c r="CO25" s="1">
        <f ca="1">CK25/Surge_Predicted_Impact!$C$140</f>
        <v>262.10987852714788</v>
      </c>
      <c r="CP25" s="1">
        <f t="shared" ca="1" si="9"/>
        <v>642.10668799203268</v>
      </c>
      <c r="CQ25" s="1">
        <f ca="1">CI25/(Surge_Predicted_Impact!$C$138 + Surge_Predicted_Impact!$C$139)</f>
        <v>316.66400788740401</v>
      </c>
      <c r="CR25" s="1">
        <f ca="1">CK25/(Surge_Predicted_Impact!$C$140 + Surge_Predicted_Impact!$C$141)</f>
        <v>252.02872935302682</v>
      </c>
      <c r="CS25" s="152">
        <f>Surge_Predicted_Impact!$C$151</f>
        <v>12000</v>
      </c>
      <c r="CT25" s="152"/>
      <c r="CU25" s="1">
        <f ca="1">Surge_Predicted_Impact!$C$146*(Calculation!E25-Calculation!H25)</f>
        <v>12.766777974742537</v>
      </c>
      <c r="CV25" s="1">
        <f ca="1">H24*1/Surge_Predicted_Impact!$C$60</f>
        <v>7.7031267106176795</v>
      </c>
      <c r="CW25" s="1">
        <f ca="1">CV25*Surge_Predicted_Impact!$C$144+CU25</f>
        <v>13.15193431027342</v>
      </c>
      <c r="CX25" s="1">
        <f ca="1">CX24*(1-1/Surge_Predicted_Impact!$C$147)+CW24</f>
        <v>62.708178213102478</v>
      </c>
      <c r="CY25" s="1">
        <f ca="1">$CX25*(1-Surge_Predicted_Impact!$C$145)</f>
        <v>47.031133659826857</v>
      </c>
      <c r="CZ25" s="1">
        <f ca="1">$CX25*(1+Surge_Predicted_Impact!$C$145)</f>
        <v>78.385222766378092</v>
      </c>
      <c r="DA25" s="1">
        <f ca="1">CX25/Surge_Predicted_Impact!$C$148</f>
        <v>20.902726071034159</v>
      </c>
      <c r="DB25" s="152">
        <f>Surge_Predicted_Impact!$C$152</f>
        <v>0</v>
      </c>
    </row>
    <row r="26" spans="2:106" x14ac:dyDescent="0.25">
      <c r="B26" s="30">
        <f t="shared" si="10"/>
        <v>43915</v>
      </c>
      <c r="C26" s="18">
        <f ca="1">INDIRECT(_xlfn.CONCAT(EpidemiologicalModel_Selection!$C$2,"!",EpidemiologicalModel_Selection!$C$5,ROW()-1))</f>
        <v>1466.3523476576297</v>
      </c>
      <c r="D26" s="18">
        <f ca="1">INDIRECT(_xlfn.CONCAT(EpidemiologicalModel_Selection!$C$2,"!",EpidemiologicalModel_Selection!$C$3,ROW()-1))</f>
        <v>1089.4261049403963</v>
      </c>
      <c r="E26" s="37">
        <f ca="1">INDIRECT(_xlfn.CONCAT(EpidemiologicalModel_Selection!$C$2,"!",EpidemiologicalModel_Selection!$C$4,ROW()-1))</f>
        <v>220.83939332998415</v>
      </c>
      <c r="F26" s="37">
        <f ca="1">E26*Surge_Predicted_Impact!$D$53</f>
        <v>18.727180554382656</v>
      </c>
      <c r="G26" s="6">
        <f t="shared" ca="1" si="0"/>
        <v>72.153430541540274</v>
      </c>
      <c r="H26" s="24">
        <f ca="1">H25*(1-1/Surge_Predicted_Impact!$C$60)+F26</f>
        <v>72.153430541540274</v>
      </c>
      <c r="I26" s="24">
        <f ca="1">(1-Surge_Predicted_Impact!$C$68)*Calculation!O25</f>
        <v>0.2326240249837174</v>
      </c>
      <c r="J26" s="24">
        <f ca="1">I26+(J25*(1-1/Surge_Predicted_Impact!$C$63))</f>
        <v>0.73177309622801201</v>
      </c>
      <c r="K26" s="24">
        <f ca="1">(1/Surge_Predicted_Impact!$C$62)*Calculation!L25</f>
        <v>0.71678456712093253</v>
      </c>
      <c r="L26" s="24">
        <f ca="1">M26+L25*(1-1/Surge_Predicted_Impact!$C$62)</f>
        <v>10.004688414298107</v>
      </c>
      <c r="M26" s="1">
        <f ca="1">E26*Surge_Predicted_Impact!$D$55</f>
        <v>2.1200581759678498</v>
      </c>
      <c r="N26" s="6">
        <f ca="1">N25*(1-1/Surge_Predicted_Impact!$C$64)+K26</f>
        <v>2.7024182789778752</v>
      </c>
      <c r="O26" s="24">
        <f ca="1">N25*1/Surge_Predicted_Impact!$C$64</f>
        <v>0.28366195883670609</v>
      </c>
      <c r="P26" s="1">
        <f ca="1">E26*Surge_Predicted_Impact!$D$54</f>
        <v>14.487064202446959</v>
      </c>
      <c r="Q26" s="1">
        <f ca="1">Q25*(1-1/Surge_Predicted_Impact!$C$61)+P26</f>
        <v>71.46635248409018</v>
      </c>
      <c r="R26" s="6">
        <f t="shared" ca="1" si="11"/>
        <v>82.202813994616292</v>
      </c>
      <c r="S26" s="1">
        <f ca="1">E26*Surge_Predicted_Impact!$D$56</f>
        <v>1.060029087983925E-2</v>
      </c>
      <c r="T26" s="6">
        <f ca="1">T25*(1-1/Surge_Predicted_Impact!$C$65)+S26</f>
        <v>4.711608884521281E-2</v>
      </c>
      <c r="U26" s="1">
        <f ca="1">E26*Surge_Predicted_Impact!$D$57</f>
        <v>1.6960465407742799E-2</v>
      </c>
      <c r="V26" s="6">
        <f ca="1">U25*(1-1/Surge_Predicted_Impact!$C$66)+U26</f>
        <v>1.6960465407742799E-2</v>
      </c>
      <c r="W26" s="5">
        <f>Surge_Predicted_Impact!$C$72</f>
        <v>0</v>
      </c>
      <c r="X26" s="160">
        <f>Surge_Predicted_Impact!$C$73</f>
        <v>0</v>
      </c>
      <c r="Y26" s="5">
        <f>Surge_Predicted_Impact!$C$74</f>
        <v>0</v>
      </c>
      <c r="Z26" s="5">
        <f>Surge_Predicted_Impact!$C$75</f>
        <v>0</v>
      </c>
      <c r="AA26" s="5">
        <f>Surge_Predicted_Impact!$C$76</f>
        <v>0</v>
      </c>
      <c r="AC26" s="18">
        <f ca="1">_xlfn.CEILING.MATH(G26/Surge_Predicted_Impact!$C$92)*(24/Surge_Predicted_Impact!$C$89)*(7/Surge_Predicted_Impact!$C$90)</f>
        <v>99.75</v>
      </c>
      <c r="AD26" s="18">
        <f ca="1">_xlfn.CEILING.MATH(R26/Surge_Predicted_Impact!$C$93)*(24/Surge_Predicted_Impact!$C$89)*(7/Surge_Predicted_Impact!$C$90)</f>
        <v>147</v>
      </c>
      <c r="AE26" s="1">
        <f t="shared" ca="1" si="1"/>
        <v>246.75</v>
      </c>
      <c r="AF26" s="1">
        <f ca="1">_xlfn.CEILING.MATH(N26/Surge_Predicted_Impact!$C$94)*24/Surge_Predicted_Impact!$C$89*7/Surge_Predicted_Impact!$C$90</f>
        <v>15.75</v>
      </c>
      <c r="AG26" s="1">
        <f ca="1">_xlfn.CEILING.MATH(T26/Surge_Predicted_Impact!$C$95)*24/Surge_Predicted_Impact!$C$89*7/Surge_Predicted_Impact!$C$90</f>
        <v>5.25</v>
      </c>
      <c r="AH26" s="1">
        <f ca="1">_xlfn.CEILING.MATH(V26/Surge_Predicted_Impact!$C$96)*24/Surge_Predicted_Impact!$C$89*7/Surge_Predicted_Impact!$C$90</f>
        <v>5.25</v>
      </c>
      <c r="AI26" s="18">
        <f t="shared" ca="1" si="12"/>
        <v>273</v>
      </c>
      <c r="AJ26" s="41"/>
      <c r="AK26" s="23">
        <f ca="1">_xlfn.CEILING.MATH(G26/Surge_Predicted_Impact!$C$103)*24/Surge_Predicted_Impact!$C$100*7/Surge_Predicted_Impact!$C$101</f>
        <v>52.5</v>
      </c>
      <c r="AL26" s="23">
        <f ca="1">_xlfn.CEILING.MATH(R26/Surge_Predicted_Impact!$C$104)*24/Surge_Predicted_Impact!$C$100*7/Surge_Predicted_Impact!$C$101</f>
        <v>73.5</v>
      </c>
      <c r="AM26" s="23">
        <f ca="1">_xlfn.CEILING.MATH(N26/Surge_Predicted_Impact!$C$105)*24/Surge_Predicted_Impact!$C$100*7/Surge_Predicted_Impact!$C$101</f>
        <v>10.5</v>
      </c>
      <c r="AN26" s="23">
        <f ca="1">_xlfn.CEILING.MATH(T26/Surge_Predicted_Impact!$C$106)*24/Surge_Predicted_Impact!$C$100*7/Surge_Predicted_Impact!$C$101</f>
        <v>5.25</v>
      </c>
      <c r="AO26" s="23">
        <f ca="1">_xlfn.CEILING.MATH(V26/Surge_Predicted_Impact!$C$107)*24/Surge_Predicted_Impact!$C$100*7/Surge_Predicted_Impact!$C$101</f>
        <v>5.25</v>
      </c>
      <c r="AP26" s="1">
        <f t="shared" ca="1" si="2"/>
        <v>147</v>
      </c>
      <c r="AR26" s="38">
        <f ca="1">G26/Surge_Predicted_Impact!$C$81</f>
        <v>24.051143513846757</v>
      </c>
      <c r="AS26" s="38">
        <f ca="1">$R26/Surge_Predicted_Impact!$C$82</f>
        <v>41.101406997308146</v>
      </c>
      <c r="AT26" s="38">
        <f t="shared" ca="1" si="13"/>
        <v>65.152550511154899</v>
      </c>
      <c r="AU26" s="38">
        <f ca="1">N26/Surge_Predicted_Impact!$C$83</f>
        <v>1.3512091394889376</v>
      </c>
      <c r="AV26" s="38">
        <f ca="1">T26/Surge_Predicted_Impact!$C$84</f>
        <v>2.3558044422606405E-2</v>
      </c>
      <c r="AW26" s="38">
        <f ca="1">V26/Surge_Predicted_Impact!$C$85</f>
        <v>4.2401163519356997E-3</v>
      </c>
      <c r="AX26" s="38">
        <f t="shared" ca="1" si="14"/>
        <v>66.531557811418381</v>
      </c>
      <c r="AZ26" s="1">
        <f ca="1">(AE26-BA25)*Surge_Predicted_Impact!$C$124</f>
        <v>2.3728316914132304</v>
      </c>
      <c r="BA26" s="1">
        <f ca="1">BA25*(1-1/Surge_Predicted_Impact!$C$125)+AZ26</f>
        <v>11.163460345899011</v>
      </c>
      <c r="BB26" s="37">
        <f t="shared" ca="1" si="15"/>
        <v>257.91346034589901</v>
      </c>
      <c r="BC26" s="1">
        <f ca="1">(AF26-BD25)*Surge_Predicted_Impact!$C$124</f>
        <v>0.14966559140613733</v>
      </c>
      <c r="BD26" s="1">
        <f ca="1">BD25*(1-1/Surge_Predicted_Impact!$C$125)+BC26</f>
        <v>0.87714638940767053</v>
      </c>
      <c r="BE26" s="37">
        <f t="shared" ca="1" si="3"/>
        <v>16.62714638940767</v>
      </c>
      <c r="BF26" s="1">
        <f ca="1">(AI26-BG25)*Surge_Predicted_Impact!$C$124</f>
        <v>2.6165927472857238</v>
      </c>
      <c r="BG26" s="1">
        <f ca="1">BG25*(1-1/Surge_Predicted_Impact!$C$125)+BF26</f>
        <v>13.147266213611379</v>
      </c>
      <c r="BH26" s="37">
        <f t="shared" ca="1" si="4"/>
        <v>286.14726621361137</v>
      </c>
      <c r="BJ26" s="1">
        <f ca="1">(AT26-BK25)*Surge_Predicted_Impact!$C$124</f>
        <v>0.62734365500027223</v>
      </c>
      <c r="BK26" s="1">
        <f ca="1">BK25*(1-1/Surge_Predicted_Impact!$C$125)+BJ26</f>
        <v>2.8728011653331196</v>
      </c>
      <c r="BL26" s="37">
        <f t="shared" ca="1" si="16"/>
        <v>68.025351676488015</v>
      </c>
      <c r="BM26" s="1">
        <f ca="1">(AU26-BN25)*Surge_Predicted_Impact!$C$124</f>
        <v>1.3081464928970409E-2</v>
      </c>
      <c r="BN26" s="1">
        <f ca="1">BN25*(1-1/Surge_Predicted_Impact!$C$125)+BM26</f>
        <v>5.3068208192874687E-2</v>
      </c>
      <c r="BO26" s="37">
        <f t="shared" ca="1" si="17"/>
        <v>1.4042773476818122</v>
      </c>
      <c r="BP26" s="1">
        <f ca="1">(AX26-AY25)*Surge_Predicted_Impact!$C$124</f>
        <v>0.66531557811418385</v>
      </c>
      <c r="BQ26" s="1">
        <f ca="1">BQ25*(1-1/Surge_Predicted_Impact!$C$125)+BP26</f>
        <v>3.0254085723714725</v>
      </c>
      <c r="BR26" s="1">
        <f t="shared" ca="1" si="5"/>
        <v>69.556966383789856</v>
      </c>
      <c r="BS26" s="1">
        <f ca="1">(AP26-AQ25)*Surge_Predicted_Impact!$C$124</f>
        <v>1.47</v>
      </c>
      <c r="BT26" s="1">
        <f ca="1">BT25*(1-1/Surge_Predicted_Impact!$C$125)+BS26</f>
        <v>8.0427156085339622</v>
      </c>
      <c r="BU26" s="1">
        <f t="shared" ca="1" si="18"/>
        <v>155.04271560853397</v>
      </c>
      <c r="BW26" s="1">
        <f>Surge_Predicted_Impact!$C$112</f>
        <v>0</v>
      </c>
      <c r="BX26" s="1">
        <f>Surge_Predicted_Impact!$C$113</f>
        <v>0</v>
      </c>
      <c r="BY26" s="152">
        <f>Surge_Predicted_Impact!$C$114</f>
        <v>0</v>
      </c>
      <c r="BZ26" s="152">
        <f>Surge_Predicted_Impact!$C$115</f>
        <v>0</v>
      </c>
      <c r="CA26" s="152">
        <f t="shared" si="6"/>
        <v>0</v>
      </c>
      <c r="CB26" s="1">
        <f>Surge_Predicted_Impact!$C$117</f>
        <v>0</v>
      </c>
      <c r="CC26" s="1">
        <f>Surge_Predicted_Impact!$C$118</f>
        <v>0</v>
      </c>
      <c r="CD26" s="1">
        <f>Surge_Predicted_Impact!$C$119</f>
        <v>0</v>
      </c>
      <c r="CE26" s="1">
        <f t="shared" si="7"/>
        <v>0</v>
      </c>
      <c r="CF26" s="152">
        <f>Surge_Predicted_Impact!$C$120</f>
        <v>0</v>
      </c>
      <c r="CH26" s="1">
        <f ca="1">D26*Surge_Predicted_Impact!$C$135</f>
        <v>10894.261049403962</v>
      </c>
      <c r="CI26" s="18">
        <f ca="1">(C26-C25)*Surge_Predicted_Impact!$C$135</f>
        <v>2208.3939332998193</v>
      </c>
      <c r="CJ26" s="18">
        <f ca="1">CJ25*(1- 1/Surge_Predicted_Impact!$C$137)+CI26</f>
        <v>9815.8518427526287</v>
      </c>
      <c r="CK26" s="18">
        <f t="shared" ca="1" si="8"/>
        <v>7607.457909452809</v>
      </c>
      <c r="CL26" s="1">
        <f ca="1">CJ26*(1-Surge_Predicted_Impact!$C$136)</f>
        <v>8343.4740663397333</v>
      </c>
      <c r="CM26" s="1">
        <f ca="1">CJ26*(1+Surge_Predicted_Impact!$C$136)</f>
        <v>11288.229619165522</v>
      </c>
      <c r="CN26" s="1">
        <f ca="1">CI26/Surge_Predicted_Impact!$C$138</f>
        <v>441.67878665996386</v>
      </c>
      <c r="CO26" s="1">
        <f ca="1">CK26/Surge_Predicted_Impact!$C$140</f>
        <v>304.29831637811236</v>
      </c>
      <c r="CP26" s="1">
        <f t="shared" ca="1" si="9"/>
        <v>745.97710303807617</v>
      </c>
      <c r="CQ26" s="1">
        <f ca="1">CI26/(Surge_Predicted_Impact!$C$138 + Surge_Predicted_Impact!$C$139)</f>
        <v>368.0656555499699</v>
      </c>
      <c r="CR26" s="1">
        <f ca="1">CK26/(Surge_Predicted_Impact!$C$140 + Surge_Predicted_Impact!$C$141)</f>
        <v>292.59453497895419</v>
      </c>
      <c r="CS26" s="152">
        <f>Surge_Predicted_Impact!$C$151</f>
        <v>12000</v>
      </c>
      <c r="CT26" s="152"/>
      <c r="CU26" s="1">
        <f ca="1">Surge_Predicted_Impact!$C$146*(Calculation!E26-Calculation!H26)</f>
        <v>14.868596278844388</v>
      </c>
      <c r="CV26" s="1">
        <f ca="1">H25*1/Surge_Predicted_Impact!$C$60</f>
        <v>8.9043749978596018</v>
      </c>
      <c r="CW26" s="1">
        <f ca="1">CV26*Surge_Predicted_Impact!$C$144+CU26</f>
        <v>15.313815028737368</v>
      </c>
      <c r="CX26" s="1">
        <f ca="1">CX25*(1-1/Surge_Predicted_Impact!$C$147)+CW25</f>
        <v>72.724703612720774</v>
      </c>
      <c r="CY26" s="1">
        <f ca="1">$CX26*(1-Surge_Predicted_Impact!$C$145)</f>
        <v>54.543527709540584</v>
      </c>
      <c r="CZ26" s="1">
        <f ca="1">$CX26*(1+Surge_Predicted_Impact!$C$145)</f>
        <v>90.905879515900963</v>
      </c>
      <c r="DA26" s="1">
        <f ca="1">CX26/Surge_Predicted_Impact!$C$148</f>
        <v>24.241567870906923</v>
      </c>
      <c r="DB26" s="152">
        <f>Surge_Predicted_Impact!$C$152</f>
        <v>0</v>
      </c>
    </row>
    <row r="27" spans="2:106" x14ac:dyDescent="0.25">
      <c r="B27" s="30">
        <f t="shared" si="10"/>
        <v>43916</v>
      </c>
      <c r="C27" s="18">
        <f ca="1">INDIRECT(_xlfn.CONCAT(EpidemiologicalModel_Selection!$C$2,"!",EpidemiologicalModel_Selection!$C$5,ROW()-1))</f>
        <v>1722.8004450306203</v>
      </c>
      <c r="D27" s="18">
        <f ca="1">INDIRECT(_xlfn.CONCAT(EpidemiologicalModel_Selection!$C$2,"!",EpidemiologicalModel_Selection!$C$3,ROW()-1))</f>
        <v>1268.0580519605012</v>
      </c>
      <c r="E27" s="37">
        <f ca="1">INDIRECT(_xlfn.CONCAT(EpidemiologicalModel_Selection!$C$2,"!",EpidemiologicalModel_Selection!$C$4,ROW()-1))</f>
        <v>256.44809737298635</v>
      </c>
      <c r="F27" s="37">
        <f ca="1">E27*Surge_Predicted_Impact!$D$53</f>
        <v>21.746798657229242</v>
      </c>
      <c r="G27" s="6">
        <f t="shared" ca="1" si="0"/>
        <v>83.592596264263761</v>
      </c>
      <c r="H27" s="24">
        <f ca="1">H26*(1-1/Surge_Predicted_Impact!$C$60)+F27</f>
        <v>83.592596264263761</v>
      </c>
      <c r="I27" s="24">
        <f ca="1">(1-Surge_Predicted_Impact!$C$68)*Calculation!O26</f>
        <v>0.27940702945415546</v>
      </c>
      <c r="J27" s="24">
        <f ca="1">I27+(J26*(1-1/Surge_Predicted_Impact!$C$63))</f>
        <v>0.90664111193530861</v>
      </c>
      <c r="K27" s="24">
        <f ca="1">(1/Surge_Predicted_Impact!$C$62)*Calculation!L26</f>
        <v>0.83372403452484223</v>
      </c>
      <c r="L27" s="24">
        <f ca="1">M27+L26*(1-1/Surge_Predicted_Impact!$C$62)</f>
        <v>11.632866114553936</v>
      </c>
      <c r="M27" s="1">
        <f ca="1">E27*Surge_Predicted_Impact!$D$55</f>
        <v>2.4619017347806715</v>
      </c>
      <c r="N27" s="6">
        <f ca="1">N26*(1-1/Surge_Predicted_Impact!$C$64)+K27</f>
        <v>3.1983400286304833</v>
      </c>
      <c r="O27" s="24">
        <f ca="1">N26*1/Surge_Predicted_Impact!$C$64</f>
        <v>0.3378022848722344</v>
      </c>
      <c r="P27" s="1">
        <f ca="1">E27*Surge_Predicted_Impact!$D$54</f>
        <v>16.822995187667903</v>
      </c>
      <c r="Q27" s="1">
        <f ca="1">Q26*(1-1/Surge_Predicted_Impact!$C$61)+P27</f>
        <v>83.184608208608779</v>
      </c>
      <c r="R27" s="6">
        <f t="shared" ca="1" si="11"/>
        <v>95.724115435098028</v>
      </c>
      <c r="S27" s="1">
        <f ca="1">E27*Surge_Predicted_Impact!$D$56</f>
        <v>1.2309508673903357E-2</v>
      </c>
      <c r="T27" s="6">
        <f ca="1">T26*(1-1/Surge_Predicted_Impact!$C$65)+S27</f>
        <v>5.4713988634594882E-2</v>
      </c>
      <c r="U27" s="1">
        <f ca="1">E27*Surge_Predicted_Impact!$D$57</f>
        <v>1.9695213878245372E-2</v>
      </c>
      <c r="V27" s="6">
        <f ca="1">U26*(1-1/Surge_Predicted_Impact!$C$66)+U27</f>
        <v>1.9695213878245372E-2</v>
      </c>
      <c r="W27" s="5">
        <f>Surge_Predicted_Impact!$C$72</f>
        <v>0</v>
      </c>
      <c r="X27" s="160">
        <f>Surge_Predicted_Impact!$C$73</f>
        <v>0</v>
      </c>
      <c r="Y27" s="5">
        <f>Surge_Predicted_Impact!$C$74</f>
        <v>0</v>
      </c>
      <c r="Z27" s="5">
        <f>Surge_Predicted_Impact!$C$75</f>
        <v>0</v>
      </c>
      <c r="AA27" s="5">
        <f>Surge_Predicted_Impact!$C$76</f>
        <v>0</v>
      </c>
      <c r="AC27" s="18">
        <f ca="1">_xlfn.CEILING.MATH(G27/Surge_Predicted_Impact!$C$92)*(24/Surge_Predicted_Impact!$C$89)*(7/Surge_Predicted_Impact!$C$90)</f>
        <v>110.25</v>
      </c>
      <c r="AD27" s="18">
        <f ca="1">_xlfn.CEILING.MATH(R27/Surge_Predicted_Impact!$C$93)*(24/Surge_Predicted_Impact!$C$89)*(7/Surge_Predicted_Impact!$C$90)</f>
        <v>168</v>
      </c>
      <c r="AE27" s="1">
        <f t="shared" ca="1" si="1"/>
        <v>278.25</v>
      </c>
      <c r="AF27" s="1">
        <f ca="1">_xlfn.CEILING.MATH(N27/Surge_Predicted_Impact!$C$94)*24/Surge_Predicted_Impact!$C$89*7/Surge_Predicted_Impact!$C$90</f>
        <v>21</v>
      </c>
      <c r="AG27" s="1">
        <f ca="1">_xlfn.CEILING.MATH(T27/Surge_Predicted_Impact!$C$95)*24/Surge_Predicted_Impact!$C$89*7/Surge_Predicted_Impact!$C$90</f>
        <v>5.25</v>
      </c>
      <c r="AH27" s="1">
        <f ca="1">_xlfn.CEILING.MATH(V27/Surge_Predicted_Impact!$C$96)*24/Surge_Predicted_Impact!$C$89*7/Surge_Predicted_Impact!$C$90</f>
        <v>5.25</v>
      </c>
      <c r="AI27" s="18">
        <f t="shared" ca="1" si="12"/>
        <v>309.75</v>
      </c>
      <c r="AJ27" s="41"/>
      <c r="AK27" s="23">
        <f ca="1">_xlfn.CEILING.MATH(G27/Surge_Predicted_Impact!$C$103)*24/Surge_Predicted_Impact!$C$100*7/Surge_Predicted_Impact!$C$101</f>
        <v>57.75</v>
      </c>
      <c r="AL27" s="23">
        <f ca="1">_xlfn.CEILING.MATH(R27/Surge_Predicted_Impact!$C$104)*24/Surge_Predicted_Impact!$C$100*7/Surge_Predicted_Impact!$C$101</f>
        <v>84</v>
      </c>
      <c r="AM27" s="23">
        <f ca="1">_xlfn.CEILING.MATH(N27/Surge_Predicted_Impact!$C$105)*24/Surge_Predicted_Impact!$C$100*7/Surge_Predicted_Impact!$C$101</f>
        <v>10.5</v>
      </c>
      <c r="AN27" s="23">
        <f ca="1">_xlfn.CEILING.MATH(T27/Surge_Predicted_Impact!$C$106)*24/Surge_Predicted_Impact!$C$100*7/Surge_Predicted_Impact!$C$101</f>
        <v>5.25</v>
      </c>
      <c r="AO27" s="23">
        <f ca="1">_xlfn.CEILING.MATH(V27/Surge_Predicted_Impact!$C$107)*24/Surge_Predicted_Impact!$C$100*7/Surge_Predicted_Impact!$C$101</f>
        <v>5.25</v>
      </c>
      <c r="AP27" s="1">
        <f t="shared" ca="1" si="2"/>
        <v>162.75</v>
      </c>
      <c r="AR27" s="38">
        <f ca="1">G27/Surge_Predicted_Impact!$C$81</f>
        <v>27.864198754754586</v>
      </c>
      <c r="AS27" s="38">
        <f ca="1">$R27/Surge_Predicted_Impact!$C$82</f>
        <v>47.862057717549014</v>
      </c>
      <c r="AT27" s="38">
        <f t="shared" ca="1" si="13"/>
        <v>75.726256472303604</v>
      </c>
      <c r="AU27" s="38">
        <f ca="1">N27/Surge_Predicted_Impact!$C$83</f>
        <v>1.5991700143152416</v>
      </c>
      <c r="AV27" s="38">
        <f ca="1">T27/Surge_Predicted_Impact!$C$84</f>
        <v>2.7356994317297441E-2</v>
      </c>
      <c r="AW27" s="38">
        <f ca="1">V27/Surge_Predicted_Impact!$C$85</f>
        <v>4.923803469561343E-3</v>
      </c>
      <c r="AX27" s="38">
        <f t="shared" ca="1" si="14"/>
        <v>77.357707284405706</v>
      </c>
      <c r="AZ27" s="1">
        <f ca="1">(AE27-BA26)*Surge_Predicted_Impact!$C$124</f>
        <v>2.6708653965410099</v>
      </c>
      <c r="BA27" s="1">
        <f ca="1">BA26*(1-1/Surge_Predicted_Impact!$C$125)+AZ27</f>
        <v>13.036935717732948</v>
      </c>
      <c r="BB27" s="37">
        <f t="shared" ca="1" si="15"/>
        <v>291.28693571773294</v>
      </c>
      <c r="BC27" s="1">
        <f ca="1">(AF27-BD26)*Surge_Predicted_Impact!$C$124</f>
        <v>0.20122853610592331</v>
      </c>
      <c r="BD27" s="1">
        <f ca="1">BD26*(1-1/Surge_Predicted_Impact!$C$125)+BC27</f>
        <v>1.0157216119844745</v>
      </c>
      <c r="BE27" s="37">
        <f t="shared" ca="1" si="3"/>
        <v>22.015721611984475</v>
      </c>
      <c r="BF27" s="1">
        <f ca="1">(AI27-BG26)*Surge_Predicted_Impact!$C$124</f>
        <v>2.9660273378638862</v>
      </c>
      <c r="BG27" s="1">
        <f ca="1">BG26*(1-1/Surge_Predicted_Impact!$C$125)+BF27</f>
        <v>15.174203107645882</v>
      </c>
      <c r="BH27" s="37">
        <f t="shared" ca="1" si="4"/>
        <v>324.92420310764589</v>
      </c>
      <c r="BJ27" s="1">
        <f ca="1">(AT27-BK26)*Surge_Predicted_Impact!$C$124</f>
        <v>0.72853455306970494</v>
      </c>
      <c r="BK27" s="1">
        <f ca="1">BK26*(1-1/Surge_Predicted_Impact!$C$125)+BJ27</f>
        <v>3.3961356351647445</v>
      </c>
      <c r="BL27" s="37">
        <f t="shared" ca="1" si="16"/>
        <v>79.122392107468343</v>
      </c>
      <c r="BM27" s="1">
        <f ca="1">(AU27-BN26)*Surge_Predicted_Impact!$C$124</f>
        <v>1.546101806122367E-2</v>
      </c>
      <c r="BN27" s="1">
        <f ca="1">BN26*(1-1/Surge_Predicted_Impact!$C$125)+BM27</f>
        <v>6.473863995460731E-2</v>
      </c>
      <c r="BO27" s="37">
        <f t="shared" ca="1" si="17"/>
        <v>1.6639086542698489</v>
      </c>
      <c r="BP27" s="1">
        <f ca="1">(AX27-AY26)*Surge_Predicted_Impact!$C$124</f>
        <v>0.77357707284405708</v>
      </c>
      <c r="BQ27" s="1">
        <f ca="1">BQ26*(1-1/Surge_Predicted_Impact!$C$125)+BP27</f>
        <v>3.5828850329032815</v>
      </c>
      <c r="BR27" s="1">
        <f t="shared" ca="1" si="5"/>
        <v>80.940592317308983</v>
      </c>
      <c r="BS27" s="1">
        <f ca="1">(AP27-AQ26)*Surge_Predicted_Impact!$C$124</f>
        <v>1.6274999999999999</v>
      </c>
      <c r="BT27" s="1">
        <f ca="1">BT26*(1-1/Surge_Predicted_Impact!$C$125)+BS27</f>
        <v>9.0957359222101086</v>
      </c>
      <c r="BU27" s="1">
        <f t="shared" ca="1" si="18"/>
        <v>171.84573592221011</v>
      </c>
      <c r="BW27" s="1">
        <f>Surge_Predicted_Impact!$C$112</f>
        <v>0</v>
      </c>
      <c r="BX27" s="1">
        <f>Surge_Predicted_Impact!$C$113</f>
        <v>0</v>
      </c>
      <c r="BY27" s="152">
        <f>Surge_Predicted_Impact!$C$114</f>
        <v>0</v>
      </c>
      <c r="BZ27" s="152">
        <f>Surge_Predicted_Impact!$C$115</f>
        <v>0</v>
      </c>
      <c r="CA27" s="152">
        <f t="shared" si="6"/>
        <v>0</v>
      </c>
      <c r="CB27" s="1">
        <f>Surge_Predicted_Impact!$C$117</f>
        <v>0</v>
      </c>
      <c r="CC27" s="1">
        <f>Surge_Predicted_Impact!$C$118</f>
        <v>0</v>
      </c>
      <c r="CD27" s="1">
        <f>Surge_Predicted_Impact!$C$119</f>
        <v>0</v>
      </c>
      <c r="CE27" s="1">
        <f t="shared" si="7"/>
        <v>0</v>
      </c>
      <c r="CF27" s="152">
        <f>Surge_Predicted_Impact!$C$120</f>
        <v>0</v>
      </c>
      <c r="CH27" s="1">
        <f ca="1">D27*Surge_Predicted_Impact!$C$135</f>
        <v>12680.580519605011</v>
      </c>
      <c r="CI27" s="18">
        <f ca="1">(C27-C26)*Surge_Predicted_Impact!$C$135</f>
        <v>2564.4809737299056</v>
      </c>
      <c r="CJ27" s="18">
        <f ca="1">CJ26*(1- 1/Surge_Predicted_Impact!$C$137)+CI27</f>
        <v>11398.747632207273</v>
      </c>
      <c r="CK27" s="18">
        <f t="shared" ca="1" si="8"/>
        <v>8834.2666584773669</v>
      </c>
      <c r="CL27" s="1">
        <f ca="1">CJ27*(1-Surge_Predicted_Impact!$C$136)</f>
        <v>9688.9354873761822</v>
      </c>
      <c r="CM27" s="1">
        <f ca="1">CJ27*(1+Surge_Predicted_Impact!$C$136)</f>
        <v>13108.559777038363</v>
      </c>
      <c r="CN27" s="1">
        <f ca="1">CI27/Surge_Predicted_Impact!$C$138</f>
        <v>512.89619474598112</v>
      </c>
      <c r="CO27" s="1">
        <f ca="1">CK27/Surge_Predicted_Impact!$C$140</f>
        <v>353.37066633909467</v>
      </c>
      <c r="CP27" s="1">
        <f t="shared" ca="1" si="9"/>
        <v>866.26686108507579</v>
      </c>
      <c r="CQ27" s="1">
        <f ca="1">CI27/(Surge_Predicted_Impact!$C$138 + Surge_Predicted_Impact!$C$139)</f>
        <v>427.41349562165095</v>
      </c>
      <c r="CR27" s="1">
        <f ca="1">CK27/(Surge_Predicted_Impact!$C$140 + Surge_Predicted_Impact!$C$141)</f>
        <v>339.77948686451413</v>
      </c>
      <c r="CS27" s="152">
        <f>Surge_Predicted_Impact!$C$151</f>
        <v>12000</v>
      </c>
      <c r="CT27" s="152"/>
      <c r="CU27" s="1">
        <f ca="1">Surge_Predicted_Impact!$C$146*(Calculation!E27-Calculation!H27)</f>
        <v>17.285550110872261</v>
      </c>
      <c r="CV27" s="1">
        <f ca="1">H26*1/Surge_Predicted_Impact!$C$60</f>
        <v>10.307632934505753</v>
      </c>
      <c r="CW27" s="1">
        <f ca="1">CV27*Surge_Predicted_Impact!$C$144+CU27</f>
        <v>17.800931757597549</v>
      </c>
      <c r="CX27" s="1">
        <f ca="1">CX26*(1-1/Surge_Predicted_Impact!$C$147)+CW26</f>
        <v>84.402283460822105</v>
      </c>
      <c r="CY27" s="1">
        <f ca="1">$CX27*(1-Surge_Predicted_Impact!$C$145)</f>
        <v>63.301712595616578</v>
      </c>
      <c r="CZ27" s="1">
        <f ca="1">$CX27*(1+Surge_Predicted_Impact!$C$145)</f>
        <v>105.50285432602763</v>
      </c>
      <c r="DA27" s="1">
        <f ca="1">CX27/Surge_Predicted_Impact!$C$148</f>
        <v>28.1340944869407</v>
      </c>
      <c r="DB27" s="152">
        <f>Surge_Predicted_Impact!$C$152</f>
        <v>0</v>
      </c>
    </row>
    <row r="28" spans="2:106" x14ac:dyDescent="0.25">
      <c r="B28" s="30">
        <f t="shared" si="10"/>
        <v>43917</v>
      </c>
      <c r="C28" s="18">
        <f ca="1">INDIRECT(_xlfn.CONCAT(EpidemiologicalModel_Selection!$C$2,"!",EpidemiologicalModel_Selection!$C$5,ROW()-1))</f>
        <v>2020.2773347115617</v>
      </c>
      <c r="D28" s="18">
        <f ca="1">INDIRECT(_xlfn.CONCAT(EpidemiologicalModel_Selection!$C$2,"!",EpidemiologicalModel_Selection!$C$3,ROW()-1))</f>
        <v>1474.9593665014072</v>
      </c>
      <c r="E28" s="37">
        <f ca="1">INDIRECT(_xlfn.CONCAT(EpidemiologicalModel_Selection!$C$2,"!",EpidemiologicalModel_Selection!$C$4,ROW()-1))</f>
        <v>297.47688968094297</v>
      </c>
      <c r="F28" s="37">
        <f ca="1">E28*Surge_Predicted_Impact!$D$53</f>
        <v>25.226040244943963</v>
      </c>
      <c r="G28" s="6">
        <f t="shared" ca="1" si="0"/>
        <v>96.876837042884333</v>
      </c>
      <c r="H28" s="24">
        <f ca="1">H27*(1-1/Surge_Predicted_Impact!$C$60)+F28</f>
        <v>96.876837042884333</v>
      </c>
      <c r="I28" s="24">
        <f ca="1">(1-Surge_Predicted_Impact!$C$68)*Calculation!O27</f>
        <v>0.33273525059915088</v>
      </c>
      <c r="J28" s="24">
        <f ca="1">I28+(J27*(1-1/Surge_Predicted_Impact!$C$63))</f>
        <v>1.1098562036865585</v>
      </c>
      <c r="K28" s="24">
        <f ca="1">(1/Surge_Predicted_Impact!$C$62)*Calculation!L27</f>
        <v>0.96940550954616134</v>
      </c>
      <c r="L28" s="24">
        <f ca="1">M28+L27*(1-1/Surge_Predicted_Impact!$C$62)</f>
        <v>13.519238745944829</v>
      </c>
      <c r="M28" s="1">
        <f ca="1">E28*Surge_Predicted_Impact!$D$55</f>
        <v>2.8557781409370553</v>
      </c>
      <c r="N28" s="6">
        <f ca="1">N27*(1-1/Surge_Predicted_Impact!$C$64)+K28</f>
        <v>3.7679530345978343</v>
      </c>
      <c r="O28" s="24">
        <f ca="1">N27*1/Surge_Predicted_Impact!$C$64</f>
        <v>0.39979250357881041</v>
      </c>
      <c r="P28" s="1">
        <f ca="1">E28*Surge_Predicted_Impact!$D$54</f>
        <v>19.514483963069857</v>
      </c>
      <c r="Q28" s="1">
        <f ca="1">Q27*(1-1/Surge_Predicted_Impact!$C$61)+P28</f>
        <v>96.757334442492294</v>
      </c>
      <c r="R28" s="6">
        <f t="shared" ca="1" si="11"/>
        <v>111.38642939212369</v>
      </c>
      <c r="S28" s="1">
        <f ca="1">E28*Surge_Predicted_Impact!$D$56</f>
        <v>1.4278890704685278E-2</v>
      </c>
      <c r="T28" s="6">
        <f ca="1">T27*(1-1/Surge_Predicted_Impact!$C$65)+S28</f>
        <v>6.352148047582068E-2</v>
      </c>
      <c r="U28" s="1">
        <f ca="1">E28*Surge_Predicted_Impact!$D$57</f>
        <v>2.2846225127496445E-2</v>
      </c>
      <c r="V28" s="6">
        <f ca="1">U27*(1-1/Surge_Predicted_Impact!$C$66)+U28</f>
        <v>2.2846225127496445E-2</v>
      </c>
      <c r="W28" s="5">
        <f>Surge_Predicted_Impact!$C$72</f>
        <v>0</v>
      </c>
      <c r="X28" s="160">
        <f>Surge_Predicted_Impact!$C$73</f>
        <v>0</v>
      </c>
      <c r="Y28" s="5">
        <f>Surge_Predicted_Impact!$C$74</f>
        <v>0</v>
      </c>
      <c r="Z28" s="5">
        <f>Surge_Predicted_Impact!$C$75</f>
        <v>0</v>
      </c>
      <c r="AA28" s="5">
        <f>Surge_Predicted_Impact!$C$76</f>
        <v>0</v>
      </c>
      <c r="AC28" s="18">
        <f ca="1">_xlfn.CEILING.MATH(G28/Surge_Predicted_Impact!$C$92)*(24/Surge_Predicted_Impact!$C$89)*(7/Surge_Predicted_Impact!$C$90)</f>
        <v>131.25</v>
      </c>
      <c r="AD28" s="18">
        <f ca="1">_xlfn.CEILING.MATH(R28/Surge_Predicted_Impact!$C$93)*(24/Surge_Predicted_Impact!$C$89)*(7/Surge_Predicted_Impact!$C$90)</f>
        <v>199.5</v>
      </c>
      <c r="AE28" s="1">
        <f t="shared" ca="1" si="1"/>
        <v>330.75</v>
      </c>
      <c r="AF28" s="1">
        <f ca="1">_xlfn.CEILING.MATH(N28/Surge_Predicted_Impact!$C$94)*24/Surge_Predicted_Impact!$C$89*7/Surge_Predicted_Impact!$C$90</f>
        <v>21</v>
      </c>
      <c r="AG28" s="1">
        <f ca="1">_xlfn.CEILING.MATH(T28/Surge_Predicted_Impact!$C$95)*24/Surge_Predicted_Impact!$C$89*7/Surge_Predicted_Impact!$C$90</f>
        <v>5.25</v>
      </c>
      <c r="AH28" s="1">
        <f ca="1">_xlfn.CEILING.MATH(V28/Surge_Predicted_Impact!$C$96)*24/Surge_Predicted_Impact!$C$89*7/Surge_Predicted_Impact!$C$90</f>
        <v>5.25</v>
      </c>
      <c r="AI28" s="18">
        <f t="shared" ca="1" si="12"/>
        <v>362.25</v>
      </c>
      <c r="AJ28" s="41"/>
      <c r="AK28" s="23">
        <f ca="1">_xlfn.CEILING.MATH(G28/Surge_Predicted_Impact!$C$103)*24/Surge_Predicted_Impact!$C$100*7/Surge_Predicted_Impact!$C$101</f>
        <v>68.25</v>
      </c>
      <c r="AL28" s="23">
        <f ca="1">_xlfn.CEILING.MATH(R28/Surge_Predicted_Impact!$C$104)*24/Surge_Predicted_Impact!$C$100*7/Surge_Predicted_Impact!$C$101</f>
        <v>99.75</v>
      </c>
      <c r="AM28" s="23">
        <f ca="1">_xlfn.CEILING.MATH(N28/Surge_Predicted_Impact!$C$105)*24/Surge_Predicted_Impact!$C$100*7/Surge_Predicted_Impact!$C$101</f>
        <v>10.5</v>
      </c>
      <c r="AN28" s="23">
        <f ca="1">_xlfn.CEILING.MATH(T28/Surge_Predicted_Impact!$C$106)*24/Surge_Predicted_Impact!$C$100*7/Surge_Predicted_Impact!$C$101</f>
        <v>5.25</v>
      </c>
      <c r="AO28" s="23">
        <f ca="1">_xlfn.CEILING.MATH(V28/Surge_Predicted_Impact!$C$107)*24/Surge_Predicted_Impact!$C$100*7/Surge_Predicted_Impact!$C$101</f>
        <v>5.25</v>
      </c>
      <c r="AP28" s="1">
        <f t="shared" ca="1" si="2"/>
        <v>189</v>
      </c>
      <c r="AR28" s="38">
        <f ca="1">G28/Surge_Predicted_Impact!$C$81</f>
        <v>32.292279014294778</v>
      </c>
      <c r="AS28" s="38">
        <f ca="1">$R28/Surge_Predicted_Impact!$C$82</f>
        <v>55.693214696061844</v>
      </c>
      <c r="AT28" s="38">
        <f t="shared" ca="1" si="13"/>
        <v>87.985493710356621</v>
      </c>
      <c r="AU28" s="38">
        <f ca="1">N28/Surge_Predicted_Impact!$C$83</f>
        <v>1.8839765172989171</v>
      </c>
      <c r="AV28" s="38">
        <f ca="1">T28/Surge_Predicted_Impact!$C$84</f>
        <v>3.176074023791034E-2</v>
      </c>
      <c r="AW28" s="38">
        <f ca="1">V28/Surge_Predicted_Impact!$C$85</f>
        <v>5.7115562818741113E-3</v>
      </c>
      <c r="AX28" s="38">
        <f t="shared" ca="1" si="14"/>
        <v>89.906942524175321</v>
      </c>
      <c r="AZ28" s="1">
        <f ca="1">(AE28-BA27)*Surge_Predicted_Impact!$C$124</f>
        <v>3.1771306428226707</v>
      </c>
      <c r="BA28" s="1">
        <f ca="1">BA27*(1-1/Surge_Predicted_Impact!$C$125)+AZ28</f>
        <v>15.282856666431837</v>
      </c>
      <c r="BB28" s="37">
        <f t="shared" ca="1" si="15"/>
        <v>346.03285666643183</v>
      </c>
      <c r="BC28" s="1">
        <f ca="1">(AF28-BD27)*Surge_Predicted_Impact!$C$124</f>
        <v>0.19984278388015525</v>
      </c>
      <c r="BD28" s="1">
        <f ca="1">BD27*(1-1/Surge_Predicted_Impact!$C$125)+BC28</f>
        <v>1.1430128521514531</v>
      </c>
      <c r="BE28" s="37">
        <f t="shared" ca="1" si="3"/>
        <v>22.143012852151454</v>
      </c>
      <c r="BF28" s="1">
        <f ca="1">(AI28-BG27)*Surge_Predicted_Impact!$C$124</f>
        <v>3.4707579689235413</v>
      </c>
      <c r="BG28" s="1">
        <f ca="1">BG27*(1-1/Surge_Predicted_Impact!$C$125)+BF28</f>
        <v>17.561089426023287</v>
      </c>
      <c r="BH28" s="37">
        <f t="shared" ca="1" si="4"/>
        <v>379.81108942602327</v>
      </c>
      <c r="BJ28" s="1">
        <f ca="1">(AT28-BK27)*Surge_Predicted_Impact!$C$124</f>
        <v>0.84589358075191878</v>
      </c>
      <c r="BK28" s="1">
        <f ca="1">BK27*(1-1/Surge_Predicted_Impact!$C$125)+BJ28</f>
        <v>3.9994480991191814</v>
      </c>
      <c r="BL28" s="37">
        <f t="shared" ca="1" si="16"/>
        <v>91.984941809475799</v>
      </c>
      <c r="BM28" s="1">
        <f ca="1">(AU28-BN27)*Surge_Predicted_Impact!$C$124</f>
        <v>1.81923787734431E-2</v>
      </c>
      <c r="BN28" s="1">
        <f ca="1">BN27*(1-1/Surge_Predicted_Impact!$C$125)+BM28</f>
        <v>7.8306830159864171E-2</v>
      </c>
      <c r="BO28" s="37">
        <f t="shared" ca="1" si="17"/>
        <v>1.9622833474587813</v>
      </c>
      <c r="BP28" s="1">
        <f ca="1">(AX28-AY27)*Surge_Predicted_Impact!$C$124</f>
        <v>0.89906942524175326</v>
      </c>
      <c r="BQ28" s="1">
        <f ca="1">BQ27*(1-1/Surge_Predicted_Impact!$C$125)+BP28</f>
        <v>4.2260340986519438</v>
      </c>
      <c r="BR28" s="1">
        <f t="shared" ca="1" si="5"/>
        <v>94.132976622827272</v>
      </c>
      <c r="BS28" s="1">
        <f ca="1">(AP28-AQ27)*Surge_Predicted_Impact!$C$124</f>
        <v>1.8900000000000001</v>
      </c>
      <c r="BT28" s="1">
        <f ca="1">BT27*(1-1/Surge_Predicted_Impact!$C$125)+BS28</f>
        <v>10.336040499195102</v>
      </c>
      <c r="BU28" s="1">
        <f t="shared" ca="1" si="18"/>
        <v>199.33604049919509</v>
      </c>
      <c r="BW28" s="1">
        <f>Surge_Predicted_Impact!$C$112</f>
        <v>0</v>
      </c>
      <c r="BX28" s="1">
        <f>Surge_Predicted_Impact!$C$113</f>
        <v>0</v>
      </c>
      <c r="BY28" s="152">
        <f>Surge_Predicted_Impact!$C$114</f>
        <v>0</v>
      </c>
      <c r="BZ28" s="152">
        <f>Surge_Predicted_Impact!$C$115</f>
        <v>0</v>
      </c>
      <c r="CA28" s="152">
        <f t="shared" si="6"/>
        <v>0</v>
      </c>
      <c r="CB28" s="1">
        <f>Surge_Predicted_Impact!$C$117</f>
        <v>0</v>
      </c>
      <c r="CC28" s="1">
        <f>Surge_Predicted_Impact!$C$118</f>
        <v>0</v>
      </c>
      <c r="CD28" s="1">
        <f>Surge_Predicted_Impact!$C$119</f>
        <v>0</v>
      </c>
      <c r="CE28" s="1">
        <f t="shared" si="7"/>
        <v>0</v>
      </c>
      <c r="CF28" s="152">
        <f>Surge_Predicted_Impact!$C$120</f>
        <v>0</v>
      </c>
      <c r="CH28" s="1">
        <f ca="1">D28*Surge_Predicted_Impact!$C$135</f>
        <v>14749.593665014072</v>
      </c>
      <c r="CI28" s="18">
        <f ca="1">(C28-C27)*Surge_Predicted_Impact!$C$135</f>
        <v>2974.7688968094144</v>
      </c>
      <c r="CJ28" s="18">
        <f ca="1">CJ27*(1- 1/Surge_Predicted_Impact!$C$137)+CI28</f>
        <v>13233.641765795961</v>
      </c>
      <c r="CK28" s="18">
        <f t="shared" ca="1" si="8"/>
        <v>10258.872868986546</v>
      </c>
      <c r="CL28" s="1">
        <f ca="1">CJ28*(1-Surge_Predicted_Impact!$C$136)</f>
        <v>11248.595500926567</v>
      </c>
      <c r="CM28" s="1">
        <f ca="1">CJ28*(1+Surge_Predicted_Impact!$C$136)</f>
        <v>15218.688030665355</v>
      </c>
      <c r="CN28" s="1">
        <f ca="1">CI28/Surge_Predicted_Impact!$C$138</f>
        <v>594.95377936188288</v>
      </c>
      <c r="CO28" s="1">
        <f ca="1">CK28/Surge_Predicted_Impact!$C$140</f>
        <v>410.35491475946185</v>
      </c>
      <c r="CP28" s="1">
        <f t="shared" ca="1" si="9"/>
        <v>1005.3086941213447</v>
      </c>
      <c r="CQ28" s="1">
        <f ca="1">CI28/(Surge_Predicted_Impact!$C$138 + Surge_Predicted_Impact!$C$139)</f>
        <v>495.79481613490242</v>
      </c>
      <c r="CR28" s="1">
        <f ca="1">CK28/(Surge_Predicted_Impact!$C$140 + Surge_Predicted_Impact!$C$141)</f>
        <v>394.57203342255946</v>
      </c>
      <c r="CS28" s="152">
        <f>Surge_Predicted_Impact!$C$151</f>
        <v>12000</v>
      </c>
      <c r="CT28" s="152"/>
      <c r="CU28" s="1">
        <f ca="1">Surge_Predicted_Impact!$C$146*(Calculation!E28-Calculation!H28)</f>
        <v>20.060005263805863</v>
      </c>
      <c r="CV28" s="1">
        <f ca="1">H27*1/Surge_Predicted_Impact!$C$60</f>
        <v>11.941799466323394</v>
      </c>
      <c r="CW28" s="1">
        <f ca="1">CV28*Surge_Predicted_Impact!$C$144+CU28</f>
        <v>20.657095237122032</v>
      </c>
      <c r="CX28" s="1">
        <f ca="1">CX27*(1-1/Surge_Predicted_Impact!$C$147)+CW27</f>
        <v>97.983101045378547</v>
      </c>
      <c r="CY28" s="1">
        <f ca="1">$CX28*(1-Surge_Predicted_Impact!$C$145)</f>
        <v>73.487325784033914</v>
      </c>
      <c r="CZ28" s="1">
        <f ca="1">$CX28*(1+Surge_Predicted_Impact!$C$145)</f>
        <v>122.47887630672318</v>
      </c>
      <c r="DA28" s="1">
        <f ca="1">CX28/Surge_Predicted_Impact!$C$148</f>
        <v>32.661033681792851</v>
      </c>
      <c r="DB28" s="152">
        <f>Surge_Predicted_Impact!$C$152</f>
        <v>0</v>
      </c>
    </row>
    <row r="29" spans="2:106" x14ac:dyDescent="0.25">
      <c r="B29" s="30">
        <f t="shared" si="10"/>
        <v>43918</v>
      </c>
      <c r="C29" s="18">
        <f ca="1">INDIRECT(_xlfn.CONCAT(EpidemiologicalModel_Selection!$C$2,"!",EpidemiologicalModel_Selection!$C$5,ROW()-1))</f>
        <v>2364.9145210447859</v>
      </c>
      <c r="D29" s="18">
        <f ca="1">INDIRECT(_xlfn.CONCAT(EpidemiologicalModel_Selection!$C$2,"!",EpidemiologicalModel_Selection!$C$3,ROW()-1))</f>
        <v>1714.2423123702447</v>
      </c>
      <c r="E29" s="37">
        <f ca="1">INDIRECT(_xlfn.CONCAT(EpidemiologicalModel_Selection!$C$2,"!",EpidemiologicalModel_Selection!$C$4,ROW()-1))</f>
        <v>344.63718633321986</v>
      </c>
      <c r="F29" s="37">
        <f ca="1">E29*Surge_Predicted_Impact!$D$53</f>
        <v>29.225233401057043</v>
      </c>
      <c r="G29" s="6">
        <f t="shared" ca="1" si="0"/>
        <v>112.2625222949579</v>
      </c>
      <c r="H29" s="24">
        <f ca="1">H28*(1-1/Surge_Predicted_Impact!$C$60)+F29</f>
        <v>112.2625222949579</v>
      </c>
      <c r="I29" s="24">
        <f ca="1">(1-Surge_Predicted_Impact!$C$68)*Calculation!O28</f>
        <v>0.39379561602512825</v>
      </c>
      <c r="J29" s="24">
        <f ca="1">I29+(J28*(1-1/Surge_Predicted_Impact!$C$63))</f>
        <v>1.34510093347075</v>
      </c>
      <c r="K29" s="24">
        <f ca="1">(1/Surge_Predicted_Impact!$C$62)*Calculation!L28</f>
        <v>1.1266032288287358</v>
      </c>
      <c r="L29" s="24">
        <f ca="1">M29+L28*(1-1/Surge_Predicted_Impact!$C$62)</f>
        <v>15.701152505915006</v>
      </c>
      <c r="M29" s="1">
        <f ca="1">E29*Surge_Predicted_Impact!$D$55</f>
        <v>3.3085169887989139</v>
      </c>
      <c r="N29" s="6">
        <f ca="1">N28*(1-1/Surge_Predicted_Impact!$C$64)+K29</f>
        <v>4.4235621341018412</v>
      </c>
      <c r="O29" s="24">
        <f ca="1">N28*1/Surge_Predicted_Impact!$C$64</f>
        <v>0.47099412932472928</v>
      </c>
      <c r="P29" s="1">
        <f ca="1">E29*Surge_Predicted_Impact!$D$54</f>
        <v>22.608199423459219</v>
      </c>
      <c r="Q29" s="1">
        <f ca="1">Q28*(1-1/Surge_Predicted_Impact!$C$61)+P29</f>
        <v>112.45429569148777</v>
      </c>
      <c r="R29" s="6">
        <f t="shared" ca="1" si="11"/>
        <v>129.50054913087354</v>
      </c>
      <c r="S29" s="1">
        <f ca="1">E29*Surge_Predicted_Impact!$D$56</f>
        <v>1.6542584943994569E-2</v>
      </c>
      <c r="T29" s="6">
        <f ca="1">T28*(1-1/Surge_Predicted_Impact!$C$65)+S29</f>
        <v>7.3711917372233177E-2</v>
      </c>
      <c r="U29" s="1">
        <f ca="1">E29*Surge_Predicted_Impact!$D$57</f>
        <v>2.6468135910391311E-2</v>
      </c>
      <c r="V29" s="6">
        <f ca="1">U28*(1-1/Surge_Predicted_Impact!$C$66)+U29</f>
        <v>2.6468135910391311E-2</v>
      </c>
      <c r="W29" s="5">
        <f>Surge_Predicted_Impact!$C$72</f>
        <v>0</v>
      </c>
      <c r="X29" s="160">
        <f>Surge_Predicted_Impact!$C$73</f>
        <v>0</v>
      </c>
      <c r="Y29" s="5">
        <f>Surge_Predicted_Impact!$C$74</f>
        <v>0</v>
      </c>
      <c r="Z29" s="5">
        <f>Surge_Predicted_Impact!$C$75</f>
        <v>0</v>
      </c>
      <c r="AA29" s="5">
        <f>Surge_Predicted_Impact!$C$76</f>
        <v>0</v>
      </c>
      <c r="AC29" s="18">
        <f ca="1">_xlfn.CEILING.MATH(G29/Surge_Predicted_Impact!$C$92)*(24/Surge_Predicted_Impact!$C$89)*(7/Surge_Predicted_Impact!$C$90)</f>
        <v>152.25</v>
      </c>
      <c r="AD29" s="18">
        <f ca="1">_xlfn.CEILING.MATH(R29/Surge_Predicted_Impact!$C$93)*(24/Surge_Predicted_Impact!$C$89)*(7/Surge_Predicted_Impact!$C$90)</f>
        <v>231</v>
      </c>
      <c r="AE29" s="1">
        <f t="shared" ca="1" si="1"/>
        <v>383.25</v>
      </c>
      <c r="AF29" s="1">
        <f ca="1">_xlfn.CEILING.MATH(N29/Surge_Predicted_Impact!$C$94)*24/Surge_Predicted_Impact!$C$89*7/Surge_Predicted_Impact!$C$90</f>
        <v>26.25</v>
      </c>
      <c r="AG29" s="1">
        <f ca="1">_xlfn.CEILING.MATH(T29/Surge_Predicted_Impact!$C$95)*24/Surge_Predicted_Impact!$C$89*7/Surge_Predicted_Impact!$C$90</f>
        <v>5.25</v>
      </c>
      <c r="AH29" s="1">
        <f ca="1">_xlfn.CEILING.MATH(V29/Surge_Predicted_Impact!$C$96)*24/Surge_Predicted_Impact!$C$89*7/Surge_Predicted_Impact!$C$90</f>
        <v>5.25</v>
      </c>
      <c r="AI29" s="18">
        <f t="shared" ca="1" si="12"/>
        <v>420</v>
      </c>
      <c r="AJ29" s="41"/>
      <c r="AK29" s="23">
        <f ca="1">_xlfn.CEILING.MATH(G29/Surge_Predicted_Impact!$C$103)*24/Surge_Predicted_Impact!$C$100*7/Surge_Predicted_Impact!$C$101</f>
        <v>78.75</v>
      </c>
      <c r="AL29" s="23">
        <f ca="1">_xlfn.CEILING.MATH(R29/Surge_Predicted_Impact!$C$104)*24/Surge_Predicted_Impact!$C$100*7/Surge_Predicted_Impact!$C$101</f>
        <v>115.5</v>
      </c>
      <c r="AM29" s="23">
        <f ca="1">_xlfn.CEILING.MATH(N29/Surge_Predicted_Impact!$C$105)*24/Surge_Predicted_Impact!$C$100*7/Surge_Predicted_Impact!$C$101</f>
        <v>15.75</v>
      </c>
      <c r="AN29" s="23">
        <f ca="1">_xlfn.CEILING.MATH(T29/Surge_Predicted_Impact!$C$106)*24/Surge_Predicted_Impact!$C$100*7/Surge_Predicted_Impact!$C$101</f>
        <v>5.25</v>
      </c>
      <c r="AO29" s="23">
        <f ca="1">_xlfn.CEILING.MATH(V29/Surge_Predicted_Impact!$C$107)*24/Surge_Predicted_Impact!$C$100*7/Surge_Predicted_Impact!$C$101</f>
        <v>5.25</v>
      </c>
      <c r="AP29" s="1">
        <f t="shared" ca="1" si="2"/>
        <v>220.5</v>
      </c>
      <c r="AR29" s="38">
        <f ca="1">G29/Surge_Predicted_Impact!$C$81</f>
        <v>37.420840764985968</v>
      </c>
      <c r="AS29" s="38">
        <f ca="1">$R29/Surge_Predicted_Impact!$C$82</f>
        <v>64.750274565436769</v>
      </c>
      <c r="AT29" s="38">
        <f t="shared" ca="1" si="13"/>
        <v>102.17111533042274</v>
      </c>
      <c r="AU29" s="38">
        <f ca="1">N29/Surge_Predicted_Impact!$C$83</f>
        <v>2.2117810670509206</v>
      </c>
      <c r="AV29" s="38">
        <f ca="1">T29/Surge_Predicted_Impact!$C$84</f>
        <v>3.6855958686116588E-2</v>
      </c>
      <c r="AW29" s="38">
        <f ca="1">V29/Surge_Predicted_Impact!$C$85</f>
        <v>6.6170339775978278E-3</v>
      </c>
      <c r="AX29" s="38">
        <f t="shared" ca="1" si="14"/>
        <v>104.42636939013738</v>
      </c>
      <c r="AZ29" s="1">
        <f ca="1">(AE29-BA28)*Surge_Predicted_Impact!$C$124</f>
        <v>3.6796714333356819</v>
      </c>
      <c r="BA29" s="1">
        <f ca="1">BA28*(1-1/Surge_Predicted_Impact!$C$125)+AZ29</f>
        <v>17.870895480736674</v>
      </c>
      <c r="BB29" s="37">
        <f t="shared" ca="1" si="15"/>
        <v>401.12089548073669</v>
      </c>
      <c r="BC29" s="1">
        <f ca="1">(AF29-BD28)*Surge_Predicted_Impact!$C$124</f>
        <v>0.25106987147848547</v>
      </c>
      <c r="BD29" s="1">
        <f ca="1">BD28*(1-1/Surge_Predicted_Impact!$C$125)+BC29</f>
        <v>1.3124389484762635</v>
      </c>
      <c r="BE29" s="37">
        <f t="shared" ca="1" si="3"/>
        <v>27.562438948476263</v>
      </c>
      <c r="BF29" s="1">
        <f ca="1">(AI29-BG28)*Surge_Predicted_Impact!$C$124</f>
        <v>4.0243891057397674</v>
      </c>
      <c r="BG29" s="1">
        <f ca="1">BG28*(1-1/Surge_Predicted_Impact!$C$125)+BF29</f>
        <v>20.331115001332822</v>
      </c>
      <c r="BH29" s="37">
        <f t="shared" ca="1" si="4"/>
        <v>440.33111500133282</v>
      </c>
      <c r="BJ29" s="1">
        <f ca="1">(AT29-BK28)*Surge_Predicted_Impact!$C$124</f>
        <v>0.98171667231303561</v>
      </c>
      <c r="BK29" s="1">
        <f ca="1">BK28*(1-1/Surge_Predicted_Impact!$C$125)+BJ29</f>
        <v>4.6954899072094189</v>
      </c>
      <c r="BL29" s="37">
        <f t="shared" ca="1" si="16"/>
        <v>106.86660523763216</v>
      </c>
      <c r="BM29" s="1">
        <f ca="1">(AU29-BN28)*Surge_Predicted_Impact!$C$124</f>
        <v>2.1334742368910566E-2</v>
      </c>
      <c r="BN29" s="1">
        <f ca="1">BN28*(1-1/Surge_Predicted_Impact!$C$125)+BM29</f>
        <v>9.4048227517355865E-2</v>
      </c>
      <c r="BO29" s="37">
        <f t="shared" ca="1" si="17"/>
        <v>2.3058292945682766</v>
      </c>
      <c r="BP29" s="1">
        <f ca="1">(AX29-AY28)*Surge_Predicted_Impact!$C$124</f>
        <v>1.0442636939013739</v>
      </c>
      <c r="BQ29" s="1">
        <f ca="1">BQ28*(1-1/Surge_Predicted_Impact!$C$125)+BP29</f>
        <v>4.9684382140781791</v>
      </c>
      <c r="BR29" s="1">
        <f t="shared" ca="1" si="5"/>
        <v>109.39480760421556</v>
      </c>
      <c r="BS29" s="1">
        <f ca="1">(AP29-AQ28)*Surge_Predicted_Impact!$C$124</f>
        <v>2.2050000000000001</v>
      </c>
      <c r="BT29" s="1">
        <f ca="1">BT28*(1-1/Surge_Predicted_Impact!$C$125)+BS29</f>
        <v>11.802751892109738</v>
      </c>
      <c r="BU29" s="1">
        <f t="shared" ca="1" si="18"/>
        <v>232.30275189210974</v>
      </c>
      <c r="BW29" s="1">
        <f>Surge_Predicted_Impact!$C$112</f>
        <v>0</v>
      </c>
      <c r="BX29" s="1">
        <f>Surge_Predicted_Impact!$C$113</f>
        <v>0</v>
      </c>
      <c r="BY29" s="152">
        <f>Surge_Predicted_Impact!$C$114</f>
        <v>0</v>
      </c>
      <c r="BZ29" s="152">
        <f>Surge_Predicted_Impact!$C$115</f>
        <v>0</v>
      </c>
      <c r="CA29" s="152">
        <f t="shared" si="6"/>
        <v>0</v>
      </c>
      <c r="CB29" s="1">
        <f>Surge_Predicted_Impact!$C$117</f>
        <v>0</v>
      </c>
      <c r="CC29" s="1">
        <f>Surge_Predicted_Impact!$C$118</f>
        <v>0</v>
      </c>
      <c r="CD29" s="1">
        <f>Surge_Predicted_Impact!$C$119</f>
        <v>0</v>
      </c>
      <c r="CE29" s="1">
        <f t="shared" si="7"/>
        <v>0</v>
      </c>
      <c r="CF29" s="152">
        <f>Surge_Predicted_Impact!$C$120</f>
        <v>0</v>
      </c>
      <c r="CH29" s="1">
        <f ca="1">D29*Surge_Predicted_Impact!$C$135</f>
        <v>17142.423123702447</v>
      </c>
      <c r="CI29" s="18">
        <f ca="1">(C29-C28)*Surge_Predicted_Impact!$C$135</f>
        <v>3446.3718633322424</v>
      </c>
      <c r="CJ29" s="18">
        <f ca="1">CJ28*(1- 1/Surge_Predicted_Impact!$C$137)+CI29</f>
        <v>15356.649452548607</v>
      </c>
      <c r="CK29" s="18">
        <f t="shared" ca="1" si="8"/>
        <v>11910.277589216365</v>
      </c>
      <c r="CL29" s="1">
        <f ca="1">CJ29*(1-Surge_Predicted_Impact!$C$136)</f>
        <v>13053.152034666315</v>
      </c>
      <c r="CM29" s="1">
        <f ca="1">CJ29*(1+Surge_Predicted_Impact!$C$136)</f>
        <v>17660.146870430897</v>
      </c>
      <c r="CN29" s="1">
        <f ca="1">CI29/Surge_Predicted_Impact!$C$138</f>
        <v>689.27437266644847</v>
      </c>
      <c r="CO29" s="1">
        <f ca="1">CK29/Surge_Predicted_Impact!$C$140</f>
        <v>476.4111035686546</v>
      </c>
      <c r="CP29" s="1">
        <f t="shared" ca="1" si="9"/>
        <v>1165.6854762351031</v>
      </c>
      <c r="CQ29" s="1">
        <f ca="1">CI29/(Surge_Predicted_Impact!$C$138 + Surge_Predicted_Impact!$C$139)</f>
        <v>574.39531055537373</v>
      </c>
      <c r="CR29" s="1">
        <f ca="1">CK29/(Surge_Predicted_Impact!$C$140 + Surge_Predicted_Impact!$C$141)</f>
        <v>458.08759958524479</v>
      </c>
      <c r="CS29" s="152">
        <f>Surge_Predicted_Impact!$C$151</f>
        <v>12000</v>
      </c>
      <c r="CT29" s="152"/>
      <c r="CU29" s="1">
        <f ca="1">Surge_Predicted_Impact!$C$146*(Calculation!E29-Calculation!H29)</f>
        <v>23.237466403826197</v>
      </c>
      <c r="CV29" s="1">
        <f ca="1">H28*1/Surge_Predicted_Impact!$C$60</f>
        <v>13.839548148983477</v>
      </c>
      <c r="CW29" s="1">
        <f ca="1">CV29*Surge_Predicted_Impact!$C$144+CU29</f>
        <v>23.92944381127537</v>
      </c>
      <c r="CX29" s="1">
        <f ca="1">CX28*(1-1/Surge_Predicted_Impact!$C$147)+CW28</f>
        <v>113.74104123023164</v>
      </c>
      <c r="CY29" s="1">
        <f ca="1">$CX29*(1-Surge_Predicted_Impact!$C$145)</f>
        <v>85.305780922673733</v>
      </c>
      <c r="CZ29" s="1">
        <f ca="1">$CX29*(1+Surge_Predicted_Impact!$C$145)</f>
        <v>142.17630153778956</v>
      </c>
      <c r="DA29" s="1">
        <f ca="1">CX29/Surge_Predicted_Impact!$C$148</f>
        <v>37.913680410077212</v>
      </c>
      <c r="DB29" s="152">
        <f>Surge_Predicted_Impact!$C$152</f>
        <v>0</v>
      </c>
    </row>
    <row r="30" spans="2:106" x14ac:dyDescent="0.25">
      <c r="B30" s="30">
        <f t="shared" si="10"/>
        <v>43919</v>
      </c>
      <c r="C30" s="18">
        <f ca="1">INDIRECT(_xlfn.CONCAT(EpidemiologicalModel_Selection!$C$2,"!",EpidemiologicalModel_Selection!$C$5,ROW()-1))</f>
        <v>2763.6078923758182</v>
      </c>
      <c r="D30" s="18">
        <f ca="1">INDIRECT(_xlfn.CONCAT(EpidemiologicalModel_Selection!$C$2,"!",EpidemiologicalModel_Selection!$C$3,ROW()-1))</f>
        <v>1990.4898042462596</v>
      </c>
      <c r="E30" s="37">
        <f ca="1">INDIRECT(_xlfn.CONCAT(EpidemiologicalModel_Selection!$C$2,"!",EpidemiologicalModel_Selection!$C$4,ROW()-1))</f>
        <v>398.69337133102817</v>
      </c>
      <c r="F30" s="37">
        <f ca="1">E30*Surge_Predicted_Impact!$D$53</f>
        <v>33.809197888871189</v>
      </c>
      <c r="G30" s="6">
        <f t="shared" ca="1" si="0"/>
        <v>130.03421699883512</v>
      </c>
      <c r="H30" s="24">
        <f ca="1">H29*(1-1/Surge_Predicted_Impact!$C$60)+F30</f>
        <v>130.03421699883512</v>
      </c>
      <c r="I30" s="24">
        <f ca="1">(1-Surge_Predicted_Impact!$C$68)*Calculation!O29</f>
        <v>0.46392921738485832</v>
      </c>
      <c r="J30" s="24">
        <f ca="1">I30+(J29*(1-1/Surge_Predicted_Impact!$C$63))</f>
        <v>1.6168728746455012</v>
      </c>
      <c r="K30" s="24">
        <f ca="1">(1/Surge_Predicted_Impact!$C$62)*Calculation!L29</f>
        <v>1.308429375492917</v>
      </c>
      <c r="L30" s="24">
        <f ca="1">M30+L29*(1-1/Surge_Predicted_Impact!$C$62)</f>
        <v>18.220179495199964</v>
      </c>
      <c r="M30" s="1">
        <f ca="1">E30*Surge_Predicted_Impact!$D$55</f>
        <v>3.8274563647778743</v>
      </c>
      <c r="N30" s="6">
        <f ca="1">N29*(1-1/Surge_Predicted_Impact!$C$64)+K30</f>
        <v>5.1790462428320279</v>
      </c>
      <c r="O30" s="24">
        <f ca="1">N29*1/Surge_Predicted_Impact!$C$64</f>
        <v>0.55294526676273015</v>
      </c>
      <c r="P30" s="1">
        <f ca="1">E30*Surge_Predicted_Impact!$D$54</f>
        <v>26.154285159315446</v>
      </c>
      <c r="Q30" s="1">
        <f ca="1">Q29*(1-1/Surge_Predicted_Impact!$C$61)+P30</f>
        <v>130.57613115855409</v>
      </c>
      <c r="R30" s="6">
        <f t="shared" ca="1" si="11"/>
        <v>150.41318352839957</v>
      </c>
      <c r="S30" s="1">
        <f ca="1">E30*Surge_Predicted_Impact!$D$56</f>
        <v>1.9137281823889372E-2</v>
      </c>
      <c r="T30" s="6">
        <f ca="1">T29*(1-1/Surge_Predicted_Impact!$C$65)+S30</f>
        <v>8.5478007458899247E-2</v>
      </c>
      <c r="U30" s="1">
        <f ca="1">E30*Surge_Predicted_Impact!$D$57</f>
        <v>3.0619650918222996E-2</v>
      </c>
      <c r="V30" s="6">
        <f ca="1">U29*(1-1/Surge_Predicted_Impact!$C$66)+U30</f>
        <v>3.0619650918222996E-2</v>
      </c>
      <c r="W30" s="5">
        <f>Surge_Predicted_Impact!$C$72</f>
        <v>0</v>
      </c>
      <c r="X30" s="160">
        <f>Surge_Predicted_Impact!$C$73</f>
        <v>0</v>
      </c>
      <c r="Y30" s="5">
        <f>Surge_Predicted_Impact!$C$74</f>
        <v>0</v>
      </c>
      <c r="Z30" s="5">
        <f>Surge_Predicted_Impact!$C$75</f>
        <v>0</v>
      </c>
      <c r="AA30" s="5">
        <f>Surge_Predicted_Impact!$C$76</f>
        <v>0</v>
      </c>
      <c r="AC30" s="18">
        <f ca="1">_xlfn.CEILING.MATH(G30/Surge_Predicted_Impact!$C$92)*(24/Surge_Predicted_Impact!$C$89)*(7/Surge_Predicted_Impact!$C$90)</f>
        <v>173.25</v>
      </c>
      <c r="AD30" s="18">
        <f ca="1">_xlfn.CEILING.MATH(R30/Surge_Predicted_Impact!$C$93)*(24/Surge_Predicted_Impact!$C$89)*(7/Surge_Predicted_Impact!$C$90)</f>
        <v>267.75</v>
      </c>
      <c r="AE30" s="1">
        <f t="shared" ca="1" si="1"/>
        <v>441</v>
      </c>
      <c r="AF30" s="1">
        <f ca="1">_xlfn.CEILING.MATH(N30/Surge_Predicted_Impact!$C$94)*24/Surge_Predicted_Impact!$C$89*7/Surge_Predicted_Impact!$C$90</f>
        <v>31.5</v>
      </c>
      <c r="AG30" s="1">
        <f ca="1">_xlfn.CEILING.MATH(T30/Surge_Predicted_Impact!$C$95)*24/Surge_Predicted_Impact!$C$89*7/Surge_Predicted_Impact!$C$90</f>
        <v>5.25</v>
      </c>
      <c r="AH30" s="1">
        <f ca="1">_xlfn.CEILING.MATH(V30/Surge_Predicted_Impact!$C$96)*24/Surge_Predicted_Impact!$C$89*7/Surge_Predicted_Impact!$C$90</f>
        <v>5.25</v>
      </c>
      <c r="AI30" s="18">
        <f t="shared" ca="1" si="12"/>
        <v>483</v>
      </c>
      <c r="AJ30" s="41"/>
      <c r="AK30" s="23">
        <f ca="1">_xlfn.CEILING.MATH(G30/Surge_Predicted_Impact!$C$103)*24/Surge_Predicted_Impact!$C$100*7/Surge_Predicted_Impact!$C$101</f>
        <v>89.25</v>
      </c>
      <c r="AL30" s="23">
        <f ca="1">_xlfn.CEILING.MATH(R30/Surge_Predicted_Impact!$C$104)*24/Surge_Predicted_Impact!$C$100*7/Surge_Predicted_Impact!$C$101</f>
        <v>136.5</v>
      </c>
      <c r="AM30" s="23">
        <f ca="1">_xlfn.CEILING.MATH(N30/Surge_Predicted_Impact!$C$105)*24/Surge_Predicted_Impact!$C$100*7/Surge_Predicted_Impact!$C$101</f>
        <v>15.75</v>
      </c>
      <c r="AN30" s="23">
        <f ca="1">_xlfn.CEILING.MATH(T30/Surge_Predicted_Impact!$C$106)*24/Surge_Predicted_Impact!$C$100*7/Surge_Predicted_Impact!$C$101</f>
        <v>5.25</v>
      </c>
      <c r="AO30" s="23">
        <f ca="1">_xlfn.CEILING.MATH(V30/Surge_Predicted_Impact!$C$107)*24/Surge_Predicted_Impact!$C$100*7/Surge_Predicted_Impact!$C$101</f>
        <v>5.25</v>
      </c>
      <c r="AP30" s="1">
        <f t="shared" ca="1" si="2"/>
        <v>252</v>
      </c>
      <c r="AR30" s="38">
        <f ca="1">G30/Surge_Predicted_Impact!$C$81</f>
        <v>43.344738999611707</v>
      </c>
      <c r="AS30" s="38">
        <f ca="1">$R30/Surge_Predicted_Impact!$C$82</f>
        <v>75.206591764199786</v>
      </c>
      <c r="AT30" s="38">
        <f t="shared" ca="1" si="13"/>
        <v>118.55133076381149</v>
      </c>
      <c r="AU30" s="38">
        <f ca="1">N30/Surge_Predicted_Impact!$C$83</f>
        <v>2.5895231214160139</v>
      </c>
      <c r="AV30" s="38">
        <f ca="1">T30/Surge_Predicted_Impact!$C$84</f>
        <v>4.2739003729449623E-2</v>
      </c>
      <c r="AW30" s="38">
        <f ca="1">V30/Surge_Predicted_Impact!$C$85</f>
        <v>7.654912729555749E-3</v>
      </c>
      <c r="AX30" s="38">
        <f t="shared" ca="1" si="14"/>
        <v>121.19124780168652</v>
      </c>
      <c r="AZ30" s="1">
        <f ca="1">(AE30-BA29)*Surge_Predicted_Impact!$C$124</f>
        <v>4.2312910451926333</v>
      </c>
      <c r="BA30" s="1">
        <f ca="1">BA29*(1-1/Surge_Predicted_Impact!$C$125)+AZ30</f>
        <v>20.825693991590974</v>
      </c>
      <c r="BB30" s="37">
        <f t="shared" ca="1" si="15"/>
        <v>461.82569399159098</v>
      </c>
      <c r="BC30" s="1">
        <f ca="1">(AF30-BD29)*Surge_Predicted_Impact!$C$124</f>
        <v>0.30187561051523737</v>
      </c>
      <c r="BD30" s="1">
        <f ca="1">BD29*(1-1/Surge_Predicted_Impact!$C$125)+BC30</f>
        <v>1.5205689198146251</v>
      </c>
      <c r="BE30" s="37">
        <f t="shared" ca="1" si="3"/>
        <v>33.020568919814622</v>
      </c>
      <c r="BF30" s="1">
        <f ca="1">(AI30-BG29)*Surge_Predicted_Impact!$C$124</f>
        <v>4.6266888499866718</v>
      </c>
      <c r="BG30" s="1">
        <f ca="1">BG29*(1-1/Surge_Predicted_Impact!$C$125)+BF30</f>
        <v>23.505581351224293</v>
      </c>
      <c r="BH30" s="37">
        <f t="shared" ca="1" si="4"/>
        <v>506.50558135122429</v>
      </c>
      <c r="BJ30" s="1">
        <f ca="1">(AT30-BK29)*Surge_Predicted_Impact!$C$124</f>
        <v>1.1385584085660208</v>
      </c>
      <c r="BK30" s="1">
        <f ca="1">BK29*(1-1/Surge_Predicted_Impact!$C$125)+BJ30</f>
        <v>5.4986561795461952</v>
      </c>
      <c r="BL30" s="37">
        <f t="shared" ca="1" si="16"/>
        <v>124.04998694335768</v>
      </c>
      <c r="BM30" s="1">
        <f ca="1">(AU30-BN29)*Surge_Predicted_Impact!$C$124</f>
        <v>2.4954748938986582E-2</v>
      </c>
      <c r="BN30" s="1">
        <f ca="1">BN29*(1-1/Surge_Predicted_Impact!$C$125)+BM30</f>
        <v>0.11228524591938846</v>
      </c>
      <c r="BO30" s="37">
        <f t="shared" ca="1" si="17"/>
        <v>2.7018083673354023</v>
      </c>
      <c r="BP30" s="1">
        <f ca="1">(AX30-AY29)*Surge_Predicted_Impact!$C$124</f>
        <v>1.2119124780168651</v>
      </c>
      <c r="BQ30" s="1">
        <f ca="1">BQ29*(1-1/Surge_Predicted_Impact!$C$125)+BP30</f>
        <v>5.8254622482323173</v>
      </c>
      <c r="BR30" s="1">
        <f t="shared" ca="1" si="5"/>
        <v>127.01671004991883</v>
      </c>
      <c r="BS30" s="1">
        <f ca="1">(AP30-AQ29)*Surge_Predicted_Impact!$C$124</f>
        <v>2.52</v>
      </c>
      <c r="BT30" s="1">
        <f ca="1">BT29*(1-1/Surge_Predicted_Impact!$C$125)+BS30</f>
        <v>13.47969818553047</v>
      </c>
      <c r="BU30" s="1">
        <f t="shared" ca="1" si="18"/>
        <v>265.47969818553048</v>
      </c>
      <c r="BW30" s="1">
        <f>Surge_Predicted_Impact!$C$112</f>
        <v>0</v>
      </c>
      <c r="BX30" s="1">
        <f>Surge_Predicted_Impact!$C$113</f>
        <v>0</v>
      </c>
      <c r="BY30" s="152">
        <f>Surge_Predicted_Impact!$C$114</f>
        <v>0</v>
      </c>
      <c r="BZ30" s="152">
        <f>Surge_Predicted_Impact!$C$115</f>
        <v>0</v>
      </c>
      <c r="CA30" s="152">
        <f t="shared" si="6"/>
        <v>0</v>
      </c>
      <c r="CB30" s="1">
        <f>Surge_Predicted_Impact!$C$117</f>
        <v>0</v>
      </c>
      <c r="CC30" s="1">
        <f>Surge_Predicted_Impact!$C$118</f>
        <v>0</v>
      </c>
      <c r="CD30" s="1">
        <f>Surge_Predicted_Impact!$C$119</f>
        <v>0</v>
      </c>
      <c r="CE30" s="1">
        <f t="shared" si="7"/>
        <v>0</v>
      </c>
      <c r="CF30" s="152">
        <f>Surge_Predicted_Impact!$C$120</f>
        <v>0</v>
      </c>
      <c r="CH30" s="1">
        <f ca="1">D30*Surge_Predicted_Impact!$C$135</f>
        <v>19904.898042462595</v>
      </c>
      <c r="CI30" s="18">
        <f ca="1">(C30-C29)*Surge_Predicted_Impact!$C$135</f>
        <v>3986.9337133103227</v>
      </c>
      <c r="CJ30" s="18">
        <f ca="1">CJ29*(1- 1/Surge_Predicted_Impact!$C$137)+CI30</f>
        <v>17807.918220604068</v>
      </c>
      <c r="CK30" s="18">
        <f t="shared" ca="1" si="8"/>
        <v>13820.984507293746</v>
      </c>
      <c r="CL30" s="1">
        <f ca="1">CJ30*(1-Surge_Predicted_Impact!$C$136)</f>
        <v>15136.730487513458</v>
      </c>
      <c r="CM30" s="1">
        <f ca="1">CJ30*(1+Surge_Predicted_Impact!$C$136)</f>
        <v>20479.105953694678</v>
      </c>
      <c r="CN30" s="1">
        <f ca="1">CI30/Surge_Predicted_Impact!$C$138</f>
        <v>797.38674266206453</v>
      </c>
      <c r="CO30" s="1">
        <f ca="1">CK30/Surge_Predicted_Impact!$C$140</f>
        <v>552.83938029174988</v>
      </c>
      <c r="CP30" s="1">
        <f t="shared" ca="1" si="9"/>
        <v>1350.2261229538144</v>
      </c>
      <c r="CQ30" s="1">
        <f ca="1">CI30/(Surge_Predicted_Impact!$C$138 + Surge_Predicted_Impact!$C$139)</f>
        <v>664.48895221838711</v>
      </c>
      <c r="CR30" s="1">
        <f ca="1">CK30/(Surge_Predicted_Impact!$C$140 + Surge_Predicted_Impact!$C$141)</f>
        <v>531.57632720360562</v>
      </c>
      <c r="CS30" s="152">
        <f>Surge_Predicted_Impact!$C$151</f>
        <v>12000</v>
      </c>
      <c r="CT30" s="152"/>
      <c r="CU30" s="1">
        <f ca="1">Surge_Predicted_Impact!$C$146*(Calculation!E30-Calculation!H30)</f>
        <v>26.865915433219307</v>
      </c>
      <c r="CV30" s="1">
        <f ca="1">H29*1/Surge_Predicted_Impact!$C$60</f>
        <v>16.037503184993987</v>
      </c>
      <c r="CW30" s="1">
        <f ca="1">CV30*Surge_Predicted_Impact!$C$144+CU30</f>
        <v>27.667790592469007</v>
      </c>
      <c r="CX30" s="1">
        <f ca="1">CX29*(1-1/Surge_Predicted_Impact!$C$147)+CW29</f>
        <v>131.98343297999543</v>
      </c>
      <c r="CY30" s="1">
        <f ca="1">$CX30*(1-Surge_Predicted_Impact!$C$145)</f>
        <v>98.987574734996571</v>
      </c>
      <c r="CZ30" s="1">
        <f ca="1">$CX30*(1+Surge_Predicted_Impact!$C$145)</f>
        <v>164.97929122499428</v>
      </c>
      <c r="DA30" s="1">
        <f ca="1">CX30/Surge_Predicted_Impact!$C$148</f>
        <v>43.994477659998473</v>
      </c>
      <c r="DB30" s="152">
        <f>Surge_Predicted_Impact!$C$152</f>
        <v>0</v>
      </c>
    </row>
    <row r="31" spans="2:106" x14ac:dyDescent="0.25">
      <c r="B31" s="30">
        <f t="shared" si="10"/>
        <v>43920</v>
      </c>
      <c r="C31" s="18">
        <f ca="1">INDIRECT(_xlfn.CONCAT(EpidemiologicalModel_Selection!$C$2,"!",EpidemiologicalModel_Selection!$C$5,ROW()-1))</f>
        <v>3224.0591514619459</v>
      </c>
      <c r="D31" s="18">
        <f ca="1">INDIRECT(_xlfn.CONCAT(EpidemiologicalModel_Selection!$C$2,"!",EpidemiologicalModel_Selection!$C$3,ROW()-1))</f>
        <v>2308.7632201719407</v>
      </c>
      <c r="E31" s="37">
        <f ca="1">INDIRECT(_xlfn.CONCAT(EpidemiologicalModel_Selection!$C$2,"!",EpidemiologicalModel_Selection!$C$4,ROW()-1))</f>
        <v>460.45125908612971</v>
      </c>
      <c r="F31" s="37">
        <f ca="1">E31*Surge_Predicted_Impact!$D$53</f>
        <v>39.046266770503799</v>
      </c>
      <c r="G31" s="6">
        <f t="shared" ca="1" si="0"/>
        <v>150.50416705521963</v>
      </c>
      <c r="H31" s="24">
        <f ca="1">H30*(1-1/Surge_Predicted_Impact!$C$60)+F31</f>
        <v>150.50416705521963</v>
      </c>
      <c r="I31" s="24">
        <f ca="1">(1-Surge_Predicted_Impact!$C$68)*Calculation!O30</f>
        <v>0.54465108776128923</v>
      </c>
      <c r="J31" s="24">
        <f ca="1">I31+(J30*(1-1/Surge_Predicted_Impact!$C$63))</f>
        <v>1.930542123171719</v>
      </c>
      <c r="K31" s="24">
        <f ca="1">(1/Surge_Predicted_Impact!$C$62)*Calculation!L30</f>
        <v>1.5183482912666637</v>
      </c>
      <c r="L31" s="24">
        <f ca="1">M31+L30*(1-1/Surge_Predicted_Impact!$C$62)</f>
        <v>21.122163291160149</v>
      </c>
      <c r="M31" s="1">
        <f ca="1">E31*Surge_Predicted_Impact!$D$55</f>
        <v>4.4203320872268499</v>
      </c>
      <c r="N31" s="6">
        <f ca="1">N30*(1-1/Surge_Predicted_Impact!$C$64)+K31</f>
        <v>6.0500137537446879</v>
      </c>
      <c r="O31" s="24">
        <f ca="1">N30*1/Surge_Predicted_Impact!$C$64</f>
        <v>0.64738078035400348</v>
      </c>
      <c r="P31" s="1">
        <f ca="1">E31*Surge_Predicted_Impact!$D$54</f>
        <v>30.205602596050106</v>
      </c>
      <c r="Q31" s="1">
        <f ca="1">Q30*(1-1/Surge_Predicted_Impact!$C$61)+P31</f>
        <v>151.4548672432789</v>
      </c>
      <c r="R31" s="6">
        <f t="shared" ca="1" si="11"/>
        <v>174.50757265761078</v>
      </c>
      <c r="S31" s="1">
        <f ca="1">E31*Surge_Predicted_Impact!$D$56</f>
        <v>2.2101660436134249E-2</v>
      </c>
      <c r="T31" s="6">
        <f ca="1">T30*(1-1/Surge_Predicted_Impact!$C$65)+S31</f>
        <v>9.9031867149143568E-2</v>
      </c>
      <c r="U31" s="1">
        <f ca="1">E31*Surge_Predicted_Impact!$D$57</f>
        <v>3.5362656697814798E-2</v>
      </c>
      <c r="V31" s="6">
        <f ca="1">U30*(1-1/Surge_Predicted_Impact!$C$66)+U31</f>
        <v>3.5362656697814798E-2</v>
      </c>
      <c r="W31" s="5">
        <f>Surge_Predicted_Impact!$C$72</f>
        <v>0</v>
      </c>
      <c r="X31" s="160">
        <f>Surge_Predicted_Impact!$C$73</f>
        <v>0</v>
      </c>
      <c r="Y31" s="5">
        <f>Surge_Predicted_Impact!$C$74</f>
        <v>0</v>
      </c>
      <c r="Z31" s="5">
        <f>Surge_Predicted_Impact!$C$75</f>
        <v>0</v>
      </c>
      <c r="AA31" s="5">
        <f>Surge_Predicted_Impact!$C$76</f>
        <v>0</v>
      </c>
      <c r="AC31" s="18">
        <f ca="1">_xlfn.CEILING.MATH(G31/Surge_Predicted_Impact!$C$92)*(24/Surge_Predicted_Impact!$C$89)*(7/Surge_Predicted_Impact!$C$90)</f>
        <v>199.5</v>
      </c>
      <c r="AD31" s="18">
        <f ca="1">_xlfn.CEILING.MATH(R31/Surge_Predicted_Impact!$C$93)*(24/Surge_Predicted_Impact!$C$89)*(7/Surge_Predicted_Impact!$C$90)</f>
        <v>309.75</v>
      </c>
      <c r="AE31" s="1">
        <f t="shared" ca="1" si="1"/>
        <v>509.25</v>
      </c>
      <c r="AF31" s="1">
        <f ca="1">_xlfn.CEILING.MATH(N31/Surge_Predicted_Impact!$C$94)*24/Surge_Predicted_Impact!$C$89*7/Surge_Predicted_Impact!$C$90</f>
        <v>36.75</v>
      </c>
      <c r="AG31" s="1">
        <f ca="1">_xlfn.CEILING.MATH(T31/Surge_Predicted_Impact!$C$95)*24/Surge_Predicted_Impact!$C$89*7/Surge_Predicted_Impact!$C$90</f>
        <v>5.25</v>
      </c>
      <c r="AH31" s="1">
        <f ca="1">_xlfn.CEILING.MATH(V31/Surge_Predicted_Impact!$C$96)*24/Surge_Predicted_Impact!$C$89*7/Surge_Predicted_Impact!$C$90</f>
        <v>5.25</v>
      </c>
      <c r="AI31" s="18">
        <f t="shared" ca="1" si="12"/>
        <v>556.5</v>
      </c>
      <c r="AJ31" s="41"/>
      <c r="AK31" s="23">
        <f ca="1">_xlfn.CEILING.MATH(G31/Surge_Predicted_Impact!$C$103)*24/Surge_Predicted_Impact!$C$100*7/Surge_Predicted_Impact!$C$101</f>
        <v>99.75</v>
      </c>
      <c r="AL31" s="23">
        <f ca="1">_xlfn.CEILING.MATH(R31/Surge_Predicted_Impact!$C$104)*24/Surge_Predicted_Impact!$C$100*7/Surge_Predicted_Impact!$C$101</f>
        <v>157.5</v>
      </c>
      <c r="AM31" s="23">
        <f ca="1">_xlfn.CEILING.MATH(N31/Surge_Predicted_Impact!$C$105)*24/Surge_Predicted_Impact!$C$100*7/Surge_Predicted_Impact!$C$101</f>
        <v>21</v>
      </c>
      <c r="AN31" s="23">
        <f ca="1">_xlfn.CEILING.MATH(T31/Surge_Predicted_Impact!$C$106)*24/Surge_Predicted_Impact!$C$100*7/Surge_Predicted_Impact!$C$101</f>
        <v>5.25</v>
      </c>
      <c r="AO31" s="23">
        <f ca="1">_xlfn.CEILING.MATH(V31/Surge_Predicted_Impact!$C$107)*24/Surge_Predicted_Impact!$C$100*7/Surge_Predicted_Impact!$C$101</f>
        <v>5.25</v>
      </c>
      <c r="AP31" s="1">
        <f t="shared" ca="1" si="2"/>
        <v>288.75</v>
      </c>
      <c r="AR31" s="38">
        <f ca="1">G31/Surge_Predicted_Impact!$C$81</f>
        <v>50.168055685073206</v>
      </c>
      <c r="AS31" s="38">
        <f ca="1">$R31/Surge_Predicted_Impact!$C$82</f>
        <v>87.25378632880539</v>
      </c>
      <c r="AT31" s="38">
        <f t="shared" ca="1" si="13"/>
        <v>137.4218420138786</v>
      </c>
      <c r="AU31" s="38">
        <f ca="1">N31/Surge_Predicted_Impact!$C$83</f>
        <v>3.0250068768723439</v>
      </c>
      <c r="AV31" s="38">
        <f ca="1">T31/Surge_Predicted_Impact!$C$84</f>
        <v>4.9515933574571784E-2</v>
      </c>
      <c r="AW31" s="38">
        <f ca="1">V31/Surge_Predicted_Impact!$C$85</f>
        <v>8.8406641744536996E-3</v>
      </c>
      <c r="AX31" s="38">
        <f t="shared" ca="1" si="14"/>
        <v>140.50520548849997</v>
      </c>
      <c r="AZ31" s="1">
        <f ca="1">(AE31-BA30)*Surge_Predicted_Impact!$C$124</f>
        <v>4.8842430600840903</v>
      </c>
      <c r="BA31" s="1">
        <f ca="1">BA30*(1-1/Surge_Predicted_Impact!$C$125)+AZ31</f>
        <v>24.222387480847139</v>
      </c>
      <c r="BB31" s="37">
        <f t="shared" ca="1" si="15"/>
        <v>533.47238748084715</v>
      </c>
      <c r="BC31" s="1">
        <f ca="1">(AF31-BD30)*Surge_Predicted_Impact!$C$124</f>
        <v>0.3522943108018538</v>
      </c>
      <c r="BD31" s="1">
        <f ca="1">BD30*(1-1/Surge_Predicted_Impact!$C$125)+BC31</f>
        <v>1.7642511649154344</v>
      </c>
      <c r="BE31" s="37">
        <f t="shared" ca="1" si="3"/>
        <v>38.514251164915436</v>
      </c>
      <c r="BF31" s="1">
        <f ca="1">(AI31-BG30)*Surge_Predicted_Impact!$C$124</f>
        <v>5.3299441864877579</v>
      </c>
      <c r="BG31" s="1">
        <f ca="1">BG30*(1-1/Surge_Predicted_Impact!$C$125)+BF31</f>
        <v>27.15655544119603</v>
      </c>
      <c r="BH31" s="37">
        <f t="shared" ca="1" si="4"/>
        <v>583.65655544119602</v>
      </c>
      <c r="BJ31" s="1">
        <f ca="1">(AT31-BK30)*Surge_Predicted_Impact!$C$124</f>
        <v>1.319231858343324</v>
      </c>
      <c r="BK31" s="1">
        <f ca="1">BK30*(1-1/Surge_Predicted_Impact!$C$125)+BJ31</f>
        <v>6.4251268822076479</v>
      </c>
      <c r="BL31" s="37">
        <f t="shared" ca="1" si="16"/>
        <v>143.84696889608625</v>
      </c>
      <c r="BM31" s="1">
        <f ca="1">(AU31-BN30)*Surge_Predicted_Impact!$C$124</f>
        <v>2.9127216309529556E-2</v>
      </c>
      <c r="BN31" s="1">
        <f ca="1">BN30*(1-1/Surge_Predicted_Impact!$C$125)+BM31</f>
        <v>0.13339208752039028</v>
      </c>
      <c r="BO31" s="37">
        <f t="shared" ca="1" si="17"/>
        <v>3.1583989643927342</v>
      </c>
      <c r="BP31" s="1">
        <f ca="1">(AX31-AY30)*Surge_Predicted_Impact!$C$124</f>
        <v>1.4050520548849996</v>
      </c>
      <c r="BQ31" s="1">
        <f ca="1">BQ30*(1-1/Surge_Predicted_Impact!$C$125)+BP31</f>
        <v>6.8144098568150095</v>
      </c>
      <c r="BR31" s="1">
        <f t="shared" ca="1" si="5"/>
        <v>147.31961534531499</v>
      </c>
      <c r="BS31" s="1">
        <f ca="1">(AP31-AQ30)*Surge_Predicted_Impact!$C$124</f>
        <v>2.8875000000000002</v>
      </c>
      <c r="BT31" s="1">
        <f ca="1">BT30*(1-1/Surge_Predicted_Impact!$C$125)+BS31</f>
        <v>15.404362600849723</v>
      </c>
      <c r="BU31" s="1">
        <f t="shared" ca="1" si="18"/>
        <v>304.15436260084971</v>
      </c>
      <c r="BW31" s="1">
        <f>Surge_Predicted_Impact!$C$112</f>
        <v>0</v>
      </c>
      <c r="BX31" s="1">
        <f>Surge_Predicted_Impact!$C$113</f>
        <v>0</v>
      </c>
      <c r="BY31" s="152">
        <f>Surge_Predicted_Impact!$C$114</f>
        <v>0</v>
      </c>
      <c r="BZ31" s="152">
        <f>Surge_Predicted_Impact!$C$115</f>
        <v>0</v>
      </c>
      <c r="CA31" s="152">
        <f t="shared" si="6"/>
        <v>0</v>
      </c>
      <c r="CB31" s="1">
        <f>Surge_Predicted_Impact!$C$117</f>
        <v>0</v>
      </c>
      <c r="CC31" s="1">
        <f>Surge_Predicted_Impact!$C$118</f>
        <v>0</v>
      </c>
      <c r="CD31" s="1">
        <f>Surge_Predicted_Impact!$C$119</f>
        <v>0</v>
      </c>
      <c r="CE31" s="1">
        <f t="shared" si="7"/>
        <v>0</v>
      </c>
      <c r="CF31" s="152">
        <f>Surge_Predicted_Impact!$C$120</f>
        <v>0</v>
      </c>
      <c r="CH31" s="1">
        <f ca="1">D31*Surge_Predicted_Impact!$C$135</f>
        <v>23087.632201719407</v>
      </c>
      <c r="CI31" s="18">
        <f ca="1">(C31-C30)*Surge_Predicted_Impact!$C$135</f>
        <v>4604.5125908612772</v>
      </c>
      <c r="CJ31" s="18">
        <f ca="1">CJ30*(1- 1/Surge_Predicted_Impact!$C$137)+CI31</f>
        <v>20631.638989404939</v>
      </c>
      <c r="CK31" s="18">
        <f t="shared" ca="1" si="8"/>
        <v>16027.126398543662</v>
      </c>
      <c r="CL31" s="1">
        <f ca="1">CJ31*(1-Surge_Predicted_Impact!$C$136)</f>
        <v>17536.893140994198</v>
      </c>
      <c r="CM31" s="1">
        <f ca="1">CJ31*(1+Surge_Predicted_Impact!$C$136)</f>
        <v>23726.384837815676</v>
      </c>
      <c r="CN31" s="1">
        <f ca="1">CI31/Surge_Predicted_Impact!$C$138</f>
        <v>920.90251817225544</v>
      </c>
      <c r="CO31" s="1">
        <f ca="1">CK31/Surge_Predicted_Impact!$C$140</f>
        <v>641.08505594174642</v>
      </c>
      <c r="CP31" s="1">
        <f t="shared" ca="1" si="9"/>
        <v>1561.9875741140017</v>
      </c>
      <c r="CQ31" s="1">
        <f ca="1">CI31/(Surge_Predicted_Impact!$C$138 + Surge_Predicted_Impact!$C$139)</f>
        <v>767.41876514354624</v>
      </c>
      <c r="CR31" s="1">
        <f ca="1">CK31/(Surge_Predicted_Impact!$C$140 + Surge_Predicted_Impact!$C$141)</f>
        <v>616.42793840552542</v>
      </c>
      <c r="CS31" s="152">
        <f>Surge_Predicted_Impact!$C$151</f>
        <v>12000</v>
      </c>
      <c r="CT31" s="152"/>
      <c r="CU31" s="1">
        <f ca="1">Surge_Predicted_Impact!$C$146*(Calculation!E31-Calculation!H31)</f>
        <v>30.994709203091009</v>
      </c>
      <c r="CV31" s="1">
        <f ca="1">H30*1/Surge_Predicted_Impact!$C$60</f>
        <v>18.576316714119304</v>
      </c>
      <c r="CW31" s="1">
        <f ca="1">CV31*Surge_Predicted_Impact!$C$144+CU31</f>
        <v>31.923525038796974</v>
      </c>
      <c r="CX31" s="1">
        <f ca="1">CX30*(1-1/Surge_Predicted_Impact!$C$147)+CW30</f>
        <v>153.05205192346466</v>
      </c>
      <c r="CY31" s="1">
        <f ca="1">$CX31*(1-Surge_Predicted_Impact!$C$145)</f>
        <v>114.78903894259849</v>
      </c>
      <c r="CZ31" s="1">
        <f ca="1">$CX31*(1+Surge_Predicted_Impact!$C$145)</f>
        <v>191.31506490433082</v>
      </c>
      <c r="DA31" s="1">
        <f ca="1">CX31/Surge_Predicted_Impact!$C$148</f>
        <v>51.017350641154884</v>
      </c>
      <c r="DB31" s="152">
        <f>Surge_Predicted_Impact!$C$152</f>
        <v>0</v>
      </c>
    </row>
    <row r="32" spans="2:106" x14ac:dyDescent="0.25">
      <c r="B32" s="30">
        <f t="shared" si="10"/>
        <v>43921</v>
      </c>
      <c r="C32" s="18">
        <f ca="1">INDIRECT(_xlfn.CONCAT(EpidemiologicalModel_Selection!$C$2,"!",EpidemiologicalModel_Selection!$C$5,ROW()-1))</f>
        <v>3754.7984347462002</v>
      </c>
      <c r="D32" s="18">
        <f ca="1">INDIRECT(_xlfn.CONCAT(EpidemiologicalModel_Selection!$C$2,"!",EpidemiologicalModel_Selection!$C$3,ROW()-1))</f>
        <v>2674.5908448724845</v>
      </c>
      <c r="E32" s="37">
        <f ca="1">INDIRECT(_xlfn.CONCAT(EpidemiologicalModel_Selection!$C$2,"!",EpidemiologicalModel_Selection!$C$4,ROW()-1))</f>
        <v>530.73928328425677</v>
      </c>
      <c r="F32" s="37">
        <f ca="1">E32*Surge_Predicted_Impact!$D$53</f>
        <v>45.006691222504976</v>
      </c>
      <c r="G32" s="6">
        <f t="shared" ca="1" si="0"/>
        <v>174.01026298412179</v>
      </c>
      <c r="H32" s="24">
        <f ca="1">H31*(1-1/Surge_Predicted_Impact!$C$60)+F32</f>
        <v>174.01026298412179</v>
      </c>
      <c r="I32" s="24">
        <f ca="1">(1-Surge_Predicted_Impact!$C$68)*Calculation!O31</f>
        <v>0.63767006864869347</v>
      </c>
      <c r="J32" s="24">
        <f ca="1">I32+(J31*(1-1/Surge_Predicted_Impact!$C$63))</f>
        <v>2.2924204599387386</v>
      </c>
      <c r="K32" s="24">
        <f ca="1">(1/Surge_Predicted_Impact!$C$62)*Calculation!L31</f>
        <v>1.7601802742633457</v>
      </c>
      <c r="L32" s="24">
        <f ca="1">M32+L31*(1-1/Surge_Predicted_Impact!$C$62)</f>
        <v>24.45708013642567</v>
      </c>
      <c r="M32" s="1">
        <f ca="1">E32*Surge_Predicted_Impact!$D$55</f>
        <v>5.0950971195288703</v>
      </c>
      <c r="N32" s="6">
        <f ca="1">N31*(1-1/Surge_Predicted_Impact!$C$64)+K32</f>
        <v>7.0539423087899475</v>
      </c>
      <c r="O32" s="24">
        <f ca="1">N31*1/Surge_Predicted_Impact!$C$64</f>
        <v>0.75625171921808598</v>
      </c>
      <c r="P32" s="1">
        <f ca="1">E32*Surge_Predicted_Impact!$D$54</f>
        <v>34.816496983447237</v>
      </c>
      <c r="Q32" s="1">
        <f ca="1">Q31*(1-1/Surge_Predicted_Impact!$C$61)+P32</f>
        <v>175.45315942363482</v>
      </c>
      <c r="R32" s="6">
        <f t="shared" ca="1" si="11"/>
        <v>202.20266001999923</v>
      </c>
      <c r="S32" s="1">
        <f ca="1">E32*Surge_Predicted_Impact!$D$56</f>
        <v>2.547548559764435E-2</v>
      </c>
      <c r="T32" s="6">
        <f ca="1">T31*(1-1/Surge_Predicted_Impact!$C$65)+S32</f>
        <v>0.11460416603187357</v>
      </c>
      <c r="U32" s="1">
        <f ca="1">E32*Surge_Predicted_Impact!$D$57</f>
        <v>4.0760776956230961E-2</v>
      </c>
      <c r="V32" s="6">
        <f ca="1">U31*(1-1/Surge_Predicted_Impact!$C$66)+U32</f>
        <v>4.0760776956230961E-2</v>
      </c>
      <c r="W32" s="5">
        <f>Surge_Predicted_Impact!$C$72</f>
        <v>0</v>
      </c>
      <c r="X32" s="160">
        <f>Surge_Predicted_Impact!$C$73</f>
        <v>0</v>
      </c>
      <c r="Y32" s="5">
        <f>Surge_Predicted_Impact!$C$74</f>
        <v>0</v>
      </c>
      <c r="Z32" s="5">
        <f>Surge_Predicted_Impact!$C$75</f>
        <v>0</v>
      </c>
      <c r="AA32" s="5">
        <f>Surge_Predicted_Impact!$C$76</f>
        <v>0</v>
      </c>
      <c r="AC32" s="18">
        <f ca="1">_xlfn.CEILING.MATH(G32/Surge_Predicted_Impact!$C$92)*(24/Surge_Predicted_Impact!$C$89)*(7/Surge_Predicted_Impact!$C$90)</f>
        <v>231</v>
      </c>
      <c r="AD32" s="18">
        <f ca="1">_xlfn.CEILING.MATH(R32/Surge_Predicted_Impact!$C$93)*(24/Surge_Predicted_Impact!$C$89)*(7/Surge_Predicted_Impact!$C$90)</f>
        <v>357</v>
      </c>
      <c r="AE32" s="1">
        <f t="shared" ca="1" si="1"/>
        <v>588</v>
      </c>
      <c r="AF32" s="1">
        <f ca="1">_xlfn.CEILING.MATH(N32/Surge_Predicted_Impact!$C$94)*24/Surge_Predicted_Impact!$C$89*7/Surge_Predicted_Impact!$C$90</f>
        <v>42</v>
      </c>
      <c r="AG32" s="1">
        <f ca="1">_xlfn.CEILING.MATH(T32/Surge_Predicted_Impact!$C$95)*24/Surge_Predicted_Impact!$C$89*7/Surge_Predicted_Impact!$C$90</f>
        <v>5.25</v>
      </c>
      <c r="AH32" s="1">
        <f ca="1">_xlfn.CEILING.MATH(V32/Surge_Predicted_Impact!$C$96)*24/Surge_Predicted_Impact!$C$89*7/Surge_Predicted_Impact!$C$90</f>
        <v>5.25</v>
      </c>
      <c r="AI32" s="18">
        <f t="shared" ca="1" si="12"/>
        <v>640.5</v>
      </c>
      <c r="AJ32" s="41"/>
      <c r="AK32" s="23">
        <f ca="1">_xlfn.CEILING.MATH(G32/Surge_Predicted_Impact!$C$103)*24/Surge_Predicted_Impact!$C$100*7/Surge_Predicted_Impact!$C$101</f>
        <v>115.5</v>
      </c>
      <c r="AL32" s="23">
        <f ca="1">_xlfn.CEILING.MATH(R32/Surge_Predicted_Impact!$C$104)*24/Surge_Predicted_Impact!$C$100*7/Surge_Predicted_Impact!$C$101</f>
        <v>178.5</v>
      </c>
      <c r="AM32" s="23">
        <f ca="1">_xlfn.CEILING.MATH(N32/Surge_Predicted_Impact!$C$105)*24/Surge_Predicted_Impact!$C$100*7/Surge_Predicted_Impact!$C$101</f>
        <v>21</v>
      </c>
      <c r="AN32" s="23">
        <f ca="1">_xlfn.CEILING.MATH(T32/Surge_Predicted_Impact!$C$106)*24/Surge_Predicted_Impact!$C$100*7/Surge_Predicted_Impact!$C$101</f>
        <v>5.25</v>
      </c>
      <c r="AO32" s="23">
        <f ca="1">_xlfn.CEILING.MATH(V32/Surge_Predicted_Impact!$C$107)*24/Surge_Predicted_Impact!$C$100*7/Surge_Predicted_Impact!$C$101</f>
        <v>5.25</v>
      </c>
      <c r="AP32" s="1">
        <f t="shared" ca="1" si="2"/>
        <v>325.5</v>
      </c>
      <c r="AR32" s="38">
        <f ca="1">G32/Surge_Predicted_Impact!$C$81</f>
        <v>58.003420994707263</v>
      </c>
      <c r="AS32" s="38">
        <f ca="1">$R32/Surge_Predicted_Impact!$C$82</f>
        <v>101.10133000999961</v>
      </c>
      <c r="AT32" s="38">
        <f t="shared" ca="1" si="13"/>
        <v>159.10475100470688</v>
      </c>
      <c r="AU32" s="38">
        <f ca="1">N32/Surge_Predicted_Impact!$C$83</f>
        <v>3.5269711543949738</v>
      </c>
      <c r="AV32" s="38">
        <f ca="1">T32/Surge_Predicted_Impact!$C$84</f>
        <v>5.7302083015936783E-2</v>
      </c>
      <c r="AW32" s="38">
        <f ca="1">V32/Surge_Predicted_Impact!$C$85</f>
        <v>1.019019423905774E-2</v>
      </c>
      <c r="AX32" s="38">
        <f t="shared" ca="1" si="14"/>
        <v>162.69921443635684</v>
      </c>
      <c r="AZ32" s="1">
        <f ca="1">(AE32-BA31)*Surge_Predicted_Impact!$C$124</f>
        <v>5.6377761251915288</v>
      </c>
      <c r="BA32" s="1">
        <f ca="1">BA31*(1-1/Surge_Predicted_Impact!$C$125)+AZ32</f>
        <v>28.129993071692446</v>
      </c>
      <c r="BB32" s="37">
        <f t="shared" ca="1" si="15"/>
        <v>616.12999307169241</v>
      </c>
      <c r="BC32" s="1">
        <f ca="1">(AF32-BD31)*Surge_Predicted_Impact!$C$124</f>
        <v>0.40235748835084567</v>
      </c>
      <c r="BD32" s="1">
        <f ca="1">BD31*(1-1/Surge_Predicted_Impact!$C$125)+BC32</f>
        <v>2.0405907129151779</v>
      </c>
      <c r="BE32" s="37">
        <f t="shared" ca="1" si="3"/>
        <v>44.040590712915176</v>
      </c>
      <c r="BF32" s="1">
        <f ca="1">(AI32-BG31)*Surge_Predicted_Impact!$C$124</f>
        <v>6.1334344455880396</v>
      </c>
      <c r="BG32" s="1">
        <f ca="1">BG31*(1-1/Surge_Predicted_Impact!$C$125)+BF32</f>
        <v>31.350235926698641</v>
      </c>
      <c r="BH32" s="37">
        <f t="shared" ca="1" si="4"/>
        <v>671.85023592669859</v>
      </c>
      <c r="BJ32" s="1">
        <f ca="1">(AT32-BK31)*Surge_Predicted_Impact!$C$124</f>
        <v>1.5267962412249925</v>
      </c>
      <c r="BK32" s="1">
        <f ca="1">BK31*(1-1/Surge_Predicted_Impact!$C$125)+BJ32</f>
        <v>7.4929854889892376</v>
      </c>
      <c r="BL32" s="37">
        <f t="shared" ca="1" si="16"/>
        <v>166.59773649369612</v>
      </c>
      <c r="BM32" s="1">
        <f ca="1">(AU32-BN31)*Surge_Predicted_Impact!$C$124</f>
        <v>3.3935790668745837E-2</v>
      </c>
      <c r="BN32" s="1">
        <f ca="1">BN31*(1-1/Surge_Predicted_Impact!$C$125)+BM32</f>
        <v>0.15779987193767966</v>
      </c>
      <c r="BO32" s="37">
        <f t="shared" ca="1" si="17"/>
        <v>3.6847710263326534</v>
      </c>
      <c r="BP32" s="1">
        <f ca="1">(AX32-AY31)*Surge_Predicted_Impact!$C$124</f>
        <v>1.6269921443635684</v>
      </c>
      <c r="BQ32" s="1">
        <f ca="1">BQ31*(1-1/Surge_Predicted_Impact!$C$125)+BP32</f>
        <v>7.9546584399775062</v>
      </c>
      <c r="BR32" s="1">
        <f t="shared" ca="1" si="5"/>
        <v>170.65387287633433</v>
      </c>
      <c r="BS32" s="1">
        <f ca="1">(AP32-AQ31)*Surge_Predicted_Impact!$C$124</f>
        <v>3.2549999999999999</v>
      </c>
      <c r="BT32" s="1">
        <f ca="1">BT31*(1-1/Surge_Predicted_Impact!$C$125)+BS32</f>
        <v>17.559050986503316</v>
      </c>
      <c r="BU32" s="1">
        <f t="shared" ca="1" si="18"/>
        <v>343.05905098650334</v>
      </c>
      <c r="BW32" s="1">
        <f>Surge_Predicted_Impact!$C$112</f>
        <v>0</v>
      </c>
      <c r="BX32" s="1">
        <f>Surge_Predicted_Impact!$C$113</f>
        <v>0</v>
      </c>
      <c r="BY32" s="152">
        <f>Surge_Predicted_Impact!$C$114</f>
        <v>0</v>
      </c>
      <c r="BZ32" s="152">
        <f>Surge_Predicted_Impact!$C$115</f>
        <v>0</v>
      </c>
      <c r="CA32" s="152">
        <f t="shared" si="6"/>
        <v>0</v>
      </c>
      <c r="CB32" s="1">
        <f>Surge_Predicted_Impact!$C$117</f>
        <v>0</v>
      </c>
      <c r="CC32" s="1">
        <f>Surge_Predicted_Impact!$C$118</f>
        <v>0</v>
      </c>
      <c r="CD32" s="1">
        <f>Surge_Predicted_Impact!$C$119</f>
        <v>0</v>
      </c>
      <c r="CE32" s="1">
        <f t="shared" si="7"/>
        <v>0</v>
      </c>
      <c r="CF32" s="152">
        <f>Surge_Predicted_Impact!$C$120</f>
        <v>0</v>
      </c>
      <c r="CH32" s="1">
        <f ca="1">D32*Surge_Predicted_Impact!$C$135</f>
        <v>26745.908448724844</v>
      </c>
      <c r="CI32" s="18">
        <f ca="1">(C32-C31)*Surge_Predicted_Impact!$C$135</f>
        <v>5307.3928328425427</v>
      </c>
      <c r="CJ32" s="18">
        <f ca="1">CJ31*(1- 1/Surge_Predicted_Impact!$C$137)+CI32</f>
        <v>23875.867923306989</v>
      </c>
      <c r="CK32" s="18">
        <f t="shared" ca="1" si="8"/>
        <v>18568.475090464446</v>
      </c>
      <c r="CL32" s="1">
        <f ca="1">CJ32*(1-Surge_Predicted_Impact!$C$136)</f>
        <v>20294.48773481094</v>
      </c>
      <c r="CM32" s="1">
        <f ca="1">CJ32*(1+Surge_Predicted_Impact!$C$136)</f>
        <v>27457.248111803034</v>
      </c>
      <c r="CN32" s="1">
        <f ca="1">CI32/Surge_Predicted_Impact!$C$138</f>
        <v>1061.4785665685085</v>
      </c>
      <c r="CO32" s="1">
        <f ca="1">CK32/Surge_Predicted_Impact!$C$140</f>
        <v>742.73900361857784</v>
      </c>
      <c r="CP32" s="1">
        <f t="shared" ca="1" si="9"/>
        <v>1804.2175701870865</v>
      </c>
      <c r="CQ32" s="1">
        <f ca="1">CI32/(Surge_Predicted_Impact!$C$138 + Surge_Predicted_Impact!$C$139)</f>
        <v>884.56547214042382</v>
      </c>
      <c r="CR32" s="1">
        <f ca="1">CK32/(Surge_Predicted_Impact!$C$140 + Surge_Predicted_Impact!$C$141)</f>
        <v>714.17211886401719</v>
      </c>
      <c r="CS32" s="152">
        <f>Surge_Predicted_Impact!$C$151</f>
        <v>12000</v>
      </c>
      <c r="CT32" s="152"/>
      <c r="CU32" s="1">
        <f ca="1">Surge_Predicted_Impact!$C$146*(Calculation!E32-Calculation!H32)</f>
        <v>35.672902030013496</v>
      </c>
      <c r="CV32" s="1">
        <f ca="1">H31*1/Surge_Predicted_Impact!$C$60</f>
        <v>21.500595293602803</v>
      </c>
      <c r="CW32" s="1">
        <f ca="1">CV32*Surge_Predicted_Impact!$C$144+CU32</f>
        <v>36.747931794693635</v>
      </c>
      <c r="CX32" s="1">
        <f ca="1">CX31*(1-1/Surge_Predicted_Impact!$C$147)+CW31</f>
        <v>177.3229743660884</v>
      </c>
      <c r="CY32" s="1">
        <f ca="1">$CX32*(1-Surge_Predicted_Impact!$C$145)</f>
        <v>132.99223077456631</v>
      </c>
      <c r="CZ32" s="1">
        <f ca="1">$CX32*(1+Surge_Predicted_Impact!$C$145)</f>
        <v>221.6537179576105</v>
      </c>
      <c r="DA32" s="1">
        <f ca="1">CX32/Surge_Predicted_Impact!$C$148</f>
        <v>59.10765812202947</v>
      </c>
      <c r="DB32" s="152">
        <f>Surge_Predicted_Impact!$C$152</f>
        <v>0</v>
      </c>
    </row>
    <row r="33" spans="2:106" x14ac:dyDescent="0.25">
      <c r="B33" s="30">
        <f t="shared" si="10"/>
        <v>43922</v>
      </c>
      <c r="C33" s="18">
        <f ca="1">INDIRECT(_xlfn.CONCAT(EpidemiologicalModel_Selection!$C$2,"!",EpidemiologicalModel_Selection!$C$5,ROW()-1))</f>
        <v>4365.1787481018409</v>
      </c>
      <c r="D33" s="18">
        <f ca="1">INDIRECT(_xlfn.CONCAT(EpidemiologicalModel_Selection!$C$2,"!",EpidemiologicalModel_Selection!$C$3,ROW()-1))</f>
        <v>3093.9289550229482</v>
      </c>
      <c r="E33" s="37">
        <f ca="1">INDIRECT(_xlfn.CONCAT(EpidemiologicalModel_Selection!$C$2,"!",EpidemiologicalModel_Selection!$C$4,ROW()-1))</f>
        <v>610.38031335564449</v>
      </c>
      <c r="F33" s="37">
        <f ca="1">E33*Surge_Predicted_Impact!$D$53</f>
        <v>51.760250572558654</v>
      </c>
      <c r="G33" s="6">
        <f t="shared" ca="1" si="0"/>
        <v>200.91190455894878</v>
      </c>
      <c r="H33" s="24">
        <f ca="1">H32*(1-1/Surge_Predicted_Impact!$C$60)+F33</f>
        <v>200.91190455894878</v>
      </c>
      <c r="I33" s="24">
        <f ca="1">(1-Surge_Predicted_Impact!$C$68)*Calculation!O32</f>
        <v>0.7449079434298147</v>
      </c>
      <c r="J33" s="24">
        <f ca="1">I33+(J32*(1-1/Surge_Predicted_Impact!$C$63))</f>
        <v>2.709839766234448</v>
      </c>
      <c r="K33" s="24">
        <f ca="1">(1/Surge_Predicted_Impact!$C$62)*Calculation!L32</f>
        <v>2.0380900113688059</v>
      </c>
      <c r="L33" s="24">
        <f ca="1">M33+L32*(1-1/Surge_Predicted_Impact!$C$62)</f>
        <v>28.278641133271055</v>
      </c>
      <c r="M33" s="1">
        <f ca="1">E33*Surge_Predicted_Impact!$D$55</f>
        <v>5.8596510082141933</v>
      </c>
      <c r="N33" s="6">
        <f ca="1">N32*(1-1/Surge_Predicted_Impact!$C$64)+K33</f>
        <v>8.2102895315600097</v>
      </c>
      <c r="O33" s="24">
        <f ca="1">N32*1/Surge_Predicted_Impact!$C$64</f>
        <v>0.88174278859874344</v>
      </c>
      <c r="P33" s="1">
        <f ca="1">E33*Surge_Predicted_Impact!$D$54</f>
        <v>40.040948556130274</v>
      </c>
      <c r="Q33" s="1">
        <f ca="1">Q32*(1-1/Surge_Predicted_Impact!$C$61)+P33</f>
        <v>202.96173944950547</v>
      </c>
      <c r="R33" s="6">
        <f t="shared" ca="1" si="11"/>
        <v>233.95022034901098</v>
      </c>
      <c r="S33" s="1">
        <f ca="1">E33*Surge_Predicted_Impact!$D$56</f>
        <v>2.9298255041070965E-2</v>
      </c>
      <c r="T33" s="6">
        <f ca="1">T32*(1-1/Surge_Predicted_Impact!$C$65)+S33</f>
        <v>0.13244200446975718</v>
      </c>
      <c r="U33" s="1">
        <f ca="1">E33*Surge_Predicted_Impact!$D$57</f>
        <v>4.6877208065713542E-2</v>
      </c>
      <c r="V33" s="6">
        <f ca="1">U32*(1-1/Surge_Predicted_Impact!$C$66)+U33</f>
        <v>4.6877208065713542E-2</v>
      </c>
      <c r="W33" s="5">
        <f>Surge_Predicted_Impact!$C$72</f>
        <v>0</v>
      </c>
      <c r="X33" s="160">
        <f>Surge_Predicted_Impact!$C$73</f>
        <v>0</v>
      </c>
      <c r="Y33" s="5">
        <f>Surge_Predicted_Impact!$C$74</f>
        <v>0</v>
      </c>
      <c r="Z33" s="5">
        <f>Surge_Predicted_Impact!$C$75</f>
        <v>0</v>
      </c>
      <c r="AA33" s="5">
        <f>Surge_Predicted_Impact!$C$76</f>
        <v>0</v>
      </c>
      <c r="AC33" s="18">
        <f ca="1">_xlfn.CEILING.MATH(G33/Surge_Predicted_Impact!$C$92)*(24/Surge_Predicted_Impact!$C$89)*(7/Surge_Predicted_Impact!$C$90)</f>
        <v>267.75</v>
      </c>
      <c r="AD33" s="18">
        <f ca="1">_xlfn.CEILING.MATH(R33/Surge_Predicted_Impact!$C$93)*(24/Surge_Predicted_Impact!$C$89)*(7/Surge_Predicted_Impact!$C$90)</f>
        <v>409.5</v>
      </c>
      <c r="AE33" s="1">
        <f t="shared" ca="1" si="1"/>
        <v>677.25</v>
      </c>
      <c r="AF33" s="1">
        <f ca="1">_xlfn.CEILING.MATH(N33/Surge_Predicted_Impact!$C$94)*24/Surge_Predicted_Impact!$C$89*7/Surge_Predicted_Impact!$C$90</f>
        <v>47.25</v>
      </c>
      <c r="AG33" s="1">
        <f ca="1">_xlfn.CEILING.MATH(T33/Surge_Predicted_Impact!$C$95)*24/Surge_Predicted_Impact!$C$89*7/Surge_Predicted_Impact!$C$90</f>
        <v>5.25</v>
      </c>
      <c r="AH33" s="1">
        <f ca="1">_xlfn.CEILING.MATH(V33/Surge_Predicted_Impact!$C$96)*24/Surge_Predicted_Impact!$C$89*7/Surge_Predicted_Impact!$C$90</f>
        <v>5.25</v>
      </c>
      <c r="AI33" s="18">
        <f t="shared" ca="1" si="12"/>
        <v>735</v>
      </c>
      <c r="AJ33" s="41"/>
      <c r="AK33" s="23">
        <f ca="1">_xlfn.CEILING.MATH(G33/Surge_Predicted_Impact!$C$103)*24/Surge_Predicted_Impact!$C$100*7/Surge_Predicted_Impact!$C$101</f>
        <v>136.5</v>
      </c>
      <c r="AL33" s="23">
        <f ca="1">_xlfn.CEILING.MATH(R33/Surge_Predicted_Impact!$C$104)*24/Surge_Predicted_Impact!$C$100*7/Surge_Predicted_Impact!$C$101</f>
        <v>204.75</v>
      </c>
      <c r="AM33" s="23">
        <f ca="1">_xlfn.CEILING.MATH(N33/Surge_Predicted_Impact!$C$105)*24/Surge_Predicted_Impact!$C$100*7/Surge_Predicted_Impact!$C$101</f>
        <v>26.25</v>
      </c>
      <c r="AN33" s="23">
        <f ca="1">_xlfn.CEILING.MATH(T33/Surge_Predicted_Impact!$C$106)*24/Surge_Predicted_Impact!$C$100*7/Surge_Predicted_Impact!$C$101</f>
        <v>5.25</v>
      </c>
      <c r="AO33" s="23">
        <f ca="1">_xlfn.CEILING.MATH(V33/Surge_Predicted_Impact!$C$107)*24/Surge_Predicted_Impact!$C$100*7/Surge_Predicted_Impact!$C$101</f>
        <v>5.25</v>
      </c>
      <c r="AP33" s="1">
        <f t="shared" ca="1" si="2"/>
        <v>378</v>
      </c>
      <c r="AR33" s="38">
        <f ca="1">G33/Surge_Predicted_Impact!$C$81</f>
        <v>66.970634852982926</v>
      </c>
      <c r="AS33" s="38">
        <f ca="1">$R33/Surge_Predicted_Impact!$C$82</f>
        <v>116.97511017450549</v>
      </c>
      <c r="AT33" s="38">
        <f t="shared" ca="1" si="13"/>
        <v>183.94574502748841</v>
      </c>
      <c r="AU33" s="38">
        <f ca="1">N33/Surge_Predicted_Impact!$C$83</f>
        <v>4.1051447657800049</v>
      </c>
      <c r="AV33" s="38">
        <f ca="1">T33/Surge_Predicted_Impact!$C$84</f>
        <v>6.622100223487859E-2</v>
      </c>
      <c r="AW33" s="38">
        <f ca="1">V33/Surge_Predicted_Impact!$C$85</f>
        <v>1.1719302016428386E-2</v>
      </c>
      <c r="AX33" s="38">
        <f t="shared" ca="1" si="14"/>
        <v>188.12883009751971</v>
      </c>
      <c r="AZ33" s="1">
        <f ca="1">(AE33-BA32)*Surge_Predicted_Impact!$C$124</f>
        <v>6.4912000692830762</v>
      </c>
      <c r="BA33" s="1">
        <f ca="1">BA32*(1-1/Surge_Predicted_Impact!$C$125)+AZ33</f>
        <v>32.611907921568921</v>
      </c>
      <c r="BB33" s="37">
        <f t="shared" ca="1" si="15"/>
        <v>709.8619079215689</v>
      </c>
      <c r="BC33" s="1">
        <f ca="1">(AF33-BD32)*Surge_Predicted_Impact!$C$124</f>
        <v>0.45209409287084823</v>
      </c>
      <c r="BD33" s="1">
        <f ca="1">BD32*(1-1/Surge_Predicted_Impact!$C$125)+BC33</f>
        <v>2.346928326292085</v>
      </c>
      <c r="BE33" s="37">
        <f t="shared" ca="1" si="3"/>
        <v>49.596928326292087</v>
      </c>
      <c r="BF33" s="1">
        <f ca="1">(AI33-BG32)*Surge_Predicted_Impact!$C$124</f>
        <v>7.036497640733014</v>
      </c>
      <c r="BG33" s="1">
        <f ca="1">BG32*(1-1/Surge_Predicted_Impact!$C$125)+BF33</f>
        <v>36.1474310012389</v>
      </c>
      <c r="BH33" s="37">
        <f t="shared" ca="1" si="4"/>
        <v>771.14743100123894</v>
      </c>
      <c r="BJ33" s="1">
        <f ca="1">(AT33-BK32)*Surge_Predicted_Impact!$C$124</f>
        <v>1.7645275953849919</v>
      </c>
      <c r="BK33" s="1">
        <f ca="1">BK32*(1-1/Surge_Predicted_Impact!$C$125)+BJ33</f>
        <v>8.7222998351607117</v>
      </c>
      <c r="BL33" s="37">
        <f t="shared" ca="1" si="16"/>
        <v>192.66804486264914</v>
      </c>
      <c r="BM33" s="1">
        <f ca="1">(AU33-BN32)*Surge_Predicted_Impact!$C$124</f>
        <v>3.947344893842325E-2</v>
      </c>
      <c r="BN33" s="1">
        <f ca="1">BN32*(1-1/Surge_Predicted_Impact!$C$125)+BM33</f>
        <v>0.18600190145198295</v>
      </c>
      <c r="BO33" s="37">
        <f t="shared" ca="1" si="17"/>
        <v>4.2911466672319882</v>
      </c>
      <c r="BP33" s="1">
        <f ca="1">(AX33-AY32)*Surge_Predicted_Impact!$C$124</f>
        <v>1.8812883009751971</v>
      </c>
      <c r="BQ33" s="1">
        <f ca="1">BQ32*(1-1/Surge_Predicted_Impact!$C$125)+BP33</f>
        <v>9.267756852382881</v>
      </c>
      <c r="BR33" s="1">
        <f t="shared" ca="1" si="5"/>
        <v>197.3965869499026</v>
      </c>
      <c r="BS33" s="1">
        <f ca="1">(AP33-AQ32)*Surge_Predicted_Impact!$C$124</f>
        <v>3.7800000000000002</v>
      </c>
      <c r="BT33" s="1">
        <f ca="1">BT32*(1-1/Surge_Predicted_Impact!$C$125)+BS33</f>
        <v>20.084833058895939</v>
      </c>
      <c r="BU33" s="1">
        <f t="shared" ca="1" si="18"/>
        <v>398.08483305889592</v>
      </c>
      <c r="BW33" s="1">
        <f>Surge_Predicted_Impact!$C$112</f>
        <v>0</v>
      </c>
      <c r="BX33" s="1">
        <f>Surge_Predicted_Impact!$C$113</f>
        <v>0</v>
      </c>
      <c r="BY33" s="152">
        <f>Surge_Predicted_Impact!$C$114</f>
        <v>0</v>
      </c>
      <c r="BZ33" s="152">
        <f>Surge_Predicted_Impact!$C$115</f>
        <v>0</v>
      </c>
      <c r="CA33" s="152">
        <f t="shared" si="6"/>
        <v>0</v>
      </c>
      <c r="CB33" s="1">
        <f>Surge_Predicted_Impact!$C$117</f>
        <v>0</v>
      </c>
      <c r="CC33" s="1">
        <f>Surge_Predicted_Impact!$C$118</f>
        <v>0</v>
      </c>
      <c r="CD33" s="1">
        <f>Surge_Predicted_Impact!$C$119</f>
        <v>0</v>
      </c>
      <c r="CE33" s="1">
        <f t="shared" si="7"/>
        <v>0</v>
      </c>
      <c r="CF33" s="152">
        <f>Surge_Predicted_Impact!$C$120</f>
        <v>0</v>
      </c>
      <c r="CH33" s="1">
        <f ca="1">D33*Surge_Predicted_Impact!$C$135</f>
        <v>30939.289550229481</v>
      </c>
      <c r="CI33" s="18">
        <f ca="1">(C33-C32)*Surge_Predicted_Impact!$C$135</f>
        <v>6103.8031335564074</v>
      </c>
      <c r="CJ33" s="18">
        <f ca="1">CJ32*(1- 1/Surge_Predicted_Impact!$C$137)+CI33</f>
        <v>27592.084264532699</v>
      </c>
      <c r="CK33" s="18">
        <f t="shared" ca="1" si="8"/>
        <v>21488.281130976291</v>
      </c>
      <c r="CL33" s="1">
        <f ca="1">CJ33*(1-Surge_Predicted_Impact!$C$136)</f>
        <v>23453.271624852794</v>
      </c>
      <c r="CM33" s="1">
        <f ca="1">CJ33*(1+Surge_Predicted_Impact!$C$136)</f>
        <v>31730.896904212601</v>
      </c>
      <c r="CN33" s="1">
        <f ca="1">CI33/Surge_Predicted_Impact!$C$138</f>
        <v>1220.7606267112815</v>
      </c>
      <c r="CO33" s="1">
        <f ca="1">CK33/Surge_Predicted_Impact!$C$140</f>
        <v>859.5312452390516</v>
      </c>
      <c r="CP33" s="1">
        <f t="shared" ca="1" si="9"/>
        <v>2080.2918719503332</v>
      </c>
      <c r="CQ33" s="1">
        <f ca="1">CI33/(Surge_Predicted_Impact!$C$138 + Surge_Predicted_Impact!$C$139)</f>
        <v>1017.3005222594012</v>
      </c>
      <c r="CR33" s="1">
        <f ca="1">CK33/(Surge_Predicted_Impact!$C$140 + Surge_Predicted_Impact!$C$141)</f>
        <v>826.47235119139577</v>
      </c>
      <c r="CS33" s="152">
        <f>Surge_Predicted_Impact!$C$151</f>
        <v>12000</v>
      </c>
      <c r="CT33" s="152"/>
      <c r="CU33" s="1">
        <f ca="1">Surge_Predicted_Impact!$C$146*(Calculation!E33-Calculation!H33)</f>
        <v>40.946840879669573</v>
      </c>
      <c r="CV33" s="1">
        <f ca="1">H32*1/Surge_Predicted_Impact!$C$60</f>
        <v>24.858608997731686</v>
      </c>
      <c r="CW33" s="1">
        <f ca="1">CV33*Surge_Predicted_Impact!$C$144+CU33</f>
        <v>42.189771329556159</v>
      </c>
      <c r="CX33" s="1">
        <f ca="1">CX32*(1-1/Surge_Predicted_Impact!$C$147)+CW32</f>
        <v>205.20475744247761</v>
      </c>
      <c r="CY33" s="1">
        <f ca="1">$CX33*(1-Surge_Predicted_Impact!$C$145)</f>
        <v>153.90356808185823</v>
      </c>
      <c r="CZ33" s="1">
        <f ca="1">$CX33*(1+Surge_Predicted_Impact!$C$145)</f>
        <v>256.505946803097</v>
      </c>
      <c r="DA33" s="1">
        <f ca="1">CX33/Surge_Predicted_Impact!$C$148</f>
        <v>68.401585814159205</v>
      </c>
      <c r="DB33" s="152">
        <f>Surge_Predicted_Impact!$C$152</f>
        <v>0</v>
      </c>
    </row>
    <row r="34" spans="2:106" x14ac:dyDescent="0.25">
      <c r="B34" s="30">
        <f t="shared" si="10"/>
        <v>43923</v>
      </c>
      <c r="C34" s="18">
        <f ca="1">INDIRECT(_xlfn.CONCAT(EpidemiologicalModel_Selection!$C$2,"!",EpidemiologicalModel_Selection!$C$5,ROW()-1))</f>
        <v>5065.3305552256124</v>
      </c>
      <c r="D34" s="18">
        <f ca="1">INDIRECT(_xlfn.CONCAT(EpidemiologicalModel_Selection!$C$2,"!",EpidemiologicalModel_Selection!$C$3,ROW()-1))</f>
        <v>3573.0858367879373</v>
      </c>
      <c r="E34" s="37">
        <f ca="1">INDIRECT(_xlfn.CONCAT(EpidemiologicalModel_Selection!$C$2,"!",EpidemiologicalModel_Selection!$C$4,ROW()-1))</f>
        <v>700.15180712377185</v>
      </c>
      <c r="F34" s="37">
        <f ca="1">E34*Surge_Predicted_Impact!$D$53</f>
        <v>59.37287324409585</v>
      </c>
      <c r="G34" s="6">
        <f t="shared" ca="1" si="0"/>
        <v>231.58307715176625</v>
      </c>
      <c r="H34" s="24">
        <f ca="1">H33*(1-1/Surge_Predicted_Impact!$C$60)+F34</f>
        <v>231.58307715176625</v>
      </c>
      <c r="I34" s="24">
        <f ca="1">(1-Surge_Predicted_Impact!$C$68)*Calculation!O33</f>
        <v>0.86851664676976226</v>
      </c>
      <c r="J34" s="24">
        <f ca="1">I34+(J33*(1-1/Surge_Predicted_Impact!$C$63))</f>
        <v>3.1912364463992895</v>
      </c>
      <c r="K34" s="24">
        <f ca="1">(1/Surge_Predicted_Impact!$C$62)*Calculation!L33</f>
        <v>2.3565534277725879</v>
      </c>
      <c r="L34" s="24">
        <f ca="1">M34+L33*(1-1/Surge_Predicted_Impact!$C$62)</f>
        <v>32.643545053886683</v>
      </c>
      <c r="M34" s="1">
        <f ca="1">E34*Surge_Predicted_Impact!$D$55</f>
        <v>6.7214573483882161</v>
      </c>
      <c r="N34" s="6">
        <f ca="1">N33*(1-1/Surge_Predicted_Impact!$C$64)+K34</f>
        <v>9.5405567678875975</v>
      </c>
      <c r="O34" s="24">
        <f ca="1">N33*1/Surge_Predicted_Impact!$C$64</f>
        <v>1.0262861914450012</v>
      </c>
      <c r="P34" s="1">
        <f ca="1">E34*Surge_Predicted_Impact!$D$54</f>
        <v>45.92995854731943</v>
      </c>
      <c r="Q34" s="1">
        <f ca="1">Q33*(1-1/Surge_Predicted_Impact!$C$61)+P34</f>
        <v>234.39443089328881</v>
      </c>
      <c r="R34" s="6">
        <f t="shared" ca="1" si="11"/>
        <v>270.22921239357481</v>
      </c>
      <c r="S34" s="1">
        <f ca="1">E34*Surge_Predicted_Impact!$D$56</f>
        <v>3.3607286741941085E-2</v>
      </c>
      <c r="T34" s="6">
        <f ca="1">T33*(1-1/Surge_Predicted_Impact!$C$65)+S34</f>
        <v>0.15280509076472254</v>
      </c>
      <c r="U34" s="1">
        <f ca="1">E34*Surge_Predicted_Impact!$D$57</f>
        <v>5.3771658787105735E-2</v>
      </c>
      <c r="V34" s="6">
        <f ca="1">U33*(1-1/Surge_Predicted_Impact!$C$66)+U34</f>
        <v>5.3771658787105735E-2</v>
      </c>
      <c r="W34" s="5">
        <f>Surge_Predicted_Impact!$C$72</f>
        <v>0</v>
      </c>
      <c r="X34" s="160">
        <f>Surge_Predicted_Impact!$C$73</f>
        <v>0</v>
      </c>
      <c r="Y34" s="5">
        <f>Surge_Predicted_Impact!$C$74</f>
        <v>0</v>
      </c>
      <c r="Z34" s="5">
        <f>Surge_Predicted_Impact!$C$75</f>
        <v>0</v>
      </c>
      <c r="AA34" s="5">
        <f>Surge_Predicted_Impact!$C$76</f>
        <v>0</v>
      </c>
      <c r="AC34" s="18">
        <f ca="1">_xlfn.CEILING.MATH(G34/Surge_Predicted_Impact!$C$92)*(24/Surge_Predicted_Impact!$C$89)*(7/Surge_Predicted_Impact!$C$90)</f>
        <v>304.5</v>
      </c>
      <c r="AD34" s="18">
        <f ca="1">_xlfn.CEILING.MATH(R34/Surge_Predicted_Impact!$C$93)*(24/Surge_Predicted_Impact!$C$89)*(7/Surge_Predicted_Impact!$C$90)</f>
        <v>477.75</v>
      </c>
      <c r="AE34" s="1">
        <f t="shared" ca="1" si="1"/>
        <v>782.25</v>
      </c>
      <c r="AF34" s="1">
        <f ca="1">_xlfn.CEILING.MATH(N34/Surge_Predicted_Impact!$C$94)*24/Surge_Predicted_Impact!$C$89*7/Surge_Predicted_Impact!$C$90</f>
        <v>52.5</v>
      </c>
      <c r="AG34" s="1">
        <f ca="1">_xlfn.CEILING.MATH(T34/Surge_Predicted_Impact!$C$95)*24/Surge_Predicted_Impact!$C$89*7/Surge_Predicted_Impact!$C$90</f>
        <v>5.25</v>
      </c>
      <c r="AH34" s="1">
        <f ca="1">_xlfn.CEILING.MATH(V34/Surge_Predicted_Impact!$C$96)*24/Surge_Predicted_Impact!$C$89*7/Surge_Predicted_Impact!$C$90</f>
        <v>5.25</v>
      </c>
      <c r="AI34" s="18">
        <f t="shared" ca="1" si="12"/>
        <v>845.25</v>
      </c>
      <c r="AJ34" s="41"/>
      <c r="AK34" s="23">
        <f ca="1">_xlfn.CEILING.MATH(G34/Surge_Predicted_Impact!$C$103)*24/Surge_Predicted_Impact!$C$100*7/Surge_Predicted_Impact!$C$101</f>
        <v>152.25</v>
      </c>
      <c r="AL34" s="23">
        <f ca="1">_xlfn.CEILING.MATH(R34/Surge_Predicted_Impact!$C$104)*24/Surge_Predicted_Impact!$C$100*7/Surge_Predicted_Impact!$C$101</f>
        <v>241.5</v>
      </c>
      <c r="AM34" s="23">
        <f ca="1">_xlfn.CEILING.MATH(N34/Surge_Predicted_Impact!$C$105)*24/Surge_Predicted_Impact!$C$100*7/Surge_Predicted_Impact!$C$101</f>
        <v>26.25</v>
      </c>
      <c r="AN34" s="23">
        <f ca="1">_xlfn.CEILING.MATH(T34/Surge_Predicted_Impact!$C$106)*24/Surge_Predicted_Impact!$C$100*7/Surge_Predicted_Impact!$C$101</f>
        <v>5.25</v>
      </c>
      <c r="AO34" s="23">
        <f ca="1">_xlfn.CEILING.MATH(V34/Surge_Predicted_Impact!$C$107)*24/Surge_Predicted_Impact!$C$100*7/Surge_Predicted_Impact!$C$101</f>
        <v>5.25</v>
      </c>
      <c r="AP34" s="1">
        <f t="shared" ca="1" si="2"/>
        <v>430.5</v>
      </c>
      <c r="AR34" s="38">
        <f ca="1">G34/Surge_Predicted_Impact!$C$81</f>
        <v>77.194359050588744</v>
      </c>
      <c r="AS34" s="38">
        <f ca="1">$R34/Surge_Predicted_Impact!$C$82</f>
        <v>135.11460619678741</v>
      </c>
      <c r="AT34" s="38">
        <f t="shared" ca="1" si="13"/>
        <v>212.30896524737614</v>
      </c>
      <c r="AU34" s="38">
        <f ca="1">N34/Surge_Predicted_Impact!$C$83</f>
        <v>4.7702783839437988</v>
      </c>
      <c r="AV34" s="38">
        <f ca="1">T34/Surge_Predicted_Impact!$C$84</f>
        <v>7.640254538236127E-2</v>
      </c>
      <c r="AW34" s="38">
        <f ca="1">V34/Surge_Predicted_Impact!$C$85</f>
        <v>1.3442914696776434E-2</v>
      </c>
      <c r="AX34" s="38">
        <f t="shared" ca="1" si="14"/>
        <v>217.16908909139909</v>
      </c>
      <c r="AZ34" s="1">
        <f ca="1">(AE34-BA33)*Surge_Predicted_Impact!$C$124</f>
        <v>7.4963809207843113</v>
      </c>
      <c r="BA34" s="1">
        <f ca="1">BA33*(1-1/Surge_Predicted_Impact!$C$125)+AZ34</f>
        <v>37.778866847955456</v>
      </c>
      <c r="BB34" s="37">
        <f t="shared" ca="1" si="15"/>
        <v>820.02886684795544</v>
      </c>
      <c r="BC34" s="1">
        <f ca="1">(AF34-BD33)*Surge_Predicted_Impact!$C$124</f>
        <v>0.50153071673707916</v>
      </c>
      <c r="BD34" s="1">
        <f ca="1">BD33*(1-1/Surge_Predicted_Impact!$C$125)+BC34</f>
        <v>2.6808213054368726</v>
      </c>
      <c r="BE34" s="37">
        <f t="shared" ca="1" si="3"/>
        <v>55.180821305436872</v>
      </c>
      <c r="BF34" s="1">
        <f ca="1">(AI34-BG33)*Surge_Predicted_Impact!$C$124</f>
        <v>8.0910256899876103</v>
      </c>
      <c r="BG34" s="1">
        <f ca="1">BG33*(1-1/Surge_Predicted_Impact!$C$125)+BF34</f>
        <v>41.656497333995162</v>
      </c>
      <c r="BH34" s="37">
        <f t="shared" ca="1" si="4"/>
        <v>886.90649733399516</v>
      </c>
      <c r="BJ34" s="1">
        <f ca="1">(AT34-BK33)*Surge_Predicted_Impact!$C$124</f>
        <v>2.0358666541221546</v>
      </c>
      <c r="BK34" s="1">
        <f ca="1">BK33*(1-1/Surge_Predicted_Impact!$C$125)+BJ34</f>
        <v>10.135145072485672</v>
      </c>
      <c r="BL34" s="37">
        <f t="shared" ca="1" si="16"/>
        <v>222.44411031986181</v>
      </c>
      <c r="BM34" s="1">
        <f ca="1">(AU34-BN33)*Surge_Predicted_Impact!$C$124</f>
        <v>4.5842764824918156E-2</v>
      </c>
      <c r="BN34" s="1">
        <f ca="1">BN33*(1-1/Surge_Predicted_Impact!$C$125)+BM34</f>
        <v>0.21855881617318806</v>
      </c>
      <c r="BO34" s="37">
        <f t="shared" ca="1" si="17"/>
        <v>4.9888372001169872</v>
      </c>
      <c r="BP34" s="1">
        <f ca="1">(AX34-AY33)*Surge_Predicted_Impact!$C$124</f>
        <v>2.1716908909139909</v>
      </c>
      <c r="BQ34" s="1">
        <f ca="1">BQ33*(1-1/Surge_Predicted_Impact!$C$125)+BP34</f>
        <v>10.77746511098381</v>
      </c>
      <c r="BR34" s="1">
        <f t="shared" ca="1" si="5"/>
        <v>227.94655420238288</v>
      </c>
      <c r="BS34" s="1">
        <f ca="1">(AP34-AQ33)*Surge_Predicted_Impact!$C$124</f>
        <v>4.3049999999999997</v>
      </c>
      <c r="BT34" s="1">
        <f ca="1">BT33*(1-1/Surge_Predicted_Impact!$C$125)+BS34</f>
        <v>22.955202126117658</v>
      </c>
      <c r="BU34" s="1">
        <f t="shared" ca="1" si="18"/>
        <v>453.45520212611768</v>
      </c>
      <c r="BW34" s="1">
        <f>Surge_Predicted_Impact!$C$112</f>
        <v>0</v>
      </c>
      <c r="BX34" s="1">
        <f>Surge_Predicted_Impact!$C$113</f>
        <v>0</v>
      </c>
      <c r="BY34" s="152">
        <f>Surge_Predicted_Impact!$C$114</f>
        <v>0</v>
      </c>
      <c r="BZ34" s="152">
        <f>Surge_Predicted_Impact!$C$115</f>
        <v>0</v>
      </c>
      <c r="CA34" s="152">
        <f t="shared" si="6"/>
        <v>0</v>
      </c>
      <c r="CB34" s="1">
        <f>Surge_Predicted_Impact!$C$117</f>
        <v>0</v>
      </c>
      <c r="CC34" s="1">
        <f>Surge_Predicted_Impact!$C$118</f>
        <v>0</v>
      </c>
      <c r="CD34" s="1">
        <f>Surge_Predicted_Impact!$C$119</f>
        <v>0</v>
      </c>
      <c r="CE34" s="1">
        <f t="shared" si="7"/>
        <v>0</v>
      </c>
      <c r="CF34" s="152">
        <f>Surge_Predicted_Impact!$C$120</f>
        <v>0</v>
      </c>
      <c r="CH34" s="1">
        <f ca="1">D34*Surge_Predicted_Impact!$C$135</f>
        <v>35730.858367879373</v>
      </c>
      <c r="CI34" s="18">
        <f ca="1">(C34-C33)*Surge_Predicted_Impact!$C$135</f>
        <v>7001.518071237715</v>
      </c>
      <c r="CJ34" s="18">
        <f ca="1">CJ33*(1- 1/Surge_Predicted_Impact!$C$137)+CI34</f>
        <v>31834.393909317147</v>
      </c>
      <c r="CK34" s="18">
        <f t="shared" ca="1" si="8"/>
        <v>24832.875838079432</v>
      </c>
      <c r="CL34" s="1">
        <f ca="1">CJ34*(1-Surge_Predicted_Impact!$C$136)</f>
        <v>27059.234822919574</v>
      </c>
      <c r="CM34" s="1">
        <f ca="1">CJ34*(1+Surge_Predicted_Impact!$C$136)</f>
        <v>36609.552995714716</v>
      </c>
      <c r="CN34" s="1">
        <f ca="1">CI34/Surge_Predicted_Impact!$C$138</f>
        <v>1400.303614247543</v>
      </c>
      <c r="CO34" s="1">
        <f ca="1">CK34/Surge_Predicted_Impact!$C$140</f>
        <v>993.31503352317725</v>
      </c>
      <c r="CP34" s="1">
        <f t="shared" ca="1" si="9"/>
        <v>2393.6186477707201</v>
      </c>
      <c r="CQ34" s="1">
        <f ca="1">CI34/(Surge_Predicted_Impact!$C$138 + Surge_Predicted_Impact!$C$139)</f>
        <v>1166.9196785396191</v>
      </c>
      <c r="CR34" s="1">
        <f ca="1">CK34/(Surge_Predicted_Impact!$C$140 + Surge_Predicted_Impact!$C$141)</f>
        <v>955.11060915690121</v>
      </c>
      <c r="CS34" s="152">
        <f>Surge_Predicted_Impact!$C$151</f>
        <v>12000</v>
      </c>
      <c r="CT34" s="152"/>
      <c r="CU34" s="1">
        <f ca="1">Surge_Predicted_Impact!$C$146*(Calculation!E34-Calculation!H34)</f>
        <v>46.856872997200561</v>
      </c>
      <c r="CV34" s="1">
        <f ca="1">H33*1/Surge_Predicted_Impact!$C$60</f>
        <v>28.701700651278397</v>
      </c>
      <c r="CW34" s="1">
        <f ca="1">CV34*Surge_Predicted_Impact!$C$144+CU34</f>
        <v>48.29195802976448</v>
      </c>
      <c r="CX34" s="1">
        <f ca="1">CX33*(1-1/Surge_Predicted_Impact!$C$147)+CW33</f>
        <v>237.13429089990987</v>
      </c>
      <c r="CY34" s="1">
        <f ca="1">$CX34*(1-Surge_Predicted_Impact!$C$145)</f>
        <v>177.85071817493241</v>
      </c>
      <c r="CZ34" s="1">
        <f ca="1">$CX34*(1+Surge_Predicted_Impact!$C$145)</f>
        <v>296.41786362488733</v>
      </c>
      <c r="DA34" s="1">
        <f ca="1">CX34/Surge_Predicted_Impact!$C$148</f>
        <v>79.04476363330329</v>
      </c>
      <c r="DB34" s="152">
        <f>Surge_Predicted_Impact!$C$152</f>
        <v>0</v>
      </c>
    </row>
    <row r="35" spans="2:106" x14ac:dyDescent="0.25">
      <c r="B35" s="30">
        <f t="shared" si="10"/>
        <v>43924</v>
      </c>
      <c r="C35" s="18">
        <f ca="1">INDIRECT(_xlfn.CONCAT(EpidemiologicalModel_Selection!$C$2,"!",EpidemiologicalModel_Selection!$C$5,ROW()-1))</f>
        <v>5866.062568737716</v>
      </c>
      <c r="D35" s="18">
        <f ca="1">INDIRECT(_xlfn.CONCAT(EpidemiologicalModel_Selection!$C$2,"!",EpidemiologicalModel_Selection!$C$3,ROW()-1))</f>
        <v>4118.597433386617</v>
      </c>
      <c r="E35" s="37">
        <f ca="1">INDIRECT(_xlfn.CONCAT(EpidemiologicalModel_Selection!$C$2,"!",EpidemiologicalModel_Selection!$C$4,ROW()-1))</f>
        <v>800.73201351210594</v>
      </c>
      <c r="F35" s="37">
        <f ca="1">E35*Surge_Predicted_Impact!$D$53</f>
        <v>67.902074745826582</v>
      </c>
      <c r="G35" s="6">
        <f t="shared" ca="1" si="0"/>
        <v>266.40185516162626</v>
      </c>
      <c r="H35" s="24">
        <f ca="1">H34*(1-1/Surge_Predicted_Impact!$C$60)+F35</f>
        <v>266.40185516162626</v>
      </c>
      <c r="I35" s="24">
        <f ca="1">(1-Surge_Predicted_Impact!$C$68)*Calculation!O34</f>
        <v>1.0108918985733262</v>
      </c>
      <c r="J35" s="24">
        <f ca="1">I35+(J34*(1-1/Surge_Predicted_Impact!$C$63))</f>
        <v>3.7462374240584317</v>
      </c>
      <c r="K35" s="24">
        <f ca="1">(1/Surge_Predicted_Impact!$C$62)*Calculation!L34</f>
        <v>2.7202954211572234</v>
      </c>
      <c r="L35" s="24">
        <f ca="1">M35+L34*(1-1/Surge_Predicted_Impact!$C$62)</f>
        <v>37.610276962445681</v>
      </c>
      <c r="M35" s="1">
        <f ca="1">E35*Surge_Predicted_Impact!$D$55</f>
        <v>7.6870273297162246</v>
      </c>
      <c r="N35" s="6">
        <f ca="1">N34*(1-1/Surge_Predicted_Impact!$C$64)+K35</f>
        <v>11.068282593058871</v>
      </c>
      <c r="O35" s="24">
        <f ca="1">N34*1/Surge_Predicted_Impact!$C$64</f>
        <v>1.1925695959859497</v>
      </c>
      <c r="P35" s="1">
        <f ca="1">E35*Surge_Predicted_Impact!$D$54</f>
        <v>52.528020086394143</v>
      </c>
      <c r="Q35" s="1">
        <f ca="1">Q34*(1-1/Surge_Predicted_Impact!$C$61)+P35</f>
        <v>270.17999163016231</v>
      </c>
      <c r="R35" s="6">
        <f t="shared" ca="1" si="11"/>
        <v>311.53650601666641</v>
      </c>
      <c r="S35" s="1">
        <f ca="1">E35*Surge_Predicted_Impact!$D$56</f>
        <v>3.8435136648581121E-2</v>
      </c>
      <c r="T35" s="6">
        <f ca="1">T34*(1-1/Surge_Predicted_Impact!$C$65)+S35</f>
        <v>0.17595971833683141</v>
      </c>
      <c r="U35" s="1">
        <f ca="1">E35*Surge_Predicted_Impact!$D$57</f>
        <v>6.1496218637729798E-2</v>
      </c>
      <c r="V35" s="6">
        <f ca="1">U34*(1-1/Surge_Predicted_Impact!$C$66)+U35</f>
        <v>6.1496218637729798E-2</v>
      </c>
      <c r="W35" s="5">
        <f>Surge_Predicted_Impact!$C$72</f>
        <v>0</v>
      </c>
      <c r="X35" s="160">
        <f>Surge_Predicted_Impact!$C$73</f>
        <v>0</v>
      </c>
      <c r="Y35" s="5">
        <f>Surge_Predicted_Impact!$C$74</f>
        <v>0</v>
      </c>
      <c r="Z35" s="5">
        <f>Surge_Predicted_Impact!$C$75</f>
        <v>0</v>
      </c>
      <c r="AA35" s="5">
        <f>Surge_Predicted_Impact!$C$76</f>
        <v>0</v>
      </c>
      <c r="AC35" s="18">
        <f ca="1">_xlfn.CEILING.MATH(G35/Surge_Predicted_Impact!$C$92)*(24/Surge_Predicted_Impact!$C$89)*(7/Surge_Predicted_Impact!$C$90)</f>
        <v>351.75</v>
      </c>
      <c r="AD35" s="18">
        <f ca="1">_xlfn.CEILING.MATH(R35/Surge_Predicted_Impact!$C$93)*(24/Surge_Predicted_Impact!$C$89)*(7/Surge_Predicted_Impact!$C$90)</f>
        <v>546</v>
      </c>
      <c r="AE35" s="1">
        <f t="shared" ca="1" si="1"/>
        <v>897.75</v>
      </c>
      <c r="AF35" s="1">
        <f ca="1">_xlfn.CEILING.MATH(N35/Surge_Predicted_Impact!$C$94)*24/Surge_Predicted_Impact!$C$89*7/Surge_Predicted_Impact!$C$90</f>
        <v>63</v>
      </c>
      <c r="AG35" s="1">
        <f ca="1">_xlfn.CEILING.MATH(T35/Surge_Predicted_Impact!$C$95)*24/Surge_Predicted_Impact!$C$89*7/Surge_Predicted_Impact!$C$90</f>
        <v>5.25</v>
      </c>
      <c r="AH35" s="1">
        <f ca="1">_xlfn.CEILING.MATH(V35/Surge_Predicted_Impact!$C$96)*24/Surge_Predicted_Impact!$C$89*7/Surge_Predicted_Impact!$C$90</f>
        <v>5.25</v>
      </c>
      <c r="AI35" s="18">
        <f t="shared" ca="1" si="12"/>
        <v>971.25</v>
      </c>
      <c r="AJ35" s="41"/>
      <c r="AK35" s="23">
        <f ca="1">_xlfn.CEILING.MATH(G35/Surge_Predicted_Impact!$C$103)*24/Surge_Predicted_Impact!$C$100*7/Surge_Predicted_Impact!$C$101</f>
        <v>178.5</v>
      </c>
      <c r="AL35" s="23">
        <f ca="1">_xlfn.CEILING.MATH(R35/Surge_Predicted_Impact!$C$104)*24/Surge_Predicted_Impact!$C$100*7/Surge_Predicted_Impact!$C$101</f>
        <v>273</v>
      </c>
      <c r="AM35" s="23">
        <f ca="1">_xlfn.CEILING.MATH(N35/Surge_Predicted_Impact!$C$105)*24/Surge_Predicted_Impact!$C$100*7/Surge_Predicted_Impact!$C$101</f>
        <v>31.5</v>
      </c>
      <c r="AN35" s="23">
        <f ca="1">_xlfn.CEILING.MATH(T35/Surge_Predicted_Impact!$C$106)*24/Surge_Predicted_Impact!$C$100*7/Surge_Predicted_Impact!$C$101</f>
        <v>5.25</v>
      </c>
      <c r="AO35" s="23">
        <f ca="1">_xlfn.CEILING.MATH(V35/Surge_Predicted_Impact!$C$107)*24/Surge_Predicted_Impact!$C$100*7/Surge_Predicted_Impact!$C$101</f>
        <v>5.25</v>
      </c>
      <c r="AP35" s="1">
        <f t="shared" ca="1" si="2"/>
        <v>493.5</v>
      </c>
      <c r="AR35" s="38">
        <f ca="1">G35/Surge_Predicted_Impact!$C$81</f>
        <v>88.800618387208758</v>
      </c>
      <c r="AS35" s="38">
        <f ca="1">$R35/Surge_Predicted_Impact!$C$82</f>
        <v>155.7682530083332</v>
      </c>
      <c r="AT35" s="38">
        <f t="shared" ca="1" si="13"/>
        <v>244.56887139554198</v>
      </c>
      <c r="AU35" s="38">
        <f ca="1">N35/Surge_Predicted_Impact!$C$83</f>
        <v>5.5341412965294356</v>
      </c>
      <c r="AV35" s="38">
        <f ca="1">T35/Surge_Predicted_Impact!$C$84</f>
        <v>8.7979859168415706E-2</v>
      </c>
      <c r="AW35" s="38">
        <f ca="1">V35/Surge_Predicted_Impact!$C$85</f>
        <v>1.5374054659432449E-2</v>
      </c>
      <c r="AX35" s="38">
        <f t="shared" ca="1" si="14"/>
        <v>250.20636660589923</v>
      </c>
      <c r="AZ35" s="1">
        <f ca="1">(AE35-BA34)*Surge_Predicted_Impact!$C$124</f>
        <v>8.5997113315204459</v>
      </c>
      <c r="BA35" s="1">
        <f ca="1">BA34*(1-1/Surge_Predicted_Impact!$C$125)+AZ35</f>
        <v>43.680087690336229</v>
      </c>
      <c r="BB35" s="37">
        <f t="shared" ca="1" si="15"/>
        <v>941.43008769033622</v>
      </c>
      <c r="BC35" s="1">
        <f ca="1">(AF35-BD34)*Surge_Predicted_Impact!$C$124</f>
        <v>0.60319178694563125</v>
      </c>
      <c r="BD35" s="1">
        <f ca="1">BD34*(1-1/Surge_Predicted_Impact!$C$125)+BC35</f>
        <v>3.0925258562798699</v>
      </c>
      <c r="BE35" s="37">
        <f t="shared" ca="1" si="3"/>
        <v>66.092525856279863</v>
      </c>
      <c r="BF35" s="1">
        <f ca="1">(AI35-BG34)*Surge_Predicted_Impact!$C$124</f>
        <v>9.2959350266600485</v>
      </c>
      <c r="BG35" s="1">
        <f ca="1">BG34*(1-1/Surge_Predicted_Impact!$C$125)+BF35</f>
        <v>47.976968265369841</v>
      </c>
      <c r="BH35" s="37">
        <f t="shared" ca="1" si="4"/>
        <v>1019.2269682653698</v>
      </c>
      <c r="BJ35" s="1">
        <f ca="1">(AT35-BK34)*Surge_Predicted_Impact!$C$124</f>
        <v>2.344337263230563</v>
      </c>
      <c r="BK35" s="1">
        <f ca="1">BK34*(1-1/Surge_Predicted_Impact!$C$125)+BJ35</f>
        <v>11.755543401967259</v>
      </c>
      <c r="BL35" s="37">
        <f t="shared" ca="1" si="16"/>
        <v>256.32441479750923</v>
      </c>
      <c r="BM35" s="1">
        <f ca="1">(AU35-BN34)*Surge_Predicted_Impact!$C$124</f>
        <v>5.3155824803562471E-2</v>
      </c>
      <c r="BN35" s="1">
        <f ca="1">BN34*(1-1/Surge_Predicted_Impact!$C$125)+BM35</f>
        <v>0.25610329696437995</v>
      </c>
      <c r="BO35" s="37">
        <f t="shared" ca="1" si="17"/>
        <v>5.7902445934938154</v>
      </c>
      <c r="BP35" s="1">
        <f ca="1">(AX35-AY34)*Surge_Predicted_Impact!$C$124</f>
        <v>2.5020636660589926</v>
      </c>
      <c r="BQ35" s="1">
        <f ca="1">BQ34*(1-1/Surge_Predicted_Impact!$C$125)+BP35</f>
        <v>12.509709840543959</v>
      </c>
      <c r="BR35" s="1">
        <f t="shared" ca="1" si="5"/>
        <v>262.7160764464432</v>
      </c>
      <c r="BS35" s="1">
        <f ca="1">(AP35-AQ34)*Surge_Predicted_Impact!$C$124</f>
        <v>4.9350000000000005</v>
      </c>
      <c r="BT35" s="1">
        <f ca="1">BT34*(1-1/Surge_Predicted_Impact!$C$125)+BS35</f>
        <v>26.250544831394969</v>
      </c>
      <c r="BU35" s="1">
        <f t="shared" ca="1" si="18"/>
        <v>519.75054483139502</v>
      </c>
      <c r="BW35" s="1">
        <f>Surge_Predicted_Impact!$C$112</f>
        <v>0</v>
      </c>
      <c r="BX35" s="1">
        <f>Surge_Predicted_Impact!$C$113</f>
        <v>0</v>
      </c>
      <c r="BY35" s="152">
        <f>Surge_Predicted_Impact!$C$114</f>
        <v>0</v>
      </c>
      <c r="BZ35" s="152">
        <f>Surge_Predicted_Impact!$C$115</f>
        <v>0</v>
      </c>
      <c r="CA35" s="152">
        <f t="shared" si="6"/>
        <v>0</v>
      </c>
      <c r="CB35" s="1">
        <f>Surge_Predicted_Impact!$C$117</f>
        <v>0</v>
      </c>
      <c r="CC35" s="1">
        <f>Surge_Predicted_Impact!$C$118</f>
        <v>0</v>
      </c>
      <c r="CD35" s="1">
        <f>Surge_Predicted_Impact!$C$119</f>
        <v>0</v>
      </c>
      <c r="CE35" s="1">
        <f t="shared" si="7"/>
        <v>0</v>
      </c>
      <c r="CF35" s="152">
        <f>Surge_Predicted_Impact!$C$120</f>
        <v>0</v>
      </c>
      <c r="CH35" s="1">
        <f ca="1">D35*Surge_Predicted_Impact!$C$135</f>
        <v>41185.974333866172</v>
      </c>
      <c r="CI35" s="18">
        <f ca="1">(C35-C34)*Surge_Predicted_Impact!$C$135</f>
        <v>8007.3201351210355</v>
      </c>
      <c r="CJ35" s="18">
        <f ca="1">CJ34*(1- 1/Surge_Predicted_Impact!$C$137)+CI35</f>
        <v>36658.274653506465</v>
      </c>
      <c r="CK35" s="18">
        <f t="shared" ca="1" si="8"/>
        <v>28650.954518385428</v>
      </c>
      <c r="CL35" s="1">
        <f ca="1">CJ35*(1-Surge_Predicted_Impact!$C$136)</f>
        <v>31159.533455480494</v>
      </c>
      <c r="CM35" s="1">
        <f ca="1">CJ35*(1+Surge_Predicted_Impact!$C$136)</f>
        <v>42157.015851532429</v>
      </c>
      <c r="CN35" s="1">
        <f ca="1">CI35/Surge_Predicted_Impact!$C$138</f>
        <v>1601.4640270242071</v>
      </c>
      <c r="CO35" s="1">
        <f ca="1">CK35/Surge_Predicted_Impact!$C$140</f>
        <v>1146.0381807354172</v>
      </c>
      <c r="CP35" s="1">
        <f t="shared" ca="1" si="9"/>
        <v>2747.5022077596241</v>
      </c>
      <c r="CQ35" s="1">
        <f ca="1">CI35/(Surge_Predicted_Impact!$C$138 + Surge_Predicted_Impact!$C$139)</f>
        <v>1334.553355853506</v>
      </c>
      <c r="CR35" s="1">
        <f ca="1">CK35/(Surge_Predicted_Impact!$C$140 + Surge_Predicted_Impact!$C$141)</f>
        <v>1101.9597891686703</v>
      </c>
      <c r="CS35" s="152">
        <f>Surge_Predicted_Impact!$C$151</f>
        <v>12000</v>
      </c>
      <c r="CT35" s="152"/>
      <c r="CU35" s="1">
        <f ca="1">Surge_Predicted_Impact!$C$146*(Calculation!E35-Calculation!H35)</f>
        <v>53.433015835047968</v>
      </c>
      <c r="CV35" s="1">
        <f ca="1">H34*1/Surge_Predicted_Impact!$C$60</f>
        <v>33.083296735966606</v>
      </c>
      <c r="CW35" s="1">
        <f ca="1">CV35*Surge_Predicted_Impact!$C$144+CU35</f>
        <v>55.087180671846298</v>
      </c>
      <c r="CX35" s="1">
        <f ca="1">CX34*(1-1/Surge_Predicted_Impact!$C$147)+CW34</f>
        <v>273.56953438467883</v>
      </c>
      <c r="CY35" s="1">
        <f ca="1">$CX35*(1-Surge_Predicted_Impact!$C$145)</f>
        <v>205.17715078850912</v>
      </c>
      <c r="CZ35" s="1">
        <f ca="1">$CX35*(1+Surge_Predicted_Impact!$C$145)</f>
        <v>341.96191798084851</v>
      </c>
      <c r="DA35" s="1">
        <f ca="1">CX35/Surge_Predicted_Impact!$C$148</f>
        <v>91.189844794892949</v>
      </c>
      <c r="DB35" s="152">
        <f>Surge_Predicted_Impact!$C$152</f>
        <v>0</v>
      </c>
    </row>
    <row r="36" spans="2:106" x14ac:dyDescent="0.25">
      <c r="B36" s="30">
        <f t="shared" si="10"/>
        <v>43925</v>
      </c>
      <c r="C36" s="18">
        <f ca="1">INDIRECT(_xlfn.CONCAT(EpidemiologicalModel_Selection!$C$2,"!",EpidemiologicalModel_Selection!$C$5,ROW()-1))</f>
        <v>6778.6928573439282</v>
      </c>
      <c r="D36" s="18">
        <f ca="1">INDIRECT(_xlfn.CONCAT(EpidemiologicalModel_Selection!$C$2,"!",EpidemiologicalModel_Selection!$C$3,ROW()-1))</f>
        <v>4737.0421910366431</v>
      </c>
      <c r="E36" s="37">
        <f ca="1">INDIRECT(_xlfn.CONCAT(EpidemiologicalModel_Selection!$C$2,"!",EpidemiologicalModel_Selection!$C$4,ROW()-1))</f>
        <v>912.63028860621557</v>
      </c>
      <c r="F36" s="37">
        <f ca="1">E36*Surge_Predicted_Impact!$D$53</f>
        <v>77.391048473807075</v>
      </c>
      <c r="G36" s="6">
        <f t="shared" ca="1" si="0"/>
        <v>305.73549575520099</v>
      </c>
      <c r="H36" s="24">
        <f ca="1">H35*(1-1/Surge_Predicted_Impact!$C$60)+F36</f>
        <v>305.73549575520099</v>
      </c>
      <c r="I36" s="24">
        <f ca="1">(1-Surge_Predicted_Impact!$C$68)*Calculation!O35</f>
        <v>1.1746810520461604</v>
      </c>
      <c r="J36" s="24">
        <f ca="1">I36+(J35*(1-1/Surge_Predicted_Impact!$C$63))</f>
        <v>4.3857417012391018</v>
      </c>
      <c r="K36" s="24">
        <f ca="1">(1/Surge_Predicted_Impact!$C$62)*Calculation!L35</f>
        <v>3.1341897468704731</v>
      </c>
      <c r="L36" s="24">
        <f ca="1">M36+L35*(1-1/Surge_Predicted_Impact!$C$62)</f>
        <v>43.237337986194888</v>
      </c>
      <c r="M36" s="1">
        <f ca="1">E36*Surge_Predicted_Impact!$D$55</f>
        <v>8.7612507706196787</v>
      </c>
      <c r="N36" s="6">
        <f ca="1">N35*(1-1/Surge_Predicted_Impact!$C$64)+K36</f>
        <v>12.818937015796987</v>
      </c>
      <c r="O36" s="24">
        <f ca="1">N35*1/Surge_Predicted_Impact!$C$64</f>
        <v>1.3835353241323589</v>
      </c>
      <c r="P36" s="1">
        <f ca="1">E36*Surge_Predicted_Impact!$D$54</f>
        <v>59.868546932567732</v>
      </c>
      <c r="Q36" s="1">
        <f ca="1">Q35*(1-1/Surge_Predicted_Impact!$C$61)+P36</f>
        <v>310.74996773200417</v>
      </c>
      <c r="R36" s="6">
        <f t="shared" ca="1" si="11"/>
        <v>358.37304741943819</v>
      </c>
      <c r="S36" s="1">
        <f ca="1">E36*Surge_Predicted_Impact!$D$56</f>
        <v>4.3806253853098394E-2</v>
      </c>
      <c r="T36" s="6">
        <f ca="1">T35*(1-1/Surge_Predicted_Impact!$C$65)+S36</f>
        <v>0.20217000035624666</v>
      </c>
      <c r="U36" s="1">
        <f ca="1">E36*Surge_Predicted_Impact!$D$57</f>
        <v>7.0090006164957433E-2</v>
      </c>
      <c r="V36" s="6">
        <f ca="1">U35*(1-1/Surge_Predicted_Impact!$C$66)+U36</f>
        <v>7.0090006164957433E-2</v>
      </c>
      <c r="W36" s="5">
        <f>Surge_Predicted_Impact!$C$72</f>
        <v>0</v>
      </c>
      <c r="X36" s="160">
        <f>Surge_Predicted_Impact!$C$73</f>
        <v>0</v>
      </c>
      <c r="Y36" s="5">
        <f>Surge_Predicted_Impact!$C$74</f>
        <v>0</v>
      </c>
      <c r="Z36" s="5">
        <f>Surge_Predicted_Impact!$C$75</f>
        <v>0</v>
      </c>
      <c r="AA36" s="5">
        <f>Surge_Predicted_Impact!$C$76</f>
        <v>0</v>
      </c>
      <c r="AC36" s="18">
        <f ca="1">_xlfn.CEILING.MATH(G36/Surge_Predicted_Impact!$C$92)*(24/Surge_Predicted_Impact!$C$89)*(7/Surge_Predicted_Impact!$C$90)</f>
        <v>404.25</v>
      </c>
      <c r="AD36" s="18">
        <f ca="1">_xlfn.CEILING.MATH(R36/Surge_Predicted_Impact!$C$93)*(24/Surge_Predicted_Impact!$C$89)*(7/Surge_Predicted_Impact!$C$90)</f>
        <v>630</v>
      </c>
      <c r="AE36" s="1">
        <f t="shared" ca="1" si="1"/>
        <v>1034.25</v>
      </c>
      <c r="AF36" s="1">
        <f ca="1">_xlfn.CEILING.MATH(N36/Surge_Predicted_Impact!$C$94)*24/Surge_Predicted_Impact!$C$89*7/Surge_Predicted_Impact!$C$90</f>
        <v>68.25</v>
      </c>
      <c r="AG36" s="1">
        <f ca="1">_xlfn.CEILING.MATH(T36/Surge_Predicted_Impact!$C$95)*24/Surge_Predicted_Impact!$C$89*7/Surge_Predicted_Impact!$C$90</f>
        <v>5.25</v>
      </c>
      <c r="AH36" s="1">
        <f ca="1">_xlfn.CEILING.MATH(V36/Surge_Predicted_Impact!$C$96)*24/Surge_Predicted_Impact!$C$89*7/Surge_Predicted_Impact!$C$90</f>
        <v>5.25</v>
      </c>
      <c r="AI36" s="18">
        <f t="shared" ca="1" si="12"/>
        <v>1113</v>
      </c>
      <c r="AJ36" s="41"/>
      <c r="AK36" s="23">
        <f ca="1">_xlfn.CEILING.MATH(G36/Surge_Predicted_Impact!$C$103)*24/Surge_Predicted_Impact!$C$100*7/Surge_Predicted_Impact!$C$101</f>
        <v>204.75</v>
      </c>
      <c r="AL36" s="23">
        <f ca="1">_xlfn.CEILING.MATH(R36/Surge_Predicted_Impact!$C$104)*24/Surge_Predicted_Impact!$C$100*7/Surge_Predicted_Impact!$C$101</f>
        <v>315</v>
      </c>
      <c r="AM36" s="23">
        <f ca="1">_xlfn.CEILING.MATH(N36/Surge_Predicted_Impact!$C$105)*24/Surge_Predicted_Impact!$C$100*7/Surge_Predicted_Impact!$C$101</f>
        <v>36.75</v>
      </c>
      <c r="AN36" s="23">
        <f ca="1">_xlfn.CEILING.MATH(T36/Surge_Predicted_Impact!$C$106)*24/Surge_Predicted_Impact!$C$100*7/Surge_Predicted_Impact!$C$101</f>
        <v>5.25</v>
      </c>
      <c r="AO36" s="23">
        <f ca="1">_xlfn.CEILING.MATH(V36/Surge_Predicted_Impact!$C$107)*24/Surge_Predicted_Impact!$C$100*7/Surge_Predicted_Impact!$C$101</f>
        <v>5.25</v>
      </c>
      <c r="AP36" s="1">
        <f t="shared" ca="1" si="2"/>
        <v>567</v>
      </c>
      <c r="AR36" s="38">
        <f ca="1">G36/Surge_Predicted_Impact!$C$81</f>
        <v>101.91183191840032</v>
      </c>
      <c r="AS36" s="38">
        <f ca="1">$R36/Surge_Predicted_Impact!$C$82</f>
        <v>179.1865237097191</v>
      </c>
      <c r="AT36" s="38">
        <f t="shared" ca="1" si="13"/>
        <v>281.09835562811941</v>
      </c>
      <c r="AU36" s="38">
        <f ca="1">N36/Surge_Predicted_Impact!$C$83</f>
        <v>6.4094685078984934</v>
      </c>
      <c r="AV36" s="38">
        <f ca="1">T36/Surge_Predicted_Impact!$C$84</f>
        <v>0.10108500017812333</v>
      </c>
      <c r="AW36" s="38">
        <f ca="1">V36/Surge_Predicted_Impact!$C$85</f>
        <v>1.7522501541239358E-2</v>
      </c>
      <c r="AX36" s="38">
        <f t="shared" ca="1" si="14"/>
        <v>287.62643163773726</v>
      </c>
      <c r="AZ36" s="1">
        <f ca="1">(AE36-BA35)*Surge_Predicted_Impact!$C$124</f>
        <v>9.9056991230966371</v>
      </c>
      <c r="BA36" s="1">
        <f ca="1">BA35*(1-1/Surge_Predicted_Impact!$C$125)+AZ36</f>
        <v>50.465780549837426</v>
      </c>
      <c r="BB36" s="37">
        <f t="shared" ca="1" si="15"/>
        <v>1084.7157805498375</v>
      </c>
      <c r="BC36" s="1">
        <f ca="1">(AF36-BD35)*Surge_Predicted_Impact!$C$124</f>
        <v>0.6515747414372014</v>
      </c>
      <c r="BD36" s="1">
        <f ca="1">BD35*(1-1/Surge_Predicted_Impact!$C$125)+BC36</f>
        <v>3.5232058936970807</v>
      </c>
      <c r="BE36" s="37">
        <f t="shared" ref="BE36:BE67" ca="1" si="19">BD36+AF36</f>
        <v>71.773205893697082</v>
      </c>
      <c r="BF36" s="1">
        <f ca="1">(AI36-BG35)*Surge_Predicted_Impact!$C$124</f>
        <v>10.650230317346303</v>
      </c>
      <c r="BG36" s="1">
        <f ca="1">BG35*(1-1/Surge_Predicted_Impact!$C$125)+BF36</f>
        <v>55.200272278046867</v>
      </c>
      <c r="BH36" s="37">
        <f t="shared" ref="BH36:BH67" ca="1" si="20">BG36+AI36</f>
        <v>1168.2002722780469</v>
      </c>
      <c r="BJ36" s="1">
        <f ca="1">(AT36-BK35)*Surge_Predicted_Impact!$C$124</f>
        <v>2.6934281222615217</v>
      </c>
      <c r="BK36" s="1">
        <f ca="1">BK35*(1-1/Surge_Predicted_Impact!$C$125)+BJ36</f>
        <v>13.609289852659693</v>
      </c>
      <c r="BL36" s="37">
        <f t="shared" ca="1" si="16"/>
        <v>294.70764548077909</v>
      </c>
      <c r="BM36" s="1">
        <f ca="1">(AU36-BN35)*Surge_Predicted_Impact!$C$124</f>
        <v>6.1533652109341141E-2</v>
      </c>
      <c r="BN36" s="1">
        <f ca="1">BN35*(1-1/Surge_Predicted_Impact!$C$125)+BM36</f>
        <v>0.29934385643340822</v>
      </c>
      <c r="BO36" s="37">
        <f t="shared" ca="1" si="17"/>
        <v>6.7088123643319015</v>
      </c>
      <c r="BP36" s="1">
        <f ca="1">(AX36-AY35)*Surge_Predicted_Impact!$C$124</f>
        <v>2.8762643163773727</v>
      </c>
      <c r="BQ36" s="1">
        <f ca="1">BQ35*(1-1/Surge_Predicted_Impact!$C$125)+BP36</f>
        <v>14.492423454025335</v>
      </c>
      <c r="BR36" s="1">
        <f t="shared" ref="BR36:BR67" ca="1" si="21">BQ36+AX36</f>
        <v>302.11885509176261</v>
      </c>
      <c r="BS36" s="1">
        <f ca="1">(AP36-AQ35)*Surge_Predicted_Impact!$C$124</f>
        <v>5.67</v>
      </c>
      <c r="BT36" s="1">
        <f ca="1">BT35*(1-1/Surge_Predicted_Impact!$C$125)+BS36</f>
        <v>30.045505914866759</v>
      </c>
      <c r="BU36" s="1">
        <f t="shared" ref="BU36:BU67" ca="1" si="22">BT36+AP36</f>
        <v>597.04550591486679</v>
      </c>
      <c r="BW36" s="1">
        <f>Surge_Predicted_Impact!$C$112</f>
        <v>0</v>
      </c>
      <c r="BX36" s="1">
        <f>Surge_Predicted_Impact!$C$113</f>
        <v>0</v>
      </c>
      <c r="BY36" s="152">
        <f>Surge_Predicted_Impact!$C$114</f>
        <v>0</v>
      </c>
      <c r="BZ36" s="152">
        <f>Surge_Predicted_Impact!$C$115</f>
        <v>0</v>
      </c>
      <c r="CA36" s="152">
        <f t="shared" si="6"/>
        <v>0</v>
      </c>
      <c r="CB36" s="1">
        <f>Surge_Predicted_Impact!$C$117</f>
        <v>0</v>
      </c>
      <c r="CC36" s="1">
        <f>Surge_Predicted_Impact!$C$118</f>
        <v>0</v>
      </c>
      <c r="CD36" s="1">
        <f>Surge_Predicted_Impact!$C$119</f>
        <v>0</v>
      </c>
      <c r="CE36" s="1">
        <f t="shared" si="7"/>
        <v>0</v>
      </c>
      <c r="CF36" s="152">
        <f>Surge_Predicted_Impact!$C$120</f>
        <v>0</v>
      </c>
      <c r="CH36" s="1">
        <f ca="1">D36*Surge_Predicted_Impact!$C$135</f>
        <v>47370.421910366429</v>
      </c>
      <c r="CI36" s="18">
        <f ca="1">(C36-C35)*Surge_Predicted_Impact!$C$135</f>
        <v>9126.3028860621216</v>
      </c>
      <c r="CJ36" s="18">
        <f ca="1">CJ35*(1- 1/Surge_Predicted_Impact!$C$137)+CI36</f>
        <v>42118.75007421794</v>
      </c>
      <c r="CK36" s="18">
        <f t="shared" ca="1" si="8"/>
        <v>32992.44718815582</v>
      </c>
      <c r="CL36" s="1">
        <f ca="1">CJ36*(1-Surge_Predicted_Impact!$C$136)</f>
        <v>35800.937563085245</v>
      </c>
      <c r="CM36" s="1">
        <f ca="1">CJ36*(1+Surge_Predicted_Impact!$C$136)</f>
        <v>48436.562585350628</v>
      </c>
      <c r="CN36" s="1">
        <f ca="1">CI36/Surge_Predicted_Impact!$C$138</f>
        <v>1825.2605772124243</v>
      </c>
      <c r="CO36" s="1">
        <f ca="1">CK36/Surge_Predicted_Impact!$C$140</f>
        <v>1319.6978875262328</v>
      </c>
      <c r="CP36" s="1">
        <f t="shared" ca="1" si="9"/>
        <v>3144.9584647386573</v>
      </c>
      <c r="CQ36" s="1">
        <f ca="1">CI36/(Surge_Predicted_Impact!$C$138 + Surge_Predicted_Impact!$C$139)</f>
        <v>1521.0504810103537</v>
      </c>
      <c r="CR36" s="1">
        <f ca="1">CK36/(Surge_Predicted_Impact!$C$140 + Surge_Predicted_Impact!$C$141)</f>
        <v>1268.9402764675315</v>
      </c>
      <c r="CS36" s="152">
        <f>Surge_Predicted_Impact!$C$151</f>
        <v>12000</v>
      </c>
      <c r="CT36" s="152"/>
      <c r="CU36" s="1">
        <f ca="1">Surge_Predicted_Impact!$C$146*(Calculation!E36-Calculation!H36)</f>
        <v>60.689479285101463</v>
      </c>
      <c r="CV36" s="1">
        <f ca="1">H35*1/Surge_Predicted_Impact!$C$60</f>
        <v>38.057407880232326</v>
      </c>
      <c r="CW36" s="1">
        <f ca="1">CV36*Surge_Predicted_Impact!$C$144+CU36</f>
        <v>62.592349679113077</v>
      </c>
      <c r="CX36" s="1">
        <f ca="1">CX35*(1-1/Surge_Predicted_Impact!$C$147)+CW35</f>
        <v>314.97823833729115</v>
      </c>
      <c r="CY36" s="1">
        <f ca="1">$CX36*(1-Surge_Predicted_Impact!$C$145)</f>
        <v>236.23367875296836</v>
      </c>
      <c r="CZ36" s="1">
        <f ca="1">$CX36*(1+Surge_Predicted_Impact!$C$145)</f>
        <v>393.72279792161396</v>
      </c>
      <c r="DA36" s="1">
        <f ca="1">CX36/Surge_Predicted_Impact!$C$148</f>
        <v>104.99274611243038</v>
      </c>
      <c r="DB36" s="152">
        <f>Surge_Predicted_Impact!$C$152</f>
        <v>0</v>
      </c>
    </row>
    <row r="37" spans="2:106" x14ac:dyDescent="0.25">
      <c r="B37" s="30">
        <f t="shared" si="10"/>
        <v>43926</v>
      </c>
      <c r="C37" s="18">
        <f ca="1">INDIRECT(_xlfn.CONCAT(EpidemiologicalModel_Selection!$C$2,"!",EpidemiologicalModel_Selection!$C$5,ROW()-1))</f>
        <v>7814.7933284511691</v>
      </c>
      <c r="D37" s="18">
        <f ca="1">INDIRECT(_xlfn.CONCAT(EpidemiologicalModel_Selection!$C$2,"!",EpidemiologicalModel_Selection!$C$3,ROW()-1))</f>
        <v>5434.7825056412657</v>
      </c>
      <c r="E37" s="37">
        <f ca="1">INDIRECT(_xlfn.CONCAT(EpidemiologicalModel_Selection!$C$2,"!",EpidemiologicalModel_Selection!$C$4,ROW()-1))</f>
        <v>1036.1004711072396</v>
      </c>
      <c r="F37" s="37">
        <f ca="1">E37*Surge_Predicted_Impact!$D$53</f>
        <v>87.861319949893925</v>
      </c>
      <c r="G37" s="6">
        <f t="shared" ca="1" si="0"/>
        <v>349.92031631149479</v>
      </c>
      <c r="H37" s="24">
        <f ca="1">H36*(1-1/Surge_Predicted_Impact!$C$60)+F37</f>
        <v>349.92031631149479</v>
      </c>
      <c r="I37" s="24">
        <f ca="1">(1-Surge_Predicted_Impact!$C$68)*Calculation!O36</f>
        <v>1.3627822942703736</v>
      </c>
      <c r="J37" s="24">
        <f ca="1">I37+(J36*(1-1/Surge_Predicted_Impact!$C$63))</f>
        <v>5.1219894667610326</v>
      </c>
      <c r="K37" s="24">
        <f ca="1">(1/Surge_Predicted_Impact!$C$62)*Calculation!L36</f>
        <v>3.6031114988495738</v>
      </c>
      <c r="L37" s="24">
        <f ca="1">M37+L36*(1-1/Surge_Predicted_Impact!$C$62)</f>
        <v>49.580791009974817</v>
      </c>
      <c r="M37" s="1">
        <f ca="1">E37*Surge_Predicted_Impact!$D$55</f>
        <v>9.9465645226295099</v>
      </c>
      <c r="N37" s="6">
        <f ca="1">N36*(1-1/Surge_Predicted_Impact!$C$64)+K37</f>
        <v>14.819681387671936</v>
      </c>
      <c r="O37" s="24">
        <f ca="1">N36*1/Surge_Predicted_Impact!$C$64</f>
        <v>1.6023671269746234</v>
      </c>
      <c r="P37" s="1">
        <f ca="1">E37*Surge_Predicted_Impact!$D$54</f>
        <v>67.968190904634909</v>
      </c>
      <c r="Q37" s="1">
        <f ca="1">Q36*(1-1/Surge_Predicted_Impact!$C$61)+P37</f>
        <v>356.52173237006735</v>
      </c>
      <c r="R37" s="6">
        <f t="shared" ca="1" si="11"/>
        <v>411.22451284680318</v>
      </c>
      <c r="S37" s="1">
        <f ca="1">E37*Surge_Predicted_Impact!$D$56</f>
        <v>4.973282261314755E-2</v>
      </c>
      <c r="T37" s="6">
        <f ca="1">T36*(1-1/Surge_Predicted_Impact!$C$65)+S37</f>
        <v>0.23168582293376955</v>
      </c>
      <c r="U37" s="1">
        <f ca="1">E37*Surge_Predicted_Impact!$D$57</f>
        <v>7.9572516181036085E-2</v>
      </c>
      <c r="V37" s="6">
        <f ca="1">U36*(1-1/Surge_Predicted_Impact!$C$66)+U37</f>
        <v>7.9572516181036085E-2</v>
      </c>
      <c r="W37" s="5">
        <f>Surge_Predicted_Impact!$C$72</f>
        <v>0</v>
      </c>
      <c r="X37" s="160">
        <f>Surge_Predicted_Impact!$C$73</f>
        <v>0</v>
      </c>
      <c r="Y37" s="5">
        <f>Surge_Predicted_Impact!$C$74</f>
        <v>0</v>
      </c>
      <c r="Z37" s="5">
        <f>Surge_Predicted_Impact!$C$75</f>
        <v>0</v>
      </c>
      <c r="AA37" s="5">
        <f>Surge_Predicted_Impact!$C$76</f>
        <v>0</v>
      </c>
      <c r="AC37" s="18">
        <f ca="1">_xlfn.CEILING.MATH(G37/Surge_Predicted_Impact!$C$92)*(24/Surge_Predicted_Impact!$C$89)*(7/Surge_Predicted_Impact!$C$90)</f>
        <v>462</v>
      </c>
      <c r="AD37" s="18">
        <f ca="1">_xlfn.CEILING.MATH(R37/Surge_Predicted_Impact!$C$93)*(24/Surge_Predicted_Impact!$C$89)*(7/Surge_Predicted_Impact!$C$90)</f>
        <v>724.5</v>
      </c>
      <c r="AE37" s="1">
        <f t="shared" ca="1" si="1"/>
        <v>1186.5</v>
      </c>
      <c r="AF37" s="1">
        <f ca="1">_xlfn.CEILING.MATH(N37/Surge_Predicted_Impact!$C$94)*24/Surge_Predicted_Impact!$C$89*7/Surge_Predicted_Impact!$C$90</f>
        <v>78.75</v>
      </c>
      <c r="AG37" s="1">
        <f ca="1">_xlfn.CEILING.MATH(T37/Surge_Predicted_Impact!$C$95)*24/Surge_Predicted_Impact!$C$89*7/Surge_Predicted_Impact!$C$90</f>
        <v>5.25</v>
      </c>
      <c r="AH37" s="1">
        <f ca="1">_xlfn.CEILING.MATH(V37/Surge_Predicted_Impact!$C$96)*24/Surge_Predicted_Impact!$C$89*7/Surge_Predicted_Impact!$C$90</f>
        <v>5.25</v>
      </c>
      <c r="AI37" s="18">
        <f t="shared" ca="1" si="12"/>
        <v>1275.75</v>
      </c>
      <c r="AJ37" s="41"/>
      <c r="AK37" s="23">
        <f ca="1">_xlfn.CEILING.MATH(G37/Surge_Predicted_Impact!$C$103)*24/Surge_Predicted_Impact!$C$100*7/Surge_Predicted_Impact!$C$101</f>
        <v>231</v>
      </c>
      <c r="AL37" s="23">
        <f ca="1">_xlfn.CEILING.MATH(R37/Surge_Predicted_Impact!$C$104)*24/Surge_Predicted_Impact!$C$100*7/Surge_Predicted_Impact!$C$101</f>
        <v>362.25</v>
      </c>
      <c r="AM37" s="23">
        <f ca="1">_xlfn.CEILING.MATH(N37/Surge_Predicted_Impact!$C$105)*24/Surge_Predicted_Impact!$C$100*7/Surge_Predicted_Impact!$C$101</f>
        <v>42</v>
      </c>
      <c r="AN37" s="23">
        <f ca="1">_xlfn.CEILING.MATH(T37/Surge_Predicted_Impact!$C$106)*24/Surge_Predicted_Impact!$C$100*7/Surge_Predicted_Impact!$C$101</f>
        <v>5.25</v>
      </c>
      <c r="AO37" s="23">
        <f ca="1">_xlfn.CEILING.MATH(V37/Surge_Predicted_Impact!$C$107)*24/Surge_Predicted_Impact!$C$100*7/Surge_Predicted_Impact!$C$101</f>
        <v>5.25</v>
      </c>
      <c r="AP37" s="1">
        <f t="shared" ca="1" si="2"/>
        <v>645.75</v>
      </c>
      <c r="AR37" s="38">
        <f ca="1">G37/Surge_Predicted_Impact!$C$81</f>
        <v>116.64010543716493</v>
      </c>
      <c r="AS37" s="38">
        <f ca="1">$R37/Surge_Predicted_Impact!$C$82</f>
        <v>205.61225642340159</v>
      </c>
      <c r="AT37" s="38">
        <f t="shared" ca="1" si="13"/>
        <v>322.25236186056651</v>
      </c>
      <c r="AU37" s="38">
        <f ca="1">N37/Surge_Predicted_Impact!$C$83</f>
        <v>7.4098406938359682</v>
      </c>
      <c r="AV37" s="38">
        <f ca="1">T37/Surge_Predicted_Impact!$C$84</f>
        <v>0.11584291146688477</v>
      </c>
      <c r="AW37" s="38">
        <f ca="1">V37/Surge_Predicted_Impact!$C$85</f>
        <v>1.9893129045259021E-2</v>
      </c>
      <c r="AX37" s="38">
        <f t="shared" ca="1" si="14"/>
        <v>329.79793859491463</v>
      </c>
      <c r="AZ37" s="1">
        <f ca="1">(AE37-BA36)*Surge_Predicted_Impact!$C$124</f>
        <v>11.360342194501625</v>
      </c>
      <c r="BA37" s="1">
        <f ca="1">BA36*(1-1/Surge_Predicted_Impact!$C$125)+AZ37</f>
        <v>58.221424133636383</v>
      </c>
      <c r="BB37" s="37">
        <f t="shared" ca="1" si="15"/>
        <v>1244.7214241336364</v>
      </c>
      <c r="BC37" s="1">
        <f ca="1">(AF37-BD36)*Surge_Predicted_Impact!$C$124</f>
        <v>0.75226794106302919</v>
      </c>
      <c r="BD37" s="1">
        <f ca="1">BD36*(1-1/Surge_Predicted_Impact!$C$125)+BC37</f>
        <v>4.0238162709246046</v>
      </c>
      <c r="BE37" s="37">
        <f t="shared" ca="1" si="19"/>
        <v>82.773816270924598</v>
      </c>
      <c r="BF37" s="1">
        <f ca="1">(AI37-BG36)*Surge_Predicted_Impact!$C$124</f>
        <v>12.205497277219532</v>
      </c>
      <c r="BG37" s="1">
        <f ca="1">BG36*(1-1/Surge_Predicted_Impact!$C$125)+BF37</f>
        <v>63.462892963977339</v>
      </c>
      <c r="BH37" s="37">
        <f t="shared" ca="1" si="20"/>
        <v>1339.2128929639773</v>
      </c>
      <c r="BJ37" s="1">
        <f ca="1">(AT37-BK36)*Surge_Predicted_Impact!$C$124</f>
        <v>3.0864307200790684</v>
      </c>
      <c r="BK37" s="1">
        <f ca="1">BK36*(1-1/Surge_Predicted_Impact!$C$125)+BJ37</f>
        <v>15.723628440405927</v>
      </c>
      <c r="BL37" s="37">
        <f t="shared" ca="1" si="16"/>
        <v>337.97599030097246</v>
      </c>
      <c r="BM37" s="1">
        <f ca="1">(AU37-BN36)*Surge_Predicted_Impact!$C$124</f>
        <v>7.1104968374025607E-2</v>
      </c>
      <c r="BN37" s="1">
        <f ca="1">BN36*(1-1/Surge_Predicted_Impact!$C$125)+BM37</f>
        <v>0.34906712077647606</v>
      </c>
      <c r="BO37" s="37">
        <f t="shared" ca="1" si="17"/>
        <v>7.7589078146124439</v>
      </c>
      <c r="BP37" s="1">
        <f ca="1">(AX37-AY36)*Surge_Predicted_Impact!$C$124</f>
        <v>3.2979793859491462</v>
      </c>
      <c r="BQ37" s="1">
        <f ca="1">BQ36*(1-1/Surge_Predicted_Impact!$C$125)+BP37</f>
        <v>16.755229736115531</v>
      </c>
      <c r="BR37" s="1">
        <f t="shared" ca="1" si="21"/>
        <v>346.55316833103018</v>
      </c>
      <c r="BS37" s="1">
        <f ca="1">(AP37-AQ36)*Surge_Predicted_Impact!$C$124</f>
        <v>6.4575000000000005</v>
      </c>
      <c r="BT37" s="1">
        <f ca="1">BT36*(1-1/Surge_Predicted_Impact!$C$125)+BS37</f>
        <v>34.356898349519135</v>
      </c>
      <c r="BU37" s="1">
        <f t="shared" ca="1" si="22"/>
        <v>680.10689834951916</v>
      </c>
      <c r="BW37" s="1">
        <f>Surge_Predicted_Impact!$C$112</f>
        <v>0</v>
      </c>
      <c r="BX37" s="1">
        <f>Surge_Predicted_Impact!$C$113</f>
        <v>0</v>
      </c>
      <c r="BY37" s="152">
        <f>Surge_Predicted_Impact!$C$114</f>
        <v>0</v>
      </c>
      <c r="BZ37" s="152">
        <f>Surge_Predicted_Impact!$C$115</f>
        <v>0</v>
      </c>
      <c r="CA37" s="152">
        <f t="shared" si="6"/>
        <v>0</v>
      </c>
      <c r="CB37" s="1">
        <f>Surge_Predicted_Impact!$C$117</f>
        <v>0</v>
      </c>
      <c r="CC37" s="1">
        <f>Surge_Predicted_Impact!$C$118</f>
        <v>0</v>
      </c>
      <c r="CD37" s="1">
        <f>Surge_Predicted_Impact!$C$119</f>
        <v>0</v>
      </c>
      <c r="CE37" s="1">
        <f t="shared" si="7"/>
        <v>0</v>
      </c>
      <c r="CF37" s="152">
        <f>Surge_Predicted_Impact!$C$120</f>
        <v>0</v>
      </c>
      <c r="CH37" s="1">
        <f ca="1">D37*Surge_Predicted_Impact!$C$135</f>
        <v>54347.825056412657</v>
      </c>
      <c r="CI37" s="18">
        <f ca="1">(C37-C36)*Surge_Predicted_Impact!$C$135</f>
        <v>10361.00471107241</v>
      </c>
      <c r="CJ37" s="18">
        <f ca="1">CJ36*(1- 1/Surge_Predicted_Impact!$C$137)+CI37</f>
        <v>48267.879777868562</v>
      </c>
      <c r="CK37" s="18">
        <f t="shared" ca="1" si="8"/>
        <v>37906.87506679615</v>
      </c>
      <c r="CL37" s="1">
        <f ca="1">CJ37*(1-Surge_Predicted_Impact!$C$136)</f>
        <v>41027.697811188278</v>
      </c>
      <c r="CM37" s="1">
        <f ca="1">CJ37*(1+Surge_Predicted_Impact!$C$136)</f>
        <v>55508.061744548839</v>
      </c>
      <c r="CN37" s="1">
        <f ca="1">CI37/Surge_Predicted_Impact!$C$138</f>
        <v>2072.200942214482</v>
      </c>
      <c r="CO37" s="1">
        <f ca="1">CK37/Surge_Predicted_Impact!$C$140</f>
        <v>1516.2750026718461</v>
      </c>
      <c r="CP37" s="1">
        <f t="shared" ca="1" si="9"/>
        <v>3588.4759448863279</v>
      </c>
      <c r="CQ37" s="1">
        <f ca="1">CI37/(Surge_Predicted_Impact!$C$138 + Surge_Predicted_Impact!$C$139)</f>
        <v>1726.8341185120682</v>
      </c>
      <c r="CR37" s="1">
        <f ca="1">CK37/(Surge_Predicted_Impact!$C$140 + Surge_Predicted_Impact!$C$141)</f>
        <v>1457.9567333383134</v>
      </c>
      <c r="CS37" s="152">
        <f>Surge_Predicted_Impact!$C$151</f>
        <v>12000</v>
      </c>
      <c r="CT37" s="152"/>
      <c r="CU37" s="1">
        <f ca="1">Surge_Predicted_Impact!$C$146*(Calculation!E37-Calculation!H37)</f>
        <v>68.618015479574481</v>
      </c>
      <c r="CV37" s="1">
        <f ca="1">H36*1/Surge_Predicted_Impact!$C$60</f>
        <v>43.676499393600139</v>
      </c>
      <c r="CW37" s="1">
        <f ca="1">CV37*Surge_Predicted_Impact!$C$144+CU37</f>
        <v>70.801840449254485</v>
      </c>
      <c r="CX37" s="1">
        <f ca="1">CX36*(1-1/Surge_Predicted_Impact!$C$147)+CW36</f>
        <v>361.82167609953962</v>
      </c>
      <c r="CY37" s="1">
        <f ca="1">$CX37*(1-Surge_Predicted_Impact!$C$145)</f>
        <v>271.3662570746547</v>
      </c>
      <c r="CZ37" s="1">
        <f ca="1">$CX37*(1+Surge_Predicted_Impact!$C$145)</f>
        <v>452.27709512442453</v>
      </c>
      <c r="DA37" s="1">
        <f ca="1">CX37/Surge_Predicted_Impact!$C$148</f>
        <v>120.60722536651321</v>
      </c>
      <c r="DB37" s="152">
        <f>Surge_Predicted_Impact!$C$152</f>
        <v>0</v>
      </c>
    </row>
    <row r="38" spans="2:106" x14ac:dyDescent="0.25">
      <c r="B38" s="30">
        <f t="shared" si="10"/>
        <v>43927</v>
      </c>
      <c r="C38" s="18">
        <f ca="1">INDIRECT(_xlfn.CONCAT(EpidemiologicalModel_Selection!$C$2,"!",EpidemiologicalModel_Selection!$C$5,ROW()-1))</f>
        <v>8985.8312263098887</v>
      </c>
      <c r="D38" s="18">
        <f ca="1">INDIRECT(_xlfn.CONCAT(EpidemiologicalModel_Selection!$C$2,"!",EpidemiologicalModel_Selection!$C$3,ROW()-1))</f>
        <v>6217.6216530970387</v>
      </c>
      <c r="E38" s="37">
        <f ca="1">INDIRECT(_xlfn.CONCAT(EpidemiologicalModel_Selection!$C$2,"!",EpidemiologicalModel_Selection!$C$4,ROW()-1))</f>
        <v>1171.0378978587191</v>
      </c>
      <c r="F38" s="37">
        <f ca="1">E38*Surge_Predicted_Impact!$D$53</f>
        <v>99.304013738419386</v>
      </c>
      <c r="G38" s="6">
        <f t="shared" ca="1" si="0"/>
        <v>399.23571343398635</v>
      </c>
      <c r="H38" s="24">
        <f ca="1">H37*(1-1/Surge_Predicted_Impact!$C$60)+F38</f>
        <v>399.23571343398635</v>
      </c>
      <c r="I38" s="24">
        <f ca="1">(1-Surge_Predicted_Impact!$C$68)*Calculation!O37</f>
        <v>1.5783316200700039</v>
      </c>
      <c r="J38" s="24">
        <f ca="1">I38+(J37*(1-1/Surge_Predicted_Impact!$C$63))</f>
        <v>5.9686083058651747</v>
      </c>
      <c r="K38" s="24">
        <f ca="1">(1/Surge_Predicted_Impact!$C$62)*Calculation!L37</f>
        <v>4.1317325841645678</v>
      </c>
      <c r="L38" s="24">
        <f ca="1">M38+L37*(1-1/Surge_Predicted_Impact!$C$62)</f>
        <v>56.691022245253961</v>
      </c>
      <c r="M38" s="1">
        <f ca="1">E38*Surge_Predicted_Impact!$D$55</f>
        <v>11.241963819443715</v>
      </c>
      <c r="N38" s="6">
        <f ca="1">N37*(1-1/Surge_Predicted_Impact!$C$64)+K38</f>
        <v>17.098953798377512</v>
      </c>
      <c r="O38" s="24">
        <f ca="1">N37*1/Surge_Predicted_Impact!$C$64</f>
        <v>1.8524601734589921</v>
      </c>
      <c r="P38" s="1">
        <f ca="1">E38*Surge_Predicted_Impact!$D$54</f>
        <v>76.820086099531963</v>
      </c>
      <c r="Q38" s="1">
        <f ca="1">Q37*(1-1/Surge_Predicted_Impact!$C$61)+P38</f>
        <v>407.87598044316599</v>
      </c>
      <c r="R38" s="6">
        <f t="shared" ca="1" si="11"/>
        <v>470.53561099428515</v>
      </c>
      <c r="S38" s="1">
        <f ca="1">E38*Surge_Predicted_Impact!$D$56</f>
        <v>5.6209819097218575E-2</v>
      </c>
      <c r="T38" s="6">
        <f ca="1">T37*(1-1/Surge_Predicted_Impact!$C$65)+S38</f>
        <v>0.26472705973761118</v>
      </c>
      <c r="U38" s="1">
        <f ca="1">E38*Surge_Predicted_Impact!$D$57</f>
        <v>8.9935710555549719E-2</v>
      </c>
      <c r="V38" s="6">
        <f ca="1">U37*(1-1/Surge_Predicted_Impact!$C$66)+U38</f>
        <v>8.9935710555549719E-2</v>
      </c>
      <c r="W38" s="5">
        <f>Surge_Predicted_Impact!$C$72</f>
        <v>0</v>
      </c>
      <c r="X38" s="160">
        <f>Surge_Predicted_Impact!$C$73</f>
        <v>0</v>
      </c>
      <c r="Y38" s="5">
        <f>Surge_Predicted_Impact!$C$74</f>
        <v>0</v>
      </c>
      <c r="Z38" s="5">
        <f>Surge_Predicted_Impact!$C$75</f>
        <v>0</v>
      </c>
      <c r="AA38" s="5">
        <f>Surge_Predicted_Impact!$C$76</f>
        <v>0</v>
      </c>
      <c r="AC38" s="18">
        <f ca="1">_xlfn.CEILING.MATH(G38/Surge_Predicted_Impact!$C$92)*(24/Surge_Predicted_Impact!$C$89)*(7/Surge_Predicted_Impact!$C$90)</f>
        <v>525</v>
      </c>
      <c r="AD38" s="18">
        <f ca="1">_xlfn.CEILING.MATH(R38/Surge_Predicted_Impact!$C$93)*(24/Surge_Predicted_Impact!$C$89)*(7/Surge_Predicted_Impact!$C$90)</f>
        <v>824.25</v>
      </c>
      <c r="AE38" s="1">
        <f t="shared" ca="1" si="1"/>
        <v>1349.25</v>
      </c>
      <c r="AF38" s="1">
        <f ca="1">_xlfn.CEILING.MATH(N38/Surge_Predicted_Impact!$C$94)*24/Surge_Predicted_Impact!$C$89*7/Surge_Predicted_Impact!$C$90</f>
        <v>94.5</v>
      </c>
      <c r="AG38" s="1">
        <f ca="1">_xlfn.CEILING.MATH(T38/Surge_Predicted_Impact!$C$95)*24/Surge_Predicted_Impact!$C$89*7/Surge_Predicted_Impact!$C$90</f>
        <v>5.25</v>
      </c>
      <c r="AH38" s="1">
        <f ca="1">_xlfn.CEILING.MATH(V38/Surge_Predicted_Impact!$C$96)*24/Surge_Predicted_Impact!$C$89*7/Surge_Predicted_Impact!$C$90</f>
        <v>5.25</v>
      </c>
      <c r="AI38" s="18">
        <f t="shared" ca="1" si="12"/>
        <v>1454.25</v>
      </c>
      <c r="AJ38" s="41"/>
      <c r="AK38" s="23">
        <f ca="1">_xlfn.CEILING.MATH(G38/Surge_Predicted_Impact!$C$103)*24/Surge_Predicted_Impact!$C$100*7/Surge_Predicted_Impact!$C$101</f>
        <v>262.5</v>
      </c>
      <c r="AL38" s="23">
        <f ca="1">_xlfn.CEILING.MATH(R38/Surge_Predicted_Impact!$C$104)*24/Surge_Predicted_Impact!$C$100*7/Surge_Predicted_Impact!$C$101</f>
        <v>414.75</v>
      </c>
      <c r="AM38" s="23">
        <f ca="1">_xlfn.CEILING.MATH(N38/Surge_Predicted_Impact!$C$105)*24/Surge_Predicted_Impact!$C$100*7/Surge_Predicted_Impact!$C$101</f>
        <v>47.25</v>
      </c>
      <c r="AN38" s="23">
        <f ca="1">_xlfn.CEILING.MATH(T38/Surge_Predicted_Impact!$C$106)*24/Surge_Predicted_Impact!$C$100*7/Surge_Predicted_Impact!$C$101</f>
        <v>5.25</v>
      </c>
      <c r="AO38" s="23">
        <f ca="1">_xlfn.CEILING.MATH(V38/Surge_Predicted_Impact!$C$107)*24/Surge_Predicted_Impact!$C$100*7/Surge_Predicted_Impact!$C$101</f>
        <v>5.25</v>
      </c>
      <c r="AP38" s="1">
        <f t="shared" ca="1" si="2"/>
        <v>735</v>
      </c>
      <c r="AR38" s="38">
        <f ca="1">G38/Surge_Predicted_Impact!$C$81</f>
        <v>133.07857114466211</v>
      </c>
      <c r="AS38" s="38">
        <f ca="1">$R38/Surge_Predicted_Impact!$C$82</f>
        <v>235.26780549714258</v>
      </c>
      <c r="AT38" s="38">
        <f t="shared" ca="1" si="13"/>
        <v>368.34637664180468</v>
      </c>
      <c r="AU38" s="38">
        <f ca="1">N38/Surge_Predicted_Impact!$C$83</f>
        <v>8.5494768991887558</v>
      </c>
      <c r="AV38" s="38">
        <f ca="1">T38/Surge_Predicted_Impact!$C$84</f>
        <v>0.13236352986880559</v>
      </c>
      <c r="AW38" s="38">
        <f ca="1">V38/Surge_Predicted_Impact!$C$85</f>
        <v>2.248392763888743E-2</v>
      </c>
      <c r="AX38" s="38">
        <f t="shared" ca="1" si="14"/>
        <v>377.05070099850116</v>
      </c>
      <c r="AZ38" s="1">
        <f ca="1">(AE38-BA37)*Surge_Predicted_Impact!$C$124</f>
        <v>12.910285758663635</v>
      </c>
      <c r="BA38" s="1">
        <f ca="1">BA37*(1-1/Surge_Predicted_Impact!$C$125)+AZ38</f>
        <v>66.973036739897424</v>
      </c>
      <c r="BB38" s="37">
        <f t="shared" ca="1" si="15"/>
        <v>1416.2230367398975</v>
      </c>
      <c r="BC38" s="1">
        <f ca="1">(AF38-BD37)*Surge_Predicted_Impact!$C$124</f>
        <v>0.90476183729075399</v>
      </c>
      <c r="BD38" s="1">
        <f ca="1">BD37*(1-1/Surge_Predicted_Impact!$C$125)+BC38</f>
        <v>4.6411626602921725</v>
      </c>
      <c r="BE38" s="37">
        <f t="shared" ca="1" si="19"/>
        <v>99.141162660292167</v>
      </c>
      <c r="BF38" s="1">
        <f ca="1">(AI38-BG37)*Surge_Predicted_Impact!$C$124</f>
        <v>13.907871070360228</v>
      </c>
      <c r="BG38" s="1">
        <f ca="1">BG37*(1-1/Surge_Predicted_Impact!$C$125)+BF38</f>
        <v>72.837700251196324</v>
      </c>
      <c r="BH38" s="37">
        <f t="shared" ca="1" si="20"/>
        <v>1527.0877002511963</v>
      </c>
      <c r="BJ38" s="1">
        <f ca="1">(AT38-BK37)*Surge_Predicted_Impact!$C$124</f>
        <v>3.5262274820139874</v>
      </c>
      <c r="BK38" s="1">
        <f ca="1">BK37*(1-1/Surge_Predicted_Impact!$C$125)+BJ38</f>
        <v>18.126739605248062</v>
      </c>
      <c r="BL38" s="37">
        <f t="shared" ca="1" si="16"/>
        <v>386.47311624705276</v>
      </c>
      <c r="BM38" s="1">
        <f ca="1">(AU38-BN37)*Surge_Predicted_Impact!$C$124</f>
        <v>8.2004097784122792E-2</v>
      </c>
      <c r="BN38" s="1">
        <f ca="1">BN37*(1-1/Surge_Predicted_Impact!$C$125)+BM38</f>
        <v>0.40613785279085057</v>
      </c>
      <c r="BO38" s="37">
        <f t="shared" ca="1" si="17"/>
        <v>8.9556147519796063</v>
      </c>
      <c r="BP38" s="1">
        <f ca="1">(AX38-AY37)*Surge_Predicted_Impact!$C$124</f>
        <v>3.7705070099850118</v>
      </c>
      <c r="BQ38" s="1">
        <f ca="1">BQ37*(1-1/Surge_Predicted_Impact!$C$125)+BP38</f>
        <v>19.328934622092291</v>
      </c>
      <c r="BR38" s="1">
        <f t="shared" ca="1" si="21"/>
        <v>396.37963562059343</v>
      </c>
      <c r="BS38" s="1">
        <f ca="1">(AP38-AQ37)*Surge_Predicted_Impact!$C$124</f>
        <v>7.3500000000000005</v>
      </c>
      <c r="BT38" s="1">
        <f ca="1">BT37*(1-1/Surge_Predicted_Impact!$C$125)+BS38</f>
        <v>39.252834181696343</v>
      </c>
      <c r="BU38" s="1">
        <f t="shared" ca="1" si="22"/>
        <v>774.25283418169636</v>
      </c>
      <c r="BW38" s="1">
        <f>Surge_Predicted_Impact!$C$112</f>
        <v>0</v>
      </c>
      <c r="BX38" s="1">
        <f>Surge_Predicted_Impact!$C$113</f>
        <v>0</v>
      </c>
      <c r="BY38" s="152">
        <f>Surge_Predicted_Impact!$C$114</f>
        <v>0</v>
      </c>
      <c r="BZ38" s="152">
        <f>Surge_Predicted_Impact!$C$115</f>
        <v>0</v>
      </c>
      <c r="CA38" s="152">
        <f t="shared" si="6"/>
        <v>0</v>
      </c>
      <c r="CB38" s="1">
        <f>Surge_Predicted_Impact!$C$117</f>
        <v>0</v>
      </c>
      <c r="CC38" s="1">
        <f>Surge_Predicted_Impact!$C$118</f>
        <v>0</v>
      </c>
      <c r="CD38" s="1">
        <f>Surge_Predicted_Impact!$C$119</f>
        <v>0</v>
      </c>
      <c r="CE38" s="1">
        <f t="shared" si="7"/>
        <v>0</v>
      </c>
      <c r="CF38" s="152">
        <f>Surge_Predicted_Impact!$C$120</f>
        <v>0</v>
      </c>
      <c r="CH38" s="1">
        <f ca="1">D38*Surge_Predicted_Impact!$C$135</f>
        <v>62176.216530970385</v>
      </c>
      <c r="CI38" s="18">
        <f ca="1">(C38-C37)*Surge_Predicted_Impact!$C$135</f>
        <v>11710.378978587196</v>
      </c>
      <c r="CJ38" s="18">
        <f ca="1">CJ37*(1- 1/Surge_Predicted_Impact!$C$137)+CI38</f>
        <v>55151.470778668896</v>
      </c>
      <c r="CK38" s="18">
        <f t="shared" ca="1" si="8"/>
        <v>43441.091800081704</v>
      </c>
      <c r="CL38" s="1">
        <f ca="1">CJ38*(1-Surge_Predicted_Impact!$C$136)</f>
        <v>46878.750161868564</v>
      </c>
      <c r="CM38" s="1">
        <f ca="1">CJ38*(1+Surge_Predicted_Impact!$C$136)</f>
        <v>63424.191395469228</v>
      </c>
      <c r="CN38" s="1">
        <f ca="1">CI38/Surge_Predicted_Impact!$C$138</f>
        <v>2342.0757957174392</v>
      </c>
      <c r="CO38" s="1">
        <f ca="1">CK38/Surge_Predicted_Impact!$C$140</f>
        <v>1737.6436720032682</v>
      </c>
      <c r="CP38" s="1">
        <f t="shared" ca="1" si="9"/>
        <v>4079.7194677207071</v>
      </c>
      <c r="CQ38" s="1">
        <f ca="1">CI38/(Surge_Predicted_Impact!$C$138 + Surge_Predicted_Impact!$C$139)</f>
        <v>1951.7298297645327</v>
      </c>
      <c r="CR38" s="1">
        <f ca="1">CK38/(Surge_Predicted_Impact!$C$140 + Surge_Predicted_Impact!$C$141)</f>
        <v>1670.8112230800655</v>
      </c>
      <c r="CS38" s="152">
        <f>Surge_Predicted_Impact!$C$151</f>
        <v>12000</v>
      </c>
      <c r="CT38" s="152"/>
      <c r="CU38" s="1">
        <f ca="1">Surge_Predicted_Impact!$C$146*(Calculation!E38-Calculation!H38)</f>
        <v>77.18021844247329</v>
      </c>
      <c r="CV38" s="1">
        <f ca="1">H37*1/Surge_Predicted_Impact!$C$60</f>
        <v>49.988616615927825</v>
      </c>
      <c r="CW38" s="1">
        <f ca="1">CV38*Surge_Predicted_Impact!$C$144+CU38</f>
        <v>79.679649273269675</v>
      </c>
      <c r="CX38" s="1">
        <f ca="1">CX37*(1-1/Surge_Predicted_Impact!$C$147)+CW37</f>
        <v>414.53243274381708</v>
      </c>
      <c r="CY38" s="1">
        <f ca="1">$CX38*(1-Surge_Predicted_Impact!$C$145)</f>
        <v>310.89932455786283</v>
      </c>
      <c r="CZ38" s="1">
        <f ca="1">$CX38*(1+Surge_Predicted_Impact!$C$145)</f>
        <v>518.1655409297714</v>
      </c>
      <c r="DA38" s="1">
        <f ca="1">CX38/Surge_Predicted_Impact!$C$148</f>
        <v>138.17747758127237</v>
      </c>
      <c r="DB38" s="152">
        <f>Surge_Predicted_Impact!$C$152</f>
        <v>0</v>
      </c>
    </row>
    <row r="39" spans="2:106" x14ac:dyDescent="0.25">
      <c r="B39" s="30">
        <f t="shared" si="10"/>
        <v>43928</v>
      </c>
      <c r="C39" s="18">
        <f ca="1">INDIRECT(_xlfn.CONCAT(EpidemiologicalModel_Selection!$C$2,"!",EpidemiologicalModel_Selection!$C$5,ROW()-1))</f>
        <v>10302.694463100166</v>
      </c>
      <c r="D39" s="18">
        <f ca="1">INDIRECT(_xlfn.CONCAT(EpidemiologicalModel_Selection!$C$2,"!",EpidemiologicalModel_Selection!$C$3,ROW()-1))</f>
        <v>7090.3690575232413</v>
      </c>
      <c r="E39" s="37">
        <f ca="1">INDIRECT(_xlfn.CONCAT(EpidemiologicalModel_Selection!$C$2,"!",EpidemiologicalModel_Selection!$C$4,ROW()-1))</f>
        <v>1316.8632367902756</v>
      </c>
      <c r="F39" s="37">
        <f ca="1">E39*Surge_Predicted_Impact!$D$53</f>
        <v>111.67000247981537</v>
      </c>
      <c r="G39" s="6">
        <f t="shared" ca="1" si="0"/>
        <v>453.87204256608942</v>
      </c>
      <c r="H39" s="24">
        <f ca="1">H38*(1-1/Surge_Predicted_Impact!$C$60)+F39</f>
        <v>453.87204256608942</v>
      </c>
      <c r="I39" s="24">
        <f ca="1">(1-Surge_Predicted_Impact!$C$68)*Calculation!O38</f>
        <v>1.8246732708571072</v>
      </c>
      <c r="J39" s="24">
        <f ca="1">I39+(J38*(1-1/Surge_Predicted_Impact!$C$63))</f>
        <v>6.9406232473129714</v>
      </c>
      <c r="K39" s="24">
        <f ca="1">(1/Surge_Predicted_Impact!$C$62)*Calculation!L38</f>
        <v>4.7242518537711629</v>
      </c>
      <c r="L39" s="24">
        <f ca="1">M39+L38*(1-1/Surge_Predicted_Impact!$C$62)</f>
        <v>64.608657464669449</v>
      </c>
      <c r="M39" s="1">
        <f ca="1">E39*Surge_Predicted_Impact!$D$55</f>
        <v>12.641887073186657</v>
      </c>
      <c r="N39" s="6">
        <f ca="1">N38*(1-1/Surge_Predicted_Impact!$C$64)+K39</f>
        <v>19.685836427351486</v>
      </c>
      <c r="O39" s="24">
        <f ca="1">N38*1/Surge_Predicted_Impact!$C$64</f>
        <v>2.1373692247971889</v>
      </c>
      <c r="P39" s="1">
        <f ca="1">E39*Surge_Predicted_Impact!$D$54</f>
        <v>86.386228333442062</v>
      </c>
      <c r="Q39" s="1">
        <f ca="1">Q38*(1-1/Surge_Predicted_Impact!$C$61)+P39</f>
        <v>465.12821017352474</v>
      </c>
      <c r="R39" s="6">
        <f t="shared" ca="1" si="11"/>
        <v>536.67749088550715</v>
      </c>
      <c r="S39" s="1">
        <f ca="1">E39*Surge_Predicted_Impact!$D$56</f>
        <v>6.3209435365933292E-2</v>
      </c>
      <c r="T39" s="6">
        <f ca="1">T38*(1-1/Surge_Predicted_Impact!$C$65)+S39</f>
        <v>0.30146378912978333</v>
      </c>
      <c r="U39" s="1">
        <f ca="1">E39*Surge_Predicted_Impact!$D$57</f>
        <v>0.10113509658549326</v>
      </c>
      <c r="V39" s="6">
        <f ca="1">U38*(1-1/Surge_Predicted_Impact!$C$66)+U39</f>
        <v>0.10113509658549326</v>
      </c>
      <c r="W39" s="5">
        <f>Surge_Predicted_Impact!$C$72</f>
        <v>0</v>
      </c>
      <c r="X39" s="160">
        <f>Surge_Predicted_Impact!$C$73</f>
        <v>0</v>
      </c>
      <c r="Y39" s="5">
        <f>Surge_Predicted_Impact!$C$74</f>
        <v>0</v>
      </c>
      <c r="Z39" s="5">
        <f>Surge_Predicted_Impact!$C$75</f>
        <v>0</v>
      </c>
      <c r="AA39" s="5">
        <f>Surge_Predicted_Impact!$C$76</f>
        <v>0</v>
      </c>
      <c r="AC39" s="18">
        <f ca="1">_xlfn.CEILING.MATH(G39/Surge_Predicted_Impact!$C$92)*(24/Surge_Predicted_Impact!$C$89)*(7/Surge_Predicted_Impact!$C$90)</f>
        <v>598.5</v>
      </c>
      <c r="AD39" s="18">
        <f ca="1">_xlfn.CEILING.MATH(R39/Surge_Predicted_Impact!$C$93)*(24/Surge_Predicted_Impact!$C$89)*(7/Surge_Predicted_Impact!$C$90)</f>
        <v>939.75</v>
      </c>
      <c r="AE39" s="1">
        <f t="shared" ca="1" si="1"/>
        <v>1538.25</v>
      </c>
      <c r="AF39" s="1">
        <f ca="1">_xlfn.CEILING.MATH(N39/Surge_Predicted_Impact!$C$94)*24/Surge_Predicted_Impact!$C$89*7/Surge_Predicted_Impact!$C$90</f>
        <v>105</v>
      </c>
      <c r="AG39" s="1">
        <f ca="1">_xlfn.CEILING.MATH(T39/Surge_Predicted_Impact!$C$95)*24/Surge_Predicted_Impact!$C$89*7/Surge_Predicted_Impact!$C$90</f>
        <v>5.25</v>
      </c>
      <c r="AH39" s="1">
        <f ca="1">_xlfn.CEILING.MATH(V39/Surge_Predicted_Impact!$C$96)*24/Surge_Predicted_Impact!$C$89*7/Surge_Predicted_Impact!$C$90</f>
        <v>5.25</v>
      </c>
      <c r="AI39" s="18">
        <f t="shared" ca="1" si="12"/>
        <v>1653.75</v>
      </c>
      <c r="AJ39" s="41"/>
      <c r="AK39" s="23">
        <f ca="1">_xlfn.CEILING.MATH(G39/Surge_Predicted_Impact!$C$103)*24/Surge_Predicted_Impact!$C$100*7/Surge_Predicted_Impact!$C$101</f>
        <v>299.25</v>
      </c>
      <c r="AL39" s="23">
        <f ca="1">_xlfn.CEILING.MATH(R39/Surge_Predicted_Impact!$C$104)*24/Surge_Predicted_Impact!$C$100*7/Surge_Predicted_Impact!$C$101</f>
        <v>472.5</v>
      </c>
      <c r="AM39" s="23">
        <f ca="1">_xlfn.CEILING.MATH(N39/Surge_Predicted_Impact!$C$105)*24/Surge_Predicted_Impact!$C$100*7/Surge_Predicted_Impact!$C$101</f>
        <v>52.5</v>
      </c>
      <c r="AN39" s="23">
        <f ca="1">_xlfn.CEILING.MATH(T39/Surge_Predicted_Impact!$C$106)*24/Surge_Predicted_Impact!$C$100*7/Surge_Predicted_Impact!$C$101</f>
        <v>5.25</v>
      </c>
      <c r="AO39" s="23">
        <f ca="1">_xlfn.CEILING.MATH(V39/Surge_Predicted_Impact!$C$107)*24/Surge_Predicted_Impact!$C$100*7/Surge_Predicted_Impact!$C$101</f>
        <v>5.25</v>
      </c>
      <c r="AP39" s="1">
        <f t="shared" ca="1" si="2"/>
        <v>834.75</v>
      </c>
      <c r="AR39" s="38">
        <f ca="1">G39/Surge_Predicted_Impact!$C$81</f>
        <v>151.29068085536315</v>
      </c>
      <c r="AS39" s="38">
        <f ca="1">$R39/Surge_Predicted_Impact!$C$82</f>
        <v>268.33874544275358</v>
      </c>
      <c r="AT39" s="38">
        <f t="shared" ca="1" si="13"/>
        <v>419.62942629811675</v>
      </c>
      <c r="AU39" s="38">
        <f ca="1">N39/Surge_Predicted_Impact!$C$83</f>
        <v>9.8429182136757429</v>
      </c>
      <c r="AV39" s="38">
        <f ca="1">T39/Surge_Predicted_Impact!$C$84</f>
        <v>0.15073189456489167</v>
      </c>
      <c r="AW39" s="38">
        <f ca="1">V39/Surge_Predicted_Impact!$C$85</f>
        <v>2.5283774146373315E-2</v>
      </c>
      <c r="AX39" s="38">
        <f t="shared" ca="1" si="14"/>
        <v>429.64836018050374</v>
      </c>
      <c r="AZ39" s="1">
        <f ca="1">(AE39-BA38)*Surge_Predicted_Impact!$C$124</f>
        <v>14.712769632601026</v>
      </c>
      <c r="BA39" s="1">
        <f ca="1">BA38*(1-1/Surge_Predicted_Impact!$C$125)+AZ39</f>
        <v>76.902018033934354</v>
      </c>
      <c r="BB39" s="37">
        <f t="shared" ca="1" si="15"/>
        <v>1615.1520180339344</v>
      </c>
      <c r="BC39" s="1">
        <f ca="1">(AF39-BD38)*Surge_Predicted_Impact!$C$124</f>
        <v>1.0035883733970783</v>
      </c>
      <c r="BD39" s="1">
        <f ca="1">BD38*(1-1/Surge_Predicted_Impact!$C$125)+BC39</f>
        <v>5.3132394150969526</v>
      </c>
      <c r="BE39" s="37">
        <f t="shared" ca="1" si="19"/>
        <v>110.31323941509696</v>
      </c>
      <c r="BF39" s="1">
        <f ca="1">(AI39-BG38)*Surge_Predicted_Impact!$C$124</f>
        <v>15.809122997488037</v>
      </c>
      <c r="BG39" s="1">
        <f ca="1">BG38*(1-1/Surge_Predicted_Impact!$C$125)+BF39</f>
        <v>83.44413037359891</v>
      </c>
      <c r="BH39" s="37">
        <f t="shared" ca="1" si="20"/>
        <v>1737.1941303735989</v>
      </c>
      <c r="BJ39" s="1">
        <f ca="1">(AT39-BK38)*Surge_Predicted_Impact!$C$124</f>
        <v>4.0150268669286868</v>
      </c>
      <c r="BK39" s="1">
        <f ca="1">BK38*(1-1/Surge_Predicted_Impact!$C$125)+BJ39</f>
        <v>20.846999357516172</v>
      </c>
      <c r="BL39" s="37">
        <f t="shared" ca="1" si="16"/>
        <v>440.47642565563291</v>
      </c>
      <c r="BM39" s="1">
        <f ca="1">(AU39-BN38)*Surge_Predicted_Impact!$C$124</f>
        <v>9.436780360884893E-2</v>
      </c>
      <c r="BN39" s="1">
        <f ca="1">BN38*(1-1/Surge_Predicted_Impact!$C$125)+BM39</f>
        <v>0.47149580977178163</v>
      </c>
      <c r="BO39" s="37">
        <f t="shared" ca="1" si="17"/>
        <v>10.314414023447524</v>
      </c>
      <c r="BP39" s="1">
        <f ca="1">(AX39-AY38)*Surge_Predicted_Impact!$C$124</f>
        <v>4.2964836018050372</v>
      </c>
      <c r="BQ39" s="1">
        <f ca="1">BQ38*(1-1/Surge_Predicted_Impact!$C$125)+BP39</f>
        <v>22.244780036605022</v>
      </c>
      <c r="BR39" s="1">
        <f t="shared" ca="1" si="21"/>
        <v>451.89314021710879</v>
      </c>
      <c r="BS39" s="1">
        <f ca="1">(AP39-AQ38)*Surge_Predicted_Impact!$C$124</f>
        <v>8.3475000000000001</v>
      </c>
      <c r="BT39" s="1">
        <f ca="1">BT38*(1-1/Surge_Predicted_Impact!$C$125)+BS39</f>
        <v>44.796560311575178</v>
      </c>
      <c r="BU39" s="1">
        <f t="shared" ca="1" si="22"/>
        <v>879.54656031157515</v>
      </c>
      <c r="BW39" s="1">
        <f>Surge_Predicted_Impact!$C$112</f>
        <v>0</v>
      </c>
      <c r="BX39" s="1">
        <f>Surge_Predicted_Impact!$C$113</f>
        <v>0</v>
      </c>
      <c r="BY39" s="152">
        <f>Surge_Predicted_Impact!$C$114</f>
        <v>0</v>
      </c>
      <c r="BZ39" s="152">
        <f>Surge_Predicted_Impact!$C$115</f>
        <v>0</v>
      </c>
      <c r="CA39" s="152">
        <f t="shared" si="6"/>
        <v>0</v>
      </c>
      <c r="CB39" s="1">
        <f>Surge_Predicted_Impact!$C$117</f>
        <v>0</v>
      </c>
      <c r="CC39" s="1">
        <f>Surge_Predicted_Impact!$C$118</f>
        <v>0</v>
      </c>
      <c r="CD39" s="1">
        <f>Surge_Predicted_Impact!$C$119</f>
        <v>0</v>
      </c>
      <c r="CE39" s="1">
        <f t="shared" si="7"/>
        <v>0</v>
      </c>
      <c r="CF39" s="152">
        <f>Surge_Predicted_Impact!$C$120</f>
        <v>0</v>
      </c>
      <c r="CH39" s="1">
        <f ca="1">D39*Surge_Predicted_Impact!$C$135</f>
        <v>70903.690575232409</v>
      </c>
      <c r="CI39" s="18">
        <f ca="1">(C39-C38)*Surge_Predicted_Impact!$C$135</f>
        <v>13168.632367902774</v>
      </c>
      <c r="CJ39" s="18">
        <f ca="1">CJ38*(1- 1/Surge_Predicted_Impact!$C$137)+CI39</f>
        <v>62804.956068704778</v>
      </c>
      <c r="CK39" s="18">
        <f t="shared" ca="1" si="8"/>
        <v>49636.323700802008</v>
      </c>
      <c r="CL39" s="1">
        <f ca="1">CJ39*(1-Surge_Predicted_Impact!$C$136)</f>
        <v>53384.212658399061</v>
      </c>
      <c r="CM39" s="1">
        <f ca="1">CJ39*(1+Surge_Predicted_Impact!$C$136)</f>
        <v>72225.699479010495</v>
      </c>
      <c r="CN39" s="1">
        <f ca="1">CI39/Surge_Predicted_Impact!$C$138</f>
        <v>2633.7264735805547</v>
      </c>
      <c r="CO39" s="1">
        <f ca="1">CK39/Surge_Predicted_Impact!$C$140</f>
        <v>1985.4529480320803</v>
      </c>
      <c r="CP39" s="1">
        <f t="shared" ca="1" si="9"/>
        <v>4619.1794216126345</v>
      </c>
      <c r="CQ39" s="1">
        <f ca="1">CI39/(Surge_Predicted_Impact!$C$138 + Surge_Predicted_Impact!$C$139)</f>
        <v>2194.7720613171291</v>
      </c>
      <c r="CR39" s="1">
        <f ca="1">CK39/(Surge_Predicted_Impact!$C$140 + Surge_Predicted_Impact!$C$141)</f>
        <v>1909.0893731077695</v>
      </c>
      <c r="CS39" s="152">
        <f>Surge_Predicted_Impact!$C$151</f>
        <v>12000</v>
      </c>
      <c r="CT39" s="152"/>
      <c r="CU39" s="1">
        <f ca="1">Surge_Predicted_Impact!$C$146*(Calculation!E39-Calculation!H39)</f>
        <v>86.299119422418613</v>
      </c>
      <c r="CV39" s="1">
        <f ca="1">H38*1/Surge_Predicted_Impact!$C$60</f>
        <v>57.033673347712337</v>
      </c>
      <c r="CW39" s="1">
        <f ca="1">CV39*Surge_Predicted_Impact!$C$144+CU39</f>
        <v>89.150803089804228</v>
      </c>
      <c r="CX39" s="1">
        <f ca="1">CX38*(1-1/Surge_Predicted_Impact!$C$147)+CW38</f>
        <v>473.48546037989587</v>
      </c>
      <c r="CY39" s="1">
        <f ca="1">$CX39*(1-Surge_Predicted_Impact!$C$145)</f>
        <v>355.11409528492192</v>
      </c>
      <c r="CZ39" s="1">
        <f ca="1">$CX39*(1+Surge_Predicted_Impact!$C$145)</f>
        <v>591.85682547486988</v>
      </c>
      <c r="DA39" s="1">
        <f ca="1">CX39/Surge_Predicted_Impact!$C$148</f>
        <v>157.82848679329862</v>
      </c>
      <c r="DB39" s="152">
        <f>Surge_Predicted_Impact!$C$152</f>
        <v>0</v>
      </c>
    </row>
    <row r="40" spans="2:106" x14ac:dyDescent="0.25">
      <c r="B40" s="30">
        <f t="shared" si="10"/>
        <v>43929</v>
      </c>
      <c r="C40" s="18">
        <f ca="1">INDIRECT(_xlfn.CONCAT(EpidemiologicalModel_Selection!$C$2,"!",EpidemiologicalModel_Selection!$C$5,ROW()-1))</f>
        <v>11775.094464765576</v>
      </c>
      <c r="D40" s="18">
        <f ca="1">INDIRECT(_xlfn.CONCAT(EpidemiologicalModel_Selection!$C$2,"!",EpidemiologicalModel_Selection!$C$3,ROW()-1))</f>
        <v>8056.3141265084205</v>
      </c>
      <c r="E40" s="37">
        <f ca="1">INDIRECT(_xlfn.CONCAT(EpidemiologicalModel_Selection!$C$2,"!",EpidemiologicalModel_Selection!$C$4,ROW()-1))</f>
        <v>1472.4000016654143</v>
      </c>
      <c r="F40" s="37">
        <f ca="1">E40*Surge_Predicted_Impact!$D$53</f>
        <v>124.85952014122714</v>
      </c>
      <c r="G40" s="6">
        <f t="shared" ca="1" si="0"/>
        <v>513.89269948358958</v>
      </c>
      <c r="H40" s="24">
        <f ca="1">H39*(1-1/Surge_Predicted_Impact!$C$60)+F40</f>
        <v>513.89269948358958</v>
      </c>
      <c r="I40" s="24">
        <f ca="1">(1-Surge_Predicted_Impact!$C$68)*Calculation!O39</f>
        <v>2.1053086864252313</v>
      </c>
      <c r="J40" s="24">
        <f ca="1">I40+(J39*(1-1/Surge_Predicted_Impact!$C$63))</f>
        <v>8.0544143269792059</v>
      </c>
      <c r="K40" s="24">
        <f ca="1">(1/Surge_Predicted_Impact!$C$62)*Calculation!L39</f>
        <v>5.3840547887224535</v>
      </c>
      <c r="L40" s="24">
        <f ca="1">M40+L39*(1-1/Surge_Predicted_Impact!$C$62)</f>
        <v>73.35964269193498</v>
      </c>
      <c r="M40" s="1">
        <f ca="1">E40*Surge_Predicted_Impact!$D$55</f>
        <v>14.135040015987991</v>
      </c>
      <c r="N40" s="6">
        <f ca="1">N39*(1-1/Surge_Predicted_Impact!$C$64)+K40</f>
        <v>22.609161662655005</v>
      </c>
      <c r="O40" s="24">
        <f ca="1">N39*1/Surge_Predicted_Impact!$C$64</f>
        <v>2.4607295534189357</v>
      </c>
      <c r="P40" s="1">
        <f ca="1">E40*Surge_Predicted_Impact!$D$54</f>
        <v>96.589440109251157</v>
      </c>
      <c r="Q40" s="1">
        <f ca="1">Q39*(1-1/Surge_Predicted_Impact!$C$61)+P40</f>
        <v>528.49420669895278</v>
      </c>
      <c r="R40" s="6">
        <f t="shared" ca="1" si="11"/>
        <v>609.90826371786693</v>
      </c>
      <c r="S40" s="1">
        <f ca="1">E40*Surge_Predicted_Impact!$D$56</f>
        <v>7.0675200079939951E-2</v>
      </c>
      <c r="T40" s="6">
        <f ca="1">T39*(1-1/Surge_Predicted_Impact!$C$65)+S40</f>
        <v>0.34199261029674494</v>
      </c>
      <c r="U40" s="1">
        <f ca="1">E40*Surge_Predicted_Impact!$D$57</f>
        <v>0.11308032012790394</v>
      </c>
      <c r="V40" s="6">
        <f ca="1">U39*(1-1/Surge_Predicted_Impact!$C$66)+U40</f>
        <v>0.11308032012790394</v>
      </c>
      <c r="W40" s="5">
        <f>Surge_Predicted_Impact!$C$72</f>
        <v>0</v>
      </c>
      <c r="X40" s="160">
        <f>Surge_Predicted_Impact!$C$73</f>
        <v>0</v>
      </c>
      <c r="Y40" s="5">
        <f>Surge_Predicted_Impact!$C$74</f>
        <v>0</v>
      </c>
      <c r="Z40" s="5">
        <f>Surge_Predicted_Impact!$C$75</f>
        <v>0</v>
      </c>
      <c r="AA40" s="5">
        <f>Surge_Predicted_Impact!$C$76</f>
        <v>0</v>
      </c>
      <c r="AC40" s="18">
        <f ca="1">_xlfn.CEILING.MATH(G40/Surge_Predicted_Impact!$C$92)*(24/Surge_Predicted_Impact!$C$89)*(7/Surge_Predicted_Impact!$C$90)</f>
        <v>677.25</v>
      </c>
      <c r="AD40" s="18">
        <f ca="1">_xlfn.CEILING.MATH(R40/Surge_Predicted_Impact!$C$93)*(24/Surge_Predicted_Impact!$C$89)*(7/Surge_Predicted_Impact!$C$90)</f>
        <v>1071</v>
      </c>
      <c r="AE40" s="1">
        <f t="shared" ca="1" si="1"/>
        <v>1748.25</v>
      </c>
      <c r="AF40" s="1">
        <f ca="1">_xlfn.CEILING.MATH(N40/Surge_Predicted_Impact!$C$94)*24/Surge_Predicted_Impact!$C$89*7/Surge_Predicted_Impact!$C$90</f>
        <v>120.75</v>
      </c>
      <c r="AG40" s="1">
        <f ca="1">_xlfn.CEILING.MATH(T40/Surge_Predicted_Impact!$C$95)*24/Surge_Predicted_Impact!$C$89*7/Surge_Predicted_Impact!$C$90</f>
        <v>5.25</v>
      </c>
      <c r="AH40" s="1">
        <f ca="1">_xlfn.CEILING.MATH(V40/Surge_Predicted_Impact!$C$96)*24/Surge_Predicted_Impact!$C$89*7/Surge_Predicted_Impact!$C$90</f>
        <v>5.25</v>
      </c>
      <c r="AI40" s="18">
        <f t="shared" ca="1" si="12"/>
        <v>1879.5</v>
      </c>
      <c r="AJ40" s="41"/>
      <c r="AK40" s="23">
        <f ca="1">_xlfn.CEILING.MATH(G40/Surge_Predicted_Impact!$C$103)*24/Surge_Predicted_Impact!$C$100*7/Surge_Predicted_Impact!$C$101</f>
        <v>341.25</v>
      </c>
      <c r="AL40" s="23">
        <f ca="1">_xlfn.CEILING.MATH(R40/Surge_Predicted_Impact!$C$104)*24/Surge_Predicted_Impact!$C$100*7/Surge_Predicted_Impact!$C$101</f>
        <v>535.5</v>
      </c>
      <c r="AM40" s="23">
        <f ca="1">_xlfn.CEILING.MATH(N40/Surge_Predicted_Impact!$C$105)*24/Surge_Predicted_Impact!$C$100*7/Surge_Predicted_Impact!$C$101</f>
        <v>63</v>
      </c>
      <c r="AN40" s="23">
        <f ca="1">_xlfn.CEILING.MATH(T40/Surge_Predicted_Impact!$C$106)*24/Surge_Predicted_Impact!$C$100*7/Surge_Predicted_Impact!$C$101</f>
        <v>5.25</v>
      </c>
      <c r="AO40" s="23">
        <f ca="1">_xlfn.CEILING.MATH(V40/Surge_Predicted_Impact!$C$107)*24/Surge_Predicted_Impact!$C$100*7/Surge_Predicted_Impact!$C$101</f>
        <v>5.25</v>
      </c>
      <c r="AP40" s="1">
        <f t="shared" ca="1" si="2"/>
        <v>950.25</v>
      </c>
      <c r="AR40" s="38">
        <f ca="1">G40/Surge_Predicted_Impact!$C$81</f>
        <v>171.29756649452986</v>
      </c>
      <c r="AS40" s="38">
        <f ca="1">$R40/Surge_Predicted_Impact!$C$82</f>
        <v>304.95413185893347</v>
      </c>
      <c r="AT40" s="38">
        <f t="shared" ca="1" si="13"/>
        <v>476.25169835346333</v>
      </c>
      <c r="AU40" s="38">
        <f ca="1">N40/Surge_Predicted_Impact!$C$83</f>
        <v>11.304580831327502</v>
      </c>
      <c r="AV40" s="38">
        <f ca="1">T40/Surge_Predicted_Impact!$C$84</f>
        <v>0.17099630514837247</v>
      </c>
      <c r="AW40" s="38">
        <f ca="1">V40/Surge_Predicted_Impact!$C$85</f>
        <v>2.8270080031975984E-2</v>
      </c>
      <c r="AX40" s="38">
        <f t="shared" ca="1" si="14"/>
        <v>487.75554556997122</v>
      </c>
      <c r="AZ40" s="1">
        <f ca="1">(AE40-BA39)*Surge_Predicted_Impact!$C$124</f>
        <v>16.713479819660655</v>
      </c>
      <c r="BA40" s="1">
        <f ca="1">BA39*(1-1/Surge_Predicted_Impact!$C$125)+AZ40</f>
        <v>88.122496565456856</v>
      </c>
      <c r="BB40" s="37">
        <f t="shared" ca="1" si="15"/>
        <v>1836.3724965654569</v>
      </c>
      <c r="BC40" s="1">
        <f ca="1">(AF40-BD39)*Surge_Predicted_Impact!$C$124</f>
        <v>1.1543676058490304</v>
      </c>
      <c r="BD40" s="1">
        <f ca="1">BD39*(1-1/Surge_Predicted_Impact!$C$125)+BC40</f>
        <v>6.0880899198676293</v>
      </c>
      <c r="BE40" s="37">
        <f t="shared" ca="1" si="19"/>
        <v>126.83808991986763</v>
      </c>
      <c r="BF40" s="1">
        <f ca="1">(AI40-BG39)*Surge_Predicted_Impact!$C$124</f>
        <v>17.960558696264012</v>
      </c>
      <c r="BG40" s="1">
        <f ca="1">BG39*(1-1/Surge_Predicted_Impact!$C$125)+BF40</f>
        <v>95.444394043177297</v>
      </c>
      <c r="BH40" s="37">
        <f t="shared" ca="1" si="20"/>
        <v>1974.9443940431772</v>
      </c>
      <c r="BJ40" s="1">
        <f ca="1">(AT40-BK39)*Surge_Predicted_Impact!$C$124</f>
        <v>4.5540469899594722</v>
      </c>
      <c r="BK40" s="1">
        <f ca="1">BK39*(1-1/Surge_Predicted_Impact!$C$125)+BJ40</f>
        <v>23.911974964795917</v>
      </c>
      <c r="BL40" s="37">
        <f t="shared" ca="1" si="16"/>
        <v>500.16367331825927</v>
      </c>
      <c r="BM40" s="1">
        <f ca="1">(AU40-BN39)*Surge_Predicted_Impact!$C$124</f>
        <v>0.10833085021555722</v>
      </c>
      <c r="BN40" s="1">
        <f ca="1">BN39*(1-1/Surge_Predicted_Impact!$C$125)+BM40</f>
        <v>0.54614838786078301</v>
      </c>
      <c r="BO40" s="37">
        <f t="shared" ca="1" si="17"/>
        <v>11.850729219188285</v>
      </c>
      <c r="BP40" s="1">
        <f ca="1">(AX40-AY39)*Surge_Predicted_Impact!$C$124</f>
        <v>4.8775554556997127</v>
      </c>
      <c r="BQ40" s="1">
        <f ca="1">BQ39*(1-1/Surge_Predicted_Impact!$C$125)+BP40</f>
        <v>25.533422632547236</v>
      </c>
      <c r="BR40" s="1">
        <f t="shared" ca="1" si="21"/>
        <v>513.2889682025185</v>
      </c>
      <c r="BS40" s="1">
        <f ca="1">(AP40-AQ39)*Surge_Predicted_Impact!$C$124</f>
        <v>9.5024999999999995</v>
      </c>
      <c r="BT40" s="1">
        <f ca="1">BT39*(1-1/Surge_Predicted_Impact!$C$125)+BS40</f>
        <v>51.09930600360552</v>
      </c>
      <c r="BU40" s="1">
        <f t="shared" ca="1" si="22"/>
        <v>1001.3493060036055</v>
      </c>
      <c r="BW40" s="1">
        <f>Surge_Predicted_Impact!$C$112</f>
        <v>0</v>
      </c>
      <c r="BX40" s="1">
        <f>Surge_Predicted_Impact!$C$113</f>
        <v>0</v>
      </c>
      <c r="BY40" s="152">
        <f>Surge_Predicted_Impact!$C$114</f>
        <v>0</v>
      </c>
      <c r="BZ40" s="152">
        <f>Surge_Predicted_Impact!$C$115</f>
        <v>0</v>
      </c>
      <c r="CA40" s="152">
        <f t="shared" si="6"/>
        <v>0</v>
      </c>
      <c r="CB40" s="1">
        <f>Surge_Predicted_Impact!$C$117</f>
        <v>0</v>
      </c>
      <c r="CC40" s="1">
        <f>Surge_Predicted_Impact!$C$118</f>
        <v>0</v>
      </c>
      <c r="CD40" s="1">
        <f>Surge_Predicted_Impact!$C$119</f>
        <v>0</v>
      </c>
      <c r="CE40" s="1">
        <f t="shared" si="7"/>
        <v>0</v>
      </c>
      <c r="CF40" s="152">
        <f>Surge_Predicted_Impact!$C$120</f>
        <v>0</v>
      </c>
      <c r="CH40" s="1">
        <f ca="1">D40*Surge_Predicted_Impact!$C$135</f>
        <v>80563.14126508421</v>
      </c>
      <c r="CI40" s="18">
        <f ca="1">(C40-C39)*Surge_Predicted_Impact!$C$135</f>
        <v>14724.000016654099</v>
      </c>
      <c r="CJ40" s="18">
        <f ca="1">CJ39*(1- 1/Surge_Predicted_Impact!$C$137)+CI40</f>
        <v>71248.4604784884</v>
      </c>
      <c r="CK40" s="18">
        <f t="shared" ca="1" si="8"/>
        <v>56524.4604618343</v>
      </c>
      <c r="CL40" s="1">
        <f ca="1">CJ40*(1-Surge_Predicted_Impact!$C$136)</f>
        <v>60561.191406715137</v>
      </c>
      <c r="CM40" s="1">
        <f ca="1">CJ40*(1+Surge_Predicted_Impact!$C$136)</f>
        <v>81935.729550261647</v>
      </c>
      <c r="CN40" s="1">
        <f ca="1">CI40/Surge_Predicted_Impact!$C$138</f>
        <v>2944.8000033308199</v>
      </c>
      <c r="CO40" s="1">
        <f ca="1">CK40/Surge_Predicted_Impact!$C$140</f>
        <v>2260.9784184733721</v>
      </c>
      <c r="CP40" s="1">
        <f t="shared" ca="1" si="9"/>
        <v>5205.7784218041925</v>
      </c>
      <c r="CQ40" s="1">
        <f ca="1">CI40/(Surge_Predicted_Impact!$C$138 + Surge_Predicted_Impact!$C$139)</f>
        <v>2454.0000027756832</v>
      </c>
      <c r="CR40" s="1">
        <f ca="1">CK40/(Surge_Predicted_Impact!$C$140 + Surge_Predicted_Impact!$C$141)</f>
        <v>2174.01771007055</v>
      </c>
      <c r="CS40" s="152">
        <f>Surge_Predicted_Impact!$C$151</f>
        <v>12000</v>
      </c>
      <c r="CT40" s="152"/>
      <c r="CU40" s="1">
        <f ca="1">Surge_Predicted_Impact!$C$146*(Calculation!E40-Calculation!H40)</f>
        <v>95.850730218182477</v>
      </c>
      <c r="CV40" s="1">
        <f ca="1">H39*1/Surge_Predicted_Impact!$C$60</f>
        <v>64.83886322372706</v>
      </c>
      <c r="CW40" s="1">
        <f ca="1">CV40*Surge_Predicted_Impact!$C$144+CU40</f>
        <v>99.092673379368833</v>
      </c>
      <c r="CX40" s="1">
        <f ca="1">CX39*(1-1/Surge_Predicted_Impact!$C$147)+CW39</f>
        <v>538.96199045070523</v>
      </c>
      <c r="CY40" s="1">
        <f ca="1">$CX40*(1-Surge_Predicted_Impact!$C$145)</f>
        <v>404.22149283802889</v>
      </c>
      <c r="CZ40" s="1">
        <f ca="1">$CX40*(1+Surge_Predicted_Impact!$C$145)</f>
        <v>673.70248806338157</v>
      </c>
      <c r="DA40" s="1">
        <f ca="1">CX40/Surge_Predicted_Impact!$C$148</f>
        <v>179.65399681690175</v>
      </c>
      <c r="DB40" s="152">
        <f>Surge_Predicted_Impact!$C$152</f>
        <v>0</v>
      </c>
    </row>
    <row r="41" spans="2:106" x14ac:dyDescent="0.25">
      <c r="B41" s="30">
        <f t="shared" si="10"/>
        <v>43930</v>
      </c>
      <c r="C41" s="18">
        <f ca="1">INDIRECT(_xlfn.CONCAT(EpidemiologicalModel_Selection!$C$2,"!",EpidemiologicalModel_Selection!$C$5,ROW()-1))</f>
        <v>13410.851785870238</v>
      </c>
      <c r="D41" s="18">
        <f ca="1">INDIRECT(_xlfn.CONCAT(EpidemiologicalModel_Selection!$C$2,"!",EpidemiologicalModel_Selection!$C$3,ROW()-1))</f>
        <v>9116.6204385767651</v>
      </c>
      <c r="E41" s="37">
        <f ca="1">INDIRECT(_xlfn.CONCAT(EpidemiologicalModel_Selection!$C$2,"!",EpidemiologicalModel_Selection!$C$4,ROW()-1))</f>
        <v>1635.7573211046633</v>
      </c>
      <c r="F41" s="37">
        <f ca="1">E41*Surge_Predicted_Impact!$D$53</f>
        <v>138.71222082967546</v>
      </c>
      <c r="G41" s="6">
        <f t="shared" ca="1" si="0"/>
        <v>579.19167752989506</v>
      </c>
      <c r="H41" s="24">
        <f ca="1">H40*(1-1/Surge_Predicted_Impact!$C$60)+F41</f>
        <v>579.19167752989506</v>
      </c>
      <c r="I41" s="24">
        <f ca="1">(1-Surge_Predicted_Impact!$C$68)*Calculation!O40</f>
        <v>2.4238186101176518</v>
      </c>
      <c r="J41" s="24">
        <f ca="1">I41+(J40*(1-1/Surge_Predicted_Impact!$C$63))</f>
        <v>9.3276023189569717</v>
      </c>
      <c r="K41" s="24">
        <f ca="1">(1/Surge_Predicted_Impact!$C$62)*Calculation!L40</f>
        <v>6.113303557661248</v>
      </c>
      <c r="L41" s="24">
        <f ca="1">M41+L40*(1-1/Surge_Predicted_Impact!$C$62)</f>
        <v>82.949609416878502</v>
      </c>
      <c r="M41" s="1">
        <f ca="1">E41*Surge_Predicted_Impact!$D$55</f>
        <v>15.703270282604784</v>
      </c>
      <c r="N41" s="6">
        <f ca="1">N40*(1-1/Surge_Predicted_Impact!$C$64)+K41</f>
        <v>25.896320012484377</v>
      </c>
      <c r="O41" s="24">
        <f ca="1">N40*1/Surge_Predicted_Impact!$C$64</f>
        <v>2.8261452078318756</v>
      </c>
      <c r="P41" s="1">
        <f ca="1">E41*Surge_Predicted_Impact!$D$54</f>
        <v>107.30568026446591</v>
      </c>
      <c r="Q41" s="1">
        <f ca="1">Q40*(1-1/Surge_Predicted_Impact!$C$61)+P41</f>
        <v>598.05030077063634</v>
      </c>
      <c r="R41" s="6">
        <f t="shared" ca="1" si="11"/>
        <v>690.32751250647186</v>
      </c>
      <c r="S41" s="1">
        <f ca="1">E41*Surge_Predicted_Impact!$D$56</f>
        <v>7.8516351413023919E-2</v>
      </c>
      <c r="T41" s="6">
        <f ca="1">T40*(1-1/Surge_Predicted_Impact!$C$65)+S41</f>
        <v>0.3863097006800944</v>
      </c>
      <c r="U41" s="1">
        <f ca="1">E41*Surge_Predicted_Impact!$D$57</f>
        <v>0.12562616226083828</v>
      </c>
      <c r="V41" s="6">
        <f ca="1">U40*(1-1/Surge_Predicted_Impact!$C$66)+U41</f>
        <v>0.12562616226083828</v>
      </c>
      <c r="W41" s="5">
        <f>Surge_Predicted_Impact!$C$72</f>
        <v>0</v>
      </c>
      <c r="X41" s="160">
        <f>Surge_Predicted_Impact!$C$73</f>
        <v>0</v>
      </c>
      <c r="Y41" s="5">
        <f>Surge_Predicted_Impact!$C$74</f>
        <v>0</v>
      </c>
      <c r="Z41" s="5">
        <f>Surge_Predicted_Impact!$C$75</f>
        <v>0</v>
      </c>
      <c r="AA41" s="5">
        <f>Surge_Predicted_Impact!$C$76</f>
        <v>0</v>
      </c>
      <c r="AC41" s="18">
        <f ca="1">_xlfn.CEILING.MATH(G41/Surge_Predicted_Impact!$C$92)*(24/Surge_Predicted_Impact!$C$89)*(7/Surge_Predicted_Impact!$C$90)</f>
        <v>761.25</v>
      </c>
      <c r="AD41" s="18">
        <f ca="1">_xlfn.CEILING.MATH(R41/Surge_Predicted_Impact!$C$93)*(24/Surge_Predicted_Impact!$C$89)*(7/Surge_Predicted_Impact!$C$90)</f>
        <v>1212.75</v>
      </c>
      <c r="AE41" s="1">
        <f t="shared" ca="1" si="1"/>
        <v>1974</v>
      </c>
      <c r="AF41" s="1">
        <f ca="1">_xlfn.CEILING.MATH(N41/Surge_Predicted_Impact!$C$94)*24/Surge_Predicted_Impact!$C$89*7/Surge_Predicted_Impact!$C$90</f>
        <v>136.5</v>
      </c>
      <c r="AG41" s="1">
        <f ca="1">_xlfn.CEILING.MATH(T41/Surge_Predicted_Impact!$C$95)*24/Surge_Predicted_Impact!$C$89*7/Surge_Predicted_Impact!$C$90</f>
        <v>5.25</v>
      </c>
      <c r="AH41" s="1">
        <f ca="1">_xlfn.CEILING.MATH(V41/Surge_Predicted_Impact!$C$96)*24/Surge_Predicted_Impact!$C$89*7/Surge_Predicted_Impact!$C$90</f>
        <v>5.25</v>
      </c>
      <c r="AI41" s="18">
        <f t="shared" ca="1" si="12"/>
        <v>2121</v>
      </c>
      <c r="AJ41" s="41"/>
      <c r="AK41" s="23">
        <f ca="1">_xlfn.CEILING.MATH(G41/Surge_Predicted_Impact!$C$103)*24/Surge_Predicted_Impact!$C$100*7/Surge_Predicted_Impact!$C$101</f>
        <v>383.25</v>
      </c>
      <c r="AL41" s="23">
        <f ca="1">_xlfn.CEILING.MATH(R41/Surge_Predicted_Impact!$C$104)*24/Surge_Predicted_Impact!$C$100*7/Surge_Predicted_Impact!$C$101</f>
        <v>609</v>
      </c>
      <c r="AM41" s="23">
        <f ca="1">_xlfn.CEILING.MATH(N41/Surge_Predicted_Impact!$C$105)*24/Surge_Predicted_Impact!$C$100*7/Surge_Predicted_Impact!$C$101</f>
        <v>68.25</v>
      </c>
      <c r="AN41" s="23">
        <f ca="1">_xlfn.CEILING.MATH(T41/Surge_Predicted_Impact!$C$106)*24/Surge_Predicted_Impact!$C$100*7/Surge_Predicted_Impact!$C$101</f>
        <v>5.25</v>
      </c>
      <c r="AO41" s="23">
        <f ca="1">_xlfn.CEILING.MATH(V41/Surge_Predicted_Impact!$C$107)*24/Surge_Predicted_Impact!$C$100*7/Surge_Predicted_Impact!$C$101</f>
        <v>5.25</v>
      </c>
      <c r="AP41" s="1">
        <f t="shared" ca="1" si="2"/>
        <v>1071</v>
      </c>
      <c r="AR41" s="38">
        <f ca="1">G41/Surge_Predicted_Impact!$C$81</f>
        <v>193.06389250996503</v>
      </c>
      <c r="AS41" s="38">
        <f ca="1">$R41/Surge_Predicted_Impact!$C$82</f>
        <v>345.16375625323593</v>
      </c>
      <c r="AT41" s="38">
        <f t="shared" ca="1" si="13"/>
        <v>538.22764876320093</v>
      </c>
      <c r="AU41" s="38">
        <f ca="1">N41/Surge_Predicted_Impact!$C$83</f>
        <v>12.948160006242189</v>
      </c>
      <c r="AV41" s="38">
        <f ca="1">T41/Surge_Predicted_Impact!$C$84</f>
        <v>0.1931548503400472</v>
      </c>
      <c r="AW41" s="38">
        <f ca="1">V41/Surge_Predicted_Impact!$C$85</f>
        <v>3.140654056520957E-2</v>
      </c>
      <c r="AX41" s="38">
        <f t="shared" ca="1" si="14"/>
        <v>551.40037016034842</v>
      </c>
      <c r="AZ41" s="1">
        <f ca="1">(AE41-BA40)*Surge_Predicted_Impact!$C$124</f>
        <v>18.858775034345431</v>
      </c>
      <c r="BA41" s="1">
        <f ca="1">BA40*(1-1/Surge_Predicted_Impact!$C$125)+AZ41</f>
        <v>100.68680755941251</v>
      </c>
      <c r="BB41" s="37">
        <f t="shared" ca="1" si="15"/>
        <v>2074.6868075594125</v>
      </c>
      <c r="BC41" s="1">
        <f ca="1">(AF41-BD40)*Surge_Predicted_Impact!$C$124</f>
        <v>1.3041191008013238</v>
      </c>
      <c r="BD41" s="1">
        <f ca="1">BD40*(1-1/Surge_Predicted_Impact!$C$125)+BC41</f>
        <v>6.9573454549641225</v>
      </c>
      <c r="BE41" s="37">
        <f t="shared" ca="1" si="19"/>
        <v>143.45734545496413</v>
      </c>
      <c r="BF41" s="1">
        <f ca="1">(AI41-BG40)*Surge_Predicted_Impact!$C$124</f>
        <v>20.255556059568228</v>
      </c>
      <c r="BG41" s="1">
        <f ca="1">BG40*(1-1/Surge_Predicted_Impact!$C$125)+BF41</f>
        <v>108.88249338537571</v>
      </c>
      <c r="BH41" s="37">
        <f t="shared" ca="1" si="20"/>
        <v>2229.8824933853757</v>
      </c>
      <c r="BJ41" s="1">
        <f ca="1">(AT41-BK40)*Surge_Predicted_Impact!$C$124</f>
        <v>5.1431567379840502</v>
      </c>
      <c r="BK41" s="1">
        <f ca="1">BK40*(1-1/Surge_Predicted_Impact!$C$125)+BJ41</f>
        <v>27.34713349100883</v>
      </c>
      <c r="BL41" s="37">
        <f t="shared" ca="1" si="16"/>
        <v>565.57478225420971</v>
      </c>
      <c r="BM41" s="1">
        <f ca="1">(AU41-BN40)*Surge_Predicted_Impact!$C$124</f>
        <v>0.12402011618381406</v>
      </c>
      <c r="BN41" s="1">
        <f ca="1">BN40*(1-1/Surge_Predicted_Impact!$C$125)+BM41</f>
        <v>0.631157904911684</v>
      </c>
      <c r="BO41" s="37">
        <f t="shared" ca="1" si="17"/>
        <v>13.579317911153872</v>
      </c>
      <c r="BP41" s="1">
        <f ca="1">(AX41-AY40)*Surge_Predicted_Impact!$C$124</f>
        <v>5.5140037016034844</v>
      </c>
      <c r="BQ41" s="1">
        <f ca="1">BQ40*(1-1/Surge_Predicted_Impact!$C$125)+BP41</f>
        <v>29.223610431825918</v>
      </c>
      <c r="BR41" s="1">
        <f t="shared" ca="1" si="21"/>
        <v>580.62398059217435</v>
      </c>
      <c r="BS41" s="1">
        <f ca="1">(AP41-AQ40)*Surge_Predicted_Impact!$C$124</f>
        <v>10.71</v>
      </c>
      <c r="BT41" s="1">
        <f ca="1">BT40*(1-1/Surge_Predicted_Impact!$C$125)+BS41</f>
        <v>58.159355574776555</v>
      </c>
      <c r="BU41" s="1">
        <f t="shared" ca="1" si="22"/>
        <v>1129.1593555747766</v>
      </c>
      <c r="BW41" s="1">
        <f>Surge_Predicted_Impact!$C$112</f>
        <v>0</v>
      </c>
      <c r="BX41" s="1">
        <f>Surge_Predicted_Impact!$C$113</f>
        <v>0</v>
      </c>
      <c r="BY41" s="152">
        <f>Surge_Predicted_Impact!$C$114</f>
        <v>0</v>
      </c>
      <c r="BZ41" s="152">
        <f>Surge_Predicted_Impact!$C$115</f>
        <v>0</v>
      </c>
      <c r="CA41" s="152">
        <f t="shared" si="6"/>
        <v>0</v>
      </c>
      <c r="CB41" s="1">
        <f>Surge_Predicted_Impact!$C$117</f>
        <v>0</v>
      </c>
      <c r="CC41" s="1">
        <f>Surge_Predicted_Impact!$C$118</f>
        <v>0</v>
      </c>
      <c r="CD41" s="1">
        <f>Surge_Predicted_Impact!$C$119</f>
        <v>0</v>
      </c>
      <c r="CE41" s="1">
        <f t="shared" si="7"/>
        <v>0</v>
      </c>
      <c r="CF41" s="152">
        <f>Surge_Predicted_Impact!$C$120</f>
        <v>0</v>
      </c>
      <c r="CH41" s="1">
        <f ca="1">D41*Surge_Predicted_Impact!$C$135</f>
        <v>91166.204385767647</v>
      </c>
      <c r="CI41" s="18">
        <f ca="1">(C41-C40)*Surge_Predicted_Impact!$C$135</f>
        <v>16357.57321104662</v>
      </c>
      <c r="CJ41" s="18">
        <f ca="1">CJ40*(1- 1/Surge_Predicted_Impact!$C$137)+CI41</f>
        <v>80481.187641686178</v>
      </c>
      <c r="CK41" s="18">
        <f t="shared" ca="1" si="8"/>
        <v>64123.614430639558</v>
      </c>
      <c r="CL41" s="1">
        <f ca="1">CJ41*(1-Surge_Predicted_Impact!$C$136)</f>
        <v>68409.009495433245</v>
      </c>
      <c r="CM41" s="1">
        <f ca="1">CJ41*(1+Surge_Predicted_Impact!$C$136)</f>
        <v>92553.365787939096</v>
      </c>
      <c r="CN41" s="1">
        <f ca="1">CI41/Surge_Predicted_Impact!$C$138</f>
        <v>3271.5146422093239</v>
      </c>
      <c r="CO41" s="1">
        <f ca="1">CK41/Surge_Predicted_Impact!$C$140</f>
        <v>2564.9445772255822</v>
      </c>
      <c r="CP41" s="1">
        <f t="shared" ca="1" si="9"/>
        <v>5836.4592194349061</v>
      </c>
      <c r="CQ41" s="1">
        <f ca="1">CI41/(Surge_Predicted_Impact!$C$138 + Surge_Predicted_Impact!$C$139)</f>
        <v>2726.2622018411034</v>
      </c>
      <c r="CR41" s="1">
        <f ca="1">CK41/(Surge_Predicted_Impact!$C$140 + Surge_Predicted_Impact!$C$141)</f>
        <v>2466.2928627169063</v>
      </c>
      <c r="CS41" s="152">
        <f>Surge_Predicted_Impact!$C$151</f>
        <v>12000</v>
      </c>
      <c r="CT41" s="152"/>
      <c r="CU41" s="1">
        <f ca="1">Surge_Predicted_Impact!$C$146*(Calculation!E41-Calculation!H41)</f>
        <v>105.65656435747684</v>
      </c>
      <c r="CV41" s="1">
        <f ca="1">H40*1/Surge_Predicted_Impact!$C$60</f>
        <v>73.413242783369938</v>
      </c>
      <c r="CW41" s="1">
        <f ca="1">CV41*Surge_Predicted_Impact!$C$144+CU41</f>
        <v>109.32722649664534</v>
      </c>
      <c r="CX41" s="1">
        <f ca="1">CX40*(1-1/Surge_Predicted_Impact!$C$147)+CW40</f>
        <v>611.10656430753886</v>
      </c>
      <c r="CY41" s="1">
        <f ca="1">$CX41*(1-Surge_Predicted_Impact!$C$145)</f>
        <v>458.32992323065412</v>
      </c>
      <c r="CZ41" s="1">
        <f ca="1">$CX41*(1+Surge_Predicted_Impact!$C$145)</f>
        <v>763.8832053844236</v>
      </c>
      <c r="DA41" s="1">
        <f ca="1">CX41/Surge_Predicted_Impact!$C$148</f>
        <v>203.70218810251296</v>
      </c>
      <c r="DB41" s="152">
        <f>Surge_Predicted_Impact!$C$152</f>
        <v>0</v>
      </c>
    </row>
    <row r="42" spans="2:106" x14ac:dyDescent="0.25">
      <c r="B42" s="30">
        <f t="shared" si="10"/>
        <v>43931</v>
      </c>
      <c r="C42" s="18">
        <f ca="1">INDIRECT(_xlfn.CONCAT(EpidemiologicalModel_Selection!$C$2,"!",EpidemiologicalModel_Selection!$C$5,ROW()-1))</f>
        <v>15215.086629758065</v>
      </c>
      <c r="D42" s="18">
        <f ca="1">INDIRECT(_xlfn.CONCAT(EpidemiologicalModel_Selection!$C$2,"!",EpidemiologicalModel_Selection!$C$3,ROW()-1))</f>
        <v>10269.668108280539</v>
      </c>
      <c r="E42" s="37">
        <f ca="1">INDIRECT(_xlfn.CONCAT(EpidemiologicalModel_Selection!$C$2,"!",EpidemiologicalModel_Selection!$C$4,ROW()-1))</f>
        <v>1804.2348438878309</v>
      </c>
      <c r="F42" s="37">
        <f ca="1">E42*Surge_Predicted_Impact!$D$53</f>
        <v>152.99911476168808</v>
      </c>
      <c r="G42" s="6">
        <f t="shared" ca="1" si="0"/>
        <v>649.44912407302672</v>
      </c>
      <c r="H42" s="24">
        <f ca="1">H41*(1-1/Surge_Predicted_Impact!$C$60)+F42</f>
        <v>649.44912407302672</v>
      </c>
      <c r="I42" s="24">
        <f ca="1">(1-Surge_Predicted_Impact!$C$68)*Calculation!O41</f>
        <v>2.7837530297143975</v>
      </c>
      <c r="J42" s="24">
        <f ca="1">I42+(J41*(1-1/Surge_Predicted_Impact!$C$63))</f>
        <v>10.778840731677517</v>
      </c>
      <c r="K42" s="24">
        <f ca="1">(1/Surge_Predicted_Impact!$C$62)*Calculation!L41</f>
        <v>6.9124674514065418</v>
      </c>
      <c r="L42" s="24">
        <f ca="1">M42+L41*(1-1/Surge_Predicted_Impact!$C$62)</f>
        <v>93.357796466795151</v>
      </c>
      <c r="M42" s="1">
        <f ca="1">E42*Surge_Predicted_Impact!$D$55</f>
        <v>17.320654501323194</v>
      </c>
      <c r="N42" s="6">
        <f ca="1">N41*(1-1/Surge_Predicted_Impact!$C$64)+K42</f>
        <v>29.571747462330372</v>
      </c>
      <c r="O42" s="24">
        <f ca="1">N41*1/Surge_Predicted_Impact!$C$64</f>
        <v>3.2370400015605472</v>
      </c>
      <c r="P42" s="1">
        <f ca="1">E42*Surge_Predicted_Impact!$D$54</f>
        <v>118.3578057590417</v>
      </c>
      <c r="Q42" s="1">
        <f ca="1">Q41*(1-1/Surge_Predicted_Impact!$C$61)+P42</f>
        <v>673.690227903204</v>
      </c>
      <c r="R42" s="6">
        <f t="shared" ca="1" si="11"/>
        <v>777.82686510167673</v>
      </c>
      <c r="S42" s="1">
        <f ca="1">E42*Surge_Predicted_Impact!$D$56</f>
        <v>8.6603272506615966E-2</v>
      </c>
      <c r="T42" s="6">
        <f ca="1">T41*(1-1/Surge_Predicted_Impact!$C$65)+S42</f>
        <v>0.43428200311870097</v>
      </c>
      <c r="U42" s="1">
        <f ca="1">E42*Surge_Predicted_Impact!$D$57</f>
        <v>0.13856523601058557</v>
      </c>
      <c r="V42" s="6">
        <f ca="1">U41*(1-1/Surge_Predicted_Impact!$C$66)+U42</f>
        <v>0.13856523601058557</v>
      </c>
      <c r="W42" s="5">
        <f>Surge_Predicted_Impact!$C$72</f>
        <v>0</v>
      </c>
      <c r="X42" s="160">
        <f>Surge_Predicted_Impact!$C$73</f>
        <v>0</v>
      </c>
      <c r="Y42" s="5">
        <f>Surge_Predicted_Impact!$C$74</f>
        <v>0</v>
      </c>
      <c r="Z42" s="5">
        <f>Surge_Predicted_Impact!$C$75</f>
        <v>0</v>
      </c>
      <c r="AA42" s="5">
        <f>Surge_Predicted_Impact!$C$76</f>
        <v>0</v>
      </c>
      <c r="AC42" s="18">
        <f ca="1">_xlfn.CEILING.MATH(G42/Surge_Predicted_Impact!$C$92)*(24/Surge_Predicted_Impact!$C$89)*(7/Surge_Predicted_Impact!$C$90)</f>
        <v>855.75</v>
      </c>
      <c r="AD42" s="18">
        <f ca="1">_xlfn.CEILING.MATH(R42/Surge_Predicted_Impact!$C$93)*(24/Surge_Predicted_Impact!$C$89)*(7/Surge_Predicted_Impact!$C$90)</f>
        <v>1365</v>
      </c>
      <c r="AE42" s="1">
        <f t="shared" ca="1" si="1"/>
        <v>2220.75</v>
      </c>
      <c r="AF42" s="1">
        <f ca="1">_xlfn.CEILING.MATH(N42/Surge_Predicted_Impact!$C$94)*24/Surge_Predicted_Impact!$C$89*7/Surge_Predicted_Impact!$C$90</f>
        <v>157.5</v>
      </c>
      <c r="AG42" s="1">
        <f ca="1">_xlfn.CEILING.MATH(T42/Surge_Predicted_Impact!$C$95)*24/Surge_Predicted_Impact!$C$89*7/Surge_Predicted_Impact!$C$90</f>
        <v>5.25</v>
      </c>
      <c r="AH42" s="1">
        <f ca="1">_xlfn.CEILING.MATH(V42/Surge_Predicted_Impact!$C$96)*24/Surge_Predicted_Impact!$C$89*7/Surge_Predicted_Impact!$C$90</f>
        <v>5.25</v>
      </c>
      <c r="AI42" s="18">
        <f t="shared" ca="1" si="12"/>
        <v>2388.75</v>
      </c>
      <c r="AJ42" s="41"/>
      <c r="AK42" s="23">
        <f ca="1">_xlfn.CEILING.MATH(G42/Surge_Predicted_Impact!$C$103)*24/Surge_Predicted_Impact!$C$100*7/Surge_Predicted_Impact!$C$101</f>
        <v>430.5</v>
      </c>
      <c r="AL42" s="23">
        <f ca="1">_xlfn.CEILING.MATH(R42/Surge_Predicted_Impact!$C$104)*24/Surge_Predicted_Impact!$C$100*7/Surge_Predicted_Impact!$C$101</f>
        <v>682.5</v>
      </c>
      <c r="AM42" s="23">
        <f ca="1">_xlfn.CEILING.MATH(N42/Surge_Predicted_Impact!$C$105)*24/Surge_Predicted_Impact!$C$100*7/Surge_Predicted_Impact!$C$101</f>
        <v>78.75</v>
      </c>
      <c r="AN42" s="23">
        <f ca="1">_xlfn.CEILING.MATH(T42/Surge_Predicted_Impact!$C$106)*24/Surge_Predicted_Impact!$C$100*7/Surge_Predicted_Impact!$C$101</f>
        <v>5.25</v>
      </c>
      <c r="AO42" s="23">
        <f ca="1">_xlfn.CEILING.MATH(V42/Surge_Predicted_Impact!$C$107)*24/Surge_Predicted_Impact!$C$100*7/Surge_Predicted_Impact!$C$101</f>
        <v>5.25</v>
      </c>
      <c r="AP42" s="1">
        <f t="shared" ca="1" si="2"/>
        <v>1202.25</v>
      </c>
      <c r="AR42" s="38">
        <f ca="1">G42/Surge_Predicted_Impact!$C$81</f>
        <v>216.48304135767557</v>
      </c>
      <c r="AS42" s="38">
        <f ca="1">$R42/Surge_Predicted_Impact!$C$82</f>
        <v>388.91343255083837</v>
      </c>
      <c r="AT42" s="38">
        <f t="shared" ca="1" si="13"/>
        <v>605.39647390851394</v>
      </c>
      <c r="AU42" s="38">
        <f ca="1">N42/Surge_Predicted_Impact!$C$83</f>
        <v>14.785873731165186</v>
      </c>
      <c r="AV42" s="38">
        <f ca="1">T42/Surge_Predicted_Impact!$C$84</f>
        <v>0.21714100155935048</v>
      </c>
      <c r="AW42" s="38">
        <f ca="1">V42/Surge_Predicted_Impact!$C$85</f>
        <v>3.4641309002646392E-2</v>
      </c>
      <c r="AX42" s="38">
        <f t="shared" ca="1" si="14"/>
        <v>620.43412995024119</v>
      </c>
      <c r="AZ42" s="1">
        <f ca="1">(AE42-BA41)*Surge_Predicted_Impact!$C$124</f>
        <v>21.200631924405876</v>
      </c>
      <c r="BA42" s="1">
        <f ca="1">BA41*(1-1/Surge_Predicted_Impact!$C$125)+AZ42</f>
        <v>114.69552465814607</v>
      </c>
      <c r="BB42" s="37">
        <f t="shared" ca="1" si="15"/>
        <v>2335.445524658146</v>
      </c>
      <c r="BC42" s="1">
        <f ca="1">(AF42-BD41)*Surge_Predicted_Impact!$C$124</f>
        <v>1.5054265454503588</v>
      </c>
      <c r="BD42" s="1">
        <f ca="1">BD41*(1-1/Surge_Predicted_Impact!$C$125)+BC42</f>
        <v>7.9658187536313294</v>
      </c>
      <c r="BE42" s="37">
        <f t="shared" ca="1" si="19"/>
        <v>165.46581875363134</v>
      </c>
      <c r="BF42" s="1">
        <f ca="1">(AI42-BG41)*Surge_Predicted_Impact!$C$124</f>
        <v>22.798675066146242</v>
      </c>
      <c r="BG42" s="1">
        <f ca="1">BG41*(1-1/Surge_Predicted_Impact!$C$125)+BF42</f>
        <v>123.90384749542369</v>
      </c>
      <c r="BH42" s="37">
        <f t="shared" ca="1" si="20"/>
        <v>2512.6538474954236</v>
      </c>
      <c r="BJ42" s="1">
        <f ca="1">(AT42-BK41)*Surge_Predicted_Impact!$C$124</f>
        <v>5.7804934041750515</v>
      </c>
      <c r="BK42" s="1">
        <f ca="1">BK41*(1-1/Surge_Predicted_Impact!$C$125)+BJ42</f>
        <v>31.17426021725468</v>
      </c>
      <c r="BL42" s="37">
        <f t="shared" ca="1" si="16"/>
        <v>636.57073412576858</v>
      </c>
      <c r="BM42" s="1">
        <f ca="1">(AU42-BN41)*Surge_Predicted_Impact!$C$124</f>
        <v>0.14154715826253503</v>
      </c>
      <c r="BN42" s="1">
        <f ca="1">BN41*(1-1/Surge_Predicted_Impact!$C$125)+BM42</f>
        <v>0.72762235568052736</v>
      </c>
      <c r="BO42" s="37">
        <f t="shared" ca="1" si="17"/>
        <v>15.513496086845713</v>
      </c>
      <c r="BP42" s="1">
        <f ca="1">(AX42-AY41)*Surge_Predicted_Impact!$C$124</f>
        <v>6.2043412995024116</v>
      </c>
      <c r="BQ42" s="1">
        <f ca="1">BQ41*(1-1/Surge_Predicted_Impact!$C$125)+BP42</f>
        <v>33.340550986197911</v>
      </c>
      <c r="BR42" s="1">
        <f t="shared" ca="1" si="21"/>
        <v>653.77468093643915</v>
      </c>
      <c r="BS42" s="1">
        <f ca="1">(AP42-AQ41)*Surge_Predicted_Impact!$C$124</f>
        <v>12.022500000000001</v>
      </c>
      <c r="BT42" s="1">
        <f ca="1">BT41*(1-1/Surge_Predicted_Impact!$C$125)+BS42</f>
        <v>66.027615890863956</v>
      </c>
      <c r="BU42" s="1">
        <f t="shared" ca="1" si="22"/>
        <v>1268.2776158908639</v>
      </c>
      <c r="BW42" s="1">
        <f>Surge_Predicted_Impact!$C$112</f>
        <v>0</v>
      </c>
      <c r="BX42" s="1">
        <f>Surge_Predicted_Impact!$C$113</f>
        <v>0</v>
      </c>
      <c r="BY42" s="152">
        <f>Surge_Predicted_Impact!$C$114</f>
        <v>0</v>
      </c>
      <c r="BZ42" s="152">
        <f>Surge_Predicted_Impact!$C$115</f>
        <v>0</v>
      </c>
      <c r="CA42" s="152">
        <f t="shared" si="6"/>
        <v>0</v>
      </c>
      <c r="CB42" s="1">
        <f>Surge_Predicted_Impact!$C$117</f>
        <v>0</v>
      </c>
      <c r="CC42" s="1">
        <f>Surge_Predicted_Impact!$C$118</f>
        <v>0</v>
      </c>
      <c r="CD42" s="1">
        <f>Surge_Predicted_Impact!$C$119</f>
        <v>0</v>
      </c>
      <c r="CE42" s="1">
        <f t="shared" si="7"/>
        <v>0</v>
      </c>
      <c r="CF42" s="152">
        <f>Surge_Predicted_Impact!$C$120</f>
        <v>0</v>
      </c>
      <c r="CH42" s="1">
        <f ca="1">D42*Surge_Predicted_Impact!$C$135</f>
        <v>102696.68108280539</v>
      </c>
      <c r="CI42" s="18">
        <f ca="1">(C42-C41)*Surge_Predicted_Impact!$C$135</f>
        <v>18042.348438878271</v>
      </c>
      <c r="CJ42" s="18">
        <f ca="1">CJ41*(1- 1/Surge_Predicted_Impact!$C$137)+CI42</f>
        <v>90475.417316395833</v>
      </c>
      <c r="CK42" s="18">
        <f t="shared" ca="1" si="8"/>
        <v>72433.068877517566</v>
      </c>
      <c r="CL42" s="1">
        <f ca="1">CJ42*(1-Surge_Predicted_Impact!$C$136)</f>
        <v>76904.104718936462</v>
      </c>
      <c r="CM42" s="1">
        <f ca="1">CJ42*(1+Surge_Predicted_Impact!$C$136)</f>
        <v>104046.7299138552</v>
      </c>
      <c r="CN42" s="1">
        <f ca="1">CI42/Surge_Predicted_Impact!$C$138</f>
        <v>3608.4696877756542</v>
      </c>
      <c r="CO42" s="1">
        <f ca="1">CK42/Surge_Predicted_Impact!$C$140</f>
        <v>2897.3227551007026</v>
      </c>
      <c r="CP42" s="1">
        <f t="shared" ca="1" si="9"/>
        <v>6505.7924428763563</v>
      </c>
      <c r="CQ42" s="1">
        <f ca="1">CI42/(Surge_Predicted_Impact!$C$138 + Surge_Predicted_Impact!$C$139)</f>
        <v>3007.0580731463783</v>
      </c>
      <c r="CR42" s="1">
        <f ca="1">CK42/(Surge_Predicted_Impact!$C$140 + Surge_Predicted_Impact!$C$141)</f>
        <v>2785.8872645199062</v>
      </c>
      <c r="CS42" s="152">
        <f>Surge_Predicted_Impact!$C$151</f>
        <v>12000</v>
      </c>
      <c r="CT42" s="152"/>
      <c r="CU42" s="1">
        <f ca="1">Surge_Predicted_Impact!$C$146*(Calculation!E42-Calculation!H42)</f>
        <v>115.47857198148043</v>
      </c>
      <c r="CV42" s="1">
        <f ca="1">H41*1/Surge_Predicted_Impact!$C$60</f>
        <v>82.741668218556441</v>
      </c>
      <c r="CW42" s="1">
        <f ca="1">CV42*Surge_Predicted_Impact!$C$144+CU42</f>
        <v>119.61565539240826</v>
      </c>
      <c r="CX42" s="1">
        <f ca="1">CX41*(1-1/Surge_Predicted_Impact!$C$147)+CW41</f>
        <v>689.87846258880722</v>
      </c>
      <c r="CY42" s="1">
        <f ca="1">$CX42*(1-Surge_Predicted_Impact!$C$145)</f>
        <v>517.40884694160536</v>
      </c>
      <c r="CZ42" s="1">
        <f ca="1">$CX42*(1+Surge_Predicted_Impact!$C$145)</f>
        <v>862.34807823600909</v>
      </c>
      <c r="DA42" s="1">
        <f ca="1">CX42/Surge_Predicted_Impact!$C$148</f>
        <v>229.9594875296024</v>
      </c>
      <c r="DB42" s="152">
        <f>Surge_Predicted_Impact!$C$152</f>
        <v>0</v>
      </c>
    </row>
    <row r="43" spans="2:106" x14ac:dyDescent="0.25">
      <c r="B43" s="30">
        <f t="shared" si="10"/>
        <v>43932</v>
      </c>
      <c r="C43" s="18">
        <f ca="1">INDIRECT(_xlfn.CONCAT(EpidemiologicalModel_Selection!$C$2,"!",EpidemiologicalModel_Selection!$C$5,ROW()-1))</f>
        <v>17189.358277595002</v>
      </c>
      <c r="D43" s="18">
        <f ca="1">INDIRECT(_xlfn.CONCAT(EpidemiologicalModel_Selection!$C$2,"!",EpidemiologicalModel_Selection!$C$3,ROW()-1))</f>
        <v>11510.392034097436</v>
      </c>
      <c r="E43" s="37">
        <f ca="1">INDIRECT(_xlfn.CONCAT(EpidemiologicalModel_Selection!$C$2,"!",EpidemiologicalModel_Selection!$C$4,ROW()-1))</f>
        <v>1974.2716478369343</v>
      </c>
      <c r="F43" s="37">
        <f ca="1">E43*Surge_Predicted_Impact!$D$53</f>
        <v>167.41823573657203</v>
      </c>
      <c r="G43" s="6">
        <f t="shared" ca="1" si="0"/>
        <v>724.0889135134521</v>
      </c>
      <c r="H43" s="24">
        <f ca="1">H42*(1-1/Surge_Predicted_Impact!$C$60)+F43</f>
        <v>724.0889135134521</v>
      </c>
      <c r="I43" s="24">
        <f ca="1">(1-Surge_Predicted_Impact!$C$68)*Calculation!O42</f>
        <v>3.188484401537139</v>
      </c>
      <c r="J43" s="24">
        <f ca="1">I43+(J42*(1-1/Surge_Predicted_Impact!$C$63))</f>
        <v>12.427490742975012</v>
      </c>
      <c r="K43" s="24">
        <f ca="1">(1/Surge_Predicted_Impact!$C$62)*Calculation!L42</f>
        <v>7.7798163722329292</v>
      </c>
      <c r="L43" s="24">
        <f ca="1">M43+L42*(1-1/Surge_Predicted_Impact!$C$62)</f>
        <v>104.53098791379681</v>
      </c>
      <c r="M43" s="1">
        <f ca="1">E43*Surge_Predicted_Impact!$D$55</f>
        <v>18.953007819234589</v>
      </c>
      <c r="N43" s="6">
        <f ca="1">N42*(1-1/Surge_Predicted_Impact!$C$64)+K43</f>
        <v>33.655095401772002</v>
      </c>
      <c r="O43" s="24">
        <f ca="1">N42*1/Surge_Predicted_Impact!$C$64</f>
        <v>3.6964684327912964</v>
      </c>
      <c r="P43" s="1">
        <f ca="1">E43*Surge_Predicted_Impact!$D$54</f>
        <v>129.51222009810289</v>
      </c>
      <c r="Q43" s="1">
        <f ca="1">Q42*(1-1/Surge_Predicted_Impact!$C$61)+P43</f>
        <v>755.08171743679236</v>
      </c>
      <c r="R43" s="6">
        <f t="shared" ca="1" si="11"/>
        <v>872.04019609356419</v>
      </c>
      <c r="S43" s="1">
        <f ca="1">E43*Surge_Predicted_Impact!$D$56</f>
        <v>9.476503909617294E-2</v>
      </c>
      <c r="T43" s="6">
        <f ca="1">T42*(1-1/Surge_Predicted_Impact!$C$65)+S43</f>
        <v>0.48561884190300381</v>
      </c>
      <c r="U43" s="1">
        <f ca="1">E43*Surge_Predicted_Impact!$D$57</f>
        <v>0.1516240625538767</v>
      </c>
      <c r="V43" s="6">
        <f ca="1">U42*(1-1/Surge_Predicted_Impact!$C$66)+U43</f>
        <v>0.1516240625538767</v>
      </c>
      <c r="W43" s="5">
        <f>Surge_Predicted_Impact!$C$72</f>
        <v>0</v>
      </c>
      <c r="X43" s="160">
        <f>Surge_Predicted_Impact!$C$73</f>
        <v>0</v>
      </c>
      <c r="Y43" s="5">
        <f>Surge_Predicted_Impact!$C$74</f>
        <v>0</v>
      </c>
      <c r="Z43" s="5">
        <f>Surge_Predicted_Impact!$C$75</f>
        <v>0</v>
      </c>
      <c r="AA43" s="5">
        <f>Surge_Predicted_Impact!$C$76</f>
        <v>0</v>
      </c>
      <c r="AC43" s="18">
        <f ca="1">_xlfn.CEILING.MATH(G43/Surge_Predicted_Impact!$C$92)*(24/Surge_Predicted_Impact!$C$89)*(7/Surge_Predicted_Impact!$C$90)</f>
        <v>955.5</v>
      </c>
      <c r="AD43" s="18">
        <f ca="1">_xlfn.CEILING.MATH(R43/Surge_Predicted_Impact!$C$93)*(24/Surge_Predicted_Impact!$C$89)*(7/Surge_Predicted_Impact!$C$90)</f>
        <v>1527.75</v>
      </c>
      <c r="AE43" s="1">
        <f t="shared" ca="1" si="1"/>
        <v>2483.25</v>
      </c>
      <c r="AF43" s="1">
        <f ca="1">_xlfn.CEILING.MATH(N43/Surge_Predicted_Impact!$C$94)*24/Surge_Predicted_Impact!$C$89*7/Surge_Predicted_Impact!$C$90</f>
        <v>178.5</v>
      </c>
      <c r="AG43" s="1">
        <f ca="1">_xlfn.CEILING.MATH(T43/Surge_Predicted_Impact!$C$95)*24/Surge_Predicted_Impact!$C$89*7/Surge_Predicted_Impact!$C$90</f>
        <v>5.25</v>
      </c>
      <c r="AH43" s="1">
        <f ca="1">_xlfn.CEILING.MATH(V43/Surge_Predicted_Impact!$C$96)*24/Surge_Predicted_Impact!$C$89*7/Surge_Predicted_Impact!$C$90</f>
        <v>5.25</v>
      </c>
      <c r="AI43" s="18">
        <f t="shared" ca="1" si="12"/>
        <v>2672.25</v>
      </c>
      <c r="AJ43" s="41"/>
      <c r="AK43" s="23">
        <f ca="1">_xlfn.CEILING.MATH(G43/Surge_Predicted_Impact!$C$103)*24/Surge_Predicted_Impact!$C$100*7/Surge_Predicted_Impact!$C$101</f>
        <v>477.75</v>
      </c>
      <c r="AL43" s="23">
        <f ca="1">_xlfn.CEILING.MATH(R43/Surge_Predicted_Impact!$C$104)*24/Surge_Predicted_Impact!$C$100*7/Surge_Predicted_Impact!$C$101</f>
        <v>766.5</v>
      </c>
      <c r="AM43" s="23">
        <f ca="1">_xlfn.CEILING.MATH(N43/Surge_Predicted_Impact!$C$105)*24/Surge_Predicted_Impact!$C$100*7/Surge_Predicted_Impact!$C$101</f>
        <v>89.25</v>
      </c>
      <c r="AN43" s="23">
        <f ca="1">_xlfn.CEILING.MATH(T43/Surge_Predicted_Impact!$C$106)*24/Surge_Predicted_Impact!$C$100*7/Surge_Predicted_Impact!$C$101</f>
        <v>5.25</v>
      </c>
      <c r="AO43" s="23">
        <f ca="1">_xlfn.CEILING.MATH(V43/Surge_Predicted_Impact!$C$107)*24/Surge_Predicted_Impact!$C$100*7/Surge_Predicted_Impact!$C$101</f>
        <v>5.25</v>
      </c>
      <c r="AP43" s="1">
        <f t="shared" ca="1" si="2"/>
        <v>1344</v>
      </c>
      <c r="AR43" s="38">
        <f ca="1">G43/Surge_Predicted_Impact!$C$81</f>
        <v>241.36297117115069</v>
      </c>
      <c r="AS43" s="38">
        <f ca="1">$R43/Surge_Predicted_Impact!$C$82</f>
        <v>436.0200980467821</v>
      </c>
      <c r="AT43" s="38">
        <f t="shared" ca="1" si="13"/>
        <v>677.38306921793276</v>
      </c>
      <c r="AU43" s="38">
        <f ca="1">N43/Surge_Predicted_Impact!$C$83</f>
        <v>16.827547700886001</v>
      </c>
      <c r="AV43" s="38">
        <f ca="1">T43/Surge_Predicted_Impact!$C$84</f>
        <v>0.2428094209515019</v>
      </c>
      <c r="AW43" s="38">
        <f ca="1">V43/Surge_Predicted_Impact!$C$85</f>
        <v>3.7906015638469175E-2</v>
      </c>
      <c r="AX43" s="38">
        <f t="shared" ca="1" si="14"/>
        <v>694.49133235540876</v>
      </c>
      <c r="AZ43" s="1">
        <f ca="1">(AE43-BA42)*Surge_Predicted_Impact!$C$124</f>
        <v>23.68554475341854</v>
      </c>
      <c r="BA43" s="1">
        <f ca="1">BA42*(1-1/Surge_Predicted_Impact!$C$125)+AZ43</f>
        <v>130.18853193598275</v>
      </c>
      <c r="BB43" s="37">
        <f t="shared" ca="1" si="15"/>
        <v>2613.4385319359826</v>
      </c>
      <c r="BC43" s="1">
        <f ca="1">(AF43-BD42)*Surge_Predicted_Impact!$C$124</f>
        <v>1.7053418124636865</v>
      </c>
      <c r="BD43" s="1">
        <f ca="1">BD42*(1-1/Surge_Predicted_Impact!$C$125)+BC43</f>
        <v>9.1021735122642067</v>
      </c>
      <c r="BE43" s="37">
        <f t="shared" ca="1" si="19"/>
        <v>187.60217351226422</v>
      </c>
      <c r="BF43" s="1">
        <f ca="1">(AI43-BG42)*Surge_Predicted_Impact!$C$124</f>
        <v>25.483461525045765</v>
      </c>
      <c r="BG43" s="1">
        <f ca="1">BG42*(1-1/Surge_Predicted_Impact!$C$125)+BF43</f>
        <v>140.53703419936775</v>
      </c>
      <c r="BH43" s="37">
        <f t="shared" ca="1" si="20"/>
        <v>2812.7870341993676</v>
      </c>
      <c r="BJ43" s="1">
        <f ca="1">(AT43-BK42)*Surge_Predicted_Impact!$C$124</f>
        <v>6.4620880900067812</v>
      </c>
      <c r="BK43" s="1">
        <f ca="1">BK42*(1-1/Surge_Predicted_Impact!$C$125)+BJ43</f>
        <v>35.409615434600411</v>
      </c>
      <c r="BL43" s="37">
        <f t="shared" ca="1" si="16"/>
        <v>712.79268465253313</v>
      </c>
      <c r="BM43" s="1">
        <f ca="1">(AU43-BN42)*Surge_Predicted_Impact!$C$124</f>
        <v>0.16099925345205474</v>
      </c>
      <c r="BN43" s="1">
        <f ca="1">BN42*(1-1/Surge_Predicted_Impact!$C$125)+BM43</f>
        <v>0.83664858372683026</v>
      </c>
      <c r="BO43" s="37">
        <f t="shared" ca="1" si="17"/>
        <v>17.664196284612832</v>
      </c>
      <c r="BP43" s="1">
        <f ca="1">(AX43-AY42)*Surge_Predicted_Impact!$C$124</f>
        <v>6.9449133235540881</v>
      </c>
      <c r="BQ43" s="1">
        <f ca="1">BQ42*(1-1/Surge_Predicted_Impact!$C$125)+BP43</f>
        <v>37.903996382166433</v>
      </c>
      <c r="BR43" s="1">
        <f t="shared" ca="1" si="21"/>
        <v>732.39532873757514</v>
      </c>
      <c r="BS43" s="1">
        <f ca="1">(AP43-AQ42)*Surge_Predicted_Impact!$C$124</f>
        <v>13.44</v>
      </c>
      <c r="BT43" s="1">
        <f ca="1">BT42*(1-1/Surge_Predicted_Impact!$C$125)+BS43</f>
        <v>74.7513576129451</v>
      </c>
      <c r="BU43" s="1">
        <f t="shared" ca="1" si="22"/>
        <v>1418.7513576129452</v>
      </c>
      <c r="BW43" s="1">
        <f>Surge_Predicted_Impact!$C$112</f>
        <v>0</v>
      </c>
      <c r="BX43" s="1">
        <f>Surge_Predicted_Impact!$C$113</f>
        <v>0</v>
      </c>
      <c r="BY43" s="152">
        <f>Surge_Predicted_Impact!$C$114</f>
        <v>0</v>
      </c>
      <c r="BZ43" s="152">
        <f>Surge_Predicted_Impact!$C$115</f>
        <v>0</v>
      </c>
      <c r="CA43" s="152">
        <f t="shared" si="6"/>
        <v>0</v>
      </c>
      <c r="CB43" s="1">
        <f>Surge_Predicted_Impact!$C$117</f>
        <v>0</v>
      </c>
      <c r="CC43" s="1">
        <f>Surge_Predicted_Impact!$C$118</f>
        <v>0</v>
      </c>
      <c r="CD43" s="1">
        <f>Surge_Predicted_Impact!$C$119</f>
        <v>0</v>
      </c>
      <c r="CE43" s="1">
        <f t="shared" si="7"/>
        <v>0</v>
      </c>
      <c r="CF43" s="152">
        <f>Surge_Predicted_Impact!$C$120</f>
        <v>0</v>
      </c>
      <c r="CH43" s="1">
        <f ca="1">D43*Surge_Predicted_Impact!$C$135</f>
        <v>115103.92034097436</v>
      </c>
      <c r="CI43" s="18">
        <f ca="1">(C43-C42)*Surge_Predicted_Impact!$C$135</f>
        <v>19742.716478369366</v>
      </c>
      <c r="CJ43" s="18">
        <f ca="1">CJ42*(1- 1/Surge_Predicted_Impact!$C$137)+CI43</f>
        <v>101170.59206312563</v>
      </c>
      <c r="CK43" s="18">
        <f t="shared" ca="1" si="8"/>
        <v>81427.875584756257</v>
      </c>
      <c r="CL43" s="1">
        <f ca="1">CJ43*(1-Surge_Predicted_Impact!$C$136)</f>
        <v>85995.003253656789</v>
      </c>
      <c r="CM43" s="1">
        <f ca="1">CJ43*(1+Surge_Predicted_Impact!$C$136)</f>
        <v>116346.18087259447</v>
      </c>
      <c r="CN43" s="1">
        <f ca="1">CI43/Surge_Predicted_Impact!$C$138</f>
        <v>3948.5432956738732</v>
      </c>
      <c r="CO43" s="1">
        <f ca="1">CK43/Surge_Predicted_Impact!$C$140</f>
        <v>3257.1150233902504</v>
      </c>
      <c r="CP43" s="1">
        <f t="shared" ca="1" si="9"/>
        <v>7205.6583190641231</v>
      </c>
      <c r="CQ43" s="1">
        <f ca="1">CI43/(Surge_Predicted_Impact!$C$138 + Surge_Predicted_Impact!$C$139)</f>
        <v>3290.4527463948943</v>
      </c>
      <c r="CR43" s="1">
        <f ca="1">CK43/(Surge_Predicted_Impact!$C$140 + Surge_Predicted_Impact!$C$141)</f>
        <v>3131.8413686444715</v>
      </c>
      <c r="CS43" s="152">
        <f>Surge_Predicted_Impact!$C$151</f>
        <v>12000</v>
      </c>
      <c r="CT43" s="152"/>
      <c r="CU43" s="1">
        <f ca="1">Surge_Predicted_Impact!$C$146*(Calculation!E43-Calculation!H43)</f>
        <v>125.01827343234822</v>
      </c>
      <c r="CV43" s="1">
        <f ca="1">H42*1/Surge_Predicted_Impact!$C$60</f>
        <v>92.778446296146669</v>
      </c>
      <c r="CW43" s="1">
        <f ca="1">CV43*Surge_Predicted_Impact!$C$144+CU43</f>
        <v>129.65719574715555</v>
      </c>
      <c r="CX43" s="1">
        <f ca="1">CX42*(1-1/Surge_Predicted_Impact!$C$147)+CW42</f>
        <v>775.00019485177506</v>
      </c>
      <c r="CY43" s="1">
        <f ca="1">$CX43*(1-Surge_Predicted_Impact!$C$145)</f>
        <v>581.25014613883127</v>
      </c>
      <c r="CZ43" s="1">
        <f ca="1">$CX43*(1+Surge_Predicted_Impact!$C$145)</f>
        <v>968.75024356471886</v>
      </c>
      <c r="DA43" s="1">
        <f ca="1">CX43/Surge_Predicted_Impact!$C$148</f>
        <v>258.33339828392502</v>
      </c>
      <c r="DB43" s="152">
        <f>Surge_Predicted_Impact!$C$152</f>
        <v>0</v>
      </c>
    </row>
    <row r="44" spans="2:106" x14ac:dyDescent="0.25">
      <c r="B44" s="30">
        <f t="shared" si="10"/>
        <v>43933</v>
      </c>
      <c r="C44" s="18">
        <f ca="1">INDIRECT(_xlfn.CONCAT(EpidemiologicalModel_Selection!$C$2,"!",EpidemiologicalModel_Selection!$C$5,ROW()-1))</f>
        <v>19330.822441024127</v>
      </c>
      <c r="D44" s="18">
        <f ca="1">INDIRECT(_xlfn.CONCAT(EpidemiologicalModel_Selection!$C$2,"!",EpidemiologicalModel_Selection!$C$3,ROW()-1))</f>
        <v>12829.685337948174</v>
      </c>
      <c r="E44" s="37">
        <f ca="1">INDIRECT(_xlfn.CONCAT(EpidemiologicalModel_Selection!$C$2,"!",EpidemiologicalModel_Selection!$C$4,ROW()-1))</f>
        <v>2141.4641634291297</v>
      </c>
      <c r="F44" s="37">
        <f ca="1">E44*Surge_Predicted_Impact!$D$53</f>
        <v>181.59616105879019</v>
      </c>
      <c r="G44" s="6">
        <f t="shared" ca="1" si="0"/>
        <v>802.24380121317768</v>
      </c>
      <c r="H44" s="24">
        <f ca="1">H43*(1-1/Surge_Predicted_Impact!$C$60)+F44</f>
        <v>802.24380121317768</v>
      </c>
      <c r="I44" s="24">
        <f ca="1">(1-Surge_Predicted_Impact!$C$68)*Calculation!O43</f>
        <v>3.6410214062994268</v>
      </c>
      <c r="J44" s="24">
        <f ca="1">I44+(J43*(1-1/Surge_Predicted_Impact!$C$63))</f>
        <v>14.293156328849438</v>
      </c>
      <c r="K44" s="24">
        <f ca="1">(1/Surge_Predicted_Impact!$C$62)*Calculation!L43</f>
        <v>8.7109156594830672</v>
      </c>
      <c r="L44" s="24">
        <f ca="1">M44+L43*(1-1/Surge_Predicted_Impact!$C$62)</f>
        <v>116.37812822323339</v>
      </c>
      <c r="M44" s="1">
        <f ca="1">E44*Surge_Predicted_Impact!$D$55</f>
        <v>20.558055968919664</v>
      </c>
      <c r="N44" s="6">
        <f ca="1">N43*(1-1/Surge_Predicted_Impact!$C$64)+K44</f>
        <v>38.159124136033569</v>
      </c>
      <c r="O44" s="24">
        <f ca="1">N43*1/Surge_Predicted_Impact!$C$64</f>
        <v>4.2068869252215002</v>
      </c>
      <c r="P44" s="1">
        <f ca="1">E44*Surge_Predicted_Impact!$D$54</f>
        <v>140.48004912095089</v>
      </c>
      <c r="Q44" s="1">
        <f ca="1">Q43*(1-1/Surge_Predicted_Impact!$C$61)+P44</f>
        <v>841.62735816940096</v>
      </c>
      <c r="R44" s="6">
        <f t="shared" ca="1" si="11"/>
        <v>972.29864272148382</v>
      </c>
      <c r="S44" s="1">
        <f ca="1">E44*Surge_Predicted_Impact!$D$56</f>
        <v>0.10279027984459833</v>
      </c>
      <c r="T44" s="6">
        <f ca="1">T43*(1-1/Surge_Predicted_Impact!$C$65)+S44</f>
        <v>0.5398472375573018</v>
      </c>
      <c r="U44" s="1">
        <f ca="1">E44*Surge_Predicted_Impact!$D$57</f>
        <v>0.16446444775135732</v>
      </c>
      <c r="V44" s="6">
        <f ca="1">U43*(1-1/Surge_Predicted_Impact!$C$66)+U44</f>
        <v>0.16446444775135732</v>
      </c>
      <c r="W44" s="5">
        <f>Surge_Predicted_Impact!$C$72</f>
        <v>0</v>
      </c>
      <c r="X44" s="160">
        <f>Surge_Predicted_Impact!$C$73</f>
        <v>0</v>
      </c>
      <c r="Y44" s="5">
        <f>Surge_Predicted_Impact!$C$74</f>
        <v>0</v>
      </c>
      <c r="Z44" s="5">
        <f>Surge_Predicted_Impact!$C$75</f>
        <v>0</v>
      </c>
      <c r="AA44" s="5">
        <f>Surge_Predicted_Impact!$C$76</f>
        <v>0</v>
      </c>
      <c r="AC44" s="18">
        <f ca="1">_xlfn.CEILING.MATH(G44/Surge_Predicted_Impact!$C$92)*(24/Surge_Predicted_Impact!$C$89)*(7/Surge_Predicted_Impact!$C$90)</f>
        <v>1055.25</v>
      </c>
      <c r="AD44" s="18">
        <f ca="1">_xlfn.CEILING.MATH(R44/Surge_Predicted_Impact!$C$93)*(24/Surge_Predicted_Impact!$C$89)*(7/Surge_Predicted_Impact!$C$90)</f>
        <v>1706.25</v>
      </c>
      <c r="AE44" s="1">
        <f t="shared" ca="1" si="1"/>
        <v>2761.5</v>
      </c>
      <c r="AF44" s="1">
        <f ca="1">_xlfn.CEILING.MATH(N44/Surge_Predicted_Impact!$C$94)*24/Surge_Predicted_Impact!$C$89*7/Surge_Predicted_Impact!$C$90</f>
        <v>204.75</v>
      </c>
      <c r="AG44" s="1">
        <f ca="1">_xlfn.CEILING.MATH(T44/Surge_Predicted_Impact!$C$95)*24/Surge_Predicted_Impact!$C$89*7/Surge_Predicted_Impact!$C$90</f>
        <v>5.25</v>
      </c>
      <c r="AH44" s="1">
        <f ca="1">_xlfn.CEILING.MATH(V44/Surge_Predicted_Impact!$C$96)*24/Surge_Predicted_Impact!$C$89*7/Surge_Predicted_Impact!$C$90</f>
        <v>5.25</v>
      </c>
      <c r="AI44" s="18">
        <f t="shared" ca="1" si="12"/>
        <v>2976.75</v>
      </c>
      <c r="AJ44" s="41"/>
      <c r="AK44" s="23">
        <f ca="1">_xlfn.CEILING.MATH(G44/Surge_Predicted_Impact!$C$103)*24/Surge_Predicted_Impact!$C$100*7/Surge_Predicted_Impact!$C$101</f>
        <v>530.25</v>
      </c>
      <c r="AL44" s="23">
        <f ca="1">_xlfn.CEILING.MATH(R44/Surge_Predicted_Impact!$C$104)*24/Surge_Predicted_Impact!$C$100*7/Surge_Predicted_Impact!$C$101</f>
        <v>855.75</v>
      </c>
      <c r="AM44" s="23">
        <f ca="1">_xlfn.CEILING.MATH(N44/Surge_Predicted_Impact!$C$105)*24/Surge_Predicted_Impact!$C$100*7/Surge_Predicted_Impact!$C$101</f>
        <v>105</v>
      </c>
      <c r="AN44" s="23">
        <f ca="1">_xlfn.CEILING.MATH(T44/Surge_Predicted_Impact!$C$106)*24/Surge_Predicted_Impact!$C$100*7/Surge_Predicted_Impact!$C$101</f>
        <v>5.25</v>
      </c>
      <c r="AO44" s="23">
        <f ca="1">_xlfn.CEILING.MATH(V44/Surge_Predicted_Impact!$C$107)*24/Surge_Predicted_Impact!$C$100*7/Surge_Predicted_Impact!$C$101</f>
        <v>5.25</v>
      </c>
      <c r="AP44" s="1">
        <f t="shared" ca="1" si="2"/>
        <v>1501.5</v>
      </c>
      <c r="AR44" s="38">
        <f ca="1">G44/Surge_Predicted_Impact!$C$81</f>
        <v>267.41460040439256</v>
      </c>
      <c r="AS44" s="38">
        <f ca="1">$R44/Surge_Predicted_Impact!$C$82</f>
        <v>486.14932136074191</v>
      </c>
      <c r="AT44" s="38">
        <f t="shared" ca="1" si="13"/>
        <v>753.56392176513441</v>
      </c>
      <c r="AU44" s="38">
        <f ca="1">N44/Surge_Predicted_Impact!$C$83</f>
        <v>19.079562068016784</v>
      </c>
      <c r="AV44" s="38">
        <f ca="1">T44/Surge_Predicted_Impact!$C$84</f>
        <v>0.2699236187786509</v>
      </c>
      <c r="AW44" s="38">
        <f ca="1">V44/Surge_Predicted_Impact!$C$85</f>
        <v>4.1116111937839331E-2</v>
      </c>
      <c r="AX44" s="38">
        <f t="shared" ca="1" si="14"/>
        <v>772.95452356386772</v>
      </c>
      <c r="AZ44" s="1">
        <f ca="1">(AE44-BA43)*Surge_Predicted_Impact!$C$124</f>
        <v>26.313114680640176</v>
      </c>
      <c r="BA44" s="1">
        <f ca="1">BA43*(1-1/Surge_Predicted_Impact!$C$125)+AZ44</f>
        <v>147.20246576405273</v>
      </c>
      <c r="BB44" s="37">
        <f t="shared" ca="1" si="15"/>
        <v>2908.7024657640527</v>
      </c>
      <c r="BC44" s="1">
        <f ca="1">(AF44-BD43)*Surge_Predicted_Impact!$C$124</f>
        <v>1.956478264877358</v>
      </c>
      <c r="BD44" s="1">
        <f ca="1">BD43*(1-1/Surge_Predicted_Impact!$C$125)+BC44</f>
        <v>10.40849652626555</v>
      </c>
      <c r="BE44" s="37">
        <f t="shared" ca="1" si="19"/>
        <v>215.15849652626554</v>
      </c>
      <c r="BF44" s="1">
        <f ca="1">(AI44-BG43)*Surge_Predicted_Impact!$C$124</f>
        <v>28.362129658006324</v>
      </c>
      <c r="BG44" s="1">
        <f ca="1">BG43*(1-1/Surge_Predicted_Impact!$C$125)+BF44</f>
        <v>158.86080427170495</v>
      </c>
      <c r="BH44" s="37">
        <f t="shared" ca="1" si="20"/>
        <v>3135.6108042717051</v>
      </c>
      <c r="BJ44" s="1">
        <f ca="1">(AT44-BK43)*Surge_Predicted_Impact!$C$124</f>
        <v>7.181543063305341</v>
      </c>
      <c r="BK44" s="1">
        <f ca="1">BK43*(1-1/Surge_Predicted_Impact!$C$125)+BJ44</f>
        <v>40.061900252577153</v>
      </c>
      <c r="BL44" s="37">
        <f t="shared" ca="1" si="16"/>
        <v>793.62582201771158</v>
      </c>
      <c r="BM44" s="1">
        <f ca="1">(AU44-BN43)*Surge_Predicted_Impact!$C$124</f>
        <v>0.18242913484289955</v>
      </c>
      <c r="BN44" s="1">
        <f ca="1">BN43*(1-1/Surge_Predicted_Impact!$C$125)+BM44</f>
        <v>0.95931710544638482</v>
      </c>
      <c r="BO44" s="37">
        <f t="shared" ca="1" si="17"/>
        <v>20.038879173463169</v>
      </c>
      <c r="BP44" s="1">
        <f ca="1">(AX44-AY43)*Surge_Predicted_Impact!$C$124</f>
        <v>7.7295452356386773</v>
      </c>
      <c r="BQ44" s="1">
        <f ca="1">BQ43*(1-1/Surge_Predicted_Impact!$C$125)+BP44</f>
        <v>42.926113304793219</v>
      </c>
      <c r="BR44" s="1">
        <f t="shared" ca="1" si="21"/>
        <v>815.88063686866099</v>
      </c>
      <c r="BS44" s="1">
        <f ca="1">(AP44-AQ43)*Surge_Predicted_Impact!$C$124</f>
        <v>15.015000000000001</v>
      </c>
      <c r="BT44" s="1">
        <f ca="1">BT43*(1-1/Surge_Predicted_Impact!$C$125)+BS44</f>
        <v>84.426974926306173</v>
      </c>
      <c r="BU44" s="1">
        <f t="shared" ca="1" si="22"/>
        <v>1585.9269749263062</v>
      </c>
      <c r="BW44" s="1">
        <f>Surge_Predicted_Impact!$C$112</f>
        <v>0</v>
      </c>
      <c r="BX44" s="1">
        <f>Surge_Predicted_Impact!$C$113</f>
        <v>0</v>
      </c>
      <c r="BY44" s="152">
        <f>Surge_Predicted_Impact!$C$114</f>
        <v>0</v>
      </c>
      <c r="BZ44" s="152">
        <f>Surge_Predicted_Impact!$C$115</f>
        <v>0</v>
      </c>
      <c r="CA44" s="152">
        <f t="shared" si="6"/>
        <v>0</v>
      </c>
      <c r="CB44" s="1">
        <f>Surge_Predicted_Impact!$C$117</f>
        <v>0</v>
      </c>
      <c r="CC44" s="1">
        <f>Surge_Predicted_Impact!$C$118</f>
        <v>0</v>
      </c>
      <c r="CD44" s="1">
        <f>Surge_Predicted_Impact!$C$119</f>
        <v>0</v>
      </c>
      <c r="CE44" s="1">
        <f t="shared" si="7"/>
        <v>0</v>
      </c>
      <c r="CF44" s="152">
        <f>Surge_Predicted_Impact!$C$120</f>
        <v>0</v>
      </c>
      <c r="CH44" s="1">
        <f ca="1">D44*Surge_Predicted_Impact!$C$135</f>
        <v>128296.85337948175</v>
      </c>
      <c r="CI44" s="18">
        <f ca="1">(C44-C43)*Surge_Predicted_Impact!$C$135</f>
        <v>21414.641634291256</v>
      </c>
      <c r="CJ44" s="18">
        <f ca="1">CJ43*(1- 1/Surge_Predicted_Impact!$C$137)+CI44</f>
        <v>112468.17449110432</v>
      </c>
      <c r="CK44" s="18">
        <f t="shared" ca="1" si="8"/>
        <v>91053.532856813064</v>
      </c>
      <c r="CL44" s="1">
        <f ca="1">CJ44*(1-Surge_Predicted_Impact!$C$136)</f>
        <v>95597.94831743867</v>
      </c>
      <c r="CM44" s="1">
        <f ca="1">CJ44*(1+Surge_Predicted_Impact!$C$136)</f>
        <v>129338.40066476996</v>
      </c>
      <c r="CN44" s="1">
        <f ca="1">CI44/Surge_Predicted_Impact!$C$138</f>
        <v>4282.9283268582512</v>
      </c>
      <c r="CO44" s="1">
        <f ca="1">CK44/Surge_Predicted_Impact!$C$140</f>
        <v>3642.1413142725228</v>
      </c>
      <c r="CP44" s="1">
        <f t="shared" ca="1" si="9"/>
        <v>7925.0696411307745</v>
      </c>
      <c r="CQ44" s="1">
        <f ca="1">CI44/(Surge_Predicted_Impact!$C$138 + Surge_Predicted_Impact!$C$139)</f>
        <v>3569.1069390485427</v>
      </c>
      <c r="CR44" s="1">
        <f ca="1">CK44/(Surge_Predicted_Impact!$C$140 + Surge_Predicted_Impact!$C$141)</f>
        <v>3502.0589560312719</v>
      </c>
      <c r="CS44" s="152">
        <f>Surge_Predicted_Impact!$C$151</f>
        <v>12000</v>
      </c>
      <c r="CT44" s="152"/>
      <c r="CU44" s="1">
        <f ca="1">Surge_Predicted_Impact!$C$146*(Calculation!E44-Calculation!H44)</f>
        <v>133.92203622159522</v>
      </c>
      <c r="CV44" s="1">
        <f ca="1">H43*1/Surge_Predicted_Impact!$C$60</f>
        <v>103.44127335906458</v>
      </c>
      <c r="CW44" s="1">
        <f ca="1">CV44*Surge_Predicted_Impact!$C$144+CU44</f>
        <v>139.09409988954846</v>
      </c>
      <c r="CX44" s="1">
        <f ca="1">CX43*(1-1/Surge_Predicted_Impact!$C$147)+CW43</f>
        <v>865.90738085634189</v>
      </c>
      <c r="CY44" s="1">
        <f ca="1">$CX44*(1-Surge_Predicted_Impact!$C$145)</f>
        <v>649.43053564225647</v>
      </c>
      <c r="CZ44" s="1">
        <f ca="1">$CX44*(1+Surge_Predicted_Impact!$C$145)</f>
        <v>1082.3842260704273</v>
      </c>
      <c r="DA44" s="1">
        <f ca="1">CX44/Surge_Predicted_Impact!$C$148</f>
        <v>288.63579361878061</v>
      </c>
      <c r="DB44" s="152">
        <f>Surge_Predicted_Impact!$C$152</f>
        <v>0</v>
      </c>
    </row>
    <row r="45" spans="2:106" x14ac:dyDescent="0.25">
      <c r="B45" s="30">
        <f t="shared" si="10"/>
        <v>43934</v>
      </c>
      <c r="C45" s="18">
        <f ca="1">INDIRECT(_xlfn.CONCAT(EpidemiologicalModel_Selection!$C$2,"!",EpidemiologicalModel_Selection!$C$5,ROW()-1))</f>
        <v>21631.499858301697</v>
      </c>
      <c r="D45" s="18">
        <f ca="1">INDIRECT(_xlfn.CONCAT(EpidemiologicalModel_Selection!$C$2,"!",EpidemiologicalModel_Selection!$C$3,ROW()-1))</f>
        <v>14213.956659658017</v>
      </c>
      <c r="E45" s="37">
        <f ca="1">INDIRECT(_xlfn.CONCAT(EpidemiologicalModel_Selection!$C$2,"!",EpidemiologicalModel_Selection!$C$4,ROW()-1))</f>
        <v>2300.6774172775708</v>
      </c>
      <c r="F45" s="37">
        <f ca="1">E45*Surge_Predicted_Impact!$D$53</f>
        <v>195.097444985138</v>
      </c>
      <c r="G45" s="6">
        <f t="shared" ca="1" si="0"/>
        <v>882.73498888214749</v>
      </c>
      <c r="H45" s="24">
        <f ca="1">H44*(1-1/Surge_Predicted_Impact!$C$60)+F45</f>
        <v>882.73498888214749</v>
      </c>
      <c r="I45" s="24">
        <f ca="1">(1-Surge_Predicted_Impact!$C$68)*Calculation!O44</f>
        <v>4.1437836213431778</v>
      </c>
      <c r="J45" s="24">
        <f ca="1">I45+(J44*(1-1/Surge_Predicted_Impact!$C$63))</f>
        <v>16.395060474642698</v>
      </c>
      <c r="K45" s="24">
        <f ca="1">(1/Surge_Predicted_Impact!$C$62)*Calculation!L44</f>
        <v>9.6981773519361152</v>
      </c>
      <c r="L45" s="24">
        <f ca="1">M45+L44*(1-1/Surge_Predicted_Impact!$C$62)</f>
        <v>128.76645407716197</v>
      </c>
      <c r="M45" s="1">
        <f ca="1">E45*Surge_Predicted_Impact!$D$55</f>
        <v>22.086503205864702</v>
      </c>
      <c r="N45" s="6">
        <f ca="1">N44*(1-1/Surge_Predicted_Impact!$C$64)+K45</f>
        <v>43.087410970965486</v>
      </c>
      <c r="O45" s="24">
        <f ca="1">N44*1/Surge_Predicted_Impact!$C$64</f>
        <v>4.7698905170041961</v>
      </c>
      <c r="P45" s="1">
        <f ca="1">E45*Surge_Predicted_Impact!$D$54</f>
        <v>150.92443857340862</v>
      </c>
      <c r="Q45" s="1">
        <f ca="1">Q44*(1-1/Surge_Predicted_Impact!$C$61)+P45</f>
        <v>932.43555687356661</v>
      </c>
      <c r="R45" s="6">
        <f t="shared" ca="1" si="11"/>
        <v>1077.5970714253713</v>
      </c>
      <c r="S45" s="1">
        <f ca="1">E45*Surge_Predicted_Impact!$D$56</f>
        <v>0.11043251602932351</v>
      </c>
      <c r="T45" s="6">
        <f ca="1">T44*(1-1/Surge_Predicted_Impact!$C$65)+S45</f>
        <v>0.59629502983089511</v>
      </c>
      <c r="U45" s="1">
        <f ca="1">E45*Surge_Predicted_Impact!$D$57</f>
        <v>0.17669202564691763</v>
      </c>
      <c r="V45" s="6">
        <f ca="1">U44*(1-1/Surge_Predicted_Impact!$C$66)+U45</f>
        <v>0.17669202564691763</v>
      </c>
      <c r="W45" s="5">
        <f>Surge_Predicted_Impact!$C$72</f>
        <v>0</v>
      </c>
      <c r="X45" s="160">
        <f>Surge_Predicted_Impact!$C$73</f>
        <v>0</v>
      </c>
      <c r="Y45" s="5">
        <f>Surge_Predicted_Impact!$C$74</f>
        <v>0</v>
      </c>
      <c r="Z45" s="5">
        <f>Surge_Predicted_Impact!$C$75</f>
        <v>0</v>
      </c>
      <c r="AA45" s="5">
        <f>Surge_Predicted_Impact!$C$76</f>
        <v>0</v>
      </c>
      <c r="AC45" s="18">
        <f ca="1">_xlfn.CEILING.MATH(G45/Surge_Predicted_Impact!$C$92)*(24/Surge_Predicted_Impact!$C$89)*(7/Surge_Predicted_Impact!$C$90)</f>
        <v>1160.25</v>
      </c>
      <c r="AD45" s="18">
        <f ca="1">_xlfn.CEILING.MATH(R45/Surge_Predicted_Impact!$C$93)*(24/Surge_Predicted_Impact!$C$89)*(7/Surge_Predicted_Impact!$C$90)</f>
        <v>1890</v>
      </c>
      <c r="AE45" s="1">
        <f t="shared" ca="1" si="1"/>
        <v>3050.25</v>
      </c>
      <c r="AF45" s="1">
        <f ca="1">_xlfn.CEILING.MATH(N45/Surge_Predicted_Impact!$C$94)*24/Surge_Predicted_Impact!$C$89*7/Surge_Predicted_Impact!$C$90</f>
        <v>231</v>
      </c>
      <c r="AG45" s="1">
        <f ca="1">_xlfn.CEILING.MATH(T45/Surge_Predicted_Impact!$C$95)*24/Surge_Predicted_Impact!$C$89*7/Surge_Predicted_Impact!$C$90</f>
        <v>5.25</v>
      </c>
      <c r="AH45" s="1">
        <f ca="1">_xlfn.CEILING.MATH(V45/Surge_Predicted_Impact!$C$96)*24/Surge_Predicted_Impact!$C$89*7/Surge_Predicted_Impact!$C$90</f>
        <v>5.25</v>
      </c>
      <c r="AI45" s="18">
        <f t="shared" ca="1" si="12"/>
        <v>3291.75</v>
      </c>
      <c r="AJ45" s="41"/>
      <c r="AK45" s="23">
        <f ca="1">_xlfn.CEILING.MATH(G45/Surge_Predicted_Impact!$C$103)*24/Surge_Predicted_Impact!$C$100*7/Surge_Predicted_Impact!$C$101</f>
        <v>582.75</v>
      </c>
      <c r="AL45" s="23">
        <f ca="1">_xlfn.CEILING.MATH(R45/Surge_Predicted_Impact!$C$104)*24/Surge_Predicted_Impact!$C$100*7/Surge_Predicted_Impact!$C$101</f>
        <v>945</v>
      </c>
      <c r="AM45" s="23">
        <f ca="1">_xlfn.CEILING.MATH(N45/Surge_Predicted_Impact!$C$105)*24/Surge_Predicted_Impact!$C$100*7/Surge_Predicted_Impact!$C$101</f>
        <v>115.5</v>
      </c>
      <c r="AN45" s="23">
        <f ca="1">_xlfn.CEILING.MATH(T45/Surge_Predicted_Impact!$C$106)*24/Surge_Predicted_Impact!$C$100*7/Surge_Predicted_Impact!$C$101</f>
        <v>5.25</v>
      </c>
      <c r="AO45" s="23">
        <f ca="1">_xlfn.CEILING.MATH(V45/Surge_Predicted_Impact!$C$107)*24/Surge_Predicted_Impact!$C$100*7/Surge_Predicted_Impact!$C$101</f>
        <v>5.25</v>
      </c>
      <c r="AP45" s="1">
        <f t="shared" ca="1" si="2"/>
        <v>1653.75</v>
      </c>
      <c r="AR45" s="38">
        <f ca="1">G45/Surge_Predicted_Impact!$C$81</f>
        <v>294.24499629404914</v>
      </c>
      <c r="AS45" s="38">
        <f ca="1">$R45/Surge_Predicted_Impact!$C$82</f>
        <v>538.79853571268563</v>
      </c>
      <c r="AT45" s="38">
        <f t="shared" ca="1" si="13"/>
        <v>833.04353200673472</v>
      </c>
      <c r="AU45" s="38">
        <f ca="1">N45/Surge_Predicted_Impact!$C$83</f>
        <v>21.543705485482743</v>
      </c>
      <c r="AV45" s="38">
        <f ca="1">T45/Surge_Predicted_Impact!$C$84</f>
        <v>0.29814751491544755</v>
      </c>
      <c r="AW45" s="38">
        <f ca="1">V45/Surge_Predicted_Impact!$C$85</f>
        <v>4.4173006411729408E-2</v>
      </c>
      <c r="AX45" s="38">
        <f t="shared" ca="1" si="14"/>
        <v>854.92955801354469</v>
      </c>
      <c r="AZ45" s="1">
        <f ca="1">(AE45-BA44)*Surge_Predicted_Impact!$C$124</f>
        <v>29.030475342359473</v>
      </c>
      <c r="BA45" s="1">
        <f ca="1">BA44*(1-1/Surge_Predicted_Impact!$C$125)+AZ45</f>
        <v>165.71847926612273</v>
      </c>
      <c r="BB45" s="37">
        <f t="shared" ca="1" si="15"/>
        <v>3215.9684792661228</v>
      </c>
      <c r="BC45" s="1">
        <f ca="1">(AF45-BD44)*Surge_Predicted_Impact!$C$124</f>
        <v>2.2059150347373446</v>
      </c>
      <c r="BD45" s="1">
        <f ca="1">BD44*(1-1/Surge_Predicted_Impact!$C$125)+BC45</f>
        <v>11.870947523412498</v>
      </c>
      <c r="BE45" s="37">
        <f t="shared" ca="1" si="19"/>
        <v>242.8709475234125</v>
      </c>
      <c r="BF45" s="1">
        <f ca="1">(AI45-BG44)*Surge_Predicted_Impact!$C$124</f>
        <v>31.328891957282949</v>
      </c>
      <c r="BG45" s="1">
        <f ca="1">BG44*(1-1/Surge_Predicted_Impact!$C$125)+BF45</f>
        <v>178.84249592386612</v>
      </c>
      <c r="BH45" s="37">
        <f t="shared" ca="1" si="20"/>
        <v>3470.592495923866</v>
      </c>
      <c r="BJ45" s="1">
        <f ca="1">(AT45-BK44)*Surge_Predicted_Impact!$C$124</f>
        <v>7.9298163175415759</v>
      </c>
      <c r="BK45" s="1">
        <f ca="1">BK44*(1-1/Surge_Predicted_Impact!$C$125)+BJ45</f>
        <v>45.130152266363226</v>
      </c>
      <c r="BL45" s="37">
        <f t="shared" ca="1" si="16"/>
        <v>878.17368427309793</v>
      </c>
      <c r="BM45" s="1">
        <f ca="1">(AU45-BN44)*Surge_Predicted_Impact!$C$124</f>
        <v>0.20584388380036359</v>
      </c>
      <c r="BN45" s="1">
        <f ca="1">BN44*(1-1/Surge_Predicted_Impact!$C$125)+BM45</f>
        <v>1.096638338857721</v>
      </c>
      <c r="BO45" s="37">
        <f t="shared" ca="1" si="17"/>
        <v>22.640343824340462</v>
      </c>
      <c r="BP45" s="1">
        <f ca="1">(AX45-AY44)*Surge_Predicted_Impact!$C$124</f>
        <v>8.5492955801354462</v>
      </c>
      <c r="BQ45" s="1">
        <f ca="1">BQ44*(1-1/Surge_Predicted_Impact!$C$125)+BP45</f>
        <v>48.409257934586293</v>
      </c>
      <c r="BR45" s="1">
        <f t="shared" ca="1" si="21"/>
        <v>903.33881594813101</v>
      </c>
      <c r="BS45" s="1">
        <f ca="1">(AP45-AQ44)*Surge_Predicted_Impact!$C$124</f>
        <v>16.537500000000001</v>
      </c>
      <c r="BT45" s="1">
        <f ca="1">BT44*(1-1/Surge_Predicted_Impact!$C$125)+BS45</f>
        <v>94.93397671728431</v>
      </c>
      <c r="BU45" s="1">
        <f t="shared" ca="1" si="22"/>
        <v>1748.6839767172844</v>
      </c>
      <c r="BW45" s="1">
        <f>Surge_Predicted_Impact!$C$112</f>
        <v>0</v>
      </c>
      <c r="BX45" s="1">
        <f>Surge_Predicted_Impact!$C$113</f>
        <v>0</v>
      </c>
      <c r="BY45" s="152">
        <f>Surge_Predicted_Impact!$C$114</f>
        <v>0</v>
      </c>
      <c r="BZ45" s="152">
        <f>Surge_Predicted_Impact!$C$115</f>
        <v>0</v>
      </c>
      <c r="CA45" s="152">
        <f t="shared" si="6"/>
        <v>0</v>
      </c>
      <c r="CB45" s="1">
        <f>Surge_Predicted_Impact!$C$117</f>
        <v>0</v>
      </c>
      <c r="CC45" s="1">
        <f>Surge_Predicted_Impact!$C$118</f>
        <v>0</v>
      </c>
      <c r="CD45" s="1">
        <f>Surge_Predicted_Impact!$C$119</f>
        <v>0</v>
      </c>
      <c r="CE45" s="1">
        <f t="shared" si="7"/>
        <v>0</v>
      </c>
      <c r="CF45" s="152">
        <f>Surge_Predicted_Impact!$C$120</f>
        <v>0</v>
      </c>
      <c r="CH45" s="1">
        <f ca="1">D45*Surge_Predicted_Impact!$C$135</f>
        <v>142139.56659658017</v>
      </c>
      <c r="CI45" s="18">
        <f ca="1">(C45-C44)*Surge_Predicted_Impact!$C$135</f>
        <v>23006.774172775695</v>
      </c>
      <c r="CJ45" s="18">
        <f ca="1">CJ44*(1- 1/Surge_Predicted_Impact!$C$137)+CI45</f>
        <v>124228.13121476959</v>
      </c>
      <c r="CK45" s="18">
        <f t="shared" ca="1" si="8"/>
        <v>101221.35704199389</v>
      </c>
      <c r="CL45" s="1">
        <f ca="1">CJ45*(1-Surge_Predicted_Impact!$C$136)</f>
        <v>105593.91153255415</v>
      </c>
      <c r="CM45" s="1">
        <f ca="1">CJ45*(1+Surge_Predicted_Impact!$C$136)</f>
        <v>142862.35089698501</v>
      </c>
      <c r="CN45" s="1">
        <f ca="1">CI45/Surge_Predicted_Impact!$C$138</f>
        <v>4601.354834555139</v>
      </c>
      <c r="CO45" s="1">
        <f ca="1">CK45/Surge_Predicted_Impact!$C$140</f>
        <v>4048.8542816797558</v>
      </c>
      <c r="CP45" s="1">
        <f t="shared" ca="1" si="9"/>
        <v>8650.2091162348952</v>
      </c>
      <c r="CQ45" s="1">
        <f ca="1">CI45/(Surge_Predicted_Impact!$C$138 + Surge_Predicted_Impact!$C$139)</f>
        <v>3834.4623621292826</v>
      </c>
      <c r="CR45" s="1">
        <f ca="1">CK45/(Surge_Predicted_Impact!$C$140 + Surge_Predicted_Impact!$C$141)</f>
        <v>3893.1291169997648</v>
      </c>
      <c r="CS45" s="152">
        <f>Surge_Predicted_Impact!$C$151</f>
        <v>12000</v>
      </c>
      <c r="CT45" s="152"/>
      <c r="CU45" s="1">
        <f ca="1">Surge_Predicted_Impact!$C$146*(Calculation!E45-Calculation!H45)</f>
        <v>141.79424283954233</v>
      </c>
      <c r="CV45" s="1">
        <f ca="1">H44*1/Surge_Predicted_Impact!$C$60</f>
        <v>114.60625731616824</v>
      </c>
      <c r="CW45" s="1">
        <f ca="1">CV45*Surge_Predicted_Impact!$C$144+CU45</f>
        <v>147.52455570535074</v>
      </c>
      <c r="CX45" s="1">
        <f ca="1">CX44*(1-1/Surge_Predicted_Impact!$C$147)+CW44</f>
        <v>961.70611170307325</v>
      </c>
      <c r="CY45" s="1">
        <f ca="1">$CX45*(1-Surge_Predicted_Impact!$C$145)</f>
        <v>721.27958377730488</v>
      </c>
      <c r="CZ45" s="1">
        <f ca="1">$CX45*(1+Surge_Predicted_Impact!$C$145)</f>
        <v>1202.1326396288416</v>
      </c>
      <c r="DA45" s="1">
        <f ca="1">CX45/Surge_Predicted_Impact!$C$148</f>
        <v>320.56870390102443</v>
      </c>
      <c r="DB45" s="152">
        <f>Surge_Predicted_Impact!$C$152</f>
        <v>0</v>
      </c>
    </row>
    <row r="46" spans="2:106" x14ac:dyDescent="0.25">
      <c r="B46" s="30">
        <f t="shared" si="10"/>
        <v>43935</v>
      </c>
      <c r="C46" s="18">
        <f ca="1">INDIRECT(_xlfn.CONCAT(EpidemiologicalModel_Selection!$C$2,"!",EpidemiologicalModel_Selection!$C$5,ROW()-1))</f>
        <v>24077.767117530111</v>
      </c>
      <c r="D46" s="18">
        <f ca="1">INDIRECT(_xlfn.CONCAT(EpidemiologicalModel_Selection!$C$2,"!",EpidemiologicalModel_Selection!$C$3,ROW()-1))</f>
        <v>15644.941300339427</v>
      </c>
      <c r="E46" s="37">
        <f ca="1">INDIRECT(_xlfn.CONCAT(EpidemiologicalModel_Selection!$C$2,"!",EpidemiologicalModel_Selection!$C$4,ROW()-1))</f>
        <v>2446.2672592284098</v>
      </c>
      <c r="F46" s="37">
        <f ca="1">E46*Surge_Predicted_Impact!$D$53</f>
        <v>207.44346358256914</v>
      </c>
      <c r="G46" s="6">
        <f t="shared" ca="1" si="0"/>
        <v>964.07345405298133</v>
      </c>
      <c r="H46" s="24">
        <f ca="1">H45*(1-1/Surge_Predicted_Impact!$C$60)+F46</f>
        <v>964.07345405298133</v>
      </c>
      <c r="I46" s="24">
        <f ca="1">(1-Surge_Predicted_Impact!$C$68)*Calculation!O45</f>
        <v>4.6983421592491332</v>
      </c>
      <c r="J46" s="24">
        <f ca="1">I46+(J45*(1-1/Surge_Predicted_Impact!$C$63))</f>
        <v>18.751251137514302</v>
      </c>
      <c r="K46" s="24">
        <f ca="1">(1/Surge_Predicted_Impact!$C$62)*Calculation!L45</f>
        <v>10.730537839763496</v>
      </c>
      <c r="L46" s="24">
        <f ca="1">M46+L45*(1-1/Surge_Predicted_Impact!$C$62)</f>
        <v>141.52008192599124</v>
      </c>
      <c r="M46" s="1">
        <f ca="1">E46*Surge_Predicted_Impact!$D$55</f>
        <v>23.484165688592757</v>
      </c>
      <c r="N46" s="6">
        <f ca="1">N45*(1-1/Surge_Predicted_Impact!$C$64)+K46</f>
        <v>48.432022439358292</v>
      </c>
      <c r="O46" s="24">
        <f ca="1">N45*1/Surge_Predicted_Impact!$C$64</f>
        <v>5.3859263713706858</v>
      </c>
      <c r="P46" s="1">
        <f ca="1">E46*Surge_Predicted_Impact!$D$54</f>
        <v>160.47513220538366</v>
      </c>
      <c r="Q46" s="1">
        <f ca="1">Q45*(1-1/Surge_Predicted_Impact!$C$61)+P46</f>
        <v>1026.3081493022669</v>
      </c>
      <c r="R46" s="6">
        <f t="shared" ca="1" si="11"/>
        <v>1186.5794823657725</v>
      </c>
      <c r="S46" s="1">
        <f ca="1">E46*Surge_Predicted_Impact!$D$56</f>
        <v>0.1174208284429638</v>
      </c>
      <c r="T46" s="6">
        <f ca="1">T45*(1-1/Surge_Predicted_Impact!$C$65)+S46</f>
        <v>0.65408635529076942</v>
      </c>
      <c r="U46" s="1">
        <f ca="1">E46*Surge_Predicted_Impact!$D$57</f>
        <v>0.18787332550874206</v>
      </c>
      <c r="V46" s="6">
        <f ca="1">U45*(1-1/Surge_Predicted_Impact!$C$66)+U46</f>
        <v>0.18787332550874206</v>
      </c>
      <c r="W46" s="5">
        <f>Surge_Predicted_Impact!$C$72</f>
        <v>0</v>
      </c>
      <c r="X46" s="160">
        <f>Surge_Predicted_Impact!$C$73</f>
        <v>0</v>
      </c>
      <c r="Y46" s="5">
        <f>Surge_Predicted_Impact!$C$74</f>
        <v>0</v>
      </c>
      <c r="Z46" s="5">
        <f>Surge_Predicted_Impact!$C$75</f>
        <v>0</v>
      </c>
      <c r="AA46" s="5">
        <f>Surge_Predicted_Impact!$C$76</f>
        <v>0</v>
      </c>
      <c r="AC46" s="18">
        <f ca="1">_xlfn.CEILING.MATH(G46/Surge_Predicted_Impact!$C$92)*(24/Surge_Predicted_Impact!$C$89)*(7/Surge_Predicted_Impact!$C$90)</f>
        <v>1270.5</v>
      </c>
      <c r="AD46" s="18">
        <f ca="1">_xlfn.CEILING.MATH(R46/Surge_Predicted_Impact!$C$93)*(24/Surge_Predicted_Impact!$C$89)*(7/Surge_Predicted_Impact!$C$90)</f>
        <v>2079</v>
      </c>
      <c r="AE46" s="1">
        <f t="shared" ca="1" si="1"/>
        <v>3349.5</v>
      </c>
      <c r="AF46" s="1">
        <f ca="1">_xlfn.CEILING.MATH(N46/Surge_Predicted_Impact!$C$94)*24/Surge_Predicted_Impact!$C$89*7/Surge_Predicted_Impact!$C$90</f>
        <v>257.25</v>
      </c>
      <c r="AG46" s="1">
        <f ca="1">_xlfn.CEILING.MATH(T46/Surge_Predicted_Impact!$C$95)*24/Surge_Predicted_Impact!$C$89*7/Surge_Predicted_Impact!$C$90</f>
        <v>5.25</v>
      </c>
      <c r="AH46" s="1">
        <f ca="1">_xlfn.CEILING.MATH(V46/Surge_Predicted_Impact!$C$96)*24/Surge_Predicted_Impact!$C$89*7/Surge_Predicted_Impact!$C$90</f>
        <v>5.25</v>
      </c>
      <c r="AI46" s="18">
        <f t="shared" ca="1" si="12"/>
        <v>3617.25</v>
      </c>
      <c r="AJ46" s="41"/>
      <c r="AK46" s="23">
        <f ca="1">_xlfn.CEILING.MATH(G46/Surge_Predicted_Impact!$C$103)*24/Surge_Predicted_Impact!$C$100*7/Surge_Predicted_Impact!$C$101</f>
        <v>635.25</v>
      </c>
      <c r="AL46" s="23">
        <f ca="1">_xlfn.CEILING.MATH(R46/Surge_Predicted_Impact!$C$104)*24/Surge_Predicted_Impact!$C$100*7/Surge_Predicted_Impact!$C$101</f>
        <v>1039.5</v>
      </c>
      <c r="AM46" s="23">
        <f ca="1">_xlfn.CEILING.MATH(N46/Surge_Predicted_Impact!$C$105)*24/Surge_Predicted_Impact!$C$100*7/Surge_Predicted_Impact!$C$101</f>
        <v>131.25</v>
      </c>
      <c r="AN46" s="23">
        <f ca="1">_xlfn.CEILING.MATH(T46/Surge_Predicted_Impact!$C$106)*24/Surge_Predicted_Impact!$C$100*7/Surge_Predicted_Impact!$C$101</f>
        <v>5.25</v>
      </c>
      <c r="AO46" s="23">
        <f ca="1">_xlfn.CEILING.MATH(V46/Surge_Predicted_Impact!$C$107)*24/Surge_Predicted_Impact!$C$100*7/Surge_Predicted_Impact!$C$101</f>
        <v>5.25</v>
      </c>
      <c r="AP46" s="1">
        <f t="shared" ca="1" si="2"/>
        <v>1816.5</v>
      </c>
      <c r="AR46" s="38">
        <f ca="1">G46/Surge_Predicted_Impact!$C$81</f>
        <v>321.35781801766046</v>
      </c>
      <c r="AS46" s="38">
        <f ca="1">$R46/Surge_Predicted_Impact!$C$82</f>
        <v>593.28974118288625</v>
      </c>
      <c r="AT46" s="38">
        <f t="shared" ca="1" si="13"/>
        <v>914.64755920054677</v>
      </c>
      <c r="AU46" s="38">
        <f ca="1">N46/Surge_Predicted_Impact!$C$83</f>
        <v>24.216011219679146</v>
      </c>
      <c r="AV46" s="38">
        <f ca="1">T46/Surge_Predicted_Impact!$C$84</f>
        <v>0.32704317764538471</v>
      </c>
      <c r="AW46" s="38">
        <f ca="1">V46/Surge_Predicted_Impact!$C$85</f>
        <v>4.6968331377185514E-2</v>
      </c>
      <c r="AX46" s="38">
        <f t="shared" ca="1" si="14"/>
        <v>939.23758192924845</v>
      </c>
      <c r="AZ46" s="1">
        <f ca="1">(AE46-BA45)*Surge_Predicted_Impact!$C$124</f>
        <v>31.837815207338771</v>
      </c>
      <c r="BA46" s="1">
        <f ca="1">BA45*(1-1/Surge_Predicted_Impact!$C$125)+AZ46</f>
        <v>185.71926024016702</v>
      </c>
      <c r="BB46" s="37">
        <f t="shared" ca="1" si="15"/>
        <v>3535.2192602401669</v>
      </c>
      <c r="BC46" s="1">
        <f ca="1">(AF46-BD45)*Surge_Predicted_Impact!$C$124</f>
        <v>2.4537905247658749</v>
      </c>
      <c r="BD46" s="1">
        <f ca="1">BD45*(1-1/Surge_Predicted_Impact!$C$125)+BC46</f>
        <v>13.47681322507748</v>
      </c>
      <c r="BE46" s="37">
        <f t="shared" ca="1" si="19"/>
        <v>270.72681322507748</v>
      </c>
      <c r="BF46" s="1">
        <f ca="1">(AI46-BG45)*Surge_Predicted_Impact!$C$124</f>
        <v>34.384075040761338</v>
      </c>
      <c r="BG46" s="1">
        <f ca="1">BG45*(1-1/Surge_Predicted_Impact!$C$125)+BF46</f>
        <v>200.45210697006559</v>
      </c>
      <c r="BH46" s="37">
        <f t="shared" ca="1" si="20"/>
        <v>3817.7021069700654</v>
      </c>
      <c r="BJ46" s="1">
        <f ca="1">(AT46-BK45)*Surge_Predicted_Impact!$C$124</f>
        <v>8.6951740693418351</v>
      </c>
      <c r="BK46" s="1">
        <f ca="1">BK45*(1-1/Surge_Predicted_Impact!$C$125)+BJ46</f>
        <v>50.601744030964838</v>
      </c>
      <c r="BL46" s="37">
        <f t="shared" ca="1" si="16"/>
        <v>965.24930323151159</v>
      </c>
      <c r="BM46" s="1">
        <f ca="1">(AU46-BN45)*Surge_Predicted_Impact!$C$124</f>
        <v>0.23119372880821423</v>
      </c>
      <c r="BN46" s="1">
        <f ca="1">BN45*(1-1/Surge_Predicted_Impact!$C$125)+BM46</f>
        <v>1.2495007577475266</v>
      </c>
      <c r="BO46" s="37">
        <f t="shared" ca="1" si="17"/>
        <v>25.465511977426672</v>
      </c>
      <c r="BP46" s="1">
        <f ca="1">(AX46-AY45)*Surge_Predicted_Impact!$C$124</f>
        <v>9.392375819292484</v>
      </c>
      <c r="BQ46" s="1">
        <f ca="1">BQ45*(1-1/Surge_Predicted_Impact!$C$125)+BP46</f>
        <v>54.343829615694041</v>
      </c>
      <c r="BR46" s="1">
        <f t="shared" ca="1" si="21"/>
        <v>993.58141154494251</v>
      </c>
      <c r="BS46" s="1">
        <f ca="1">(AP46-AQ45)*Surge_Predicted_Impact!$C$124</f>
        <v>18.164999999999999</v>
      </c>
      <c r="BT46" s="1">
        <f ca="1">BT45*(1-1/Surge_Predicted_Impact!$C$125)+BS46</f>
        <v>106.31797838033543</v>
      </c>
      <c r="BU46" s="1">
        <f t="shared" ca="1" si="22"/>
        <v>1922.8179783803355</v>
      </c>
      <c r="BW46" s="1">
        <f>Surge_Predicted_Impact!$C$112</f>
        <v>0</v>
      </c>
      <c r="BX46" s="1">
        <f>Surge_Predicted_Impact!$C$113</f>
        <v>0</v>
      </c>
      <c r="BY46" s="152">
        <f>Surge_Predicted_Impact!$C$114</f>
        <v>0</v>
      </c>
      <c r="BZ46" s="152">
        <f>Surge_Predicted_Impact!$C$115</f>
        <v>0</v>
      </c>
      <c r="CA46" s="152">
        <f t="shared" si="6"/>
        <v>0</v>
      </c>
      <c r="CB46" s="1">
        <f>Surge_Predicted_Impact!$C$117</f>
        <v>0</v>
      </c>
      <c r="CC46" s="1">
        <f>Surge_Predicted_Impact!$C$118</f>
        <v>0</v>
      </c>
      <c r="CD46" s="1">
        <f>Surge_Predicted_Impact!$C$119</f>
        <v>0</v>
      </c>
      <c r="CE46" s="1">
        <f t="shared" si="7"/>
        <v>0</v>
      </c>
      <c r="CF46" s="152">
        <f>Surge_Predicted_Impact!$C$120</f>
        <v>0</v>
      </c>
      <c r="CH46" s="1">
        <f ca="1">D46*Surge_Predicted_Impact!$C$135</f>
        <v>156449.41300339426</v>
      </c>
      <c r="CI46" s="18">
        <f ca="1">(C46-C45)*Surge_Predicted_Impact!$C$135</f>
        <v>24462.672592284143</v>
      </c>
      <c r="CJ46" s="18">
        <f ca="1">CJ45*(1- 1/Surge_Predicted_Impact!$C$137)+CI46</f>
        <v>136267.99068557678</v>
      </c>
      <c r="CK46" s="18">
        <f t="shared" ca="1" si="8"/>
        <v>111805.31809329263</v>
      </c>
      <c r="CL46" s="1">
        <f ca="1">CJ46*(1-Surge_Predicted_Impact!$C$136)</f>
        <v>115827.79208274026</v>
      </c>
      <c r="CM46" s="1">
        <f ca="1">CJ46*(1+Surge_Predicted_Impact!$C$136)</f>
        <v>156708.18928841327</v>
      </c>
      <c r="CN46" s="1">
        <f ca="1">CI46/Surge_Predicted_Impact!$C$138</f>
        <v>4892.5345184568287</v>
      </c>
      <c r="CO46" s="1">
        <f ca="1">CK46/Surge_Predicted_Impact!$C$140</f>
        <v>4472.2127237317054</v>
      </c>
      <c r="CP46" s="1">
        <f t="shared" ca="1" si="9"/>
        <v>9364.7472421885341</v>
      </c>
      <c r="CQ46" s="1">
        <f ca="1">CI46/(Surge_Predicted_Impact!$C$138 + Surge_Predicted_Impact!$C$139)</f>
        <v>4077.1120987140239</v>
      </c>
      <c r="CR46" s="1">
        <f ca="1">CK46/(Surge_Predicted_Impact!$C$140 + Surge_Predicted_Impact!$C$141)</f>
        <v>4300.204542049717</v>
      </c>
      <c r="CS46" s="152">
        <f>Surge_Predicted_Impact!$C$151</f>
        <v>12000</v>
      </c>
      <c r="CT46" s="152"/>
      <c r="CU46" s="1">
        <f ca="1">Surge_Predicted_Impact!$C$146*(Calculation!E46-Calculation!H46)</f>
        <v>148.21938051754285</v>
      </c>
      <c r="CV46" s="1">
        <f ca="1">H45*1/Surge_Predicted_Impact!$C$60</f>
        <v>126.10499841173535</v>
      </c>
      <c r="CW46" s="1">
        <f ca="1">CV46*Surge_Predicted_Impact!$C$144+CU46</f>
        <v>154.52463043812961</v>
      </c>
      <c r="CX46" s="1">
        <f ca="1">CX45*(1-1/Surge_Predicted_Impact!$C$147)+CW45</f>
        <v>1061.1453618232704</v>
      </c>
      <c r="CY46" s="1">
        <f ca="1">$CX46*(1-Surge_Predicted_Impact!$C$145)</f>
        <v>795.85902136745278</v>
      </c>
      <c r="CZ46" s="1">
        <f ca="1">$CX46*(1+Surge_Predicted_Impact!$C$145)</f>
        <v>1326.4317022790879</v>
      </c>
      <c r="DA46" s="1">
        <f ca="1">CX46/Surge_Predicted_Impact!$C$148</f>
        <v>353.71512060775677</v>
      </c>
      <c r="DB46" s="152">
        <f>Surge_Predicted_Impact!$C$152</f>
        <v>0</v>
      </c>
    </row>
    <row r="47" spans="2:106" x14ac:dyDescent="0.25">
      <c r="B47" s="30">
        <f t="shared" si="10"/>
        <v>43936</v>
      </c>
      <c r="C47" s="18">
        <f ca="1">INDIRECT(_xlfn.CONCAT(EpidemiologicalModel_Selection!$C$2,"!",EpidemiologicalModel_Selection!$C$5,ROW()-1))</f>
        <v>26650.184407512108</v>
      </c>
      <c r="D47" s="18">
        <f ca="1">INDIRECT(_xlfn.CONCAT(EpidemiologicalModel_Selection!$C$2,"!",EpidemiologicalModel_Selection!$C$3,ROW()-1))</f>
        <v>17099.86278315432</v>
      </c>
      <c r="E47" s="37">
        <f ca="1">INDIRECT(_xlfn.CONCAT(EpidemiologicalModel_Selection!$C$2,"!",EpidemiologicalModel_Selection!$C$4,ROW()-1))</f>
        <v>2572.4172899819969</v>
      </c>
      <c r="F47" s="37">
        <f ca="1">E47*Surge_Predicted_Impact!$D$53</f>
        <v>218.14098619047334</v>
      </c>
      <c r="G47" s="6">
        <f t="shared" ca="1" si="0"/>
        <v>1044.4896610930289</v>
      </c>
      <c r="H47" s="24">
        <f ca="1">H46*(1-1/Surge_Predicted_Impact!$C$60)+F47</f>
        <v>1044.4896610930289</v>
      </c>
      <c r="I47" s="24">
        <f ca="1">(1-Surge_Predicted_Impact!$C$68)*Calculation!O46</f>
        <v>5.3051374758001257</v>
      </c>
      <c r="J47" s="24">
        <f ca="1">I47+(J46*(1-1/Surge_Predicted_Impact!$C$63))</f>
        <v>21.377638450812388</v>
      </c>
      <c r="K47" s="24">
        <f ca="1">(1/Surge_Predicted_Impact!$C$62)*Calculation!L46</f>
        <v>11.79334016049927</v>
      </c>
      <c r="L47" s="24">
        <f ca="1">M47+L46*(1-1/Surge_Predicted_Impact!$C$62)</f>
        <v>154.42194774931914</v>
      </c>
      <c r="M47" s="1">
        <f ca="1">E47*Surge_Predicted_Impact!$D$55</f>
        <v>24.695205983827194</v>
      </c>
      <c r="N47" s="6">
        <f ca="1">N46*(1-1/Surge_Predicted_Impact!$C$64)+K47</f>
        <v>54.171359794937771</v>
      </c>
      <c r="O47" s="24">
        <f ca="1">N46*1/Surge_Predicted_Impact!$C$64</f>
        <v>6.0540028049197865</v>
      </c>
      <c r="P47" s="1">
        <f ca="1">E47*Surge_Predicted_Impact!$D$54</f>
        <v>168.75057422281898</v>
      </c>
      <c r="Q47" s="1">
        <f ca="1">Q46*(1-1/Surge_Predicted_Impact!$C$61)+P47</f>
        <v>1121.7509985749241</v>
      </c>
      <c r="R47" s="6">
        <f t="shared" ca="1" si="11"/>
        <v>1297.5505847750555</v>
      </c>
      <c r="S47" s="1">
        <f ca="1">E47*Surge_Predicted_Impact!$D$56</f>
        <v>0.12347602991913598</v>
      </c>
      <c r="T47" s="6">
        <f ca="1">T46*(1-1/Surge_Predicted_Impact!$C$65)+S47</f>
        <v>0.71215374968082845</v>
      </c>
      <c r="U47" s="1">
        <f ca="1">E47*Surge_Predicted_Impact!$D$57</f>
        <v>0.19756164787061756</v>
      </c>
      <c r="V47" s="6">
        <f ca="1">U46*(1-1/Surge_Predicted_Impact!$C$66)+U47</f>
        <v>0.19756164787061756</v>
      </c>
      <c r="W47" s="5">
        <f>Surge_Predicted_Impact!$C$72</f>
        <v>0</v>
      </c>
      <c r="X47" s="160">
        <f>Surge_Predicted_Impact!$C$73</f>
        <v>0</v>
      </c>
      <c r="Y47" s="5">
        <f>Surge_Predicted_Impact!$C$74</f>
        <v>0</v>
      </c>
      <c r="Z47" s="5">
        <f>Surge_Predicted_Impact!$C$75</f>
        <v>0</v>
      </c>
      <c r="AA47" s="5">
        <f>Surge_Predicted_Impact!$C$76</f>
        <v>0</v>
      </c>
      <c r="AC47" s="18">
        <f ca="1">_xlfn.CEILING.MATH(G47/Surge_Predicted_Impact!$C$92)*(24/Surge_Predicted_Impact!$C$89)*(7/Surge_Predicted_Impact!$C$90)</f>
        <v>1375.5</v>
      </c>
      <c r="AD47" s="18">
        <f ca="1">_xlfn.CEILING.MATH(R47/Surge_Predicted_Impact!$C$93)*(24/Surge_Predicted_Impact!$C$89)*(7/Surge_Predicted_Impact!$C$90)</f>
        <v>2273.25</v>
      </c>
      <c r="AE47" s="1">
        <f t="shared" ca="1" si="1"/>
        <v>3648.75</v>
      </c>
      <c r="AF47" s="1">
        <f ca="1">_xlfn.CEILING.MATH(N47/Surge_Predicted_Impact!$C$94)*24/Surge_Predicted_Impact!$C$89*7/Surge_Predicted_Impact!$C$90</f>
        <v>288.75</v>
      </c>
      <c r="AG47" s="1">
        <f ca="1">_xlfn.CEILING.MATH(T47/Surge_Predicted_Impact!$C$95)*24/Surge_Predicted_Impact!$C$89*7/Surge_Predicted_Impact!$C$90</f>
        <v>5.25</v>
      </c>
      <c r="AH47" s="1">
        <f ca="1">_xlfn.CEILING.MATH(V47/Surge_Predicted_Impact!$C$96)*24/Surge_Predicted_Impact!$C$89*7/Surge_Predicted_Impact!$C$90</f>
        <v>5.25</v>
      </c>
      <c r="AI47" s="18">
        <f t="shared" ca="1" si="12"/>
        <v>3948</v>
      </c>
      <c r="AJ47" s="41"/>
      <c r="AK47" s="23">
        <f ca="1">_xlfn.CEILING.MATH(G47/Surge_Predicted_Impact!$C$103)*24/Surge_Predicted_Impact!$C$100*7/Surge_Predicted_Impact!$C$101</f>
        <v>687.75</v>
      </c>
      <c r="AL47" s="23">
        <f ca="1">_xlfn.CEILING.MATH(R47/Surge_Predicted_Impact!$C$104)*24/Surge_Predicted_Impact!$C$100*7/Surge_Predicted_Impact!$C$101</f>
        <v>1139.25</v>
      </c>
      <c r="AM47" s="23">
        <f ca="1">_xlfn.CEILING.MATH(N47/Surge_Predicted_Impact!$C$105)*24/Surge_Predicted_Impact!$C$100*7/Surge_Predicted_Impact!$C$101</f>
        <v>147</v>
      </c>
      <c r="AN47" s="23">
        <f ca="1">_xlfn.CEILING.MATH(T47/Surge_Predicted_Impact!$C$106)*24/Surge_Predicted_Impact!$C$100*7/Surge_Predicted_Impact!$C$101</f>
        <v>5.25</v>
      </c>
      <c r="AO47" s="23">
        <f ca="1">_xlfn.CEILING.MATH(V47/Surge_Predicted_Impact!$C$107)*24/Surge_Predicted_Impact!$C$100*7/Surge_Predicted_Impact!$C$101</f>
        <v>5.25</v>
      </c>
      <c r="AP47" s="1">
        <f t="shared" ca="1" si="2"/>
        <v>1984.5</v>
      </c>
      <c r="AR47" s="38">
        <f ca="1">G47/Surge_Predicted_Impact!$C$81</f>
        <v>348.16322036434298</v>
      </c>
      <c r="AS47" s="38">
        <f ca="1">$R47/Surge_Predicted_Impact!$C$82</f>
        <v>648.77529238752777</v>
      </c>
      <c r="AT47" s="38">
        <f t="shared" ca="1" si="13"/>
        <v>996.9385127518708</v>
      </c>
      <c r="AU47" s="38">
        <f ca="1">N47/Surge_Predicted_Impact!$C$83</f>
        <v>27.085679897468886</v>
      </c>
      <c r="AV47" s="38">
        <f ca="1">T47/Surge_Predicted_Impact!$C$84</f>
        <v>0.35607687484041423</v>
      </c>
      <c r="AW47" s="38">
        <f ca="1">V47/Surge_Predicted_Impact!$C$85</f>
        <v>4.9390411967654389E-2</v>
      </c>
      <c r="AX47" s="38">
        <f t="shared" ca="1" si="14"/>
        <v>1024.4296599361478</v>
      </c>
      <c r="AZ47" s="1">
        <f ca="1">(AE47-BA46)*Surge_Predicted_Impact!$C$124</f>
        <v>34.63030739759833</v>
      </c>
      <c r="BA47" s="1">
        <f ca="1">BA46*(1-1/Surge_Predicted_Impact!$C$125)+AZ47</f>
        <v>207.08390619203914</v>
      </c>
      <c r="BB47" s="37">
        <f t="shared" ca="1" si="15"/>
        <v>3855.8339061920392</v>
      </c>
      <c r="BC47" s="1">
        <f ca="1">(AF47-BD46)*Surge_Predicted_Impact!$C$124</f>
        <v>2.7527318677492252</v>
      </c>
      <c r="BD47" s="1">
        <f ca="1">BD46*(1-1/Surge_Predicted_Impact!$C$125)+BC47</f>
        <v>15.266915576749742</v>
      </c>
      <c r="BE47" s="37">
        <f t="shared" ca="1" si="19"/>
        <v>304.01691557674974</v>
      </c>
      <c r="BF47" s="1">
        <f ca="1">(AI47-BG46)*Surge_Predicted_Impact!$C$124</f>
        <v>37.475478930299346</v>
      </c>
      <c r="BG47" s="1">
        <f ca="1">BG46*(1-1/Surge_Predicted_Impact!$C$125)+BF47</f>
        <v>223.60957825964596</v>
      </c>
      <c r="BH47" s="37">
        <f t="shared" ca="1" si="20"/>
        <v>4171.6095782596458</v>
      </c>
      <c r="BJ47" s="1">
        <f ca="1">(AT47-BK46)*Surge_Predicted_Impact!$C$124</f>
        <v>9.4633676872090593</v>
      </c>
      <c r="BK47" s="1">
        <f ca="1">BK46*(1-1/Surge_Predicted_Impact!$C$125)+BJ47</f>
        <v>56.45070143024784</v>
      </c>
      <c r="BL47" s="37">
        <f t="shared" ca="1" si="16"/>
        <v>1053.3892141821186</v>
      </c>
      <c r="BM47" s="1">
        <f ca="1">(AU47-BN46)*Surge_Predicted_Impact!$C$124</f>
        <v>0.2583617913972136</v>
      </c>
      <c r="BN47" s="1">
        <f ca="1">BN46*(1-1/Surge_Predicted_Impact!$C$125)+BM47</f>
        <v>1.4186124950199168</v>
      </c>
      <c r="BO47" s="37">
        <f t="shared" ca="1" si="17"/>
        <v>28.504292392488804</v>
      </c>
      <c r="BP47" s="1">
        <f ca="1">(AX47-AY46)*Surge_Predicted_Impact!$C$124</f>
        <v>10.244296599361478</v>
      </c>
      <c r="BQ47" s="1">
        <f ca="1">BQ46*(1-1/Surge_Predicted_Impact!$C$125)+BP47</f>
        <v>60.7064240996488</v>
      </c>
      <c r="BR47" s="1">
        <f t="shared" ca="1" si="21"/>
        <v>1085.1360840357966</v>
      </c>
      <c r="BS47" s="1">
        <f ca="1">(AP47-AQ46)*Surge_Predicted_Impact!$C$124</f>
        <v>19.844999999999999</v>
      </c>
      <c r="BT47" s="1">
        <f ca="1">BT46*(1-1/Surge_Predicted_Impact!$C$125)+BS47</f>
        <v>118.56883706745434</v>
      </c>
      <c r="BU47" s="1">
        <f t="shared" ca="1" si="22"/>
        <v>2103.0688370674543</v>
      </c>
      <c r="BW47" s="1">
        <f>Surge_Predicted_Impact!$C$112</f>
        <v>0</v>
      </c>
      <c r="BX47" s="1">
        <f>Surge_Predicted_Impact!$C$113</f>
        <v>0</v>
      </c>
      <c r="BY47" s="152">
        <f>Surge_Predicted_Impact!$C$114</f>
        <v>0</v>
      </c>
      <c r="BZ47" s="152">
        <f>Surge_Predicted_Impact!$C$115</f>
        <v>0</v>
      </c>
      <c r="CA47" s="152">
        <f t="shared" si="6"/>
        <v>0</v>
      </c>
      <c r="CB47" s="1">
        <f>Surge_Predicted_Impact!$C$117</f>
        <v>0</v>
      </c>
      <c r="CC47" s="1">
        <f>Surge_Predicted_Impact!$C$118</f>
        <v>0</v>
      </c>
      <c r="CD47" s="1">
        <f>Surge_Predicted_Impact!$C$119</f>
        <v>0</v>
      </c>
      <c r="CE47" s="1">
        <f t="shared" si="7"/>
        <v>0</v>
      </c>
      <c r="CF47" s="152">
        <f>Surge_Predicted_Impact!$C$120</f>
        <v>0</v>
      </c>
      <c r="CH47" s="1">
        <f ca="1">D47*Surge_Predicted_Impact!$C$135</f>
        <v>170998.62783154321</v>
      </c>
      <c r="CI47" s="18">
        <f ca="1">(C47-C46)*Surge_Predicted_Impact!$C$135</f>
        <v>25724.172899819969</v>
      </c>
      <c r="CJ47" s="18">
        <f ca="1">CJ46*(1- 1/Surge_Predicted_Impact!$C$137)+CI47</f>
        <v>148365.36451683906</v>
      </c>
      <c r="CK47" s="18">
        <f t="shared" ca="1" si="8"/>
        <v>122641.1916170191</v>
      </c>
      <c r="CL47" s="1">
        <f ca="1">CJ47*(1-Surge_Predicted_Impact!$C$136)</f>
        <v>126110.55983931319</v>
      </c>
      <c r="CM47" s="1">
        <f ca="1">CJ47*(1+Surge_Predicted_Impact!$C$136)</f>
        <v>170620.16919436492</v>
      </c>
      <c r="CN47" s="1">
        <f ca="1">CI47/Surge_Predicted_Impact!$C$138</f>
        <v>5144.8345799639937</v>
      </c>
      <c r="CO47" s="1">
        <f ca="1">CK47/Surge_Predicted_Impact!$C$140</f>
        <v>4905.6476646807641</v>
      </c>
      <c r="CP47" s="1">
        <f t="shared" ca="1" si="9"/>
        <v>10050.482244644758</v>
      </c>
      <c r="CQ47" s="1">
        <f ca="1">CI47/(Surge_Predicted_Impact!$C$138 + Surge_Predicted_Impact!$C$139)</f>
        <v>4287.3621499699948</v>
      </c>
      <c r="CR47" s="1">
        <f ca="1">CK47/(Surge_Predicted_Impact!$C$140 + Surge_Predicted_Impact!$C$141)</f>
        <v>4716.9689083468884</v>
      </c>
      <c r="CS47" s="152">
        <f>Surge_Predicted_Impact!$C$151</f>
        <v>12000</v>
      </c>
      <c r="CT47" s="152"/>
      <c r="CU47" s="1">
        <f ca="1">Surge_Predicted_Impact!$C$146*(Calculation!E47-Calculation!H47)</f>
        <v>152.79276288889682</v>
      </c>
      <c r="CV47" s="1">
        <f ca="1">H46*1/Surge_Predicted_Impact!$C$60</f>
        <v>137.72477915042592</v>
      </c>
      <c r="CW47" s="1">
        <f ca="1">CV47*Surge_Predicted_Impact!$C$144+CU47</f>
        <v>159.67900184641812</v>
      </c>
      <c r="CX47" s="1">
        <f ca="1">CX46*(1-1/Surge_Predicted_Impact!$C$147)+CW46</f>
        <v>1162.6127241702363</v>
      </c>
      <c r="CY47" s="1">
        <f ca="1">$CX47*(1-Surge_Predicted_Impact!$C$145)</f>
        <v>871.95954312767731</v>
      </c>
      <c r="CZ47" s="1">
        <f ca="1">$CX47*(1+Surge_Predicted_Impact!$C$145)</f>
        <v>1453.2659052127954</v>
      </c>
      <c r="DA47" s="1">
        <f ca="1">CX47/Surge_Predicted_Impact!$C$148</f>
        <v>387.53757472341209</v>
      </c>
      <c r="DB47" s="152">
        <f>Surge_Predicted_Impact!$C$152</f>
        <v>0</v>
      </c>
    </row>
    <row r="48" spans="2:106" x14ac:dyDescent="0.25">
      <c r="B48" s="30">
        <f t="shared" si="10"/>
        <v>43937</v>
      </c>
      <c r="C48" s="18">
        <f ca="1">INDIRECT(_xlfn.CONCAT(EpidemiologicalModel_Selection!$C$2,"!",EpidemiologicalModel_Selection!$C$5,ROW()-1))</f>
        <v>29323.75776399735</v>
      </c>
      <c r="D48" s="18">
        <f ca="1">INDIRECT(_xlfn.CONCAT(EpidemiologicalModel_Selection!$C$2,"!",EpidemiologicalModel_Selection!$C$3,ROW()-1))</f>
        <v>18552.017369414258</v>
      </c>
      <c r="E48" s="37">
        <f ca="1">INDIRECT(_xlfn.CONCAT(EpidemiologicalModel_Selection!$C$2,"!",EpidemiologicalModel_Selection!$C$4,ROW()-1))</f>
        <v>2673.5733564852417</v>
      </c>
      <c r="F48" s="37">
        <f ca="1">E48*Surge_Predicted_Impact!$D$53</f>
        <v>226.71902062994849</v>
      </c>
      <c r="G48" s="6">
        <f t="shared" ca="1" si="0"/>
        <v>1121.9958729954019</v>
      </c>
      <c r="H48" s="24">
        <f ca="1">H47*(1-1/Surge_Predicted_Impact!$C$60)+F48</f>
        <v>1121.9958729954019</v>
      </c>
      <c r="I48" s="24">
        <f ca="1">(1-Surge_Predicted_Impact!$C$68)*Calculation!O47</f>
        <v>5.9631927628459893</v>
      </c>
      <c r="J48" s="24">
        <f ca="1">I48+(J47*(1-1/Surge_Predicted_Impact!$C$63))</f>
        <v>24.286882863542321</v>
      </c>
      <c r="K48" s="24">
        <f ca="1">(1/Surge_Predicted_Impact!$C$62)*Calculation!L47</f>
        <v>12.868495645776594</v>
      </c>
      <c r="L48" s="24">
        <f ca="1">M48+L47*(1-1/Surge_Predicted_Impact!$C$62)</f>
        <v>167.21975632580092</v>
      </c>
      <c r="M48" s="1">
        <f ca="1">E48*Surge_Predicted_Impact!$D$55</f>
        <v>25.666304222258347</v>
      </c>
      <c r="N48" s="6">
        <f ca="1">N47*(1-1/Surge_Predicted_Impact!$C$64)+K48</f>
        <v>60.268435466347142</v>
      </c>
      <c r="O48" s="24">
        <f ca="1">N47*1/Surge_Predicted_Impact!$C$64</f>
        <v>6.7714199743672214</v>
      </c>
      <c r="P48" s="1">
        <f ca="1">E48*Surge_Predicted_Impact!$D$54</f>
        <v>175.38641218543182</v>
      </c>
      <c r="Q48" s="1">
        <f ca="1">Q47*(1-1/Surge_Predicted_Impact!$C$61)+P48</f>
        <v>1217.0123394335756</v>
      </c>
      <c r="R48" s="6">
        <f t="shared" ca="1" si="11"/>
        <v>1408.5189786229189</v>
      </c>
      <c r="S48" s="1">
        <f ca="1">E48*Surge_Predicted_Impact!$D$56</f>
        <v>0.12833152111129173</v>
      </c>
      <c r="T48" s="6">
        <f ca="1">T47*(1-1/Surge_Predicted_Impact!$C$65)+S48</f>
        <v>0.76926989582403738</v>
      </c>
      <c r="U48" s="1">
        <f ca="1">E48*Surge_Predicted_Impact!$D$57</f>
        <v>0.20533043377806676</v>
      </c>
      <c r="V48" s="6">
        <f ca="1">U47*(1-1/Surge_Predicted_Impact!$C$66)+U48</f>
        <v>0.20533043377806676</v>
      </c>
      <c r="W48" s="5">
        <f>Surge_Predicted_Impact!$C$72</f>
        <v>0</v>
      </c>
      <c r="X48" s="160">
        <f>Surge_Predicted_Impact!$C$73</f>
        <v>0</v>
      </c>
      <c r="Y48" s="5">
        <f>Surge_Predicted_Impact!$C$74</f>
        <v>0</v>
      </c>
      <c r="Z48" s="5">
        <f>Surge_Predicted_Impact!$C$75</f>
        <v>0</v>
      </c>
      <c r="AA48" s="5">
        <f>Surge_Predicted_Impact!$C$76</f>
        <v>0</v>
      </c>
      <c r="AC48" s="18">
        <f ca="1">_xlfn.CEILING.MATH(G48/Surge_Predicted_Impact!$C$92)*(24/Surge_Predicted_Impact!$C$89)*(7/Surge_Predicted_Impact!$C$90)</f>
        <v>1475.25</v>
      </c>
      <c r="AD48" s="18">
        <f ca="1">_xlfn.CEILING.MATH(R48/Surge_Predicted_Impact!$C$93)*(24/Surge_Predicted_Impact!$C$89)*(7/Surge_Predicted_Impact!$C$90)</f>
        <v>2467.5</v>
      </c>
      <c r="AE48" s="1">
        <f t="shared" ca="1" si="1"/>
        <v>3942.75</v>
      </c>
      <c r="AF48" s="1">
        <f ca="1">_xlfn.CEILING.MATH(N48/Surge_Predicted_Impact!$C$94)*24/Surge_Predicted_Impact!$C$89*7/Surge_Predicted_Impact!$C$90</f>
        <v>320.25</v>
      </c>
      <c r="AG48" s="1">
        <f ca="1">_xlfn.CEILING.MATH(T48/Surge_Predicted_Impact!$C$95)*24/Surge_Predicted_Impact!$C$89*7/Surge_Predicted_Impact!$C$90</f>
        <v>5.25</v>
      </c>
      <c r="AH48" s="1">
        <f ca="1">_xlfn.CEILING.MATH(V48/Surge_Predicted_Impact!$C$96)*24/Surge_Predicted_Impact!$C$89*7/Surge_Predicted_Impact!$C$90</f>
        <v>5.25</v>
      </c>
      <c r="AI48" s="18">
        <f t="shared" ca="1" si="12"/>
        <v>4273.5</v>
      </c>
      <c r="AJ48" s="41"/>
      <c r="AK48" s="23">
        <f ca="1">_xlfn.CEILING.MATH(G48/Surge_Predicted_Impact!$C$103)*24/Surge_Predicted_Impact!$C$100*7/Surge_Predicted_Impact!$C$101</f>
        <v>740.25</v>
      </c>
      <c r="AL48" s="23">
        <f ca="1">_xlfn.CEILING.MATH(R48/Surge_Predicted_Impact!$C$104)*24/Surge_Predicted_Impact!$C$100*7/Surge_Predicted_Impact!$C$101</f>
        <v>1233.75</v>
      </c>
      <c r="AM48" s="23">
        <f ca="1">_xlfn.CEILING.MATH(N48/Surge_Predicted_Impact!$C$105)*24/Surge_Predicted_Impact!$C$100*7/Surge_Predicted_Impact!$C$101</f>
        <v>162.75</v>
      </c>
      <c r="AN48" s="23">
        <f ca="1">_xlfn.CEILING.MATH(T48/Surge_Predicted_Impact!$C$106)*24/Surge_Predicted_Impact!$C$100*7/Surge_Predicted_Impact!$C$101</f>
        <v>5.25</v>
      </c>
      <c r="AO48" s="23">
        <f ca="1">_xlfn.CEILING.MATH(V48/Surge_Predicted_Impact!$C$107)*24/Surge_Predicted_Impact!$C$100*7/Surge_Predicted_Impact!$C$101</f>
        <v>5.25</v>
      </c>
      <c r="AP48" s="1">
        <f t="shared" ca="1" si="2"/>
        <v>2147.25</v>
      </c>
      <c r="AR48" s="38">
        <f ca="1">G48/Surge_Predicted_Impact!$C$81</f>
        <v>373.99862433180061</v>
      </c>
      <c r="AS48" s="38">
        <f ca="1">$R48/Surge_Predicted_Impact!$C$82</f>
        <v>704.25948931145945</v>
      </c>
      <c r="AT48" s="38">
        <f t="shared" ca="1" si="13"/>
        <v>1078.25811364326</v>
      </c>
      <c r="AU48" s="38">
        <f ca="1">N48/Surge_Predicted_Impact!$C$83</f>
        <v>30.134217733173571</v>
      </c>
      <c r="AV48" s="38">
        <f ca="1">T48/Surge_Predicted_Impact!$C$84</f>
        <v>0.38463494791201869</v>
      </c>
      <c r="AW48" s="38">
        <f ca="1">V48/Surge_Predicted_Impact!$C$85</f>
        <v>5.1332608444516689E-2</v>
      </c>
      <c r="AX48" s="38">
        <f t="shared" ca="1" si="14"/>
        <v>1108.8282989327902</v>
      </c>
      <c r="AZ48" s="1">
        <f ca="1">(AE48-BA47)*Surge_Predicted_Impact!$C$124</f>
        <v>37.356660938079607</v>
      </c>
      <c r="BA48" s="1">
        <f ca="1">BA47*(1-1/Surge_Predicted_Impact!$C$125)+AZ48</f>
        <v>229.64885954497311</v>
      </c>
      <c r="BB48" s="37">
        <f t="shared" ca="1" si="15"/>
        <v>4172.3988595449728</v>
      </c>
      <c r="BC48" s="1">
        <f ca="1">(AF48-BD47)*Surge_Predicted_Impact!$C$124</f>
        <v>3.0498308442325026</v>
      </c>
      <c r="BD48" s="1">
        <f ca="1">BD47*(1-1/Surge_Predicted_Impact!$C$125)+BC48</f>
        <v>17.226252451214407</v>
      </c>
      <c r="BE48" s="37">
        <f t="shared" ca="1" si="19"/>
        <v>337.47625245121441</v>
      </c>
      <c r="BF48" s="1">
        <f ca="1">(AI48-BG47)*Surge_Predicted_Impact!$C$124</f>
        <v>40.498904217403542</v>
      </c>
      <c r="BG48" s="1">
        <f ca="1">BG47*(1-1/Surge_Predicted_Impact!$C$125)+BF48</f>
        <v>248.13636974421766</v>
      </c>
      <c r="BH48" s="37">
        <f t="shared" ca="1" si="20"/>
        <v>4521.6363697442175</v>
      </c>
      <c r="BJ48" s="1">
        <f ca="1">(AT48-BK47)*Surge_Predicted_Impact!$C$124</f>
        <v>10.218074122130123</v>
      </c>
      <c r="BK48" s="1">
        <f ca="1">BK47*(1-1/Surge_Predicted_Impact!$C$125)+BJ48</f>
        <v>62.63658259307455</v>
      </c>
      <c r="BL48" s="37">
        <f t="shared" ca="1" si="16"/>
        <v>1140.8946962363345</v>
      </c>
      <c r="BM48" s="1">
        <f ca="1">(AU48-BN47)*Surge_Predicted_Impact!$C$124</f>
        <v>0.28715605238153652</v>
      </c>
      <c r="BN48" s="1">
        <f ca="1">BN47*(1-1/Surge_Predicted_Impact!$C$125)+BM48</f>
        <v>1.6044390834714592</v>
      </c>
      <c r="BO48" s="37">
        <f t="shared" ca="1" si="17"/>
        <v>31.73865681664503</v>
      </c>
      <c r="BP48" s="1">
        <f ca="1">(AX48-AY47)*Surge_Predicted_Impact!$C$124</f>
        <v>11.088282989327903</v>
      </c>
      <c r="BQ48" s="1">
        <f ca="1">BQ47*(1-1/Surge_Predicted_Impact!$C$125)+BP48</f>
        <v>67.458533939001796</v>
      </c>
      <c r="BR48" s="1">
        <f t="shared" ca="1" si="21"/>
        <v>1176.2868328717921</v>
      </c>
      <c r="BS48" s="1">
        <f ca="1">(AP48-AQ47)*Surge_Predicted_Impact!$C$124</f>
        <v>21.4725</v>
      </c>
      <c r="BT48" s="1">
        <f ca="1">BT47*(1-1/Surge_Predicted_Impact!$C$125)+BS48</f>
        <v>131.57213441977905</v>
      </c>
      <c r="BU48" s="1">
        <f t="shared" ca="1" si="22"/>
        <v>2278.8221344197791</v>
      </c>
      <c r="BW48" s="1">
        <f>Surge_Predicted_Impact!$C$112</f>
        <v>0</v>
      </c>
      <c r="BX48" s="1">
        <f>Surge_Predicted_Impact!$C$113</f>
        <v>0</v>
      </c>
      <c r="BY48" s="152">
        <f>Surge_Predicted_Impact!$C$114</f>
        <v>0</v>
      </c>
      <c r="BZ48" s="152">
        <f>Surge_Predicted_Impact!$C$115</f>
        <v>0</v>
      </c>
      <c r="CA48" s="152">
        <f t="shared" si="6"/>
        <v>0</v>
      </c>
      <c r="CB48" s="1">
        <f>Surge_Predicted_Impact!$C$117</f>
        <v>0</v>
      </c>
      <c r="CC48" s="1">
        <f>Surge_Predicted_Impact!$C$118</f>
        <v>0</v>
      </c>
      <c r="CD48" s="1">
        <f>Surge_Predicted_Impact!$C$119</f>
        <v>0</v>
      </c>
      <c r="CE48" s="1">
        <f t="shared" si="7"/>
        <v>0</v>
      </c>
      <c r="CF48" s="152">
        <f>Surge_Predicted_Impact!$C$120</f>
        <v>0</v>
      </c>
      <c r="CH48" s="1">
        <f ca="1">D48*Surge_Predicted_Impact!$C$135</f>
        <v>185520.17369414258</v>
      </c>
      <c r="CI48" s="18">
        <f ca="1">(C48-C47)*Surge_Predicted_Impact!$C$135</f>
        <v>26735.733564852417</v>
      </c>
      <c r="CJ48" s="18">
        <f ca="1">CJ47*(1- 1/Surge_Predicted_Impact!$C$137)+CI48</f>
        <v>160264.56163000758</v>
      </c>
      <c r="CK48" s="18">
        <f t="shared" ca="1" si="8"/>
        <v>133528.82806515516</v>
      </c>
      <c r="CL48" s="1">
        <f ca="1">CJ48*(1-Surge_Predicted_Impact!$C$136)</f>
        <v>136224.87738550644</v>
      </c>
      <c r="CM48" s="1">
        <f ca="1">CJ48*(1+Surge_Predicted_Impact!$C$136)</f>
        <v>184304.24587450869</v>
      </c>
      <c r="CN48" s="1">
        <f ca="1">CI48/Surge_Predicted_Impact!$C$138</f>
        <v>5347.1467129704833</v>
      </c>
      <c r="CO48" s="1">
        <f ca="1">CK48/Surge_Predicted_Impact!$C$140</f>
        <v>5341.1531226062061</v>
      </c>
      <c r="CP48" s="1">
        <f t="shared" ca="1" si="9"/>
        <v>10688.29983557669</v>
      </c>
      <c r="CQ48" s="1">
        <f ca="1">CI48/(Surge_Predicted_Impact!$C$138 + Surge_Predicted_Impact!$C$139)</f>
        <v>4455.9555941420695</v>
      </c>
      <c r="CR48" s="1">
        <f ca="1">CK48/(Surge_Predicted_Impact!$C$140 + Surge_Predicted_Impact!$C$141)</f>
        <v>5135.724156352122</v>
      </c>
      <c r="CS48" s="152">
        <f>Surge_Predicted_Impact!$C$151</f>
        <v>12000</v>
      </c>
      <c r="CT48" s="152"/>
      <c r="CU48" s="1">
        <f ca="1">Surge_Predicted_Impact!$C$146*(Calculation!E48-Calculation!H48)</f>
        <v>155.157748348984</v>
      </c>
      <c r="CV48" s="1">
        <f ca="1">H47*1/Surge_Predicted_Impact!$C$60</f>
        <v>149.21280872757555</v>
      </c>
      <c r="CW48" s="1">
        <f ca="1">CV48*Surge_Predicted_Impact!$C$144+CU48</f>
        <v>162.61838878536278</v>
      </c>
      <c r="CX48" s="1">
        <f ca="1">CX47*(1-1/Surge_Predicted_Impact!$C$147)+CW47</f>
        <v>1264.1610898081426</v>
      </c>
      <c r="CY48" s="1">
        <f ca="1">$CX48*(1-Surge_Predicted_Impact!$C$145)</f>
        <v>948.12081735610695</v>
      </c>
      <c r="CZ48" s="1">
        <f ca="1">$CX48*(1+Surge_Predicted_Impact!$C$145)</f>
        <v>1580.2013622601783</v>
      </c>
      <c r="DA48" s="1">
        <f ca="1">CX48/Surge_Predicted_Impact!$C$148</f>
        <v>421.38702993604755</v>
      </c>
      <c r="DB48" s="152">
        <f>Surge_Predicted_Impact!$C$152</f>
        <v>0</v>
      </c>
    </row>
    <row r="49" spans="2:106" x14ac:dyDescent="0.25">
      <c r="B49" s="30">
        <f t="shared" si="10"/>
        <v>43938</v>
      </c>
      <c r="C49" s="18">
        <f ca="1">INDIRECT(_xlfn.CONCAT(EpidemiologicalModel_Selection!$C$2,"!",EpidemiologicalModel_Selection!$C$5,ROW()-1))</f>
        <v>32068.691601320468</v>
      </c>
      <c r="D49" s="18">
        <f ca="1">INDIRECT(_xlfn.CONCAT(EpidemiologicalModel_Selection!$C$2,"!",EpidemiologicalModel_Selection!$C$3,ROW()-1))</f>
        <v>19971.807108922072</v>
      </c>
      <c r="E49" s="37">
        <f ca="1">INDIRECT(_xlfn.CONCAT(EpidemiologicalModel_Selection!$C$2,"!",EpidemiologicalModel_Selection!$C$4,ROW()-1))</f>
        <v>2744.9338373231149</v>
      </c>
      <c r="F49" s="37">
        <f ca="1">E49*Surge_Predicted_Impact!$D$53</f>
        <v>232.77038940500015</v>
      </c>
      <c r="G49" s="6">
        <f t="shared" ca="1" si="0"/>
        <v>1194.4811376867733</v>
      </c>
      <c r="H49" s="24">
        <f ca="1">H48*(1-1/Surge_Predicted_Impact!$C$60)+F49</f>
        <v>1194.4811376867733</v>
      </c>
      <c r="I49" s="24">
        <f ca="1">(1-Surge_Predicted_Impact!$C$68)*Calculation!O48</f>
        <v>6.6698486747517132</v>
      </c>
      <c r="J49" s="24">
        <f ca="1">I49+(J48*(1-1/Surge_Predicted_Impact!$C$63))</f>
        <v>27.487176843502276</v>
      </c>
      <c r="K49" s="24">
        <f ca="1">(1/Surge_Predicted_Impact!$C$62)*Calculation!L48</f>
        <v>13.934979693816743</v>
      </c>
      <c r="L49" s="24">
        <f ca="1">M49+L48*(1-1/Surge_Predicted_Impact!$C$62)</f>
        <v>179.63614147028608</v>
      </c>
      <c r="M49" s="1">
        <f ca="1">E49*Surge_Predicted_Impact!$D$55</f>
        <v>26.351364838301929</v>
      </c>
      <c r="N49" s="6">
        <f ca="1">N48*(1-1/Surge_Predicted_Impact!$C$64)+K49</f>
        <v>66.669860726870496</v>
      </c>
      <c r="O49" s="24">
        <f ca="1">N48*1/Surge_Predicted_Impact!$C$64</f>
        <v>7.5335544332933928</v>
      </c>
      <c r="P49" s="1">
        <f ca="1">E49*Surge_Predicted_Impact!$D$54</f>
        <v>180.06765972839631</v>
      </c>
      <c r="Q49" s="1">
        <f ca="1">Q48*(1-1/Surge_Predicted_Impact!$C$61)+P49</f>
        <v>1310.1505463452879</v>
      </c>
      <c r="R49" s="6">
        <f t="shared" ca="1" si="11"/>
        <v>1517.2738646590763</v>
      </c>
      <c r="S49" s="1">
        <f ca="1">E49*Surge_Predicted_Impact!$D$56</f>
        <v>0.13175682419150964</v>
      </c>
      <c r="T49" s="6">
        <f ca="1">T48*(1-1/Surge_Predicted_Impact!$C$65)+S49</f>
        <v>0.82409973043314322</v>
      </c>
      <c r="U49" s="1">
        <f ca="1">E49*Surge_Predicted_Impact!$D$57</f>
        <v>0.21081091870641544</v>
      </c>
      <c r="V49" s="6">
        <f ca="1">U48*(1-1/Surge_Predicted_Impact!$C$66)+U49</f>
        <v>0.21081091870641544</v>
      </c>
      <c r="W49" s="5">
        <f>Surge_Predicted_Impact!$C$72</f>
        <v>0</v>
      </c>
      <c r="X49" s="160">
        <f>Surge_Predicted_Impact!$C$73</f>
        <v>0</v>
      </c>
      <c r="Y49" s="5">
        <f>Surge_Predicted_Impact!$C$74</f>
        <v>0</v>
      </c>
      <c r="Z49" s="5">
        <f>Surge_Predicted_Impact!$C$75</f>
        <v>0</v>
      </c>
      <c r="AA49" s="5">
        <f>Surge_Predicted_Impact!$C$76</f>
        <v>0</v>
      </c>
      <c r="AC49" s="18">
        <f ca="1">_xlfn.CEILING.MATH(G49/Surge_Predicted_Impact!$C$92)*(24/Surge_Predicted_Impact!$C$89)*(7/Surge_Predicted_Impact!$C$90)</f>
        <v>1569.75</v>
      </c>
      <c r="AD49" s="18">
        <f ca="1">_xlfn.CEILING.MATH(R49/Surge_Predicted_Impact!$C$93)*(24/Surge_Predicted_Impact!$C$89)*(7/Surge_Predicted_Impact!$C$90)</f>
        <v>2656.5</v>
      </c>
      <c r="AE49" s="1">
        <f t="shared" ca="1" si="1"/>
        <v>4226.25</v>
      </c>
      <c r="AF49" s="1">
        <f ca="1">_xlfn.CEILING.MATH(N49/Surge_Predicted_Impact!$C$94)*24/Surge_Predicted_Impact!$C$89*7/Surge_Predicted_Impact!$C$90</f>
        <v>351.75</v>
      </c>
      <c r="AG49" s="1">
        <f ca="1">_xlfn.CEILING.MATH(T49/Surge_Predicted_Impact!$C$95)*24/Surge_Predicted_Impact!$C$89*7/Surge_Predicted_Impact!$C$90</f>
        <v>5.25</v>
      </c>
      <c r="AH49" s="1">
        <f ca="1">_xlfn.CEILING.MATH(V49/Surge_Predicted_Impact!$C$96)*24/Surge_Predicted_Impact!$C$89*7/Surge_Predicted_Impact!$C$90</f>
        <v>5.25</v>
      </c>
      <c r="AI49" s="18">
        <f t="shared" ca="1" si="12"/>
        <v>4588.5</v>
      </c>
      <c r="AJ49" s="41"/>
      <c r="AK49" s="23">
        <f ca="1">_xlfn.CEILING.MATH(G49/Surge_Predicted_Impact!$C$103)*24/Surge_Predicted_Impact!$C$100*7/Surge_Predicted_Impact!$C$101</f>
        <v>787.5</v>
      </c>
      <c r="AL49" s="23">
        <f ca="1">_xlfn.CEILING.MATH(R49/Surge_Predicted_Impact!$C$104)*24/Surge_Predicted_Impact!$C$100*7/Surge_Predicted_Impact!$C$101</f>
        <v>1328.25</v>
      </c>
      <c r="AM49" s="23">
        <f ca="1">_xlfn.CEILING.MATH(N49/Surge_Predicted_Impact!$C$105)*24/Surge_Predicted_Impact!$C$100*7/Surge_Predicted_Impact!$C$101</f>
        <v>178.5</v>
      </c>
      <c r="AN49" s="23">
        <f ca="1">_xlfn.CEILING.MATH(T49/Surge_Predicted_Impact!$C$106)*24/Surge_Predicted_Impact!$C$100*7/Surge_Predicted_Impact!$C$101</f>
        <v>5.25</v>
      </c>
      <c r="AO49" s="23">
        <f ca="1">_xlfn.CEILING.MATH(V49/Surge_Predicted_Impact!$C$107)*24/Surge_Predicted_Impact!$C$100*7/Surge_Predicted_Impact!$C$101</f>
        <v>5.25</v>
      </c>
      <c r="AP49" s="1">
        <f t="shared" ca="1" si="2"/>
        <v>2304.75</v>
      </c>
      <c r="AR49" s="38">
        <f ca="1">G49/Surge_Predicted_Impact!$C$81</f>
        <v>398.16037922892446</v>
      </c>
      <c r="AS49" s="38">
        <f ca="1">$R49/Surge_Predicted_Impact!$C$82</f>
        <v>758.63693232953813</v>
      </c>
      <c r="AT49" s="38">
        <f t="shared" ca="1" si="13"/>
        <v>1156.7973115584625</v>
      </c>
      <c r="AU49" s="38">
        <f ca="1">N49/Surge_Predicted_Impact!$C$83</f>
        <v>33.334930363435248</v>
      </c>
      <c r="AV49" s="38">
        <f ca="1">T49/Surge_Predicted_Impact!$C$84</f>
        <v>0.41204986521657161</v>
      </c>
      <c r="AW49" s="38">
        <f ca="1">V49/Surge_Predicted_Impact!$C$85</f>
        <v>5.270272967660386E-2</v>
      </c>
      <c r="AX49" s="38">
        <f t="shared" ca="1" si="14"/>
        <v>1190.596994516791</v>
      </c>
      <c r="AZ49" s="1">
        <f ca="1">(AE49-BA48)*Surge_Predicted_Impact!$C$124</f>
        <v>39.966011404550265</v>
      </c>
      <c r="BA49" s="1">
        <f ca="1">BA48*(1-1/Surge_Predicted_Impact!$C$125)+AZ49</f>
        <v>253.2113809820253</v>
      </c>
      <c r="BB49" s="37">
        <f t="shared" ca="1" si="15"/>
        <v>4479.4613809820257</v>
      </c>
      <c r="BC49" s="1">
        <f ca="1">(AF49-BD48)*Surge_Predicted_Impact!$C$124</f>
        <v>3.3452374754878562</v>
      </c>
      <c r="BD49" s="1">
        <f ca="1">BD48*(1-1/Surge_Predicted_Impact!$C$125)+BC49</f>
        <v>19.34104332304409</v>
      </c>
      <c r="BE49" s="37">
        <f t="shared" ca="1" si="19"/>
        <v>371.09104332304412</v>
      </c>
      <c r="BF49" s="1">
        <f ca="1">(AI49-BG48)*Surge_Predicted_Impact!$C$124</f>
        <v>43.403636302557828</v>
      </c>
      <c r="BG49" s="1">
        <f ca="1">BG48*(1-1/Surge_Predicted_Impact!$C$125)+BF49</f>
        <v>273.81597963647425</v>
      </c>
      <c r="BH49" s="37">
        <f t="shared" ca="1" si="20"/>
        <v>4862.3159796364744</v>
      </c>
      <c r="BJ49" s="1">
        <f ca="1">(AT49-BK48)*Surge_Predicted_Impact!$C$124</f>
        <v>10.941607289653881</v>
      </c>
      <c r="BK49" s="1">
        <f ca="1">BK48*(1-1/Surge_Predicted_Impact!$C$125)+BJ49</f>
        <v>69.104148268937394</v>
      </c>
      <c r="BL49" s="37">
        <f t="shared" ca="1" si="16"/>
        <v>1225.9014598274</v>
      </c>
      <c r="BM49" s="1">
        <f ca="1">(AU49-BN48)*Surge_Predicted_Impact!$C$124</f>
        <v>0.31730491279963791</v>
      </c>
      <c r="BN49" s="1">
        <f ca="1">BN48*(1-1/Surge_Predicted_Impact!$C$125)+BM49</f>
        <v>1.8071412045945645</v>
      </c>
      <c r="BO49" s="37">
        <f t="shared" ca="1" si="17"/>
        <v>35.142071568029813</v>
      </c>
      <c r="BP49" s="1">
        <f ca="1">(AX49-AY48)*Surge_Predicted_Impact!$C$124</f>
        <v>11.905969945167911</v>
      </c>
      <c r="BQ49" s="1">
        <f ca="1">BQ48*(1-1/Surge_Predicted_Impact!$C$125)+BP49</f>
        <v>74.546037174241008</v>
      </c>
      <c r="BR49" s="1">
        <f t="shared" ca="1" si="21"/>
        <v>1265.1430316910321</v>
      </c>
      <c r="BS49" s="1">
        <f ca="1">(AP49-AQ48)*Surge_Predicted_Impact!$C$124</f>
        <v>23.047499999999999</v>
      </c>
      <c r="BT49" s="1">
        <f ca="1">BT48*(1-1/Surge_Predicted_Impact!$C$125)+BS49</f>
        <v>145.22162481836625</v>
      </c>
      <c r="BU49" s="1">
        <f t="shared" ca="1" si="22"/>
        <v>2449.9716248183663</v>
      </c>
      <c r="BW49" s="1">
        <f>Surge_Predicted_Impact!$C$112</f>
        <v>0</v>
      </c>
      <c r="BX49" s="1">
        <f>Surge_Predicted_Impact!$C$113</f>
        <v>0</v>
      </c>
      <c r="BY49" s="152">
        <f>Surge_Predicted_Impact!$C$114</f>
        <v>0</v>
      </c>
      <c r="BZ49" s="152">
        <f>Surge_Predicted_Impact!$C$115</f>
        <v>0</v>
      </c>
      <c r="CA49" s="152">
        <f t="shared" si="6"/>
        <v>0</v>
      </c>
      <c r="CB49" s="1">
        <f>Surge_Predicted_Impact!$C$117</f>
        <v>0</v>
      </c>
      <c r="CC49" s="1">
        <f>Surge_Predicted_Impact!$C$118</f>
        <v>0</v>
      </c>
      <c r="CD49" s="1">
        <f>Surge_Predicted_Impact!$C$119</f>
        <v>0</v>
      </c>
      <c r="CE49" s="1">
        <f t="shared" si="7"/>
        <v>0</v>
      </c>
      <c r="CF49" s="152">
        <f>Surge_Predicted_Impact!$C$120</f>
        <v>0</v>
      </c>
      <c r="CH49" s="1">
        <f ca="1">D49*Surge_Predicted_Impact!$C$135</f>
        <v>199718.07108922073</v>
      </c>
      <c r="CI49" s="18">
        <f ca="1">(C49-C48)*Surge_Predicted_Impact!$C$135</f>
        <v>27449.338373231185</v>
      </c>
      <c r="CJ49" s="18">
        <f ca="1">CJ48*(1- 1/Surge_Predicted_Impact!$C$137)+CI49</f>
        <v>171687.443840238</v>
      </c>
      <c r="CK49" s="18">
        <f t="shared" ca="1" si="8"/>
        <v>144238.10546700683</v>
      </c>
      <c r="CL49" s="1">
        <f ca="1">CJ49*(1-Surge_Predicted_Impact!$C$136)</f>
        <v>145934.32726420229</v>
      </c>
      <c r="CM49" s="1">
        <f ca="1">CJ49*(1+Surge_Predicted_Impact!$C$136)</f>
        <v>197440.56041627369</v>
      </c>
      <c r="CN49" s="1">
        <f ca="1">CI49/Surge_Predicted_Impact!$C$138</f>
        <v>5489.867674646237</v>
      </c>
      <c r="CO49" s="1">
        <f ca="1">CK49/Surge_Predicted_Impact!$C$140</f>
        <v>5769.5242186802734</v>
      </c>
      <c r="CP49" s="1">
        <f t="shared" ca="1" si="9"/>
        <v>11259.39189332651</v>
      </c>
      <c r="CQ49" s="1">
        <f ca="1">CI49/(Surge_Predicted_Impact!$C$138 + Surge_Predicted_Impact!$C$139)</f>
        <v>4574.8897288718645</v>
      </c>
      <c r="CR49" s="1">
        <f ca="1">CK49/(Surge_Predicted_Impact!$C$140 + Surge_Predicted_Impact!$C$141)</f>
        <v>5547.6194410387243</v>
      </c>
      <c r="CS49" s="152">
        <f>Surge_Predicted_Impact!$C$151</f>
        <v>12000</v>
      </c>
      <c r="CT49" s="152"/>
      <c r="CU49" s="1">
        <f ca="1">Surge_Predicted_Impact!$C$146*(Calculation!E49-Calculation!H49)</f>
        <v>155.04526996363415</v>
      </c>
      <c r="CV49" s="1">
        <f ca="1">H48*1/Surge_Predicted_Impact!$C$60</f>
        <v>160.28512471362885</v>
      </c>
      <c r="CW49" s="1">
        <f ca="1">CV49*Surge_Predicted_Impact!$C$144+CU49</f>
        <v>163.0595261993156</v>
      </c>
      <c r="CX49" s="1">
        <f ca="1">CX48*(1-1/Surge_Predicted_Impact!$C$147)+CW48</f>
        <v>1363.5714241030983</v>
      </c>
      <c r="CY49" s="1">
        <f ca="1">$CX49*(1-Surge_Predicted_Impact!$C$145)</f>
        <v>1022.6785680773237</v>
      </c>
      <c r="CZ49" s="1">
        <f ca="1">$CX49*(1+Surge_Predicted_Impact!$C$145)</f>
        <v>1704.4642801288728</v>
      </c>
      <c r="DA49" s="1">
        <f ca="1">CX49/Surge_Predicted_Impact!$C$148</f>
        <v>454.52380803436608</v>
      </c>
      <c r="DB49" s="152">
        <f>Surge_Predicted_Impact!$C$152</f>
        <v>0</v>
      </c>
    </row>
    <row r="50" spans="2:106" x14ac:dyDescent="0.25">
      <c r="B50" s="30">
        <f t="shared" si="10"/>
        <v>43939</v>
      </c>
      <c r="C50" s="18">
        <f ca="1">INDIRECT(_xlfn.CONCAT(EpidemiologicalModel_Selection!$C$2,"!",EpidemiologicalModel_Selection!$C$5,ROW()-1))</f>
        <v>34851.62308748073</v>
      </c>
      <c r="D50" s="18">
        <f ca="1">INDIRECT(_xlfn.CONCAT(EpidemiologicalModel_Selection!$C$2,"!",EpidemiologicalModel_Selection!$C$3,ROW()-1))</f>
        <v>21328.180944445045</v>
      </c>
      <c r="E50" s="37">
        <f ca="1">INDIRECT(_xlfn.CONCAT(EpidemiologicalModel_Selection!$C$2,"!",EpidemiologicalModel_Selection!$C$4,ROW()-1))</f>
        <v>2782.9314861602616</v>
      </c>
      <c r="F50" s="37">
        <f ca="1">E50*Surge_Predicted_Impact!$D$53</f>
        <v>235.99259002639019</v>
      </c>
      <c r="G50" s="6">
        <f t="shared" ca="1" si="0"/>
        <v>1259.8335651864818</v>
      </c>
      <c r="H50" s="24">
        <f ca="1">H49*(1-1/Surge_Predicted_Impact!$C$60)+F50</f>
        <v>1259.8335651864818</v>
      </c>
      <c r="I50" s="24">
        <f ca="1">(1-Surge_Predicted_Impact!$C$68)*Calculation!O49</f>
        <v>7.4205511167939919</v>
      </c>
      <c r="J50" s="24">
        <f ca="1">I50+(J49*(1-1/Surge_Predicted_Impact!$C$63))</f>
        <v>30.980988411224516</v>
      </c>
      <c r="K50" s="24">
        <f ca="1">(1/Surge_Predicted_Impact!$C$62)*Calculation!L49</f>
        <v>14.969678455857172</v>
      </c>
      <c r="L50" s="24">
        <f ca="1">M50+L49*(1-1/Surge_Predicted_Impact!$C$62)</f>
        <v>191.38260528156744</v>
      </c>
      <c r="M50" s="1">
        <f ca="1">E50*Surge_Predicted_Impact!$D$55</f>
        <v>26.716142267138537</v>
      </c>
      <c r="N50" s="6">
        <f ca="1">N49*(1-1/Surge_Predicted_Impact!$C$64)+K50</f>
        <v>73.305806591868858</v>
      </c>
      <c r="O50" s="24">
        <f ca="1">N49*1/Surge_Predicted_Impact!$C$64</f>
        <v>8.333732590858812</v>
      </c>
      <c r="P50" s="1">
        <f ca="1">E50*Surge_Predicted_Impact!$D$54</f>
        <v>182.56030549211314</v>
      </c>
      <c r="Q50" s="1">
        <f ca="1">Q49*(1-1/Surge_Predicted_Impact!$C$61)+P50</f>
        <v>1399.1286699555949</v>
      </c>
      <c r="R50" s="6">
        <f t="shared" ca="1" si="11"/>
        <v>1621.4922636483868</v>
      </c>
      <c r="S50" s="1">
        <f ca="1">E50*Surge_Predicted_Impact!$D$56</f>
        <v>0.13358071133569269</v>
      </c>
      <c r="T50" s="6">
        <f ca="1">T49*(1-1/Surge_Predicted_Impact!$C$65)+S50</f>
        <v>0.87527046872552161</v>
      </c>
      <c r="U50" s="1">
        <f ca="1">E50*Surge_Predicted_Impact!$D$57</f>
        <v>0.21372913813710831</v>
      </c>
      <c r="V50" s="6">
        <f ca="1">U49*(1-1/Surge_Predicted_Impact!$C$66)+U50</f>
        <v>0.21372913813710831</v>
      </c>
      <c r="W50" s="5">
        <f>Surge_Predicted_Impact!$C$72</f>
        <v>0</v>
      </c>
      <c r="X50" s="160">
        <f>Surge_Predicted_Impact!$C$73</f>
        <v>0</v>
      </c>
      <c r="Y50" s="5">
        <f>Surge_Predicted_Impact!$C$74</f>
        <v>0</v>
      </c>
      <c r="Z50" s="5">
        <f>Surge_Predicted_Impact!$C$75</f>
        <v>0</v>
      </c>
      <c r="AA50" s="5">
        <f>Surge_Predicted_Impact!$C$76</f>
        <v>0</v>
      </c>
      <c r="AC50" s="18">
        <f ca="1">_xlfn.CEILING.MATH(G50/Surge_Predicted_Impact!$C$92)*(24/Surge_Predicted_Impact!$C$89)*(7/Surge_Predicted_Impact!$C$90)</f>
        <v>1653.75</v>
      </c>
      <c r="AD50" s="18">
        <f ca="1">_xlfn.CEILING.MATH(R50/Surge_Predicted_Impact!$C$93)*(24/Surge_Predicted_Impact!$C$89)*(7/Surge_Predicted_Impact!$C$90)</f>
        <v>2840.25</v>
      </c>
      <c r="AE50" s="1">
        <f t="shared" ca="1" si="1"/>
        <v>4494</v>
      </c>
      <c r="AF50" s="1">
        <f ca="1">_xlfn.CEILING.MATH(N50/Surge_Predicted_Impact!$C$94)*24/Surge_Predicted_Impact!$C$89*7/Surge_Predicted_Impact!$C$90</f>
        <v>388.5</v>
      </c>
      <c r="AG50" s="1">
        <f ca="1">_xlfn.CEILING.MATH(T50/Surge_Predicted_Impact!$C$95)*24/Surge_Predicted_Impact!$C$89*7/Surge_Predicted_Impact!$C$90</f>
        <v>5.25</v>
      </c>
      <c r="AH50" s="1">
        <f ca="1">_xlfn.CEILING.MATH(V50/Surge_Predicted_Impact!$C$96)*24/Surge_Predicted_Impact!$C$89*7/Surge_Predicted_Impact!$C$90</f>
        <v>5.25</v>
      </c>
      <c r="AI50" s="18">
        <f t="shared" ca="1" si="12"/>
        <v>4893</v>
      </c>
      <c r="AJ50" s="41"/>
      <c r="AK50" s="23">
        <f ca="1">_xlfn.CEILING.MATH(G50/Surge_Predicted_Impact!$C$103)*24/Surge_Predicted_Impact!$C$100*7/Surge_Predicted_Impact!$C$101</f>
        <v>829.5</v>
      </c>
      <c r="AL50" s="23">
        <f ca="1">_xlfn.CEILING.MATH(R50/Surge_Predicted_Impact!$C$104)*24/Surge_Predicted_Impact!$C$100*7/Surge_Predicted_Impact!$C$101</f>
        <v>1422.75</v>
      </c>
      <c r="AM50" s="23">
        <f ca="1">_xlfn.CEILING.MATH(N50/Surge_Predicted_Impact!$C$105)*24/Surge_Predicted_Impact!$C$100*7/Surge_Predicted_Impact!$C$101</f>
        <v>194.25</v>
      </c>
      <c r="AN50" s="23">
        <f ca="1">_xlfn.CEILING.MATH(T50/Surge_Predicted_Impact!$C$106)*24/Surge_Predicted_Impact!$C$100*7/Surge_Predicted_Impact!$C$101</f>
        <v>5.25</v>
      </c>
      <c r="AO50" s="23">
        <f ca="1">_xlfn.CEILING.MATH(V50/Surge_Predicted_Impact!$C$107)*24/Surge_Predicted_Impact!$C$100*7/Surge_Predicted_Impact!$C$101</f>
        <v>5.25</v>
      </c>
      <c r="AP50" s="1">
        <f t="shared" ca="1" si="2"/>
        <v>2457</v>
      </c>
      <c r="AR50" s="38">
        <f ca="1">G50/Surge_Predicted_Impact!$C$81</f>
        <v>419.94452172882728</v>
      </c>
      <c r="AS50" s="38">
        <f ca="1">$R50/Surge_Predicted_Impact!$C$82</f>
        <v>810.74613182419341</v>
      </c>
      <c r="AT50" s="38">
        <f t="shared" ca="1" si="13"/>
        <v>1230.6906535530206</v>
      </c>
      <c r="AU50" s="38">
        <f ca="1">N50/Surge_Predicted_Impact!$C$83</f>
        <v>36.652903295934429</v>
      </c>
      <c r="AV50" s="38">
        <f ca="1">T50/Surge_Predicted_Impact!$C$84</f>
        <v>0.43763523436276081</v>
      </c>
      <c r="AW50" s="38">
        <f ca="1">V50/Surge_Predicted_Impact!$C$85</f>
        <v>5.3432284534277077E-2</v>
      </c>
      <c r="AX50" s="38">
        <f t="shared" ca="1" si="14"/>
        <v>1267.834624367852</v>
      </c>
      <c r="AZ50" s="1">
        <f ca="1">(AE50-BA49)*Surge_Predicted_Impact!$C$124</f>
        <v>42.407886190179745</v>
      </c>
      <c r="BA50" s="1">
        <f ca="1">BA49*(1-1/Surge_Predicted_Impact!$C$125)+AZ50</f>
        <v>277.53273995920324</v>
      </c>
      <c r="BB50" s="37">
        <f t="shared" ca="1" si="15"/>
        <v>4771.5327399592034</v>
      </c>
      <c r="BC50" s="1">
        <f ca="1">(AF50-BD49)*Surge_Predicted_Impact!$C$124</f>
        <v>3.6915895667695589</v>
      </c>
      <c r="BD50" s="1">
        <f ca="1">BD49*(1-1/Surge_Predicted_Impact!$C$125)+BC50</f>
        <v>21.651129795310499</v>
      </c>
      <c r="BE50" s="37">
        <f t="shared" ca="1" si="19"/>
        <v>410.15112979531051</v>
      </c>
      <c r="BF50" s="1">
        <f ca="1">(AI50-BG49)*Surge_Predicted_Impact!$C$124</f>
        <v>46.191840203635259</v>
      </c>
      <c r="BG50" s="1">
        <f ca="1">BG49*(1-1/Surge_Predicted_Impact!$C$125)+BF50</f>
        <v>300.44953558036138</v>
      </c>
      <c r="BH50" s="37">
        <f t="shared" ca="1" si="20"/>
        <v>5193.449535580361</v>
      </c>
      <c r="BJ50" s="1">
        <f ca="1">(AT50-BK49)*Surge_Predicted_Impact!$C$124</f>
        <v>11.615865052840832</v>
      </c>
      <c r="BK50" s="1">
        <f ca="1">BK49*(1-1/Surge_Predicted_Impact!$C$125)+BJ50</f>
        <v>75.784002731139836</v>
      </c>
      <c r="BL50" s="37">
        <f t="shared" ca="1" si="16"/>
        <v>1306.4746562841606</v>
      </c>
      <c r="BM50" s="1">
        <f ca="1">(AU50-BN49)*Surge_Predicted_Impact!$C$124</f>
        <v>0.34845762091339866</v>
      </c>
      <c r="BN50" s="1">
        <f ca="1">BN49*(1-1/Surge_Predicted_Impact!$C$125)+BM50</f>
        <v>2.0265173108940657</v>
      </c>
      <c r="BO50" s="37">
        <f t="shared" ca="1" si="17"/>
        <v>38.679420606828494</v>
      </c>
      <c r="BP50" s="1">
        <f ca="1">(AX50-AY49)*Surge_Predicted_Impact!$C$124</f>
        <v>12.67834624367852</v>
      </c>
      <c r="BQ50" s="1">
        <f ca="1">BQ49*(1-1/Surge_Predicted_Impact!$C$125)+BP50</f>
        <v>81.899666476902311</v>
      </c>
      <c r="BR50" s="1">
        <f t="shared" ca="1" si="21"/>
        <v>1349.7342908447542</v>
      </c>
      <c r="BS50" s="1">
        <f ca="1">(AP50-AQ49)*Surge_Predicted_Impact!$C$124</f>
        <v>24.57</v>
      </c>
      <c r="BT50" s="1">
        <f ca="1">BT49*(1-1/Surge_Predicted_Impact!$C$125)+BS50</f>
        <v>159.41865161705437</v>
      </c>
      <c r="BU50" s="1">
        <f t="shared" ca="1" si="22"/>
        <v>2616.4186516170544</v>
      </c>
      <c r="BW50" s="1">
        <f>Surge_Predicted_Impact!$C$112</f>
        <v>0</v>
      </c>
      <c r="BX50" s="1">
        <f>Surge_Predicted_Impact!$C$113</f>
        <v>0</v>
      </c>
      <c r="BY50" s="152">
        <f>Surge_Predicted_Impact!$C$114</f>
        <v>0</v>
      </c>
      <c r="BZ50" s="152">
        <f>Surge_Predicted_Impact!$C$115</f>
        <v>0</v>
      </c>
      <c r="CA50" s="152">
        <f t="shared" si="6"/>
        <v>0</v>
      </c>
      <c r="CB50" s="1">
        <f>Surge_Predicted_Impact!$C$117</f>
        <v>0</v>
      </c>
      <c r="CC50" s="1">
        <f>Surge_Predicted_Impact!$C$118</f>
        <v>0</v>
      </c>
      <c r="CD50" s="1">
        <f>Surge_Predicted_Impact!$C$119</f>
        <v>0</v>
      </c>
      <c r="CE50" s="1">
        <f t="shared" si="7"/>
        <v>0</v>
      </c>
      <c r="CF50" s="152">
        <f>Surge_Predicted_Impact!$C$120</f>
        <v>0</v>
      </c>
      <c r="CH50" s="1">
        <f ca="1">D50*Surge_Predicted_Impact!$C$135</f>
        <v>213281.80944445045</v>
      </c>
      <c r="CI50" s="18">
        <f ca="1">(C50-C49)*Surge_Predicted_Impact!$C$135</f>
        <v>27829.314861602616</v>
      </c>
      <c r="CJ50" s="18">
        <f ca="1">CJ49*(1- 1/Surge_Predicted_Impact!$C$137)+CI50</f>
        <v>182348.01431781682</v>
      </c>
      <c r="CK50" s="18">
        <f t="shared" ca="1" si="8"/>
        <v>154518.69945621421</v>
      </c>
      <c r="CL50" s="1">
        <f ca="1">CJ50*(1-Surge_Predicted_Impact!$C$136)</f>
        <v>154995.81217014429</v>
      </c>
      <c r="CM50" s="1">
        <f ca="1">CJ50*(1+Surge_Predicted_Impact!$C$136)</f>
        <v>209700.21646548933</v>
      </c>
      <c r="CN50" s="1">
        <f ca="1">CI50/Surge_Predicted_Impact!$C$138</f>
        <v>5565.8629723205231</v>
      </c>
      <c r="CO50" s="1">
        <f ca="1">CK50/Surge_Predicted_Impact!$C$140</f>
        <v>6180.747978248568</v>
      </c>
      <c r="CP50" s="1">
        <f t="shared" ca="1" si="9"/>
        <v>11746.610950569091</v>
      </c>
      <c r="CQ50" s="1">
        <f ca="1">CI50/(Surge_Predicted_Impact!$C$138 + Surge_Predicted_Impact!$C$139)</f>
        <v>4638.2191436004359</v>
      </c>
      <c r="CR50" s="1">
        <f ca="1">CK50/(Surge_Predicted_Impact!$C$140 + Surge_Predicted_Impact!$C$141)</f>
        <v>5943.0269021620852</v>
      </c>
      <c r="CS50" s="152">
        <f>Surge_Predicted_Impact!$C$151</f>
        <v>12000</v>
      </c>
      <c r="CT50" s="152"/>
      <c r="CU50" s="1">
        <f ca="1">Surge_Predicted_Impact!$C$146*(Calculation!E50-Calculation!H50)</f>
        <v>152.30979209737799</v>
      </c>
      <c r="CV50" s="1">
        <f ca="1">H49*1/Surge_Predicted_Impact!$C$60</f>
        <v>170.64016252668191</v>
      </c>
      <c r="CW50" s="1">
        <f ca="1">CV50*Surge_Predicted_Impact!$C$144+CU50</f>
        <v>160.84180022371208</v>
      </c>
      <c r="CX50" s="1">
        <f ca="1">CX49*(1-1/Surge_Predicted_Impact!$C$147)+CW49</f>
        <v>1458.4523790972589</v>
      </c>
      <c r="CY50" s="1">
        <f ca="1">$CX50*(1-Surge_Predicted_Impact!$C$145)</f>
        <v>1093.8392843229442</v>
      </c>
      <c r="CZ50" s="1">
        <f ca="1">$CX50*(1+Surge_Predicted_Impact!$C$145)</f>
        <v>1823.0654738715737</v>
      </c>
      <c r="DA50" s="1">
        <f ca="1">CX50/Surge_Predicted_Impact!$C$148</f>
        <v>486.15079303241964</v>
      </c>
      <c r="DB50" s="152">
        <f>Surge_Predicted_Impact!$C$152</f>
        <v>0</v>
      </c>
    </row>
    <row r="51" spans="2:106" x14ac:dyDescent="0.25">
      <c r="B51" s="30">
        <f t="shared" si="10"/>
        <v>43940</v>
      </c>
      <c r="C51" s="18">
        <f ca="1">INDIRECT(_xlfn.CONCAT(EpidemiologicalModel_Selection!$C$2,"!",EpidemiologicalModel_Selection!$C$5,ROW()-1))</f>
        <v>37637.253100772708</v>
      </c>
      <c r="D51" s="18">
        <f ca="1">INDIRECT(_xlfn.CONCAT(EpidemiologicalModel_Selection!$C$2,"!",EpidemiologicalModel_Selection!$C$3,ROW()-1))</f>
        <v>22590.369461705235</v>
      </c>
      <c r="E51" s="37">
        <f ca="1">INDIRECT(_xlfn.CONCAT(EpidemiologicalModel_Selection!$C$2,"!",EpidemiologicalModel_Selection!$C$4,ROW()-1))</f>
        <v>2785.6300132919787</v>
      </c>
      <c r="F51" s="37">
        <f ca="1">E51*Surge_Predicted_Impact!$D$53</f>
        <v>236.22142512715979</v>
      </c>
      <c r="G51" s="6">
        <f t="shared" ca="1" si="0"/>
        <v>1316.0787667155728</v>
      </c>
      <c r="H51" s="24">
        <f ca="1">H50*(1-1/Surge_Predicted_Impact!$C$60)+F51</f>
        <v>1316.0787667155728</v>
      </c>
      <c r="I51" s="24">
        <f ca="1">(1-Surge_Predicted_Impact!$C$68)*Calculation!O50</f>
        <v>8.2087266019959291</v>
      </c>
      <c r="J51" s="24">
        <f ca="1">I51+(J50*(1-1/Surge_Predicted_Impact!$C$63))</f>
        <v>34.76385952590266</v>
      </c>
      <c r="K51" s="24">
        <f ca="1">(1/Surge_Predicted_Impact!$C$62)*Calculation!L50</f>
        <v>15.948550440130619</v>
      </c>
      <c r="L51" s="24">
        <f ca="1">M51+L50*(1-1/Surge_Predicted_Impact!$C$62)</f>
        <v>202.17610296903985</v>
      </c>
      <c r="M51" s="1">
        <f ca="1">E51*Surge_Predicted_Impact!$D$55</f>
        <v>26.742048127603024</v>
      </c>
      <c r="N51" s="6">
        <f ca="1">N50*(1-1/Surge_Predicted_Impact!$C$64)+K51</f>
        <v>80.091131208015867</v>
      </c>
      <c r="O51" s="24">
        <f ca="1">N50*1/Surge_Predicted_Impact!$C$64</f>
        <v>9.1632258239836073</v>
      </c>
      <c r="P51" s="1">
        <f ca="1">E51*Surge_Predicted_Impact!$D$54</f>
        <v>182.73732887195379</v>
      </c>
      <c r="Q51" s="1">
        <f ca="1">Q50*(1-1/Surge_Predicted_Impact!$C$61)+P51</f>
        <v>1481.9282366878635</v>
      </c>
      <c r="R51" s="6">
        <f t="shared" ca="1" si="11"/>
        <v>1718.8681991828062</v>
      </c>
      <c r="S51" s="1">
        <f ca="1">E51*Surge_Predicted_Impact!$D$56</f>
        <v>0.13371024063801512</v>
      </c>
      <c r="T51" s="6">
        <f ca="1">T50*(1-1/Surge_Predicted_Impact!$C$65)+S51</f>
        <v>0.92145366249098459</v>
      </c>
      <c r="U51" s="1">
        <f ca="1">E51*Surge_Predicted_Impact!$D$57</f>
        <v>0.21393638502082418</v>
      </c>
      <c r="V51" s="6">
        <f ca="1">U50*(1-1/Surge_Predicted_Impact!$C$66)+U51</f>
        <v>0.21393638502082418</v>
      </c>
      <c r="W51" s="5">
        <f>Surge_Predicted_Impact!$C$72</f>
        <v>0</v>
      </c>
      <c r="X51" s="160">
        <f>Surge_Predicted_Impact!$C$73</f>
        <v>0</v>
      </c>
      <c r="Y51" s="5">
        <f>Surge_Predicted_Impact!$C$74</f>
        <v>0</v>
      </c>
      <c r="Z51" s="5">
        <f>Surge_Predicted_Impact!$C$75</f>
        <v>0</v>
      </c>
      <c r="AA51" s="5">
        <f>Surge_Predicted_Impact!$C$76</f>
        <v>0</v>
      </c>
      <c r="AC51" s="18">
        <f ca="1">_xlfn.CEILING.MATH(G51/Surge_Predicted_Impact!$C$92)*(24/Surge_Predicted_Impact!$C$89)*(7/Surge_Predicted_Impact!$C$90)</f>
        <v>1732.5</v>
      </c>
      <c r="AD51" s="18">
        <f ca="1">_xlfn.CEILING.MATH(R51/Surge_Predicted_Impact!$C$93)*(24/Surge_Predicted_Impact!$C$89)*(7/Surge_Predicted_Impact!$C$90)</f>
        <v>3008.25</v>
      </c>
      <c r="AE51" s="1">
        <f t="shared" ca="1" si="1"/>
        <v>4740.75</v>
      </c>
      <c r="AF51" s="1">
        <f ca="1">_xlfn.CEILING.MATH(N51/Surge_Predicted_Impact!$C$94)*24/Surge_Predicted_Impact!$C$89*7/Surge_Predicted_Impact!$C$90</f>
        <v>425.25</v>
      </c>
      <c r="AG51" s="1">
        <f ca="1">_xlfn.CEILING.MATH(T51/Surge_Predicted_Impact!$C$95)*24/Surge_Predicted_Impact!$C$89*7/Surge_Predicted_Impact!$C$90</f>
        <v>5.25</v>
      </c>
      <c r="AH51" s="1">
        <f ca="1">_xlfn.CEILING.MATH(V51/Surge_Predicted_Impact!$C$96)*24/Surge_Predicted_Impact!$C$89*7/Surge_Predicted_Impact!$C$90</f>
        <v>5.25</v>
      </c>
      <c r="AI51" s="18">
        <f t="shared" ca="1" si="12"/>
        <v>5176.5</v>
      </c>
      <c r="AJ51" s="41"/>
      <c r="AK51" s="23">
        <f ca="1">_xlfn.CEILING.MATH(G51/Surge_Predicted_Impact!$C$103)*24/Surge_Predicted_Impact!$C$100*7/Surge_Predicted_Impact!$C$101</f>
        <v>866.25</v>
      </c>
      <c r="AL51" s="23">
        <f ca="1">_xlfn.CEILING.MATH(R51/Surge_Predicted_Impact!$C$104)*24/Surge_Predicted_Impact!$C$100*7/Surge_Predicted_Impact!$C$101</f>
        <v>1506.75</v>
      </c>
      <c r="AM51" s="23">
        <f ca="1">_xlfn.CEILING.MATH(N51/Surge_Predicted_Impact!$C$105)*24/Surge_Predicted_Impact!$C$100*7/Surge_Predicted_Impact!$C$101</f>
        <v>215.25</v>
      </c>
      <c r="AN51" s="23">
        <f ca="1">_xlfn.CEILING.MATH(T51/Surge_Predicted_Impact!$C$106)*24/Surge_Predicted_Impact!$C$100*7/Surge_Predicted_Impact!$C$101</f>
        <v>5.25</v>
      </c>
      <c r="AO51" s="23">
        <f ca="1">_xlfn.CEILING.MATH(V51/Surge_Predicted_Impact!$C$107)*24/Surge_Predicted_Impact!$C$100*7/Surge_Predicted_Impact!$C$101</f>
        <v>5.25</v>
      </c>
      <c r="AP51" s="1">
        <f t="shared" ca="1" si="2"/>
        <v>2598.75</v>
      </c>
      <c r="AR51" s="38">
        <f ca="1">G51/Surge_Predicted_Impact!$C$81</f>
        <v>438.69292223852426</v>
      </c>
      <c r="AS51" s="38">
        <f ca="1">$R51/Surge_Predicted_Impact!$C$82</f>
        <v>859.43409959140308</v>
      </c>
      <c r="AT51" s="38">
        <f t="shared" ca="1" si="13"/>
        <v>1298.1270218299273</v>
      </c>
      <c r="AU51" s="38">
        <f ca="1">N51/Surge_Predicted_Impact!$C$83</f>
        <v>40.045565604007933</v>
      </c>
      <c r="AV51" s="38">
        <f ca="1">T51/Surge_Predicted_Impact!$C$84</f>
        <v>0.4607268312454923</v>
      </c>
      <c r="AW51" s="38">
        <f ca="1">V51/Surge_Predicted_Impact!$C$85</f>
        <v>5.3484096255206046E-2</v>
      </c>
      <c r="AX51" s="38">
        <f t="shared" ca="1" si="14"/>
        <v>1338.6867983614361</v>
      </c>
      <c r="AZ51" s="1">
        <f ca="1">(AE51-BA50)*Surge_Predicted_Impact!$C$124</f>
        <v>44.632172600407969</v>
      </c>
      <c r="BA51" s="1">
        <f ca="1">BA50*(1-1/Surge_Predicted_Impact!$C$125)+AZ51</f>
        <v>302.34114541966812</v>
      </c>
      <c r="BB51" s="37">
        <f t="shared" ca="1" si="15"/>
        <v>5043.0911454196685</v>
      </c>
      <c r="BC51" s="1">
        <f ca="1">(AF51-BD50)*Surge_Predicted_Impact!$C$124</f>
        <v>4.035988702046895</v>
      </c>
      <c r="BD51" s="1">
        <f ca="1">BD50*(1-1/Surge_Predicted_Impact!$C$125)+BC51</f>
        <v>24.140609226263791</v>
      </c>
      <c r="BE51" s="37">
        <f t="shared" ca="1" si="19"/>
        <v>449.39060922626379</v>
      </c>
      <c r="BF51" s="1">
        <f ca="1">(AI51-BG50)*Surge_Predicted_Impact!$C$124</f>
        <v>48.760504644196388</v>
      </c>
      <c r="BG51" s="1">
        <f ca="1">BG50*(1-1/Surge_Predicted_Impact!$C$125)+BF51</f>
        <v>327.74935911167483</v>
      </c>
      <c r="BH51" s="37">
        <f t="shared" ca="1" si="20"/>
        <v>5504.2493591116745</v>
      </c>
      <c r="BJ51" s="1">
        <f ca="1">(AT51-BK50)*Surge_Predicted_Impact!$C$124</f>
        <v>12.223430190987875</v>
      </c>
      <c r="BK51" s="1">
        <f ca="1">BK50*(1-1/Surge_Predicted_Impact!$C$125)+BJ51</f>
        <v>82.594289869903434</v>
      </c>
      <c r="BL51" s="37">
        <f t="shared" ca="1" si="16"/>
        <v>1380.7213116998307</v>
      </c>
      <c r="BM51" s="1">
        <f ca="1">(AU51-BN50)*Surge_Predicted_Impact!$C$124</f>
        <v>0.38019048293113872</v>
      </c>
      <c r="BN51" s="1">
        <f ca="1">BN50*(1-1/Surge_Predicted_Impact!$C$125)+BM51</f>
        <v>2.2619565573327711</v>
      </c>
      <c r="BO51" s="37">
        <f t="shared" ca="1" si="17"/>
        <v>42.307522161340707</v>
      </c>
      <c r="BP51" s="1">
        <f ca="1">(AX51-AY50)*Surge_Predicted_Impact!$C$124</f>
        <v>13.386867983614362</v>
      </c>
      <c r="BQ51" s="1">
        <f ca="1">BQ50*(1-1/Surge_Predicted_Impact!$C$125)+BP51</f>
        <v>89.43655828359509</v>
      </c>
      <c r="BR51" s="1">
        <f t="shared" ca="1" si="21"/>
        <v>1428.1233566450312</v>
      </c>
      <c r="BS51" s="1">
        <f ca="1">(AP51-AQ50)*Surge_Predicted_Impact!$C$124</f>
        <v>25.987500000000001</v>
      </c>
      <c r="BT51" s="1">
        <f ca="1">BT50*(1-1/Surge_Predicted_Impact!$C$125)+BS51</f>
        <v>174.01910507297907</v>
      </c>
      <c r="BU51" s="1">
        <f t="shared" ca="1" si="22"/>
        <v>2772.7691050729791</v>
      </c>
      <c r="BW51" s="1">
        <f>Surge_Predicted_Impact!$C$112</f>
        <v>0</v>
      </c>
      <c r="BX51" s="1">
        <f>Surge_Predicted_Impact!$C$113</f>
        <v>0</v>
      </c>
      <c r="BY51" s="152">
        <f>Surge_Predicted_Impact!$C$114</f>
        <v>0</v>
      </c>
      <c r="BZ51" s="152">
        <f>Surge_Predicted_Impact!$C$115</f>
        <v>0</v>
      </c>
      <c r="CA51" s="152">
        <f t="shared" si="6"/>
        <v>0</v>
      </c>
      <c r="CB51" s="1">
        <f>Surge_Predicted_Impact!$C$117</f>
        <v>0</v>
      </c>
      <c r="CC51" s="1">
        <f>Surge_Predicted_Impact!$C$118</f>
        <v>0</v>
      </c>
      <c r="CD51" s="1">
        <f>Surge_Predicted_Impact!$C$119</f>
        <v>0</v>
      </c>
      <c r="CE51" s="1">
        <f t="shared" si="7"/>
        <v>0</v>
      </c>
      <c r="CF51" s="152">
        <f>Surge_Predicted_Impact!$C$120</f>
        <v>0</v>
      </c>
      <c r="CH51" s="1">
        <f ca="1">D51*Surge_Predicted_Impact!$C$135</f>
        <v>225903.69461705236</v>
      </c>
      <c r="CI51" s="18">
        <f ca="1">(C51-C50)*Surge_Predicted_Impact!$C$135</f>
        <v>27856.300132919787</v>
      </c>
      <c r="CJ51" s="18">
        <f ca="1">CJ50*(1- 1/Surge_Predicted_Impact!$C$137)+CI51</f>
        <v>191969.51301895495</v>
      </c>
      <c r="CK51" s="18">
        <f t="shared" ca="1" si="8"/>
        <v>164113.21288603515</v>
      </c>
      <c r="CL51" s="1">
        <f ca="1">CJ51*(1-Surge_Predicted_Impact!$C$136)</f>
        <v>163174.08606611172</v>
      </c>
      <c r="CM51" s="1">
        <f ca="1">CJ51*(1+Surge_Predicted_Impact!$C$136)</f>
        <v>220764.93997179819</v>
      </c>
      <c r="CN51" s="1">
        <f ca="1">CI51/Surge_Predicted_Impact!$C$138</f>
        <v>5571.2600265839574</v>
      </c>
      <c r="CO51" s="1">
        <f ca="1">CK51/Surge_Predicted_Impact!$C$140</f>
        <v>6564.5285154414059</v>
      </c>
      <c r="CP51" s="1">
        <f t="shared" ca="1" si="9"/>
        <v>12135.788542025362</v>
      </c>
      <c r="CQ51" s="1">
        <f ca="1">CI51/(Surge_Predicted_Impact!$C$138 + Surge_Predicted_Impact!$C$139)</f>
        <v>4642.7166888199645</v>
      </c>
      <c r="CR51" s="1">
        <f ca="1">CK51/(Surge_Predicted_Impact!$C$140 + Surge_Predicted_Impact!$C$141)</f>
        <v>6312.0466494628909</v>
      </c>
      <c r="CS51" s="152">
        <f>Surge_Predicted_Impact!$C$151</f>
        <v>12000</v>
      </c>
      <c r="CT51" s="152"/>
      <c r="CU51" s="1">
        <f ca="1">Surge_Predicted_Impact!$C$146*(Calculation!E51-Calculation!H51)</f>
        <v>146.9551246576406</v>
      </c>
      <c r="CV51" s="1">
        <f ca="1">H50*1/Surge_Predicted_Impact!$C$60</f>
        <v>179.97622359806883</v>
      </c>
      <c r="CW51" s="1">
        <f ca="1">CV51*Surge_Predicted_Impact!$C$144+CU51</f>
        <v>155.95393583754404</v>
      </c>
      <c r="CX51" s="1">
        <f ca="1">CX50*(1-1/Surge_Predicted_Impact!$C$147)+CW50</f>
        <v>1546.371560366108</v>
      </c>
      <c r="CY51" s="1">
        <f ca="1">$CX51*(1-Surge_Predicted_Impact!$C$145)</f>
        <v>1159.7786702745811</v>
      </c>
      <c r="CZ51" s="1">
        <f ca="1">$CX51*(1+Surge_Predicted_Impact!$C$145)</f>
        <v>1932.9644504576349</v>
      </c>
      <c r="DA51" s="1">
        <f ca="1">CX51/Surge_Predicted_Impact!$C$148</f>
        <v>515.45718678870264</v>
      </c>
      <c r="DB51" s="152">
        <f>Surge_Predicted_Impact!$C$152</f>
        <v>0</v>
      </c>
    </row>
    <row r="52" spans="2:106" x14ac:dyDescent="0.25">
      <c r="B52" s="30">
        <f t="shared" si="10"/>
        <v>43941</v>
      </c>
      <c r="C52" s="18">
        <f ca="1">INDIRECT(_xlfn.CONCAT(EpidemiologicalModel_Selection!$C$2,"!",EpidemiologicalModel_Selection!$C$5,ROW()-1))</f>
        <v>40390.215680532885</v>
      </c>
      <c r="D52" s="18">
        <f ca="1">INDIRECT(_xlfn.CONCAT(EpidemiologicalModel_Selection!$C$2,"!",EpidemiologicalModel_Selection!$C$3,ROW()-1))</f>
        <v>23729.734222772182</v>
      </c>
      <c r="E52" s="37">
        <f ca="1">INDIRECT(_xlfn.CONCAT(EpidemiologicalModel_Selection!$C$2,"!",EpidemiologicalModel_Selection!$C$4,ROW()-1))</f>
        <v>2752.9625797601793</v>
      </c>
      <c r="F52" s="37">
        <f ca="1">E52*Surge_Predicted_Impact!$D$53</f>
        <v>233.45122676366321</v>
      </c>
      <c r="G52" s="6">
        <f t="shared" ca="1" si="0"/>
        <v>1361.5187410912972</v>
      </c>
      <c r="H52" s="24">
        <f ca="1">H51*(1-1/Surge_Predicted_Impact!$C$60)+F52</f>
        <v>1361.5187410912972</v>
      </c>
      <c r="I52" s="24">
        <f ca="1">(1-Surge_Predicted_Impact!$C$68)*Calculation!O51</f>
        <v>9.0257774366238532</v>
      </c>
      <c r="J52" s="24">
        <f ca="1">I52+(J51*(1-1/Surge_Predicted_Impact!$C$63))</f>
        <v>38.823371315968991</v>
      </c>
      <c r="K52" s="24">
        <f ca="1">(1/Surge_Predicted_Impact!$C$62)*Calculation!L51</f>
        <v>16.848008580753319</v>
      </c>
      <c r="L52" s="24">
        <f ca="1">M52+L51*(1-1/Surge_Predicted_Impact!$C$62)</f>
        <v>211.75653515398429</v>
      </c>
      <c r="M52" s="1">
        <f ca="1">E52*Surge_Predicted_Impact!$D$55</f>
        <v>26.428440765697747</v>
      </c>
      <c r="N52" s="6">
        <f ca="1">N51*(1-1/Surge_Predicted_Impact!$C$64)+K52</f>
        <v>86.927748387767195</v>
      </c>
      <c r="O52" s="24">
        <f ca="1">N51*1/Surge_Predicted_Impact!$C$64</f>
        <v>10.011391401001983</v>
      </c>
      <c r="P52" s="1">
        <f ca="1">E52*Surge_Predicted_Impact!$D$54</f>
        <v>180.59434523226773</v>
      </c>
      <c r="Q52" s="1">
        <f ca="1">Q51*(1-1/Surge_Predicted_Impact!$C$61)+P52</f>
        <v>1556.6705650138554</v>
      </c>
      <c r="R52" s="6">
        <f t="shared" ca="1" si="11"/>
        <v>1807.2504714838087</v>
      </c>
      <c r="S52" s="1">
        <f ca="1">E52*Surge_Predicted_Impact!$D$56</f>
        <v>0.13214220382848874</v>
      </c>
      <c r="T52" s="6">
        <f ca="1">T51*(1-1/Surge_Predicted_Impact!$C$65)+S52</f>
        <v>0.96145050007037491</v>
      </c>
      <c r="U52" s="1">
        <f ca="1">E52*Surge_Predicted_Impact!$D$57</f>
        <v>0.21142752612558199</v>
      </c>
      <c r="V52" s="6">
        <f ca="1">U51*(1-1/Surge_Predicted_Impact!$C$66)+U52</f>
        <v>0.21142752612558199</v>
      </c>
      <c r="W52" s="5">
        <f>Surge_Predicted_Impact!$C$72</f>
        <v>0</v>
      </c>
      <c r="X52" s="160">
        <f>Surge_Predicted_Impact!$C$73</f>
        <v>0</v>
      </c>
      <c r="Y52" s="5">
        <f>Surge_Predicted_Impact!$C$74</f>
        <v>0</v>
      </c>
      <c r="Z52" s="5">
        <f>Surge_Predicted_Impact!$C$75</f>
        <v>0</v>
      </c>
      <c r="AA52" s="5">
        <f>Surge_Predicted_Impact!$C$76</f>
        <v>0</v>
      </c>
      <c r="AC52" s="18">
        <f ca="1">_xlfn.CEILING.MATH(G52/Surge_Predicted_Impact!$C$92)*(24/Surge_Predicted_Impact!$C$89)*(7/Surge_Predicted_Impact!$C$90)</f>
        <v>1790.25</v>
      </c>
      <c r="AD52" s="18">
        <f ca="1">_xlfn.CEILING.MATH(R52/Surge_Predicted_Impact!$C$93)*(24/Surge_Predicted_Impact!$C$89)*(7/Surge_Predicted_Impact!$C$90)</f>
        <v>3165.75</v>
      </c>
      <c r="AE52" s="1">
        <f t="shared" ca="1" si="1"/>
        <v>4956</v>
      </c>
      <c r="AF52" s="1">
        <f ca="1">_xlfn.CEILING.MATH(N52/Surge_Predicted_Impact!$C$94)*24/Surge_Predicted_Impact!$C$89*7/Surge_Predicted_Impact!$C$90</f>
        <v>456.75</v>
      </c>
      <c r="AG52" s="1">
        <f ca="1">_xlfn.CEILING.MATH(T52/Surge_Predicted_Impact!$C$95)*24/Surge_Predicted_Impact!$C$89*7/Surge_Predicted_Impact!$C$90</f>
        <v>5.25</v>
      </c>
      <c r="AH52" s="1">
        <f ca="1">_xlfn.CEILING.MATH(V52/Surge_Predicted_Impact!$C$96)*24/Surge_Predicted_Impact!$C$89*7/Surge_Predicted_Impact!$C$90</f>
        <v>5.25</v>
      </c>
      <c r="AI52" s="18">
        <f t="shared" ca="1" si="12"/>
        <v>5423.25</v>
      </c>
      <c r="AJ52" s="41"/>
      <c r="AK52" s="23">
        <f ca="1">_xlfn.CEILING.MATH(G52/Surge_Predicted_Impact!$C$103)*24/Surge_Predicted_Impact!$C$100*7/Surge_Predicted_Impact!$C$101</f>
        <v>897.75</v>
      </c>
      <c r="AL52" s="23">
        <f ca="1">_xlfn.CEILING.MATH(R52/Surge_Predicted_Impact!$C$104)*24/Surge_Predicted_Impact!$C$100*7/Surge_Predicted_Impact!$C$101</f>
        <v>1585.5</v>
      </c>
      <c r="AM52" s="23">
        <f ca="1">_xlfn.CEILING.MATH(N52/Surge_Predicted_Impact!$C$105)*24/Surge_Predicted_Impact!$C$100*7/Surge_Predicted_Impact!$C$101</f>
        <v>231</v>
      </c>
      <c r="AN52" s="23">
        <f ca="1">_xlfn.CEILING.MATH(T52/Surge_Predicted_Impact!$C$106)*24/Surge_Predicted_Impact!$C$100*7/Surge_Predicted_Impact!$C$101</f>
        <v>5.25</v>
      </c>
      <c r="AO52" s="23">
        <f ca="1">_xlfn.CEILING.MATH(V52/Surge_Predicted_Impact!$C$107)*24/Surge_Predicted_Impact!$C$100*7/Surge_Predicted_Impact!$C$101</f>
        <v>5.25</v>
      </c>
      <c r="AP52" s="1">
        <f t="shared" ca="1" si="2"/>
        <v>2724.75</v>
      </c>
      <c r="AR52" s="38">
        <f ca="1">G52/Surge_Predicted_Impact!$C$81</f>
        <v>453.83958036376572</v>
      </c>
      <c r="AS52" s="38">
        <f ca="1">$R52/Surge_Predicted_Impact!$C$82</f>
        <v>903.62523574190436</v>
      </c>
      <c r="AT52" s="38">
        <f t="shared" ca="1" si="13"/>
        <v>1357.46481610567</v>
      </c>
      <c r="AU52" s="38">
        <f ca="1">N52/Surge_Predicted_Impact!$C$83</f>
        <v>43.463874193883598</v>
      </c>
      <c r="AV52" s="38">
        <f ca="1">T52/Surge_Predicted_Impact!$C$84</f>
        <v>0.48072525003518746</v>
      </c>
      <c r="AW52" s="38">
        <f ca="1">V52/Surge_Predicted_Impact!$C$85</f>
        <v>5.2856881531395498E-2</v>
      </c>
      <c r="AX52" s="38">
        <f t="shared" ca="1" si="14"/>
        <v>1401.4622724311203</v>
      </c>
      <c r="AZ52" s="1">
        <f ca="1">(AE52-BA51)*Surge_Predicted_Impact!$C$124</f>
        <v>46.536588545803319</v>
      </c>
      <c r="BA52" s="1">
        <f ca="1">BA51*(1-1/Surge_Predicted_Impact!$C$125)+AZ52</f>
        <v>327.28193786406661</v>
      </c>
      <c r="BB52" s="37">
        <f t="shared" ca="1" si="15"/>
        <v>5283.281937864067</v>
      </c>
      <c r="BC52" s="1">
        <f ca="1">(AF52-BD51)*Surge_Predicted_Impact!$C$124</f>
        <v>4.3260939077373619</v>
      </c>
      <c r="BD52" s="1">
        <f ca="1">BD51*(1-1/Surge_Predicted_Impact!$C$125)+BC52</f>
        <v>26.742373903553741</v>
      </c>
      <c r="BE52" s="37">
        <f t="shared" ca="1" si="19"/>
        <v>483.49237390355376</v>
      </c>
      <c r="BF52" s="1">
        <f ca="1">(AI52-BG51)*Surge_Predicted_Impact!$C$124</f>
        <v>50.955006408883257</v>
      </c>
      <c r="BG52" s="1">
        <f ca="1">BG51*(1-1/Surge_Predicted_Impact!$C$125)+BF52</f>
        <v>355.29369701258133</v>
      </c>
      <c r="BH52" s="37">
        <f t="shared" ca="1" si="20"/>
        <v>5778.5436970125811</v>
      </c>
      <c r="BJ52" s="1">
        <f ca="1">(AT52-BK51)*Surge_Predicted_Impact!$C$124</f>
        <v>12.748705262357667</v>
      </c>
      <c r="BK52" s="1">
        <f ca="1">BK51*(1-1/Surge_Predicted_Impact!$C$125)+BJ52</f>
        <v>89.44340299869657</v>
      </c>
      <c r="BL52" s="37">
        <f t="shared" ca="1" si="16"/>
        <v>1446.9082191043667</v>
      </c>
      <c r="BM52" s="1">
        <f ca="1">(AU52-BN51)*Surge_Predicted_Impact!$C$124</f>
        <v>0.41201917636550828</v>
      </c>
      <c r="BN52" s="1">
        <f ca="1">BN51*(1-1/Surge_Predicted_Impact!$C$125)+BM52</f>
        <v>2.5124074081745102</v>
      </c>
      <c r="BO52" s="37">
        <f t="shared" ca="1" si="17"/>
        <v>45.976281602058108</v>
      </c>
      <c r="BP52" s="1">
        <f ca="1">(AX52-AY51)*Surge_Predicted_Impact!$C$124</f>
        <v>14.014622724311202</v>
      </c>
      <c r="BQ52" s="1">
        <f ca="1">BQ51*(1-1/Surge_Predicted_Impact!$C$125)+BP52</f>
        <v>97.062855416220941</v>
      </c>
      <c r="BR52" s="1">
        <f t="shared" ca="1" si="21"/>
        <v>1498.5251278473411</v>
      </c>
      <c r="BS52" s="1">
        <f ca="1">(AP52-AQ51)*Surge_Predicted_Impact!$C$124</f>
        <v>27.247500000000002</v>
      </c>
      <c r="BT52" s="1">
        <f ca="1">BT51*(1-1/Surge_Predicted_Impact!$C$125)+BS52</f>
        <v>188.83666899633772</v>
      </c>
      <c r="BU52" s="1">
        <f t="shared" ca="1" si="22"/>
        <v>2913.5866689963377</v>
      </c>
      <c r="BW52" s="1">
        <f>Surge_Predicted_Impact!$C$112</f>
        <v>0</v>
      </c>
      <c r="BX52" s="1">
        <f>Surge_Predicted_Impact!$C$113</f>
        <v>0</v>
      </c>
      <c r="BY52" s="152">
        <f>Surge_Predicted_Impact!$C$114</f>
        <v>0</v>
      </c>
      <c r="BZ52" s="152">
        <f>Surge_Predicted_Impact!$C$115</f>
        <v>0</v>
      </c>
      <c r="CA52" s="152">
        <f t="shared" si="6"/>
        <v>0</v>
      </c>
      <c r="CB52" s="1">
        <f>Surge_Predicted_Impact!$C$117</f>
        <v>0</v>
      </c>
      <c r="CC52" s="1">
        <f>Surge_Predicted_Impact!$C$118</f>
        <v>0</v>
      </c>
      <c r="CD52" s="1">
        <f>Surge_Predicted_Impact!$C$119</f>
        <v>0</v>
      </c>
      <c r="CE52" s="1">
        <f t="shared" si="7"/>
        <v>0</v>
      </c>
      <c r="CF52" s="152">
        <f>Surge_Predicted_Impact!$C$120</f>
        <v>0</v>
      </c>
      <c r="CH52" s="1">
        <f ca="1">D52*Surge_Predicted_Impact!$C$135</f>
        <v>237297.34222772182</v>
      </c>
      <c r="CI52" s="18">
        <f ca="1">(C52-C51)*Surge_Predicted_Impact!$C$135</f>
        <v>27529.625797601766</v>
      </c>
      <c r="CJ52" s="18">
        <f ca="1">CJ51*(1- 1/Surge_Predicted_Impact!$C$137)+CI52</f>
        <v>200302.18751466123</v>
      </c>
      <c r="CK52" s="18">
        <f t="shared" ca="1" si="8"/>
        <v>172772.56171705946</v>
      </c>
      <c r="CL52" s="1">
        <f ca="1">CJ52*(1-Surge_Predicted_Impact!$C$136)</f>
        <v>170256.85938746203</v>
      </c>
      <c r="CM52" s="1">
        <f ca="1">CJ52*(1+Surge_Predicted_Impact!$C$136)</f>
        <v>230347.5156418604</v>
      </c>
      <c r="CN52" s="1">
        <f ca="1">CI52/Surge_Predicted_Impact!$C$138</f>
        <v>5505.9251595203532</v>
      </c>
      <c r="CO52" s="1">
        <f ca="1">CK52/Surge_Predicted_Impact!$C$140</f>
        <v>6910.9024686823786</v>
      </c>
      <c r="CP52" s="1">
        <f t="shared" ca="1" si="9"/>
        <v>12416.827628202733</v>
      </c>
      <c r="CQ52" s="1">
        <f ca="1">CI52/(Surge_Predicted_Impact!$C$138 + Surge_Predicted_Impact!$C$139)</f>
        <v>4588.2709662669613</v>
      </c>
      <c r="CR52" s="1">
        <f ca="1">CK52/(Surge_Predicted_Impact!$C$140 + Surge_Predicted_Impact!$C$141)</f>
        <v>6645.09852757921</v>
      </c>
      <c r="CS52" s="152">
        <f>Surge_Predicted_Impact!$C$151</f>
        <v>12000</v>
      </c>
      <c r="CT52" s="152"/>
      <c r="CU52" s="1">
        <f ca="1">Surge_Predicted_Impact!$C$146*(Calculation!E52-Calculation!H52)</f>
        <v>139.14438386688821</v>
      </c>
      <c r="CV52" s="1">
        <f ca="1">H51*1/Surge_Predicted_Impact!$C$60</f>
        <v>188.01125238793898</v>
      </c>
      <c r="CW52" s="1">
        <f ca="1">CV52*Surge_Predicted_Impact!$C$144+CU52</f>
        <v>148.54494648628514</v>
      </c>
      <c r="CX52" s="1">
        <f ca="1">CX51*(1-1/Surge_Predicted_Impact!$C$147)+CW51</f>
        <v>1625.0069181853466</v>
      </c>
      <c r="CY52" s="1">
        <f ca="1">$CX52*(1-Surge_Predicted_Impact!$C$145)</f>
        <v>1218.7551886390099</v>
      </c>
      <c r="CZ52" s="1">
        <f ca="1">$CX52*(1+Surge_Predicted_Impact!$C$145)</f>
        <v>2031.2586477316834</v>
      </c>
      <c r="DA52" s="1">
        <f ca="1">CX52/Surge_Predicted_Impact!$C$148</f>
        <v>541.66897272844892</v>
      </c>
      <c r="DB52" s="152">
        <f>Surge_Predicted_Impact!$C$152</f>
        <v>0</v>
      </c>
    </row>
    <row r="53" spans="2:106" x14ac:dyDescent="0.25">
      <c r="B53" s="30">
        <f t="shared" si="10"/>
        <v>43942</v>
      </c>
      <c r="C53" s="18">
        <f ca="1">INDIRECT(_xlfn.CONCAT(EpidemiologicalModel_Selection!$C$2,"!",EpidemiologicalModel_Selection!$C$5,ROW()-1))</f>
        <v>43076.978116108679</v>
      </c>
      <c r="D53" s="18">
        <f ca="1">INDIRECT(_xlfn.CONCAT(EpidemiologicalModel_Selection!$C$2,"!",EpidemiologicalModel_Selection!$C$3,ROW()-1))</f>
        <v>24721.515642435679</v>
      </c>
      <c r="E53" s="37">
        <f ca="1">INDIRECT(_xlfn.CONCAT(EpidemiologicalModel_Selection!$C$2,"!",EpidemiologicalModel_Selection!$C$4,ROW()-1))</f>
        <v>2686.7624355757971</v>
      </c>
      <c r="F53" s="37">
        <f ca="1">E53*Surge_Predicted_Impact!$D$53</f>
        <v>227.83745453682761</v>
      </c>
      <c r="G53" s="6">
        <f t="shared" ca="1" si="0"/>
        <v>1394.8535183293682</v>
      </c>
      <c r="H53" s="24">
        <f ca="1">H52*(1-1/Surge_Predicted_Impact!$C$60)+F53</f>
        <v>1394.8535183293682</v>
      </c>
      <c r="I53" s="24">
        <f ca="1">(1-Surge_Predicted_Impact!$C$68)*Calculation!O52</f>
        <v>9.8612205299869533</v>
      </c>
      <c r="J53" s="24">
        <f ca="1">I53+(J52*(1-1/Surge_Predicted_Impact!$C$63))</f>
        <v>43.138395943674659</v>
      </c>
      <c r="K53" s="24">
        <f ca="1">(1/Surge_Predicted_Impact!$C$62)*Calculation!L52</f>
        <v>17.646377929498691</v>
      </c>
      <c r="L53" s="24">
        <f ca="1">M53+L52*(1-1/Surge_Predicted_Impact!$C$62)</f>
        <v>219.90307660601326</v>
      </c>
      <c r="M53" s="1">
        <f ca="1">E53*Surge_Predicted_Impact!$D$55</f>
        <v>25.792919381527678</v>
      </c>
      <c r="N53" s="6">
        <f ca="1">N52*(1-1/Surge_Predicted_Impact!$C$64)+K53</f>
        <v>93.70815776879499</v>
      </c>
      <c r="O53" s="24">
        <f ca="1">N52*1/Surge_Predicted_Impact!$C$64</f>
        <v>10.865968548470899</v>
      </c>
      <c r="P53" s="1">
        <f ca="1">E53*Surge_Predicted_Impact!$D$54</f>
        <v>176.25161577377227</v>
      </c>
      <c r="Q53" s="1">
        <f ca="1">Q52*(1-1/Surge_Predicted_Impact!$C$61)+P53</f>
        <v>1621.7314261437809</v>
      </c>
      <c r="R53" s="6">
        <f t="shared" ca="1" si="11"/>
        <v>1884.7728986934687</v>
      </c>
      <c r="S53" s="1">
        <f ca="1">E53*Surge_Predicted_Impact!$D$56</f>
        <v>0.1289645969076384</v>
      </c>
      <c r="T53" s="6">
        <f ca="1">T52*(1-1/Surge_Predicted_Impact!$C$65)+S53</f>
        <v>0.99427004697097587</v>
      </c>
      <c r="U53" s="1">
        <f ca="1">E53*Surge_Predicted_Impact!$D$57</f>
        <v>0.20634335505222143</v>
      </c>
      <c r="V53" s="6">
        <f ca="1">U52*(1-1/Surge_Predicted_Impact!$C$66)+U53</f>
        <v>0.20634335505222143</v>
      </c>
      <c r="W53" s="5">
        <f>Surge_Predicted_Impact!$C$72</f>
        <v>0</v>
      </c>
      <c r="X53" s="160">
        <f>Surge_Predicted_Impact!$C$73</f>
        <v>0</v>
      </c>
      <c r="Y53" s="5">
        <f>Surge_Predicted_Impact!$C$74</f>
        <v>0</v>
      </c>
      <c r="Z53" s="5">
        <f>Surge_Predicted_Impact!$C$75</f>
        <v>0</v>
      </c>
      <c r="AA53" s="5">
        <f>Surge_Predicted_Impact!$C$76</f>
        <v>0</v>
      </c>
      <c r="AC53" s="18">
        <f ca="1">_xlfn.CEILING.MATH(G53/Surge_Predicted_Impact!$C$92)*(24/Surge_Predicted_Impact!$C$89)*(7/Surge_Predicted_Impact!$C$90)</f>
        <v>1832.25</v>
      </c>
      <c r="AD53" s="18">
        <f ca="1">_xlfn.CEILING.MATH(R53/Surge_Predicted_Impact!$C$93)*(24/Surge_Predicted_Impact!$C$89)*(7/Surge_Predicted_Impact!$C$90)</f>
        <v>3302.25</v>
      </c>
      <c r="AE53" s="1">
        <f t="shared" ca="1" si="1"/>
        <v>5134.5</v>
      </c>
      <c r="AF53" s="1">
        <f ca="1">_xlfn.CEILING.MATH(N53/Surge_Predicted_Impact!$C$94)*24/Surge_Predicted_Impact!$C$89*7/Surge_Predicted_Impact!$C$90</f>
        <v>493.5</v>
      </c>
      <c r="AG53" s="1">
        <f ca="1">_xlfn.CEILING.MATH(T53/Surge_Predicted_Impact!$C$95)*24/Surge_Predicted_Impact!$C$89*7/Surge_Predicted_Impact!$C$90</f>
        <v>5.25</v>
      </c>
      <c r="AH53" s="1">
        <f ca="1">_xlfn.CEILING.MATH(V53/Surge_Predicted_Impact!$C$96)*24/Surge_Predicted_Impact!$C$89*7/Surge_Predicted_Impact!$C$90</f>
        <v>5.25</v>
      </c>
      <c r="AI53" s="18">
        <f t="shared" ca="1" si="12"/>
        <v>5638.5</v>
      </c>
      <c r="AJ53" s="41"/>
      <c r="AK53" s="23">
        <f ca="1">_xlfn.CEILING.MATH(G53/Surge_Predicted_Impact!$C$103)*24/Surge_Predicted_Impact!$C$100*7/Surge_Predicted_Impact!$C$101</f>
        <v>918.75</v>
      </c>
      <c r="AL53" s="23">
        <f ca="1">_xlfn.CEILING.MATH(R53/Surge_Predicted_Impact!$C$104)*24/Surge_Predicted_Impact!$C$100*7/Surge_Predicted_Impact!$C$101</f>
        <v>1653.75</v>
      </c>
      <c r="AM53" s="23">
        <f ca="1">_xlfn.CEILING.MATH(N53/Surge_Predicted_Impact!$C$105)*24/Surge_Predicted_Impact!$C$100*7/Surge_Predicted_Impact!$C$101</f>
        <v>246.75</v>
      </c>
      <c r="AN53" s="23">
        <f ca="1">_xlfn.CEILING.MATH(T53/Surge_Predicted_Impact!$C$106)*24/Surge_Predicted_Impact!$C$100*7/Surge_Predicted_Impact!$C$101</f>
        <v>5.25</v>
      </c>
      <c r="AO53" s="23">
        <f ca="1">_xlfn.CEILING.MATH(V53/Surge_Predicted_Impact!$C$107)*24/Surge_Predicted_Impact!$C$100*7/Surge_Predicted_Impact!$C$101</f>
        <v>5.25</v>
      </c>
      <c r="AP53" s="1">
        <f t="shared" ca="1" si="2"/>
        <v>2829.75</v>
      </c>
      <c r="AR53" s="38">
        <f ca="1">G53/Surge_Predicted_Impact!$C$81</f>
        <v>464.95117277645608</v>
      </c>
      <c r="AS53" s="38">
        <f ca="1">$R53/Surge_Predicted_Impact!$C$82</f>
        <v>942.38644934673437</v>
      </c>
      <c r="AT53" s="38">
        <f t="shared" ca="1" si="13"/>
        <v>1407.3376221231904</v>
      </c>
      <c r="AU53" s="38">
        <f ca="1">N53/Surge_Predicted_Impact!$C$83</f>
        <v>46.854078884397495</v>
      </c>
      <c r="AV53" s="38">
        <f ca="1">T53/Surge_Predicted_Impact!$C$84</f>
        <v>0.49713502348548794</v>
      </c>
      <c r="AW53" s="38">
        <f ca="1">V53/Surge_Predicted_Impact!$C$85</f>
        <v>5.1585838763055357E-2</v>
      </c>
      <c r="AX53" s="38">
        <f t="shared" ca="1" si="14"/>
        <v>1454.7404218698366</v>
      </c>
      <c r="AZ53" s="1">
        <f ca="1">(AE53-BA52)*Surge_Predicted_Impact!$C$124</f>
        <v>48.07218062135933</v>
      </c>
      <c r="BA53" s="1">
        <f ca="1">BA52*(1-1/Surge_Predicted_Impact!$C$125)+AZ53</f>
        <v>351.97683720942121</v>
      </c>
      <c r="BB53" s="37">
        <f t="shared" ca="1" si="15"/>
        <v>5486.4768372094213</v>
      </c>
      <c r="BC53" s="1">
        <f ca="1">(AF53-BD52)*Surge_Predicted_Impact!$C$124</f>
        <v>4.6675762609644629</v>
      </c>
      <c r="BD53" s="1">
        <f ca="1">BD52*(1-1/Surge_Predicted_Impact!$C$125)+BC53</f>
        <v>29.499780599978653</v>
      </c>
      <c r="BE53" s="37">
        <f t="shared" ca="1" si="19"/>
        <v>522.99978059997864</v>
      </c>
      <c r="BF53" s="1">
        <f ca="1">(AI53-BG52)*Surge_Predicted_Impact!$C$124</f>
        <v>52.832063029874192</v>
      </c>
      <c r="BG53" s="1">
        <f ca="1">BG52*(1-1/Surge_Predicted_Impact!$C$125)+BF53</f>
        <v>382.74763882727115</v>
      </c>
      <c r="BH53" s="37">
        <f t="shared" ca="1" si="20"/>
        <v>6021.2476388272707</v>
      </c>
      <c r="BJ53" s="1">
        <f ca="1">(AT53-BK52)*Surge_Predicted_Impact!$C$124</f>
        <v>13.178942191244937</v>
      </c>
      <c r="BK53" s="1">
        <f ca="1">BK52*(1-1/Surge_Predicted_Impact!$C$125)+BJ53</f>
        <v>96.233530690034613</v>
      </c>
      <c r="BL53" s="37">
        <f t="shared" ca="1" si="16"/>
        <v>1503.5711528132249</v>
      </c>
      <c r="BM53" s="1">
        <f ca="1">(AU53-BN52)*Surge_Predicted_Impact!$C$124</f>
        <v>0.44341671476222988</v>
      </c>
      <c r="BN53" s="1">
        <f ca="1">BN52*(1-1/Surge_Predicted_Impact!$C$125)+BM53</f>
        <v>2.7763664509242751</v>
      </c>
      <c r="BO53" s="37">
        <f t="shared" ca="1" si="17"/>
        <v>49.630445335321767</v>
      </c>
      <c r="BP53" s="1">
        <f ca="1">(AX53-AY52)*Surge_Predicted_Impact!$C$124</f>
        <v>14.547404218698366</v>
      </c>
      <c r="BQ53" s="1">
        <f ca="1">BQ52*(1-1/Surge_Predicted_Impact!$C$125)+BP53</f>
        <v>104.67719853376067</v>
      </c>
      <c r="BR53" s="1">
        <f t="shared" ca="1" si="21"/>
        <v>1559.4176204035973</v>
      </c>
      <c r="BS53" s="1">
        <f ca="1">(AP53-AQ52)*Surge_Predicted_Impact!$C$124</f>
        <v>28.297499999999999</v>
      </c>
      <c r="BT53" s="1">
        <f ca="1">BT52*(1-1/Surge_Predicted_Impact!$C$125)+BS53</f>
        <v>203.64583549659932</v>
      </c>
      <c r="BU53" s="1">
        <f t="shared" ca="1" si="22"/>
        <v>3033.3958354965994</v>
      </c>
      <c r="BW53" s="1">
        <f>Surge_Predicted_Impact!$C$112</f>
        <v>0</v>
      </c>
      <c r="BX53" s="1">
        <f>Surge_Predicted_Impact!$C$113</f>
        <v>0</v>
      </c>
      <c r="BY53" s="152">
        <f>Surge_Predicted_Impact!$C$114</f>
        <v>0</v>
      </c>
      <c r="BZ53" s="152">
        <f>Surge_Predicted_Impact!$C$115</f>
        <v>0</v>
      </c>
      <c r="CA53" s="152">
        <f t="shared" si="6"/>
        <v>0</v>
      </c>
      <c r="CB53" s="1">
        <f>Surge_Predicted_Impact!$C$117</f>
        <v>0</v>
      </c>
      <c r="CC53" s="1">
        <f>Surge_Predicted_Impact!$C$118</f>
        <v>0</v>
      </c>
      <c r="CD53" s="1">
        <f>Surge_Predicted_Impact!$C$119</f>
        <v>0</v>
      </c>
      <c r="CE53" s="1">
        <f t="shared" si="7"/>
        <v>0</v>
      </c>
      <c r="CF53" s="152">
        <f>Surge_Predicted_Impact!$C$120</f>
        <v>0</v>
      </c>
      <c r="CH53" s="1">
        <f ca="1">D53*Surge_Predicted_Impact!$C$135</f>
        <v>247215.1564243568</v>
      </c>
      <c r="CI53" s="18">
        <f ca="1">(C53-C52)*Surge_Predicted_Impact!$C$135</f>
        <v>26867.624355757944</v>
      </c>
      <c r="CJ53" s="18">
        <f ca="1">CJ52*(1- 1/Surge_Predicted_Impact!$C$137)+CI53</f>
        <v>207139.59311895305</v>
      </c>
      <c r="CK53" s="18">
        <f t="shared" ca="1" si="8"/>
        <v>180271.96876319509</v>
      </c>
      <c r="CL53" s="1">
        <f ca="1">CJ53*(1-Surge_Predicted_Impact!$C$136)</f>
        <v>176068.65415111009</v>
      </c>
      <c r="CM53" s="1">
        <f ca="1">CJ53*(1+Surge_Predicted_Impact!$C$136)</f>
        <v>238210.53208679598</v>
      </c>
      <c r="CN53" s="1">
        <f ca="1">CI53/Surge_Predicted_Impact!$C$138</f>
        <v>5373.5248711515887</v>
      </c>
      <c r="CO53" s="1">
        <f ca="1">CK53/Surge_Predicted_Impact!$C$140</f>
        <v>7210.8787505278042</v>
      </c>
      <c r="CP53" s="1">
        <f t="shared" ca="1" si="9"/>
        <v>12584.403621679394</v>
      </c>
      <c r="CQ53" s="1">
        <f ca="1">CI53/(Surge_Predicted_Impact!$C$138 + Surge_Predicted_Impact!$C$139)</f>
        <v>4477.9373926263243</v>
      </c>
      <c r="CR53" s="1">
        <f ca="1">CK53/(Surge_Predicted_Impact!$C$140 + Surge_Predicted_Impact!$C$141)</f>
        <v>6933.5372601228883</v>
      </c>
      <c r="CS53" s="152">
        <f>Surge_Predicted_Impact!$C$151</f>
        <v>12000</v>
      </c>
      <c r="CT53" s="152"/>
      <c r="CU53" s="1">
        <f ca="1">Surge_Predicted_Impact!$C$146*(Calculation!E53-Calculation!H53)</f>
        <v>129.19089172464291</v>
      </c>
      <c r="CV53" s="1">
        <f ca="1">H52*1/Surge_Predicted_Impact!$C$60</f>
        <v>194.50267729875674</v>
      </c>
      <c r="CW53" s="1">
        <f ca="1">CV53*Surge_Predicted_Impact!$C$144+CU53</f>
        <v>138.91602558958076</v>
      </c>
      <c r="CX53" s="1">
        <f ca="1">CX52*(1-1/Surge_Predicted_Impact!$C$147)+CW52</f>
        <v>1692.3015187623644</v>
      </c>
      <c r="CY53" s="1">
        <f ca="1">$CX53*(1-Surge_Predicted_Impact!$C$145)</f>
        <v>1269.2261390717733</v>
      </c>
      <c r="CZ53" s="1">
        <f ca="1">$CX53*(1+Surge_Predicted_Impact!$C$145)</f>
        <v>2115.3768984529556</v>
      </c>
      <c r="DA53" s="1">
        <f ca="1">CX53/Surge_Predicted_Impact!$C$148</f>
        <v>564.10050625412146</v>
      </c>
      <c r="DB53" s="152">
        <f>Surge_Predicted_Impact!$C$152</f>
        <v>0</v>
      </c>
    </row>
    <row r="54" spans="2:106" x14ac:dyDescent="0.25">
      <c r="B54" s="30">
        <f t="shared" si="10"/>
        <v>43943</v>
      </c>
      <c r="C54" s="18">
        <f ca="1">INDIRECT(_xlfn.CONCAT(EpidemiologicalModel_Selection!$C$2,"!",EpidemiologicalModel_Selection!$C$5,ROW()-1))</f>
        <v>45667.552166866109</v>
      </c>
      <c r="D54" s="18">
        <f ca="1">INDIRECT(_xlfn.CONCAT(EpidemiologicalModel_Selection!$C$2,"!",EpidemiologicalModel_Selection!$C$3,ROW()-1))</f>
        <v>25546.267147304839</v>
      </c>
      <c r="E54" s="37">
        <f ca="1">INDIRECT(_xlfn.CONCAT(EpidemiologicalModel_Selection!$C$2,"!",EpidemiologicalModel_Selection!$C$4,ROW()-1))</f>
        <v>2590.5740507574242</v>
      </c>
      <c r="F54" s="37">
        <f ca="1">E54*Surge_Predicted_Impact!$D$53</f>
        <v>219.68067950422957</v>
      </c>
      <c r="G54" s="6">
        <f t="shared" ca="1" si="0"/>
        <v>1415.269409500831</v>
      </c>
      <c r="H54" s="24">
        <f ca="1">H53*(1-1/Surge_Predicted_Impact!$C$60)+F54</f>
        <v>1415.269409500831</v>
      </c>
      <c r="I54" s="24">
        <f ca="1">(1-Surge_Predicted_Impact!$C$68)*Calculation!O53</f>
        <v>10.702979020243836</v>
      </c>
      <c r="J54" s="24">
        <f ca="1">I54+(J53*(1-1/Surge_Predicted_Impact!$C$63))</f>
        <v>47.678746971964976</v>
      </c>
      <c r="K54" s="24">
        <f ca="1">(1/Surge_Predicted_Impact!$C$62)*Calculation!L53</f>
        <v>18.325256383834436</v>
      </c>
      <c r="L54" s="24">
        <f ca="1">M54+L53*(1-1/Surge_Predicted_Impact!$C$62)</f>
        <v>226.44733110945012</v>
      </c>
      <c r="M54" s="1">
        <f ca="1">E54*Surge_Predicted_Impact!$D$55</f>
        <v>24.869510887271296</v>
      </c>
      <c r="N54" s="6">
        <f ca="1">N53*(1-1/Surge_Predicted_Impact!$C$64)+K54</f>
        <v>100.31989443153006</v>
      </c>
      <c r="O54" s="24">
        <f ca="1">N53*1/Surge_Predicted_Impact!$C$64</f>
        <v>11.713519721099374</v>
      </c>
      <c r="P54" s="1">
        <f ca="1">E54*Surge_Predicted_Impact!$D$54</f>
        <v>169.94165772968699</v>
      </c>
      <c r="Q54" s="1">
        <f ca="1">Q53*(1-1/Surge_Predicted_Impact!$C$61)+P54</f>
        <v>1675.835124863198</v>
      </c>
      <c r="R54" s="6">
        <f t="shared" ca="1" si="11"/>
        <v>1949.961202944613</v>
      </c>
      <c r="S54" s="1">
        <f ca="1">E54*Surge_Predicted_Impact!$D$56</f>
        <v>0.12434755443635649</v>
      </c>
      <c r="T54" s="6">
        <f ca="1">T53*(1-1/Surge_Predicted_Impact!$C$65)+S54</f>
        <v>1.0191905967102348</v>
      </c>
      <c r="U54" s="1">
        <f ca="1">E54*Surge_Predicted_Impact!$D$57</f>
        <v>0.19895608709817036</v>
      </c>
      <c r="V54" s="6">
        <f ca="1">U53*(1-1/Surge_Predicted_Impact!$C$66)+U54</f>
        <v>0.19895608709817036</v>
      </c>
      <c r="W54" s="5">
        <f>Surge_Predicted_Impact!$C$72</f>
        <v>0</v>
      </c>
      <c r="X54" s="160">
        <f>Surge_Predicted_Impact!$C$73</f>
        <v>0</v>
      </c>
      <c r="Y54" s="5">
        <f>Surge_Predicted_Impact!$C$74</f>
        <v>0</v>
      </c>
      <c r="Z54" s="5">
        <f>Surge_Predicted_Impact!$C$75</f>
        <v>0</v>
      </c>
      <c r="AA54" s="5">
        <f>Surge_Predicted_Impact!$C$76</f>
        <v>0</v>
      </c>
      <c r="AC54" s="18">
        <f ca="1">_xlfn.CEILING.MATH(G54/Surge_Predicted_Impact!$C$92)*(24/Surge_Predicted_Impact!$C$89)*(7/Surge_Predicted_Impact!$C$90)</f>
        <v>1858.5</v>
      </c>
      <c r="AD54" s="18">
        <f ca="1">_xlfn.CEILING.MATH(R54/Surge_Predicted_Impact!$C$93)*(24/Surge_Predicted_Impact!$C$89)*(7/Surge_Predicted_Impact!$C$90)</f>
        <v>3412.5</v>
      </c>
      <c r="AE54" s="1">
        <f t="shared" ca="1" si="1"/>
        <v>5271</v>
      </c>
      <c r="AF54" s="1">
        <f ca="1">_xlfn.CEILING.MATH(N54/Surge_Predicted_Impact!$C$94)*24/Surge_Predicted_Impact!$C$89*7/Surge_Predicted_Impact!$C$90</f>
        <v>530.25</v>
      </c>
      <c r="AG54" s="1">
        <f ca="1">_xlfn.CEILING.MATH(T54/Surge_Predicted_Impact!$C$95)*24/Surge_Predicted_Impact!$C$89*7/Surge_Predicted_Impact!$C$90</f>
        <v>10.5</v>
      </c>
      <c r="AH54" s="1">
        <f ca="1">_xlfn.CEILING.MATH(V54/Surge_Predicted_Impact!$C$96)*24/Surge_Predicted_Impact!$C$89*7/Surge_Predicted_Impact!$C$90</f>
        <v>5.25</v>
      </c>
      <c r="AI54" s="18">
        <f t="shared" ca="1" si="12"/>
        <v>5817</v>
      </c>
      <c r="AJ54" s="41"/>
      <c r="AK54" s="23">
        <f ca="1">_xlfn.CEILING.MATH(G54/Surge_Predicted_Impact!$C$103)*24/Surge_Predicted_Impact!$C$100*7/Surge_Predicted_Impact!$C$101</f>
        <v>929.25</v>
      </c>
      <c r="AL54" s="23">
        <f ca="1">_xlfn.CEILING.MATH(R54/Surge_Predicted_Impact!$C$104)*24/Surge_Predicted_Impact!$C$100*7/Surge_Predicted_Impact!$C$101</f>
        <v>1706.25</v>
      </c>
      <c r="AM54" s="23">
        <f ca="1">_xlfn.CEILING.MATH(N54/Surge_Predicted_Impact!$C$105)*24/Surge_Predicted_Impact!$C$100*7/Surge_Predicted_Impact!$C$101</f>
        <v>267.75</v>
      </c>
      <c r="AN54" s="23">
        <f ca="1">_xlfn.CEILING.MATH(T54/Surge_Predicted_Impact!$C$106)*24/Surge_Predicted_Impact!$C$100*7/Surge_Predicted_Impact!$C$101</f>
        <v>5.25</v>
      </c>
      <c r="AO54" s="23">
        <f ca="1">_xlfn.CEILING.MATH(V54/Surge_Predicted_Impact!$C$107)*24/Surge_Predicted_Impact!$C$100*7/Surge_Predicted_Impact!$C$101</f>
        <v>5.25</v>
      </c>
      <c r="AP54" s="1">
        <f t="shared" ca="1" si="2"/>
        <v>2913.75</v>
      </c>
      <c r="AR54" s="38">
        <f ca="1">G54/Surge_Predicted_Impact!$C$81</f>
        <v>471.75646983361031</v>
      </c>
      <c r="AS54" s="38">
        <f ca="1">$R54/Surge_Predicted_Impact!$C$82</f>
        <v>974.98060147230649</v>
      </c>
      <c r="AT54" s="38">
        <f t="shared" ca="1" si="13"/>
        <v>1446.7370713059167</v>
      </c>
      <c r="AU54" s="38">
        <f ca="1">N54/Surge_Predicted_Impact!$C$83</f>
        <v>50.15994721576503</v>
      </c>
      <c r="AV54" s="38">
        <f ca="1">T54/Surge_Predicted_Impact!$C$84</f>
        <v>0.50959529835511741</v>
      </c>
      <c r="AW54" s="38">
        <f ca="1">V54/Surge_Predicted_Impact!$C$85</f>
        <v>4.9739021774542591E-2</v>
      </c>
      <c r="AX54" s="38">
        <f t="shared" ca="1" si="14"/>
        <v>1497.4563528418116</v>
      </c>
      <c r="AZ54" s="1">
        <f ca="1">(AE54-BA53)*Surge_Predicted_Impact!$C$124</f>
        <v>49.190231627905789</v>
      </c>
      <c r="BA54" s="1">
        <f ca="1">BA53*(1-1/Surge_Predicted_Impact!$C$125)+AZ54</f>
        <v>376.02586617951124</v>
      </c>
      <c r="BB54" s="37">
        <f t="shared" ca="1" si="15"/>
        <v>5647.0258661795115</v>
      </c>
      <c r="BC54" s="1">
        <f ca="1">(AF54-BD53)*Surge_Predicted_Impact!$C$124</f>
        <v>5.0075021940002138</v>
      </c>
      <c r="BD54" s="1">
        <f ca="1">BD53*(1-1/Surge_Predicted_Impact!$C$125)+BC54</f>
        <v>32.400155608266104</v>
      </c>
      <c r="BE54" s="37">
        <f t="shared" ca="1" si="19"/>
        <v>562.65015560826612</v>
      </c>
      <c r="BF54" s="1">
        <f ca="1">(AI54-BG53)*Surge_Predicted_Impact!$C$124</f>
        <v>54.342523611727295</v>
      </c>
      <c r="BG54" s="1">
        <f ca="1">BG53*(1-1/Surge_Predicted_Impact!$C$125)+BF54</f>
        <v>409.75104537990768</v>
      </c>
      <c r="BH54" s="37">
        <f t="shared" ca="1" si="20"/>
        <v>6226.7510453799077</v>
      </c>
      <c r="BJ54" s="1">
        <f ca="1">(AT54-BK53)*Surge_Predicted_Impact!$C$124</f>
        <v>13.505035406158823</v>
      </c>
      <c r="BK54" s="1">
        <f ca="1">BK53*(1-1/Surge_Predicted_Impact!$C$125)+BJ54</f>
        <v>102.86474247547669</v>
      </c>
      <c r="BL54" s="37">
        <f t="shared" ca="1" si="16"/>
        <v>1549.6018137813935</v>
      </c>
      <c r="BM54" s="1">
        <f ca="1">(AU54-BN53)*Surge_Predicted_Impact!$C$124</f>
        <v>0.4738358076484076</v>
      </c>
      <c r="BN54" s="1">
        <f ca="1">BN53*(1-1/Surge_Predicted_Impact!$C$125)+BM54</f>
        <v>3.0518903692209487</v>
      </c>
      <c r="BO54" s="37">
        <f t="shared" ca="1" si="17"/>
        <v>53.211837584985979</v>
      </c>
      <c r="BP54" s="1">
        <f ca="1">(AX54-AY53)*Surge_Predicted_Impact!$C$124</f>
        <v>14.974563528418116</v>
      </c>
      <c r="BQ54" s="1">
        <f ca="1">BQ53*(1-1/Surge_Predicted_Impact!$C$125)+BP54</f>
        <v>112.17481930976732</v>
      </c>
      <c r="BR54" s="1">
        <f t="shared" ca="1" si="21"/>
        <v>1609.631172151579</v>
      </c>
      <c r="BS54" s="1">
        <f ca="1">(AP54-AQ53)*Surge_Predicted_Impact!$C$124</f>
        <v>29.137499999999999</v>
      </c>
      <c r="BT54" s="1">
        <f ca="1">BT53*(1-1/Surge_Predicted_Impact!$C$125)+BS54</f>
        <v>218.23720438969937</v>
      </c>
      <c r="BU54" s="1">
        <f t="shared" ca="1" si="22"/>
        <v>3131.9872043896994</v>
      </c>
      <c r="BW54" s="1">
        <f>Surge_Predicted_Impact!$C$112</f>
        <v>0</v>
      </c>
      <c r="BX54" s="1">
        <f>Surge_Predicted_Impact!$C$113</f>
        <v>0</v>
      </c>
      <c r="BY54" s="152">
        <f>Surge_Predicted_Impact!$C$114</f>
        <v>0</v>
      </c>
      <c r="BZ54" s="152">
        <f>Surge_Predicted_Impact!$C$115</f>
        <v>0</v>
      </c>
      <c r="CA54" s="152">
        <f t="shared" si="6"/>
        <v>0</v>
      </c>
      <c r="CB54" s="1">
        <f>Surge_Predicted_Impact!$C$117</f>
        <v>0</v>
      </c>
      <c r="CC54" s="1">
        <f>Surge_Predicted_Impact!$C$118</f>
        <v>0</v>
      </c>
      <c r="CD54" s="1">
        <f>Surge_Predicted_Impact!$C$119</f>
        <v>0</v>
      </c>
      <c r="CE54" s="1">
        <f t="shared" si="7"/>
        <v>0</v>
      </c>
      <c r="CF54" s="152">
        <f>Surge_Predicted_Impact!$C$120</f>
        <v>0</v>
      </c>
      <c r="CH54" s="1">
        <f ca="1">D54*Surge_Predicted_Impact!$C$135</f>
        <v>255462.67147304839</v>
      </c>
      <c r="CI54" s="18">
        <f ca="1">(C54-C53)*Surge_Predicted_Impact!$C$135</f>
        <v>25905.740507574301</v>
      </c>
      <c r="CJ54" s="18">
        <f ca="1">CJ53*(1- 1/Surge_Predicted_Impact!$C$137)+CI54</f>
        <v>212331.37431463203</v>
      </c>
      <c r="CK54" s="18">
        <f t="shared" ca="1" si="8"/>
        <v>186425.63380705775</v>
      </c>
      <c r="CL54" s="1">
        <f ca="1">CJ54*(1-Surge_Predicted_Impact!$C$136)</f>
        <v>180481.66816743722</v>
      </c>
      <c r="CM54" s="1">
        <f ca="1">CJ54*(1+Surge_Predicted_Impact!$C$136)</f>
        <v>244181.08046182682</v>
      </c>
      <c r="CN54" s="1">
        <f ca="1">CI54/Surge_Predicted_Impact!$C$138</f>
        <v>5181.1481015148602</v>
      </c>
      <c r="CO54" s="1">
        <f ca="1">CK54/Surge_Predicted_Impact!$C$140</f>
        <v>7457.0253522823095</v>
      </c>
      <c r="CP54" s="1">
        <f t="shared" ca="1" si="9"/>
        <v>12638.17345379717</v>
      </c>
      <c r="CQ54" s="1">
        <f ca="1">CI54/(Surge_Predicted_Impact!$C$138 + Surge_Predicted_Impact!$C$139)</f>
        <v>4317.6234179290504</v>
      </c>
      <c r="CR54" s="1">
        <f ca="1">CK54/(Surge_Predicted_Impact!$C$140 + Surge_Predicted_Impact!$C$141)</f>
        <v>7170.2166848868364</v>
      </c>
      <c r="CS54" s="152">
        <f>Surge_Predicted_Impact!$C$151</f>
        <v>12000</v>
      </c>
      <c r="CT54" s="152"/>
      <c r="CU54" s="1">
        <f ca="1">Surge_Predicted_Impact!$C$146*(Calculation!E54-Calculation!H54)</f>
        <v>117.53046412565932</v>
      </c>
      <c r="CV54" s="1">
        <f ca="1">H53*1/Surge_Predicted_Impact!$C$60</f>
        <v>199.26478833276687</v>
      </c>
      <c r="CW54" s="1">
        <f ca="1">CV54*Surge_Predicted_Impact!$C$144+CU54</f>
        <v>127.49370354229767</v>
      </c>
      <c r="CX54" s="1">
        <f ca="1">CX53*(1-1/Surge_Predicted_Impact!$C$147)+CW53</f>
        <v>1746.602468413827</v>
      </c>
      <c r="CY54" s="1">
        <f ca="1">$CX54*(1-Surge_Predicted_Impact!$C$145)</f>
        <v>1309.9518513103703</v>
      </c>
      <c r="CZ54" s="1">
        <f ca="1">$CX54*(1+Surge_Predicted_Impact!$C$145)</f>
        <v>2183.2530855172836</v>
      </c>
      <c r="DA54" s="1">
        <f ca="1">CX54/Surge_Predicted_Impact!$C$148</f>
        <v>582.20082280460895</v>
      </c>
      <c r="DB54" s="152">
        <f>Surge_Predicted_Impact!$C$152</f>
        <v>0</v>
      </c>
    </row>
    <row r="55" spans="2:106" x14ac:dyDescent="0.25">
      <c r="B55" s="30">
        <f t="shared" si="10"/>
        <v>43944</v>
      </c>
      <c r="C55" s="18">
        <f ca="1">INDIRECT(_xlfn.CONCAT(EpidemiologicalModel_Selection!$C$2,"!",EpidemiologicalModel_Selection!$C$5,ROW()-1))</f>
        <v>48136.828366203212</v>
      </c>
      <c r="D55" s="18">
        <f ca="1">INDIRECT(_xlfn.CONCAT(EpidemiologicalModel_Selection!$C$2,"!",EpidemiologicalModel_Selection!$C$3,ROW()-1))</f>
        <v>26190.809978977308</v>
      </c>
      <c r="E55" s="37">
        <f ca="1">INDIRECT(_xlfn.CONCAT(EpidemiologicalModel_Selection!$C$2,"!",EpidemiologicalModel_Selection!$C$4,ROW()-1))</f>
        <v>2469.2761993371023</v>
      </c>
      <c r="F55" s="37">
        <f ca="1">E55*Surge_Predicted_Impact!$D$53</f>
        <v>209.39462170378627</v>
      </c>
      <c r="G55" s="6">
        <f t="shared" ca="1" si="0"/>
        <v>1422.4826869902129</v>
      </c>
      <c r="H55" s="24">
        <f ca="1">H54*(1-1/Surge_Predicted_Impact!$C$60)+F55</f>
        <v>1422.4826869902129</v>
      </c>
      <c r="I55" s="24">
        <f ca="1">(1-Surge_Predicted_Impact!$C$68)*Calculation!O54</f>
        <v>11.537816925282883</v>
      </c>
      <c r="J55" s="24">
        <f ca="1">I55+(J54*(1-1/Surge_Predicted_Impact!$C$63))</f>
        <v>52.405314329824293</v>
      </c>
      <c r="K55" s="24">
        <f ca="1">(1/Surge_Predicted_Impact!$C$62)*Calculation!L54</f>
        <v>18.87061092578751</v>
      </c>
      <c r="L55" s="24">
        <f ca="1">M55+L54*(1-1/Surge_Predicted_Impact!$C$62)</f>
        <v>231.28177169729878</v>
      </c>
      <c r="M55" s="1">
        <f ca="1">E55*Surge_Predicted_Impact!$D$55</f>
        <v>23.705051513636207</v>
      </c>
      <c r="N55" s="6">
        <f ca="1">N54*(1-1/Surge_Predicted_Impact!$C$64)+K55</f>
        <v>106.65051855337632</v>
      </c>
      <c r="O55" s="24">
        <f ca="1">N54*1/Surge_Predicted_Impact!$C$64</f>
        <v>12.539986803941257</v>
      </c>
      <c r="P55" s="1">
        <f ca="1">E55*Surge_Predicted_Impact!$D$54</f>
        <v>161.98451867651389</v>
      </c>
      <c r="Q55" s="1">
        <f ca="1">Q54*(1-1/Surge_Predicted_Impact!$C$61)+P55</f>
        <v>1718.1171346209121</v>
      </c>
      <c r="R55" s="6">
        <f t="shared" ca="1" si="11"/>
        <v>2001.8042206480352</v>
      </c>
      <c r="S55" s="1">
        <f ca="1">E55*Surge_Predicted_Impact!$D$56</f>
        <v>0.11852525756818102</v>
      </c>
      <c r="T55" s="6">
        <f ca="1">T54*(1-1/Surge_Predicted_Impact!$C$65)+S55</f>
        <v>1.0357967946073925</v>
      </c>
      <c r="U55" s="1">
        <f ca="1">E55*Surge_Predicted_Impact!$D$57</f>
        <v>0.18964041210908966</v>
      </c>
      <c r="V55" s="6">
        <f ca="1">U54*(1-1/Surge_Predicted_Impact!$C$66)+U55</f>
        <v>0.18964041210908966</v>
      </c>
      <c r="W55" s="5">
        <f>Surge_Predicted_Impact!$C$72</f>
        <v>0</v>
      </c>
      <c r="X55" s="160">
        <f>Surge_Predicted_Impact!$C$73</f>
        <v>0</v>
      </c>
      <c r="Y55" s="5">
        <f>Surge_Predicted_Impact!$C$74</f>
        <v>0</v>
      </c>
      <c r="Z55" s="5">
        <f>Surge_Predicted_Impact!$C$75</f>
        <v>0</v>
      </c>
      <c r="AA55" s="5">
        <f>Surge_Predicted_Impact!$C$76</f>
        <v>0</v>
      </c>
      <c r="AC55" s="18">
        <f ca="1">_xlfn.CEILING.MATH(G55/Surge_Predicted_Impact!$C$92)*(24/Surge_Predicted_Impact!$C$89)*(7/Surge_Predicted_Impact!$C$90)</f>
        <v>1869</v>
      </c>
      <c r="AD55" s="18">
        <f ca="1">_xlfn.CEILING.MATH(R55/Surge_Predicted_Impact!$C$93)*(24/Surge_Predicted_Impact!$C$89)*(7/Surge_Predicted_Impact!$C$90)</f>
        <v>3507</v>
      </c>
      <c r="AE55" s="1">
        <f t="shared" ca="1" si="1"/>
        <v>5376</v>
      </c>
      <c r="AF55" s="1">
        <f ca="1">_xlfn.CEILING.MATH(N55/Surge_Predicted_Impact!$C$94)*24/Surge_Predicted_Impact!$C$89*7/Surge_Predicted_Impact!$C$90</f>
        <v>561.75</v>
      </c>
      <c r="AG55" s="1">
        <f ca="1">_xlfn.CEILING.MATH(T55/Surge_Predicted_Impact!$C$95)*24/Surge_Predicted_Impact!$C$89*7/Surge_Predicted_Impact!$C$90</f>
        <v>10.5</v>
      </c>
      <c r="AH55" s="1">
        <f ca="1">_xlfn.CEILING.MATH(V55/Surge_Predicted_Impact!$C$96)*24/Surge_Predicted_Impact!$C$89*7/Surge_Predicted_Impact!$C$90</f>
        <v>5.25</v>
      </c>
      <c r="AI55" s="18">
        <f t="shared" ca="1" si="12"/>
        <v>5953.5</v>
      </c>
      <c r="AJ55" s="41"/>
      <c r="AK55" s="23">
        <f ca="1">_xlfn.CEILING.MATH(G55/Surge_Predicted_Impact!$C$103)*24/Surge_Predicted_Impact!$C$100*7/Surge_Predicted_Impact!$C$101</f>
        <v>934.5</v>
      </c>
      <c r="AL55" s="23">
        <f ca="1">_xlfn.CEILING.MATH(R55/Surge_Predicted_Impact!$C$104)*24/Surge_Predicted_Impact!$C$100*7/Surge_Predicted_Impact!$C$101</f>
        <v>1753.5</v>
      </c>
      <c r="AM55" s="23">
        <f ca="1">_xlfn.CEILING.MATH(N55/Surge_Predicted_Impact!$C$105)*24/Surge_Predicted_Impact!$C$100*7/Surge_Predicted_Impact!$C$101</f>
        <v>283.5</v>
      </c>
      <c r="AN55" s="23">
        <f ca="1">_xlfn.CEILING.MATH(T55/Surge_Predicted_Impact!$C$106)*24/Surge_Predicted_Impact!$C$100*7/Surge_Predicted_Impact!$C$101</f>
        <v>5.25</v>
      </c>
      <c r="AO55" s="23">
        <f ca="1">_xlfn.CEILING.MATH(V55/Surge_Predicted_Impact!$C$107)*24/Surge_Predicted_Impact!$C$100*7/Surge_Predicted_Impact!$C$101</f>
        <v>5.25</v>
      </c>
      <c r="AP55" s="1">
        <f t="shared" ca="1" si="2"/>
        <v>2982</v>
      </c>
      <c r="AR55" s="38">
        <f ca="1">G55/Surge_Predicted_Impact!$C$81</f>
        <v>474.16089566340429</v>
      </c>
      <c r="AS55" s="38">
        <f ca="1">$R55/Surge_Predicted_Impact!$C$82</f>
        <v>1000.9021103240176</v>
      </c>
      <c r="AT55" s="38">
        <f t="shared" ca="1" si="13"/>
        <v>1475.063005987422</v>
      </c>
      <c r="AU55" s="38">
        <f ca="1">N55/Surge_Predicted_Impact!$C$83</f>
        <v>53.325259276688158</v>
      </c>
      <c r="AV55" s="38">
        <f ca="1">T55/Surge_Predicted_Impact!$C$84</f>
        <v>0.51789839730369625</v>
      </c>
      <c r="AW55" s="38">
        <f ca="1">V55/Surge_Predicted_Impact!$C$85</f>
        <v>4.7410103027272416E-2</v>
      </c>
      <c r="AX55" s="38">
        <f t="shared" ca="1" si="14"/>
        <v>1528.953573764441</v>
      </c>
      <c r="AZ55" s="1">
        <f ca="1">(AE55-BA54)*Surge_Predicted_Impact!$C$124</f>
        <v>49.999741338204885</v>
      </c>
      <c r="BA55" s="1">
        <f ca="1">BA54*(1-1/Surge_Predicted_Impact!$C$125)+AZ55</f>
        <v>399.1666170763225</v>
      </c>
      <c r="BB55" s="37">
        <f t="shared" ca="1" si="15"/>
        <v>5775.1666170763228</v>
      </c>
      <c r="BC55" s="1">
        <f ca="1">(AF55-BD54)*Surge_Predicted_Impact!$C$124</f>
        <v>5.2934984439173389</v>
      </c>
      <c r="BD55" s="1">
        <f ca="1">BD54*(1-1/Surge_Predicted_Impact!$C$125)+BC55</f>
        <v>35.379357223021579</v>
      </c>
      <c r="BE55" s="37">
        <f t="shared" ca="1" si="19"/>
        <v>597.12935722302154</v>
      </c>
      <c r="BF55" s="1">
        <f ca="1">(AI55-BG54)*Surge_Predicted_Impact!$C$124</f>
        <v>55.437489546200922</v>
      </c>
      <c r="BG55" s="1">
        <f ca="1">BG54*(1-1/Surge_Predicted_Impact!$C$125)+BF55</f>
        <v>435.9206031132581</v>
      </c>
      <c r="BH55" s="37">
        <f t="shared" ca="1" si="20"/>
        <v>6389.420603113258</v>
      </c>
      <c r="BJ55" s="1">
        <f ca="1">(AT55-BK54)*Surge_Predicted_Impact!$C$124</f>
        <v>13.721982635119453</v>
      </c>
      <c r="BK55" s="1">
        <f ca="1">BK54*(1-1/Surge_Predicted_Impact!$C$125)+BJ55</f>
        <v>109.23924350520494</v>
      </c>
      <c r="BL55" s="37">
        <f t="shared" ca="1" si="16"/>
        <v>1584.302249492627</v>
      </c>
      <c r="BM55" s="1">
        <f ca="1">(AU55-BN54)*Surge_Predicted_Impact!$C$124</f>
        <v>0.50273368907467209</v>
      </c>
      <c r="BN55" s="1">
        <f ca="1">BN54*(1-1/Surge_Predicted_Impact!$C$125)+BM55</f>
        <v>3.3366318890655533</v>
      </c>
      <c r="BO55" s="37">
        <f t="shared" ca="1" si="17"/>
        <v>56.661891165753708</v>
      </c>
      <c r="BP55" s="1">
        <f ca="1">(AX55-AY54)*Surge_Predicted_Impact!$C$124</f>
        <v>15.28953573764441</v>
      </c>
      <c r="BQ55" s="1">
        <f ca="1">BQ54*(1-1/Surge_Predicted_Impact!$C$125)+BP55</f>
        <v>119.45186795385692</v>
      </c>
      <c r="BR55" s="1">
        <f t="shared" ca="1" si="21"/>
        <v>1648.4054417182979</v>
      </c>
      <c r="BS55" s="1">
        <f ca="1">(AP55-AQ54)*Surge_Predicted_Impact!$C$124</f>
        <v>29.82</v>
      </c>
      <c r="BT55" s="1">
        <f ca="1">BT54*(1-1/Surge_Predicted_Impact!$C$125)+BS55</f>
        <v>232.46883264757798</v>
      </c>
      <c r="BU55" s="1">
        <f t="shared" ca="1" si="22"/>
        <v>3214.468832647578</v>
      </c>
      <c r="BW55" s="1">
        <f>Surge_Predicted_Impact!$C$112</f>
        <v>0</v>
      </c>
      <c r="BX55" s="1">
        <f>Surge_Predicted_Impact!$C$113</f>
        <v>0</v>
      </c>
      <c r="BY55" s="152">
        <f>Surge_Predicted_Impact!$C$114</f>
        <v>0</v>
      </c>
      <c r="BZ55" s="152">
        <f>Surge_Predicted_Impact!$C$115</f>
        <v>0</v>
      </c>
      <c r="CA55" s="152">
        <f t="shared" si="6"/>
        <v>0</v>
      </c>
      <c r="CB55" s="1">
        <f>Surge_Predicted_Impact!$C$117</f>
        <v>0</v>
      </c>
      <c r="CC55" s="1">
        <f>Surge_Predicted_Impact!$C$118</f>
        <v>0</v>
      </c>
      <c r="CD55" s="1">
        <f>Surge_Predicted_Impact!$C$119</f>
        <v>0</v>
      </c>
      <c r="CE55" s="1">
        <f t="shared" si="7"/>
        <v>0</v>
      </c>
      <c r="CF55" s="152">
        <f>Surge_Predicted_Impact!$C$120</f>
        <v>0</v>
      </c>
      <c r="CH55" s="1">
        <f ca="1">D55*Surge_Predicted_Impact!$C$135</f>
        <v>261908.09978977308</v>
      </c>
      <c r="CI55" s="18">
        <f ca="1">(C55-C54)*Surge_Predicted_Impact!$C$135</f>
        <v>24692.761993371023</v>
      </c>
      <c r="CJ55" s="18">
        <f ca="1">CJ54*(1- 1/Surge_Predicted_Impact!$C$137)+CI55</f>
        <v>215790.99887653987</v>
      </c>
      <c r="CK55" s="18">
        <f t="shared" ca="1" si="8"/>
        <v>191098.23688316887</v>
      </c>
      <c r="CL55" s="1">
        <f ca="1">CJ55*(1-Surge_Predicted_Impact!$C$136)</f>
        <v>183422.34904505889</v>
      </c>
      <c r="CM55" s="1">
        <f ca="1">CJ55*(1+Surge_Predicted_Impact!$C$136)</f>
        <v>248159.64870802083</v>
      </c>
      <c r="CN55" s="1">
        <f ca="1">CI55/Surge_Predicted_Impact!$C$138</f>
        <v>4938.5523986742046</v>
      </c>
      <c r="CO55" s="1">
        <f ca="1">CK55/Surge_Predicted_Impact!$C$140</f>
        <v>7643.929475326755</v>
      </c>
      <c r="CP55" s="1">
        <f t="shared" ca="1" si="9"/>
        <v>12582.48187400096</v>
      </c>
      <c r="CQ55" s="1">
        <f ca="1">CI55/(Surge_Predicted_Impact!$C$138 + Surge_Predicted_Impact!$C$139)</f>
        <v>4115.4603322285038</v>
      </c>
      <c r="CR55" s="1">
        <f ca="1">CK55/(Surge_Predicted_Impact!$C$140 + Surge_Predicted_Impact!$C$141)</f>
        <v>7349.9321878141873</v>
      </c>
      <c r="CS55" s="152">
        <f>Surge_Predicted_Impact!$C$151</f>
        <v>12000</v>
      </c>
      <c r="CT55" s="152"/>
      <c r="CU55" s="1">
        <f ca="1">Surge_Predicted_Impact!$C$146*(Calculation!E55-Calculation!H55)</f>
        <v>104.67935123468895</v>
      </c>
      <c r="CV55" s="1">
        <f ca="1">H54*1/Surge_Predicted_Impact!$C$60</f>
        <v>202.18134421440442</v>
      </c>
      <c r="CW55" s="1">
        <f ca="1">CV55*Surge_Predicted_Impact!$C$144+CU55</f>
        <v>114.78841844540918</v>
      </c>
      <c r="CX55" s="1">
        <f ca="1">CX54*(1-1/Surge_Predicted_Impact!$C$147)+CW54</f>
        <v>1786.7660485354331</v>
      </c>
      <c r="CY55" s="1">
        <f ca="1">$CX55*(1-Surge_Predicted_Impact!$C$145)</f>
        <v>1340.0745364015747</v>
      </c>
      <c r="CZ55" s="1">
        <f ca="1">$CX55*(1+Surge_Predicted_Impact!$C$145)</f>
        <v>2233.4575606692915</v>
      </c>
      <c r="DA55" s="1">
        <f ca="1">CX55/Surge_Predicted_Impact!$C$148</f>
        <v>595.58868284514438</v>
      </c>
      <c r="DB55" s="152">
        <f>Surge_Predicted_Impact!$C$152</f>
        <v>0</v>
      </c>
    </row>
    <row r="56" spans="2:106" x14ac:dyDescent="0.25">
      <c r="B56" s="30">
        <f t="shared" si="10"/>
        <v>43945</v>
      </c>
      <c r="C56" s="18">
        <f ca="1">INDIRECT(_xlfn.CONCAT(EpidemiologicalModel_Selection!$C$2,"!",EpidemiologicalModel_Selection!$C$5,ROW()-1))</f>
        <v>50465.412286282248</v>
      </c>
      <c r="D56" s="18">
        <f ca="1">INDIRECT(_xlfn.CONCAT(EpidemiologicalModel_Selection!$C$2,"!",EpidemiologicalModel_Selection!$C$3,ROW()-1))</f>
        <v>26648.621757700821</v>
      </c>
      <c r="E56" s="37">
        <f ca="1">INDIRECT(_xlfn.CONCAT(EpidemiologicalModel_Selection!$C$2,"!",EpidemiologicalModel_Selection!$C$4,ROW()-1))</f>
        <v>2328.5839200790301</v>
      </c>
      <c r="F56" s="37">
        <f ca="1">E56*Surge_Predicted_Impact!$D$53</f>
        <v>197.46391642270174</v>
      </c>
      <c r="G56" s="6">
        <f t="shared" ca="1" si="0"/>
        <v>1416.7347909857415</v>
      </c>
      <c r="H56" s="24">
        <f ca="1">H55*(1-1/Surge_Predicted_Impact!$C$60)+F56</f>
        <v>1416.7347909857415</v>
      </c>
      <c r="I56" s="24">
        <f ca="1">(1-Surge_Predicted_Impact!$C$68)*Calculation!O55</f>
        <v>12.351887001882139</v>
      </c>
      <c r="J56" s="24">
        <f ca="1">I56+(J55*(1-1/Surge_Predicted_Impact!$C$63))</f>
        <v>57.270727856017253</v>
      </c>
      <c r="K56" s="24">
        <f ca="1">(1/Surge_Predicted_Impact!$C$62)*Calculation!L55</f>
        <v>19.273480974774898</v>
      </c>
      <c r="L56" s="24">
        <f ca="1">M56+L55*(1-1/Surge_Predicted_Impact!$C$62)</f>
        <v>234.36269635528259</v>
      </c>
      <c r="M56" s="1">
        <f ca="1">E56*Surge_Predicted_Impact!$D$55</f>
        <v>22.354405632758713</v>
      </c>
      <c r="N56" s="6">
        <f ca="1">N55*(1-1/Surge_Predicted_Impact!$C$64)+K56</f>
        <v>112.59268470897918</v>
      </c>
      <c r="O56" s="24">
        <f ca="1">N55*1/Surge_Predicted_Impact!$C$64</f>
        <v>13.331314819172039</v>
      </c>
      <c r="P56" s="1">
        <f ca="1">E56*Surge_Predicted_Impact!$D$54</f>
        <v>152.75510515718435</v>
      </c>
      <c r="Q56" s="1">
        <f ca="1">Q55*(1-1/Surge_Predicted_Impact!$C$61)+P56</f>
        <v>1748.1495873051742</v>
      </c>
      <c r="R56" s="6">
        <f t="shared" ca="1" si="11"/>
        <v>2039.7830115164741</v>
      </c>
      <c r="S56" s="1">
        <f ca="1">E56*Surge_Predicted_Impact!$D$56</f>
        <v>0.11177202816379356</v>
      </c>
      <c r="T56" s="6">
        <f ca="1">T55*(1-1/Surge_Predicted_Impact!$C$65)+S56</f>
        <v>1.0439891433104469</v>
      </c>
      <c r="U56" s="1">
        <f ca="1">E56*Surge_Predicted_Impact!$D$57</f>
        <v>0.17883524506206969</v>
      </c>
      <c r="V56" s="6">
        <f ca="1">U55*(1-1/Surge_Predicted_Impact!$C$66)+U56</f>
        <v>0.17883524506206969</v>
      </c>
      <c r="W56" s="5">
        <f>Surge_Predicted_Impact!$C$72</f>
        <v>0</v>
      </c>
      <c r="X56" s="160">
        <f>Surge_Predicted_Impact!$C$73</f>
        <v>0</v>
      </c>
      <c r="Y56" s="5">
        <f>Surge_Predicted_Impact!$C$74</f>
        <v>0</v>
      </c>
      <c r="Z56" s="5">
        <f>Surge_Predicted_Impact!$C$75</f>
        <v>0</v>
      </c>
      <c r="AA56" s="5">
        <f>Surge_Predicted_Impact!$C$76</f>
        <v>0</v>
      </c>
      <c r="AC56" s="18">
        <f ca="1">_xlfn.CEILING.MATH(G56/Surge_Predicted_Impact!$C$92)*(24/Surge_Predicted_Impact!$C$89)*(7/Surge_Predicted_Impact!$C$90)</f>
        <v>1863.75</v>
      </c>
      <c r="AD56" s="18">
        <f ca="1">_xlfn.CEILING.MATH(R56/Surge_Predicted_Impact!$C$93)*(24/Surge_Predicted_Impact!$C$89)*(7/Surge_Predicted_Impact!$C$90)</f>
        <v>3570</v>
      </c>
      <c r="AE56" s="1">
        <f t="shared" ca="1" si="1"/>
        <v>5433.75</v>
      </c>
      <c r="AF56" s="1">
        <f ca="1">_xlfn.CEILING.MATH(N56/Surge_Predicted_Impact!$C$94)*24/Surge_Predicted_Impact!$C$89*7/Surge_Predicted_Impact!$C$90</f>
        <v>593.25</v>
      </c>
      <c r="AG56" s="1">
        <f ca="1">_xlfn.CEILING.MATH(T56/Surge_Predicted_Impact!$C$95)*24/Surge_Predicted_Impact!$C$89*7/Surge_Predicted_Impact!$C$90</f>
        <v>10.5</v>
      </c>
      <c r="AH56" s="1">
        <f ca="1">_xlfn.CEILING.MATH(V56/Surge_Predicted_Impact!$C$96)*24/Surge_Predicted_Impact!$C$89*7/Surge_Predicted_Impact!$C$90</f>
        <v>5.25</v>
      </c>
      <c r="AI56" s="18">
        <f t="shared" ca="1" si="12"/>
        <v>6042.75</v>
      </c>
      <c r="AJ56" s="41"/>
      <c r="AK56" s="23">
        <f ca="1">_xlfn.CEILING.MATH(G56/Surge_Predicted_Impact!$C$103)*24/Surge_Predicted_Impact!$C$100*7/Surge_Predicted_Impact!$C$101</f>
        <v>934.5</v>
      </c>
      <c r="AL56" s="23">
        <f ca="1">_xlfn.CEILING.MATH(R56/Surge_Predicted_Impact!$C$104)*24/Surge_Predicted_Impact!$C$100*7/Surge_Predicted_Impact!$C$101</f>
        <v>1785</v>
      </c>
      <c r="AM56" s="23">
        <f ca="1">_xlfn.CEILING.MATH(N56/Surge_Predicted_Impact!$C$105)*24/Surge_Predicted_Impact!$C$100*7/Surge_Predicted_Impact!$C$101</f>
        <v>299.25</v>
      </c>
      <c r="AN56" s="23">
        <f ca="1">_xlfn.CEILING.MATH(T56/Surge_Predicted_Impact!$C$106)*24/Surge_Predicted_Impact!$C$100*7/Surge_Predicted_Impact!$C$101</f>
        <v>5.25</v>
      </c>
      <c r="AO56" s="23">
        <f ca="1">_xlfn.CEILING.MATH(V56/Surge_Predicted_Impact!$C$107)*24/Surge_Predicted_Impact!$C$100*7/Surge_Predicted_Impact!$C$101</f>
        <v>5.25</v>
      </c>
      <c r="AP56" s="1">
        <f t="shared" ca="1" si="2"/>
        <v>3029.25</v>
      </c>
      <c r="AR56" s="38">
        <f ca="1">G56/Surge_Predicted_Impact!$C$81</f>
        <v>472.24493032858049</v>
      </c>
      <c r="AS56" s="38">
        <f ca="1">$R56/Surge_Predicted_Impact!$C$82</f>
        <v>1019.891505758237</v>
      </c>
      <c r="AT56" s="38">
        <f t="shared" ca="1" si="13"/>
        <v>1492.1364360868174</v>
      </c>
      <c r="AU56" s="38">
        <f ca="1">N56/Surge_Predicted_Impact!$C$83</f>
        <v>56.296342354489589</v>
      </c>
      <c r="AV56" s="38">
        <f ca="1">T56/Surge_Predicted_Impact!$C$84</f>
        <v>0.52199457165522345</v>
      </c>
      <c r="AW56" s="38">
        <f ca="1">V56/Surge_Predicted_Impact!$C$85</f>
        <v>4.4708811265517422E-2</v>
      </c>
      <c r="AX56" s="38">
        <f t="shared" ca="1" si="14"/>
        <v>1548.9994818242278</v>
      </c>
      <c r="AZ56" s="1">
        <f ca="1">(AE56-BA55)*Surge_Predicted_Impact!$C$124</f>
        <v>50.345833829236774</v>
      </c>
      <c r="BA56" s="1">
        <f ca="1">BA55*(1-1/Surge_Predicted_Impact!$C$125)+AZ56</f>
        <v>421.00054968582197</v>
      </c>
      <c r="BB56" s="37">
        <f t="shared" ca="1" si="15"/>
        <v>5854.7505496858221</v>
      </c>
      <c r="BC56" s="1">
        <f ca="1">(AF56-BD55)*Surge_Predicted_Impact!$C$124</f>
        <v>5.5787064277697844</v>
      </c>
      <c r="BD56" s="1">
        <f ca="1">BD55*(1-1/Surge_Predicted_Impact!$C$125)+BC56</f>
        <v>38.430966706289823</v>
      </c>
      <c r="BE56" s="37">
        <f t="shared" ca="1" si="19"/>
        <v>631.68096670628984</v>
      </c>
      <c r="BF56" s="1">
        <f ca="1">(AI56-BG55)*Surge_Predicted_Impact!$C$124</f>
        <v>56.068293968867422</v>
      </c>
      <c r="BG56" s="1">
        <f ca="1">BG55*(1-1/Surge_Predicted_Impact!$C$125)+BF56</f>
        <v>460.85171114546421</v>
      </c>
      <c r="BH56" s="37">
        <f t="shared" ca="1" si="20"/>
        <v>6503.6017111454639</v>
      </c>
      <c r="BJ56" s="1">
        <f ca="1">(AT56-BK55)*Surge_Predicted_Impact!$C$124</f>
        <v>13.828971925816125</v>
      </c>
      <c r="BK56" s="1">
        <f ca="1">BK55*(1-1/Surge_Predicted_Impact!$C$125)+BJ56</f>
        <v>115.26541232350642</v>
      </c>
      <c r="BL56" s="37">
        <f t="shared" ca="1" si="16"/>
        <v>1607.4018484103237</v>
      </c>
      <c r="BM56" s="1">
        <f ca="1">(AU56-BN55)*Surge_Predicted_Impact!$C$124</f>
        <v>0.52959710465424037</v>
      </c>
      <c r="BN56" s="1">
        <f ca="1">BN55*(1-1/Surge_Predicted_Impact!$C$125)+BM56</f>
        <v>3.6278981445008256</v>
      </c>
      <c r="BO56" s="37">
        <f t="shared" ca="1" si="17"/>
        <v>59.924240498990414</v>
      </c>
      <c r="BP56" s="1">
        <f ca="1">(AX56-AY55)*Surge_Predicted_Impact!$C$124</f>
        <v>15.489994818242279</v>
      </c>
      <c r="BQ56" s="1">
        <f ca="1">BQ55*(1-1/Surge_Predicted_Impact!$C$125)+BP56</f>
        <v>126.40958648968085</v>
      </c>
      <c r="BR56" s="1">
        <f t="shared" ca="1" si="21"/>
        <v>1675.4090683139086</v>
      </c>
      <c r="BS56" s="1">
        <f ca="1">(AP56-AQ55)*Surge_Predicted_Impact!$C$124</f>
        <v>30.2925</v>
      </c>
      <c r="BT56" s="1">
        <f ca="1">BT55*(1-1/Surge_Predicted_Impact!$C$125)+BS56</f>
        <v>246.15641602989385</v>
      </c>
      <c r="BU56" s="1">
        <f t="shared" ca="1" si="22"/>
        <v>3275.406416029894</v>
      </c>
      <c r="BW56" s="1">
        <f>Surge_Predicted_Impact!$C$112</f>
        <v>0</v>
      </c>
      <c r="BX56" s="1">
        <f>Surge_Predicted_Impact!$C$113</f>
        <v>0</v>
      </c>
      <c r="BY56" s="152">
        <f>Surge_Predicted_Impact!$C$114</f>
        <v>0</v>
      </c>
      <c r="BZ56" s="152">
        <f>Surge_Predicted_Impact!$C$115</f>
        <v>0</v>
      </c>
      <c r="CA56" s="152">
        <f t="shared" si="6"/>
        <v>0</v>
      </c>
      <c r="CB56" s="1">
        <f>Surge_Predicted_Impact!$C$117</f>
        <v>0</v>
      </c>
      <c r="CC56" s="1">
        <f>Surge_Predicted_Impact!$C$118</f>
        <v>0</v>
      </c>
      <c r="CD56" s="1">
        <f>Surge_Predicted_Impact!$C$119</f>
        <v>0</v>
      </c>
      <c r="CE56" s="1">
        <f t="shared" si="7"/>
        <v>0</v>
      </c>
      <c r="CF56" s="152">
        <f>Surge_Predicted_Impact!$C$120</f>
        <v>0</v>
      </c>
      <c r="CH56" s="1">
        <f ca="1">D56*Surge_Predicted_Impact!$C$135</f>
        <v>266486.21757700818</v>
      </c>
      <c r="CI56" s="18">
        <f ca="1">(C56-C55)*Surge_Predicted_Impact!$C$135</f>
        <v>23285.83920079036</v>
      </c>
      <c r="CJ56" s="18">
        <f ca="1">CJ55*(1- 1/Surge_Predicted_Impact!$C$137)+CI56</f>
        <v>217497.73818967625</v>
      </c>
      <c r="CK56" s="18">
        <f t="shared" ca="1" si="8"/>
        <v>194211.89898888589</v>
      </c>
      <c r="CL56" s="1">
        <f ca="1">CJ56*(1-Surge_Predicted_Impact!$C$136)</f>
        <v>184873.07746122481</v>
      </c>
      <c r="CM56" s="1">
        <f ca="1">CJ56*(1+Surge_Predicted_Impact!$C$136)</f>
        <v>250122.39891812767</v>
      </c>
      <c r="CN56" s="1">
        <f ca="1">CI56/Surge_Predicted_Impact!$C$138</f>
        <v>4657.1678401580721</v>
      </c>
      <c r="CO56" s="1">
        <f ca="1">CK56/Surge_Predicted_Impact!$C$140</f>
        <v>7768.475959555436</v>
      </c>
      <c r="CP56" s="1">
        <f t="shared" ca="1" si="9"/>
        <v>12425.643799713507</v>
      </c>
      <c r="CQ56" s="1">
        <f ca="1">CI56/(Surge_Predicted_Impact!$C$138 + Surge_Predicted_Impact!$C$139)</f>
        <v>3880.9732001317266</v>
      </c>
      <c r="CR56" s="1">
        <f ca="1">CK56/(Surge_Predicted_Impact!$C$140 + Surge_Predicted_Impact!$C$141)</f>
        <v>7469.6884226494576</v>
      </c>
      <c r="CS56" s="152">
        <f>Surge_Predicted_Impact!$C$151</f>
        <v>12000</v>
      </c>
      <c r="CT56" s="152"/>
      <c r="CU56" s="1">
        <f ca="1">Surge_Predicted_Impact!$C$146*(Calculation!E56-Calculation!H56)</f>
        <v>91.184912909328872</v>
      </c>
      <c r="CV56" s="1">
        <f ca="1">H55*1/Surge_Predicted_Impact!$C$60</f>
        <v>203.21181242717327</v>
      </c>
      <c r="CW56" s="1">
        <f ca="1">CV56*Surge_Predicted_Impact!$C$144+CU56</f>
        <v>101.34550353068754</v>
      </c>
      <c r="CX56" s="1">
        <f ca="1">CX55*(1-1/Surge_Predicted_Impact!$C$147)+CW55</f>
        <v>1812.2161645540707</v>
      </c>
      <c r="CY56" s="1">
        <f ca="1">$CX56*(1-Surge_Predicted_Impact!$C$145)</f>
        <v>1359.162123415553</v>
      </c>
      <c r="CZ56" s="1">
        <f ca="1">$CX56*(1+Surge_Predicted_Impact!$C$145)</f>
        <v>2265.2702056925882</v>
      </c>
      <c r="DA56" s="1">
        <f ca="1">CX56/Surge_Predicted_Impact!$C$148</f>
        <v>604.07205485135694</v>
      </c>
      <c r="DB56" s="152">
        <f>Surge_Predicted_Impact!$C$152</f>
        <v>0</v>
      </c>
    </row>
    <row r="57" spans="2:106" x14ac:dyDescent="0.25">
      <c r="B57" s="30">
        <f t="shared" si="10"/>
        <v>43946</v>
      </c>
      <c r="C57" s="18">
        <f ca="1">INDIRECT(_xlfn.CONCAT(EpidemiologicalModel_Selection!$C$2,"!",EpidemiologicalModel_Selection!$C$5,ROW()-1))</f>
        <v>52639.92624735221</v>
      </c>
      <c r="D57" s="18">
        <f ca="1">INDIRECT(_xlfn.CONCAT(EpidemiologicalModel_Selection!$C$2,"!",EpidemiologicalModel_Selection!$C$3,ROW()-1))</f>
        <v>26919.662736077873</v>
      </c>
      <c r="E57" s="37">
        <f ca="1">INDIRECT(_xlfn.CONCAT(EpidemiologicalModel_Selection!$C$2,"!",EpidemiologicalModel_Selection!$C$4,ROW()-1))</f>
        <v>2174.5139610699684</v>
      </c>
      <c r="F57" s="37">
        <f ca="1">E57*Surge_Predicted_Impact!$D$53</f>
        <v>184.39878389873331</v>
      </c>
      <c r="G57" s="6">
        <f t="shared" ca="1" si="0"/>
        <v>1398.7428904579406</v>
      </c>
      <c r="H57" s="24">
        <f ca="1">H56*(1-1/Surge_Predicted_Impact!$C$60)+F57</f>
        <v>1398.7428904579406</v>
      </c>
      <c r="I57" s="24">
        <f ca="1">(1-Surge_Predicted_Impact!$C$68)*Calculation!O56</f>
        <v>13.131345096884459</v>
      </c>
      <c r="J57" s="24">
        <f ca="1">I57+(J56*(1-1/Surge_Predicted_Impact!$C$63))</f>
        <v>62.220540402042111</v>
      </c>
      <c r="K57" s="24">
        <f ca="1">(1/Surge_Predicted_Impact!$C$62)*Calculation!L56</f>
        <v>19.53022469627355</v>
      </c>
      <c r="L57" s="24">
        <f ca="1">M57+L56*(1-1/Surge_Predicted_Impact!$C$62)</f>
        <v>235.70780568528076</v>
      </c>
      <c r="M57" s="1">
        <f ca="1">E57*Surge_Predicted_Impact!$D$55</f>
        <v>20.87533402627172</v>
      </c>
      <c r="N57" s="6">
        <f ca="1">N56*(1-1/Surge_Predicted_Impact!$C$64)+K57</f>
        <v>118.04882381663033</v>
      </c>
      <c r="O57" s="24">
        <f ca="1">N56*1/Surge_Predicted_Impact!$C$64</f>
        <v>14.074085588622397</v>
      </c>
      <c r="P57" s="1">
        <f ca="1">E57*Surge_Predicted_Impact!$D$54</f>
        <v>142.64811584618991</v>
      </c>
      <c r="Q57" s="1">
        <f ca="1">Q56*(1-1/Surge_Predicted_Impact!$C$61)+P57</f>
        <v>1765.9298754867089</v>
      </c>
      <c r="R57" s="6">
        <f t="shared" ca="1" si="11"/>
        <v>2063.8582215740316</v>
      </c>
      <c r="S57" s="1">
        <f ca="1">E57*Surge_Predicted_Impact!$D$56</f>
        <v>0.1043766701313586</v>
      </c>
      <c r="T57" s="6">
        <f ca="1">T56*(1-1/Surge_Predicted_Impact!$C$65)+S57</f>
        <v>1.0439668991107609</v>
      </c>
      <c r="U57" s="1">
        <f ca="1">E57*Surge_Predicted_Impact!$D$57</f>
        <v>0.16700267221017376</v>
      </c>
      <c r="V57" s="6">
        <f ca="1">U56*(1-1/Surge_Predicted_Impact!$C$66)+U57</f>
        <v>0.16700267221017376</v>
      </c>
      <c r="W57" s="5">
        <f>Surge_Predicted_Impact!$C$72</f>
        <v>0</v>
      </c>
      <c r="X57" s="160">
        <f>Surge_Predicted_Impact!$C$73</f>
        <v>0</v>
      </c>
      <c r="Y57" s="5">
        <f>Surge_Predicted_Impact!$C$74</f>
        <v>0</v>
      </c>
      <c r="Z57" s="5">
        <f>Surge_Predicted_Impact!$C$75</f>
        <v>0</v>
      </c>
      <c r="AA57" s="5">
        <f>Surge_Predicted_Impact!$C$76</f>
        <v>0</v>
      </c>
      <c r="AC57" s="18">
        <f ca="1">_xlfn.CEILING.MATH(G57/Surge_Predicted_Impact!$C$92)*(24/Surge_Predicted_Impact!$C$89)*(7/Surge_Predicted_Impact!$C$90)</f>
        <v>1837.5</v>
      </c>
      <c r="AD57" s="18">
        <f ca="1">_xlfn.CEILING.MATH(R57/Surge_Predicted_Impact!$C$93)*(24/Surge_Predicted_Impact!$C$89)*(7/Surge_Predicted_Impact!$C$90)</f>
        <v>3612</v>
      </c>
      <c r="AE57" s="1">
        <f t="shared" ca="1" si="1"/>
        <v>5449.5</v>
      </c>
      <c r="AF57" s="1">
        <f ca="1">_xlfn.CEILING.MATH(N57/Surge_Predicted_Impact!$C$94)*24/Surge_Predicted_Impact!$C$89*7/Surge_Predicted_Impact!$C$90</f>
        <v>624.75</v>
      </c>
      <c r="AG57" s="1">
        <f ca="1">_xlfn.CEILING.MATH(T57/Surge_Predicted_Impact!$C$95)*24/Surge_Predicted_Impact!$C$89*7/Surge_Predicted_Impact!$C$90</f>
        <v>10.5</v>
      </c>
      <c r="AH57" s="1">
        <f ca="1">_xlfn.CEILING.MATH(V57/Surge_Predicted_Impact!$C$96)*24/Surge_Predicted_Impact!$C$89*7/Surge_Predicted_Impact!$C$90</f>
        <v>5.25</v>
      </c>
      <c r="AI57" s="18">
        <f t="shared" ca="1" si="12"/>
        <v>6090</v>
      </c>
      <c r="AJ57" s="41"/>
      <c r="AK57" s="23">
        <f ca="1">_xlfn.CEILING.MATH(G57/Surge_Predicted_Impact!$C$103)*24/Surge_Predicted_Impact!$C$100*7/Surge_Predicted_Impact!$C$101</f>
        <v>918.75</v>
      </c>
      <c r="AL57" s="23">
        <f ca="1">_xlfn.CEILING.MATH(R57/Surge_Predicted_Impact!$C$104)*24/Surge_Predicted_Impact!$C$100*7/Surge_Predicted_Impact!$C$101</f>
        <v>1806</v>
      </c>
      <c r="AM57" s="23">
        <f ca="1">_xlfn.CEILING.MATH(N57/Surge_Predicted_Impact!$C$105)*24/Surge_Predicted_Impact!$C$100*7/Surge_Predicted_Impact!$C$101</f>
        <v>315</v>
      </c>
      <c r="AN57" s="23">
        <f ca="1">_xlfn.CEILING.MATH(T57/Surge_Predicted_Impact!$C$106)*24/Surge_Predicted_Impact!$C$100*7/Surge_Predicted_Impact!$C$101</f>
        <v>5.25</v>
      </c>
      <c r="AO57" s="23">
        <f ca="1">_xlfn.CEILING.MATH(V57/Surge_Predicted_Impact!$C$107)*24/Surge_Predicted_Impact!$C$100*7/Surge_Predicted_Impact!$C$101</f>
        <v>5.25</v>
      </c>
      <c r="AP57" s="1">
        <f t="shared" ca="1" si="2"/>
        <v>3050.25</v>
      </c>
      <c r="AR57" s="38">
        <f ca="1">G57/Surge_Predicted_Impact!$C$81</f>
        <v>466.24763015264688</v>
      </c>
      <c r="AS57" s="38">
        <f ca="1">$R57/Surge_Predicted_Impact!$C$82</f>
        <v>1031.9291107870158</v>
      </c>
      <c r="AT57" s="38">
        <f t="shared" ca="1" si="13"/>
        <v>1498.1767409396627</v>
      </c>
      <c r="AU57" s="38">
        <f ca="1">N57/Surge_Predicted_Impact!$C$83</f>
        <v>59.024411908315166</v>
      </c>
      <c r="AV57" s="38">
        <f ca="1">T57/Surge_Predicted_Impact!$C$84</f>
        <v>0.52198344955538045</v>
      </c>
      <c r="AW57" s="38">
        <f ca="1">V57/Surge_Predicted_Impact!$C$85</f>
        <v>4.175066805254344E-2</v>
      </c>
      <c r="AX57" s="38">
        <f t="shared" ca="1" si="14"/>
        <v>1557.7648869655859</v>
      </c>
      <c r="AZ57" s="1">
        <f ca="1">(AE57-BA56)*Surge_Predicted_Impact!$C$124</f>
        <v>50.284994503141782</v>
      </c>
      <c r="BA57" s="1">
        <f ca="1">BA56*(1-1/Surge_Predicted_Impact!$C$125)+AZ57</f>
        <v>441.2140763542622</v>
      </c>
      <c r="BB57" s="37">
        <f t="shared" ca="1" si="15"/>
        <v>5890.714076354262</v>
      </c>
      <c r="BC57" s="1">
        <f ca="1">(AF57-BD56)*Surge_Predicted_Impact!$C$124</f>
        <v>5.8631903329371013</v>
      </c>
      <c r="BD57" s="1">
        <f ca="1">BD56*(1-1/Surge_Predicted_Impact!$C$125)+BC57</f>
        <v>41.54908798877765</v>
      </c>
      <c r="BE57" s="37">
        <f t="shared" ca="1" si="19"/>
        <v>666.29908798877761</v>
      </c>
      <c r="BF57" s="1">
        <f ca="1">(AI57-BG56)*Surge_Predicted_Impact!$C$124</f>
        <v>56.29148288854536</v>
      </c>
      <c r="BG57" s="1">
        <f ca="1">BG56*(1-1/Surge_Predicted_Impact!$C$125)+BF57</f>
        <v>484.22521466647646</v>
      </c>
      <c r="BH57" s="37">
        <f t="shared" ca="1" si="20"/>
        <v>6574.2252146664769</v>
      </c>
      <c r="BJ57" s="1">
        <f ca="1">(AT57-BK56)*Surge_Predicted_Impact!$C$124</f>
        <v>13.829113286161565</v>
      </c>
      <c r="BK57" s="1">
        <f ca="1">BK56*(1-1/Surge_Predicted_Impact!$C$125)+BJ57</f>
        <v>120.86128187227467</v>
      </c>
      <c r="BL57" s="37">
        <f t="shared" ca="1" si="16"/>
        <v>1619.0380228119375</v>
      </c>
      <c r="BM57" s="1">
        <f ca="1">(AU57-BN56)*Surge_Predicted_Impact!$C$124</f>
        <v>0.55396513763814337</v>
      </c>
      <c r="BN57" s="1">
        <f ca="1">BN56*(1-1/Surge_Predicted_Impact!$C$125)+BM57</f>
        <v>3.9227277003889101</v>
      </c>
      <c r="BO57" s="37">
        <f t="shared" ca="1" si="17"/>
        <v>62.947139608704077</v>
      </c>
      <c r="BP57" s="1">
        <f ca="1">(AX57-AY56)*Surge_Predicted_Impact!$C$124</f>
        <v>15.57764886965586</v>
      </c>
      <c r="BQ57" s="1">
        <f ca="1">BQ56*(1-1/Surge_Predicted_Impact!$C$125)+BP57</f>
        <v>132.95797918150237</v>
      </c>
      <c r="BR57" s="1">
        <f t="shared" ca="1" si="21"/>
        <v>1690.7228661470883</v>
      </c>
      <c r="BS57" s="1">
        <f ca="1">(AP57-AQ56)*Surge_Predicted_Impact!$C$124</f>
        <v>30.502500000000001</v>
      </c>
      <c r="BT57" s="1">
        <f ca="1">BT56*(1-1/Surge_Predicted_Impact!$C$125)+BS57</f>
        <v>259.07631488490142</v>
      </c>
      <c r="BU57" s="1">
        <f t="shared" ca="1" si="22"/>
        <v>3309.3263148849014</v>
      </c>
      <c r="BW57" s="1">
        <f>Surge_Predicted_Impact!$C$112</f>
        <v>0</v>
      </c>
      <c r="BX57" s="1">
        <f>Surge_Predicted_Impact!$C$113</f>
        <v>0</v>
      </c>
      <c r="BY57" s="152">
        <f>Surge_Predicted_Impact!$C$114</f>
        <v>0</v>
      </c>
      <c r="BZ57" s="152">
        <f>Surge_Predicted_Impact!$C$115</f>
        <v>0</v>
      </c>
      <c r="CA57" s="152">
        <f t="shared" si="6"/>
        <v>0</v>
      </c>
      <c r="CB57" s="1">
        <f>Surge_Predicted_Impact!$C$117</f>
        <v>0</v>
      </c>
      <c r="CC57" s="1">
        <f>Surge_Predicted_Impact!$C$118</f>
        <v>0</v>
      </c>
      <c r="CD57" s="1">
        <f>Surge_Predicted_Impact!$C$119</f>
        <v>0</v>
      </c>
      <c r="CE57" s="1">
        <f t="shared" si="7"/>
        <v>0</v>
      </c>
      <c r="CF57" s="152">
        <f>Surge_Predicted_Impact!$C$120</f>
        <v>0</v>
      </c>
      <c r="CH57" s="1">
        <f ca="1">D57*Surge_Predicted_Impact!$C$135</f>
        <v>269196.62736077874</v>
      </c>
      <c r="CI57" s="18">
        <f ca="1">(C57-C56)*Surge_Predicted_Impact!$C$135</f>
        <v>21745.139610699625</v>
      </c>
      <c r="CJ57" s="18">
        <f ca="1">CJ56*(1- 1/Surge_Predicted_Impact!$C$137)+CI57</f>
        <v>217493.10398140823</v>
      </c>
      <c r="CK57" s="18">
        <f t="shared" ca="1" si="8"/>
        <v>195747.96437070862</v>
      </c>
      <c r="CL57" s="1">
        <f ca="1">CJ57*(1-Surge_Predicted_Impact!$C$136)</f>
        <v>184869.13838419699</v>
      </c>
      <c r="CM57" s="1">
        <f ca="1">CJ57*(1+Surge_Predicted_Impact!$C$136)</f>
        <v>250117.06957861944</v>
      </c>
      <c r="CN57" s="1">
        <f ca="1">CI57/Surge_Predicted_Impact!$C$138</f>
        <v>4349.0279221399251</v>
      </c>
      <c r="CO57" s="1">
        <f ca="1">CK57/Surge_Predicted_Impact!$C$140</f>
        <v>7829.9185748283453</v>
      </c>
      <c r="CP57" s="1">
        <f t="shared" ca="1" si="9"/>
        <v>12178.94649696827</v>
      </c>
      <c r="CQ57" s="1">
        <f ca="1">CI57/(Surge_Predicted_Impact!$C$138 + Surge_Predicted_Impact!$C$139)</f>
        <v>3624.1899351166044</v>
      </c>
      <c r="CR57" s="1">
        <f ca="1">CK57/(Surge_Predicted_Impact!$C$140 + Surge_Predicted_Impact!$C$141)</f>
        <v>7528.7678604118701</v>
      </c>
      <c r="CS57" s="152">
        <f>Surge_Predicted_Impact!$C$151</f>
        <v>12000</v>
      </c>
      <c r="CT57" s="152"/>
      <c r="CU57" s="1">
        <f ca="1">Surge_Predicted_Impact!$C$146*(Calculation!E57-Calculation!H57)</f>
        <v>77.577107061202796</v>
      </c>
      <c r="CV57" s="1">
        <f ca="1">H56*1/Surge_Predicted_Impact!$C$60</f>
        <v>202.39068442653451</v>
      </c>
      <c r="CW57" s="1">
        <f ca="1">CV57*Surge_Predicted_Impact!$C$144+CU57</f>
        <v>87.696641282529527</v>
      </c>
      <c r="CX57" s="1">
        <f ca="1">CX56*(1-1/Surge_Predicted_Impact!$C$147)+CW56</f>
        <v>1822.9508598570544</v>
      </c>
      <c r="CY57" s="1">
        <f ca="1">$CX57*(1-Surge_Predicted_Impact!$C$145)</f>
        <v>1367.2131448927908</v>
      </c>
      <c r="CZ57" s="1">
        <f ca="1">$CX57*(1+Surge_Predicted_Impact!$C$145)</f>
        <v>2278.6885748213181</v>
      </c>
      <c r="DA57" s="1">
        <f ca="1">CX57/Surge_Predicted_Impact!$C$148</f>
        <v>607.65028661901817</v>
      </c>
      <c r="DB57" s="152">
        <f>Surge_Predicted_Impact!$C$152</f>
        <v>0</v>
      </c>
    </row>
    <row r="58" spans="2:106" x14ac:dyDescent="0.25">
      <c r="B58" s="30">
        <f t="shared" si="10"/>
        <v>43947</v>
      </c>
      <c r="C58" s="18">
        <f ca="1">INDIRECT(_xlfn.CONCAT(EpidemiologicalModel_Selection!$C$2,"!",EpidemiologicalModel_Selection!$C$5,ROW()-1))</f>
        <v>54652.820884885492</v>
      </c>
      <c r="D58" s="18">
        <f ca="1">INDIRECT(_xlfn.CONCAT(EpidemiologicalModel_Selection!$C$2,"!",EpidemiologicalModel_Selection!$C$3,ROW()-1))</f>
        <v>27009.724321034162</v>
      </c>
      <c r="E58" s="37">
        <f ca="1">INDIRECT(_xlfn.CONCAT(EpidemiologicalModel_Selection!$C$2,"!",EpidemiologicalModel_Selection!$C$4,ROW()-1))</f>
        <v>2012.894637533283</v>
      </c>
      <c r="F58" s="37">
        <f ca="1">E58*Surge_Predicted_Impact!$D$53</f>
        <v>170.6934652628224</v>
      </c>
      <c r="G58" s="6">
        <f t="shared" ca="1" si="0"/>
        <v>1369.6159427982002</v>
      </c>
      <c r="H58" s="24">
        <f ca="1">H57*(1-1/Surge_Predicted_Impact!$C$60)+F58</f>
        <v>1369.6159427982002</v>
      </c>
      <c r="I58" s="24">
        <f ca="1">(1-Surge_Predicted_Impact!$C$68)*Calculation!O57</f>
        <v>13.862974304793061</v>
      </c>
      <c r="J58" s="24">
        <f ca="1">I58+(J57*(1-1/Surge_Predicted_Impact!$C$63))</f>
        <v>67.194866077972023</v>
      </c>
      <c r="K58" s="24">
        <f ca="1">(1/Surge_Predicted_Impact!$C$62)*Calculation!L57</f>
        <v>19.642317140440063</v>
      </c>
      <c r="L58" s="24">
        <f ca="1">M58+L57*(1-1/Surge_Predicted_Impact!$C$62)</f>
        <v>235.38927706516023</v>
      </c>
      <c r="M58" s="1">
        <f ca="1">E58*Surge_Predicted_Impact!$D$55</f>
        <v>19.323788520319535</v>
      </c>
      <c r="N58" s="6">
        <f ca="1">N57*(1-1/Surge_Predicted_Impact!$C$64)+K58</f>
        <v>122.93503797999159</v>
      </c>
      <c r="O58" s="24">
        <f ca="1">N57*1/Surge_Predicted_Impact!$C$64</f>
        <v>14.756102977078791</v>
      </c>
      <c r="P58" s="1">
        <f ca="1">E58*Surge_Predicted_Impact!$D$54</f>
        <v>132.04588822218335</v>
      </c>
      <c r="Q58" s="1">
        <f ca="1">Q57*(1-1/Surge_Predicted_Impact!$C$61)+P58</f>
        <v>1771.8379154598415</v>
      </c>
      <c r="R58" s="6">
        <f t="shared" ca="1" si="11"/>
        <v>2074.4220586029737</v>
      </c>
      <c r="S58" s="1">
        <f ca="1">E58*Surge_Predicted_Impact!$D$56</f>
        <v>9.6618942601597688E-2</v>
      </c>
      <c r="T58" s="6">
        <f ca="1">T57*(1-1/Surge_Predicted_Impact!$C$65)+S58</f>
        <v>1.0361891518012825</v>
      </c>
      <c r="U58" s="1">
        <f ca="1">E58*Surge_Predicted_Impact!$D$57</f>
        <v>0.15459030816255628</v>
      </c>
      <c r="V58" s="6">
        <f ca="1">U57*(1-1/Surge_Predicted_Impact!$C$66)+U58</f>
        <v>0.15459030816255628</v>
      </c>
      <c r="W58" s="5">
        <f>Surge_Predicted_Impact!$C$72</f>
        <v>0</v>
      </c>
      <c r="X58" s="160">
        <f>Surge_Predicted_Impact!$C$73</f>
        <v>0</v>
      </c>
      <c r="Y58" s="5">
        <f>Surge_Predicted_Impact!$C$74</f>
        <v>0</v>
      </c>
      <c r="Z58" s="5">
        <f>Surge_Predicted_Impact!$C$75</f>
        <v>0</v>
      </c>
      <c r="AA58" s="5">
        <f>Surge_Predicted_Impact!$C$76</f>
        <v>0</v>
      </c>
      <c r="AC58" s="18">
        <f ca="1">_xlfn.CEILING.MATH(G58/Surge_Predicted_Impact!$C$92)*(24/Surge_Predicted_Impact!$C$89)*(7/Surge_Predicted_Impact!$C$90)</f>
        <v>1800.75</v>
      </c>
      <c r="AD58" s="18">
        <f ca="1">_xlfn.CEILING.MATH(R58/Surge_Predicted_Impact!$C$93)*(24/Surge_Predicted_Impact!$C$89)*(7/Surge_Predicted_Impact!$C$90)</f>
        <v>3633</v>
      </c>
      <c r="AE58" s="1">
        <f t="shared" ca="1" si="1"/>
        <v>5433.75</v>
      </c>
      <c r="AF58" s="1">
        <f ca="1">_xlfn.CEILING.MATH(N58/Surge_Predicted_Impact!$C$94)*24/Surge_Predicted_Impact!$C$89*7/Surge_Predicted_Impact!$C$90</f>
        <v>645.75</v>
      </c>
      <c r="AG58" s="1">
        <f ca="1">_xlfn.CEILING.MATH(T58/Surge_Predicted_Impact!$C$95)*24/Surge_Predicted_Impact!$C$89*7/Surge_Predicted_Impact!$C$90</f>
        <v>10.5</v>
      </c>
      <c r="AH58" s="1">
        <f ca="1">_xlfn.CEILING.MATH(V58/Surge_Predicted_Impact!$C$96)*24/Surge_Predicted_Impact!$C$89*7/Surge_Predicted_Impact!$C$90</f>
        <v>5.25</v>
      </c>
      <c r="AI58" s="18">
        <f t="shared" ca="1" si="12"/>
        <v>6095.25</v>
      </c>
      <c r="AJ58" s="41"/>
      <c r="AK58" s="23">
        <f ca="1">_xlfn.CEILING.MATH(G58/Surge_Predicted_Impact!$C$103)*24/Surge_Predicted_Impact!$C$100*7/Surge_Predicted_Impact!$C$101</f>
        <v>903</v>
      </c>
      <c r="AL58" s="23">
        <f ca="1">_xlfn.CEILING.MATH(R58/Surge_Predicted_Impact!$C$104)*24/Surge_Predicted_Impact!$C$100*7/Surge_Predicted_Impact!$C$101</f>
        <v>1816.5</v>
      </c>
      <c r="AM58" s="23">
        <f ca="1">_xlfn.CEILING.MATH(N58/Surge_Predicted_Impact!$C$105)*24/Surge_Predicted_Impact!$C$100*7/Surge_Predicted_Impact!$C$101</f>
        <v>325.5</v>
      </c>
      <c r="AN58" s="23">
        <f ca="1">_xlfn.CEILING.MATH(T58/Surge_Predicted_Impact!$C$106)*24/Surge_Predicted_Impact!$C$100*7/Surge_Predicted_Impact!$C$101</f>
        <v>5.25</v>
      </c>
      <c r="AO58" s="23">
        <f ca="1">_xlfn.CEILING.MATH(V58/Surge_Predicted_Impact!$C$107)*24/Surge_Predicted_Impact!$C$100*7/Surge_Predicted_Impact!$C$101</f>
        <v>5.25</v>
      </c>
      <c r="AP58" s="1">
        <f t="shared" ca="1" si="2"/>
        <v>3055.5</v>
      </c>
      <c r="AR58" s="38">
        <f ca="1">G58/Surge_Predicted_Impact!$C$81</f>
        <v>456.53864759940006</v>
      </c>
      <c r="AS58" s="38">
        <f ca="1">$R58/Surge_Predicted_Impact!$C$82</f>
        <v>1037.2110293014869</v>
      </c>
      <c r="AT58" s="38">
        <f t="shared" ca="1" si="13"/>
        <v>1493.7496769008869</v>
      </c>
      <c r="AU58" s="38">
        <f ca="1">N58/Surge_Predicted_Impact!$C$83</f>
        <v>61.467518989995796</v>
      </c>
      <c r="AV58" s="38">
        <f ca="1">T58/Surge_Predicted_Impact!$C$84</f>
        <v>0.51809457590064123</v>
      </c>
      <c r="AW58" s="38">
        <f ca="1">V58/Surge_Predicted_Impact!$C$85</f>
        <v>3.8647577040639071E-2</v>
      </c>
      <c r="AX58" s="38">
        <f t="shared" ca="1" si="14"/>
        <v>1555.773938043824</v>
      </c>
      <c r="AZ58" s="1">
        <f ca="1">(AE58-BA57)*Surge_Predicted_Impact!$C$124</f>
        <v>49.925359236457382</v>
      </c>
      <c r="BA58" s="1">
        <f ca="1">BA57*(1-1/Surge_Predicted_Impact!$C$125)+AZ58</f>
        <v>459.624144422558</v>
      </c>
      <c r="BB58" s="37">
        <f t="shared" ca="1" si="15"/>
        <v>5893.3741444225579</v>
      </c>
      <c r="BC58" s="1">
        <f ca="1">(AF58-BD57)*Surge_Predicted_Impact!$C$124</f>
        <v>6.0420091201122244</v>
      </c>
      <c r="BD58" s="1">
        <f ca="1">BD57*(1-1/Surge_Predicted_Impact!$C$125)+BC58</f>
        <v>44.623305109691472</v>
      </c>
      <c r="BE58" s="37">
        <f t="shared" ca="1" si="19"/>
        <v>690.3733051096915</v>
      </c>
      <c r="BF58" s="1">
        <f ca="1">(AI58-BG57)*Surge_Predicted_Impact!$C$124</f>
        <v>56.110247853335231</v>
      </c>
      <c r="BG58" s="1">
        <f ca="1">BG57*(1-1/Surge_Predicted_Impact!$C$125)+BF58</f>
        <v>505.74794718649196</v>
      </c>
      <c r="BH58" s="37">
        <f t="shared" ca="1" si="20"/>
        <v>6600.9979471864917</v>
      </c>
      <c r="BJ58" s="1">
        <f ca="1">(AT58-BK57)*Surge_Predicted_Impact!$C$124</f>
        <v>13.728883950286122</v>
      </c>
      <c r="BK58" s="1">
        <f ca="1">BK57*(1-1/Surge_Predicted_Impact!$C$125)+BJ58</f>
        <v>125.95721711739832</v>
      </c>
      <c r="BL58" s="37">
        <f t="shared" ca="1" si="16"/>
        <v>1619.7068940182853</v>
      </c>
      <c r="BM58" s="1">
        <f ca="1">(AU58-BN57)*Surge_Predicted_Impact!$C$124</f>
        <v>0.57544791289606889</v>
      </c>
      <c r="BN58" s="1">
        <f ca="1">BN57*(1-1/Surge_Predicted_Impact!$C$125)+BM58</f>
        <v>4.2179807775429143</v>
      </c>
      <c r="BO58" s="37">
        <f t="shared" ca="1" si="17"/>
        <v>65.685499767538715</v>
      </c>
      <c r="BP58" s="1">
        <f ca="1">(AX58-AY57)*Surge_Predicted_Impact!$C$124</f>
        <v>15.557739380438241</v>
      </c>
      <c r="BQ58" s="1">
        <f ca="1">BQ57*(1-1/Surge_Predicted_Impact!$C$125)+BP58</f>
        <v>139.01872004897615</v>
      </c>
      <c r="BR58" s="1">
        <f t="shared" ca="1" si="21"/>
        <v>1694.7926580928001</v>
      </c>
      <c r="BS58" s="1">
        <f ca="1">(AP58-AQ57)*Surge_Predicted_Impact!$C$124</f>
        <v>30.555</v>
      </c>
      <c r="BT58" s="1">
        <f ca="1">BT57*(1-1/Surge_Predicted_Impact!$C$125)+BS58</f>
        <v>271.12586382169417</v>
      </c>
      <c r="BU58" s="1">
        <f t="shared" ca="1" si="22"/>
        <v>3326.6258638216941</v>
      </c>
      <c r="BW58" s="1">
        <f>Surge_Predicted_Impact!$C$112</f>
        <v>0</v>
      </c>
      <c r="BX58" s="1">
        <f>Surge_Predicted_Impact!$C$113</f>
        <v>0</v>
      </c>
      <c r="BY58" s="152">
        <f>Surge_Predicted_Impact!$C$114</f>
        <v>0</v>
      </c>
      <c r="BZ58" s="152">
        <f>Surge_Predicted_Impact!$C$115</f>
        <v>0</v>
      </c>
      <c r="CA58" s="152">
        <f t="shared" si="6"/>
        <v>0</v>
      </c>
      <c r="CB58" s="1">
        <f>Surge_Predicted_Impact!$C$117</f>
        <v>0</v>
      </c>
      <c r="CC58" s="1">
        <f>Surge_Predicted_Impact!$C$118</f>
        <v>0</v>
      </c>
      <c r="CD58" s="1">
        <f>Surge_Predicted_Impact!$C$119</f>
        <v>0</v>
      </c>
      <c r="CE58" s="1">
        <f t="shared" si="7"/>
        <v>0</v>
      </c>
      <c r="CF58" s="152">
        <f>Surge_Predicted_Impact!$C$120</f>
        <v>0</v>
      </c>
      <c r="CH58" s="1">
        <f ca="1">D58*Surge_Predicted_Impact!$C$135</f>
        <v>270097.24321034161</v>
      </c>
      <c r="CI58" s="18">
        <f ca="1">(C58-C57)*Surge_Predicted_Impact!$C$135</f>
        <v>20128.946375332816</v>
      </c>
      <c r="CJ58" s="18">
        <f ca="1">CJ57*(1- 1/Surge_Predicted_Impact!$C$137)+CI58</f>
        <v>215872.73995860026</v>
      </c>
      <c r="CK58" s="18">
        <f t="shared" ca="1" si="8"/>
        <v>195743.79358326743</v>
      </c>
      <c r="CL58" s="1">
        <f ca="1">CJ58*(1-Surge_Predicted_Impact!$C$136)</f>
        <v>183491.82896481021</v>
      </c>
      <c r="CM58" s="1">
        <f ca="1">CJ58*(1+Surge_Predicted_Impact!$C$136)</f>
        <v>248253.65095239028</v>
      </c>
      <c r="CN58" s="1">
        <f ca="1">CI58/Surge_Predicted_Impact!$C$138</f>
        <v>4025.7892750665633</v>
      </c>
      <c r="CO58" s="1">
        <f ca="1">CK58/Surge_Predicted_Impact!$C$140</f>
        <v>7829.7517433306966</v>
      </c>
      <c r="CP58" s="1">
        <f t="shared" ca="1" si="9"/>
        <v>11855.54101839726</v>
      </c>
      <c r="CQ58" s="1">
        <f ca="1">CI58/(Surge_Predicted_Impact!$C$138 + Surge_Predicted_Impact!$C$139)</f>
        <v>3354.8243958888029</v>
      </c>
      <c r="CR58" s="1">
        <f ca="1">CK58/(Surge_Predicted_Impact!$C$140 + Surge_Predicted_Impact!$C$141)</f>
        <v>7528.6074455102853</v>
      </c>
      <c r="CS58" s="152">
        <f>Surge_Predicted_Impact!$C$151</f>
        <v>12000</v>
      </c>
      <c r="CT58" s="152"/>
      <c r="CU58" s="1">
        <f ca="1">Surge_Predicted_Impact!$C$146*(Calculation!E58-Calculation!H58)</f>
        <v>64.327869473508287</v>
      </c>
      <c r="CV58" s="1">
        <f ca="1">H57*1/Surge_Predicted_Impact!$C$60</f>
        <v>199.82041292256295</v>
      </c>
      <c r="CW58" s="1">
        <f ca="1">CV58*Surge_Predicted_Impact!$C$144+CU58</f>
        <v>74.318890119636436</v>
      </c>
      <c r="CX58" s="1">
        <f ca="1">CX57*(1-1/Surge_Predicted_Impact!$C$147)+CW57</f>
        <v>1819.4999581467312</v>
      </c>
      <c r="CY58" s="1">
        <f ca="1">$CX58*(1-Surge_Predicted_Impact!$C$145)</f>
        <v>1364.6249686100484</v>
      </c>
      <c r="CZ58" s="1">
        <f ca="1">$CX58*(1+Surge_Predicted_Impact!$C$145)</f>
        <v>2274.3749476834141</v>
      </c>
      <c r="DA58" s="1">
        <f ca="1">CX58/Surge_Predicted_Impact!$C$148</f>
        <v>606.49998604891039</v>
      </c>
      <c r="DB58" s="152">
        <f>Surge_Predicted_Impact!$C$152</f>
        <v>0</v>
      </c>
    </row>
    <row r="59" spans="2:106" x14ac:dyDescent="0.25">
      <c r="B59" s="30">
        <f t="shared" si="10"/>
        <v>43948</v>
      </c>
      <c r="C59" s="18">
        <f ca="1">INDIRECT(_xlfn.CONCAT(EpidemiologicalModel_Selection!$C$2,"!",EpidemiologicalModel_Selection!$C$5,ROW()-1))</f>
        <v>56501.80072340856</v>
      </c>
      <c r="D59" s="18">
        <f ca="1">INDIRECT(_xlfn.CONCAT(EpidemiologicalModel_Selection!$C$2,"!",EpidemiologicalModel_Selection!$C$3,ROW()-1))</f>
        <v>26929.438136626221</v>
      </c>
      <c r="E59" s="37">
        <f ca="1">INDIRECT(_xlfn.CONCAT(EpidemiologicalModel_Selection!$C$2,"!",EpidemiologicalModel_Selection!$C$4,ROW()-1))</f>
        <v>1848.9798385230706</v>
      </c>
      <c r="F59" s="37">
        <f ca="1">E59*Surge_Predicted_Impact!$D$53</f>
        <v>156.79349030675638</v>
      </c>
      <c r="G59" s="6">
        <f t="shared" ca="1" si="0"/>
        <v>1330.7500127052137</v>
      </c>
      <c r="H59" s="24">
        <f ca="1">H58*(1-1/Surge_Predicted_Impact!$C$60)+F59</f>
        <v>1330.7500127052137</v>
      </c>
      <c r="I59" s="24">
        <f ca="1">(1-Surge_Predicted_Impact!$C$68)*Calculation!O58</f>
        <v>14.534761432422609</v>
      </c>
      <c r="J59" s="24">
        <f ca="1">I59+(J58*(1-1/Surge_Predicted_Impact!$C$63))</f>
        <v>72.130360927827198</v>
      </c>
      <c r="K59" s="24">
        <f ca="1">(1/Surge_Predicted_Impact!$C$62)*Calculation!L58</f>
        <v>19.615773088763351</v>
      </c>
      <c r="L59" s="24">
        <f ca="1">M59+L58*(1-1/Surge_Predicted_Impact!$C$62)</f>
        <v>233.52371042621837</v>
      </c>
      <c r="M59" s="1">
        <f ca="1">E59*Surge_Predicted_Impact!$D$55</f>
        <v>17.750206449821494</v>
      </c>
      <c r="N59" s="6">
        <f ca="1">N58*(1-1/Surge_Predicted_Impact!$C$64)+K59</f>
        <v>127.18393132125598</v>
      </c>
      <c r="O59" s="24">
        <f ca="1">N58*1/Surge_Predicted_Impact!$C$64</f>
        <v>15.366879747498949</v>
      </c>
      <c r="P59" s="1">
        <f ca="1">E59*Surge_Predicted_Impact!$D$54</f>
        <v>121.29307740711342</v>
      </c>
      <c r="Q59" s="1">
        <f ca="1">Q58*(1-1/Surge_Predicted_Impact!$C$61)+P59</f>
        <v>1766.5711417626808</v>
      </c>
      <c r="R59" s="6">
        <f t="shared" ca="1" si="11"/>
        <v>2072.2252131167265</v>
      </c>
      <c r="S59" s="1">
        <f ca="1">E59*Surge_Predicted_Impact!$D$56</f>
        <v>8.8751032249107478E-2</v>
      </c>
      <c r="T59" s="6">
        <f ca="1">T58*(1-1/Surge_Predicted_Impact!$C$65)+S59</f>
        <v>1.0213212688702618</v>
      </c>
      <c r="U59" s="1">
        <f ca="1">E59*Surge_Predicted_Impact!$D$57</f>
        <v>0.14200165159857198</v>
      </c>
      <c r="V59" s="6">
        <f ca="1">U58*(1-1/Surge_Predicted_Impact!$C$66)+U59</f>
        <v>0.14200165159857198</v>
      </c>
      <c r="W59" s="5">
        <f>Surge_Predicted_Impact!$C$72</f>
        <v>0</v>
      </c>
      <c r="X59" s="160">
        <f>Surge_Predicted_Impact!$C$73</f>
        <v>0</v>
      </c>
      <c r="Y59" s="5">
        <f>Surge_Predicted_Impact!$C$74</f>
        <v>0</v>
      </c>
      <c r="Z59" s="5">
        <f>Surge_Predicted_Impact!$C$75</f>
        <v>0</v>
      </c>
      <c r="AA59" s="5">
        <f>Surge_Predicted_Impact!$C$76</f>
        <v>0</v>
      </c>
      <c r="AC59" s="18">
        <f ca="1">_xlfn.CEILING.MATH(G59/Surge_Predicted_Impact!$C$92)*(24/Surge_Predicted_Impact!$C$89)*(7/Surge_Predicted_Impact!$C$90)</f>
        <v>1748.25</v>
      </c>
      <c r="AD59" s="18">
        <f ca="1">_xlfn.CEILING.MATH(R59/Surge_Predicted_Impact!$C$93)*(24/Surge_Predicted_Impact!$C$89)*(7/Surge_Predicted_Impact!$C$90)</f>
        <v>3627.75</v>
      </c>
      <c r="AE59" s="1">
        <f t="shared" ca="1" si="1"/>
        <v>5376</v>
      </c>
      <c r="AF59" s="1">
        <f ca="1">_xlfn.CEILING.MATH(N59/Surge_Predicted_Impact!$C$94)*24/Surge_Predicted_Impact!$C$89*7/Surge_Predicted_Impact!$C$90</f>
        <v>672</v>
      </c>
      <c r="AG59" s="1">
        <f ca="1">_xlfn.CEILING.MATH(T59/Surge_Predicted_Impact!$C$95)*24/Surge_Predicted_Impact!$C$89*7/Surge_Predicted_Impact!$C$90</f>
        <v>10.5</v>
      </c>
      <c r="AH59" s="1">
        <f ca="1">_xlfn.CEILING.MATH(V59/Surge_Predicted_Impact!$C$96)*24/Surge_Predicted_Impact!$C$89*7/Surge_Predicted_Impact!$C$90</f>
        <v>5.25</v>
      </c>
      <c r="AI59" s="18">
        <f t="shared" ca="1" si="12"/>
        <v>6063.75</v>
      </c>
      <c r="AJ59" s="41"/>
      <c r="AK59" s="23">
        <f ca="1">_xlfn.CEILING.MATH(G59/Surge_Predicted_Impact!$C$103)*24/Surge_Predicted_Impact!$C$100*7/Surge_Predicted_Impact!$C$101</f>
        <v>876.75</v>
      </c>
      <c r="AL59" s="23">
        <f ca="1">_xlfn.CEILING.MATH(R59/Surge_Predicted_Impact!$C$104)*24/Surge_Predicted_Impact!$C$100*7/Surge_Predicted_Impact!$C$101</f>
        <v>1816.5</v>
      </c>
      <c r="AM59" s="23">
        <f ca="1">_xlfn.CEILING.MATH(N59/Surge_Predicted_Impact!$C$105)*24/Surge_Predicted_Impact!$C$100*7/Surge_Predicted_Impact!$C$101</f>
        <v>336</v>
      </c>
      <c r="AN59" s="23">
        <f ca="1">_xlfn.CEILING.MATH(T59/Surge_Predicted_Impact!$C$106)*24/Surge_Predicted_Impact!$C$100*7/Surge_Predicted_Impact!$C$101</f>
        <v>5.25</v>
      </c>
      <c r="AO59" s="23">
        <f ca="1">_xlfn.CEILING.MATH(V59/Surge_Predicted_Impact!$C$107)*24/Surge_Predicted_Impact!$C$100*7/Surge_Predicted_Impact!$C$101</f>
        <v>5.25</v>
      </c>
      <c r="AP59" s="1">
        <f t="shared" ca="1" si="2"/>
        <v>3039.75</v>
      </c>
      <c r="AR59" s="38">
        <f ca="1">G59/Surge_Predicted_Impact!$C$81</f>
        <v>443.5833375684046</v>
      </c>
      <c r="AS59" s="38">
        <f ca="1">$R59/Surge_Predicted_Impact!$C$82</f>
        <v>1036.1126065583633</v>
      </c>
      <c r="AT59" s="38">
        <f t="shared" ca="1" si="13"/>
        <v>1479.6959441267679</v>
      </c>
      <c r="AU59" s="38">
        <f ca="1">N59/Surge_Predicted_Impact!$C$83</f>
        <v>63.591965660627991</v>
      </c>
      <c r="AV59" s="38">
        <f ca="1">T59/Surge_Predicted_Impact!$C$84</f>
        <v>0.51066063443513088</v>
      </c>
      <c r="AW59" s="38">
        <f ca="1">V59/Surge_Predicted_Impact!$C$85</f>
        <v>3.5500412899642994E-2</v>
      </c>
      <c r="AX59" s="38">
        <f t="shared" ca="1" si="14"/>
        <v>1543.8340708347305</v>
      </c>
      <c r="AZ59" s="1">
        <f ca="1">(AE59-BA58)*Surge_Predicted_Impact!$C$124</f>
        <v>49.163758555774422</v>
      </c>
      <c r="BA59" s="1">
        <f ca="1">BA58*(1-1/Surge_Predicted_Impact!$C$125)+AZ59</f>
        <v>475.95760694814976</v>
      </c>
      <c r="BB59" s="37">
        <f t="shared" ca="1" si="15"/>
        <v>5851.95760694815</v>
      </c>
      <c r="BC59" s="1">
        <f ca="1">(AF59-BD58)*Surge_Predicted_Impact!$C$124</f>
        <v>6.2737669489030852</v>
      </c>
      <c r="BD59" s="1">
        <f ca="1">BD58*(1-1/Surge_Predicted_Impact!$C$125)+BC59</f>
        <v>47.709693122188028</v>
      </c>
      <c r="BE59" s="37">
        <f t="shared" ca="1" si="19"/>
        <v>719.70969312218801</v>
      </c>
      <c r="BF59" s="1">
        <f ca="1">(AI59-BG58)*Surge_Predicted_Impact!$C$124</f>
        <v>55.580020528135087</v>
      </c>
      <c r="BG59" s="1">
        <f ca="1">BG58*(1-1/Surge_Predicted_Impact!$C$125)+BF59</f>
        <v>525.20311434416328</v>
      </c>
      <c r="BH59" s="37">
        <f t="shared" ca="1" si="20"/>
        <v>6588.9531143441636</v>
      </c>
      <c r="BJ59" s="1">
        <f ca="1">(AT59-BK58)*Surge_Predicted_Impact!$C$124</f>
        <v>13.537387270093696</v>
      </c>
      <c r="BK59" s="1">
        <f ca="1">BK58*(1-1/Surge_Predicted_Impact!$C$125)+BJ59</f>
        <v>130.49766030767785</v>
      </c>
      <c r="BL59" s="37">
        <f t="shared" ca="1" si="16"/>
        <v>1610.1936044344457</v>
      </c>
      <c r="BM59" s="1">
        <f ca="1">(AU59-BN58)*Surge_Predicted_Impact!$C$124</f>
        <v>0.59373984883085085</v>
      </c>
      <c r="BN59" s="1">
        <f ca="1">BN58*(1-1/Surge_Predicted_Impact!$C$125)+BM59</f>
        <v>4.5104362851206998</v>
      </c>
      <c r="BO59" s="37">
        <f t="shared" ca="1" si="17"/>
        <v>68.102401945748696</v>
      </c>
      <c r="BP59" s="1">
        <f ca="1">(AX59-AY58)*Surge_Predicted_Impact!$C$124</f>
        <v>15.438340708347305</v>
      </c>
      <c r="BQ59" s="1">
        <f ca="1">BQ58*(1-1/Surge_Predicted_Impact!$C$125)+BP59</f>
        <v>144.52715218239661</v>
      </c>
      <c r="BR59" s="1">
        <f t="shared" ca="1" si="21"/>
        <v>1688.361223017127</v>
      </c>
      <c r="BS59" s="1">
        <f ca="1">(AP59-AQ58)*Surge_Predicted_Impact!$C$124</f>
        <v>30.397500000000001</v>
      </c>
      <c r="BT59" s="1">
        <f ca="1">BT58*(1-1/Surge_Predicted_Impact!$C$125)+BS59</f>
        <v>282.15723069157315</v>
      </c>
      <c r="BU59" s="1">
        <f t="shared" ca="1" si="22"/>
        <v>3321.9072306915732</v>
      </c>
      <c r="BW59" s="1">
        <f>Surge_Predicted_Impact!$C$112</f>
        <v>0</v>
      </c>
      <c r="BX59" s="1">
        <f>Surge_Predicted_Impact!$C$113</f>
        <v>0</v>
      </c>
      <c r="BY59" s="152">
        <f>Surge_Predicted_Impact!$C$114</f>
        <v>0</v>
      </c>
      <c r="BZ59" s="152">
        <f>Surge_Predicted_Impact!$C$115</f>
        <v>0</v>
      </c>
      <c r="CA59" s="152">
        <f t="shared" si="6"/>
        <v>0</v>
      </c>
      <c r="CB59" s="1">
        <f>Surge_Predicted_Impact!$C$117</f>
        <v>0</v>
      </c>
      <c r="CC59" s="1">
        <f>Surge_Predicted_Impact!$C$118</f>
        <v>0</v>
      </c>
      <c r="CD59" s="1">
        <f>Surge_Predicted_Impact!$C$119</f>
        <v>0</v>
      </c>
      <c r="CE59" s="1">
        <f t="shared" si="7"/>
        <v>0</v>
      </c>
      <c r="CF59" s="152">
        <f>Surge_Predicted_Impact!$C$120</f>
        <v>0</v>
      </c>
      <c r="CH59" s="1">
        <f ca="1">D59*Surge_Predicted_Impact!$C$135</f>
        <v>269294.38136626221</v>
      </c>
      <c r="CI59" s="18">
        <f ca="1">(C59-C58)*Surge_Predicted_Impact!$C$135</f>
        <v>18489.798385230679</v>
      </c>
      <c r="CJ59" s="18">
        <f ca="1">CJ58*(1- 1/Surge_Predicted_Impact!$C$137)+CI59</f>
        <v>212775.26434797092</v>
      </c>
      <c r="CK59" s="18">
        <f t="shared" ca="1" si="8"/>
        <v>194285.46596274024</v>
      </c>
      <c r="CL59" s="1">
        <f ca="1">CJ59*(1-Surge_Predicted_Impact!$C$136)</f>
        <v>180858.97469577528</v>
      </c>
      <c r="CM59" s="1">
        <f ca="1">CJ59*(1+Surge_Predicted_Impact!$C$136)</f>
        <v>244691.55400016654</v>
      </c>
      <c r="CN59" s="1">
        <f ca="1">CI59/Surge_Predicted_Impact!$C$138</f>
        <v>3697.9596770461358</v>
      </c>
      <c r="CO59" s="1">
        <f ca="1">CK59/Surge_Predicted_Impact!$C$140</f>
        <v>7771.41863850961</v>
      </c>
      <c r="CP59" s="1">
        <f t="shared" ca="1" si="9"/>
        <v>11469.378315555747</v>
      </c>
      <c r="CQ59" s="1">
        <f ca="1">CI59/(Surge_Predicted_Impact!$C$138 + Surge_Predicted_Impact!$C$139)</f>
        <v>3081.633064205113</v>
      </c>
      <c r="CR59" s="1">
        <f ca="1">CK59/(Surge_Predicted_Impact!$C$140 + Surge_Predicted_Impact!$C$141)</f>
        <v>7472.5179216438555</v>
      </c>
      <c r="CS59" s="152">
        <f>Surge_Predicted_Impact!$C$151</f>
        <v>12000</v>
      </c>
      <c r="CT59" s="152"/>
      <c r="CU59" s="1">
        <f ca="1">Surge_Predicted_Impact!$C$146*(Calculation!E59-Calculation!H59)</f>
        <v>51.822982581785688</v>
      </c>
      <c r="CV59" s="1">
        <f ca="1">H58*1/Surge_Predicted_Impact!$C$60</f>
        <v>195.65942039974288</v>
      </c>
      <c r="CW59" s="1">
        <f ca="1">CV59*Surge_Predicted_Impact!$C$144+CU59</f>
        <v>61.605953601772832</v>
      </c>
      <c r="CX59" s="1">
        <f ca="1">CX58*(1-1/Surge_Predicted_Impact!$C$147)+CW58</f>
        <v>1802.843850359031</v>
      </c>
      <c r="CY59" s="1">
        <f ca="1">$CX59*(1-Surge_Predicted_Impact!$C$145)</f>
        <v>1352.1328877692731</v>
      </c>
      <c r="CZ59" s="1">
        <f ca="1">$CX59*(1+Surge_Predicted_Impact!$C$145)</f>
        <v>2253.5548129487888</v>
      </c>
      <c r="DA59" s="1">
        <f ca="1">CX59/Surge_Predicted_Impact!$C$148</f>
        <v>600.94795011967699</v>
      </c>
      <c r="DB59" s="152">
        <f>Surge_Predicted_Impact!$C$152</f>
        <v>0</v>
      </c>
    </row>
    <row r="60" spans="2:106" x14ac:dyDescent="0.25">
      <c r="B60" s="30">
        <f t="shared" si="10"/>
        <v>43949</v>
      </c>
      <c r="C60" s="18">
        <f ca="1">INDIRECT(_xlfn.CONCAT(EpidemiologicalModel_Selection!$C$2,"!",EpidemiologicalModel_Selection!$C$5,ROW()-1))</f>
        <v>58188.997714350073</v>
      </c>
      <c r="D60" s="18">
        <f ca="1">INDIRECT(_xlfn.CONCAT(EpidemiologicalModel_Selection!$C$2,"!",EpidemiologicalModel_Selection!$C$3,ROW()-1))</f>
        <v>26693.103832094424</v>
      </c>
      <c r="E60" s="37">
        <f ca="1">INDIRECT(_xlfn.CONCAT(EpidemiologicalModel_Selection!$C$2,"!",EpidemiologicalModel_Selection!$C$4,ROW()-1))</f>
        <v>1687.1969909414997</v>
      </c>
      <c r="F60" s="37">
        <f ca="1">E60*Surge_Predicted_Impact!$D$53</f>
        <v>143.07430483183919</v>
      </c>
      <c r="G60" s="6">
        <f t="shared" ca="1" si="0"/>
        <v>1283.7171728648796</v>
      </c>
      <c r="H60" s="24">
        <f ca="1">H59*(1-1/Surge_Predicted_Impact!$C$60)+F60</f>
        <v>1283.7171728648796</v>
      </c>
      <c r="I60" s="24">
        <f ca="1">(1-Surge_Predicted_Impact!$C$68)*Calculation!O59</f>
        <v>15.136376551286464</v>
      </c>
      <c r="J60" s="24">
        <f ca="1">I60+(J59*(1-1/Surge_Predicted_Impact!$C$63))</f>
        <v>76.962400203709777</v>
      </c>
      <c r="K60" s="24">
        <f ca="1">(1/Surge_Predicted_Impact!$C$62)*Calculation!L59</f>
        <v>19.460309202184863</v>
      </c>
      <c r="L60" s="24">
        <f ca="1">M60+L59*(1-1/Surge_Predicted_Impact!$C$62)</f>
        <v>230.26049233707192</v>
      </c>
      <c r="M60" s="1">
        <f ca="1">E60*Surge_Predicted_Impact!$D$55</f>
        <v>16.197091113038415</v>
      </c>
      <c r="N60" s="6">
        <f ca="1">N59*(1-1/Surge_Predicted_Impact!$C$64)+K60</f>
        <v>130.74624910828385</v>
      </c>
      <c r="O60" s="24">
        <f ca="1">N59*1/Surge_Predicted_Impact!$C$64</f>
        <v>15.897991415156998</v>
      </c>
      <c r="P60" s="1">
        <f ca="1">E60*Surge_Predicted_Impact!$D$54</f>
        <v>110.68012260576236</v>
      </c>
      <c r="Q60" s="1">
        <f ca="1">Q59*(1-1/Surge_Predicted_Impact!$C$61)+P60</f>
        <v>1751.0676113853945</v>
      </c>
      <c r="R60" s="6">
        <f t="shared" ca="1" si="11"/>
        <v>2058.2905039261764</v>
      </c>
      <c r="S60" s="1">
        <f ca="1">E60*Surge_Predicted_Impact!$D$56</f>
        <v>8.0985455565192072E-2</v>
      </c>
      <c r="T60" s="6">
        <f ca="1">T59*(1-1/Surge_Predicted_Impact!$C$65)+S60</f>
        <v>1.0001745975484277</v>
      </c>
      <c r="U60" s="1">
        <f ca="1">E60*Surge_Predicted_Impact!$D$57</f>
        <v>0.1295767289043073</v>
      </c>
      <c r="V60" s="6">
        <f ca="1">U59*(1-1/Surge_Predicted_Impact!$C$66)+U60</f>
        <v>0.1295767289043073</v>
      </c>
      <c r="W60" s="5">
        <f>Surge_Predicted_Impact!$C$72</f>
        <v>0</v>
      </c>
      <c r="X60" s="160">
        <f>Surge_Predicted_Impact!$C$73</f>
        <v>0</v>
      </c>
      <c r="Y60" s="5">
        <f>Surge_Predicted_Impact!$C$74</f>
        <v>0</v>
      </c>
      <c r="Z60" s="5">
        <f>Surge_Predicted_Impact!$C$75</f>
        <v>0</v>
      </c>
      <c r="AA60" s="5">
        <f>Surge_Predicted_Impact!$C$76</f>
        <v>0</v>
      </c>
      <c r="AC60" s="18">
        <f ca="1">_xlfn.CEILING.MATH(G60/Surge_Predicted_Impact!$C$92)*(24/Surge_Predicted_Impact!$C$89)*(7/Surge_Predicted_Impact!$C$90)</f>
        <v>1685.25</v>
      </c>
      <c r="AD60" s="18">
        <f ca="1">_xlfn.CEILING.MATH(R60/Surge_Predicted_Impact!$C$93)*(24/Surge_Predicted_Impact!$C$89)*(7/Surge_Predicted_Impact!$C$90)</f>
        <v>3606.75</v>
      </c>
      <c r="AE60" s="1">
        <f t="shared" ca="1" si="1"/>
        <v>5292</v>
      </c>
      <c r="AF60" s="1">
        <f ca="1">_xlfn.CEILING.MATH(N60/Surge_Predicted_Impact!$C$94)*24/Surge_Predicted_Impact!$C$89*7/Surge_Predicted_Impact!$C$90</f>
        <v>687.75</v>
      </c>
      <c r="AG60" s="1">
        <f ca="1">_xlfn.CEILING.MATH(T60/Surge_Predicted_Impact!$C$95)*24/Surge_Predicted_Impact!$C$89*7/Surge_Predicted_Impact!$C$90</f>
        <v>10.5</v>
      </c>
      <c r="AH60" s="1">
        <f ca="1">_xlfn.CEILING.MATH(V60/Surge_Predicted_Impact!$C$96)*24/Surge_Predicted_Impact!$C$89*7/Surge_Predicted_Impact!$C$90</f>
        <v>5.25</v>
      </c>
      <c r="AI60" s="18">
        <f t="shared" ca="1" si="12"/>
        <v>5995.5</v>
      </c>
      <c r="AJ60" s="41"/>
      <c r="AK60" s="23">
        <f ca="1">_xlfn.CEILING.MATH(G60/Surge_Predicted_Impact!$C$103)*24/Surge_Predicted_Impact!$C$100*7/Surge_Predicted_Impact!$C$101</f>
        <v>845.25</v>
      </c>
      <c r="AL60" s="23">
        <f ca="1">_xlfn.CEILING.MATH(R60/Surge_Predicted_Impact!$C$104)*24/Surge_Predicted_Impact!$C$100*7/Surge_Predicted_Impact!$C$101</f>
        <v>1806</v>
      </c>
      <c r="AM60" s="23">
        <f ca="1">_xlfn.CEILING.MATH(N60/Surge_Predicted_Impact!$C$105)*24/Surge_Predicted_Impact!$C$100*7/Surge_Predicted_Impact!$C$101</f>
        <v>346.5</v>
      </c>
      <c r="AN60" s="23">
        <f ca="1">_xlfn.CEILING.MATH(T60/Surge_Predicted_Impact!$C$106)*24/Surge_Predicted_Impact!$C$100*7/Surge_Predicted_Impact!$C$101</f>
        <v>5.25</v>
      </c>
      <c r="AO60" s="23">
        <f ca="1">_xlfn.CEILING.MATH(V60/Surge_Predicted_Impact!$C$107)*24/Surge_Predicted_Impact!$C$100*7/Surge_Predicted_Impact!$C$101</f>
        <v>5.25</v>
      </c>
      <c r="AP60" s="1">
        <f t="shared" ca="1" si="2"/>
        <v>3008.25</v>
      </c>
      <c r="AR60" s="38">
        <f ca="1">G60/Surge_Predicted_Impact!$C$81</f>
        <v>427.90572428829319</v>
      </c>
      <c r="AS60" s="38">
        <f ca="1">$R60/Surge_Predicted_Impact!$C$82</f>
        <v>1029.1452519630882</v>
      </c>
      <c r="AT60" s="38">
        <f t="shared" ca="1" si="13"/>
        <v>1457.0509762513814</v>
      </c>
      <c r="AU60" s="38">
        <f ca="1">N60/Surge_Predicted_Impact!$C$83</f>
        <v>65.373124554141924</v>
      </c>
      <c r="AV60" s="38">
        <f ca="1">T60/Surge_Predicted_Impact!$C$84</f>
        <v>0.50008729877421387</v>
      </c>
      <c r="AW60" s="38">
        <f ca="1">V60/Surge_Predicted_Impact!$C$85</f>
        <v>3.2394182226076824E-2</v>
      </c>
      <c r="AX60" s="38">
        <f t="shared" ca="1" si="14"/>
        <v>1522.9565822865236</v>
      </c>
      <c r="AZ60" s="1">
        <f ca="1">(AE60-BA59)*Surge_Predicted_Impact!$C$124</f>
        <v>48.160423930518505</v>
      </c>
      <c r="BA60" s="1">
        <f ca="1">BA59*(1-1/Surge_Predicted_Impact!$C$125)+AZ60</f>
        <v>490.12105895380046</v>
      </c>
      <c r="BB60" s="37">
        <f t="shared" ca="1" si="15"/>
        <v>5782.1210589538005</v>
      </c>
      <c r="BC60" s="1">
        <f ca="1">(AF60-BD59)*Surge_Predicted_Impact!$C$124</f>
        <v>6.4004030687781199</v>
      </c>
      <c r="BD60" s="1">
        <f ca="1">BD59*(1-1/Surge_Predicted_Impact!$C$125)+BC60</f>
        <v>50.702260967952718</v>
      </c>
      <c r="BE60" s="37">
        <f t="shared" ca="1" si="19"/>
        <v>738.45226096795272</v>
      </c>
      <c r="BF60" s="1">
        <f ca="1">(AI60-BG59)*Surge_Predicted_Impact!$C$124</f>
        <v>54.702968856558364</v>
      </c>
      <c r="BG60" s="1">
        <f ca="1">BG59*(1-1/Surge_Predicted_Impact!$C$125)+BF60</f>
        <v>542.39157503328147</v>
      </c>
      <c r="BH60" s="37">
        <f t="shared" ca="1" si="20"/>
        <v>6537.8915750332817</v>
      </c>
      <c r="BJ60" s="1">
        <f ca="1">(AT60-BK59)*Surge_Predicted_Impact!$C$124</f>
        <v>13.265533159437037</v>
      </c>
      <c r="BK60" s="1">
        <f ca="1">BK59*(1-1/Surge_Predicted_Impact!$C$125)+BJ60</f>
        <v>134.44193201656645</v>
      </c>
      <c r="BL60" s="37">
        <f t="shared" ca="1" si="16"/>
        <v>1591.4929082679478</v>
      </c>
      <c r="BM60" s="1">
        <f ca="1">(AU60-BN59)*Surge_Predicted_Impact!$C$124</f>
        <v>0.60862688269021226</v>
      </c>
      <c r="BN60" s="1">
        <f ca="1">BN59*(1-1/Surge_Predicted_Impact!$C$125)+BM60</f>
        <v>4.7968891474451487</v>
      </c>
      <c r="BO60" s="37">
        <f t="shared" ca="1" si="17"/>
        <v>70.170013701587067</v>
      </c>
      <c r="BP60" s="1">
        <f ca="1">(AX60-AY59)*Surge_Predicted_Impact!$C$124</f>
        <v>15.229565822865236</v>
      </c>
      <c r="BQ60" s="1">
        <f ca="1">BQ59*(1-1/Surge_Predicted_Impact!$C$125)+BP60</f>
        <v>149.4333499922335</v>
      </c>
      <c r="BR60" s="1">
        <f t="shared" ca="1" si="21"/>
        <v>1672.389932278757</v>
      </c>
      <c r="BS60" s="1">
        <f ca="1">(AP60-AQ59)*Surge_Predicted_Impact!$C$124</f>
        <v>30.0825</v>
      </c>
      <c r="BT60" s="1">
        <f ca="1">BT59*(1-1/Surge_Predicted_Impact!$C$125)+BS60</f>
        <v>292.08564278503218</v>
      </c>
      <c r="BU60" s="1">
        <f t="shared" ca="1" si="22"/>
        <v>3300.3356427850322</v>
      </c>
      <c r="BW60" s="1">
        <f>Surge_Predicted_Impact!$C$112</f>
        <v>0</v>
      </c>
      <c r="BX60" s="1">
        <f>Surge_Predicted_Impact!$C$113</f>
        <v>0</v>
      </c>
      <c r="BY60" s="152">
        <f>Surge_Predicted_Impact!$C$114</f>
        <v>0</v>
      </c>
      <c r="BZ60" s="152">
        <f>Surge_Predicted_Impact!$C$115</f>
        <v>0</v>
      </c>
      <c r="CA60" s="152">
        <f t="shared" si="6"/>
        <v>0</v>
      </c>
      <c r="CB60" s="1">
        <f>Surge_Predicted_Impact!$C$117</f>
        <v>0</v>
      </c>
      <c r="CC60" s="1">
        <f>Surge_Predicted_Impact!$C$118</f>
        <v>0</v>
      </c>
      <c r="CD60" s="1">
        <f>Surge_Predicted_Impact!$C$119</f>
        <v>0</v>
      </c>
      <c r="CE60" s="1">
        <f t="shared" si="7"/>
        <v>0</v>
      </c>
      <c r="CF60" s="152">
        <f>Surge_Predicted_Impact!$C$120</f>
        <v>0</v>
      </c>
      <c r="CH60" s="1">
        <f ca="1">D60*Surge_Predicted_Impact!$C$135</f>
        <v>266931.03832094424</v>
      </c>
      <c r="CI60" s="18">
        <f ca="1">(C60-C59)*Surge_Predicted_Impact!$C$135</f>
        <v>16871.969909415129</v>
      </c>
      <c r="CJ60" s="18">
        <f ca="1">CJ59*(1- 1/Surge_Predicted_Impact!$C$137)+CI60</f>
        <v>208369.70782258897</v>
      </c>
      <c r="CK60" s="18">
        <f t="shared" ca="1" si="8"/>
        <v>191497.73791317386</v>
      </c>
      <c r="CL60" s="1">
        <f ca="1">CJ60*(1-Surge_Predicted_Impact!$C$136)</f>
        <v>177114.25164920063</v>
      </c>
      <c r="CM60" s="1">
        <f ca="1">CJ60*(1+Surge_Predicted_Impact!$C$136)</f>
        <v>239625.16399597729</v>
      </c>
      <c r="CN60" s="1">
        <f ca="1">CI60/Surge_Predicted_Impact!$C$138</f>
        <v>3374.3939818830258</v>
      </c>
      <c r="CO60" s="1">
        <f ca="1">CK60/Surge_Predicted_Impact!$C$140</f>
        <v>7659.9095165269546</v>
      </c>
      <c r="CP60" s="1">
        <f t="shared" ca="1" si="9"/>
        <v>11034.30349840998</v>
      </c>
      <c r="CQ60" s="1">
        <f ca="1">CI60/(Surge_Predicted_Impact!$C$138 + Surge_Predicted_Impact!$C$139)</f>
        <v>2811.9949849025215</v>
      </c>
      <c r="CR60" s="1">
        <f ca="1">CK60/(Surge_Predicted_Impact!$C$140 + Surge_Predicted_Impact!$C$141)</f>
        <v>7365.2976120451485</v>
      </c>
      <c r="CS60" s="152">
        <f>Surge_Predicted_Impact!$C$151</f>
        <v>12000</v>
      </c>
      <c r="CT60" s="152"/>
      <c r="CU60" s="1">
        <f ca="1">Surge_Predicted_Impact!$C$146*(Calculation!E60-Calculation!H60)</f>
        <v>40.347981807662023</v>
      </c>
      <c r="CV60" s="1">
        <f ca="1">H59*1/Surge_Predicted_Impact!$C$60</f>
        <v>190.1071446721734</v>
      </c>
      <c r="CW60" s="1">
        <f ca="1">CV60*Surge_Predicted_Impact!$C$144+CU60</f>
        <v>49.853339041270694</v>
      </c>
      <c r="CX60" s="1">
        <f ca="1">CX59*(1-1/Surge_Predicted_Impact!$C$147)+CW59</f>
        <v>1774.3076114428522</v>
      </c>
      <c r="CY60" s="1">
        <f ca="1">$CX60*(1-Surge_Predicted_Impact!$C$145)</f>
        <v>1330.7307085821392</v>
      </c>
      <c r="CZ60" s="1">
        <f ca="1">$CX60*(1+Surge_Predicted_Impact!$C$145)</f>
        <v>2217.8845143035651</v>
      </c>
      <c r="DA60" s="1">
        <f ca="1">CX60/Surge_Predicted_Impact!$C$148</f>
        <v>591.43587048095071</v>
      </c>
      <c r="DB60" s="152">
        <f>Surge_Predicted_Impact!$C$152</f>
        <v>0</v>
      </c>
    </row>
    <row r="61" spans="2:106" x14ac:dyDescent="0.25">
      <c r="B61" s="30">
        <f t="shared" si="10"/>
        <v>43950</v>
      </c>
      <c r="C61" s="18">
        <f ca="1">INDIRECT(_xlfn.CONCAT(EpidemiologicalModel_Selection!$C$2,"!",EpidemiologicalModel_Selection!$C$5,ROW()-1))</f>
        <v>59720.027415613411</v>
      </c>
      <c r="D61" s="18">
        <f ca="1">INDIRECT(_xlfn.CONCAT(EpidemiologicalModel_Selection!$C$2,"!",EpidemiologicalModel_Selection!$C$3,ROW()-1))</f>
        <v>26317.483259636734</v>
      </c>
      <c r="E61" s="37">
        <f ca="1">INDIRECT(_xlfn.CONCAT(EpidemiologicalModel_Selection!$C$2,"!",EpidemiologicalModel_Selection!$C$4,ROW()-1))</f>
        <v>1531.0297012633439</v>
      </c>
      <c r="F61" s="37">
        <f ca="1">E61*Surge_Predicted_Impact!$D$53</f>
        <v>129.83131866713157</v>
      </c>
      <c r="G61" s="6">
        <f t="shared" ca="1" si="0"/>
        <v>1230.1603239798856</v>
      </c>
      <c r="H61" s="24">
        <f ca="1">H60*(1-1/Surge_Predicted_Impact!$C$60)+F61</f>
        <v>1230.1603239798856</v>
      </c>
      <c r="I61" s="24">
        <f ca="1">(1-Surge_Predicted_Impact!$C$68)*Calculation!O60</f>
        <v>15.659521543929642</v>
      </c>
      <c r="J61" s="24">
        <f ca="1">I61+(J60*(1-1/Surge_Predicted_Impact!$C$63))</f>
        <v>81.627293147109455</v>
      </c>
      <c r="K61" s="24">
        <f ca="1">(1/Surge_Predicted_Impact!$C$62)*Calculation!L60</f>
        <v>19.18837436142266</v>
      </c>
      <c r="L61" s="24">
        <f ca="1">M61+L60*(1-1/Surge_Predicted_Impact!$C$62)</f>
        <v>225.77000310777737</v>
      </c>
      <c r="M61" s="1">
        <f ca="1">E61*Surge_Predicted_Impact!$D$55</f>
        <v>14.697885132128116</v>
      </c>
      <c r="N61" s="6">
        <f ca="1">N60*(1-1/Surge_Predicted_Impact!$C$64)+K61</f>
        <v>133.59134233117103</v>
      </c>
      <c r="O61" s="24">
        <f ca="1">N60*1/Surge_Predicted_Impact!$C$64</f>
        <v>16.343281138535481</v>
      </c>
      <c r="P61" s="1">
        <f ca="1">E61*Surge_Predicted_Impact!$D$54</f>
        <v>100.43554840287534</v>
      </c>
      <c r="Q61" s="1">
        <f ca="1">Q60*(1-1/Surge_Predicted_Impact!$C$61)+P61</f>
        <v>1726.4269018321702</v>
      </c>
      <c r="R61" s="6">
        <f t="shared" ca="1" si="11"/>
        <v>2033.8241980870571</v>
      </c>
      <c r="S61" s="1">
        <f ca="1">E61*Surge_Predicted_Impact!$D$56</f>
        <v>7.3489425660640581E-2</v>
      </c>
      <c r="T61" s="6">
        <f ca="1">T60*(1-1/Surge_Predicted_Impact!$C$65)+S61</f>
        <v>0.97364656345422551</v>
      </c>
      <c r="U61" s="1">
        <f ca="1">E61*Surge_Predicted_Impact!$D$57</f>
        <v>0.11758308105702493</v>
      </c>
      <c r="V61" s="6">
        <f ca="1">U60*(1-1/Surge_Predicted_Impact!$C$66)+U61</f>
        <v>0.11758308105702493</v>
      </c>
      <c r="W61" s="5">
        <f>Surge_Predicted_Impact!$C$72</f>
        <v>0</v>
      </c>
      <c r="X61" s="160">
        <f>Surge_Predicted_Impact!$C$73</f>
        <v>0</v>
      </c>
      <c r="Y61" s="5">
        <f>Surge_Predicted_Impact!$C$74</f>
        <v>0</v>
      </c>
      <c r="Z61" s="5">
        <f>Surge_Predicted_Impact!$C$75</f>
        <v>0</v>
      </c>
      <c r="AA61" s="5">
        <f>Surge_Predicted_Impact!$C$76</f>
        <v>0</v>
      </c>
      <c r="AC61" s="18">
        <f ca="1">_xlfn.CEILING.MATH(G61/Surge_Predicted_Impact!$C$92)*(24/Surge_Predicted_Impact!$C$89)*(7/Surge_Predicted_Impact!$C$90)</f>
        <v>1617</v>
      </c>
      <c r="AD61" s="18">
        <f ca="1">_xlfn.CEILING.MATH(R61/Surge_Predicted_Impact!$C$93)*(24/Surge_Predicted_Impact!$C$89)*(7/Surge_Predicted_Impact!$C$90)</f>
        <v>3559.5</v>
      </c>
      <c r="AE61" s="1">
        <f t="shared" ca="1" si="1"/>
        <v>5176.5</v>
      </c>
      <c r="AF61" s="1">
        <f ca="1">_xlfn.CEILING.MATH(N61/Surge_Predicted_Impact!$C$94)*24/Surge_Predicted_Impact!$C$89*7/Surge_Predicted_Impact!$C$90</f>
        <v>703.5</v>
      </c>
      <c r="AG61" s="1">
        <f ca="1">_xlfn.CEILING.MATH(T61/Surge_Predicted_Impact!$C$95)*24/Surge_Predicted_Impact!$C$89*7/Surge_Predicted_Impact!$C$90</f>
        <v>5.25</v>
      </c>
      <c r="AH61" s="1">
        <f ca="1">_xlfn.CEILING.MATH(V61/Surge_Predicted_Impact!$C$96)*24/Surge_Predicted_Impact!$C$89*7/Surge_Predicted_Impact!$C$90</f>
        <v>5.25</v>
      </c>
      <c r="AI61" s="18">
        <f t="shared" ca="1" si="12"/>
        <v>5890.5</v>
      </c>
      <c r="AJ61" s="41"/>
      <c r="AK61" s="23">
        <f ca="1">_xlfn.CEILING.MATH(G61/Surge_Predicted_Impact!$C$103)*24/Surge_Predicted_Impact!$C$100*7/Surge_Predicted_Impact!$C$101</f>
        <v>808.5</v>
      </c>
      <c r="AL61" s="23">
        <f ca="1">_xlfn.CEILING.MATH(R61/Surge_Predicted_Impact!$C$104)*24/Surge_Predicted_Impact!$C$100*7/Surge_Predicted_Impact!$C$101</f>
        <v>1779.75</v>
      </c>
      <c r="AM61" s="23">
        <f ca="1">_xlfn.CEILING.MATH(N61/Surge_Predicted_Impact!$C$105)*24/Surge_Predicted_Impact!$C$100*7/Surge_Predicted_Impact!$C$101</f>
        <v>351.75</v>
      </c>
      <c r="AN61" s="23">
        <f ca="1">_xlfn.CEILING.MATH(T61/Surge_Predicted_Impact!$C$106)*24/Surge_Predicted_Impact!$C$100*7/Surge_Predicted_Impact!$C$101</f>
        <v>5.25</v>
      </c>
      <c r="AO61" s="23">
        <f ca="1">_xlfn.CEILING.MATH(V61/Surge_Predicted_Impact!$C$107)*24/Surge_Predicted_Impact!$C$100*7/Surge_Predicted_Impact!$C$101</f>
        <v>5.25</v>
      </c>
      <c r="AP61" s="1">
        <f t="shared" ca="1" si="2"/>
        <v>2950.5</v>
      </c>
      <c r="AR61" s="38">
        <f ca="1">G61/Surge_Predicted_Impact!$C$81</f>
        <v>410.0534413266285</v>
      </c>
      <c r="AS61" s="38">
        <f ca="1">$R61/Surge_Predicted_Impact!$C$82</f>
        <v>1016.9120990435285</v>
      </c>
      <c r="AT61" s="38">
        <f t="shared" ca="1" si="13"/>
        <v>1426.965540370157</v>
      </c>
      <c r="AU61" s="38">
        <f ca="1">N61/Surge_Predicted_Impact!$C$83</f>
        <v>66.795671165585517</v>
      </c>
      <c r="AV61" s="38">
        <f ca="1">T61/Surge_Predicted_Impact!$C$84</f>
        <v>0.48682328172711276</v>
      </c>
      <c r="AW61" s="38">
        <f ca="1">V61/Surge_Predicted_Impact!$C$85</f>
        <v>2.9395770264256233E-2</v>
      </c>
      <c r="AX61" s="38">
        <f t="shared" ca="1" si="14"/>
        <v>1494.277430587734</v>
      </c>
      <c r="AZ61" s="1">
        <f ca="1">(AE61-BA60)*Surge_Predicted_Impact!$C$124</f>
        <v>46.863789410461997</v>
      </c>
      <c r="BA61" s="1">
        <f ca="1">BA60*(1-1/Surge_Predicted_Impact!$C$125)+AZ61</f>
        <v>501.97620129613387</v>
      </c>
      <c r="BB61" s="37">
        <f t="shared" ca="1" si="15"/>
        <v>5678.4762012961337</v>
      </c>
      <c r="BC61" s="1">
        <f ca="1">(AF61-BD60)*Surge_Predicted_Impact!$C$124</f>
        <v>6.5279773903204728</v>
      </c>
      <c r="BD61" s="1">
        <f ca="1">BD60*(1-1/Surge_Predicted_Impact!$C$125)+BC61</f>
        <v>53.608648289133711</v>
      </c>
      <c r="BE61" s="37">
        <f t="shared" ca="1" si="19"/>
        <v>757.10864828913373</v>
      </c>
      <c r="BF61" s="1">
        <f ca="1">(AI61-BG60)*Surge_Predicted_Impact!$C$124</f>
        <v>53.481084249667184</v>
      </c>
      <c r="BG61" s="1">
        <f ca="1">BG60*(1-1/Surge_Predicted_Impact!$C$125)+BF61</f>
        <v>557.13040392342862</v>
      </c>
      <c r="BH61" s="37">
        <f t="shared" ca="1" si="20"/>
        <v>6447.6304039234283</v>
      </c>
      <c r="BJ61" s="1">
        <f ca="1">(AT61-BK60)*Surge_Predicted_Impact!$C$124</f>
        <v>12.925236083535907</v>
      </c>
      <c r="BK61" s="1">
        <f ca="1">BK60*(1-1/Surge_Predicted_Impact!$C$125)+BJ61</f>
        <v>137.76417295606188</v>
      </c>
      <c r="BL61" s="37">
        <f t="shared" ca="1" si="16"/>
        <v>1564.7297133262189</v>
      </c>
      <c r="BM61" s="1">
        <f ca="1">(AU61-BN60)*Surge_Predicted_Impact!$C$124</f>
        <v>0.61998782018140364</v>
      </c>
      <c r="BN61" s="1">
        <f ca="1">BN60*(1-1/Surge_Predicted_Impact!$C$125)+BM61</f>
        <v>5.0742420285233276</v>
      </c>
      <c r="BO61" s="37">
        <f t="shared" ca="1" si="17"/>
        <v>71.869913194108847</v>
      </c>
      <c r="BP61" s="1">
        <f ca="1">(AX61-AY60)*Surge_Predicted_Impact!$C$124</f>
        <v>14.942774305877339</v>
      </c>
      <c r="BQ61" s="1">
        <f ca="1">BQ60*(1-1/Surge_Predicted_Impact!$C$125)+BP61</f>
        <v>153.70231358437988</v>
      </c>
      <c r="BR61" s="1">
        <f t="shared" ca="1" si="21"/>
        <v>1647.9797441721139</v>
      </c>
      <c r="BS61" s="1">
        <f ca="1">(AP61-AQ60)*Surge_Predicted_Impact!$C$124</f>
        <v>29.504999999999999</v>
      </c>
      <c r="BT61" s="1">
        <f ca="1">BT60*(1-1/Surge_Predicted_Impact!$C$125)+BS61</f>
        <v>300.72738258610133</v>
      </c>
      <c r="BU61" s="1">
        <f t="shared" ca="1" si="22"/>
        <v>3251.2273825861012</v>
      </c>
      <c r="BW61" s="1">
        <f>Surge_Predicted_Impact!$C$112</f>
        <v>0</v>
      </c>
      <c r="BX61" s="1">
        <f>Surge_Predicted_Impact!$C$113</f>
        <v>0</v>
      </c>
      <c r="BY61" s="152">
        <f>Surge_Predicted_Impact!$C$114</f>
        <v>0</v>
      </c>
      <c r="BZ61" s="152">
        <f>Surge_Predicted_Impact!$C$115</f>
        <v>0</v>
      </c>
      <c r="CA61" s="152">
        <f t="shared" si="6"/>
        <v>0</v>
      </c>
      <c r="CB61" s="1">
        <f>Surge_Predicted_Impact!$C$117</f>
        <v>0</v>
      </c>
      <c r="CC61" s="1">
        <f>Surge_Predicted_Impact!$C$118</f>
        <v>0</v>
      </c>
      <c r="CD61" s="1">
        <f>Surge_Predicted_Impact!$C$119</f>
        <v>0</v>
      </c>
      <c r="CE61" s="1">
        <f t="shared" si="7"/>
        <v>0</v>
      </c>
      <c r="CF61" s="152">
        <f>Surge_Predicted_Impact!$C$120</f>
        <v>0</v>
      </c>
      <c r="CH61" s="1">
        <f ca="1">D61*Surge_Predicted_Impact!$C$135</f>
        <v>263174.83259636734</v>
      </c>
      <c r="CI61" s="18">
        <f ca="1">(C61-C60)*Surge_Predicted_Impact!$C$135</f>
        <v>15310.297012633382</v>
      </c>
      <c r="CJ61" s="18">
        <f ca="1">CJ60*(1- 1/Surge_Predicted_Impact!$C$137)+CI61</f>
        <v>202843.03405296346</v>
      </c>
      <c r="CK61" s="18">
        <f t="shared" ca="1" si="8"/>
        <v>187532.73704033007</v>
      </c>
      <c r="CL61" s="1">
        <f ca="1">CJ61*(1-Surge_Predicted_Impact!$C$136)</f>
        <v>172416.57894501893</v>
      </c>
      <c r="CM61" s="1">
        <f ca="1">CJ61*(1+Surge_Predicted_Impact!$C$136)</f>
        <v>233269.48916090795</v>
      </c>
      <c r="CN61" s="1">
        <f ca="1">CI61/Surge_Predicted_Impact!$C$138</f>
        <v>3062.0594025266764</v>
      </c>
      <c r="CO61" s="1">
        <f ca="1">CK61/Surge_Predicted_Impact!$C$140</f>
        <v>7501.3094816132034</v>
      </c>
      <c r="CP61" s="1">
        <f t="shared" ca="1" si="9"/>
        <v>10563.36888413988</v>
      </c>
      <c r="CQ61" s="1">
        <f ca="1">CI61/(Surge_Predicted_Impact!$C$138 + Surge_Predicted_Impact!$C$139)</f>
        <v>2551.7161687722305</v>
      </c>
      <c r="CR61" s="1">
        <f ca="1">CK61/(Surge_Predicted_Impact!$C$140 + Surge_Predicted_Impact!$C$141)</f>
        <v>7212.7975784742339</v>
      </c>
      <c r="CS61" s="152">
        <f>Surge_Predicted_Impact!$C$151</f>
        <v>12000</v>
      </c>
      <c r="CT61" s="152"/>
      <c r="CU61" s="1">
        <f ca="1">Surge_Predicted_Impact!$C$146*(Calculation!E61-Calculation!H61)</f>
        <v>30.086937728345834</v>
      </c>
      <c r="CV61" s="1">
        <f ca="1">H60*1/Surge_Predicted_Impact!$C$60</f>
        <v>183.38816755212565</v>
      </c>
      <c r="CW61" s="1">
        <f ca="1">CV61*Surge_Predicted_Impact!$C$144+CU61</f>
        <v>39.256346105952119</v>
      </c>
      <c r="CX61" s="1">
        <f ca="1">CX60*(1-1/Surge_Predicted_Impact!$C$147)+CW60</f>
        <v>1735.4455699119801</v>
      </c>
      <c r="CY61" s="1">
        <f ca="1">$CX61*(1-Surge_Predicted_Impact!$C$145)</f>
        <v>1301.5841774339851</v>
      </c>
      <c r="CZ61" s="1">
        <f ca="1">$CX61*(1+Surge_Predicted_Impact!$C$145)</f>
        <v>2169.3069623899751</v>
      </c>
      <c r="DA61" s="1">
        <f ca="1">CX61/Surge_Predicted_Impact!$C$148</f>
        <v>578.4818566373267</v>
      </c>
      <c r="DB61" s="152">
        <f>Surge_Predicted_Impact!$C$152</f>
        <v>0</v>
      </c>
    </row>
    <row r="62" spans="2:106" x14ac:dyDescent="0.25">
      <c r="B62" s="30">
        <f t="shared" si="10"/>
        <v>43951</v>
      </c>
      <c r="C62" s="18">
        <f ca="1">INDIRECT(_xlfn.CONCAT(EpidemiologicalModel_Selection!$C$2,"!",EpidemiologicalModel_Selection!$C$5,ROW()-1))</f>
        <v>61103.041809224465</v>
      </c>
      <c r="D62" s="18">
        <f ca="1">INDIRECT(_xlfn.CONCAT(EpidemiologicalModel_Selection!$C$2,"!",EpidemiologicalModel_Selection!$C$3,ROW()-1))</f>
        <v>25820.677420416592</v>
      </c>
      <c r="E62" s="37">
        <f ca="1">INDIRECT(_xlfn.CONCAT(EpidemiologicalModel_Selection!$C$2,"!",EpidemiologicalModel_Selection!$C$4,ROW()-1))</f>
        <v>1383.0143936110521</v>
      </c>
      <c r="F62" s="37">
        <f ca="1">E62*Surge_Predicted_Impact!$D$53</f>
        <v>117.27962057821722</v>
      </c>
      <c r="G62" s="6">
        <f t="shared" ca="1" si="0"/>
        <v>1171.7027554181191</v>
      </c>
      <c r="H62" s="24">
        <f ca="1">H61*(1-1/Surge_Predicted_Impact!$C$60)+F62</f>
        <v>1171.7027554181191</v>
      </c>
      <c r="I62" s="24">
        <f ca="1">(1-Surge_Predicted_Impact!$C$68)*Calculation!O61</f>
        <v>16.098131921457448</v>
      </c>
      <c r="J62" s="24">
        <f ca="1">I62+(J61*(1-1/Surge_Predicted_Impact!$C$63))</f>
        <v>86.064383190408421</v>
      </c>
      <c r="K62" s="24">
        <f ca="1">(1/Surge_Predicted_Impact!$C$62)*Calculation!L61</f>
        <v>18.814166925648113</v>
      </c>
      <c r="L62" s="24">
        <f ca="1">M62+L61*(1-1/Surge_Predicted_Impact!$C$62)</f>
        <v>220.23277436079536</v>
      </c>
      <c r="M62" s="1">
        <f ca="1">E62*Surge_Predicted_Impact!$D$55</f>
        <v>13.276938178666114</v>
      </c>
      <c r="N62" s="6">
        <f ca="1">N61*(1-1/Surge_Predicted_Impact!$C$64)+K62</f>
        <v>135.70659146542278</v>
      </c>
      <c r="O62" s="24">
        <f ca="1">N61*1/Surge_Predicted_Impact!$C$64</f>
        <v>16.698917791396379</v>
      </c>
      <c r="P62" s="1">
        <f ca="1">E62*Surge_Predicted_Impact!$D$54</f>
        <v>90.725744220885005</v>
      </c>
      <c r="Q62" s="1">
        <f ca="1">Q61*(1-1/Surge_Predicted_Impact!$C$61)+P62</f>
        <v>1693.8364387793288</v>
      </c>
      <c r="R62" s="6">
        <f t="shared" ca="1" si="11"/>
        <v>2000.1335963305323</v>
      </c>
      <c r="S62" s="1">
        <f ca="1">E62*Surge_Predicted_Impact!$D$56</f>
        <v>6.6384690893330572E-2</v>
      </c>
      <c r="T62" s="6">
        <f ca="1">T61*(1-1/Surge_Predicted_Impact!$C$65)+S62</f>
        <v>0.94266659800213348</v>
      </c>
      <c r="U62" s="1">
        <f ca="1">E62*Surge_Predicted_Impact!$D$57</f>
        <v>0.10621550542932891</v>
      </c>
      <c r="V62" s="6">
        <f ca="1">U61*(1-1/Surge_Predicted_Impact!$C$66)+U62</f>
        <v>0.10621550542932891</v>
      </c>
      <c r="W62" s="5">
        <f>Surge_Predicted_Impact!$C$72</f>
        <v>0</v>
      </c>
      <c r="X62" s="160">
        <f>Surge_Predicted_Impact!$C$73</f>
        <v>0</v>
      </c>
      <c r="Y62" s="5">
        <f>Surge_Predicted_Impact!$C$74</f>
        <v>0</v>
      </c>
      <c r="Z62" s="5">
        <f>Surge_Predicted_Impact!$C$75</f>
        <v>0</v>
      </c>
      <c r="AA62" s="5">
        <f>Surge_Predicted_Impact!$C$76</f>
        <v>0</v>
      </c>
      <c r="AC62" s="18">
        <f ca="1">_xlfn.CEILING.MATH(G62/Surge_Predicted_Impact!$C$92)*(24/Surge_Predicted_Impact!$C$89)*(7/Surge_Predicted_Impact!$C$90)</f>
        <v>1538.25</v>
      </c>
      <c r="AD62" s="18">
        <f ca="1">_xlfn.CEILING.MATH(R62/Surge_Predicted_Impact!$C$93)*(24/Surge_Predicted_Impact!$C$89)*(7/Surge_Predicted_Impact!$C$90)</f>
        <v>3501.75</v>
      </c>
      <c r="AE62" s="1">
        <f t="shared" ca="1" si="1"/>
        <v>5040</v>
      </c>
      <c r="AF62" s="1">
        <f ca="1">_xlfn.CEILING.MATH(N62/Surge_Predicted_Impact!$C$94)*24/Surge_Predicted_Impact!$C$89*7/Surge_Predicted_Impact!$C$90</f>
        <v>714</v>
      </c>
      <c r="AG62" s="1">
        <f ca="1">_xlfn.CEILING.MATH(T62/Surge_Predicted_Impact!$C$95)*24/Surge_Predicted_Impact!$C$89*7/Surge_Predicted_Impact!$C$90</f>
        <v>5.25</v>
      </c>
      <c r="AH62" s="1">
        <f ca="1">_xlfn.CEILING.MATH(V62/Surge_Predicted_Impact!$C$96)*24/Surge_Predicted_Impact!$C$89*7/Surge_Predicted_Impact!$C$90</f>
        <v>5.25</v>
      </c>
      <c r="AI62" s="18">
        <f t="shared" ca="1" si="12"/>
        <v>5764.5</v>
      </c>
      <c r="AJ62" s="41"/>
      <c r="AK62" s="23">
        <f ca="1">_xlfn.CEILING.MATH(G62/Surge_Predicted_Impact!$C$103)*24/Surge_Predicted_Impact!$C$100*7/Surge_Predicted_Impact!$C$101</f>
        <v>771.75</v>
      </c>
      <c r="AL62" s="23">
        <f ca="1">_xlfn.CEILING.MATH(R62/Surge_Predicted_Impact!$C$104)*24/Surge_Predicted_Impact!$C$100*7/Surge_Predicted_Impact!$C$101</f>
        <v>1753.5</v>
      </c>
      <c r="AM62" s="23">
        <f ca="1">_xlfn.CEILING.MATH(N62/Surge_Predicted_Impact!$C$105)*24/Surge_Predicted_Impact!$C$100*7/Surge_Predicted_Impact!$C$101</f>
        <v>357</v>
      </c>
      <c r="AN62" s="23">
        <f ca="1">_xlfn.CEILING.MATH(T62/Surge_Predicted_Impact!$C$106)*24/Surge_Predicted_Impact!$C$100*7/Surge_Predicted_Impact!$C$101</f>
        <v>5.25</v>
      </c>
      <c r="AO62" s="23">
        <f ca="1">_xlfn.CEILING.MATH(V62/Surge_Predicted_Impact!$C$107)*24/Surge_Predicted_Impact!$C$100*7/Surge_Predicted_Impact!$C$101</f>
        <v>5.25</v>
      </c>
      <c r="AP62" s="1">
        <f t="shared" ca="1" si="2"/>
        <v>2892.75</v>
      </c>
      <c r="AR62" s="38">
        <f ca="1">G62/Surge_Predicted_Impact!$C$81</f>
        <v>390.56758513937302</v>
      </c>
      <c r="AS62" s="38">
        <f ca="1">$R62/Surge_Predicted_Impact!$C$82</f>
        <v>1000.0667981652662</v>
      </c>
      <c r="AT62" s="38">
        <f t="shared" ca="1" si="13"/>
        <v>1390.6343833046392</v>
      </c>
      <c r="AU62" s="38">
        <f ca="1">N62/Surge_Predicted_Impact!$C$83</f>
        <v>67.853295732711388</v>
      </c>
      <c r="AV62" s="38">
        <f ca="1">T62/Surge_Predicted_Impact!$C$84</f>
        <v>0.47133329900106674</v>
      </c>
      <c r="AW62" s="38">
        <f ca="1">V62/Surge_Predicted_Impact!$C$85</f>
        <v>2.6553876357332227E-2</v>
      </c>
      <c r="AX62" s="38">
        <f t="shared" ca="1" si="14"/>
        <v>1458.9855662127088</v>
      </c>
      <c r="AZ62" s="1">
        <f ca="1">(AE62-BA61)*Surge_Predicted_Impact!$C$124</f>
        <v>45.380237987038662</v>
      </c>
      <c r="BA62" s="1">
        <f ca="1">BA61*(1-1/Surge_Predicted_Impact!$C$125)+AZ62</f>
        <v>511.50099633344865</v>
      </c>
      <c r="BB62" s="37">
        <f t="shared" ca="1" si="15"/>
        <v>5551.5009963334487</v>
      </c>
      <c r="BC62" s="1">
        <f ca="1">(AF62-BD61)*Surge_Predicted_Impact!$C$124</f>
        <v>6.6039135171086629</v>
      </c>
      <c r="BD62" s="1">
        <f ca="1">BD61*(1-1/Surge_Predicted_Impact!$C$125)+BC62</f>
        <v>56.38337264273283</v>
      </c>
      <c r="BE62" s="37">
        <f t="shared" ca="1" si="19"/>
        <v>770.38337264273287</v>
      </c>
      <c r="BF62" s="1">
        <f ca="1">(AI62-BG61)*Surge_Predicted_Impact!$C$124</f>
        <v>52.073695960765718</v>
      </c>
      <c r="BG62" s="1">
        <f ca="1">BG61*(1-1/Surge_Predicted_Impact!$C$125)+BF62</f>
        <v>569.40907103252084</v>
      </c>
      <c r="BH62" s="37">
        <f t="shared" ca="1" si="20"/>
        <v>6333.9090710325208</v>
      </c>
      <c r="BJ62" s="1">
        <f ca="1">(AT62-BK61)*Surge_Predicted_Impact!$C$124</f>
        <v>12.528702103485774</v>
      </c>
      <c r="BK62" s="1">
        <f ca="1">BK61*(1-1/Surge_Predicted_Impact!$C$125)+BJ62</f>
        <v>140.45257699125753</v>
      </c>
      <c r="BL62" s="37">
        <f t="shared" ca="1" si="16"/>
        <v>1531.0869602958967</v>
      </c>
      <c r="BM62" s="1">
        <f ca="1">(AU62-BN61)*Surge_Predicted_Impact!$C$124</f>
        <v>0.62779053704188059</v>
      </c>
      <c r="BN62" s="1">
        <f ca="1">BN61*(1-1/Surge_Predicted_Impact!$C$125)+BM62</f>
        <v>5.3395867063849707</v>
      </c>
      <c r="BO62" s="37">
        <f t="shared" ca="1" si="17"/>
        <v>73.192882439096365</v>
      </c>
      <c r="BP62" s="1">
        <f ca="1">(AX62-AY61)*Surge_Predicted_Impact!$C$124</f>
        <v>14.589855662127089</v>
      </c>
      <c r="BQ62" s="1">
        <f ca="1">BQ61*(1-1/Surge_Predicted_Impact!$C$125)+BP62</f>
        <v>157.31343256190843</v>
      </c>
      <c r="BR62" s="1">
        <f t="shared" ca="1" si="21"/>
        <v>1616.2989987746173</v>
      </c>
      <c r="BS62" s="1">
        <f ca="1">(AP62-AQ61)*Surge_Predicted_Impact!$C$124</f>
        <v>28.927500000000002</v>
      </c>
      <c r="BT62" s="1">
        <f ca="1">BT61*(1-1/Surge_Predicted_Impact!$C$125)+BS62</f>
        <v>308.17435525852267</v>
      </c>
      <c r="BU62" s="1">
        <f t="shared" ca="1" si="22"/>
        <v>3200.9243552585226</v>
      </c>
      <c r="BW62" s="1">
        <f>Surge_Predicted_Impact!$C$112</f>
        <v>0</v>
      </c>
      <c r="BX62" s="1">
        <f>Surge_Predicted_Impact!$C$113</f>
        <v>0</v>
      </c>
      <c r="BY62" s="152">
        <f>Surge_Predicted_Impact!$C$114</f>
        <v>0</v>
      </c>
      <c r="BZ62" s="152">
        <f>Surge_Predicted_Impact!$C$115</f>
        <v>0</v>
      </c>
      <c r="CA62" s="152">
        <f t="shared" si="6"/>
        <v>0</v>
      </c>
      <c r="CB62" s="1">
        <f>Surge_Predicted_Impact!$C$117</f>
        <v>0</v>
      </c>
      <c r="CC62" s="1">
        <f>Surge_Predicted_Impact!$C$118</f>
        <v>0</v>
      </c>
      <c r="CD62" s="1">
        <f>Surge_Predicted_Impact!$C$119</f>
        <v>0</v>
      </c>
      <c r="CE62" s="1">
        <f t="shared" si="7"/>
        <v>0</v>
      </c>
      <c r="CF62" s="152">
        <f>Surge_Predicted_Impact!$C$120</f>
        <v>0</v>
      </c>
      <c r="CH62" s="1">
        <f ca="1">D62*Surge_Predicted_Impact!$C$135</f>
        <v>258206.77420416591</v>
      </c>
      <c r="CI62" s="18">
        <f ca="1">(C62-C61)*Surge_Predicted_Impact!$C$135</f>
        <v>13830.143936110544</v>
      </c>
      <c r="CJ62" s="18">
        <f ca="1">CJ61*(1- 1/Surge_Predicted_Impact!$C$137)+CI62</f>
        <v>196388.87458377765</v>
      </c>
      <c r="CK62" s="18">
        <f t="shared" ca="1" si="8"/>
        <v>182558.73064766711</v>
      </c>
      <c r="CL62" s="1">
        <f ca="1">CJ62*(1-Surge_Predicted_Impact!$C$136)</f>
        <v>166930.543396211</v>
      </c>
      <c r="CM62" s="1">
        <f ca="1">CJ62*(1+Surge_Predicted_Impact!$C$136)</f>
        <v>225847.20577134428</v>
      </c>
      <c r="CN62" s="1">
        <f ca="1">CI62/Surge_Predicted_Impact!$C$138</f>
        <v>2766.0287872221088</v>
      </c>
      <c r="CO62" s="1">
        <f ca="1">CK62/Surge_Predicted_Impact!$C$140</f>
        <v>7302.3492259066843</v>
      </c>
      <c r="CP62" s="1">
        <f t="shared" ca="1" si="9"/>
        <v>10068.378013128793</v>
      </c>
      <c r="CQ62" s="1">
        <f ca="1">CI62/(Surge_Predicted_Impact!$C$138 + Surge_Predicted_Impact!$C$139)</f>
        <v>2305.0239893517573</v>
      </c>
      <c r="CR62" s="1">
        <f ca="1">CK62/(Surge_Predicted_Impact!$C$140 + Surge_Predicted_Impact!$C$141)</f>
        <v>7021.4896402948889</v>
      </c>
      <c r="CS62" s="152">
        <f>Surge_Predicted_Impact!$C$151</f>
        <v>12000</v>
      </c>
      <c r="CT62" s="152"/>
      <c r="CU62" s="1">
        <f ca="1">Surge_Predicted_Impact!$C$146*(Calculation!E62-Calculation!H62)</f>
        <v>21.131163819293306</v>
      </c>
      <c r="CV62" s="1">
        <f ca="1">H61*1/Surge_Predicted_Impact!$C$60</f>
        <v>175.73718913998366</v>
      </c>
      <c r="CW62" s="1">
        <f ca="1">CV62*Surge_Predicted_Impact!$C$144+CU62</f>
        <v>29.918023276292487</v>
      </c>
      <c r="CX62" s="1">
        <f ca="1">CX61*(1-1/Surge_Predicted_Impact!$C$147)+CW61</f>
        <v>1687.9296375223332</v>
      </c>
      <c r="CY62" s="1">
        <f ca="1">$CX62*(1-Surge_Predicted_Impact!$C$145)</f>
        <v>1265.94722814175</v>
      </c>
      <c r="CZ62" s="1">
        <f ca="1">$CX62*(1+Surge_Predicted_Impact!$C$145)</f>
        <v>2109.9120469029167</v>
      </c>
      <c r="DA62" s="1">
        <f ca="1">CX62/Surge_Predicted_Impact!$C$148</f>
        <v>562.64321250744445</v>
      </c>
      <c r="DB62" s="152">
        <f>Surge_Predicted_Impact!$C$152</f>
        <v>0</v>
      </c>
    </row>
    <row r="63" spans="2:106" x14ac:dyDescent="0.25">
      <c r="B63" s="30">
        <f t="shared" si="10"/>
        <v>43952</v>
      </c>
      <c r="C63" s="18">
        <f ca="1">INDIRECT(_xlfn.CONCAT(EpidemiologicalModel_Selection!$C$2,"!",EpidemiologicalModel_Selection!$C$5,ROW()-1))</f>
        <v>62347.861003877188</v>
      </c>
      <c r="D63" s="18">
        <f ca="1">INDIRECT(_xlfn.CONCAT(EpidemiologicalModel_Selection!$C$2,"!",EpidemiologicalModel_Selection!$C$3,ROW()-1))</f>
        <v>25221.162513610983</v>
      </c>
      <c r="E63" s="37">
        <f ca="1">INDIRECT(_xlfn.CONCAT(EpidemiologicalModel_Selection!$C$2,"!",EpidemiologicalModel_Selection!$C$4,ROW()-1))</f>
        <v>1244.8191946527215</v>
      </c>
      <c r="F63" s="37">
        <f ca="1">E63*Surge_Predicted_Impact!$D$53</f>
        <v>105.56066770655079</v>
      </c>
      <c r="G63" s="6">
        <f t="shared" ca="1" si="0"/>
        <v>1109.8773152077958</v>
      </c>
      <c r="H63" s="24">
        <f ca="1">H62*(1-1/Surge_Predicted_Impact!$C$60)+F63</f>
        <v>1109.8773152077958</v>
      </c>
      <c r="I63" s="24">
        <f ca="1">(1-Surge_Predicted_Impact!$C$68)*Calculation!O62</f>
        <v>16.448434024525433</v>
      </c>
      <c r="J63" s="24">
        <f ca="1">I63+(J62*(1-1/Surge_Predicted_Impact!$C$63))</f>
        <v>90.217905330589787</v>
      </c>
      <c r="K63" s="24">
        <f ca="1">(1/Surge_Predicted_Impact!$C$62)*Calculation!L62</f>
        <v>18.352731196732947</v>
      </c>
      <c r="L63" s="24">
        <f ca="1">M63+L62*(1-1/Surge_Predicted_Impact!$C$62)</f>
        <v>213.83030743272855</v>
      </c>
      <c r="M63" s="1">
        <f ca="1">E63*Surge_Predicted_Impact!$D$55</f>
        <v>11.950264268666139</v>
      </c>
      <c r="N63" s="6">
        <f ca="1">N62*(1-1/Surge_Predicted_Impact!$C$64)+K63</f>
        <v>137.09599872897786</v>
      </c>
      <c r="O63" s="24">
        <f ca="1">N62*1/Surge_Predicted_Impact!$C$64</f>
        <v>16.963323933177847</v>
      </c>
      <c r="P63" s="1">
        <f ca="1">E63*Surge_Predicted_Impact!$D$54</f>
        <v>81.660139169218525</v>
      </c>
      <c r="Q63" s="1">
        <f ca="1">Q62*(1-1/Surge_Predicted_Impact!$C$61)+P63</f>
        <v>1654.508260892881</v>
      </c>
      <c r="R63" s="6">
        <f t="shared" ca="1" si="11"/>
        <v>1958.5564736561992</v>
      </c>
      <c r="S63" s="1">
        <f ca="1">E63*Surge_Predicted_Impact!$D$56</f>
        <v>5.9751321343330693E-2</v>
      </c>
      <c r="T63" s="6">
        <f ca="1">T62*(1-1/Surge_Predicted_Impact!$C$65)+S63</f>
        <v>0.90815125954525089</v>
      </c>
      <c r="U63" s="1">
        <f ca="1">E63*Surge_Predicted_Impact!$D$57</f>
        <v>9.5602114149329107E-2</v>
      </c>
      <c r="V63" s="6">
        <f ca="1">U62*(1-1/Surge_Predicted_Impact!$C$66)+U63</f>
        <v>9.5602114149329107E-2</v>
      </c>
      <c r="W63" s="5">
        <f>Surge_Predicted_Impact!$C$72</f>
        <v>0</v>
      </c>
      <c r="X63" s="160">
        <f>Surge_Predicted_Impact!$C$73</f>
        <v>0</v>
      </c>
      <c r="Y63" s="5">
        <f>Surge_Predicted_Impact!$C$74</f>
        <v>0</v>
      </c>
      <c r="Z63" s="5">
        <f>Surge_Predicted_Impact!$C$75</f>
        <v>0</v>
      </c>
      <c r="AA63" s="5">
        <f>Surge_Predicted_Impact!$C$76</f>
        <v>0</v>
      </c>
      <c r="AC63" s="18">
        <f ca="1">_xlfn.CEILING.MATH(G63/Surge_Predicted_Impact!$C$92)*(24/Surge_Predicted_Impact!$C$89)*(7/Surge_Predicted_Impact!$C$90)</f>
        <v>1459.5</v>
      </c>
      <c r="AD63" s="18">
        <f ca="1">_xlfn.CEILING.MATH(R63/Surge_Predicted_Impact!$C$93)*(24/Surge_Predicted_Impact!$C$89)*(7/Surge_Predicted_Impact!$C$90)</f>
        <v>3428.25</v>
      </c>
      <c r="AE63" s="1">
        <f t="shared" ca="1" si="1"/>
        <v>4887.75</v>
      </c>
      <c r="AF63" s="1">
        <f ca="1">_xlfn.CEILING.MATH(N63/Surge_Predicted_Impact!$C$94)*24/Surge_Predicted_Impact!$C$89*7/Surge_Predicted_Impact!$C$90</f>
        <v>724.5</v>
      </c>
      <c r="AG63" s="1">
        <f ca="1">_xlfn.CEILING.MATH(T63/Surge_Predicted_Impact!$C$95)*24/Surge_Predicted_Impact!$C$89*7/Surge_Predicted_Impact!$C$90</f>
        <v>5.25</v>
      </c>
      <c r="AH63" s="1">
        <f ca="1">_xlfn.CEILING.MATH(V63/Surge_Predicted_Impact!$C$96)*24/Surge_Predicted_Impact!$C$89*7/Surge_Predicted_Impact!$C$90</f>
        <v>5.25</v>
      </c>
      <c r="AI63" s="18">
        <f t="shared" ca="1" si="12"/>
        <v>5622.75</v>
      </c>
      <c r="AJ63" s="41"/>
      <c r="AK63" s="23">
        <f ca="1">_xlfn.CEILING.MATH(G63/Surge_Predicted_Impact!$C$103)*24/Surge_Predicted_Impact!$C$100*7/Surge_Predicted_Impact!$C$101</f>
        <v>729.75</v>
      </c>
      <c r="AL63" s="23">
        <f ca="1">_xlfn.CEILING.MATH(R63/Surge_Predicted_Impact!$C$104)*24/Surge_Predicted_Impact!$C$100*7/Surge_Predicted_Impact!$C$101</f>
        <v>1716.75</v>
      </c>
      <c r="AM63" s="23">
        <f ca="1">_xlfn.CEILING.MATH(N63/Surge_Predicted_Impact!$C$105)*24/Surge_Predicted_Impact!$C$100*7/Surge_Predicted_Impact!$C$101</f>
        <v>362.25</v>
      </c>
      <c r="AN63" s="23">
        <f ca="1">_xlfn.CEILING.MATH(T63/Surge_Predicted_Impact!$C$106)*24/Surge_Predicted_Impact!$C$100*7/Surge_Predicted_Impact!$C$101</f>
        <v>5.25</v>
      </c>
      <c r="AO63" s="23">
        <f ca="1">_xlfn.CEILING.MATH(V63/Surge_Predicted_Impact!$C$107)*24/Surge_Predicted_Impact!$C$100*7/Surge_Predicted_Impact!$C$101</f>
        <v>5.25</v>
      </c>
      <c r="AP63" s="1">
        <f t="shared" ca="1" si="2"/>
        <v>2819.25</v>
      </c>
      <c r="AR63" s="38">
        <f ca="1">G63/Surge_Predicted_Impact!$C$81</f>
        <v>369.95910506926526</v>
      </c>
      <c r="AS63" s="38">
        <f ca="1">$R63/Surge_Predicted_Impact!$C$82</f>
        <v>979.27823682809958</v>
      </c>
      <c r="AT63" s="38">
        <f t="shared" ca="1" si="13"/>
        <v>1349.2373418973648</v>
      </c>
      <c r="AU63" s="38">
        <f ca="1">N63/Surge_Predicted_Impact!$C$83</f>
        <v>68.54799936448893</v>
      </c>
      <c r="AV63" s="38">
        <f ca="1">T63/Surge_Predicted_Impact!$C$84</f>
        <v>0.45407562977262544</v>
      </c>
      <c r="AW63" s="38">
        <f ca="1">V63/Surge_Predicted_Impact!$C$85</f>
        <v>2.3900528537332277E-2</v>
      </c>
      <c r="AX63" s="38">
        <f t="shared" ca="1" si="14"/>
        <v>1418.2633174201637</v>
      </c>
      <c r="AZ63" s="1">
        <f ca="1">(AE63-BA62)*Surge_Predicted_Impact!$C$124</f>
        <v>43.762490036665511</v>
      </c>
      <c r="BA63" s="1">
        <f ca="1">BA62*(1-1/Surge_Predicted_Impact!$C$125)+AZ63</f>
        <v>518.72770091772497</v>
      </c>
      <c r="BB63" s="37">
        <f t="shared" ca="1" si="15"/>
        <v>5406.4777009177251</v>
      </c>
      <c r="BC63" s="1">
        <f ca="1">(AF63-BD62)*Surge_Predicted_Impact!$C$124</f>
        <v>6.6811662735726713</v>
      </c>
      <c r="BD63" s="1">
        <f ca="1">BD62*(1-1/Surge_Predicted_Impact!$C$125)+BC63</f>
        <v>59.037155156110302</v>
      </c>
      <c r="BE63" s="37">
        <f t="shared" ca="1" si="19"/>
        <v>783.53715515611032</v>
      </c>
      <c r="BF63" s="1">
        <f ca="1">(AI63-BG62)*Surge_Predicted_Impact!$C$124</f>
        <v>50.533409289674793</v>
      </c>
      <c r="BG63" s="1">
        <f ca="1">BG62*(1-1/Surge_Predicted_Impact!$C$125)+BF63</f>
        <v>579.27040381987274</v>
      </c>
      <c r="BH63" s="37">
        <f t="shared" ca="1" si="20"/>
        <v>6202.0204038198726</v>
      </c>
      <c r="BJ63" s="1">
        <f ca="1">(AT63-BK62)*Surge_Predicted_Impact!$C$124</f>
        <v>12.087847649061073</v>
      </c>
      <c r="BK63" s="1">
        <f ca="1">BK62*(1-1/Surge_Predicted_Impact!$C$125)+BJ63</f>
        <v>142.50809771237164</v>
      </c>
      <c r="BL63" s="37">
        <f t="shared" ca="1" si="16"/>
        <v>1491.7454396097364</v>
      </c>
      <c r="BM63" s="1">
        <f ca="1">(AU63-BN62)*Surge_Predicted_Impact!$C$124</f>
        <v>0.63208412658103963</v>
      </c>
      <c r="BN63" s="1">
        <f ca="1">BN62*(1-1/Surge_Predicted_Impact!$C$125)+BM63</f>
        <v>5.5902717825099408</v>
      </c>
      <c r="BO63" s="37">
        <f t="shared" ca="1" si="17"/>
        <v>74.138271146998875</v>
      </c>
      <c r="BP63" s="1">
        <f ca="1">(AX63-AY62)*Surge_Predicted_Impact!$C$124</f>
        <v>14.182633174201637</v>
      </c>
      <c r="BQ63" s="1">
        <f ca="1">BQ62*(1-1/Surge_Predicted_Impact!$C$125)+BP63</f>
        <v>160.25939198168805</v>
      </c>
      <c r="BR63" s="1">
        <f t="shared" ca="1" si="21"/>
        <v>1578.5227094018519</v>
      </c>
      <c r="BS63" s="1">
        <f ca="1">(AP63-AQ62)*Surge_Predicted_Impact!$C$124</f>
        <v>28.192499999999999</v>
      </c>
      <c r="BT63" s="1">
        <f ca="1">BT62*(1-1/Surge_Predicted_Impact!$C$125)+BS63</f>
        <v>314.35440131148533</v>
      </c>
      <c r="BU63" s="1">
        <f t="shared" ca="1" si="22"/>
        <v>3133.6044013114852</v>
      </c>
      <c r="BW63" s="1">
        <f>Surge_Predicted_Impact!$C$112</f>
        <v>0</v>
      </c>
      <c r="BX63" s="1">
        <f>Surge_Predicted_Impact!$C$113</f>
        <v>0</v>
      </c>
      <c r="BY63" s="152">
        <f>Surge_Predicted_Impact!$C$114</f>
        <v>0</v>
      </c>
      <c r="BZ63" s="152">
        <f>Surge_Predicted_Impact!$C$115</f>
        <v>0</v>
      </c>
      <c r="CA63" s="152">
        <f t="shared" si="6"/>
        <v>0</v>
      </c>
      <c r="CB63" s="1">
        <f>Surge_Predicted_Impact!$C$117</f>
        <v>0</v>
      </c>
      <c r="CC63" s="1">
        <f>Surge_Predicted_Impact!$C$118</f>
        <v>0</v>
      </c>
      <c r="CD63" s="1">
        <f>Surge_Predicted_Impact!$C$119</f>
        <v>0</v>
      </c>
      <c r="CE63" s="1">
        <f t="shared" si="7"/>
        <v>0</v>
      </c>
      <c r="CF63" s="152">
        <f>Surge_Predicted_Impact!$C$120</f>
        <v>0</v>
      </c>
      <c r="CH63" s="1">
        <f ca="1">D63*Surge_Predicted_Impact!$C$135</f>
        <v>252211.62513610983</v>
      </c>
      <c r="CI63" s="18">
        <f ca="1">(C63-C62)*Surge_Predicted_Impact!$C$135</f>
        <v>12448.191946527222</v>
      </c>
      <c r="CJ63" s="18">
        <f ca="1">CJ62*(1- 1/Surge_Predicted_Impact!$C$137)+CI63</f>
        <v>189198.17907192712</v>
      </c>
      <c r="CK63" s="18">
        <f t="shared" ca="1" si="8"/>
        <v>176749.9871253999</v>
      </c>
      <c r="CL63" s="1">
        <f ca="1">CJ63*(1-Surge_Predicted_Impact!$C$136)</f>
        <v>160818.45221113806</v>
      </c>
      <c r="CM63" s="1">
        <f ca="1">CJ63*(1+Surge_Predicted_Impact!$C$136)</f>
        <v>217577.90593271618</v>
      </c>
      <c r="CN63" s="1">
        <f ca="1">CI63/Surge_Predicted_Impact!$C$138</f>
        <v>2489.6383893054444</v>
      </c>
      <c r="CO63" s="1">
        <f ca="1">CK63/Surge_Predicted_Impact!$C$140</f>
        <v>7069.9994850159965</v>
      </c>
      <c r="CP63" s="1">
        <f t="shared" ca="1" si="9"/>
        <v>9559.6378743214409</v>
      </c>
      <c r="CQ63" s="1">
        <f ca="1">CI63/(Surge_Predicted_Impact!$C$138 + Surge_Predicted_Impact!$C$139)</f>
        <v>2074.6986577545372</v>
      </c>
      <c r="CR63" s="1">
        <f ca="1">CK63/(Surge_Predicted_Impact!$C$140 + Surge_Predicted_Impact!$C$141)</f>
        <v>6798.0764278999959</v>
      </c>
      <c r="CS63" s="152">
        <f>Surge_Predicted_Impact!$C$151</f>
        <v>12000</v>
      </c>
      <c r="CT63" s="152"/>
      <c r="CU63" s="1">
        <f ca="1">Surge_Predicted_Impact!$C$146*(Calculation!E63-Calculation!H63)</f>
        <v>13.49418794449257</v>
      </c>
      <c r="CV63" s="1">
        <f ca="1">H62*1/Surge_Predicted_Impact!$C$60</f>
        <v>167.38610791687415</v>
      </c>
      <c r="CW63" s="1">
        <f ca="1">CV63*Surge_Predicted_Impact!$C$144+CU63</f>
        <v>21.863493340336277</v>
      </c>
      <c r="CX63" s="1">
        <f ca="1">CX62*(1-1/Surge_Predicted_Impact!$C$147)+CW62</f>
        <v>1633.4511789225089</v>
      </c>
      <c r="CY63" s="1">
        <f ca="1">$CX63*(1-Surge_Predicted_Impact!$C$145)</f>
        <v>1225.0883841918817</v>
      </c>
      <c r="CZ63" s="1">
        <f ca="1">$CX63*(1+Surge_Predicted_Impact!$C$145)</f>
        <v>2041.8139736531361</v>
      </c>
      <c r="DA63" s="1">
        <f ca="1">CX63/Surge_Predicted_Impact!$C$148</f>
        <v>544.48372630750293</v>
      </c>
      <c r="DB63" s="152">
        <f>Surge_Predicted_Impact!$C$152</f>
        <v>0</v>
      </c>
    </row>
    <row r="64" spans="2:106" x14ac:dyDescent="0.25">
      <c r="B64" s="30">
        <f t="shared" si="10"/>
        <v>43953</v>
      </c>
      <c r="C64" s="18">
        <f ca="1">INDIRECT(_xlfn.CONCAT(EpidemiologicalModel_Selection!$C$2,"!",EpidemiologicalModel_Selection!$C$5,ROW()-1))</f>
        <v>63465.232590551954</v>
      </c>
      <c r="D64" s="18">
        <f ca="1">INDIRECT(_xlfn.CONCAT(EpidemiologicalModel_Selection!$C$2,"!",EpidemiologicalModel_Selection!$C$3,ROW()-1))</f>
        <v>24537.022492170679</v>
      </c>
      <c r="E64" s="37">
        <f ca="1">INDIRECT(_xlfn.CONCAT(EpidemiologicalModel_Selection!$C$2,"!",EpidemiologicalModel_Selection!$C$4,ROW()-1))</f>
        <v>1117.3715866747691</v>
      </c>
      <c r="F64" s="37">
        <f ca="1">E64*Surge_Predicted_Impact!$D$53</f>
        <v>94.753110550020423</v>
      </c>
      <c r="G64" s="6">
        <f t="shared" ca="1" si="0"/>
        <v>1046.0765235852741</v>
      </c>
      <c r="H64" s="24">
        <f ca="1">H63*(1-1/Surge_Predicted_Impact!$C$60)+F64</f>
        <v>1046.0765235852741</v>
      </c>
      <c r="I64" s="24">
        <f ca="1">(1-Surge_Predicted_Impact!$C$68)*Calculation!O63</f>
        <v>16.70887407418018</v>
      </c>
      <c r="J64" s="24">
        <f ca="1">I64+(J63*(1-1/Surge_Predicted_Impact!$C$63))</f>
        <v>94.038507214685723</v>
      </c>
      <c r="K64" s="24">
        <f ca="1">(1/Surge_Predicted_Impact!$C$62)*Calculation!L63</f>
        <v>17.819192286060712</v>
      </c>
      <c r="L64" s="24">
        <f ca="1">M64+L63*(1-1/Surge_Predicted_Impact!$C$62)</f>
        <v>206.73788237874564</v>
      </c>
      <c r="M64" s="1">
        <f ca="1">E64*Surge_Predicted_Impact!$D$55</f>
        <v>10.726767232077794</v>
      </c>
      <c r="N64" s="6">
        <f ca="1">N63*(1-1/Surge_Predicted_Impact!$C$64)+K64</f>
        <v>137.77819117391635</v>
      </c>
      <c r="O64" s="24">
        <f ca="1">N63*1/Surge_Predicted_Impact!$C$64</f>
        <v>17.136999841122233</v>
      </c>
      <c r="P64" s="1">
        <f ca="1">E64*Surge_Predicted_Impact!$D$54</f>
        <v>73.299576085864842</v>
      </c>
      <c r="Q64" s="1">
        <f ca="1">Q63*(1-1/Surge_Predicted_Impact!$C$61)+P64</f>
        <v>1609.6286754863972</v>
      </c>
      <c r="R64" s="6">
        <f t="shared" ca="1" si="11"/>
        <v>1910.4050650798285</v>
      </c>
      <c r="S64" s="1">
        <f ca="1">E64*Surge_Predicted_Impact!$D$56</f>
        <v>5.363383616038897E-2</v>
      </c>
      <c r="T64" s="6">
        <f ca="1">T63*(1-1/Surge_Predicted_Impact!$C$65)+S64</f>
        <v>0.87096996975111474</v>
      </c>
      <c r="U64" s="1">
        <f ca="1">E64*Surge_Predicted_Impact!$D$57</f>
        <v>8.5814137856622355E-2</v>
      </c>
      <c r="V64" s="6">
        <f ca="1">U63*(1-1/Surge_Predicted_Impact!$C$66)+U64</f>
        <v>8.5814137856622355E-2</v>
      </c>
      <c r="W64" s="5">
        <f>Surge_Predicted_Impact!$C$72</f>
        <v>0</v>
      </c>
      <c r="X64" s="160">
        <f>Surge_Predicted_Impact!$C$73</f>
        <v>0</v>
      </c>
      <c r="Y64" s="5">
        <f>Surge_Predicted_Impact!$C$74</f>
        <v>0</v>
      </c>
      <c r="Z64" s="5">
        <f>Surge_Predicted_Impact!$C$75</f>
        <v>0</v>
      </c>
      <c r="AA64" s="5">
        <f>Surge_Predicted_Impact!$C$76</f>
        <v>0</v>
      </c>
      <c r="AC64" s="18">
        <f ca="1">_xlfn.CEILING.MATH(G64/Surge_Predicted_Impact!$C$92)*(24/Surge_Predicted_Impact!$C$89)*(7/Surge_Predicted_Impact!$C$90)</f>
        <v>1375.5</v>
      </c>
      <c r="AD64" s="18">
        <f ca="1">_xlfn.CEILING.MATH(R64/Surge_Predicted_Impact!$C$93)*(24/Surge_Predicted_Impact!$C$89)*(7/Surge_Predicted_Impact!$C$90)</f>
        <v>3344.25</v>
      </c>
      <c r="AE64" s="1">
        <f t="shared" ca="1" si="1"/>
        <v>4719.75</v>
      </c>
      <c r="AF64" s="1">
        <f ca="1">_xlfn.CEILING.MATH(N64/Surge_Predicted_Impact!$C$94)*24/Surge_Predicted_Impact!$C$89*7/Surge_Predicted_Impact!$C$90</f>
        <v>724.5</v>
      </c>
      <c r="AG64" s="1">
        <f ca="1">_xlfn.CEILING.MATH(T64/Surge_Predicted_Impact!$C$95)*24/Surge_Predicted_Impact!$C$89*7/Surge_Predicted_Impact!$C$90</f>
        <v>5.25</v>
      </c>
      <c r="AH64" s="1">
        <f ca="1">_xlfn.CEILING.MATH(V64/Surge_Predicted_Impact!$C$96)*24/Surge_Predicted_Impact!$C$89*7/Surge_Predicted_Impact!$C$90</f>
        <v>5.25</v>
      </c>
      <c r="AI64" s="18">
        <f t="shared" ca="1" si="12"/>
        <v>5454.75</v>
      </c>
      <c r="AJ64" s="41"/>
      <c r="AK64" s="23">
        <f ca="1">_xlfn.CEILING.MATH(G64/Surge_Predicted_Impact!$C$103)*24/Surge_Predicted_Impact!$C$100*7/Surge_Predicted_Impact!$C$101</f>
        <v>687.75</v>
      </c>
      <c r="AL64" s="23">
        <f ca="1">_xlfn.CEILING.MATH(R64/Surge_Predicted_Impact!$C$104)*24/Surge_Predicted_Impact!$C$100*7/Surge_Predicted_Impact!$C$101</f>
        <v>1674.75</v>
      </c>
      <c r="AM64" s="23">
        <f ca="1">_xlfn.CEILING.MATH(N64/Surge_Predicted_Impact!$C$105)*24/Surge_Predicted_Impact!$C$100*7/Surge_Predicted_Impact!$C$101</f>
        <v>362.25</v>
      </c>
      <c r="AN64" s="23">
        <f ca="1">_xlfn.CEILING.MATH(T64/Surge_Predicted_Impact!$C$106)*24/Surge_Predicted_Impact!$C$100*7/Surge_Predicted_Impact!$C$101</f>
        <v>5.25</v>
      </c>
      <c r="AO64" s="23">
        <f ca="1">_xlfn.CEILING.MATH(V64/Surge_Predicted_Impact!$C$107)*24/Surge_Predicted_Impact!$C$100*7/Surge_Predicted_Impact!$C$101</f>
        <v>5.25</v>
      </c>
      <c r="AP64" s="1">
        <f t="shared" ca="1" si="2"/>
        <v>2735.25</v>
      </c>
      <c r="AR64" s="38">
        <f ca="1">G64/Surge_Predicted_Impact!$C$81</f>
        <v>348.69217452842469</v>
      </c>
      <c r="AS64" s="38">
        <f ca="1">$R64/Surge_Predicted_Impact!$C$82</f>
        <v>955.20253253991427</v>
      </c>
      <c r="AT64" s="38">
        <f t="shared" ca="1" si="13"/>
        <v>1303.8947070683389</v>
      </c>
      <c r="AU64" s="38">
        <f ca="1">N64/Surge_Predicted_Impact!$C$83</f>
        <v>68.889095586958177</v>
      </c>
      <c r="AV64" s="38">
        <f ca="1">T64/Surge_Predicted_Impact!$C$84</f>
        <v>0.43548498487555737</v>
      </c>
      <c r="AW64" s="38">
        <f ca="1">V64/Surge_Predicted_Impact!$C$85</f>
        <v>2.1453534464155589E-2</v>
      </c>
      <c r="AX64" s="38">
        <f t="shared" ca="1" si="14"/>
        <v>1373.2407411746369</v>
      </c>
      <c r="AZ64" s="1">
        <f ca="1">(AE64-BA63)*Surge_Predicted_Impact!$C$124</f>
        <v>42.010222990822747</v>
      </c>
      <c r="BA64" s="1">
        <f ca="1">BA63*(1-1/Surge_Predicted_Impact!$C$125)+AZ64</f>
        <v>523.68594527156745</v>
      </c>
      <c r="BB64" s="37">
        <f t="shared" ca="1" si="15"/>
        <v>5243.4359452715671</v>
      </c>
      <c r="BC64" s="1">
        <f ca="1">(AF64-BD63)*Surge_Predicted_Impact!$C$124</f>
        <v>6.6546284484388973</v>
      </c>
      <c r="BD64" s="1">
        <f ca="1">BD63*(1-1/Surge_Predicted_Impact!$C$125)+BC64</f>
        <v>61.474843950541327</v>
      </c>
      <c r="BE64" s="37">
        <f t="shared" ca="1" si="19"/>
        <v>785.9748439505413</v>
      </c>
      <c r="BF64" s="1">
        <f ca="1">(AI64-BG63)*Surge_Predicted_Impact!$C$124</f>
        <v>48.754795961801278</v>
      </c>
      <c r="BG64" s="1">
        <f ca="1">BG63*(1-1/Surge_Predicted_Impact!$C$125)+BF64</f>
        <v>586.64874236596881</v>
      </c>
      <c r="BH64" s="37">
        <f t="shared" ca="1" si="20"/>
        <v>6041.3987423659692</v>
      </c>
      <c r="BJ64" s="1">
        <f ca="1">(AT64-BK63)*Surge_Predicted_Impact!$C$124</f>
        <v>11.613866093559674</v>
      </c>
      <c r="BK64" s="1">
        <f ca="1">BK63*(1-1/Surge_Predicted_Impact!$C$125)+BJ64</f>
        <v>143.94281396933334</v>
      </c>
      <c r="BL64" s="37">
        <f t="shared" ca="1" si="16"/>
        <v>1447.8375210376723</v>
      </c>
      <c r="BM64" s="1">
        <f ca="1">(AU64-BN63)*Surge_Predicted_Impact!$C$124</f>
        <v>0.63298823804448234</v>
      </c>
      <c r="BN64" s="1">
        <f ca="1">BN63*(1-1/Surge_Predicted_Impact!$C$125)+BM64</f>
        <v>5.8239548932322842</v>
      </c>
      <c r="BO64" s="37">
        <f t="shared" ca="1" si="17"/>
        <v>74.713050480190461</v>
      </c>
      <c r="BP64" s="1">
        <f ca="1">(AX64-AY63)*Surge_Predicted_Impact!$C$124</f>
        <v>13.732407411746369</v>
      </c>
      <c r="BQ64" s="1">
        <f ca="1">BQ63*(1-1/Surge_Predicted_Impact!$C$125)+BP64</f>
        <v>162.54469996617101</v>
      </c>
      <c r="BR64" s="1">
        <f t="shared" ca="1" si="21"/>
        <v>1535.785441140808</v>
      </c>
      <c r="BS64" s="1">
        <f ca="1">(AP64-AQ63)*Surge_Predicted_Impact!$C$124</f>
        <v>27.352499999999999</v>
      </c>
      <c r="BT64" s="1">
        <f ca="1">BT63*(1-1/Surge_Predicted_Impact!$C$125)+BS64</f>
        <v>319.25301550352214</v>
      </c>
      <c r="BU64" s="1">
        <f t="shared" ca="1" si="22"/>
        <v>3054.503015503522</v>
      </c>
      <c r="BW64" s="1">
        <f>Surge_Predicted_Impact!$C$112</f>
        <v>0</v>
      </c>
      <c r="BX64" s="1">
        <f>Surge_Predicted_Impact!$C$113</f>
        <v>0</v>
      </c>
      <c r="BY64" s="152">
        <f>Surge_Predicted_Impact!$C$114</f>
        <v>0</v>
      </c>
      <c r="BZ64" s="152">
        <f>Surge_Predicted_Impact!$C$115</f>
        <v>0</v>
      </c>
      <c r="CA64" s="152">
        <f t="shared" si="6"/>
        <v>0</v>
      </c>
      <c r="CB64" s="1">
        <f>Surge_Predicted_Impact!$C$117</f>
        <v>0</v>
      </c>
      <c r="CC64" s="1">
        <f>Surge_Predicted_Impact!$C$118</f>
        <v>0</v>
      </c>
      <c r="CD64" s="1">
        <f>Surge_Predicted_Impact!$C$119</f>
        <v>0</v>
      </c>
      <c r="CE64" s="1">
        <f t="shared" si="7"/>
        <v>0</v>
      </c>
      <c r="CF64" s="152">
        <f>Surge_Predicted_Impact!$C$120</f>
        <v>0</v>
      </c>
      <c r="CH64" s="1">
        <f ca="1">D64*Surge_Predicted_Impact!$C$135</f>
        <v>245370.2249217068</v>
      </c>
      <c r="CI64" s="18">
        <f ca="1">(C64-C63)*Surge_Predicted_Impact!$C$135</f>
        <v>11173.715866747661</v>
      </c>
      <c r="CJ64" s="18">
        <f ca="1">CJ63*(1- 1/Surge_Predicted_Impact!$C$137)+CI64</f>
        <v>181452.07703148207</v>
      </c>
      <c r="CK64" s="18">
        <f t="shared" ca="1" si="8"/>
        <v>170278.36116473441</v>
      </c>
      <c r="CL64" s="1">
        <f ca="1">CJ64*(1-Surge_Predicted_Impact!$C$136)</f>
        <v>154234.26547675976</v>
      </c>
      <c r="CM64" s="1">
        <f ca="1">CJ64*(1+Surge_Predicted_Impact!$C$136)</f>
        <v>208669.88858620435</v>
      </c>
      <c r="CN64" s="1">
        <f ca="1">CI64/Surge_Predicted_Impact!$C$138</f>
        <v>2234.7431733495323</v>
      </c>
      <c r="CO64" s="1">
        <f ca="1">CK64/Surge_Predicted_Impact!$C$140</f>
        <v>6811.1344465893762</v>
      </c>
      <c r="CP64" s="1">
        <f t="shared" ca="1" si="9"/>
        <v>9045.8776199389085</v>
      </c>
      <c r="CQ64" s="1">
        <f ca="1">CI64/(Surge_Predicted_Impact!$C$138 + Surge_Predicted_Impact!$C$139)</f>
        <v>1862.285977791277</v>
      </c>
      <c r="CR64" s="1">
        <f ca="1">CK64/(Surge_Predicted_Impact!$C$140 + Surge_Predicted_Impact!$C$141)</f>
        <v>6549.1677371051692</v>
      </c>
      <c r="CS64" s="152">
        <f>Surge_Predicted_Impact!$C$151</f>
        <v>12000</v>
      </c>
      <c r="CT64" s="152"/>
      <c r="CU64" s="1">
        <f ca="1">Surge_Predicted_Impact!$C$146*(Calculation!E64-Calculation!H64)</f>
        <v>7.129506308949499</v>
      </c>
      <c r="CV64" s="1">
        <f ca="1">H63*1/Surge_Predicted_Impact!$C$60</f>
        <v>158.55390217254225</v>
      </c>
      <c r="CW64" s="1">
        <f ca="1">CV64*Surge_Predicted_Impact!$C$144+CU64</f>
        <v>15.057201417576611</v>
      </c>
      <c r="CX64" s="1">
        <f ca="1">CX63*(1-1/Surge_Predicted_Impact!$C$147)+CW63</f>
        <v>1573.6421133167196</v>
      </c>
      <c r="CY64" s="1">
        <f ca="1">$CX64*(1-Surge_Predicted_Impact!$C$145)</f>
        <v>1180.2315849875397</v>
      </c>
      <c r="CZ64" s="1">
        <f ca="1">$CX64*(1+Surge_Predicted_Impact!$C$145)</f>
        <v>1967.0526416458995</v>
      </c>
      <c r="DA64" s="1">
        <f ca="1">CX64/Surge_Predicted_Impact!$C$148</f>
        <v>524.54737110557323</v>
      </c>
      <c r="DB64" s="152">
        <f>Surge_Predicted_Impact!$C$152</f>
        <v>0</v>
      </c>
    </row>
    <row r="65" spans="2:106" x14ac:dyDescent="0.25">
      <c r="B65" s="30">
        <f t="shared" si="10"/>
        <v>43954</v>
      </c>
      <c r="C65" s="18">
        <f ca="1">INDIRECT(_xlfn.CONCAT(EpidemiologicalModel_Selection!$C$2,"!",EpidemiologicalModel_Selection!$C$5,ROW()-1))</f>
        <v>64466.238551159731</v>
      </c>
      <c r="D65" s="18">
        <f ca="1">INDIRECT(_xlfn.CONCAT(EpidemiologicalModel_Selection!$C$2,"!",EpidemiologicalModel_Selection!$C$3,ROW()-1))</f>
        <v>23785.383989051978</v>
      </c>
      <c r="E65" s="37">
        <f ca="1">INDIRECT(_xlfn.CONCAT(EpidemiologicalModel_Selection!$C$2,"!",EpidemiologicalModel_Selection!$C$4,ROW()-1))</f>
        <v>1001.0059606077753</v>
      </c>
      <c r="F65" s="37">
        <f ca="1">E65*Surge_Predicted_Impact!$D$53</f>
        <v>84.885305459539339</v>
      </c>
      <c r="G65" s="6">
        <f t="shared" ca="1" si="0"/>
        <v>981.52232567548867</v>
      </c>
      <c r="H65" s="24">
        <f ca="1">H64*(1-1/Surge_Predicted_Impact!$C$60)+F65</f>
        <v>981.52232567548867</v>
      </c>
      <c r="I65" s="24">
        <f ca="1">(1-Surge_Predicted_Impact!$C$68)*Calculation!O64</f>
        <v>16.879944843505399</v>
      </c>
      <c r="J65" s="24">
        <f ca="1">I65+(J64*(1-1/Surge_Predicted_Impact!$C$63))</f>
        <v>97.484379598950312</v>
      </c>
      <c r="K65" s="24">
        <f ca="1">(1/Surge_Predicted_Impact!$C$62)*Calculation!L64</f>
        <v>17.228156864895467</v>
      </c>
      <c r="L65" s="24">
        <f ca="1">M65+L64*(1-1/Surge_Predicted_Impact!$C$62)</f>
        <v>199.11938273568481</v>
      </c>
      <c r="M65" s="1">
        <f ca="1">E65*Surge_Predicted_Impact!$D$55</f>
        <v>9.6096572218346523</v>
      </c>
      <c r="N65" s="6">
        <f ca="1">N64*(1-1/Surge_Predicted_Impact!$C$64)+K65</f>
        <v>137.78407414207226</v>
      </c>
      <c r="O65" s="24">
        <f ca="1">N64*1/Surge_Predicted_Impact!$C$64</f>
        <v>17.222273896739544</v>
      </c>
      <c r="P65" s="1">
        <f ca="1">E65*Surge_Predicted_Impact!$D$54</f>
        <v>65.665991015870048</v>
      </c>
      <c r="Q65" s="1">
        <f ca="1">Q64*(1-1/Surge_Predicted_Impact!$C$61)+P65</f>
        <v>1560.3211896818104</v>
      </c>
      <c r="R65" s="6">
        <f t="shared" ca="1" si="11"/>
        <v>1856.9249520164456</v>
      </c>
      <c r="S65" s="1">
        <f ca="1">E65*Surge_Predicted_Impact!$D$56</f>
        <v>4.8048286109173263E-2</v>
      </c>
      <c r="T65" s="6">
        <f ca="1">T64*(1-1/Surge_Predicted_Impact!$C$65)+S65</f>
        <v>0.83192125888517654</v>
      </c>
      <c r="U65" s="1">
        <f ca="1">E65*Surge_Predicted_Impact!$D$57</f>
        <v>7.6877257774677216E-2</v>
      </c>
      <c r="V65" s="6">
        <f ca="1">U64*(1-1/Surge_Predicted_Impact!$C$66)+U65</f>
        <v>7.6877257774677216E-2</v>
      </c>
      <c r="W65" s="5">
        <f>Surge_Predicted_Impact!$C$72</f>
        <v>0</v>
      </c>
      <c r="X65" s="160">
        <f>Surge_Predicted_Impact!$C$73</f>
        <v>0</v>
      </c>
      <c r="Y65" s="5">
        <f>Surge_Predicted_Impact!$C$74</f>
        <v>0</v>
      </c>
      <c r="Z65" s="5">
        <f>Surge_Predicted_Impact!$C$75</f>
        <v>0</v>
      </c>
      <c r="AA65" s="5">
        <f>Surge_Predicted_Impact!$C$76</f>
        <v>0</v>
      </c>
      <c r="AC65" s="18">
        <f ca="1">_xlfn.CEILING.MATH(G65/Surge_Predicted_Impact!$C$92)*(24/Surge_Predicted_Impact!$C$89)*(7/Surge_Predicted_Impact!$C$90)</f>
        <v>1291.5</v>
      </c>
      <c r="AD65" s="18">
        <f ca="1">_xlfn.CEILING.MATH(R65/Surge_Predicted_Impact!$C$93)*(24/Surge_Predicted_Impact!$C$89)*(7/Surge_Predicted_Impact!$C$90)</f>
        <v>3249.75</v>
      </c>
      <c r="AE65" s="1">
        <f t="shared" ca="1" si="1"/>
        <v>4541.25</v>
      </c>
      <c r="AF65" s="1">
        <f ca="1">_xlfn.CEILING.MATH(N65/Surge_Predicted_Impact!$C$94)*24/Surge_Predicted_Impact!$C$89*7/Surge_Predicted_Impact!$C$90</f>
        <v>724.5</v>
      </c>
      <c r="AG65" s="1">
        <f ca="1">_xlfn.CEILING.MATH(T65/Surge_Predicted_Impact!$C$95)*24/Surge_Predicted_Impact!$C$89*7/Surge_Predicted_Impact!$C$90</f>
        <v>5.25</v>
      </c>
      <c r="AH65" s="1">
        <f ca="1">_xlfn.CEILING.MATH(V65/Surge_Predicted_Impact!$C$96)*24/Surge_Predicted_Impact!$C$89*7/Surge_Predicted_Impact!$C$90</f>
        <v>5.25</v>
      </c>
      <c r="AI65" s="18">
        <f t="shared" ca="1" si="12"/>
        <v>5276.25</v>
      </c>
      <c r="AJ65" s="41"/>
      <c r="AK65" s="23">
        <f ca="1">_xlfn.CEILING.MATH(G65/Surge_Predicted_Impact!$C$103)*24/Surge_Predicted_Impact!$C$100*7/Surge_Predicted_Impact!$C$101</f>
        <v>645.75</v>
      </c>
      <c r="AL65" s="23">
        <f ca="1">_xlfn.CEILING.MATH(R65/Surge_Predicted_Impact!$C$104)*24/Surge_Predicted_Impact!$C$100*7/Surge_Predicted_Impact!$C$101</f>
        <v>1627.5</v>
      </c>
      <c r="AM65" s="23">
        <f ca="1">_xlfn.CEILING.MATH(N65/Surge_Predicted_Impact!$C$105)*24/Surge_Predicted_Impact!$C$100*7/Surge_Predicted_Impact!$C$101</f>
        <v>362.25</v>
      </c>
      <c r="AN65" s="23">
        <f ca="1">_xlfn.CEILING.MATH(T65/Surge_Predicted_Impact!$C$106)*24/Surge_Predicted_Impact!$C$100*7/Surge_Predicted_Impact!$C$101</f>
        <v>5.25</v>
      </c>
      <c r="AO65" s="23">
        <f ca="1">_xlfn.CEILING.MATH(V65/Surge_Predicted_Impact!$C$107)*24/Surge_Predicted_Impact!$C$100*7/Surge_Predicted_Impact!$C$101</f>
        <v>5.25</v>
      </c>
      <c r="AP65" s="1">
        <f t="shared" ca="1" si="2"/>
        <v>2646</v>
      </c>
      <c r="AR65" s="38">
        <f ca="1">G65/Surge_Predicted_Impact!$C$81</f>
        <v>327.17410855849624</v>
      </c>
      <c r="AS65" s="38">
        <f ca="1">$R65/Surge_Predicted_Impact!$C$82</f>
        <v>928.46247600822278</v>
      </c>
      <c r="AT65" s="38">
        <f t="shared" ca="1" si="13"/>
        <v>1255.636584566719</v>
      </c>
      <c r="AU65" s="38">
        <f ca="1">N65/Surge_Predicted_Impact!$C$83</f>
        <v>68.892037071036128</v>
      </c>
      <c r="AV65" s="38">
        <f ca="1">T65/Surge_Predicted_Impact!$C$84</f>
        <v>0.41596062944258827</v>
      </c>
      <c r="AW65" s="38">
        <f ca="1">V65/Surge_Predicted_Impact!$C$85</f>
        <v>1.9219314443669304E-2</v>
      </c>
      <c r="AX65" s="38">
        <f t="shared" ca="1" si="14"/>
        <v>1324.9638015816413</v>
      </c>
      <c r="AZ65" s="1">
        <f ca="1">(AE65-BA64)*Surge_Predicted_Impact!$C$124</f>
        <v>40.175640547284324</v>
      </c>
      <c r="BA65" s="1">
        <f ca="1">BA64*(1-1/Surge_Predicted_Impact!$C$125)+AZ65</f>
        <v>526.45544687088261</v>
      </c>
      <c r="BB65" s="37">
        <f t="shared" ca="1" si="15"/>
        <v>5067.705446870883</v>
      </c>
      <c r="BC65" s="1">
        <f ca="1">(AF65-BD64)*Surge_Predicted_Impact!$C$124</f>
        <v>6.6302515604945871</v>
      </c>
      <c r="BD65" s="1">
        <f ca="1">BD64*(1-1/Surge_Predicted_Impact!$C$125)+BC65</f>
        <v>63.714035228854392</v>
      </c>
      <c r="BE65" s="37">
        <f t="shared" ca="1" si="19"/>
        <v>788.21403522885441</v>
      </c>
      <c r="BF65" s="1">
        <f ca="1">(AI65-BG64)*Surge_Predicted_Impact!$C$124</f>
        <v>46.896012576340311</v>
      </c>
      <c r="BG65" s="1">
        <f ca="1">BG64*(1-1/Surge_Predicted_Impact!$C$125)+BF65</f>
        <v>591.64127334473994</v>
      </c>
      <c r="BH65" s="37">
        <f t="shared" ca="1" si="20"/>
        <v>5867.8912733447396</v>
      </c>
      <c r="BJ65" s="1">
        <f ca="1">(AT65-BK64)*Surge_Predicted_Impact!$C$124</f>
        <v>11.116937705973855</v>
      </c>
      <c r="BK65" s="1">
        <f ca="1">BK64*(1-1/Surge_Predicted_Impact!$C$125)+BJ65</f>
        <v>144.77812210606913</v>
      </c>
      <c r="BL65" s="37">
        <f t="shared" ca="1" si="16"/>
        <v>1400.414706672788</v>
      </c>
      <c r="BM65" s="1">
        <f ca="1">(AU65-BN64)*Surge_Predicted_Impact!$C$124</f>
        <v>0.63068082177803841</v>
      </c>
      <c r="BN65" s="1">
        <f ca="1">BN64*(1-1/Surge_Predicted_Impact!$C$125)+BM65</f>
        <v>6.0386389369223021</v>
      </c>
      <c r="BO65" s="37">
        <f t="shared" ca="1" si="17"/>
        <v>74.930676007958425</v>
      </c>
      <c r="BP65" s="1">
        <f ca="1">(AX65-AY64)*Surge_Predicted_Impact!$C$124</f>
        <v>13.249638015816414</v>
      </c>
      <c r="BQ65" s="1">
        <f ca="1">BQ64*(1-1/Surge_Predicted_Impact!$C$125)+BP65</f>
        <v>164.18400227011807</v>
      </c>
      <c r="BR65" s="1">
        <f t="shared" ca="1" si="21"/>
        <v>1489.1478038517594</v>
      </c>
      <c r="BS65" s="1">
        <f ca="1">(AP65-AQ64)*Surge_Predicted_Impact!$C$124</f>
        <v>26.46</v>
      </c>
      <c r="BT65" s="1">
        <f ca="1">BT64*(1-1/Surge_Predicted_Impact!$C$125)+BS65</f>
        <v>322.90922868184197</v>
      </c>
      <c r="BU65" s="1">
        <f t="shared" ca="1" si="22"/>
        <v>2968.9092286818418</v>
      </c>
      <c r="BW65" s="1">
        <f>Surge_Predicted_Impact!$C$112</f>
        <v>0</v>
      </c>
      <c r="BX65" s="1">
        <f>Surge_Predicted_Impact!$C$113</f>
        <v>0</v>
      </c>
      <c r="BY65" s="152">
        <f>Surge_Predicted_Impact!$C$114</f>
        <v>0</v>
      </c>
      <c r="BZ65" s="152">
        <f>Surge_Predicted_Impact!$C$115</f>
        <v>0</v>
      </c>
      <c r="CA65" s="152">
        <f t="shared" si="6"/>
        <v>0</v>
      </c>
      <c r="CB65" s="1">
        <f>Surge_Predicted_Impact!$C$117</f>
        <v>0</v>
      </c>
      <c r="CC65" s="1">
        <f>Surge_Predicted_Impact!$C$118</f>
        <v>0</v>
      </c>
      <c r="CD65" s="1">
        <f>Surge_Predicted_Impact!$C$119</f>
        <v>0</v>
      </c>
      <c r="CE65" s="1">
        <f t="shared" si="7"/>
        <v>0</v>
      </c>
      <c r="CF65" s="152">
        <f>Surge_Predicted_Impact!$C$120</f>
        <v>0</v>
      </c>
      <c r="CH65" s="1">
        <f ca="1">D65*Surge_Predicted_Impact!$C$135</f>
        <v>237853.83989051977</v>
      </c>
      <c r="CI65" s="18">
        <f ca="1">(C65-C64)*Surge_Predicted_Impact!$C$135</f>
        <v>10010.059606077775</v>
      </c>
      <c r="CJ65" s="18">
        <f ca="1">CJ64*(1- 1/Surge_Predicted_Impact!$C$137)+CI65</f>
        <v>173316.92893441167</v>
      </c>
      <c r="CK65" s="18">
        <f t="shared" ca="1" si="8"/>
        <v>163306.86932833388</v>
      </c>
      <c r="CL65" s="1">
        <f ca="1">CJ65*(1-Surge_Predicted_Impact!$C$136)</f>
        <v>147319.38959424992</v>
      </c>
      <c r="CM65" s="1">
        <f ca="1">CJ65*(1+Surge_Predicted_Impact!$C$136)</f>
        <v>199314.46827457342</v>
      </c>
      <c r="CN65" s="1">
        <f ca="1">CI65/Surge_Predicted_Impact!$C$138</f>
        <v>2002.011921215555</v>
      </c>
      <c r="CO65" s="1">
        <f ca="1">CK65/Surge_Predicted_Impact!$C$140</f>
        <v>6532.2747731333548</v>
      </c>
      <c r="CP65" s="1">
        <f t="shared" ca="1" si="9"/>
        <v>8534.2866943489098</v>
      </c>
      <c r="CQ65" s="1">
        <f ca="1">CI65/(Surge_Predicted_Impact!$C$138 + Surge_Predicted_Impact!$C$139)</f>
        <v>1668.3432676796292</v>
      </c>
      <c r="CR65" s="1">
        <f ca="1">CK65/(Surge_Predicted_Impact!$C$140 + Surge_Predicted_Impact!$C$141)</f>
        <v>6281.0334357051488</v>
      </c>
      <c r="CS65" s="152">
        <f>Surge_Predicted_Impact!$C$151</f>
        <v>12000</v>
      </c>
      <c r="CT65" s="152"/>
      <c r="CU65" s="1">
        <f ca="1">Surge_Predicted_Impact!$C$146*(Calculation!E65-Calculation!H65)</f>
        <v>1.9483634932286578</v>
      </c>
      <c r="CV65" s="1">
        <f ca="1">H64*1/Surge_Predicted_Impact!$C$60</f>
        <v>149.43950336932488</v>
      </c>
      <c r="CW65" s="1">
        <f ca="1">CV65*Surge_Predicted_Impact!$C$144+CU65</f>
        <v>9.4203386616949025</v>
      </c>
      <c r="CX65" s="1">
        <f ca="1">CX64*(1-1/Surge_Predicted_Impact!$C$147)+CW64</f>
        <v>1510.01720906846</v>
      </c>
      <c r="CY65" s="1">
        <f ca="1">$CX65*(1-Surge_Predicted_Impact!$C$145)</f>
        <v>1132.512906801345</v>
      </c>
      <c r="CZ65" s="1">
        <f ca="1">$CX65*(1+Surge_Predicted_Impact!$C$145)</f>
        <v>1887.521511335575</v>
      </c>
      <c r="DA65" s="1">
        <f ca="1">CX65/Surge_Predicted_Impact!$C$148</f>
        <v>503.33906968948668</v>
      </c>
      <c r="DB65" s="152">
        <f>Surge_Predicted_Impact!$C$152</f>
        <v>0</v>
      </c>
    </row>
    <row r="66" spans="2:106" x14ac:dyDescent="0.25">
      <c r="B66" s="30">
        <f t="shared" si="10"/>
        <v>43955</v>
      </c>
      <c r="C66" s="18">
        <f ca="1">INDIRECT(_xlfn.CONCAT(EpidemiologicalModel_Selection!$C$2,"!",EpidemiologicalModel_Selection!$C$5,ROW()-1))</f>
        <v>65361.848352022826</v>
      </c>
      <c r="D66" s="18">
        <f ca="1">INDIRECT(_xlfn.CONCAT(EpidemiologicalModel_Selection!$C$2,"!",EpidemiologicalModel_Selection!$C$3,ROW()-1))</f>
        <v>22982.037790697075</v>
      </c>
      <c r="E66" s="37">
        <f ca="1">INDIRECT(_xlfn.CONCAT(EpidemiologicalModel_Selection!$C$2,"!",EpidemiologicalModel_Selection!$C$4,ROW()-1))</f>
        <v>895.60980086309644</v>
      </c>
      <c r="F66" s="37">
        <f ca="1">E66*Surge_Predicted_Impact!$D$53</f>
        <v>75.947711113190579</v>
      </c>
      <c r="G66" s="6">
        <f t="shared" ca="1" si="0"/>
        <v>917.25256169218096</v>
      </c>
      <c r="H66" s="24">
        <f ca="1">H65*(1-1/Surge_Predicted_Impact!$C$60)+F66</f>
        <v>917.25256169218096</v>
      </c>
      <c r="I66" s="24">
        <f ca="1">(1-Surge_Predicted_Impact!$C$68)*Calculation!O65</f>
        <v>16.96393978828845</v>
      </c>
      <c r="J66" s="24">
        <f ca="1">I66+(J65*(1-1/Surge_Predicted_Impact!$C$63))</f>
        <v>100.52197944453158</v>
      </c>
      <c r="K66" s="24">
        <f ca="1">(1/Surge_Predicted_Impact!$C$62)*Calculation!L65</f>
        <v>16.593281894640398</v>
      </c>
      <c r="L66" s="24">
        <f ca="1">M66+L65*(1-1/Surge_Predicted_Impact!$C$62)</f>
        <v>191.12395492933015</v>
      </c>
      <c r="M66" s="1">
        <f ca="1">E66*Surge_Predicted_Impact!$D$55</f>
        <v>8.5978540882857342</v>
      </c>
      <c r="N66" s="6">
        <f ca="1">N65*(1-1/Surge_Predicted_Impact!$C$64)+K66</f>
        <v>137.15434676895362</v>
      </c>
      <c r="O66" s="24">
        <f ca="1">N65*1/Surge_Predicted_Impact!$C$64</f>
        <v>17.223009267759032</v>
      </c>
      <c r="P66" s="1">
        <f ca="1">E66*Surge_Predicted_Impact!$D$54</f>
        <v>58.752002936619121</v>
      </c>
      <c r="Q66" s="1">
        <f ca="1">Q65*(1-1/Surge_Predicted_Impact!$C$61)+P66</f>
        <v>1507.621679069729</v>
      </c>
      <c r="R66" s="6">
        <f t="shared" ca="1" si="11"/>
        <v>1799.2676134435908</v>
      </c>
      <c r="S66" s="1">
        <f ca="1">E66*Surge_Predicted_Impact!$D$56</f>
        <v>4.2989270441428674E-2</v>
      </c>
      <c r="T66" s="6">
        <f ca="1">T65*(1-1/Surge_Predicted_Impact!$C$65)+S66</f>
        <v>0.79171840343808753</v>
      </c>
      <c r="U66" s="1">
        <f ca="1">E66*Surge_Predicted_Impact!$D$57</f>
        <v>6.8782832706285879E-2</v>
      </c>
      <c r="V66" s="6">
        <f ca="1">U65*(1-1/Surge_Predicted_Impact!$C$66)+U66</f>
        <v>6.8782832706285879E-2</v>
      </c>
      <c r="W66" s="5">
        <f>Surge_Predicted_Impact!$C$72</f>
        <v>0</v>
      </c>
      <c r="X66" s="160">
        <f>Surge_Predicted_Impact!$C$73</f>
        <v>0</v>
      </c>
      <c r="Y66" s="5">
        <f>Surge_Predicted_Impact!$C$74</f>
        <v>0</v>
      </c>
      <c r="Z66" s="5">
        <f>Surge_Predicted_Impact!$C$75</f>
        <v>0</v>
      </c>
      <c r="AA66" s="5">
        <f>Surge_Predicted_Impact!$C$76</f>
        <v>0</v>
      </c>
      <c r="AC66" s="18">
        <f ca="1">_xlfn.CEILING.MATH(G66/Surge_Predicted_Impact!$C$92)*(24/Surge_Predicted_Impact!$C$89)*(7/Surge_Predicted_Impact!$C$90)</f>
        <v>1207.5</v>
      </c>
      <c r="AD66" s="18">
        <f ca="1">_xlfn.CEILING.MATH(R66/Surge_Predicted_Impact!$C$93)*(24/Surge_Predicted_Impact!$C$89)*(7/Surge_Predicted_Impact!$C$90)</f>
        <v>3150</v>
      </c>
      <c r="AE66" s="1">
        <f t="shared" ca="1" si="1"/>
        <v>4357.5</v>
      </c>
      <c r="AF66" s="1">
        <f ca="1">_xlfn.CEILING.MATH(N66/Surge_Predicted_Impact!$C$94)*24/Surge_Predicted_Impact!$C$89*7/Surge_Predicted_Impact!$C$90</f>
        <v>724.5</v>
      </c>
      <c r="AG66" s="1">
        <f ca="1">_xlfn.CEILING.MATH(T66/Surge_Predicted_Impact!$C$95)*24/Surge_Predicted_Impact!$C$89*7/Surge_Predicted_Impact!$C$90</f>
        <v>5.25</v>
      </c>
      <c r="AH66" s="1">
        <f ca="1">_xlfn.CEILING.MATH(V66/Surge_Predicted_Impact!$C$96)*24/Surge_Predicted_Impact!$C$89*7/Surge_Predicted_Impact!$C$90</f>
        <v>5.25</v>
      </c>
      <c r="AI66" s="18">
        <f t="shared" ca="1" si="12"/>
        <v>5092.5</v>
      </c>
      <c r="AJ66" s="41"/>
      <c r="AK66" s="23">
        <f ca="1">_xlfn.CEILING.MATH(G66/Surge_Predicted_Impact!$C$103)*24/Surge_Predicted_Impact!$C$100*7/Surge_Predicted_Impact!$C$101</f>
        <v>603.75</v>
      </c>
      <c r="AL66" s="23">
        <f ca="1">_xlfn.CEILING.MATH(R66/Surge_Predicted_Impact!$C$104)*24/Surge_Predicted_Impact!$C$100*7/Surge_Predicted_Impact!$C$101</f>
        <v>1575</v>
      </c>
      <c r="AM66" s="23">
        <f ca="1">_xlfn.CEILING.MATH(N66/Surge_Predicted_Impact!$C$105)*24/Surge_Predicted_Impact!$C$100*7/Surge_Predicted_Impact!$C$101</f>
        <v>362.25</v>
      </c>
      <c r="AN66" s="23">
        <f ca="1">_xlfn.CEILING.MATH(T66/Surge_Predicted_Impact!$C$106)*24/Surge_Predicted_Impact!$C$100*7/Surge_Predicted_Impact!$C$101</f>
        <v>5.25</v>
      </c>
      <c r="AO66" s="23">
        <f ca="1">_xlfn.CEILING.MATH(V66/Surge_Predicted_Impact!$C$107)*24/Surge_Predicted_Impact!$C$100*7/Surge_Predicted_Impact!$C$101</f>
        <v>5.25</v>
      </c>
      <c r="AP66" s="1">
        <f t="shared" ca="1" si="2"/>
        <v>2551.5</v>
      </c>
      <c r="AR66" s="38">
        <f ca="1">G66/Surge_Predicted_Impact!$C$81</f>
        <v>305.75085389739365</v>
      </c>
      <c r="AS66" s="38">
        <f ca="1">$R66/Surge_Predicted_Impact!$C$82</f>
        <v>899.63380672179539</v>
      </c>
      <c r="AT66" s="38">
        <f t="shared" ca="1" si="13"/>
        <v>1205.3846606191892</v>
      </c>
      <c r="AU66" s="38">
        <f ca="1">N66/Surge_Predicted_Impact!$C$83</f>
        <v>68.577173384476808</v>
      </c>
      <c r="AV66" s="38">
        <f ca="1">T66/Surge_Predicted_Impact!$C$84</f>
        <v>0.39585920171904376</v>
      </c>
      <c r="AW66" s="38">
        <f ca="1">V66/Surge_Predicted_Impact!$C$85</f>
        <v>1.719570817657147E-2</v>
      </c>
      <c r="AX66" s="38">
        <f t="shared" ca="1" si="14"/>
        <v>1274.3748889135613</v>
      </c>
      <c r="AZ66" s="1">
        <f ca="1">(AE66-BA65)*Surge_Predicted_Impact!$C$124</f>
        <v>38.310445531291172</v>
      </c>
      <c r="BA66" s="1">
        <f ca="1">BA65*(1-1/Surge_Predicted_Impact!$C$125)+AZ66</f>
        <v>527.16193191139644</v>
      </c>
      <c r="BB66" s="37">
        <f t="shared" ca="1" si="15"/>
        <v>4884.6619319113961</v>
      </c>
      <c r="BC66" s="1">
        <f ca="1">(AF66-BD65)*Surge_Predicted_Impact!$C$124</f>
        <v>6.6078596477114564</v>
      </c>
      <c r="BD66" s="1">
        <f ca="1">BD65*(1-1/Surge_Predicted_Impact!$C$125)+BC66</f>
        <v>65.770892360219108</v>
      </c>
      <c r="BE66" s="37">
        <f t="shared" ca="1" si="19"/>
        <v>790.27089236021914</v>
      </c>
      <c r="BF66" s="1">
        <f ca="1">(AI66-BG65)*Surge_Predicted_Impact!$C$124</f>
        <v>45.008587266552603</v>
      </c>
      <c r="BG66" s="1">
        <f ca="1">BG65*(1-1/Surge_Predicted_Impact!$C$125)+BF66</f>
        <v>594.38976965809684</v>
      </c>
      <c r="BH66" s="37">
        <f t="shared" ca="1" si="20"/>
        <v>5686.8897696580971</v>
      </c>
      <c r="BJ66" s="1">
        <f ca="1">(AT66-BK65)*Surge_Predicted_Impact!$C$124</f>
        <v>10.606065385131201</v>
      </c>
      <c r="BK66" s="1">
        <f ca="1">BK65*(1-1/Surge_Predicted_Impact!$C$125)+BJ66</f>
        <v>145.04289305505253</v>
      </c>
      <c r="BL66" s="37">
        <f t="shared" ca="1" si="16"/>
        <v>1350.4275536742416</v>
      </c>
      <c r="BM66" s="1">
        <f ca="1">(AU66-BN65)*Surge_Predicted_Impact!$C$124</f>
        <v>0.62538534447554506</v>
      </c>
      <c r="BN66" s="1">
        <f ca="1">BN65*(1-1/Surge_Predicted_Impact!$C$125)+BM66</f>
        <v>6.2326929287605406</v>
      </c>
      <c r="BO66" s="37">
        <f t="shared" ca="1" si="17"/>
        <v>74.80986631323735</v>
      </c>
      <c r="BP66" s="1">
        <f ca="1">(AX66-AY65)*Surge_Predicted_Impact!$C$124</f>
        <v>12.743748889135613</v>
      </c>
      <c r="BQ66" s="1">
        <f ca="1">BQ65*(1-1/Surge_Predicted_Impact!$C$125)+BP66</f>
        <v>165.20032242567382</v>
      </c>
      <c r="BR66" s="1">
        <f t="shared" ca="1" si="21"/>
        <v>1439.5752113392352</v>
      </c>
      <c r="BS66" s="1">
        <f ca="1">(AP66-AQ65)*Surge_Predicted_Impact!$C$124</f>
        <v>25.515000000000001</v>
      </c>
      <c r="BT66" s="1">
        <f ca="1">BT65*(1-1/Surge_Predicted_Impact!$C$125)+BS66</f>
        <v>325.35928377599612</v>
      </c>
      <c r="BU66" s="1">
        <f t="shared" ca="1" si="22"/>
        <v>2876.8592837759961</v>
      </c>
      <c r="BW66" s="1">
        <f>Surge_Predicted_Impact!$C$112</f>
        <v>0</v>
      </c>
      <c r="BX66" s="1">
        <f>Surge_Predicted_Impact!$C$113</f>
        <v>0</v>
      </c>
      <c r="BY66" s="152">
        <f>Surge_Predicted_Impact!$C$114</f>
        <v>0</v>
      </c>
      <c r="BZ66" s="152">
        <f>Surge_Predicted_Impact!$C$115</f>
        <v>0</v>
      </c>
      <c r="CA66" s="152">
        <f t="shared" si="6"/>
        <v>0</v>
      </c>
      <c r="CB66" s="1">
        <f>Surge_Predicted_Impact!$C$117</f>
        <v>0</v>
      </c>
      <c r="CC66" s="1">
        <f>Surge_Predicted_Impact!$C$118</f>
        <v>0</v>
      </c>
      <c r="CD66" s="1">
        <f>Surge_Predicted_Impact!$C$119</f>
        <v>0</v>
      </c>
      <c r="CE66" s="1">
        <f t="shared" si="7"/>
        <v>0</v>
      </c>
      <c r="CF66" s="152">
        <f>Surge_Predicted_Impact!$C$120</f>
        <v>0</v>
      </c>
      <c r="CH66" s="1">
        <f ca="1">D66*Surge_Predicted_Impact!$C$135</f>
        <v>229820.37790697074</v>
      </c>
      <c r="CI66" s="18">
        <f ca="1">(C66-C65)*Surge_Predicted_Impact!$C$135</f>
        <v>8956.0980086309428</v>
      </c>
      <c r="CJ66" s="18">
        <f ca="1">CJ65*(1- 1/Surge_Predicted_Impact!$C$137)+CI66</f>
        <v>164941.33404960146</v>
      </c>
      <c r="CK66" s="18">
        <f t="shared" ca="1" si="8"/>
        <v>155985.23604097051</v>
      </c>
      <c r="CL66" s="1">
        <f ca="1">CJ66*(1-Surge_Predicted_Impact!$C$136)</f>
        <v>140200.13394216122</v>
      </c>
      <c r="CM66" s="1">
        <f ca="1">CJ66*(1+Surge_Predicted_Impact!$C$136)</f>
        <v>189682.53415704166</v>
      </c>
      <c r="CN66" s="1">
        <f ca="1">CI66/Surge_Predicted_Impact!$C$138</f>
        <v>1791.2196017261886</v>
      </c>
      <c r="CO66" s="1">
        <f ca="1">CK66/Surge_Predicted_Impact!$C$140</f>
        <v>6239.4094416388207</v>
      </c>
      <c r="CP66" s="1">
        <f t="shared" ca="1" si="9"/>
        <v>8030.6290433650092</v>
      </c>
      <c r="CQ66" s="1">
        <f ca="1">CI66/(Surge_Predicted_Impact!$C$138 + Surge_Predicted_Impact!$C$139)</f>
        <v>1492.6830014384905</v>
      </c>
      <c r="CR66" s="1">
        <f ca="1">CK66/(Surge_Predicted_Impact!$C$140 + Surge_Predicted_Impact!$C$141)</f>
        <v>5999.4321554219432</v>
      </c>
      <c r="CS66" s="152">
        <f>Surge_Predicted_Impact!$C$151</f>
        <v>12000</v>
      </c>
      <c r="CT66" s="152"/>
      <c r="CU66" s="1">
        <f ca="1">Surge_Predicted_Impact!$C$146*(Calculation!E66-Calculation!H66)</f>
        <v>-2.1642760829084522</v>
      </c>
      <c r="CV66" s="1">
        <f ca="1">H65*1/Surge_Predicted_Impact!$C$60</f>
        <v>140.21747509649839</v>
      </c>
      <c r="CW66" s="1">
        <f ca="1">CV66*Surge_Predicted_Impact!$C$144+CU66</f>
        <v>4.8465976719164683</v>
      </c>
      <c r="CX66" s="1">
        <f ca="1">CX65*(1-1/Surge_Predicted_Impact!$C$147)+CW65</f>
        <v>1443.9366872767318</v>
      </c>
      <c r="CY66" s="1">
        <f ca="1">$CX66*(1-Surge_Predicted_Impact!$C$145)</f>
        <v>1082.952515457549</v>
      </c>
      <c r="CZ66" s="1">
        <f ca="1">$CX66*(1+Surge_Predicted_Impact!$C$145)</f>
        <v>1804.9208590959147</v>
      </c>
      <c r="DA66" s="1">
        <f ca="1">CX66/Surge_Predicted_Impact!$C$148</f>
        <v>481.31222909224397</v>
      </c>
      <c r="DB66" s="152">
        <f>Surge_Predicted_Impact!$C$152</f>
        <v>0</v>
      </c>
    </row>
    <row r="67" spans="2:106" x14ac:dyDescent="0.25">
      <c r="B67" s="30">
        <f t="shared" si="10"/>
        <v>43956</v>
      </c>
      <c r="C67" s="18">
        <f ca="1">INDIRECT(_xlfn.CONCAT(EpidemiologicalModel_Selection!$C$2,"!",EpidemiologicalModel_Selection!$C$5,ROW()-1))</f>
        <v>66162.603532170513</v>
      </c>
      <c r="D67" s="18">
        <f ca="1">INDIRECT(_xlfn.CONCAT(EpidemiologicalModel_Selection!$C$2,"!",EpidemiologicalModel_Selection!$C$3,ROW()-1))</f>
        <v>22141.218842937822</v>
      </c>
      <c r="E67" s="37">
        <f ca="1">INDIRECT(_xlfn.CONCAT(EpidemiologicalModel_Selection!$C$2,"!",EpidemiologicalModel_Selection!$C$4,ROW()-1))</f>
        <v>800.7551801476809</v>
      </c>
      <c r="F67" s="37">
        <f ca="1">E67*Surge_Predicted_Impact!$D$53</f>
        <v>67.904039276523335</v>
      </c>
      <c r="G67" s="6">
        <f t="shared" ca="1" si="0"/>
        <v>854.12052072696429</v>
      </c>
      <c r="H67" s="24">
        <f ca="1">H66*(1-1/Surge_Predicted_Impact!$C$60)+F67</f>
        <v>854.12052072696429</v>
      </c>
      <c r="I67" s="24">
        <f ca="1">(1-Surge_Predicted_Impact!$C$68)*Calculation!O66</f>
        <v>16.964664128742648</v>
      </c>
      <c r="J67" s="24">
        <f ca="1">I67+(J66*(1-1/Surge_Predicted_Impact!$C$63))</f>
        <v>103.126360795484</v>
      </c>
      <c r="K67" s="24">
        <f ca="1">(1/Surge_Predicted_Impact!$C$62)*Calculation!L66</f>
        <v>15.926996244110846</v>
      </c>
      <c r="L67" s="24">
        <f ca="1">M67+L66*(1-1/Surge_Predicted_Impact!$C$62)</f>
        <v>182.88420841463704</v>
      </c>
      <c r="M67" s="1">
        <f ca="1">E67*Surge_Predicted_Impact!$D$55</f>
        <v>7.6872497294177444</v>
      </c>
      <c r="N67" s="6">
        <f ca="1">N66*(1-1/Surge_Predicted_Impact!$C$64)+K67</f>
        <v>135.93704966694526</v>
      </c>
      <c r="O67" s="24">
        <f ca="1">N66*1/Surge_Predicted_Impact!$C$64</f>
        <v>17.144293346119202</v>
      </c>
      <c r="P67" s="1">
        <f ca="1">E67*Surge_Predicted_Impact!$D$54</f>
        <v>52.529539817687862</v>
      </c>
      <c r="Q67" s="1">
        <f ca="1">Q66*(1-1/Surge_Predicted_Impact!$C$61)+P67</f>
        <v>1452.4639560967221</v>
      </c>
      <c r="R67" s="6">
        <f t="shared" ca="1" si="11"/>
        <v>1738.4745253068431</v>
      </c>
      <c r="S67" s="1">
        <f ca="1">E67*Surge_Predicted_Impact!$D$56</f>
        <v>3.8436248647088722E-2</v>
      </c>
      <c r="T67" s="6">
        <f ca="1">T66*(1-1/Surge_Predicted_Impact!$C$65)+S67</f>
        <v>0.7509828117413675</v>
      </c>
      <c r="U67" s="1">
        <f ca="1">E67*Surge_Predicted_Impact!$D$57</f>
        <v>6.1497997835341954E-2</v>
      </c>
      <c r="V67" s="6">
        <f ca="1">U66*(1-1/Surge_Predicted_Impact!$C$66)+U67</f>
        <v>6.1497997835341954E-2</v>
      </c>
      <c r="W67" s="5">
        <f>Surge_Predicted_Impact!$C$72</f>
        <v>0</v>
      </c>
      <c r="X67" s="160">
        <f>Surge_Predicted_Impact!$C$73</f>
        <v>0</v>
      </c>
      <c r="Y67" s="5">
        <f>Surge_Predicted_Impact!$C$74</f>
        <v>0</v>
      </c>
      <c r="Z67" s="5">
        <f>Surge_Predicted_Impact!$C$75</f>
        <v>0</v>
      </c>
      <c r="AA67" s="5">
        <f>Surge_Predicted_Impact!$C$76</f>
        <v>0</v>
      </c>
      <c r="AC67" s="18">
        <f ca="1">_xlfn.CEILING.MATH(G67/Surge_Predicted_Impact!$C$92)*(24/Surge_Predicted_Impact!$C$89)*(7/Surge_Predicted_Impact!$C$90)</f>
        <v>1123.5</v>
      </c>
      <c r="AD67" s="18">
        <f ca="1">_xlfn.CEILING.MATH(R67/Surge_Predicted_Impact!$C$93)*(24/Surge_Predicted_Impact!$C$89)*(7/Surge_Predicted_Impact!$C$90)</f>
        <v>3045</v>
      </c>
      <c r="AE67" s="1">
        <f t="shared" ca="1" si="1"/>
        <v>4168.5</v>
      </c>
      <c r="AF67" s="1">
        <f ca="1">_xlfn.CEILING.MATH(N67/Surge_Predicted_Impact!$C$94)*24/Surge_Predicted_Impact!$C$89*7/Surge_Predicted_Impact!$C$90</f>
        <v>714</v>
      </c>
      <c r="AG67" s="1">
        <f ca="1">_xlfn.CEILING.MATH(T67/Surge_Predicted_Impact!$C$95)*24/Surge_Predicted_Impact!$C$89*7/Surge_Predicted_Impact!$C$90</f>
        <v>5.25</v>
      </c>
      <c r="AH67" s="1">
        <f ca="1">_xlfn.CEILING.MATH(V67/Surge_Predicted_Impact!$C$96)*24/Surge_Predicted_Impact!$C$89*7/Surge_Predicted_Impact!$C$90</f>
        <v>5.25</v>
      </c>
      <c r="AI67" s="18">
        <f t="shared" ca="1" si="12"/>
        <v>4893</v>
      </c>
      <c r="AJ67" s="41"/>
      <c r="AK67" s="23">
        <f ca="1">_xlfn.CEILING.MATH(G67/Surge_Predicted_Impact!$C$103)*24/Surge_Predicted_Impact!$C$100*7/Surge_Predicted_Impact!$C$101</f>
        <v>561.75</v>
      </c>
      <c r="AL67" s="23">
        <f ca="1">_xlfn.CEILING.MATH(R67/Surge_Predicted_Impact!$C$104)*24/Surge_Predicted_Impact!$C$100*7/Surge_Predicted_Impact!$C$101</f>
        <v>1522.5</v>
      </c>
      <c r="AM67" s="23">
        <f ca="1">_xlfn.CEILING.MATH(N67/Surge_Predicted_Impact!$C$105)*24/Surge_Predicted_Impact!$C$100*7/Surge_Predicted_Impact!$C$101</f>
        <v>357</v>
      </c>
      <c r="AN67" s="23">
        <f ca="1">_xlfn.CEILING.MATH(T67/Surge_Predicted_Impact!$C$106)*24/Surge_Predicted_Impact!$C$100*7/Surge_Predicted_Impact!$C$101</f>
        <v>5.25</v>
      </c>
      <c r="AO67" s="23">
        <f ca="1">_xlfn.CEILING.MATH(V67/Surge_Predicted_Impact!$C$107)*24/Surge_Predicted_Impact!$C$100*7/Surge_Predicted_Impact!$C$101</f>
        <v>5.25</v>
      </c>
      <c r="AP67" s="1">
        <f t="shared" ca="1" si="2"/>
        <v>2451.75</v>
      </c>
      <c r="AR67" s="38">
        <f ca="1">G67/Surge_Predicted_Impact!$C$81</f>
        <v>284.70684024232145</v>
      </c>
      <c r="AS67" s="38">
        <f ca="1">$R67/Surge_Predicted_Impact!$C$82</f>
        <v>869.23726265342157</v>
      </c>
      <c r="AT67" s="38">
        <f t="shared" ca="1" si="13"/>
        <v>1153.9441028957431</v>
      </c>
      <c r="AU67" s="38">
        <f ca="1">N67/Surge_Predicted_Impact!$C$83</f>
        <v>67.968524833472628</v>
      </c>
      <c r="AV67" s="38">
        <f ca="1">T67/Surge_Predicted_Impact!$C$84</f>
        <v>0.37549140587068375</v>
      </c>
      <c r="AW67" s="38">
        <f ca="1">V67/Surge_Predicted_Impact!$C$85</f>
        <v>1.5374499458835489E-2</v>
      </c>
      <c r="AX67" s="38">
        <f t="shared" ca="1" si="14"/>
        <v>1222.3034936345452</v>
      </c>
      <c r="AZ67" s="1">
        <f ca="1">(AE67-BA66)*Surge_Predicted_Impact!$C$124</f>
        <v>36.413380680886036</v>
      </c>
      <c r="BA67" s="1">
        <f ca="1">BA66*(1-1/Surge_Predicted_Impact!$C$125)+AZ67</f>
        <v>525.92088888432556</v>
      </c>
      <c r="BB67" s="37">
        <f t="shared" ca="1" si="15"/>
        <v>4694.4208888843259</v>
      </c>
      <c r="BC67" s="1">
        <f ca="1">(AF67-BD66)*Surge_Predicted_Impact!$C$124</f>
        <v>6.482291076397809</v>
      </c>
      <c r="BD67" s="1">
        <f ca="1">BD66*(1-1/Surge_Predicted_Impact!$C$125)+BC67</f>
        <v>67.555262553744129</v>
      </c>
      <c r="BE67" s="37">
        <f t="shared" ca="1" si="19"/>
        <v>781.55526255374411</v>
      </c>
      <c r="BF67" s="1">
        <f ca="1">(AI67-BG66)*Surge_Predicted_Impact!$C$124</f>
        <v>42.986102303419031</v>
      </c>
      <c r="BG67" s="1">
        <f ca="1">BG66*(1-1/Surge_Predicted_Impact!$C$125)+BF67</f>
        <v>594.9194598430804</v>
      </c>
      <c r="BH67" s="37">
        <f t="shared" ca="1" si="20"/>
        <v>5487.9194598430804</v>
      </c>
      <c r="BJ67" s="1">
        <f ca="1">(AT67-BK66)*Surge_Predicted_Impact!$C$124</f>
        <v>10.089012098406906</v>
      </c>
      <c r="BK67" s="1">
        <f ca="1">BK66*(1-1/Surge_Predicted_Impact!$C$125)+BJ67</f>
        <v>144.77169850666996</v>
      </c>
      <c r="BL67" s="37">
        <f t="shared" ca="1" si="16"/>
        <v>1298.715801402413</v>
      </c>
      <c r="BM67" s="1">
        <f ca="1">(AU67-BN66)*Surge_Predicted_Impact!$C$124</f>
        <v>0.61735831904712091</v>
      </c>
      <c r="BN67" s="1">
        <f ca="1">BN66*(1-1/Surge_Predicted_Impact!$C$125)+BM67</f>
        <v>6.4048588957533372</v>
      </c>
      <c r="BO67" s="37">
        <f t="shared" ca="1" si="17"/>
        <v>74.373383729225964</v>
      </c>
      <c r="BP67" s="1">
        <f ca="1">(AX67-AY66)*Surge_Predicted_Impact!$C$124</f>
        <v>12.223034936345453</v>
      </c>
      <c r="BQ67" s="1">
        <f ca="1">BQ66*(1-1/Surge_Predicted_Impact!$C$125)+BP67</f>
        <v>165.62333433161399</v>
      </c>
      <c r="BR67" s="1">
        <f t="shared" ca="1" si="21"/>
        <v>1387.9268279661592</v>
      </c>
      <c r="BS67" s="1">
        <f ca="1">(AP67-AQ66)*Surge_Predicted_Impact!$C$124</f>
        <v>24.517500000000002</v>
      </c>
      <c r="BT67" s="1">
        <f ca="1">BT66*(1-1/Surge_Predicted_Impact!$C$125)+BS67</f>
        <v>326.63683493485354</v>
      </c>
      <c r="BU67" s="1">
        <f t="shared" ca="1" si="22"/>
        <v>2778.3868349348536</v>
      </c>
      <c r="BW67" s="1">
        <f>Surge_Predicted_Impact!$C$112</f>
        <v>0</v>
      </c>
      <c r="BX67" s="1">
        <f>Surge_Predicted_Impact!$C$113</f>
        <v>0</v>
      </c>
      <c r="BY67" s="152">
        <f>Surge_Predicted_Impact!$C$114</f>
        <v>0</v>
      </c>
      <c r="BZ67" s="152">
        <f>Surge_Predicted_Impact!$C$115</f>
        <v>0</v>
      </c>
      <c r="CA67" s="152">
        <f t="shared" si="6"/>
        <v>0</v>
      </c>
      <c r="CB67" s="1">
        <f>Surge_Predicted_Impact!$C$117</f>
        <v>0</v>
      </c>
      <c r="CC67" s="1">
        <f>Surge_Predicted_Impact!$C$118</f>
        <v>0</v>
      </c>
      <c r="CD67" s="1">
        <f>Surge_Predicted_Impact!$C$119</f>
        <v>0</v>
      </c>
      <c r="CE67" s="1">
        <f t="shared" si="7"/>
        <v>0</v>
      </c>
      <c r="CF67" s="152">
        <f>Surge_Predicted_Impact!$C$120</f>
        <v>0</v>
      </c>
      <c r="CH67" s="1">
        <f ca="1">D67*Surge_Predicted_Impact!$C$135</f>
        <v>221412.18842937821</v>
      </c>
      <c r="CI67" s="18">
        <f ca="1">(C67-C66)*Surge_Predicted_Impact!$C$135</f>
        <v>8007.551801476875</v>
      </c>
      <c r="CJ67" s="18">
        <f ca="1">CJ66*(1- 1/Surge_Predicted_Impact!$C$137)+CI67</f>
        <v>156454.75244611822</v>
      </c>
      <c r="CK67" s="18">
        <f t="shared" ca="1" si="8"/>
        <v>148447.20064464136</v>
      </c>
      <c r="CL67" s="1">
        <f ca="1">CJ67*(1-Surge_Predicted_Impact!$C$136)</f>
        <v>132986.53957920047</v>
      </c>
      <c r="CM67" s="1">
        <f ca="1">CJ67*(1+Surge_Predicted_Impact!$C$136)</f>
        <v>179922.96531303594</v>
      </c>
      <c r="CN67" s="1">
        <f ca="1">CI67/Surge_Predicted_Impact!$C$138</f>
        <v>1601.510360295375</v>
      </c>
      <c r="CO67" s="1">
        <f ca="1">CK67/Surge_Predicted_Impact!$C$140</f>
        <v>5937.8880257856545</v>
      </c>
      <c r="CP67" s="1">
        <f t="shared" ca="1" si="9"/>
        <v>7539.3983860810295</v>
      </c>
      <c r="CQ67" s="1">
        <f ca="1">CI67/(Surge_Predicted_Impact!$C$138 + Surge_Predicted_Impact!$C$139)</f>
        <v>1334.5919669128125</v>
      </c>
      <c r="CR67" s="1">
        <f ca="1">CK67/(Surge_Predicted_Impact!$C$140 + Surge_Predicted_Impact!$C$141)</f>
        <v>5709.507717101591</v>
      </c>
      <c r="CS67" s="152">
        <f>Surge_Predicted_Impact!$C$151</f>
        <v>12000</v>
      </c>
      <c r="CT67" s="152"/>
      <c r="CU67" s="1">
        <f ca="1">Surge_Predicted_Impact!$C$146*(Calculation!E67-Calculation!H67)</f>
        <v>-5.3365340579283389</v>
      </c>
      <c r="CV67" s="1">
        <f ca="1">H66*1/Surge_Predicted_Impact!$C$60</f>
        <v>131.03608024174014</v>
      </c>
      <c r="CW67" s="1">
        <f ca="1">CV67*Surge_Predicted_Impact!$C$144+CU67</f>
        <v>1.2152699541586687</v>
      </c>
      <c r="CX67" s="1">
        <f ca="1">CX66*(1-1/Surge_Predicted_Impact!$C$147)+CW66</f>
        <v>1376.5864505848117</v>
      </c>
      <c r="CY67" s="1">
        <f ca="1">$CX67*(1-Surge_Predicted_Impact!$C$145)</f>
        <v>1032.4398379386089</v>
      </c>
      <c r="CZ67" s="1">
        <f ca="1">$CX67*(1+Surge_Predicted_Impact!$C$145)</f>
        <v>1720.7330632310145</v>
      </c>
      <c r="DA67" s="1">
        <f ca="1">CX67/Surge_Predicted_Impact!$C$148</f>
        <v>458.86215019493721</v>
      </c>
      <c r="DB67" s="152">
        <f>Surge_Predicted_Impact!$C$152</f>
        <v>0</v>
      </c>
    </row>
    <row r="68" spans="2:106" x14ac:dyDescent="0.25">
      <c r="B68" s="30">
        <f t="shared" si="10"/>
        <v>43957</v>
      </c>
      <c r="C68" s="18">
        <f ca="1">INDIRECT(_xlfn.CONCAT(EpidemiologicalModel_Selection!$C$2,"!",EpidemiologicalModel_Selection!$C$5,ROW()-1))</f>
        <v>66878.412495007389</v>
      </c>
      <c r="D68" s="18">
        <f ca="1">INDIRECT(_xlfn.CONCAT(EpidemiologicalModel_Selection!$C$2,"!",EpidemiologicalModel_Selection!$C$3,ROW()-1))</f>
        <v>21275.512174136296</v>
      </c>
      <c r="E68" s="37">
        <f ca="1">INDIRECT(_xlfn.CONCAT(EpidemiologicalModel_Selection!$C$2,"!",EpidemiologicalModel_Selection!$C$4,ROW()-1))</f>
        <v>715.80896283688924</v>
      </c>
      <c r="F68" s="37">
        <f ca="1">E68*Surge_Predicted_Impact!$D$53</f>
        <v>60.700600048568205</v>
      </c>
      <c r="G68" s="6">
        <f t="shared" ca="1" si="0"/>
        <v>792.8039035288233</v>
      </c>
      <c r="H68" s="24">
        <f ca="1">H67*(1-1/Surge_Predicted_Impact!$C$60)+F68</f>
        <v>792.8039035288233</v>
      </c>
      <c r="I68" s="24">
        <f ca="1">(1-Surge_Predicted_Impact!$C$68)*Calculation!O67</f>
        <v>16.887128945927415</v>
      </c>
      <c r="J68" s="24">
        <f ca="1">I68+(J67*(1-1/Surge_Predicted_Impact!$C$63))</f>
        <v>105.2811524849137</v>
      </c>
      <c r="K68" s="24">
        <f ca="1">(1/Surge_Predicted_Impact!$C$62)*Calculation!L67</f>
        <v>15.240350701219754</v>
      </c>
      <c r="L68" s="24">
        <f ca="1">M68+L67*(1-1/Surge_Predicted_Impact!$C$62)</f>
        <v>174.51562375665142</v>
      </c>
      <c r="M68" s="1">
        <f ca="1">E68*Surge_Predicted_Impact!$D$55</f>
        <v>6.8717660432341434</v>
      </c>
      <c r="N68" s="6">
        <f ca="1">N67*(1-1/Surge_Predicted_Impact!$C$64)+K68</f>
        <v>134.18526915979686</v>
      </c>
      <c r="O68" s="24">
        <f ca="1">N67*1/Surge_Predicted_Impact!$C$64</f>
        <v>16.992131208368157</v>
      </c>
      <c r="P68" s="1">
        <f ca="1">E68*Surge_Predicted_Impact!$D$54</f>
        <v>46.957067962099927</v>
      </c>
      <c r="Q68" s="1">
        <f ca="1">Q67*(1-1/Surge_Predicted_Impact!$C$61)+P68</f>
        <v>1395.6735986233418</v>
      </c>
      <c r="R68" s="6">
        <f t="shared" ca="1" si="11"/>
        <v>1675.4703748649069</v>
      </c>
      <c r="S68" s="1">
        <f ca="1">E68*Surge_Predicted_Impact!$D$56</f>
        <v>3.435883021617072E-2</v>
      </c>
      <c r="T68" s="6">
        <f ca="1">T67*(1-1/Surge_Predicted_Impact!$C$65)+S68</f>
        <v>0.71024336078340145</v>
      </c>
      <c r="U68" s="1">
        <f ca="1">E68*Surge_Predicted_Impact!$D$57</f>
        <v>5.4974128345873147E-2</v>
      </c>
      <c r="V68" s="6">
        <f ca="1">U67*(1-1/Surge_Predicted_Impact!$C$66)+U68</f>
        <v>5.4974128345873147E-2</v>
      </c>
      <c r="W68" s="5">
        <f>Surge_Predicted_Impact!$C$72</f>
        <v>0</v>
      </c>
      <c r="X68" s="160">
        <f>Surge_Predicted_Impact!$C$73</f>
        <v>0</v>
      </c>
      <c r="Y68" s="5">
        <f>Surge_Predicted_Impact!$C$74</f>
        <v>0</v>
      </c>
      <c r="Z68" s="5">
        <f>Surge_Predicted_Impact!$C$75</f>
        <v>0</v>
      </c>
      <c r="AA68" s="5">
        <f>Surge_Predicted_Impact!$C$76</f>
        <v>0</v>
      </c>
      <c r="AC68" s="18">
        <f ca="1">_xlfn.CEILING.MATH(G68/Surge_Predicted_Impact!$C$92)*(24/Surge_Predicted_Impact!$C$89)*(7/Surge_Predicted_Impact!$C$90)</f>
        <v>1044.75</v>
      </c>
      <c r="AD68" s="18">
        <f ca="1">_xlfn.CEILING.MATH(R68/Surge_Predicted_Impact!$C$93)*(24/Surge_Predicted_Impact!$C$89)*(7/Surge_Predicted_Impact!$C$90)</f>
        <v>2934.75</v>
      </c>
      <c r="AE68" s="1">
        <f t="shared" ref="AE68:AE131" ca="1" si="23">SUM(AC68:AD68)</f>
        <v>3979.5</v>
      </c>
      <c r="AF68" s="1">
        <f ca="1">_xlfn.CEILING.MATH(N68/Surge_Predicted_Impact!$C$94)*24/Surge_Predicted_Impact!$C$89*7/Surge_Predicted_Impact!$C$90</f>
        <v>708.75</v>
      </c>
      <c r="AG68" s="1">
        <f ca="1">_xlfn.CEILING.MATH(T68/Surge_Predicted_Impact!$C$95)*24/Surge_Predicted_Impact!$C$89*7/Surge_Predicted_Impact!$C$90</f>
        <v>5.25</v>
      </c>
      <c r="AH68" s="1">
        <f ca="1">_xlfn.CEILING.MATH(V68/Surge_Predicted_Impact!$C$96)*24/Surge_Predicted_Impact!$C$89*7/Surge_Predicted_Impact!$C$90</f>
        <v>5.25</v>
      </c>
      <c r="AI68" s="18">
        <f t="shared" ca="1" si="12"/>
        <v>4698.75</v>
      </c>
      <c r="AJ68" s="41"/>
      <c r="AK68" s="23">
        <f ca="1">_xlfn.CEILING.MATH(G68/Surge_Predicted_Impact!$C$103)*24/Surge_Predicted_Impact!$C$100*7/Surge_Predicted_Impact!$C$101</f>
        <v>525</v>
      </c>
      <c r="AL68" s="23">
        <f ca="1">_xlfn.CEILING.MATH(R68/Surge_Predicted_Impact!$C$104)*24/Surge_Predicted_Impact!$C$100*7/Surge_Predicted_Impact!$C$101</f>
        <v>1470</v>
      </c>
      <c r="AM68" s="23">
        <f ca="1">_xlfn.CEILING.MATH(N68/Surge_Predicted_Impact!$C$105)*24/Surge_Predicted_Impact!$C$100*7/Surge_Predicted_Impact!$C$101</f>
        <v>357</v>
      </c>
      <c r="AN68" s="23">
        <f ca="1">_xlfn.CEILING.MATH(T68/Surge_Predicted_Impact!$C$106)*24/Surge_Predicted_Impact!$C$100*7/Surge_Predicted_Impact!$C$101</f>
        <v>5.25</v>
      </c>
      <c r="AO68" s="23">
        <f ca="1">_xlfn.CEILING.MATH(V68/Surge_Predicted_Impact!$C$107)*24/Surge_Predicted_Impact!$C$100*7/Surge_Predicted_Impact!$C$101</f>
        <v>5.25</v>
      </c>
      <c r="AP68" s="1">
        <f t="shared" ref="AP68:AP131" ca="1" si="24">SUM(AK68:AO68)</f>
        <v>2362.5</v>
      </c>
      <c r="AR68" s="38">
        <f ca="1">G68/Surge_Predicted_Impact!$C$81</f>
        <v>264.26796784294112</v>
      </c>
      <c r="AS68" s="38">
        <f ca="1">$R68/Surge_Predicted_Impact!$C$82</f>
        <v>837.73518743245347</v>
      </c>
      <c r="AT68" s="38">
        <f t="shared" ref="AT68:AT131" ca="1" si="25">SUM(AR68:AS68)</f>
        <v>1102.0031552753946</v>
      </c>
      <c r="AU68" s="38">
        <f ca="1">N68/Surge_Predicted_Impact!$C$83</f>
        <v>67.09263457989843</v>
      </c>
      <c r="AV68" s="38">
        <f ca="1">T68/Surge_Predicted_Impact!$C$84</f>
        <v>0.35512168039170072</v>
      </c>
      <c r="AW68" s="38">
        <f ca="1">V68/Surge_Predicted_Impact!$C$85</f>
        <v>1.3743532086468287E-2</v>
      </c>
      <c r="AX68" s="38">
        <f t="shared" ref="AX68:AX131" ca="1" si="26">SUM(AU68:AW68,AR68:AS68)</f>
        <v>1169.4646550677712</v>
      </c>
      <c r="AZ68" s="1">
        <f ca="1">(AE68-BA67)*Surge_Predicted_Impact!$C$124</f>
        <v>34.535791111156747</v>
      </c>
      <c r="BA68" s="1">
        <f ca="1">BA67*(1-1/Surge_Predicted_Impact!$C$125)+AZ68</f>
        <v>522.89090221803053</v>
      </c>
      <c r="BB68" s="37">
        <f t="shared" ca="1" si="15"/>
        <v>4502.3909022180305</v>
      </c>
      <c r="BC68" s="1">
        <f ca="1">(AF68-BD67)*Surge_Predicted_Impact!$C$124</f>
        <v>6.4119473744625592</v>
      </c>
      <c r="BD68" s="1">
        <f ca="1">BD67*(1-1/Surge_Predicted_Impact!$C$125)+BC68</f>
        <v>69.141834031510683</v>
      </c>
      <c r="BE68" s="37">
        <f t="shared" ref="BE68:BE99" ca="1" si="27">BD68+AF68</f>
        <v>777.89183403151071</v>
      </c>
      <c r="BF68" s="1">
        <f ca="1">(AI68-BG67)*Surge_Predicted_Impact!$C$124</f>
        <v>41.038305401569197</v>
      </c>
      <c r="BG68" s="1">
        <f ca="1">BG67*(1-1/Surge_Predicted_Impact!$C$125)+BF68</f>
        <v>593.4635181130011</v>
      </c>
      <c r="BH68" s="37">
        <f t="shared" ref="BH68:BH99" ca="1" si="28">BG68+AI68</f>
        <v>5292.2135181130016</v>
      </c>
      <c r="BJ68" s="1">
        <f ca="1">(AT68-BK67)*Surge_Predicted_Impact!$C$124</f>
        <v>9.572314567687247</v>
      </c>
      <c r="BK68" s="1">
        <f ca="1">BK67*(1-1/Surge_Predicted_Impact!$C$125)+BJ68</f>
        <v>144.00317746673792</v>
      </c>
      <c r="BL68" s="37">
        <f t="shared" ca="1" si="16"/>
        <v>1246.0063327421326</v>
      </c>
      <c r="BM68" s="1">
        <f ca="1">(AU68-BN67)*Surge_Predicted_Impact!$C$124</f>
        <v>0.60687775684145095</v>
      </c>
      <c r="BN68" s="1">
        <f ca="1">BN67*(1-1/Surge_Predicted_Impact!$C$125)+BM68</f>
        <v>6.5542467314695498</v>
      </c>
      <c r="BO68" s="37">
        <f t="shared" ca="1" si="17"/>
        <v>73.646881311367977</v>
      </c>
      <c r="BP68" s="1">
        <f ca="1">(AX68-AY67)*Surge_Predicted_Impact!$C$124</f>
        <v>11.694646550677712</v>
      </c>
      <c r="BQ68" s="1">
        <f ca="1">BQ67*(1-1/Surge_Predicted_Impact!$C$125)+BP68</f>
        <v>165.48774271574783</v>
      </c>
      <c r="BR68" s="1">
        <f t="shared" ref="BR68:BR99" ca="1" si="29">BQ68+AX68</f>
        <v>1334.952397783519</v>
      </c>
      <c r="BS68" s="1">
        <f ca="1">(AP68-AQ67)*Surge_Predicted_Impact!$C$124</f>
        <v>23.625</v>
      </c>
      <c r="BT68" s="1">
        <f ca="1">BT67*(1-1/Surge_Predicted_Impact!$C$125)+BS68</f>
        <v>326.93063243950689</v>
      </c>
      <c r="BU68" s="1">
        <f t="shared" ref="BU68:BU99" ca="1" si="30">BT68+AP68</f>
        <v>2689.430632439507</v>
      </c>
      <c r="BW68" s="1">
        <f>Surge_Predicted_Impact!$C$112</f>
        <v>0</v>
      </c>
      <c r="BX68" s="1">
        <f>Surge_Predicted_Impact!$C$113</f>
        <v>0</v>
      </c>
      <c r="BY68" s="152">
        <f>Surge_Predicted_Impact!$C$114</f>
        <v>0</v>
      </c>
      <c r="BZ68" s="152">
        <f>Surge_Predicted_Impact!$C$115</f>
        <v>0</v>
      </c>
      <c r="CA68" s="152">
        <f t="shared" ref="CA68:CA131" si="31">SUM(BW68:BZ68)</f>
        <v>0</v>
      </c>
      <c r="CB68" s="1">
        <f>Surge_Predicted_Impact!$C$117</f>
        <v>0</v>
      </c>
      <c r="CC68" s="1">
        <f>Surge_Predicted_Impact!$C$118</f>
        <v>0</v>
      </c>
      <c r="CD68" s="1">
        <f>Surge_Predicted_Impact!$C$119</f>
        <v>0</v>
      </c>
      <c r="CE68" s="1">
        <f t="shared" ref="CE68:CE131" si="32">SUM(CB68:CD68)</f>
        <v>0</v>
      </c>
      <c r="CF68" s="152">
        <f>Surge_Predicted_Impact!$C$120</f>
        <v>0</v>
      </c>
      <c r="CH68" s="1">
        <f ca="1">D68*Surge_Predicted_Impact!$C$135</f>
        <v>212755.12174136296</v>
      </c>
      <c r="CI68" s="18">
        <f ca="1">(C68-C67)*Surge_Predicted_Impact!$C$135</f>
        <v>7158.0896283687616</v>
      </c>
      <c r="CJ68" s="18">
        <f ca="1">CJ67*(1- 1/Surge_Predicted_Impact!$C$137)+CI68</f>
        <v>147967.36682987516</v>
      </c>
      <c r="CK68" s="18">
        <f t="shared" ref="CK68:CK131" ca="1" si="33">CJ68-CI68</f>
        <v>140809.2772015064</v>
      </c>
      <c r="CL68" s="1">
        <f ca="1">CJ68*(1-Surge_Predicted_Impact!$C$136)</f>
        <v>125772.26180539388</v>
      </c>
      <c r="CM68" s="1">
        <f ca="1">CJ68*(1+Surge_Predicted_Impact!$C$136)</f>
        <v>170162.47185435641</v>
      </c>
      <c r="CN68" s="1">
        <f ca="1">CI68/Surge_Predicted_Impact!$C$138</f>
        <v>1431.6179256737523</v>
      </c>
      <c r="CO68" s="1">
        <f ca="1">CK68/Surge_Predicted_Impact!$C$140</f>
        <v>5632.3710880602557</v>
      </c>
      <c r="CP68" s="1">
        <f t="shared" ref="CP68:CP131" ca="1" si="34">CO68+CN68</f>
        <v>7063.989013734008</v>
      </c>
      <c r="CQ68" s="1">
        <f ca="1">CI68/(Surge_Predicted_Impact!$C$138 + Surge_Predicted_Impact!$C$139)</f>
        <v>1193.0149380614603</v>
      </c>
      <c r="CR68" s="1">
        <f ca="1">CK68/(Surge_Predicted_Impact!$C$140 + Surge_Predicted_Impact!$C$141)</f>
        <v>5415.7414308271691</v>
      </c>
      <c r="CS68" s="152">
        <f>Surge_Predicted_Impact!$C$151</f>
        <v>12000</v>
      </c>
      <c r="CT68" s="152"/>
      <c r="CU68" s="1">
        <f ca="1">Surge_Predicted_Impact!$C$146*(Calculation!E68-Calculation!H68)</f>
        <v>-7.6994940691934062</v>
      </c>
      <c r="CV68" s="1">
        <f ca="1">H67*1/Surge_Predicted_Impact!$C$60</f>
        <v>122.01721724670918</v>
      </c>
      <c r="CW68" s="1">
        <f ca="1">CV68*Surge_Predicted_Impact!$C$144+CU68</f>
        <v>-1.5986332068579472</v>
      </c>
      <c r="CX68" s="1">
        <f ca="1">CX67*(1-1/Surge_Predicted_Impact!$C$147)+CW67</f>
        <v>1308.9723980097297</v>
      </c>
      <c r="CY68" s="1">
        <f ca="1">$CX68*(1-Surge_Predicted_Impact!$C$145)</f>
        <v>981.72929850729724</v>
      </c>
      <c r="CZ68" s="1">
        <f ca="1">$CX68*(1+Surge_Predicted_Impact!$C$145)</f>
        <v>1636.2154975121621</v>
      </c>
      <c r="DA68" s="1">
        <f ca="1">CX68/Surge_Predicted_Impact!$C$148</f>
        <v>436.32413266990989</v>
      </c>
      <c r="DB68" s="152">
        <f>Surge_Predicted_Impact!$C$152</f>
        <v>0</v>
      </c>
    </row>
    <row r="69" spans="2:106" x14ac:dyDescent="0.25">
      <c r="B69" s="30">
        <f t="shared" ref="B69:B132" si="35">B68+1</f>
        <v>43958</v>
      </c>
      <c r="C69" s="18">
        <f ca="1">INDIRECT(_xlfn.CONCAT(EpidemiologicalModel_Selection!$C$2,"!",EpidemiologicalModel_Selection!$C$5,ROW()-1))</f>
        <v>67518.432490347725</v>
      </c>
      <c r="D69" s="18">
        <f ca="1">INDIRECT(_xlfn.CONCAT(EpidemiologicalModel_Selection!$C$2,"!",EpidemiologicalModel_Selection!$C$3,ROW()-1))</f>
        <v>20395.852728466889</v>
      </c>
      <c r="E69" s="37">
        <f ca="1">INDIRECT(_xlfn.CONCAT(EpidemiologicalModel_Selection!$C$2,"!",EpidemiologicalModel_Selection!$C$4,ROW()-1))</f>
        <v>640.01999534032802</v>
      </c>
      <c r="F69" s="37">
        <f ca="1">E69*Surge_Predicted_Impact!$D$53</f>
        <v>54.273695604859817</v>
      </c>
      <c r="G69" s="6">
        <f t="shared" ref="G69:G132" ca="1" si="36">H69</f>
        <v>733.8198986295655</v>
      </c>
      <c r="H69" s="24">
        <f ca="1">H68*(1-1/Surge_Predicted_Impact!$C$60)+F69</f>
        <v>733.8198986295655</v>
      </c>
      <c r="I69" s="24">
        <f ca="1">(1-Surge_Predicted_Impact!$C$68)*Calculation!O68</f>
        <v>16.737249240242633</v>
      </c>
      <c r="J69" s="24">
        <f ca="1">I69+(J68*(1-1/Surge_Predicted_Impact!$C$63))</f>
        <v>106.97823708445439</v>
      </c>
      <c r="K69" s="24">
        <f ca="1">(1/Surge_Predicted_Impact!$C$62)*Calculation!L68</f>
        <v>14.542968646387617</v>
      </c>
      <c r="L69" s="24">
        <f ca="1">M69+L68*(1-1/Surge_Predicted_Impact!$C$62)</f>
        <v>166.11684706553095</v>
      </c>
      <c r="M69" s="1">
        <f ca="1">E69*Surge_Predicted_Impact!$D$55</f>
        <v>6.1441919552671553</v>
      </c>
      <c r="N69" s="6">
        <f ca="1">N68*(1-1/Surge_Predicted_Impact!$C$64)+K69</f>
        <v>131.95507916120985</v>
      </c>
      <c r="O69" s="24">
        <f ca="1">N68*1/Surge_Predicted_Impact!$C$64</f>
        <v>16.773158644974608</v>
      </c>
      <c r="P69" s="1">
        <f ca="1">E69*Surge_Predicted_Impact!$D$54</f>
        <v>41.98531169432551</v>
      </c>
      <c r="Q69" s="1">
        <f ca="1">Q68*(1-1/Surge_Predicted_Impact!$C$61)+P69</f>
        <v>1337.9679389874286</v>
      </c>
      <c r="R69" s="6">
        <f t="shared" ref="R69:R132" ca="1" si="37">SUM(Q69,J69,L69)</f>
        <v>1611.0630231374139</v>
      </c>
      <c r="S69" s="1">
        <f ca="1">E69*Surge_Predicted_Impact!$D$56</f>
        <v>3.0720959776335776E-2</v>
      </c>
      <c r="T69" s="6">
        <f ca="1">T68*(1-1/Surge_Predicted_Impact!$C$65)+S69</f>
        <v>0.66993998448139713</v>
      </c>
      <c r="U69" s="1">
        <f ca="1">E69*Surge_Predicted_Impact!$D$57</f>
        <v>4.9153535642137244E-2</v>
      </c>
      <c r="V69" s="6">
        <f ca="1">U68*(1-1/Surge_Predicted_Impact!$C$66)+U69</f>
        <v>4.9153535642137244E-2</v>
      </c>
      <c r="W69" s="5">
        <f>Surge_Predicted_Impact!$C$72</f>
        <v>0</v>
      </c>
      <c r="X69" s="160">
        <f>Surge_Predicted_Impact!$C$73</f>
        <v>0</v>
      </c>
      <c r="Y69" s="5">
        <f>Surge_Predicted_Impact!$C$74</f>
        <v>0</v>
      </c>
      <c r="Z69" s="5">
        <f>Surge_Predicted_Impact!$C$75</f>
        <v>0</v>
      </c>
      <c r="AA69" s="5">
        <f>Surge_Predicted_Impact!$C$76</f>
        <v>0</v>
      </c>
      <c r="AC69" s="18">
        <f ca="1">_xlfn.CEILING.MATH(G69/Surge_Predicted_Impact!$C$92)*(24/Surge_Predicted_Impact!$C$89)*(7/Surge_Predicted_Impact!$C$90)</f>
        <v>966</v>
      </c>
      <c r="AD69" s="18">
        <f ca="1">_xlfn.CEILING.MATH(R69/Surge_Predicted_Impact!$C$93)*(24/Surge_Predicted_Impact!$C$89)*(7/Surge_Predicted_Impact!$C$90)</f>
        <v>2824.5</v>
      </c>
      <c r="AE69" s="1">
        <f t="shared" ca="1" si="23"/>
        <v>3790.5</v>
      </c>
      <c r="AF69" s="1">
        <f ca="1">_xlfn.CEILING.MATH(N69/Surge_Predicted_Impact!$C$94)*24/Surge_Predicted_Impact!$C$89*7/Surge_Predicted_Impact!$C$90</f>
        <v>693</v>
      </c>
      <c r="AG69" s="1">
        <f ca="1">_xlfn.CEILING.MATH(T69/Surge_Predicted_Impact!$C$95)*24/Surge_Predicted_Impact!$C$89*7/Surge_Predicted_Impact!$C$90</f>
        <v>5.25</v>
      </c>
      <c r="AH69" s="1">
        <f ca="1">_xlfn.CEILING.MATH(V69/Surge_Predicted_Impact!$C$96)*24/Surge_Predicted_Impact!$C$89*7/Surge_Predicted_Impact!$C$90</f>
        <v>5.25</v>
      </c>
      <c r="AI69" s="18">
        <f t="shared" ref="AI69:AI132" ca="1" si="38">SUM(AC69:AD69,AF69:AH69)</f>
        <v>4494</v>
      </c>
      <c r="AJ69" s="41"/>
      <c r="AK69" s="23">
        <f ca="1">_xlfn.CEILING.MATH(G69/Surge_Predicted_Impact!$C$103)*24/Surge_Predicted_Impact!$C$100*7/Surge_Predicted_Impact!$C$101</f>
        <v>483</v>
      </c>
      <c r="AL69" s="23">
        <f ca="1">_xlfn.CEILING.MATH(R69/Surge_Predicted_Impact!$C$104)*24/Surge_Predicted_Impact!$C$100*7/Surge_Predicted_Impact!$C$101</f>
        <v>1412.25</v>
      </c>
      <c r="AM69" s="23">
        <f ca="1">_xlfn.CEILING.MATH(N69/Surge_Predicted_Impact!$C$105)*24/Surge_Predicted_Impact!$C$100*7/Surge_Predicted_Impact!$C$101</f>
        <v>346.5</v>
      </c>
      <c r="AN69" s="23">
        <f ca="1">_xlfn.CEILING.MATH(T69/Surge_Predicted_Impact!$C$106)*24/Surge_Predicted_Impact!$C$100*7/Surge_Predicted_Impact!$C$101</f>
        <v>5.25</v>
      </c>
      <c r="AO69" s="23">
        <f ca="1">_xlfn.CEILING.MATH(V69/Surge_Predicted_Impact!$C$107)*24/Surge_Predicted_Impact!$C$100*7/Surge_Predicted_Impact!$C$101</f>
        <v>5.25</v>
      </c>
      <c r="AP69" s="1">
        <f t="shared" ca="1" si="24"/>
        <v>2252.25</v>
      </c>
      <c r="AR69" s="38">
        <f ca="1">G69/Surge_Predicted_Impact!$C$81</f>
        <v>244.60663287652184</v>
      </c>
      <c r="AS69" s="38">
        <f ca="1">$R69/Surge_Predicted_Impact!$C$82</f>
        <v>805.53151156870695</v>
      </c>
      <c r="AT69" s="38">
        <f t="shared" ca="1" si="25"/>
        <v>1050.1381444452288</v>
      </c>
      <c r="AU69" s="38">
        <f ca="1">N69/Surge_Predicted_Impact!$C$83</f>
        <v>65.977539580604926</v>
      </c>
      <c r="AV69" s="38">
        <f ca="1">T69/Surge_Predicted_Impact!$C$84</f>
        <v>0.33496999224069857</v>
      </c>
      <c r="AW69" s="38">
        <f ca="1">V69/Surge_Predicted_Impact!$C$85</f>
        <v>1.2288383910534311E-2</v>
      </c>
      <c r="AX69" s="38">
        <f t="shared" ca="1" si="26"/>
        <v>1116.4629424019849</v>
      </c>
      <c r="AZ69" s="1">
        <f ca="1">(AE69-BA68)*Surge_Predicted_Impact!$C$124</f>
        <v>32.676090977819698</v>
      </c>
      <c r="BA69" s="1">
        <f ca="1">BA68*(1-1/Surge_Predicted_Impact!$C$125)+AZ69</f>
        <v>518.21764303741952</v>
      </c>
      <c r="BB69" s="37">
        <f t="shared" ref="BB69:BB132" ca="1" si="39">BA69+AE69</f>
        <v>4308.7176430374193</v>
      </c>
      <c r="BC69" s="1">
        <f ca="1">(AF69-BD68)*Surge_Predicted_Impact!$C$124</f>
        <v>6.2385816596848933</v>
      </c>
      <c r="BD69" s="1">
        <f ca="1">BD68*(1-1/Surge_Predicted_Impact!$C$125)+BC69</f>
        <v>70.44171326037339</v>
      </c>
      <c r="BE69" s="37">
        <f t="shared" ca="1" si="27"/>
        <v>763.44171326037338</v>
      </c>
      <c r="BF69" s="1">
        <f ca="1">(AI69-BG68)*Surge_Predicted_Impact!$C$124</f>
        <v>39.005364818869992</v>
      </c>
      <c r="BG69" s="1">
        <f ca="1">BG68*(1-1/Surge_Predicted_Impact!$C$125)+BF69</f>
        <v>590.07863163808531</v>
      </c>
      <c r="BH69" s="37">
        <f t="shared" ca="1" si="28"/>
        <v>5084.0786316380854</v>
      </c>
      <c r="BJ69" s="1">
        <f ca="1">(AT69-BK68)*Surge_Predicted_Impact!$C$124</f>
        <v>9.0613496697849083</v>
      </c>
      <c r="BK69" s="1">
        <f ca="1">BK68*(1-1/Surge_Predicted_Impact!$C$125)+BJ69</f>
        <v>142.7785858888987</v>
      </c>
      <c r="BL69" s="37">
        <f t="shared" ref="BL69:BL132" ca="1" si="40">BK69+AT69</f>
        <v>1192.9167303341276</v>
      </c>
      <c r="BM69" s="1">
        <f ca="1">(AU69-BN68)*Surge_Predicted_Impact!$C$124</f>
        <v>0.59423292849135378</v>
      </c>
      <c r="BN69" s="1">
        <f ca="1">BN68*(1-1/Surge_Predicted_Impact!$C$125)+BM69</f>
        <v>6.6803191791416507</v>
      </c>
      <c r="BO69" s="37">
        <f t="shared" ref="BO69:BO132" ca="1" si="41">BN69+AU69</f>
        <v>72.657858759746574</v>
      </c>
      <c r="BP69" s="1">
        <f ca="1">(AX69-AY68)*Surge_Predicted_Impact!$C$124</f>
        <v>11.16462942401985</v>
      </c>
      <c r="BQ69" s="1">
        <f ca="1">BQ68*(1-1/Surge_Predicted_Impact!$C$125)+BP69</f>
        <v>164.83181908864282</v>
      </c>
      <c r="BR69" s="1">
        <f t="shared" ca="1" si="29"/>
        <v>1281.2947614906277</v>
      </c>
      <c r="BS69" s="1">
        <f ca="1">(AP69-AQ68)*Surge_Predicted_Impact!$C$124</f>
        <v>22.522500000000001</v>
      </c>
      <c r="BT69" s="1">
        <f ca="1">BT68*(1-1/Surge_Predicted_Impact!$C$125)+BS69</f>
        <v>326.10094440811355</v>
      </c>
      <c r="BU69" s="1">
        <f t="shared" ca="1" si="30"/>
        <v>2578.3509444081137</v>
      </c>
      <c r="BW69" s="1">
        <f>Surge_Predicted_Impact!$C$112</f>
        <v>0</v>
      </c>
      <c r="BX69" s="1">
        <f>Surge_Predicted_Impact!$C$113</f>
        <v>0</v>
      </c>
      <c r="BY69" s="152">
        <f>Surge_Predicted_Impact!$C$114</f>
        <v>0</v>
      </c>
      <c r="BZ69" s="152">
        <f>Surge_Predicted_Impact!$C$115</f>
        <v>0</v>
      </c>
      <c r="CA69" s="152">
        <f t="shared" si="31"/>
        <v>0</v>
      </c>
      <c r="CB69" s="1">
        <f>Surge_Predicted_Impact!$C$117</f>
        <v>0</v>
      </c>
      <c r="CC69" s="1">
        <f>Surge_Predicted_Impact!$C$118</f>
        <v>0</v>
      </c>
      <c r="CD69" s="1">
        <f>Surge_Predicted_Impact!$C$119</f>
        <v>0</v>
      </c>
      <c r="CE69" s="1">
        <f t="shared" si="32"/>
        <v>0</v>
      </c>
      <c r="CF69" s="152">
        <f>Surge_Predicted_Impact!$C$120</f>
        <v>0</v>
      </c>
      <c r="CH69" s="1">
        <f ca="1">D69*Surge_Predicted_Impact!$C$135</f>
        <v>203958.52728466887</v>
      </c>
      <c r="CI69" s="18">
        <f ca="1">(C69-C68)*Surge_Predicted_Impact!$C$135</f>
        <v>6400.199953403353</v>
      </c>
      <c r="CJ69" s="18">
        <f ca="1">CJ68*(1- 1/Surge_Predicted_Impact!$C$137)+CI69</f>
        <v>139570.830100291</v>
      </c>
      <c r="CK69" s="18">
        <f t="shared" ca="1" si="33"/>
        <v>133170.63014688765</v>
      </c>
      <c r="CL69" s="1">
        <f ca="1">CJ69*(1-Surge_Predicted_Impact!$C$136)</f>
        <v>118635.20558524734</v>
      </c>
      <c r="CM69" s="1">
        <f ca="1">CJ69*(1+Surge_Predicted_Impact!$C$136)</f>
        <v>160506.45461533463</v>
      </c>
      <c r="CN69" s="1">
        <f ca="1">CI69/Surge_Predicted_Impact!$C$138</f>
        <v>1280.0399906806706</v>
      </c>
      <c r="CO69" s="1">
        <f ca="1">CK69/Surge_Predicted_Impact!$C$140</f>
        <v>5326.8252058755061</v>
      </c>
      <c r="CP69" s="1">
        <f t="shared" ca="1" si="34"/>
        <v>6606.8651965561767</v>
      </c>
      <c r="CQ69" s="1">
        <f ca="1">CI69/(Surge_Predicted_Impact!$C$138 + Surge_Predicted_Impact!$C$139)</f>
        <v>1066.6999922338921</v>
      </c>
      <c r="CR69" s="1">
        <f ca="1">CK69/(Surge_Predicted_Impact!$C$140 + Surge_Predicted_Impact!$C$141)</f>
        <v>5121.9473133418323</v>
      </c>
      <c r="CS69" s="152">
        <f>Surge_Predicted_Impact!$C$151</f>
        <v>12000</v>
      </c>
      <c r="CT69" s="152"/>
      <c r="CU69" s="1">
        <f ca="1">Surge_Predicted_Impact!$C$146*(Calculation!E69-Calculation!H69)</f>
        <v>-9.3799903289237481</v>
      </c>
      <c r="CV69" s="1">
        <f ca="1">H68*1/Surge_Predicted_Impact!$C$60</f>
        <v>113.25770050411761</v>
      </c>
      <c r="CW69" s="1">
        <f ca="1">CV69*Surge_Predicted_Impact!$C$144+CU69</f>
        <v>-3.717105303717867</v>
      </c>
      <c r="CX69" s="1">
        <f ca="1">CX68*(1-1/Surge_Predicted_Impact!$C$147)+CW68</f>
        <v>1241.925144902385</v>
      </c>
      <c r="CY69" s="1">
        <f ca="1">$CX69*(1-Surge_Predicted_Impact!$C$145)</f>
        <v>931.44385867678875</v>
      </c>
      <c r="CZ69" s="1">
        <f ca="1">$CX69*(1+Surge_Predicted_Impact!$C$145)</f>
        <v>1552.4064311279813</v>
      </c>
      <c r="DA69" s="1">
        <f ca="1">CX69/Surge_Predicted_Impact!$C$148</f>
        <v>413.97504830079498</v>
      </c>
      <c r="DB69" s="152">
        <f>Surge_Predicted_Impact!$C$152</f>
        <v>0</v>
      </c>
    </row>
    <row r="70" spans="2:106" x14ac:dyDescent="0.25">
      <c r="B70" s="30">
        <f t="shared" si="35"/>
        <v>43959</v>
      </c>
      <c r="C70" s="18">
        <f ca="1">INDIRECT(_xlfn.CONCAT(EpidemiologicalModel_Selection!$C$2,"!",EpidemiologicalModel_Selection!$C$5,ROW()-1))</f>
        <v>68091.017118013304</v>
      </c>
      <c r="D70" s="18">
        <f ca="1">INDIRECT(_xlfn.CONCAT(EpidemiologicalModel_Selection!$C$2,"!",EpidemiologicalModel_Selection!$C$3,ROW()-1))</f>
        <v>19511.590732670556</v>
      </c>
      <c r="E70" s="37">
        <f ca="1">INDIRECT(_xlfn.CONCAT(EpidemiologicalModel_Selection!$C$2,"!",EpidemiologicalModel_Selection!$C$4,ROW()-1))</f>
        <v>572.58462766558728</v>
      </c>
      <c r="F70" s="37">
        <f ca="1">E70*Surge_Predicted_Impact!$D$53</f>
        <v>48.555176426041804</v>
      </c>
      <c r="G70" s="6">
        <f t="shared" ca="1" si="36"/>
        <v>677.54366096566946</v>
      </c>
      <c r="H70" s="24">
        <f ca="1">H69*(1-1/Surge_Predicted_Impact!$C$60)+F70</f>
        <v>677.54366096566946</v>
      </c>
      <c r="I70" s="24">
        <f ca="1">(1-Surge_Predicted_Impact!$C$68)*Calculation!O69</f>
        <v>16.521561265299987</v>
      </c>
      <c r="J70" s="24">
        <f ca="1">I70+(J69*(1-1/Surge_Predicted_Impact!$C$63))</f>
        <v>108.21719305197519</v>
      </c>
      <c r="K70" s="24">
        <f ca="1">(1/Surge_Predicted_Impact!$C$62)*Calculation!L69</f>
        <v>13.843070588794244</v>
      </c>
      <c r="L70" s="24">
        <f ca="1">M70+L69*(1-1/Surge_Predicted_Impact!$C$62)</f>
        <v>157.77058890232632</v>
      </c>
      <c r="M70" s="1">
        <f ca="1">E70*Surge_Predicted_Impact!$D$55</f>
        <v>5.4968124255896438</v>
      </c>
      <c r="N70" s="6">
        <f ca="1">N69*(1-1/Surge_Predicted_Impact!$C$64)+K70</f>
        <v>129.30376485485286</v>
      </c>
      <c r="O70" s="24">
        <f ca="1">N69*1/Surge_Predicted_Impact!$C$64</f>
        <v>16.494384895151232</v>
      </c>
      <c r="P70" s="1">
        <f ca="1">E70*Surge_Predicted_Impact!$D$54</f>
        <v>37.56155157486252</v>
      </c>
      <c r="Q70" s="1">
        <f ca="1">Q69*(1-1/Surge_Predicted_Impact!$C$61)+P70</f>
        <v>1279.960352063189</v>
      </c>
      <c r="R70" s="6">
        <f t="shared" ca="1" si="37"/>
        <v>1545.9481340174907</v>
      </c>
      <c r="S70" s="1">
        <f ca="1">E70*Surge_Predicted_Impact!$D$56</f>
        <v>2.7484062127948218E-2</v>
      </c>
      <c r="T70" s="6">
        <f ca="1">T69*(1-1/Surge_Predicted_Impact!$C$65)+S70</f>
        <v>0.63043004816120563</v>
      </c>
      <c r="U70" s="1">
        <f ca="1">E70*Surge_Predicted_Impact!$D$57</f>
        <v>4.3974499404717149E-2</v>
      </c>
      <c r="V70" s="6">
        <f ca="1">U69*(1-1/Surge_Predicted_Impact!$C$66)+U70</f>
        <v>4.3974499404717149E-2</v>
      </c>
      <c r="W70" s="5">
        <f>Surge_Predicted_Impact!$C$72</f>
        <v>0</v>
      </c>
      <c r="X70" s="160">
        <f>Surge_Predicted_Impact!$C$73</f>
        <v>0</v>
      </c>
      <c r="Y70" s="5">
        <f>Surge_Predicted_Impact!$C$74</f>
        <v>0</v>
      </c>
      <c r="Z70" s="5">
        <f>Surge_Predicted_Impact!$C$75</f>
        <v>0</v>
      </c>
      <c r="AA70" s="5">
        <f>Surge_Predicted_Impact!$C$76</f>
        <v>0</v>
      </c>
      <c r="AC70" s="18">
        <f ca="1">_xlfn.CEILING.MATH(G70/Surge_Predicted_Impact!$C$92)*(24/Surge_Predicted_Impact!$C$89)*(7/Surge_Predicted_Impact!$C$90)</f>
        <v>892.5</v>
      </c>
      <c r="AD70" s="18">
        <f ca="1">_xlfn.CEILING.MATH(R70/Surge_Predicted_Impact!$C$93)*(24/Surge_Predicted_Impact!$C$89)*(7/Surge_Predicted_Impact!$C$90)</f>
        <v>2709</v>
      </c>
      <c r="AE70" s="1">
        <f t="shared" ca="1" si="23"/>
        <v>3601.5</v>
      </c>
      <c r="AF70" s="1">
        <f ca="1">_xlfn.CEILING.MATH(N70/Surge_Predicted_Impact!$C$94)*24/Surge_Predicted_Impact!$C$89*7/Surge_Predicted_Impact!$C$90</f>
        <v>682.5</v>
      </c>
      <c r="AG70" s="1">
        <f ca="1">_xlfn.CEILING.MATH(T70/Surge_Predicted_Impact!$C$95)*24/Surge_Predicted_Impact!$C$89*7/Surge_Predicted_Impact!$C$90</f>
        <v>5.25</v>
      </c>
      <c r="AH70" s="1">
        <f ca="1">_xlfn.CEILING.MATH(V70/Surge_Predicted_Impact!$C$96)*24/Surge_Predicted_Impact!$C$89*7/Surge_Predicted_Impact!$C$90</f>
        <v>5.25</v>
      </c>
      <c r="AI70" s="18">
        <f t="shared" ca="1" si="38"/>
        <v>4294.5</v>
      </c>
      <c r="AJ70" s="41"/>
      <c r="AK70" s="23">
        <f ca="1">_xlfn.CEILING.MATH(G70/Surge_Predicted_Impact!$C$103)*24/Surge_Predicted_Impact!$C$100*7/Surge_Predicted_Impact!$C$101</f>
        <v>446.25</v>
      </c>
      <c r="AL70" s="23">
        <f ca="1">_xlfn.CEILING.MATH(R70/Surge_Predicted_Impact!$C$104)*24/Surge_Predicted_Impact!$C$100*7/Surge_Predicted_Impact!$C$101</f>
        <v>1354.5</v>
      </c>
      <c r="AM70" s="23">
        <f ca="1">_xlfn.CEILING.MATH(N70/Surge_Predicted_Impact!$C$105)*24/Surge_Predicted_Impact!$C$100*7/Surge_Predicted_Impact!$C$101</f>
        <v>341.25</v>
      </c>
      <c r="AN70" s="23">
        <f ca="1">_xlfn.CEILING.MATH(T70/Surge_Predicted_Impact!$C$106)*24/Surge_Predicted_Impact!$C$100*7/Surge_Predicted_Impact!$C$101</f>
        <v>5.25</v>
      </c>
      <c r="AO70" s="23">
        <f ca="1">_xlfn.CEILING.MATH(V70/Surge_Predicted_Impact!$C$107)*24/Surge_Predicted_Impact!$C$100*7/Surge_Predicted_Impact!$C$101</f>
        <v>5.25</v>
      </c>
      <c r="AP70" s="1">
        <f t="shared" ca="1" si="24"/>
        <v>2152.5</v>
      </c>
      <c r="AR70" s="38">
        <f ca="1">G70/Surge_Predicted_Impact!$C$81</f>
        <v>225.8478869885565</v>
      </c>
      <c r="AS70" s="38">
        <f ca="1">$R70/Surge_Predicted_Impact!$C$82</f>
        <v>772.97406700874535</v>
      </c>
      <c r="AT70" s="38">
        <f t="shared" ca="1" si="25"/>
        <v>998.82195399730188</v>
      </c>
      <c r="AU70" s="38">
        <f ca="1">N70/Surge_Predicted_Impact!$C$83</f>
        <v>64.651882427426429</v>
      </c>
      <c r="AV70" s="38">
        <f ca="1">T70/Surge_Predicted_Impact!$C$84</f>
        <v>0.31521502408060281</v>
      </c>
      <c r="AW70" s="38">
        <f ca="1">V70/Surge_Predicted_Impact!$C$85</f>
        <v>1.0993624851179287E-2</v>
      </c>
      <c r="AX70" s="38">
        <f t="shared" ca="1" si="26"/>
        <v>1063.8000450736599</v>
      </c>
      <c r="AZ70" s="1">
        <f ca="1">(AE70-BA69)*Surge_Predicted_Impact!$C$124</f>
        <v>30.832823569625809</v>
      </c>
      <c r="BA70" s="1">
        <f ca="1">BA69*(1-1/Surge_Predicted_Impact!$C$125)+AZ70</f>
        <v>512.03492067580112</v>
      </c>
      <c r="BB70" s="37">
        <f t="shared" ca="1" si="39"/>
        <v>4113.534920675801</v>
      </c>
      <c r="BC70" s="1">
        <f ca="1">(AF70-BD69)*Surge_Predicted_Impact!$C$124</f>
        <v>6.1205828673962666</v>
      </c>
      <c r="BD70" s="1">
        <f ca="1">BD69*(1-1/Surge_Predicted_Impact!$C$125)+BC70</f>
        <v>71.530745180600135</v>
      </c>
      <c r="BE70" s="37">
        <f t="shared" ca="1" si="27"/>
        <v>754.03074518060009</v>
      </c>
      <c r="BF70" s="1">
        <f ca="1">(AI70-BG69)*Surge_Predicted_Impact!$C$124</f>
        <v>37.044213683619148</v>
      </c>
      <c r="BG70" s="1">
        <f ca="1">BG69*(1-1/Surge_Predicted_Impact!$C$125)+BF70</f>
        <v>584.97437163326981</v>
      </c>
      <c r="BH70" s="37">
        <f t="shared" ca="1" si="28"/>
        <v>4879.4743716332696</v>
      </c>
      <c r="BJ70" s="1">
        <f ca="1">(AT70-BK69)*Surge_Predicted_Impact!$C$124</f>
        <v>8.5604336810840334</v>
      </c>
      <c r="BK70" s="1">
        <f ca="1">BK69*(1-1/Surge_Predicted_Impact!$C$125)+BJ70</f>
        <v>141.14054914934709</v>
      </c>
      <c r="BL70" s="37">
        <f t="shared" ca="1" si="40"/>
        <v>1139.9625031466489</v>
      </c>
      <c r="BM70" s="1">
        <f ca="1">(AU70-BN69)*Surge_Predicted_Impact!$C$124</f>
        <v>0.57971563248284785</v>
      </c>
      <c r="BN70" s="1">
        <f ca="1">BN69*(1-1/Surge_Predicted_Impact!$C$125)+BM70</f>
        <v>6.7828691559715235</v>
      </c>
      <c r="BO70" s="37">
        <f t="shared" ca="1" si="41"/>
        <v>71.434751583397954</v>
      </c>
      <c r="BP70" s="1">
        <f ca="1">(AX70-AY69)*Surge_Predicted_Impact!$C$124</f>
        <v>10.6380004507366</v>
      </c>
      <c r="BQ70" s="1">
        <f ca="1">BQ69*(1-1/Surge_Predicted_Impact!$C$125)+BP70</f>
        <v>163.69611817590493</v>
      </c>
      <c r="BR70" s="1">
        <f t="shared" ca="1" si="29"/>
        <v>1227.4961632495649</v>
      </c>
      <c r="BS70" s="1">
        <f ca="1">(AP70-AQ69)*Surge_Predicted_Impact!$C$124</f>
        <v>21.525000000000002</v>
      </c>
      <c r="BT70" s="1">
        <f ca="1">BT69*(1-1/Surge_Predicted_Impact!$C$125)+BS70</f>
        <v>324.33301980753401</v>
      </c>
      <c r="BU70" s="1">
        <f t="shared" ca="1" si="30"/>
        <v>2476.8330198075341</v>
      </c>
      <c r="BW70" s="1">
        <f>Surge_Predicted_Impact!$C$112</f>
        <v>0</v>
      </c>
      <c r="BX70" s="1">
        <f>Surge_Predicted_Impact!$C$113</f>
        <v>0</v>
      </c>
      <c r="BY70" s="152">
        <f>Surge_Predicted_Impact!$C$114</f>
        <v>0</v>
      </c>
      <c r="BZ70" s="152">
        <f>Surge_Predicted_Impact!$C$115</f>
        <v>0</v>
      </c>
      <c r="CA70" s="152">
        <f t="shared" si="31"/>
        <v>0</v>
      </c>
      <c r="CB70" s="1">
        <f>Surge_Predicted_Impact!$C$117</f>
        <v>0</v>
      </c>
      <c r="CC70" s="1">
        <f>Surge_Predicted_Impact!$C$118</f>
        <v>0</v>
      </c>
      <c r="CD70" s="1">
        <f>Surge_Predicted_Impact!$C$119</f>
        <v>0</v>
      </c>
      <c r="CE70" s="1">
        <f t="shared" si="32"/>
        <v>0</v>
      </c>
      <c r="CF70" s="152">
        <f>Surge_Predicted_Impact!$C$120</f>
        <v>0</v>
      </c>
      <c r="CH70" s="1">
        <f ca="1">D70*Surge_Predicted_Impact!$C$135</f>
        <v>195115.90732670558</v>
      </c>
      <c r="CI70" s="18">
        <f ca="1">(C70-C69)*Surge_Predicted_Impact!$C$135</f>
        <v>5725.8462766557932</v>
      </c>
      <c r="CJ70" s="18">
        <f ca="1">CJ69*(1- 1/Surge_Predicted_Impact!$C$137)+CI70</f>
        <v>131339.59336691769</v>
      </c>
      <c r="CK70" s="18">
        <f t="shared" ca="1" si="33"/>
        <v>125613.7470902619</v>
      </c>
      <c r="CL70" s="1">
        <f ca="1">CJ70*(1-Surge_Predicted_Impact!$C$136)</f>
        <v>111638.65436188004</v>
      </c>
      <c r="CM70" s="1">
        <f ca="1">CJ70*(1+Surge_Predicted_Impact!$C$136)</f>
        <v>151040.53237195534</v>
      </c>
      <c r="CN70" s="1">
        <f ca="1">CI70/Surge_Predicted_Impact!$C$138</f>
        <v>1145.1692553311586</v>
      </c>
      <c r="CO70" s="1">
        <f ca="1">CK70/Surge_Predicted_Impact!$C$140</f>
        <v>5024.5498836104762</v>
      </c>
      <c r="CP70" s="1">
        <f t="shared" ca="1" si="34"/>
        <v>6169.7191389416348</v>
      </c>
      <c r="CQ70" s="1">
        <f ca="1">CI70/(Surge_Predicted_Impact!$C$138 + Surge_Predicted_Impact!$C$139)</f>
        <v>954.30771277596557</v>
      </c>
      <c r="CR70" s="1">
        <f ca="1">CK70/(Surge_Predicted_Impact!$C$140 + Surge_Predicted_Impact!$C$141)</f>
        <v>4831.2979650100733</v>
      </c>
      <c r="CS70" s="152">
        <f>Surge_Predicted_Impact!$C$151</f>
        <v>12000</v>
      </c>
      <c r="CT70" s="152"/>
      <c r="CU70" s="1">
        <f ca="1">Surge_Predicted_Impact!$C$146*(Calculation!E70-Calculation!H70)</f>
        <v>-10.495903330008218</v>
      </c>
      <c r="CV70" s="1">
        <f ca="1">H69*1/Surge_Predicted_Impact!$C$60</f>
        <v>104.83141408993792</v>
      </c>
      <c r="CW70" s="1">
        <f ca="1">CV70*Surge_Predicted_Impact!$C$144+CU70</f>
        <v>-5.2543326255113216</v>
      </c>
      <c r="CX70" s="1">
        <f ca="1">CX69*(1-1/Surge_Predicted_Impact!$C$147)+CW69</f>
        <v>1176.1117823535478</v>
      </c>
      <c r="CY70" s="1">
        <f ca="1">$CX70*(1-Surge_Predicted_Impact!$C$145)</f>
        <v>882.08383676516087</v>
      </c>
      <c r="CZ70" s="1">
        <f ca="1">$CX70*(1+Surge_Predicted_Impact!$C$145)</f>
        <v>1470.1397279419348</v>
      </c>
      <c r="DA70" s="1">
        <f ca="1">CX70/Surge_Predicted_Impact!$C$148</f>
        <v>392.03726078451592</v>
      </c>
      <c r="DB70" s="152">
        <f>Surge_Predicted_Impact!$C$152</f>
        <v>0</v>
      </c>
    </row>
    <row r="71" spans="2:106" x14ac:dyDescent="0.25">
      <c r="B71" s="30">
        <f t="shared" si="35"/>
        <v>43960</v>
      </c>
      <c r="C71" s="18">
        <f ca="1">INDIRECT(_xlfn.CONCAT(EpidemiologicalModel_Selection!$C$2,"!",EpidemiologicalModel_Selection!$C$5,ROW()-1))</f>
        <v>68603.710627596854</v>
      </c>
      <c r="D71" s="18">
        <f ca="1">INDIRECT(_xlfn.CONCAT(EpidemiologicalModel_Selection!$C$2,"!",EpidemiologicalModel_Selection!$C$3,ROW()-1))</f>
        <v>18630.599189920489</v>
      </c>
      <c r="E71" s="37">
        <f ca="1">INDIRECT(_xlfn.CONCAT(EpidemiologicalModel_Selection!$C$2,"!",EpidemiologicalModel_Selection!$C$4,ROW()-1))</f>
        <v>512.69350958354255</v>
      </c>
      <c r="F71" s="37">
        <f ca="1">E71*Surge_Predicted_Impact!$D$53</f>
        <v>43.476409612684407</v>
      </c>
      <c r="G71" s="6">
        <f t="shared" ca="1" si="36"/>
        <v>624.22811901182968</v>
      </c>
      <c r="H71" s="24">
        <f ca="1">H70*(1-1/Surge_Predicted_Impact!$C$60)+F71</f>
        <v>624.22811901182968</v>
      </c>
      <c r="I71" s="24">
        <f ca="1">(1-Surge_Predicted_Impact!$C$68)*Calculation!O70</f>
        <v>16.246969121723964</v>
      </c>
      <c r="J71" s="24">
        <f ca="1">I71+(J70*(1-1/Surge_Predicted_Impact!$C$63))</f>
        <v>109.00456316627412</v>
      </c>
      <c r="K71" s="24">
        <f ca="1">(1/Surge_Predicted_Impact!$C$62)*Calculation!L70</f>
        <v>13.14754907519386</v>
      </c>
      <c r="L71" s="24">
        <f ca="1">M71+L70*(1-1/Surge_Predicted_Impact!$C$62)</f>
        <v>149.54489751913448</v>
      </c>
      <c r="M71" s="1">
        <f ca="1">E71*Surge_Predicted_Impact!$D$55</f>
        <v>4.9218576920020132</v>
      </c>
      <c r="N71" s="6">
        <f ca="1">N70*(1-1/Surge_Predicted_Impact!$C$64)+K71</f>
        <v>126.28834332319012</v>
      </c>
      <c r="O71" s="24">
        <f ca="1">N70*1/Surge_Predicted_Impact!$C$64</f>
        <v>16.162970606856607</v>
      </c>
      <c r="P71" s="1">
        <f ca="1">E71*Surge_Predicted_Impact!$D$54</f>
        <v>33.632694228680386</v>
      </c>
      <c r="Q71" s="1">
        <f ca="1">Q70*(1-1/Surge_Predicted_Impact!$C$61)+P71</f>
        <v>1222.1673068587845</v>
      </c>
      <c r="R71" s="6">
        <f t="shared" ca="1" si="37"/>
        <v>1480.7167675441931</v>
      </c>
      <c r="S71" s="1">
        <f ca="1">E71*Surge_Predicted_Impact!$D$56</f>
        <v>2.4609288460010068E-2</v>
      </c>
      <c r="T71" s="6">
        <f ca="1">T70*(1-1/Surge_Predicted_Impact!$C$65)+S71</f>
        <v>0.59199633180509514</v>
      </c>
      <c r="U71" s="1">
        <f ca="1">E71*Surge_Predicted_Impact!$D$57</f>
        <v>3.9374861536016111E-2</v>
      </c>
      <c r="V71" s="6">
        <f ca="1">U70*(1-1/Surge_Predicted_Impact!$C$66)+U71</f>
        <v>3.9374861536016111E-2</v>
      </c>
      <c r="W71" s="5">
        <f>Surge_Predicted_Impact!$C$72</f>
        <v>0</v>
      </c>
      <c r="X71" s="160">
        <f>Surge_Predicted_Impact!$C$73</f>
        <v>0</v>
      </c>
      <c r="Y71" s="5">
        <f>Surge_Predicted_Impact!$C$74</f>
        <v>0</v>
      </c>
      <c r="Z71" s="5">
        <f>Surge_Predicted_Impact!$C$75</f>
        <v>0</v>
      </c>
      <c r="AA71" s="5">
        <f>Surge_Predicted_Impact!$C$76</f>
        <v>0</v>
      </c>
      <c r="AC71" s="18">
        <f ca="1">_xlfn.CEILING.MATH(G71/Surge_Predicted_Impact!$C$92)*(24/Surge_Predicted_Impact!$C$89)*(7/Surge_Predicted_Impact!$C$90)</f>
        <v>824.25</v>
      </c>
      <c r="AD71" s="18">
        <f ca="1">_xlfn.CEILING.MATH(R71/Surge_Predicted_Impact!$C$93)*(24/Surge_Predicted_Impact!$C$89)*(7/Surge_Predicted_Impact!$C$90)</f>
        <v>2593.5</v>
      </c>
      <c r="AE71" s="1">
        <f t="shared" ca="1" si="23"/>
        <v>3417.75</v>
      </c>
      <c r="AF71" s="1">
        <f ca="1">_xlfn.CEILING.MATH(N71/Surge_Predicted_Impact!$C$94)*24/Surge_Predicted_Impact!$C$89*7/Surge_Predicted_Impact!$C$90</f>
        <v>666.75</v>
      </c>
      <c r="AG71" s="1">
        <f ca="1">_xlfn.CEILING.MATH(T71/Surge_Predicted_Impact!$C$95)*24/Surge_Predicted_Impact!$C$89*7/Surge_Predicted_Impact!$C$90</f>
        <v>5.25</v>
      </c>
      <c r="AH71" s="1">
        <f ca="1">_xlfn.CEILING.MATH(V71/Surge_Predicted_Impact!$C$96)*24/Surge_Predicted_Impact!$C$89*7/Surge_Predicted_Impact!$C$90</f>
        <v>5.25</v>
      </c>
      <c r="AI71" s="18">
        <f t="shared" ca="1" si="38"/>
        <v>4095</v>
      </c>
      <c r="AJ71" s="41"/>
      <c r="AK71" s="23">
        <f ca="1">_xlfn.CEILING.MATH(G71/Surge_Predicted_Impact!$C$103)*24/Surge_Predicted_Impact!$C$100*7/Surge_Predicted_Impact!$C$101</f>
        <v>414.75</v>
      </c>
      <c r="AL71" s="23">
        <f ca="1">_xlfn.CEILING.MATH(R71/Surge_Predicted_Impact!$C$104)*24/Surge_Predicted_Impact!$C$100*7/Surge_Predicted_Impact!$C$101</f>
        <v>1296.75</v>
      </c>
      <c r="AM71" s="23">
        <f ca="1">_xlfn.CEILING.MATH(N71/Surge_Predicted_Impact!$C$105)*24/Surge_Predicted_Impact!$C$100*7/Surge_Predicted_Impact!$C$101</f>
        <v>336</v>
      </c>
      <c r="AN71" s="23">
        <f ca="1">_xlfn.CEILING.MATH(T71/Surge_Predicted_Impact!$C$106)*24/Surge_Predicted_Impact!$C$100*7/Surge_Predicted_Impact!$C$101</f>
        <v>5.25</v>
      </c>
      <c r="AO71" s="23">
        <f ca="1">_xlfn.CEILING.MATH(V71/Surge_Predicted_Impact!$C$107)*24/Surge_Predicted_Impact!$C$100*7/Surge_Predicted_Impact!$C$101</f>
        <v>5.25</v>
      </c>
      <c r="AP71" s="1">
        <f t="shared" ca="1" si="24"/>
        <v>2058</v>
      </c>
      <c r="AR71" s="38">
        <f ca="1">G71/Surge_Predicted_Impact!$C$81</f>
        <v>208.0760396706099</v>
      </c>
      <c r="AS71" s="38">
        <f ca="1">$R71/Surge_Predicted_Impact!$C$82</f>
        <v>740.35838377209654</v>
      </c>
      <c r="AT71" s="38">
        <f t="shared" ca="1" si="25"/>
        <v>948.43442344270647</v>
      </c>
      <c r="AU71" s="38">
        <f ca="1">N71/Surge_Predicted_Impact!$C$83</f>
        <v>63.14417166159506</v>
      </c>
      <c r="AV71" s="38">
        <f ca="1">T71/Surge_Predicted_Impact!$C$84</f>
        <v>0.29599816590254757</v>
      </c>
      <c r="AW71" s="38">
        <f ca="1">V71/Surge_Predicted_Impact!$C$85</f>
        <v>9.8437153840040276E-3</v>
      </c>
      <c r="AX71" s="38">
        <f t="shared" ca="1" si="26"/>
        <v>1011.8844369855881</v>
      </c>
      <c r="AZ71" s="1">
        <f ca="1">(AE71-BA70)*Surge_Predicted_Impact!$C$124</f>
        <v>29.057150793241991</v>
      </c>
      <c r="BA71" s="1">
        <f ca="1">BA70*(1-1/Surge_Predicted_Impact!$C$125)+AZ71</f>
        <v>504.51814856362876</v>
      </c>
      <c r="BB71" s="37">
        <f t="shared" ca="1" si="39"/>
        <v>3922.2681485636285</v>
      </c>
      <c r="BC71" s="1">
        <f ca="1">(AF71-BD70)*Surge_Predicted_Impact!$C$124</f>
        <v>5.9521925481939988</v>
      </c>
      <c r="BD71" s="1">
        <f ca="1">BD70*(1-1/Surge_Predicted_Impact!$C$125)+BC71</f>
        <v>72.373598787322692</v>
      </c>
      <c r="BE71" s="37">
        <f t="shared" ca="1" si="27"/>
        <v>739.12359878732263</v>
      </c>
      <c r="BF71" s="1">
        <f ca="1">(AI71-BG70)*Surge_Predicted_Impact!$C$124</f>
        <v>35.100256283667306</v>
      </c>
      <c r="BG71" s="1">
        <f ca="1">BG70*(1-1/Surge_Predicted_Impact!$C$125)+BF71</f>
        <v>578.29074422884651</v>
      </c>
      <c r="BH71" s="37">
        <f t="shared" ca="1" si="28"/>
        <v>4673.290744228847</v>
      </c>
      <c r="BJ71" s="1">
        <f ca="1">(AT71-BK70)*Surge_Predicted_Impact!$C$124</f>
        <v>8.0729387429335944</v>
      </c>
      <c r="BK71" s="1">
        <f ca="1">BK70*(1-1/Surge_Predicted_Impact!$C$125)+BJ71</f>
        <v>139.13202009589875</v>
      </c>
      <c r="BL71" s="37">
        <f t="shared" ca="1" si="40"/>
        <v>1087.5664435386052</v>
      </c>
      <c r="BM71" s="1">
        <f ca="1">(AU71-BN70)*Surge_Predicted_Impact!$C$124</f>
        <v>0.56361302505623534</v>
      </c>
      <c r="BN71" s="1">
        <f ca="1">BN70*(1-1/Surge_Predicted_Impact!$C$125)+BM71</f>
        <v>6.8619915270297929</v>
      </c>
      <c r="BO71" s="37">
        <f t="shared" ca="1" si="41"/>
        <v>70.006163188624853</v>
      </c>
      <c r="BP71" s="1">
        <f ca="1">(AX71-AY70)*Surge_Predicted_Impact!$C$124</f>
        <v>10.11884436985588</v>
      </c>
      <c r="BQ71" s="1">
        <f ca="1">BQ70*(1-1/Surge_Predicted_Impact!$C$125)+BP71</f>
        <v>162.12238267605332</v>
      </c>
      <c r="BR71" s="1">
        <f t="shared" ca="1" si="29"/>
        <v>1174.0068196616414</v>
      </c>
      <c r="BS71" s="1">
        <f ca="1">(AP71-AQ70)*Surge_Predicted_Impact!$C$124</f>
        <v>20.580000000000002</v>
      </c>
      <c r="BT71" s="1">
        <f ca="1">BT70*(1-1/Surge_Predicted_Impact!$C$125)+BS71</f>
        <v>321.74637553556727</v>
      </c>
      <c r="BU71" s="1">
        <f t="shared" ca="1" si="30"/>
        <v>2379.7463755355675</v>
      </c>
      <c r="BW71" s="1">
        <f>Surge_Predicted_Impact!$C$112</f>
        <v>0</v>
      </c>
      <c r="BX71" s="1">
        <f>Surge_Predicted_Impact!$C$113</f>
        <v>0</v>
      </c>
      <c r="BY71" s="152">
        <f>Surge_Predicted_Impact!$C$114</f>
        <v>0</v>
      </c>
      <c r="BZ71" s="152">
        <f>Surge_Predicted_Impact!$C$115</f>
        <v>0</v>
      </c>
      <c r="CA71" s="152">
        <f t="shared" si="31"/>
        <v>0</v>
      </c>
      <c r="CB71" s="1">
        <f>Surge_Predicted_Impact!$C$117</f>
        <v>0</v>
      </c>
      <c r="CC71" s="1">
        <f>Surge_Predicted_Impact!$C$118</f>
        <v>0</v>
      </c>
      <c r="CD71" s="1">
        <f>Surge_Predicted_Impact!$C$119</f>
        <v>0</v>
      </c>
      <c r="CE71" s="1">
        <f t="shared" si="32"/>
        <v>0</v>
      </c>
      <c r="CF71" s="152">
        <f>Surge_Predicted_Impact!$C$120</f>
        <v>0</v>
      </c>
      <c r="CH71" s="1">
        <f ca="1">D71*Surge_Predicted_Impact!$C$135</f>
        <v>186305.99189920491</v>
      </c>
      <c r="CI71" s="18">
        <f ca="1">(C71-C70)*Surge_Predicted_Impact!$C$135</f>
        <v>5126.9350958355062</v>
      </c>
      <c r="CJ71" s="18">
        <f ca="1">CJ70*(1- 1/Surge_Predicted_Impact!$C$137)+CI71</f>
        <v>123332.56912606143</v>
      </c>
      <c r="CK71" s="18">
        <f t="shared" ca="1" si="33"/>
        <v>118205.63403022592</v>
      </c>
      <c r="CL71" s="1">
        <f ca="1">CJ71*(1-Surge_Predicted_Impact!$C$136)</f>
        <v>104832.6837571522</v>
      </c>
      <c r="CM71" s="1">
        <f ca="1">CJ71*(1+Surge_Predicted_Impact!$C$136)</f>
        <v>141832.45449497062</v>
      </c>
      <c r="CN71" s="1">
        <f ca="1">CI71/Surge_Predicted_Impact!$C$138</f>
        <v>1025.3870191671012</v>
      </c>
      <c r="CO71" s="1">
        <f ca="1">CK71/Surge_Predicted_Impact!$C$140</f>
        <v>4728.2253612090371</v>
      </c>
      <c r="CP71" s="1">
        <f t="shared" ca="1" si="34"/>
        <v>5753.6123803761384</v>
      </c>
      <c r="CQ71" s="1">
        <f ca="1">CI71/(Surge_Predicted_Impact!$C$138 + Surge_Predicted_Impact!$C$139)</f>
        <v>854.489182639251</v>
      </c>
      <c r="CR71" s="1">
        <f ca="1">CK71/(Surge_Predicted_Impact!$C$140 + Surge_Predicted_Impact!$C$141)</f>
        <v>4546.3705396240739</v>
      </c>
      <c r="CS71" s="152">
        <f>Surge_Predicted_Impact!$C$151</f>
        <v>12000</v>
      </c>
      <c r="CT71" s="152"/>
      <c r="CU71" s="1">
        <f ca="1">Surge_Predicted_Impact!$C$146*(Calculation!E71-Calculation!H71)</f>
        <v>-11.153460942828714</v>
      </c>
      <c r="CV71" s="1">
        <f ca="1">H70*1/Surge_Predicted_Impact!$C$60</f>
        <v>96.791951566524205</v>
      </c>
      <c r="CW71" s="1">
        <f ca="1">CV71*Surge_Predicted_Impact!$C$144+CU71</f>
        <v>-6.3138633645025033</v>
      </c>
      <c r="CX71" s="1">
        <f ca="1">CX70*(1-1/Surge_Predicted_Impact!$C$147)+CW70</f>
        <v>1112.051860610359</v>
      </c>
      <c r="CY71" s="1">
        <f ca="1">$CX71*(1-Surge_Predicted_Impact!$C$145)</f>
        <v>834.03889545776929</v>
      </c>
      <c r="CZ71" s="1">
        <f ca="1">$CX71*(1+Surge_Predicted_Impact!$C$145)</f>
        <v>1390.0648257629487</v>
      </c>
      <c r="DA71" s="1">
        <f ca="1">CX71/Surge_Predicted_Impact!$C$148</f>
        <v>370.6839535367863</v>
      </c>
      <c r="DB71" s="152">
        <f>Surge_Predicted_Impact!$C$152</f>
        <v>0</v>
      </c>
    </row>
    <row r="72" spans="2:106" x14ac:dyDescent="0.25">
      <c r="B72" s="30">
        <f t="shared" si="35"/>
        <v>43961</v>
      </c>
      <c r="C72" s="18">
        <f ca="1">INDIRECT(_xlfn.CONCAT(EpidemiologicalModel_Selection!$C$2,"!",EpidemiologicalModel_Selection!$C$5,ROW()-1))</f>
        <v>69063.273801435789</v>
      </c>
      <c r="D72" s="18">
        <f ca="1">INDIRECT(_xlfn.CONCAT(EpidemiologicalModel_Selection!$C$2,"!",EpidemiologicalModel_Selection!$C$3,ROW()-1))</f>
        <v>17759.405278765105</v>
      </c>
      <c r="E72" s="37">
        <f ca="1">INDIRECT(_xlfn.CONCAT(EpidemiologicalModel_Selection!$C$2,"!",EpidemiologicalModel_Selection!$C$4,ROW()-1))</f>
        <v>459.5631738389398</v>
      </c>
      <c r="F72" s="37">
        <f ca="1">E72*Surge_Predicted_Impact!$D$53</f>
        <v>38.970957141542094</v>
      </c>
      <c r="G72" s="6">
        <f t="shared" ca="1" si="36"/>
        <v>574.02363058025321</v>
      </c>
      <c r="H72" s="24">
        <f ca="1">H71*(1-1/Surge_Predicted_Impact!$C$60)+F72</f>
        <v>574.02363058025321</v>
      </c>
      <c r="I72" s="24">
        <f ca="1">(1-Surge_Predicted_Impact!$C$68)*Calculation!O71</f>
        <v>15.920526047753757</v>
      </c>
      <c r="J72" s="24">
        <f ca="1">I72+(J71*(1-1/Surge_Predicted_Impact!$C$63))</f>
        <v>109.35300876170301</v>
      </c>
      <c r="K72" s="24">
        <f ca="1">(1/Surge_Predicted_Impact!$C$62)*Calculation!L71</f>
        <v>12.462074793261205</v>
      </c>
      <c r="L72" s="24">
        <f ca="1">M72+L71*(1-1/Surge_Predicted_Impact!$C$62)</f>
        <v>141.49462919472708</v>
      </c>
      <c r="M72" s="1">
        <f ca="1">E72*Surge_Predicted_Impact!$D$55</f>
        <v>4.4118064688538263</v>
      </c>
      <c r="N72" s="6">
        <f ca="1">N71*(1-1/Surge_Predicted_Impact!$C$64)+K72</f>
        <v>122.96437520105256</v>
      </c>
      <c r="O72" s="24">
        <f ca="1">N71*1/Surge_Predicted_Impact!$C$64</f>
        <v>15.786042915398765</v>
      </c>
      <c r="P72" s="1">
        <f ca="1">E72*Surge_Predicted_Impact!$D$54</f>
        <v>30.147344203834447</v>
      </c>
      <c r="Q72" s="1">
        <f ca="1">Q71*(1-1/Surge_Predicted_Impact!$C$61)+P72</f>
        <v>1165.0169862869914</v>
      </c>
      <c r="R72" s="6">
        <f t="shared" ca="1" si="37"/>
        <v>1415.8646242434215</v>
      </c>
      <c r="S72" s="1">
        <f ca="1">E72*Surge_Predicted_Impact!$D$56</f>
        <v>2.2059032344269133E-2</v>
      </c>
      <c r="T72" s="6">
        <f ca="1">T71*(1-1/Surge_Predicted_Impact!$C$65)+S72</f>
        <v>0.55485573096885477</v>
      </c>
      <c r="U72" s="1">
        <f ca="1">E72*Surge_Predicted_Impact!$D$57</f>
        <v>3.529445175083061E-2</v>
      </c>
      <c r="V72" s="6">
        <f ca="1">U71*(1-1/Surge_Predicted_Impact!$C$66)+U72</f>
        <v>3.529445175083061E-2</v>
      </c>
      <c r="W72" s="5">
        <f>Surge_Predicted_Impact!$C$72</f>
        <v>0</v>
      </c>
      <c r="X72" s="160">
        <f>Surge_Predicted_Impact!$C$73</f>
        <v>0</v>
      </c>
      <c r="Y72" s="5">
        <f>Surge_Predicted_Impact!$C$74</f>
        <v>0</v>
      </c>
      <c r="Z72" s="5">
        <f>Surge_Predicted_Impact!$C$75</f>
        <v>0</v>
      </c>
      <c r="AA72" s="5">
        <f>Surge_Predicted_Impact!$C$76</f>
        <v>0</v>
      </c>
      <c r="AC72" s="18">
        <f ca="1">_xlfn.CEILING.MATH(G72/Surge_Predicted_Impact!$C$92)*(24/Surge_Predicted_Impact!$C$89)*(7/Surge_Predicted_Impact!$C$90)</f>
        <v>756</v>
      </c>
      <c r="AD72" s="18">
        <f ca="1">_xlfn.CEILING.MATH(R72/Surge_Predicted_Impact!$C$93)*(24/Surge_Predicted_Impact!$C$89)*(7/Surge_Predicted_Impact!$C$90)</f>
        <v>2478</v>
      </c>
      <c r="AE72" s="1">
        <f t="shared" ca="1" si="23"/>
        <v>3234</v>
      </c>
      <c r="AF72" s="1">
        <f ca="1">_xlfn.CEILING.MATH(N72/Surge_Predicted_Impact!$C$94)*24/Surge_Predicted_Impact!$C$89*7/Surge_Predicted_Impact!$C$90</f>
        <v>645.75</v>
      </c>
      <c r="AG72" s="1">
        <f ca="1">_xlfn.CEILING.MATH(T72/Surge_Predicted_Impact!$C$95)*24/Surge_Predicted_Impact!$C$89*7/Surge_Predicted_Impact!$C$90</f>
        <v>5.25</v>
      </c>
      <c r="AH72" s="1">
        <f ca="1">_xlfn.CEILING.MATH(V72/Surge_Predicted_Impact!$C$96)*24/Surge_Predicted_Impact!$C$89*7/Surge_Predicted_Impact!$C$90</f>
        <v>5.25</v>
      </c>
      <c r="AI72" s="18">
        <f t="shared" ca="1" si="38"/>
        <v>3890.25</v>
      </c>
      <c r="AJ72" s="41"/>
      <c r="AK72" s="23">
        <f ca="1">_xlfn.CEILING.MATH(G72/Surge_Predicted_Impact!$C$103)*24/Surge_Predicted_Impact!$C$100*7/Surge_Predicted_Impact!$C$101</f>
        <v>378</v>
      </c>
      <c r="AL72" s="23">
        <f ca="1">_xlfn.CEILING.MATH(R72/Surge_Predicted_Impact!$C$104)*24/Surge_Predicted_Impact!$C$100*7/Surge_Predicted_Impact!$C$101</f>
        <v>1239</v>
      </c>
      <c r="AM72" s="23">
        <f ca="1">_xlfn.CEILING.MATH(N72/Surge_Predicted_Impact!$C$105)*24/Surge_Predicted_Impact!$C$100*7/Surge_Predicted_Impact!$C$101</f>
        <v>325.5</v>
      </c>
      <c r="AN72" s="23">
        <f ca="1">_xlfn.CEILING.MATH(T72/Surge_Predicted_Impact!$C$106)*24/Surge_Predicted_Impact!$C$100*7/Surge_Predicted_Impact!$C$101</f>
        <v>5.25</v>
      </c>
      <c r="AO72" s="23">
        <f ca="1">_xlfn.CEILING.MATH(V72/Surge_Predicted_Impact!$C$107)*24/Surge_Predicted_Impact!$C$100*7/Surge_Predicted_Impact!$C$101</f>
        <v>5.25</v>
      </c>
      <c r="AP72" s="1">
        <f t="shared" ca="1" si="24"/>
        <v>1953</v>
      </c>
      <c r="AR72" s="38">
        <f ca="1">G72/Surge_Predicted_Impact!$C$81</f>
        <v>191.34121019341774</v>
      </c>
      <c r="AS72" s="38">
        <f ca="1">$R72/Surge_Predicted_Impact!$C$82</f>
        <v>707.93231212171077</v>
      </c>
      <c r="AT72" s="38">
        <f t="shared" ca="1" si="25"/>
        <v>899.2735223151285</v>
      </c>
      <c r="AU72" s="38">
        <f ca="1">N72/Surge_Predicted_Impact!$C$83</f>
        <v>61.482187600526281</v>
      </c>
      <c r="AV72" s="38">
        <f ca="1">T72/Surge_Predicted_Impact!$C$84</f>
        <v>0.27742786548442738</v>
      </c>
      <c r="AW72" s="38">
        <f ca="1">V72/Surge_Predicted_Impact!$C$85</f>
        <v>8.8236129377076526E-3</v>
      </c>
      <c r="AX72" s="38">
        <f t="shared" ca="1" si="26"/>
        <v>961.04196139407691</v>
      </c>
      <c r="AZ72" s="1">
        <f ca="1">(AE72-BA71)*Surge_Predicted_Impact!$C$124</f>
        <v>27.294818514363715</v>
      </c>
      <c r="BA72" s="1">
        <f ca="1">BA71*(1-1/Surge_Predicted_Impact!$C$125)+AZ72</f>
        <v>495.77595646630471</v>
      </c>
      <c r="BB72" s="37">
        <f t="shared" ca="1" si="39"/>
        <v>3729.7759564663047</v>
      </c>
      <c r="BC72" s="1">
        <f ca="1">(AF72-BD71)*Surge_Predicted_Impact!$C$124</f>
        <v>5.7337640121267741</v>
      </c>
      <c r="BD72" s="1">
        <f ca="1">BD71*(1-1/Surge_Predicted_Impact!$C$125)+BC72</f>
        <v>72.93782002892641</v>
      </c>
      <c r="BE72" s="37">
        <f t="shared" ca="1" si="27"/>
        <v>718.68782002892635</v>
      </c>
      <c r="BF72" s="1">
        <f ca="1">(AI72-BG71)*Surge_Predicted_Impact!$C$124</f>
        <v>33.119592557711535</v>
      </c>
      <c r="BG72" s="1">
        <f ca="1">BG71*(1-1/Surge_Predicted_Impact!$C$125)+BF72</f>
        <v>570.10385505592615</v>
      </c>
      <c r="BH72" s="37">
        <f t="shared" ca="1" si="28"/>
        <v>4460.353855055926</v>
      </c>
      <c r="BJ72" s="1">
        <f ca="1">(AT72-BK71)*Surge_Predicted_Impact!$C$124</f>
        <v>7.601415022192298</v>
      </c>
      <c r="BK72" s="1">
        <f ca="1">BK71*(1-1/Surge_Predicted_Impact!$C$125)+BJ72</f>
        <v>136.79543368266971</v>
      </c>
      <c r="BL72" s="37">
        <f t="shared" ca="1" si="40"/>
        <v>1036.0689559977982</v>
      </c>
      <c r="BM72" s="1">
        <f ca="1">(AU72-BN71)*Surge_Predicted_Impact!$C$124</f>
        <v>0.54620196073496485</v>
      </c>
      <c r="BN72" s="1">
        <f ca="1">BN71*(1-1/Surge_Predicted_Impact!$C$125)+BM72</f>
        <v>6.9180512358340582</v>
      </c>
      <c r="BO72" s="37">
        <f t="shared" ca="1" si="41"/>
        <v>68.400238836360344</v>
      </c>
      <c r="BP72" s="1">
        <f ca="1">(AX72-AY71)*Surge_Predicted_Impact!$C$124</f>
        <v>9.6104196139407687</v>
      </c>
      <c r="BQ72" s="1">
        <f ca="1">BQ71*(1-1/Surge_Predicted_Impact!$C$125)+BP72</f>
        <v>160.15263209884742</v>
      </c>
      <c r="BR72" s="1">
        <f t="shared" ca="1" si="29"/>
        <v>1121.1945934929242</v>
      </c>
      <c r="BS72" s="1">
        <f ca="1">(AP72-AQ71)*Surge_Predicted_Impact!$C$124</f>
        <v>19.53</v>
      </c>
      <c r="BT72" s="1">
        <f ca="1">BT71*(1-1/Surge_Predicted_Impact!$C$125)+BS72</f>
        <v>318.29449156874102</v>
      </c>
      <c r="BU72" s="1">
        <f t="shared" ca="1" si="30"/>
        <v>2271.2944915687413</v>
      </c>
      <c r="BW72" s="1">
        <f>Surge_Predicted_Impact!$C$112</f>
        <v>0</v>
      </c>
      <c r="BX72" s="1">
        <f>Surge_Predicted_Impact!$C$113</f>
        <v>0</v>
      </c>
      <c r="BY72" s="152">
        <f>Surge_Predicted_Impact!$C$114</f>
        <v>0</v>
      </c>
      <c r="BZ72" s="152">
        <f>Surge_Predicted_Impact!$C$115</f>
        <v>0</v>
      </c>
      <c r="CA72" s="152">
        <f t="shared" si="31"/>
        <v>0</v>
      </c>
      <c r="CB72" s="1">
        <f>Surge_Predicted_Impact!$C$117</f>
        <v>0</v>
      </c>
      <c r="CC72" s="1">
        <f>Surge_Predicted_Impact!$C$118</f>
        <v>0</v>
      </c>
      <c r="CD72" s="1">
        <f>Surge_Predicted_Impact!$C$119</f>
        <v>0</v>
      </c>
      <c r="CE72" s="1">
        <f t="shared" si="32"/>
        <v>0</v>
      </c>
      <c r="CF72" s="152">
        <f>Surge_Predicted_Impact!$C$120</f>
        <v>0</v>
      </c>
      <c r="CH72" s="1">
        <f ca="1">D72*Surge_Predicted_Impact!$C$135</f>
        <v>177594.05278765105</v>
      </c>
      <c r="CI72" s="18">
        <f ca="1">(C72-C71)*Surge_Predicted_Impact!$C$135</f>
        <v>4595.6317383893474</v>
      </c>
      <c r="CJ72" s="18">
        <f ca="1">CJ71*(1- 1/Surge_Predicted_Impact!$C$137)+CI72</f>
        <v>115594.94395184463</v>
      </c>
      <c r="CK72" s="18">
        <f t="shared" ca="1" si="33"/>
        <v>110999.31221345528</v>
      </c>
      <c r="CL72" s="1">
        <f ca="1">CJ72*(1-Surge_Predicted_Impact!$C$136)</f>
        <v>98255.702359067931</v>
      </c>
      <c r="CM72" s="1">
        <f ca="1">CJ72*(1+Surge_Predicted_Impact!$C$136)</f>
        <v>132934.18554462132</v>
      </c>
      <c r="CN72" s="1">
        <f ca="1">CI72/Surge_Predicted_Impact!$C$138</f>
        <v>919.12634767786949</v>
      </c>
      <c r="CO72" s="1">
        <f ca="1">CK72/Surge_Predicted_Impact!$C$140</f>
        <v>4439.9724885382111</v>
      </c>
      <c r="CP72" s="1">
        <f t="shared" ca="1" si="34"/>
        <v>5359.0988362160806</v>
      </c>
      <c r="CQ72" s="1">
        <f ca="1">CI72/(Surge_Predicted_Impact!$C$138 + Surge_Predicted_Impact!$C$139)</f>
        <v>765.9386230648912</v>
      </c>
      <c r="CR72" s="1">
        <f ca="1">CK72/(Surge_Predicted_Impact!$C$140 + Surge_Predicted_Impact!$C$141)</f>
        <v>4269.2043159021259</v>
      </c>
      <c r="CS72" s="152">
        <f>Surge_Predicted_Impact!$C$151</f>
        <v>12000</v>
      </c>
      <c r="CT72" s="152"/>
      <c r="CU72" s="1">
        <f ca="1">Surge_Predicted_Impact!$C$146*(Calculation!E72-Calculation!H72)</f>
        <v>-11.446045674131341</v>
      </c>
      <c r="CV72" s="1">
        <f ca="1">H71*1/Surge_Predicted_Impact!$C$60</f>
        <v>89.175445573118523</v>
      </c>
      <c r="CW72" s="1">
        <f ca="1">CV72*Surge_Predicted_Impact!$C$144+CU72</f>
        <v>-6.9872733954754143</v>
      </c>
      <c r="CX72" s="1">
        <f ca="1">CX71*(1-1/Surge_Predicted_Impact!$C$147)+CW71</f>
        <v>1050.1354042153384</v>
      </c>
      <c r="CY72" s="1">
        <f ca="1">$CX72*(1-Surge_Predicted_Impact!$C$145)</f>
        <v>787.60155316150383</v>
      </c>
      <c r="CZ72" s="1">
        <f ca="1">$CX72*(1+Surge_Predicted_Impact!$C$145)</f>
        <v>1312.6692552691729</v>
      </c>
      <c r="DA72" s="1">
        <f ca="1">CX72/Surge_Predicted_Impact!$C$148</f>
        <v>350.04513473844617</v>
      </c>
      <c r="DB72" s="152">
        <f>Surge_Predicted_Impact!$C$152</f>
        <v>0</v>
      </c>
    </row>
    <row r="73" spans="2:106" x14ac:dyDescent="0.25">
      <c r="B73" s="30">
        <f t="shared" si="35"/>
        <v>43962</v>
      </c>
      <c r="C73" s="18">
        <f ca="1">INDIRECT(_xlfn.CONCAT(EpidemiologicalModel_Selection!$C$2,"!",EpidemiologicalModel_Selection!$C$5,ROW()-1))</f>
        <v>69475.729654099443</v>
      </c>
      <c r="D73" s="18">
        <f ca="1">INDIRECT(_xlfn.CONCAT(EpidemiologicalModel_Selection!$C$2,"!",EpidemiologicalModel_Selection!$C$3,ROW()-1))</f>
        <v>16903.332182945531</v>
      </c>
      <c r="E73" s="37">
        <f ca="1">INDIRECT(_xlfn.CONCAT(EpidemiologicalModel_Selection!$C$2,"!",EpidemiologicalModel_Selection!$C$4,ROW()-1))</f>
        <v>412.45585266364469</v>
      </c>
      <c r="F73" s="37">
        <f ca="1">E73*Surge_Predicted_Impact!$D$53</f>
        <v>34.976256305877072</v>
      </c>
      <c r="G73" s="6">
        <f t="shared" ca="1" si="36"/>
        <v>526.99651108895125</v>
      </c>
      <c r="H73" s="24">
        <f ca="1">H72*(1-1/Surge_Predicted_Impact!$C$60)+F73</f>
        <v>526.99651108895125</v>
      </c>
      <c r="I73" s="24">
        <f ca="1">(1-Surge_Predicted_Impact!$C$68)*Calculation!O72</f>
        <v>15.549252271667783</v>
      </c>
      <c r="J73" s="24">
        <f ca="1">I73+(J72*(1-1/Surge_Predicted_Impact!$C$63))</f>
        <v>109.28040263884179</v>
      </c>
      <c r="K73" s="24">
        <f ca="1">(1/Surge_Predicted_Impact!$C$62)*Calculation!L72</f>
        <v>11.791219099560589</v>
      </c>
      <c r="L73" s="24">
        <f ca="1">M73+L72*(1-1/Surge_Predicted_Impact!$C$62)</f>
        <v>133.66298628073747</v>
      </c>
      <c r="M73" s="1">
        <f ca="1">E73*Surge_Predicted_Impact!$D$55</f>
        <v>3.959576185570993</v>
      </c>
      <c r="N73" s="6">
        <f ca="1">N72*(1-1/Surge_Predicted_Impact!$C$64)+K73</f>
        <v>119.38504740048158</v>
      </c>
      <c r="O73" s="24">
        <f ca="1">N72*1/Surge_Predicted_Impact!$C$64</f>
        <v>15.37054690013157</v>
      </c>
      <c r="P73" s="1">
        <f ca="1">E73*Surge_Predicted_Impact!$D$54</f>
        <v>27.057103934735089</v>
      </c>
      <c r="Q73" s="1">
        <f ca="1">Q72*(1-1/Surge_Predicted_Impact!$C$61)+P73</f>
        <v>1108.8585912012272</v>
      </c>
      <c r="R73" s="6">
        <f t="shared" ca="1" si="37"/>
        <v>1351.8019801208063</v>
      </c>
      <c r="S73" s="1">
        <f ca="1">E73*Surge_Predicted_Impact!$D$56</f>
        <v>1.9797880927854967E-2</v>
      </c>
      <c r="T73" s="6">
        <f ca="1">T72*(1-1/Surge_Predicted_Impact!$C$65)+S73</f>
        <v>0.51916803879982432</v>
      </c>
      <c r="U73" s="1">
        <f ca="1">E73*Surge_Predicted_Impact!$D$57</f>
        <v>3.1676609484567943E-2</v>
      </c>
      <c r="V73" s="6">
        <f ca="1">U72*(1-1/Surge_Predicted_Impact!$C$66)+U73</f>
        <v>3.1676609484567943E-2</v>
      </c>
      <c r="W73" s="5">
        <f>Surge_Predicted_Impact!$C$72</f>
        <v>0</v>
      </c>
      <c r="X73" s="160">
        <f>Surge_Predicted_Impact!$C$73</f>
        <v>0</v>
      </c>
      <c r="Y73" s="5">
        <f>Surge_Predicted_Impact!$C$74</f>
        <v>0</v>
      </c>
      <c r="Z73" s="5">
        <f>Surge_Predicted_Impact!$C$75</f>
        <v>0</v>
      </c>
      <c r="AA73" s="5">
        <f>Surge_Predicted_Impact!$C$76</f>
        <v>0</v>
      </c>
      <c r="AC73" s="18">
        <f ca="1">_xlfn.CEILING.MATH(G73/Surge_Predicted_Impact!$C$92)*(24/Surge_Predicted_Impact!$C$89)*(7/Surge_Predicted_Impact!$C$90)</f>
        <v>693</v>
      </c>
      <c r="AD73" s="18">
        <f ca="1">_xlfn.CEILING.MATH(R73/Surge_Predicted_Impact!$C$93)*(24/Surge_Predicted_Impact!$C$89)*(7/Surge_Predicted_Impact!$C$90)</f>
        <v>2367.75</v>
      </c>
      <c r="AE73" s="1">
        <f t="shared" ca="1" si="23"/>
        <v>3060.75</v>
      </c>
      <c r="AF73" s="1">
        <f ca="1">_xlfn.CEILING.MATH(N73/Surge_Predicted_Impact!$C$94)*24/Surge_Predicted_Impact!$C$89*7/Surge_Predicted_Impact!$C$90</f>
        <v>630</v>
      </c>
      <c r="AG73" s="1">
        <f ca="1">_xlfn.CEILING.MATH(T73/Surge_Predicted_Impact!$C$95)*24/Surge_Predicted_Impact!$C$89*7/Surge_Predicted_Impact!$C$90</f>
        <v>5.25</v>
      </c>
      <c r="AH73" s="1">
        <f ca="1">_xlfn.CEILING.MATH(V73/Surge_Predicted_Impact!$C$96)*24/Surge_Predicted_Impact!$C$89*7/Surge_Predicted_Impact!$C$90</f>
        <v>5.25</v>
      </c>
      <c r="AI73" s="18">
        <f t="shared" ca="1" si="38"/>
        <v>3701.25</v>
      </c>
      <c r="AJ73" s="41"/>
      <c r="AK73" s="23">
        <f ca="1">_xlfn.CEILING.MATH(G73/Surge_Predicted_Impact!$C$103)*24/Surge_Predicted_Impact!$C$100*7/Surge_Predicted_Impact!$C$101</f>
        <v>346.5</v>
      </c>
      <c r="AL73" s="23">
        <f ca="1">_xlfn.CEILING.MATH(R73/Surge_Predicted_Impact!$C$104)*24/Surge_Predicted_Impact!$C$100*7/Surge_Predicted_Impact!$C$101</f>
        <v>1186.5</v>
      </c>
      <c r="AM73" s="23">
        <f ca="1">_xlfn.CEILING.MATH(N73/Surge_Predicted_Impact!$C$105)*24/Surge_Predicted_Impact!$C$100*7/Surge_Predicted_Impact!$C$101</f>
        <v>315</v>
      </c>
      <c r="AN73" s="23">
        <f ca="1">_xlfn.CEILING.MATH(T73/Surge_Predicted_Impact!$C$106)*24/Surge_Predicted_Impact!$C$100*7/Surge_Predicted_Impact!$C$101</f>
        <v>5.25</v>
      </c>
      <c r="AO73" s="23">
        <f ca="1">_xlfn.CEILING.MATH(V73/Surge_Predicted_Impact!$C$107)*24/Surge_Predicted_Impact!$C$100*7/Surge_Predicted_Impact!$C$101</f>
        <v>5.25</v>
      </c>
      <c r="AP73" s="1">
        <f t="shared" ca="1" si="24"/>
        <v>1858.5</v>
      </c>
      <c r="AR73" s="38">
        <f ca="1">G73/Surge_Predicted_Impact!$C$81</f>
        <v>175.66550369631707</v>
      </c>
      <c r="AS73" s="38">
        <f ca="1">$R73/Surge_Predicted_Impact!$C$82</f>
        <v>675.90099006040316</v>
      </c>
      <c r="AT73" s="38">
        <f t="shared" ca="1" si="25"/>
        <v>851.56649375672021</v>
      </c>
      <c r="AU73" s="38">
        <f ca="1">N73/Surge_Predicted_Impact!$C$83</f>
        <v>59.692523700240791</v>
      </c>
      <c r="AV73" s="38">
        <f ca="1">T73/Surge_Predicted_Impact!$C$84</f>
        <v>0.25958401939991216</v>
      </c>
      <c r="AW73" s="38">
        <f ca="1">V73/Surge_Predicted_Impact!$C$85</f>
        <v>7.9191523711419857E-3</v>
      </c>
      <c r="AX73" s="38">
        <f t="shared" ca="1" si="26"/>
        <v>911.5265206287321</v>
      </c>
      <c r="AZ73" s="1">
        <f ca="1">(AE73-BA72)*Surge_Predicted_Impact!$C$124</f>
        <v>25.649740435336952</v>
      </c>
      <c r="BA73" s="1">
        <f ca="1">BA72*(1-1/Surge_Predicted_Impact!$C$125)+AZ73</f>
        <v>486.01312858261986</v>
      </c>
      <c r="BB73" s="37">
        <f t="shared" ca="1" si="39"/>
        <v>3546.7631285826201</v>
      </c>
      <c r="BC73" s="1">
        <f ca="1">(AF73-BD72)*Surge_Predicted_Impact!$C$124</f>
        <v>5.5706217997107368</v>
      </c>
      <c r="BD73" s="1">
        <f ca="1">BD72*(1-1/Surge_Predicted_Impact!$C$125)+BC73</f>
        <v>73.29859754085669</v>
      </c>
      <c r="BE73" s="37">
        <f t="shared" ca="1" si="27"/>
        <v>703.29859754085669</v>
      </c>
      <c r="BF73" s="1">
        <f ca="1">(AI73-BG72)*Surge_Predicted_Impact!$C$124</f>
        <v>31.311461449440742</v>
      </c>
      <c r="BG73" s="1">
        <f ca="1">BG72*(1-1/Surge_Predicted_Impact!$C$125)+BF73</f>
        <v>560.6936125728007</v>
      </c>
      <c r="BH73" s="37">
        <f t="shared" ca="1" si="28"/>
        <v>4261.9436125728007</v>
      </c>
      <c r="BJ73" s="1">
        <f ca="1">(AT73-BK72)*Surge_Predicted_Impact!$C$124</f>
        <v>7.1477106007405053</v>
      </c>
      <c r="BK73" s="1">
        <f ca="1">BK72*(1-1/Surge_Predicted_Impact!$C$125)+BJ73</f>
        <v>134.17204187750525</v>
      </c>
      <c r="BL73" s="37">
        <f t="shared" ca="1" si="40"/>
        <v>985.7385356342254</v>
      </c>
      <c r="BM73" s="1">
        <f ca="1">(AU73-BN72)*Surge_Predicted_Impact!$C$124</f>
        <v>0.52774472464406741</v>
      </c>
      <c r="BN73" s="1">
        <f ca="1">BN72*(1-1/Surge_Predicted_Impact!$C$125)+BM73</f>
        <v>6.951649443632836</v>
      </c>
      <c r="BO73" s="37">
        <f t="shared" ca="1" si="41"/>
        <v>66.64417314387363</v>
      </c>
      <c r="BP73" s="1">
        <f ca="1">(AX73-AY72)*Surge_Predicted_Impact!$C$124</f>
        <v>9.1152652062873205</v>
      </c>
      <c r="BQ73" s="1">
        <f ca="1">BQ72*(1-1/Surge_Predicted_Impact!$C$125)+BP73</f>
        <v>157.82842358378849</v>
      </c>
      <c r="BR73" s="1">
        <f t="shared" ca="1" si="29"/>
        <v>1069.3549442125206</v>
      </c>
      <c r="BS73" s="1">
        <f ca="1">(AP73-AQ72)*Surge_Predicted_Impact!$C$124</f>
        <v>18.585000000000001</v>
      </c>
      <c r="BT73" s="1">
        <f ca="1">BT72*(1-1/Surge_Predicted_Impact!$C$125)+BS73</f>
        <v>314.14417074240237</v>
      </c>
      <c r="BU73" s="1">
        <f t="shared" ca="1" si="30"/>
        <v>2172.6441707424024</v>
      </c>
      <c r="BW73" s="1">
        <f>Surge_Predicted_Impact!$C$112</f>
        <v>0</v>
      </c>
      <c r="BX73" s="1">
        <f>Surge_Predicted_Impact!$C$113</f>
        <v>0</v>
      </c>
      <c r="BY73" s="152">
        <f>Surge_Predicted_Impact!$C$114</f>
        <v>0</v>
      </c>
      <c r="BZ73" s="152">
        <f>Surge_Predicted_Impact!$C$115</f>
        <v>0</v>
      </c>
      <c r="CA73" s="152">
        <f t="shared" si="31"/>
        <v>0</v>
      </c>
      <c r="CB73" s="1">
        <f>Surge_Predicted_Impact!$C$117</f>
        <v>0</v>
      </c>
      <c r="CC73" s="1">
        <f>Surge_Predicted_Impact!$C$118</f>
        <v>0</v>
      </c>
      <c r="CD73" s="1">
        <f>Surge_Predicted_Impact!$C$119</f>
        <v>0</v>
      </c>
      <c r="CE73" s="1">
        <f t="shared" si="32"/>
        <v>0</v>
      </c>
      <c r="CF73" s="152">
        <f>Surge_Predicted_Impact!$C$120</f>
        <v>0</v>
      </c>
      <c r="CH73" s="1">
        <f ca="1">D73*Surge_Predicted_Impact!$C$135</f>
        <v>169033.32182945532</v>
      </c>
      <c r="CI73" s="18">
        <f ca="1">(C73-C72)*Surge_Predicted_Impact!$C$135</f>
        <v>4124.5585266365379</v>
      </c>
      <c r="CJ73" s="18">
        <f ca="1">CJ72*(1- 1/Surge_Predicted_Impact!$C$137)+CI73</f>
        <v>108160.00808329671</v>
      </c>
      <c r="CK73" s="18">
        <f t="shared" ca="1" si="33"/>
        <v>104035.44955666017</v>
      </c>
      <c r="CL73" s="1">
        <f ca="1">CJ73*(1-Surge_Predicted_Impact!$C$136)</f>
        <v>91936.006870802201</v>
      </c>
      <c r="CM73" s="1">
        <f ca="1">CJ73*(1+Surge_Predicted_Impact!$C$136)</f>
        <v>124384.0092957912</v>
      </c>
      <c r="CN73" s="1">
        <f ca="1">CI73/Surge_Predicted_Impact!$C$138</f>
        <v>824.91170532730757</v>
      </c>
      <c r="CO73" s="1">
        <f ca="1">CK73/Surge_Predicted_Impact!$C$140</f>
        <v>4161.4179822664064</v>
      </c>
      <c r="CP73" s="1">
        <f t="shared" ca="1" si="34"/>
        <v>4986.329687593714</v>
      </c>
      <c r="CQ73" s="1">
        <f ca="1">CI73/(Surge_Predicted_Impact!$C$138 + Surge_Predicted_Impact!$C$139)</f>
        <v>687.42642110608961</v>
      </c>
      <c r="CR73" s="1">
        <f ca="1">CK73/(Surge_Predicted_Impact!$C$140 + Surge_Predicted_Impact!$C$141)</f>
        <v>4001.3634444869294</v>
      </c>
      <c r="CS73" s="152">
        <f>Surge_Predicted_Impact!$C$151</f>
        <v>12000</v>
      </c>
      <c r="CT73" s="152"/>
      <c r="CU73" s="1">
        <f ca="1">Surge_Predicted_Impact!$C$146*(Calculation!E73-Calculation!H73)</f>
        <v>-11.454065842530657</v>
      </c>
      <c r="CV73" s="1">
        <f ca="1">H72*1/Surge_Predicted_Impact!$C$60</f>
        <v>82.003375797179032</v>
      </c>
      <c r="CW73" s="1">
        <f ca="1">CV73*Surge_Predicted_Impact!$C$144+CU73</f>
        <v>-7.3538970526717051</v>
      </c>
      <c r="CX73" s="1">
        <f ca="1">CX72*(1-1/Surge_Predicted_Impact!$C$147)+CW72</f>
        <v>990.64136060909607</v>
      </c>
      <c r="CY73" s="1">
        <f ca="1">$CX73*(1-Surge_Predicted_Impact!$C$145)</f>
        <v>742.98102045682208</v>
      </c>
      <c r="CZ73" s="1">
        <f ca="1">$CX73*(1+Surge_Predicted_Impact!$C$145)</f>
        <v>1238.3017007613701</v>
      </c>
      <c r="DA73" s="1">
        <f ca="1">CX73/Surge_Predicted_Impact!$C$148</f>
        <v>330.21378686969871</v>
      </c>
      <c r="DB73" s="152">
        <f>Surge_Predicted_Impact!$C$152</f>
        <v>0</v>
      </c>
    </row>
    <row r="74" spans="2:106" x14ac:dyDescent="0.25">
      <c r="B74" s="30">
        <f t="shared" si="35"/>
        <v>43963</v>
      </c>
      <c r="C74" s="18">
        <f ca="1">INDIRECT(_xlfn.CONCAT(EpidemiologicalModel_Selection!$C$2,"!",EpidemiologicalModel_Selection!$C$5,ROW()-1))</f>
        <v>69846.420228044197</v>
      </c>
      <c r="D74" s="18">
        <f ca="1">INDIRECT(_xlfn.CONCAT(EpidemiologicalModel_Selection!$C$2,"!",EpidemiologicalModel_Selection!$C$3,ROW()-1))</f>
        <v>16066.641886679885</v>
      </c>
      <c r="E74" s="37">
        <f ca="1">INDIRECT(_xlfn.CONCAT(EpidemiologicalModel_Selection!$C$2,"!",EpidemiologicalModel_Selection!$C$4,ROW()-1))</f>
        <v>370.69057394475095</v>
      </c>
      <c r="F74" s="37">
        <f ca="1">E74*Surge_Predicted_Impact!$D$53</f>
        <v>31.43456067051488</v>
      </c>
      <c r="G74" s="6">
        <f t="shared" ca="1" si="36"/>
        <v>483.14585588961597</v>
      </c>
      <c r="H74" s="24">
        <f ca="1">H73*(1-1/Surge_Predicted_Impact!$C$60)+F74</f>
        <v>483.14585588961597</v>
      </c>
      <c r="I74" s="24">
        <f ca="1">(1-Surge_Predicted_Impact!$C$68)*Calculation!O73</f>
        <v>15.139988696629596</v>
      </c>
      <c r="J74" s="24">
        <f ca="1">I74+(J73*(1-1/Surge_Predicted_Impact!$C$63))</f>
        <v>108.80890524420829</v>
      </c>
      <c r="K74" s="24">
        <f ca="1">(1/Surge_Predicted_Impact!$C$62)*Calculation!L73</f>
        <v>11.138582190061456</v>
      </c>
      <c r="L74" s="24">
        <f ca="1">M74+L73*(1-1/Surge_Predicted_Impact!$C$62)</f>
        <v>126.08303360054563</v>
      </c>
      <c r="M74" s="1">
        <f ca="1">E74*Surge_Predicted_Impact!$D$55</f>
        <v>3.5586295098696126</v>
      </c>
      <c r="N74" s="6">
        <f ca="1">N73*(1-1/Surge_Predicted_Impact!$C$64)+K74</f>
        <v>115.60049866548285</v>
      </c>
      <c r="O74" s="24">
        <f ca="1">N73*1/Surge_Predicted_Impact!$C$64</f>
        <v>14.923130925060198</v>
      </c>
      <c r="P74" s="1">
        <f ca="1">E74*Surge_Predicted_Impact!$D$54</f>
        <v>24.317301650775658</v>
      </c>
      <c r="Q74" s="1">
        <f ca="1">Q73*(1-1/Surge_Predicted_Impact!$C$61)+P74</f>
        <v>1053.9717077662008</v>
      </c>
      <c r="R74" s="6">
        <f t="shared" ca="1" si="37"/>
        <v>1288.8636466109547</v>
      </c>
      <c r="S74" s="1">
        <f ca="1">E74*Surge_Predicted_Impact!$D$56</f>
        <v>1.7793147549348062E-2</v>
      </c>
      <c r="T74" s="6">
        <f ca="1">T73*(1-1/Surge_Predicted_Impact!$C$65)+S74</f>
        <v>0.48504438246918996</v>
      </c>
      <c r="U74" s="1">
        <f ca="1">E74*Surge_Predicted_Impact!$D$57</f>
        <v>2.8469036078956903E-2</v>
      </c>
      <c r="V74" s="6">
        <f ca="1">U73*(1-1/Surge_Predicted_Impact!$C$66)+U74</f>
        <v>2.8469036078956903E-2</v>
      </c>
      <c r="W74" s="5">
        <f>Surge_Predicted_Impact!$C$72</f>
        <v>0</v>
      </c>
      <c r="X74" s="160">
        <f>Surge_Predicted_Impact!$C$73</f>
        <v>0</v>
      </c>
      <c r="Y74" s="5">
        <f>Surge_Predicted_Impact!$C$74</f>
        <v>0</v>
      </c>
      <c r="Z74" s="5">
        <f>Surge_Predicted_Impact!$C$75</f>
        <v>0</v>
      </c>
      <c r="AA74" s="5">
        <f>Surge_Predicted_Impact!$C$76</f>
        <v>0</v>
      </c>
      <c r="AC74" s="18">
        <f ca="1">_xlfn.CEILING.MATH(G74/Surge_Predicted_Impact!$C$92)*(24/Surge_Predicted_Impact!$C$89)*(7/Surge_Predicted_Impact!$C$90)</f>
        <v>635.25</v>
      </c>
      <c r="AD74" s="18">
        <f ca="1">_xlfn.CEILING.MATH(R74/Surge_Predicted_Impact!$C$93)*(24/Surge_Predicted_Impact!$C$89)*(7/Surge_Predicted_Impact!$C$90)</f>
        <v>2257.5</v>
      </c>
      <c r="AE74" s="1">
        <f t="shared" ca="1" si="23"/>
        <v>2892.75</v>
      </c>
      <c r="AF74" s="1">
        <f ca="1">_xlfn.CEILING.MATH(N74/Surge_Predicted_Impact!$C$94)*24/Surge_Predicted_Impact!$C$89*7/Surge_Predicted_Impact!$C$90</f>
        <v>609</v>
      </c>
      <c r="AG74" s="1">
        <f ca="1">_xlfn.CEILING.MATH(T74/Surge_Predicted_Impact!$C$95)*24/Surge_Predicted_Impact!$C$89*7/Surge_Predicted_Impact!$C$90</f>
        <v>5.25</v>
      </c>
      <c r="AH74" s="1">
        <f ca="1">_xlfn.CEILING.MATH(V74/Surge_Predicted_Impact!$C$96)*24/Surge_Predicted_Impact!$C$89*7/Surge_Predicted_Impact!$C$90</f>
        <v>5.25</v>
      </c>
      <c r="AI74" s="18">
        <f t="shared" ca="1" si="38"/>
        <v>3512.25</v>
      </c>
      <c r="AJ74" s="41"/>
      <c r="AK74" s="23">
        <f ca="1">_xlfn.CEILING.MATH(G74/Surge_Predicted_Impact!$C$103)*24/Surge_Predicted_Impact!$C$100*7/Surge_Predicted_Impact!$C$101</f>
        <v>320.25</v>
      </c>
      <c r="AL74" s="23">
        <f ca="1">_xlfn.CEILING.MATH(R74/Surge_Predicted_Impact!$C$104)*24/Surge_Predicted_Impact!$C$100*7/Surge_Predicted_Impact!$C$101</f>
        <v>1128.75</v>
      </c>
      <c r="AM74" s="23">
        <f ca="1">_xlfn.CEILING.MATH(N74/Surge_Predicted_Impact!$C$105)*24/Surge_Predicted_Impact!$C$100*7/Surge_Predicted_Impact!$C$101</f>
        <v>304.5</v>
      </c>
      <c r="AN74" s="23">
        <f ca="1">_xlfn.CEILING.MATH(T74/Surge_Predicted_Impact!$C$106)*24/Surge_Predicted_Impact!$C$100*7/Surge_Predicted_Impact!$C$101</f>
        <v>5.25</v>
      </c>
      <c r="AO74" s="23">
        <f ca="1">_xlfn.CEILING.MATH(V74/Surge_Predicted_Impact!$C$107)*24/Surge_Predicted_Impact!$C$100*7/Surge_Predicted_Impact!$C$101</f>
        <v>5.25</v>
      </c>
      <c r="AP74" s="1">
        <f t="shared" ca="1" si="24"/>
        <v>1764</v>
      </c>
      <c r="AR74" s="38">
        <f ca="1">G74/Surge_Predicted_Impact!$C$81</f>
        <v>161.04861862987198</v>
      </c>
      <c r="AS74" s="38">
        <f ca="1">$R74/Surge_Predicted_Impact!$C$82</f>
        <v>644.43182330547734</v>
      </c>
      <c r="AT74" s="38">
        <f t="shared" ca="1" si="25"/>
        <v>805.48044193534929</v>
      </c>
      <c r="AU74" s="38">
        <f ca="1">N74/Surge_Predicted_Impact!$C$83</f>
        <v>57.800249332741423</v>
      </c>
      <c r="AV74" s="38">
        <f ca="1">T74/Surge_Predicted_Impact!$C$84</f>
        <v>0.24252219123459498</v>
      </c>
      <c r="AW74" s="38">
        <f ca="1">V74/Surge_Predicted_Impact!$C$85</f>
        <v>7.1172590197392258E-3</v>
      </c>
      <c r="AX74" s="38">
        <f t="shared" ca="1" si="26"/>
        <v>863.53033071834511</v>
      </c>
      <c r="AZ74" s="1">
        <f ca="1">(AE74-BA73)*Surge_Predicted_Impact!$C$124</f>
        <v>24.067368714173799</v>
      </c>
      <c r="BA74" s="1">
        <f ca="1">BA73*(1-1/Surge_Predicted_Impact!$C$125)+AZ74</f>
        <v>475.36527382660654</v>
      </c>
      <c r="BB74" s="37">
        <f t="shared" ca="1" si="39"/>
        <v>3368.1152738266064</v>
      </c>
      <c r="BC74" s="1">
        <f ca="1">(AF74-BD73)*Surge_Predicted_Impact!$C$124</f>
        <v>5.3570140245914333</v>
      </c>
      <c r="BD74" s="1">
        <f ca="1">BD73*(1-1/Surge_Predicted_Impact!$C$125)+BC74</f>
        <v>73.419997455386934</v>
      </c>
      <c r="BE74" s="37">
        <f t="shared" ca="1" si="27"/>
        <v>682.41999745538692</v>
      </c>
      <c r="BF74" s="1">
        <f ca="1">(AI74-BG73)*Surge_Predicted_Impact!$C$124</f>
        <v>29.515563874271994</v>
      </c>
      <c r="BG74" s="1">
        <f ca="1">BG73*(1-1/Surge_Predicted_Impact!$C$125)+BF74</f>
        <v>550.15963269187262</v>
      </c>
      <c r="BH74" s="37">
        <f t="shared" ca="1" si="28"/>
        <v>4062.4096326918725</v>
      </c>
      <c r="BJ74" s="1">
        <f ca="1">(AT74-BK73)*Surge_Predicted_Impact!$C$124</f>
        <v>6.7130840005784398</v>
      </c>
      <c r="BK74" s="1">
        <f ca="1">BK73*(1-1/Surge_Predicted_Impact!$C$125)+BJ74</f>
        <v>131.30140860111902</v>
      </c>
      <c r="BL74" s="37">
        <f t="shared" ca="1" si="40"/>
        <v>936.78185053646826</v>
      </c>
      <c r="BM74" s="1">
        <f ca="1">(AU74-BN73)*Surge_Predicted_Impact!$C$124</f>
        <v>0.50848599889108581</v>
      </c>
      <c r="BN74" s="1">
        <f ca="1">BN73*(1-1/Surge_Predicted_Impact!$C$125)+BM74</f>
        <v>6.9635890536930054</v>
      </c>
      <c r="BO74" s="37">
        <f t="shared" ca="1" si="41"/>
        <v>64.763838386434429</v>
      </c>
      <c r="BP74" s="1">
        <f ca="1">(AX74-AY73)*Surge_Predicted_Impact!$C$124</f>
        <v>8.6353033071834506</v>
      </c>
      <c r="BQ74" s="1">
        <f ca="1">BQ73*(1-1/Surge_Predicted_Impact!$C$125)+BP74</f>
        <v>155.19026806355848</v>
      </c>
      <c r="BR74" s="1">
        <f t="shared" ca="1" si="29"/>
        <v>1018.7205987819036</v>
      </c>
      <c r="BS74" s="1">
        <f ca="1">(AP74-AQ73)*Surge_Predicted_Impact!$C$124</f>
        <v>17.64</v>
      </c>
      <c r="BT74" s="1">
        <f ca="1">BT73*(1-1/Surge_Predicted_Impact!$C$125)+BS74</f>
        <v>309.34530140365933</v>
      </c>
      <c r="BU74" s="1">
        <f t="shared" ca="1" si="30"/>
        <v>2073.3453014036595</v>
      </c>
      <c r="BW74" s="1">
        <f>Surge_Predicted_Impact!$C$112</f>
        <v>0</v>
      </c>
      <c r="BX74" s="1">
        <f>Surge_Predicted_Impact!$C$113</f>
        <v>0</v>
      </c>
      <c r="BY74" s="152">
        <f>Surge_Predicted_Impact!$C$114</f>
        <v>0</v>
      </c>
      <c r="BZ74" s="152">
        <f>Surge_Predicted_Impact!$C$115</f>
        <v>0</v>
      </c>
      <c r="CA74" s="152">
        <f t="shared" si="31"/>
        <v>0</v>
      </c>
      <c r="CB74" s="1">
        <f>Surge_Predicted_Impact!$C$117</f>
        <v>0</v>
      </c>
      <c r="CC74" s="1">
        <f>Surge_Predicted_Impact!$C$118</f>
        <v>0</v>
      </c>
      <c r="CD74" s="1">
        <f>Surge_Predicted_Impact!$C$119</f>
        <v>0</v>
      </c>
      <c r="CE74" s="1">
        <f t="shared" si="32"/>
        <v>0</v>
      </c>
      <c r="CF74" s="152">
        <f>Surge_Predicted_Impact!$C$120</f>
        <v>0</v>
      </c>
      <c r="CH74" s="1">
        <f ca="1">D74*Surge_Predicted_Impact!$C$135</f>
        <v>160666.41886679886</v>
      </c>
      <c r="CI74" s="18">
        <f ca="1">(C74-C73)*Surge_Predicted_Impact!$C$135</f>
        <v>3706.9057394475385</v>
      </c>
      <c r="CJ74" s="18">
        <f ca="1">CJ73*(1- 1/Surge_Predicted_Impact!$C$137)+CI74</f>
        <v>101050.91301441457</v>
      </c>
      <c r="CK74" s="18">
        <f t="shared" ca="1" si="33"/>
        <v>97344.007274967036</v>
      </c>
      <c r="CL74" s="1">
        <f ca="1">CJ74*(1-Surge_Predicted_Impact!$C$136)</f>
        <v>85893.276062252393</v>
      </c>
      <c r="CM74" s="1">
        <f ca="1">CJ74*(1+Surge_Predicted_Impact!$C$136)</f>
        <v>116208.54996657676</v>
      </c>
      <c r="CN74" s="1">
        <f ca="1">CI74/Surge_Predicted_Impact!$C$138</f>
        <v>741.3811478895077</v>
      </c>
      <c r="CO74" s="1">
        <f ca="1">CK74/Surge_Predicted_Impact!$C$140</f>
        <v>3893.7602909986813</v>
      </c>
      <c r="CP74" s="1">
        <f t="shared" ca="1" si="34"/>
        <v>4635.1414388881894</v>
      </c>
      <c r="CQ74" s="1">
        <f ca="1">CI74/(Surge_Predicted_Impact!$C$138 + Surge_Predicted_Impact!$C$139)</f>
        <v>617.81762324125646</v>
      </c>
      <c r="CR74" s="1">
        <f ca="1">CK74/(Surge_Predicted_Impact!$C$140 + Surge_Predicted_Impact!$C$141)</f>
        <v>3744.0002798064243</v>
      </c>
      <c r="CS74" s="152">
        <f>Surge_Predicted_Impact!$C$151</f>
        <v>12000</v>
      </c>
      <c r="CT74" s="152"/>
      <c r="CU74" s="1">
        <f ca="1">Surge_Predicted_Impact!$C$146*(Calculation!E74-Calculation!H74)</f>
        <v>-11.245528194486504</v>
      </c>
      <c r="CV74" s="1">
        <f ca="1">H73*1/Surge_Predicted_Impact!$C$60</f>
        <v>75.285215869850177</v>
      </c>
      <c r="CW74" s="1">
        <f ca="1">CV74*Surge_Predicted_Impact!$C$144+CU74</f>
        <v>-7.4812674009939943</v>
      </c>
      <c r="CX74" s="1">
        <f ca="1">CX73*(1-1/Surge_Predicted_Impact!$C$147)+CW73</f>
        <v>933.75539552596945</v>
      </c>
      <c r="CY74" s="1">
        <f ca="1">$CX74*(1-Surge_Predicted_Impact!$C$145)</f>
        <v>700.31654664447706</v>
      </c>
      <c r="CZ74" s="1">
        <f ca="1">$CX74*(1+Surge_Predicted_Impact!$C$145)</f>
        <v>1167.1942444074618</v>
      </c>
      <c r="DA74" s="1">
        <f ca="1">CX74/Surge_Predicted_Impact!$C$148</f>
        <v>311.25179850865646</v>
      </c>
      <c r="DB74" s="152">
        <f>Surge_Predicted_Impact!$C$152</f>
        <v>0</v>
      </c>
    </row>
    <row r="75" spans="2:106" x14ac:dyDescent="0.25">
      <c r="B75" s="30">
        <f t="shared" si="35"/>
        <v>43964</v>
      </c>
      <c r="C75" s="18">
        <f ca="1">INDIRECT(_xlfn.CONCAT(EpidemiologicalModel_Selection!$C$2,"!",EpidemiologicalModel_Selection!$C$5,ROW()-1))</f>
        <v>70180.068281057524</v>
      </c>
      <c r="D75" s="18">
        <f ca="1">INDIRECT(_xlfn.CONCAT(EpidemiologicalModel_Selection!$C$2,"!",EpidemiologicalModel_Selection!$C$3,ROW()-1))</f>
        <v>15252.672662073239</v>
      </c>
      <c r="E75" s="37">
        <f ca="1">INDIRECT(_xlfn.CONCAT(EpidemiologicalModel_Selection!$C$2,"!",EpidemiologicalModel_Selection!$C$4,ROW()-1))</f>
        <v>333.64805301334599</v>
      </c>
      <c r="F75" s="37">
        <f ca="1">E75*Surge_Predicted_Impact!$D$53</f>
        <v>28.293354895531738</v>
      </c>
      <c r="G75" s="6">
        <f t="shared" ca="1" si="36"/>
        <v>442.41837422948834</v>
      </c>
      <c r="H75" s="24">
        <f ca="1">H74*(1-1/Surge_Predicted_Impact!$C$60)+F75</f>
        <v>442.41837422948834</v>
      </c>
      <c r="I75" s="24">
        <f ca="1">(1-Surge_Predicted_Impact!$C$68)*Calculation!O74</f>
        <v>14.699283961184294</v>
      </c>
      <c r="J75" s="24">
        <f ca="1">I75+(J74*(1-1/Surge_Predicted_Impact!$C$63))</f>
        <v>107.96405988479141</v>
      </c>
      <c r="K75" s="24">
        <f ca="1">(1/Surge_Predicted_Impact!$C$62)*Calculation!L74</f>
        <v>10.506919466712136</v>
      </c>
      <c r="L75" s="24">
        <f ca="1">M75+L74*(1-1/Surge_Predicted_Impact!$C$62)</f>
        <v>118.77913544276163</v>
      </c>
      <c r="M75" s="1">
        <f ca="1">E75*Surge_Predicted_Impact!$D$55</f>
        <v>3.2030213089281245</v>
      </c>
      <c r="N75" s="6">
        <f ca="1">N74*(1-1/Surge_Predicted_Impact!$C$64)+K75</f>
        <v>111.65735579900962</v>
      </c>
      <c r="O75" s="24">
        <f ca="1">N74*1/Surge_Predicted_Impact!$C$64</f>
        <v>14.450062333185356</v>
      </c>
      <c r="P75" s="1">
        <f ca="1">E75*Surge_Predicted_Impact!$D$54</f>
        <v>21.887312277675495</v>
      </c>
      <c r="Q75" s="1">
        <f ca="1">Q74*(1-1/Surge_Predicted_Impact!$C$61)+P75</f>
        <v>1000.5753266320048</v>
      </c>
      <c r="R75" s="6">
        <f t="shared" ca="1" si="37"/>
        <v>1227.3185219595578</v>
      </c>
      <c r="S75" s="1">
        <f ca="1">E75*Surge_Predicted_Impact!$D$56</f>
        <v>1.6015106544640622E-2</v>
      </c>
      <c r="T75" s="6">
        <f ca="1">T74*(1-1/Surge_Predicted_Impact!$C$65)+S75</f>
        <v>0.4525550507669116</v>
      </c>
      <c r="U75" s="1">
        <f ca="1">E75*Surge_Predicted_Impact!$D$57</f>
        <v>2.5624170471424998E-2</v>
      </c>
      <c r="V75" s="6">
        <f ca="1">U74*(1-1/Surge_Predicted_Impact!$C$66)+U75</f>
        <v>2.5624170471424998E-2</v>
      </c>
      <c r="W75" s="5">
        <f>Surge_Predicted_Impact!$C$72</f>
        <v>0</v>
      </c>
      <c r="X75" s="160">
        <f>Surge_Predicted_Impact!$C$73</f>
        <v>0</v>
      </c>
      <c r="Y75" s="5">
        <f>Surge_Predicted_Impact!$C$74</f>
        <v>0</v>
      </c>
      <c r="Z75" s="5">
        <f>Surge_Predicted_Impact!$C$75</f>
        <v>0</v>
      </c>
      <c r="AA75" s="5">
        <f>Surge_Predicted_Impact!$C$76</f>
        <v>0</v>
      </c>
      <c r="AC75" s="18">
        <f ca="1">_xlfn.CEILING.MATH(G75/Surge_Predicted_Impact!$C$92)*(24/Surge_Predicted_Impact!$C$89)*(7/Surge_Predicted_Impact!$C$90)</f>
        <v>582.75</v>
      </c>
      <c r="AD75" s="18">
        <f ca="1">_xlfn.CEILING.MATH(R75/Surge_Predicted_Impact!$C$93)*(24/Surge_Predicted_Impact!$C$89)*(7/Surge_Predicted_Impact!$C$90)</f>
        <v>2152.5</v>
      </c>
      <c r="AE75" s="1">
        <f t="shared" ca="1" si="23"/>
        <v>2735.25</v>
      </c>
      <c r="AF75" s="1">
        <f ca="1">_xlfn.CEILING.MATH(N75/Surge_Predicted_Impact!$C$94)*24/Surge_Predicted_Impact!$C$89*7/Surge_Predicted_Impact!$C$90</f>
        <v>588</v>
      </c>
      <c r="AG75" s="1">
        <f ca="1">_xlfn.CEILING.MATH(T75/Surge_Predicted_Impact!$C$95)*24/Surge_Predicted_Impact!$C$89*7/Surge_Predicted_Impact!$C$90</f>
        <v>5.25</v>
      </c>
      <c r="AH75" s="1">
        <f ca="1">_xlfn.CEILING.MATH(V75/Surge_Predicted_Impact!$C$96)*24/Surge_Predicted_Impact!$C$89*7/Surge_Predicted_Impact!$C$90</f>
        <v>5.25</v>
      </c>
      <c r="AI75" s="18">
        <f t="shared" ca="1" si="38"/>
        <v>3333.75</v>
      </c>
      <c r="AJ75" s="41"/>
      <c r="AK75" s="23">
        <f ca="1">_xlfn.CEILING.MATH(G75/Surge_Predicted_Impact!$C$103)*24/Surge_Predicted_Impact!$C$100*7/Surge_Predicted_Impact!$C$101</f>
        <v>294</v>
      </c>
      <c r="AL75" s="23">
        <f ca="1">_xlfn.CEILING.MATH(R75/Surge_Predicted_Impact!$C$104)*24/Surge_Predicted_Impact!$C$100*7/Surge_Predicted_Impact!$C$101</f>
        <v>1076.25</v>
      </c>
      <c r="AM75" s="23">
        <f ca="1">_xlfn.CEILING.MATH(N75/Surge_Predicted_Impact!$C$105)*24/Surge_Predicted_Impact!$C$100*7/Surge_Predicted_Impact!$C$101</f>
        <v>294</v>
      </c>
      <c r="AN75" s="23">
        <f ca="1">_xlfn.CEILING.MATH(T75/Surge_Predicted_Impact!$C$106)*24/Surge_Predicted_Impact!$C$100*7/Surge_Predicted_Impact!$C$101</f>
        <v>5.25</v>
      </c>
      <c r="AO75" s="23">
        <f ca="1">_xlfn.CEILING.MATH(V75/Surge_Predicted_Impact!$C$107)*24/Surge_Predicted_Impact!$C$100*7/Surge_Predicted_Impact!$C$101</f>
        <v>5.25</v>
      </c>
      <c r="AP75" s="1">
        <f t="shared" ca="1" si="24"/>
        <v>1674.75</v>
      </c>
      <c r="AR75" s="38">
        <f ca="1">G75/Surge_Predicted_Impact!$C$81</f>
        <v>147.47279140982945</v>
      </c>
      <c r="AS75" s="38">
        <f ca="1">$R75/Surge_Predicted_Impact!$C$82</f>
        <v>613.65926097977888</v>
      </c>
      <c r="AT75" s="38">
        <f t="shared" ca="1" si="25"/>
        <v>761.13205238960836</v>
      </c>
      <c r="AU75" s="38">
        <f ca="1">N75/Surge_Predicted_Impact!$C$83</f>
        <v>55.828677899504811</v>
      </c>
      <c r="AV75" s="38">
        <f ca="1">T75/Surge_Predicted_Impact!$C$84</f>
        <v>0.2262775253834558</v>
      </c>
      <c r="AW75" s="38">
        <f ca="1">V75/Surge_Predicted_Impact!$C$85</f>
        <v>6.4060426178562495E-3</v>
      </c>
      <c r="AX75" s="38">
        <f t="shared" ca="1" si="26"/>
        <v>817.19341385711448</v>
      </c>
      <c r="AZ75" s="1">
        <f ca="1">(AE75-BA74)*Surge_Predicted_Impact!$C$124</f>
        <v>22.598847261733937</v>
      </c>
      <c r="BA75" s="1">
        <f ca="1">BA74*(1-1/Surge_Predicted_Impact!$C$125)+AZ75</f>
        <v>464.00945867215432</v>
      </c>
      <c r="BB75" s="37">
        <f t="shared" ca="1" si="39"/>
        <v>3199.2594586721543</v>
      </c>
      <c r="BC75" s="1">
        <f ca="1">(AF75-BD74)*Surge_Predicted_Impact!$C$124</f>
        <v>5.1458000254461309</v>
      </c>
      <c r="BD75" s="1">
        <f ca="1">BD74*(1-1/Surge_Predicted_Impact!$C$125)+BC75</f>
        <v>73.321511948305428</v>
      </c>
      <c r="BE75" s="37">
        <f t="shared" ca="1" si="27"/>
        <v>661.32151194830544</v>
      </c>
      <c r="BF75" s="1">
        <f ca="1">(AI75-BG74)*Surge_Predicted_Impact!$C$124</f>
        <v>27.835903673081276</v>
      </c>
      <c r="BG75" s="1">
        <f ca="1">BG74*(1-1/Surge_Predicted_Impact!$C$125)+BF75</f>
        <v>538.69841974410588</v>
      </c>
      <c r="BH75" s="37">
        <f t="shared" ca="1" si="28"/>
        <v>3872.4484197441061</v>
      </c>
      <c r="BJ75" s="1">
        <f ca="1">(AT75-BK74)*Surge_Predicted_Impact!$C$124</f>
        <v>6.2983064378848939</v>
      </c>
      <c r="BK75" s="1">
        <f ca="1">BK74*(1-1/Surge_Predicted_Impact!$C$125)+BJ75</f>
        <v>128.22104299606684</v>
      </c>
      <c r="BL75" s="37">
        <f t="shared" ca="1" si="40"/>
        <v>889.35309538567526</v>
      </c>
      <c r="BM75" s="1">
        <f ca="1">(AU75-BN74)*Surge_Predicted_Impact!$C$124</f>
        <v>0.48865088845811805</v>
      </c>
      <c r="BN75" s="1">
        <f ca="1">BN74*(1-1/Surge_Predicted_Impact!$C$125)+BM75</f>
        <v>6.9548407240301948</v>
      </c>
      <c r="BO75" s="37">
        <f t="shared" ca="1" si="41"/>
        <v>62.783518623535002</v>
      </c>
      <c r="BP75" s="1">
        <f ca="1">(AX75-AY74)*Surge_Predicted_Impact!$C$124</f>
        <v>8.1719341385711441</v>
      </c>
      <c r="BQ75" s="1">
        <f ca="1">BQ74*(1-1/Surge_Predicted_Impact!$C$125)+BP75</f>
        <v>152.2771830547326</v>
      </c>
      <c r="BR75" s="1">
        <f t="shared" ca="1" si="29"/>
        <v>969.47059691184711</v>
      </c>
      <c r="BS75" s="1">
        <f ca="1">(AP75-AQ74)*Surge_Predicted_Impact!$C$124</f>
        <v>16.747499999999999</v>
      </c>
      <c r="BT75" s="1">
        <f ca="1">BT74*(1-1/Surge_Predicted_Impact!$C$125)+BS75</f>
        <v>303.99670844625513</v>
      </c>
      <c r="BU75" s="1">
        <f t="shared" ca="1" si="30"/>
        <v>1978.7467084462551</v>
      </c>
      <c r="BW75" s="1">
        <f>Surge_Predicted_Impact!$C$112</f>
        <v>0</v>
      </c>
      <c r="BX75" s="1">
        <f>Surge_Predicted_Impact!$C$113</f>
        <v>0</v>
      </c>
      <c r="BY75" s="152">
        <f>Surge_Predicted_Impact!$C$114</f>
        <v>0</v>
      </c>
      <c r="BZ75" s="152">
        <f>Surge_Predicted_Impact!$C$115</f>
        <v>0</v>
      </c>
      <c r="CA75" s="152">
        <f t="shared" si="31"/>
        <v>0</v>
      </c>
      <c r="CB75" s="1">
        <f>Surge_Predicted_Impact!$C$117</f>
        <v>0</v>
      </c>
      <c r="CC75" s="1">
        <f>Surge_Predicted_Impact!$C$118</f>
        <v>0</v>
      </c>
      <c r="CD75" s="1">
        <f>Surge_Predicted_Impact!$C$119</f>
        <v>0</v>
      </c>
      <c r="CE75" s="1">
        <f t="shared" si="32"/>
        <v>0</v>
      </c>
      <c r="CF75" s="152">
        <f>Surge_Predicted_Impact!$C$120</f>
        <v>0</v>
      </c>
      <c r="CH75" s="1">
        <f ca="1">D75*Surge_Predicted_Impact!$C$135</f>
        <v>152526.7266207324</v>
      </c>
      <c r="CI75" s="18">
        <f ca="1">(C75-C74)*Surge_Predicted_Impact!$C$135</f>
        <v>3336.4805301332672</v>
      </c>
      <c r="CJ75" s="18">
        <f ca="1">CJ74*(1- 1/Surge_Predicted_Impact!$C$137)+CI75</f>
        <v>94282.302243106387</v>
      </c>
      <c r="CK75" s="18">
        <f t="shared" ca="1" si="33"/>
        <v>90945.82171297312</v>
      </c>
      <c r="CL75" s="1">
        <f ca="1">CJ75*(1-Surge_Predicted_Impact!$C$136)</f>
        <v>80139.956906640422</v>
      </c>
      <c r="CM75" s="1">
        <f ca="1">CJ75*(1+Surge_Predicted_Impact!$C$136)</f>
        <v>108424.64757957234</v>
      </c>
      <c r="CN75" s="1">
        <f ca="1">CI75/Surge_Predicted_Impact!$C$138</f>
        <v>667.29610602665343</v>
      </c>
      <c r="CO75" s="1">
        <f ca="1">CK75/Surge_Predicted_Impact!$C$140</f>
        <v>3637.8328685189249</v>
      </c>
      <c r="CP75" s="1">
        <f t="shared" ca="1" si="34"/>
        <v>4305.1289745455779</v>
      </c>
      <c r="CQ75" s="1">
        <f ca="1">CI75/(Surge_Predicted_Impact!$C$138 + Surge_Predicted_Impact!$C$139)</f>
        <v>556.08008835554449</v>
      </c>
      <c r="CR75" s="1">
        <f ca="1">CK75/(Surge_Predicted_Impact!$C$140 + Surge_Predicted_Impact!$C$141)</f>
        <v>3497.9162197297355</v>
      </c>
      <c r="CS75" s="152">
        <f>Surge_Predicted_Impact!$C$151</f>
        <v>12000</v>
      </c>
      <c r="CT75" s="152"/>
      <c r="CU75" s="1">
        <f ca="1">Surge_Predicted_Impact!$C$146*(Calculation!E75-Calculation!H75)</f>
        <v>-10.877032121614235</v>
      </c>
      <c r="CV75" s="1">
        <f ca="1">H74*1/Surge_Predicted_Impact!$C$60</f>
        <v>69.020836555659429</v>
      </c>
      <c r="CW75" s="1">
        <f ca="1">CV75*Surge_Predicted_Impact!$C$144+CU75</f>
        <v>-7.4259902938312639</v>
      </c>
      <c r="CX75" s="1">
        <f ca="1">CX74*(1-1/Surge_Predicted_Impact!$C$147)+CW74</f>
        <v>879.58635834867698</v>
      </c>
      <c r="CY75" s="1">
        <f ca="1">$CX75*(1-Surge_Predicted_Impact!$C$145)</f>
        <v>659.68976876150771</v>
      </c>
      <c r="CZ75" s="1">
        <f ca="1">$CX75*(1+Surge_Predicted_Impact!$C$145)</f>
        <v>1099.4829479358461</v>
      </c>
      <c r="DA75" s="1">
        <f ca="1">CX75/Surge_Predicted_Impact!$C$148</f>
        <v>293.19545278289235</v>
      </c>
      <c r="DB75" s="152">
        <f>Surge_Predicted_Impact!$C$152</f>
        <v>0</v>
      </c>
    </row>
    <row r="76" spans="2:106" x14ac:dyDescent="0.25">
      <c r="B76" s="30">
        <f t="shared" si="35"/>
        <v>43965</v>
      </c>
      <c r="C76" s="18">
        <f ca="1">INDIRECT(_xlfn.CONCAT(EpidemiologicalModel_Selection!$C$2,"!",EpidemiologicalModel_Selection!$C$5,ROW()-1))</f>
        <v>70480.839638094054</v>
      </c>
      <c r="D76" s="18">
        <f ca="1">INDIRECT(_xlfn.CONCAT(EpidemiologicalModel_Selection!$C$2,"!",EpidemiologicalModel_Selection!$C$3,ROW()-1))</f>
        <v>14463.967400390247</v>
      </c>
      <c r="E76" s="37">
        <f ca="1">INDIRECT(_xlfn.CONCAT(EpidemiologicalModel_Selection!$C$2,"!",EpidemiologicalModel_Selection!$C$4,ROW()-1))</f>
        <v>300.77135703652527</v>
      </c>
      <c r="F76" s="37">
        <f ca="1">E76*Surge_Predicted_Impact!$D$53</f>
        <v>25.505411076697342</v>
      </c>
      <c r="G76" s="6">
        <f t="shared" ca="1" si="36"/>
        <v>404.72116041625878</v>
      </c>
      <c r="H76" s="24">
        <f ca="1">H75*(1-1/Surge_Predicted_Impact!$C$60)+F76</f>
        <v>404.72116041625878</v>
      </c>
      <c r="I76" s="24">
        <f ca="1">(1-Surge_Predicted_Impact!$C$68)*Calculation!O75</f>
        <v>14.233311398187576</v>
      </c>
      <c r="J76" s="24">
        <f ca="1">I76+(J75*(1-1/Surge_Predicted_Impact!$C$63))</f>
        <v>106.77393415658022</v>
      </c>
      <c r="K76" s="24">
        <f ca="1">(1/Surge_Predicted_Impact!$C$62)*Calculation!L75</f>
        <v>9.8982612868968012</v>
      </c>
      <c r="L76" s="24">
        <f ca="1">M76+L75*(1-1/Surge_Predicted_Impact!$C$62)</f>
        <v>111.76827918341546</v>
      </c>
      <c r="M76" s="1">
        <f ca="1">E76*Surge_Predicted_Impact!$D$55</f>
        <v>2.8874050275506455</v>
      </c>
      <c r="N76" s="6">
        <f ca="1">N75*(1-1/Surge_Predicted_Impact!$C$64)+K76</f>
        <v>107.59844761103022</v>
      </c>
      <c r="O76" s="24">
        <f ca="1">N75*1/Surge_Predicted_Impact!$C$64</f>
        <v>13.957169474876203</v>
      </c>
      <c r="P76" s="1">
        <f ca="1">E76*Surge_Predicted_Impact!$D$54</f>
        <v>19.730601021596055</v>
      </c>
      <c r="Q76" s="1">
        <f ca="1">Q75*(1-1/Surge_Predicted_Impact!$C$61)+P76</f>
        <v>948.8362614656005</v>
      </c>
      <c r="R76" s="6">
        <f t="shared" ca="1" si="37"/>
        <v>1167.3784748055962</v>
      </c>
      <c r="S76" s="1">
        <f ca="1">E76*Surge_Predicted_Impact!$D$56</f>
        <v>1.4437025137753228E-2</v>
      </c>
      <c r="T76" s="6">
        <f ca="1">T75*(1-1/Surge_Predicted_Impact!$C$65)+S76</f>
        <v>0.42173657082797372</v>
      </c>
      <c r="U76" s="1">
        <f ca="1">E76*Surge_Predicted_Impact!$D$57</f>
        <v>2.3099240220405163E-2</v>
      </c>
      <c r="V76" s="6">
        <f ca="1">U75*(1-1/Surge_Predicted_Impact!$C$66)+U76</f>
        <v>2.3099240220405163E-2</v>
      </c>
      <c r="W76" s="5">
        <f>Surge_Predicted_Impact!$C$72</f>
        <v>0</v>
      </c>
      <c r="X76" s="160">
        <f>Surge_Predicted_Impact!$C$73</f>
        <v>0</v>
      </c>
      <c r="Y76" s="5">
        <f>Surge_Predicted_Impact!$C$74</f>
        <v>0</v>
      </c>
      <c r="Z76" s="5">
        <f>Surge_Predicted_Impact!$C$75</f>
        <v>0</v>
      </c>
      <c r="AA76" s="5">
        <f>Surge_Predicted_Impact!$C$76</f>
        <v>0</v>
      </c>
      <c r="AC76" s="18">
        <f ca="1">_xlfn.CEILING.MATH(G76/Surge_Predicted_Impact!$C$92)*(24/Surge_Predicted_Impact!$C$89)*(7/Surge_Predicted_Impact!$C$90)</f>
        <v>535.5</v>
      </c>
      <c r="AD76" s="18">
        <f ca="1">_xlfn.CEILING.MATH(R76/Surge_Predicted_Impact!$C$93)*(24/Surge_Predicted_Impact!$C$89)*(7/Surge_Predicted_Impact!$C$90)</f>
        <v>2047.5</v>
      </c>
      <c r="AE76" s="1">
        <f t="shared" ca="1" si="23"/>
        <v>2583</v>
      </c>
      <c r="AF76" s="1">
        <f ca="1">_xlfn.CEILING.MATH(N76/Surge_Predicted_Impact!$C$94)*24/Surge_Predicted_Impact!$C$89*7/Surge_Predicted_Impact!$C$90</f>
        <v>567</v>
      </c>
      <c r="AG76" s="1">
        <f ca="1">_xlfn.CEILING.MATH(T76/Surge_Predicted_Impact!$C$95)*24/Surge_Predicted_Impact!$C$89*7/Surge_Predicted_Impact!$C$90</f>
        <v>5.25</v>
      </c>
      <c r="AH76" s="1">
        <f ca="1">_xlfn.CEILING.MATH(V76/Surge_Predicted_Impact!$C$96)*24/Surge_Predicted_Impact!$C$89*7/Surge_Predicted_Impact!$C$90</f>
        <v>5.25</v>
      </c>
      <c r="AI76" s="18">
        <f t="shared" ca="1" si="38"/>
        <v>3160.5</v>
      </c>
      <c r="AJ76" s="41"/>
      <c r="AK76" s="23">
        <f ca="1">_xlfn.CEILING.MATH(G76/Surge_Predicted_Impact!$C$103)*24/Surge_Predicted_Impact!$C$100*7/Surge_Predicted_Impact!$C$101</f>
        <v>267.75</v>
      </c>
      <c r="AL76" s="23">
        <f ca="1">_xlfn.CEILING.MATH(R76/Surge_Predicted_Impact!$C$104)*24/Surge_Predicted_Impact!$C$100*7/Surge_Predicted_Impact!$C$101</f>
        <v>1023.75</v>
      </c>
      <c r="AM76" s="23">
        <f ca="1">_xlfn.CEILING.MATH(N76/Surge_Predicted_Impact!$C$105)*24/Surge_Predicted_Impact!$C$100*7/Surge_Predicted_Impact!$C$101</f>
        <v>283.5</v>
      </c>
      <c r="AN76" s="23">
        <f ca="1">_xlfn.CEILING.MATH(T76/Surge_Predicted_Impact!$C$106)*24/Surge_Predicted_Impact!$C$100*7/Surge_Predicted_Impact!$C$101</f>
        <v>5.25</v>
      </c>
      <c r="AO76" s="23">
        <f ca="1">_xlfn.CEILING.MATH(V76/Surge_Predicted_Impact!$C$107)*24/Surge_Predicted_Impact!$C$100*7/Surge_Predicted_Impact!$C$101</f>
        <v>5.25</v>
      </c>
      <c r="AP76" s="1">
        <f t="shared" ca="1" si="24"/>
        <v>1585.5</v>
      </c>
      <c r="AR76" s="38">
        <f ca="1">G76/Surge_Predicted_Impact!$C$81</f>
        <v>134.90705347208626</v>
      </c>
      <c r="AS76" s="38">
        <f ca="1">$R76/Surge_Predicted_Impact!$C$82</f>
        <v>583.68923740279808</v>
      </c>
      <c r="AT76" s="38">
        <f t="shared" ca="1" si="25"/>
        <v>718.59629087488429</v>
      </c>
      <c r="AU76" s="38">
        <f ca="1">N76/Surge_Predicted_Impact!$C$83</f>
        <v>53.799223805515112</v>
      </c>
      <c r="AV76" s="38">
        <f ca="1">T76/Surge_Predicted_Impact!$C$84</f>
        <v>0.21086828541398686</v>
      </c>
      <c r="AW76" s="38">
        <f ca="1">V76/Surge_Predicted_Impact!$C$85</f>
        <v>5.7748100551012907E-3</v>
      </c>
      <c r="AX76" s="38">
        <f t="shared" ca="1" si="26"/>
        <v>772.61215777586858</v>
      </c>
      <c r="AZ76" s="1">
        <f ca="1">(AE76-BA75)*Surge_Predicted_Impact!$C$124</f>
        <v>21.189905413278456</v>
      </c>
      <c r="BA76" s="1">
        <f ca="1">BA75*(1-1/Surge_Predicted_Impact!$C$125)+AZ76</f>
        <v>452.05583132313603</v>
      </c>
      <c r="BB76" s="37">
        <f t="shared" ca="1" si="39"/>
        <v>3035.0558313231359</v>
      </c>
      <c r="BC76" s="1">
        <f ca="1">(AF76-BD75)*Surge_Predicted_Impact!$C$124</f>
        <v>4.9367848805169459</v>
      </c>
      <c r="BD76" s="1">
        <f ca="1">BD75*(1-1/Surge_Predicted_Impact!$C$125)+BC76</f>
        <v>73.021045975371976</v>
      </c>
      <c r="BE76" s="37">
        <f t="shared" ca="1" si="27"/>
        <v>640.02104597537198</v>
      </c>
      <c r="BF76" s="1">
        <f ca="1">(AI76-BG75)*Surge_Predicted_Impact!$C$124</f>
        <v>26.218015802558938</v>
      </c>
      <c r="BG76" s="1">
        <f ca="1">BG75*(1-1/Surge_Predicted_Impact!$C$125)+BF76</f>
        <v>526.43797699351444</v>
      </c>
      <c r="BH76" s="37">
        <f t="shared" ca="1" si="28"/>
        <v>3686.9379769935144</v>
      </c>
      <c r="BJ76" s="1">
        <f ca="1">(AT76-BK75)*Surge_Predicted_Impact!$C$124</f>
        <v>5.9037524787881743</v>
      </c>
      <c r="BK76" s="1">
        <f ca="1">BK75*(1-1/Surge_Predicted_Impact!$C$125)+BJ76</f>
        <v>124.96614954656454</v>
      </c>
      <c r="BL76" s="37">
        <f t="shared" ca="1" si="40"/>
        <v>843.56244042144885</v>
      </c>
      <c r="BM76" s="1">
        <f ca="1">(AU76-BN75)*Surge_Predicted_Impact!$C$124</f>
        <v>0.46844383081484919</v>
      </c>
      <c r="BN76" s="1">
        <f ca="1">BN75*(1-1/Surge_Predicted_Impact!$C$125)+BM76</f>
        <v>6.9265102174143163</v>
      </c>
      <c r="BO76" s="37">
        <f t="shared" ca="1" si="41"/>
        <v>60.72573402292943</v>
      </c>
      <c r="BP76" s="1">
        <f ca="1">(AX76-AY75)*Surge_Predicted_Impact!$C$124</f>
        <v>7.7261215777586862</v>
      </c>
      <c r="BQ76" s="1">
        <f ca="1">BQ75*(1-1/Surge_Predicted_Impact!$C$125)+BP76</f>
        <v>149.12636298572468</v>
      </c>
      <c r="BR76" s="1">
        <f t="shared" ca="1" si="29"/>
        <v>921.73852076159324</v>
      </c>
      <c r="BS76" s="1">
        <f ca="1">(AP76-AQ75)*Surge_Predicted_Impact!$C$124</f>
        <v>15.855</v>
      </c>
      <c r="BT76" s="1">
        <f ca="1">BT75*(1-1/Surge_Predicted_Impact!$C$125)+BS76</f>
        <v>298.13765784295123</v>
      </c>
      <c r="BU76" s="1">
        <f t="shared" ca="1" si="30"/>
        <v>1883.6376578429513</v>
      </c>
      <c r="BW76" s="1">
        <f>Surge_Predicted_Impact!$C$112</f>
        <v>0</v>
      </c>
      <c r="BX76" s="1">
        <f>Surge_Predicted_Impact!$C$113</f>
        <v>0</v>
      </c>
      <c r="BY76" s="152">
        <f>Surge_Predicted_Impact!$C$114</f>
        <v>0</v>
      </c>
      <c r="BZ76" s="152">
        <f>Surge_Predicted_Impact!$C$115</f>
        <v>0</v>
      </c>
      <c r="CA76" s="152">
        <f t="shared" si="31"/>
        <v>0</v>
      </c>
      <c r="CB76" s="1">
        <f>Surge_Predicted_Impact!$C$117</f>
        <v>0</v>
      </c>
      <c r="CC76" s="1">
        <f>Surge_Predicted_Impact!$C$118</f>
        <v>0</v>
      </c>
      <c r="CD76" s="1">
        <f>Surge_Predicted_Impact!$C$119</f>
        <v>0</v>
      </c>
      <c r="CE76" s="1">
        <f t="shared" si="32"/>
        <v>0</v>
      </c>
      <c r="CF76" s="152">
        <f>Surge_Predicted_Impact!$C$120</f>
        <v>0</v>
      </c>
      <c r="CH76" s="1">
        <f ca="1">D76*Surge_Predicted_Impact!$C$135</f>
        <v>144639.67400390247</v>
      </c>
      <c r="CI76" s="18">
        <f ca="1">(C76-C75)*Surge_Predicted_Impact!$C$135</f>
        <v>3007.7135703653039</v>
      </c>
      <c r="CJ76" s="18">
        <f ca="1">CJ75*(1- 1/Surge_Predicted_Impact!$C$137)+CI76</f>
        <v>87861.785589161052</v>
      </c>
      <c r="CK76" s="18">
        <f t="shared" ca="1" si="33"/>
        <v>84854.072018795749</v>
      </c>
      <c r="CL76" s="1">
        <f ca="1">CJ76*(1-Surge_Predicted_Impact!$C$136)</f>
        <v>74682.517750786894</v>
      </c>
      <c r="CM76" s="1">
        <f ca="1">CJ76*(1+Surge_Predicted_Impact!$C$136)</f>
        <v>101041.0534275352</v>
      </c>
      <c r="CN76" s="1">
        <f ca="1">CI76/Surge_Predicted_Impact!$C$138</f>
        <v>601.54271407306078</v>
      </c>
      <c r="CO76" s="1">
        <f ca="1">CK76/Surge_Predicted_Impact!$C$140</f>
        <v>3394.16288075183</v>
      </c>
      <c r="CP76" s="1">
        <f t="shared" ca="1" si="34"/>
        <v>3995.7055948248908</v>
      </c>
      <c r="CQ76" s="1">
        <f ca="1">CI76/(Surge_Predicted_Impact!$C$138 + Surge_Predicted_Impact!$C$139)</f>
        <v>501.28559506088396</v>
      </c>
      <c r="CR76" s="1">
        <f ca="1">CK76/(Surge_Predicted_Impact!$C$140 + Surge_Predicted_Impact!$C$141)</f>
        <v>3263.6181545690674</v>
      </c>
      <c r="CS76" s="152">
        <f>Surge_Predicted_Impact!$C$151</f>
        <v>12000</v>
      </c>
      <c r="CT76" s="152"/>
      <c r="CU76" s="1">
        <f ca="1">Surge_Predicted_Impact!$C$146*(Calculation!E76-Calculation!H76)</f>
        <v>-10.394980337973351</v>
      </c>
      <c r="CV76" s="1">
        <f ca="1">H75*1/Surge_Predicted_Impact!$C$60</f>
        <v>63.202624889926902</v>
      </c>
      <c r="CW76" s="1">
        <f ca="1">CV76*Surge_Predicted_Impact!$C$144+CU76</f>
        <v>-7.2348490934770062</v>
      </c>
      <c r="CX76" s="1">
        <f ca="1">CX75*(1-1/Surge_Predicted_Impact!$C$147)+CW75</f>
        <v>828.18105013741183</v>
      </c>
      <c r="CY76" s="1">
        <f ca="1">$CX76*(1-Surge_Predicted_Impact!$C$145)</f>
        <v>621.13578760305882</v>
      </c>
      <c r="CZ76" s="1">
        <f ca="1">$CX76*(1+Surge_Predicted_Impact!$C$145)</f>
        <v>1035.2263126717648</v>
      </c>
      <c r="DA76" s="1">
        <f ca="1">CX76/Surge_Predicted_Impact!$C$148</f>
        <v>276.06035004580394</v>
      </c>
      <c r="DB76" s="152">
        <f>Surge_Predicted_Impact!$C$152</f>
        <v>0</v>
      </c>
    </row>
    <row r="77" spans="2:106" x14ac:dyDescent="0.25">
      <c r="B77" s="30">
        <f t="shared" si="35"/>
        <v>43966</v>
      </c>
      <c r="C77" s="18">
        <f ca="1">INDIRECT(_xlfn.CONCAT(EpidemiologicalModel_Selection!$C$2,"!",EpidemiologicalModel_Selection!$C$5,ROW()-1))</f>
        <v>70752.403472835998</v>
      </c>
      <c r="D77" s="18">
        <f ca="1">INDIRECT(_xlfn.CONCAT(EpidemiologicalModel_Selection!$C$2,"!",EpidemiologicalModel_Selection!$C$3,ROW()-1))</f>
        <v>13702.390706532882</v>
      </c>
      <c r="E77" s="37">
        <f ca="1">INDIRECT(_xlfn.CONCAT(EpidemiologicalModel_Selection!$C$2,"!",EpidemiologicalModel_Selection!$C$4,ROW()-1))</f>
        <v>271.56383474193751</v>
      </c>
      <c r="F77" s="37">
        <f ca="1">E77*Surge_Predicted_Impact!$D$53</f>
        <v>23.028613186116303</v>
      </c>
      <c r="G77" s="6">
        <f t="shared" ca="1" si="36"/>
        <v>369.93246497148095</v>
      </c>
      <c r="H77" s="24">
        <f ca="1">H76*(1-1/Surge_Predicted_Impact!$C$60)+F77</f>
        <v>369.93246497148095</v>
      </c>
      <c r="I77" s="24">
        <f ca="1">(1-Surge_Predicted_Impact!$C$68)*Calculation!O76</f>
        <v>13.747811932753059</v>
      </c>
      <c r="J77" s="24">
        <f ca="1">I77+(J76*(1-1/Surge_Predicted_Impact!$C$63))</f>
        <v>105.26832692410755</v>
      </c>
      <c r="K77" s="24">
        <f ca="1">(1/Surge_Predicted_Impact!$C$62)*Calculation!L76</f>
        <v>9.3140232652846215</v>
      </c>
      <c r="L77" s="24">
        <f ca="1">M77+L76*(1-1/Surge_Predicted_Impact!$C$62)</f>
        <v>105.06126873165343</v>
      </c>
      <c r="M77" s="1">
        <f ca="1">E77*Surge_Predicted_Impact!$D$55</f>
        <v>2.6070128135226027</v>
      </c>
      <c r="N77" s="6">
        <f ca="1">N76*(1-1/Surge_Predicted_Impact!$C$64)+K77</f>
        <v>103.46266492493606</v>
      </c>
      <c r="O77" s="24">
        <f ca="1">N76*1/Surge_Predicted_Impact!$C$64</f>
        <v>13.449805951378778</v>
      </c>
      <c r="P77" s="1">
        <f ca="1">E77*Surge_Predicted_Impact!$D$54</f>
        <v>17.8145875590711</v>
      </c>
      <c r="Q77" s="1">
        <f ca="1">Q76*(1-1/Surge_Predicted_Impact!$C$61)+P77</f>
        <v>898.87683034855729</v>
      </c>
      <c r="R77" s="6">
        <f t="shared" ca="1" si="37"/>
        <v>1109.2064260043182</v>
      </c>
      <c r="S77" s="1">
        <f ca="1">E77*Surge_Predicted_Impact!$D$56</f>
        <v>1.3035064067613013E-2</v>
      </c>
      <c r="T77" s="6">
        <f ca="1">T76*(1-1/Surge_Predicted_Impact!$C$65)+S77</f>
        <v>0.39259797781278938</v>
      </c>
      <c r="U77" s="1">
        <f ca="1">E77*Surge_Predicted_Impact!$D$57</f>
        <v>2.0856102508180822E-2</v>
      </c>
      <c r="V77" s="6">
        <f ca="1">U76*(1-1/Surge_Predicted_Impact!$C$66)+U77</f>
        <v>2.0856102508180822E-2</v>
      </c>
      <c r="W77" s="5">
        <f>Surge_Predicted_Impact!$C$72</f>
        <v>0</v>
      </c>
      <c r="X77" s="160">
        <f>Surge_Predicted_Impact!$C$73</f>
        <v>0</v>
      </c>
      <c r="Y77" s="5">
        <f>Surge_Predicted_Impact!$C$74</f>
        <v>0</v>
      </c>
      <c r="Z77" s="5">
        <f>Surge_Predicted_Impact!$C$75</f>
        <v>0</v>
      </c>
      <c r="AA77" s="5">
        <f>Surge_Predicted_Impact!$C$76</f>
        <v>0</v>
      </c>
      <c r="AC77" s="18">
        <f ca="1">_xlfn.CEILING.MATH(G77/Surge_Predicted_Impact!$C$92)*(24/Surge_Predicted_Impact!$C$89)*(7/Surge_Predicted_Impact!$C$90)</f>
        <v>488.25</v>
      </c>
      <c r="AD77" s="18">
        <f ca="1">_xlfn.CEILING.MATH(R77/Surge_Predicted_Impact!$C$93)*(24/Surge_Predicted_Impact!$C$89)*(7/Surge_Predicted_Impact!$C$90)</f>
        <v>1942.5</v>
      </c>
      <c r="AE77" s="1">
        <f t="shared" ca="1" si="23"/>
        <v>2430.75</v>
      </c>
      <c r="AF77" s="1">
        <f ca="1">_xlfn.CEILING.MATH(N77/Surge_Predicted_Impact!$C$94)*24/Surge_Predicted_Impact!$C$89*7/Surge_Predicted_Impact!$C$90</f>
        <v>546</v>
      </c>
      <c r="AG77" s="1">
        <f ca="1">_xlfn.CEILING.MATH(T77/Surge_Predicted_Impact!$C$95)*24/Surge_Predicted_Impact!$C$89*7/Surge_Predicted_Impact!$C$90</f>
        <v>5.25</v>
      </c>
      <c r="AH77" s="1">
        <f ca="1">_xlfn.CEILING.MATH(V77/Surge_Predicted_Impact!$C$96)*24/Surge_Predicted_Impact!$C$89*7/Surge_Predicted_Impact!$C$90</f>
        <v>5.25</v>
      </c>
      <c r="AI77" s="18">
        <f t="shared" ca="1" si="38"/>
        <v>2987.25</v>
      </c>
      <c r="AJ77" s="41"/>
      <c r="AK77" s="23">
        <f ca="1">_xlfn.CEILING.MATH(G77/Surge_Predicted_Impact!$C$103)*24/Surge_Predicted_Impact!$C$100*7/Surge_Predicted_Impact!$C$101</f>
        <v>246.75</v>
      </c>
      <c r="AL77" s="23">
        <f ca="1">_xlfn.CEILING.MATH(R77/Surge_Predicted_Impact!$C$104)*24/Surge_Predicted_Impact!$C$100*7/Surge_Predicted_Impact!$C$101</f>
        <v>971.25</v>
      </c>
      <c r="AM77" s="23">
        <f ca="1">_xlfn.CEILING.MATH(N77/Surge_Predicted_Impact!$C$105)*24/Surge_Predicted_Impact!$C$100*7/Surge_Predicted_Impact!$C$101</f>
        <v>273</v>
      </c>
      <c r="AN77" s="23">
        <f ca="1">_xlfn.CEILING.MATH(T77/Surge_Predicted_Impact!$C$106)*24/Surge_Predicted_Impact!$C$100*7/Surge_Predicted_Impact!$C$101</f>
        <v>5.25</v>
      </c>
      <c r="AO77" s="23">
        <f ca="1">_xlfn.CEILING.MATH(V77/Surge_Predicted_Impact!$C$107)*24/Surge_Predicted_Impact!$C$100*7/Surge_Predicted_Impact!$C$101</f>
        <v>5.25</v>
      </c>
      <c r="AP77" s="1">
        <f t="shared" ca="1" si="24"/>
        <v>1501.5</v>
      </c>
      <c r="AR77" s="38">
        <f ca="1">G77/Surge_Predicted_Impact!$C$81</f>
        <v>123.31082165716032</v>
      </c>
      <c r="AS77" s="38">
        <f ca="1">$R77/Surge_Predicted_Impact!$C$82</f>
        <v>554.60321300215912</v>
      </c>
      <c r="AT77" s="38">
        <f t="shared" ca="1" si="25"/>
        <v>677.91403465931944</v>
      </c>
      <c r="AU77" s="38">
        <f ca="1">N77/Surge_Predicted_Impact!$C$83</f>
        <v>51.731332462468032</v>
      </c>
      <c r="AV77" s="38">
        <f ca="1">T77/Surge_Predicted_Impact!$C$84</f>
        <v>0.19629898890639469</v>
      </c>
      <c r="AW77" s="38">
        <f ca="1">V77/Surge_Predicted_Impact!$C$85</f>
        <v>5.2140256270452054E-3</v>
      </c>
      <c r="AX77" s="38">
        <f t="shared" ca="1" si="26"/>
        <v>729.84688013632092</v>
      </c>
      <c r="AZ77" s="1">
        <f ca="1">(AE77-BA76)*Surge_Predicted_Impact!$C$124</f>
        <v>19.786941686768639</v>
      </c>
      <c r="BA77" s="1">
        <f ca="1">BA76*(1-1/Surge_Predicted_Impact!$C$125)+AZ77</f>
        <v>439.55307077253781</v>
      </c>
      <c r="BB77" s="37">
        <f t="shared" ca="1" si="39"/>
        <v>2870.3030707725379</v>
      </c>
      <c r="BC77" s="1">
        <f ca="1">(AF77-BD76)*Surge_Predicted_Impact!$C$124</f>
        <v>4.72978954024628</v>
      </c>
      <c r="BD77" s="1">
        <f ca="1">BD76*(1-1/Surge_Predicted_Impact!$C$125)+BC77</f>
        <v>72.535046517377396</v>
      </c>
      <c r="BE77" s="37">
        <f t="shared" ca="1" si="27"/>
        <v>618.5350465173774</v>
      </c>
      <c r="BF77" s="1">
        <f ca="1">(AI77-BG76)*Surge_Predicted_Impact!$C$124</f>
        <v>24.608120230064856</v>
      </c>
      <c r="BG77" s="1">
        <f ca="1">BG76*(1-1/Surge_Predicted_Impact!$C$125)+BF77</f>
        <v>513.44338458118546</v>
      </c>
      <c r="BH77" s="37">
        <f t="shared" ca="1" si="28"/>
        <v>3500.6933845811855</v>
      </c>
      <c r="BJ77" s="1">
        <f ca="1">(AT77-BK76)*Surge_Predicted_Impact!$C$124</f>
        <v>5.529478851127549</v>
      </c>
      <c r="BK77" s="1">
        <f ca="1">BK76*(1-1/Surge_Predicted_Impact!$C$125)+BJ77</f>
        <v>121.56947485865177</v>
      </c>
      <c r="BL77" s="37">
        <f t="shared" ca="1" si="40"/>
        <v>799.48350951797124</v>
      </c>
      <c r="BM77" s="1">
        <f ca="1">(AU77-BN76)*Surge_Predicted_Impact!$C$124</f>
        <v>0.44804822245053716</v>
      </c>
      <c r="BN77" s="1">
        <f ca="1">BN76*(1-1/Surge_Predicted_Impact!$C$125)+BM77</f>
        <v>6.8798077100495449</v>
      </c>
      <c r="BO77" s="37">
        <f t="shared" ca="1" si="41"/>
        <v>58.61114017251758</v>
      </c>
      <c r="BP77" s="1">
        <f ca="1">(AX77-AY76)*Surge_Predicted_Impact!$C$124</f>
        <v>7.2984688013632093</v>
      </c>
      <c r="BQ77" s="1">
        <f ca="1">BQ76*(1-1/Surge_Predicted_Impact!$C$125)+BP77</f>
        <v>145.772948716679</v>
      </c>
      <c r="BR77" s="1">
        <f t="shared" ca="1" si="29"/>
        <v>875.61982885299994</v>
      </c>
      <c r="BS77" s="1">
        <f ca="1">(AP77-AQ76)*Surge_Predicted_Impact!$C$124</f>
        <v>15.015000000000001</v>
      </c>
      <c r="BT77" s="1">
        <f ca="1">BT76*(1-1/Surge_Predicted_Impact!$C$125)+BS77</f>
        <v>291.85711085416898</v>
      </c>
      <c r="BU77" s="1">
        <f t="shared" ca="1" si="30"/>
        <v>1793.3571108541689</v>
      </c>
      <c r="BW77" s="1">
        <f>Surge_Predicted_Impact!$C$112</f>
        <v>0</v>
      </c>
      <c r="BX77" s="1">
        <f>Surge_Predicted_Impact!$C$113</f>
        <v>0</v>
      </c>
      <c r="BY77" s="152">
        <f>Surge_Predicted_Impact!$C$114</f>
        <v>0</v>
      </c>
      <c r="BZ77" s="152">
        <f>Surge_Predicted_Impact!$C$115</f>
        <v>0</v>
      </c>
      <c r="CA77" s="152">
        <f t="shared" si="31"/>
        <v>0</v>
      </c>
      <c r="CB77" s="1">
        <f>Surge_Predicted_Impact!$C$117</f>
        <v>0</v>
      </c>
      <c r="CC77" s="1">
        <f>Surge_Predicted_Impact!$C$118</f>
        <v>0</v>
      </c>
      <c r="CD77" s="1">
        <f>Surge_Predicted_Impact!$C$119</f>
        <v>0</v>
      </c>
      <c r="CE77" s="1">
        <f t="shared" si="32"/>
        <v>0</v>
      </c>
      <c r="CF77" s="152">
        <f>Surge_Predicted_Impact!$C$120</f>
        <v>0</v>
      </c>
      <c r="CH77" s="1">
        <f ca="1">D77*Surge_Predicted_Impact!$C$135</f>
        <v>137023.90706532882</v>
      </c>
      <c r="CI77" s="18">
        <f ca="1">(C77-C76)*Surge_Predicted_Impact!$C$135</f>
        <v>2715.6383474194445</v>
      </c>
      <c r="CJ77" s="18">
        <f ca="1">CJ76*(1- 1/Surge_Predicted_Impact!$C$137)+CI77</f>
        <v>81791.245377664396</v>
      </c>
      <c r="CK77" s="18">
        <f t="shared" ca="1" si="33"/>
        <v>79075.607030244952</v>
      </c>
      <c r="CL77" s="1">
        <f ca="1">CJ77*(1-Surge_Predicted_Impact!$C$136)</f>
        <v>69522.558571014728</v>
      </c>
      <c r="CM77" s="1">
        <f ca="1">CJ77*(1+Surge_Predicted_Impact!$C$136)</f>
        <v>94059.93218431405</v>
      </c>
      <c r="CN77" s="1">
        <f ca="1">CI77/Surge_Predicted_Impact!$C$138</f>
        <v>543.12766948388889</v>
      </c>
      <c r="CO77" s="1">
        <f ca="1">CK77/Surge_Predicted_Impact!$C$140</f>
        <v>3163.0242812097981</v>
      </c>
      <c r="CP77" s="1">
        <f t="shared" ca="1" si="34"/>
        <v>3706.151950693687</v>
      </c>
      <c r="CQ77" s="1">
        <f ca="1">CI77/(Surge_Predicted_Impact!$C$138 + Surge_Predicted_Impact!$C$139)</f>
        <v>452.6063912365741</v>
      </c>
      <c r="CR77" s="1">
        <f ca="1">CK77/(Surge_Predicted_Impact!$C$140 + Surge_Predicted_Impact!$C$141)</f>
        <v>3041.3695011632672</v>
      </c>
      <c r="CS77" s="152">
        <f>Surge_Predicted_Impact!$C$151</f>
        <v>12000</v>
      </c>
      <c r="CT77" s="152"/>
      <c r="CU77" s="1">
        <f ca="1">Surge_Predicted_Impact!$C$146*(Calculation!E77-Calculation!H77)</f>
        <v>-9.8368630229543452</v>
      </c>
      <c r="CV77" s="1">
        <f ca="1">H76*1/Surge_Predicted_Impact!$C$60</f>
        <v>57.817308630894111</v>
      </c>
      <c r="CW77" s="1">
        <f ca="1">CV77*Surge_Predicted_Impact!$C$144+CU77</f>
        <v>-6.9459975914096397</v>
      </c>
      <c r="CX77" s="1">
        <f ca="1">CX76*(1-1/Surge_Predicted_Impact!$C$147)+CW76</f>
        <v>779.53714853706424</v>
      </c>
      <c r="CY77" s="1">
        <f ca="1">$CX77*(1-Surge_Predicted_Impact!$C$145)</f>
        <v>584.65286140279818</v>
      </c>
      <c r="CZ77" s="1">
        <f ca="1">$CX77*(1+Surge_Predicted_Impact!$C$145)</f>
        <v>974.4214356713303</v>
      </c>
      <c r="DA77" s="1">
        <f ca="1">CX77/Surge_Predicted_Impact!$C$148</f>
        <v>259.84571617902139</v>
      </c>
      <c r="DB77" s="152">
        <f>Surge_Predicted_Impact!$C$152</f>
        <v>0</v>
      </c>
    </row>
    <row r="78" spans="2:106" x14ac:dyDescent="0.25">
      <c r="B78" s="30">
        <f t="shared" si="35"/>
        <v>43967</v>
      </c>
      <c r="C78" s="18">
        <f ca="1">INDIRECT(_xlfn.CONCAT(EpidemiologicalModel_Selection!$C$2,"!",EpidemiologicalModel_Selection!$C$5,ROW()-1))</f>
        <v>70997.988873011665</v>
      </c>
      <c r="D78" s="18">
        <f ca="1">INDIRECT(_xlfn.CONCAT(EpidemiologicalModel_Selection!$C$2,"!",EpidemiologicalModel_Selection!$C$3,ROW()-1))</f>
        <v>12969.233913384776</v>
      </c>
      <c r="E78" s="37">
        <f ca="1">INDIRECT(_xlfn.CONCAT(EpidemiologicalModel_Selection!$C$2,"!",EpidemiologicalModel_Selection!$C$4,ROW()-1))</f>
        <v>245.58540017567137</v>
      </c>
      <c r="F78" s="37">
        <f ca="1">E78*Surge_Predicted_Impact!$D$53</f>
        <v>20.825641934896932</v>
      </c>
      <c r="G78" s="6">
        <f t="shared" ca="1" si="36"/>
        <v>337.91061191045202</v>
      </c>
      <c r="H78" s="24">
        <f ca="1">H77*(1-1/Surge_Predicted_Impact!$C$60)+F78</f>
        <v>337.91061191045202</v>
      </c>
      <c r="I78" s="24">
        <f ca="1">(1-Surge_Predicted_Impact!$C$68)*Calculation!O77</f>
        <v>13.248058862108095</v>
      </c>
      <c r="J78" s="24">
        <f ca="1">I78+(J77*(1-1/Surge_Predicted_Impact!$C$63))</f>
        <v>103.478053368486</v>
      </c>
      <c r="K78" s="24">
        <f ca="1">(1/Surge_Predicted_Impact!$C$62)*Calculation!L77</f>
        <v>8.7551057276377851</v>
      </c>
      <c r="L78" s="24">
        <f ca="1">M78+L77*(1-1/Surge_Predicted_Impact!$C$62)</f>
        <v>98.663782845702087</v>
      </c>
      <c r="M78" s="1">
        <f ca="1">E78*Surge_Predicted_Impact!$D$55</f>
        <v>2.3576198416864473</v>
      </c>
      <c r="N78" s="6">
        <f ca="1">N77*(1-1/Surge_Predicted_Impact!$C$64)+K78</f>
        <v>99.284937536956846</v>
      </c>
      <c r="O78" s="24">
        <f ca="1">N77*1/Surge_Predicted_Impact!$C$64</f>
        <v>12.932833115617008</v>
      </c>
      <c r="P78" s="1">
        <f ca="1">E78*Surge_Predicted_Impact!$D$54</f>
        <v>16.110402251524039</v>
      </c>
      <c r="Q78" s="1">
        <f ca="1">Q77*(1-1/Surge_Predicted_Impact!$C$61)+P78</f>
        <v>850.78174471804164</v>
      </c>
      <c r="R78" s="6">
        <f t="shared" ca="1" si="37"/>
        <v>1052.9235809322297</v>
      </c>
      <c r="S78" s="1">
        <f ca="1">E78*Surge_Predicted_Impact!$D$56</f>
        <v>1.1788099208432238E-2</v>
      </c>
      <c r="T78" s="6">
        <f ca="1">T77*(1-1/Surge_Predicted_Impact!$C$65)+S78</f>
        <v>0.36512627923994267</v>
      </c>
      <c r="U78" s="1">
        <f ca="1">E78*Surge_Predicted_Impact!$D$57</f>
        <v>1.8860958733491581E-2</v>
      </c>
      <c r="V78" s="6">
        <f ca="1">U77*(1-1/Surge_Predicted_Impact!$C$66)+U78</f>
        <v>1.8860958733491581E-2</v>
      </c>
      <c r="W78" s="5">
        <f>Surge_Predicted_Impact!$C$72</f>
        <v>0</v>
      </c>
      <c r="X78" s="160">
        <f>Surge_Predicted_Impact!$C$73</f>
        <v>0</v>
      </c>
      <c r="Y78" s="5">
        <f>Surge_Predicted_Impact!$C$74</f>
        <v>0</v>
      </c>
      <c r="Z78" s="5">
        <f>Surge_Predicted_Impact!$C$75</f>
        <v>0</v>
      </c>
      <c r="AA78" s="5">
        <f>Surge_Predicted_Impact!$C$76</f>
        <v>0</v>
      </c>
      <c r="AC78" s="18">
        <f ca="1">_xlfn.CEILING.MATH(G78/Surge_Predicted_Impact!$C$92)*(24/Surge_Predicted_Impact!$C$89)*(7/Surge_Predicted_Impact!$C$90)</f>
        <v>446.25</v>
      </c>
      <c r="AD78" s="18">
        <f ca="1">_xlfn.CEILING.MATH(R78/Surge_Predicted_Impact!$C$93)*(24/Surge_Predicted_Impact!$C$89)*(7/Surge_Predicted_Impact!$C$90)</f>
        <v>1842.75</v>
      </c>
      <c r="AE78" s="1">
        <f t="shared" ca="1" si="23"/>
        <v>2289</v>
      </c>
      <c r="AF78" s="1">
        <f ca="1">_xlfn.CEILING.MATH(N78/Surge_Predicted_Impact!$C$94)*24/Surge_Predicted_Impact!$C$89*7/Surge_Predicted_Impact!$C$90</f>
        <v>525</v>
      </c>
      <c r="AG78" s="1">
        <f ca="1">_xlfn.CEILING.MATH(T78/Surge_Predicted_Impact!$C$95)*24/Surge_Predicted_Impact!$C$89*7/Surge_Predicted_Impact!$C$90</f>
        <v>5.25</v>
      </c>
      <c r="AH78" s="1">
        <f ca="1">_xlfn.CEILING.MATH(V78/Surge_Predicted_Impact!$C$96)*24/Surge_Predicted_Impact!$C$89*7/Surge_Predicted_Impact!$C$90</f>
        <v>5.25</v>
      </c>
      <c r="AI78" s="18">
        <f t="shared" ca="1" si="38"/>
        <v>2824.5</v>
      </c>
      <c r="AJ78" s="41"/>
      <c r="AK78" s="23">
        <f ca="1">_xlfn.CEILING.MATH(G78/Surge_Predicted_Impact!$C$103)*24/Surge_Predicted_Impact!$C$100*7/Surge_Predicted_Impact!$C$101</f>
        <v>225.75</v>
      </c>
      <c r="AL78" s="23">
        <f ca="1">_xlfn.CEILING.MATH(R78/Surge_Predicted_Impact!$C$104)*24/Surge_Predicted_Impact!$C$100*7/Surge_Predicted_Impact!$C$101</f>
        <v>924</v>
      </c>
      <c r="AM78" s="23">
        <f ca="1">_xlfn.CEILING.MATH(N78/Surge_Predicted_Impact!$C$105)*24/Surge_Predicted_Impact!$C$100*7/Surge_Predicted_Impact!$C$101</f>
        <v>262.5</v>
      </c>
      <c r="AN78" s="23">
        <f ca="1">_xlfn.CEILING.MATH(T78/Surge_Predicted_Impact!$C$106)*24/Surge_Predicted_Impact!$C$100*7/Surge_Predicted_Impact!$C$101</f>
        <v>5.25</v>
      </c>
      <c r="AO78" s="23">
        <f ca="1">_xlfn.CEILING.MATH(V78/Surge_Predicted_Impact!$C$107)*24/Surge_Predicted_Impact!$C$100*7/Surge_Predicted_Impact!$C$101</f>
        <v>5.25</v>
      </c>
      <c r="AP78" s="1">
        <f t="shared" ca="1" si="24"/>
        <v>1422.75</v>
      </c>
      <c r="AR78" s="38">
        <f ca="1">G78/Surge_Predicted_Impact!$C$81</f>
        <v>112.63687063681733</v>
      </c>
      <c r="AS78" s="38">
        <f ca="1">$R78/Surge_Predicted_Impact!$C$82</f>
        <v>526.46179046611485</v>
      </c>
      <c r="AT78" s="38">
        <f t="shared" ca="1" si="25"/>
        <v>639.09866110293217</v>
      </c>
      <c r="AU78" s="38">
        <f ca="1">N78/Surge_Predicted_Impact!$C$83</f>
        <v>49.642468768478423</v>
      </c>
      <c r="AV78" s="38">
        <f ca="1">T78/Surge_Predicted_Impact!$C$84</f>
        <v>0.18256313961997134</v>
      </c>
      <c r="AW78" s="38">
        <f ca="1">V78/Surge_Predicted_Impact!$C$85</f>
        <v>4.7152396833728951E-3</v>
      </c>
      <c r="AX78" s="38">
        <f t="shared" ca="1" si="26"/>
        <v>688.92840825071391</v>
      </c>
      <c r="AZ78" s="1">
        <f ca="1">(AE78-BA77)*Surge_Predicted_Impact!$C$124</f>
        <v>18.494469292274623</v>
      </c>
      <c r="BA78" s="1">
        <f ca="1">BA77*(1-1/Surge_Predicted_Impact!$C$125)+AZ78</f>
        <v>426.65089215248832</v>
      </c>
      <c r="BB78" s="37">
        <f t="shared" ca="1" si="39"/>
        <v>2715.6508921524883</v>
      </c>
      <c r="BC78" s="1">
        <f ca="1">(AF78-BD77)*Surge_Predicted_Impact!$C$124</f>
        <v>4.5246495348262261</v>
      </c>
      <c r="BD78" s="1">
        <f ca="1">BD77*(1-1/Surge_Predicted_Impact!$C$125)+BC78</f>
        <v>71.878621300962379</v>
      </c>
      <c r="BE78" s="37">
        <f t="shared" ca="1" si="27"/>
        <v>596.87862130096232</v>
      </c>
      <c r="BF78" s="1">
        <f ca="1">(AI78-BG77)*Surge_Predicted_Impact!$C$124</f>
        <v>23.110566154188145</v>
      </c>
      <c r="BG78" s="1">
        <f ca="1">BG77*(1-1/Surge_Predicted_Impact!$C$125)+BF78</f>
        <v>499.87942326528889</v>
      </c>
      <c r="BH78" s="37">
        <f t="shared" ca="1" si="28"/>
        <v>3324.379423265289</v>
      </c>
      <c r="BJ78" s="1">
        <f ca="1">(AT78-BK77)*Surge_Predicted_Impact!$C$124</f>
        <v>5.1752918624428039</v>
      </c>
      <c r="BK78" s="1">
        <f ca="1">BK77*(1-1/Surge_Predicted_Impact!$C$125)+BJ78</f>
        <v>118.06123280261946</v>
      </c>
      <c r="BL78" s="37">
        <f t="shared" ca="1" si="40"/>
        <v>757.1598939055516</v>
      </c>
      <c r="BM78" s="1">
        <f ca="1">(AU78-BN77)*Surge_Predicted_Impact!$C$124</f>
        <v>0.42762661058428875</v>
      </c>
      <c r="BN78" s="1">
        <f ca="1">BN77*(1-1/Surge_Predicted_Impact!$C$125)+BM78</f>
        <v>6.8160194842017239</v>
      </c>
      <c r="BO78" s="37">
        <f t="shared" ca="1" si="41"/>
        <v>56.458488252680148</v>
      </c>
      <c r="BP78" s="1">
        <f ca="1">(AX78-AY77)*Surge_Predicted_Impact!$C$124</f>
        <v>6.8892840825071389</v>
      </c>
      <c r="BQ78" s="1">
        <f ca="1">BQ77*(1-1/Surge_Predicted_Impact!$C$125)+BP78</f>
        <v>142.24987931942337</v>
      </c>
      <c r="BR78" s="1">
        <f t="shared" ca="1" si="29"/>
        <v>831.17828757013729</v>
      </c>
      <c r="BS78" s="1">
        <f ca="1">(AP78-AQ77)*Surge_Predicted_Impact!$C$124</f>
        <v>14.227500000000001</v>
      </c>
      <c r="BT78" s="1">
        <f ca="1">BT77*(1-1/Surge_Predicted_Impact!$C$125)+BS78</f>
        <v>285.23767436458553</v>
      </c>
      <c r="BU78" s="1">
        <f t="shared" ca="1" si="30"/>
        <v>1707.9876743645855</v>
      </c>
      <c r="BW78" s="1">
        <f>Surge_Predicted_Impact!$C$112</f>
        <v>0</v>
      </c>
      <c r="BX78" s="1">
        <f>Surge_Predicted_Impact!$C$113</f>
        <v>0</v>
      </c>
      <c r="BY78" s="152">
        <f>Surge_Predicted_Impact!$C$114</f>
        <v>0</v>
      </c>
      <c r="BZ78" s="152">
        <f>Surge_Predicted_Impact!$C$115</f>
        <v>0</v>
      </c>
      <c r="CA78" s="152">
        <f t="shared" si="31"/>
        <v>0</v>
      </c>
      <c r="CB78" s="1">
        <f>Surge_Predicted_Impact!$C$117</f>
        <v>0</v>
      </c>
      <c r="CC78" s="1">
        <f>Surge_Predicted_Impact!$C$118</f>
        <v>0</v>
      </c>
      <c r="CD78" s="1">
        <f>Surge_Predicted_Impact!$C$119</f>
        <v>0</v>
      </c>
      <c r="CE78" s="1">
        <f t="shared" si="32"/>
        <v>0</v>
      </c>
      <c r="CF78" s="152">
        <f>Surge_Predicted_Impact!$C$120</f>
        <v>0</v>
      </c>
      <c r="CH78" s="1">
        <f ca="1">D78*Surge_Predicted_Impact!$C$135</f>
        <v>129692.33913384777</v>
      </c>
      <c r="CI78" s="18">
        <f ca="1">(C78-C77)*Surge_Predicted_Impact!$C$135</f>
        <v>2455.8540017566702</v>
      </c>
      <c r="CJ78" s="18">
        <f ca="1">CJ77*(1- 1/Surge_Predicted_Impact!$C$137)+CI78</f>
        <v>76067.974841654635</v>
      </c>
      <c r="CK78" s="18">
        <f t="shared" ca="1" si="33"/>
        <v>73612.120839897965</v>
      </c>
      <c r="CL78" s="1">
        <f ca="1">CJ78*(1-Surge_Predicted_Impact!$C$136)</f>
        <v>64657.778615406438</v>
      </c>
      <c r="CM78" s="1">
        <f ca="1">CJ78*(1+Surge_Predicted_Impact!$C$136)</f>
        <v>87478.171067902818</v>
      </c>
      <c r="CN78" s="1">
        <f ca="1">CI78/Surge_Predicted_Impact!$C$138</f>
        <v>491.17080035133404</v>
      </c>
      <c r="CO78" s="1">
        <f ca="1">CK78/Surge_Predicted_Impact!$C$140</f>
        <v>2944.4848335959186</v>
      </c>
      <c r="CP78" s="1">
        <f t="shared" ca="1" si="34"/>
        <v>3435.6556339472527</v>
      </c>
      <c r="CQ78" s="1">
        <f ca="1">CI78/(Surge_Predicted_Impact!$C$138 + Surge_Predicted_Impact!$C$139)</f>
        <v>409.30900029277836</v>
      </c>
      <c r="CR78" s="1">
        <f ca="1">CK78/(Surge_Predicted_Impact!$C$140 + Surge_Predicted_Impact!$C$141)</f>
        <v>2831.2354169191526</v>
      </c>
      <c r="CS78" s="152">
        <f>Surge_Predicted_Impact!$C$151</f>
        <v>12000</v>
      </c>
      <c r="CT78" s="152"/>
      <c r="CU78" s="1">
        <f ca="1">Surge_Predicted_Impact!$C$146*(Calculation!E78-Calculation!H78)</f>
        <v>-9.2325211734780659</v>
      </c>
      <c r="CV78" s="1">
        <f ca="1">H77*1/Surge_Predicted_Impact!$C$60</f>
        <v>52.84749499592585</v>
      </c>
      <c r="CW78" s="1">
        <f ca="1">CV78*Surge_Predicted_Impact!$C$144+CU78</f>
        <v>-6.5901464236817731</v>
      </c>
      <c r="CX78" s="1">
        <f ca="1">CX77*(1-1/Surge_Predicted_Impact!$C$147)+CW77</f>
        <v>733.61429351880133</v>
      </c>
      <c r="CY78" s="1">
        <f ca="1">$CX78*(1-Surge_Predicted_Impact!$C$145)</f>
        <v>550.210720139101</v>
      </c>
      <c r="CZ78" s="1">
        <f ca="1">$CX78*(1+Surge_Predicted_Impact!$C$145)</f>
        <v>917.01786689850167</v>
      </c>
      <c r="DA78" s="1">
        <f ca="1">CX78/Surge_Predicted_Impact!$C$148</f>
        <v>244.53809783960045</v>
      </c>
      <c r="DB78" s="152">
        <f>Surge_Predicted_Impact!$C$152</f>
        <v>0</v>
      </c>
    </row>
    <row r="79" spans="2:106" x14ac:dyDescent="0.25">
      <c r="B79" s="30">
        <f t="shared" si="35"/>
        <v>43968</v>
      </c>
      <c r="C79" s="18">
        <f ca="1">INDIRECT(_xlfn.CONCAT(EpidemiologicalModel_Selection!$C$2,"!",EpidemiologicalModel_Selection!$C$5,ROW()-1))</f>
        <v>71220.436811893713</v>
      </c>
      <c r="D79" s="18">
        <f ca="1">INDIRECT(_xlfn.CONCAT(EpidemiologicalModel_Selection!$C$2,"!",EpidemiologicalModel_Selection!$C$3,ROW()-1))</f>
        <v>12265.308001310777</v>
      </c>
      <c r="E79" s="37">
        <f ca="1">INDIRECT(_xlfn.CONCAT(EpidemiologicalModel_Selection!$C$2,"!",EpidemiologicalModel_Selection!$C$4,ROW()-1))</f>
        <v>222.44793888205712</v>
      </c>
      <c r="F79" s="37">
        <f ca="1">E79*Surge_Predicted_Impact!$D$53</f>
        <v>18.863585217198445</v>
      </c>
      <c r="G79" s="6">
        <f t="shared" ca="1" si="36"/>
        <v>308.50125256901447</v>
      </c>
      <c r="H79" s="24">
        <f ca="1">H78*(1-1/Surge_Predicted_Impact!$C$60)+F79</f>
        <v>308.50125256901447</v>
      </c>
      <c r="I79" s="24">
        <f ca="1">(1-Surge_Predicted_Impact!$C$68)*Calculation!O78</f>
        <v>12.738840618882753</v>
      </c>
      <c r="J79" s="24">
        <f ca="1">I79+(J78*(1-1/Surge_Predicted_Impact!$C$63))</f>
        <v>101.43431493472789</v>
      </c>
      <c r="K79" s="24">
        <f ca="1">(1/Surge_Predicted_Impact!$C$62)*Calculation!L78</f>
        <v>8.2219819038085067</v>
      </c>
      <c r="L79" s="24">
        <f ca="1">M79+L78*(1-1/Surge_Predicted_Impact!$C$62)</f>
        <v>92.577301155161322</v>
      </c>
      <c r="M79" s="1">
        <f ca="1">E79*Surge_Predicted_Impact!$D$55</f>
        <v>2.1355002132677505</v>
      </c>
      <c r="N79" s="6">
        <f ca="1">N78*(1-1/Surge_Predicted_Impact!$C$64)+K79</f>
        <v>95.096302248645756</v>
      </c>
      <c r="O79" s="24">
        <f ca="1">N78*1/Surge_Predicted_Impact!$C$64</f>
        <v>12.410617192119606</v>
      </c>
      <c r="P79" s="1">
        <f ca="1">E79*Surge_Predicted_Impact!$D$54</f>
        <v>14.592584790662945</v>
      </c>
      <c r="Q79" s="1">
        <f ca="1">Q78*(1-1/Surge_Predicted_Impact!$C$61)+P79</f>
        <v>804.60420488598731</v>
      </c>
      <c r="R79" s="6">
        <f t="shared" ca="1" si="37"/>
        <v>998.61582097587655</v>
      </c>
      <c r="S79" s="1">
        <f ca="1">E79*Surge_Predicted_Impact!$D$56</f>
        <v>1.0677501066338753E-2</v>
      </c>
      <c r="T79" s="6">
        <f ca="1">T78*(1-1/Surge_Predicted_Impact!$C$65)+S79</f>
        <v>0.33929115238228719</v>
      </c>
      <c r="U79" s="1">
        <f ca="1">E79*Surge_Predicted_Impact!$D$57</f>
        <v>1.7084001706142004E-2</v>
      </c>
      <c r="V79" s="6">
        <f ca="1">U78*(1-1/Surge_Predicted_Impact!$C$66)+U79</f>
        <v>1.7084001706142004E-2</v>
      </c>
      <c r="W79" s="5">
        <f>Surge_Predicted_Impact!$C$72</f>
        <v>0</v>
      </c>
      <c r="X79" s="160">
        <f>Surge_Predicted_Impact!$C$73</f>
        <v>0</v>
      </c>
      <c r="Y79" s="5">
        <f>Surge_Predicted_Impact!$C$74</f>
        <v>0</v>
      </c>
      <c r="Z79" s="5">
        <f>Surge_Predicted_Impact!$C$75</f>
        <v>0</v>
      </c>
      <c r="AA79" s="5">
        <f>Surge_Predicted_Impact!$C$76</f>
        <v>0</v>
      </c>
      <c r="AC79" s="18">
        <f ca="1">_xlfn.CEILING.MATH(G79/Surge_Predicted_Impact!$C$92)*(24/Surge_Predicted_Impact!$C$89)*(7/Surge_Predicted_Impact!$C$90)</f>
        <v>409.5</v>
      </c>
      <c r="AD79" s="18">
        <f ca="1">_xlfn.CEILING.MATH(R79/Surge_Predicted_Impact!$C$93)*(24/Surge_Predicted_Impact!$C$89)*(7/Surge_Predicted_Impact!$C$90)</f>
        <v>1748.25</v>
      </c>
      <c r="AE79" s="1">
        <f t="shared" ca="1" si="23"/>
        <v>2157.75</v>
      </c>
      <c r="AF79" s="1">
        <f ca="1">_xlfn.CEILING.MATH(N79/Surge_Predicted_Impact!$C$94)*24/Surge_Predicted_Impact!$C$89*7/Surge_Predicted_Impact!$C$90</f>
        <v>504</v>
      </c>
      <c r="AG79" s="1">
        <f ca="1">_xlfn.CEILING.MATH(T79/Surge_Predicted_Impact!$C$95)*24/Surge_Predicted_Impact!$C$89*7/Surge_Predicted_Impact!$C$90</f>
        <v>5.25</v>
      </c>
      <c r="AH79" s="1">
        <f ca="1">_xlfn.CEILING.MATH(V79/Surge_Predicted_Impact!$C$96)*24/Surge_Predicted_Impact!$C$89*7/Surge_Predicted_Impact!$C$90</f>
        <v>5.25</v>
      </c>
      <c r="AI79" s="18">
        <f t="shared" ca="1" si="38"/>
        <v>2672.25</v>
      </c>
      <c r="AJ79" s="41"/>
      <c r="AK79" s="23">
        <f ca="1">_xlfn.CEILING.MATH(G79/Surge_Predicted_Impact!$C$103)*24/Surge_Predicted_Impact!$C$100*7/Surge_Predicted_Impact!$C$101</f>
        <v>204.75</v>
      </c>
      <c r="AL79" s="23">
        <f ca="1">_xlfn.CEILING.MATH(R79/Surge_Predicted_Impact!$C$104)*24/Surge_Predicted_Impact!$C$100*7/Surge_Predicted_Impact!$C$101</f>
        <v>876.75</v>
      </c>
      <c r="AM79" s="23">
        <f ca="1">_xlfn.CEILING.MATH(N79/Surge_Predicted_Impact!$C$105)*24/Surge_Predicted_Impact!$C$100*7/Surge_Predicted_Impact!$C$101</f>
        <v>252</v>
      </c>
      <c r="AN79" s="23">
        <f ca="1">_xlfn.CEILING.MATH(T79/Surge_Predicted_Impact!$C$106)*24/Surge_Predicted_Impact!$C$100*7/Surge_Predicted_Impact!$C$101</f>
        <v>5.25</v>
      </c>
      <c r="AO79" s="23">
        <f ca="1">_xlfn.CEILING.MATH(V79/Surge_Predicted_Impact!$C$107)*24/Surge_Predicted_Impact!$C$100*7/Surge_Predicted_Impact!$C$101</f>
        <v>5.25</v>
      </c>
      <c r="AP79" s="1">
        <f t="shared" ca="1" si="24"/>
        <v>1344</v>
      </c>
      <c r="AR79" s="38">
        <f ca="1">G79/Surge_Predicted_Impact!$C$81</f>
        <v>102.83375085633816</v>
      </c>
      <c r="AS79" s="38">
        <f ca="1">$R79/Surge_Predicted_Impact!$C$82</f>
        <v>499.30791048793827</v>
      </c>
      <c r="AT79" s="38">
        <f t="shared" ca="1" si="25"/>
        <v>602.14166134427637</v>
      </c>
      <c r="AU79" s="38">
        <f ca="1">N79/Surge_Predicted_Impact!$C$83</f>
        <v>47.548151124322878</v>
      </c>
      <c r="AV79" s="38">
        <f ca="1">T79/Surge_Predicted_Impact!$C$84</f>
        <v>0.16964557619114359</v>
      </c>
      <c r="AW79" s="38">
        <f ca="1">V79/Surge_Predicted_Impact!$C$85</f>
        <v>4.271000426535501E-3</v>
      </c>
      <c r="AX79" s="38">
        <f t="shared" ca="1" si="26"/>
        <v>649.86372904521704</v>
      </c>
      <c r="AZ79" s="1">
        <f ca="1">(AE79-BA78)*Surge_Predicted_Impact!$C$124</f>
        <v>17.310991078475119</v>
      </c>
      <c r="BA79" s="1">
        <f ca="1">BA78*(1-1/Surge_Predicted_Impact!$C$125)+AZ79</f>
        <v>413.48681950578572</v>
      </c>
      <c r="BB79" s="37">
        <f t="shared" ca="1" si="39"/>
        <v>2571.2368195057857</v>
      </c>
      <c r="BC79" s="1">
        <f ca="1">(AF79-BD78)*Surge_Predicted_Impact!$C$124</f>
        <v>4.3212137869903762</v>
      </c>
      <c r="BD79" s="1">
        <f ca="1">BD78*(1-1/Surge_Predicted_Impact!$C$125)+BC79</f>
        <v>71.065647852169718</v>
      </c>
      <c r="BE79" s="37">
        <f t="shared" ca="1" si="27"/>
        <v>575.06564785216972</v>
      </c>
      <c r="BF79" s="1">
        <f ca="1">(AI79-BG78)*Surge_Predicted_Impact!$C$124</f>
        <v>21.723705767347109</v>
      </c>
      <c r="BG79" s="1">
        <f ca="1">BG78*(1-1/Surge_Predicted_Impact!$C$125)+BF79</f>
        <v>485.8974559422582</v>
      </c>
      <c r="BH79" s="37">
        <f t="shared" ca="1" si="28"/>
        <v>3158.1474559422581</v>
      </c>
      <c r="BJ79" s="1">
        <f ca="1">(AT79-BK78)*Surge_Predicted_Impact!$C$124</f>
        <v>4.8408042854165698</v>
      </c>
      <c r="BK79" s="1">
        <f ca="1">BK78*(1-1/Surge_Predicted_Impact!$C$125)+BJ79</f>
        <v>114.46909188784892</v>
      </c>
      <c r="BL79" s="37">
        <f t="shared" ca="1" si="40"/>
        <v>716.61075323212526</v>
      </c>
      <c r="BM79" s="1">
        <f ca="1">(AU79-BN78)*Surge_Predicted_Impact!$C$124</f>
        <v>0.40732131640121155</v>
      </c>
      <c r="BN79" s="1">
        <f ca="1">BN78*(1-1/Surge_Predicted_Impact!$C$125)+BM79</f>
        <v>6.7364822660170978</v>
      </c>
      <c r="BO79" s="37">
        <f t="shared" ca="1" si="41"/>
        <v>54.284633390339977</v>
      </c>
      <c r="BP79" s="1">
        <f ca="1">(AX79-AY78)*Surge_Predicted_Impact!$C$124</f>
        <v>6.4986372904521703</v>
      </c>
      <c r="BQ79" s="1">
        <f ca="1">BQ78*(1-1/Surge_Predicted_Impact!$C$125)+BP79</f>
        <v>138.58781094420243</v>
      </c>
      <c r="BR79" s="1">
        <f t="shared" ca="1" si="29"/>
        <v>788.45153998941942</v>
      </c>
      <c r="BS79" s="1">
        <f ca="1">(AP79-AQ78)*Surge_Predicted_Impact!$C$124</f>
        <v>13.44</v>
      </c>
      <c r="BT79" s="1">
        <f ca="1">BT78*(1-1/Surge_Predicted_Impact!$C$125)+BS79</f>
        <v>278.30355476711514</v>
      </c>
      <c r="BU79" s="1">
        <f t="shared" ca="1" si="30"/>
        <v>1622.3035547671152</v>
      </c>
      <c r="BW79" s="1">
        <f>Surge_Predicted_Impact!$C$112</f>
        <v>0</v>
      </c>
      <c r="BX79" s="1">
        <f>Surge_Predicted_Impact!$C$113</f>
        <v>0</v>
      </c>
      <c r="BY79" s="152">
        <f>Surge_Predicted_Impact!$C$114</f>
        <v>0</v>
      </c>
      <c r="BZ79" s="152">
        <f>Surge_Predicted_Impact!$C$115</f>
        <v>0</v>
      </c>
      <c r="CA79" s="152">
        <f t="shared" si="31"/>
        <v>0</v>
      </c>
      <c r="CB79" s="1">
        <f>Surge_Predicted_Impact!$C$117</f>
        <v>0</v>
      </c>
      <c r="CC79" s="1">
        <f>Surge_Predicted_Impact!$C$118</f>
        <v>0</v>
      </c>
      <c r="CD79" s="1">
        <f>Surge_Predicted_Impact!$C$119</f>
        <v>0</v>
      </c>
      <c r="CE79" s="1">
        <f t="shared" si="32"/>
        <v>0</v>
      </c>
      <c r="CF79" s="152">
        <f>Surge_Predicted_Impact!$C$120</f>
        <v>0</v>
      </c>
      <c r="CH79" s="1">
        <f ca="1">D79*Surge_Predicted_Impact!$C$135</f>
        <v>122653.08001310777</v>
      </c>
      <c r="CI79" s="18">
        <f ca="1">(C79-C78)*Surge_Predicted_Impact!$C$135</f>
        <v>2224.4793888204731</v>
      </c>
      <c r="CJ79" s="18">
        <f ca="1">CJ78*(1- 1/Surge_Predicted_Impact!$C$137)+CI79</f>
        <v>70685.656746309643</v>
      </c>
      <c r="CK79" s="18">
        <f t="shared" ca="1" si="33"/>
        <v>68461.17735748917</v>
      </c>
      <c r="CL79" s="1">
        <f ca="1">CJ79*(1-Surge_Predicted_Impact!$C$136)</f>
        <v>60082.808234363198</v>
      </c>
      <c r="CM79" s="1">
        <f ca="1">CJ79*(1+Surge_Predicted_Impact!$C$136)</f>
        <v>81288.505258256089</v>
      </c>
      <c r="CN79" s="1">
        <f ca="1">CI79/Surge_Predicted_Impact!$C$138</f>
        <v>444.89587776409462</v>
      </c>
      <c r="CO79" s="1">
        <f ca="1">CK79/Surge_Predicted_Impact!$C$140</f>
        <v>2738.4470942995667</v>
      </c>
      <c r="CP79" s="1">
        <f t="shared" ca="1" si="34"/>
        <v>3183.3429720636614</v>
      </c>
      <c r="CQ79" s="1">
        <f ca="1">CI79/(Surge_Predicted_Impact!$C$138 + Surge_Predicted_Impact!$C$139)</f>
        <v>370.74656480341218</v>
      </c>
      <c r="CR79" s="1">
        <f ca="1">CK79/(Surge_Predicted_Impact!$C$140 + Surge_Predicted_Impact!$C$141)</f>
        <v>2633.1222060572759</v>
      </c>
      <c r="CS79" s="152">
        <f>Surge_Predicted_Impact!$C$151</f>
        <v>12000</v>
      </c>
      <c r="CT79" s="152"/>
      <c r="CU79" s="1">
        <f ca="1">Surge_Predicted_Impact!$C$146*(Calculation!E79-Calculation!H79)</f>
        <v>-8.6053313686957349</v>
      </c>
      <c r="CV79" s="1">
        <f ca="1">H78*1/Surge_Predicted_Impact!$C$60</f>
        <v>48.272944558636006</v>
      </c>
      <c r="CW79" s="1">
        <f ca="1">CV79*Surge_Predicted_Impact!$C$144+CU79</f>
        <v>-6.1916841407639343</v>
      </c>
      <c r="CX79" s="1">
        <f ca="1">CX78*(1-1/Surge_Predicted_Impact!$C$147)+CW78</f>
        <v>690.34343241917952</v>
      </c>
      <c r="CY79" s="1">
        <f ca="1">$CX79*(1-Surge_Predicted_Impact!$C$145)</f>
        <v>517.75757431438467</v>
      </c>
      <c r="CZ79" s="1">
        <f ca="1">$CX79*(1+Surge_Predicted_Impact!$C$145)</f>
        <v>862.92929052397437</v>
      </c>
      <c r="DA79" s="1">
        <f ca="1">CX79/Surge_Predicted_Impact!$C$148</f>
        <v>230.11447747305985</v>
      </c>
      <c r="DB79" s="152">
        <f>Surge_Predicted_Impact!$C$152</f>
        <v>0</v>
      </c>
    </row>
    <row r="80" spans="2:106" x14ac:dyDescent="0.25">
      <c r="B80" s="30">
        <f t="shared" si="35"/>
        <v>43969</v>
      </c>
      <c r="C80" s="18">
        <f ca="1">INDIRECT(_xlfn.CONCAT(EpidemiologicalModel_Selection!$C$2,"!",EpidemiologicalModel_Selection!$C$5,ROW()-1))</f>
        <v>71422.247172468764</v>
      </c>
      <c r="D80" s="18">
        <f ca="1">INDIRECT(_xlfn.CONCAT(EpidemiologicalModel_Selection!$C$2,"!",EpidemiologicalModel_Selection!$C$3,ROW()-1))</f>
        <v>11591.024933220768</v>
      </c>
      <c r="E80" s="37">
        <f ca="1">INDIRECT(_xlfn.CONCAT(EpidemiologicalModel_Selection!$C$2,"!",EpidemiologicalModel_Selection!$C$4,ROW()-1))</f>
        <v>201.81036057504753</v>
      </c>
      <c r="F80" s="37">
        <f ca="1">E80*Surge_Predicted_Impact!$D$53</f>
        <v>17.113518576764029</v>
      </c>
      <c r="G80" s="6">
        <f t="shared" ca="1" si="36"/>
        <v>281.54316363591931</v>
      </c>
      <c r="H80" s="24">
        <f ca="1">H79*(1-1/Surge_Predicted_Impact!$C$60)+F80</f>
        <v>281.54316363591931</v>
      </c>
      <c r="I80" s="24">
        <f ca="1">(1-Surge_Predicted_Impact!$C$68)*Calculation!O79</f>
        <v>12.224457934237812</v>
      </c>
      <c r="J80" s="24">
        <f ca="1">I80+(J79*(1-1/Surge_Predicted_Impact!$C$63))</f>
        <v>99.168156449718879</v>
      </c>
      <c r="K80" s="24">
        <f ca="1">(1/Surge_Predicted_Impact!$C$62)*Calculation!L79</f>
        <v>7.7147750962634429</v>
      </c>
      <c r="L80" s="24">
        <f ca="1">M80+L79*(1-1/Surge_Predicted_Impact!$C$62)</f>
        <v>86.799905520418335</v>
      </c>
      <c r="M80" s="1">
        <f ca="1">E80*Surge_Predicted_Impact!$D$55</f>
        <v>1.9373794615204583</v>
      </c>
      <c r="N80" s="6">
        <f ca="1">N79*(1-1/Surge_Predicted_Impact!$C$64)+K80</f>
        <v>90.924039563828472</v>
      </c>
      <c r="O80" s="24">
        <f ca="1">N79*1/Surge_Predicted_Impact!$C$64</f>
        <v>11.88703778108072</v>
      </c>
      <c r="P80" s="1">
        <f ca="1">E80*Surge_Predicted_Impact!$D$54</f>
        <v>13.238759653723116</v>
      </c>
      <c r="Q80" s="1">
        <f ca="1">Q79*(1-1/Surge_Predicted_Impact!$C$61)+P80</f>
        <v>760.37123561928286</v>
      </c>
      <c r="R80" s="6">
        <f t="shared" ca="1" si="37"/>
        <v>946.33929758941997</v>
      </c>
      <c r="S80" s="1">
        <f ca="1">E80*Surge_Predicted_Impact!$D$56</f>
        <v>9.6868973076022907E-3</v>
      </c>
      <c r="T80" s="6">
        <f ca="1">T79*(1-1/Surge_Predicted_Impact!$C$65)+S80</f>
        <v>0.31504893445166077</v>
      </c>
      <c r="U80" s="1">
        <f ca="1">E80*Surge_Predicted_Impact!$D$57</f>
        <v>1.5499035692163666E-2</v>
      </c>
      <c r="V80" s="6">
        <f ca="1">U79*(1-1/Surge_Predicted_Impact!$C$66)+U80</f>
        <v>1.5499035692163666E-2</v>
      </c>
      <c r="W80" s="5">
        <f>Surge_Predicted_Impact!$C$72</f>
        <v>0</v>
      </c>
      <c r="X80" s="160">
        <f>Surge_Predicted_Impact!$C$73</f>
        <v>0</v>
      </c>
      <c r="Y80" s="5">
        <f>Surge_Predicted_Impact!$C$74</f>
        <v>0</v>
      </c>
      <c r="Z80" s="5">
        <f>Surge_Predicted_Impact!$C$75</f>
        <v>0</v>
      </c>
      <c r="AA80" s="5">
        <f>Surge_Predicted_Impact!$C$76</f>
        <v>0</v>
      </c>
      <c r="AC80" s="18">
        <f ca="1">_xlfn.CEILING.MATH(G80/Surge_Predicted_Impact!$C$92)*(24/Surge_Predicted_Impact!$C$89)*(7/Surge_Predicted_Impact!$C$90)</f>
        <v>372.75</v>
      </c>
      <c r="AD80" s="18">
        <f ca="1">_xlfn.CEILING.MATH(R80/Surge_Predicted_Impact!$C$93)*(24/Surge_Predicted_Impact!$C$89)*(7/Surge_Predicted_Impact!$C$90)</f>
        <v>1659</v>
      </c>
      <c r="AE80" s="1">
        <f t="shared" ca="1" si="23"/>
        <v>2031.75</v>
      </c>
      <c r="AF80" s="1">
        <f ca="1">_xlfn.CEILING.MATH(N80/Surge_Predicted_Impact!$C$94)*24/Surge_Predicted_Impact!$C$89*7/Surge_Predicted_Impact!$C$90</f>
        <v>477.75</v>
      </c>
      <c r="AG80" s="1">
        <f ca="1">_xlfn.CEILING.MATH(T80/Surge_Predicted_Impact!$C$95)*24/Surge_Predicted_Impact!$C$89*7/Surge_Predicted_Impact!$C$90</f>
        <v>5.25</v>
      </c>
      <c r="AH80" s="1">
        <f ca="1">_xlfn.CEILING.MATH(V80/Surge_Predicted_Impact!$C$96)*24/Surge_Predicted_Impact!$C$89*7/Surge_Predicted_Impact!$C$90</f>
        <v>5.25</v>
      </c>
      <c r="AI80" s="18">
        <f t="shared" ca="1" si="38"/>
        <v>2520</v>
      </c>
      <c r="AJ80" s="41"/>
      <c r="AK80" s="23">
        <f ca="1">_xlfn.CEILING.MATH(G80/Surge_Predicted_Impact!$C$103)*24/Surge_Predicted_Impact!$C$100*7/Surge_Predicted_Impact!$C$101</f>
        <v>189</v>
      </c>
      <c r="AL80" s="23">
        <f ca="1">_xlfn.CEILING.MATH(R80/Surge_Predicted_Impact!$C$104)*24/Surge_Predicted_Impact!$C$100*7/Surge_Predicted_Impact!$C$101</f>
        <v>829.5</v>
      </c>
      <c r="AM80" s="23">
        <f ca="1">_xlfn.CEILING.MATH(N80/Surge_Predicted_Impact!$C$105)*24/Surge_Predicted_Impact!$C$100*7/Surge_Predicted_Impact!$C$101</f>
        <v>241.5</v>
      </c>
      <c r="AN80" s="23">
        <f ca="1">_xlfn.CEILING.MATH(T80/Surge_Predicted_Impact!$C$106)*24/Surge_Predicted_Impact!$C$100*7/Surge_Predicted_Impact!$C$101</f>
        <v>5.25</v>
      </c>
      <c r="AO80" s="23">
        <f ca="1">_xlfn.CEILING.MATH(V80/Surge_Predicted_Impact!$C$107)*24/Surge_Predicted_Impact!$C$100*7/Surge_Predicted_Impact!$C$101</f>
        <v>5.25</v>
      </c>
      <c r="AP80" s="1">
        <f t="shared" ca="1" si="24"/>
        <v>1270.5</v>
      </c>
      <c r="AR80" s="38">
        <f ca="1">G80/Surge_Predicted_Impact!$C$81</f>
        <v>93.847721211973109</v>
      </c>
      <c r="AS80" s="38">
        <f ca="1">$R80/Surge_Predicted_Impact!$C$82</f>
        <v>473.16964879470999</v>
      </c>
      <c r="AT80" s="38">
        <f t="shared" ca="1" si="25"/>
        <v>567.01737000668311</v>
      </c>
      <c r="AU80" s="38">
        <f ca="1">N80/Surge_Predicted_Impact!$C$83</f>
        <v>45.462019781914236</v>
      </c>
      <c r="AV80" s="38">
        <f ca="1">T80/Surge_Predicted_Impact!$C$84</f>
        <v>0.15752446722583038</v>
      </c>
      <c r="AW80" s="38">
        <f ca="1">V80/Surge_Predicted_Impact!$C$85</f>
        <v>3.8747589230409166E-3</v>
      </c>
      <c r="AX80" s="38">
        <f t="shared" ca="1" si="26"/>
        <v>612.64078901474613</v>
      </c>
      <c r="AZ80" s="1">
        <f ca="1">(AE80-BA79)*Surge_Predicted_Impact!$C$124</f>
        <v>16.182631804942144</v>
      </c>
      <c r="BA80" s="1">
        <f ca="1">BA79*(1-1/Surge_Predicted_Impact!$C$125)+AZ80</f>
        <v>400.13467848888604</v>
      </c>
      <c r="BB80" s="37">
        <f t="shared" ca="1" si="39"/>
        <v>2431.884678488886</v>
      </c>
      <c r="BC80" s="1">
        <f ca="1">(AF80-BD79)*Surge_Predicted_Impact!$C$124</f>
        <v>4.0668435214783027</v>
      </c>
      <c r="BD80" s="1">
        <f ca="1">BD79*(1-1/Surge_Predicted_Impact!$C$125)+BC80</f>
        <v>70.056373669921612</v>
      </c>
      <c r="BE80" s="37">
        <f t="shared" ca="1" si="27"/>
        <v>547.80637366992164</v>
      </c>
      <c r="BF80" s="1">
        <f ca="1">(AI80-BG79)*Surge_Predicted_Impact!$C$124</f>
        <v>20.341025440577418</v>
      </c>
      <c r="BG80" s="1">
        <f ca="1">BG79*(1-1/Surge_Predicted_Impact!$C$125)+BF80</f>
        <v>471.53152024410292</v>
      </c>
      <c r="BH80" s="37">
        <f t="shared" ca="1" si="28"/>
        <v>2991.5315202441029</v>
      </c>
      <c r="BJ80" s="1">
        <f ca="1">(AT80-BK79)*Surge_Predicted_Impact!$C$124</f>
        <v>4.5254827811883427</v>
      </c>
      <c r="BK80" s="1">
        <f ca="1">BK79*(1-1/Surge_Predicted_Impact!$C$125)+BJ80</f>
        <v>110.81821096276235</v>
      </c>
      <c r="BL80" s="37">
        <f t="shared" ca="1" si="40"/>
        <v>677.83558096944546</v>
      </c>
      <c r="BM80" s="1">
        <f ca="1">(AU80-BN79)*Surge_Predicted_Impact!$C$124</f>
        <v>0.3872553751589714</v>
      </c>
      <c r="BN80" s="1">
        <f ca="1">BN79*(1-1/Surge_Predicted_Impact!$C$125)+BM80</f>
        <v>6.6425603364605621</v>
      </c>
      <c r="BO80" s="37">
        <f t="shared" ca="1" si="41"/>
        <v>52.104580118374798</v>
      </c>
      <c r="BP80" s="1">
        <f ca="1">(AX80-AY79)*Surge_Predicted_Impact!$C$124</f>
        <v>6.1264078901474619</v>
      </c>
      <c r="BQ80" s="1">
        <f ca="1">BQ79*(1-1/Surge_Predicted_Impact!$C$125)+BP80</f>
        <v>134.81508948119256</v>
      </c>
      <c r="BR80" s="1">
        <f t="shared" ca="1" si="29"/>
        <v>747.45587849593869</v>
      </c>
      <c r="BS80" s="1">
        <f ca="1">(AP80-AQ79)*Surge_Predicted_Impact!$C$124</f>
        <v>12.705</v>
      </c>
      <c r="BT80" s="1">
        <f ca="1">BT79*(1-1/Surge_Predicted_Impact!$C$125)+BS80</f>
        <v>271.1297294266069</v>
      </c>
      <c r="BU80" s="1">
        <f t="shared" ca="1" si="30"/>
        <v>1541.6297294266069</v>
      </c>
      <c r="BW80" s="1">
        <f>Surge_Predicted_Impact!$C$112</f>
        <v>0</v>
      </c>
      <c r="BX80" s="1">
        <f>Surge_Predicted_Impact!$C$113</f>
        <v>0</v>
      </c>
      <c r="BY80" s="152">
        <f>Surge_Predicted_Impact!$C$114</f>
        <v>0</v>
      </c>
      <c r="BZ80" s="152">
        <f>Surge_Predicted_Impact!$C$115</f>
        <v>0</v>
      </c>
      <c r="CA80" s="152">
        <f t="shared" si="31"/>
        <v>0</v>
      </c>
      <c r="CB80" s="1">
        <f>Surge_Predicted_Impact!$C$117</f>
        <v>0</v>
      </c>
      <c r="CC80" s="1">
        <f>Surge_Predicted_Impact!$C$118</f>
        <v>0</v>
      </c>
      <c r="CD80" s="1">
        <f>Surge_Predicted_Impact!$C$119</f>
        <v>0</v>
      </c>
      <c r="CE80" s="1">
        <f t="shared" si="32"/>
        <v>0</v>
      </c>
      <c r="CF80" s="152">
        <f>Surge_Predicted_Impact!$C$120</f>
        <v>0</v>
      </c>
      <c r="CH80" s="1">
        <f ca="1">D80*Surge_Predicted_Impact!$C$135</f>
        <v>115910.24933220768</v>
      </c>
      <c r="CI80" s="18">
        <f ca="1">(C80-C79)*Surge_Predicted_Impact!$C$135</f>
        <v>2018.1036057505116</v>
      </c>
      <c r="CJ80" s="18">
        <f ca="1">CJ79*(1- 1/Surge_Predicted_Impact!$C$137)+CI80</f>
        <v>65635.194677429186</v>
      </c>
      <c r="CK80" s="18">
        <f t="shared" ca="1" si="33"/>
        <v>63617.091071678675</v>
      </c>
      <c r="CL80" s="1">
        <f ca="1">CJ80*(1-Surge_Predicted_Impact!$C$136)</f>
        <v>55789.915475814807</v>
      </c>
      <c r="CM80" s="1">
        <f ca="1">CJ80*(1+Surge_Predicted_Impact!$C$136)</f>
        <v>75480.473879043551</v>
      </c>
      <c r="CN80" s="1">
        <f ca="1">CI80/Surge_Predicted_Impact!$C$138</f>
        <v>403.62072115010233</v>
      </c>
      <c r="CO80" s="1">
        <f ca="1">CK80/Surge_Predicted_Impact!$C$140</f>
        <v>2544.6836428671468</v>
      </c>
      <c r="CP80" s="1">
        <f t="shared" ca="1" si="34"/>
        <v>2948.3043640172491</v>
      </c>
      <c r="CQ80" s="1">
        <f ca="1">CI80/(Surge_Predicted_Impact!$C$138 + Surge_Predicted_Impact!$C$139)</f>
        <v>336.35060095841862</v>
      </c>
      <c r="CR80" s="1">
        <f ca="1">CK80/(Surge_Predicted_Impact!$C$140 + Surge_Predicted_Impact!$C$141)</f>
        <v>2446.8111950645643</v>
      </c>
      <c r="CS80" s="152">
        <f>Surge_Predicted_Impact!$C$151</f>
        <v>12000</v>
      </c>
      <c r="CT80" s="152"/>
      <c r="CU80" s="1">
        <f ca="1">Surge_Predicted_Impact!$C$146*(Calculation!E80-Calculation!H80)</f>
        <v>-7.9732803060871795</v>
      </c>
      <c r="CV80" s="1">
        <f ca="1">H79*1/Surge_Predicted_Impact!$C$60</f>
        <v>44.071607509859213</v>
      </c>
      <c r="CW80" s="1">
        <f ca="1">CV80*Surge_Predicted_Impact!$C$144+CU80</f>
        <v>-5.7696999305942187</v>
      </c>
      <c r="CX80" s="1">
        <f ca="1">CX79*(1-1/Surge_Predicted_Impact!$C$147)+CW79</f>
        <v>649.63457665745648</v>
      </c>
      <c r="CY80" s="1">
        <f ca="1">$CX80*(1-Surge_Predicted_Impact!$C$145)</f>
        <v>487.22593249309239</v>
      </c>
      <c r="CZ80" s="1">
        <f ca="1">$CX80*(1+Surge_Predicted_Impact!$C$145)</f>
        <v>812.04322082182057</v>
      </c>
      <c r="DA80" s="1">
        <f ca="1">CX80/Surge_Predicted_Impact!$C$148</f>
        <v>216.54485888581883</v>
      </c>
      <c r="DB80" s="152">
        <f>Surge_Predicted_Impact!$C$152</f>
        <v>0</v>
      </c>
    </row>
    <row r="81" spans="2:106" x14ac:dyDescent="0.25">
      <c r="B81" s="30">
        <f t="shared" si="35"/>
        <v>43970</v>
      </c>
      <c r="C81" s="18">
        <f ca="1">INDIRECT(_xlfn.CONCAT(EpidemiologicalModel_Selection!$C$2,"!",EpidemiologicalModel_Selection!$C$5,ROW()-1))</f>
        <v>71605.620814273265</v>
      </c>
      <c r="D81" s="18">
        <f ca="1">INDIRECT(_xlfn.CONCAT(EpidemiologicalModel_Selection!$C$2,"!",EpidemiologicalModel_Selection!$C$3,ROW()-1))</f>
        <v>10946.468222652351</v>
      </c>
      <c r="E81" s="37">
        <f ca="1">INDIRECT(_xlfn.CONCAT(EpidemiologicalModel_Selection!$C$2,"!",EpidemiologicalModel_Selection!$C$4,ROW()-1))</f>
        <v>183.37364180449512</v>
      </c>
      <c r="F81" s="37">
        <f ca="1">E81*Surge_Predicted_Impact!$D$53</f>
        <v>15.550084825021186</v>
      </c>
      <c r="G81" s="6">
        <f t="shared" ca="1" si="36"/>
        <v>256.87279651295205</v>
      </c>
      <c r="H81" s="24">
        <f ca="1">H80*(1-1/Surge_Predicted_Impact!$C$60)+F81</f>
        <v>256.87279651295205</v>
      </c>
      <c r="I81" s="24">
        <f ca="1">(1-Surge_Predicted_Impact!$C$68)*Calculation!O80</f>
        <v>11.708732214364508</v>
      </c>
      <c r="J81" s="24">
        <f ca="1">I81+(J80*(1-1/Surge_Predicted_Impact!$C$63))</f>
        <v>96.710009171266407</v>
      </c>
      <c r="K81" s="24">
        <f ca="1">(1/Surge_Predicted_Impact!$C$62)*Calculation!L80</f>
        <v>7.2333254600348607</v>
      </c>
      <c r="L81" s="24">
        <f ca="1">M81+L80*(1-1/Surge_Predicted_Impact!$C$62)</f>
        <v>81.326967021706622</v>
      </c>
      <c r="M81" s="1">
        <f ca="1">E81*Surge_Predicted_Impact!$D$55</f>
        <v>1.7603869613231549</v>
      </c>
      <c r="N81" s="6">
        <f ca="1">N80*(1-1/Surge_Predicted_Impact!$C$64)+K81</f>
        <v>86.791860078384772</v>
      </c>
      <c r="O81" s="24">
        <f ca="1">N80*1/Surge_Predicted_Impact!$C$64</f>
        <v>11.365504945478559</v>
      </c>
      <c r="P81" s="1">
        <f ca="1">E81*Surge_Predicted_Impact!$D$54</f>
        <v>12.029310902374878</v>
      </c>
      <c r="Q81" s="1">
        <f ca="1">Q80*(1-1/Surge_Predicted_Impact!$C$61)+P81</f>
        <v>718.08831540599465</v>
      </c>
      <c r="R81" s="6">
        <f t="shared" ca="1" si="37"/>
        <v>896.12529159896769</v>
      </c>
      <c r="S81" s="1">
        <f ca="1">E81*Surge_Predicted_Impact!$D$56</f>
        <v>8.801934806615775E-3</v>
      </c>
      <c r="T81" s="6">
        <f ca="1">T80*(1-1/Surge_Predicted_Impact!$C$65)+S81</f>
        <v>0.2923459758131105</v>
      </c>
      <c r="U81" s="1">
        <f ca="1">E81*Surge_Predicted_Impact!$D$57</f>
        <v>1.408309569058524E-2</v>
      </c>
      <c r="V81" s="6">
        <f ca="1">U80*(1-1/Surge_Predicted_Impact!$C$66)+U81</f>
        <v>1.408309569058524E-2</v>
      </c>
      <c r="W81" s="5">
        <f>Surge_Predicted_Impact!$C$72</f>
        <v>0</v>
      </c>
      <c r="X81" s="160">
        <f>Surge_Predicted_Impact!$C$73</f>
        <v>0</v>
      </c>
      <c r="Y81" s="5">
        <f>Surge_Predicted_Impact!$C$74</f>
        <v>0</v>
      </c>
      <c r="Z81" s="5">
        <f>Surge_Predicted_Impact!$C$75</f>
        <v>0</v>
      </c>
      <c r="AA81" s="5">
        <f>Surge_Predicted_Impact!$C$76</f>
        <v>0</v>
      </c>
      <c r="AC81" s="18">
        <f ca="1">_xlfn.CEILING.MATH(G81/Surge_Predicted_Impact!$C$92)*(24/Surge_Predicted_Impact!$C$89)*(7/Surge_Predicted_Impact!$C$90)</f>
        <v>341.25</v>
      </c>
      <c r="AD81" s="18">
        <f ca="1">_xlfn.CEILING.MATH(R81/Surge_Predicted_Impact!$C$93)*(24/Surge_Predicted_Impact!$C$89)*(7/Surge_Predicted_Impact!$C$90)</f>
        <v>1569.75</v>
      </c>
      <c r="AE81" s="1">
        <f t="shared" ca="1" si="23"/>
        <v>1911</v>
      </c>
      <c r="AF81" s="1">
        <f ca="1">_xlfn.CEILING.MATH(N81/Surge_Predicted_Impact!$C$94)*24/Surge_Predicted_Impact!$C$89*7/Surge_Predicted_Impact!$C$90</f>
        <v>456.75</v>
      </c>
      <c r="AG81" s="1">
        <f ca="1">_xlfn.CEILING.MATH(T81/Surge_Predicted_Impact!$C$95)*24/Surge_Predicted_Impact!$C$89*7/Surge_Predicted_Impact!$C$90</f>
        <v>5.25</v>
      </c>
      <c r="AH81" s="1">
        <f ca="1">_xlfn.CEILING.MATH(V81/Surge_Predicted_Impact!$C$96)*24/Surge_Predicted_Impact!$C$89*7/Surge_Predicted_Impact!$C$90</f>
        <v>5.25</v>
      </c>
      <c r="AI81" s="18">
        <f t="shared" ca="1" si="38"/>
        <v>2378.25</v>
      </c>
      <c r="AJ81" s="41"/>
      <c r="AK81" s="23">
        <f ca="1">_xlfn.CEILING.MATH(G81/Surge_Predicted_Impact!$C$103)*24/Surge_Predicted_Impact!$C$100*7/Surge_Predicted_Impact!$C$101</f>
        <v>173.25</v>
      </c>
      <c r="AL81" s="23">
        <f ca="1">_xlfn.CEILING.MATH(R81/Surge_Predicted_Impact!$C$104)*24/Surge_Predicted_Impact!$C$100*7/Surge_Predicted_Impact!$C$101</f>
        <v>787.5</v>
      </c>
      <c r="AM81" s="23">
        <f ca="1">_xlfn.CEILING.MATH(N81/Surge_Predicted_Impact!$C$105)*24/Surge_Predicted_Impact!$C$100*7/Surge_Predicted_Impact!$C$101</f>
        <v>231</v>
      </c>
      <c r="AN81" s="23">
        <f ca="1">_xlfn.CEILING.MATH(T81/Surge_Predicted_Impact!$C$106)*24/Surge_Predicted_Impact!$C$100*7/Surge_Predicted_Impact!$C$101</f>
        <v>5.25</v>
      </c>
      <c r="AO81" s="23">
        <f ca="1">_xlfn.CEILING.MATH(V81/Surge_Predicted_Impact!$C$107)*24/Surge_Predicted_Impact!$C$100*7/Surge_Predicted_Impact!$C$101</f>
        <v>5.25</v>
      </c>
      <c r="AP81" s="1">
        <f t="shared" ca="1" si="24"/>
        <v>1202.25</v>
      </c>
      <c r="AR81" s="38">
        <f ca="1">G81/Surge_Predicted_Impact!$C$81</f>
        <v>85.62426550431735</v>
      </c>
      <c r="AS81" s="38">
        <f ca="1">$R81/Surge_Predicted_Impact!$C$82</f>
        <v>448.06264579948385</v>
      </c>
      <c r="AT81" s="38">
        <f t="shared" ca="1" si="25"/>
        <v>533.68691130380125</v>
      </c>
      <c r="AU81" s="38">
        <f ca="1">N81/Surge_Predicted_Impact!$C$83</f>
        <v>43.395930039192386</v>
      </c>
      <c r="AV81" s="38">
        <f ca="1">T81/Surge_Predicted_Impact!$C$84</f>
        <v>0.14617298790655525</v>
      </c>
      <c r="AW81" s="38">
        <f ca="1">V81/Surge_Predicted_Impact!$C$85</f>
        <v>3.5207739226463101E-3</v>
      </c>
      <c r="AX81" s="38">
        <f t="shared" ca="1" si="26"/>
        <v>577.23253510482277</v>
      </c>
      <c r="AZ81" s="1">
        <f ca="1">(AE81-BA80)*Surge_Predicted_Impact!$C$124</f>
        <v>15.10865321511114</v>
      </c>
      <c r="BA81" s="1">
        <f ca="1">BA80*(1-1/Surge_Predicted_Impact!$C$125)+AZ81</f>
        <v>386.6622832405053</v>
      </c>
      <c r="BB81" s="37">
        <f t="shared" ca="1" si="39"/>
        <v>2297.6622832405055</v>
      </c>
      <c r="BC81" s="1">
        <f ca="1">(AF81-BD80)*Surge_Predicted_Impact!$C$124</f>
        <v>3.8669362633007838</v>
      </c>
      <c r="BD81" s="1">
        <f ca="1">BD80*(1-1/Surge_Predicted_Impact!$C$125)+BC81</f>
        <v>68.919283242513714</v>
      </c>
      <c r="BE81" s="37">
        <f t="shared" ca="1" si="27"/>
        <v>525.66928324251376</v>
      </c>
      <c r="BF81" s="1">
        <f ca="1">(AI81-BG80)*Surge_Predicted_Impact!$C$124</f>
        <v>19.067184797558973</v>
      </c>
      <c r="BG81" s="1">
        <f ca="1">BG80*(1-1/Surge_Predicted_Impact!$C$125)+BF81</f>
        <v>456.91788216708312</v>
      </c>
      <c r="BH81" s="37">
        <f t="shared" ca="1" si="28"/>
        <v>2835.167882167083</v>
      </c>
      <c r="BJ81" s="1">
        <f ca="1">(AT81-BK80)*Surge_Predicted_Impact!$C$124</f>
        <v>4.2286870034103892</v>
      </c>
      <c r="BK81" s="1">
        <f ca="1">BK80*(1-1/Surge_Predicted_Impact!$C$125)+BJ81</f>
        <v>107.13131146883258</v>
      </c>
      <c r="BL81" s="37">
        <f t="shared" ca="1" si="40"/>
        <v>640.81822277263382</v>
      </c>
      <c r="BM81" s="1">
        <f ca="1">(AU81-BN80)*Surge_Predicted_Impact!$C$124</f>
        <v>0.36753369702731825</v>
      </c>
      <c r="BN81" s="1">
        <f ca="1">BN80*(1-1/Surge_Predicted_Impact!$C$125)+BM81</f>
        <v>6.535625438026412</v>
      </c>
      <c r="BO81" s="37">
        <f t="shared" ca="1" si="41"/>
        <v>49.931555477218801</v>
      </c>
      <c r="BP81" s="1">
        <f ca="1">(AX81-AY80)*Surge_Predicted_Impact!$C$124</f>
        <v>5.7723253510482282</v>
      </c>
      <c r="BQ81" s="1">
        <f ca="1">BQ80*(1-1/Surge_Predicted_Impact!$C$125)+BP81</f>
        <v>130.95776558358418</v>
      </c>
      <c r="BR81" s="1">
        <f t="shared" ca="1" si="29"/>
        <v>708.19030068840698</v>
      </c>
      <c r="BS81" s="1">
        <f ca="1">(AP81-AQ80)*Surge_Predicted_Impact!$C$124</f>
        <v>12.022500000000001</v>
      </c>
      <c r="BT81" s="1">
        <f ca="1">BT80*(1-1/Surge_Predicted_Impact!$C$125)+BS81</f>
        <v>263.78582018184926</v>
      </c>
      <c r="BU81" s="1">
        <f t="shared" ca="1" si="30"/>
        <v>1466.0358201818492</v>
      </c>
      <c r="BW81" s="1">
        <f>Surge_Predicted_Impact!$C$112</f>
        <v>0</v>
      </c>
      <c r="BX81" s="1">
        <f>Surge_Predicted_Impact!$C$113</f>
        <v>0</v>
      </c>
      <c r="BY81" s="152">
        <f>Surge_Predicted_Impact!$C$114</f>
        <v>0</v>
      </c>
      <c r="BZ81" s="152">
        <f>Surge_Predicted_Impact!$C$115</f>
        <v>0</v>
      </c>
      <c r="CA81" s="152">
        <f t="shared" si="31"/>
        <v>0</v>
      </c>
      <c r="CB81" s="1">
        <f>Surge_Predicted_Impact!$C$117</f>
        <v>0</v>
      </c>
      <c r="CC81" s="1">
        <f>Surge_Predicted_Impact!$C$118</f>
        <v>0</v>
      </c>
      <c r="CD81" s="1">
        <f>Surge_Predicted_Impact!$C$119</f>
        <v>0</v>
      </c>
      <c r="CE81" s="1">
        <f t="shared" si="32"/>
        <v>0</v>
      </c>
      <c r="CF81" s="152">
        <f>Surge_Predicted_Impact!$C$120</f>
        <v>0</v>
      </c>
      <c r="CH81" s="1">
        <f ca="1">D81*Surge_Predicted_Impact!$C$135</f>
        <v>109464.68222652351</v>
      </c>
      <c r="CI81" s="18">
        <f ca="1">(C81-C80)*Surge_Predicted_Impact!$C$135</f>
        <v>1833.7364180450095</v>
      </c>
      <c r="CJ81" s="18">
        <f ca="1">CJ80*(1- 1/Surge_Predicted_Impact!$C$137)+CI81</f>
        <v>60905.411627731279</v>
      </c>
      <c r="CK81" s="18">
        <f t="shared" ca="1" si="33"/>
        <v>59071.675209686269</v>
      </c>
      <c r="CL81" s="1">
        <f ca="1">CJ81*(1-Surge_Predicted_Impact!$C$136)</f>
        <v>51769.599883571587</v>
      </c>
      <c r="CM81" s="1">
        <f ca="1">CJ81*(1+Surge_Predicted_Impact!$C$136)</f>
        <v>70041.22337189097</v>
      </c>
      <c r="CN81" s="1">
        <f ca="1">CI81/Surge_Predicted_Impact!$C$138</f>
        <v>366.7472836090019</v>
      </c>
      <c r="CO81" s="1">
        <f ca="1">CK81/Surge_Predicted_Impact!$C$140</f>
        <v>2362.8670083874508</v>
      </c>
      <c r="CP81" s="1">
        <f t="shared" ca="1" si="34"/>
        <v>2729.6142919964527</v>
      </c>
      <c r="CQ81" s="1">
        <f ca="1">CI81/(Surge_Predicted_Impact!$C$138 + Surge_Predicted_Impact!$C$139)</f>
        <v>305.62273634083493</v>
      </c>
      <c r="CR81" s="1">
        <f ca="1">CK81/(Surge_Predicted_Impact!$C$140 + Surge_Predicted_Impact!$C$141)</f>
        <v>2271.9875080648567</v>
      </c>
      <c r="CS81" s="152">
        <f>Surge_Predicted_Impact!$C$151</f>
        <v>12000</v>
      </c>
      <c r="CT81" s="152"/>
      <c r="CU81" s="1">
        <f ca="1">Surge_Predicted_Impact!$C$146*(Calculation!E81-Calculation!H81)</f>
        <v>-7.3499154708456933</v>
      </c>
      <c r="CV81" s="1">
        <f ca="1">H80*1/Surge_Predicted_Impact!$C$60</f>
        <v>40.220451947988472</v>
      </c>
      <c r="CW81" s="1">
        <f ca="1">CV81*Surge_Predicted_Impact!$C$144+CU81</f>
        <v>-5.3388928734462695</v>
      </c>
      <c r="CX81" s="1">
        <f ca="1">CX80*(1-1/Surge_Predicted_Impact!$C$147)+CW80</f>
        <v>611.38314789398942</v>
      </c>
      <c r="CY81" s="1">
        <f ca="1">$CX81*(1-Surge_Predicted_Impact!$C$145)</f>
        <v>458.53736092049206</v>
      </c>
      <c r="CZ81" s="1">
        <f ca="1">$CX81*(1+Surge_Predicted_Impact!$C$145)</f>
        <v>764.22893486748671</v>
      </c>
      <c r="DA81" s="1">
        <f ca="1">CX81/Surge_Predicted_Impact!$C$148</f>
        <v>203.7943826313298</v>
      </c>
      <c r="DB81" s="152">
        <f>Surge_Predicted_Impact!$C$152</f>
        <v>0</v>
      </c>
    </row>
    <row r="82" spans="2:106" x14ac:dyDescent="0.25">
      <c r="B82" s="30">
        <f t="shared" si="35"/>
        <v>43971</v>
      </c>
      <c r="C82" s="18">
        <f ca="1">INDIRECT(_xlfn.CONCAT(EpidemiologicalModel_Selection!$C$2,"!",EpidemiologicalModel_Selection!$C$5,ROW()-1))</f>
        <v>71772.496886599925</v>
      </c>
      <c r="D82" s="18">
        <f ca="1">INDIRECT(_xlfn.CONCAT(EpidemiologicalModel_Selection!$C$2,"!",EpidemiologicalModel_Selection!$C$3,ROW()-1))</f>
        <v>10331.453707646693</v>
      </c>
      <c r="E82" s="37">
        <f ca="1">INDIRECT(_xlfn.CONCAT(EpidemiologicalModel_Selection!$C$2,"!",EpidemiologicalModel_Selection!$C$4,ROW()-1))</f>
        <v>166.87607232665195</v>
      </c>
      <c r="F82" s="37">
        <f ca="1">E82*Surge_Predicted_Impact!$D$53</f>
        <v>14.151090933300086</v>
      </c>
      <c r="G82" s="6">
        <f t="shared" ca="1" si="36"/>
        <v>234.32777365868756</v>
      </c>
      <c r="H82" s="24">
        <f ca="1">H81*(1-1/Surge_Predicted_Impact!$C$60)+F82</f>
        <v>234.32777365868756</v>
      </c>
      <c r="I82" s="24">
        <f ca="1">(1-Surge_Predicted_Impact!$C$68)*Calculation!O81</f>
        <v>11.19502237129638</v>
      </c>
      <c r="J82" s="24">
        <f ca="1">I82+(J81*(1-1/Surge_Predicted_Impact!$C$63))</f>
        <v>94.089315946667583</v>
      </c>
      <c r="K82" s="24">
        <f ca="1">(1/Surge_Predicted_Impact!$C$62)*Calculation!L81</f>
        <v>6.7772472518088849</v>
      </c>
      <c r="L82" s="24">
        <f ca="1">M82+L81*(1-1/Surge_Predicted_Impact!$C$62)</f>
        <v>76.15173006423359</v>
      </c>
      <c r="M82" s="1">
        <f ca="1">E82*Surge_Predicted_Impact!$D$55</f>
        <v>1.6020102943358603</v>
      </c>
      <c r="N82" s="6">
        <f ca="1">N81*(1-1/Surge_Predicted_Impact!$C$64)+K82</f>
        <v>82.720124820395569</v>
      </c>
      <c r="O82" s="24">
        <f ca="1">N81*1/Surge_Predicted_Impact!$C$64</f>
        <v>10.848982509798097</v>
      </c>
      <c r="P82" s="1">
        <f ca="1">E82*Surge_Predicted_Impact!$D$54</f>
        <v>10.947070344628367</v>
      </c>
      <c r="Q82" s="1">
        <f ca="1">Q81*(1-1/Surge_Predicted_Impact!$C$61)+P82</f>
        <v>677.74336322162344</v>
      </c>
      <c r="R82" s="6">
        <f t="shared" ca="1" si="37"/>
        <v>847.98440923252463</v>
      </c>
      <c r="S82" s="1">
        <f ca="1">E82*Surge_Predicted_Impact!$D$56</f>
        <v>8.0100514716793022E-3</v>
      </c>
      <c r="T82" s="6">
        <f ca="1">T81*(1-1/Surge_Predicted_Impact!$C$65)+S82</f>
        <v>0.2711214297034788</v>
      </c>
      <c r="U82" s="1">
        <f ca="1">E82*Surge_Predicted_Impact!$D$57</f>
        <v>1.2816082354686884E-2</v>
      </c>
      <c r="V82" s="6">
        <f ca="1">U81*(1-1/Surge_Predicted_Impact!$C$66)+U82</f>
        <v>1.2816082354686884E-2</v>
      </c>
      <c r="W82" s="5">
        <f>Surge_Predicted_Impact!$C$72</f>
        <v>0</v>
      </c>
      <c r="X82" s="160">
        <f>Surge_Predicted_Impact!$C$73</f>
        <v>0</v>
      </c>
      <c r="Y82" s="5">
        <f>Surge_Predicted_Impact!$C$74</f>
        <v>0</v>
      </c>
      <c r="Z82" s="5">
        <f>Surge_Predicted_Impact!$C$75</f>
        <v>0</v>
      </c>
      <c r="AA82" s="5">
        <f>Surge_Predicted_Impact!$C$76</f>
        <v>0</v>
      </c>
      <c r="AC82" s="18">
        <f ca="1">_xlfn.CEILING.MATH(G82/Surge_Predicted_Impact!$C$92)*(24/Surge_Predicted_Impact!$C$89)*(7/Surge_Predicted_Impact!$C$90)</f>
        <v>309.75</v>
      </c>
      <c r="AD82" s="18">
        <f ca="1">_xlfn.CEILING.MATH(R82/Surge_Predicted_Impact!$C$93)*(24/Surge_Predicted_Impact!$C$89)*(7/Surge_Predicted_Impact!$C$90)</f>
        <v>1485.75</v>
      </c>
      <c r="AE82" s="1">
        <f t="shared" ca="1" si="23"/>
        <v>1795.5</v>
      </c>
      <c r="AF82" s="1">
        <f ca="1">_xlfn.CEILING.MATH(N82/Surge_Predicted_Impact!$C$94)*24/Surge_Predicted_Impact!$C$89*7/Surge_Predicted_Impact!$C$90</f>
        <v>435.75</v>
      </c>
      <c r="AG82" s="1">
        <f ca="1">_xlfn.CEILING.MATH(T82/Surge_Predicted_Impact!$C$95)*24/Surge_Predicted_Impact!$C$89*7/Surge_Predicted_Impact!$C$90</f>
        <v>5.25</v>
      </c>
      <c r="AH82" s="1">
        <f ca="1">_xlfn.CEILING.MATH(V82/Surge_Predicted_Impact!$C$96)*24/Surge_Predicted_Impact!$C$89*7/Surge_Predicted_Impact!$C$90</f>
        <v>5.25</v>
      </c>
      <c r="AI82" s="18">
        <f t="shared" ca="1" si="38"/>
        <v>2241.75</v>
      </c>
      <c r="AJ82" s="41"/>
      <c r="AK82" s="23">
        <f ca="1">_xlfn.CEILING.MATH(G82/Surge_Predicted_Impact!$C$103)*24/Surge_Predicted_Impact!$C$100*7/Surge_Predicted_Impact!$C$101</f>
        <v>157.5</v>
      </c>
      <c r="AL82" s="23">
        <f ca="1">_xlfn.CEILING.MATH(R82/Surge_Predicted_Impact!$C$104)*24/Surge_Predicted_Impact!$C$100*7/Surge_Predicted_Impact!$C$101</f>
        <v>745.5</v>
      </c>
      <c r="AM82" s="23">
        <f ca="1">_xlfn.CEILING.MATH(N82/Surge_Predicted_Impact!$C$105)*24/Surge_Predicted_Impact!$C$100*7/Surge_Predicted_Impact!$C$101</f>
        <v>220.5</v>
      </c>
      <c r="AN82" s="23">
        <f ca="1">_xlfn.CEILING.MATH(T82/Surge_Predicted_Impact!$C$106)*24/Surge_Predicted_Impact!$C$100*7/Surge_Predicted_Impact!$C$101</f>
        <v>5.25</v>
      </c>
      <c r="AO82" s="23">
        <f ca="1">_xlfn.CEILING.MATH(V82/Surge_Predicted_Impact!$C$107)*24/Surge_Predicted_Impact!$C$100*7/Surge_Predicted_Impact!$C$101</f>
        <v>5.25</v>
      </c>
      <c r="AP82" s="1">
        <f t="shared" ca="1" si="24"/>
        <v>1134</v>
      </c>
      <c r="AR82" s="38">
        <f ca="1">G82/Surge_Predicted_Impact!$C$81</f>
        <v>78.109257886229187</v>
      </c>
      <c r="AS82" s="38">
        <f ca="1">$R82/Surge_Predicted_Impact!$C$82</f>
        <v>423.99220461626231</v>
      </c>
      <c r="AT82" s="38">
        <f t="shared" ca="1" si="25"/>
        <v>502.10146250249147</v>
      </c>
      <c r="AU82" s="38">
        <f ca="1">N82/Surge_Predicted_Impact!$C$83</f>
        <v>41.360062410197784</v>
      </c>
      <c r="AV82" s="38">
        <f ca="1">T82/Surge_Predicted_Impact!$C$84</f>
        <v>0.1355607148517394</v>
      </c>
      <c r="AW82" s="38">
        <f ca="1">V82/Surge_Predicted_Impact!$C$85</f>
        <v>3.2040205886717209E-3</v>
      </c>
      <c r="AX82" s="38">
        <f t="shared" ca="1" si="26"/>
        <v>543.60028964812966</v>
      </c>
      <c r="AZ82" s="1">
        <f ca="1">(AE82-BA81)*Surge_Predicted_Impact!$C$124</f>
        <v>14.088377167594947</v>
      </c>
      <c r="BA82" s="1">
        <f ca="1">BA81*(1-1/Surge_Predicted_Impact!$C$125)+AZ82</f>
        <v>373.13192589092131</v>
      </c>
      <c r="BB82" s="37">
        <f t="shared" ca="1" si="39"/>
        <v>2168.6319258909211</v>
      </c>
      <c r="BC82" s="1">
        <f ca="1">(AF82-BD81)*Surge_Predicted_Impact!$C$124</f>
        <v>3.6683071675748629</v>
      </c>
      <c r="BD82" s="1">
        <f ca="1">BD81*(1-1/Surge_Predicted_Impact!$C$125)+BC82</f>
        <v>67.664784464194739</v>
      </c>
      <c r="BE82" s="37">
        <f t="shared" ca="1" si="27"/>
        <v>503.41478446419472</v>
      </c>
      <c r="BF82" s="1">
        <f ca="1">(AI82-BG81)*Surge_Predicted_Impact!$C$124</f>
        <v>17.848321178329169</v>
      </c>
      <c r="BG82" s="1">
        <f ca="1">BG81*(1-1/Surge_Predicted_Impact!$C$125)+BF82</f>
        <v>442.12921176204924</v>
      </c>
      <c r="BH82" s="37">
        <f t="shared" ca="1" si="28"/>
        <v>2683.8792117620492</v>
      </c>
      <c r="BJ82" s="1">
        <f ca="1">(AT82-BK81)*Surge_Predicted_Impact!$C$124</f>
        <v>3.9497015103365891</v>
      </c>
      <c r="BK82" s="1">
        <f ca="1">BK81*(1-1/Surge_Predicted_Impact!$C$125)+BJ82</f>
        <v>103.42877644568114</v>
      </c>
      <c r="BL82" s="37">
        <f t="shared" ca="1" si="40"/>
        <v>605.53023894817261</v>
      </c>
      <c r="BM82" s="1">
        <f ca="1">(AU82-BN81)*Surge_Predicted_Impact!$C$124</f>
        <v>0.34824436972171369</v>
      </c>
      <c r="BN82" s="1">
        <f ca="1">BN81*(1-1/Surge_Predicted_Impact!$C$125)+BM82</f>
        <v>6.4170394193176685</v>
      </c>
      <c r="BO82" s="37">
        <f t="shared" ca="1" si="41"/>
        <v>47.777101829515452</v>
      </c>
      <c r="BP82" s="1">
        <f ca="1">(AX82-AY81)*Surge_Predicted_Impact!$C$124</f>
        <v>5.4360028964812965</v>
      </c>
      <c r="BQ82" s="1">
        <f ca="1">BQ81*(1-1/Surge_Predicted_Impact!$C$125)+BP82</f>
        <v>127.03964236695232</v>
      </c>
      <c r="BR82" s="1">
        <f t="shared" ca="1" si="29"/>
        <v>670.63993201508197</v>
      </c>
      <c r="BS82" s="1">
        <f ca="1">(AP82-AQ81)*Surge_Predicted_Impact!$C$124</f>
        <v>11.34</v>
      </c>
      <c r="BT82" s="1">
        <f ca="1">BT81*(1-1/Surge_Predicted_Impact!$C$125)+BS82</f>
        <v>256.28397588314573</v>
      </c>
      <c r="BU82" s="1">
        <f t="shared" ca="1" si="30"/>
        <v>1390.2839758831458</v>
      </c>
      <c r="BW82" s="1">
        <f>Surge_Predicted_Impact!$C$112</f>
        <v>0</v>
      </c>
      <c r="BX82" s="1">
        <f>Surge_Predicted_Impact!$C$113</f>
        <v>0</v>
      </c>
      <c r="BY82" s="152">
        <f>Surge_Predicted_Impact!$C$114</f>
        <v>0</v>
      </c>
      <c r="BZ82" s="152">
        <f>Surge_Predicted_Impact!$C$115</f>
        <v>0</v>
      </c>
      <c r="CA82" s="152">
        <f t="shared" si="31"/>
        <v>0</v>
      </c>
      <c r="CB82" s="1">
        <f>Surge_Predicted_Impact!$C$117</f>
        <v>0</v>
      </c>
      <c r="CC82" s="1">
        <f>Surge_Predicted_Impact!$C$118</f>
        <v>0</v>
      </c>
      <c r="CD82" s="1">
        <f>Surge_Predicted_Impact!$C$119</f>
        <v>0</v>
      </c>
      <c r="CE82" s="1">
        <f t="shared" si="32"/>
        <v>0</v>
      </c>
      <c r="CF82" s="152">
        <f>Surge_Predicted_Impact!$C$120</f>
        <v>0</v>
      </c>
      <c r="CH82" s="1">
        <f ca="1">D82*Surge_Predicted_Impact!$C$135</f>
        <v>103314.53707646694</v>
      </c>
      <c r="CI82" s="18">
        <f ca="1">(C82-C81)*Surge_Predicted_Impact!$C$135</f>
        <v>1668.7607232666051</v>
      </c>
      <c r="CJ82" s="18">
        <f ca="1">CJ81*(1- 1/Surge_Predicted_Impact!$C$137)+CI82</f>
        <v>56483.631188224754</v>
      </c>
      <c r="CK82" s="18">
        <f t="shared" ca="1" si="33"/>
        <v>54814.870464958149</v>
      </c>
      <c r="CL82" s="1">
        <f ca="1">CJ82*(1-Surge_Predicted_Impact!$C$136)</f>
        <v>48011.086509991037</v>
      </c>
      <c r="CM82" s="1">
        <f ca="1">CJ82*(1+Surge_Predicted_Impact!$C$136)</f>
        <v>64956.175866458463</v>
      </c>
      <c r="CN82" s="1">
        <f ca="1">CI82/Surge_Predicted_Impact!$C$138</f>
        <v>333.75214465332101</v>
      </c>
      <c r="CO82" s="1">
        <f ca="1">CK82/Surge_Predicted_Impact!$C$140</f>
        <v>2192.5948185983261</v>
      </c>
      <c r="CP82" s="1">
        <f t="shared" ca="1" si="34"/>
        <v>2526.3469632516471</v>
      </c>
      <c r="CQ82" s="1">
        <f ca="1">CI82/(Surge_Predicted_Impact!$C$138 + Surge_Predicted_Impact!$C$139)</f>
        <v>278.12678721110086</v>
      </c>
      <c r="CR82" s="1">
        <f ca="1">CK82/(Surge_Predicted_Impact!$C$140 + Surge_Predicted_Impact!$C$141)</f>
        <v>2108.2642486522363</v>
      </c>
      <c r="CS82" s="152">
        <f>Surge_Predicted_Impact!$C$151</f>
        <v>12000</v>
      </c>
      <c r="CT82" s="152"/>
      <c r="CU82" s="1">
        <f ca="1">Surge_Predicted_Impact!$C$146*(Calculation!E82-Calculation!H82)</f>
        <v>-6.7451701332035618</v>
      </c>
      <c r="CV82" s="1">
        <f ca="1">H81*1/Surge_Predicted_Impact!$C$60</f>
        <v>36.696113787564578</v>
      </c>
      <c r="CW82" s="1">
        <f ca="1">CV82*Surge_Predicted_Impact!$C$144+CU82</f>
        <v>-4.9103644438253333</v>
      </c>
      <c r="CX82" s="1">
        <f ca="1">CX81*(1-1/Surge_Predicted_Impact!$C$147)+CW81</f>
        <v>575.47509762584366</v>
      </c>
      <c r="CY82" s="1">
        <f ca="1">$CX82*(1-Surge_Predicted_Impact!$C$145)</f>
        <v>431.60632321938272</v>
      </c>
      <c r="CZ82" s="1">
        <f ca="1">$CX82*(1+Surge_Predicted_Impact!$C$145)</f>
        <v>719.3438720323046</v>
      </c>
      <c r="DA82" s="1">
        <f ca="1">CX82/Surge_Predicted_Impact!$C$148</f>
        <v>191.82503254194788</v>
      </c>
      <c r="DB82" s="152">
        <f>Surge_Predicted_Impact!$C$152</f>
        <v>0</v>
      </c>
    </row>
    <row r="83" spans="2:106" x14ac:dyDescent="0.25">
      <c r="B83" s="30">
        <f t="shared" si="35"/>
        <v>43972</v>
      </c>
      <c r="C83" s="18">
        <f ca="1">INDIRECT(_xlfn.CONCAT(EpidemiologicalModel_Selection!$C$2,"!",EpidemiologicalModel_Selection!$C$5,ROW()-1))</f>
        <v>71924.585714628745</v>
      </c>
      <c r="D83" s="18">
        <f ca="1">INDIRECT(_xlfn.CONCAT(EpidemiologicalModel_Selection!$C$2,"!",EpidemiologicalModel_Selection!$C$3,ROW()-1))</f>
        <v>9745.5815565579069</v>
      </c>
      <c r="E83" s="37">
        <f ca="1">INDIRECT(_xlfn.CONCAT(EpidemiologicalModel_Selection!$C$2,"!",EpidemiologicalModel_Selection!$C$4,ROW()-1))</f>
        <v>152.08882802883525</v>
      </c>
      <c r="F83" s="37">
        <f ca="1">E83*Surge_Predicted_Impact!$D$53</f>
        <v>12.89713261684523</v>
      </c>
      <c r="G83" s="6">
        <f t="shared" ca="1" si="36"/>
        <v>213.74951003857743</v>
      </c>
      <c r="H83" s="24">
        <f ca="1">H82*(1-1/Surge_Predicted_Impact!$C$60)+F83</f>
        <v>213.74951003857743</v>
      </c>
      <c r="I83" s="24">
        <f ca="1">(1-Surge_Predicted_Impact!$C$68)*Calculation!O82</f>
        <v>10.686247772151125</v>
      </c>
      <c r="J83" s="24">
        <f ca="1">I83+(J82*(1-1/Surge_Predicted_Impact!$C$63))</f>
        <v>91.334232869294766</v>
      </c>
      <c r="K83" s="24">
        <f ca="1">(1/Surge_Predicted_Impact!$C$62)*Calculation!L82</f>
        <v>6.3459775053527991</v>
      </c>
      <c r="L83" s="24">
        <f ca="1">M83+L82*(1-1/Surge_Predicted_Impact!$C$62)</f>
        <v>71.265805307957606</v>
      </c>
      <c r="M83" s="1">
        <f ca="1">E83*Surge_Predicted_Impact!$D$55</f>
        <v>1.4600527490768198</v>
      </c>
      <c r="N83" s="6">
        <f ca="1">N82*(1-1/Surge_Predicted_Impact!$C$64)+K83</f>
        <v>78.726086723198932</v>
      </c>
      <c r="O83" s="24">
        <f ca="1">N82*1/Surge_Predicted_Impact!$C$64</f>
        <v>10.340015602549446</v>
      </c>
      <c r="P83" s="1">
        <f ca="1">E83*Surge_Predicted_Impact!$D$54</f>
        <v>9.9770271186915913</v>
      </c>
      <c r="Q83" s="1">
        <f ca="1">Q82*(1-1/Surge_Predicted_Impact!$C$61)+P83</f>
        <v>639.31015011019906</v>
      </c>
      <c r="R83" s="6">
        <f t="shared" ca="1" si="37"/>
        <v>801.91018828745143</v>
      </c>
      <c r="S83" s="1">
        <f ca="1">E83*Surge_Predicted_Impact!$D$56</f>
        <v>7.3002637453840995E-3</v>
      </c>
      <c r="T83" s="6">
        <f ca="1">T82*(1-1/Surge_Predicted_Impact!$C$65)+S83</f>
        <v>0.25130955047851505</v>
      </c>
      <c r="U83" s="1">
        <f ca="1">E83*Surge_Predicted_Impact!$D$57</f>
        <v>1.168042199261456E-2</v>
      </c>
      <c r="V83" s="6">
        <f ca="1">U82*(1-1/Surge_Predicted_Impact!$C$66)+U83</f>
        <v>1.168042199261456E-2</v>
      </c>
      <c r="W83" s="5">
        <f>Surge_Predicted_Impact!$C$72</f>
        <v>0</v>
      </c>
      <c r="X83" s="160">
        <f>Surge_Predicted_Impact!$C$73</f>
        <v>0</v>
      </c>
      <c r="Y83" s="5">
        <f>Surge_Predicted_Impact!$C$74</f>
        <v>0</v>
      </c>
      <c r="Z83" s="5">
        <f>Surge_Predicted_Impact!$C$75</f>
        <v>0</v>
      </c>
      <c r="AA83" s="5">
        <f>Surge_Predicted_Impact!$C$76</f>
        <v>0</v>
      </c>
      <c r="AC83" s="18">
        <f ca="1">_xlfn.CEILING.MATH(G83/Surge_Predicted_Impact!$C$92)*(24/Surge_Predicted_Impact!$C$89)*(7/Surge_Predicted_Impact!$C$90)</f>
        <v>283.5</v>
      </c>
      <c r="AD83" s="18">
        <f ca="1">_xlfn.CEILING.MATH(R83/Surge_Predicted_Impact!$C$93)*(24/Surge_Predicted_Impact!$C$89)*(7/Surge_Predicted_Impact!$C$90)</f>
        <v>1407</v>
      </c>
      <c r="AE83" s="1">
        <f t="shared" ca="1" si="23"/>
        <v>1690.5</v>
      </c>
      <c r="AF83" s="1">
        <f ca="1">_xlfn.CEILING.MATH(N83/Surge_Predicted_Impact!$C$94)*24/Surge_Predicted_Impact!$C$89*7/Surge_Predicted_Impact!$C$90</f>
        <v>414.75</v>
      </c>
      <c r="AG83" s="1">
        <f ca="1">_xlfn.CEILING.MATH(T83/Surge_Predicted_Impact!$C$95)*24/Surge_Predicted_Impact!$C$89*7/Surge_Predicted_Impact!$C$90</f>
        <v>5.25</v>
      </c>
      <c r="AH83" s="1">
        <f ca="1">_xlfn.CEILING.MATH(V83/Surge_Predicted_Impact!$C$96)*24/Surge_Predicted_Impact!$C$89*7/Surge_Predicted_Impact!$C$90</f>
        <v>5.25</v>
      </c>
      <c r="AI83" s="18">
        <f t="shared" ca="1" si="38"/>
        <v>2115.75</v>
      </c>
      <c r="AJ83" s="41"/>
      <c r="AK83" s="23">
        <f ca="1">_xlfn.CEILING.MATH(G83/Surge_Predicted_Impact!$C$103)*24/Surge_Predicted_Impact!$C$100*7/Surge_Predicted_Impact!$C$101</f>
        <v>141.75</v>
      </c>
      <c r="AL83" s="23">
        <f ca="1">_xlfn.CEILING.MATH(R83/Surge_Predicted_Impact!$C$104)*24/Surge_Predicted_Impact!$C$100*7/Surge_Predicted_Impact!$C$101</f>
        <v>703.5</v>
      </c>
      <c r="AM83" s="23">
        <f ca="1">_xlfn.CEILING.MATH(N83/Surge_Predicted_Impact!$C$105)*24/Surge_Predicted_Impact!$C$100*7/Surge_Predicted_Impact!$C$101</f>
        <v>210</v>
      </c>
      <c r="AN83" s="23">
        <f ca="1">_xlfn.CEILING.MATH(T83/Surge_Predicted_Impact!$C$106)*24/Surge_Predicted_Impact!$C$100*7/Surge_Predicted_Impact!$C$101</f>
        <v>5.25</v>
      </c>
      <c r="AO83" s="23">
        <f ca="1">_xlfn.CEILING.MATH(V83/Surge_Predicted_Impact!$C$107)*24/Surge_Predicted_Impact!$C$100*7/Surge_Predicted_Impact!$C$101</f>
        <v>5.25</v>
      </c>
      <c r="AP83" s="1">
        <f t="shared" ca="1" si="24"/>
        <v>1065.75</v>
      </c>
      <c r="AR83" s="38">
        <f ca="1">G83/Surge_Predicted_Impact!$C$81</f>
        <v>71.249836679525814</v>
      </c>
      <c r="AS83" s="38">
        <f ca="1">$R83/Surge_Predicted_Impact!$C$82</f>
        <v>400.95509414372572</v>
      </c>
      <c r="AT83" s="38">
        <f t="shared" ca="1" si="25"/>
        <v>472.20493082325152</v>
      </c>
      <c r="AU83" s="38">
        <f ca="1">N83/Surge_Predicted_Impact!$C$83</f>
        <v>39.363043361599466</v>
      </c>
      <c r="AV83" s="38">
        <f ca="1">T83/Surge_Predicted_Impact!$C$84</f>
        <v>0.12565477523925753</v>
      </c>
      <c r="AW83" s="38">
        <f ca="1">V83/Surge_Predicted_Impact!$C$85</f>
        <v>2.92010549815364E-3</v>
      </c>
      <c r="AX83" s="38">
        <f t="shared" ca="1" si="26"/>
        <v>511.69654906558844</v>
      </c>
      <c r="AZ83" s="1">
        <f ca="1">(AE83-BA82)*Surge_Predicted_Impact!$C$124</f>
        <v>13.173680741090786</v>
      </c>
      <c r="BA83" s="1">
        <f ca="1">BA82*(1-1/Surge_Predicted_Impact!$C$125)+AZ83</f>
        <v>359.65332621123201</v>
      </c>
      <c r="BB83" s="37">
        <f t="shared" ca="1" si="39"/>
        <v>2050.1533262112321</v>
      </c>
      <c r="BC83" s="1">
        <f ca="1">(AF83-BD82)*Surge_Predicted_Impact!$C$124</f>
        <v>3.4708521553580529</v>
      </c>
      <c r="BD83" s="1">
        <f ca="1">BD82*(1-1/Surge_Predicted_Impact!$C$125)+BC83</f>
        <v>66.302437729253171</v>
      </c>
      <c r="BE83" s="37">
        <f t="shared" ca="1" si="27"/>
        <v>481.05243772925314</v>
      </c>
      <c r="BF83" s="1">
        <f ca="1">(AI83-BG82)*Surge_Predicted_Impact!$C$124</f>
        <v>16.73620788237951</v>
      </c>
      <c r="BG83" s="1">
        <f ca="1">BG82*(1-1/Surge_Predicted_Impact!$C$125)+BF83</f>
        <v>427.28476166142525</v>
      </c>
      <c r="BH83" s="37">
        <f t="shared" ca="1" si="28"/>
        <v>2543.0347616614254</v>
      </c>
      <c r="BJ83" s="1">
        <f ca="1">(AT83-BK82)*Surge_Predicted_Impact!$C$124</f>
        <v>3.6877615437757036</v>
      </c>
      <c r="BK83" s="1">
        <f ca="1">BK82*(1-1/Surge_Predicted_Impact!$C$125)+BJ83</f>
        <v>99.728768243336773</v>
      </c>
      <c r="BL83" s="37">
        <f t="shared" ca="1" si="40"/>
        <v>571.93369906658825</v>
      </c>
      <c r="BM83" s="1">
        <f ca="1">(AU83-BN82)*Surge_Predicted_Impact!$C$124</f>
        <v>0.32946003942281799</v>
      </c>
      <c r="BN83" s="1">
        <f ca="1">BN82*(1-1/Surge_Predicted_Impact!$C$125)+BM83</f>
        <v>6.2881395002177962</v>
      </c>
      <c r="BO83" s="37">
        <f t="shared" ca="1" si="41"/>
        <v>45.651182861817261</v>
      </c>
      <c r="BP83" s="1">
        <f ca="1">(AX83-AY82)*Surge_Predicted_Impact!$C$124</f>
        <v>5.1169654906558844</v>
      </c>
      <c r="BQ83" s="1">
        <f ca="1">BQ82*(1-1/Surge_Predicted_Impact!$C$125)+BP83</f>
        <v>123.08234768854018</v>
      </c>
      <c r="BR83" s="1">
        <f t="shared" ca="1" si="29"/>
        <v>634.7788967541286</v>
      </c>
      <c r="BS83" s="1">
        <f ca="1">(AP83-AQ82)*Surge_Predicted_Impact!$C$124</f>
        <v>10.657500000000001</v>
      </c>
      <c r="BT83" s="1">
        <f ca="1">BT82*(1-1/Surge_Predicted_Impact!$C$125)+BS83</f>
        <v>248.63547760577819</v>
      </c>
      <c r="BU83" s="1">
        <f t="shared" ca="1" si="30"/>
        <v>1314.3854776057783</v>
      </c>
      <c r="BW83" s="1">
        <f>Surge_Predicted_Impact!$C$112</f>
        <v>0</v>
      </c>
      <c r="BX83" s="1">
        <f>Surge_Predicted_Impact!$C$113</f>
        <v>0</v>
      </c>
      <c r="BY83" s="152">
        <f>Surge_Predicted_Impact!$C$114</f>
        <v>0</v>
      </c>
      <c r="BZ83" s="152">
        <f>Surge_Predicted_Impact!$C$115</f>
        <v>0</v>
      </c>
      <c r="CA83" s="152">
        <f t="shared" si="31"/>
        <v>0</v>
      </c>
      <c r="CB83" s="1">
        <f>Surge_Predicted_Impact!$C$117</f>
        <v>0</v>
      </c>
      <c r="CC83" s="1">
        <f>Surge_Predicted_Impact!$C$118</f>
        <v>0</v>
      </c>
      <c r="CD83" s="1">
        <f>Surge_Predicted_Impact!$C$119</f>
        <v>0</v>
      </c>
      <c r="CE83" s="1">
        <f t="shared" si="32"/>
        <v>0</v>
      </c>
      <c r="CF83" s="152">
        <f>Surge_Predicted_Impact!$C$120</f>
        <v>0</v>
      </c>
      <c r="CH83" s="1">
        <f ca="1">D83*Surge_Predicted_Impact!$C$135</f>
        <v>97455.815565579076</v>
      </c>
      <c r="CI83" s="18">
        <f ca="1">(C83-C82)*Surge_Predicted_Impact!$C$135</f>
        <v>1520.8882802881999</v>
      </c>
      <c r="CJ83" s="18">
        <f ca="1">CJ82*(1- 1/Surge_Predicted_Impact!$C$137)+CI83</f>
        <v>52356.156349690478</v>
      </c>
      <c r="CK83" s="18">
        <f t="shared" ca="1" si="33"/>
        <v>50835.268069402278</v>
      </c>
      <c r="CL83" s="1">
        <f ca="1">CJ83*(1-Surge_Predicted_Impact!$C$136)</f>
        <v>44502.732897236907</v>
      </c>
      <c r="CM83" s="1">
        <f ca="1">CJ83*(1+Surge_Predicted_Impact!$C$136)</f>
        <v>60209.579802144042</v>
      </c>
      <c r="CN83" s="1">
        <f ca="1">CI83/Surge_Predicted_Impact!$C$138</f>
        <v>304.17765605763998</v>
      </c>
      <c r="CO83" s="1">
        <f ca="1">CK83/Surge_Predicted_Impact!$C$140</f>
        <v>2033.4107227760912</v>
      </c>
      <c r="CP83" s="1">
        <f t="shared" ca="1" si="34"/>
        <v>2337.5883788337314</v>
      </c>
      <c r="CQ83" s="1">
        <f ca="1">CI83/(Surge_Predicted_Impact!$C$138 + Surge_Predicted_Impact!$C$139)</f>
        <v>253.48138004803332</v>
      </c>
      <c r="CR83" s="1">
        <f ca="1">CK83/(Surge_Predicted_Impact!$C$140 + Surge_Predicted_Impact!$C$141)</f>
        <v>1955.2026180539337</v>
      </c>
      <c r="CS83" s="152">
        <f>Surge_Predicted_Impact!$C$151</f>
        <v>12000</v>
      </c>
      <c r="CT83" s="152"/>
      <c r="CU83" s="1">
        <f ca="1">Surge_Predicted_Impact!$C$146*(Calculation!E83-Calculation!H83)</f>
        <v>-6.1660682009742178</v>
      </c>
      <c r="CV83" s="1">
        <f ca="1">H82*1/Surge_Predicted_Impact!$C$60</f>
        <v>33.475396236955369</v>
      </c>
      <c r="CW83" s="1">
        <f ca="1">CV83*Surge_Predicted_Impact!$C$144+CU83</f>
        <v>-4.4922983891264492</v>
      </c>
      <c r="CX83" s="1">
        <f ca="1">CX82*(1-1/Surge_Predicted_Impact!$C$147)+CW82</f>
        <v>541.79097830072612</v>
      </c>
      <c r="CY83" s="1">
        <f ca="1">$CX83*(1-Surge_Predicted_Impact!$C$145)</f>
        <v>406.34323372554456</v>
      </c>
      <c r="CZ83" s="1">
        <f ca="1">$CX83*(1+Surge_Predicted_Impact!$C$145)</f>
        <v>677.23872287590768</v>
      </c>
      <c r="DA83" s="1">
        <f ca="1">CX83/Surge_Predicted_Impact!$C$148</f>
        <v>180.5969927669087</v>
      </c>
      <c r="DB83" s="152">
        <f>Surge_Predicted_Impact!$C$152</f>
        <v>0</v>
      </c>
    </row>
    <row r="84" spans="2:106" x14ac:dyDescent="0.25">
      <c r="B84" s="30">
        <f t="shared" si="35"/>
        <v>43973</v>
      </c>
      <c r="C84" s="18">
        <f ca="1">INDIRECT(_xlfn.CONCAT(EpidemiologicalModel_Selection!$C$2,"!",EpidemiologicalModel_Selection!$C$5,ROW()-1))</f>
        <v>72063.397646013953</v>
      </c>
      <c r="D84" s="18">
        <f ca="1">INDIRECT(_xlfn.CONCAT(EpidemiologicalModel_Selection!$C$2,"!",EpidemiologicalModel_Selection!$C$3,ROW()-1))</f>
        <v>9188.280519617545</v>
      </c>
      <c r="E84" s="37">
        <f ca="1">INDIRECT(_xlfn.CONCAT(EpidemiologicalModel_Selection!$C$2,"!",EpidemiologicalModel_Selection!$C$4,ROW()-1))</f>
        <v>138.8119313852032</v>
      </c>
      <c r="F84" s="37">
        <f ca="1">E84*Surge_Predicted_Impact!$D$53</f>
        <v>11.771251781465232</v>
      </c>
      <c r="G84" s="6">
        <f t="shared" ca="1" si="36"/>
        <v>194.98511752881731</v>
      </c>
      <c r="H84" s="24">
        <f ca="1">H83*(1-1/Surge_Predicted_Impact!$C$60)+F84</f>
        <v>194.98511752881731</v>
      </c>
      <c r="I84" s="24">
        <f ca="1">(1-Surge_Predicted_Impact!$C$68)*Calculation!O83</f>
        <v>10.184915368511204</v>
      </c>
      <c r="J84" s="24">
        <f ca="1">I84+(J83*(1-1/Surge_Predicted_Impact!$C$63))</f>
        <v>88.471400685049574</v>
      </c>
      <c r="K84" s="24">
        <f ca="1">(1/Surge_Predicted_Impact!$C$62)*Calculation!L83</f>
        <v>5.9388171089964672</v>
      </c>
      <c r="L84" s="24">
        <f ca="1">M84+L83*(1-1/Surge_Predicted_Impact!$C$62)</f>
        <v>66.659582740259083</v>
      </c>
      <c r="M84" s="1">
        <f ca="1">E84*Surge_Predicted_Impact!$D$55</f>
        <v>1.3325945412979521</v>
      </c>
      <c r="N84" s="6">
        <f ca="1">N83*(1-1/Surge_Predicted_Impact!$C$64)+K84</f>
        <v>74.824142991795526</v>
      </c>
      <c r="O84" s="24">
        <f ca="1">N83*1/Surge_Predicted_Impact!$C$64</f>
        <v>9.8407608403998665</v>
      </c>
      <c r="P84" s="1">
        <f ca="1">E84*Surge_Predicted_Impact!$D$54</f>
        <v>9.1060626988693283</v>
      </c>
      <c r="Q84" s="1">
        <f ca="1">Q83*(1-1/Surge_Predicted_Impact!$C$61)+P84</f>
        <v>602.75120208691135</v>
      </c>
      <c r="R84" s="6">
        <f t="shared" ca="1" si="37"/>
        <v>757.88218551222008</v>
      </c>
      <c r="S84" s="1">
        <f ca="1">E84*Surge_Predicted_Impact!$D$56</f>
        <v>6.6629727064897604E-3</v>
      </c>
      <c r="T84" s="6">
        <f ca="1">T83*(1-1/Surge_Predicted_Impact!$C$65)+S84</f>
        <v>0.23284156813715332</v>
      </c>
      <c r="U84" s="1">
        <f ca="1">E84*Surge_Predicted_Impact!$D$57</f>
        <v>1.0660756330383617E-2</v>
      </c>
      <c r="V84" s="6">
        <f ca="1">U83*(1-1/Surge_Predicted_Impact!$C$66)+U84</f>
        <v>1.0660756330383617E-2</v>
      </c>
      <c r="W84" s="5">
        <f>Surge_Predicted_Impact!$C$72</f>
        <v>0</v>
      </c>
      <c r="X84" s="160">
        <f>Surge_Predicted_Impact!$C$73</f>
        <v>0</v>
      </c>
      <c r="Y84" s="5">
        <f>Surge_Predicted_Impact!$C$74</f>
        <v>0</v>
      </c>
      <c r="Z84" s="5">
        <f>Surge_Predicted_Impact!$C$75</f>
        <v>0</v>
      </c>
      <c r="AA84" s="5">
        <f>Surge_Predicted_Impact!$C$76</f>
        <v>0</v>
      </c>
      <c r="AC84" s="18">
        <f ca="1">_xlfn.CEILING.MATH(G84/Surge_Predicted_Impact!$C$92)*(24/Surge_Predicted_Impact!$C$89)*(7/Surge_Predicted_Impact!$C$90)</f>
        <v>257.25</v>
      </c>
      <c r="AD84" s="18">
        <f ca="1">_xlfn.CEILING.MATH(R84/Surge_Predicted_Impact!$C$93)*(24/Surge_Predicted_Impact!$C$89)*(7/Surge_Predicted_Impact!$C$90)</f>
        <v>1328.25</v>
      </c>
      <c r="AE84" s="1">
        <f t="shared" ca="1" si="23"/>
        <v>1585.5</v>
      </c>
      <c r="AF84" s="1">
        <f ca="1">_xlfn.CEILING.MATH(N84/Surge_Predicted_Impact!$C$94)*24/Surge_Predicted_Impact!$C$89*7/Surge_Predicted_Impact!$C$90</f>
        <v>393.75</v>
      </c>
      <c r="AG84" s="1">
        <f ca="1">_xlfn.CEILING.MATH(T84/Surge_Predicted_Impact!$C$95)*24/Surge_Predicted_Impact!$C$89*7/Surge_Predicted_Impact!$C$90</f>
        <v>5.25</v>
      </c>
      <c r="AH84" s="1">
        <f ca="1">_xlfn.CEILING.MATH(V84/Surge_Predicted_Impact!$C$96)*24/Surge_Predicted_Impact!$C$89*7/Surge_Predicted_Impact!$C$90</f>
        <v>5.25</v>
      </c>
      <c r="AI84" s="18">
        <f t="shared" ca="1" si="38"/>
        <v>1989.75</v>
      </c>
      <c r="AJ84" s="41"/>
      <c r="AK84" s="23">
        <f ca="1">_xlfn.CEILING.MATH(G84/Surge_Predicted_Impact!$C$103)*24/Surge_Predicted_Impact!$C$100*7/Surge_Predicted_Impact!$C$101</f>
        <v>131.25</v>
      </c>
      <c r="AL84" s="23">
        <f ca="1">_xlfn.CEILING.MATH(R84/Surge_Predicted_Impact!$C$104)*24/Surge_Predicted_Impact!$C$100*7/Surge_Predicted_Impact!$C$101</f>
        <v>666.75</v>
      </c>
      <c r="AM84" s="23">
        <f ca="1">_xlfn.CEILING.MATH(N84/Surge_Predicted_Impact!$C$105)*24/Surge_Predicted_Impact!$C$100*7/Surge_Predicted_Impact!$C$101</f>
        <v>199.5</v>
      </c>
      <c r="AN84" s="23">
        <f ca="1">_xlfn.CEILING.MATH(T84/Surge_Predicted_Impact!$C$106)*24/Surge_Predicted_Impact!$C$100*7/Surge_Predicted_Impact!$C$101</f>
        <v>5.25</v>
      </c>
      <c r="AO84" s="23">
        <f ca="1">_xlfn.CEILING.MATH(V84/Surge_Predicted_Impact!$C$107)*24/Surge_Predicted_Impact!$C$100*7/Surge_Predicted_Impact!$C$101</f>
        <v>5.25</v>
      </c>
      <c r="AP84" s="1">
        <f t="shared" ca="1" si="24"/>
        <v>1008</v>
      </c>
      <c r="AR84" s="38">
        <f ca="1">G84/Surge_Predicted_Impact!$C$81</f>
        <v>64.995039176272442</v>
      </c>
      <c r="AS84" s="38">
        <f ca="1">$R84/Surge_Predicted_Impact!$C$82</f>
        <v>378.94109275611004</v>
      </c>
      <c r="AT84" s="38">
        <f t="shared" ca="1" si="25"/>
        <v>443.93613193238247</v>
      </c>
      <c r="AU84" s="38">
        <f ca="1">N84/Surge_Predicted_Impact!$C$83</f>
        <v>37.412071495897763</v>
      </c>
      <c r="AV84" s="38">
        <f ca="1">T84/Surge_Predicted_Impact!$C$84</f>
        <v>0.11642078406857666</v>
      </c>
      <c r="AW84" s="38">
        <f ca="1">V84/Surge_Predicted_Impact!$C$85</f>
        <v>2.6651890825959042E-3</v>
      </c>
      <c r="AX84" s="38">
        <f t="shared" ca="1" si="26"/>
        <v>481.4672894014314</v>
      </c>
      <c r="AZ84" s="1">
        <f ca="1">(AE84-BA83)*Surge_Predicted_Impact!$C$124</f>
        <v>12.25846673788768</v>
      </c>
      <c r="BA84" s="1">
        <f ca="1">BA83*(1-1/Surge_Predicted_Impact!$C$125)+AZ84</f>
        <v>346.22226964831742</v>
      </c>
      <c r="BB84" s="37">
        <f t="shared" ca="1" si="39"/>
        <v>1931.7222696483175</v>
      </c>
      <c r="BC84" s="1">
        <f ca="1">(AF84-BD83)*Surge_Predicted_Impact!$C$124</f>
        <v>3.2744756227074685</v>
      </c>
      <c r="BD84" s="1">
        <f ca="1">BD83*(1-1/Surge_Predicted_Impact!$C$125)+BC84</f>
        <v>64.841024942728268</v>
      </c>
      <c r="BE84" s="37">
        <f t="shared" ca="1" si="27"/>
        <v>458.59102494272827</v>
      </c>
      <c r="BF84" s="1">
        <f ca="1">(AI84-BG83)*Surge_Predicted_Impact!$C$124</f>
        <v>15.624652383385747</v>
      </c>
      <c r="BG84" s="1">
        <f ca="1">BG83*(1-1/Surge_Predicted_Impact!$C$125)+BF84</f>
        <v>412.38907392613777</v>
      </c>
      <c r="BH84" s="37">
        <f t="shared" ca="1" si="28"/>
        <v>2402.1390739261378</v>
      </c>
      <c r="BJ84" s="1">
        <f ca="1">(AT84-BK83)*Surge_Predicted_Impact!$C$124</f>
        <v>3.442073636890457</v>
      </c>
      <c r="BK84" s="1">
        <f ca="1">BK83*(1-1/Surge_Predicted_Impact!$C$125)+BJ84</f>
        <v>96.047358434274599</v>
      </c>
      <c r="BL84" s="37">
        <f t="shared" ca="1" si="40"/>
        <v>539.98349036665707</v>
      </c>
      <c r="BM84" s="1">
        <f ca="1">(AU84-BN83)*Surge_Predicted_Impact!$C$124</f>
        <v>0.31123931995679971</v>
      </c>
      <c r="BN84" s="1">
        <f ca="1">BN83*(1-1/Surge_Predicted_Impact!$C$125)+BM84</f>
        <v>6.150225998730467</v>
      </c>
      <c r="BO84" s="37">
        <f t="shared" ca="1" si="41"/>
        <v>43.562297494628233</v>
      </c>
      <c r="BP84" s="1">
        <f ca="1">(AX84-AY83)*Surge_Predicted_Impact!$C$124</f>
        <v>4.814672894014314</v>
      </c>
      <c r="BQ84" s="1">
        <f ca="1">BQ83*(1-1/Surge_Predicted_Impact!$C$125)+BP84</f>
        <v>119.10542431908733</v>
      </c>
      <c r="BR84" s="1">
        <f t="shared" ca="1" si="29"/>
        <v>600.57271372051878</v>
      </c>
      <c r="BS84" s="1">
        <f ca="1">(AP84-AQ83)*Surge_Predicted_Impact!$C$124</f>
        <v>10.08</v>
      </c>
      <c r="BT84" s="1">
        <f ca="1">BT83*(1-1/Surge_Predicted_Impact!$C$125)+BS84</f>
        <v>240.95580063393692</v>
      </c>
      <c r="BU84" s="1">
        <f t="shared" ca="1" si="30"/>
        <v>1248.9558006339369</v>
      </c>
      <c r="BW84" s="1">
        <f>Surge_Predicted_Impact!$C$112</f>
        <v>0</v>
      </c>
      <c r="BX84" s="1">
        <f>Surge_Predicted_Impact!$C$113</f>
        <v>0</v>
      </c>
      <c r="BY84" s="152">
        <f>Surge_Predicted_Impact!$C$114</f>
        <v>0</v>
      </c>
      <c r="BZ84" s="152">
        <f>Surge_Predicted_Impact!$C$115</f>
        <v>0</v>
      </c>
      <c r="CA84" s="152">
        <f t="shared" si="31"/>
        <v>0</v>
      </c>
      <c r="CB84" s="1">
        <f>Surge_Predicted_Impact!$C$117</f>
        <v>0</v>
      </c>
      <c r="CC84" s="1">
        <f>Surge_Predicted_Impact!$C$118</f>
        <v>0</v>
      </c>
      <c r="CD84" s="1">
        <f>Surge_Predicted_Impact!$C$119</f>
        <v>0</v>
      </c>
      <c r="CE84" s="1">
        <f t="shared" si="32"/>
        <v>0</v>
      </c>
      <c r="CF84" s="152">
        <f>Surge_Predicted_Impact!$C$120</f>
        <v>0</v>
      </c>
      <c r="CH84" s="1">
        <f ca="1">D84*Surge_Predicted_Impact!$C$135</f>
        <v>91882.805196175454</v>
      </c>
      <c r="CI84" s="18">
        <f ca="1">(C84-C83)*Surge_Predicted_Impact!$C$135</f>
        <v>1388.1193138520757</v>
      </c>
      <c r="CJ84" s="18">
        <f ca="1">CJ83*(1- 1/Surge_Predicted_Impact!$C$137)+CI84</f>
        <v>48508.660028573504</v>
      </c>
      <c r="CK84" s="18">
        <f t="shared" ca="1" si="33"/>
        <v>47120.540714721428</v>
      </c>
      <c r="CL84" s="1">
        <f ca="1">CJ84*(1-Surge_Predicted_Impact!$C$136)</f>
        <v>41232.361024287478</v>
      </c>
      <c r="CM84" s="1">
        <f ca="1">CJ84*(1+Surge_Predicted_Impact!$C$136)</f>
        <v>55784.959032859522</v>
      </c>
      <c r="CN84" s="1">
        <f ca="1">CI84/Surge_Predicted_Impact!$C$138</f>
        <v>277.62386277041514</v>
      </c>
      <c r="CO84" s="1">
        <f ca="1">CK84/Surge_Predicted_Impact!$C$140</f>
        <v>1884.821628588857</v>
      </c>
      <c r="CP84" s="1">
        <f t="shared" ca="1" si="34"/>
        <v>2162.4454913592722</v>
      </c>
      <c r="CQ84" s="1">
        <f ca="1">CI84/(Surge_Predicted_Impact!$C$138 + Surge_Predicted_Impact!$C$139)</f>
        <v>231.35321897534595</v>
      </c>
      <c r="CR84" s="1">
        <f ca="1">CK84/(Surge_Predicted_Impact!$C$140 + Surge_Predicted_Impact!$C$141)</f>
        <v>1812.3284890277473</v>
      </c>
      <c r="CS84" s="152">
        <f>Surge_Predicted_Impact!$C$151</f>
        <v>12000</v>
      </c>
      <c r="CT84" s="152"/>
      <c r="CU84" s="1">
        <f ca="1">Surge_Predicted_Impact!$C$146*(Calculation!E84-Calculation!H84)</f>
        <v>-5.6173186143614124</v>
      </c>
      <c r="CV84" s="1">
        <f ca="1">H83*1/Surge_Predicted_Impact!$C$60</f>
        <v>30.535644291225346</v>
      </c>
      <c r="CW84" s="1">
        <f ca="1">CV84*Surge_Predicted_Impact!$C$144+CU84</f>
        <v>-4.0905363998001452</v>
      </c>
      <c r="CX84" s="1">
        <f ca="1">CX83*(1-1/Surge_Predicted_Impact!$C$147)+CW83</f>
        <v>510.20913099656337</v>
      </c>
      <c r="CY84" s="1">
        <f ca="1">$CX84*(1-Surge_Predicted_Impact!$C$145)</f>
        <v>382.65684824742254</v>
      </c>
      <c r="CZ84" s="1">
        <f ca="1">$CX84*(1+Surge_Predicted_Impact!$C$145)</f>
        <v>637.7614137457042</v>
      </c>
      <c r="DA84" s="1">
        <f ca="1">CX84/Surge_Predicted_Impact!$C$148</f>
        <v>170.06971033218778</v>
      </c>
      <c r="DB84" s="152">
        <f>Surge_Predicted_Impact!$C$152</f>
        <v>0</v>
      </c>
    </row>
    <row r="85" spans="2:106" x14ac:dyDescent="0.25">
      <c r="B85" s="30">
        <f t="shared" si="35"/>
        <v>43974</v>
      </c>
      <c r="C85" s="18">
        <f ca="1">INDIRECT(_xlfn.CONCAT(EpidemiologicalModel_Selection!$C$2,"!",EpidemiologicalModel_Selection!$C$5,ROW()-1))</f>
        <v>72190.268265613166</v>
      </c>
      <c r="D85" s="18">
        <f ca="1">INDIRECT(_xlfn.CONCAT(EpidemiologicalModel_Selection!$C$2,"!",EpidemiologicalModel_Selection!$C$3,ROW()-1))</f>
        <v>8658.845387815496</v>
      </c>
      <c r="E85" s="37">
        <f ca="1">INDIRECT(_xlfn.CONCAT(EpidemiologicalModel_Selection!$C$2,"!",EpidemiologicalModel_Selection!$C$4,ROW()-1))</f>
        <v>126.87061959920283</v>
      </c>
      <c r="F85" s="37">
        <f ca="1">E85*Surge_Predicted_Impact!$D$53</f>
        <v>10.758628542012399</v>
      </c>
      <c r="G85" s="6">
        <f t="shared" ca="1" si="36"/>
        <v>177.88872928099866</v>
      </c>
      <c r="H85" s="24">
        <f ca="1">H84*(1-1/Surge_Predicted_Impact!$C$60)+F85</f>
        <v>177.88872928099866</v>
      </c>
      <c r="I85" s="24">
        <f ca="1">(1-Surge_Predicted_Impact!$C$68)*Calculation!O84</f>
        <v>9.6931494277938679</v>
      </c>
      <c r="J85" s="24">
        <f ca="1">I85+(J84*(1-1/Surge_Predicted_Impact!$C$63))</f>
        <v>85.525778586407796</v>
      </c>
      <c r="K85" s="24">
        <f ca="1">(1/Surge_Predicted_Impact!$C$62)*Calculation!L84</f>
        <v>5.5549652283549236</v>
      </c>
      <c r="L85" s="24">
        <f ca="1">M85+L84*(1-1/Surge_Predicted_Impact!$C$62)</f>
        <v>62.322575460056505</v>
      </c>
      <c r="M85" s="1">
        <f ca="1">E85*Surge_Predicted_Impact!$D$55</f>
        <v>1.2179579481523484</v>
      </c>
      <c r="N85" s="6">
        <f ca="1">N84*(1-1/Surge_Predicted_Impact!$C$64)+K85</f>
        <v>71.026090346176005</v>
      </c>
      <c r="O85" s="24">
        <f ca="1">N84*1/Surge_Predicted_Impact!$C$64</f>
        <v>9.3530178739744407</v>
      </c>
      <c r="P85" s="1">
        <f ca="1">E85*Surge_Predicted_Impact!$D$54</f>
        <v>8.3227126457077034</v>
      </c>
      <c r="Q85" s="1">
        <f ca="1">Q84*(1-1/Surge_Predicted_Impact!$C$61)+P85</f>
        <v>568.02025744069681</v>
      </c>
      <c r="R85" s="6">
        <f t="shared" ca="1" si="37"/>
        <v>715.86861148716116</v>
      </c>
      <c r="S85" s="1">
        <f ca="1">E85*Surge_Predicted_Impact!$D$56</f>
        <v>6.0897897407617418E-3</v>
      </c>
      <c r="T85" s="6">
        <f ca="1">T84*(1-1/Surge_Predicted_Impact!$C$65)+S85</f>
        <v>0.21564720106419974</v>
      </c>
      <c r="U85" s="1">
        <f ca="1">E85*Surge_Predicted_Impact!$D$57</f>
        <v>9.7436635852187863E-3</v>
      </c>
      <c r="V85" s="6">
        <f ca="1">U84*(1-1/Surge_Predicted_Impact!$C$66)+U85</f>
        <v>9.7436635852187863E-3</v>
      </c>
      <c r="W85" s="5">
        <f>Surge_Predicted_Impact!$C$72</f>
        <v>0</v>
      </c>
      <c r="X85" s="160">
        <f>Surge_Predicted_Impact!$C$73</f>
        <v>0</v>
      </c>
      <c r="Y85" s="5">
        <f>Surge_Predicted_Impact!$C$74</f>
        <v>0</v>
      </c>
      <c r="Z85" s="5">
        <f>Surge_Predicted_Impact!$C$75</f>
        <v>0</v>
      </c>
      <c r="AA85" s="5">
        <f>Surge_Predicted_Impact!$C$76</f>
        <v>0</v>
      </c>
      <c r="AC85" s="18">
        <f ca="1">_xlfn.CEILING.MATH(G85/Surge_Predicted_Impact!$C$92)*(24/Surge_Predicted_Impact!$C$89)*(7/Surge_Predicted_Impact!$C$90)</f>
        <v>236.25</v>
      </c>
      <c r="AD85" s="18">
        <f ca="1">_xlfn.CEILING.MATH(R85/Surge_Predicted_Impact!$C$93)*(24/Surge_Predicted_Impact!$C$89)*(7/Surge_Predicted_Impact!$C$90)</f>
        <v>1254.75</v>
      </c>
      <c r="AE85" s="1">
        <f t="shared" ca="1" si="23"/>
        <v>1491</v>
      </c>
      <c r="AF85" s="1">
        <f ca="1">_xlfn.CEILING.MATH(N85/Surge_Predicted_Impact!$C$94)*24/Surge_Predicted_Impact!$C$89*7/Surge_Predicted_Impact!$C$90</f>
        <v>378</v>
      </c>
      <c r="AG85" s="1">
        <f ca="1">_xlfn.CEILING.MATH(T85/Surge_Predicted_Impact!$C$95)*24/Surge_Predicted_Impact!$C$89*7/Surge_Predicted_Impact!$C$90</f>
        <v>5.25</v>
      </c>
      <c r="AH85" s="1">
        <f ca="1">_xlfn.CEILING.MATH(V85/Surge_Predicted_Impact!$C$96)*24/Surge_Predicted_Impact!$C$89*7/Surge_Predicted_Impact!$C$90</f>
        <v>5.25</v>
      </c>
      <c r="AI85" s="18">
        <f t="shared" ca="1" si="38"/>
        <v>1879.5</v>
      </c>
      <c r="AJ85" s="41"/>
      <c r="AK85" s="23">
        <f ca="1">_xlfn.CEILING.MATH(G85/Surge_Predicted_Impact!$C$103)*24/Surge_Predicted_Impact!$C$100*7/Surge_Predicted_Impact!$C$101</f>
        <v>120.75</v>
      </c>
      <c r="AL85" s="23">
        <f ca="1">_xlfn.CEILING.MATH(R85/Surge_Predicted_Impact!$C$104)*24/Surge_Predicted_Impact!$C$100*7/Surge_Predicted_Impact!$C$101</f>
        <v>630</v>
      </c>
      <c r="AM85" s="23">
        <f ca="1">_xlfn.CEILING.MATH(N85/Surge_Predicted_Impact!$C$105)*24/Surge_Predicted_Impact!$C$100*7/Surge_Predicted_Impact!$C$101</f>
        <v>189</v>
      </c>
      <c r="AN85" s="23">
        <f ca="1">_xlfn.CEILING.MATH(T85/Surge_Predicted_Impact!$C$106)*24/Surge_Predicted_Impact!$C$100*7/Surge_Predicted_Impact!$C$101</f>
        <v>5.25</v>
      </c>
      <c r="AO85" s="23">
        <f ca="1">_xlfn.CEILING.MATH(V85/Surge_Predicted_Impact!$C$107)*24/Surge_Predicted_Impact!$C$100*7/Surge_Predicted_Impact!$C$101</f>
        <v>5.25</v>
      </c>
      <c r="AP85" s="1">
        <f t="shared" ca="1" si="24"/>
        <v>950.25</v>
      </c>
      <c r="AR85" s="38">
        <f ca="1">G85/Surge_Predicted_Impact!$C$81</f>
        <v>59.29624309366622</v>
      </c>
      <c r="AS85" s="38">
        <f ca="1">$R85/Surge_Predicted_Impact!$C$82</f>
        <v>357.93430574358058</v>
      </c>
      <c r="AT85" s="38">
        <f t="shared" ca="1" si="25"/>
        <v>417.23054883724683</v>
      </c>
      <c r="AU85" s="38">
        <f ca="1">N85/Surge_Predicted_Impact!$C$83</f>
        <v>35.513045173088003</v>
      </c>
      <c r="AV85" s="38">
        <f ca="1">T85/Surge_Predicted_Impact!$C$84</f>
        <v>0.10782360053209987</v>
      </c>
      <c r="AW85" s="38">
        <f ca="1">V85/Surge_Predicted_Impact!$C$85</f>
        <v>2.4359158963046966E-3</v>
      </c>
      <c r="AX85" s="38">
        <f t="shared" ca="1" si="26"/>
        <v>452.8538535267632</v>
      </c>
      <c r="AZ85" s="1">
        <f ca="1">(AE85-BA84)*Surge_Predicted_Impact!$C$124</f>
        <v>11.447777303516826</v>
      </c>
      <c r="BA85" s="1">
        <f ca="1">BA84*(1-1/Surge_Predicted_Impact!$C$125)+AZ85</f>
        <v>332.93988483409731</v>
      </c>
      <c r="BB85" s="37">
        <f t="shared" ca="1" si="39"/>
        <v>1823.9398848340973</v>
      </c>
      <c r="BC85" s="1">
        <f ca="1">(AF85-BD84)*Surge_Predicted_Impact!$C$124</f>
        <v>3.1315897505727173</v>
      </c>
      <c r="BD85" s="1">
        <f ca="1">BD84*(1-1/Surge_Predicted_Impact!$C$125)+BC85</f>
        <v>63.341112911677534</v>
      </c>
      <c r="BE85" s="37">
        <f t="shared" ca="1" si="27"/>
        <v>441.34111291167756</v>
      </c>
      <c r="BF85" s="1">
        <f ca="1">(AI85-BG84)*Surge_Predicted_Impact!$C$124</f>
        <v>14.671109260738621</v>
      </c>
      <c r="BG85" s="1">
        <f ca="1">BG84*(1-1/Surge_Predicted_Impact!$C$125)+BF85</f>
        <v>397.60382076358081</v>
      </c>
      <c r="BH85" s="37">
        <f t="shared" ca="1" si="28"/>
        <v>2277.1038207635806</v>
      </c>
      <c r="BJ85" s="1">
        <f ca="1">(AT85-BK84)*Surge_Predicted_Impact!$C$124</f>
        <v>3.2118319040297223</v>
      </c>
      <c r="BK85" s="1">
        <f ca="1">BK84*(1-1/Surge_Predicted_Impact!$C$125)+BJ85</f>
        <v>92.398664735856144</v>
      </c>
      <c r="BL85" s="37">
        <f t="shared" ca="1" si="40"/>
        <v>509.62921357310296</v>
      </c>
      <c r="BM85" s="1">
        <f ca="1">(AU85-BN84)*Surge_Predicted_Impact!$C$124</f>
        <v>0.29362819174357535</v>
      </c>
      <c r="BN85" s="1">
        <f ca="1">BN84*(1-1/Surge_Predicted_Impact!$C$125)+BM85</f>
        <v>6.0045523334218665</v>
      </c>
      <c r="BO85" s="37">
        <f t="shared" ca="1" si="41"/>
        <v>41.517597506509873</v>
      </c>
      <c r="BP85" s="1">
        <f ca="1">(AX85-AY84)*Surge_Predicted_Impact!$C$124</f>
        <v>4.5285385352676322</v>
      </c>
      <c r="BQ85" s="1">
        <f ca="1">BQ84*(1-1/Surge_Predicted_Impact!$C$125)+BP85</f>
        <v>115.12643254584873</v>
      </c>
      <c r="BR85" s="1">
        <f t="shared" ca="1" si="29"/>
        <v>567.98028607261199</v>
      </c>
      <c r="BS85" s="1">
        <f ca="1">(AP85-AQ84)*Surge_Predicted_Impact!$C$124</f>
        <v>9.5024999999999995</v>
      </c>
      <c r="BT85" s="1">
        <f ca="1">BT84*(1-1/Surge_Predicted_Impact!$C$125)+BS85</f>
        <v>233.24717201722714</v>
      </c>
      <c r="BU85" s="1">
        <f t="shared" ca="1" si="30"/>
        <v>1183.4971720172271</v>
      </c>
      <c r="BW85" s="1">
        <f>Surge_Predicted_Impact!$C$112</f>
        <v>0</v>
      </c>
      <c r="BX85" s="1">
        <f>Surge_Predicted_Impact!$C$113</f>
        <v>0</v>
      </c>
      <c r="BY85" s="152">
        <f>Surge_Predicted_Impact!$C$114</f>
        <v>0</v>
      </c>
      <c r="BZ85" s="152">
        <f>Surge_Predicted_Impact!$C$115</f>
        <v>0</v>
      </c>
      <c r="CA85" s="152">
        <f t="shared" si="31"/>
        <v>0</v>
      </c>
      <c r="CB85" s="1">
        <f>Surge_Predicted_Impact!$C$117</f>
        <v>0</v>
      </c>
      <c r="CC85" s="1">
        <f>Surge_Predicted_Impact!$C$118</f>
        <v>0</v>
      </c>
      <c r="CD85" s="1">
        <f>Surge_Predicted_Impact!$C$119</f>
        <v>0</v>
      </c>
      <c r="CE85" s="1">
        <f t="shared" si="32"/>
        <v>0</v>
      </c>
      <c r="CF85" s="152">
        <f>Surge_Predicted_Impact!$C$120</f>
        <v>0</v>
      </c>
      <c r="CH85" s="1">
        <f ca="1">D85*Surge_Predicted_Impact!$C$135</f>
        <v>86588.453878154964</v>
      </c>
      <c r="CI85" s="18">
        <f ca="1">(C85-C84)*Surge_Predicted_Impact!$C$135</f>
        <v>1268.7061959921266</v>
      </c>
      <c r="CJ85" s="18">
        <f ca="1">CJ84*(1- 1/Surge_Predicted_Impact!$C$137)+CI85</f>
        <v>44926.50022170828</v>
      </c>
      <c r="CK85" s="18">
        <f t="shared" ca="1" si="33"/>
        <v>43657.794025716154</v>
      </c>
      <c r="CL85" s="1">
        <f ca="1">CJ85*(1-Surge_Predicted_Impact!$C$136)</f>
        <v>38187.52518845204</v>
      </c>
      <c r="CM85" s="1">
        <f ca="1">CJ85*(1+Surge_Predicted_Impact!$C$136)</f>
        <v>51665.47525496452</v>
      </c>
      <c r="CN85" s="1">
        <f ca="1">CI85/Surge_Predicted_Impact!$C$138</f>
        <v>253.74123919842532</v>
      </c>
      <c r="CO85" s="1">
        <f ca="1">CK85/Surge_Predicted_Impact!$C$140</f>
        <v>1746.3117610286461</v>
      </c>
      <c r="CP85" s="1">
        <f t="shared" ca="1" si="34"/>
        <v>2000.0530002270714</v>
      </c>
      <c r="CQ85" s="1">
        <f ca="1">CI85/(Surge_Predicted_Impact!$C$138 + Surge_Predicted_Impact!$C$139)</f>
        <v>211.45103266535443</v>
      </c>
      <c r="CR85" s="1">
        <f ca="1">CK85/(Surge_Predicted_Impact!$C$140 + Surge_Predicted_Impact!$C$141)</f>
        <v>1679.1459240660058</v>
      </c>
      <c r="CS85" s="152">
        <f>Surge_Predicted_Impact!$C$151</f>
        <v>12000</v>
      </c>
      <c r="CT85" s="152"/>
      <c r="CU85" s="1">
        <f ca="1">Surge_Predicted_Impact!$C$146*(Calculation!E85-Calculation!H85)</f>
        <v>-5.101810968179584</v>
      </c>
      <c r="CV85" s="1">
        <f ca="1">H84*1/Surge_Predicted_Impact!$C$60</f>
        <v>27.855016789831044</v>
      </c>
      <c r="CW85" s="1">
        <f ca="1">CV85*Surge_Predicted_Impact!$C$144+CU85</f>
        <v>-3.7090601286880318</v>
      </c>
      <c r="CX85" s="1">
        <f ca="1">CX84*(1-1/Surge_Predicted_Impact!$C$147)+CW84</f>
        <v>480.60813804693504</v>
      </c>
      <c r="CY85" s="1">
        <f ca="1">$CX85*(1-Surge_Predicted_Impact!$C$145)</f>
        <v>360.45610353520129</v>
      </c>
      <c r="CZ85" s="1">
        <f ca="1">$CX85*(1+Surge_Predicted_Impact!$C$145)</f>
        <v>600.76017255866884</v>
      </c>
      <c r="DA85" s="1">
        <f ca="1">CX85/Surge_Predicted_Impact!$C$148</f>
        <v>160.20271268231167</v>
      </c>
      <c r="DB85" s="152">
        <f>Surge_Predicted_Impact!$C$152</f>
        <v>0</v>
      </c>
    </row>
    <row r="86" spans="2:106" x14ac:dyDescent="0.25">
      <c r="B86" s="30">
        <f t="shared" si="35"/>
        <v>43975</v>
      </c>
      <c r="C86" s="18">
        <f ca="1">INDIRECT(_xlfn.CONCAT(EpidemiologicalModel_Selection!$C$2,"!",EpidemiologicalModel_Selection!$C$5,ROW()-1))</f>
        <v>72306.380380332848</v>
      </c>
      <c r="D86" s="18">
        <f ca="1">INDIRECT(_xlfn.CONCAT(EpidemiologicalModel_Selection!$C$2,"!",EpidemiologicalModel_Selection!$C$3,ROW()-1))</f>
        <v>8156.4685462626448</v>
      </c>
      <c r="E86" s="37">
        <f ca="1">INDIRECT(_xlfn.CONCAT(EpidemiologicalModel_Selection!$C$2,"!",EpidemiologicalModel_Selection!$C$4,ROW()-1))</f>
        <v>116.11211471968417</v>
      </c>
      <c r="F86" s="37">
        <f ca="1">E86*Surge_Predicted_Impact!$D$53</f>
        <v>9.8463073282292175</v>
      </c>
      <c r="G86" s="6">
        <f t="shared" ca="1" si="36"/>
        <v>162.32236099765666</v>
      </c>
      <c r="H86" s="24">
        <f ca="1">H85*(1-1/Surge_Predicted_Impact!$C$60)+F86</f>
        <v>162.32236099765666</v>
      </c>
      <c r="I86" s="24">
        <f ca="1">(1-Surge_Predicted_Impact!$C$68)*Calculation!O85</f>
        <v>9.2127226058648244</v>
      </c>
      <c r="J86" s="24">
        <f ca="1">I86+(J85*(1-1/Surge_Predicted_Impact!$C$63))</f>
        <v>82.520532822785796</v>
      </c>
      <c r="K86" s="24">
        <f ca="1">(1/Surge_Predicted_Impact!$C$62)*Calculation!L85</f>
        <v>5.1935479550047088</v>
      </c>
      <c r="L86" s="24">
        <f ca="1">M86+L85*(1-1/Surge_Predicted_Impact!$C$62)</f>
        <v>58.243703806360763</v>
      </c>
      <c r="M86" s="1">
        <f ca="1">E86*Surge_Predicted_Impact!$D$55</f>
        <v>1.1146763013089691</v>
      </c>
      <c r="N86" s="6">
        <f ca="1">N85*(1-1/Surge_Predicted_Impact!$C$64)+K86</f>
        <v>67.341377007908704</v>
      </c>
      <c r="O86" s="24">
        <f ca="1">N85*1/Surge_Predicted_Impact!$C$64</f>
        <v>8.8782612932720006</v>
      </c>
      <c r="P86" s="1">
        <f ca="1">E86*Surge_Predicted_Impact!$D$54</f>
        <v>7.6169547256112811</v>
      </c>
      <c r="Q86" s="1">
        <f ca="1">Q85*(1-1/Surge_Predicted_Impact!$C$61)+P86</f>
        <v>535.06433663482983</v>
      </c>
      <c r="R86" s="6">
        <f t="shared" ca="1" si="37"/>
        <v>675.8285732639763</v>
      </c>
      <c r="S86" s="1">
        <f ca="1">E86*Surge_Predicted_Impact!$D$56</f>
        <v>5.5733815065448456E-3</v>
      </c>
      <c r="T86" s="6">
        <f ca="1">T85*(1-1/Surge_Predicted_Impact!$C$65)+S86</f>
        <v>0.19965586246432462</v>
      </c>
      <c r="U86" s="1">
        <f ca="1">E86*Surge_Predicted_Impact!$D$57</f>
        <v>8.9174104104717527E-3</v>
      </c>
      <c r="V86" s="6">
        <f ca="1">U85*(1-1/Surge_Predicted_Impact!$C$66)+U86</f>
        <v>8.9174104104717527E-3</v>
      </c>
      <c r="W86" s="5">
        <f>Surge_Predicted_Impact!$C$72</f>
        <v>0</v>
      </c>
      <c r="X86" s="160">
        <f>Surge_Predicted_Impact!$C$73</f>
        <v>0</v>
      </c>
      <c r="Y86" s="5">
        <f>Surge_Predicted_Impact!$C$74</f>
        <v>0</v>
      </c>
      <c r="Z86" s="5">
        <f>Surge_Predicted_Impact!$C$75</f>
        <v>0</v>
      </c>
      <c r="AA86" s="5">
        <f>Surge_Predicted_Impact!$C$76</f>
        <v>0</v>
      </c>
      <c r="AC86" s="18">
        <f ca="1">_xlfn.CEILING.MATH(G86/Surge_Predicted_Impact!$C$92)*(24/Surge_Predicted_Impact!$C$89)*(7/Surge_Predicted_Impact!$C$90)</f>
        <v>215.25</v>
      </c>
      <c r="AD86" s="18">
        <f ca="1">_xlfn.CEILING.MATH(R86/Surge_Predicted_Impact!$C$93)*(24/Surge_Predicted_Impact!$C$89)*(7/Surge_Predicted_Impact!$C$90)</f>
        <v>1186.5</v>
      </c>
      <c r="AE86" s="1">
        <f t="shared" ca="1" si="23"/>
        <v>1401.75</v>
      </c>
      <c r="AF86" s="1">
        <f ca="1">_xlfn.CEILING.MATH(N86/Surge_Predicted_Impact!$C$94)*24/Surge_Predicted_Impact!$C$89*7/Surge_Predicted_Impact!$C$90</f>
        <v>357</v>
      </c>
      <c r="AG86" s="1">
        <f ca="1">_xlfn.CEILING.MATH(T86/Surge_Predicted_Impact!$C$95)*24/Surge_Predicted_Impact!$C$89*7/Surge_Predicted_Impact!$C$90</f>
        <v>5.25</v>
      </c>
      <c r="AH86" s="1">
        <f ca="1">_xlfn.CEILING.MATH(V86/Surge_Predicted_Impact!$C$96)*24/Surge_Predicted_Impact!$C$89*7/Surge_Predicted_Impact!$C$90</f>
        <v>5.25</v>
      </c>
      <c r="AI86" s="18">
        <f t="shared" ca="1" si="38"/>
        <v>1769.25</v>
      </c>
      <c r="AJ86" s="41"/>
      <c r="AK86" s="23">
        <f ca="1">_xlfn.CEILING.MATH(G86/Surge_Predicted_Impact!$C$103)*24/Surge_Predicted_Impact!$C$100*7/Surge_Predicted_Impact!$C$101</f>
        <v>110.25</v>
      </c>
      <c r="AL86" s="23">
        <f ca="1">_xlfn.CEILING.MATH(R86/Surge_Predicted_Impact!$C$104)*24/Surge_Predicted_Impact!$C$100*7/Surge_Predicted_Impact!$C$101</f>
        <v>593.25</v>
      </c>
      <c r="AM86" s="23">
        <f ca="1">_xlfn.CEILING.MATH(N86/Surge_Predicted_Impact!$C$105)*24/Surge_Predicted_Impact!$C$100*7/Surge_Predicted_Impact!$C$101</f>
        <v>178.5</v>
      </c>
      <c r="AN86" s="23">
        <f ca="1">_xlfn.CEILING.MATH(T86/Surge_Predicted_Impact!$C$106)*24/Surge_Predicted_Impact!$C$100*7/Surge_Predicted_Impact!$C$101</f>
        <v>5.25</v>
      </c>
      <c r="AO86" s="23">
        <f ca="1">_xlfn.CEILING.MATH(V86/Surge_Predicted_Impact!$C$107)*24/Surge_Predicted_Impact!$C$100*7/Surge_Predicted_Impact!$C$101</f>
        <v>5.25</v>
      </c>
      <c r="AP86" s="1">
        <f t="shared" ca="1" si="24"/>
        <v>892.5</v>
      </c>
      <c r="AR86" s="38">
        <f ca="1">G86/Surge_Predicted_Impact!$C$81</f>
        <v>54.107453665885551</v>
      </c>
      <c r="AS86" s="38">
        <f ca="1">$R86/Surge_Predicted_Impact!$C$82</f>
        <v>337.91428663198815</v>
      </c>
      <c r="AT86" s="38">
        <f t="shared" ca="1" si="25"/>
        <v>392.02174029787369</v>
      </c>
      <c r="AU86" s="38">
        <f ca="1">N86/Surge_Predicted_Impact!$C$83</f>
        <v>33.670688503954352</v>
      </c>
      <c r="AV86" s="38">
        <f ca="1">T86/Surge_Predicted_Impact!$C$84</f>
        <v>9.9827931232162312E-2</v>
      </c>
      <c r="AW86" s="38">
        <f ca="1">V86/Surge_Predicted_Impact!$C$85</f>
        <v>2.2293526026179382E-3</v>
      </c>
      <c r="AX86" s="38">
        <f t="shared" ca="1" si="26"/>
        <v>425.79448608566281</v>
      </c>
      <c r="AZ86" s="1">
        <f ca="1">(AE86-BA85)*Surge_Predicted_Impact!$C$124</f>
        <v>10.688101151659028</v>
      </c>
      <c r="BA86" s="1">
        <f ca="1">BA85*(1-1/Surge_Predicted_Impact!$C$125)+AZ86</f>
        <v>319.84656564046372</v>
      </c>
      <c r="BB86" s="37">
        <f t="shared" ca="1" si="39"/>
        <v>1721.5965656404637</v>
      </c>
      <c r="BC86" s="1">
        <f ca="1">(AF86-BD85)*Surge_Predicted_Impact!$C$124</f>
        <v>2.9365888708832246</v>
      </c>
      <c r="BD86" s="1">
        <f ca="1">BD85*(1-1/Surge_Predicted_Impact!$C$125)+BC86</f>
        <v>61.753336574583798</v>
      </c>
      <c r="BE86" s="37">
        <f t="shared" ca="1" si="27"/>
        <v>418.75333657458378</v>
      </c>
      <c r="BF86" s="1">
        <f ca="1">(AI86-BG85)*Surge_Predicted_Impact!$C$124</f>
        <v>13.716461792364191</v>
      </c>
      <c r="BG86" s="1">
        <f ca="1">BG85*(1-1/Surge_Predicted_Impact!$C$125)+BF86</f>
        <v>382.92000964426069</v>
      </c>
      <c r="BH86" s="37">
        <f t="shared" ca="1" si="28"/>
        <v>2152.1700096442605</v>
      </c>
      <c r="BJ86" s="1">
        <f ca="1">(AT86-BK85)*Surge_Predicted_Impact!$C$124</f>
        <v>2.9962307556201755</v>
      </c>
      <c r="BK86" s="1">
        <f ca="1">BK85*(1-1/Surge_Predicted_Impact!$C$125)+BJ86</f>
        <v>88.794990867486604</v>
      </c>
      <c r="BL86" s="37">
        <f t="shared" ca="1" si="40"/>
        <v>480.8167311653603</v>
      </c>
      <c r="BM86" s="1">
        <f ca="1">(AU86-BN85)*Surge_Predicted_Impact!$C$124</f>
        <v>0.27666136170532485</v>
      </c>
      <c r="BN86" s="1">
        <f ca="1">BN85*(1-1/Surge_Predicted_Impact!$C$125)+BM86</f>
        <v>5.8523170998827725</v>
      </c>
      <c r="BO86" s="37">
        <f t="shared" ca="1" si="41"/>
        <v>39.523005603837127</v>
      </c>
      <c r="BP86" s="1">
        <f ca="1">(AX86-AY85)*Surge_Predicted_Impact!$C$124</f>
        <v>4.2579448608566279</v>
      </c>
      <c r="BQ86" s="1">
        <f ca="1">BQ85*(1-1/Surge_Predicted_Impact!$C$125)+BP86</f>
        <v>111.16106079628759</v>
      </c>
      <c r="BR86" s="1">
        <f t="shared" ca="1" si="29"/>
        <v>536.95554688195034</v>
      </c>
      <c r="BS86" s="1">
        <f ca="1">(AP86-AQ85)*Surge_Predicted_Impact!$C$124</f>
        <v>8.9250000000000007</v>
      </c>
      <c r="BT86" s="1">
        <f ca="1">BT85*(1-1/Surge_Predicted_Impact!$C$125)+BS86</f>
        <v>225.51165973028236</v>
      </c>
      <c r="BU86" s="1">
        <f t="shared" ca="1" si="30"/>
        <v>1118.0116597302824</v>
      </c>
      <c r="BW86" s="1">
        <f>Surge_Predicted_Impact!$C$112</f>
        <v>0</v>
      </c>
      <c r="BX86" s="1">
        <f>Surge_Predicted_Impact!$C$113</f>
        <v>0</v>
      </c>
      <c r="BY86" s="152">
        <f>Surge_Predicted_Impact!$C$114</f>
        <v>0</v>
      </c>
      <c r="BZ86" s="152">
        <f>Surge_Predicted_Impact!$C$115</f>
        <v>0</v>
      </c>
      <c r="CA86" s="152">
        <f t="shared" si="31"/>
        <v>0</v>
      </c>
      <c r="CB86" s="1">
        <f>Surge_Predicted_Impact!$C$117</f>
        <v>0</v>
      </c>
      <c r="CC86" s="1">
        <f>Surge_Predicted_Impact!$C$118</f>
        <v>0</v>
      </c>
      <c r="CD86" s="1">
        <f>Surge_Predicted_Impact!$C$119</f>
        <v>0</v>
      </c>
      <c r="CE86" s="1">
        <f t="shared" si="32"/>
        <v>0</v>
      </c>
      <c r="CF86" s="152">
        <f>Surge_Predicted_Impact!$C$120</f>
        <v>0</v>
      </c>
      <c r="CH86" s="1">
        <f ca="1">D86*Surge_Predicted_Impact!$C$135</f>
        <v>81564.685462626454</v>
      </c>
      <c r="CI86" s="18">
        <f ca="1">(C86-C85)*Surge_Predicted_Impact!$C$135</f>
        <v>1161.1211471968272</v>
      </c>
      <c r="CJ86" s="18">
        <f ca="1">CJ85*(1- 1/Surge_Predicted_Impact!$C$137)+CI86</f>
        <v>41594.971346734281</v>
      </c>
      <c r="CK86" s="18">
        <f t="shared" ca="1" si="33"/>
        <v>40433.850199537454</v>
      </c>
      <c r="CL86" s="1">
        <f ca="1">CJ86*(1-Surge_Predicted_Impact!$C$136)</f>
        <v>35355.725644724138</v>
      </c>
      <c r="CM86" s="1">
        <f ca="1">CJ86*(1+Surge_Predicted_Impact!$C$136)</f>
        <v>47834.217048744416</v>
      </c>
      <c r="CN86" s="1">
        <f ca="1">CI86/Surge_Predicted_Impact!$C$138</f>
        <v>232.22422943936544</v>
      </c>
      <c r="CO86" s="1">
        <f ca="1">CK86/Surge_Predicted_Impact!$C$140</f>
        <v>1617.3540079814982</v>
      </c>
      <c r="CP86" s="1">
        <f t="shared" ca="1" si="34"/>
        <v>1849.5782374208636</v>
      </c>
      <c r="CQ86" s="1">
        <f ca="1">CI86/(Surge_Predicted_Impact!$C$138 + Surge_Predicted_Impact!$C$139)</f>
        <v>193.52019119947121</v>
      </c>
      <c r="CR86" s="1">
        <f ca="1">CK86/(Surge_Predicted_Impact!$C$140 + Surge_Predicted_Impact!$C$141)</f>
        <v>1555.1480845975943</v>
      </c>
      <c r="CS86" s="152">
        <f>Surge_Predicted_Impact!$C$151</f>
        <v>12000</v>
      </c>
      <c r="CT86" s="152"/>
      <c r="CU86" s="1">
        <f ca="1">Surge_Predicted_Impact!$C$146*(Calculation!E86-Calculation!H86)</f>
        <v>-4.6210246277972491</v>
      </c>
      <c r="CV86" s="1">
        <f ca="1">H85*1/Surge_Predicted_Impact!$C$60</f>
        <v>25.412675611571238</v>
      </c>
      <c r="CW86" s="1">
        <f ca="1">CV86*Surge_Predicted_Impact!$C$144+CU86</f>
        <v>-3.3503908472186872</v>
      </c>
      <c r="CX86" s="1">
        <f ca="1">CX85*(1-1/Surge_Predicted_Impact!$C$147)+CW85</f>
        <v>452.86867101590025</v>
      </c>
      <c r="CY86" s="1">
        <f ca="1">$CX86*(1-Surge_Predicted_Impact!$C$145)</f>
        <v>339.6515032619252</v>
      </c>
      <c r="CZ86" s="1">
        <f ca="1">$CX86*(1+Surge_Predicted_Impact!$C$145)</f>
        <v>566.08583876987529</v>
      </c>
      <c r="DA86" s="1">
        <f ca="1">CX86/Surge_Predicted_Impact!$C$148</f>
        <v>150.95622367196674</v>
      </c>
      <c r="DB86" s="152">
        <f>Surge_Predicted_Impact!$C$152</f>
        <v>0</v>
      </c>
    </row>
    <row r="87" spans="2:106" x14ac:dyDescent="0.25">
      <c r="B87" s="30">
        <f t="shared" si="35"/>
        <v>43976</v>
      </c>
      <c r="C87" s="18">
        <f ca="1">INDIRECT(_xlfn.CONCAT(EpidemiologicalModel_Selection!$C$2,"!",EpidemiologicalModel_Selection!$C$5,ROW()-1))</f>
        <v>72412.78315487667</v>
      </c>
      <c r="D87" s="18">
        <f ca="1">INDIRECT(_xlfn.CONCAT(EpidemiologicalModel_Selection!$C$2,"!",EpidemiologicalModel_Selection!$C$3,ROW()-1))</f>
        <v>7680.2664246448476</v>
      </c>
      <c r="E87" s="37">
        <f ca="1">INDIRECT(_xlfn.CONCAT(EpidemiologicalModel_Selection!$C$2,"!",EpidemiologicalModel_Selection!$C$4,ROW()-1))</f>
        <v>106.40277454381994</v>
      </c>
      <c r="F87" s="37">
        <f ca="1">E87*Surge_Predicted_Impact!$D$53</f>
        <v>9.0229552813159319</v>
      </c>
      <c r="G87" s="6">
        <f t="shared" ca="1" si="36"/>
        <v>148.15640756502165</v>
      </c>
      <c r="H87" s="24">
        <f ca="1">H86*(1-1/Surge_Predicted_Impact!$C$60)+F87</f>
        <v>148.15640756502165</v>
      </c>
      <c r="I87" s="24">
        <f ca="1">(1-Surge_Predicted_Impact!$C$68)*Calculation!O86</f>
        <v>8.74508737387292</v>
      </c>
      <c r="J87" s="24">
        <f ca="1">I87+(J86*(1-1/Surge_Predicted_Impact!$C$63))</f>
        <v>79.476972650546472</v>
      </c>
      <c r="K87" s="24">
        <f ca="1">(1/Surge_Predicted_Impact!$C$62)*Calculation!L86</f>
        <v>4.8536419838633966</v>
      </c>
      <c r="L87" s="24">
        <f ca="1">M87+L86*(1-1/Surge_Predicted_Impact!$C$62)</f>
        <v>54.411528458118035</v>
      </c>
      <c r="M87" s="1">
        <f ca="1">E87*Surge_Predicted_Impact!$D$55</f>
        <v>1.0214666356206725</v>
      </c>
      <c r="N87" s="6">
        <f ca="1">N86*(1-1/Surge_Predicted_Impact!$C$64)+K87</f>
        <v>63.777346865783514</v>
      </c>
      <c r="O87" s="24">
        <f ca="1">N86*1/Surge_Predicted_Impact!$C$64</f>
        <v>8.417672125988588</v>
      </c>
      <c r="P87" s="1">
        <f ca="1">E87*Surge_Predicted_Impact!$D$54</f>
        <v>6.9800220100745873</v>
      </c>
      <c r="Q87" s="1">
        <f ca="1">Q86*(1-1/Surge_Predicted_Impact!$C$61)+P87</f>
        <v>503.82547745670234</v>
      </c>
      <c r="R87" s="6">
        <f t="shared" ca="1" si="37"/>
        <v>637.7139785653668</v>
      </c>
      <c r="S87" s="1">
        <f ca="1">E87*Surge_Predicted_Impact!$D$56</f>
        <v>5.1073331781033623E-3</v>
      </c>
      <c r="T87" s="6">
        <f ca="1">T86*(1-1/Surge_Predicted_Impact!$C$65)+S87</f>
        <v>0.18479760939599552</v>
      </c>
      <c r="U87" s="1">
        <f ca="1">E87*Surge_Predicted_Impact!$D$57</f>
        <v>8.1717330849653807E-3</v>
      </c>
      <c r="V87" s="6">
        <f ca="1">U86*(1-1/Surge_Predicted_Impact!$C$66)+U87</f>
        <v>8.1717330849653807E-3</v>
      </c>
      <c r="W87" s="5">
        <f>Surge_Predicted_Impact!$C$72</f>
        <v>0</v>
      </c>
      <c r="X87" s="160">
        <f>Surge_Predicted_Impact!$C$73</f>
        <v>0</v>
      </c>
      <c r="Y87" s="5">
        <f>Surge_Predicted_Impact!$C$74</f>
        <v>0</v>
      </c>
      <c r="Z87" s="5">
        <f>Surge_Predicted_Impact!$C$75</f>
        <v>0</v>
      </c>
      <c r="AA87" s="5">
        <f>Surge_Predicted_Impact!$C$76</f>
        <v>0</v>
      </c>
      <c r="AC87" s="18">
        <f ca="1">_xlfn.CEILING.MATH(G87/Surge_Predicted_Impact!$C$92)*(24/Surge_Predicted_Impact!$C$89)*(7/Surge_Predicted_Impact!$C$90)</f>
        <v>199.5</v>
      </c>
      <c r="AD87" s="18">
        <f ca="1">_xlfn.CEILING.MATH(R87/Surge_Predicted_Impact!$C$93)*(24/Surge_Predicted_Impact!$C$89)*(7/Surge_Predicted_Impact!$C$90)</f>
        <v>1118.25</v>
      </c>
      <c r="AE87" s="1">
        <f t="shared" ca="1" si="23"/>
        <v>1317.75</v>
      </c>
      <c r="AF87" s="1">
        <f ca="1">_xlfn.CEILING.MATH(N87/Surge_Predicted_Impact!$C$94)*24/Surge_Predicted_Impact!$C$89*7/Surge_Predicted_Impact!$C$90</f>
        <v>336</v>
      </c>
      <c r="AG87" s="1">
        <f ca="1">_xlfn.CEILING.MATH(T87/Surge_Predicted_Impact!$C$95)*24/Surge_Predicted_Impact!$C$89*7/Surge_Predicted_Impact!$C$90</f>
        <v>5.25</v>
      </c>
      <c r="AH87" s="1">
        <f ca="1">_xlfn.CEILING.MATH(V87/Surge_Predicted_Impact!$C$96)*24/Surge_Predicted_Impact!$C$89*7/Surge_Predicted_Impact!$C$90</f>
        <v>5.25</v>
      </c>
      <c r="AI87" s="18">
        <f t="shared" ca="1" si="38"/>
        <v>1664.25</v>
      </c>
      <c r="AJ87" s="41"/>
      <c r="AK87" s="23">
        <f ca="1">_xlfn.CEILING.MATH(G87/Surge_Predicted_Impact!$C$103)*24/Surge_Predicted_Impact!$C$100*7/Surge_Predicted_Impact!$C$101</f>
        <v>99.75</v>
      </c>
      <c r="AL87" s="23">
        <f ca="1">_xlfn.CEILING.MATH(R87/Surge_Predicted_Impact!$C$104)*24/Surge_Predicted_Impact!$C$100*7/Surge_Predicted_Impact!$C$101</f>
        <v>561.75</v>
      </c>
      <c r="AM87" s="23">
        <f ca="1">_xlfn.CEILING.MATH(N87/Surge_Predicted_Impact!$C$105)*24/Surge_Predicted_Impact!$C$100*7/Surge_Predicted_Impact!$C$101</f>
        <v>168</v>
      </c>
      <c r="AN87" s="23">
        <f ca="1">_xlfn.CEILING.MATH(T87/Surge_Predicted_Impact!$C$106)*24/Surge_Predicted_Impact!$C$100*7/Surge_Predicted_Impact!$C$101</f>
        <v>5.25</v>
      </c>
      <c r="AO87" s="23">
        <f ca="1">_xlfn.CEILING.MATH(V87/Surge_Predicted_Impact!$C$107)*24/Surge_Predicted_Impact!$C$100*7/Surge_Predicted_Impact!$C$101</f>
        <v>5.25</v>
      </c>
      <c r="AP87" s="1">
        <f t="shared" ca="1" si="24"/>
        <v>840</v>
      </c>
      <c r="AR87" s="38">
        <f ca="1">G87/Surge_Predicted_Impact!$C$81</f>
        <v>49.385469188340551</v>
      </c>
      <c r="AS87" s="38">
        <f ca="1">$R87/Surge_Predicted_Impact!$C$82</f>
        <v>318.8569892826834</v>
      </c>
      <c r="AT87" s="38">
        <f t="shared" ca="1" si="25"/>
        <v>368.24245847102395</v>
      </c>
      <c r="AU87" s="38">
        <f ca="1">N87/Surge_Predicted_Impact!$C$83</f>
        <v>31.888673432891757</v>
      </c>
      <c r="AV87" s="38">
        <f ca="1">T87/Surge_Predicted_Impact!$C$84</f>
        <v>9.2398804697997758E-2</v>
      </c>
      <c r="AW87" s="38">
        <f ca="1">V87/Surge_Predicted_Impact!$C$85</f>
        <v>2.0429332712413452E-3</v>
      </c>
      <c r="AX87" s="38">
        <f t="shared" ca="1" si="26"/>
        <v>400.22557364188492</v>
      </c>
      <c r="AZ87" s="1">
        <f ca="1">(AE87-BA86)*Surge_Predicted_Impact!$C$124</f>
        <v>9.9790343435953623</v>
      </c>
      <c r="BA87" s="1">
        <f ca="1">BA86*(1-1/Surge_Predicted_Impact!$C$125)+AZ87</f>
        <v>306.97941672402595</v>
      </c>
      <c r="BB87" s="37">
        <f t="shared" ca="1" si="39"/>
        <v>1624.7294167240259</v>
      </c>
      <c r="BC87" s="1">
        <f ca="1">(AF87-BD86)*Surge_Predicted_Impact!$C$124</f>
        <v>2.7424666342541624</v>
      </c>
      <c r="BD87" s="1">
        <f ca="1">BD86*(1-1/Surge_Predicted_Impact!$C$125)+BC87</f>
        <v>60.084850596367694</v>
      </c>
      <c r="BE87" s="37">
        <f t="shared" ca="1" si="27"/>
        <v>396.08485059636769</v>
      </c>
      <c r="BF87" s="1">
        <f ca="1">(AI87-BG86)*Surge_Predicted_Impact!$C$124</f>
        <v>12.813299903557393</v>
      </c>
      <c r="BG87" s="1">
        <f ca="1">BG86*(1-1/Surge_Predicted_Impact!$C$125)+BF87</f>
        <v>368.38188028751375</v>
      </c>
      <c r="BH87" s="37">
        <f t="shared" ca="1" si="28"/>
        <v>2032.6318802875137</v>
      </c>
      <c r="BJ87" s="1">
        <f ca="1">(AT87-BK86)*Surge_Predicted_Impact!$C$124</f>
        <v>2.7944746760353736</v>
      </c>
      <c r="BK87" s="1">
        <f ca="1">BK86*(1-1/Surge_Predicted_Impact!$C$125)+BJ87</f>
        <v>85.246966195844365</v>
      </c>
      <c r="BL87" s="37">
        <f t="shared" ca="1" si="40"/>
        <v>453.48942466686833</v>
      </c>
      <c r="BM87" s="1">
        <f ca="1">(AU87-BN86)*Surge_Predicted_Impact!$C$124</f>
        <v>0.26036356333008986</v>
      </c>
      <c r="BN87" s="1">
        <f ca="1">BN86*(1-1/Surge_Predicted_Impact!$C$125)+BM87</f>
        <v>5.6946580132212361</v>
      </c>
      <c r="BO87" s="37">
        <f t="shared" ca="1" si="41"/>
        <v>37.583331446112993</v>
      </c>
      <c r="BP87" s="1">
        <f ca="1">(AX87-AY86)*Surge_Predicted_Impact!$C$124</f>
        <v>4.0022557364188494</v>
      </c>
      <c r="BQ87" s="1">
        <f ca="1">BQ86*(1-1/Surge_Predicted_Impact!$C$125)+BP87</f>
        <v>107.22324076154304</v>
      </c>
      <c r="BR87" s="1">
        <f t="shared" ca="1" si="29"/>
        <v>507.44881440342795</v>
      </c>
      <c r="BS87" s="1">
        <f ca="1">(AP87-AQ86)*Surge_Predicted_Impact!$C$124</f>
        <v>8.4</v>
      </c>
      <c r="BT87" s="1">
        <f ca="1">BT86*(1-1/Surge_Predicted_Impact!$C$125)+BS87</f>
        <v>217.80368403526219</v>
      </c>
      <c r="BU87" s="1">
        <f t="shared" ca="1" si="30"/>
        <v>1057.8036840352622</v>
      </c>
      <c r="BW87" s="1">
        <f>Surge_Predicted_Impact!$C$112</f>
        <v>0</v>
      </c>
      <c r="BX87" s="1">
        <f>Surge_Predicted_Impact!$C$113</f>
        <v>0</v>
      </c>
      <c r="BY87" s="152">
        <f>Surge_Predicted_Impact!$C$114</f>
        <v>0</v>
      </c>
      <c r="BZ87" s="152">
        <f>Surge_Predicted_Impact!$C$115</f>
        <v>0</v>
      </c>
      <c r="CA87" s="152">
        <f t="shared" si="31"/>
        <v>0</v>
      </c>
      <c r="CB87" s="1">
        <f>Surge_Predicted_Impact!$C$117</f>
        <v>0</v>
      </c>
      <c r="CC87" s="1">
        <f>Surge_Predicted_Impact!$C$118</f>
        <v>0</v>
      </c>
      <c r="CD87" s="1">
        <f>Surge_Predicted_Impact!$C$119</f>
        <v>0</v>
      </c>
      <c r="CE87" s="1">
        <f t="shared" si="32"/>
        <v>0</v>
      </c>
      <c r="CF87" s="152">
        <f>Surge_Predicted_Impact!$C$120</f>
        <v>0</v>
      </c>
      <c r="CH87" s="1">
        <f ca="1">D87*Surge_Predicted_Impact!$C$135</f>
        <v>76802.664246448476</v>
      </c>
      <c r="CI87" s="18">
        <f ca="1">(C87-C86)*Surge_Predicted_Impact!$C$135</f>
        <v>1064.0277454382158</v>
      </c>
      <c r="CJ87" s="18">
        <f ca="1">CJ86*(1- 1/Surge_Predicted_Impact!$C$137)+CI87</f>
        <v>38499.501957499073</v>
      </c>
      <c r="CK87" s="18">
        <f t="shared" ca="1" si="33"/>
        <v>37435.474212060857</v>
      </c>
      <c r="CL87" s="1">
        <f ca="1">CJ87*(1-Surge_Predicted_Impact!$C$136)</f>
        <v>32724.57666387421</v>
      </c>
      <c r="CM87" s="1">
        <f ca="1">CJ87*(1+Surge_Predicted_Impact!$C$136)</f>
        <v>44274.427251123932</v>
      </c>
      <c r="CN87" s="1">
        <f ca="1">CI87/Surge_Predicted_Impact!$C$138</f>
        <v>212.80554908764316</v>
      </c>
      <c r="CO87" s="1">
        <f ca="1">CK87/Surge_Predicted_Impact!$C$140</f>
        <v>1497.4189684824344</v>
      </c>
      <c r="CP87" s="1">
        <f t="shared" ca="1" si="34"/>
        <v>1710.2245175700775</v>
      </c>
      <c r="CQ87" s="1">
        <f ca="1">CI87/(Surge_Predicted_Impact!$C$138 + Surge_Predicted_Impact!$C$139)</f>
        <v>177.33795757303596</v>
      </c>
      <c r="CR87" s="1">
        <f ca="1">CK87/(Surge_Predicted_Impact!$C$140 + Surge_Predicted_Impact!$C$141)</f>
        <v>1439.8259312331099</v>
      </c>
      <c r="CS87" s="152">
        <f>Surge_Predicted_Impact!$C$151</f>
        <v>12000</v>
      </c>
      <c r="CT87" s="152"/>
      <c r="CU87" s="1">
        <f ca="1">Surge_Predicted_Impact!$C$146*(Calculation!E87-Calculation!H87)</f>
        <v>-4.1753633021201706</v>
      </c>
      <c r="CV87" s="1">
        <f ca="1">H86*1/Surge_Predicted_Impact!$C$60</f>
        <v>23.188908713950951</v>
      </c>
      <c r="CW87" s="1">
        <f ca="1">CV87*Surge_Predicted_Impact!$C$144+CU87</f>
        <v>-3.0159178664226229</v>
      </c>
      <c r="CX87" s="1">
        <f ca="1">CX86*(1-1/Surge_Predicted_Impact!$C$147)+CW86</f>
        <v>426.87484661788653</v>
      </c>
      <c r="CY87" s="1">
        <f ca="1">$CX87*(1-Surge_Predicted_Impact!$C$145)</f>
        <v>320.1561349634149</v>
      </c>
      <c r="CZ87" s="1">
        <f ca="1">$CX87*(1+Surge_Predicted_Impact!$C$145)</f>
        <v>533.59355827235822</v>
      </c>
      <c r="DA87" s="1">
        <f ca="1">CX87/Surge_Predicted_Impact!$C$148</f>
        <v>142.29161553929552</v>
      </c>
      <c r="DB87" s="152">
        <f>Surge_Predicted_Impact!$C$152</f>
        <v>0</v>
      </c>
    </row>
    <row r="88" spans="2:106" x14ac:dyDescent="0.25">
      <c r="B88" s="30">
        <f t="shared" si="35"/>
        <v>43977</v>
      </c>
      <c r="C88" s="18">
        <f ca="1">INDIRECT(_xlfn.CONCAT(EpidemiologicalModel_Selection!$C$2,"!",EpidemiologicalModel_Selection!$C$5,ROW()-1))</f>
        <v>72510.408749587557</v>
      </c>
      <c r="D88" s="18">
        <f ca="1">INDIRECT(_xlfn.CONCAT(EpidemiologicalModel_Selection!$C$2,"!",EpidemiologicalModel_Selection!$C$3,ROW()-1))</f>
        <v>7229.3015604525244</v>
      </c>
      <c r="E88" s="37">
        <f ca="1">INDIRECT(_xlfn.CONCAT(EpidemiologicalModel_Selection!$C$2,"!",EpidemiologicalModel_Selection!$C$4,ROW()-1))</f>
        <v>97.625594710879881</v>
      </c>
      <c r="F88" s="37">
        <f ca="1">E88*Surge_Predicted_Impact!$D$53</f>
        <v>8.2786504314826139</v>
      </c>
      <c r="G88" s="6">
        <f t="shared" ca="1" si="36"/>
        <v>135.2698569157869</v>
      </c>
      <c r="H88" s="24">
        <f ca="1">H87*(1-1/Surge_Predicted_Impact!$C$60)+F88</f>
        <v>135.2698569157869</v>
      </c>
      <c r="I88" s="24">
        <f ca="1">(1-Surge_Predicted_Impact!$C$68)*Calculation!O87</f>
        <v>8.2914070440987597</v>
      </c>
      <c r="J88" s="24">
        <f ca="1">I88+(J87*(1-1/Surge_Predicted_Impact!$C$63))</f>
        <v>76.41452645885289</v>
      </c>
      <c r="K88" s="24">
        <f ca="1">(1/Surge_Predicted_Impact!$C$62)*Calculation!L87</f>
        <v>4.5342940381765029</v>
      </c>
      <c r="L88" s="24">
        <f ca="1">M88+L87*(1-1/Surge_Predicted_Impact!$C$62)</f>
        <v>50.81444012916598</v>
      </c>
      <c r="M88" s="1">
        <f ca="1">E88*Surge_Predicted_Impact!$D$55</f>
        <v>0.93720570922444779</v>
      </c>
      <c r="N88" s="6">
        <f ca="1">N87*(1-1/Surge_Predicted_Impact!$C$64)+K88</f>
        <v>60.339472545737081</v>
      </c>
      <c r="O88" s="24">
        <f ca="1">N87*1/Surge_Predicted_Impact!$C$64</f>
        <v>7.9721683582229392</v>
      </c>
      <c r="P88" s="1">
        <f ca="1">E88*Surge_Predicted_Impact!$D$54</f>
        <v>6.4042390130337195</v>
      </c>
      <c r="Q88" s="1">
        <f ca="1">Q87*(1-1/Surge_Predicted_Impact!$C$61)+P88</f>
        <v>474.24218236568589</v>
      </c>
      <c r="R88" s="6">
        <f t="shared" ca="1" si="37"/>
        <v>601.47114895370476</v>
      </c>
      <c r="S88" s="1">
        <f ca="1">E88*Surge_Predicted_Impact!$D$56</f>
        <v>4.6860285461222386E-3</v>
      </c>
      <c r="T88" s="6">
        <f ca="1">T87*(1-1/Surge_Predicted_Impact!$C$65)+S88</f>
        <v>0.17100387700251821</v>
      </c>
      <c r="U88" s="1">
        <f ca="1">E88*Surge_Predicted_Impact!$D$57</f>
        <v>7.4976456737955825E-3</v>
      </c>
      <c r="V88" s="6">
        <f ca="1">U87*(1-1/Surge_Predicted_Impact!$C$66)+U88</f>
        <v>7.4976456737955825E-3</v>
      </c>
      <c r="W88" s="5">
        <f>Surge_Predicted_Impact!$C$72</f>
        <v>0</v>
      </c>
      <c r="X88" s="160">
        <f>Surge_Predicted_Impact!$C$73</f>
        <v>0</v>
      </c>
      <c r="Y88" s="5">
        <f>Surge_Predicted_Impact!$C$74</f>
        <v>0</v>
      </c>
      <c r="Z88" s="5">
        <f>Surge_Predicted_Impact!$C$75</f>
        <v>0</v>
      </c>
      <c r="AA88" s="5">
        <f>Surge_Predicted_Impact!$C$76</f>
        <v>0</v>
      </c>
      <c r="AC88" s="18">
        <f ca="1">_xlfn.CEILING.MATH(G88/Surge_Predicted_Impact!$C$92)*(24/Surge_Predicted_Impact!$C$89)*(7/Surge_Predicted_Impact!$C$90)</f>
        <v>178.5</v>
      </c>
      <c r="AD88" s="18">
        <f ca="1">_xlfn.CEILING.MATH(R88/Surge_Predicted_Impact!$C$93)*(24/Surge_Predicted_Impact!$C$89)*(7/Surge_Predicted_Impact!$C$90)</f>
        <v>1055.25</v>
      </c>
      <c r="AE88" s="1">
        <f t="shared" ca="1" si="23"/>
        <v>1233.75</v>
      </c>
      <c r="AF88" s="1">
        <f ca="1">_xlfn.CEILING.MATH(N88/Surge_Predicted_Impact!$C$94)*24/Surge_Predicted_Impact!$C$89*7/Surge_Predicted_Impact!$C$90</f>
        <v>320.25</v>
      </c>
      <c r="AG88" s="1">
        <f ca="1">_xlfn.CEILING.MATH(T88/Surge_Predicted_Impact!$C$95)*24/Surge_Predicted_Impact!$C$89*7/Surge_Predicted_Impact!$C$90</f>
        <v>5.25</v>
      </c>
      <c r="AH88" s="1">
        <f ca="1">_xlfn.CEILING.MATH(V88/Surge_Predicted_Impact!$C$96)*24/Surge_Predicted_Impact!$C$89*7/Surge_Predicted_Impact!$C$90</f>
        <v>5.25</v>
      </c>
      <c r="AI88" s="18">
        <f t="shared" ca="1" si="38"/>
        <v>1564.5</v>
      </c>
      <c r="AJ88" s="41"/>
      <c r="AK88" s="23">
        <f ca="1">_xlfn.CEILING.MATH(G88/Surge_Predicted_Impact!$C$103)*24/Surge_Predicted_Impact!$C$100*7/Surge_Predicted_Impact!$C$101</f>
        <v>89.25</v>
      </c>
      <c r="AL88" s="23">
        <f ca="1">_xlfn.CEILING.MATH(R88/Surge_Predicted_Impact!$C$104)*24/Surge_Predicted_Impact!$C$100*7/Surge_Predicted_Impact!$C$101</f>
        <v>530.25</v>
      </c>
      <c r="AM88" s="23">
        <f ca="1">_xlfn.CEILING.MATH(N88/Surge_Predicted_Impact!$C$105)*24/Surge_Predicted_Impact!$C$100*7/Surge_Predicted_Impact!$C$101</f>
        <v>162.75</v>
      </c>
      <c r="AN88" s="23">
        <f ca="1">_xlfn.CEILING.MATH(T88/Surge_Predicted_Impact!$C$106)*24/Surge_Predicted_Impact!$C$100*7/Surge_Predicted_Impact!$C$101</f>
        <v>5.25</v>
      </c>
      <c r="AO88" s="23">
        <f ca="1">_xlfn.CEILING.MATH(V88/Surge_Predicted_Impact!$C$107)*24/Surge_Predicted_Impact!$C$100*7/Surge_Predicted_Impact!$C$101</f>
        <v>5.25</v>
      </c>
      <c r="AP88" s="1">
        <f t="shared" ca="1" si="24"/>
        <v>792.75</v>
      </c>
      <c r="AR88" s="38">
        <f ca="1">G88/Surge_Predicted_Impact!$C$81</f>
        <v>45.089952305262301</v>
      </c>
      <c r="AS88" s="38">
        <f ca="1">$R88/Surge_Predicted_Impact!$C$82</f>
        <v>300.73557447685238</v>
      </c>
      <c r="AT88" s="38">
        <f t="shared" ca="1" si="25"/>
        <v>345.82552678211471</v>
      </c>
      <c r="AU88" s="38">
        <f ca="1">N88/Surge_Predicted_Impact!$C$83</f>
        <v>30.169736272868541</v>
      </c>
      <c r="AV88" s="38">
        <f ca="1">T88/Surge_Predicted_Impact!$C$84</f>
        <v>8.5501938501259103E-2</v>
      </c>
      <c r="AW88" s="38">
        <f ca="1">V88/Surge_Predicted_Impact!$C$85</f>
        <v>1.8744114184488956E-3</v>
      </c>
      <c r="AX88" s="38">
        <f t="shared" ca="1" si="26"/>
        <v>376.08263940490292</v>
      </c>
      <c r="AZ88" s="1">
        <f ca="1">(AE88-BA87)*Surge_Predicted_Impact!$C$124</f>
        <v>9.2677058327597415</v>
      </c>
      <c r="BA88" s="1">
        <f ca="1">BA87*(1-1/Surge_Predicted_Impact!$C$125)+AZ88</f>
        <v>294.32002136221246</v>
      </c>
      <c r="BB88" s="37">
        <f t="shared" ca="1" si="39"/>
        <v>1528.0700213622124</v>
      </c>
      <c r="BC88" s="1">
        <f ca="1">(AF88-BD87)*Surge_Predicted_Impact!$C$124</f>
        <v>2.6016514940363233</v>
      </c>
      <c r="BD88" s="1">
        <f ca="1">BD87*(1-1/Surge_Predicted_Impact!$C$125)+BC88</f>
        <v>58.394727047806327</v>
      </c>
      <c r="BE88" s="37">
        <f t="shared" ca="1" si="27"/>
        <v>378.64472704780633</v>
      </c>
      <c r="BF88" s="1">
        <f ca="1">(AI88-BG87)*Surge_Predicted_Impact!$C$124</f>
        <v>11.961181197124864</v>
      </c>
      <c r="BG88" s="1">
        <f ca="1">BG87*(1-1/Surge_Predicted_Impact!$C$125)+BF88</f>
        <v>354.03007003553051</v>
      </c>
      <c r="BH88" s="37">
        <f t="shared" ca="1" si="28"/>
        <v>1918.5300700355306</v>
      </c>
      <c r="BJ88" s="1">
        <f ca="1">(AT88-BK87)*Surge_Predicted_Impact!$C$124</f>
        <v>2.6057856058627031</v>
      </c>
      <c r="BK88" s="1">
        <f ca="1">BK87*(1-1/Surge_Predicted_Impact!$C$125)+BJ88</f>
        <v>81.763682787718196</v>
      </c>
      <c r="BL88" s="37">
        <f t="shared" ca="1" si="40"/>
        <v>427.58920956983292</v>
      </c>
      <c r="BM88" s="1">
        <f ca="1">(AU88-BN87)*Surge_Predicted_Impact!$C$124</f>
        <v>0.24475078259647304</v>
      </c>
      <c r="BN88" s="1">
        <f ca="1">BN87*(1-1/Surge_Predicted_Impact!$C$125)+BM88</f>
        <v>5.532647509159049</v>
      </c>
      <c r="BO88" s="37">
        <f t="shared" ca="1" si="41"/>
        <v>35.702383782027589</v>
      </c>
      <c r="BP88" s="1">
        <f ca="1">(AX88-AY87)*Surge_Predicted_Impact!$C$124</f>
        <v>3.7608263940490292</v>
      </c>
      <c r="BQ88" s="1">
        <f ca="1">BQ87*(1-1/Surge_Predicted_Impact!$C$125)+BP88</f>
        <v>103.32526424405329</v>
      </c>
      <c r="BR88" s="1">
        <f t="shared" ca="1" si="29"/>
        <v>479.40790364895622</v>
      </c>
      <c r="BS88" s="1">
        <f ca="1">(AP88-AQ87)*Surge_Predicted_Impact!$C$124</f>
        <v>7.9275000000000002</v>
      </c>
      <c r="BT88" s="1">
        <f ca="1">BT87*(1-1/Surge_Predicted_Impact!$C$125)+BS88</f>
        <v>210.17377803274348</v>
      </c>
      <c r="BU88" s="1">
        <f t="shared" ca="1" si="30"/>
        <v>1002.9237780327435</v>
      </c>
      <c r="BW88" s="1">
        <f>Surge_Predicted_Impact!$C$112</f>
        <v>0</v>
      </c>
      <c r="BX88" s="1">
        <f>Surge_Predicted_Impact!$C$113</f>
        <v>0</v>
      </c>
      <c r="BY88" s="152">
        <f>Surge_Predicted_Impact!$C$114</f>
        <v>0</v>
      </c>
      <c r="BZ88" s="152">
        <f>Surge_Predicted_Impact!$C$115</f>
        <v>0</v>
      </c>
      <c r="CA88" s="152">
        <f t="shared" si="31"/>
        <v>0</v>
      </c>
      <c r="CB88" s="1">
        <f>Surge_Predicted_Impact!$C$117</f>
        <v>0</v>
      </c>
      <c r="CC88" s="1">
        <f>Surge_Predicted_Impact!$C$118</f>
        <v>0</v>
      </c>
      <c r="CD88" s="1">
        <f>Surge_Predicted_Impact!$C$119</f>
        <v>0</v>
      </c>
      <c r="CE88" s="1">
        <f t="shared" si="32"/>
        <v>0</v>
      </c>
      <c r="CF88" s="152">
        <f>Surge_Predicted_Impact!$C$120</f>
        <v>0</v>
      </c>
      <c r="CH88" s="1">
        <f ca="1">D88*Surge_Predicted_Impact!$C$135</f>
        <v>72293.015604525252</v>
      </c>
      <c r="CI88" s="18">
        <f ca="1">(C88-C87)*Surge_Predicted_Impact!$C$135</f>
        <v>976.25594710887526</v>
      </c>
      <c r="CJ88" s="18">
        <f ca="1">CJ87*(1- 1/Surge_Predicted_Impact!$C$137)+CI88</f>
        <v>35625.807708858039</v>
      </c>
      <c r="CK88" s="18">
        <f t="shared" ca="1" si="33"/>
        <v>34649.551761749164</v>
      </c>
      <c r="CL88" s="1">
        <f ca="1">CJ88*(1-Surge_Predicted_Impact!$C$136)</f>
        <v>30281.936552529332</v>
      </c>
      <c r="CM88" s="1">
        <f ca="1">CJ88*(1+Surge_Predicted_Impact!$C$136)</f>
        <v>40969.678865186739</v>
      </c>
      <c r="CN88" s="1">
        <f ca="1">CI88/Surge_Predicted_Impact!$C$138</f>
        <v>195.25118942177505</v>
      </c>
      <c r="CO88" s="1">
        <f ca="1">CK88/Surge_Predicted_Impact!$C$140</f>
        <v>1385.9820704699666</v>
      </c>
      <c r="CP88" s="1">
        <f t="shared" ca="1" si="34"/>
        <v>1581.2332598917417</v>
      </c>
      <c r="CQ88" s="1">
        <f ca="1">CI88/(Surge_Predicted_Impact!$C$138 + Surge_Predicted_Impact!$C$139)</f>
        <v>162.70932451814588</v>
      </c>
      <c r="CR88" s="1">
        <f ca="1">CK88/(Surge_Predicted_Impact!$C$140 + Surge_Predicted_Impact!$C$141)</f>
        <v>1332.6750677595833</v>
      </c>
      <c r="CS88" s="152">
        <f>Surge_Predicted_Impact!$C$151</f>
        <v>12000</v>
      </c>
      <c r="CT88" s="152"/>
      <c r="CU88" s="1">
        <f ca="1">Surge_Predicted_Impact!$C$146*(Calculation!E88-Calculation!H88)</f>
        <v>-3.7644262204907024</v>
      </c>
      <c r="CV88" s="1">
        <f ca="1">H87*1/Surge_Predicted_Impact!$C$60</f>
        <v>21.165201080717377</v>
      </c>
      <c r="CW88" s="1">
        <f ca="1">CV88*Surge_Predicted_Impact!$C$144+CU88</f>
        <v>-2.7061661664548335</v>
      </c>
      <c r="CX88" s="1">
        <f ca="1">CX87*(1-1/Surge_Predicted_Impact!$C$147)+CW87</f>
        <v>402.51518642056953</v>
      </c>
      <c r="CY88" s="1">
        <f ca="1">$CX88*(1-Surge_Predicted_Impact!$C$145)</f>
        <v>301.88638981542715</v>
      </c>
      <c r="CZ88" s="1">
        <f ca="1">$CX88*(1+Surge_Predicted_Impact!$C$145)</f>
        <v>503.14398302571192</v>
      </c>
      <c r="DA88" s="1">
        <f ca="1">CX88/Surge_Predicted_Impact!$C$148</f>
        <v>134.17172880685652</v>
      </c>
      <c r="DB88" s="152">
        <f>Surge_Predicted_Impact!$C$152</f>
        <v>0</v>
      </c>
    </row>
    <row r="89" spans="2:106" x14ac:dyDescent="0.25">
      <c r="B89" s="30">
        <f t="shared" si="35"/>
        <v>43978</v>
      </c>
      <c r="C89" s="18">
        <f ca="1">INDIRECT(_xlfn.CONCAT(EpidemiologicalModel_Selection!$C$2,"!",EpidemiologicalModel_Selection!$C$5,ROW()-1))</f>
        <v>72600.086778248369</v>
      </c>
      <c r="D89" s="18">
        <f ca="1">INDIRECT(_xlfn.CONCAT(EpidemiologicalModel_Selection!$C$2,"!",EpidemiologicalModel_Selection!$C$3,ROW()-1))</f>
        <v>6802.6009062238772</v>
      </c>
      <c r="E89" s="37">
        <f ca="1">INDIRECT(_xlfn.CONCAT(EpidemiologicalModel_Selection!$C$2,"!",EpidemiologicalModel_Selection!$C$4,ROW()-1))</f>
        <v>89.6780286608182</v>
      </c>
      <c r="F89" s="37">
        <f ca="1">E89*Surge_Predicted_Impact!$D$53</f>
        <v>7.6046968304373834</v>
      </c>
      <c r="G89" s="6">
        <f t="shared" ca="1" si="36"/>
        <v>123.55028847254044</v>
      </c>
      <c r="H89" s="24">
        <f ca="1">H88*(1-1/Surge_Predicted_Impact!$C$60)+F89</f>
        <v>123.55028847254044</v>
      </c>
      <c r="I89" s="24">
        <f ca="1">(1-Surge_Predicted_Impact!$C$68)*Calculation!O88</f>
        <v>7.852585832849595</v>
      </c>
      <c r="J89" s="24">
        <f ca="1">I89+(J88*(1-1/Surge_Predicted_Impact!$C$63))</f>
        <v>73.350751369009217</v>
      </c>
      <c r="K89" s="24">
        <f ca="1">(1/Surge_Predicted_Impact!$C$62)*Calculation!L88</f>
        <v>4.2345366774304978</v>
      </c>
      <c r="L89" s="24">
        <f ca="1">M89+L88*(1-1/Surge_Predicted_Impact!$C$62)</f>
        <v>47.440812526879341</v>
      </c>
      <c r="M89" s="1">
        <f ca="1">E89*Surge_Predicted_Impact!$D$55</f>
        <v>0.86090907514385562</v>
      </c>
      <c r="N89" s="6">
        <f ca="1">N88*(1-1/Surge_Predicted_Impact!$C$64)+K89</f>
        <v>57.031575154950445</v>
      </c>
      <c r="O89" s="24">
        <f ca="1">N88*1/Surge_Predicted_Impact!$C$64</f>
        <v>7.5424340682171351</v>
      </c>
      <c r="P89" s="1">
        <f ca="1">E89*Surge_Predicted_Impact!$D$54</f>
        <v>5.8828786801496733</v>
      </c>
      <c r="Q89" s="1">
        <f ca="1">Q88*(1-1/Surge_Predicted_Impact!$C$61)+P89</f>
        <v>446.25061944828656</v>
      </c>
      <c r="R89" s="6">
        <f t="shared" ca="1" si="37"/>
        <v>567.0421833441751</v>
      </c>
      <c r="S89" s="1">
        <f ca="1">E89*Surge_Predicted_Impact!$D$56</f>
        <v>4.3045453757192776E-3</v>
      </c>
      <c r="T89" s="6">
        <f ca="1">T88*(1-1/Surge_Predicted_Impact!$C$65)+S89</f>
        <v>0.15820803467798566</v>
      </c>
      <c r="U89" s="1">
        <f ca="1">E89*Surge_Predicted_Impact!$D$57</f>
        <v>6.8872726011508451E-3</v>
      </c>
      <c r="V89" s="6">
        <f ca="1">U88*(1-1/Surge_Predicted_Impact!$C$66)+U89</f>
        <v>6.8872726011508451E-3</v>
      </c>
      <c r="W89" s="5">
        <f>Surge_Predicted_Impact!$C$72</f>
        <v>0</v>
      </c>
      <c r="X89" s="160">
        <f>Surge_Predicted_Impact!$C$73</f>
        <v>0</v>
      </c>
      <c r="Y89" s="5">
        <f>Surge_Predicted_Impact!$C$74</f>
        <v>0</v>
      </c>
      <c r="Z89" s="5">
        <f>Surge_Predicted_Impact!$C$75</f>
        <v>0</v>
      </c>
      <c r="AA89" s="5">
        <f>Surge_Predicted_Impact!$C$76</f>
        <v>0</v>
      </c>
      <c r="AC89" s="18">
        <f ca="1">_xlfn.CEILING.MATH(G89/Surge_Predicted_Impact!$C$92)*(24/Surge_Predicted_Impact!$C$89)*(7/Surge_Predicted_Impact!$C$90)</f>
        <v>162.75</v>
      </c>
      <c r="AD89" s="18">
        <f ca="1">_xlfn.CEILING.MATH(R89/Surge_Predicted_Impact!$C$93)*(24/Surge_Predicted_Impact!$C$89)*(7/Surge_Predicted_Impact!$C$90)</f>
        <v>997.5</v>
      </c>
      <c r="AE89" s="1">
        <f t="shared" ca="1" si="23"/>
        <v>1160.25</v>
      </c>
      <c r="AF89" s="1">
        <f ca="1">_xlfn.CEILING.MATH(N89/Surge_Predicted_Impact!$C$94)*24/Surge_Predicted_Impact!$C$89*7/Surge_Predicted_Impact!$C$90</f>
        <v>304.5</v>
      </c>
      <c r="AG89" s="1">
        <f ca="1">_xlfn.CEILING.MATH(T89/Surge_Predicted_Impact!$C$95)*24/Surge_Predicted_Impact!$C$89*7/Surge_Predicted_Impact!$C$90</f>
        <v>5.25</v>
      </c>
      <c r="AH89" s="1">
        <f ca="1">_xlfn.CEILING.MATH(V89/Surge_Predicted_Impact!$C$96)*24/Surge_Predicted_Impact!$C$89*7/Surge_Predicted_Impact!$C$90</f>
        <v>5.25</v>
      </c>
      <c r="AI89" s="18">
        <f t="shared" ca="1" si="38"/>
        <v>1475.25</v>
      </c>
      <c r="AJ89" s="41"/>
      <c r="AK89" s="23">
        <f ca="1">_xlfn.CEILING.MATH(G89/Surge_Predicted_Impact!$C$103)*24/Surge_Predicted_Impact!$C$100*7/Surge_Predicted_Impact!$C$101</f>
        <v>84</v>
      </c>
      <c r="AL89" s="23">
        <f ca="1">_xlfn.CEILING.MATH(R89/Surge_Predicted_Impact!$C$104)*24/Surge_Predicted_Impact!$C$100*7/Surge_Predicted_Impact!$C$101</f>
        <v>498.75</v>
      </c>
      <c r="AM89" s="23">
        <f ca="1">_xlfn.CEILING.MATH(N89/Surge_Predicted_Impact!$C$105)*24/Surge_Predicted_Impact!$C$100*7/Surge_Predicted_Impact!$C$101</f>
        <v>152.25</v>
      </c>
      <c r="AN89" s="23">
        <f ca="1">_xlfn.CEILING.MATH(T89/Surge_Predicted_Impact!$C$106)*24/Surge_Predicted_Impact!$C$100*7/Surge_Predicted_Impact!$C$101</f>
        <v>5.25</v>
      </c>
      <c r="AO89" s="23">
        <f ca="1">_xlfn.CEILING.MATH(V89/Surge_Predicted_Impact!$C$107)*24/Surge_Predicted_Impact!$C$100*7/Surge_Predicted_Impact!$C$101</f>
        <v>5.25</v>
      </c>
      <c r="AP89" s="1">
        <f t="shared" ca="1" si="24"/>
        <v>745.5</v>
      </c>
      <c r="AR89" s="38">
        <f ca="1">G89/Surge_Predicted_Impact!$C$81</f>
        <v>41.183429490846812</v>
      </c>
      <c r="AS89" s="38">
        <f ca="1">$R89/Surge_Predicted_Impact!$C$82</f>
        <v>283.52109167208755</v>
      </c>
      <c r="AT89" s="38">
        <f t="shared" ca="1" si="25"/>
        <v>324.70452116293438</v>
      </c>
      <c r="AU89" s="38">
        <f ca="1">N89/Surge_Predicted_Impact!$C$83</f>
        <v>28.515787577475223</v>
      </c>
      <c r="AV89" s="38">
        <f ca="1">T89/Surge_Predicted_Impact!$C$84</f>
        <v>7.9104017338992832E-2</v>
      </c>
      <c r="AW89" s="38">
        <f ca="1">V89/Surge_Predicted_Impact!$C$85</f>
        <v>1.7218181502877113E-3</v>
      </c>
      <c r="AX89" s="38">
        <f t="shared" ca="1" si="26"/>
        <v>353.30113457589886</v>
      </c>
      <c r="AZ89" s="1">
        <f ca="1">(AE89-BA88)*Surge_Predicted_Impact!$C$124</f>
        <v>8.6592997863778756</v>
      </c>
      <c r="BA89" s="1">
        <f ca="1">BA88*(1-1/Surge_Predicted_Impact!$C$125)+AZ89</f>
        <v>281.95646247986087</v>
      </c>
      <c r="BB89" s="37">
        <f t="shared" ca="1" si="39"/>
        <v>1442.2064624798609</v>
      </c>
      <c r="BC89" s="1">
        <f ca="1">(AF89-BD88)*Surge_Predicted_Impact!$C$124</f>
        <v>2.4610527295219367</v>
      </c>
      <c r="BD89" s="1">
        <f ca="1">BD88*(1-1/Surge_Predicted_Impact!$C$125)+BC89</f>
        <v>56.684727845342103</v>
      </c>
      <c r="BE89" s="37">
        <f t="shared" ca="1" si="27"/>
        <v>361.18472784534208</v>
      </c>
      <c r="BF89" s="1">
        <f ca="1">(AI89-BG88)*Surge_Predicted_Impact!$C$124</f>
        <v>11.212199299644695</v>
      </c>
      <c r="BG89" s="1">
        <f ca="1">BG88*(1-1/Surge_Predicted_Impact!$C$125)+BF89</f>
        <v>339.95440718978017</v>
      </c>
      <c r="BH89" s="37">
        <f t="shared" ca="1" si="28"/>
        <v>1815.2044071897801</v>
      </c>
      <c r="BJ89" s="1">
        <f ca="1">(AT89-BK88)*Surge_Predicted_Impact!$C$124</f>
        <v>2.4294083837521616</v>
      </c>
      <c r="BK89" s="1">
        <f ca="1">BK88*(1-1/Surge_Predicted_Impact!$C$125)+BJ89</f>
        <v>78.352828115204773</v>
      </c>
      <c r="BL89" s="37">
        <f t="shared" ca="1" si="40"/>
        <v>403.05734927813916</v>
      </c>
      <c r="BM89" s="1">
        <f ca="1">(AU89-BN88)*Surge_Predicted_Impact!$C$124</f>
        <v>0.22983140068316174</v>
      </c>
      <c r="BN89" s="1">
        <f ca="1">BN88*(1-1/Surge_Predicted_Impact!$C$125)+BM89</f>
        <v>5.3672898020451365</v>
      </c>
      <c r="BO89" s="37">
        <f t="shared" ca="1" si="41"/>
        <v>33.883077379520358</v>
      </c>
      <c r="BP89" s="1">
        <f ca="1">(AX89-AY88)*Surge_Predicted_Impact!$C$124</f>
        <v>3.5330113457589887</v>
      </c>
      <c r="BQ89" s="1">
        <f ca="1">BQ88*(1-1/Surge_Predicted_Impact!$C$125)+BP89</f>
        <v>99.477899572379911</v>
      </c>
      <c r="BR89" s="1">
        <f t="shared" ca="1" si="29"/>
        <v>452.77903414827875</v>
      </c>
      <c r="BS89" s="1">
        <f ca="1">(AP89-AQ88)*Surge_Predicted_Impact!$C$124</f>
        <v>7.4550000000000001</v>
      </c>
      <c r="BT89" s="1">
        <f ca="1">BT88*(1-1/Surge_Predicted_Impact!$C$125)+BS89</f>
        <v>202.61636531611896</v>
      </c>
      <c r="BU89" s="1">
        <f t="shared" ca="1" si="30"/>
        <v>948.11636531611896</v>
      </c>
      <c r="BW89" s="1">
        <f>Surge_Predicted_Impact!$C$112</f>
        <v>0</v>
      </c>
      <c r="BX89" s="1">
        <f>Surge_Predicted_Impact!$C$113</f>
        <v>0</v>
      </c>
      <c r="BY89" s="152">
        <f>Surge_Predicted_Impact!$C$114</f>
        <v>0</v>
      </c>
      <c r="BZ89" s="152">
        <f>Surge_Predicted_Impact!$C$115</f>
        <v>0</v>
      </c>
      <c r="CA89" s="152">
        <f t="shared" si="31"/>
        <v>0</v>
      </c>
      <c r="CB89" s="1">
        <f>Surge_Predicted_Impact!$C$117</f>
        <v>0</v>
      </c>
      <c r="CC89" s="1">
        <f>Surge_Predicted_Impact!$C$118</f>
        <v>0</v>
      </c>
      <c r="CD89" s="1">
        <f>Surge_Predicted_Impact!$C$119</f>
        <v>0</v>
      </c>
      <c r="CE89" s="1">
        <f t="shared" si="32"/>
        <v>0</v>
      </c>
      <c r="CF89" s="152">
        <f>Surge_Predicted_Impact!$C$120</f>
        <v>0</v>
      </c>
      <c r="CH89" s="1">
        <f ca="1">D89*Surge_Predicted_Impact!$C$135</f>
        <v>68026.009062238765</v>
      </c>
      <c r="CI89" s="18">
        <f ca="1">(C89-C88)*Surge_Predicted_Impact!$C$135</f>
        <v>896.78028660811833</v>
      </c>
      <c r="CJ89" s="18">
        <f ca="1">CJ88*(1- 1/Surge_Predicted_Impact!$C$137)+CI89</f>
        <v>32960.007224580353</v>
      </c>
      <c r="CK89" s="18">
        <f t="shared" ca="1" si="33"/>
        <v>32063.226937972235</v>
      </c>
      <c r="CL89" s="1">
        <f ca="1">CJ89*(1-Surge_Predicted_Impact!$C$136)</f>
        <v>28016.0061408933</v>
      </c>
      <c r="CM89" s="1">
        <f ca="1">CJ89*(1+Surge_Predicted_Impact!$C$136)</f>
        <v>37904.008308267403</v>
      </c>
      <c r="CN89" s="1">
        <f ca="1">CI89/Surge_Predicted_Impact!$C$138</f>
        <v>179.35605732162367</v>
      </c>
      <c r="CO89" s="1">
        <f ca="1">CK89/Surge_Predicted_Impact!$C$140</f>
        <v>1282.5290775188894</v>
      </c>
      <c r="CP89" s="1">
        <f t="shared" ca="1" si="34"/>
        <v>1461.885134840513</v>
      </c>
      <c r="CQ89" s="1">
        <f ca="1">CI89/(Surge_Predicted_Impact!$C$138 + Surge_Predicted_Impact!$C$139)</f>
        <v>149.46338110135306</v>
      </c>
      <c r="CR89" s="1">
        <f ca="1">CK89/(Surge_Predicted_Impact!$C$140 + Surge_Predicted_Impact!$C$141)</f>
        <v>1233.2010360758552</v>
      </c>
      <c r="CS89" s="152">
        <f>Surge_Predicted_Impact!$C$151</f>
        <v>12000</v>
      </c>
      <c r="CT89" s="152"/>
      <c r="CU89" s="1">
        <f ca="1">Surge_Predicted_Impact!$C$146*(Calculation!E89-Calculation!H89)</f>
        <v>-3.3872259811722247</v>
      </c>
      <c r="CV89" s="1">
        <f ca="1">H88*1/Surge_Predicted_Impact!$C$60</f>
        <v>19.324265273683842</v>
      </c>
      <c r="CW89" s="1">
        <f ca="1">CV89*Surge_Predicted_Impact!$C$144+CU89</f>
        <v>-2.4210127174880327</v>
      </c>
      <c r="CX89" s="1">
        <f ca="1">CX88*(1-1/Surge_Predicted_Impact!$C$147)+CW88</f>
        <v>379.68326093308622</v>
      </c>
      <c r="CY89" s="1">
        <f ca="1">$CX89*(1-Surge_Predicted_Impact!$C$145)</f>
        <v>284.76244569981463</v>
      </c>
      <c r="CZ89" s="1">
        <f ca="1">$CX89*(1+Surge_Predicted_Impact!$C$145)</f>
        <v>474.6040761663578</v>
      </c>
      <c r="DA89" s="1">
        <f ca="1">CX89/Surge_Predicted_Impact!$C$148</f>
        <v>126.56108697769541</v>
      </c>
      <c r="DB89" s="152">
        <f>Surge_Predicted_Impact!$C$152</f>
        <v>0</v>
      </c>
    </row>
    <row r="90" spans="2:106" x14ac:dyDescent="0.25">
      <c r="B90" s="30">
        <f t="shared" si="35"/>
        <v>43979</v>
      </c>
      <c r="C90" s="18">
        <f ca="1">INDIRECT(_xlfn.CONCAT(EpidemiologicalModel_Selection!$C$2,"!",EpidemiologicalModel_Selection!$C$5,ROW()-1))</f>
        <v>72682.556869650027</v>
      </c>
      <c r="D90" s="18">
        <f ca="1">INDIRECT(_xlfn.CONCAT(EpidemiologicalModel_Selection!$C$2,"!",EpidemiologicalModel_Selection!$C$3,ROW()-1))</f>
        <v>6399.1709328952629</v>
      </c>
      <c r="E90" s="37">
        <f ca="1">INDIRECT(_xlfn.CONCAT(EpidemiologicalModel_Selection!$C$2,"!",EpidemiologicalModel_Selection!$C$4,ROW()-1))</f>
        <v>82.470091401663552</v>
      </c>
      <c r="F90" s="37">
        <f ca="1">E90*Surge_Predicted_Impact!$D$53</f>
        <v>6.9934637508610695</v>
      </c>
      <c r="G90" s="6">
        <f t="shared" ca="1" si="36"/>
        <v>112.8937110130386</v>
      </c>
      <c r="H90" s="24">
        <f ca="1">H89*(1-1/Surge_Predicted_Impact!$C$60)+F90</f>
        <v>112.8937110130386</v>
      </c>
      <c r="I90" s="24">
        <f ca="1">(1-Surge_Predicted_Impact!$C$68)*Calculation!O89</f>
        <v>7.4292975571938777</v>
      </c>
      <c r="J90" s="24">
        <f ca="1">I90+(J89*(1-1/Surge_Predicted_Impact!$C$63))</f>
        <v>70.301370159201781</v>
      </c>
      <c r="K90" s="24">
        <f ca="1">(1/Surge_Predicted_Impact!$C$62)*Calculation!L89</f>
        <v>3.9534010439066116</v>
      </c>
      <c r="L90" s="24">
        <f ca="1">M90+L89*(1-1/Surge_Predicted_Impact!$C$62)</f>
        <v>44.279124360428696</v>
      </c>
      <c r="M90" s="1">
        <f ca="1">E90*Surge_Predicted_Impact!$D$55</f>
        <v>0.79171287745597085</v>
      </c>
      <c r="N90" s="6">
        <f ca="1">N89*(1-1/Surge_Predicted_Impact!$C$64)+K90</f>
        <v>53.856029304488246</v>
      </c>
      <c r="O90" s="24">
        <f ca="1">N89*1/Surge_Predicted_Impact!$C$64</f>
        <v>7.1289468943688057</v>
      </c>
      <c r="P90" s="1">
        <f ca="1">E90*Surge_Predicted_Impact!$D$54</f>
        <v>5.4100379959491285</v>
      </c>
      <c r="Q90" s="1">
        <f ca="1">Q89*(1-1/Surge_Predicted_Impact!$C$61)+P90</f>
        <v>419.78561319792954</v>
      </c>
      <c r="R90" s="6">
        <f t="shared" ca="1" si="37"/>
        <v>534.36610771756</v>
      </c>
      <c r="S90" s="1">
        <f ca="1">E90*Surge_Predicted_Impact!$D$56</f>
        <v>3.9585643872798544E-3</v>
      </c>
      <c r="T90" s="6">
        <f ca="1">T89*(1-1/Surge_Predicted_Impact!$C$65)+S90</f>
        <v>0.14634579559746694</v>
      </c>
      <c r="U90" s="1">
        <f ca="1">E90*Surge_Predicted_Impact!$D$57</f>
        <v>6.3337030196477673E-3</v>
      </c>
      <c r="V90" s="6">
        <f ca="1">U89*(1-1/Surge_Predicted_Impact!$C$66)+U90</f>
        <v>6.3337030196477673E-3</v>
      </c>
      <c r="W90" s="5">
        <f>Surge_Predicted_Impact!$C$72</f>
        <v>0</v>
      </c>
      <c r="X90" s="160">
        <f>Surge_Predicted_Impact!$C$73</f>
        <v>0</v>
      </c>
      <c r="Y90" s="5">
        <f>Surge_Predicted_Impact!$C$74</f>
        <v>0</v>
      </c>
      <c r="Z90" s="5">
        <f>Surge_Predicted_Impact!$C$75</f>
        <v>0</v>
      </c>
      <c r="AA90" s="5">
        <f>Surge_Predicted_Impact!$C$76</f>
        <v>0</v>
      </c>
      <c r="AC90" s="18">
        <f ca="1">_xlfn.CEILING.MATH(G90/Surge_Predicted_Impact!$C$92)*(24/Surge_Predicted_Impact!$C$89)*(7/Surge_Predicted_Impact!$C$90)</f>
        <v>152.25</v>
      </c>
      <c r="AD90" s="18">
        <f ca="1">_xlfn.CEILING.MATH(R90/Surge_Predicted_Impact!$C$93)*(24/Surge_Predicted_Impact!$C$89)*(7/Surge_Predicted_Impact!$C$90)</f>
        <v>939.75</v>
      </c>
      <c r="AE90" s="1">
        <f t="shared" ca="1" si="23"/>
        <v>1092</v>
      </c>
      <c r="AF90" s="1">
        <f ca="1">_xlfn.CEILING.MATH(N90/Surge_Predicted_Impact!$C$94)*24/Surge_Predicted_Impact!$C$89*7/Surge_Predicted_Impact!$C$90</f>
        <v>283.5</v>
      </c>
      <c r="AG90" s="1">
        <f ca="1">_xlfn.CEILING.MATH(T90/Surge_Predicted_Impact!$C$95)*24/Surge_Predicted_Impact!$C$89*7/Surge_Predicted_Impact!$C$90</f>
        <v>5.25</v>
      </c>
      <c r="AH90" s="1">
        <f ca="1">_xlfn.CEILING.MATH(V90/Surge_Predicted_Impact!$C$96)*24/Surge_Predicted_Impact!$C$89*7/Surge_Predicted_Impact!$C$90</f>
        <v>5.25</v>
      </c>
      <c r="AI90" s="18">
        <f t="shared" ca="1" si="38"/>
        <v>1386</v>
      </c>
      <c r="AJ90" s="41"/>
      <c r="AK90" s="23">
        <f ca="1">_xlfn.CEILING.MATH(G90/Surge_Predicted_Impact!$C$103)*24/Surge_Predicted_Impact!$C$100*7/Surge_Predicted_Impact!$C$101</f>
        <v>78.75</v>
      </c>
      <c r="AL90" s="23">
        <f ca="1">_xlfn.CEILING.MATH(R90/Surge_Predicted_Impact!$C$104)*24/Surge_Predicted_Impact!$C$100*7/Surge_Predicted_Impact!$C$101</f>
        <v>472.5</v>
      </c>
      <c r="AM90" s="23">
        <f ca="1">_xlfn.CEILING.MATH(N90/Surge_Predicted_Impact!$C$105)*24/Surge_Predicted_Impact!$C$100*7/Surge_Predicted_Impact!$C$101</f>
        <v>141.75</v>
      </c>
      <c r="AN90" s="23">
        <f ca="1">_xlfn.CEILING.MATH(T90/Surge_Predicted_Impact!$C$106)*24/Surge_Predicted_Impact!$C$100*7/Surge_Predicted_Impact!$C$101</f>
        <v>5.25</v>
      </c>
      <c r="AO90" s="23">
        <f ca="1">_xlfn.CEILING.MATH(V90/Surge_Predicted_Impact!$C$107)*24/Surge_Predicted_Impact!$C$100*7/Surge_Predicted_Impact!$C$101</f>
        <v>5.25</v>
      </c>
      <c r="AP90" s="1">
        <f t="shared" ca="1" si="24"/>
        <v>703.5</v>
      </c>
      <c r="AR90" s="38">
        <f ca="1">G90/Surge_Predicted_Impact!$C$81</f>
        <v>37.631237004346197</v>
      </c>
      <c r="AS90" s="38">
        <f ca="1">$R90/Surge_Predicted_Impact!$C$82</f>
        <v>267.18305385878</v>
      </c>
      <c r="AT90" s="38">
        <f t="shared" ca="1" si="25"/>
        <v>304.81429086312619</v>
      </c>
      <c r="AU90" s="38">
        <f ca="1">N90/Surge_Predicted_Impact!$C$83</f>
        <v>26.928014652244123</v>
      </c>
      <c r="AV90" s="38">
        <f ca="1">T90/Surge_Predicted_Impact!$C$84</f>
        <v>7.3172897798733469E-2</v>
      </c>
      <c r="AW90" s="38">
        <f ca="1">V90/Surge_Predicted_Impact!$C$85</f>
        <v>1.5834257549119418E-3</v>
      </c>
      <c r="AX90" s="38">
        <f t="shared" ca="1" si="26"/>
        <v>331.81706183892396</v>
      </c>
      <c r="AZ90" s="1">
        <f ca="1">(AE90-BA89)*Surge_Predicted_Impact!$C$124</f>
        <v>8.1004353752013909</v>
      </c>
      <c r="BA90" s="1">
        <f ca="1">BA89*(1-1/Surge_Predicted_Impact!$C$125)+AZ90</f>
        <v>269.91715053507221</v>
      </c>
      <c r="BB90" s="37">
        <f t="shared" ca="1" si="39"/>
        <v>1361.9171505350723</v>
      </c>
      <c r="BC90" s="1">
        <f ca="1">(AF90-BD89)*Surge_Predicted_Impact!$C$124</f>
        <v>2.2681527215465791</v>
      </c>
      <c r="BD90" s="1">
        <f ca="1">BD89*(1-1/Surge_Predicted_Impact!$C$125)+BC90</f>
        <v>54.903971435078532</v>
      </c>
      <c r="BE90" s="37">
        <f t="shared" ca="1" si="27"/>
        <v>338.40397143507852</v>
      </c>
      <c r="BF90" s="1">
        <f ca="1">(AI90-BG89)*Surge_Predicted_Impact!$C$124</f>
        <v>10.460455928102199</v>
      </c>
      <c r="BG90" s="1">
        <f ca="1">BG89*(1-1/Surge_Predicted_Impact!$C$125)+BF90</f>
        <v>326.13240546146949</v>
      </c>
      <c r="BH90" s="37">
        <f t="shared" ca="1" si="28"/>
        <v>1712.1324054614695</v>
      </c>
      <c r="BJ90" s="1">
        <f ca="1">(AT90-BK89)*Surge_Predicted_Impact!$C$124</f>
        <v>2.2646146274792143</v>
      </c>
      <c r="BK90" s="1">
        <f ca="1">BK89*(1-1/Surge_Predicted_Impact!$C$125)+BJ90</f>
        <v>75.020812163026505</v>
      </c>
      <c r="BL90" s="37">
        <f t="shared" ca="1" si="40"/>
        <v>379.83510302615269</v>
      </c>
      <c r="BM90" s="1">
        <f ca="1">(AU90-BN89)*Surge_Predicted_Impact!$C$124</f>
        <v>0.21560724850198987</v>
      </c>
      <c r="BN90" s="1">
        <f ca="1">BN89*(1-1/Surge_Predicted_Impact!$C$125)+BM90</f>
        <v>5.1995192075439025</v>
      </c>
      <c r="BO90" s="37">
        <f t="shared" ca="1" si="41"/>
        <v>32.127533859788024</v>
      </c>
      <c r="BP90" s="1">
        <f ca="1">(AX90-AY89)*Surge_Predicted_Impact!$C$124</f>
        <v>3.3181706183892397</v>
      </c>
      <c r="BQ90" s="1">
        <f ca="1">BQ89*(1-1/Surge_Predicted_Impact!$C$125)+BP90</f>
        <v>95.690505935599163</v>
      </c>
      <c r="BR90" s="1">
        <f t="shared" ca="1" si="29"/>
        <v>427.50756777452312</v>
      </c>
      <c r="BS90" s="1">
        <f ca="1">(AP90-AQ89)*Surge_Predicted_Impact!$C$124</f>
        <v>7.0350000000000001</v>
      </c>
      <c r="BT90" s="1">
        <f ca="1">BT89*(1-1/Surge_Predicted_Impact!$C$125)+BS90</f>
        <v>195.17876779353904</v>
      </c>
      <c r="BU90" s="1">
        <f t="shared" ca="1" si="30"/>
        <v>898.67876779353901</v>
      </c>
      <c r="BW90" s="1">
        <f>Surge_Predicted_Impact!$C$112</f>
        <v>0</v>
      </c>
      <c r="BX90" s="1">
        <f>Surge_Predicted_Impact!$C$113</f>
        <v>0</v>
      </c>
      <c r="BY90" s="152">
        <f>Surge_Predicted_Impact!$C$114</f>
        <v>0</v>
      </c>
      <c r="BZ90" s="152">
        <f>Surge_Predicted_Impact!$C$115</f>
        <v>0</v>
      </c>
      <c r="CA90" s="152">
        <f t="shared" si="31"/>
        <v>0</v>
      </c>
      <c r="CB90" s="1">
        <f>Surge_Predicted_Impact!$C$117</f>
        <v>0</v>
      </c>
      <c r="CC90" s="1">
        <f>Surge_Predicted_Impact!$C$118</f>
        <v>0</v>
      </c>
      <c r="CD90" s="1">
        <f>Surge_Predicted_Impact!$C$119</f>
        <v>0</v>
      </c>
      <c r="CE90" s="1">
        <f t="shared" si="32"/>
        <v>0</v>
      </c>
      <c r="CF90" s="152">
        <f>Surge_Predicted_Impact!$C$120</f>
        <v>0</v>
      </c>
      <c r="CH90" s="1">
        <f ca="1">D90*Surge_Predicted_Impact!$C$135</f>
        <v>63991.709328952631</v>
      </c>
      <c r="CI90" s="18">
        <f ca="1">(C90-C89)*Surge_Predicted_Impact!$C$135</f>
        <v>824.70091401657555</v>
      </c>
      <c r="CJ90" s="18">
        <f ca="1">CJ89*(1- 1/Surge_Predicted_Impact!$C$137)+CI90</f>
        <v>30488.707416138895</v>
      </c>
      <c r="CK90" s="18">
        <f t="shared" ca="1" si="33"/>
        <v>29664.00650212232</v>
      </c>
      <c r="CL90" s="1">
        <f ca="1">CJ90*(1-Surge_Predicted_Impact!$C$136)</f>
        <v>25915.401303718059</v>
      </c>
      <c r="CM90" s="1">
        <f ca="1">CJ90*(1+Surge_Predicted_Impact!$C$136)</f>
        <v>35062.013528559728</v>
      </c>
      <c r="CN90" s="1">
        <f ca="1">CI90/Surge_Predicted_Impact!$C$138</f>
        <v>164.94018280331511</v>
      </c>
      <c r="CO90" s="1">
        <f ca="1">CK90/Surge_Predicted_Impact!$C$140</f>
        <v>1186.5602600848929</v>
      </c>
      <c r="CP90" s="1">
        <f t="shared" ca="1" si="34"/>
        <v>1351.500442888208</v>
      </c>
      <c r="CQ90" s="1">
        <f ca="1">CI90/(Surge_Predicted_Impact!$C$138 + Surge_Predicted_Impact!$C$139)</f>
        <v>137.45015233609593</v>
      </c>
      <c r="CR90" s="1">
        <f ca="1">CK90/(Surge_Predicted_Impact!$C$140 + Surge_Predicted_Impact!$C$141)</f>
        <v>1140.9233270047046</v>
      </c>
      <c r="CS90" s="152">
        <f>Surge_Predicted_Impact!$C$151</f>
        <v>12000</v>
      </c>
      <c r="CT90" s="152"/>
      <c r="CU90" s="1">
        <f ca="1">Surge_Predicted_Impact!$C$146*(Calculation!E90-Calculation!H90)</f>
        <v>-3.0423619611375048</v>
      </c>
      <c r="CV90" s="1">
        <f ca="1">H89*1/Surge_Predicted_Impact!$C$60</f>
        <v>17.650041210362922</v>
      </c>
      <c r="CW90" s="1">
        <f ca="1">CV90*Surge_Predicted_Impact!$C$144+CU90</f>
        <v>-2.1598599006193586</v>
      </c>
      <c r="CX90" s="1">
        <f ca="1">CX89*(1-1/Surge_Predicted_Impact!$C$147)+CW89</f>
        <v>358.27808516894385</v>
      </c>
      <c r="CY90" s="1">
        <f ca="1">$CX90*(1-Surge_Predicted_Impact!$C$145)</f>
        <v>268.7085638767079</v>
      </c>
      <c r="CZ90" s="1">
        <f ca="1">$CX90*(1+Surge_Predicted_Impact!$C$145)</f>
        <v>447.84760646117979</v>
      </c>
      <c r="DA90" s="1">
        <f ca="1">CX90/Surge_Predicted_Impact!$C$148</f>
        <v>119.42602838964795</v>
      </c>
      <c r="DB90" s="152">
        <f>Surge_Predicted_Impact!$C$152</f>
        <v>0</v>
      </c>
    </row>
    <row r="91" spans="2:106" x14ac:dyDescent="0.25">
      <c r="B91" s="30">
        <f t="shared" si="35"/>
        <v>43980</v>
      </c>
      <c r="C91" s="18">
        <f ca="1">INDIRECT(_xlfn.CONCAT(EpidemiologicalModel_Selection!$C$2,"!",EpidemiologicalModel_Selection!$C$5,ROW()-1))</f>
        <v>72758.479583789071</v>
      </c>
      <c r="D91" s="18">
        <f ca="1">INDIRECT(_xlfn.CONCAT(EpidemiologicalModel_Selection!$C$2,"!",EpidemiologicalModel_Selection!$C$3,ROW()-1))</f>
        <v>6018.0100089703492</v>
      </c>
      <c r="E91" s="37">
        <f ca="1">INDIRECT(_xlfn.CONCAT(EpidemiologicalModel_Selection!$C$2,"!",EpidemiologicalModel_Selection!$C$4,ROW()-1))</f>
        <v>75.92271413903326</v>
      </c>
      <c r="F91" s="37">
        <f ca="1">E91*Surge_Predicted_Impact!$D$53</f>
        <v>6.4382461589900206</v>
      </c>
      <c r="G91" s="6">
        <f t="shared" ca="1" si="36"/>
        <v>103.20428417016598</v>
      </c>
      <c r="H91" s="24">
        <f ca="1">H90*(1-1/Surge_Predicted_Impact!$C$60)+F91</f>
        <v>103.20428417016598</v>
      </c>
      <c r="I91" s="24">
        <f ca="1">(1-Surge_Predicted_Impact!$C$68)*Calculation!O90</f>
        <v>7.0220126909532734</v>
      </c>
      <c r="J91" s="24">
        <f ca="1">I91+(J90*(1-1/Surge_Predicted_Impact!$C$63))</f>
        <v>67.280329970269094</v>
      </c>
      <c r="K91" s="24">
        <f ca="1">(1/Surge_Predicted_Impact!$C$62)*Calculation!L90</f>
        <v>3.6899270300357245</v>
      </c>
      <c r="L91" s="24">
        <f ca="1">M91+L90*(1-1/Surge_Predicted_Impact!$C$62)</f>
        <v>41.318055386127689</v>
      </c>
      <c r="M91" s="1">
        <f ca="1">E91*Surge_Predicted_Impact!$D$55</f>
        <v>0.72885805573472007</v>
      </c>
      <c r="N91" s="6">
        <f ca="1">N90*(1-1/Surge_Predicted_Impact!$C$64)+K91</f>
        <v>50.813952671462943</v>
      </c>
      <c r="O91" s="24">
        <f ca="1">N90*1/Surge_Predicted_Impact!$C$64</f>
        <v>6.7320036630610307</v>
      </c>
      <c r="P91" s="1">
        <f ca="1">E91*Surge_Predicted_Impact!$D$54</f>
        <v>4.9805300475205811</v>
      </c>
      <c r="Q91" s="1">
        <f ca="1">Q90*(1-1/Surge_Predicted_Impact!$C$61)+P91</f>
        <v>394.78145658845517</v>
      </c>
      <c r="R91" s="6">
        <f t="shared" ca="1" si="37"/>
        <v>503.37984194485199</v>
      </c>
      <c r="S91" s="1">
        <f ca="1">E91*Surge_Predicted_Impact!$D$56</f>
        <v>3.6442902786736004E-3</v>
      </c>
      <c r="T91" s="6">
        <f ca="1">T90*(1-1/Surge_Predicted_Impact!$C$65)+S91</f>
        <v>0.13535550631639384</v>
      </c>
      <c r="U91" s="1">
        <f ca="1">E91*Surge_Predicted_Impact!$D$57</f>
        <v>5.8308644458777599E-3</v>
      </c>
      <c r="V91" s="6">
        <f ca="1">U90*(1-1/Surge_Predicted_Impact!$C$66)+U91</f>
        <v>5.8308644458777599E-3</v>
      </c>
      <c r="W91" s="5">
        <f>Surge_Predicted_Impact!$C$72</f>
        <v>0</v>
      </c>
      <c r="X91" s="160">
        <f>Surge_Predicted_Impact!$C$73</f>
        <v>0</v>
      </c>
      <c r="Y91" s="5">
        <f>Surge_Predicted_Impact!$C$74</f>
        <v>0</v>
      </c>
      <c r="Z91" s="5">
        <f>Surge_Predicted_Impact!$C$75</f>
        <v>0</v>
      </c>
      <c r="AA91" s="5">
        <f>Surge_Predicted_Impact!$C$76</f>
        <v>0</v>
      </c>
      <c r="AC91" s="18">
        <f ca="1">_xlfn.CEILING.MATH(G91/Surge_Predicted_Impact!$C$92)*(24/Surge_Predicted_Impact!$C$89)*(7/Surge_Predicted_Impact!$C$90)</f>
        <v>136.5</v>
      </c>
      <c r="AD91" s="18">
        <f ca="1">_xlfn.CEILING.MATH(R91/Surge_Predicted_Impact!$C$93)*(24/Surge_Predicted_Impact!$C$89)*(7/Surge_Predicted_Impact!$C$90)</f>
        <v>882</v>
      </c>
      <c r="AE91" s="1">
        <f t="shared" ca="1" si="23"/>
        <v>1018.5</v>
      </c>
      <c r="AF91" s="1">
        <f ca="1">_xlfn.CEILING.MATH(N91/Surge_Predicted_Impact!$C$94)*24/Surge_Predicted_Impact!$C$89*7/Surge_Predicted_Impact!$C$90</f>
        <v>267.75</v>
      </c>
      <c r="AG91" s="1">
        <f ca="1">_xlfn.CEILING.MATH(T91/Surge_Predicted_Impact!$C$95)*24/Surge_Predicted_Impact!$C$89*7/Surge_Predicted_Impact!$C$90</f>
        <v>5.25</v>
      </c>
      <c r="AH91" s="1">
        <f ca="1">_xlfn.CEILING.MATH(V91/Surge_Predicted_Impact!$C$96)*24/Surge_Predicted_Impact!$C$89*7/Surge_Predicted_Impact!$C$90</f>
        <v>5.25</v>
      </c>
      <c r="AI91" s="18">
        <f t="shared" ca="1" si="38"/>
        <v>1296.75</v>
      </c>
      <c r="AJ91" s="41"/>
      <c r="AK91" s="23">
        <f ca="1">_xlfn.CEILING.MATH(G91/Surge_Predicted_Impact!$C$103)*24/Surge_Predicted_Impact!$C$100*7/Surge_Predicted_Impact!$C$101</f>
        <v>68.25</v>
      </c>
      <c r="AL91" s="23">
        <f ca="1">_xlfn.CEILING.MATH(R91/Surge_Predicted_Impact!$C$104)*24/Surge_Predicted_Impact!$C$100*7/Surge_Predicted_Impact!$C$101</f>
        <v>441</v>
      </c>
      <c r="AM91" s="23">
        <f ca="1">_xlfn.CEILING.MATH(N91/Surge_Predicted_Impact!$C$105)*24/Surge_Predicted_Impact!$C$100*7/Surge_Predicted_Impact!$C$101</f>
        <v>136.5</v>
      </c>
      <c r="AN91" s="23">
        <f ca="1">_xlfn.CEILING.MATH(T91/Surge_Predicted_Impact!$C$106)*24/Surge_Predicted_Impact!$C$100*7/Surge_Predicted_Impact!$C$101</f>
        <v>5.25</v>
      </c>
      <c r="AO91" s="23">
        <f ca="1">_xlfn.CEILING.MATH(V91/Surge_Predicted_Impact!$C$107)*24/Surge_Predicted_Impact!$C$100*7/Surge_Predicted_Impact!$C$101</f>
        <v>5.25</v>
      </c>
      <c r="AP91" s="1">
        <f t="shared" ca="1" si="24"/>
        <v>656.25</v>
      </c>
      <c r="AR91" s="38">
        <f ca="1">G91/Surge_Predicted_Impact!$C$81</f>
        <v>34.40142805672199</v>
      </c>
      <c r="AS91" s="38">
        <f ca="1">$R91/Surge_Predicted_Impact!$C$82</f>
        <v>251.68992097242599</v>
      </c>
      <c r="AT91" s="38">
        <f t="shared" ca="1" si="25"/>
        <v>286.09134902914798</v>
      </c>
      <c r="AU91" s="38">
        <f ca="1">N91/Surge_Predicted_Impact!$C$83</f>
        <v>25.406976335731471</v>
      </c>
      <c r="AV91" s="38">
        <f ca="1">T91/Surge_Predicted_Impact!$C$84</f>
        <v>6.7677753158196921E-2</v>
      </c>
      <c r="AW91" s="38">
        <f ca="1">V91/Surge_Predicted_Impact!$C$85</f>
        <v>1.45771611146944E-3</v>
      </c>
      <c r="AX91" s="38">
        <f t="shared" ca="1" si="26"/>
        <v>311.56746083414913</v>
      </c>
      <c r="AZ91" s="1">
        <f ca="1">(AE91-BA90)*Surge_Predicted_Impact!$C$124</f>
        <v>7.4858284946492777</v>
      </c>
      <c r="BA91" s="1">
        <f ca="1">BA90*(1-1/Surge_Predicted_Impact!$C$125)+AZ91</f>
        <v>258.12318256293065</v>
      </c>
      <c r="BB91" s="37">
        <f t="shared" ca="1" si="39"/>
        <v>1276.6231825629307</v>
      </c>
      <c r="BC91" s="1">
        <f ca="1">(AF91-BD90)*Surge_Predicted_Impact!$C$124</f>
        <v>2.128460285649215</v>
      </c>
      <c r="BD91" s="1">
        <f ca="1">BD90*(1-1/Surge_Predicted_Impact!$C$125)+BC91</f>
        <v>53.110719475365002</v>
      </c>
      <c r="BE91" s="37">
        <f t="shared" ca="1" si="27"/>
        <v>320.86071947536499</v>
      </c>
      <c r="BF91" s="1">
        <f ca="1">(AI91-BG90)*Surge_Predicted_Impact!$C$124</f>
        <v>9.706175945385306</v>
      </c>
      <c r="BG91" s="1">
        <f ca="1">BG90*(1-1/Surge_Predicted_Impact!$C$125)+BF91</f>
        <v>312.54340958817841</v>
      </c>
      <c r="BH91" s="37">
        <f t="shared" ca="1" si="28"/>
        <v>1609.2934095881783</v>
      </c>
      <c r="BJ91" s="1">
        <f ca="1">(AT91-BK90)*Surge_Predicted_Impact!$C$124</f>
        <v>2.1107053686612147</v>
      </c>
      <c r="BK91" s="1">
        <f ca="1">BK90*(1-1/Surge_Predicted_Impact!$C$125)+BJ91</f>
        <v>71.772888091471543</v>
      </c>
      <c r="BL91" s="37">
        <f t="shared" ca="1" si="40"/>
        <v>357.86423712061952</v>
      </c>
      <c r="BM91" s="1">
        <f ca="1">(AU91-BN90)*Surge_Predicted_Impact!$C$124</f>
        <v>0.2020745712818757</v>
      </c>
      <c r="BN91" s="1">
        <f ca="1">BN90*(1-1/Surge_Predicted_Impact!$C$125)+BM91</f>
        <v>5.0301995497154994</v>
      </c>
      <c r="BO91" s="37">
        <f t="shared" ca="1" si="41"/>
        <v>30.437175885446969</v>
      </c>
      <c r="BP91" s="1">
        <f ca="1">(AX91-AY90)*Surge_Predicted_Impact!$C$124</f>
        <v>3.1156746083414912</v>
      </c>
      <c r="BQ91" s="1">
        <f ca="1">BQ90*(1-1/Surge_Predicted_Impact!$C$125)+BP91</f>
        <v>91.971144405683575</v>
      </c>
      <c r="BR91" s="1">
        <f t="shared" ca="1" si="29"/>
        <v>403.53860523983269</v>
      </c>
      <c r="BS91" s="1">
        <f ca="1">(AP91-AQ90)*Surge_Predicted_Impact!$C$124</f>
        <v>6.5625</v>
      </c>
      <c r="BT91" s="1">
        <f ca="1">BT90*(1-1/Surge_Predicted_Impact!$C$125)+BS91</f>
        <v>187.79992723685768</v>
      </c>
      <c r="BU91" s="1">
        <f t="shared" ca="1" si="30"/>
        <v>844.04992723685768</v>
      </c>
      <c r="BW91" s="1">
        <f>Surge_Predicted_Impact!$C$112</f>
        <v>0</v>
      </c>
      <c r="BX91" s="1">
        <f>Surge_Predicted_Impact!$C$113</f>
        <v>0</v>
      </c>
      <c r="BY91" s="152">
        <f>Surge_Predicted_Impact!$C$114</f>
        <v>0</v>
      </c>
      <c r="BZ91" s="152">
        <f>Surge_Predicted_Impact!$C$115</f>
        <v>0</v>
      </c>
      <c r="CA91" s="152">
        <f t="shared" si="31"/>
        <v>0</v>
      </c>
      <c r="CB91" s="1">
        <f>Surge_Predicted_Impact!$C$117</f>
        <v>0</v>
      </c>
      <c r="CC91" s="1">
        <f>Surge_Predicted_Impact!$C$118</f>
        <v>0</v>
      </c>
      <c r="CD91" s="1">
        <f>Surge_Predicted_Impact!$C$119</f>
        <v>0</v>
      </c>
      <c r="CE91" s="1">
        <f t="shared" si="32"/>
        <v>0</v>
      </c>
      <c r="CF91" s="152">
        <f>Surge_Predicted_Impact!$C$120</f>
        <v>0</v>
      </c>
      <c r="CH91" s="1">
        <f ca="1">D91*Surge_Predicted_Impact!$C$135</f>
        <v>60180.10008970349</v>
      </c>
      <c r="CI91" s="18">
        <f ca="1">(C91-C90)*Surge_Predicted_Impact!$C$135</f>
        <v>759.22714139043819</v>
      </c>
      <c r="CJ91" s="18">
        <f ca="1">CJ90*(1- 1/Surge_Predicted_Impact!$C$137)+CI91</f>
        <v>28199.063815915444</v>
      </c>
      <c r="CK91" s="18">
        <f t="shared" ca="1" si="33"/>
        <v>27439.836674525006</v>
      </c>
      <c r="CL91" s="1">
        <f ca="1">CJ91*(1-Surge_Predicted_Impact!$C$136)</f>
        <v>23969.204243528126</v>
      </c>
      <c r="CM91" s="1">
        <f ca="1">CJ91*(1+Surge_Predicted_Impact!$C$136)</f>
        <v>32428.923388302759</v>
      </c>
      <c r="CN91" s="1">
        <f ca="1">CI91/Surge_Predicted_Impact!$C$138</f>
        <v>151.84542827808764</v>
      </c>
      <c r="CO91" s="1">
        <f ca="1">CK91/Surge_Predicted_Impact!$C$140</f>
        <v>1097.5934669810003</v>
      </c>
      <c r="CP91" s="1">
        <f t="shared" ca="1" si="34"/>
        <v>1249.438895259088</v>
      </c>
      <c r="CQ91" s="1">
        <f ca="1">CI91/(Surge_Predicted_Impact!$C$138 + Surge_Predicted_Impact!$C$139)</f>
        <v>126.53785689840636</v>
      </c>
      <c r="CR91" s="1">
        <f ca="1">CK91/(Surge_Predicted_Impact!$C$140 + Surge_Predicted_Impact!$C$141)</f>
        <v>1055.3783336355771</v>
      </c>
      <c r="CS91" s="152">
        <f>Surge_Predicted_Impact!$C$151</f>
        <v>12000</v>
      </c>
      <c r="CT91" s="152"/>
      <c r="CU91" s="1">
        <f ca="1">Surge_Predicted_Impact!$C$146*(Calculation!E91-Calculation!H91)</f>
        <v>-2.7281570031132718</v>
      </c>
      <c r="CV91" s="1">
        <f ca="1">H90*1/Surge_Predicted_Impact!$C$60</f>
        <v>16.127673001862657</v>
      </c>
      <c r="CW91" s="1">
        <f ca="1">CV91*Surge_Predicted_Impact!$C$144+CU91</f>
        <v>-1.9217733530201389</v>
      </c>
      <c r="CX91" s="1">
        <f ca="1">CX90*(1-1/Surge_Predicted_Impact!$C$147)+CW90</f>
        <v>338.20432100987728</v>
      </c>
      <c r="CY91" s="1">
        <f ca="1">$CX91*(1-Surge_Predicted_Impact!$C$145)</f>
        <v>253.65324075740796</v>
      </c>
      <c r="CZ91" s="1">
        <f ca="1">$CX91*(1+Surge_Predicted_Impact!$C$145)</f>
        <v>422.7554012623466</v>
      </c>
      <c r="DA91" s="1">
        <f ca="1">CX91/Surge_Predicted_Impact!$C$148</f>
        <v>112.7347736699591</v>
      </c>
      <c r="DB91" s="152">
        <f>Surge_Predicted_Impact!$C$152</f>
        <v>0</v>
      </c>
    </row>
    <row r="92" spans="2:106" x14ac:dyDescent="0.25">
      <c r="B92" s="30">
        <f t="shared" si="35"/>
        <v>43981</v>
      </c>
      <c r="C92" s="18">
        <f ca="1">INDIRECT(_xlfn.CONCAT(EpidemiologicalModel_Selection!$C$2,"!",EpidemiologicalModel_Selection!$C$5,ROW()-1))</f>
        <v>72828.445902771113</v>
      </c>
      <c r="D92" s="18">
        <f ca="1">INDIRECT(_xlfn.CONCAT(EpidemiologicalModel_Selection!$C$2,"!",EpidemiologicalModel_Selection!$C$3,ROW()-1))</f>
        <v>5658.1184701688044</v>
      </c>
      <c r="E92" s="37">
        <f ca="1">INDIRECT(_xlfn.CONCAT(EpidemiologicalModel_Selection!$C$2,"!",EpidemiologicalModel_Selection!$C$4,ROW()-1))</f>
        <v>69.966318982051234</v>
      </c>
      <c r="F92" s="37">
        <f ca="1">E92*Surge_Predicted_Impact!$D$53</f>
        <v>5.9331438496779443</v>
      </c>
      <c r="G92" s="6">
        <f t="shared" ca="1" si="36"/>
        <v>94.393958852677358</v>
      </c>
      <c r="H92" s="24">
        <f ca="1">H91*(1-1/Surge_Predicted_Impact!$C$60)+F92</f>
        <v>94.393958852677358</v>
      </c>
      <c r="I92" s="24">
        <f ca="1">(1-Surge_Predicted_Impact!$C$68)*Calculation!O91</f>
        <v>6.6310236081151155</v>
      </c>
      <c r="J92" s="24">
        <f ca="1">I92+(J91*(1-1/Surge_Predicted_Impact!$C$63))</f>
        <v>64.299877868345774</v>
      </c>
      <c r="K92" s="24">
        <f ca="1">(1/Surge_Predicted_Impact!$C$62)*Calculation!L91</f>
        <v>3.4431712821773073</v>
      </c>
      <c r="L92" s="24">
        <f ca="1">M92+L91*(1-1/Surge_Predicted_Impact!$C$62)</f>
        <v>38.546560766178068</v>
      </c>
      <c r="M92" s="1">
        <f ca="1">E92*Surge_Predicted_Impact!$D$55</f>
        <v>0.67167666222769251</v>
      </c>
      <c r="N92" s="6">
        <f ca="1">N91*(1-1/Surge_Predicted_Impact!$C$64)+K92</f>
        <v>47.905379869707382</v>
      </c>
      <c r="O92" s="24">
        <f ca="1">N91*1/Surge_Predicted_Impact!$C$64</f>
        <v>6.3517440839328678</v>
      </c>
      <c r="P92" s="1">
        <f ca="1">E92*Surge_Predicted_Impact!$D$54</f>
        <v>4.5897905252225604</v>
      </c>
      <c r="Q92" s="1">
        <f ca="1">Q91*(1-1/Surge_Predicted_Impact!$C$61)+P92</f>
        <v>371.17257164307381</v>
      </c>
      <c r="R92" s="6">
        <f t="shared" ca="1" si="37"/>
        <v>474.01901027759766</v>
      </c>
      <c r="S92" s="1">
        <f ca="1">E92*Surge_Predicted_Impact!$D$56</f>
        <v>3.3583833111384626E-3</v>
      </c>
      <c r="T92" s="6">
        <f ca="1">T91*(1-1/Surge_Predicted_Impact!$C$65)+S92</f>
        <v>0.12517833899589292</v>
      </c>
      <c r="U92" s="1">
        <f ca="1">E92*Surge_Predicted_Impact!$D$57</f>
        <v>5.3734132978215405E-3</v>
      </c>
      <c r="V92" s="6">
        <f ca="1">U91*(1-1/Surge_Predicted_Impact!$C$66)+U92</f>
        <v>5.3734132978215405E-3</v>
      </c>
      <c r="W92" s="5">
        <f>Surge_Predicted_Impact!$C$72</f>
        <v>0</v>
      </c>
      <c r="X92" s="160">
        <f>Surge_Predicted_Impact!$C$73</f>
        <v>0</v>
      </c>
      <c r="Y92" s="5">
        <f>Surge_Predicted_Impact!$C$74</f>
        <v>0</v>
      </c>
      <c r="Z92" s="5">
        <f>Surge_Predicted_Impact!$C$75</f>
        <v>0</v>
      </c>
      <c r="AA92" s="5">
        <f>Surge_Predicted_Impact!$C$76</f>
        <v>0</v>
      </c>
      <c r="AC92" s="18">
        <f ca="1">_xlfn.CEILING.MATH(G92/Surge_Predicted_Impact!$C$92)*(24/Surge_Predicted_Impact!$C$89)*(7/Surge_Predicted_Impact!$C$90)</f>
        <v>126</v>
      </c>
      <c r="AD92" s="18">
        <f ca="1">_xlfn.CEILING.MATH(R92/Surge_Predicted_Impact!$C$93)*(24/Surge_Predicted_Impact!$C$89)*(7/Surge_Predicted_Impact!$C$90)</f>
        <v>834.75</v>
      </c>
      <c r="AE92" s="1">
        <f t="shared" ca="1" si="23"/>
        <v>960.75</v>
      </c>
      <c r="AF92" s="1">
        <f ca="1">_xlfn.CEILING.MATH(N92/Surge_Predicted_Impact!$C$94)*24/Surge_Predicted_Impact!$C$89*7/Surge_Predicted_Impact!$C$90</f>
        <v>252</v>
      </c>
      <c r="AG92" s="1">
        <f ca="1">_xlfn.CEILING.MATH(T92/Surge_Predicted_Impact!$C$95)*24/Surge_Predicted_Impact!$C$89*7/Surge_Predicted_Impact!$C$90</f>
        <v>5.25</v>
      </c>
      <c r="AH92" s="1">
        <f ca="1">_xlfn.CEILING.MATH(V92/Surge_Predicted_Impact!$C$96)*24/Surge_Predicted_Impact!$C$89*7/Surge_Predicted_Impact!$C$90</f>
        <v>5.25</v>
      </c>
      <c r="AI92" s="18">
        <f t="shared" ca="1" si="38"/>
        <v>1223.25</v>
      </c>
      <c r="AJ92" s="41"/>
      <c r="AK92" s="23">
        <f ca="1">_xlfn.CEILING.MATH(G92/Surge_Predicted_Impact!$C$103)*24/Surge_Predicted_Impact!$C$100*7/Surge_Predicted_Impact!$C$101</f>
        <v>63</v>
      </c>
      <c r="AL92" s="23">
        <f ca="1">_xlfn.CEILING.MATH(R92/Surge_Predicted_Impact!$C$104)*24/Surge_Predicted_Impact!$C$100*7/Surge_Predicted_Impact!$C$101</f>
        <v>420</v>
      </c>
      <c r="AM92" s="23">
        <f ca="1">_xlfn.CEILING.MATH(N92/Surge_Predicted_Impact!$C$105)*24/Surge_Predicted_Impact!$C$100*7/Surge_Predicted_Impact!$C$101</f>
        <v>126</v>
      </c>
      <c r="AN92" s="23">
        <f ca="1">_xlfn.CEILING.MATH(T92/Surge_Predicted_Impact!$C$106)*24/Surge_Predicted_Impact!$C$100*7/Surge_Predicted_Impact!$C$101</f>
        <v>5.25</v>
      </c>
      <c r="AO92" s="23">
        <f ca="1">_xlfn.CEILING.MATH(V92/Surge_Predicted_Impact!$C$107)*24/Surge_Predicted_Impact!$C$100*7/Surge_Predicted_Impact!$C$101</f>
        <v>5.25</v>
      </c>
      <c r="AP92" s="1">
        <f t="shared" ca="1" si="24"/>
        <v>619.5</v>
      </c>
      <c r="AR92" s="38">
        <f ca="1">G92/Surge_Predicted_Impact!$C$81</f>
        <v>31.464652950892454</v>
      </c>
      <c r="AS92" s="38">
        <f ca="1">$R92/Surge_Predicted_Impact!$C$82</f>
        <v>237.00950513879883</v>
      </c>
      <c r="AT92" s="38">
        <f t="shared" ca="1" si="25"/>
        <v>268.47415808969129</v>
      </c>
      <c r="AU92" s="38">
        <f ca="1">N92/Surge_Predicted_Impact!$C$83</f>
        <v>23.952689934853691</v>
      </c>
      <c r="AV92" s="38">
        <f ca="1">T92/Surge_Predicted_Impact!$C$84</f>
        <v>6.2589169497946462E-2</v>
      </c>
      <c r="AW92" s="38">
        <f ca="1">V92/Surge_Predicted_Impact!$C$85</f>
        <v>1.3433533244553851E-3</v>
      </c>
      <c r="AX92" s="38">
        <f t="shared" ca="1" si="26"/>
        <v>292.49078054736736</v>
      </c>
      <c r="AZ92" s="1">
        <f ca="1">(AE92-BA91)*Surge_Predicted_Impact!$C$124</f>
        <v>7.0262681743706938</v>
      </c>
      <c r="BA92" s="1">
        <f ca="1">BA91*(1-1/Surge_Predicted_Impact!$C$125)+AZ92</f>
        <v>246.71208055423489</v>
      </c>
      <c r="BB92" s="37">
        <f t="shared" ca="1" si="39"/>
        <v>1207.4620805542349</v>
      </c>
      <c r="BC92" s="1">
        <f ca="1">(AF92-BD91)*Surge_Predicted_Impact!$C$124</f>
        <v>1.9888928052463501</v>
      </c>
      <c r="BD92" s="1">
        <f ca="1">BD91*(1-1/Surge_Predicted_Impact!$C$125)+BC92</f>
        <v>51.305989460942428</v>
      </c>
      <c r="BE92" s="37">
        <f t="shared" ca="1" si="27"/>
        <v>303.30598946094244</v>
      </c>
      <c r="BF92" s="1">
        <f ca="1">(AI92-BG91)*Surge_Predicted_Impact!$C$124</f>
        <v>9.1070659041182154</v>
      </c>
      <c r="BG92" s="1">
        <f ca="1">BG91*(1-1/Surge_Predicted_Impact!$C$125)+BF92</f>
        <v>299.32594623599817</v>
      </c>
      <c r="BH92" s="37">
        <f t="shared" ca="1" si="28"/>
        <v>1522.5759462359981</v>
      </c>
      <c r="BJ92" s="1">
        <f ca="1">(AT92-BK91)*Surge_Predicted_Impact!$C$124</f>
        <v>1.9670126999821975</v>
      </c>
      <c r="BK92" s="1">
        <f ca="1">BK91*(1-1/Surge_Predicted_Impact!$C$125)+BJ92</f>
        <v>68.613265927777192</v>
      </c>
      <c r="BL92" s="37">
        <f t="shared" ca="1" si="40"/>
        <v>337.08742401746849</v>
      </c>
      <c r="BM92" s="1">
        <f ca="1">(AU92-BN91)*Surge_Predicted_Impact!$C$124</f>
        <v>0.18922490385138191</v>
      </c>
      <c r="BN92" s="1">
        <f ca="1">BN91*(1-1/Surge_Predicted_Impact!$C$125)+BM92</f>
        <v>4.8601244857300596</v>
      </c>
      <c r="BO92" s="37">
        <f t="shared" ca="1" si="41"/>
        <v>28.812814420583749</v>
      </c>
      <c r="BP92" s="1">
        <f ca="1">(AX92-AY91)*Surge_Predicted_Impact!$C$124</f>
        <v>2.9249078054736737</v>
      </c>
      <c r="BQ92" s="1">
        <f ca="1">BQ91*(1-1/Surge_Predicted_Impact!$C$125)+BP92</f>
        <v>88.326684753608433</v>
      </c>
      <c r="BR92" s="1">
        <f t="shared" ca="1" si="29"/>
        <v>380.81746530097581</v>
      </c>
      <c r="BS92" s="1">
        <f ca="1">(AP92-AQ91)*Surge_Predicted_Impact!$C$124</f>
        <v>6.1950000000000003</v>
      </c>
      <c r="BT92" s="1">
        <f ca="1">BT91*(1-1/Surge_Predicted_Impact!$C$125)+BS92</f>
        <v>180.58064671993927</v>
      </c>
      <c r="BU92" s="1">
        <f t="shared" ca="1" si="30"/>
        <v>800.0806467199393</v>
      </c>
      <c r="BW92" s="1">
        <f>Surge_Predicted_Impact!$C$112</f>
        <v>0</v>
      </c>
      <c r="BX92" s="1">
        <f>Surge_Predicted_Impact!$C$113</f>
        <v>0</v>
      </c>
      <c r="BY92" s="152">
        <f>Surge_Predicted_Impact!$C$114</f>
        <v>0</v>
      </c>
      <c r="BZ92" s="152">
        <f>Surge_Predicted_Impact!$C$115</f>
        <v>0</v>
      </c>
      <c r="CA92" s="152">
        <f t="shared" si="31"/>
        <v>0</v>
      </c>
      <c r="CB92" s="1">
        <f>Surge_Predicted_Impact!$C$117</f>
        <v>0</v>
      </c>
      <c r="CC92" s="1">
        <f>Surge_Predicted_Impact!$C$118</f>
        <v>0</v>
      </c>
      <c r="CD92" s="1">
        <f>Surge_Predicted_Impact!$C$119</f>
        <v>0</v>
      </c>
      <c r="CE92" s="1">
        <f t="shared" si="32"/>
        <v>0</v>
      </c>
      <c r="CF92" s="152">
        <f>Surge_Predicted_Impact!$C$120</f>
        <v>0</v>
      </c>
      <c r="CH92" s="1">
        <f ca="1">D92*Surge_Predicted_Impact!$C$135</f>
        <v>56581.184701688042</v>
      </c>
      <c r="CI92" s="18">
        <f ca="1">(C92-C91)*Surge_Predicted_Impact!$C$135</f>
        <v>699.66318982042139</v>
      </c>
      <c r="CJ92" s="18">
        <f ca="1">CJ91*(1- 1/Surge_Predicted_Impact!$C$137)+CI92</f>
        <v>26078.820624144322</v>
      </c>
      <c r="CK92" s="18">
        <f t="shared" ca="1" si="33"/>
        <v>25379.157434323901</v>
      </c>
      <c r="CL92" s="1">
        <f ca="1">CJ92*(1-Surge_Predicted_Impact!$C$136)</f>
        <v>22166.997530522673</v>
      </c>
      <c r="CM92" s="1">
        <f ca="1">CJ92*(1+Surge_Predicted_Impact!$C$136)</f>
        <v>29990.643717765968</v>
      </c>
      <c r="CN92" s="1">
        <f ca="1">CI92/Surge_Predicted_Impact!$C$138</f>
        <v>139.93263796408428</v>
      </c>
      <c r="CO92" s="1">
        <f ca="1">CK92/Surge_Predicted_Impact!$C$140</f>
        <v>1015.166297372956</v>
      </c>
      <c r="CP92" s="1">
        <f t="shared" ca="1" si="34"/>
        <v>1155.0989353370403</v>
      </c>
      <c r="CQ92" s="1">
        <f ca="1">CI92/(Surge_Predicted_Impact!$C$138 + Surge_Predicted_Impact!$C$139)</f>
        <v>116.61053163673689</v>
      </c>
      <c r="CR92" s="1">
        <f ca="1">CK92/(Surge_Predicted_Impact!$C$140 + Surge_Predicted_Impact!$C$141)</f>
        <v>976.12143978168854</v>
      </c>
      <c r="CS92" s="152">
        <f>Surge_Predicted_Impact!$C$151</f>
        <v>12000</v>
      </c>
      <c r="CT92" s="152"/>
      <c r="CU92" s="1">
        <f ca="1">Surge_Predicted_Impact!$C$146*(Calculation!E92-Calculation!H92)</f>
        <v>-2.4427639870626123</v>
      </c>
      <c r="CV92" s="1">
        <f ca="1">H91*1/Surge_Predicted_Impact!$C$60</f>
        <v>14.743469167166568</v>
      </c>
      <c r="CW92" s="1">
        <f ca="1">CV92*Surge_Predicted_Impact!$C$144+CU92</f>
        <v>-1.7055905287042838</v>
      </c>
      <c r="CX92" s="1">
        <f ca="1">CX91*(1-1/Surge_Predicted_Impact!$C$147)+CW91</f>
        <v>319.37233160636328</v>
      </c>
      <c r="CY92" s="1">
        <f ca="1">$CX92*(1-Surge_Predicted_Impact!$C$145)</f>
        <v>239.52924870477244</v>
      </c>
      <c r="CZ92" s="1">
        <f ca="1">$CX92*(1+Surge_Predicted_Impact!$C$145)</f>
        <v>399.21541450795411</v>
      </c>
      <c r="DA92" s="1">
        <f ca="1">CX92/Surge_Predicted_Impact!$C$148</f>
        <v>106.45744386878776</v>
      </c>
      <c r="DB92" s="152">
        <f>Surge_Predicted_Impact!$C$152</f>
        <v>0</v>
      </c>
    </row>
    <row r="93" spans="2:106" x14ac:dyDescent="0.25">
      <c r="B93" s="30">
        <f t="shared" si="35"/>
        <v>43982</v>
      </c>
      <c r="C93" s="18">
        <f ca="1">INDIRECT(_xlfn.CONCAT(EpidemiologicalModel_Selection!$C$2,"!",EpidemiologicalModel_Selection!$C$5,ROW()-1))</f>
        <v>72892.985488400533</v>
      </c>
      <c r="D93" s="18">
        <f ca="1">INDIRECT(_xlfn.CONCAT(EpidemiologicalModel_Selection!$C$2,"!",EpidemiologicalModel_Selection!$C$3,ROW()-1))</f>
        <v>5318.5067365004543</v>
      </c>
      <c r="E93" s="37">
        <f ca="1">INDIRECT(_xlfn.CONCAT(EpidemiologicalModel_Selection!$C$2,"!",EpidemiologicalModel_Selection!$C$4,ROW()-1))</f>
        <v>64.539585629421154</v>
      </c>
      <c r="F93" s="37">
        <f ca="1">E93*Surge_Predicted_Impact!$D$53</f>
        <v>5.4729568613749136</v>
      </c>
      <c r="G93" s="6">
        <f t="shared" ca="1" si="36"/>
        <v>86.382064449384075</v>
      </c>
      <c r="H93" s="24">
        <f ca="1">H92*(1-1/Surge_Predicted_Impact!$C$60)+F93</f>
        <v>86.382064449384075</v>
      </c>
      <c r="I93" s="24">
        <f ca="1">(1-Surge_Predicted_Impact!$C$68)*Calculation!O92</f>
        <v>6.2564679226738749</v>
      </c>
      <c r="J93" s="24">
        <f ca="1">I93+(J92*(1-1/Surge_Predicted_Impact!$C$63))</f>
        <v>61.370648952684547</v>
      </c>
      <c r="K93" s="24">
        <f ca="1">(1/Surge_Predicted_Impact!$C$62)*Calculation!L92</f>
        <v>3.2122133971815057</v>
      </c>
      <c r="L93" s="24">
        <f ca="1">M93+L92*(1-1/Surge_Predicted_Impact!$C$62)</f>
        <v>35.953927391039002</v>
      </c>
      <c r="M93" s="1">
        <f ca="1">E93*Surge_Predicted_Impact!$D$55</f>
        <v>0.61958002204244367</v>
      </c>
      <c r="N93" s="6">
        <f ca="1">N92*(1-1/Surge_Predicted_Impact!$C$64)+K93</f>
        <v>45.129420783175469</v>
      </c>
      <c r="O93" s="24">
        <f ca="1">N92*1/Surge_Predicted_Impact!$C$64</f>
        <v>5.9881724837134227</v>
      </c>
      <c r="P93" s="1">
        <f ca="1">E93*Surge_Predicted_Impact!$D$54</f>
        <v>4.2337968172900275</v>
      </c>
      <c r="Q93" s="1">
        <f ca="1">Q92*(1-1/Surge_Predicted_Impact!$C$61)+P93</f>
        <v>348.89404191442998</v>
      </c>
      <c r="R93" s="6">
        <f t="shared" ca="1" si="37"/>
        <v>446.21861825815347</v>
      </c>
      <c r="S93" s="1">
        <f ca="1">E93*Surge_Predicted_Impact!$D$56</f>
        <v>3.0979001102122185E-3</v>
      </c>
      <c r="T93" s="6">
        <f ca="1">T92*(1-1/Surge_Predicted_Impact!$C$65)+S93</f>
        <v>0.11575840520651585</v>
      </c>
      <c r="U93" s="1">
        <f ca="1">E93*Surge_Predicted_Impact!$D$57</f>
        <v>4.9566401763395497E-3</v>
      </c>
      <c r="V93" s="6">
        <f ca="1">U92*(1-1/Surge_Predicted_Impact!$C$66)+U93</f>
        <v>4.9566401763395497E-3</v>
      </c>
      <c r="W93" s="5">
        <f>Surge_Predicted_Impact!$C$72</f>
        <v>0</v>
      </c>
      <c r="X93" s="160">
        <f>Surge_Predicted_Impact!$C$73</f>
        <v>0</v>
      </c>
      <c r="Y93" s="5">
        <f>Surge_Predicted_Impact!$C$74</f>
        <v>0</v>
      </c>
      <c r="Z93" s="5">
        <f>Surge_Predicted_Impact!$C$75</f>
        <v>0</v>
      </c>
      <c r="AA93" s="5">
        <f>Surge_Predicted_Impact!$C$76</f>
        <v>0</v>
      </c>
      <c r="AC93" s="18">
        <f ca="1">_xlfn.CEILING.MATH(G93/Surge_Predicted_Impact!$C$92)*(24/Surge_Predicted_Impact!$C$89)*(7/Surge_Predicted_Impact!$C$90)</f>
        <v>115.5</v>
      </c>
      <c r="AD93" s="18">
        <f ca="1">_xlfn.CEILING.MATH(R93/Surge_Predicted_Impact!$C$93)*(24/Surge_Predicted_Impact!$C$89)*(7/Surge_Predicted_Impact!$C$90)</f>
        <v>782.25</v>
      </c>
      <c r="AE93" s="1">
        <f t="shared" ca="1" si="23"/>
        <v>897.75</v>
      </c>
      <c r="AF93" s="1">
        <f ca="1">_xlfn.CEILING.MATH(N93/Surge_Predicted_Impact!$C$94)*24/Surge_Predicted_Impact!$C$89*7/Surge_Predicted_Impact!$C$90</f>
        <v>241.5</v>
      </c>
      <c r="AG93" s="1">
        <f ca="1">_xlfn.CEILING.MATH(T93/Surge_Predicted_Impact!$C$95)*24/Surge_Predicted_Impact!$C$89*7/Surge_Predicted_Impact!$C$90</f>
        <v>5.25</v>
      </c>
      <c r="AH93" s="1">
        <f ca="1">_xlfn.CEILING.MATH(V93/Surge_Predicted_Impact!$C$96)*24/Surge_Predicted_Impact!$C$89*7/Surge_Predicted_Impact!$C$90</f>
        <v>5.25</v>
      </c>
      <c r="AI93" s="18">
        <f t="shared" ca="1" si="38"/>
        <v>1149.75</v>
      </c>
      <c r="AJ93" s="41"/>
      <c r="AK93" s="23">
        <f ca="1">_xlfn.CEILING.MATH(G93/Surge_Predicted_Impact!$C$103)*24/Surge_Predicted_Impact!$C$100*7/Surge_Predicted_Impact!$C$101</f>
        <v>57.75</v>
      </c>
      <c r="AL93" s="23">
        <f ca="1">_xlfn.CEILING.MATH(R93/Surge_Predicted_Impact!$C$104)*24/Surge_Predicted_Impact!$C$100*7/Surge_Predicted_Impact!$C$101</f>
        <v>393.75</v>
      </c>
      <c r="AM93" s="23">
        <f ca="1">_xlfn.CEILING.MATH(N93/Surge_Predicted_Impact!$C$105)*24/Surge_Predicted_Impact!$C$100*7/Surge_Predicted_Impact!$C$101</f>
        <v>120.75</v>
      </c>
      <c r="AN93" s="23">
        <f ca="1">_xlfn.CEILING.MATH(T93/Surge_Predicted_Impact!$C$106)*24/Surge_Predicted_Impact!$C$100*7/Surge_Predicted_Impact!$C$101</f>
        <v>5.25</v>
      </c>
      <c r="AO93" s="23">
        <f ca="1">_xlfn.CEILING.MATH(V93/Surge_Predicted_Impact!$C$107)*24/Surge_Predicted_Impact!$C$100*7/Surge_Predicted_Impact!$C$101</f>
        <v>5.25</v>
      </c>
      <c r="AP93" s="1">
        <f t="shared" ca="1" si="24"/>
        <v>582.75</v>
      </c>
      <c r="AR93" s="38">
        <f ca="1">G93/Surge_Predicted_Impact!$C$81</f>
        <v>28.794021483128024</v>
      </c>
      <c r="AS93" s="38">
        <f ca="1">$R93/Surge_Predicted_Impact!$C$82</f>
        <v>223.10930912907673</v>
      </c>
      <c r="AT93" s="38">
        <f t="shared" ca="1" si="25"/>
        <v>251.90333061220477</v>
      </c>
      <c r="AU93" s="38">
        <f ca="1">N93/Surge_Predicted_Impact!$C$83</f>
        <v>22.564710391587735</v>
      </c>
      <c r="AV93" s="38">
        <f ca="1">T93/Surge_Predicted_Impact!$C$84</f>
        <v>5.7879202603257927E-2</v>
      </c>
      <c r="AW93" s="38">
        <f ca="1">V93/Surge_Predicted_Impact!$C$85</f>
        <v>1.2391600440848874E-3</v>
      </c>
      <c r="AX93" s="38">
        <f t="shared" ca="1" si="26"/>
        <v>274.52715936643983</v>
      </c>
      <c r="AZ93" s="1">
        <f ca="1">(AE93-BA92)*Surge_Predicted_Impact!$C$124</f>
        <v>6.5103791944576503</v>
      </c>
      <c r="BA93" s="1">
        <f ca="1">BA92*(1-1/Surge_Predicted_Impact!$C$125)+AZ93</f>
        <v>235.6001682805329</v>
      </c>
      <c r="BB93" s="37">
        <f t="shared" ca="1" si="39"/>
        <v>1133.3501682805329</v>
      </c>
      <c r="BC93" s="1">
        <f ca="1">(AF93-BD92)*Surge_Predicted_Impact!$C$124</f>
        <v>1.9019401053905756</v>
      </c>
      <c r="BD93" s="1">
        <f ca="1">BD92*(1-1/Surge_Predicted_Impact!$C$125)+BC93</f>
        <v>49.543216033408541</v>
      </c>
      <c r="BE93" s="37">
        <f t="shared" ca="1" si="27"/>
        <v>291.04321603340856</v>
      </c>
      <c r="BF93" s="1">
        <f ca="1">(AI93-BG92)*Surge_Predicted_Impact!$C$124</f>
        <v>8.504240537640019</v>
      </c>
      <c r="BG93" s="1">
        <f ca="1">BG92*(1-1/Surge_Predicted_Impact!$C$125)+BF93</f>
        <v>286.44976204249548</v>
      </c>
      <c r="BH93" s="37">
        <f t="shared" ca="1" si="28"/>
        <v>1436.1997620424954</v>
      </c>
      <c r="BJ93" s="1">
        <f ca="1">(AT93-BK92)*Surge_Predicted_Impact!$C$124</f>
        <v>1.8329006468442759</v>
      </c>
      <c r="BK93" s="1">
        <f ca="1">BK92*(1-1/Surge_Predicted_Impact!$C$125)+BJ93</f>
        <v>65.545219008351665</v>
      </c>
      <c r="BL93" s="37">
        <f t="shared" ca="1" si="40"/>
        <v>317.44854962055643</v>
      </c>
      <c r="BM93" s="1">
        <f ca="1">(AU93-BN92)*Surge_Predicted_Impact!$C$124</f>
        <v>0.17704585905857678</v>
      </c>
      <c r="BN93" s="1">
        <f ca="1">BN92*(1-1/Surge_Predicted_Impact!$C$125)+BM93</f>
        <v>4.6900185958079179</v>
      </c>
      <c r="BO93" s="37">
        <f t="shared" ca="1" si="41"/>
        <v>27.254728987395652</v>
      </c>
      <c r="BP93" s="1">
        <f ca="1">(AX93-AY92)*Surge_Predicted_Impact!$C$124</f>
        <v>2.7452715936643983</v>
      </c>
      <c r="BQ93" s="1">
        <f ca="1">BQ92*(1-1/Surge_Predicted_Impact!$C$125)+BP93</f>
        <v>84.762907436300807</v>
      </c>
      <c r="BR93" s="1">
        <f t="shared" ca="1" si="29"/>
        <v>359.29006680274063</v>
      </c>
      <c r="BS93" s="1">
        <f ca="1">(AP93-AQ92)*Surge_Predicted_Impact!$C$124</f>
        <v>5.8274999999999997</v>
      </c>
      <c r="BT93" s="1">
        <f ca="1">BT92*(1-1/Surge_Predicted_Impact!$C$125)+BS93</f>
        <v>173.50952909708644</v>
      </c>
      <c r="BU93" s="1">
        <f t="shared" ca="1" si="30"/>
        <v>756.25952909708644</v>
      </c>
      <c r="BW93" s="1">
        <f>Surge_Predicted_Impact!$C$112</f>
        <v>0</v>
      </c>
      <c r="BX93" s="1">
        <f>Surge_Predicted_Impact!$C$113</f>
        <v>0</v>
      </c>
      <c r="BY93" s="152">
        <f>Surge_Predicted_Impact!$C$114</f>
        <v>0</v>
      </c>
      <c r="BZ93" s="152">
        <f>Surge_Predicted_Impact!$C$115</f>
        <v>0</v>
      </c>
      <c r="CA93" s="152">
        <f t="shared" si="31"/>
        <v>0</v>
      </c>
      <c r="CB93" s="1">
        <f>Surge_Predicted_Impact!$C$117</f>
        <v>0</v>
      </c>
      <c r="CC93" s="1">
        <f>Surge_Predicted_Impact!$C$118</f>
        <v>0</v>
      </c>
      <c r="CD93" s="1">
        <f>Surge_Predicted_Impact!$C$119</f>
        <v>0</v>
      </c>
      <c r="CE93" s="1">
        <f t="shared" si="32"/>
        <v>0</v>
      </c>
      <c r="CF93" s="152">
        <f>Surge_Predicted_Impact!$C$120</f>
        <v>0</v>
      </c>
      <c r="CH93" s="1">
        <f ca="1">D93*Surge_Predicted_Impact!$C$135</f>
        <v>53185.067365004543</v>
      </c>
      <c r="CI93" s="18">
        <f ca="1">(C93-C92)*Surge_Predicted_Impact!$C$135</f>
        <v>645.39585629419889</v>
      </c>
      <c r="CJ93" s="18">
        <f ca="1">CJ92*(1- 1/Surge_Predicted_Impact!$C$137)+CI93</f>
        <v>24116.334418024089</v>
      </c>
      <c r="CK93" s="18">
        <f t="shared" ca="1" si="33"/>
        <v>23470.93856172989</v>
      </c>
      <c r="CL93" s="1">
        <f ca="1">CJ93*(1-Surge_Predicted_Impact!$C$136)</f>
        <v>20498.884255320474</v>
      </c>
      <c r="CM93" s="1">
        <f ca="1">CJ93*(1+Surge_Predicted_Impact!$C$136)</f>
        <v>27733.784580727701</v>
      </c>
      <c r="CN93" s="1">
        <f ca="1">CI93/Surge_Predicted_Impact!$C$138</f>
        <v>129.07917125883978</v>
      </c>
      <c r="CO93" s="1">
        <f ca="1">CK93/Surge_Predicted_Impact!$C$140</f>
        <v>938.83754246919557</v>
      </c>
      <c r="CP93" s="1">
        <f t="shared" ca="1" si="34"/>
        <v>1067.9167137280353</v>
      </c>
      <c r="CQ93" s="1">
        <f ca="1">CI93/(Surge_Predicted_Impact!$C$138 + Surge_Predicted_Impact!$C$139)</f>
        <v>107.56597604903315</v>
      </c>
      <c r="CR93" s="1">
        <f ca="1">CK93/(Surge_Predicted_Impact!$C$140 + Surge_Predicted_Impact!$C$141)</f>
        <v>902.72840622038041</v>
      </c>
      <c r="CS93" s="152">
        <f>Surge_Predicted_Impact!$C$151</f>
        <v>12000</v>
      </c>
      <c r="CT93" s="152"/>
      <c r="CU93" s="1">
        <f ca="1">Surge_Predicted_Impact!$C$146*(Calculation!E93-Calculation!H93)</f>
        <v>-2.1842478819962921</v>
      </c>
      <c r="CV93" s="1">
        <f ca="1">H92*1/Surge_Predicted_Impact!$C$60</f>
        <v>13.484851264668194</v>
      </c>
      <c r="CW93" s="1">
        <f ca="1">CV93*Surge_Predicted_Impact!$C$144+CU93</f>
        <v>-1.5100053187628824</v>
      </c>
      <c r="CX93" s="1">
        <f ca="1">CX92*(1-1/Surge_Predicted_Impact!$C$147)+CW92</f>
        <v>301.69812449734081</v>
      </c>
      <c r="CY93" s="1">
        <f ca="1">$CX93*(1-Surge_Predicted_Impact!$C$145)</f>
        <v>226.27359337300561</v>
      </c>
      <c r="CZ93" s="1">
        <f ca="1">$CX93*(1+Surge_Predicted_Impact!$C$145)</f>
        <v>377.12265562167602</v>
      </c>
      <c r="DA93" s="1">
        <f ca="1">CX93/Surge_Predicted_Impact!$C$148</f>
        <v>100.56604149911361</v>
      </c>
      <c r="DB93" s="152">
        <f>Surge_Predicted_Impact!$C$152</f>
        <v>0</v>
      </c>
    </row>
    <row r="94" spans="2:106" x14ac:dyDescent="0.25">
      <c r="B94" s="30">
        <f t="shared" si="35"/>
        <v>43983</v>
      </c>
      <c r="C94" s="18">
        <f ca="1">INDIRECT(_xlfn.CONCAT(EpidemiologicalModel_Selection!$C$2,"!",EpidemiologicalModel_Selection!$C$5,ROW()-1))</f>
        <v>72952.573873219691</v>
      </c>
      <c r="D94" s="18">
        <f ca="1">INDIRECT(_xlfn.CONCAT(EpidemiologicalModel_Selection!$C$2,"!",EpidemiologicalModel_Selection!$C$3,ROW()-1))</f>
        <v>4998.2017829981496</v>
      </c>
      <c r="E94" s="37">
        <f ca="1">INDIRECT(_xlfn.CONCAT(EpidemiologicalModel_Selection!$C$2,"!",EpidemiologicalModel_Selection!$C$4,ROW()-1))</f>
        <v>59.588384819155543</v>
      </c>
      <c r="F94" s="37">
        <f ca="1">E94*Surge_Predicted_Impact!$D$53</f>
        <v>5.0530950326643902</v>
      </c>
      <c r="G94" s="6">
        <f t="shared" ca="1" si="36"/>
        <v>79.09486456070789</v>
      </c>
      <c r="H94" s="24">
        <f ca="1">H93*(1-1/Surge_Predicted_Impact!$C$60)+F94</f>
        <v>79.09486456070789</v>
      </c>
      <c r="I94" s="24">
        <f ca="1">(1-Surge_Predicted_Impact!$C$68)*Calculation!O93</f>
        <v>5.898349896457721</v>
      </c>
      <c r="J94" s="24">
        <f ca="1">I94+(J93*(1-1/Surge_Predicted_Impact!$C$63))</f>
        <v>58.501763284473057</v>
      </c>
      <c r="K94" s="24">
        <f ca="1">(1/Surge_Predicted_Impact!$C$62)*Calculation!L93</f>
        <v>2.9961606159199166</v>
      </c>
      <c r="L94" s="24">
        <f ca="1">M94+L93*(1-1/Surge_Predicted_Impact!$C$62)</f>
        <v>33.529815269382979</v>
      </c>
      <c r="M94" s="1">
        <f ca="1">E94*Surge_Predicted_Impact!$D$55</f>
        <v>0.57204849426389381</v>
      </c>
      <c r="N94" s="6">
        <f ca="1">N93*(1-1/Surge_Predicted_Impact!$C$64)+K94</f>
        <v>42.484403801198454</v>
      </c>
      <c r="O94" s="24">
        <f ca="1">N93*1/Surge_Predicted_Impact!$C$64</f>
        <v>5.6411775978969336</v>
      </c>
      <c r="P94" s="1">
        <f ca="1">E94*Surge_Predicted_Impact!$D$54</f>
        <v>3.9089980441366032</v>
      </c>
      <c r="Q94" s="1">
        <f ca="1">Q93*(1-1/Surge_Predicted_Impact!$C$61)+P94</f>
        <v>327.88203696467872</v>
      </c>
      <c r="R94" s="6">
        <f t="shared" ca="1" si="37"/>
        <v>419.91361551853475</v>
      </c>
      <c r="S94" s="1">
        <f ca="1">E94*Surge_Predicted_Impact!$D$56</f>
        <v>2.8602424713194689E-3</v>
      </c>
      <c r="T94" s="6">
        <f ca="1">T93*(1-1/Surge_Predicted_Impact!$C$65)+S94</f>
        <v>0.10704280715718374</v>
      </c>
      <c r="U94" s="1">
        <f ca="1">E94*Surge_Predicted_Impact!$D$57</f>
        <v>4.5763879541111507E-3</v>
      </c>
      <c r="V94" s="6">
        <f ca="1">U93*(1-1/Surge_Predicted_Impact!$C$66)+U94</f>
        <v>4.5763879541111507E-3</v>
      </c>
      <c r="W94" s="5">
        <f>Surge_Predicted_Impact!$C$72</f>
        <v>0</v>
      </c>
      <c r="X94" s="160">
        <f>Surge_Predicted_Impact!$C$73</f>
        <v>0</v>
      </c>
      <c r="Y94" s="5">
        <f>Surge_Predicted_Impact!$C$74</f>
        <v>0</v>
      </c>
      <c r="Z94" s="5">
        <f>Surge_Predicted_Impact!$C$75</f>
        <v>0</v>
      </c>
      <c r="AA94" s="5">
        <f>Surge_Predicted_Impact!$C$76</f>
        <v>0</v>
      </c>
      <c r="AC94" s="18">
        <f ca="1">_xlfn.CEILING.MATH(G94/Surge_Predicted_Impact!$C$92)*(24/Surge_Predicted_Impact!$C$89)*(7/Surge_Predicted_Impact!$C$90)</f>
        <v>105</v>
      </c>
      <c r="AD94" s="18">
        <f ca="1">_xlfn.CEILING.MATH(R94/Surge_Predicted_Impact!$C$93)*(24/Surge_Predicted_Impact!$C$89)*(7/Surge_Predicted_Impact!$C$90)</f>
        <v>735</v>
      </c>
      <c r="AE94" s="1">
        <f t="shared" ca="1" si="23"/>
        <v>840</v>
      </c>
      <c r="AF94" s="1">
        <f ca="1">_xlfn.CEILING.MATH(N94/Surge_Predicted_Impact!$C$94)*24/Surge_Predicted_Impact!$C$89*7/Surge_Predicted_Impact!$C$90</f>
        <v>225.75</v>
      </c>
      <c r="AG94" s="1">
        <f ca="1">_xlfn.CEILING.MATH(T94/Surge_Predicted_Impact!$C$95)*24/Surge_Predicted_Impact!$C$89*7/Surge_Predicted_Impact!$C$90</f>
        <v>5.25</v>
      </c>
      <c r="AH94" s="1">
        <f ca="1">_xlfn.CEILING.MATH(V94/Surge_Predicted_Impact!$C$96)*24/Surge_Predicted_Impact!$C$89*7/Surge_Predicted_Impact!$C$90</f>
        <v>5.25</v>
      </c>
      <c r="AI94" s="18">
        <f t="shared" ca="1" si="38"/>
        <v>1076.25</v>
      </c>
      <c r="AJ94" s="41"/>
      <c r="AK94" s="23">
        <f ca="1">_xlfn.CEILING.MATH(G94/Surge_Predicted_Impact!$C$103)*24/Surge_Predicted_Impact!$C$100*7/Surge_Predicted_Impact!$C$101</f>
        <v>52.5</v>
      </c>
      <c r="AL94" s="23">
        <f ca="1">_xlfn.CEILING.MATH(R94/Surge_Predicted_Impact!$C$104)*24/Surge_Predicted_Impact!$C$100*7/Surge_Predicted_Impact!$C$101</f>
        <v>367.5</v>
      </c>
      <c r="AM94" s="23">
        <f ca="1">_xlfn.CEILING.MATH(N94/Surge_Predicted_Impact!$C$105)*24/Surge_Predicted_Impact!$C$100*7/Surge_Predicted_Impact!$C$101</f>
        <v>115.5</v>
      </c>
      <c r="AN94" s="23">
        <f ca="1">_xlfn.CEILING.MATH(T94/Surge_Predicted_Impact!$C$106)*24/Surge_Predicted_Impact!$C$100*7/Surge_Predicted_Impact!$C$101</f>
        <v>5.25</v>
      </c>
      <c r="AO94" s="23">
        <f ca="1">_xlfn.CEILING.MATH(V94/Surge_Predicted_Impact!$C$107)*24/Surge_Predicted_Impact!$C$100*7/Surge_Predicted_Impact!$C$101</f>
        <v>5.25</v>
      </c>
      <c r="AP94" s="1">
        <f t="shared" ca="1" si="24"/>
        <v>546</v>
      </c>
      <c r="AR94" s="38">
        <f ca="1">G94/Surge_Predicted_Impact!$C$81</f>
        <v>26.364954853569298</v>
      </c>
      <c r="AS94" s="38">
        <f ca="1">$R94/Surge_Predicted_Impact!$C$82</f>
        <v>209.95680775926738</v>
      </c>
      <c r="AT94" s="38">
        <f t="shared" ca="1" si="25"/>
        <v>236.32176261283666</v>
      </c>
      <c r="AU94" s="38">
        <f ca="1">N94/Surge_Predicted_Impact!$C$83</f>
        <v>21.242201900599227</v>
      </c>
      <c r="AV94" s="38">
        <f ca="1">T94/Surge_Predicted_Impact!$C$84</f>
        <v>5.3521403578591871E-2</v>
      </c>
      <c r="AW94" s="38">
        <f ca="1">V94/Surge_Predicted_Impact!$C$85</f>
        <v>1.1440969885277877E-3</v>
      </c>
      <c r="AX94" s="38">
        <f t="shared" ca="1" si="26"/>
        <v>257.61863001400303</v>
      </c>
      <c r="AZ94" s="1">
        <f ca="1">(AE94-BA93)*Surge_Predicted_Impact!$C$124</f>
        <v>6.0439983171946707</v>
      </c>
      <c r="BA94" s="1">
        <f ca="1">BA93*(1-1/Surge_Predicted_Impact!$C$125)+AZ94</f>
        <v>224.81558314911808</v>
      </c>
      <c r="BB94" s="37">
        <f t="shared" ca="1" si="39"/>
        <v>1064.8155831491181</v>
      </c>
      <c r="BC94" s="1">
        <f ca="1">(AF94-BD93)*Surge_Predicted_Impact!$C$124</f>
        <v>1.7620678396659144</v>
      </c>
      <c r="BD94" s="1">
        <f ca="1">BD93*(1-1/Surge_Predicted_Impact!$C$125)+BC94</f>
        <v>47.76648272783099</v>
      </c>
      <c r="BE94" s="37">
        <f t="shared" ca="1" si="27"/>
        <v>273.51648272783098</v>
      </c>
      <c r="BF94" s="1">
        <f ca="1">(AI94-BG93)*Surge_Predicted_Impact!$C$124</f>
        <v>7.898002379575046</v>
      </c>
      <c r="BG94" s="1">
        <f ca="1">BG93*(1-1/Surge_Predicted_Impact!$C$125)+BF94</f>
        <v>273.88706713332084</v>
      </c>
      <c r="BH94" s="37">
        <f t="shared" ca="1" si="28"/>
        <v>1350.1370671333209</v>
      </c>
      <c r="BJ94" s="1">
        <f ca="1">(AT94-BK93)*Surge_Predicted_Impact!$C$124</f>
        <v>1.70776543604485</v>
      </c>
      <c r="BK94" s="1">
        <f ca="1">BK93*(1-1/Surge_Predicted_Impact!$C$125)+BJ94</f>
        <v>62.571183086657115</v>
      </c>
      <c r="BL94" s="37">
        <f t="shared" ca="1" si="40"/>
        <v>298.89294569949379</v>
      </c>
      <c r="BM94" s="1">
        <f ca="1">(AU94-BN93)*Surge_Predicted_Impact!$C$124</f>
        <v>0.1655218330479131</v>
      </c>
      <c r="BN94" s="1">
        <f ca="1">BN93*(1-1/Surge_Predicted_Impact!$C$125)+BM94</f>
        <v>4.5205391005838376</v>
      </c>
      <c r="BO94" s="37">
        <f t="shared" ca="1" si="41"/>
        <v>25.762741001183066</v>
      </c>
      <c r="BP94" s="1">
        <f ca="1">(AX94-AY93)*Surge_Predicted_Impact!$C$124</f>
        <v>2.5761863001400305</v>
      </c>
      <c r="BQ94" s="1">
        <f ca="1">BQ93*(1-1/Surge_Predicted_Impact!$C$125)+BP94</f>
        <v>81.284600348133651</v>
      </c>
      <c r="BR94" s="1">
        <f t="shared" ca="1" si="29"/>
        <v>338.9032303621367</v>
      </c>
      <c r="BS94" s="1">
        <f ca="1">(AP94-AQ93)*Surge_Predicted_Impact!$C$124</f>
        <v>5.46</v>
      </c>
      <c r="BT94" s="1">
        <f ca="1">BT93*(1-1/Surge_Predicted_Impact!$C$125)+BS94</f>
        <v>166.57599130443742</v>
      </c>
      <c r="BU94" s="1">
        <f t="shared" ca="1" si="30"/>
        <v>712.57599130443737</v>
      </c>
      <c r="BW94" s="1">
        <f>Surge_Predicted_Impact!$C$112</f>
        <v>0</v>
      </c>
      <c r="BX94" s="1">
        <f>Surge_Predicted_Impact!$C$113</f>
        <v>0</v>
      </c>
      <c r="BY94" s="152">
        <f>Surge_Predicted_Impact!$C$114</f>
        <v>0</v>
      </c>
      <c r="BZ94" s="152">
        <f>Surge_Predicted_Impact!$C$115</f>
        <v>0</v>
      </c>
      <c r="CA94" s="152">
        <f t="shared" si="31"/>
        <v>0</v>
      </c>
      <c r="CB94" s="1">
        <f>Surge_Predicted_Impact!$C$117</f>
        <v>0</v>
      </c>
      <c r="CC94" s="1">
        <f>Surge_Predicted_Impact!$C$118</f>
        <v>0</v>
      </c>
      <c r="CD94" s="1">
        <f>Surge_Predicted_Impact!$C$119</f>
        <v>0</v>
      </c>
      <c r="CE94" s="1">
        <f t="shared" si="32"/>
        <v>0</v>
      </c>
      <c r="CF94" s="152">
        <f>Surge_Predicted_Impact!$C$120</f>
        <v>0</v>
      </c>
      <c r="CH94" s="1">
        <f ca="1">D94*Surge_Predicted_Impact!$C$135</f>
        <v>49982.017829981494</v>
      </c>
      <c r="CI94" s="18">
        <f ca="1">(C94-C93)*Surge_Predicted_Impact!$C$135</f>
        <v>595.88384819158819</v>
      </c>
      <c r="CJ94" s="18">
        <f ca="1">CJ93*(1- 1/Surge_Predicted_Impact!$C$137)+CI94</f>
        <v>22300.584824413269</v>
      </c>
      <c r="CK94" s="18">
        <f t="shared" ca="1" si="33"/>
        <v>21704.70097622168</v>
      </c>
      <c r="CL94" s="1">
        <f ca="1">CJ94*(1-Surge_Predicted_Impact!$C$136)</f>
        <v>18955.49710075128</v>
      </c>
      <c r="CM94" s="1">
        <f ca="1">CJ94*(1+Surge_Predicted_Impact!$C$136)</f>
        <v>25645.672548075258</v>
      </c>
      <c r="CN94" s="1">
        <f ca="1">CI94/Surge_Predicted_Impact!$C$138</f>
        <v>119.17676963831764</v>
      </c>
      <c r="CO94" s="1">
        <f ca="1">CK94/Surge_Predicted_Impact!$C$140</f>
        <v>868.18803904886727</v>
      </c>
      <c r="CP94" s="1">
        <f t="shared" ca="1" si="34"/>
        <v>987.3648086871849</v>
      </c>
      <c r="CQ94" s="1">
        <f ca="1">CI94/(Surge_Predicted_Impact!$C$138 + Surge_Predicted_Impact!$C$139)</f>
        <v>99.313974698598031</v>
      </c>
      <c r="CR94" s="1">
        <f ca="1">CK94/(Surge_Predicted_Impact!$C$140 + Surge_Predicted_Impact!$C$141)</f>
        <v>834.7961913931415</v>
      </c>
      <c r="CS94" s="152">
        <f>Surge_Predicted_Impact!$C$151</f>
        <v>12000</v>
      </c>
      <c r="CT94" s="152"/>
      <c r="CU94" s="1">
        <f ca="1">Surge_Predicted_Impact!$C$146*(Calculation!E94-Calculation!H94)</f>
        <v>-1.9506479741552347</v>
      </c>
      <c r="CV94" s="1">
        <f ca="1">H93*1/Surge_Predicted_Impact!$C$60</f>
        <v>12.340294921340583</v>
      </c>
      <c r="CW94" s="1">
        <f ca="1">CV94*Surge_Predicted_Impact!$C$144+CU94</f>
        <v>-1.3336332280882055</v>
      </c>
      <c r="CX94" s="1">
        <f ca="1">CX93*(1-1/Surge_Predicted_Impact!$C$147)+CW93</f>
        <v>285.10321295371091</v>
      </c>
      <c r="CY94" s="1">
        <f ca="1">$CX94*(1-Surge_Predicted_Impact!$C$145)</f>
        <v>213.82740971528318</v>
      </c>
      <c r="CZ94" s="1">
        <f ca="1">$CX94*(1+Surge_Predicted_Impact!$C$145)</f>
        <v>356.37901619213864</v>
      </c>
      <c r="DA94" s="1">
        <f ca="1">CX94/Surge_Predicted_Impact!$C$148</f>
        <v>95.034404317903636</v>
      </c>
      <c r="DB94" s="152">
        <f>Surge_Predicted_Impact!$C$152</f>
        <v>0</v>
      </c>
    </row>
    <row r="95" spans="2:106" x14ac:dyDescent="0.25">
      <c r="B95" s="30">
        <f t="shared" si="35"/>
        <v>43984</v>
      </c>
      <c r="C95" s="18">
        <f ca="1">INDIRECT(_xlfn.CONCAT(EpidemiologicalModel_Selection!$C$2,"!",EpidemiologicalModel_Selection!$C$5,ROW()-1))</f>
        <v>73007.638729404294</v>
      </c>
      <c r="D95" s="18">
        <f ca="1">INDIRECT(_xlfn.CONCAT(EpidemiologicalModel_Selection!$C$2,"!",EpidemiologicalModel_Selection!$C$3,ROW()-1))</f>
        <v>4696.2522261114618</v>
      </c>
      <c r="E95" s="37">
        <f ca="1">INDIRECT(_xlfn.CONCAT(EpidemiologicalModel_Selection!$C$2,"!",EpidemiologicalModel_Selection!$C$4,ROW()-1))</f>
        <v>55.064856184608288</v>
      </c>
      <c r="F95" s="37">
        <f ca="1">E95*Surge_Predicted_Impact!$D$53</f>
        <v>4.6694998044547829</v>
      </c>
      <c r="G95" s="6">
        <f t="shared" ca="1" si="36"/>
        <v>72.465097999347265</v>
      </c>
      <c r="H95" s="24">
        <f ca="1">H94*(1-1/Surge_Predicted_Impact!$C$60)+F95</f>
        <v>72.465097999347265</v>
      </c>
      <c r="I95" s="24">
        <f ca="1">(1-Surge_Predicted_Impact!$C$68)*Calculation!O94</f>
        <v>5.5565599339284795</v>
      </c>
      <c r="J95" s="24">
        <f ca="1">I95+(J94*(1-1/Surge_Predicted_Impact!$C$63))</f>
        <v>55.700928463476814</v>
      </c>
      <c r="K95" s="24">
        <f ca="1">(1/Surge_Predicted_Impact!$C$62)*Calculation!L94</f>
        <v>2.7941512724485813</v>
      </c>
      <c r="L95" s="24">
        <f ca="1">M95+L94*(1-1/Surge_Predicted_Impact!$C$62)</f>
        <v>31.264286616306634</v>
      </c>
      <c r="M95" s="1">
        <f ca="1">E95*Surge_Predicted_Impact!$D$55</f>
        <v>0.52862261937224009</v>
      </c>
      <c r="N95" s="6">
        <f ca="1">N94*(1-1/Surge_Predicted_Impact!$C$64)+K95</f>
        <v>39.968004598497224</v>
      </c>
      <c r="O95" s="24">
        <f ca="1">N94*1/Surge_Predicted_Impact!$C$64</f>
        <v>5.3105504751498067</v>
      </c>
      <c r="P95" s="1">
        <f ca="1">E95*Surge_Predicted_Impact!$D$54</f>
        <v>3.6122545657103031</v>
      </c>
      <c r="Q95" s="1">
        <f ca="1">Q94*(1-1/Surge_Predicted_Impact!$C$61)+P95</f>
        <v>308.07414603291198</v>
      </c>
      <c r="R95" s="6">
        <f t="shared" ca="1" si="37"/>
        <v>395.03936111269547</v>
      </c>
      <c r="S95" s="1">
        <f ca="1">E95*Surge_Predicted_Impact!$D$56</f>
        <v>2.6431130968612004E-3</v>
      </c>
      <c r="T95" s="6">
        <f ca="1">T94*(1-1/Surge_Predicted_Impact!$C$65)+S95</f>
        <v>9.8981639538326574E-2</v>
      </c>
      <c r="U95" s="1">
        <f ca="1">E95*Surge_Predicted_Impact!$D$57</f>
        <v>4.2289809549779208E-3</v>
      </c>
      <c r="V95" s="6">
        <f ca="1">U94*(1-1/Surge_Predicted_Impact!$C$66)+U95</f>
        <v>4.2289809549779208E-3</v>
      </c>
      <c r="W95" s="5">
        <f>Surge_Predicted_Impact!$C$72</f>
        <v>0</v>
      </c>
      <c r="X95" s="160">
        <f>Surge_Predicted_Impact!$C$73</f>
        <v>0</v>
      </c>
      <c r="Y95" s="5">
        <f>Surge_Predicted_Impact!$C$74</f>
        <v>0</v>
      </c>
      <c r="Z95" s="5">
        <f>Surge_Predicted_Impact!$C$75</f>
        <v>0</v>
      </c>
      <c r="AA95" s="5">
        <f>Surge_Predicted_Impact!$C$76</f>
        <v>0</v>
      </c>
      <c r="AC95" s="18">
        <f ca="1">_xlfn.CEILING.MATH(G95/Surge_Predicted_Impact!$C$92)*(24/Surge_Predicted_Impact!$C$89)*(7/Surge_Predicted_Impact!$C$90)</f>
        <v>99.75</v>
      </c>
      <c r="AD95" s="18">
        <f ca="1">_xlfn.CEILING.MATH(R95/Surge_Predicted_Impact!$C$93)*(24/Surge_Predicted_Impact!$C$89)*(7/Surge_Predicted_Impact!$C$90)</f>
        <v>693</v>
      </c>
      <c r="AE95" s="1">
        <f t="shared" ca="1" si="23"/>
        <v>792.75</v>
      </c>
      <c r="AF95" s="1">
        <f ca="1">_xlfn.CEILING.MATH(N95/Surge_Predicted_Impact!$C$94)*24/Surge_Predicted_Impact!$C$89*7/Surge_Predicted_Impact!$C$90</f>
        <v>210</v>
      </c>
      <c r="AG95" s="1">
        <f ca="1">_xlfn.CEILING.MATH(T95/Surge_Predicted_Impact!$C$95)*24/Surge_Predicted_Impact!$C$89*7/Surge_Predicted_Impact!$C$90</f>
        <v>5.25</v>
      </c>
      <c r="AH95" s="1">
        <f ca="1">_xlfn.CEILING.MATH(V95/Surge_Predicted_Impact!$C$96)*24/Surge_Predicted_Impact!$C$89*7/Surge_Predicted_Impact!$C$90</f>
        <v>5.25</v>
      </c>
      <c r="AI95" s="18">
        <f t="shared" ca="1" si="38"/>
        <v>1013.25</v>
      </c>
      <c r="AJ95" s="41"/>
      <c r="AK95" s="23">
        <f ca="1">_xlfn.CEILING.MATH(G95/Surge_Predicted_Impact!$C$103)*24/Surge_Predicted_Impact!$C$100*7/Surge_Predicted_Impact!$C$101</f>
        <v>52.5</v>
      </c>
      <c r="AL95" s="23">
        <f ca="1">_xlfn.CEILING.MATH(R95/Surge_Predicted_Impact!$C$104)*24/Surge_Predicted_Impact!$C$100*7/Surge_Predicted_Impact!$C$101</f>
        <v>346.5</v>
      </c>
      <c r="AM95" s="23">
        <f ca="1">_xlfn.CEILING.MATH(N95/Surge_Predicted_Impact!$C$105)*24/Surge_Predicted_Impact!$C$100*7/Surge_Predicted_Impact!$C$101</f>
        <v>105</v>
      </c>
      <c r="AN95" s="23">
        <f ca="1">_xlfn.CEILING.MATH(T95/Surge_Predicted_Impact!$C$106)*24/Surge_Predicted_Impact!$C$100*7/Surge_Predicted_Impact!$C$101</f>
        <v>5.25</v>
      </c>
      <c r="AO95" s="23">
        <f ca="1">_xlfn.CEILING.MATH(V95/Surge_Predicted_Impact!$C$107)*24/Surge_Predicted_Impact!$C$100*7/Surge_Predicted_Impact!$C$101</f>
        <v>5.25</v>
      </c>
      <c r="AP95" s="1">
        <f t="shared" ca="1" si="24"/>
        <v>514.5</v>
      </c>
      <c r="AR95" s="38">
        <f ca="1">G95/Surge_Predicted_Impact!$C$81</f>
        <v>24.155032666449088</v>
      </c>
      <c r="AS95" s="38">
        <f ca="1">$R95/Surge_Predicted_Impact!$C$82</f>
        <v>197.51968055634774</v>
      </c>
      <c r="AT95" s="38">
        <f t="shared" ca="1" si="25"/>
        <v>221.67471322279681</v>
      </c>
      <c r="AU95" s="38">
        <f ca="1">N95/Surge_Predicted_Impact!$C$83</f>
        <v>19.984002299248612</v>
      </c>
      <c r="AV95" s="38">
        <f ca="1">T95/Surge_Predicted_Impact!$C$84</f>
        <v>4.9490819769163287E-2</v>
      </c>
      <c r="AW95" s="38">
        <f ca="1">V95/Surge_Predicted_Impact!$C$85</f>
        <v>1.0572452387444802E-3</v>
      </c>
      <c r="AX95" s="38">
        <f t="shared" ca="1" si="26"/>
        <v>241.70926358705333</v>
      </c>
      <c r="AZ95" s="1">
        <f ca="1">(AE95-BA94)*Surge_Predicted_Impact!$C$124</f>
        <v>5.6793441685088188</v>
      </c>
      <c r="BA95" s="1">
        <f ca="1">BA94*(1-1/Surge_Predicted_Impact!$C$125)+AZ95</f>
        <v>214.43667137840418</v>
      </c>
      <c r="BB95" s="37">
        <f t="shared" ca="1" si="39"/>
        <v>1007.1866713784042</v>
      </c>
      <c r="BC95" s="1">
        <f ca="1">(AF95-BD94)*Surge_Predicted_Impact!$C$124</f>
        <v>1.6223351727216904</v>
      </c>
      <c r="BD95" s="1">
        <f ca="1">BD94*(1-1/Surge_Predicted_Impact!$C$125)+BC95</f>
        <v>45.97692627713618</v>
      </c>
      <c r="BE95" s="37">
        <f t="shared" ca="1" si="27"/>
        <v>255.97692627713619</v>
      </c>
      <c r="BF95" s="1">
        <f ca="1">(AI95-BG94)*Surge_Predicted_Impact!$C$124</f>
        <v>7.3936293286667913</v>
      </c>
      <c r="BG95" s="1">
        <f ca="1">BG94*(1-1/Surge_Predicted_Impact!$C$125)+BF95</f>
        <v>261.71733452389327</v>
      </c>
      <c r="BH95" s="37">
        <f t="shared" ca="1" si="28"/>
        <v>1274.9673345238932</v>
      </c>
      <c r="BJ95" s="1">
        <f ca="1">(AT95-BK94)*Surge_Predicted_Impact!$C$124</f>
        <v>1.5910353013613969</v>
      </c>
      <c r="BK95" s="1">
        <f ca="1">BK94*(1-1/Surge_Predicted_Impact!$C$125)+BJ95</f>
        <v>59.692848167543005</v>
      </c>
      <c r="BL95" s="37">
        <f t="shared" ca="1" si="40"/>
        <v>281.3675613903398</v>
      </c>
      <c r="BM95" s="1">
        <f ca="1">(AU95-BN94)*Surge_Predicted_Impact!$C$124</f>
        <v>0.15463463198664776</v>
      </c>
      <c r="BN95" s="1">
        <f ca="1">BN94*(1-1/Surge_Predicted_Impact!$C$125)+BM95</f>
        <v>4.352278082528783</v>
      </c>
      <c r="BO95" s="37">
        <f t="shared" ca="1" si="41"/>
        <v>24.336280381777396</v>
      </c>
      <c r="BP95" s="1">
        <f ca="1">(AX95-AY94)*Surge_Predicted_Impact!$C$124</f>
        <v>2.4170926358705334</v>
      </c>
      <c r="BQ95" s="1">
        <f ca="1">BQ94*(1-1/Surge_Predicted_Impact!$C$125)+BP95</f>
        <v>77.895650101994633</v>
      </c>
      <c r="BR95" s="1">
        <f t="shared" ca="1" si="29"/>
        <v>319.60491368904798</v>
      </c>
      <c r="BS95" s="1">
        <f ca="1">(AP95-AQ94)*Surge_Predicted_Impact!$C$124</f>
        <v>5.1450000000000005</v>
      </c>
      <c r="BT95" s="1">
        <f ca="1">BT94*(1-1/Surge_Predicted_Impact!$C$125)+BS95</f>
        <v>159.82270621126332</v>
      </c>
      <c r="BU95" s="1">
        <f t="shared" ca="1" si="30"/>
        <v>674.32270621126327</v>
      </c>
      <c r="BW95" s="1">
        <f>Surge_Predicted_Impact!$C$112</f>
        <v>0</v>
      </c>
      <c r="BX95" s="1">
        <f>Surge_Predicted_Impact!$C$113</f>
        <v>0</v>
      </c>
      <c r="BY95" s="152">
        <f>Surge_Predicted_Impact!$C$114</f>
        <v>0</v>
      </c>
      <c r="BZ95" s="152">
        <f>Surge_Predicted_Impact!$C$115</f>
        <v>0</v>
      </c>
      <c r="CA95" s="152">
        <f t="shared" si="31"/>
        <v>0</v>
      </c>
      <c r="CB95" s="1">
        <f>Surge_Predicted_Impact!$C$117</f>
        <v>0</v>
      </c>
      <c r="CC95" s="1">
        <f>Surge_Predicted_Impact!$C$118</f>
        <v>0</v>
      </c>
      <c r="CD95" s="1">
        <f>Surge_Predicted_Impact!$C$119</f>
        <v>0</v>
      </c>
      <c r="CE95" s="1">
        <f t="shared" si="32"/>
        <v>0</v>
      </c>
      <c r="CF95" s="152">
        <f>Surge_Predicted_Impact!$C$120</f>
        <v>0</v>
      </c>
      <c r="CH95" s="1">
        <f ca="1">D95*Surge_Predicted_Impact!$C$135</f>
        <v>46962.522261114616</v>
      </c>
      <c r="CI95" s="18">
        <f ca="1">(C95-C94)*Surge_Predicted_Impact!$C$135</f>
        <v>550.64856184602831</v>
      </c>
      <c r="CJ95" s="18">
        <f ca="1">CJ94*(1- 1/Surge_Predicted_Impact!$C$137)+CI95</f>
        <v>20621.17490381797</v>
      </c>
      <c r="CK95" s="18">
        <f t="shared" ca="1" si="33"/>
        <v>20070.526341971941</v>
      </c>
      <c r="CL95" s="1">
        <f ca="1">CJ95*(1-Surge_Predicted_Impact!$C$136)</f>
        <v>17527.998668245273</v>
      </c>
      <c r="CM95" s="1">
        <f ca="1">CJ95*(1+Surge_Predicted_Impact!$C$136)</f>
        <v>23714.351139390663</v>
      </c>
      <c r="CN95" s="1">
        <f ca="1">CI95/Surge_Predicted_Impact!$C$138</f>
        <v>110.12971236920566</v>
      </c>
      <c r="CO95" s="1">
        <f ca="1">CK95/Surge_Predicted_Impact!$C$140</f>
        <v>802.82105367887766</v>
      </c>
      <c r="CP95" s="1">
        <f t="shared" ca="1" si="34"/>
        <v>912.95076604808332</v>
      </c>
      <c r="CQ95" s="1">
        <f ca="1">CI95/(Surge_Predicted_Impact!$C$138 + Surge_Predicted_Impact!$C$139)</f>
        <v>91.774760307671386</v>
      </c>
      <c r="CR95" s="1">
        <f ca="1">CK95/(Surge_Predicted_Impact!$C$140 + Surge_Predicted_Impact!$C$141)</f>
        <v>771.94332084507471</v>
      </c>
      <c r="CS95" s="152">
        <f>Surge_Predicted_Impact!$C$151</f>
        <v>12000</v>
      </c>
      <c r="CT95" s="152"/>
      <c r="CU95" s="1">
        <f ca="1">Surge_Predicted_Impact!$C$146*(Calculation!E95-Calculation!H95)</f>
        <v>-1.7400241814738977</v>
      </c>
      <c r="CV95" s="1">
        <f ca="1">H94*1/Surge_Predicted_Impact!$C$60</f>
        <v>11.299266365815413</v>
      </c>
      <c r="CW95" s="1">
        <f ca="1">CV95*Surge_Predicted_Impact!$C$144+CU95</f>
        <v>-1.175060863183127</v>
      </c>
      <c r="CX95" s="1">
        <f ca="1">CX94*(1-1/Surge_Predicted_Impact!$C$147)+CW94</f>
        <v>269.51441907793713</v>
      </c>
      <c r="CY95" s="1">
        <f ca="1">$CX95*(1-Surge_Predicted_Impact!$C$145)</f>
        <v>202.13581430845284</v>
      </c>
      <c r="CZ95" s="1">
        <f ca="1">$CX95*(1+Surge_Predicted_Impact!$C$145)</f>
        <v>336.89302384742143</v>
      </c>
      <c r="DA95" s="1">
        <f ca="1">CX95/Surge_Predicted_Impact!$C$148</f>
        <v>89.838139692645711</v>
      </c>
      <c r="DB95" s="152">
        <f>Surge_Predicted_Impact!$C$152</f>
        <v>0</v>
      </c>
    </row>
    <row r="96" spans="2:106" x14ac:dyDescent="0.25">
      <c r="B96" s="30">
        <f t="shared" si="35"/>
        <v>43985</v>
      </c>
      <c r="C96" s="18">
        <f ca="1">INDIRECT(_xlfn.CONCAT(EpidemiologicalModel_Selection!$C$2,"!",EpidemiologicalModel_Selection!$C$5,ROW()-1))</f>
        <v>73058.565340277681</v>
      </c>
      <c r="D96" s="18">
        <f ca="1">INDIRECT(_xlfn.CONCAT(EpidemiologicalModel_Selection!$C$2,"!",EpidemiologicalModel_Selection!$C$3,ROW()-1))</f>
        <v>4411.7322494054524</v>
      </c>
      <c r="E96" s="37">
        <f ca="1">INDIRECT(_xlfn.CONCAT(EpidemiologicalModel_Selection!$C$2,"!",EpidemiologicalModel_Selection!$C$4,ROW()-1))</f>
        <v>50.926610873381101</v>
      </c>
      <c r="F96" s="37">
        <f ca="1">E96*Surge_Predicted_Impact!$D$53</f>
        <v>4.3185766020627172</v>
      </c>
      <c r="G96" s="6">
        <f t="shared" ca="1" si="36"/>
        <v>66.431517744360377</v>
      </c>
      <c r="H96" s="24">
        <f ca="1">H95*(1-1/Surge_Predicted_Impact!$C$60)+F96</f>
        <v>66.431517744360377</v>
      </c>
      <c r="I96" s="24">
        <f ca="1">(1-Surge_Predicted_Impact!$C$68)*Calculation!O95</f>
        <v>5.2308922180225599</v>
      </c>
      <c r="J96" s="24">
        <f ca="1">I96+(J95*(1-1/Surge_Predicted_Impact!$C$63))</f>
        <v>52.974545186716973</v>
      </c>
      <c r="K96" s="24">
        <f ca="1">(1/Surge_Predicted_Impact!$C$62)*Calculation!L95</f>
        <v>2.6053572180255529</v>
      </c>
      <c r="L96" s="24">
        <f ca="1">M96+L95*(1-1/Surge_Predicted_Impact!$C$62)</f>
        <v>29.147824862665541</v>
      </c>
      <c r="M96" s="1">
        <f ca="1">E96*Surge_Predicted_Impact!$D$55</f>
        <v>0.48889546438445908</v>
      </c>
      <c r="N96" s="6">
        <f ca="1">N95*(1-1/Surge_Predicted_Impact!$C$64)+K96</f>
        <v>37.577361241710626</v>
      </c>
      <c r="O96" s="24">
        <f ca="1">N95*1/Surge_Predicted_Impact!$C$64</f>
        <v>4.996000574812153</v>
      </c>
      <c r="P96" s="1">
        <f ca="1">E96*Surge_Predicted_Impact!$D$54</f>
        <v>3.3407856732937997</v>
      </c>
      <c r="Q96" s="1">
        <f ca="1">Q95*(1-1/Surge_Predicted_Impact!$C$61)+P96</f>
        <v>289.4096355609978</v>
      </c>
      <c r="R96" s="6">
        <f t="shared" ca="1" si="37"/>
        <v>371.53200561038028</v>
      </c>
      <c r="S96" s="1">
        <f ca="1">E96*Surge_Predicted_Impact!$D$56</f>
        <v>2.4444773219222953E-3</v>
      </c>
      <c r="T96" s="6">
        <f ca="1">T95*(1-1/Surge_Predicted_Impact!$C$65)+S96</f>
        <v>9.1527952906416216E-2</v>
      </c>
      <c r="U96" s="1">
        <f ca="1">E96*Surge_Predicted_Impact!$D$57</f>
        <v>3.9111637150756728E-3</v>
      </c>
      <c r="V96" s="6">
        <f ca="1">U95*(1-1/Surge_Predicted_Impact!$C$66)+U96</f>
        <v>3.9111637150756728E-3</v>
      </c>
      <c r="W96" s="5">
        <f>Surge_Predicted_Impact!$C$72</f>
        <v>0</v>
      </c>
      <c r="X96" s="160">
        <f>Surge_Predicted_Impact!$C$73</f>
        <v>0</v>
      </c>
      <c r="Y96" s="5">
        <f>Surge_Predicted_Impact!$C$74</f>
        <v>0</v>
      </c>
      <c r="Z96" s="5">
        <f>Surge_Predicted_Impact!$C$75</f>
        <v>0</v>
      </c>
      <c r="AA96" s="5">
        <f>Surge_Predicted_Impact!$C$76</f>
        <v>0</v>
      </c>
      <c r="AC96" s="18">
        <f ca="1">_xlfn.CEILING.MATH(G96/Surge_Predicted_Impact!$C$92)*(24/Surge_Predicted_Impact!$C$89)*(7/Surge_Predicted_Impact!$C$90)</f>
        <v>89.25</v>
      </c>
      <c r="AD96" s="18">
        <f ca="1">_xlfn.CEILING.MATH(R96/Surge_Predicted_Impact!$C$93)*(24/Surge_Predicted_Impact!$C$89)*(7/Surge_Predicted_Impact!$C$90)</f>
        <v>651</v>
      </c>
      <c r="AE96" s="1">
        <f t="shared" ca="1" si="23"/>
        <v>740.25</v>
      </c>
      <c r="AF96" s="1">
        <f ca="1">_xlfn.CEILING.MATH(N96/Surge_Predicted_Impact!$C$94)*24/Surge_Predicted_Impact!$C$89*7/Surge_Predicted_Impact!$C$90</f>
        <v>199.5</v>
      </c>
      <c r="AG96" s="1">
        <f ca="1">_xlfn.CEILING.MATH(T96/Surge_Predicted_Impact!$C$95)*24/Surge_Predicted_Impact!$C$89*7/Surge_Predicted_Impact!$C$90</f>
        <v>5.25</v>
      </c>
      <c r="AH96" s="1">
        <f ca="1">_xlfn.CEILING.MATH(V96/Surge_Predicted_Impact!$C$96)*24/Surge_Predicted_Impact!$C$89*7/Surge_Predicted_Impact!$C$90</f>
        <v>5.25</v>
      </c>
      <c r="AI96" s="18">
        <f t="shared" ca="1" si="38"/>
        <v>950.25</v>
      </c>
      <c r="AJ96" s="41"/>
      <c r="AK96" s="23">
        <f ca="1">_xlfn.CEILING.MATH(G96/Surge_Predicted_Impact!$C$103)*24/Surge_Predicted_Impact!$C$100*7/Surge_Predicted_Impact!$C$101</f>
        <v>47.25</v>
      </c>
      <c r="AL96" s="23">
        <f ca="1">_xlfn.CEILING.MATH(R96/Surge_Predicted_Impact!$C$104)*24/Surge_Predicted_Impact!$C$100*7/Surge_Predicted_Impact!$C$101</f>
        <v>325.5</v>
      </c>
      <c r="AM96" s="23">
        <f ca="1">_xlfn.CEILING.MATH(N96/Surge_Predicted_Impact!$C$105)*24/Surge_Predicted_Impact!$C$100*7/Surge_Predicted_Impact!$C$101</f>
        <v>99.75</v>
      </c>
      <c r="AN96" s="23">
        <f ca="1">_xlfn.CEILING.MATH(T96/Surge_Predicted_Impact!$C$106)*24/Surge_Predicted_Impact!$C$100*7/Surge_Predicted_Impact!$C$101</f>
        <v>5.25</v>
      </c>
      <c r="AO96" s="23">
        <f ca="1">_xlfn.CEILING.MATH(V96/Surge_Predicted_Impact!$C$107)*24/Surge_Predicted_Impact!$C$100*7/Surge_Predicted_Impact!$C$101</f>
        <v>5.25</v>
      </c>
      <c r="AP96" s="1">
        <f t="shared" ca="1" si="24"/>
        <v>483</v>
      </c>
      <c r="AR96" s="38">
        <f ca="1">G96/Surge_Predicted_Impact!$C$81</f>
        <v>22.143839248120127</v>
      </c>
      <c r="AS96" s="38">
        <f ca="1">$R96/Surge_Predicted_Impact!$C$82</f>
        <v>185.76600280519014</v>
      </c>
      <c r="AT96" s="38">
        <f t="shared" ca="1" si="25"/>
        <v>207.90984205331026</v>
      </c>
      <c r="AU96" s="38">
        <f ca="1">N96/Surge_Predicted_Impact!$C$83</f>
        <v>18.788680620855313</v>
      </c>
      <c r="AV96" s="38">
        <f ca="1">T96/Surge_Predicted_Impact!$C$84</f>
        <v>4.5763976453208108E-2</v>
      </c>
      <c r="AW96" s="38">
        <f ca="1">V96/Surge_Predicted_Impact!$C$85</f>
        <v>9.7779092876891819E-4</v>
      </c>
      <c r="AX96" s="38">
        <f t="shared" ca="1" si="26"/>
        <v>226.74526444154756</v>
      </c>
      <c r="AZ96" s="1">
        <f ca="1">(AE96-BA95)*Surge_Predicted_Impact!$C$124</f>
        <v>5.2581332862159584</v>
      </c>
      <c r="BA96" s="1">
        <f ca="1">BA95*(1-1/Surge_Predicted_Impact!$C$125)+AZ96</f>
        <v>204.37789956616271</v>
      </c>
      <c r="BB96" s="37">
        <f t="shared" ca="1" si="39"/>
        <v>944.62789956616268</v>
      </c>
      <c r="BC96" s="1">
        <f ca="1">(AF96-BD95)*Surge_Predicted_Impact!$C$124</f>
        <v>1.5352307372286382</v>
      </c>
      <c r="BD96" s="1">
        <f ca="1">BD95*(1-1/Surge_Predicted_Impact!$C$125)+BC96</f>
        <v>44.228090851712231</v>
      </c>
      <c r="BE96" s="37">
        <f t="shared" ca="1" si="27"/>
        <v>243.72809085171224</v>
      </c>
      <c r="BF96" s="1">
        <f ca="1">(AI96-BG95)*Surge_Predicted_Impact!$C$124</f>
        <v>6.8853266547610676</v>
      </c>
      <c r="BG96" s="1">
        <f ca="1">BG95*(1-1/Surge_Predicted_Impact!$C$125)+BF96</f>
        <v>249.9085658555191</v>
      </c>
      <c r="BH96" s="37">
        <f t="shared" ca="1" si="28"/>
        <v>1200.1585658555191</v>
      </c>
      <c r="BJ96" s="1">
        <f ca="1">(AT96-BK95)*Surge_Predicted_Impact!$C$124</f>
        <v>1.4821699388576723</v>
      </c>
      <c r="BK96" s="1">
        <f ca="1">BK95*(1-1/Surge_Predicted_Impact!$C$125)+BJ96</f>
        <v>56.911243237290464</v>
      </c>
      <c r="BL96" s="37">
        <f t="shared" ca="1" si="40"/>
        <v>264.82108529060071</v>
      </c>
      <c r="BM96" s="1">
        <f ca="1">(AU96-BN95)*Surge_Predicted_Impact!$C$124</f>
        <v>0.14436402538326529</v>
      </c>
      <c r="BN96" s="1">
        <f ca="1">BN95*(1-1/Surge_Predicted_Impact!$C$125)+BM96</f>
        <v>4.185765102017136</v>
      </c>
      <c r="BO96" s="37">
        <f t="shared" ca="1" si="41"/>
        <v>22.974445722872449</v>
      </c>
      <c r="BP96" s="1">
        <f ca="1">(AX96-AY95)*Surge_Predicted_Impact!$C$124</f>
        <v>2.2674526444154757</v>
      </c>
      <c r="BQ96" s="1">
        <f ca="1">BQ95*(1-1/Surge_Predicted_Impact!$C$125)+BP96</f>
        <v>74.599127739124782</v>
      </c>
      <c r="BR96" s="1">
        <f t="shared" ca="1" si="29"/>
        <v>301.34439218067234</v>
      </c>
      <c r="BS96" s="1">
        <f ca="1">(AP96-AQ95)*Surge_Predicted_Impact!$C$124</f>
        <v>4.83</v>
      </c>
      <c r="BT96" s="1">
        <f ca="1">BT95*(1-1/Surge_Predicted_Impact!$C$125)+BS96</f>
        <v>153.23679862474452</v>
      </c>
      <c r="BU96" s="1">
        <f t="shared" ca="1" si="30"/>
        <v>636.23679862474455</v>
      </c>
      <c r="BW96" s="1">
        <f>Surge_Predicted_Impact!$C$112</f>
        <v>0</v>
      </c>
      <c r="BX96" s="1">
        <f>Surge_Predicted_Impact!$C$113</f>
        <v>0</v>
      </c>
      <c r="BY96" s="152">
        <f>Surge_Predicted_Impact!$C$114</f>
        <v>0</v>
      </c>
      <c r="BZ96" s="152">
        <f>Surge_Predicted_Impact!$C$115</f>
        <v>0</v>
      </c>
      <c r="CA96" s="152">
        <f t="shared" si="31"/>
        <v>0</v>
      </c>
      <c r="CB96" s="1">
        <f>Surge_Predicted_Impact!$C$117</f>
        <v>0</v>
      </c>
      <c r="CC96" s="1">
        <f>Surge_Predicted_Impact!$C$118</f>
        <v>0</v>
      </c>
      <c r="CD96" s="1">
        <f>Surge_Predicted_Impact!$C$119</f>
        <v>0</v>
      </c>
      <c r="CE96" s="1">
        <f t="shared" si="32"/>
        <v>0</v>
      </c>
      <c r="CF96" s="152">
        <f>Surge_Predicted_Impact!$C$120</f>
        <v>0</v>
      </c>
      <c r="CH96" s="1">
        <f ca="1">D96*Surge_Predicted_Impact!$C$135</f>
        <v>44117.322494054526</v>
      </c>
      <c r="CI96" s="18">
        <f ca="1">(C96-C95)*Surge_Predicted_Impact!$C$135</f>
        <v>509.2661087338638</v>
      </c>
      <c r="CJ96" s="18">
        <f ca="1">CJ95*(1- 1/Surge_Predicted_Impact!$C$137)+CI96</f>
        <v>19068.323522170038</v>
      </c>
      <c r="CK96" s="18">
        <f t="shared" ca="1" si="33"/>
        <v>18559.057413436174</v>
      </c>
      <c r="CL96" s="1">
        <f ca="1">CJ96*(1-Surge_Predicted_Impact!$C$136)</f>
        <v>16208.074993844531</v>
      </c>
      <c r="CM96" s="1">
        <f ca="1">CJ96*(1+Surge_Predicted_Impact!$C$136)</f>
        <v>21928.572050495542</v>
      </c>
      <c r="CN96" s="1">
        <f ca="1">CI96/Surge_Predicted_Impact!$C$138</f>
        <v>101.85322174677276</v>
      </c>
      <c r="CO96" s="1">
        <f ca="1">CK96/Surge_Predicted_Impact!$C$140</f>
        <v>742.36229653744692</v>
      </c>
      <c r="CP96" s="1">
        <f t="shared" ca="1" si="34"/>
        <v>844.21551828421968</v>
      </c>
      <c r="CQ96" s="1">
        <f ca="1">CI96/(Surge_Predicted_Impact!$C$138 + Surge_Predicted_Impact!$C$139)</f>
        <v>84.877684788977305</v>
      </c>
      <c r="CR96" s="1">
        <f ca="1">CK96/(Surge_Predicted_Impact!$C$140 + Surge_Predicted_Impact!$C$141)</f>
        <v>713.80990051677588</v>
      </c>
      <c r="CS96" s="152">
        <f>Surge_Predicted_Impact!$C$151</f>
        <v>12000</v>
      </c>
      <c r="CT96" s="152"/>
      <c r="CU96" s="1">
        <f ca="1">Surge_Predicted_Impact!$C$146*(Calculation!E96-Calculation!H96)</f>
        <v>-1.5504906870979278</v>
      </c>
      <c r="CV96" s="1">
        <f ca="1">H95*1/Surge_Predicted_Impact!$C$60</f>
        <v>10.352156857049609</v>
      </c>
      <c r="CW96" s="1">
        <f ca="1">CV96*Surge_Predicted_Impact!$C$144+CU96</f>
        <v>-1.0328828442454472</v>
      </c>
      <c r="CX96" s="1">
        <f ca="1">CX95*(1-1/Surge_Predicted_Impact!$C$147)+CW95</f>
        <v>254.86363726085713</v>
      </c>
      <c r="CY96" s="1">
        <f ca="1">$CX96*(1-Surge_Predicted_Impact!$C$145)</f>
        <v>191.14772794564286</v>
      </c>
      <c r="CZ96" s="1">
        <f ca="1">$CX96*(1+Surge_Predicted_Impact!$C$145)</f>
        <v>318.57954657607144</v>
      </c>
      <c r="DA96" s="1">
        <f ca="1">CX96/Surge_Predicted_Impact!$C$148</f>
        <v>84.954545753619044</v>
      </c>
      <c r="DB96" s="152">
        <f>Surge_Predicted_Impact!$C$152</f>
        <v>0</v>
      </c>
    </row>
    <row r="97" spans="2:106" x14ac:dyDescent="0.25">
      <c r="B97" s="30">
        <f t="shared" si="35"/>
        <v>43986</v>
      </c>
      <c r="C97" s="18">
        <f ca="1">INDIRECT(_xlfn.CONCAT(EpidemiologicalModel_Selection!$C$2,"!",EpidemiologicalModel_Selection!$C$5,ROW()-1))</f>
        <v>73105.701382064959</v>
      </c>
      <c r="D97" s="18">
        <f ca="1">INDIRECT(_xlfn.CONCAT(EpidemiologicalModel_Selection!$C$2,"!",EpidemiologicalModel_Selection!$C$3,ROW()-1))</f>
        <v>4143.7445590923426</v>
      </c>
      <c r="E97" s="37">
        <f ca="1">INDIRECT(_xlfn.CONCAT(EpidemiologicalModel_Selection!$C$2,"!",EpidemiologicalModel_Selection!$C$4,ROW()-1))</f>
        <v>47.13604178727892</v>
      </c>
      <c r="F97" s="37">
        <f ca="1">E97*Surge_Predicted_Impact!$D$53</f>
        <v>3.9971363435612526</v>
      </c>
      <c r="G97" s="6">
        <f t="shared" ca="1" si="36"/>
        <v>60.938437267298724</v>
      </c>
      <c r="H97" s="24">
        <f ca="1">H96*(1-1/Surge_Predicted_Impact!$C$60)+F97</f>
        <v>60.938437267298724</v>
      </c>
      <c r="I97" s="24">
        <f ca="1">(1-Surge_Predicted_Impact!$C$68)*Calculation!O96</f>
        <v>4.9210605661899702</v>
      </c>
      <c r="J97" s="24">
        <f ca="1">I97+(J96*(1-1/Surge_Predicted_Impact!$C$63))</f>
        <v>50.327813583375949</v>
      </c>
      <c r="K97" s="24">
        <f ca="1">(1/Surge_Predicted_Impact!$C$62)*Calculation!L96</f>
        <v>2.4289854052221282</v>
      </c>
      <c r="L97" s="24">
        <f ca="1">M97+L96*(1-1/Surge_Predicted_Impact!$C$62)</f>
        <v>27.171345458601291</v>
      </c>
      <c r="M97" s="1">
        <f ca="1">E97*Surge_Predicted_Impact!$D$55</f>
        <v>0.45250600115787809</v>
      </c>
      <c r="N97" s="6">
        <f ca="1">N96*(1-1/Surge_Predicted_Impact!$C$64)+K97</f>
        <v>35.309176491718929</v>
      </c>
      <c r="O97" s="24">
        <f ca="1">N96*1/Surge_Predicted_Impact!$C$64</f>
        <v>4.6971701552138283</v>
      </c>
      <c r="P97" s="1">
        <f ca="1">E97*Surge_Predicted_Impact!$D$54</f>
        <v>3.0921243412454968</v>
      </c>
      <c r="Q97" s="1">
        <f ca="1">Q96*(1-1/Surge_Predicted_Impact!$C$61)+P97</f>
        <v>271.82964307645773</v>
      </c>
      <c r="R97" s="6">
        <f t="shared" ca="1" si="37"/>
        <v>349.32880211843496</v>
      </c>
      <c r="S97" s="1">
        <f ca="1">E97*Surge_Predicted_Impact!$D$56</f>
        <v>2.2625300057893902E-3</v>
      </c>
      <c r="T97" s="6">
        <f ca="1">T96*(1-1/Surge_Predicted_Impact!$C$65)+S97</f>
        <v>8.4637687621563998E-2</v>
      </c>
      <c r="U97" s="1">
        <f ca="1">E97*Surge_Predicted_Impact!$D$57</f>
        <v>3.6200480092630247E-3</v>
      </c>
      <c r="V97" s="6">
        <f ca="1">U96*(1-1/Surge_Predicted_Impact!$C$66)+U97</f>
        <v>3.6200480092630247E-3</v>
      </c>
      <c r="W97" s="5">
        <f>Surge_Predicted_Impact!$C$72</f>
        <v>0</v>
      </c>
      <c r="X97" s="160">
        <f>Surge_Predicted_Impact!$C$73</f>
        <v>0</v>
      </c>
      <c r="Y97" s="5">
        <f>Surge_Predicted_Impact!$C$74</f>
        <v>0</v>
      </c>
      <c r="Z97" s="5">
        <f>Surge_Predicted_Impact!$C$75</f>
        <v>0</v>
      </c>
      <c r="AA97" s="5">
        <f>Surge_Predicted_Impact!$C$76</f>
        <v>0</v>
      </c>
      <c r="AC97" s="18">
        <f ca="1">_xlfn.CEILING.MATH(G97/Surge_Predicted_Impact!$C$92)*(24/Surge_Predicted_Impact!$C$89)*(7/Surge_Predicted_Impact!$C$90)</f>
        <v>84</v>
      </c>
      <c r="AD97" s="18">
        <f ca="1">_xlfn.CEILING.MATH(R97/Surge_Predicted_Impact!$C$93)*(24/Surge_Predicted_Impact!$C$89)*(7/Surge_Predicted_Impact!$C$90)</f>
        <v>614.25</v>
      </c>
      <c r="AE97" s="1">
        <f t="shared" ca="1" si="23"/>
        <v>698.25</v>
      </c>
      <c r="AF97" s="1">
        <f ca="1">_xlfn.CEILING.MATH(N97/Surge_Predicted_Impact!$C$94)*24/Surge_Predicted_Impact!$C$89*7/Surge_Predicted_Impact!$C$90</f>
        <v>189</v>
      </c>
      <c r="AG97" s="1">
        <f ca="1">_xlfn.CEILING.MATH(T97/Surge_Predicted_Impact!$C$95)*24/Surge_Predicted_Impact!$C$89*7/Surge_Predicted_Impact!$C$90</f>
        <v>5.25</v>
      </c>
      <c r="AH97" s="1">
        <f ca="1">_xlfn.CEILING.MATH(V97/Surge_Predicted_Impact!$C$96)*24/Surge_Predicted_Impact!$C$89*7/Surge_Predicted_Impact!$C$90</f>
        <v>5.25</v>
      </c>
      <c r="AI97" s="18">
        <f t="shared" ca="1" si="38"/>
        <v>897.75</v>
      </c>
      <c r="AJ97" s="41"/>
      <c r="AK97" s="23">
        <f ca="1">_xlfn.CEILING.MATH(G97/Surge_Predicted_Impact!$C$103)*24/Surge_Predicted_Impact!$C$100*7/Surge_Predicted_Impact!$C$101</f>
        <v>42</v>
      </c>
      <c r="AL97" s="23">
        <f ca="1">_xlfn.CEILING.MATH(R97/Surge_Predicted_Impact!$C$104)*24/Surge_Predicted_Impact!$C$100*7/Surge_Predicted_Impact!$C$101</f>
        <v>309.75</v>
      </c>
      <c r="AM97" s="23">
        <f ca="1">_xlfn.CEILING.MATH(N97/Surge_Predicted_Impact!$C$105)*24/Surge_Predicted_Impact!$C$100*7/Surge_Predicted_Impact!$C$101</f>
        <v>94.5</v>
      </c>
      <c r="AN97" s="23">
        <f ca="1">_xlfn.CEILING.MATH(T97/Surge_Predicted_Impact!$C$106)*24/Surge_Predicted_Impact!$C$100*7/Surge_Predicted_Impact!$C$101</f>
        <v>5.25</v>
      </c>
      <c r="AO97" s="23">
        <f ca="1">_xlfn.CEILING.MATH(V97/Surge_Predicted_Impact!$C$107)*24/Surge_Predicted_Impact!$C$100*7/Surge_Predicted_Impact!$C$101</f>
        <v>5.25</v>
      </c>
      <c r="AP97" s="1">
        <f t="shared" ca="1" si="24"/>
        <v>456.75</v>
      </c>
      <c r="AR97" s="38">
        <f ca="1">G97/Surge_Predicted_Impact!$C$81</f>
        <v>20.312812422432909</v>
      </c>
      <c r="AS97" s="38">
        <f ca="1">$R97/Surge_Predicted_Impact!$C$82</f>
        <v>174.66440105921748</v>
      </c>
      <c r="AT97" s="38">
        <f t="shared" ca="1" si="25"/>
        <v>194.97721348165038</v>
      </c>
      <c r="AU97" s="38">
        <f ca="1">N97/Surge_Predicted_Impact!$C$83</f>
        <v>17.654588245859465</v>
      </c>
      <c r="AV97" s="38">
        <f ca="1">T97/Surge_Predicted_Impact!$C$84</f>
        <v>4.2318843810781999E-2</v>
      </c>
      <c r="AW97" s="38">
        <f ca="1">V97/Surge_Predicted_Impact!$C$85</f>
        <v>9.0501200231575616E-4</v>
      </c>
      <c r="AX97" s="38">
        <f t="shared" ca="1" si="26"/>
        <v>212.67502558332296</v>
      </c>
      <c r="AZ97" s="1">
        <f ca="1">(AE97-BA96)*Surge_Predicted_Impact!$C$124</f>
        <v>4.9387210043383734</v>
      </c>
      <c r="BA97" s="1">
        <f ca="1">BA96*(1-1/Surge_Predicted_Impact!$C$125)+AZ97</f>
        <v>194.71819917291802</v>
      </c>
      <c r="BB97" s="37">
        <f t="shared" ca="1" si="39"/>
        <v>892.96819917291805</v>
      </c>
      <c r="BC97" s="1">
        <f ca="1">(AF97-BD96)*Surge_Predicted_Impact!$C$124</f>
        <v>1.4477190914828777</v>
      </c>
      <c r="BD97" s="1">
        <f ca="1">BD96*(1-1/Surge_Predicted_Impact!$C$125)+BC97</f>
        <v>42.516660596644243</v>
      </c>
      <c r="BE97" s="37">
        <f t="shared" ca="1" si="27"/>
        <v>231.51666059664424</v>
      </c>
      <c r="BF97" s="1">
        <f ca="1">(AI97-BG96)*Surge_Predicted_Impact!$C$124</f>
        <v>6.4784143414448092</v>
      </c>
      <c r="BG97" s="1">
        <f ca="1">BG96*(1-1/Surge_Predicted_Impact!$C$125)+BF97</f>
        <v>238.53636835014115</v>
      </c>
      <c r="BH97" s="37">
        <f t="shared" ca="1" si="28"/>
        <v>1136.2863683501412</v>
      </c>
      <c r="BJ97" s="1">
        <f ca="1">(AT97-BK96)*Surge_Predicted_Impact!$C$124</f>
        <v>1.3806597024435991</v>
      </c>
      <c r="BK97" s="1">
        <f ca="1">BK96*(1-1/Surge_Predicted_Impact!$C$125)+BJ97</f>
        <v>54.226814137070463</v>
      </c>
      <c r="BL97" s="37">
        <f t="shared" ca="1" si="40"/>
        <v>249.20402761872083</v>
      </c>
      <c r="BM97" s="1">
        <f ca="1">(AU97-BN96)*Surge_Predicted_Impact!$C$124</f>
        <v>0.13468823143842329</v>
      </c>
      <c r="BN97" s="1">
        <f ca="1">BN96*(1-1/Surge_Predicted_Impact!$C$125)+BM97</f>
        <v>4.0214701118829073</v>
      </c>
      <c r="BO97" s="37">
        <f t="shared" ca="1" si="41"/>
        <v>21.67605835774237</v>
      </c>
      <c r="BP97" s="1">
        <f ca="1">(AX97-AY96)*Surge_Predicted_Impact!$C$124</f>
        <v>2.1267502558332296</v>
      </c>
      <c r="BQ97" s="1">
        <f ca="1">BQ96*(1-1/Surge_Predicted_Impact!$C$125)+BP97</f>
        <v>71.397368870734809</v>
      </c>
      <c r="BR97" s="1">
        <f t="shared" ca="1" si="29"/>
        <v>284.07239445405776</v>
      </c>
      <c r="BS97" s="1">
        <f ca="1">(AP97-AQ96)*Surge_Predicted_Impact!$C$124</f>
        <v>4.5674999999999999</v>
      </c>
      <c r="BT97" s="1">
        <f ca="1">BT96*(1-1/Surge_Predicted_Impact!$C$125)+BS97</f>
        <v>146.85881300869136</v>
      </c>
      <c r="BU97" s="1">
        <f t="shared" ca="1" si="30"/>
        <v>603.60881300869141</v>
      </c>
      <c r="BW97" s="1">
        <f>Surge_Predicted_Impact!$C$112</f>
        <v>0</v>
      </c>
      <c r="BX97" s="1">
        <f>Surge_Predicted_Impact!$C$113</f>
        <v>0</v>
      </c>
      <c r="BY97" s="152">
        <f>Surge_Predicted_Impact!$C$114</f>
        <v>0</v>
      </c>
      <c r="BZ97" s="152">
        <f>Surge_Predicted_Impact!$C$115</f>
        <v>0</v>
      </c>
      <c r="CA97" s="152">
        <f t="shared" si="31"/>
        <v>0</v>
      </c>
      <c r="CB97" s="1">
        <f>Surge_Predicted_Impact!$C$117</f>
        <v>0</v>
      </c>
      <c r="CC97" s="1">
        <f>Surge_Predicted_Impact!$C$118</f>
        <v>0</v>
      </c>
      <c r="CD97" s="1">
        <f>Surge_Predicted_Impact!$C$119</f>
        <v>0</v>
      </c>
      <c r="CE97" s="1">
        <f t="shared" si="32"/>
        <v>0</v>
      </c>
      <c r="CF97" s="152">
        <f>Surge_Predicted_Impact!$C$120</f>
        <v>0</v>
      </c>
      <c r="CH97" s="1">
        <f ca="1">D97*Surge_Predicted_Impact!$C$135</f>
        <v>41437.445590923424</v>
      </c>
      <c r="CI97" s="18">
        <f ca="1">(C97-C96)*Surge_Predicted_Impact!$C$135</f>
        <v>471.36041787278373</v>
      </c>
      <c r="CJ97" s="18">
        <f ca="1">CJ96*(1- 1/Surge_Predicted_Impact!$C$137)+CI97</f>
        <v>17632.851587825819</v>
      </c>
      <c r="CK97" s="18">
        <f t="shared" ca="1" si="33"/>
        <v>17161.491169953035</v>
      </c>
      <c r="CL97" s="1">
        <f ca="1">CJ97*(1-Surge_Predicted_Impact!$C$136)</f>
        <v>14987.923849651945</v>
      </c>
      <c r="CM97" s="1">
        <f ca="1">CJ97*(1+Surge_Predicted_Impact!$C$136)</f>
        <v>20277.779325999691</v>
      </c>
      <c r="CN97" s="1">
        <f ca="1">CI97/Surge_Predicted_Impact!$C$138</f>
        <v>94.272083574556746</v>
      </c>
      <c r="CO97" s="1">
        <f ca="1">CK97/Surge_Predicted_Impact!$C$140</f>
        <v>686.45964679812141</v>
      </c>
      <c r="CP97" s="1">
        <f t="shared" ca="1" si="34"/>
        <v>780.73173037267816</v>
      </c>
      <c r="CQ97" s="1">
        <f ca="1">CI97/(Surge_Predicted_Impact!$C$138 + Surge_Predicted_Impact!$C$139)</f>
        <v>78.560069645463955</v>
      </c>
      <c r="CR97" s="1">
        <f ca="1">CK97/(Surge_Predicted_Impact!$C$140 + Surge_Predicted_Impact!$C$141)</f>
        <v>660.05735269050138</v>
      </c>
      <c r="CS97" s="152">
        <f>Surge_Predicted_Impact!$C$151</f>
        <v>12000</v>
      </c>
      <c r="CT97" s="152"/>
      <c r="CU97" s="1">
        <f ca="1">Surge_Predicted_Impact!$C$146*(Calculation!E97-Calculation!H97)</f>
        <v>-1.3802395480019805</v>
      </c>
      <c r="CV97" s="1">
        <f ca="1">H96*1/Surge_Predicted_Impact!$C$60</f>
        <v>9.4902168206229103</v>
      </c>
      <c r="CW97" s="1">
        <f ca="1">CV97*Surge_Predicted_Impact!$C$144+CU97</f>
        <v>-0.90572870697083485</v>
      </c>
      <c r="CX97" s="1">
        <f ca="1">CX96*(1-1/Surge_Predicted_Impact!$C$147)+CW96</f>
        <v>241.0875725535688</v>
      </c>
      <c r="CY97" s="1">
        <f ca="1">$CX97*(1-Surge_Predicted_Impact!$C$145)</f>
        <v>180.81567941517659</v>
      </c>
      <c r="CZ97" s="1">
        <f ca="1">$CX97*(1+Surge_Predicted_Impact!$C$145)</f>
        <v>301.35946569196102</v>
      </c>
      <c r="DA97" s="1">
        <f ca="1">CX97/Surge_Predicted_Impact!$C$148</f>
        <v>80.36252418452294</v>
      </c>
      <c r="DB97" s="152">
        <f>Surge_Predicted_Impact!$C$152</f>
        <v>0</v>
      </c>
    </row>
    <row r="98" spans="2:106" x14ac:dyDescent="0.25">
      <c r="B98" s="30">
        <f t="shared" si="35"/>
        <v>43987</v>
      </c>
      <c r="C98" s="18">
        <f ca="1">INDIRECT(_xlfn.CONCAT(EpidemiologicalModel_Selection!$C$2,"!",EpidemiologicalModel_Selection!$C$5,ROW()-1))</f>
        <v>73149.361108625933</v>
      </c>
      <c r="D98" s="18">
        <f ca="1">INDIRECT(_xlfn.CONCAT(EpidemiologicalModel_Selection!$C$2,"!",EpidemiologicalModel_Selection!$C$3,ROW()-1))</f>
        <v>3891.4225314324399</v>
      </c>
      <c r="E98" s="37">
        <f ca="1">INDIRECT(_xlfn.CONCAT(EpidemiologicalModel_Selection!$C$2,"!",EpidemiologicalModel_Selection!$C$4,ROW()-1))</f>
        <v>43.659726560979472</v>
      </c>
      <c r="F98" s="37">
        <f ca="1">E98*Surge_Predicted_Impact!$D$53</f>
        <v>3.7023448123710594</v>
      </c>
      <c r="G98" s="6">
        <f t="shared" ca="1" si="36"/>
        <v>55.935291041484255</v>
      </c>
      <c r="H98" s="24">
        <f ca="1">H97*(1-1/Surge_Predicted_Impact!$C$60)+F98</f>
        <v>55.935291041484255</v>
      </c>
      <c r="I98" s="24">
        <f ca="1">(1-Surge_Predicted_Impact!$C$68)*Calculation!O97</f>
        <v>4.6267126028856209</v>
      </c>
      <c r="J98" s="24">
        <f ca="1">I98+(J97*(1-1/Surge_Predicted_Impact!$C$63))</f>
        <v>47.764838531493581</v>
      </c>
      <c r="K98" s="24">
        <f ca="1">(1/Surge_Predicted_Impact!$C$62)*Calculation!L97</f>
        <v>2.2642787882167741</v>
      </c>
      <c r="L98" s="24">
        <f ca="1">M98+L97*(1-1/Surge_Predicted_Impact!$C$62)</f>
        <v>25.326200045369919</v>
      </c>
      <c r="M98" s="1">
        <f ca="1">E98*Surge_Predicted_Impact!$D$55</f>
        <v>0.41913337498540337</v>
      </c>
      <c r="N98" s="6">
        <f ca="1">N97*(1-1/Surge_Predicted_Impact!$C$64)+K98</f>
        <v>33.159808218470836</v>
      </c>
      <c r="O98" s="24">
        <f ca="1">N97*1/Surge_Predicted_Impact!$C$64</f>
        <v>4.4136470614648662</v>
      </c>
      <c r="P98" s="1">
        <f ca="1">E98*Surge_Predicted_Impact!$D$54</f>
        <v>2.8640780624002531</v>
      </c>
      <c r="Q98" s="1">
        <f ca="1">Q97*(1-1/Surge_Predicted_Impact!$C$61)+P98</f>
        <v>255.27731806196817</v>
      </c>
      <c r="R98" s="6">
        <f t="shared" ca="1" si="37"/>
        <v>328.3683566388317</v>
      </c>
      <c r="S98" s="1">
        <f ca="1">E98*Surge_Predicted_Impact!$D$56</f>
        <v>2.0956668749270166E-3</v>
      </c>
      <c r="T98" s="6">
        <f ca="1">T97*(1-1/Surge_Predicted_Impact!$C$65)+S98</f>
        <v>7.826958573433461E-2</v>
      </c>
      <c r="U98" s="1">
        <f ca="1">E98*Surge_Predicted_Impact!$D$57</f>
        <v>3.353066999883227E-3</v>
      </c>
      <c r="V98" s="6">
        <f ca="1">U97*(1-1/Surge_Predicted_Impact!$C$66)+U98</f>
        <v>3.353066999883227E-3</v>
      </c>
      <c r="W98" s="5">
        <f>Surge_Predicted_Impact!$C$72</f>
        <v>0</v>
      </c>
      <c r="X98" s="160">
        <f>Surge_Predicted_Impact!$C$73</f>
        <v>0</v>
      </c>
      <c r="Y98" s="5">
        <f>Surge_Predicted_Impact!$C$74</f>
        <v>0</v>
      </c>
      <c r="Z98" s="5">
        <f>Surge_Predicted_Impact!$C$75</f>
        <v>0</v>
      </c>
      <c r="AA98" s="5">
        <f>Surge_Predicted_Impact!$C$76</f>
        <v>0</v>
      </c>
      <c r="AC98" s="18">
        <f ca="1">_xlfn.CEILING.MATH(G98/Surge_Predicted_Impact!$C$92)*(24/Surge_Predicted_Impact!$C$89)*(7/Surge_Predicted_Impact!$C$90)</f>
        <v>73.5</v>
      </c>
      <c r="AD98" s="18">
        <f ca="1">_xlfn.CEILING.MATH(R98/Surge_Predicted_Impact!$C$93)*(24/Surge_Predicted_Impact!$C$89)*(7/Surge_Predicted_Impact!$C$90)</f>
        <v>577.5</v>
      </c>
      <c r="AE98" s="1">
        <f t="shared" ca="1" si="23"/>
        <v>651</v>
      </c>
      <c r="AF98" s="1">
        <f ca="1">_xlfn.CEILING.MATH(N98/Surge_Predicted_Impact!$C$94)*24/Surge_Predicted_Impact!$C$89*7/Surge_Predicted_Impact!$C$90</f>
        <v>178.5</v>
      </c>
      <c r="AG98" s="1">
        <f ca="1">_xlfn.CEILING.MATH(T98/Surge_Predicted_Impact!$C$95)*24/Surge_Predicted_Impact!$C$89*7/Surge_Predicted_Impact!$C$90</f>
        <v>5.25</v>
      </c>
      <c r="AH98" s="1">
        <f ca="1">_xlfn.CEILING.MATH(V98/Surge_Predicted_Impact!$C$96)*24/Surge_Predicted_Impact!$C$89*7/Surge_Predicted_Impact!$C$90</f>
        <v>5.25</v>
      </c>
      <c r="AI98" s="18">
        <f t="shared" ca="1" si="38"/>
        <v>840</v>
      </c>
      <c r="AJ98" s="41"/>
      <c r="AK98" s="23">
        <f ca="1">_xlfn.CEILING.MATH(G98/Surge_Predicted_Impact!$C$103)*24/Surge_Predicted_Impact!$C$100*7/Surge_Predicted_Impact!$C$101</f>
        <v>36.75</v>
      </c>
      <c r="AL98" s="23">
        <f ca="1">_xlfn.CEILING.MATH(R98/Surge_Predicted_Impact!$C$104)*24/Surge_Predicted_Impact!$C$100*7/Surge_Predicted_Impact!$C$101</f>
        <v>288.75</v>
      </c>
      <c r="AM98" s="23">
        <f ca="1">_xlfn.CEILING.MATH(N98/Surge_Predicted_Impact!$C$105)*24/Surge_Predicted_Impact!$C$100*7/Surge_Predicted_Impact!$C$101</f>
        <v>89.25</v>
      </c>
      <c r="AN98" s="23">
        <f ca="1">_xlfn.CEILING.MATH(T98/Surge_Predicted_Impact!$C$106)*24/Surge_Predicted_Impact!$C$100*7/Surge_Predicted_Impact!$C$101</f>
        <v>5.25</v>
      </c>
      <c r="AO98" s="23">
        <f ca="1">_xlfn.CEILING.MATH(V98/Surge_Predicted_Impact!$C$107)*24/Surge_Predicted_Impact!$C$100*7/Surge_Predicted_Impact!$C$101</f>
        <v>5.25</v>
      </c>
      <c r="AP98" s="1">
        <f t="shared" ca="1" si="24"/>
        <v>425.25</v>
      </c>
      <c r="AR98" s="38">
        <f ca="1">G98/Surge_Predicted_Impact!$C$81</f>
        <v>18.645097013828085</v>
      </c>
      <c r="AS98" s="38">
        <f ca="1">$R98/Surge_Predicted_Impact!$C$82</f>
        <v>164.18417831941585</v>
      </c>
      <c r="AT98" s="38">
        <f t="shared" ca="1" si="25"/>
        <v>182.82927533324394</v>
      </c>
      <c r="AU98" s="38">
        <f ca="1">N98/Surge_Predicted_Impact!$C$83</f>
        <v>16.579904109235418</v>
      </c>
      <c r="AV98" s="38">
        <f ca="1">T98/Surge_Predicted_Impact!$C$84</f>
        <v>3.9134792867167305E-2</v>
      </c>
      <c r="AW98" s="38">
        <f ca="1">V98/Surge_Predicted_Impact!$C$85</f>
        <v>8.3826674997080676E-4</v>
      </c>
      <c r="AX98" s="38">
        <f t="shared" ca="1" si="26"/>
        <v>199.4491525020965</v>
      </c>
      <c r="AZ98" s="1">
        <f ca="1">(AE98-BA97)*Surge_Predicted_Impact!$C$124</f>
        <v>4.5628180082708196</v>
      </c>
      <c r="BA98" s="1">
        <f ca="1">BA97*(1-1/Surge_Predicted_Impact!$C$125)+AZ98</f>
        <v>185.37257438312326</v>
      </c>
      <c r="BB98" s="37">
        <f t="shared" ca="1" si="39"/>
        <v>836.37257438312326</v>
      </c>
      <c r="BC98" s="1">
        <f ca="1">(AF98-BD97)*Surge_Predicted_Impact!$C$124</f>
        <v>1.3598333940335576</v>
      </c>
      <c r="BD98" s="1">
        <f ca="1">BD97*(1-1/Surge_Predicted_Impact!$C$125)+BC98</f>
        <v>40.839589662346071</v>
      </c>
      <c r="BE98" s="37">
        <f t="shared" ca="1" si="27"/>
        <v>219.33958966234607</v>
      </c>
      <c r="BF98" s="1">
        <f ca="1">(AI98-BG97)*Surge_Predicted_Impact!$C$124</f>
        <v>6.0146363164985885</v>
      </c>
      <c r="BG98" s="1">
        <f ca="1">BG97*(1-1/Surge_Predicted_Impact!$C$125)+BF98</f>
        <v>227.51269264162966</v>
      </c>
      <c r="BH98" s="37">
        <f t="shared" ca="1" si="28"/>
        <v>1067.5126926416297</v>
      </c>
      <c r="BJ98" s="1">
        <f ca="1">(AT98-BK97)*Surge_Predicted_Impact!$C$124</f>
        <v>1.2860246119617347</v>
      </c>
      <c r="BK98" s="1">
        <f ca="1">BK97*(1-1/Surge_Predicted_Impact!$C$125)+BJ98</f>
        <v>51.639494882098596</v>
      </c>
      <c r="BL98" s="37">
        <f t="shared" ca="1" si="40"/>
        <v>234.46877021534254</v>
      </c>
      <c r="BM98" s="1">
        <f ca="1">(AU98-BN97)*Surge_Predicted_Impact!$C$124</f>
        <v>0.12558433997352511</v>
      </c>
      <c r="BN98" s="1">
        <f ca="1">BN97*(1-1/Surge_Predicted_Impact!$C$125)+BM98</f>
        <v>3.8598065867219393</v>
      </c>
      <c r="BO98" s="37">
        <f t="shared" ca="1" si="41"/>
        <v>20.439710695957359</v>
      </c>
      <c r="BP98" s="1">
        <f ca="1">(AX98-AY97)*Surge_Predicted_Impact!$C$124</f>
        <v>1.9944915250209649</v>
      </c>
      <c r="BQ98" s="1">
        <f ca="1">BQ97*(1-1/Surge_Predicted_Impact!$C$125)+BP98</f>
        <v>68.29204833356043</v>
      </c>
      <c r="BR98" s="1">
        <f t="shared" ca="1" si="29"/>
        <v>267.74120083565691</v>
      </c>
      <c r="BS98" s="1">
        <f ca="1">(AP98-AQ97)*Surge_Predicted_Impact!$C$124</f>
        <v>4.2525000000000004</v>
      </c>
      <c r="BT98" s="1">
        <f ca="1">BT97*(1-1/Surge_Predicted_Impact!$C$125)+BS98</f>
        <v>140.62139779378484</v>
      </c>
      <c r="BU98" s="1">
        <f t="shared" ca="1" si="30"/>
        <v>565.87139779378481</v>
      </c>
      <c r="BW98" s="1">
        <f>Surge_Predicted_Impact!$C$112</f>
        <v>0</v>
      </c>
      <c r="BX98" s="1">
        <f>Surge_Predicted_Impact!$C$113</f>
        <v>0</v>
      </c>
      <c r="BY98" s="152">
        <f>Surge_Predicted_Impact!$C$114</f>
        <v>0</v>
      </c>
      <c r="BZ98" s="152">
        <f>Surge_Predicted_Impact!$C$115</f>
        <v>0</v>
      </c>
      <c r="CA98" s="152">
        <f t="shared" si="31"/>
        <v>0</v>
      </c>
      <c r="CB98" s="1">
        <f>Surge_Predicted_Impact!$C$117</f>
        <v>0</v>
      </c>
      <c r="CC98" s="1">
        <f>Surge_Predicted_Impact!$C$118</f>
        <v>0</v>
      </c>
      <c r="CD98" s="1">
        <f>Surge_Predicted_Impact!$C$119</f>
        <v>0</v>
      </c>
      <c r="CE98" s="1">
        <f t="shared" si="32"/>
        <v>0</v>
      </c>
      <c r="CF98" s="152">
        <f>Surge_Predicted_Impact!$C$120</f>
        <v>0</v>
      </c>
      <c r="CH98" s="1">
        <f ca="1">D98*Surge_Predicted_Impact!$C$135</f>
        <v>38914.225314324402</v>
      </c>
      <c r="CI98" s="18">
        <f ca="1">(C98-C97)*Surge_Predicted_Impact!$C$135</f>
        <v>436.59726560974377</v>
      </c>
      <c r="CJ98" s="18">
        <f ca="1">CJ97*(1- 1/Surge_Predicted_Impact!$C$137)+CI98</f>
        <v>16306.163694652982</v>
      </c>
      <c r="CK98" s="18">
        <f t="shared" ca="1" si="33"/>
        <v>15869.566429043238</v>
      </c>
      <c r="CL98" s="1">
        <f ca="1">CJ98*(1-Surge_Predicted_Impact!$C$136)</f>
        <v>13860.239140455034</v>
      </c>
      <c r="CM98" s="1">
        <f ca="1">CJ98*(1+Surge_Predicted_Impact!$C$136)</f>
        <v>18752.088248850927</v>
      </c>
      <c r="CN98" s="1">
        <f ca="1">CI98/Surge_Predicted_Impact!$C$138</f>
        <v>87.319453121948754</v>
      </c>
      <c r="CO98" s="1">
        <f ca="1">CK98/Surge_Predicted_Impact!$C$140</f>
        <v>634.7826571617295</v>
      </c>
      <c r="CP98" s="1">
        <f t="shared" ca="1" si="34"/>
        <v>722.10211028367826</v>
      </c>
      <c r="CQ98" s="1">
        <f ca="1">CI98/(Surge_Predicted_Impact!$C$138 + Surge_Predicted_Impact!$C$139)</f>
        <v>72.7662109349573</v>
      </c>
      <c r="CR98" s="1">
        <f ca="1">CK98/(Surge_Predicted_Impact!$C$140 + Surge_Predicted_Impact!$C$141)</f>
        <v>610.36793957858606</v>
      </c>
      <c r="CS98" s="152">
        <f>Surge_Predicted_Impact!$C$151</f>
        <v>12000</v>
      </c>
      <c r="CT98" s="152"/>
      <c r="CU98" s="1">
        <f ca="1">Surge_Predicted_Impact!$C$146*(Calculation!E98-Calculation!H98)</f>
        <v>-1.2275564480504784</v>
      </c>
      <c r="CV98" s="1">
        <f ca="1">H97*1/Surge_Predicted_Impact!$C$60</f>
        <v>8.7054910381855315</v>
      </c>
      <c r="CW98" s="1">
        <f ca="1">CV98*Surge_Predicted_Impact!$C$144+CU98</f>
        <v>-0.7922818961412017</v>
      </c>
      <c r="CX98" s="1">
        <f ca="1">CX97*(1-1/Surge_Predicted_Impact!$C$147)+CW97</f>
        <v>228.1274652189195</v>
      </c>
      <c r="CY98" s="1">
        <f ca="1">$CX98*(1-Surge_Predicted_Impact!$C$145)</f>
        <v>171.09559891418962</v>
      </c>
      <c r="CZ98" s="1">
        <f ca="1">$CX98*(1+Surge_Predicted_Impact!$C$145)</f>
        <v>285.15933152364937</v>
      </c>
      <c r="DA98" s="1">
        <f ca="1">CX98/Surge_Predicted_Impact!$C$148</f>
        <v>76.042488406306504</v>
      </c>
      <c r="DB98" s="152">
        <f>Surge_Predicted_Impact!$C$152</f>
        <v>0</v>
      </c>
    </row>
    <row r="99" spans="2:106" x14ac:dyDescent="0.25">
      <c r="B99" s="30">
        <f t="shared" si="35"/>
        <v>43988</v>
      </c>
      <c r="C99" s="18">
        <f ca="1">INDIRECT(_xlfn.CONCAT(EpidemiologicalModel_Selection!$C$2,"!",EpidemiologicalModel_Selection!$C$5,ROW()-1))</f>
        <v>73189.829019034281</v>
      </c>
      <c r="D99" s="18">
        <f ca="1">INDIRECT(_xlfn.CONCAT(EpidemiologicalModel_Selection!$C$2,"!",EpidemiologicalModel_Selection!$C$3,ROW()-1))</f>
        <v>3653.9316895956094</v>
      </c>
      <c r="E99" s="37">
        <f ca="1">INDIRECT(_xlfn.CONCAT(EpidemiologicalModel_Selection!$C$2,"!",EpidemiologicalModel_Selection!$C$4,ROW()-1))</f>
        <v>40.467910408343414</v>
      </c>
      <c r="F99" s="37">
        <f ca="1">E99*Surge_Predicted_Impact!$D$53</f>
        <v>3.4316788026275216</v>
      </c>
      <c r="G99" s="6">
        <f t="shared" ca="1" si="36"/>
        <v>51.376213981042604</v>
      </c>
      <c r="H99" s="24">
        <f ca="1">H98*(1-1/Surge_Predicted_Impact!$C$60)+F99</f>
        <v>51.376213981042604</v>
      </c>
      <c r="I99" s="24">
        <f ca="1">(1-Surge_Predicted_Impact!$C$68)*Calculation!O98</f>
        <v>4.3474423555428929</v>
      </c>
      <c r="J99" s="24">
        <f ca="1">I99+(J98*(1-1/Surge_Predicted_Impact!$C$63))</f>
        <v>45.288732525394536</v>
      </c>
      <c r="K99" s="24">
        <f ca="1">(1/Surge_Predicted_Impact!$C$62)*Calculation!L98</f>
        <v>2.1105166704474931</v>
      </c>
      <c r="L99" s="24">
        <f ca="1">M99+L98*(1-1/Surge_Predicted_Impact!$C$62)</f>
        <v>23.604175314842522</v>
      </c>
      <c r="M99" s="1">
        <f ca="1">E99*Surge_Predicted_Impact!$D$55</f>
        <v>0.38849193992009717</v>
      </c>
      <c r="N99" s="6">
        <f ca="1">N98*(1-1/Surge_Predicted_Impact!$C$64)+K99</f>
        <v>31.125348861609474</v>
      </c>
      <c r="O99" s="24">
        <f ca="1">N98*1/Surge_Predicted_Impact!$C$64</f>
        <v>4.1449760273088545</v>
      </c>
      <c r="P99" s="1">
        <f ca="1">E99*Surge_Predicted_Impact!$D$54</f>
        <v>2.6546949227873275</v>
      </c>
      <c r="Q99" s="1">
        <f ca="1">Q98*(1-1/Surge_Predicted_Impact!$C$61)+P99</f>
        <v>239.69791883747206</v>
      </c>
      <c r="R99" s="6">
        <f t="shared" ca="1" si="37"/>
        <v>308.59082667770912</v>
      </c>
      <c r="S99" s="1">
        <f ca="1">E99*Surge_Predicted_Impact!$D$56</f>
        <v>1.9424596996004859E-3</v>
      </c>
      <c r="T99" s="6">
        <f ca="1">T98*(1-1/Surge_Predicted_Impact!$C$65)+S99</f>
        <v>7.238508686050163E-2</v>
      </c>
      <c r="U99" s="1">
        <f ca="1">E99*Surge_Predicted_Impact!$D$57</f>
        <v>3.1079355193607775E-3</v>
      </c>
      <c r="V99" s="6">
        <f ca="1">U98*(1-1/Surge_Predicted_Impact!$C$66)+U99</f>
        <v>3.1079355193607775E-3</v>
      </c>
      <c r="W99" s="5">
        <f>Surge_Predicted_Impact!$C$72</f>
        <v>0</v>
      </c>
      <c r="X99" s="160">
        <f>Surge_Predicted_Impact!$C$73</f>
        <v>0</v>
      </c>
      <c r="Y99" s="5">
        <f>Surge_Predicted_Impact!$C$74</f>
        <v>0</v>
      </c>
      <c r="Z99" s="5">
        <f>Surge_Predicted_Impact!$C$75</f>
        <v>0</v>
      </c>
      <c r="AA99" s="5">
        <f>Surge_Predicted_Impact!$C$76</f>
        <v>0</v>
      </c>
      <c r="AC99" s="18">
        <f ca="1">_xlfn.CEILING.MATH(G99/Surge_Predicted_Impact!$C$92)*(24/Surge_Predicted_Impact!$C$89)*(7/Surge_Predicted_Impact!$C$90)</f>
        <v>68.25</v>
      </c>
      <c r="AD99" s="18">
        <f ca="1">_xlfn.CEILING.MATH(R99/Surge_Predicted_Impact!$C$93)*(24/Surge_Predicted_Impact!$C$89)*(7/Surge_Predicted_Impact!$C$90)</f>
        <v>540.75</v>
      </c>
      <c r="AE99" s="1">
        <f t="shared" ca="1" si="23"/>
        <v>609</v>
      </c>
      <c r="AF99" s="1">
        <f ca="1">_xlfn.CEILING.MATH(N99/Surge_Predicted_Impact!$C$94)*24/Surge_Predicted_Impact!$C$89*7/Surge_Predicted_Impact!$C$90</f>
        <v>168</v>
      </c>
      <c r="AG99" s="1">
        <f ca="1">_xlfn.CEILING.MATH(T99/Surge_Predicted_Impact!$C$95)*24/Surge_Predicted_Impact!$C$89*7/Surge_Predicted_Impact!$C$90</f>
        <v>5.25</v>
      </c>
      <c r="AH99" s="1">
        <f ca="1">_xlfn.CEILING.MATH(V99/Surge_Predicted_Impact!$C$96)*24/Surge_Predicted_Impact!$C$89*7/Surge_Predicted_Impact!$C$90</f>
        <v>5.25</v>
      </c>
      <c r="AI99" s="18">
        <f t="shared" ca="1" si="38"/>
        <v>787.5</v>
      </c>
      <c r="AJ99" s="41"/>
      <c r="AK99" s="23">
        <f ca="1">_xlfn.CEILING.MATH(G99/Surge_Predicted_Impact!$C$103)*24/Surge_Predicted_Impact!$C$100*7/Surge_Predicted_Impact!$C$101</f>
        <v>36.75</v>
      </c>
      <c r="AL99" s="23">
        <f ca="1">_xlfn.CEILING.MATH(R99/Surge_Predicted_Impact!$C$104)*24/Surge_Predicted_Impact!$C$100*7/Surge_Predicted_Impact!$C$101</f>
        <v>273</v>
      </c>
      <c r="AM99" s="23">
        <f ca="1">_xlfn.CEILING.MATH(N99/Surge_Predicted_Impact!$C$105)*24/Surge_Predicted_Impact!$C$100*7/Surge_Predicted_Impact!$C$101</f>
        <v>84</v>
      </c>
      <c r="AN99" s="23">
        <f ca="1">_xlfn.CEILING.MATH(T99/Surge_Predicted_Impact!$C$106)*24/Surge_Predicted_Impact!$C$100*7/Surge_Predicted_Impact!$C$101</f>
        <v>5.25</v>
      </c>
      <c r="AO99" s="23">
        <f ca="1">_xlfn.CEILING.MATH(V99/Surge_Predicted_Impact!$C$107)*24/Surge_Predicted_Impact!$C$100*7/Surge_Predicted_Impact!$C$101</f>
        <v>5.25</v>
      </c>
      <c r="AP99" s="1">
        <f t="shared" ca="1" si="24"/>
        <v>404.25</v>
      </c>
      <c r="AR99" s="38">
        <f ca="1">G99/Surge_Predicted_Impact!$C$81</f>
        <v>17.125404660347535</v>
      </c>
      <c r="AS99" s="38">
        <f ca="1">$R99/Surge_Predicted_Impact!$C$82</f>
        <v>154.29541333885456</v>
      </c>
      <c r="AT99" s="38">
        <f t="shared" ca="1" si="25"/>
        <v>171.42081799920209</v>
      </c>
      <c r="AU99" s="38">
        <f ca="1">N99/Surge_Predicted_Impact!$C$83</f>
        <v>15.562674430804737</v>
      </c>
      <c r="AV99" s="38">
        <f ca="1">T99/Surge_Predicted_Impact!$C$84</f>
        <v>3.6192543430250815E-2</v>
      </c>
      <c r="AW99" s="38">
        <f ca="1">V99/Surge_Predicted_Impact!$C$85</f>
        <v>7.7698387984019438E-4</v>
      </c>
      <c r="AX99" s="38">
        <f t="shared" ca="1" si="26"/>
        <v>187.02046195731691</v>
      </c>
      <c r="AZ99" s="1">
        <f ca="1">(AE99-BA98)*Surge_Predicted_Impact!$C$124</f>
        <v>4.2362742561687678</v>
      </c>
      <c r="BA99" s="1">
        <f ca="1">BA98*(1-1/Surge_Predicted_Impact!$C$125)+AZ99</f>
        <v>176.36795046906894</v>
      </c>
      <c r="BB99" s="37">
        <f t="shared" ca="1" si="39"/>
        <v>785.367950469069</v>
      </c>
      <c r="BC99" s="1">
        <f ca="1">(AF99-BD98)*Surge_Predicted_Impact!$C$124</f>
        <v>1.2716041033765393</v>
      </c>
      <c r="BD99" s="1">
        <f ca="1">BD98*(1-1/Surge_Predicted_Impact!$C$125)+BC99</f>
        <v>39.194080218412175</v>
      </c>
      <c r="BE99" s="37">
        <f t="shared" ca="1" si="27"/>
        <v>207.19408021841218</v>
      </c>
      <c r="BF99" s="1">
        <f ca="1">(AI99-BG98)*Surge_Predicted_Impact!$C$124</f>
        <v>5.5998730735837032</v>
      </c>
      <c r="BG99" s="1">
        <f ca="1">BG98*(1-1/Surge_Predicted_Impact!$C$125)+BF99</f>
        <v>216.86165909795409</v>
      </c>
      <c r="BH99" s="37">
        <f t="shared" ca="1" si="28"/>
        <v>1004.3616590979541</v>
      </c>
      <c r="BJ99" s="1">
        <f ca="1">(AT99-BK98)*Surge_Predicted_Impact!$C$124</f>
        <v>1.1978132311710348</v>
      </c>
      <c r="BK99" s="1">
        <f ca="1">BK98*(1-1/Surge_Predicted_Impact!$C$125)+BJ99</f>
        <v>49.148772764548305</v>
      </c>
      <c r="BL99" s="37">
        <f t="shared" ca="1" si="40"/>
        <v>220.5695907637504</v>
      </c>
      <c r="BM99" s="1">
        <f ca="1">(AU99-BN98)*Surge_Predicted_Impact!$C$124</f>
        <v>0.11702867844082798</v>
      </c>
      <c r="BN99" s="1">
        <f ca="1">BN98*(1-1/Surge_Predicted_Impact!$C$125)+BM99</f>
        <v>3.7011347946826287</v>
      </c>
      <c r="BO99" s="37">
        <f t="shared" ca="1" si="41"/>
        <v>19.263809225487364</v>
      </c>
      <c r="BP99" s="1">
        <f ca="1">(AX99-AY98)*Surge_Predicted_Impact!$C$124</f>
        <v>1.8702046195731692</v>
      </c>
      <c r="BQ99" s="1">
        <f ca="1">BQ98*(1-1/Surge_Predicted_Impact!$C$125)+BP99</f>
        <v>65.284249500736422</v>
      </c>
      <c r="BR99" s="1">
        <f t="shared" ca="1" si="29"/>
        <v>252.30471145805333</v>
      </c>
      <c r="BS99" s="1">
        <f ca="1">(AP99-AQ98)*Surge_Predicted_Impact!$C$124</f>
        <v>4.0425000000000004</v>
      </c>
      <c r="BT99" s="1">
        <f ca="1">BT98*(1-1/Surge_Predicted_Impact!$C$125)+BS99</f>
        <v>134.61951223708593</v>
      </c>
      <c r="BU99" s="1">
        <f t="shared" ca="1" si="30"/>
        <v>538.86951223708593</v>
      </c>
      <c r="BW99" s="1">
        <f>Surge_Predicted_Impact!$C$112</f>
        <v>0</v>
      </c>
      <c r="BX99" s="1">
        <f>Surge_Predicted_Impact!$C$113</f>
        <v>0</v>
      </c>
      <c r="BY99" s="152">
        <f>Surge_Predicted_Impact!$C$114</f>
        <v>0</v>
      </c>
      <c r="BZ99" s="152">
        <f>Surge_Predicted_Impact!$C$115</f>
        <v>0</v>
      </c>
      <c r="CA99" s="152">
        <f t="shared" si="31"/>
        <v>0</v>
      </c>
      <c r="CB99" s="1">
        <f>Surge_Predicted_Impact!$C$117</f>
        <v>0</v>
      </c>
      <c r="CC99" s="1">
        <f>Surge_Predicted_Impact!$C$118</f>
        <v>0</v>
      </c>
      <c r="CD99" s="1">
        <f>Surge_Predicted_Impact!$C$119</f>
        <v>0</v>
      </c>
      <c r="CE99" s="1">
        <f t="shared" si="32"/>
        <v>0</v>
      </c>
      <c r="CF99" s="152">
        <f>Surge_Predicted_Impact!$C$120</f>
        <v>0</v>
      </c>
      <c r="CH99" s="1">
        <f ca="1">D99*Surge_Predicted_Impact!$C$135</f>
        <v>36539.316895956094</v>
      </c>
      <c r="CI99" s="18">
        <f ca="1">(C99-C98)*Surge_Predicted_Impact!$C$135</f>
        <v>404.67910408347961</v>
      </c>
      <c r="CJ99" s="18">
        <f ca="1">CJ98*(1- 1/Surge_Predicted_Impact!$C$137)+CI99</f>
        <v>15080.226429271162</v>
      </c>
      <c r="CK99" s="18">
        <f t="shared" ca="1" si="33"/>
        <v>14675.547325187683</v>
      </c>
      <c r="CL99" s="1">
        <f ca="1">CJ99*(1-Surge_Predicted_Impact!$C$136)</f>
        <v>12818.192464880487</v>
      </c>
      <c r="CM99" s="1">
        <f ca="1">CJ99*(1+Surge_Predicted_Impact!$C$136)</f>
        <v>17342.260393661836</v>
      </c>
      <c r="CN99" s="1">
        <f ca="1">CI99/Surge_Predicted_Impact!$C$138</f>
        <v>80.935820816695923</v>
      </c>
      <c r="CO99" s="1">
        <f ca="1">CK99/Surge_Predicted_Impact!$C$140</f>
        <v>587.02189300750729</v>
      </c>
      <c r="CP99" s="1">
        <f t="shared" ca="1" si="34"/>
        <v>667.95771382420321</v>
      </c>
      <c r="CQ99" s="1">
        <f ca="1">CI99/(Surge_Predicted_Impact!$C$138 + Surge_Predicted_Impact!$C$139)</f>
        <v>67.446517347246598</v>
      </c>
      <c r="CR99" s="1">
        <f ca="1">CK99/(Surge_Predicted_Impact!$C$140 + Surge_Predicted_Impact!$C$141)</f>
        <v>564.444127891834</v>
      </c>
      <c r="CS99" s="152">
        <f>Surge_Predicted_Impact!$C$151</f>
        <v>12000</v>
      </c>
      <c r="CT99" s="152"/>
      <c r="CU99" s="1">
        <f ca="1">Surge_Predicted_Impact!$C$146*(Calculation!E99-Calculation!H99)</f>
        <v>-1.0908303572699189</v>
      </c>
      <c r="CV99" s="1">
        <f ca="1">H98*1/Surge_Predicted_Impact!$C$60</f>
        <v>7.9907558630691797</v>
      </c>
      <c r="CW99" s="1">
        <f ca="1">CV99*Surge_Predicted_Impact!$C$144+CU99</f>
        <v>-0.69129256411646001</v>
      </c>
      <c r="CX99" s="1">
        <f ca="1">CX98*(1-1/Surge_Predicted_Impact!$C$147)+CW98</f>
        <v>215.92881006183231</v>
      </c>
      <c r="CY99" s="1">
        <f ca="1">$CX99*(1-Surge_Predicted_Impact!$C$145)</f>
        <v>161.94660754637422</v>
      </c>
      <c r="CZ99" s="1">
        <f ca="1">$CX99*(1+Surge_Predicted_Impact!$C$145)</f>
        <v>269.91101257729036</v>
      </c>
      <c r="DA99" s="1">
        <f ca="1">CX99/Surge_Predicted_Impact!$C$148</f>
        <v>71.97627002061077</v>
      </c>
      <c r="DB99" s="152">
        <f>Surge_Predicted_Impact!$C$152</f>
        <v>0</v>
      </c>
    </row>
    <row r="100" spans="2:106" x14ac:dyDescent="0.25">
      <c r="B100" s="30">
        <f t="shared" si="35"/>
        <v>43989</v>
      </c>
      <c r="C100" s="18">
        <f ca="1">INDIRECT(_xlfn.CONCAT(EpidemiologicalModel_Selection!$C$2,"!",EpidemiologicalModel_Selection!$C$5,ROW()-1))</f>
        <v>73227.363076770722</v>
      </c>
      <c r="D100" s="18">
        <f ca="1">INDIRECT(_xlfn.CONCAT(EpidemiologicalModel_Selection!$C$2,"!",EpidemiologicalModel_Selection!$C$3,ROW()-1))</f>
        <v>3430.4706266466542</v>
      </c>
      <c r="E100" s="37">
        <f ca="1">INDIRECT(_xlfn.CONCAT(EpidemiologicalModel_Selection!$C$2,"!",EpidemiologicalModel_Selection!$C$4,ROW()-1))</f>
        <v>37.53405773644517</v>
      </c>
      <c r="F100" s="37">
        <f ca="1">E100*Surge_Predicted_Impact!$D$53</f>
        <v>3.1828880960505503</v>
      </c>
      <c r="G100" s="6">
        <f t="shared" ca="1" si="36"/>
        <v>47.219642936944211</v>
      </c>
      <c r="H100" s="24">
        <f ca="1">H99*(1-1/Surge_Predicted_Impact!$C$60)+F100</f>
        <v>47.219642936944211</v>
      </c>
      <c r="I100" s="24">
        <f ca="1">(1-Surge_Predicted_Impact!$C$68)*Calculation!O99</f>
        <v>4.0828013868992219</v>
      </c>
      <c r="J100" s="24">
        <f ca="1">I100+(J99*(1-1/Surge_Predicted_Impact!$C$63))</f>
        <v>42.901714980094539</v>
      </c>
      <c r="K100" s="24">
        <f ca="1">(1/Surge_Predicted_Impact!$C$62)*Calculation!L99</f>
        <v>1.9670146095702101</v>
      </c>
      <c r="L100" s="24">
        <f ca="1">M100+L99*(1-1/Surge_Predicted_Impact!$C$62)</f>
        <v>21.997487659542184</v>
      </c>
      <c r="M100" s="1">
        <f ca="1">E100*Surge_Predicted_Impact!$D$55</f>
        <v>0.36032695426987399</v>
      </c>
      <c r="N100" s="6">
        <f ca="1">N99*(1-1/Surge_Predicted_Impact!$C$64)+K100</f>
        <v>29.201694863478501</v>
      </c>
      <c r="O100" s="24">
        <f ca="1">N99*1/Surge_Predicted_Impact!$C$64</f>
        <v>3.8906686077011843</v>
      </c>
      <c r="P100" s="1">
        <f ca="1">E100*Surge_Predicted_Impact!$D$54</f>
        <v>2.4622341875108029</v>
      </c>
      <c r="Q100" s="1">
        <f ca="1">Q99*(1-1/Surge_Predicted_Impact!$C$61)+P100</f>
        <v>225.03887310802057</v>
      </c>
      <c r="R100" s="6">
        <f t="shared" ca="1" si="37"/>
        <v>289.93807574765725</v>
      </c>
      <c r="S100" s="1">
        <f ca="1">E100*Surge_Predicted_Impact!$D$56</f>
        <v>1.8016347713493701E-3</v>
      </c>
      <c r="T100" s="6">
        <f ca="1">T99*(1-1/Surge_Predicted_Impact!$C$65)+S100</f>
        <v>6.6948212945800833E-2</v>
      </c>
      <c r="U100" s="1">
        <f ca="1">E100*Surge_Predicted_Impact!$D$57</f>
        <v>2.8826156341589921E-3</v>
      </c>
      <c r="V100" s="6">
        <f ca="1">U99*(1-1/Surge_Predicted_Impact!$C$66)+U100</f>
        <v>2.8826156341589921E-3</v>
      </c>
      <c r="W100" s="5">
        <f>Surge_Predicted_Impact!$C$72</f>
        <v>0</v>
      </c>
      <c r="X100" s="160">
        <f>Surge_Predicted_Impact!$C$73</f>
        <v>0</v>
      </c>
      <c r="Y100" s="5">
        <f>Surge_Predicted_Impact!$C$74</f>
        <v>0</v>
      </c>
      <c r="Z100" s="5">
        <f>Surge_Predicted_Impact!$C$75</f>
        <v>0</v>
      </c>
      <c r="AA100" s="5">
        <f>Surge_Predicted_Impact!$C$76</f>
        <v>0</v>
      </c>
      <c r="AC100" s="18">
        <f ca="1">_xlfn.CEILING.MATH(G100/Surge_Predicted_Impact!$C$92)*(24/Surge_Predicted_Impact!$C$89)*(7/Surge_Predicted_Impact!$C$90)</f>
        <v>63</v>
      </c>
      <c r="AD100" s="18">
        <f ca="1">_xlfn.CEILING.MATH(R100/Surge_Predicted_Impact!$C$93)*(24/Surge_Predicted_Impact!$C$89)*(7/Surge_Predicted_Impact!$C$90)</f>
        <v>509.25</v>
      </c>
      <c r="AE100" s="1">
        <f t="shared" ca="1" si="23"/>
        <v>572.25</v>
      </c>
      <c r="AF100" s="1">
        <f ca="1">_xlfn.CEILING.MATH(N100/Surge_Predicted_Impact!$C$94)*24/Surge_Predicted_Impact!$C$89*7/Surge_Predicted_Impact!$C$90</f>
        <v>157.5</v>
      </c>
      <c r="AG100" s="1">
        <f ca="1">_xlfn.CEILING.MATH(T100/Surge_Predicted_Impact!$C$95)*24/Surge_Predicted_Impact!$C$89*7/Surge_Predicted_Impact!$C$90</f>
        <v>5.25</v>
      </c>
      <c r="AH100" s="1">
        <f ca="1">_xlfn.CEILING.MATH(V100/Surge_Predicted_Impact!$C$96)*24/Surge_Predicted_Impact!$C$89*7/Surge_Predicted_Impact!$C$90</f>
        <v>5.25</v>
      </c>
      <c r="AI100" s="18">
        <f t="shared" ca="1" si="38"/>
        <v>740.25</v>
      </c>
      <c r="AJ100" s="41"/>
      <c r="AK100" s="23">
        <f ca="1">_xlfn.CEILING.MATH(G100/Surge_Predicted_Impact!$C$103)*24/Surge_Predicted_Impact!$C$100*7/Surge_Predicted_Impact!$C$101</f>
        <v>31.5</v>
      </c>
      <c r="AL100" s="23">
        <f ca="1">_xlfn.CEILING.MATH(R100/Surge_Predicted_Impact!$C$104)*24/Surge_Predicted_Impact!$C$100*7/Surge_Predicted_Impact!$C$101</f>
        <v>257.25</v>
      </c>
      <c r="AM100" s="23">
        <f ca="1">_xlfn.CEILING.MATH(N100/Surge_Predicted_Impact!$C$105)*24/Surge_Predicted_Impact!$C$100*7/Surge_Predicted_Impact!$C$101</f>
        <v>78.75</v>
      </c>
      <c r="AN100" s="23">
        <f ca="1">_xlfn.CEILING.MATH(T100/Surge_Predicted_Impact!$C$106)*24/Surge_Predicted_Impact!$C$100*7/Surge_Predicted_Impact!$C$101</f>
        <v>5.25</v>
      </c>
      <c r="AO100" s="23">
        <f ca="1">_xlfn.CEILING.MATH(V100/Surge_Predicted_Impact!$C$107)*24/Surge_Predicted_Impact!$C$100*7/Surge_Predicted_Impact!$C$101</f>
        <v>5.25</v>
      </c>
      <c r="AP100" s="1">
        <f t="shared" ca="1" si="24"/>
        <v>378</v>
      </c>
      <c r="AR100" s="38">
        <f ca="1">G100/Surge_Predicted_Impact!$C$81</f>
        <v>15.739880978981404</v>
      </c>
      <c r="AS100" s="38">
        <f ca="1">$R100/Surge_Predicted_Impact!$C$82</f>
        <v>144.96903787382863</v>
      </c>
      <c r="AT100" s="38">
        <f t="shared" ca="1" si="25"/>
        <v>160.70891885281003</v>
      </c>
      <c r="AU100" s="38">
        <f ca="1">N100/Surge_Predicted_Impact!$C$83</f>
        <v>14.60084743173925</v>
      </c>
      <c r="AV100" s="38">
        <f ca="1">T100/Surge_Predicted_Impact!$C$84</f>
        <v>3.3474106472900417E-2</v>
      </c>
      <c r="AW100" s="38">
        <f ca="1">V100/Surge_Predicted_Impact!$C$85</f>
        <v>7.2065390853974802E-4</v>
      </c>
      <c r="AX100" s="38">
        <f t="shared" ca="1" si="26"/>
        <v>175.34396104493072</v>
      </c>
      <c r="AZ100" s="1">
        <f ca="1">(AE100-BA99)*Surge_Predicted_Impact!$C$124</f>
        <v>3.9588204953093107</v>
      </c>
      <c r="BA100" s="1">
        <f ca="1">BA99*(1-1/Surge_Predicted_Impact!$C$125)+AZ100</f>
        <v>167.72906021658761</v>
      </c>
      <c r="BB100" s="37">
        <f t="shared" ca="1" si="39"/>
        <v>739.97906021658764</v>
      </c>
      <c r="BC100" s="1">
        <f ca="1">(AF100-BD99)*Surge_Predicted_Impact!$C$124</f>
        <v>1.1830591978158782</v>
      </c>
      <c r="BD100" s="1">
        <f ca="1">BD99*(1-1/Surge_Predicted_Impact!$C$125)+BC100</f>
        <v>37.57756225777004</v>
      </c>
      <c r="BE100" s="37">
        <f t="shared" ref="BE100:BE131" ca="1" si="42">BD100+AF100</f>
        <v>195.07756225777004</v>
      </c>
      <c r="BF100" s="1">
        <f ca="1">(AI100-BG99)*Surge_Predicted_Impact!$C$124</f>
        <v>5.2338834090204589</v>
      </c>
      <c r="BG100" s="1">
        <f ca="1">BG99*(1-1/Surge_Predicted_Impact!$C$125)+BF100</f>
        <v>206.60542399997783</v>
      </c>
      <c r="BH100" s="37">
        <f t="shared" ref="BH100:BH131" ca="1" si="43">BG100+AI100</f>
        <v>946.8554239999778</v>
      </c>
      <c r="BJ100" s="1">
        <f ca="1">(AT100-BK99)*Surge_Predicted_Impact!$C$124</f>
        <v>1.1156014608826172</v>
      </c>
      <c r="BK100" s="1">
        <f ca="1">BK99*(1-1/Surge_Predicted_Impact!$C$125)+BJ100</f>
        <v>46.753747599391758</v>
      </c>
      <c r="BL100" s="37">
        <f t="shared" ca="1" si="40"/>
        <v>207.4626664522018</v>
      </c>
      <c r="BM100" s="1">
        <f ca="1">(AU100-BN99)*Surge_Predicted_Impact!$C$124</f>
        <v>0.10899712637056622</v>
      </c>
      <c r="BN100" s="1">
        <f ca="1">BN99*(1-1/Surge_Predicted_Impact!$C$125)+BM100</f>
        <v>3.5457651500044358</v>
      </c>
      <c r="BO100" s="37">
        <f t="shared" ca="1" si="41"/>
        <v>18.146612581743685</v>
      </c>
      <c r="BP100" s="1">
        <f ca="1">(AX100-AY99)*Surge_Predicted_Impact!$C$124</f>
        <v>1.7534396104493073</v>
      </c>
      <c r="BQ100" s="1">
        <f ca="1">BQ99*(1-1/Surge_Predicted_Impact!$C$125)+BP100</f>
        <v>62.374528432561696</v>
      </c>
      <c r="BR100" s="1">
        <f t="shared" ref="BR100:BR131" ca="1" si="44">BQ100+AX100</f>
        <v>237.71848947749243</v>
      </c>
      <c r="BS100" s="1">
        <f ca="1">(AP100-AQ99)*Surge_Predicted_Impact!$C$124</f>
        <v>3.7800000000000002</v>
      </c>
      <c r="BT100" s="1">
        <f ca="1">BT99*(1-1/Surge_Predicted_Impact!$C$125)+BS100</f>
        <v>128.78383279157978</v>
      </c>
      <c r="BU100" s="1">
        <f t="shared" ref="BU100:BU131" ca="1" si="45">BT100+AP100</f>
        <v>506.78383279157981</v>
      </c>
      <c r="BW100" s="1">
        <f>Surge_Predicted_Impact!$C$112</f>
        <v>0</v>
      </c>
      <c r="BX100" s="1">
        <f>Surge_Predicted_Impact!$C$113</f>
        <v>0</v>
      </c>
      <c r="BY100" s="152">
        <f>Surge_Predicted_Impact!$C$114</f>
        <v>0</v>
      </c>
      <c r="BZ100" s="152">
        <f>Surge_Predicted_Impact!$C$115</f>
        <v>0</v>
      </c>
      <c r="CA100" s="152">
        <f t="shared" si="31"/>
        <v>0</v>
      </c>
      <c r="CB100" s="1">
        <f>Surge_Predicted_Impact!$C$117</f>
        <v>0</v>
      </c>
      <c r="CC100" s="1">
        <f>Surge_Predicted_Impact!$C$118</f>
        <v>0</v>
      </c>
      <c r="CD100" s="1">
        <f>Surge_Predicted_Impact!$C$119</f>
        <v>0</v>
      </c>
      <c r="CE100" s="1">
        <f t="shared" si="32"/>
        <v>0</v>
      </c>
      <c r="CF100" s="152">
        <f>Surge_Predicted_Impact!$C$120</f>
        <v>0</v>
      </c>
      <c r="CH100" s="1">
        <f ca="1">D100*Surge_Predicted_Impact!$C$135</f>
        <v>34304.706266466543</v>
      </c>
      <c r="CI100" s="18">
        <f ca="1">(C100-C99)*Surge_Predicted_Impact!$C$135</f>
        <v>375.34057736440445</v>
      </c>
      <c r="CJ100" s="18">
        <f ca="1">CJ99*(1- 1/Surge_Predicted_Impact!$C$137)+CI100</f>
        <v>13947.544363708452</v>
      </c>
      <c r="CK100" s="18">
        <f t="shared" ca="1" si="33"/>
        <v>13572.203786344047</v>
      </c>
      <c r="CL100" s="1">
        <f ca="1">CJ100*(1-Surge_Predicted_Impact!$C$136)</f>
        <v>11855.412709152184</v>
      </c>
      <c r="CM100" s="1">
        <f ca="1">CJ100*(1+Surge_Predicted_Impact!$C$136)</f>
        <v>16039.676018264718</v>
      </c>
      <c r="CN100" s="1">
        <f ca="1">CI100/Surge_Predicted_Impact!$C$138</f>
        <v>75.068115472880891</v>
      </c>
      <c r="CO100" s="1">
        <f ca="1">CK100/Surge_Predicted_Impact!$C$140</f>
        <v>542.88815145376191</v>
      </c>
      <c r="CP100" s="1">
        <f t="shared" ca="1" si="34"/>
        <v>617.9562669266428</v>
      </c>
      <c r="CQ100" s="1">
        <f ca="1">CI100/(Surge_Predicted_Impact!$C$138 + Surge_Predicted_Impact!$C$139)</f>
        <v>62.556762894067411</v>
      </c>
      <c r="CR100" s="1">
        <f ca="1">CK100/(Surge_Predicted_Impact!$C$140 + Surge_Predicted_Impact!$C$141)</f>
        <v>522.00783793630956</v>
      </c>
      <c r="CS100" s="152">
        <f>Surge_Predicted_Impact!$C$151</f>
        <v>12000</v>
      </c>
      <c r="CT100" s="152"/>
      <c r="CU100" s="1">
        <f ca="1">Surge_Predicted_Impact!$C$146*(Calculation!E100-Calculation!H100)</f>
        <v>-0.96855852004990417</v>
      </c>
      <c r="CV100" s="1">
        <f ca="1">H99*1/Surge_Predicted_Impact!$C$60</f>
        <v>7.3394591401489437</v>
      </c>
      <c r="CW100" s="1">
        <f ca="1">CV100*Surge_Predicted_Impact!$C$144+CU100</f>
        <v>-0.60158556304245692</v>
      </c>
      <c r="CX100" s="1">
        <f ca="1">CX99*(1-1/Surge_Predicted_Impact!$C$147)+CW99</f>
        <v>204.44107699462424</v>
      </c>
      <c r="CY100" s="1">
        <f ca="1">$CX100*(1-Surge_Predicted_Impact!$C$145)</f>
        <v>153.33080774596817</v>
      </c>
      <c r="CZ100" s="1">
        <f ca="1">$CX100*(1+Surge_Predicted_Impact!$C$145)</f>
        <v>255.55134624328031</v>
      </c>
      <c r="DA100" s="1">
        <f ca="1">CX100/Surge_Predicted_Impact!$C$148</f>
        <v>68.147025664874747</v>
      </c>
      <c r="DB100" s="152">
        <f>Surge_Predicted_Impact!$C$152</f>
        <v>0</v>
      </c>
    </row>
    <row r="101" spans="2:106" x14ac:dyDescent="0.25">
      <c r="B101" s="30">
        <f t="shared" si="35"/>
        <v>43990</v>
      </c>
      <c r="C101" s="18">
        <f ca="1">INDIRECT(_xlfn.CONCAT(EpidemiologicalModel_Selection!$C$2,"!",EpidemiologicalModel_Selection!$C$5,ROW()-1))</f>
        <v>73262.19753974535</v>
      </c>
      <c r="D101" s="18">
        <f ca="1">INDIRECT(_xlfn.CONCAT(EpidemiologicalModel_Selection!$C$2,"!",EpidemiologicalModel_Selection!$C$3,ROW()-1))</f>
        <v>3220.2714734322203</v>
      </c>
      <c r="E101" s="37">
        <f ca="1">INDIRECT(_xlfn.CONCAT(EpidemiologicalModel_Selection!$C$2,"!",EpidemiologicalModel_Selection!$C$4,ROW()-1))</f>
        <v>34.834462974613054</v>
      </c>
      <c r="F101" s="37">
        <f ca="1">E101*Surge_Predicted_Impact!$D$53</f>
        <v>2.9539624602471868</v>
      </c>
      <c r="G101" s="6">
        <f t="shared" ca="1" si="36"/>
        <v>43.427942120485085</v>
      </c>
      <c r="H101" s="24">
        <f ca="1">H100*(1-1/Surge_Predicted_Impact!$C$60)+F101</f>
        <v>43.427942120485085</v>
      </c>
      <c r="I101" s="24">
        <f ca="1">(1-Surge_Predicted_Impact!$C$68)*Calculation!O100</f>
        <v>3.8323085785856663</v>
      </c>
      <c r="J101" s="24">
        <f ca="1">I101+(J100*(1-1/Surge_Predicted_Impact!$C$63))</f>
        <v>40.605207132952415</v>
      </c>
      <c r="K101" s="24">
        <f ca="1">(1/Surge_Predicted_Impact!$C$62)*Calculation!L100</f>
        <v>1.8331239716285153</v>
      </c>
      <c r="L101" s="24">
        <f ca="1">M101+L100*(1-1/Surge_Predicted_Impact!$C$62)</f>
        <v>20.498774532469952</v>
      </c>
      <c r="M101" s="1">
        <f ca="1">E101*Surge_Predicted_Impact!$D$55</f>
        <v>0.33441084455628567</v>
      </c>
      <c r="N101" s="6">
        <f ca="1">N100*(1-1/Surge_Predicted_Impact!$C$64)+K101</f>
        <v>27.384606977172204</v>
      </c>
      <c r="O101" s="24">
        <f ca="1">N100*1/Surge_Predicted_Impact!$C$64</f>
        <v>3.6502118579348126</v>
      </c>
      <c r="P101" s="1">
        <f ca="1">E101*Surge_Predicted_Impact!$D$54</f>
        <v>2.2851407711346159</v>
      </c>
      <c r="Q101" s="1">
        <f ca="1">Q100*(1-1/Surge_Predicted_Impact!$C$61)+P101</f>
        <v>211.24980865715372</v>
      </c>
      <c r="R101" s="6">
        <f t="shared" ca="1" si="37"/>
        <v>272.35379032257606</v>
      </c>
      <c r="S101" s="1">
        <f ca="1">E101*Surge_Predicted_Impact!$D$56</f>
        <v>1.6720542227814284E-3</v>
      </c>
      <c r="T101" s="6">
        <f ca="1">T100*(1-1/Surge_Predicted_Impact!$C$65)+S101</f>
        <v>6.1925445874002186E-2</v>
      </c>
      <c r="U101" s="1">
        <f ca="1">E101*Surge_Predicted_Impact!$D$57</f>
        <v>2.675286756450285E-3</v>
      </c>
      <c r="V101" s="6">
        <f ca="1">U100*(1-1/Surge_Predicted_Impact!$C$66)+U101</f>
        <v>2.675286756450285E-3</v>
      </c>
      <c r="W101" s="5">
        <f>Surge_Predicted_Impact!$C$72</f>
        <v>0</v>
      </c>
      <c r="X101" s="160">
        <f>Surge_Predicted_Impact!$C$73</f>
        <v>0</v>
      </c>
      <c r="Y101" s="5">
        <f>Surge_Predicted_Impact!$C$74</f>
        <v>0</v>
      </c>
      <c r="Z101" s="5">
        <f>Surge_Predicted_Impact!$C$75</f>
        <v>0</v>
      </c>
      <c r="AA101" s="5">
        <f>Surge_Predicted_Impact!$C$76</f>
        <v>0</v>
      </c>
      <c r="AC101" s="18">
        <f ca="1">_xlfn.CEILING.MATH(G101/Surge_Predicted_Impact!$C$92)*(24/Surge_Predicted_Impact!$C$89)*(7/Surge_Predicted_Impact!$C$90)</f>
        <v>57.75</v>
      </c>
      <c r="AD101" s="18">
        <f ca="1">_xlfn.CEILING.MATH(R101/Surge_Predicted_Impact!$C$93)*(24/Surge_Predicted_Impact!$C$89)*(7/Surge_Predicted_Impact!$C$90)</f>
        <v>477.75</v>
      </c>
      <c r="AE101" s="1">
        <f t="shared" ca="1" si="23"/>
        <v>535.5</v>
      </c>
      <c r="AF101" s="1">
        <f ca="1">_xlfn.CEILING.MATH(N101/Surge_Predicted_Impact!$C$94)*24/Surge_Predicted_Impact!$C$89*7/Surge_Predicted_Impact!$C$90</f>
        <v>147</v>
      </c>
      <c r="AG101" s="1">
        <f ca="1">_xlfn.CEILING.MATH(T101/Surge_Predicted_Impact!$C$95)*24/Surge_Predicted_Impact!$C$89*7/Surge_Predicted_Impact!$C$90</f>
        <v>5.25</v>
      </c>
      <c r="AH101" s="1">
        <f ca="1">_xlfn.CEILING.MATH(V101/Surge_Predicted_Impact!$C$96)*24/Surge_Predicted_Impact!$C$89*7/Surge_Predicted_Impact!$C$90</f>
        <v>5.25</v>
      </c>
      <c r="AI101" s="18">
        <f t="shared" ca="1" si="38"/>
        <v>693</v>
      </c>
      <c r="AJ101" s="41"/>
      <c r="AK101" s="23">
        <f ca="1">_xlfn.CEILING.MATH(G101/Surge_Predicted_Impact!$C$103)*24/Surge_Predicted_Impact!$C$100*7/Surge_Predicted_Impact!$C$101</f>
        <v>31.5</v>
      </c>
      <c r="AL101" s="23">
        <f ca="1">_xlfn.CEILING.MATH(R101/Surge_Predicted_Impact!$C$104)*24/Surge_Predicted_Impact!$C$100*7/Surge_Predicted_Impact!$C$101</f>
        <v>241.5</v>
      </c>
      <c r="AM101" s="23">
        <f ca="1">_xlfn.CEILING.MATH(N101/Surge_Predicted_Impact!$C$105)*24/Surge_Predicted_Impact!$C$100*7/Surge_Predicted_Impact!$C$101</f>
        <v>73.5</v>
      </c>
      <c r="AN101" s="23">
        <f ca="1">_xlfn.CEILING.MATH(T101/Surge_Predicted_Impact!$C$106)*24/Surge_Predicted_Impact!$C$100*7/Surge_Predicted_Impact!$C$101</f>
        <v>5.25</v>
      </c>
      <c r="AO101" s="23">
        <f ca="1">_xlfn.CEILING.MATH(V101/Surge_Predicted_Impact!$C$107)*24/Surge_Predicted_Impact!$C$100*7/Surge_Predicted_Impact!$C$101</f>
        <v>5.25</v>
      </c>
      <c r="AP101" s="1">
        <f t="shared" ca="1" si="24"/>
        <v>357</v>
      </c>
      <c r="AR101" s="38">
        <f ca="1">G101/Surge_Predicted_Impact!$C$81</f>
        <v>14.475980706828361</v>
      </c>
      <c r="AS101" s="38">
        <f ca="1">$R101/Surge_Predicted_Impact!$C$82</f>
        <v>136.17689516128803</v>
      </c>
      <c r="AT101" s="38">
        <f t="shared" ca="1" si="25"/>
        <v>150.65287586811638</v>
      </c>
      <c r="AU101" s="38">
        <f ca="1">N101/Surge_Predicted_Impact!$C$83</f>
        <v>13.692303488586102</v>
      </c>
      <c r="AV101" s="38">
        <f ca="1">T101/Surge_Predicted_Impact!$C$84</f>
        <v>3.0962722937001093E-2</v>
      </c>
      <c r="AW101" s="38">
        <f ca="1">V101/Surge_Predicted_Impact!$C$85</f>
        <v>6.6882168911257126E-4</v>
      </c>
      <c r="AX101" s="38">
        <f t="shared" ca="1" si="26"/>
        <v>164.37681090132861</v>
      </c>
      <c r="AZ101" s="1">
        <f ca="1">(AE101-BA100)*Surge_Predicted_Impact!$C$124</f>
        <v>3.6777093978341235</v>
      </c>
      <c r="BA101" s="1">
        <f ca="1">BA100*(1-1/Surge_Predicted_Impact!$C$125)+AZ101</f>
        <v>159.42612245609405</v>
      </c>
      <c r="BB101" s="37">
        <f t="shared" ca="1" si="39"/>
        <v>694.92612245609405</v>
      </c>
      <c r="BC101" s="1">
        <f ca="1">(AF101-BD100)*Surge_Predicted_Impact!$C$124</f>
        <v>1.0942243774222997</v>
      </c>
      <c r="BD101" s="1">
        <f ca="1">BD100*(1-1/Surge_Predicted_Impact!$C$125)+BC101</f>
        <v>35.987675045351622</v>
      </c>
      <c r="BE101" s="37">
        <f t="shared" ca="1" si="42"/>
        <v>182.98767504535164</v>
      </c>
      <c r="BF101" s="1">
        <f ca="1">(AI101-BG100)*Surge_Predicted_Impact!$C$124</f>
        <v>4.8639457600002221</v>
      </c>
      <c r="BG101" s="1">
        <f ca="1">BG100*(1-1/Surge_Predicted_Impact!$C$125)+BF101</f>
        <v>196.71183947426536</v>
      </c>
      <c r="BH101" s="37">
        <f t="shared" ca="1" si="43"/>
        <v>889.71183947426539</v>
      </c>
      <c r="BJ101" s="1">
        <f ca="1">(AT101-BK100)*Surge_Predicted_Impact!$C$124</f>
        <v>1.0389912826872463</v>
      </c>
      <c r="BK101" s="1">
        <f ca="1">BK100*(1-1/Surge_Predicted_Impact!$C$125)+BJ101</f>
        <v>44.453185482122457</v>
      </c>
      <c r="BL101" s="37">
        <f t="shared" ca="1" si="40"/>
        <v>195.10606135023883</v>
      </c>
      <c r="BM101" s="1">
        <f ca="1">(AU101-BN100)*Surge_Predicted_Impact!$C$124</f>
        <v>0.10146538338581668</v>
      </c>
      <c r="BN101" s="1">
        <f ca="1">BN100*(1-1/Surge_Predicted_Impact!$C$125)+BM101</f>
        <v>3.3939615941042214</v>
      </c>
      <c r="BO101" s="37">
        <f t="shared" ca="1" si="41"/>
        <v>17.086265082690325</v>
      </c>
      <c r="BP101" s="1">
        <f ca="1">(AX101-AY100)*Surge_Predicted_Impact!$C$124</f>
        <v>1.6437681090132861</v>
      </c>
      <c r="BQ101" s="1">
        <f ca="1">BQ100*(1-1/Surge_Predicted_Impact!$C$125)+BP101</f>
        <v>59.562973082106289</v>
      </c>
      <c r="BR101" s="1">
        <f t="shared" ca="1" si="44"/>
        <v>223.93978398343489</v>
      </c>
      <c r="BS101" s="1">
        <f ca="1">(AP101-AQ100)*Surge_Predicted_Impact!$C$124</f>
        <v>3.5700000000000003</v>
      </c>
      <c r="BT101" s="1">
        <f ca="1">BT100*(1-1/Surge_Predicted_Impact!$C$125)+BS101</f>
        <v>123.15498759218124</v>
      </c>
      <c r="BU101" s="1">
        <f t="shared" ca="1" si="45"/>
        <v>480.15498759218121</v>
      </c>
      <c r="BW101" s="1">
        <f>Surge_Predicted_Impact!$C$112</f>
        <v>0</v>
      </c>
      <c r="BX101" s="1">
        <f>Surge_Predicted_Impact!$C$113</f>
        <v>0</v>
      </c>
      <c r="BY101" s="152">
        <f>Surge_Predicted_Impact!$C$114</f>
        <v>0</v>
      </c>
      <c r="BZ101" s="152">
        <f>Surge_Predicted_Impact!$C$115</f>
        <v>0</v>
      </c>
      <c r="CA101" s="152">
        <f t="shared" si="31"/>
        <v>0</v>
      </c>
      <c r="CB101" s="1">
        <f>Surge_Predicted_Impact!$C$117</f>
        <v>0</v>
      </c>
      <c r="CC101" s="1">
        <f>Surge_Predicted_Impact!$C$118</f>
        <v>0</v>
      </c>
      <c r="CD101" s="1">
        <f>Surge_Predicted_Impact!$C$119</f>
        <v>0</v>
      </c>
      <c r="CE101" s="1">
        <f t="shared" si="32"/>
        <v>0</v>
      </c>
      <c r="CF101" s="152">
        <f>Surge_Predicted_Impact!$C$120</f>
        <v>0</v>
      </c>
      <c r="CH101" s="1">
        <f ca="1">D101*Surge_Predicted_Impact!$C$135</f>
        <v>32202.714734322202</v>
      </c>
      <c r="CI101" s="18">
        <f ca="1">(C101-C100)*Surge_Predicted_Impact!$C$135</f>
        <v>348.34462974627968</v>
      </c>
      <c r="CJ101" s="18">
        <f ca="1">CJ100*(1- 1/Surge_Predicted_Impact!$C$137)+CI101</f>
        <v>12901.134557083886</v>
      </c>
      <c r="CK101" s="18">
        <f t="shared" ca="1" si="33"/>
        <v>12552.789927337606</v>
      </c>
      <c r="CL101" s="1">
        <f ca="1">CJ101*(1-Surge_Predicted_Impact!$C$136)</f>
        <v>10965.964373521303</v>
      </c>
      <c r="CM101" s="1">
        <f ca="1">CJ101*(1+Surge_Predicted_Impact!$C$136)</f>
        <v>14836.304740646467</v>
      </c>
      <c r="CN101" s="1">
        <f ca="1">CI101/Surge_Predicted_Impact!$C$138</f>
        <v>69.668925949255936</v>
      </c>
      <c r="CO101" s="1">
        <f ca="1">CK101/Surge_Predicted_Impact!$C$140</f>
        <v>502.11159709350426</v>
      </c>
      <c r="CP101" s="1">
        <f t="shared" ca="1" si="34"/>
        <v>571.78052304276025</v>
      </c>
      <c r="CQ101" s="1">
        <f ca="1">CI101/(Surge_Predicted_Impact!$C$138 + Surge_Predicted_Impact!$C$139)</f>
        <v>58.057438291046616</v>
      </c>
      <c r="CR101" s="1">
        <f ca="1">CK101/(Surge_Predicted_Impact!$C$140 + Surge_Predicted_Impact!$C$141)</f>
        <v>482.79961258990795</v>
      </c>
      <c r="CS101" s="152">
        <f>Surge_Predicted_Impact!$C$151</f>
        <v>12000</v>
      </c>
      <c r="CT101" s="152"/>
      <c r="CU101" s="1">
        <f ca="1">Surge_Predicted_Impact!$C$146*(Calculation!E101-Calculation!H101)</f>
        <v>-0.85934791458720317</v>
      </c>
      <c r="CV101" s="1">
        <f ca="1">H100*1/Surge_Predicted_Impact!$C$60</f>
        <v>6.745663276706316</v>
      </c>
      <c r="CW101" s="1">
        <f ca="1">CV101*Surge_Predicted_Impact!$C$144+CU101</f>
        <v>-0.52206475075188741</v>
      </c>
      <c r="CX101" s="1">
        <f ca="1">CX100*(1-1/Surge_Predicted_Impact!$C$147)+CW100</f>
        <v>193.61743758185057</v>
      </c>
      <c r="CY101" s="1">
        <f ca="1">$CX101*(1-Surge_Predicted_Impact!$C$145)</f>
        <v>145.21307818638792</v>
      </c>
      <c r="CZ101" s="1">
        <f ca="1">$CX101*(1+Surge_Predicted_Impact!$C$145)</f>
        <v>242.02179697731322</v>
      </c>
      <c r="DA101" s="1">
        <f ca="1">CX101/Surge_Predicted_Impact!$C$148</f>
        <v>64.539145860616856</v>
      </c>
      <c r="DB101" s="152">
        <f>Surge_Predicted_Impact!$C$152</f>
        <v>0</v>
      </c>
    </row>
    <row r="102" spans="2:106" x14ac:dyDescent="0.25">
      <c r="B102" s="30">
        <f t="shared" si="35"/>
        <v>43991</v>
      </c>
      <c r="C102" s="18">
        <f ca="1">INDIRECT(_xlfn.CONCAT(EpidemiologicalModel_Selection!$C$2,"!",EpidemiologicalModel_Selection!$C$5,ROW()-1))</f>
        <v>73294.545452154518</v>
      </c>
      <c r="D102" s="18">
        <f ca="1">INDIRECT(_xlfn.CONCAT(EpidemiologicalModel_Selection!$C$2,"!",EpidemiologicalModel_Selection!$C$3,ROW()-1))</f>
        <v>3022.5999948819585</v>
      </c>
      <c r="E102" s="37">
        <f ca="1">INDIRECT(_xlfn.CONCAT(EpidemiologicalModel_Selection!$C$2,"!",EpidemiologicalModel_Selection!$C$4,ROW()-1))</f>
        <v>32.34791240918257</v>
      </c>
      <c r="F102" s="37">
        <f ca="1">E102*Surge_Predicted_Impact!$D$53</f>
        <v>2.7431029722986819</v>
      </c>
      <c r="G102" s="6">
        <f t="shared" ca="1" si="36"/>
        <v>39.967053361285899</v>
      </c>
      <c r="H102" s="24">
        <f ca="1">H101*(1-1/Surge_Predicted_Impact!$C$60)+F102</f>
        <v>39.967053361285899</v>
      </c>
      <c r="I102" s="24">
        <f ca="1">(1-Surge_Predicted_Impact!$C$68)*Calculation!O101</f>
        <v>3.5954586800657902</v>
      </c>
      <c r="J102" s="24">
        <f ca="1">I102+(J101*(1-1/Surge_Predicted_Impact!$C$63))</f>
        <v>38.399921936882151</v>
      </c>
      <c r="K102" s="24">
        <f ca="1">(1/Surge_Predicted_Impact!$C$62)*Calculation!L101</f>
        <v>1.7082312110391626</v>
      </c>
      <c r="L102" s="24">
        <f ca="1">M102+L101*(1-1/Surge_Predicted_Impact!$C$62)</f>
        <v>19.101083280558942</v>
      </c>
      <c r="M102" s="1">
        <f ca="1">E102*Surge_Predicted_Impact!$D$55</f>
        <v>0.31053995912815296</v>
      </c>
      <c r="N102" s="6">
        <f ca="1">N101*(1-1/Surge_Predicted_Impact!$C$64)+K102</f>
        <v>25.66976231606484</v>
      </c>
      <c r="O102" s="24">
        <f ca="1">N101*1/Surge_Predicted_Impact!$C$64</f>
        <v>3.4230758721465255</v>
      </c>
      <c r="P102" s="1">
        <f ca="1">E102*Surge_Predicted_Impact!$D$54</f>
        <v>2.1220230540423763</v>
      </c>
      <c r="Q102" s="1">
        <f ca="1">Q101*(1-1/Surge_Predicted_Impact!$C$61)+P102</f>
        <v>198.28255966425655</v>
      </c>
      <c r="R102" s="6">
        <f t="shared" ca="1" si="37"/>
        <v>255.78356488169766</v>
      </c>
      <c r="S102" s="1">
        <f ca="1">E102*Surge_Predicted_Impact!$D$56</f>
        <v>1.5526997956407649E-3</v>
      </c>
      <c r="T102" s="6">
        <f ca="1">T101*(1-1/Surge_Predicted_Impact!$C$65)+S102</f>
        <v>5.7285601082242732E-2</v>
      </c>
      <c r="U102" s="1">
        <f ca="1">E102*Surge_Predicted_Impact!$D$57</f>
        <v>2.4843196730252237E-3</v>
      </c>
      <c r="V102" s="6">
        <f ca="1">U101*(1-1/Surge_Predicted_Impact!$C$66)+U102</f>
        <v>2.4843196730252237E-3</v>
      </c>
      <c r="W102" s="5">
        <f>Surge_Predicted_Impact!$C$72</f>
        <v>0</v>
      </c>
      <c r="X102" s="160">
        <f>Surge_Predicted_Impact!$C$73</f>
        <v>0</v>
      </c>
      <c r="Y102" s="5">
        <f>Surge_Predicted_Impact!$C$74</f>
        <v>0</v>
      </c>
      <c r="Z102" s="5">
        <f>Surge_Predicted_Impact!$C$75</f>
        <v>0</v>
      </c>
      <c r="AA102" s="5">
        <f>Surge_Predicted_Impact!$C$76</f>
        <v>0</v>
      </c>
      <c r="AC102" s="18">
        <f ca="1">_xlfn.CEILING.MATH(G102/Surge_Predicted_Impact!$C$92)*(24/Surge_Predicted_Impact!$C$89)*(7/Surge_Predicted_Impact!$C$90)</f>
        <v>52.5</v>
      </c>
      <c r="AD102" s="18">
        <f ca="1">_xlfn.CEILING.MATH(R102/Surge_Predicted_Impact!$C$93)*(24/Surge_Predicted_Impact!$C$89)*(7/Surge_Predicted_Impact!$C$90)</f>
        <v>451.5</v>
      </c>
      <c r="AE102" s="1">
        <f t="shared" ca="1" si="23"/>
        <v>504</v>
      </c>
      <c r="AF102" s="1">
        <f ca="1">_xlfn.CEILING.MATH(N102/Surge_Predicted_Impact!$C$94)*24/Surge_Predicted_Impact!$C$89*7/Surge_Predicted_Impact!$C$90</f>
        <v>136.5</v>
      </c>
      <c r="AG102" s="1">
        <f ca="1">_xlfn.CEILING.MATH(T102/Surge_Predicted_Impact!$C$95)*24/Surge_Predicted_Impact!$C$89*7/Surge_Predicted_Impact!$C$90</f>
        <v>5.25</v>
      </c>
      <c r="AH102" s="1">
        <f ca="1">_xlfn.CEILING.MATH(V102/Surge_Predicted_Impact!$C$96)*24/Surge_Predicted_Impact!$C$89*7/Surge_Predicted_Impact!$C$90</f>
        <v>5.25</v>
      </c>
      <c r="AI102" s="18">
        <f t="shared" ca="1" si="38"/>
        <v>651</v>
      </c>
      <c r="AJ102" s="41"/>
      <c r="AK102" s="23">
        <f ca="1">_xlfn.CEILING.MATH(G102/Surge_Predicted_Impact!$C$103)*24/Surge_Predicted_Impact!$C$100*7/Surge_Predicted_Impact!$C$101</f>
        <v>26.25</v>
      </c>
      <c r="AL102" s="23">
        <f ca="1">_xlfn.CEILING.MATH(R102/Surge_Predicted_Impact!$C$104)*24/Surge_Predicted_Impact!$C$100*7/Surge_Predicted_Impact!$C$101</f>
        <v>225.75</v>
      </c>
      <c r="AM102" s="23">
        <f ca="1">_xlfn.CEILING.MATH(N102/Surge_Predicted_Impact!$C$105)*24/Surge_Predicted_Impact!$C$100*7/Surge_Predicted_Impact!$C$101</f>
        <v>68.25</v>
      </c>
      <c r="AN102" s="23">
        <f ca="1">_xlfn.CEILING.MATH(T102/Surge_Predicted_Impact!$C$106)*24/Surge_Predicted_Impact!$C$100*7/Surge_Predicted_Impact!$C$101</f>
        <v>5.25</v>
      </c>
      <c r="AO102" s="23">
        <f ca="1">_xlfn.CEILING.MATH(V102/Surge_Predicted_Impact!$C$107)*24/Surge_Predicted_Impact!$C$100*7/Surge_Predicted_Impact!$C$101</f>
        <v>5.25</v>
      </c>
      <c r="AP102" s="1">
        <f t="shared" ca="1" si="24"/>
        <v>330.75</v>
      </c>
      <c r="AR102" s="38">
        <f ca="1">G102/Surge_Predicted_Impact!$C$81</f>
        <v>13.322351120428634</v>
      </c>
      <c r="AS102" s="38">
        <f ca="1">$R102/Surge_Predicted_Impact!$C$82</f>
        <v>127.89178244084883</v>
      </c>
      <c r="AT102" s="38">
        <f t="shared" ca="1" si="25"/>
        <v>141.21413356127746</v>
      </c>
      <c r="AU102" s="38">
        <f ca="1">N102/Surge_Predicted_Impact!$C$83</f>
        <v>12.83488115803242</v>
      </c>
      <c r="AV102" s="38">
        <f ca="1">T102/Surge_Predicted_Impact!$C$84</f>
        <v>2.8642800541121366E-2</v>
      </c>
      <c r="AW102" s="38">
        <f ca="1">V102/Surge_Predicted_Impact!$C$85</f>
        <v>6.2107991825630592E-4</v>
      </c>
      <c r="AX102" s="38">
        <f t="shared" ca="1" si="26"/>
        <v>154.07827859976925</v>
      </c>
      <c r="AZ102" s="1">
        <f ca="1">(AE102-BA101)*Surge_Predicted_Impact!$C$124</f>
        <v>3.4457387754390596</v>
      </c>
      <c r="BA102" s="1">
        <f ca="1">BA101*(1-1/Surge_Predicted_Impact!$C$125)+AZ102</f>
        <v>151.48428105609781</v>
      </c>
      <c r="BB102" s="37">
        <f t="shared" ca="1" si="39"/>
        <v>655.48428105609787</v>
      </c>
      <c r="BC102" s="1">
        <f ca="1">(AF102-BD101)*Surge_Predicted_Impact!$C$124</f>
        <v>1.0051232495464837</v>
      </c>
      <c r="BD102" s="1">
        <f ca="1">BD101*(1-1/Surge_Predicted_Impact!$C$125)+BC102</f>
        <v>34.422250077372993</v>
      </c>
      <c r="BE102" s="37">
        <f t="shared" ca="1" si="42"/>
        <v>170.92225007737301</v>
      </c>
      <c r="BF102" s="1">
        <f ca="1">(AI102-BG101)*Surge_Predicted_Impact!$C$124</f>
        <v>4.542881605257346</v>
      </c>
      <c r="BG102" s="1">
        <f ca="1">BG101*(1-1/Surge_Predicted_Impact!$C$125)+BF102</f>
        <v>187.20387540278946</v>
      </c>
      <c r="BH102" s="37">
        <f t="shared" ca="1" si="43"/>
        <v>838.20387540278944</v>
      </c>
      <c r="BJ102" s="1">
        <f ca="1">(AT102-BK101)*Surge_Predicted_Impact!$C$124</f>
        <v>0.96760948079155018</v>
      </c>
      <c r="BK102" s="1">
        <f ca="1">BK101*(1-1/Surge_Predicted_Impact!$C$125)+BJ102</f>
        <v>42.24556742847669</v>
      </c>
      <c r="BL102" s="37">
        <f t="shared" ca="1" si="40"/>
        <v>183.45970098975414</v>
      </c>
      <c r="BM102" s="1">
        <f ca="1">(AU102-BN101)*Surge_Predicted_Impact!$C$124</f>
        <v>9.440919563928199E-2</v>
      </c>
      <c r="BN102" s="1">
        <f ca="1">BN101*(1-1/Surge_Predicted_Impact!$C$125)+BM102</f>
        <v>3.2459449615932017</v>
      </c>
      <c r="BO102" s="37">
        <f t="shared" ca="1" si="41"/>
        <v>16.080826119625623</v>
      </c>
      <c r="BP102" s="1">
        <f ca="1">(AX102-AY101)*Surge_Predicted_Impact!$C$124</f>
        <v>1.5407827859976926</v>
      </c>
      <c r="BQ102" s="1">
        <f ca="1">BQ101*(1-1/Surge_Predicted_Impact!$C$125)+BP102</f>
        <v>56.849257790810675</v>
      </c>
      <c r="BR102" s="1">
        <f t="shared" ca="1" si="44"/>
        <v>210.92753639057992</v>
      </c>
      <c r="BS102" s="1">
        <f ca="1">(AP102-AQ101)*Surge_Predicted_Impact!$C$124</f>
        <v>3.3075000000000001</v>
      </c>
      <c r="BT102" s="1">
        <f ca="1">BT101*(1-1/Surge_Predicted_Impact!$C$125)+BS102</f>
        <v>117.6657027641683</v>
      </c>
      <c r="BU102" s="1">
        <f t="shared" ca="1" si="45"/>
        <v>448.41570276416832</v>
      </c>
      <c r="BW102" s="1">
        <f>Surge_Predicted_Impact!$C$112</f>
        <v>0</v>
      </c>
      <c r="BX102" s="1">
        <f>Surge_Predicted_Impact!$C$113</f>
        <v>0</v>
      </c>
      <c r="BY102" s="152">
        <f>Surge_Predicted_Impact!$C$114</f>
        <v>0</v>
      </c>
      <c r="BZ102" s="152">
        <f>Surge_Predicted_Impact!$C$115</f>
        <v>0</v>
      </c>
      <c r="CA102" s="152">
        <f t="shared" si="31"/>
        <v>0</v>
      </c>
      <c r="CB102" s="1">
        <f>Surge_Predicted_Impact!$C$117</f>
        <v>0</v>
      </c>
      <c r="CC102" s="1">
        <f>Surge_Predicted_Impact!$C$118</f>
        <v>0</v>
      </c>
      <c r="CD102" s="1">
        <f>Surge_Predicted_Impact!$C$119</f>
        <v>0</v>
      </c>
      <c r="CE102" s="1">
        <f t="shared" si="32"/>
        <v>0</v>
      </c>
      <c r="CF102" s="152">
        <f>Surge_Predicted_Impact!$C$120</f>
        <v>0</v>
      </c>
      <c r="CH102" s="1">
        <f ca="1">D102*Surge_Predicted_Impact!$C$135</f>
        <v>30225.999948819586</v>
      </c>
      <c r="CI102" s="18">
        <f ca="1">(C102-C101)*Surge_Predicted_Impact!$C$135</f>
        <v>323.47912409168202</v>
      </c>
      <c r="CJ102" s="18">
        <f ca="1">CJ101*(1- 1/Surge_Predicted_Impact!$C$137)+CI102</f>
        <v>11934.50022546718</v>
      </c>
      <c r="CK102" s="18">
        <f t="shared" ca="1" si="33"/>
        <v>11611.021101375498</v>
      </c>
      <c r="CL102" s="1">
        <f ca="1">CJ102*(1-Surge_Predicted_Impact!$C$136)</f>
        <v>10144.325191647104</v>
      </c>
      <c r="CM102" s="1">
        <f ca="1">CJ102*(1+Surge_Predicted_Impact!$C$136)</f>
        <v>13724.675259287256</v>
      </c>
      <c r="CN102" s="1">
        <f ca="1">CI102/Surge_Predicted_Impact!$C$138</f>
        <v>64.695824818336405</v>
      </c>
      <c r="CO102" s="1">
        <f ca="1">CK102/Surge_Predicted_Impact!$C$140</f>
        <v>464.44084405501991</v>
      </c>
      <c r="CP102" s="1">
        <f t="shared" ca="1" si="34"/>
        <v>529.13666887335626</v>
      </c>
      <c r="CQ102" s="1">
        <f ca="1">CI102/(Surge_Predicted_Impact!$C$138 + Surge_Predicted_Impact!$C$139)</f>
        <v>53.913187348613668</v>
      </c>
      <c r="CR102" s="1">
        <f ca="1">CK102/(Surge_Predicted_Impact!$C$140 + Surge_Predicted_Impact!$C$141)</f>
        <v>446.57773466828837</v>
      </c>
      <c r="CS102" s="152">
        <f>Surge_Predicted_Impact!$C$151</f>
        <v>12000</v>
      </c>
      <c r="CT102" s="152"/>
      <c r="CU102" s="1">
        <f ca="1">Surge_Predicted_Impact!$C$146*(Calculation!E102-Calculation!H102)</f>
        <v>-0.76191409521033293</v>
      </c>
      <c r="CV102" s="1">
        <f ca="1">H101*1/Surge_Predicted_Impact!$C$60</f>
        <v>6.2039917314978696</v>
      </c>
      <c r="CW102" s="1">
        <f ca="1">CV102*Surge_Predicted_Impact!$C$144+CU102</f>
        <v>-0.45171450863543944</v>
      </c>
      <c r="CX102" s="1">
        <f ca="1">CX101*(1-1/Surge_Predicted_Impact!$C$147)+CW101</f>
        <v>183.41450095200614</v>
      </c>
      <c r="CY102" s="1">
        <f ca="1">$CX102*(1-Surge_Predicted_Impact!$C$145)</f>
        <v>137.5608757140046</v>
      </c>
      <c r="CZ102" s="1">
        <f ca="1">$CX102*(1+Surge_Predicted_Impact!$C$145)</f>
        <v>229.26812619000768</v>
      </c>
      <c r="DA102" s="1">
        <f ca="1">CX102/Surge_Predicted_Impact!$C$148</f>
        <v>61.138166984002048</v>
      </c>
      <c r="DB102" s="152">
        <f>Surge_Predicted_Impact!$C$152</f>
        <v>0</v>
      </c>
    </row>
    <row r="103" spans="2:106" x14ac:dyDescent="0.25">
      <c r="B103" s="30">
        <f t="shared" si="35"/>
        <v>43992</v>
      </c>
      <c r="C103" s="18">
        <f ca="1">INDIRECT(_xlfn.CONCAT(EpidemiologicalModel_Selection!$C$2,"!",EpidemiologicalModel_Selection!$C$5,ROW()-1))</f>
        <v>73324.600842130327</v>
      </c>
      <c r="D103" s="18">
        <f ca="1">INDIRECT(_xlfn.CONCAT(EpidemiologicalModel_Selection!$C$2,"!",EpidemiologicalModel_Selection!$C$3,ROW()-1))</f>
        <v>2836.7553852233377</v>
      </c>
      <c r="E103" s="37">
        <f ca="1">INDIRECT(_xlfn.CONCAT(EpidemiologicalModel_Selection!$C$2,"!",EpidemiologicalModel_Selection!$C$4,ROW()-1))</f>
        <v>30.055389975804609</v>
      </c>
      <c r="F103" s="37">
        <f ca="1">E103*Surge_Predicted_Impact!$D$53</f>
        <v>2.548697069948231</v>
      </c>
      <c r="G103" s="6">
        <f t="shared" ca="1" si="36"/>
        <v>36.806171379621865</v>
      </c>
      <c r="H103" s="24">
        <f ca="1">H102*(1-1/Surge_Predicted_Impact!$C$60)+F103</f>
        <v>36.806171379621865</v>
      </c>
      <c r="I103" s="24">
        <f ca="1">(1-Surge_Predicted_Impact!$C$68)*Calculation!O102</f>
        <v>3.3717297340643277</v>
      </c>
      <c r="J103" s="24">
        <f ca="1">I103+(J102*(1-1/Surge_Predicted_Impact!$C$63))</f>
        <v>36.285948537106179</v>
      </c>
      <c r="K103" s="24">
        <f ca="1">(1/Surge_Predicted_Impact!$C$62)*Calculation!L102</f>
        <v>1.5917569400465785</v>
      </c>
      <c r="L103" s="24">
        <f ca="1">M103+L102*(1-1/Surge_Predicted_Impact!$C$62)</f>
        <v>17.797858084280087</v>
      </c>
      <c r="M103" s="1">
        <f ca="1">E103*Surge_Predicted_Impact!$D$55</f>
        <v>0.2885317437677245</v>
      </c>
      <c r="N103" s="6">
        <f ca="1">N102*(1-1/Surge_Predicted_Impact!$C$64)+K103</f>
        <v>24.052798966603316</v>
      </c>
      <c r="O103" s="24">
        <f ca="1">N102*1/Surge_Predicted_Impact!$C$64</f>
        <v>3.2087202895081051</v>
      </c>
      <c r="P103" s="1">
        <f ca="1">E103*Surge_Predicted_Impact!$D$54</f>
        <v>1.971633582412782</v>
      </c>
      <c r="Q103" s="1">
        <f ca="1">Q102*(1-1/Surge_Predicted_Impact!$C$61)+P103</f>
        <v>186.09115327065101</v>
      </c>
      <c r="R103" s="6">
        <f t="shared" ca="1" si="37"/>
        <v>240.17495989203726</v>
      </c>
      <c r="S103" s="1">
        <f ca="1">E103*Surge_Predicted_Impact!$D$56</f>
        <v>1.4426587188386226E-3</v>
      </c>
      <c r="T103" s="6">
        <f ca="1">T102*(1-1/Surge_Predicted_Impact!$C$65)+S103</f>
        <v>5.2999699692857082E-2</v>
      </c>
      <c r="U103" s="1">
        <f ca="1">E103*Surge_Predicted_Impact!$D$57</f>
        <v>2.3082539501417961E-3</v>
      </c>
      <c r="V103" s="6">
        <f ca="1">U102*(1-1/Surge_Predicted_Impact!$C$66)+U103</f>
        <v>2.3082539501417961E-3</v>
      </c>
      <c r="W103" s="5">
        <f>Surge_Predicted_Impact!$C$72</f>
        <v>0</v>
      </c>
      <c r="X103" s="160">
        <f>Surge_Predicted_Impact!$C$73</f>
        <v>0</v>
      </c>
      <c r="Y103" s="5">
        <f>Surge_Predicted_Impact!$C$74</f>
        <v>0</v>
      </c>
      <c r="Z103" s="5">
        <f>Surge_Predicted_Impact!$C$75</f>
        <v>0</v>
      </c>
      <c r="AA103" s="5">
        <f>Surge_Predicted_Impact!$C$76</f>
        <v>0</v>
      </c>
      <c r="AC103" s="18">
        <f ca="1">_xlfn.CEILING.MATH(G103/Surge_Predicted_Impact!$C$92)*(24/Surge_Predicted_Impact!$C$89)*(7/Surge_Predicted_Impact!$C$90)</f>
        <v>52.5</v>
      </c>
      <c r="AD103" s="18">
        <f ca="1">_xlfn.CEILING.MATH(R103/Surge_Predicted_Impact!$C$93)*(24/Surge_Predicted_Impact!$C$89)*(7/Surge_Predicted_Impact!$C$90)</f>
        <v>425.25</v>
      </c>
      <c r="AE103" s="1">
        <f t="shared" ca="1" si="23"/>
        <v>477.75</v>
      </c>
      <c r="AF103" s="1">
        <f ca="1">_xlfn.CEILING.MATH(N103/Surge_Predicted_Impact!$C$94)*24/Surge_Predicted_Impact!$C$89*7/Surge_Predicted_Impact!$C$90</f>
        <v>131.25</v>
      </c>
      <c r="AG103" s="1">
        <f ca="1">_xlfn.CEILING.MATH(T103/Surge_Predicted_Impact!$C$95)*24/Surge_Predicted_Impact!$C$89*7/Surge_Predicted_Impact!$C$90</f>
        <v>5.25</v>
      </c>
      <c r="AH103" s="1">
        <f ca="1">_xlfn.CEILING.MATH(V103/Surge_Predicted_Impact!$C$96)*24/Surge_Predicted_Impact!$C$89*7/Surge_Predicted_Impact!$C$90</f>
        <v>5.25</v>
      </c>
      <c r="AI103" s="18">
        <f t="shared" ca="1" si="38"/>
        <v>619.5</v>
      </c>
      <c r="AJ103" s="41"/>
      <c r="AK103" s="23">
        <f ca="1">_xlfn.CEILING.MATH(G103/Surge_Predicted_Impact!$C$103)*24/Surge_Predicted_Impact!$C$100*7/Surge_Predicted_Impact!$C$101</f>
        <v>26.25</v>
      </c>
      <c r="AL103" s="23">
        <f ca="1">_xlfn.CEILING.MATH(R103/Surge_Predicted_Impact!$C$104)*24/Surge_Predicted_Impact!$C$100*7/Surge_Predicted_Impact!$C$101</f>
        <v>215.25</v>
      </c>
      <c r="AM103" s="23">
        <f ca="1">_xlfn.CEILING.MATH(N103/Surge_Predicted_Impact!$C$105)*24/Surge_Predicted_Impact!$C$100*7/Surge_Predicted_Impact!$C$101</f>
        <v>68.25</v>
      </c>
      <c r="AN103" s="23">
        <f ca="1">_xlfn.CEILING.MATH(T103/Surge_Predicted_Impact!$C$106)*24/Surge_Predicted_Impact!$C$100*7/Surge_Predicted_Impact!$C$101</f>
        <v>5.25</v>
      </c>
      <c r="AO103" s="23">
        <f ca="1">_xlfn.CEILING.MATH(V103/Surge_Predicted_Impact!$C$107)*24/Surge_Predicted_Impact!$C$100*7/Surge_Predicted_Impact!$C$101</f>
        <v>5.25</v>
      </c>
      <c r="AP103" s="1">
        <f t="shared" ca="1" si="24"/>
        <v>320.25</v>
      </c>
      <c r="AR103" s="38">
        <f ca="1">G103/Surge_Predicted_Impact!$C$81</f>
        <v>12.268723793207288</v>
      </c>
      <c r="AS103" s="38">
        <f ca="1">$R103/Surge_Predicted_Impact!$C$82</f>
        <v>120.08747994601863</v>
      </c>
      <c r="AT103" s="38">
        <f t="shared" ca="1" si="25"/>
        <v>132.35620373922592</v>
      </c>
      <c r="AU103" s="38">
        <f ca="1">N103/Surge_Predicted_Impact!$C$83</f>
        <v>12.026399483301658</v>
      </c>
      <c r="AV103" s="38">
        <f ca="1">T103/Surge_Predicted_Impact!$C$84</f>
        <v>2.6499849846428541E-2</v>
      </c>
      <c r="AW103" s="38">
        <f ca="1">V103/Surge_Predicted_Impact!$C$85</f>
        <v>5.7706348753544902E-4</v>
      </c>
      <c r="AX103" s="38">
        <f t="shared" ca="1" si="26"/>
        <v>144.40968013586155</v>
      </c>
      <c r="AZ103" s="1">
        <f ca="1">(AE103-BA102)*Surge_Predicted_Impact!$C$124</f>
        <v>3.2626571894390217</v>
      </c>
      <c r="BA103" s="1">
        <f ca="1">BA102*(1-1/Surge_Predicted_Impact!$C$125)+AZ103</f>
        <v>143.92663245581556</v>
      </c>
      <c r="BB103" s="37">
        <f t="shared" ca="1" si="39"/>
        <v>621.67663245581559</v>
      </c>
      <c r="BC103" s="1">
        <f ca="1">(AF103-BD102)*Surge_Predicted_Impact!$C$124</f>
        <v>0.96827749922627004</v>
      </c>
      <c r="BD103" s="1">
        <f ca="1">BD102*(1-1/Surge_Predicted_Impact!$C$125)+BC103</f>
        <v>32.93179542821548</v>
      </c>
      <c r="BE103" s="37">
        <f t="shared" ca="1" si="42"/>
        <v>164.18179542821548</v>
      </c>
      <c r="BF103" s="1">
        <f ca="1">(AI103-BG102)*Surge_Predicted_Impact!$C$124</f>
        <v>4.3229612459721061</v>
      </c>
      <c r="BG103" s="1">
        <f ca="1">BG102*(1-1/Surge_Predicted_Impact!$C$125)+BF103</f>
        <v>178.15513126284804</v>
      </c>
      <c r="BH103" s="37">
        <f t="shared" ca="1" si="43"/>
        <v>797.65513126284804</v>
      </c>
      <c r="BJ103" s="1">
        <f ca="1">(AT103-BK102)*Surge_Predicted_Impact!$C$124</f>
        <v>0.90110636310749226</v>
      </c>
      <c r="BK103" s="1">
        <f ca="1">BK102*(1-1/Surge_Predicted_Impact!$C$125)+BJ103</f>
        <v>40.129133260978705</v>
      </c>
      <c r="BL103" s="37">
        <f t="shared" ca="1" si="40"/>
        <v>172.48533700020462</v>
      </c>
      <c r="BM103" s="1">
        <f ca="1">(AU103-BN102)*Surge_Predicted_Impact!$C$124</f>
        <v>8.780454521708457E-2</v>
      </c>
      <c r="BN103" s="1">
        <f ca="1">BN102*(1-1/Surge_Predicted_Impact!$C$125)+BM103</f>
        <v>3.101896295267915</v>
      </c>
      <c r="BO103" s="37">
        <f t="shared" ca="1" si="41"/>
        <v>15.128295778569573</v>
      </c>
      <c r="BP103" s="1">
        <f ca="1">(AX103-AY102)*Surge_Predicted_Impact!$C$124</f>
        <v>1.4440968013586155</v>
      </c>
      <c r="BQ103" s="1">
        <f ca="1">BQ102*(1-1/Surge_Predicted_Impact!$C$125)+BP103</f>
        <v>54.232693321397107</v>
      </c>
      <c r="BR103" s="1">
        <f t="shared" ca="1" si="44"/>
        <v>198.64237345725866</v>
      </c>
      <c r="BS103" s="1">
        <f ca="1">(AP103-AQ102)*Surge_Predicted_Impact!$C$124</f>
        <v>3.2025000000000001</v>
      </c>
      <c r="BT103" s="1">
        <f ca="1">BT102*(1-1/Surge_Predicted_Impact!$C$125)+BS103</f>
        <v>112.46350970958486</v>
      </c>
      <c r="BU103" s="1">
        <f t="shared" ca="1" si="45"/>
        <v>432.71350970958486</v>
      </c>
      <c r="BW103" s="1">
        <f>Surge_Predicted_Impact!$C$112</f>
        <v>0</v>
      </c>
      <c r="BX103" s="1">
        <f>Surge_Predicted_Impact!$C$113</f>
        <v>0</v>
      </c>
      <c r="BY103" s="152">
        <f>Surge_Predicted_Impact!$C$114</f>
        <v>0</v>
      </c>
      <c r="BZ103" s="152">
        <f>Surge_Predicted_Impact!$C$115</f>
        <v>0</v>
      </c>
      <c r="CA103" s="152">
        <f t="shared" si="31"/>
        <v>0</v>
      </c>
      <c r="CB103" s="1">
        <f>Surge_Predicted_Impact!$C$117</f>
        <v>0</v>
      </c>
      <c r="CC103" s="1">
        <f>Surge_Predicted_Impact!$C$118</f>
        <v>0</v>
      </c>
      <c r="CD103" s="1">
        <f>Surge_Predicted_Impact!$C$119</f>
        <v>0</v>
      </c>
      <c r="CE103" s="1">
        <f t="shared" si="32"/>
        <v>0</v>
      </c>
      <c r="CF103" s="152">
        <f>Surge_Predicted_Impact!$C$120</f>
        <v>0</v>
      </c>
      <c r="CH103" s="1">
        <f ca="1">D103*Surge_Predicted_Impact!$C$135</f>
        <v>28367.553852233377</v>
      </c>
      <c r="CI103" s="18">
        <f ca="1">(C103-C102)*Surge_Predicted_Impact!$C$135</f>
        <v>300.55389975808794</v>
      </c>
      <c r="CJ103" s="18">
        <f ca="1">CJ102*(1- 1/Surge_Predicted_Impact!$C$137)+CI103</f>
        <v>11041.60410267855</v>
      </c>
      <c r="CK103" s="18">
        <f t="shared" ca="1" si="33"/>
        <v>10741.050202920462</v>
      </c>
      <c r="CL103" s="1">
        <f ca="1">CJ103*(1-Surge_Predicted_Impact!$C$136)</f>
        <v>9385.363487276767</v>
      </c>
      <c r="CM103" s="1">
        <f ca="1">CJ103*(1+Surge_Predicted_Impact!$C$136)</f>
        <v>12697.84471808033</v>
      </c>
      <c r="CN103" s="1">
        <f ca="1">CI103/Surge_Predicted_Impact!$C$138</f>
        <v>60.110779951617587</v>
      </c>
      <c r="CO103" s="1">
        <f ca="1">CK103/Surge_Predicted_Impact!$C$140</f>
        <v>429.64200811681849</v>
      </c>
      <c r="CP103" s="1">
        <f t="shared" ca="1" si="34"/>
        <v>489.75278806843608</v>
      </c>
      <c r="CQ103" s="1">
        <f ca="1">CI103/(Surge_Predicted_Impact!$C$138 + Surge_Predicted_Impact!$C$139)</f>
        <v>50.092316626347987</v>
      </c>
      <c r="CR103" s="1">
        <f ca="1">CK103/(Surge_Predicted_Impact!$C$140 + Surge_Predicted_Impact!$C$141)</f>
        <v>413.11731549694082</v>
      </c>
      <c r="CS103" s="152">
        <f>Surge_Predicted_Impact!$C$151</f>
        <v>12000</v>
      </c>
      <c r="CT103" s="152"/>
      <c r="CU103" s="1">
        <f ca="1">Surge_Predicted_Impact!$C$146*(Calculation!E103-Calculation!H103)</f>
        <v>-0.67507814038172576</v>
      </c>
      <c r="CV103" s="1">
        <f ca="1">H102*1/Surge_Predicted_Impact!$C$60</f>
        <v>5.7095790516122715</v>
      </c>
      <c r="CW103" s="1">
        <f ca="1">CV103*Surge_Predicted_Impact!$C$144+CU103</f>
        <v>-0.38959918780111219</v>
      </c>
      <c r="CX103" s="1">
        <f ca="1">CX102*(1-1/Surge_Predicted_Impact!$C$147)+CW102</f>
        <v>173.79206139577039</v>
      </c>
      <c r="CY103" s="1">
        <f ca="1">$CX103*(1-Surge_Predicted_Impact!$C$145)</f>
        <v>130.3440460468278</v>
      </c>
      <c r="CZ103" s="1">
        <f ca="1">$CX103*(1+Surge_Predicted_Impact!$C$145)</f>
        <v>217.24007674471298</v>
      </c>
      <c r="DA103" s="1">
        <f ca="1">CX103/Surge_Predicted_Impact!$C$148</f>
        <v>57.930687131923463</v>
      </c>
      <c r="DB103" s="152">
        <f>Surge_Predicted_Impact!$C$152</f>
        <v>0</v>
      </c>
    </row>
    <row r="104" spans="2:106" x14ac:dyDescent="0.25">
      <c r="B104" s="30">
        <f t="shared" si="35"/>
        <v>43993</v>
      </c>
      <c r="C104" s="18">
        <f ca="1">INDIRECT(_xlfn.CONCAT(EpidemiologicalModel_Selection!$C$2,"!",EpidemiologicalModel_Selection!$C$5,ROW()-1))</f>
        <v>73352.540663091582</v>
      </c>
      <c r="D104" s="18">
        <f ca="1">INDIRECT(_xlfn.CONCAT(EpidemiologicalModel_Selection!$C$2,"!",EpidemiologicalModel_Selection!$C$3,ROW()-1))</f>
        <v>2662.0698215257821</v>
      </c>
      <c r="E104" s="37">
        <f ca="1">INDIRECT(_xlfn.CONCAT(EpidemiologicalModel_Selection!$C$2,"!",EpidemiologicalModel_Selection!$C$4,ROW()-1))</f>
        <v>27.939820961254373</v>
      </c>
      <c r="F104" s="37">
        <f ca="1">E104*Surge_Predicted_Impact!$D$53</f>
        <v>2.3692968175143707</v>
      </c>
      <c r="G104" s="6">
        <f t="shared" ca="1" si="36"/>
        <v>33.91744371433311</v>
      </c>
      <c r="H104" s="24">
        <f ca="1">H103*(1-1/Surge_Predicted_Impact!$C$60)+F104</f>
        <v>33.91744371433311</v>
      </c>
      <c r="I104" s="24">
        <f ca="1">(1-Surge_Predicted_Impact!$C$68)*Calculation!O103</f>
        <v>3.1605894851654837</v>
      </c>
      <c r="J104" s="24">
        <f ca="1">I104+(J103*(1-1/Surge_Predicted_Impact!$C$63))</f>
        <v>34.262831088399352</v>
      </c>
      <c r="K104" s="24">
        <f ca="1">(1/Surge_Predicted_Impact!$C$62)*Calculation!L103</f>
        <v>1.4831548403566739</v>
      </c>
      <c r="L104" s="24">
        <f ca="1">M104+L103*(1-1/Surge_Predicted_Impact!$C$62)</f>
        <v>16.582925525151452</v>
      </c>
      <c r="M104" s="1">
        <f ca="1">E104*Surge_Predicted_Impact!$D$55</f>
        <v>0.26822228122804226</v>
      </c>
      <c r="N104" s="6">
        <f ca="1">N103*(1-1/Surge_Predicted_Impact!$C$64)+K104</f>
        <v>22.529353936134576</v>
      </c>
      <c r="O104" s="24">
        <f ca="1">N103*1/Surge_Predicted_Impact!$C$64</f>
        <v>3.0065998708254145</v>
      </c>
      <c r="P104" s="1">
        <f ca="1">E104*Surge_Predicted_Impact!$D$54</f>
        <v>1.8328522550582866</v>
      </c>
      <c r="Q104" s="1">
        <f ca="1">Q103*(1-1/Surge_Predicted_Impact!$C$61)+P104</f>
        <v>174.63178029209138</v>
      </c>
      <c r="R104" s="6">
        <f t="shared" ca="1" si="37"/>
        <v>225.47753690564218</v>
      </c>
      <c r="S104" s="1">
        <f ca="1">E104*Surge_Predicted_Impact!$D$56</f>
        <v>1.3411114061402112E-3</v>
      </c>
      <c r="T104" s="6">
        <f ca="1">T103*(1-1/Surge_Predicted_Impact!$C$65)+S104</f>
        <v>4.9040841129711583E-2</v>
      </c>
      <c r="U104" s="1">
        <f ca="1">E104*Surge_Predicted_Impact!$D$57</f>
        <v>2.145778249824338E-3</v>
      </c>
      <c r="V104" s="6">
        <f ca="1">U103*(1-1/Surge_Predicted_Impact!$C$66)+U104</f>
        <v>2.145778249824338E-3</v>
      </c>
      <c r="W104" s="5">
        <f>Surge_Predicted_Impact!$C$72</f>
        <v>0</v>
      </c>
      <c r="X104" s="160">
        <f>Surge_Predicted_Impact!$C$73</f>
        <v>0</v>
      </c>
      <c r="Y104" s="5">
        <f>Surge_Predicted_Impact!$C$74</f>
        <v>0</v>
      </c>
      <c r="Z104" s="5">
        <f>Surge_Predicted_Impact!$C$75</f>
        <v>0</v>
      </c>
      <c r="AA104" s="5">
        <f>Surge_Predicted_Impact!$C$76</f>
        <v>0</v>
      </c>
      <c r="AC104" s="18">
        <f ca="1">_xlfn.CEILING.MATH(G104/Surge_Predicted_Impact!$C$92)*(24/Surge_Predicted_Impact!$C$89)*(7/Surge_Predicted_Impact!$C$90)</f>
        <v>47.25</v>
      </c>
      <c r="AD104" s="18">
        <f ca="1">_xlfn.CEILING.MATH(R104/Surge_Predicted_Impact!$C$93)*(24/Surge_Predicted_Impact!$C$89)*(7/Surge_Predicted_Impact!$C$90)</f>
        <v>399</v>
      </c>
      <c r="AE104" s="1">
        <f t="shared" ca="1" si="23"/>
        <v>446.25</v>
      </c>
      <c r="AF104" s="1">
        <f ca="1">_xlfn.CEILING.MATH(N104/Surge_Predicted_Impact!$C$94)*24/Surge_Predicted_Impact!$C$89*7/Surge_Predicted_Impact!$C$90</f>
        <v>120.75</v>
      </c>
      <c r="AG104" s="1">
        <f ca="1">_xlfn.CEILING.MATH(T104/Surge_Predicted_Impact!$C$95)*24/Surge_Predicted_Impact!$C$89*7/Surge_Predicted_Impact!$C$90</f>
        <v>5.25</v>
      </c>
      <c r="AH104" s="1">
        <f ca="1">_xlfn.CEILING.MATH(V104/Surge_Predicted_Impact!$C$96)*24/Surge_Predicted_Impact!$C$89*7/Surge_Predicted_Impact!$C$90</f>
        <v>5.25</v>
      </c>
      <c r="AI104" s="18">
        <f t="shared" ca="1" si="38"/>
        <v>577.5</v>
      </c>
      <c r="AJ104" s="41"/>
      <c r="AK104" s="23">
        <f ca="1">_xlfn.CEILING.MATH(G104/Surge_Predicted_Impact!$C$103)*24/Surge_Predicted_Impact!$C$100*7/Surge_Predicted_Impact!$C$101</f>
        <v>26.25</v>
      </c>
      <c r="AL104" s="23">
        <f ca="1">_xlfn.CEILING.MATH(R104/Surge_Predicted_Impact!$C$104)*24/Surge_Predicted_Impact!$C$100*7/Surge_Predicted_Impact!$C$101</f>
        <v>199.5</v>
      </c>
      <c r="AM104" s="23">
        <f ca="1">_xlfn.CEILING.MATH(N104/Surge_Predicted_Impact!$C$105)*24/Surge_Predicted_Impact!$C$100*7/Surge_Predicted_Impact!$C$101</f>
        <v>63</v>
      </c>
      <c r="AN104" s="23">
        <f ca="1">_xlfn.CEILING.MATH(T104/Surge_Predicted_Impact!$C$106)*24/Surge_Predicted_Impact!$C$100*7/Surge_Predicted_Impact!$C$101</f>
        <v>5.25</v>
      </c>
      <c r="AO104" s="23">
        <f ca="1">_xlfn.CEILING.MATH(V104/Surge_Predicted_Impact!$C$107)*24/Surge_Predicted_Impact!$C$100*7/Surge_Predicted_Impact!$C$101</f>
        <v>5.25</v>
      </c>
      <c r="AP104" s="1">
        <f t="shared" ca="1" si="24"/>
        <v>299.25</v>
      </c>
      <c r="AR104" s="38">
        <f ca="1">G104/Surge_Predicted_Impact!$C$81</f>
        <v>11.305814571444371</v>
      </c>
      <c r="AS104" s="38">
        <f ca="1">$R104/Surge_Predicted_Impact!$C$82</f>
        <v>112.73876845282109</v>
      </c>
      <c r="AT104" s="38">
        <f t="shared" ca="1" si="25"/>
        <v>124.04458302426546</v>
      </c>
      <c r="AU104" s="38">
        <f ca="1">N104/Surge_Predicted_Impact!$C$83</f>
        <v>11.264676968067288</v>
      </c>
      <c r="AV104" s="38">
        <f ca="1">T104/Surge_Predicted_Impact!$C$84</f>
        <v>2.4520420564855792E-2</v>
      </c>
      <c r="AW104" s="38">
        <f ca="1">V104/Surge_Predicted_Impact!$C$85</f>
        <v>5.3644456245608449E-4</v>
      </c>
      <c r="AX104" s="38">
        <f t="shared" ca="1" si="26"/>
        <v>135.33431685746007</v>
      </c>
      <c r="AZ104" s="1">
        <f ca="1">(AE104-BA103)*Surge_Predicted_Impact!$C$124</f>
        <v>3.0232336754418441</v>
      </c>
      <c r="BA104" s="1">
        <f ca="1">BA103*(1-1/Surge_Predicted_Impact!$C$125)+AZ104</f>
        <v>136.66939238441344</v>
      </c>
      <c r="BB104" s="37">
        <f t="shared" ca="1" si="39"/>
        <v>582.91939238441341</v>
      </c>
      <c r="BC104" s="1">
        <f ca="1">(AF104-BD103)*Surge_Predicted_Impact!$C$124</f>
        <v>0.87818204571784519</v>
      </c>
      <c r="BD104" s="1">
        <f ca="1">BD103*(1-1/Surge_Predicted_Impact!$C$125)+BC104</f>
        <v>31.457706371917936</v>
      </c>
      <c r="BE104" s="37">
        <f t="shared" ca="1" si="42"/>
        <v>152.20770637191794</v>
      </c>
      <c r="BF104" s="1">
        <f ca="1">(AI104-BG103)*Surge_Predicted_Impact!$C$124</f>
        <v>3.9934486873715196</v>
      </c>
      <c r="BG104" s="1">
        <f ca="1">BG103*(1-1/Surge_Predicted_Impact!$C$125)+BF104</f>
        <v>169.42321343144471</v>
      </c>
      <c r="BH104" s="37">
        <f t="shared" ca="1" si="43"/>
        <v>746.92321343144476</v>
      </c>
      <c r="BJ104" s="1">
        <f ca="1">(AT104-BK103)*Surge_Predicted_Impact!$C$124</f>
        <v>0.83915449763286765</v>
      </c>
      <c r="BK104" s="1">
        <f ca="1">BK103*(1-1/Surge_Predicted_Impact!$C$125)+BJ104</f>
        <v>38.101921097113099</v>
      </c>
      <c r="BL104" s="37">
        <f t="shared" ca="1" si="40"/>
        <v>162.14650412137857</v>
      </c>
      <c r="BM104" s="1">
        <f ca="1">(AU104-BN103)*Surge_Predicted_Impact!$C$124</f>
        <v>8.1627806727993732E-2</v>
      </c>
      <c r="BN104" s="1">
        <f ca="1">BN103*(1-1/Surge_Predicted_Impact!$C$125)+BM104</f>
        <v>2.9619600809053437</v>
      </c>
      <c r="BO104" s="37">
        <f t="shared" ca="1" si="41"/>
        <v>14.226637048972632</v>
      </c>
      <c r="BP104" s="1">
        <f ca="1">(AX104-AY103)*Surge_Predicted_Impact!$C$124</f>
        <v>1.3533431685746007</v>
      </c>
      <c r="BQ104" s="1">
        <f ca="1">BQ103*(1-1/Surge_Predicted_Impact!$C$125)+BP104</f>
        <v>51.71227268130049</v>
      </c>
      <c r="BR104" s="1">
        <f t="shared" ca="1" si="44"/>
        <v>187.04658953876054</v>
      </c>
      <c r="BS104" s="1">
        <f ca="1">(AP104-AQ103)*Surge_Predicted_Impact!$C$124</f>
        <v>2.9925000000000002</v>
      </c>
      <c r="BT104" s="1">
        <f ca="1">BT103*(1-1/Surge_Predicted_Impact!$C$125)+BS104</f>
        <v>107.42290187318595</v>
      </c>
      <c r="BU104" s="1">
        <f t="shared" ca="1" si="45"/>
        <v>406.67290187318594</v>
      </c>
      <c r="BW104" s="1">
        <f>Surge_Predicted_Impact!$C$112</f>
        <v>0</v>
      </c>
      <c r="BX104" s="1">
        <f>Surge_Predicted_Impact!$C$113</f>
        <v>0</v>
      </c>
      <c r="BY104" s="152">
        <f>Surge_Predicted_Impact!$C$114</f>
        <v>0</v>
      </c>
      <c r="BZ104" s="152">
        <f>Surge_Predicted_Impact!$C$115</f>
        <v>0</v>
      </c>
      <c r="CA104" s="152">
        <f t="shared" si="31"/>
        <v>0</v>
      </c>
      <c r="CB104" s="1">
        <f>Surge_Predicted_Impact!$C$117</f>
        <v>0</v>
      </c>
      <c r="CC104" s="1">
        <f>Surge_Predicted_Impact!$C$118</f>
        <v>0</v>
      </c>
      <c r="CD104" s="1">
        <f>Surge_Predicted_Impact!$C$119</f>
        <v>0</v>
      </c>
      <c r="CE104" s="1">
        <f t="shared" si="32"/>
        <v>0</v>
      </c>
      <c r="CF104" s="152">
        <f>Surge_Predicted_Impact!$C$120</f>
        <v>0</v>
      </c>
      <c r="CH104" s="1">
        <f ca="1">D104*Surge_Predicted_Impact!$C$135</f>
        <v>26620.69821525782</v>
      </c>
      <c r="CI104" s="18">
        <f ca="1">(C104-C103)*Surge_Predicted_Impact!$C$135</f>
        <v>279.39820961255464</v>
      </c>
      <c r="CJ104" s="18">
        <f ca="1">CJ103*(1- 1/Surge_Predicted_Impact!$C$137)+CI104</f>
        <v>10216.84190202325</v>
      </c>
      <c r="CK104" s="18">
        <f t="shared" ca="1" si="33"/>
        <v>9937.4436924106958</v>
      </c>
      <c r="CL104" s="1">
        <f ca="1">CJ104*(1-Surge_Predicted_Impact!$C$136)</f>
        <v>8684.3156167197631</v>
      </c>
      <c r="CM104" s="1">
        <f ca="1">CJ104*(1+Surge_Predicted_Impact!$C$136)</f>
        <v>11749.368187326738</v>
      </c>
      <c r="CN104" s="1">
        <f ca="1">CI104/Surge_Predicted_Impact!$C$138</f>
        <v>55.879641922510928</v>
      </c>
      <c r="CO104" s="1">
        <f ca="1">CK104/Surge_Predicted_Impact!$C$140</f>
        <v>397.49774769642784</v>
      </c>
      <c r="CP104" s="1">
        <f t="shared" ca="1" si="34"/>
        <v>453.37738961893876</v>
      </c>
      <c r="CQ104" s="1">
        <f ca="1">CI104/(Surge_Predicted_Impact!$C$138 + Surge_Predicted_Impact!$C$139)</f>
        <v>46.566368268759106</v>
      </c>
      <c r="CR104" s="1">
        <f ca="1">CK104/(Surge_Predicted_Impact!$C$140 + Surge_Predicted_Impact!$C$141)</f>
        <v>382.20937278502674</v>
      </c>
      <c r="CS104" s="152">
        <f>Surge_Predicted_Impact!$C$151</f>
        <v>12000</v>
      </c>
      <c r="CT104" s="152"/>
      <c r="CU104" s="1">
        <f ca="1">Surge_Predicted_Impact!$C$146*(Calculation!E104-Calculation!H104)</f>
        <v>-0.59776227530787374</v>
      </c>
      <c r="CV104" s="1">
        <f ca="1">H103*1/Surge_Predicted_Impact!$C$60</f>
        <v>5.2580244828031235</v>
      </c>
      <c r="CW104" s="1">
        <f ca="1">CV104*Surge_Predicted_Impact!$C$144+CU104</f>
        <v>-0.33486105116771753</v>
      </c>
      <c r="CX104" s="1">
        <f ca="1">CX103*(1-1/Surge_Predicted_Impact!$C$147)+CW103</f>
        <v>164.71285913818076</v>
      </c>
      <c r="CY104" s="1">
        <f ca="1">$CX104*(1-Surge_Predicted_Impact!$C$145)</f>
        <v>123.53464435363557</v>
      </c>
      <c r="CZ104" s="1">
        <f ca="1">$CX104*(1+Surge_Predicted_Impact!$C$145)</f>
        <v>205.89107392272595</v>
      </c>
      <c r="DA104" s="1">
        <f ca="1">CX104/Surge_Predicted_Impact!$C$148</f>
        <v>54.904286379393589</v>
      </c>
      <c r="DB104" s="152">
        <f>Surge_Predicted_Impact!$C$152</f>
        <v>0</v>
      </c>
    </row>
    <row r="105" spans="2:106" x14ac:dyDescent="0.25">
      <c r="B105" s="30">
        <f t="shared" si="35"/>
        <v>43994</v>
      </c>
      <c r="C105" s="18">
        <f ca="1">INDIRECT(_xlfn.CONCAT(EpidemiologicalModel_Selection!$C$2,"!",EpidemiologicalModel_Selection!$C$5,ROW()-1))</f>
        <v>73378.526511517543</v>
      </c>
      <c r="D105" s="18">
        <f ca="1">INDIRECT(_xlfn.CONCAT(EpidemiologicalModel_Selection!$C$2,"!",EpidemiologicalModel_Selection!$C$3,ROW()-1))</f>
        <v>2497.9078255570371</v>
      </c>
      <c r="E105" s="37">
        <f ca="1">INDIRECT(_xlfn.CONCAT(EpidemiologicalModel_Selection!$C$2,"!",EpidemiologicalModel_Selection!$C$4,ROW()-1))</f>
        <v>25.985848425954099</v>
      </c>
      <c r="F105" s="37">
        <f ca="1">E105*Surge_Predicted_Impact!$D$53</f>
        <v>2.2035999465209075</v>
      </c>
      <c r="G105" s="6">
        <f t="shared" ca="1" si="36"/>
        <v>31.275694558806432</v>
      </c>
      <c r="H105" s="24">
        <f ca="1">H104*(1-1/Surge_Predicted_Impact!$C$60)+F105</f>
        <v>31.275694558806432</v>
      </c>
      <c r="I105" s="24">
        <f ca="1">(1-Surge_Predicted_Impact!$C$68)*Calculation!O104</f>
        <v>2.9615008727630334</v>
      </c>
      <c r="J105" s="24">
        <f ca="1">I105+(J104*(1-1/Surge_Predicted_Impact!$C$63))</f>
        <v>32.329641805676765</v>
      </c>
      <c r="K105" s="24">
        <f ca="1">(1/Surge_Predicted_Impact!$C$62)*Calculation!L104</f>
        <v>1.3819104604292876</v>
      </c>
      <c r="L105" s="24">
        <f ca="1">M105+L104*(1-1/Surge_Predicted_Impact!$C$62)</f>
        <v>15.450479209611323</v>
      </c>
      <c r="M105" s="1">
        <f ca="1">E105*Surge_Predicted_Impact!$D$55</f>
        <v>0.24946414488915961</v>
      </c>
      <c r="N105" s="6">
        <f ca="1">N104*(1-1/Surge_Predicted_Impact!$C$64)+K105</f>
        <v>21.095095154547042</v>
      </c>
      <c r="O105" s="24">
        <f ca="1">N104*1/Surge_Predicted_Impact!$C$64</f>
        <v>2.8161692420168221</v>
      </c>
      <c r="P105" s="1">
        <f ca="1">E105*Surge_Predicted_Impact!$D$54</f>
        <v>1.7046716567425888</v>
      </c>
      <c r="Q105" s="1">
        <f ca="1">Q104*(1-1/Surge_Predicted_Impact!$C$61)+P105</f>
        <v>163.86275335654173</v>
      </c>
      <c r="R105" s="6">
        <f t="shared" ca="1" si="37"/>
        <v>211.64287437182983</v>
      </c>
      <c r="S105" s="1">
        <f ca="1">E105*Surge_Predicted_Impact!$D$56</f>
        <v>1.247320724445798E-3</v>
      </c>
      <c r="T105" s="6">
        <f ca="1">T104*(1-1/Surge_Predicted_Impact!$C$65)+S105</f>
        <v>4.5384077741186225E-2</v>
      </c>
      <c r="U105" s="1">
        <f ca="1">E105*Surge_Predicted_Impact!$D$57</f>
        <v>1.9957131591132769E-3</v>
      </c>
      <c r="V105" s="6">
        <f ca="1">U104*(1-1/Surge_Predicted_Impact!$C$66)+U105</f>
        <v>1.9957131591132769E-3</v>
      </c>
      <c r="W105" s="5">
        <f>Surge_Predicted_Impact!$C$72</f>
        <v>0</v>
      </c>
      <c r="X105" s="160">
        <f>Surge_Predicted_Impact!$C$73</f>
        <v>0</v>
      </c>
      <c r="Y105" s="5">
        <f>Surge_Predicted_Impact!$C$74</f>
        <v>0</v>
      </c>
      <c r="Z105" s="5">
        <f>Surge_Predicted_Impact!$C$75</f>
        <v>0</v>
      </c>
      <c r="AA105" s="5">
        <f>Surge_Predicted_Impact!$C$76</f>
        <v>0</v>
      </c>
      <c r="AC105" s="18">
        <f ca="1">_xlfn.CEILING.MATH(G105/Surge_Predicted_Impact!$C$92)*(24/Surge_Predicted_Impact!$C$89)*(7/Surge_Predicted_Impact!$C$90)</f>
        <v>42</v>
      </c>
      <c r="AD105" s="18">
        <f ca="1">_xlfn.CEILING.MATH(R105/Surge_Predicted_Impact!$C$93)*(24/Surge_Predicted_Impact!$C$89)*(7/Surge_Predicted_Impact!$C$90)</f>
        <v>372.75</v>
      </c>
      <c r="AE105" s="1">
        <f t="shared" ca="1" si="23"/>
        <v>414.75</v>
      </c>
      <c r="AF105" s="1">
        <f ca="1">_xlfn.CEILING.MATH(N105/Surge_Predicted_Impact!$C$94)*24/Surge_Predicted_Impact!$C$89*7/Surge_Predicted_Impact!$C$90</f>
        <v>115.5</v>
      </c>
      <c r="AG105" s="1">
        <f ca="1">_xlfn.CEILING.MATH(T105/Surge_Predicted_Impact!$C$95)*24/Surge_Predicted_Impact!$C$89*7/Surge_Predicted_Impact!$C$90</f>
        <v>5.25</v>
      </c>
      <c r="AH105" s="1">
        <f ca="1">_xlfn.CEILING.MATH(V105/Surge_Predicted_Impact!$C$96)*24/Surge_Predicted_Impact!$C$89*7/Surge_Predicted_Impact!$C$90</f>
        <v>5.25</v>
      </c>
      <c r="AI105" s="18">
        <f t="shared" ca="1" si="38"/>
        <v>540.75</v>
      </c>
      <c r="AJ105" s="41"/>
      <c r="AK105" s="23">
        <f ca="1">_xlfn.CEILING.MATH(G105/Surge_Predicted_Impact!$C$103)*24/Surge_Predicted_Impact!$C$100*7/Surge_Predicted_Impact!$C$101</f>
        <v>21</v>
      </c>
      <c r="AL105" s="23">
        <f ca="1">_xlfn.CEILING.MATH(R105/Surge_Predicted_Impact!$C$104)*24/Surge_Predicted_Impact!$C$100*7/Surge_Predicted_Impact!$C$101</f>
        <v>189</v>
      </c>
      <c r="AM105" s="23">
        <f ca="1">_xlfn.CEILING.MATH(N105/Surge_Predicted_Impact!$C$105)*24/Surge_Predicted_Impact!$C$100*7/Surge_Predicted_Impact!$C$101</f>
        <v>57.75</v>
      </c>
      <c r="AN105" s="23">
        <f ca="1">_xlfn.CEILING.MATH(T105/Surge_Predicted_Impact!$C$106)*24/Surge_Predicted_Impact!$C$100*7/Surge_Predicted_Impact!$C$101</f>
        <v>5.25</v>
      </c>
      <c r="AO105" s="23">
        <f ca="1">_xlfn.CEILING.MATH(V105/Surge_Predicted_Impact!$C$107)*24/Surge_Predicted_Impact!$C$100*7/Surge_Predicted_Impact!$C$101</f>
        <v>5.25</v>
      </c>
      <c r="AP105" s="1">
        <f t="shared" ca="1" si="24"/>
        <v>278.25</v>
      </c>
      <c r="AR105" s="38">
        <f ca="1">G105/Surge_Predicted_Impact!$C$81</f>
        <v>10.425231519602145</v>
      </c>
      <c r="AS105" s="38">
        <f ca="1">$R105/Surge_Predicted_Impact!$C$82</f>
        <v>105.82143718591492</v>
      </c>
      <c r="AT105" s="38">
        <f t="shared" ca="1" si="25"/>
        <v>116.24666870551707</v>
      </c>
      <c r="AU105" s="38">
        <f ca="1">N105/Surge_Predicted_Impact!$C$83</f>
        <v>10.547547577273521</v>
      </c>
      <c r="AV105" s="38">
        <f ca="1">T105/Surge_Predicted_Impact!$C$84</f>
        <v>2.2692038870593113E-2</v>
      </c>
      <c r="AW105" s="38">
        <f ca="1">V105/Surge_Predicted_Impact!$C$85</f>
        <v>4.9892828977831922E-4</v>
      </c>
      <c r="AX105" s="38">
        <f t="shared" ca="1" si="26"/>
        <v>126.81740724995095</v>
      </c>
      <c r="AZ105" s="1">
        <f ca="1">(AE105-BA104)*Surge_Predicted_Impact!$C$124</f>
        <v>2.7808060761558657</v>
      </c>
      <c r="BA105" s="1">
        <f ca="1">BA104*(1-1/Surge_Predicted_Impact!$C$125)+AZ105</f>
        <v>129.68809900453977</v>
      </c>
      <c r="BB105" s="37">
        <f t="shared" ca="1" si="39"/>
        <v>544.43809900453971</v>
      </c>
      <c r="BC105" s="1">
        <f ca="1">(AF105-BD104)*Surge_Predicted_Impact!$C$124</f>
        <v>0.84042293628082065</v>
      </c>
      <c r="BD105" s="1">
        <f ca="1">BD104*(1-1/Surge_Predicted_Impact!$C$125)+BC105</f>
        <v>30.051150281633191</v>
      </c>
      <c r="BE105" s="37">
        <f t="shared" ca="1" si="42"/>
        <v>145.5511502816332</v>
      </c>
      <c r="BF105" s="1">
        <f ca="1">(AI105-BG104)*Surge_Predicted_Impact!$C$124</f>
        <v>3.7132678656855531</v>
      </c>
      <c r="BG105" s="1">
        <f ca="1">BG104*(1-1/Surge_Predicted_Impact!$C$125)+BF105</f>
        <v>161.03482319488424</v>
      </c>
      <c r="BH105" s="37">
        <f t="shared" ca="1" si="43"/>
        <v>701.78482319488421</v>
      </c>
      <c r="BJ105" s="1">
        <f ca="1">(AT105-BK104)*Surge_Predicted_Impact!$C$124</f>
        <v>0.78144747608403975</v>
      </c>
      <c r="BK105" s="1">
        <f ca="1">BK104*(1-1/Surge_Predicted_Impact!$C$125)+BJ105</f>
        <v>36.161802780546203</v>
      </c>
      <c r="BL105" s="37">
        <f t="shared" ca="1" si="40"/>
        <v>152.40847148606326</v>
      </c>
      <c r="BM105" s="1">
        <f ca="1">(AU105-BN104)*Surge_Predicted_Impact!$C$124</f>
        <v>7.5855874963681777E-2</v>
      </c>
      <c r="BN105" s="1">
        <f ca="1">BN104*(1-1/Surge_Predicted_Impact!$C$125)+BM105</f>
        <v>2.8262473786615008</v>
      </c>
      <c r="BO105" s="37">
        <f t="shared" ca="1" si="41"/>
        <v>13.373794955935022</v>
      </c>
      <c r="BP105" s="1">
        <f ca="1">(AX105-AY104)*Surge_Predicted_Impact!$C$124</f>
        <v>1.2681740724995094</v>
      </c>
      <c r="BQ105" s="1">
        <f ca="1">BQ104*(1-1/Surge_Predicted_Impact!$C$125)+BP105</f>
        <v>49.286712990849971</v>
      </c>
      <c r="BR105" s="1">
        <f t="shared" ca="1" si="44"/>
        <v>176.10412024080091</v>
      </c>
      <c r="BS105" s="1">
        <f ca="1">(AP105-AQ104)*Surge_Predicted_Impact!$C$124</f>
        <v>2.7825000000000002</v>
      </c>
      <c r="BT105" s="1">
        <f ca="1">BT104*(1-1/Surge_Predicted_Impact!$C$125)+BS105</f>
        <v>102.53233745367267</v>
      </c>
      <c r="BU105" s="1">
        <f t="shared" ca="1" si="45"/>
        <v>380.78233745367265</v>
      </c>
      <c r="BW105" s="1">
        <f>Surge_Predicted_Impact!$C$112</f>
        <v>0</v>
      </c>
      <c r="BX105" s="1">
        <f>Surge_Predicted_Impact!$C$113</f>
        <v>0</v>
      </c>
      <c r="BY105" s="152">
        <f>Surge_Predicted_Impact!$C$114</f>
        <v>0</v>
      </c>
      <c r="BZ105" s="152">
        <f>Surge_Predicted_Impact!$C$115</f>
        <v>0</v>
      </c>
      <c r="CA105" s="152">
        <f t="shared" si="31"/>
        <v>0</v>
      </c>
      <c r="CB105" s="1">
        <f>Surge_Predicted_Impact!$C$117</f>
        <v>0</v>
      </c>
      <c r="CC105" s="1">
        <f>Surge_Predicted_Impact!$C$118</f>
        <v>0</v>
      </c>
      <c r="CD105" s="1">
        <f>Surge_Predicted_Impact!$C$119</f>
        <v>0</v>
      </c>
      <c r="CE105" s="1">
        <f t="shared" si="32"/>
        <v>0</v>
      </c>
      <c r="CF105" s="152">
        <f>Surge_Predicted_Impact!$C$120</f>
        <v>0</v>
      </c>
      <c r="CH105" s="1">
        <f ca="1">D105*Surge_Predicted_Impact!$C$135</f>
        <v>24979.07825557037</v>
      </c>
      <c r="CI105" s="18">
        <f ca="1">(C105-C104)*Surge_Predicted_Impact!$C$135</f>
        <v>259.85848425960285</v>
      </c>
      <c r="CJ105" s="18">
        <f ca="1">CJ104*(1- 1/Surge_Predicted_Impact!$C$137)+CI105</f>
        <v>9455.016196080529</v>
      </c>
      <c r="CK105" s="18">
        <f t="shared" ca="1" si="33"/>
        <v>9195.1577118209261</v>
      </c>
      <c r="CL105" s="1">
        <f ca="1">CJ105*(1-Surge_Predicted_Impact!$C$136)</f>
        <v>8036.7637666684495</v>
      </c>
      <c r="CM105" s="1">
        <f ca="1">CJ105*(1+Surge_Predicted_Impact!$C$136)</f>
        <v>10873.268625492607</v>
      </c>
      <c r="CN105" s="1">
        <f ca="1">CI105/Surge_Predicted_Impact!$C$138</f>
        <v>51.971696851920569</v>
      </c>
      <c r="CO105" s="1">
        <f ca="1">CK105/Surge_Predicted_Impact!$C$140</f>
        <v>367.80630847283703</v>
      </c>
      <c r="CP105" s="1">
        <f t="shared" ca="1" si="34"/>
        <v>419.7780053247576</v>
      </c>
      <c r="CQ105" s="1">
        <f ca="1">CI105/(Surge_Predicted_Impact!$C$138 + Surge_Predicted_Impact!$C$139)</f>
        <v>43.309747376600477</v>
      </c>
      <c r="CR105" s="1">
        <f ca="1">CK105/(Surge_Predicted_Impact!$C$140 + Surge_Predicted_Impact!$C$141)</f>
        <v>353.65991199311253</v>
      </c>
      <c r="CS105" s="152">
        <f>Surge_Predicted_Impact!$C$151</f>
        <v>12000</v>
      </c>
      <c r="CT105" s="152"/>
      <c r="CU105" s="1">
        <f ca="1">Surge_Predicted_Impact!$C$146*(Calculation!E105-Calculation!H105)</f>
        <v>-0.52898461328523327</v>
      </c>
      <c r="CV105" s="1">
        <f ca="1">H104*1/Surge_Predicted_Impact!$C$60</f>
        <v>4.845349102047587</v>
      </c>
      <c r="CW105" s="1">
        <f ca="1">CV105*Surge_Predicted_Impact!$C$144+CU105</f>
        <v>-0.28671715818285393</v>
      </c>
      <c r="CX105" s="1">
        <f ca="1">CX104*(1-1/Surge_Predicted_Impact!$C$147)+CW104</f>
        <v>156.14235513010402</v>
      </c>
      <c r="CY105" s="1">
        <f ca="1">$CX105*(1-Surge_Predicted_Impact!$C$145)</f>
        <v>117.10676634757802</v>
      </c>
      <c r="CZ105" s="1">
        <f ca="1">$CX105*(1+Surge_Predicted_Impact!$C$145)</f>
        <v>195.17794391263004</v>
      </c>
      <c r="DA105" s="1">
        <f ca="1">CX105/Surge_Predicted_Impact!$C$148</f>
        <v>52.047451710034672</v>
      </c>
      <c r="DB105" s="152">
        <f>Surge_Predicted_Impact!$C$152</f>
        <v>0</v>
      </c>
    </row>
    <row r="106" spans="2:106" x14ac:dyDescent="0.25">
      <c r="B106" s="30">
        <f t="shared" si="35"/>
        <v>43995</v>
      </c>
      <c r="C106" s="18">
        <f ca="1">INDIRECT(_xlfn.CONCAT(EpidemiologicalModel_Selection!$C$2,"!",EpidemiologicalModel_Selection!$C$5,ROW()-1))</f>
        <v>73402.706149412799</v>
      </c>
      <c r="D106" s="18">
        <f ca="1">INDIRECT(_xlfn.CONCAT(EpidemiologicalModel_Selection!$C$2,"!",EpidemiologicalModel_Selection!$C$3,ROW()-1))</f>
        <v>2343.6654759125022</v>
      </c>
      <c r="E106" s="37">
        <f ca="1">INDIRECT(_xlfn.CONCAT(EpidemiologicalModel_Selection!$C$2,"!",EpidemiologicalModel_Selection!$C$4,ROW()-1))</f>
        <v>24.17963789525329</v>
      </c>
      <c r="F106" s="37">
        <f ca="1">E106*Surge_Predicted_Impact!$D$53</f>
        <v>2.0504332935174792</v>
      </c>
      <c r="G106" s="6">
        <f t="shared" ca="1" si="36"/>
        <v>28.858171486780137</v>
      </c>
      <c r="H106" s="24">
        <f ca="1">H105*(1-1/Surge_Predicted_Impact!$C$60)+F106</f>
        <v>28.858171486780137</v>
      </c>
      <c r="I106" s="24">
        <f ca="1">(1-Surge_Predicted_Impact!$C$68)*Calculation!O105</f>
        <v>2.7739267033865698</v>
      </c>
      <c r="J106" s="24">
        <f ca="1">I106+(J105*(1-1/Surge_Predicted_Impact!$C$63))</f>
        <v>30.485048251109511</v>
      </c>
      <c r="K106" s="24">
        <f ca="1">(1/Surge_Predicted_Impact!$C$62)*Calculation!L105</f>
        <v>1.2875399341342768</v>
      </c>
      <c r="L106" s="24">
        <f ca="1">M106+L105*(1-1/Surge_Predicted_Impact!$C$62)</f>
        <v>14.395063799271478</v>
      </c>
      <c r="M106" s="1">
        <f ca="1">E106*Surge_Predicted_Impact!$D$55</f>
        <v>0.23212452379443183</v>
      </c>
      <c r="N106" s="6">
        <f ca="1">N105*(1-1/Surge_Predicted_Impact!$C$64)+K106</f>
        <v>19.745748194362939</v>
      </c>
      <c r="O106" s="24">
        <f ca="1">N105*1/Surge_Predicted_Impact!$C$64</f>
        <v>2.6368868943183803</v>
      </c>
      <c r="P106" s="1">
        <f ca="1">E106*Surge_Predicted_Impact!$D$54</f>
        <v>1.5861842459286155</v>
      </c>
      <c r="Q106" s="1">
        <f ca="1">Q105*(1-1/Surge_Predicted_Impact!$C$61)+P106</f>
        <v>153.74445521986024</v>
      </c>
      <c r="R106" s="6">
        <f t="shared" ca="1" si="37"/>
        <v>198.62456727024122</v>
      </c>
      <c r="S106" s="1">
        <f ca="1">E106*Surge_Predicted_Impact!$D$56</f>
        <v>1.1606226189721592E-3</v>
      </c>
      <c r="T106" s="6">
        <f ca="1">T105*(1-1/Surge_Predicted_Impact!$C$65)+S106</f>
        <v>4.2006292586039759E-2</v>
      </c>
      <c r="U106" s="1">
        <f ca="1">E106*Surge_Predicted_Impact!$D$57</f>
        <v>1.8569961903554546E-3</v>
      </c>
      <c r="V106" s="6">
        <f ca="1">U105*(1-1/Surge_Predicted_Impact!$C$66)+U106</f>
        <v>1.8569961903554546E-3</v>
      </c>
      <c r="W106" s="5">
        <f>Surge_Predicted_Impact!$C$72</f>
        <v>0</v>
      </c>
      <c r="X106" s="160">
        <f>Surge_Predicted_Impact!$C$73</f>
        <v>0</v>
      </c>
      <c r="Y106" s="5">
        <f>Surge_Predicted_Impact!$C$74</f>
        <v>0</v>
      </c>
      <c r="Z106" s="5">
        <f>Surge_Predicted_Impact!$C$75</f>
        <v>0</v>
      </c>
      <c r="AA106" s="5">
        <f>Surge_Predicted_Impact!$C$76</f>
        <v>0</v>
      </c>
      <c r="AC106" s="18">
        <f ca="1">_xlfn.CEILING.MATH(G106/Surge_Predicted_Impact!$C$92)*(24/Surge_Predicted_Impact!$C$89)*(7/Surge_Predicted_Impact!$C$90)</f>
        <v>42</v>
      </c>
      <c r="AD106" s="18">
        <f ca="1">_xlfn.CEILING.MATH(R106/Surge_Predicted_Impact!$C$93)*(24/Surge_Predicted_Impact!$C$89)*(7/Surge_Predicted_Impact!$C$90)</f>
        <v>351.75</v>
      </c>
      <c r="AE106" s="1">
        <f t="shared" ca="1" si="23"/>
        <v>393.75</v>
      </c>
      <c r="AF106" s="1">
        <f ca="1">_xlfn.CEILING.MATH(N106/Surge_Predicted_Impact!$C$94)*24/Surge_Predicted_Impact!$C$89*7/Surge_Predicted_Impact!$C$90</f>
        <v>105</v>
      </c>
      <c r="AG106" s="1">
        <f ca="1">_xlfn.CEILING.MATH(T106/Surge_Predicted_Impact!$C$95)*24/Surge_Predicted_Impact!$C$89*7/Surge_Predicted_Impact!$C$90</f>
        <v>5.25</v>
      </c>
      <c r="AH106" s="1">
        <f ca="1">_xlfn.CEILING.MATH(V106/Surge_Predicted_Impact!$C$96)*24/Surge_Predicted_Impact!$C$89*7/Surge_Predicted_Impact!$C$90</f>
        <v>5.25</v>
      </c>
      <c r="AI106" s="18">
        <f t="shared" ca="1" si="38"/>
        <v>509.25</v>
      </c>
      <c r="AJ106" s="41"/>
      <c r="AK106" s="23">
        <f ca="1">_xlfn.CEILING.MATH(G106/Surge_Predicted_Impact!$C$103)*24/Surge_Predicted_Impact!$C$100*7/Surge_Predicted_Impact!$C$101</f>
        <v>21</v>
      </c>
      <c r="AL106" s="23">
        <f ca="1">_xlfn.CEILING.MATH(R106/Surge_Predicted_Impact!$C$104)*24/Surge_Predicted_Impact!$C$100*7/Surge_Predicted_Impact!$C$101</f>
        <v>178.5</v>
      </c>
      <c r="AM106" s="23">
        <f ca="1">_xlfn.CEILING.MATH(N106/Surge_Predicted_Impact!$C$105)*24/Surge_Predicted_Impact!$C$100*7/Surge_Predicted_Impact!$C$101</f>
        <v>52.5</v>
      </c>
      <c r="AN106" s="23">
        <f ca="1">_xlfn.CEILING.MATH(T106/Surge_Predicted_Impact!$C$106)*24/Surge_Predicted_Impact!$C$100*7/Surge_Predicted_Impact!$C$101</f>
        <v>5.25</v>
      </c>
      <c r="AO106" s="23">
        <f ca="1">_xlfn.CEILING.MATH(V106/Surge_Predicted_Impact!$C$107)*24/Surge_Predicted_Impact!$C$100*7/Surge_Predicted_Impact!$C$101</f>
        <v>5.25</v>
      </c>
      <c r="AP106" s="1">
        <f t="shared" ca="1" si="24"/>
        <v>262.5</v>
      </c>
      <c r="AR106" s="38">
        <f ca="1">G106/Surge_Predicted_Impact!$C$81</f>
        <v>9.6193904955933789</v>
      </c>
      <c r="AS106" s="38">
        <f ca="1">$R106/Surge_Predicted_Impact!$C$82</f>
        <v>99.312283635120608</v>
      </c>
      <c r="AT106" s="38">
        <f t="shared" ca="1" si="25"/>
        <v>108.93167413071399</v>
      </c>
      <c r="AU106" s="38">
        <f ca="1">N106/Surge_Predicted_Impact!$C$83</f>
        <v>9.8728740971814695</v>
      </c>
      <c r="AV106" s="38">
        <f ca="1">T106/Surge_Predicted_Impact!$C$84</f>
        <v>2.100314629301988E-2</v>
      </c>
      <c r="AW106" s="38">
        <f ca="1">V106/Surge_Predicted_Impact!$C$85</f>
        <v>4.6424904758886364E-4</v>
      </c>
      <c r="AX106" s="38">
        <f t="shared" ca="1" si="26"/>
        <v>118.82601562323606</v>
      </c>
      <c r="AZ106" s="1">
        <f ca="1">(AE106-BA105)*Surge_Predicted_Impact!$C$124</f>
        <v>2.6406190099546025</v>
      </c>
      <c r="BA106" s="1">
        <f ca="1">BA105*(1-1/Surge_Predicted_Impact!$C$125)+AZ106</f>
        <v>123.06528237131296</v>
      </c>
      <c r="BB106" s="37">
        <f t="shared" ca="1" si="39"/>
        <v>516.81528237131295</v>
      </c>
      <c r="BC106" s="1">
        <f ca="1">(AF106-BD105)*Surge_Predicted_Impact!$C$124</f>
        <v>0.74948849718366806</v>
      </c>
      <c r="BD106" s="1">
        <f ca="1">BD105*(1-1/Surge_Predicted_Impact!$C$125)+BC106</f>
        <v>28.654128044414492</v>
      </c>
      <c r="BE106" s="37">
        <f t="shared" ca="1" si="42"/>
        <v>133.65412804441451</v>
      </c>
      <c r="BF106" s="1">
        <f ca="1">(AI106-BG105)*Surge_Predicted_Impact!$C$124</f>
        <v>3.4821517680511578</v>
      </c>
      <c r="BG106" s="1">
        <f ca="1">BG105*(1-1/Surge_Predicted_Impact!$C$125)+BF106</f>
        <v>153.01448759187224</v>
      </c>
      <c r="BH106" s="37">
        <f t="shared" ca="1" si="43"/>
        <v>662.26448759187224</v>
      </c>
      <c r="BJ106" s="1">
        <f ca="1">(AT106-BK105)*Surge_Predicted_Impact!$C$124</f>
        <v>0.72769871350167792</v>
      </c>
      <c r="BK106" s="1">
        <f ca="1">BK105*(1-1/Surge_Predicted_Impact!$C$125)+BJ106</f>
        <v>34.306515581151729</v>
      </c>
      <c r="BL106" s="37">
        <f t="shared" ca="1" si="40"/>
        <v>143.23818971186572</v>
      </c>
      <c r="BM106" s="1">
        <f ca="1">(AU106-BN105)*Surge_Predicted_Impact!$C$124</f>
        <v>7.0466267185199688E-2</v>
      </c>
      <c r="BN106" s="1">
        <f ca="1">BN105*(1-1/Surge_Predicted_Impact!$C$125)+BM106</f>
        <v>2.6948388330851651</v>
      </c>
      <c r="BO106" s="37">
        <f t="shared" ca="1" si="41"/>
        <v>12.567712930266634</v>
      </c>
      <c r="BP106" s="1">
        <f ca="1">(AX106-AY105)*Surge_Predicted_Impact!$C$124</f>
        <v>1.1882601562323607</v>
      </c>
      <c r="BQ106" s="1">
        <f ca="1">BQ105*(1-1/Surge_Predicted_Impact!$C$125)+BP106</f>
        <v>46.954493647735909</v>
      </c>
      <c r="BR106" s="1">
        <f t="shared" ca="1" si="44"/>
        <v>165.78050927097198</v>
      </c>
      <c r="BS106" s="1">
        <f ca="1">(AP106-AQ105)*Surge_Predicted_Impact!$C$124</f>
        <v>2.625</v>
      </c>
      <c r="BT106" s="1">
        <f ca="1">BT105*(1-1/Surge_Predicted_Impact!$C$125)+BS106</f>
        <v>97.833599064124627</v>
      </c>
      <c r="BU106" s="1">
        <f t="shared" ca="1" si="45"/>
        <v>360.33359906412466</v>
      </c>
      <c r="BW106" s="1">
        <f>Surge_Predicted_Impact!$C$112</f>
        <v>0</v>
      </c>
      <c r="BX106" s="1">
        <f>Surge_Predicted_Impact!$C$113</f>
        <v>0</v>
      </c>
      <c r="BY106" s="152">
        <f>Surge_Predicted_Impact!$C$114</f>
        <v>0</v>
      </c>
      <c r="BZ106" s="152">
        <f>Surge_Predicted_Impact!$C$115</f>
        <v>0</v>
      </c>
      <c r="CA106" s="152">
        <f t="shared" si="31"/>
        <v>0</v>
      </c>
      <c r="CB106" s="1">
        <f>Surge_Predicted_Impact!$C$117</f>
        <v>0</v>
      </c>
      <c r="CC106" s="1">
        <f>Surge_Predicted_Impact!$C$118</f>
        <v>0</v>
      </c>
      <c r="CD106" s="1">
        <f>Surge_Predicted_Impact!$C$119</f>
        <v>0</v>
      </c>
      <c r="CE106" s="1">
        <f t="shared" si="32"/>
        <v>0</v>
      </c>
      <c r="CF106" s="152">
        <f>Surge_Predicted_Impact!$C$120</f>
        <v>0</v>
      </c>
      <c r="CH106" s="1">
        <f ca="1">D106*Surge_Predicted_Impact!$C$135</f>
        <v>23436.65475912502</v>
      </c>
      <c r="CI106" s="18">
        <f ca="1">(C106-C105)*Surge_Predicted_Impact!$C$135</f>
        <v>241.79637895256747</v>
      </c>
      <c r="CJ106" s="18">
        <f ca="1">CJ105*(1- 1/Surge_Predicted_Impact!$C$137)+CI106</f>
        <v>8751.3109554250441</v>
      </c>
      <c r="CK106" s="18">
        <f t="shared" ca="1" si="33"/>
        <v>8509.5145764724766</v>
      </c>
      <c r="CL106" s="1">
        <f ca="1">CJ106*(1-Surge_Predicted_Impact!$C$136)</f>
        <v>7438.6143121112873</v>
      </c>
      <c r="CM106" s="1">
        <f ca="1">CJ106*(1+Surge_Predicted_Impact!$C$136)</f>
        <v>10064.007598738799</v>
      </c>
      <c r="CN106" s="1">
        <f ca="1">CI106/Surge_Predicted_Impact!$C$138</f>
        <v>48.359275790513493</v>
      </c>
      <c r="CO106" s="1">
        <f ca="1">CK106/Surge_Predicted_Impact!$C$140</f>
        <v>340.38058305889905</v>
      </c>
      <c r="CP106" s="1">
        <f t="shared" ca="1" si="34"/>
        <v>388.73985884941254</v>
      </c>
      <c r="CQ106" s="1">
        <f ca="1">CI106/(Surge_Predicted_Impact!$C$138 + Surge_Predicted_Impact!$C$139)</f>
        <v>40.29939649209458</v>
      </c>
      <c r="CR106" s="1">
        <f ca="1">CK106/(Surge_Predicted_Impact!$C$140 + Surge_Predicted_Impact!$C$141)</f>
        <v>327.28902217201835</v>
      </c>
      <c r="CS106" s="152">
        <f>Surge_Predicted_Impact!$C$151</f>
        <v>12000</v>
      </c>
      <c r="CT106" s="152"/>
      <c r="CU106" s="1">
        <f ca="1">Surge_Predicted_Impact!$C$146*(Calculation!E106-Calculation!H106)</f>
        <v>-0.46785335915268472</v>
      </c>
      <c r="CV106" s="1">
        <f ca="1">H105*1/Surge_Predicted_Impact!$C$60</f>
        <v>4.4679563655437757</v>
      </c>
      <c r="CW106" s="1">
        <f ca="1">CV106*Surge_Predicted_Impact!$C$144+CU106</f>
        <v>-0.24445554087549592</v>
      </c>
      <c r="CX106" s="1">
        <f ca="1">CX105*(1-1/Surge_Predicted_Impact!$C$147)+CW105</f>
        <v>148.04852021541595</v>
      </c>
      <c r="CY106" s="1">
        <f ca="1">$CX106*(1-Surge_Predicted_Impact!$C$145)</f>
        <v>111.03639016156197</v>
      </c>
      <c r="CZ106" s="1">
        <f ca="1">$CX106*(1+Surge_Predicted_Impact!$C$145)</f>
        <v>185.06065026926993</v>
      </c>
      <c r="DA106" s="1">
        <f ca="1">CX106/Surge_Predicted_Impact!$C$148</f>
        <v>49.34950673847198</v>
      </c>
      <c r="DB106" s="152">
        <f>Surge_Predicted_Impact!$C$152</f>
        <v>0</v>
      </c>
    </row>
    <row r="107" spans="2:106" x14ac:dyDescent="0.25">
      <c r="B107" s="30">
        <f t="shared" si="35"/>
        <v>43996</v>
      </c>
      <c r="C107" s="18">
        <f ca="1">INDIRECT(_xlfn.CONCAT(EpidemiologicalModel_Selection!$C$2,"!",EpidemiologicalModel_Selection!$C$5,ROW()-1))</f>
        <v>73425.21485591137</v>
      </c>
      <c r="D107" s="18">
        <f ca="1">INDIRECT(_xlfn.CONCAT(EpidemiologicalModel_Selection!$C$2,"!",EpidemiologicalModel_Selection!$C$3,ROW()-1))</f>
        <v>2198.7695055601848</v>
      </c>
      <c r="E107" s="37">
        <f ca="1">INDIRECT(_xlfn.CONCAT(EpidemiologicalModel_Selection!$C$2,"!",EpidemiologicalModel_Selection!$C$4,ROW()-1))</f>
        <v>22.508706498575883</v>
      </c>
      <c r="F107" s="37">
        <f ca="1">E107*Surge_Predicted_Impact!$D$53</f>
        <v>1.9087383110792349</v>
      </c>
      <c r="G107" s="6">
        <f t="shared" ca="1" si="36"/>
        <v>26.6443138711765</v>
      </c>
      <c r="H107" s="24">
        <f ca="1">H106*(1-1/Surge_Predicted_Impact!$C$60)+F107</f>
        <v>26.6443138711765</v>
      </c>
      <c r="I107" s="24">
        <f ca="1">(1-Surge_Predicted_Impact!$C$68)*Calculation!O106</f>
        <v>2.5973335909036046</v>
      </c>
      <c r="J107" s="24">
        <f ca="1">I107+(J106*(1-1/Surge_Predicted_Impact!$C$63))</f>
        <v>28.727374948997475</v>
      </c>
      <c r="K107" s="24">
        <f ca="1">(1/Surge_Predicted_Impact!$C$62)*Calculation!L106</f>
        <v>1.1995886499392898</v>
      </c>
      <c r="L107" s="24">
        <f ca="1">M107+L106*(1-1/Surge_Predicted_Impact!$C$62)</f>
        <v>13.411558731718516</v>
      </c>
      <c r="M107" s="1">
        <f ca="1">E107*Surge_Predicted_Impact!$D$55</f>
        <v>0.21608358238632869</v>
      </c>
      <c r="N107" s="6">
        <f ca="1">N106*(1-1/Surge_Predicted_Impact!$C$64)+K107</f>
        <v>18.477118320006863</v>
      </c>
      <c r="O107" s="24">
        <f ca="1">N106*1/Surge_Predicted_Impact!$C$64</f>
        <v>2.4682185242953674</v>
      </c>
      <c r="P107" s="1">
        <f ca="1">E107*Surge_Predicted_Impact!$D$54</f>
        <v>1.4765711463065778</v>
      </c>
      <c r="Q107" s="1">
        <f ca="1">Q106*(1-1/Surge_Predicted_Impact!$C$61)+P107</f>
        <v>144.23927956474824</v>
      </c>
      <c r="R107" s="6">
        <f t="shared" ca="1" si="37"/>
        <v>186.37821324546422</v>
      </c>
      <c r="S107" s="1">
        <f ca="1">E107*Surge_Predicted_Impact!$D$56</f>
        <v>1.0804179119316434E-3</v>
      </c>
      <c r="T107" s="6">
        <f ca="1">T106*(1-1/Surge_Predicted_Impact!$C$65)+S107</f>
        <v>3.8886081239367425E-2</v>
      </c>
      <c r="U107" s="1">
        <f ca="1">E107*Surge_Predicted_Impact!$D$57</f>
        <v>1.7286686590906296E-3</v>
      </c>
      <c r="V107" s="6">
        <f ca="1">U106*(1-1/Surge_Predicted_Impact!$C$66)+U107</f>
        <v>1.7286686590906296E-3</v>
      </c>
      <c r="W107" s="5">
        <f>Surge_Predicted_Impact!$C$72</f>
        <v>0</v>
      </c>
      <c r="X107" s="160">
        <f>Surge_Predicted_Impact!$C$73</f>
        <v>0</v>
      </c>
      <c r="Y107" s="5">
        <f>Surge_Predicted_Impact!$C$74</f>
        <v>0</v>
      </c>
      <c r="Z107" s="5">
        <f>Surge_Predicted_Impact!$C$75</f>
        <v>0</v>
      </c>
      <c r="AA107" s="5">
        <f>Surge_Predicted_Impact!$C$76</f>
        <v>0</v>
      </c>
      <c r="AC107" s="18">
        <f ca="1">_xlfn.CEILING.MATH(G107/Surge_Predicted_Impact!$C$92)*(24/Surge_Predicted_Impact!$C$89)*(7/Surge_Predicted_Impact!$C$90)</f>
        <v>36.75</v>
      </c>
      <c r="AD107" s="18">
        <f ca="1">_xlfn.CEILING.MATH(R107/Surge_Predicted_Impact!$C$93)*(24/Surge_Predicted_Impact!$C$89)*(7/Surge_Predicted_Impact!$C$90)</f>
        <v>330.75</v>
      </c>
      <c r="AE107" s="1">
        <f t="shared" ca="1" si="23"/>
        <v>367.5</v>
      </c>
      <c r="AF107" s="1">
        <f ca="1">_xlfn.CEILING.MATH(N107/Surge_Predicted_Impact!$C$94)*24/Surge_Predicted_Impact!$C$89*7/Surge_Predicted_Impact!$C$90</f>
        <v>99.75</v>
      </c>
      <c r="AG107" s="1">
        <f ca="1">_xlfn.CEILING.MATH(T107/Surge_Predicted_Impact!$C$95)*24/Surge_Predicted_Impact!$C$89*7/Surge_Predicted_Impact!$C$90</f>
        <v>5.25</v>
      </c>
      <c r="AH107" s="1">
        <f ca="1">_xlfn.CEILING.MATH(V107/Surge_Predicted_Impact!$C$96)*24/Surge_Predicted_Impact!$C$89*7/Surge_Predicted_Impact!$C$90</f>
        <v>5.25</v>
      </c>
      <c r="AI107" s="18">
        <f t="shared" ca="1" si="38"/>
        <v>477.75</v>
      </c>
      <c r="AJ107" s="41"/>
      <c r="AK107" s="23">
        <f ca="1">_xlfn.CEILING.MATH(G107/Surge_Predicted_Impact!$C$103)*24/Surge_Predicted_Impact!$C$100*7/Surge_Predicted_Impact!$C$101</f>
        <v>21</v>
      </c>
      <c r="AL107" s="23">
        <f ca="1">_xlfn.CEILING.MATH(R107/Surge_Predicted_Impact!$C$104)*24/Surge_Predicted_Impact!$C$100*7/Surge_Predicted_Impact!$C$101</f>
        <v>168</v>
      </c>
      <c r="AM107" s="23">
        <f ca="1">_xlfn.CEILING.MATH(N107/Surge_Predicted_Impact!$C$105)*24/Surge_Predicted_Impact!$C$100*7/Surge_Predicted_Impact!$C$101</f>
        <v>52.5</v>
      </c>
      <c r="AN107" s="23">
        <f ca="1">_xlfn.CEILING.MATH(T107/Surge_Predicted_Impact!$C$106)*24/Surge_Predicted_Impact!$C$100*7/Surge_Predicted_Impact!$C$101</f>
        <v>5.25</v>
      </c>
      <c r="AO107" s="23">
        <f ca="1">_xlfn.CEILING.MATH(V107/Surge_Predicted_Impact!$C$107)*24/Surge_Predicted_Impact!$C$100*7/Surge_Predicted_Impact!$C$101</f>
        <v>5.25</v>
      </c>
      <c r="AP107" s="1">
        <f t="shared" ca="1" si="24"/>
        <v>252</v>
      </c>
      <c r="AR107" s="38">
        <f ca="1">G107/Surge_Predicted_Impact!$C$81</f>
        <v>8.881437957058834</v>
      </c>
      <c r="AS107" s="38">
        <f ca="1">$R107/Surge_Predicted_Impact!$C$82</f>
        <v>93.189106622732112</v>
      </c>
      <c r="AT107" s="38">
        <f t="shared" ca="1" si="25"/>
        <v>102.07054457979095</v>
      </c>
      <c r="AU107" s="38">
        <f ca="1">N107/Surge_Predicted_Impact!$C$83</f>
        <v>9.2385591600034314</v>
      </c>
      <c r="AV107" s="38">
        <f ca="1">T107/Surge_Predicted_Impact!$C$84</f>
        <v>1.9443040619683712E-2</v>
      </c>
      <c r="AW107" s="38">
        <f ca="1">V107/Surge_Predicted_Impact!$C$85</f>
        <v>4.3216716477265739E-4</v>
      </c>
      <c r="AX107" s="38">
        <f t="shared" ca="1" si="26"/>
        <v>111.32897894757883</v>
      </c>
      <c r="AZ107" s="1">
        <f ca="1">(AE107-BA106)*Surge_Predicted_Impact!$C$124</f>
        <v>2.4443471762868705</v>
      </c>
      <c r="BA107" s="1">
        <f ca="1">BA106*(1-1/Surge_Predicted_Impact!$C$125)+AZ107</f>
        <v>116.71925223536319</v>
      </c>
      <c r="BB107" s="37">
        <f t="shared" ca="1" si="39"/>
        <v>484.21925223536317</v>
      </c>
      <c r="BC107" s="1">
        <f ca="1">(AF107-BD106)*Surge_Predicted_Impact!$C$124</f>
        <v>0.7109587195558551</v>
      </c>
      <c r="BD107" s="1">
        <f ca="1">BD106*(1-1/Surge_Predicted_Impact!$C$125)+BC107</f>
        <v>27.318363332226454</v>
      </c>
      <c r="BE107" s="37">
        <f t="shared" ca="1" si="42"/>
        <v>127.06836333222645</v>
      </c>
      <c r="BF107" s="1">
        <f ca="1">(AI107-BG106)*Surge_Predicted_Impact!$C$124</f>
        <v>3.2473551240812775</v>
      </c>
      <c r="BG107" s="1">
        <f ca="1">BG106*(1-1/Surge_Predicted_Impact!$C$125)+BF107</f>
        <v>145.33223645939123</v>
      </c>
      <c r="BH107" s="37">
        <f t="shared" ca="1" si="43"/>
        <v>623.0822364593912</v>
      </c>
      <c r="BJ107" s="1">
        <f ca="1">(AT107-BK106)*Surge_Predicted_Impact!$C$124</f>
        <v>0.67764028998639225</v>
      </c>
      <c r="BK107" s="1">
        <f ca="1">BK106*(1-1/Surge_Predicted_Impact!$C$125)+BJ107</f>
        <v>32.533690472484423</v>
      </c>
      <c r="BL107" s="37">
        <f t="shared" ca="1" si="40"/>
        <v>134.60423505227538</v>
      </c>
      <c r="BM107" s="1">
        <f ca="1">(AU107-BN106)*Surge_Predicted_Impact!$C$124</f>
        <v>6.5437203269182662E-2</v>
      </c>
      <c r="BN107" s="1">
        <f ca="1">BN106*(1-1/Surge_Predicted_Impact!$C$125)+BM107</f>
        <v>2.567787548276836</v>
      </c>
      <c r="BO107" s="37">
        <f t="shared" ca="1" si="41"/>
        <v>11.806346708280268</v>
      </c>
      <c r="BP107" s="1">
        <f ca="1">(AX107-AY106)*Surge_Predicted_Impact!$C$124</f>
        <v>1.1132897894757883</v>
      </c>
      <c r="BQ107" s="1">
        <f ca="1">BQ106*(1-1/Surge_Predicted_Impact!$C$125)+BP107</f>
        <v>44.713891033801985</v>
      </c>
      <c r="BR107" s="1">
        <f t="shared" ca="1" si="44"/>
        <v>156.04286998138082</v>
      </c>
      <c r="BS107" s="1">
        <f ca="1">(AP107-AQ106)*Surge_Predicted_Impact!$C$124</f>
        <v>2.52</v>
      </c>
      <c r="BT107" s="1">
        <f ca="1">BT106*(1-1/Surge_Predicted_Impact!$C$125)+BS107</f>
        <v>93.365484845258578</v>
      </c>
      <c r="BU107" s="1">
        <f t="shared" ca="1" si="45"/>
        <v>345.36548484525861</v>
      </c>
      <c r="BW107" s="1">
        <f>Surge_Predicted_Impact!$C$112</f>
        <v>0</v>
      </c>
      <c r="BX107" s="1">
        <f>Surge_Predicted_Impact!$C$113</f>
        <v>0</v>
      </c>
      <c r="BY107" s="152">
        <f>Surge_Predicted_Impact!$C$114</f>
        <v>0</v>
      </c>
      <c r="BZ107" s="152">
        <f>Surge_Predicted_Impact!$C$115</f>
        <v>0</v>
      </c>
      <c r="CA107" s="152">
        <f t="shared" si="31"/>
        <v>0</v>
      </c>
      <c r="CB107" s="1">
        <f>Surge_Predicted_Impact!$C$117</f>
        <v>0</v>
      </c>
      <c r="CC107" s="1">
        <f>Surge_Predicted_Impact!$C$118</f>
        <v>0</v>
      </c>
      <c r="CD107" s="1">
        <f>Surge_Predicted_Impact!$C$119</f>
        <v>0</v>
      </c>
      <c r="CE107" s="1">
        <f t="shared" si="32"/>
        <v>0</v>
      </c>
      <c r="CF107" s="152">
        <f>Surge_Predicted_Impact!$C$120</f>
        <v>0</v>
      </c>
      <c r="CH107" s="1">
        <f ca="1">D107*Surge_Predicted_Impact!$C$135</f>
        <v>21987.695055601849</v>
      </c>
      <c r="CI107" s="18">
        <f ca="1">(C107-C106)*Surge_Predicted_Impact!$C$135</f>
        <v>225.08706498570973</v>
      </c>
      <c r="CJ107" s="18">
        <f ca="1">CJ106*(1- 1/Surge_Predicted_Impact!$C$137)+CI107</f>
        <v>8101.2669248682496</v>
      </c>
      <c r="CK107" s="18">
        <f t="shared" ca="1" si="33"/>
        <v>7876.1798598825399</v>
      </c>
      <c r="CL107" s="1">
        <f ca="1">CJ107*(1-Surge_Predicted_Impact!$C$136)</f>
        <v>6886.076886138012</v>
      </c>
      <c r="CM107" s="1">
        <f ca="1">CJ107*(1+Surge_Predicted_Impact!$C$136)</f>
        <v>9316.4569635984863</v>
      </c>
      <c r="CN107" s="1">
        <f ca="1">CI107/Surge_Predicted_Impact!$C$138</f>
        <v>45.017412997141946</v>
      </c>
      <c r="CO107" s="1">
        <f ca="1">CK107/Surge_Predicted_Impact!$C$140</f>
        <v>315.04719439530157</v>
      </c>
      <c r="CP107" s="1">
        <f t="shared" ca="1" si="34"/>
        <v>360.06460739244352</v>
      </c>
      <c r="CQ107" s="1">
        <f ca="1">CI107/(Surge_Predicted_Impact!$C$138 + Surge_Predicted_Impact!$C$139)</f>
        <v>37.514510830951622</v>
      </c>
      <c r="CR107" s="1">
        <f ca="1">CK107/(Surge_Predicted_Impact!$C$140 + Surge_Predicted_Impact!$C$141)</f>
        <v>302.92999461086691</v>
      </c>
      <c r="CS107" s="152">
        <f>Surge_Predicted_Impact!$C$151</f>
        <v>12000</v>
      </c>
      <c r="CT107" s="152"/>
      <c r="CU107" s="1">
        <f ca="1">Surge_Predicted_Impact!$C$146*(Calculation!E107-Calculation!H107)</f>
        <v>-0.41356073726006176</v>
      </c>
      <c r="CV107" s="1">
        <f ca="1">H106*1/Surge_Predicted_Impact!$C$60</f>
        <v>4.1225959266828767</v>
      </c>
      <c r="CW107" s="1">
        <f ca="1">CV107*Surge_Predicted_Impact!$C$144+CU107</f>
        <v>-0.20743094092591791</v>
      </c>
      <c r="CX107" s="1">
        <f ca="1">CX106*(1-1/Surge_Predicted_Impact!$C$147)+CW106</f>
        <v>140.40163866376966</v>
      </c>
      <c r="CY107" s="1">
        <f ca="1">$CX107*(1-Surge_Predicted_Impact!$C$145)</f>
        <v>105.30122899782725</v>
      </c>
      <c r="CZ107" s="1">
        <f ca="1">$CX107*(1+Surge_Predicted_Impact!$C$145)</f>
        <v>175.50204832971207</v>
      </c>
      <c r="DA107" s="1">
        <f ca="1">CX107/Surge_Predicted_Impact!$C$148</f>
        <v>46.800546221256553</v>
      </c>
      <c r="DB107" s="152">
        <f>Surge_Predicted_Impact!$C$152</f>
        <v>0</v>
      </c>
    </row>
    <row r="108" spans="2:106" x14ac:dyDescent="0.25">
      <c r="B108" s="30">
        <f t="shared" si="35"/>
        <v>43997</v>
      </c>
      <c r="C108" s="18">
        <f ca="1">INDIRECT(_xlfn.CONCAT(EpidemiologicalModel_Selection!$C$2,"!",EpidemiologicalModel_Selection!$C$5,ROW()-1))</f>
        <v>73446.176629186943</v>
      </c>
      <c r="D108" s="18">
        <f ca="1">INDIRECT(_xlfn.CONCAT(EpidemiologicalModel_Selection!$C$2,"!",EpidemiologicalModel_Selection!$C$3,ROW()-1))</f>
        <v>2062.6763141528827</v>
      </c>
      <c r="E108" s="37">
        <f ca="1">INDIRECT(_xlfn.CONCAT(EpidemiologicalModel_Selection!$C$2,"!",EpidemiologicalModel_Selection!$C$4,ROW()-1))</f>
        <v>20.961773275568156</v>
      </c>
      <c r="F108" s="37">
        <f ca="1">E108*Surge_Predicted_Impact!$D$53</f>
        <v>1.7775583737681797</v>
      </c>
      <c r="G108" s="6">
        <f t="shared" ca="1" si="36"/>
        <v>24.615541691919468</v>
      </c>
      <c r="H108" s="24">
        <f ca="1">H107*(1-1/Surge_Predicted_Impact!$C$60)+F108</f>
        <v>24.615541691919468</v>
      </c>
      <c r="I108" s="24">
        <f ca="1">(1-Surge_Predicted_Impact!$C$68)*Calculation!O107</f>
        <v>2.4311952464309368</v>
      </c>
      <c r="J108" s="24">
        <f ca="1">I108+(J107*(1-1/Surge_Predicted_Impact!$C$63))</f>
        <v>27.054659488428776</v>
      </c>
      <c r="K108" s="24">
        <f ca="1">(1/Surge_Predicted_Impact!$C$62)*Calculation!L107</f>
        <v>1.1176298943098764</v>
      </c>
      <c r="L108" s="24">
        <f ca="1">M108+L107*(1-1/Surge_Predicted_Impact!$C$62)</f>
        <v>12.495161860854093</v>
      </c>
      <c r="M108" s="1">
        <f ca="1">E108*Surge_Predicted_Impact!$D$55</f>
        <v>0.20123302344545449</v>
      </c>
      <c r="N108" s="6">
        <f ca="1">N107*(1-1/Surge_Predicted_Impact!$C$64)+K108</f>
        <v>17.285108424315879</v>
      </c>
      <c r="O108" s="24">
        <f ca="1">N107*1/Surge_Predicted_Impact!$C$64</f>
        <v>2.3096397900008578</v>
      </c>
      <c r="P108" s="1">
        <f ca="1">E108*Surge_Predicted_Impact!$D$54</f>
        <v>1.3750923268772708</v>
      </c>
      <c r="Q108" s="1">
        <f ca="1">Q107*(1-1/Surge_Predicted_Impact!$C$61)+P108</f>
        <v>135.31156620842921</v>
      </c>
      <c r="R108" s="6">
        <f t="shared" ca="1" si="37"/>
        <v>174.86138755771208</v>
      </c>
      <c r="S108" s="1">
        <f ca="1">E108*Surge_Predicted_Impact!$D$56</f>
        <v>1.0061651172272724E-3</v>
      </c>
      <c r="T108" s="6">
        <f ca="1">T107*(1-1/Surge_Predicted_Impact!$C$65)+S108</f>
        <v>3.6003638232657953E-2</v>
      </c>
      <c r="U108" s="1">
        <f ca="1">E108*Surge_Predicted_Impact!$D$57</f>
        <v>1.609864187563636E-3</v>
      </c>
      <c r="V108" s="6">
        <f ca="1">U107*(1-1/Surge_Predicted_Impact!$C$66)+U108</f>
        <v>1.609864187563636E-3</v>
      </c>
      <c r="W108" s="5">
        <f>Surge_Predicted_Impact!$C$72</f>
        <v>0</v>
      </c>
      <c r="X108" s="160">
        <f>Surge_Predicted_Impact!$C$73</f>
        <v>0</v>
      </c>
      <c r="Y108" s="5">
        <f>Surge_Predicted_Impact!$C$74</f>
        <v>0</v>
      </c>
      <c r="Z108" s="5">
        <f>Surge_Predicted_Impact!$C$75</f>
        <v>0</v>
      </c>
      <c r="AA108" s="5">
        <f>Surge_Predicted_Impact!$C$76</f>
        <v>0</v>
      </c>
      <c r="AC108" s="18">
        <f ca="1">_xlfn.CEILING.MATH(G108/Surge_Predicted_Impact!$C$92)*(24/Surge_Predicted_Impact!$C$89)*(7/Surge_Predicted_Impact!$C$90)</f>
        <v>36.75</v>
      </c>
      <c r="AD108" s="18">
        <f ca="1">_xlfn.CEILING.MATH(R108/Surge_Predicted_Impact!$C$93)*(24/Surge_Predicted_Impact!$C$89)*(7/Surge_Predicted_Impact!$C$90)</f>
        <v>309.75</v>
      </c>
      <c r="AE108" s="1">
        <f t="shared" ca="1" si="23"/>
        <v>346.5</v>
      </c>
      <c r="AF108" s="1">
        <f ca="1">_xlfn.CEILING.MATH(N108/Surge_Predicted_Impact!$C$94)*24/Surge_Predicted_Impact!$C$89*7/Surge_Predicted_Impact!$C$90</f>
        <v>94.5</v>
      </c>
      <c r="AG108" s="1">
        <f ca="1">_xlfn.CEILING.MATH(T108/Surge_Predicted_Impact!$C$95)*24/Surge_Predicted_Impact!$C$89*7/Surge_Predicted_Impact!$C$90</f>
        <v>5.25</v>
      </c>
      <c r="AH108" s="1">
        <f ca="1">_xlfn.CEILING.MATH(V108/Surge_Predicted_Impact!$C$96)*24/Surge_Predicted_Impact!$C$89*7/Surge_Predicted_Impact!$C$90</f>
        <v>5.25</v>
      </c>
      <c r="AI108" s="18">
        <f t="shared" ca="1" si="38"/>
        <v>451.5</v>
      </c>
      <c r="AJ108" s="41"/>
      <c r="AK108" s="23">
        <f ca="1">_xlfn.CEILING.MATH(G108/Surge_Predicted_Impact!$C$103)*24/Surge_Predicted_Impact!$C$100*7/Surge_Predicted_Impact!$C$101</f>
        <v>21</v>
      </c>
      <c r="AL108" s="23">
        <f ca="1">_xlfn.CEILING.MATH(R108/Surge_Predicted_Impact!$C$104)*24/Surge_Predicted_Impact!$C$100*7/Surge_Predicted_Impact!$C$101</f>
        <v>157.5</v>
      </c>
      <c r="AM108" s="23">
        <f ca="1">_xlfn.CEILING.MATH(N108/Surge_Predicted_Impact!$C$105)*24/Surge_Predicted_Impact!$C$100*7/Surge_Predicted_Impact!$C$101</f>
        <v>47.25</v>
      </c>
      <c r="AN108" s="23">
        <f ca="1">_xlfn.CEILING.MATH(T108/Surge_Predicted_Impact!$C$106)*24/Surge_Predicted_Impact!$C$100*7/Surge_Predicted_Impact!$C$101</f>
        <v>5.25</v>
      </c>
      <c r="AO108" s="23">
        <f ca="1">_xlfn.CEILING.MATH(V108/Surge_Predicted_Impact!$C$107)*24/Surge_Predicted_Impact!$C$100*7/Surge_Predicted_Impact!$C$101</f>
        <v>5.25</v>
      </c>
      <c r="AP108" s="1">
        <f t="shared" ca="1" si="24"/>
        <v>236.25</v>
      </c>
      <c r="AR108" s="38">
        <f ca="1">G108/Surge_Predicted_Impact!$C$81</f>
        <v>8.2051805639731565</v>
      </c>
      <c r="AS108" s="38">
        <f ca="1">$R108/Surge_Predicted_Impact!$C$82</f>
        <v>87.430693778856039</v>
      </c>
      <c r="AT108" s="38">
        <f t="shared" ca="1" si="25"/>
        <v>95.635874342829197</v>
      </c>
      <c r="AU108" s="38">
        <f ca="1">N108/Surge_Predicted_Impact!$C$83</f>
        <v>8.6425542121579397</v>
      </c>
      <c r="AV108" s="38">
        <f ca="1">T108/Surge_Predicted_Impact!$C$84</f>
        <v>1.8001819116328976E-2</v>
      </c>
      <c r="AW108" s="38">
        <f ca="1">V108/Surge_Predicted_Impact!$C$85</f>
        <v>4.0246604689090899E-4</v>
      </c>
      <c r="AX108" s="38">
        <f t="shared" ca="1" si="26"/>
        <v>104.29683284015036</v>
      </c>
      <c r="AZ108" s="1">
        <f ca="1">(AE108-BA107)*Surge_Predicted_Impact!$C$124</f>
        <v>2.2978074776463684</v>
      </c>
      <c r="BA108" s="1">
        <f ca="1">BA107*(1-1/Surge_Predicted_Impact!$C$125)+AZ108</f>
        <v>110.67997026762647</v>
      </c>
      <c r="BB108" s="37">
        <f t="shared" ca="1" si="39"/>
        <v>457.17997026762646</v>
      </c>
      <c r="BC108" s="1">
        <f ca="1">(AF108-BD107)*Surge_Predicted_Impact!$C$124</f>
        <v>0.67181636667773548</v>
      </c>
      <c r="BD108" s="1">
        <f ca="1">BD107*(1-1/Surge_Predicted_Impact!$C$125)+BC108</f>
        <v>26.038868032316586</v>
      </c>
      <c r="BE108" s="37">
        <f t="shared" ca="1" si="42"/>
        <v>120.53886803231659</v>
      </c>
      <c r="BF108" s="1">
        <f ca="1">(AI108-BG107)*Surge_Predicted_Impact!$C$124</f>
        <v>3.0616776354060882</v>
      </c>
      <c r="BG108" s="1">
        <f ca="1">BG107*(1-1/Surge_Predicted_Impact!$C$125)+BF108</f>
        <v>138.01304006198365</v>
      </c>
      <c r="BH108" s="37">
        <f t="shared" ca="1" si="43"/>
        <v>589.5130400619837</v>
      </c>
      <c r="BJ108" s="1">
        <f ca="1">(AT108-BK107)*Surge_Predicted_Impact!$C$124</f>
        <v>0.63102183870344775</v>
      </c>
      <c r="BK108" s="1">
        <f ca="1">BK107*(1-1/Surge_Predicted_Impact!$C$125)+BJ108</f>
        <v>30.840877277438985</v>
      </c>
      <c r="BL108" s="37">
        <f t="shared" ca="1" si="40"/>
        <v>126.47675162026817</v>
      </c>
      <c r="BM108" s="1">
        <f ca="1">(AU108-BN107)*Surge_Predicted_Impact!$C$124</f>
        <v>6.0747666638811038E-2</v>
      </c>
      <c r="BN108" s="1">
        <f ca="1">BN107*(1-1/Surge_Predicted_Impact!$C$125)+BM108</f>
        <v>2.4451218186101586</v>
      </c>
      <c r="BO108" s="37">
        <f t="shared" ca="1" si="41"/>
        <v>11.087676030768097</v>
      </c>
      <c r="BP108" s="1">
        <f ca="1">(AX108-AY107)*Surge_Predicted_Impact!$C$124</f>
        <v>1.0429683284015037</v>
      </c>
      <c r="BQ108" s="1">
        <f ca="1">BQ107*(1-1/Surge_Predicted_Impact!$C$125)+BP108</f>
        <v>42.563010002646209</v>
      </c>
      <c r="BR108" s="1">
        <f t="shared" ca="1" si="44"/>
        <v>146.85984284279658</v>
      </c>
      <c r="BS108" s="1">
        <f ca="1">(AP108-AQ107)*Surge_Predicted_Impact!$C$124</f>
        <v>2.3625000000000003</v>
      </c>
      <c r="BT108" s="1">
        <f ca="1">BT107*(1-1/Surge_Predicted_Impact!$C$125)+BS108</f>
        <v>89.059021642025826</v>
      </c>
      <c r="BU108" s="1">
        <f t="shared" ca="1" si="45"/>
        <v>325.30902164202581</v>
      </c>
      <c r="BW108" s="1">
        <f>Surge_Predicted_Impact!$C$112</f>
        <v>0</v>
      </c>
      <c r="BX108" s="1">
        <f>Surge_Predicted_Impact!$C$113</f>
        <v>0</v>
      </c>
      <c r="BY108" s="152">
        <f>Surge_Predicted_Impact!$C$114</f>
        <v>0</v>
      </c>
      <c r="BZ108" s="152">
        <f>Surge_Predicted_Impact!$C$115</f>
        <v>0</v>
      </c>
      <c r="CA108" s="152">
        <f t="shared" si="31"/>
        <v>0</v>
      </c>
      <c r="CB108" s="1">
        <f>Surge_Predicted_Impact!$C$117</f>
        <v>0</v>
      </c>
      <c r="CC108" s="1">
        <f>Surge_Predicted_Impact!$C$118</f>
        <v>0</v>
      </c>
      <c r="CD108" s="1">
        <f>Surge_Predicted_Impact!$C$119</f>
        <v>0</v>
      </c>
      <c r="CE108" s="1">
        <f t="shared" si="32"/>
        <v>0</v>
      </c>
      <c r="CF108" s="152">
        <f>Surge_Predicted_Impact!$C$120</f>
        <v>0</v>
      </c>
      <c r="CH108" s="1">
        <f ca="1">D108*Surge_Predicted_Impact!$C$135</f>
        <v>20626.763141528827</v>
      </c>
      <c r="CI108" s="18">
        <f ca="1">(C108-C107)*Surge_Predicted_Impact!$C$135</f>
        <v>209.61773275572341</v>
      </c>
      <c r="CJ108" s="18">
        <f ca="1">CJ107*(1- 1/Surge_Predicted_Impact!$C$137)+CI108</f>
        <v>7500.7579651371479</v>
      </c>
      <c r="CK108" s="18">
        <f t="shared" ca="1" si="33"/>
        <v>7291.1402323814245</v>
      </c>
      <c r="CL108" s="1">
        <f ca="1">CJ108*(1-Surge_Predicted_Impact!$C$136)</f>
        <v>6375.6442703665753</v>
      </c>
      <c r="CM108" s="1">
        <f ca="1">CJ108*(1+Surge_Predicted_Impact!$C$136)</f>
        <v>8625.8716599077197</v>
      </c>
      <c r="CN108" s="1">
        <f ca="1">CI108/Surge_Predicted_Impact!$C$138</f>
        <v>41.923546551144682</v>
      </c>
      <c r="CO108" s="1">
        <f ca="1">CK108/Surge_Predicted_Impact!$C$140</f>
        <v>291.64560929525697</v>
      </c>
      <c r="CP108" s="1">
        <f t="shared" ca="1" si="34"/>
        <v>333.56915584640166</v>
      </c>
      <c r="CQ108" s="1">
        <f ca="1">CI108/(Surge_Predicted_Impact!$C$138 + Surge_Predicted_Impact!$C$139)</f>
        <v>34.936288792620566</v>
      </c>
      <c r="CR108" s="1">
        <f ca="1">CK108/(Surge_Predicted_Impact!$C$140 + Surge_Predicted_Impact!$C$141)</f>
        <v>280.42847047620864</v>
      </c>
      <c r="CS108" s="152">
        <f>Surge_Predicted_Impact!$C$151</f>
        <v>12000</v>
      </c>
      <c r="CT108" s="152"/>
      <c r="CU108" s="1">
        <f ca="1">Surge_Predicted_Impact!$C$146*(Calculation!E108-Calculation!H108)</f>
        <v>-0.36537684163513123</v>
      </c>
      <c r="CV108" s="1">
        <f ca="1">H107*1/Surge_Predicted_Impact!$C$60</f>
        <v>3.8063305530252145</v>
      </c>
      <c r="CW108" s="1">
        <f ca="1">CV108*Surge_Predicted_Impact!$C$144+CU108</f>
        <v>-0.17506031398387051</v>
      </c>
      <c r="CX108" s="1">
        <f ca="1">CX107*(1-1/Surge_Predicted_Impact!$C$147)+CW107</f>
        <v>133.17412578965525</v>
      </c>
      <c r="CY108" s="1">
        <f ca="1">$CX108*(1-Surge_Predicted_Impact!$C$145)</f>
        <v>99.880594342241437</v>
      </c>
      <c r="CZ108" s="1">
        <f ca="1">$CX108*(1+Surge_Predicted_Impact!$C$145)</f>
        <v>166.46765723706906</v>
      </c>
      <c r="DA108" s="1">
        <f ca="1">CX108/Surge_Predicted_Impact!$C$148</f>
        <v>44.391375263218414</v>
      </c>
      <c r="DB108" s="152">
        <f>Surge_Predicted_Impact!$C$152</f>
        <v>0</v>
      </c>
    </row>
    <row r="109" spans="2:106" x14ac:dyDescent="0.25">
      <c r="B109" s="30">
        <f t="shared" si="35"/>
        <v>43998</v>
      </c>
      <c r="C109" s="18">
        <f ca="1">INDIRECT(_xlfn.CONCAT(EpidemiologicalModel_Selection!$C$2,"!",EpidemiologicalModel_Selection!$C$5,ROW()-1))</f>
        <v>73465.705257017209</v>
      </c>
      <c r="D109" s="18">
        <f ca="1">INDIRECT(_xlfn.CONCAT(EpidemiologicalModel_Selection!$C$2,"!",EpidemiologicalModel_Selection!$C$3,ROW()-1))</f>
        <v>1934.8709195436668</v>
      </c>
      <c r="E109" s="37">
        <f ca="1">INDIRECT(_xlfn.CONCAT(EpidemiologicalModel_Selection!$C$2,"!",EpidemiologicalModel_Selection!$C$4,ROW()-1))</f>
        <v>19.528627830275763</v>
      </c>
      <c r="F109" s="37">
        <f ca="1">E109*Surge_Predicted_Impact!$D$53</f>
        <v>1.6560276400073848</v>
      </c>
      <c r="G109" s="6">
        <f t="shared" ca="1" si="36"/>
        <v>22.755063375938359</v>
      </c>
      <c r="H109" s="24">
        <f ca="1">H108*(1-1/Surge_Predicted_Impact!$C$60)+F109</f>
        <v>22.755063375938359</v>
      </c>
      <c r="I109" s="24">
        <f ca="1">(1-Surge_Predicted_Impact!$C$68)*Calculation!O108</f>
        <v>2.2749951931508448</v>
      </c>
      <c r="J109" s="24">
        <f ca="1">I109+(J108*(1-1/Surge_Predicted_Impact!$C$63))</f>
        <v>25.464703326089797</v>
      </c>
      <c r="K109" s="24">
        <f ca="1">(1/Surge_Predicted_Impact!$C$62)*Calculation!L108</f>
        <v>1.0412634884045078</v>
      </c>
      <c r="L109" s="24">
        <f ca="1">M109+L108*(1-1/Surge_Predicted_Impact!$C$62)</f>
        <v>11.641373199620233</v>
      </c>
      <c r="M109" s="1">
        <f ca="1">E109*Surge_Predicted_Impact!$D$55</f>
        <v>0.18747482717064751</v>
      </c>
      <c r="N109" s="6">
        <f ca="1">N108*(1-1/Surge_Predicted_Impact!$C$64)+K109</f>
        <v>16.165733359680903</v>
      </c>
      <c r="O109" s="24">
        <f ca="1">N108*1/Surge_Predicted_Impact!$C$64</f>
        <v>2.1606385530394849</v>
      </c>
      <c r="P109" s="1">
        <f ca="1">E109*Surge_Predicted_Impact!$D$54</f>
        <v>1.2810779856660899</v>
      </c>
      <c r="Q109" s="1">
        <f ca="1">Q108*(1-1/Surge_Predicted_Impact!$C$61)+P109</f>
        <v>126.92753232206465</v>
      </c>
      <c r="R109" s="6">
        <f t="shared" ca="1" si="37"/>
        <v>164.03360884777467</v>
      </c>
      <c r="S109" s="1">
        <f ca="1">E109*Surge_Predicted_Impact!$D$56</f>
        <v>9.3737413585323756E-4</v>
      </c>
      <c r="T109" s="6">
        <f ca="1">T108*(1-1/Surge_Predicted_Impact!$C$65)+S109</f>
        <v>3.3340648545245398E-2</v>
      </c>
      <c r="U109" s="1">
        <f ca="1">E109*Surge_Predicted_Impact!$D$57</f>
        <v>1.4997986173651801E-3</v>
      </c>
      <c r="V109" s="6">
        <f ca="1">U108*(1-1/Surge_Predicted_Impact!$C$66)+U109</f>
        <v>1.4997986173651801E-3</v>
      </c>
      <c r="W109" s="5">
        <f>Surge_Predicted_Impact!$C$72</f>
        <v>0</v>
      </c>
      <c r="X109" s="160">
        <f>Surge_Predicted_Impact!$C$73</f>
        <v>0</v>
      </c>
      <c r="Y109" s="5">
        <f>Surge_Predicted_Impact!$C$74</f>
        <v>0</v>
      </c>
      <c r="Z109" s="5">
        <f>Surge_Predicted_Impact!$C$75</f>
        <v>0</v>
      </c>
      <c r="AA109" s="5">
        <f>Surge_Predicted_Impact!$C$76</f>
        <v>0</v>
      </c>
      <c r="AC109" s="18">
        <f ca="1">_xlfn.CEILING.MATH(G109/Surge_Predicted_Impact!$C$92)*(24/Surge_Predicted_Impact!$C$89)*(7/Surge_Predicted_Impact!$C$90)</f>
        <v>31.5</v>
      </c>
      <c r="AD109" s="18">
        <f ca="1">_xlfn.CEILING.MATH(R109/Surge_Predicted_Impact!$C$93)*(24/Surge_Predicted_Impact!$C$89)*(7/Surge_Predicted_Impact!$C$90)</f>
        <v>288.75</v>
      </c>
      <c r="AE109" s="1">
        <f t="shared" ca="1" si="23"/>
        <v>320.25</v>
      </c>
      <c r="AF109" s="1">
        <f ca="1">_xlfn.CEILING.MATH(N109/Surge_Predicted_Impact!$C$94)*24/Surge_Predicted_Impact!$C$89*7/Surge_Predicted_Impact!$C$90</f>
        <v>89.25</v>
      </c>
      <c r="AG109" s="1">
        <f ca="1">_xlfn.CEILING.MATH(T109/Surge_Predicted_Impact!$C$95)*24/Surge_Predicted_Impact!$C$89*7/Surge_Predicted_Impact!$C$90</f>
        <v>5.25</v>
      </c>
      <c r="AH109" s="1">
        <f ca="1">_xlfn.CEILING.MATH(V109/Surge_Predicted_Impact!$C$96)*24/Surge_Predicted_Impact!$C$89*7/Surge_Predicted_Impact!$C$90</f>
        <v>5.25</v>
      </c>
      <c r="AI109" s="18">
        <f t="shared" ca="1" si="38"/>
        <v>420</v>
      </c>
      <c r="AJ109" s="41"/>
      <c r="AK109" s="23">
        <f ca="1">_xlfn.CEILING.MATH(G109/Surge_Predicted_Impact!$C$103)*24/Surge_Predicted_Impact!$C$100*7/Surge_Predicted_Impact!$C$101</f>
        <v>15.75</v>
      </c>
      <c r="AL109" s="23">
        <f ca="1">_xlfn.CEILING.MATH(R109/Surge_Predicted_Impact!$C$104)*24/Surge_Predicted_Impact!$C$100*7/Surge_Predicted_Impact!$C$101</f>
        <v>147</v>
      </c>
      <c r="AM109" s="23">
        <f ca="1">_xlfn.CEILING.MATH(N109/Surge_Predicted_Impact!$C$105)*24/Surge_Predicted_Impact!$C$100*7/Surge_Predicted_Impact!$C$101</f>
        <v>47.25</v>
      </c>
      <c r="AN109" s="23">
        <f ca="1">_xlfn.CEILING.MATH(T109/Surge_Predicted_Impact!$C$106)*24/Surge_Predicted_Impact!$C$100*7/Surge_Predicted_Impact!$C$101</f>
        <v>5.25</v>
      </c>
      <c r="AO109" s="23">
        <f ca="1">_xlfn.CEILING.MATH(V109/Surge_Predicted_Impact!$C$107)*24/Surge_Predicted_Impact!$C$100*7/Surge_Predicted_Impact!$C$101</f>
        <v>5.25</v>
      </c>
      <c r="AP109" s="1">
        <f t="shared" ca="1" si="24"/>
        <v>220.5</v>
      </c>
      <c r="AR109" s="38">
        <f ca="1">G109/Surge_Predicted_Impact!$C$81</f>
        <v>7.5850211253127862</v>
      </c>
      <c r="AS109" s="38">
        <f ca="1">$R109/Surge_Predicted_Impact!$C$82</f>
        <v>82.016804423887336</v>
      </c>
      <c r="AT109" s="38">
        <f t="shared" ca="1" si="25"/>
        <v>89.601825549200129</v>
      </c>
      <c r="AU109" s="38">
        <f ca="1">N109/Surge_Predicted_Impact!$C$83</f>
        <v>8.0828666798404516</v>
      </c>
      <c r="AV109" s="38">
        <f ca="1">T109/Surge_Predicted_Impact!$C$84</f>
        <v>1.6670324272622699E-2</v>
      </c>
      <c r="AW109" s="38">
        <f ca="1">V109/Surge_Predicted_Impact!$C$85</f>
        <v>3.7494965434129503E-4</v>
      </c>
      <c r="AX109" s="38">
        <f t="shared" ca="1" si="26"/>
        <v>97.701737502967546</v>
      </c>
      <c r="AZ109" s="1">
        <f ca="1">(AE109-BA108)*Surge_Predicted_Impact!$C$124</f>
        <v>2.0957002973237353</v>
      </c>
      <c r="BA109" s="1">
        <f ca="1">BA108*(1-1/Surge_Predicted_Impact!$C$125)+AZ109</f>
        <v>104.86995840297689</v>
      </c>
      <c r="BB109" s="37">
        <f t="shared" ca="1" si="39"/>
        <v>425.11995840297686</v>
      </c>
      <c r="BC109" s="1">
        <f ca="1">(AF109-BD108)*Surge_Predicted_Impact!$C$124</f>
        <v>0.6321113196768342</v>
      </c>
      <c r="BD109" s="1">
        <f ca="1">BD108*(1-1/Surge_Predicted_Impact!$C$125)+BC109</f>
        <v>24.81106020682795</v>
      </c>
      <c r="BE109" s="37">
        <f t="shared" ca="1" si="42"/>
        <v>114.06106020682795</v>
      </c>
      <c r="BF109" s="1">
        <f ca="1">(AI109-BG108)*Surge_Predicted_Impact!$C$124</f>
        <v>2.8198695993801635</v>
      </c>
      <c r="BG109" s="1">
        <f ca="1">BG108*(1-1/Surge_Predicted_Impact!$C$125)+BF109</f>
        <v>130.97483537122213</v>
      </c>
      <c r="BH109" s="37">
        <f t="shared" ca="1" si="43"/>
        <v>550.97483537122207</v>
      </c>
      <c r="BJ109" s="1">
        <f ca="1">(AT109-BK108)*Surge_Predicted_Impact!$C$124</f>
        <v>0.58760948271761149</v>
      </c>
      <c r="BK109" s="1">
        <f ca="1">BK108*(1-1/Surge_Predicted_Impact!$C$125)+BJ109</f>
        <v>29.22556695462524</v>
      </c>
      <c r="BL109" s="37">
        <f t="shared" ca="1" si="40"/>
        <v>118.82739250382537</v>
      </c>
      <c r="BM109" s="1">
        <f ca="1">(AU109-BN108)*Surge_Predicted_Impact!$C$124</f>
        <v>5.6377448612302927E-2</v>
      </c>
      <c r="BN109" s="1">
        <f ca="1">BN108*(1-1/Surge_Predicted_Impact!$C$125)+BM109</f>
        <v>2.3268477087503072</v>
      </c>
      <c r="BO109" s="37">
        <f t="shared" ca="1" si="41"/>
        <v>10.409714388590759</v>
      </c>
      <c r="BP109" s="1">
        <f ca="1">(AX109-AY108)*Surge_Predicted_Impact!$C$124</f>
        <v>0.97701737502967545</v>
      </c>
      <c r="BQ109" s="1">
        <f ca="1">BQ108*(1-1/Surge_Predicted_Impact!$C$125)+BP109</f>
        <v>40.499812377486869</v>
      </c>
      <c r="BR109" s="1">
        <f t="shared" ca="1" si="44"/>
        <v>138.20154988045442</v>
      </c>
      <c r="BS109" s="1">
        <f ca="1">(AP109-AQ108)*Surge_Predicted_Impact!$C$124</f>
        <v>2.2050000000000001</v>
      </c>
      <c r="BT109" s="1">
        <f ca="1">BT108*(1-1/Surge_Predicted_Impact!$C$125)+BS109</f>
        <v>84.902662953309701</v>
      </c>
      <c r="BU109" s="1">
        <f t="shared" ca="1" si="45"/>
        <v>305.40266295330969</v>
      </c>
      <c r="BW109" s="1">
        <f>Surge_Predicted_Impact!$C$112</f>
        <v>0</v>
      </c>
      <c r="BX109" s="1">
        <f>Surge_Predicted_Impact!$C$113</f>
        <v>0</v>
      </c>
      <c r="BY109" s="152">
        <f>Surge_Predicted_Impact!$C$114</f>
        <v>0</v>
      </c>
      <c r="BZ109" s="152">
        <f>Surge_Predicted_Impact!$C$115</f>
        <v>0</v>
      </c>
      <c r="CA109" s="152">
        <f t="shared" si="31"/>
        <v>0</v>
      </c>
      <c r="CB109" s="1">
        <f>Surge_Predicted_Impact!$C$117</f>
        <v>0</v>
      </c>
      <c r="CC109" s="1">
        <f>Surge_Predicted_Impact!$C$118</f>
        <v>0</v>
      </c>
      <c r="CD109" s="1">
        <f>Surge_Predicted_Impact!$C$119</f>
        <v>0</v>
      </c>
      <c r="CE109" s="1">
        <f t="shared" si="32"/>
        <v>0</v>
      </c>
      <c r="CF109" s="152">
        <f>Surge_Predicted_Impact!$C$120</f>
        <v>0</v>
      </c>
      <c r="CH109" s="1">
        <f ca="1">D109*Surge_Predicted_Impact!$C$135</f>
        <v>19348.70919543667</v>
      </c>
      <c r="CI109" s="18">
        <f ca="1">(C109-C108)*Surge_Predicted_Impact!$C$135</f>
        <v>195.28627830266487</v>
      </c>
      <c r="CJ109" s="18">
        <f ca="1">CJ108*(1- 1/Surge_Predicted_Impact!$C$137)+CI109</f>
        <v>6945.9684469260983</v>
      </c>
      <c r="CK109" s="18">
        <f t="shared" ca="1" si="33"/>
        <v>6750.6821686234334</v>
      </c>
      <c r="CL109" s="1">
        <f ca="1">CJ109*(1-Surge_Predicted_Impact!$C$136)</f>
        <v>5904.073179887183</v>
      </c>
      <c r="CM109" s="1">
        <f ca="1">CJ109*(1+Surge_Predicted_Impact!$C$136)</f>
        <v>7987.8637139650127</v>
      </c>
      <c r="CN109" s="1">
        <f ca="1">CI109/Surge_Predicted_Impact!$C$138</f>
        <v>39.057255660532974</v>
      </c>
      <c r="CO109" s="1">
        <f ca="1">CK109/Surge_Predicted_Impact!$C$140</f>
        <v>270.02728674493733</v>
      </c>
      <c r="CP109" s="1">
        <f t="shared" ca="1" si="34"/>
        <v>309.0845424054703</v>
      </c>
      <c r="CQ109" s="1">
        <f ca="1">CI109/(Surge_Predicted_Impact!$C$138 + Surge_Predicted_Impact!$C$139)</f>
        <v>32.547713050444145</v>
      </c>
      <c r="CR109" s="1">
        <f ca="1">CK109/(Surge_Predicted_Impact!$C$140 + Surge_Predicted_Impact!$C$141)</f>
        <v>259.64162187013204</v>
      </c>
      <c r="CS109" s="152">
        <f>Surge_Predicted_Impact!$C$151</f>
        <v>12000</v>
      </c>
      <c r="CT109" s="152"/>
      <c r="CU109" s="1">
        <f ca="1">Surge_Predicted_Impact!$C$146*(Calculation!E109-Calculation!H109)</f>
        <v>-0.32264355456625965</v>
      </c>
      <c r="CV109" s="1">
        <f ca="1">H108*1/Surge_Predicted_Impact!$C$60</f>
        <v>3.5165059559884955</v>
      </c>
      <c r="CW109" s="1">
        <f ca="1">CV109*Surge_Predicted_Impact!$C$144+CU109</f>
        <v>-0.14681825676683485</v>
      </c>
      <c r="CX109" s="1">
        <f ca="1">CX108*(1-1/Surge_Predicted_Impact!$C$147)+CW108</f>
        <v>126.34035918618861</v>
      </c>
      <c r="CY109" s="1">
        <f ca="1">$CX109*(1-Surge_Predicted_Impact!$C$145)</f>
        <v>94.755269389641455</v>
      </c>
      <c r="CZ109" s="1">
        <f ca="1">$CX109*(1+Surge_Predicted_Impact!$C$145)</f>
        <v>157.92544898273576</v>
      </c>
      <c r="DA109" s="1">
        <f ca="1">CX109/Surge_Predicted_Impact!$C$148</f>
        <v>42.113453062062867</v>
      </c>
      <c r="DB109" s="152">
        <f>Surge_Predicted_Impact!$C$152</f>
        <v>0</v>
      </c>
    </row>
    <row r="110" spans="2:106" x14ac:dyDescent="0.25">
      <c r="B110" s="30">
        <f t="shared" si="35"/>
        <v>43999</v>
      </c>
      <c r="C110" s="18">
        <f ca="1">INDIRECT(_xlfn.CONCAT(EpidemiologicalModel_Selection!$C$2,"!",EpidemiologicalModel_Selection!$C$5,ROW()-1))</f>
        <v>73483.905271926604</v>
      </c>
      <c r="D110" s="18">
        <f ca="1">INDIRECT(_xlfn.CONCAT(EpidemiologicalModel_Selection!$C$2,"!",EpidemiologicalModel_Selection!$C$3,ROW()-1))</f>
        <v>1814.8658687713673</v>
      </c>
      <c r="E110" s="37">
        <f ca="1">INDIRECT(_xlfn.CONCAT(EpidemiologicalModel_Selection!$C$2,"!",EpidemiologicalModel_Selection!$C$4,ROW()-1))</f>
        <v>18.200014909390848</v>
      </c>
      <c r="F110" s="37">
        <f ca="1">E110*Surge_Predicted_Impact!$D$53</f>
        <v>1.5433612643163439</v>
      </c>
      <c r="G110" s="6">
        <f t="shared" ca="1" si="36"/>
        <v>21.047701300834937</v>
      </c>
      <c r="H110" s="24">
        <f ca="1">H109*(1-1/Surge_Predicted_Impact!$C$60)+F110</f>
        <v>21.047701300834937</v>
      </c>
      <c r="I110" s="24">
        <f ca="1">(1-Surge_Predicted_Impact!$C$68)*Calculation!O109</f>
        <v>2.1282289747438927</v>
      </c>
      <c r="J110" s="24">
        <f ca="1">I110+(J109*(1-1/Surge_Predicted_Impact!$C$63))</f>
        <v>23.955117539963723</v>
      </c>
      <c r="K110" s="24">
        <f ca="1">(1/Surge_Predicted_Impact!$C$62)*Calculation!L109</f>
        <v>0.97011443330168601</v>
      </c>
      <c r="L110" s="24">
        <f ca="1">M110+L109*(1-1/Surge_Predicted_Impact!$C$62)</f>
        <v>10.845978909448698</v>
      </c>
      <c r="M110" s="1">
        <f ca="1">E110*Surge_Predicted_Impact!$D$55</f>
        <v>0.17472014313015233</v>
      </c>
      <c r="N110" s="6">
        <f ca="1">N109*(1-1/Surge_Predicted_Impact!$C$64)+K110</f>
        <v>15.115131123022477</v>
      </c>
      <c r="O110" s="24">
        <f ca="1">N109*1/Surge_Predicted_Impact!$C$64</f>
        <v>2.0207166699601129</v>
      </c>
      <c r="P110" s="1">
        <f ca="1">E110*Surge_Predicted_Impact!$D$54</f>
        <v>1.1939209780560396</v>
      </c>
      <c r="Q110" s="1">
        <f ca="1">Q109*(1-1/Surge_Predicted_Impact!$C$61)+P110</f>
        <v>119.05520099140179</v>
      </c>
      <c r="R110" s="6">
        <f t="shared" ca="1" si="37"/>
        <v>153.85629744081419</v>
      </c>
      <c r="S110" s="1">
        <f ca="1">E110*Surge_Predicted_Impact!$D$56</f>
        <v>8.7360071565076162E-4</v>
      </c>
      <c r="T110" s="6">
        <f ca="1">T109*(1-1/Surge_Predicted_Impact!$C$65)+S110</f>
        <v>3.0880184406371622E-2</v>
      </c>
      <c r="U110" s="1">
        <f ca="1">E110*Surge_Predicted_Impact!$D$57</f>
        <v>1.3977611450412186E-3</v>
      </c>
      <c r="V110" s="6">
        <f ca="1">U109*(1-1/Surge_Predicted_Impact!$C$66)+U110</f>
        <v>1.3977611450412186E-3</v>
      </c>
      <c r="W110" s="5">
        <f>Surge_Predicted_Impact!$C$72</f>
        <v>0</v>
      </c>
      <c r="X110" s="160">
        <f>Surge_Predicted_Impact!$C$73</f>
        <v>0</v>
      </c>
      <c r="Y110" s="5">
        <f>Surge_Predicted_Impact!$C$74</f>
        <v>0</v>
      </c>
      <c r="Z110" s="5">
        <f>Surge_Predicted_Impact!$C$75</f>
        <v>0</v>
      </c>
      <c r="AA110" s="5">
        <f>Surge_Predicted_Impact!$C$76</f>
        <v>0</v>
      </c>
      <c r="AC110" s="18">
        <f ca="1">_xlfn.CEILING.MATH(G110/Surge_Predicted_Impact!$C$92)*(24/Surge_Predicted_Impact!$C$89)*(7/Surge_Predicted_Impact!$C$90)</f>
        <v>31.5</v>
      </c>
      <c r="AD110" s="18">
        <f ca="1">_xlfn.CEILING.MATH(R110/Surge_Predicted_Impact!$C$93)*(24/Surge_Predicted_Impact!$C$89)*(7/Surge_Predicted_Impact!$C$90)</f>
        <v>273</v>
      </c>
      <c r="AE110" s="1">
        <f t="shared" ca="1" si="23"/>
        <v>304.5</v>
      </c>
      <c r="AF110" s="1">
        <f ca="1">_xlfn.CEILING.MATH(N110/Surge_Predicted_Impact!$C$94)*24/Surge_Predicted_Impact!$C$89*7/Surge_Predicted_Impact!$C$90</f>
        <v>84</v>
      </c>
      <c r="AG110" s="1">
        <f ca="1">_xlfn.CEILING.MATH(T110/Surge_Predicted_Impact!$C$95)*24/Surge_Predicted_Impact!$C$89*7/Surge_Predicted_Impact!$C$90</f>
        <v>5.25</v>
      </c>
      <c r="AH110" s="1">
        <f ca="1">_xlfn.CEILING.MATH(V110/Surge_Predicted_Impact!$C$96)*24/Surge_Predicted_Impact!$C$89*7/Surge_Predicted_Impact!$C$90</f>
        <v>5.25</v>
      </c>
      <c r="AI110" s="18">
        <f t="shared" ca="1" si="38"/>
        <v>399</v>
      </c>
      <c r="AJ110" s="41"/>
      <c r="AK110" s="23">
        <f ca="1">_xlfn.CEILING.MATH(G110/Surge_Predicted_Impact!$C$103)*24/Surge_Predicted_Impact!$C$100*7/Surge_Predicted_Impact!$C$101</f>
        <v>15.75</v>
      </c>
      <c r="AL110" s="23">
        <f ca="1">_xlfn.CEILING.MATH(R110/Surge_Predicted_Impact!$C$104)*24/Surge_Predicted_Impact!$C$100*7/Surge_Predicted_Impact!$C$101</f>
        <v>136.5</v>
      </c>
      <c r="AM110" s="23">
        <f ca="1">_xlfn.CEILING.MATH(N110/Surge_Predicted_Impact!$C$105)*24/Surge_Predicted_Impact!$C$100*7/Surge_Predicted_Impact!$C$101</f>
        <v>42</v>
      </c>
      <c r="AN110" s="23">
        <f ca="1">_xlfn.CEILING.MATH(T110/Surge_Predicted_Impact!$C$106)*24/Surge_Predicted_Impact!$C$100*7/Surge_Predicted_Impact!$C$101</f>
        <v>5.25</v>
      </c>
      <c r="AO110" s="23">
        <f ca="1">_xlfn.CEILING.MATH(V110/Surge_Predicted_Impact!$C$107)*24/Surge_Predicted_Impact!$C$100*7/Surge_Predicted_Impact!$C$101</f>
        <v>5.25</v>
      </c>
      <c r="AP110" s="1">
        <f t="shared" ca="1" si="24"/>
        <v>204.75</v>
      </c>
      <c r="AR110" s="38">
        <f ca="1">G110/Surge_Predicted_Impact!$C$81</f>
        <v>7.0159004336116455</v>
      </c>
      <c r="AS110" s="38">
        <f ca="1">$R110/Surge_Predicted_Impact!$C$82</f>
        <v>76.928148720407094</v>
      </c>
      <c r="AT110" s="38">
        <f t="shared" ca="1" si="25"/>
        <v>83.944049154018742</v>
      </c>
      <c r="AU110" s="38">
        <f ca="1">N110/Surge_Predicted_Impact!$C$83</f>
        <v>7.5575655615112387</v>
      </c>
      <c r="AV110" s="38">
        <f ca="1">T110/Surge_Predicted_Impact!$C$84</f>
        <v>1.5440092203185811E-2</v>
      </c>
      <c r="AW110" s="38">
        <f ca="1">V110/Surge_Predicted_Impact!$C$85</f>
        <v>3.4944028626030465E-4</v>
      </c>
      <c r="AX110" s="38">
        <f t="shared" ca="1" si="26"/>
        <v>91.517404248019432</v>
      </c>
      <c r="AZ110" s="1">
        <f ca="1">(AE110-BA109)*Surge_Predicted_Impact!$C$124</f>
        <v>1.9963004159702311</v>
      </c>
      <c r="BA110" s="1">
        <f ca="1">BA109*(1-1/Surge_Predicted_Impact!$C$125)+AZ110</f>
        <v>99.375547504448775</v>
      </c>
      <c r="BB110" s="37">
        <f t="shared" ca="1" si="39"/>
        <v>403.87554750444878</v>
      </c>
      <c r="BC110" s="1">
        <f ca="1">(AF110-BD109)*Surge_Predicted_Impact!$C$124</f>
        <v>0.59188939793172057</v>
      </c>
      <c r="BD110" s="1">
        <f ca="1">BD109*(1-1/Surge_Predicted_Impact!$C$125)+BC110</f>
        <v>23.630731018557675</v>
      </c>
      <c r="BE110" s="37">
        <f t="shared" ca="1" si="42"/>
        <v>107.63073101855767</v>
      </c>
      <c r="BF110" s="1">
        <f ca="1">(AI110-BG109)*Surge_Predicted_Impact!$C$124</f>
        <v>2.6802516462877786</v>
      </c>
      <c r="BG110" s="1">
        <f ca="1">BG109*(1-1/Surge_Predicted_Impact!$C$125)+BF110</f>
        <v>124.29974163385118</v>
      </c>
      <c r="BH110" s="37">
        <f t="shared" ca="1" si="43"/>
        <v>523.29974163385123</v>
      </c>
      <c r="BJ110" s="1">
        <f ca="1">(AT110-BK109)*Surge_Predicted_Impact!$C$124</f>
        <v>0.54718482199393503</v>
      </c>
      <c r="BK110" s="1">
        <f ca="1">BK109*(1-1/Surge_Predicted_Impact!$C$125)+BJ110</f>
        <v>27.68521127986023</v>
      </c>
      <c r="BL110" s="37">
        <f t="shared" ca="1" si="40"/>
        <v>111.62926043387897</v>
      </c>
      <c r="BM110" s="1">
        <f ca="1">(AU110-BN109)*Surge_Predicted_Impact!$C$124</f>
        <v>5.2307178527609313E-2</v>
      </c>
      <c r="BN110" s="1">
        <f ca="1">BN109*(1-1/Surge_Predicted_Impact!$C$125)+BM110</f>
        <v>2.2129514795100378</v>
      </c>
      <c r="BO110" s="37">
        <f t="shared" ca="1" si="41"/>
        <v>9.7705170410212769</v>
      </c>
      <c r="BP110" s="1">
        <f ca="1">(AX110-AY109)*Surge_Predicted_Impact!$C$124</f>
        <v>0.91517404248019429</v>
      </c>
      <c r="BQ110" s="1">
        <f ca="1">BQ109*(1-1/Surge_Predicted_Impact!$C$125)+BP110</f>
        <v>38.522142678718005</v>
      </c>
      <c r="BR110" s="1">
        <f t="shared" ca="1" si="44"/>
        <v>130.03954692673744</v>
      </c>
      <c r="BS110" s="1">
        <f ca="1">(AP110-AQ109)*Surge_Predicted_Impact!$C$124</f>
        <v>2.0474999999999999</v>
      </c>
      <c r="BT110" s="1">
        <f ca="1">BT109*(1-1/Surge_Predicted_Impact!$C$125)+BS110</f>
        <v>80.885687028073292</v>
      </c>
      <c r="BU110" s="1">
        <f t="shared" ca="1" si="45"/>
        <v>285.63568702807328</v>
      </c>
      <c r="BW110" s="1">
        <f>Surge_Predicted_Impact!$C$112</f>
        <v>0</v>
      </c>
      <c r="BX110" s="1">
        <f>Surge_Predicted_Impact!$C$113</f>
        <v>0</v>
      </c>
      <c r="BY110" s="152">
        <f>Surge_Predicted_Impact!$C$114</f>
        <v>0</v>
      </c>
      <c r="BZ110" s="152">
        <f>Surge_Predicted_Impact!$C$115</f>
        <v>0</v>
      </c>
      <c r="CA110" s="152">
        <f t="shared" si="31"/>
        <v>0</v>
      </c>
      <c r="CB110" s="1">
        <f>Surge_Predicted_Impact!$C$117</f>
        <v>0</v>
      </c>
      <c r="CC110" s="1">
        <f>Surge_Predicted_Impact!$C$118</f>
        <v>0</v>
      </c>
      <c r="CD110" s="1">
        <f>Surge_Predicted_Impact!$C$119</f>
        <v>0</v>
      </c>
      <c r="CE110" s="1">
        <f t="shared" si="32"/>
        <v>0</v>
      </c>
      <c r="CF110" s="152">
        <f>Surge_Predicted_Impact!$C$120</f>
        <v>0</v>
      </c>
      <c r="CH110" s="1">
        <f ca="1">D110*Surge_Predicted_Impact!$C$135</f>
        <v>18148.658687713672</v>
      </c>
      <c r="CI110" s="18">
        <f ca="1">(C110-C109)*Surge_Predicted_Impact!$C$135</f>
        <v>182.00014909394667</v>
      </c>
      <c r="CJ110" s="18">
        <f ca="1">CJ109*(1- 1/Surge_Predicted_Impact!$C$137)+CI110</f>
        <v>6433.371751327435</v>
      </c>
      <c r="CK110" s="18">
        <f t="shared" ca="1" si="33"/>
        <v>6251.3716022334884</v>
      </c>
      <c r="CL110" s="1">
        <f ca="1">CJ110*(1-Surge_Predicted_Impact!$C$136)</f>
        <v>5468.3659886283194</v>
      </c>
      <c r="CM110" s="1">
        <f ca="1">CJ110*(1+Surge_Predicted_Impact!$C$136)</f>
        <v>7398.3775140265498</v>
      </c>
      <c r="CN110" s="1">
        <f ca="1">CI110/Surge_Predicted_Impact!$C$138</f>
        <v>36.400029818789335</v>
      </c>
      <c r="CO110" s="1">
        <f ca="1">CK110/Surge_Predicted_Impact!$C$140</f>
        <v>250.05486408933953</v>
      </c>
      <c r="CP110" s="1">
        <f t="shared" ca="1" si="34"/>
        <v>286.45489390812884</v>
      </c>
      <c r="CQ110" s="1">
        <f ca="1">CI110/(Surge_Predicted_Impact!$C$138 + Surge_Predicted_Impact!$C$139)</f>
        <v>30.333358182324446</v>
      </c>
      <c r="CR110" s="1">
        <f ca="1">CK110/(Surge_Predicted_Impact!$C$140 + Surge_Predicted_Impact!$C$141)</f>
        <v>240.43736931667263</v>
      </c>
      <c r="CS110" s="152">
        <f>Surge_Predicted_Impact!$C$151</f>
        <v>12000</v>
      </c>
      <c r="CT110" s="152"/>
      <c r="CU110" s="1">
        <f ca="1">Surge_Predicted_Impact!$C$146*(Calculation!E110-Calculation!H110)</f>
        <v>-0.28476863914440892</v>
      </c>
      <c r="CV110" s="1">
        <f ca="1">H109*1/Surge_Predicted_Impact!$C$60</f>
        <v>3.2507233394197654</v>
      </c>
      <c r="CW110" s="1">
        <f ca="1">CV110*Surge_Predicted_Impact!$C$144+CU110</f>
        <v>-0.12223247217342065</v>
      </c>
      <c r="CX110" s="1">
        <f ca="1">CX109*(1-1/Surge_Predicted_Impact!$C$147)+CW109</f>
        <v>119.87652297011233</v>
      </c>
      <c r="CY110" s="1">
        <f ca="1">$CX110*(1-Surge_Predicted_Impact!$C$145)</f>
        <v>89.907392227584253</v>
      </c>
      <c r="CZ110" s="1">
        <f ca="1">$CX110*(1+Surge_Predicted_Impact!$C$145)</f>
        <v>149.84565371264043</v>
      </c>
      <c r="DA110" s="1">
        <f ca="1">CX110/Surge_Predicted_Impact!$C$148</f>
        <v>39.958840990037444</v>
      </c>
      <c r="DB110" s="152">
        <f>Surge_Predicted_Impact!$C$152</f>
        <v>0</v>
      </c>
    </row>
    <row r="111" spans="2:106" x14ac:dyDescent="0.25">
      <c r="B111" s="30">
        <f t="shared" si="35"/>
        <v>44000</v>
      </c>
      <c r="C111" s="18">
        <f ca="1">INDIRECT(_xlfn.CONCAT(EpidemiologicalModel_Selection!$C$2,"!",EpidemiologicalModel_Selection!$C$5,ROW()-1))</f>
        <v>73500.872804745071</v>
      </c>
      <c r="D111" s="18">
        <f ca="1">INDIRECT(_xlfn.CONCAT(EpidemiologicalModel_Selection!$C$2,"!",EpidemiologicalModel_Selection!$C$3,ROW()-1))</f>
        <v>1702.2001252490199</v>
      </c>
      <c r="E111" s="37">
        <f ca="1">INDIRECT(_xlfn.CONCAT(EpidemiologicalModel_Selection!$C$2,"!",EpidemiologicalModel_Selection!$C$4,ROW()-1))</f>
        <v>16.967532818464679</v>
      </c>
      <c r="F111" s="37">
        <f ca="1">E111*Surge_Predicted_Impact!$D$53</f>
        <v>1.4388467830058049</v>
      </c>
      <c r="G111" s="6">
        <f t="shared" ca="1" si="36"/>
        <v>19.479733612292893</v>
      </c>
      <c r="H111" s="24">
        <f ca="1">H110*(1-1/Surge_Predicted_Impact!$C$60)+F111</f>
        <v>19.479733612292893</v>
      </c>
      <c r="I111" s="24">
        <f ca="1">(1-Surge_Predicted_Impact!$C$68)*Calculation!O110</f>
        <v>1.9904059199107111</v>
      </c>
      <c r="J111" s="24">
        <f ca="1">I111+(J110*(1-1/Surge_Predicted_Impact!$C$63))</f>
        <v>22.52336381130819</v>
      </c>
      <c r="K111" s="24">
        <f ca="1">(1/Surge_Predicted_Impact!$C$62)*Calculation!L110</f>
        <v>0.90383157578739148</v>
      </c>
      <c r="L111" s="24">
        <f ca="1">M111+L110*(1-1/Surge_Predicted_Impact!$C$62)</f>
        <v>10.105035648718568</v>
      </c>
      <c r="M111" s="1">
        <f ca="1">E111*Surge_Predicted_Impact!$D$55</f>
        <v>0.16288831505726109</v>
      </c>
      <c r="N111" s="6">
        <f ca="1">N110*(1-1/Surge_Predicted_Impact!$C$64)+K111</f>
        <v>14.129571308432059</v>
      </c>
      <c r="O111" s="24">
        <f ca="1">N110*1/Surge_Predicted_Impact!$C$64</f>
        <v>1.8893913903778097</v>
      </c>
      <c r="P111" s="1">
        <f ca="1">E111*Surge_Predicted_Impact!$D$54</f>
        <v>1.1130701528912827</v>
      </c>
      <c r="Q111" s="1">
        <f ca="1">Q110*(1-1/Surge_Predicted_Impact!$C$61)+P111</f>
        <v>111.6643282163358</v>
      </c>
      <c r="R111" s="6">
        <f t="shared" ca="1" si="37"/>
        <v>144.29272767636257</v>
      </c>
      <c r="S111" s="1">
        <f ca="1">E111*Surge_Predicted_Impact!$D$56</f>
        <v>8.1444157528630541E-4</v>
      </c>
      <c r="T111" s="6">
        <f ca="1">T110*(1-1/Surge_Predicted_Impact!$C$65)+S111</f>
        <v>2.8606607541020766E-2</v>
      </c>
      <c r="U111" s="1">
        <f ca="1">E111*Surge_Predicted_Impact!$D$57</f>
        <v>1.3031065204580888E-3</v>
      </c>
      <c r="V111" s="6">
        <f ca="1">U110*(1-1/Surge_Predicted_Impact!$C$66)+U111</f>
        <v>1.3031065204580888E-3</v>
      </c>
      <c r="W111" s="5">
        <f>Surge_Predicted_Impact!$C$72</f>
        <v>0</v>
      </c>
      <c r="X111" s="160">
        <f>Surge_Predicted_Impact!$C$73</f>
        <v>0</v>
      </c>
      <c r="Y111" s="5">
        <f>Surge_Predicted_Impact!$C$74</f>
        <v>0</v>
      </c>
      <c r="Z111" s="5">
        <f>Surge_Predicted_Impact!$C$75</f>
        <v>0</v>
      </c>
      <c r="AA111" s="5">
        <f>Surge_Predicted_Impact!$C$76</f>
        <v>0</v>
      </c>
      <c r="AC111" s="18">
        <f ca="1">_xlfn.CEILING.MATH(G111/Surge_Predicted_Impact!$C$92)*(24/Surge_Predicted_Impact!$C$89)*(7/Surge_Predicted_Impact!$C$90)</f>
        <v>26.25</v>
      </c>
      <c r="AD111" s="18">
        <f ca="1">_xlfn.CEILING.MATH(R111/Surge_Predicted_Impact!$C$93)*(24/Surge_Predicted_Impact!$C$89)*(7/Surge_Predicted_Impact!$C$90)</f>
        <v>257.25</v>
      </c>
      <c r="AE111" s="1">
        <f t="shared" ca="1" si="23"/>
        <v>283.5</v>
      </c>
      <c r="AF111" s="1">
        <f ca="1">_xlfn.CEILING.MATH(N111/Surge_Predicted_Impact!$C$94)*24/Surge_Predicted_Impact!$C$89*7/Surge_Predicted_Impact!$C$90</f>
        <v>78.75</v>
      </c>
      <c r="AG111" s="1">
        <f ca="1">_xlfn.CEILING.MATH(T111/Surge_Predicted_Impact!$C$95)*24/Surge_Predicted_Impact!$C$89*7/Surge_Predicted_Impact!$C$90</f>
        <v>5.25</v>
      </c>
      <c r="AH111" s="1">
        <f ca="1">_xlfn.CEILING.MATH(V111/Surge_Predicted_Impact!$C$96)*24/Surge_Predicted_Impact!$C$89*7/Surge_Predicted_Impact!$C$90</f>
        <v>5.25</v>
      </c>
      <c r="AI111" s="18">
        <f t="shared" ca="1" si="38"/>
        <v>372.75</v>
      </c>
      <c r="AJ111" s="41"/>
      <c r="AK111" s="23">
        <f ca="1">_xlfn.CEILING.MATH(G111/Surge_Predicted_Impact!$C$103)*24/Surge_Predicted_Impact!$C$100*7/Surge_Predicted_Impact!$C$101</f>
        <v>15.75</v>
      </c>
      <c r="AL111" s="23">
        <f ca="1">_xlfn.CEILING.MATH(R111/Surge_Predicted_Impact!$C$104)*24/Surge_Predicted_Impact!$C$100*7/Surge_Predicted_Impact!$C$101</f>
        <v>131.25</v>
      </c>
      <c r="AM111" s="23">
        <f ca="1">_xlfn.CEILING.MATH(N111/Surge_Predicted_Impact!$C$105)*24/Surge_Predicted_Impact!$C$100*7/Surge_Predicted_Impact!$C$101</f>
        <v>42</v>
      </c>
      <c r="AN111" s="23">
        <f ca="1">_xlfn.CEILING.MATH(T111/Surge_Predicted_Impact!$C$106)*24/Surge_Predicted_Impact!$C$100*7/Surge_Predicted_Impact!$C$101</f>
        <v>5.25</v>
      </c>
      <c r="AO111" s="23">
        <f ca="1">_xlfn.CEILING.MATH(V111/Surge_Predicted_Impact!$C$107)*24/Surge_Predicted_Impact!$C$100*7/Surge_Predicted_Impact!$C$101</f>
        <v>5.25</v>
      </c>
      <c r="AP111" s="1">
        <f t="shared" ca="1" si="24"/>
        <v>199.5</v>
      </c>
      <c r="AR111" s="38">
        <f ca="1">G111/Surge_Predicted_Impact!$C$81</f>
        <v>6.4932445374309644</v>
      </c>
      <c r="AS111" s="38">
        <f ca="1">$R111/Surge_Predicted_Impact!$C$82</f>
        <v>72.146363838181287</v>
      </c>
      <c r="AT111" s="38">
        <f t="shared" ca="1" si="25"/>
        <v>78.639608375612255</v>
      </c>
      <c r="AU111" s="38">
        <f ca="1">N111/Surge_Predicted_Impact!$C$83</f>
        <v>7.0647856542160294</v>
      </c>
      <c r="AV111" s="38">
        <f ca="1">T111/Surge_Predicted_Impact!$C$84</f>
        <v>1.4303303770510383E-2</v>
      </c>
      <c r="AW111" s="38">
        <f ca="1">V111/Surge_Predicted_Impact!$C$85</f>
        <v>3.257766301145222E-4</v>
      </c>
      <c r="AX111" s="38">
        <f t="shared" ca="1" si="26"/>
        <v>85.719023110228903</v>
      </c>
      <c r="AZ111" s="1">
        <f ca="1">(AE111-BA110)*Surge_Predicted_Impact!$C$124</f>
        <v>1.8412445249555123</v>
      </c>
      <c r="BA111" s="1">
        <f ca="1">BA110*(1-1/Surge_Predicted_Impact!$C$125)+AZ111</f>
        <v>94.118538636229374</v>
      </c>
      <c r="BB111" s="37">
        <f t="shared" ca="1" si="39"/>
        <v>377.61853863622935</v>
      </c>
      <c r="BC111" s="1">
        <f ca="1">(AF111-BD110)*Surge_Predicted_Impact!$C$124</f>
        <v>0.55119268981442326</v>
      </c>
      <c r="BD111" s="1">
        <f ca="1">BD110*(1-1/Surge_Predicted_Impact!$C$125)+BC111</f>
        <v>22.494014349903694</v>
      </c>
      <c r="BE111" s="37">
        <f t="shared" ca="1" si="42"/>
        <v>101.24401434990369</v>
      </c>
      <c r="BF111" s="1">
        <f ca="1">(AI111-BG110)*Surge_Predicted_Impact!$C$124</f>
        <v>2.4845025836614885</v>
      </c>
      <c r="BG111" s="1">
        <f ca="1">BG110*(1-1/Surge_Predicted_Impact!$C$125)+BF111</f>
        <v>117.90569124366617</v>
      </c>
      <c r="BH111" s="37">
        <f t="shared" ca="1" si="43"/>
        <v>490.65569124366618</v>
      </c>
      <c r="BJ111" s="1">
        <f ca="1">(AT111-BK110)*Surge_Predicted_Impact!$C$124</f>
        <v>0.50954397095752024</v>
      </c>
      <c r="BK111" s="1">
        <f ca="1">BK110*(1-1/Surge_Predicted_Impact!$C$125)+BJ111</f>
        <v>26.217240159399161</v>
      </c>
      <c r="BL111" s="37">
        <f t="shared" ca="1" si="40"/>
        <v>104.85684853501141</v>
      </c>
      <c r="BM111" s="1">
        <f ca="1">(AU111-BN110)*Surge_Predicted_Impact!$C$124</f>
        <v>4.851834174705992E-2</v>
      </c>
      <c r="BN111" s="1">
        <f ca="1">BN110*(1-1/Surge_Predicted_Impact!$C$125)+BM111</f>
        <v>2.1034018584349523</v>
      </c>
      <c r="BO111" s="37">
        <f t="shared" ca="1" si="41"/>
        <v>9.1681875126509809</v>
      </c>
      <c r="BP111" s="1">
        <f ca="1">(AX111-AY110)*Surge_Predicted_Impact!$C$124</f>
        <v>0.85719023110228909</v>
      </c>
      <c r="BQ111" s="1">
        <f ca="1">BQ110*(1-1/Surge_Predicted_Impact!$C$125)+BP111</f>
        <v>36.627751289911863</v>
      </c>
      <c r="BR111" s="1">
        <f t="shared" ca="1" si="44"/>
        <v>122.34677440014076</v>
      </c>
      <c r="BS111" s="1">
        <f ca="1">(AP111-AQ110)*Surge_Predicted_Impact!$C$124</f>
        <v>1.9950000000000001</v>
      </c>
      <c r="BT111" s="1">
        <f ca="1">BT110*(1-1/Surge_Predicted_Impact!$C$125)+BS111</f>
        <v>77.103137954639493</v>
      </c>
      <c r="BU111" s="1">
        <f t="shared" ca="1" si="45"/>
        <v>276.60313795463946</v>
      </c>
      <c r="BW111" s="1">
        <f>Surge_Predicted_Impact!$C$112</f>
        <v>0</v>
      </c>
      <c r="BX111" s="1">
        <f>Surge_Predicted_Impact!$C$113</f>
        <v>0</v>
      </c>
      <c r="BY111" s="152">
        <f>Surge_Predicted_Impact!$C$114</f>
        <v>0</v>
      </c>
      <c r="BZ111" s="152">
        <f>Surge_Predicted_Impact!$C$115</f>
        <v>0</v>
      </c>
      <c r="CA111" s="152">
        <f t="shared" si="31"/>
        <v>0</v>
      </c>
      <c r="CB111" s="1">
        <f>Surge_Predicted_Impact!$C$117</f>
        <v>0</v>
      </c>
      <c r="CC111" s="1">
        <f>Surge_Predicted_Impact!$C$118</f>
        <v>0</v>
      </c>
      <c r="CD111" s="1">
        <f>Surge_Predicted_Impact!$C$119</f>
        <v>0</v>
      </c>
      <c r="CE111" s="1">
        <f t="shared" si="32"/>
        <v>0</v>
      </c>
      <c r="CF111" s="152">
        <f>Surge_Predicted_Impact!$C$120</f>
        <v>0</v>
      </c>
      <c r="CH111" s="1">
        <f ca="1">D111*Surge_Predicted_Impact!$C$135</f>
        <v>17022.001252490198</v>
      </c>
      <c r="CI111" s="18">
        <f ca="1">(C111-C110)*Surge_Predicted_Impact!$C$135</f>
        <v>169.67532818467589</v>
      </c>
      <c r="CJ111" s="18">
        <f ca="1">CJ110*(1- 1/Surge_Predicted_Impact!$C$137)+CI111</f>
        <v>5959.7099043793678</v>
      </c>
      <c r="CK111" s="18">
        <f t="shared" ca="1" si="33"/>
        <v>5790.0345761946919</v>
      </c>
      <c r="CL111" s="1">
        <f ca="1">CJ111*(1-Surge_Predicted_Impact!$C$136)</f>
        <v>5065.7534187224628</v>
      </c>
      <c r="CM111" s="1">
        <f ca="1">CJ111*(1+Surge_Predicted_Impact!$C$136)</f>
        <v>6853.6663900362728</v>
      </c>
      <c r="CN111" s="1">
        <f ca="1">CI111/Surge_Predicted_Impact!$C$138</f>
        <v>33.935065636935178</v>
      </c>
      <c r="CO111" s="1">
        <f ca="1">CK111/Surge_Predicted_Impact!$C$140</f>
        <v>231.60138304778766</v>
      </c>
      <c r="CP111" s="1">
        <f t="shared" ca="1" si="34"/>
        <v>265.53644868472281</v>
      </c>
      <c r="CQ111" s="1">
        <f ca="1">CI111/(Surge_Predicted_Impact!$C$138 + Surge_Predicted_Impact!$C$139)</f>
        <v>28.279221364112647</v>
      </c>
      <c r="CR111" s="1">
        <f ca="1">CK111/(Surge_Predicted_Impact!$C$140 + Surge_Predicted_Impact!$C$141)</f>
        <v>222.69363754594968</v>
      </c>
      <c r="CS111" s="152">
        <f>Surge_Predicted_Impact!$C$151</f>
        <v>12000</v>
      </c>
      <c r="CT111" s="152"/>
      <c r="CU111" s="1">
        <f ca="1">Surge_Predicted_Impact!$C$146*(Calculation!E111-Calculation!H111)</f>
        <v>-0.25122007938282137</v>
      </c>
      <c r="CV111" s="1">
        <f ca="1">H110*1/Surge_Predicted_Impact!$C$60</f>
        <v>3.0068144715478482</v>
      </c>
      <c r="CW111" s="1">
        <f ca="1">CV111*Surge_Predicted_Impact!$C$144+CU111</f>
        <v>-0.10087935580542895</v>
      </c>
      <c r="CX111" s="1">
        <f ca="1">CX110*(1-1/Surge_Predicted_Impact!$C$147)+CW110</f>
        <v>113.76046434943329</v>
      </c>
      <c r="CY111" s="1">
        <f ca="1">$CX111*(1-Surge_Predicted_Impact!$C$145)</f>
        <v>85.320348262074972</v>
      </c>
      <c r="CZ111" s="1">
        <f ca="1">$CX111*(1+Surge_Predicted_Impact!$C$145)</f>
        <v>142.20058043679163</v>
      </c>
      <c r="DA111" s="1">
        <f ca="1">CX111/Surge_Predicted_Impact!$C$148</f>
        <v>37.920154783144433</v>
      </c>
      <c r="DB111" s="152">
        <f>Surge_Predicted_Impact!$C$152</f>
        <v>0</v>
      </c>
    </row>
    <row r="112" spans="2:106" x14ac:dyDescent="0.25">
      <c r="B112" s="30">
        <f t="shared" si="35"/>
        <v>44001</v>
      </c>
      <c r="C112" s="18">
        <f ca="1">INDIRECT(_xlfn.CONCAT(EpidemiologicalModel_Selection!$C$2,"!",EpidemiologicalModel_Selection!$C$5,ROW()-1))</f>
        <v>73516.696348624086</v>
      </c>
      <c r="D112" s="18">
        <f ca="1">INDIRECT(_xlfn.CONCAT(EpidemiologicalModel_Selection!$C$2,"!",EpidemiologicalModel_Selection!$C$3,ROW()-1))</f>
        <v>1596.4379458959588</v>
      </c>
      <c r="E112" s="37">
        <f ca="1">INDIRECT(_xlfn.CONCAT(EpidemiologicalModel_Selection!$C$2,"!",EpidemiologicalModel_Selection!$C$4,ROW()-1))</f>
        <v>15.823543879011776</v>
      </c>
      <c r="F112" s="37">
        <f ca="1">E112*Surge_Predicted_Impact!$D$53</f>
        <v>1.3418365209401986</v>
      </c>
      <c r="G112" s="6">
        <f t="shared" ca="1" si="36"/>
        <v>18.03875104576268</v>
      </c>
      <c r="H112" s="24">
        <f ca="1">H111*(1-1/Surge_Predicted_Impact!$C$60)+F112</f>
        <v>18.03875104576268</v>
      </c>
      <c r="I112" s="24">
        <f ca="1">(1-Surge_Predicted_Impact!$C$68)*Calculation!O111</f>
        <v>1.8610505195221425</v>
      </c>
      <c r="J112" s="24">
        <f ca="1">I112+(J111*(1-1/Surge_Predicted_Impact!$C$63))</f>
        <v>21.166790929214876</v>
      </c>
      <c r="K112" s="24">
        <f ca="1">(1/Surge_Predicted_Impact!$C$62)*Calculation!L111</f>
        <v>0.84208630405988061</v>
      </c>
      <c r="L112" s="24">
        <f ca="1">M112+L111*(1-1/Surge_Predicted_Impact!$C$62)</f>
        <v>9.4148553658971998</v>
      </c>
      <c r="M112" s="1">
        <f ca="1">E112*Surge_Predicted_Impact!$D$55</f>
        <v>0.15190602123851321</v>
      </c>
      <c r="N112" s="6">
        <f ca="1">N111*(1-1/Surge_Predicted_Impact!$C$64)+K112</f>
        <v>13.205461198937932</v>
      </c>
      <c r="O112" s="24">
        <f ca="1">N111*1/Surge_Predicted_Impact!$C$64</f>
        <v>1.7661964135540074</v>
      </c>
      <c r="P112" s="1">
        <f ca="1">E112*Surge_Predicted_Impact!$D$54</f>
        <v>1.0380244784631725</v>
      </c>
      <c r="Q112" s="1">
        <f ca="1">Q111*(1-1/Surge_Predicted_Impact!$C$61)+P112</f>
        <v>104.726329250775</v>
      </c>
      <c r="R112" s="6">
        <f t="shared" ca="1" si="37"/>
        <v>135.30797554588707</v>
      </c>
      <c r="S112" s="1">
        <f ca="1">E112*Surge_Predicted_Impact!$D$56</f>
        <v>7.5953010619256604E-4</v>
      </c>
      <c r="T112" s="6">
        <f ca="1">T111*(1-1/Surge_Predicted_Impact!$C$65)+S112</f>
        <v>2.6505476893111255E-2</v>
      </c>
      <c r="U112" s="1">
        <f ca="1">E112*Surge_Predicted_Impact!$D$57</f>
        <v>1.2152481699081057E-3</v>
      </c>
      <c r="V112" s="6">
        <f ca="1">U111*(1-1/Surge_Predicted_Impact!$C$66)+U112</f>
        <v>1.2152481699081057E-3</v>
      </c>
      <c r="W112" s="5">
        <f>Surge_Predicted_Impact!$C$72</f>
        <v>0</v>
      </c>
      <c r="X112" s="160">
        <f>Surge_Predicted_Impact!$C$73</f>
        <v>0</v>
      </c>
      <c r="Y112" s="5">
        <f>Surge_Predicted_Impact!$C$74</f>
        <v>0</v>
      </c>
      <c r="Z112" s="5">
        <f>Surge_Predicted_Impact!$C$75</f>
        <v>0</v>
      </c>
      <c r="AA112" s="5">
        <f>Surge_Predicted_Impact!$C$76</f>
        <v>0</v>
      </c>
      <c r="AC112" s="18">
        <f ca="1">_xlfn.CEILING.MATH(G112/Surge_Predicted_Impact!$C$92)*(24/Surge_Predicted_Impact!$C$89)*(7/Surge_Predicted_Impact!$C$90)</f>
        <v>26.25</v>
      </c>
      <c r="AD112" s="18">
        <f ca="1">_xlfn.CEILING.MATH(R112/Surge_Predicted_Impact!$C$93)*(24/Surge_Predicted_Impact!$C$89)*(7/Surge_Predicted_Impact!$C$90)</f>
        <v>241.5</v>
      </c>
      <c r="AE112" s="1">
        <f t="shared" ca="1" si="23"/>
        <v>267.75</v>
      </c>
      <c r="AF112" s="1">
        <f ca="1">_xlfn.CEILING.MATH(N112/Surge_Predicted_Impact!$C$94)*24/Surge_Predicted_Impact!$C$89*7/Surge_Predicted_Impact!$C$90</f>
        <v>73.5</v>
      </c>
      <c r="AG112" s="1">
        <f ca="1">_xlfn.CEILING.MATH(T112/Surge_Predicted_Impact!$C$95)*24/Surge_Predicted_Impact!$C$89*7/Surge_Predicted_Impact!$C$90</f>
        <v>5.25</v>
      </c>
      <c r="AH112" s="1">
        <f ca="1">_xlfn.CEILING.MATH(V112/Surge_Predicted_Impact!$C$96)*24/Surge_Predicted_Impact!$C$89*7/Surge_Predicted_Impact!$C$90</f>
        <v>5.25</v>
      </c>
      <c r="AI112" s="18">
        <f t="shared" ca="1" si="38"/>
        <v>351.75</v>
      </c>
      <c r="AJ112" s="41"/>
      <c r="AK112" s="23">
        <f ca="1">_xlfn.CEILING.MATH(G112/Surge_Predicted_Impact!$C$103)*24/Surge_Predicted_Impact!$C$100*7/Surge_Predicted_Impact!$C$101</f>
        <v>15.75</v>
      </c>
      <c r="AL112" s="23">
        <f ca="1">_xlfn.CEILING.MATH(R112/Surge_Predicted_Impact!$C$104)*24/Surge_Predicted_Impact!$C$100*7/Surge_Predicted_Impact!$C$101</f>
        <v>120.75</v>
      </c>
      <c r="AM112" s="23">
        <f ca="1">_xlfn.CEILING.MATH(N112/Surge_Predicted_Impact!$C$105)*24/Surge_Predicted_Impact!$C$100*7/Surge_Predicted_Impact!$C$101</f>
        <v>36.75</v>
      </c>
      <c r="AN112" s="23">
        <f ca="1">_xlfn.CEILING.MATH(T112/Surge_Predicted_Impact!$C$106)*24/Surge_Predicted_Impact!$C$100*7/Surge_Predicted_Impact!$C$101</f>
        <v>5.25</v>
      </c>
      <c r="AO112" s="23">
        <f ca="1">_xlfn.CEILING.MATH(V112/Surge_Predicted_Impact!$C$107)*24/Surge_Predicted_Impact!$C$100*7/Surge_Predicted_Impact!$C$101</f>
        <v>5.25</v>
      </c>
      <c r="AP112" s="1">
        <f t="shared" ca="1" si="24"/>
        <v>183.75</v>
      </c>
      <c r="AR112" s="38">
        <f ca="1">G112/Surge_Predicted_Impact!$C$81</f>
        <v>6.0129170152542271</v>
      </c>
      <c r="AS112" s="38">
        <f ca="1">$R112/Surge_Predicted_Impact!$C$82</f>
        <v>67.653987772943537</v>
      </c>
      <c r="AT112" s="38">
        <f t="shared" ca="1" si="25"/>
        <v>73.666904788197769</v>
      </c>
      <c r="AU112" s="38">
        <f ca="1">N112/Surge_Predicted_Impact!$C$83</f>
        <v>6.6027305994689662</v>
      </c>
      <c r="AV112" s="38">
        <f ca="1">T112/Surge_Predicted_Impact!$C$84</f>
        <v>1.3252738446555628E-2</v>
      </c>
      <c r="AW112" s="38">
        <f ca="1">V112/Surge_Predicted_Impact!$C$85</f>
        <v>3.0381204247702644E-4</v>
      </c>
      <c r="AX112" s="38">
        <f t="shared" ca="1" si="26"/>
        <v>80.283191938155767</v>
      </c>
      <c r="AZ112" s="1">
        <f ca="1">(AE112-BA111)*Surge_Predicted_Impact!$C$124</f>
        <v>1.7363146136377063</v>
      </c>
      <c r="BA112" s="1">
        <f ca="1">BA111*(1-1/Surge_Predicted_Impact!$C$125)+AZ112</f>
        <v>89.132100490136409</v>
      </c>
      <c r="BB112" s="37">
        <f t="shared" ca="1" si="39"/>
        <v>356.88210049013639</v>
      </c>
      <c r="BC112" s="1">
        <f ca="1">(AF112-BD111)*Surge_Predicted_Impact!$C$124</f>
        <v>0.51005985650096308</v>
      </c>
      <c r="BD112" s="1">
        <f ca="1">BD111*(1-1/Surge_Predicted_Impact!$C$125)+BC112</f>
        <v>21.397358895697248</v>
      </c>
      <c r="BE112" s="37">
        <f t="shared" ca="1" si="42"/>
        <v>94.897358895697252</v>
      </c>
      <c r="BF112" s="1">
        <f ca="1">(AI112-BG111)*Surge_Predicted_Impact!$C$124</f>
        <v>2.3384430875633382</v>
      </c>
      <c r="BG112" s="1">
        <f ca="1">BG111*(1-1/Surge_Predicted_Impact!$C$125)+BF112</f>
        <v>111.82229924239621</v>
      </c>
      <c r="BH112" s="37">
        <f t="shared" ca="1" si="43"/>
        <v>463.57229924239618</v>
      </c>
      <c r="BJ112" s="1">
        <f ca="1">(AT112-BK111)*Surge_Predicted_Impact!$C$124</f>
        <v>0.4744966462879861</v>
      </c>
      <c r="BK112" s="1">
        <f ca="1">BK111*(1-1/Surge_Predicted_Impact!$C$125)+BJ112</f>
        <v>24.819076794301491</v>
      </c>
      <c r="BL112" s="37">
        <f t="shared" ca="1" si="40"/>
        <v>98.485981582499264</v>
      </c>
      <c r="BM112" s="1">
        <f ca="1">(AU112-BN111)*Surge_Predicted_Impact!$C$124</f>
        <v>4.4993287410340137E-2</v>
      </c>
      <c r="BN112" s="1">
        <f ca="1">BN111*(1-1/Surge_Predicted_Impact!$C$125)+BM112</f>
        <v>1.9981521559570816</v>
      </c>
      <c r="BO112" s="37">
        <f t="shared" ca="1" si="41"/>
        <v>8.6008827554260474</v>
      </c>
      <c r="BP112" s="1">
        <f ca="1">(AX112-AY111)*Surge_Predicted_Impact!$C$124</f>
        <v>0.80283191938155773</v>
      </c>
      <c r="BQ112" s="1">
        <f ca="1">BQ111*(1-1/Surge_Predicted_Impact!$C$125)+BP112</f>
        <v>34.814315260014006</v>
      </c>
      <c r="BR112" s="1">
        <f t="shared" ca="1" si="44"/>
        <v>115.09750719816978</v>
      </c>
      <c r="BS112" s="1">
        <f ca="1">(AP112-AQ111)*Surge_Predicted_Impact!$C$124</f>
        <v>1.8375000000000001</v>
      </c>
      <c r="BT112" s="1">
        <f ca="1">BT111*(1-1/Surge_Predicted_Impact!$C$125)+BS112</f>
        <v>73.433270957879543</v>
      </c>
      <c r="BU112" s="1">
        <f t="shared" ca="1" si="45"/>
        <v>257.18327095787953</v>
      </c>
      <c r="BW112" s="1">
        <f>Surge_Predicted_Impact!$C$112</f>
        <v>0</v>
      </c>
      <c r="BX112" s="1">
        <f>Surge_Predicted_Impact!$C$113</f>
        <v>0</v>
      </c>
      <c r="BY112" s="152">
        <f>Surge_Predicted_Impact!$C$114</f>
        <v>0</v>
      </c>
      <c r="BZ112" s="152">
        <f>Surge_Predicted_Impact!$C$115</f>
        <v>0</v>
      </c>
      <c r="CA112" s="152">
        <f t="shared" si="31"/>
        <v>0</v>
      </c>
      <c r="CB112" s="1">
        <f>Surge_Predicted_Impact!$C$117</f>
        <v>0</v>
      </c>
      <c r="CC112" s="1">
        <f>Surge_Predicted_Impact!$C$118</f>
        <v>0</v>
      </c>
      <c r="CD112" s="1">
        <f>Surge_Predicted_Impact!$C$119</f>
        <v>0</v>
      </c>
      <c r="CE112" s="1">
        <f t="shared" si="32"/>
        <v>0</v>
      </c>
      <c r="CF112" s="152">
        <f>Surge_Predicted_Impact!$C$120</f>
        <v>0</v>
      </c>
      <c r="CH112" s="1">
        <f ca="1">D112*Surge_Predicted_Impact!$C$135</f>
        <v>15964.379458959589</v>
      </c>
      <c r="CI112" s="18">
        <f ca="1">(C112-C111)*Surge_Predicted_Impact!$C$135</f>
        <v>158.23543879014323</v>
      </c>
      <c r="CJ112" s="18">
        <f ca="1">CJ111*(1- 1/Surge_Predicted_Impact!$C$137)+CI112</f>
        <v>5521.9743527315741</v>
      </c>
      <c r="CK112" s="18">
        <f t="shared" ca="1" si="33"/>
        <v>5363.7389139414308</v>
      </c>
      <c r="CL112" s="1">
        <f ca="1">CJ112*(1-Surge_Predicted_Impact!$C$136)</f>
        <v>4693.6781998218376</v>
      </c>
      <c r="CM112" s="1">
        <f ca="1">CJ112*(1+Surge_Predicted_Impact!$C$136)</f>
        <v>6350.2705056413097</v>
      </c>
      <c r="CN112" s="1">
        <f ca="1">CI112/Surge_Predicted_Impact!$C$138</f>
        <v>31.647087758028647</v>
      </c>
      <c r="CO112" s="1">
        <f ca="1">CK112/Surge_Predicted_Impact!$C$140</f>
        <v>214.54955655765724</v>
      </c>
      <c r="CP112" s="1">
        <f t="shared" ca="1" si="34"/>
        <v>246.19664431568589</v>
      </c>
      <c r="CQ112" s="1">
        <f ca="1">CI112/(Surge_Predicted_Impact!$C$138 + Surge_Predicted_Impact!$C$139)</f>
        <v>26.37257313169054</v>
      </c>
      <c r="CR112" s="1">
        <f ca="1">CK112/(Surge_Predicted_Impact!$C$140 + Surge_Predicted_Impact!$C$141)</f>
        <v>206.29765053620889</v>
      </c>
      <c r="CS112" s="152">
        <f>Surge_Predicted_Impact!$C$151</f>
        <v>12000</v>
      </c>
      <c r="CT112" s="152"/>
      <c r="CU112" s="1">
        <f ca="1">Surge_Predicted_Impact!$C$146*(Calculation!E112-Calculation!H112)</f>
        <v>-0.22152071667509043</v>
      </c>
      <c r="CV112" s="1">
        <f ca="1">H111*1/Surge_Predicted_Impact!$C$60</f>
        <v>2.7828190874704135</v>
      </c>
      <c r="CW112" s="1">
        <f ca="1">CV112*Surge_Predicted_Impact!$C$144+CU112</f>
        <v>-8.2379762301569764E-2</v>
      </c>
      <c r="CX112" s="1">
        <f ca="1">CX111*(1-1/Surge_Predicted_Impact!$C$147)+CW111</f>
        <v>107.97156177615619</v>
      </c>
      <c r="CY112" s="1">
        <f ca="1">$CX112*(1-Surge_Predicted_Impact!$C$145)</f>
        <v>80.978671332117145</v>
      </c>
      <c r="CZ112" s="1">
        <f ca="1">$CX112*(1+Surge_Predicted_Impact!$C$145)</f>
        <v>134.96445222019526</v>
      </c>
      <c r="DA112" s="1">
        <f ca="1">CX112/Surge_Predicted_Impact!$C$148</f>
        <v>35.990520592052064</v>
      </c>
      <c r="DB112" s="152">
        <f>Surge_Predicted_Impact!$C$152</f>
        <v>0</v>
      </c>
    </row>
    <row r="113" spans="2:106" x14ac:dyDescent="0.25">
      <c r="B113" s="30">
        <f t="shared" si="35"/>
        <v>44002</v>
      </c>
      <c r="C113" s="18">
        <f ca="1">INDIRECT(_xlfn.CONCAT(EpidemiologicalModel_Selection!$C$2,"!",EpidemiologicalModel_Selection!$C$5,ROW()-1))</f>
        <v>73531.457444000916</v>
      </c>
      <c r="D113" s="18">
        <f ca="1">INDIRECT(_xlfn.CONCAT(EpidemiologicalModel_Selection!$C$2,"!",EpidemiologicalModel_Selection!$C$3,ROW()-1))</f>
        <v>1497.1677594230885</v>
      </c>
      <c r="E113" s="37">
        <f ca="1">INDIRECT(_xlfn.CONCAT(EpidemiologicalModel_Selection!$C$2,"!",EpidemiologicalModel_Selection!$C$4,ROW()-1))</f>
        <v>14.761095376840602</v>
      </c>
      <c r="F113" s="37">
        <f ca="1">E113*Surge_Predicted_Impact!$D$53</f>
        <v>1.2517408879560832</v>
      </c>
      <c r="G113" s="6">
        <f t="shared" ca="1" si="36"/>
        <v>16.71352749860981</v>
      </c>
      <c r="H113" s="24">
        <f ca="1">H112*(1-1/Surge_Predicted_Impact!$C$60)+F113</f>
        <v>16.71352749860981</v>
      </c>
      <c r="I113" s="24">
        <f ca="1">(1-Surge_Predicted_Impact!$C$68)*Calculation!O112</f>
        <v>1.7397034673506973</v>
      </c>
      <c r="J113" s="24">
        <f ca="1">I113+(J112*(1-1/Surge_Predicted_Impact!$C$63))</f>
        <v>19.88266712096345</v>
      </c>
      <c r="K113" s="24">
        <f ca="1">(1/Surge_Predicted_Impact!$C$62)*Calculation!L112</f>
        <v>0.78457128049143332</v>
      </c>
      <c r="L113" s="24">
        <f ca="1">M113+L112*(1-1/Surge_Predicted_Impact!$C$62)</f>
        <v>8.7719906010234361</v>
      </c>
      <c r="M113" s="1">
        <f ca="1">E113*Surge_Predicted_Impact!$D$55</f>
        <v>0.14170651561766992</v>
      </c>
      <c r="N113" s="6">
        <f ca="1">N112*(1-1/Surge_Predicted_Impact!$C$64)+K113</f>
        <v>12.339349829562124</v>
      </c>
      <c r="O113" s="24">
        <f ca="1">N112*1/Surge_Predicted_Impact!$C$64</f>
        <v>1.6506826498672416</v>
      </c>
      <c r="P113" s="1">
        <f ca="1">E113*Surge_Predicted_Impact!$D$54</f>
        <v>0.9683278567207434</v>
      </c>
      <c r="Q113" s="1">
        <f ca="1">Q112*(1-1/Surge_Predicted_Impact!$C$61)+P113</f>
        <v>98.214205018154672</v>
      </c>
      <c r="R113" s="6">
        <f t="shared" ca="1" si="37"/>
        <v>126.86886274014155</v>
      </c>
      <c r="S113" s="1">
        <f ca="1">E113*Surge_Predicted_Impact!$D$56</f>
        <v>7.0853257808834965E-4</v>
      </c>
      <c r="T113" s="6">
        <f ca="1">T112*(1-1/Surge_Predicted_Impact!$C$65)+S113</f>
        <v>2.4563461781888479E-2</v>
      </c>
      <c r="U113" s="1">
        <f ca="1">E113*Surge_Predicted_Impact!$D$57</f>
        <v>1.1336521249413593E-3</v>
      </c>
      <c r="V113" s="6">
        <f ca="1">U112*(1-1/Surge_Predicted_Impact!$C$66)+U113</f>
        <v>1.1336521249413593E-3</v>
      </c>
      <c r="W113" s="5">
        <f>Surge_Predicted_Impact!$C$72</f>
        <v>0</v>
      </c>
      <c r="X113" s="160">
        <f>Surge_Predicted_Impact!$C$73</f>
        <v>0</v>
      </c>
      <c r="Y113" s="5">
        <f>Surge_Predicted_Impact!$C$74</f>
        <v>0</v>
      </c>
      <c r="Z113" s="5">
        <f>Surge_Predicted_Impact!$C$75</f>
        <v>0</v>
      </c>
      <c r="AA113" s="5">
        <f>Surge_Predicted_Impact!$C$76</f>
        <v>0</v>
      </c>
      <c r="AC113" s="18">
        <f ca="1">_xlfn.CEILING.MATH(G113/Surge_Predicted_Impact!$C$92)*(24/Surge_Predicted_Impact!$C$89)*(7/Surge_Predicted_Impact!$C$90)</f>
        <v>26.25</v>
      </c>
      <c r="AD113" s="18">
        <f ca="1">_xlfn.CEILING.MATH(R113/Surge_Predicted_Impact!$C$93)*(24/Surge_Predicted_Impact!$C$89)*(7/Surge_Predicted_Impact!$C$90)</f>
        <v>225.75</v>
      </c>
      <c r="AE113" s="1">
        <f t="shared" ca="1" si="23"/>
        <v>252</v>
      </c>
      <c r="AF113" s="1">
        <f ca="1">_xlfn.CEILING.MATH(N113/Surge_Predicted_Impact!$C$94)*24/Surge_Predicted_Impact!$C$89*7/Surge_Predicted_Impact!$C$90</f>
        <v>68.25</v>
      </c>
      <c r="AG113" s="1">
        <f ca="1">_xlfn.CEILING.MATH(T113/Surge_Predicted_Impact!$C$95)*24/Surge_Predicted_Impact!$C$89*7/Surge_Predicted_Impact!$C$90</f>
        <v>5.25</v>
      </c>
      <c r="AH113" s="1">
        <f ca="1">_xlfn.CEILING.MATH(V113/Surge_Predicted_Impact!$C$96)*24/Surge_Predicted_Impact!$C$89*7/Surge_Predicted_Impact!$C$90</f>
        <v>5.25</v>
      </c>
      <c r="AI113" s="18">
        <f t="shared" ca="1" si="38"/>
        <v>330.75</v>
      </c>
      <c r="AJ113" s="41"/>
      <c r="AK113" s="23">
        <f ca="1">_xlfn.CEILING.MATH(G113/Surge_Predicted_Impact!$C$103)*24/Surge_Predicted_Impact!$C$100*7/Surge_Predicted_Impact!$C$101</f>
        <v>15.75</v>
      </c>
      <c r="AL113" s="23">
        <f ca="1">_xlfn.CEILING.MATH(R113/Surge_Predicted_Impact!$C$104)*24/Surge_Predicted_Impact!$C$100*7/Surge_Predicted_Impact!$C$101</f>
        <v>115.5</v>
      </c>
      <c r="AM113" s="23">
        <f ca="1">_xlfn.CEILING.MATH(N113/Surge_Predicted_Impact!$C$105)*24/Surge_Predicted_Impact!$C$100*7/Surge_Predicted_Impact!$C$101</f>
        <v>36.75</v>
      </c>
      <c r="AN113" s="23">
        <f ca="1">_xlfn.CEILING.MATH(T113/Surge_Predicted_Impact!$C$106)*24/Surge_Predicted_Impact!$C$100*7/Surge_Predicted_Impact!$C$101</f>
        <v>5.25</v>
      </c>
      <c r="AO113" s="23">
        <f ca="1">_xlfn.CEILING.MATH(V113/Surge_Predicted_Impact!$C$107)*24/Surge_Predicted_Impact!$C$100*7/Surge_Predicted_Impact!$C$101</f>
        <v>5.25</v>
      </c>
      <c r="AP113" s="1">
        <f t="shared" ca="1" si="24"/>
        <v>178.5</v>
      </c>
      <c r="AR113" s="38">
        <f ca="1">G113/Surge_Predicted_Impact!$C$81</f>
        <v>5.5711758328699368</v>
      </c>
      <c r="AS113" s="38">
        <f ca="1">$R113/Surge_Predicted_Impact!$C$82</f>
        <v>63.434431370070776</v>
      </c>
      <c r="AT113" s="38">
        <f t="shared" ca="1" si="25"/>
        <v>69.005607202940709</v>
      </c>
      <c r="AU113" s="38">
        <f ca="1">N113/Surge_Predicted_Impact!$C$83</f>
        <v>6.1696749147810621</v>
      </c>
      <c r="AV113" s="38">
        <f ca="1">T113/Surge_Predicted_Impact!$C$84</f>
        <v>1.228173089094424E-2</v>
      </c>
      <c r="AW113" s="38">
        <f ca="1">V113/Surge_Predicted_Impact!$C$85</f>
        <v>2.8341303123533983E-4</v>
      </c>
      <c r="AX113" s="38">
        <f t="shared" ca="1" si="26"/>
        <v>75.187847261643952</v>
      </c>
      <c r="AZ113" s="1">
        <f ca="1">(AE113-BA112)*Surge_Predicted_Impact!$C$124</f>
        <v>1.628678995098636</v>
      </c>
      <c r="BA113" s="1">
        <f ca="1">BA112*(1-1/Surge_Predicted_Impact!$C$125)+AZ113</f>
        <v>84.394200878796738</v>
      </c>
      <c r="BB113" s="37">
        <f t="shared" ca="1" si="39"/>
        <v>336.39420087879671</v>
      </c>
      <c r="BC113" s="1">
        <f ca="1">(AF113-BD112)*Surge_Predicted_Impact!$C$124</f>
        <v>0.4685264110430275</v>
      </c>
      <c r="BD113" s="1">
        <f ca="1">BD112*(1-1/Surge_Predicted_Impact!$C$125)+BC113</f>
        <v>20.337502528476186</v>
      </c>
      <c r="BE113" s="37">
        <f t="shared" ca="1" si="42"/>
        <v>88.587502528476193</v>
      </c>
      <c r="BF113" s="1">
        <f ca="1">(AI113-BG112)*Surge_Predicted_Impact!$C$124</f>
        <v>2.1892770075760377</v>
      </c>
      <c r="BG113" s="1">
        <f ca="1">BG112*(1-1/Surge_Predicted_Impact!$C$125)+BF113</f>
        <v>106.02426916122967</v>
      </c>
      <c r="BH113" s="37">
        <f t="shared" ca="1" si="43"/>
        <v>436.77426916122965</v>
      </c>
      <c r="BJ113" s="1">
        <f ca="1">(AT113-BK112)*Surge_Predicted_Impact!$C$124</f>
        <v>0.44186530408639213</v>
      </c>
      <c r="BK113" s="1">
        <f ca="1">BK112*(1-1/Surge_Predicted_Impact!$C$125)+BJ113</f>
        <v>23.48815089879492</v>
      </c>
      <c r="BL113" s="37">
        <f t="shared" ca="1" si="40"/>
        <v>92.493758101735637</v>
      </c>
      <c r="BM113" s="1">
        <f ca="1">(AU113-BN112)*Surge_Predicted_Impact!$C$124</f>
        <v>4.1715227588239812E-2</v>
      </c>
      <c r="BN113" s="1">
        <f ca="1">BN112*(1-1/Surge_Predicted_Impact!$C$125)+BM113</f>
        <v>1.8971422295483871</v>
      </c>
      <c r="BO113" s="37">
        <f t="shared" ca="1" si="41"/>
        <v>8.0668171443294483</v>
      </c>
      <c r="BP113" s="1">
        <f ca="1">(AX113-AY112)*Surge_Predicted_Impact!$C$124</f>
        <v>0.75187847261643959</v>
      </c>
      <c r="BQ113" s="1">
        <f ca="1">BQ112*(1-1/Surge_Predicted_Impact!$C$125)+BP113</f>
        <v>33.079456928343731</v>
      </c>
      <c r="BR113" s="1">
        <f t="shared" ca="1" si="44"/>
        <v>108.26730418998768</v>
      </c>
      <c r="BS113" s="1">
        <f ca="1">(AP113-AQ112)*Surge_Predicted_Impact!$C$124</f>
        <v>1.7850000000000001</v>
      </c>
      <c r="BT113" s="1">
        <f ca="1">BT112*(1-1/Surge_Predicted_Impact!$C$125)+BS113</f>
        <v>69.973037318031004</v>
      </c>
      <c r="BU113" s="1">
        <f t="shared" ca="1" si="45"/>
        <v>248.473037318031</v>
      </c>
      <c r="BW113" s="1">
        <f>Surge_Predicted_Impact!$C$112</f>
        <v>0</v>
      </c>
      <c r="BX113" s="1">
        <f>Surge_Predicted_Impact!$C$113</f>
        <v>0</v>
      </c>
      <c r="BY113" s="152">
        <f>Surge_Predicted_Impact!$C$114</f>
        <v>0</v>
      </c>
      <c r="BZ113" s="152">
        <f>Surge_Predicted_Impact!$C$115</f>
        <v>0</v>
      </c>
      <c r="CA113" s="152">
        <f t="shared" si="31"/>
        <v>0</v>
      </c>
      <c r="CB113" s="1">
        <f>Surge_Predicted_Impact!$C$117</f>
        <v>0</v>
      </c>
      <c r="CC113" s="1">
        <f>Surge_Predicted_Impact!$C$118</f>
        <v>0</v>
      </c>
      <c r="CD113" s="1">
        <f>Surge_Predicted_Impact!$C$119</f>
        <v>0</v>
      </c>
      <c r="CE113" s="1">
        <f t="shared" si="32"/>
        <v>0</v>
      </c>
      <c r="CF113" s="152">
        <f>Surge_Predicted_Impact!$C$120</f>
        <v>0</v>
      </c>
      <c r="CH113" s="1">
        <f ca="1">D113*Surge_Predicted_Impact!$C$135</f>
        <v>14971.677594230885</v>
      </c>
      <c r="CI113" s="18">
        <f ca="1">(C113-C112)*Surge_Predicted_Impact!$C$135</f>
        <v>147.61095376830781</v>
      </c>
      <c r="CJ113" s="18">
        <f ca="1">CJ112*(1- 1/Surge_Predicted_Impact!$C$137)+CI113</f>
        <v>5117.3878712267242</v>
      </c>
      <c r="CK113" s="18">
        <f t="shared" ca="1" si="33"/>
        <v>4969.7769174584164</v>
      </c>
      <c r="CL113" s="1">
        <f ca="1">CJ113*(1-Surge_Predicted_Impact!$C$136)</f>
        <v>4349.7796905427158</v>
      </c>
      <c r="CM113" s="1">
        <f ca="1">CJ113*(1+Surge_Predicted_Impact!$C$136)</f>
        <v>5884.9960519107326</v>
      </c>
      <c r="CN113" s="1">
        <f ca="1">CI113/Surge_Predicted_Impact!$C$138</f>
        <v>29.522190753661562</v>
      </c>
      <c r="CO113" s="1">
        <f ca="1">CK113/Surge_Predicted_Impact!$C$140</f>
        <v>198.79107669833667</v>
      </c>
      <c r="CP113" s="1">
        <f t="shared" ca="1" si="34"/>
        <v>228.31326745199823</v>
      </c>
      <c r="CQ113" s="1">
        <f ca="1">CI113/(Surge_Predicted_Impact!$C$138 + Surge_Predicted_Impact!$C$139)</f>
        <v>24.601825628051301</v>
      </c>
      <c r="CR113" s="1">
        <f ca="1">CK113/(Surge_Predicted_Impact!$C$140 + Surge_Predicted_Impact!$C$141)</f>
        <v>191.14526605609294</v>
      </c>
      <c r="CS113" s="152">
        <f>Surge_Predicted_Impact!$C$151</f>
        <v>12000</v>
      </c>
      <c r="CT113" s="152"/>
      <c r="CU113" s="1">
        <f ca="1">Surge_Predicted_Impact!$C$146*(Calculation!E113-Calculation!H113)</f>
        <v>-0.19524321217692081</v>
      </c>
      <c r="CV113" s="1">
        <f ca="1">H112*1/Surge_Predicted_Impact!$C$60</f>
        <v>2.5769644351089545</v>
      </c>
      <c r="CW113" s="1">
        <f ca="1">CV113*Surge_Predicted_Impact!$C$144+CU113</f>
        <v>-6.6394990421473093E-2</v>
      </c>
      <c r="CX113" s="1">
        <f ca="1">CX112*(1-1/Surge_Predicted_Impact!$C$147)+CW112</f>
        <v>102.49060392504681</v>
      </c>
      <c r="CY113" s="1">
        <f ca="1">$CX113*(1-Surge_Predicted_Impact!$C$145)</f>
        <v>76.867952943785113</v>
      </c>
      <c r="CZ113" s="1">
        <f ca="1">$CX113*(1+Surge_Predicted_Impact!$C$145)</f>
        <v>128.11325490630853</v>
      </c>
      <c r="DA113" s="1">
        <f ca="1">CX113/Surge_Predicted_Impact!$C$148</f>
        <v>34.163534641682269</v>
      </c>
      <c r="DB113" s="152">
        <f>Surge_Predicted_Impact!$C$152</f>
        <v>0</v>
      </c>
    </row>
    <row r="114" spans="2:106" x14ac:dyDescent="0.25">
      <c r="B114" s="30">
        <f t="shared" si="35"/>
        <v>44003</v>
      </c>
      <c r="C114" s="18">
        <f ca="1">INDIRECT(_xlfn.CONCAT(EpidemiologicalModel_Selection!$C$2,"!",EpidemiologicalModel_Selection!$C$5,ROW()-1))</f>
        <v>73545.231293664765</v>
      </c>
      <c r="D114" s="18">
        <f ca="1">INDIRECT(_xlfn.CONCAT(EpidemiologicalModel_Selection!$C$2,"!",EpidemiologicalModel_Selection!$C$3,ROW()-1))</f>
        <v>1404.0010548424216</v>
      </c>
      <c r="E114" s="37">
        <f ca="1">INDIRECT(_xlfn.CONCAT(EpidemiologicalModel_Selection!$C$2,"!",EpidemiologicalModel_Selection!$C$4,ROW()-1))</f>
        <v>13.773849663839428</v>
      </c>
      <c r="F114" s="37">
        <f ca="1">E114*Surge_Predicted_Impact!$D$53</f>
        <v>1.1680224514935835</v>
      </c>
      <c r="G114" s="6">
        <f t="shared" ca="1" si="36"/>
        <v>15.493903164587707</v>
      </c>
      <c r="H114" s="24">
        <f ca="1">H113*(1-1/Surge_Predicted_Impact!$C$60)+F114</f>
        <v>15.493903164587707</v>
      </c>
      <c r="I114" s="24">
        <f ca="1">(1-Surge_Predicted_Impact!$C$68)*Calculation!O113</f>
        <v>1.6259224101192329</v>
      </c>
      <c r="J114" s="24">
        <f ca="1">I114+(J113*(1-1/Surge_Predicted_Impact!$C$63))</f>
        <v>18.668208513802192</v>
      </c>
      <c r="K114" s="24">
        <f ca="1">(1/Surge_Predicted_Impact!$C$62)*Calculation!L113</f>
        <v>0.73099921675195301</v>
      </c>
      <c r="L114" s="24">
        <f ca="1">M114+L113*(1-1/Surge_Predicted_Impact!$C$62)</f>
        <v>8.17322034104434</v>
      </c>
      <c r="M114" s="1">
        <f ca="1">E114*Surge_Predicted_Impact!$D$55</f>
        <v>0.13222895677285865</v>
      </c>
      <c r="N114" s="6">
        <f ca="1">N113*(1-1/Surge_Predicted_Impact!$C$64)+K114</f>
        <v>11.527930317618811</v>
      </c>
      <c r="O114" s="24">
        <f ca="1">N113*1/Surge_Predicted_Impact!$C$64</f>
        <v>1.5424187286952655</v>
      </c>
      <c r="P114" s="1">
        <f ca="1">E114*Surge_Predicted_Impact!$D$54</f>
        <v>0.9035645379478664</v>
      </c>
      <c r="Q114" s="1">
        <f ca="1">Q113*(1-1/Surge_Predicted_Impact!$C$61)+P114</f>
        <v>92.102469197662927</v>
      </c>
      <c r="R114" s="6">
        <f t="shared" ca="1" si="37"/>
        <v>118.94389805250945</v>
      </c>
      <c r="S114" s="1">
        <f ca="1">E114*Surge_Predicted_Impact!$D$56</f>
        <v>6.6114478386429326E-4</v>
      </c>
      <c r="T114" s="6">
        <f ca="1">T113*(1-1/Surge_Predicted_Impact!$C$65)+S114</f>
        <v>2.2768260387563924E-2</v>
      </c>
      <c r="U114" s="1">
        <f ca="1">E114*Surge_Predicted_Impact!$D$57</f>
        <v>1.0578316541828691E-3</v>
      </c>
      <c r="V114" s="6">
        <f ca="1">U113*(1-1/Surge_Predicted_Impact!$C$66)+U114</f>
        <v>1.0578316541828691E-3</v>
      </c>
      <c r="W114" s="5">
        <f>Surge_Predicted_Impact!$C$72</f>
        <v>0</v>
      </c>
      <c r="X114" s="160">
        <f>Surge_Predicted_Impact!$C$73</f>
        <v>0</v>
      </c>
      <c r="Y114" s="5">
        <f>Surge_Predicted_Impact!$C$74</f>
        <v>0</v>
      </c>
      <c r="Z114" s="5">
        <f>Surge_Predicted_Impact!$C$75</f>
        <v>0</v>
      </c>
      <c r="AA114" s="5">
        <f>Surge_Predicted_Impact!$C$76</f>
        <v>0</v>
      </c>
      <c r="AC114" s="18">
        <f ca="1">_xlfn.CEILING.MATH(G114/Surge_Predicted_Impact!$C$92)*(24/Surge_Predicted_Impact!$C$89)*(7/Surge_Predicted_Impact!$C$90)</f>
        <v>21</v>
      </c>
      <c r="AD114" s="18">
        <f ca="1">_xlfn.CEILING.MATH(R114/Surge_Predicted_Impact!$C$93)*(24/Surge_Predicted_Impact!$C$89)*(7/Surge_Predicted_Impact!$C$90)</f>
        <v>210</v>
      </c>
      <c r="AE114" s="1">
        <f t="shared" ca="1" si="23"/>
        <v>231</v>
      </c>
      <c r="AF114" s="1">
        <f ca="1">_xlfn.CEILING.MATH(N114/Surge_Predicted_Impact!$C$94)*24/Surge_Predicted_Impact!$C$89*7/Surge_Predicted_Impact!$C$90</f>
        <v>63</v>
      </c>
      <c r="AG114" s="1">
        <f ca="1">_xlfn.CEILING.MATH(T114/Surge_Predicted_Impact!$C$95)*24/Surge_Predicted_Impact!$C$89*7/Surge_Predicted_Impact!$C$90</f>
        <v>5.25</v>
      </c>
      <c r="AH114" s="1">
        <f ca="1">_xlfn.CEILING.MATH(V114/Surge_Predicted_Impact!$C$96)*24/Surge_Predicted_Impact!$C$89*7/Surge_Predicted_Impact!$C$90</f>
        <v>5.25</v>
      </c>
      <c r="AI114" s="18">
        <f t="shared" ca="1" si="38"/>
        <v>304.5</v>
      </c>
      <c r="AJ114" s="41"/>
      <c r="AK114" s="23">
        <f ca="1">_xlfn.CEILING.MATH(G114/Surge_Predicted_Impact!$C$103)*24/Surge_Predicted_Impact!$C$100*7/Surge_Predicted_Impact!$C$101</f>
        <v>10.5</v>
      </c>
      <c r="AL114" s="23">
        <f ca="1">_xlfn.CEILING.MATH(R114/Surge_Predicted_Impact!$C$104)*24/Surge_Predicted_Impact!$C$100*7/Surge_Predicted_Impact!$C$101</f>
        <v>105</v>
      </c>
      <c r="AM114" s="23">
        <f ca="1">_xlfn.CEILING.MATH(N114/Surge_Predicted_Impact!$C$105)*24/Surge_Predicted_Impact!$C$100*7/Surge_Predicted_Impact!$C$101</f>
        <v>31.5</v>
      </c>
      <c r="AN114" s="23">
        <f ca="1">_xlfn.CEILING.MATH(T114/Surge_Predicted_Impact!$C$106)*24/Surge_Predicted_Impact!$C$100*7/Surge_Predicted_Impact!$C$101</f>
        <v>5.25</v>
      </c>
      <c r="AO114" s="23">
        <f ca="1">_xlfn.CEILING.MATH(V114/Surge_Predicted_Impact!$C$107)*24/Surge_Predicted_Impact!$C$100*7/Surge_Predicted_Impact!$C$101</f>
        <v>5.25</v>
      </c>
      <c r="AP114" s="1">
        <f t="shared" ca="1" si="24"/>
        <v>157.5</v>
      </c>
      <c r="AR114" s="38">
        <f ca="1">G114/Surge_Predicted_Impact!$C$81</f>
        <v>5.1646343881959025</v>
      </c>
      <c r="AS114" s="38">
        <f ca="1">$R114/Surge_Predicted_Impact!$C$82</f>
        <v>59.471949026254727</v>
      </c>
      <c r="AT114" s="38">
        <f t="shared" ca="1" si="25"/>
        <v>64.636583414450627</v>
      </c>
      <c r="AU114" s="38">
        <f ca="1">N114/Surge_Predicted_Impact!$C$83</f>
        <v>5.7639651588094054</v>
      </c>
      <c r="AV114" s="38">
        <f ca="1">T114/Surge_Predicted_Impact!$C$84</f>
        <v>1.1384130193781962E-2</v>
      </c>
      <c r="AW114" s="38">
        <f ca="1">V114/Surge_Predicted_Impact!$C$85</f>
        <v>2.6445791354571727E-4</v>
      </c>
      <c r="AX114" s="38">
        <f t="shared" ca="1" si="26"/>
        <v>70.412197161367359</v>
      </c>
      <c r="AZ114" s="1">
        <f ca="1">(AE114-BA113)*Surge_Predicted_Impact!$C$124</f>
        <v>1.4660579912120326</v>
      </c>
      <c r="BA114" s="1">
        <f ca="1">BA113*(1-1/Surge_Predicted_Impact!$C$125)+AZ114</f>
        <v>79.832101664380446</v>
      </c>
      <c r="BB114" s="37">
        <f t="shared" ca="1" si="39"/>
        <v>310.83210166438045</v>
      </c>
      <c r="BC114" s="1">
        <f ca="1">(AF114-BD113)*Surge_Predicted_Impact!$C$124</f>
        <v>0.42662497471523814</v>
      </c>
      <c r="BD114" s="1">
        <f ca="1">BD113*(1-1/Surge_Predicted_Impact!$C$125)+BC114</f>
        <v>19.31144875115741</v>
      </c>
      <c r="BE114" s="37">
        <f t="shared" ca="1" si="42"/>
        <v>82.311448751157414</v>
      </c>
      <c r="BF114" s="1">
        <f ca="1">(AI114-BG113)*Surge_Predicted_Impact!$C$124</f>
        <v>1.9847573083877035</v>
      </c>
      <c r="BG114" s="1">
        <f ca="1">BG113*(1-1/Surge_Predicted_Impact!$C$125)+BF114</f>
        <v>100.43586438667239</v>
      </c>
      <c r="BH114" s="37">
        <f t="shared" ca="1" si="43"/>
        <v>404.93586438667239</v>
      </c>
      <c r="BJ114" s="1">
        <f ca="1">(AT114-BK113)*Surge_Predicted_Impact!$C$124</f>
        <v>0.41148432515655708</v>
      </c>
      <c r="BK114" s="1">
        <f ca="1">BK113*(1-1/Surge_Predicted_Impact!$C$125)+BJ114</f>
        <v>22.22191015975184</v>
      </c>
      <c r="BL114" s="37">
        <f t="shared" ca="1" si="40"/>
        <v>86.85849357420247</v>
      </c>
      <c r="BM114" s="1">
        <f ca="1">(AU114-BN113)*Surge_Predicted_Impact!$C$124</f>
        <v>3.8668229292610184E-2</v>
      </c>
      <c r="BN114" s="1">
        <f ca="1">BN113*(1-1/Surge_Predicted_Impact!$C$125)+BM114</f>
        <v>1.800300299587541</v>
      </c>
      <c r="BO114" s="37">
        <f t="shared" ca="1" si="41"/>
        <v>7.564265458396946</v>
      </c>
      <c r="BP114" s="1">
        <f ca="1">(AX114-AY113)*Surge_Predicted_Impact!$C$124</f>
        <v>0.70412197161367363</v>
      </c>
      <c r="BQ114" s="1">
        <f ca="1">BQ113*(1-1/Surge_Predicted_Impact!$C$125)+BP114</f>
        <v>31.420760547932854</v>
      </c>
      <c r="BR114" s="1">
        <f t="shared" ca="1" si="44"/>
        <v>101.83295770930022</v>
      </c>
      <c r="BS114" s="1">
        <f ca="1">(AP114-AQ113)*Surge_Predicted_Impact!$C$124</f>
        <v>1.575</v>
      </c>
      <c r="BT114" s="1">
        <f ca="1">BT113*(1-1/Surge_Predicted_Impact!$C$125)+BS114</f>
        <v>66.549963223885939</v>
      </c>
      <c r="BU114" s="1">
        <f t="shared" ca="1" si="45"/>
        <v>224.04996322388592</v>
      </c>
      <c r="BW114" s="1">
        <f>Surge_Predicted_Impact!$C$112</f>
        <v>0</v>
      </c>
      <c r="BX114" s="1">
        <f>Surge_Predicted_Impact!$C$113</f>
        <v>0</v>
      </c>
      <c r="BY114" s="152">
        <f>Surge_Predicted_Impact!$C$114</f>
        <v>0</v>
      </c>
      <c r="BZ114" s="152">
        <f>Surge_Predicted_Impact!$C$115</f>
        <v>0</v>
      </c>
      <c r="CA114" s="152">
        <f t="shared" si="31"/>
        <v>0</v>
      </c>
      <c r="CB114" s="1">
        <f>Surge_Predicted_Impact!$C$117</f>
        <v>0</v>
      </c>
      <c r="CC114" s="1">
        <f>Surge_Predicted_Impact!$C$118</f>
        <v>0</v>
      </c>
      <c r="CD114" s="1">
        <f>Surge_Predicted_Impact!$C$119</f>
        <v>0</v>
      </c>
      <c r="CE114" s="1">
        <f t="shared" si="32"/>
        <v>0</v>
      </c>
      <c r="CF114" s="152">
        <f>Surge_Predicted_Impact!$C$120</f>
        <v>0</v>
      </c>
      <c r="CH114" s="1">
        <f ca="1">D114*Surge_Predicted_Impact!$C$135</f>
        <v>14040.010548424216</v>
      </c>
      <c r="CI114" s="18">
        <f ca="1">(C114-C113)*Surge_Predicted_Impact!$C$135</f>
        <v>137.73849663848523</v>
      </c>
      <c r="CJ114" s="18">
        <f ca="1">CJ113*(1- 1/Surge_Predicted_Impact!$C$137)+CI114</f>
        <v>4743.3875807425375</v>
      </c>
      <c r="CK114" s="18">
        <f t="shared" ca="1" si="33"/>
        <v>4605.6490841040522</v>
      </c>
      <c r="CL114" s="1">
        <f ca="1">CJ114*(1-Surge_Predicted_Impact!$C$136)</f>
        <v>4031.8794436311568</v>
      </c>
      <c r="CM114" s="1">
        <f ca="1">CJ114*(1+Surge_Predicted_Impact!$C$136)</f>
        <v>5454.8957178539176</v>
      </c>
      <c r="CN114" s="1">
        <f ca="1">CI114/Surge_Predicted_Impact!$C$138</f>
        <v>27.547699327697046</v>
      </c>
      <c r="CO114" s="1">
        <f ca="1">CK114/Surge_Predicted_Impact!$C$140</f>
        <v>184.22596336416208</v>
      </c>
      <c r="CP114" s="1">
        <f t="shared" ca="1" si="34"/>
        <v>211.77366269185913</v>
      </c>
      <c r="CQ114" s="1">
        <f ca="1">CI114/(Surge_Predicted_Impact!$C$138 + Surge_Predicted_Impact!$C$139)</f>
        <v>22.956416106414206</v>
      </c>
      <c r="CR114" s="1">
        <f ca="1">CK114/(Surge_Predicted_Impact!$C$140 + Surge_Predicted_Impact!$C$141)</f>
        <v>177.14034938861738</v>
      </c>
      <c r="CS114" s="152">
        <f>Surge_Predicted_Impact!$C$151</f>
        <v>12000</v>
      </c>
      <c r="CT114" s="152"/>
      <c r="CU114" s="1">
        <f ca="1">Surge_Predicted_Impact!$C$146*(Calculation!E114-Calculation!H114)</f>
        <v>-0.17200535007482787</v>
      </c>
      <c r="CV114" s="1">
        <f ca="1">H113*1/Surge_Predicted_Impact!$C$60</f>
        <v>2.3876467855156873</v>
      </c>
      <c r="CW114" s="1">
        <f ca="1">CV114*Surge_Predicted_Impact!$C$144+CU114</f>
        <v>-5.2623010799043496E-2</v>
      </c>
      <c r="CX114" s="1">
        <f ca="1">CX113*(1-1/Surge_Predicted_Impact!$C$147)+CW113</f>
        <v>97.29967873837299</v>
      </c>
      <c r="CY114" s="1">
        <f ca="1">$CX114*(1-Surge_Predicted_Impact!$C$145)</f>
        <v>72.974759053779735</v>
      </c>
      <c r="CZ114" s="1">
        <f ca="1">$CX114*(1+Surge_Predicted_Impact!$C$145)</f>
        <v>121.62459842296624</v>
      </c>
      <c r="DA114" s="1">
        <f ca="1">CX114/Surge_Predicted_Impact!$C$148</f>
        <v>32.433226246124327</v>
      </c>
      <c r="DB114" s="152">
        <f>Surge_Predicted_Impact!$C$152</f>
        <v>0</v>
      </c>
    </row>
    <row r="115" spans="2:106" x14ac:dyDescent="0.25">
      <c r="B115" s="30">
        <f t="shared" si="35"/>
        <v>44004</v>
      </c>
      <c r="C115" s="18">
        <f ca="1">INDIRECT(_xlfn.CONCAT(EpidemiologicalModel_Selection!$C$2,"!",EpidemiologicalModel_Selection!$C$5,ROW()-1))</f>
        <v>73558.087315921803</v>
      </c>
      <c r="D115" s="18">
        <f ca="1">INDIRECT(_xlfn.CONCAT(EpidemiologicalModel_Selection!$C$2,"!",EpidemiologicalModel_Selection!$C$3,ROW()-1))</f>
        <v>1316.5712874678588</v>
      </c>
      <c r="E115" s="37">
        <f ca="1">INDIRECT(_xlfn.CONCAT(EpidemiologicalModel_Selection!$C$2,"!",EpidemiologicalModel_Selection!$C$4,ROW()-1))</f>
        <v>12.856022257038603</v>
      </c>
      <c r="F115" s="37">
        <f ca="1">E115*Surge_Predicted_Impact!$D$53</f>
        <v>1.0901906873968736</v>
      </c>
      <c r="G115" s="6">
        <f t="shared" ca="1" si="36"/>
        <v>14.370679114186338</v>
      </c>
      <c r="H115" s="24">
        <f ca="1">H114*(1-1/Surge_Predicted_Impact!$C$60)+F115</f>
        <v>14.370679114186338</v>
      </c>
      <c r="I115" s="24">
        <f ca="1">(1-Surge_Predicted_Impact!$C$68)*Calculation!O114</f>
        <v>1.5192824477648366</v>
      </c>
      <c r="J115" s="24">
        <f ca="1">I115+(J114*(1-1/Surge_Predicted_Impact!$C$63))</f>
        <v>17.520604031023861</v>
      </c>
      <c r="K115" s="24">
        <f ca="1">(1/Surge_Predicted_Impact!$C$62)*Calculation!L114</f>
        <v>0.68110169508702834</v>
      </c>
      <c r="L115" s="24">
        <f ca="1">M115+L114*(1-1/Surge_Predicted_Impact!$C$62)</f>
        <v>7.6155364596248818</v>
      </c>
      <c r="M115" s="1">
        <f ca="1">E115*Surge_Predicted_Impact!$D$55</f>
        <v>0.12341781366757071</v>
      </c>
      <c r="N115" s="6">
        <f ca="1">N114*(1-1/Surge_Predicted_Impact!$C$64)+K115</f>
        <v>10.768040723003487</v>
      </c>
      <c r="O115" s="24">
        <f ca="1">N114*1/Surge_Predicted_Impact!$C$64</f>
        <v>1.4409912897023514</v>
      </c>
      <c r="P115" s="1">
        <f ca="1">E115*Surge_Predicted_Impact!$D$54</f>
        <v>0.84335506006173222</v>
      </c>
      <c r="Q115" s="1">
        <f ca="1">Q114*(1-1/Surge_Predicted_Impact!$C$61)+P115</f>
        <v>86.367076457891585</v>
      </c>
      <c r="R115" s="6">
        <f t="shared" ca="1" si="37"/>
        <v>111.50321694854033</v>
      </c>
      <c r="S115" s="1">
        <f ca="1">E115*Surge_Predicted_Impact!$D$56</f>
        <v>6.1708906833785352E-4</v>
      </c>
      <c r="T115" s="6">
        <f ca="1">T114*(1-1/Surge_Predicted_Impact!$C$65)+S115</f>
        <v>2.1108523417145385E-2</v>
      </c>
      <c r="U115" s="1">
        <f ca="1">E115*Surge_Predicted_Impact!$D$57</f>
        <v>9.8734250934056581E-4</v>
      </c>
      <c r="V115" s="6">
        <f ca="1">U114*(1-1/Surge_Predicted_Impact!$C$66)+U115</f>
        <v>9.8734250934056581E-4</v>
      </c>
      <c r="W115" s="5">
        <f>Surge_Predicted_Impact!$C$72</f>
        <v>0</v>
      </c>
      <c r="X115" s="160">
        <f>Surge_Predicted_Impact!$C$73</f>
        <v>0</v>
      </c>
      <c r="Y115" s="5">
        <f>Surge_Predicted_Impact!$C$74</f>
        <v>0</v>
      </c>
      <c r="Z115" s="5">
        <f>Surge_Predicted_Impact!$C$75</f>
        <v>0</v>
      </c>
      <c r="AA115" s="5">
        <f>Surge_Predicted_Impact!$C$76</f>
        <v>0</v>
      </c>
      <c r="AC115" s="18">
        <f ca="1">_xlfn.CEILING.MATH(G115/Surge_Predicted_Impact!$C$92)*(24/Surge_Predicted_Impact!$C$89)*(7/Surge_Predicted_Impact!$C$90)</f>
        <v>21</v>
      </c>
      <c r="AD115" s="18">
        <f ca="1">_xlfn.CEILING.MATH(R115/Surge_Predicted_Impact!$C$93)*(24/Surge_Predicted_Impact!$C$89)*(7/Surge_Predicted_Impact!$C$90)</f>
        <v>199.5</v>
      </c>
      <c r="AE115" s="1">
        <f t="shared" ca="1" si="23"/>
        <v>220.5</v>
      </c>
      <c r="AF115" s="1">
        <f ca="1">_xlfn.CEILING.MATH(N115/Surge_Predicted_Impact!$C$94)*24/Surge_Predicted_Impact!$C$89*7/Surge_Predicted_Impact!$C$90</f>
        <v>57.75</v>
      </c>
      <c r="AG115" s="1">
        <f ca="1">_xlfn.CEILING.MATH(T115/Surge_Predicted_Impact!$C$95)*24/Surge_Predicted_Impact!$C$89*7/Surge_Predicted_Impact!$C$90</f>
        <v>5.25</v>
      </c>
      <c r="AH115" s="1">
        <f ca="1">_xlfn.CEILING.MATH(V115/Surge_Predicted_Impact!$C$96)*24/Surge_Predicted_Impact!$C$89*7/Surge_Predicted_Impact!$C$90</f>
        <v>5.25</v>
      </c>
      <c r="AI115" s="18">
        <f t="shared" ca="1" si="38"/>
        <v>288.75</v>
      </c>
      <c r="AJ115" s="41"/>
      <c r="AK115" s="23">
        <f ca="1">_xlfn.CEILING.MATH(G115/Surge_Predicted_Impact!$C$103)*24/Surge_Predicted_Impact!$C$100*7/Surge_Predicted_Impact!$C$101</f>
        <v>10.5</v>
      </c>
      <c r="AL115" s="23">
        <f ca="1">_xlfn.CEILING.MATH(R115/Surge_Predicted_Impact!$C$104)*24/Surge_Predicted_Impact!$C$100*7/Surge_Predicted_Impact!$C$101</f>
        <v>99.75</v>
      </c>
      <c r="AM115" s="23">
        <f ca="1">_xlfn.CEILING.MATH(N115/Surge_Predicted_Impact!$C$105)*24/Surge_Predicted_Impact!$C$100*7/Surge_Predicted_Impact!$C$101</f>
        <v>31.5</v>
      </c>
      <c r="AN115" s="23">
        <f ca="1">_xlfn.CEILING.MATH(T115/Surge_Predicted_Impact!$C$106)*24/Surge_Predicted_Impact!$C$100*7/Surge_Predicted_Impact!$C$101</f>
        <v>5.25</v>
      </c>
      <c r="AO115" s="23">
        <f ca="1">_xlfn.CEILING.MATH(V115/Surge_Predicted_Impact!$C$107)*24/Surge_Predicted_Impact!$C$100*7/Surge_Predicted_Impact!$C$101</f>
        <v>5.25</v>
      </c>
      <c r="AP115" s="1">
        <f t="shared" ca="1" si="24"/>
        <v>152.25</v>
      </c>
      <c r="AR115" s="38">
        <f ca="1">G115/Surge_Predicted_Impact!$C$81</f>
        <v>4.7902263713954456</v>
      </c>
      <c r="AS115" s="38">
        <f ca="1">$R115/Surge_Predicted_Impact!$C$82</f>
        <v>55.751608474270164</v>
      </c>
      <c r="AT115" s="38">
        <f t="shared" ca="1" si="25"/>
        <v>60.541834845665612</v>
      </c>
      <c r="AU115" s="38">
        <f ca="1">N115/Surge_Predicted_Impact!$C$83</f>
        <v>5.3840203615017437</v>
      </c>
      <c r="AV115" s="38">
        <f ca="1">T115/Surge_Predicted_Impact!$C$84</f>
        <v>1.0554261708572692E-2</v>
      </c>
      <c r="AW115" s="38">
        <f ca="1">V115/Surge_Predicted_Impact!$C$85</f>
        <v>2.4683562733514145E-4</v>
      </c>
      <c r="AX115" s="38">
        <f t="shared" ca="1" si="26"/>
        <v>65.936656304503259</v>
      </c>
      <c r="AZ115" s="1">
        <f ca="1">(AE115-BA114)*Surge_Predicted_Impact!$C$124</f>
        <v>1.4066789833561957</v>
      </c>
      <c r="BA115" s="1">
        <f ca="1">BA114*(1-1/Surge_Predicted_Impact!$C$125)+AZ115</f>
        <v>75.53648767170948</v>
      </c>
      <c r="BB115" s="37">
        <f t="shared" ca="1" si="39"/>
        <v>296.03648767170949</v>
      </c>
      <c r="BC115" s="1">
        <f ca="1">(AF115-BD114)*Surge_Predicted_Impact!$C$124</f>
        <v>0.3843855124884259</v>
      </c>
      <c r="BD115" s="1">
        <f ca="1">BD114*(1-1/Surge_Predicted_Impact!$C$125)+BC115</f>
        <v>18.316445067134591</v>
      </c>
      <c r="BE115" s="37">
        <f t="shared" ca="1" si="42"/>
        <v>76.066445067134595</v>
      </c>
      <c r="BF115" s="1">
        <f ca="1">(AI115-BG114)*Surge_Predicted_Impact!$C$124</f>
        <v>1.8831413561332762</v>
      </c>
      <c r="BG115" s="1">
        <f ca="1">BG114*(1-1/Surge_Predicted_Impact!$C$125)+BF115</f>
        <v>95.14501542947194</v>
      </c>
      <c r="BH115" s="37">
        <f t="shared" ca="1" si="43"/>
        <v>383.89501542947193</v>
      </c>
      <c r="BJ115" s="1">
        <f ca="1">(AT115-BK114)*Surge_Predicted_Impact!$C$124</f>
        <v>0.38319924685913775</v>
      </c>
      <c r="BK115" s="1">
        <f ca="1">BK114*(1-1/Surge_Predicted_Impact!$C$125)+BJ115</f>
        <v>21.017830109485846</v>
      </c>
      <c r="BL115" s="37">
        <f t="shared" ca="1" si="40"/>
        <v>81.559664955151462</v>
      </c>
      <c r="BM115" s="1">
        <f ca="1">(AU115-BN114)*Surge_Predicted_Impact!$C$124</f>
        <v>3.5837200619142029E-2</v>
      </c>
      <c r="BN115" s="1">
        <f ca="1">BN114*(1-1/Surge_Predicted_Impact!$C$125)+BM115</f>
        <v>1.7075446216647159</v>
      </c>
      <c r="BO115" s="37">
        <f t="shared" ca="1" si="41"/>
        <v>7.0915649831664593</v>
      </c>
      <c r="BP115" s="1">
        <f ca="1">(AX115-AY114)*Surge_Predicted_Impact!$C$124</f>
        <v>0.65936656304503261</v>
      </c>
      <c r="BQ115" s="1">
        <f ca="1">BQ114*(1-1/Surge_Predicted_Impact!$C$125)+BP115</f>
        <v>29.835787071839828</v>
      </c>
      <c r="BR115" s="1">
        <f t="shared" ca="1" si="44"/>
        <v>95.772443376343091</v>
      </c>
      <c r="BS115" s="1">
        <f ca="1">(AP115-AQ114)*Surge_Predicted_Impact!$C$124</f>
        <v>1.5225</v>
      </c>
      <c r="BT115" s="1">
        <f ca="1">BT114*(1-1/Surge_Predicted_Impact!$C$125)+BS115</f>
        <v>63.318894422179802</v>
      </c>
      <c r="BU115" s="1">
        <f t="shared" ca="1" si="45"/>
        <v>215.5688944221798</v>
      </c>
      <c r="BW115" s="1">
        <f>Surge_Predicted_Impact!$C$112</f>
        <v>0</v>
      </c>
      <c r="BX115" s="1">
        <f>Surge_Predicted_Impact!$C$113</f>
        <v>0</v>
      </c>
      <c r="BY115" s="152">
        <f>Surge_Predicted_Impact!$C$114</f>
        <v>0</v>
      </c>
      <c r="BZ115" s="152">
        <f>Surge_Predicted_Impact!$C$115</f>
        <v>0</v>
      </c>
      <c r="CA115" s="152">
        <f t="shared" si="31"/>
        <v>0</v>
      </c>
      <c r="CB115" s="1">
        <f>Surge_Predicted_Impact!$C$117</f>
        <v>0</v>
      </c>
      <c r="CC115" s="1">
        <f>Surge_Predicted_Impact!$C$118</f>
        <v>0</v>
      </c>
      <c r="CD115" s="1">
        <f>Surge_Predicted_Impact!$C$119</f>
        <v>0</v>
      </c>
      <c r="CE115" s="1">
        <f t="shared" si="32"/>
        <v>0</v>
      </c>
      <c r="CF115" s="152">
        <f>Surge_Predicted_Impact!$C$120</f>
        <v>0</v>
      </c>
      <c r="CH115" s="1">
        <f ca="1">D115*Surge_Predicted_Impact!$C$135</f>
        <v>13165.712874678589</v>
      </c>
      <c r="CI115" s="18">
        <f ca="1">(C115-C114)*Surge_Predicted_Impact!$C$135</f>
        <v>128.56022257037694</v>
      </c>
      <c r="CJ115" s="18">
        <f ca="1">CJ114*(1- 1/Surge_Predicted_Impact!$C$137)+CI115</f>
        <v>4397.6090452386607</v>
      </c>
      <c r="CK115" s="18">
        <f t="shared" ca="1" si="33"/>
        <v>4269.0488226682837</v>
      </c>
      <c r="CL115" s="1">
        <f ca="1">CJ115*(1-Surge_Predicted_Impact!$C$136)</f>
        <v>3737.9676884528612</v>
      </c>
      <c r="CM115" s="1">
        <f ca="1">CJ115*(1+Surge_Predicted_Impact!$C$136)</f>
        <v>5057.2504020244596</v>
      </c>
      <c r="CN115" s="1">
        <f ca="1">CI115/Surge_Predicted_Impact!$C$138</f>
        <v>25.712044514075387</v>
      </c>
      <c r="CO115" s="1">
        <f ca="1">CK115/Surge_Predicted_Impact!$C$140</f>
        <v>170.76195290673135</v>
      </c>
      <c r="CP115" s="1">
        <f t="shared" ca="1" si="34"/>
        <v>196.47399742080674</v>
      </c>
      <c r="CQ115" s="1">
        <f ca="1">CI115/(Surge_Predicted_Impact!$C$138 + Surge_Predicted_Impact!$C$139)</f>
        <v>21.426703761729488</v>
      </c>
      <c r="CR115" s="1">
        <f ca="1">CK115/(Surge_Predicted_Impact!$C$140 + Surge_Predicted_Impact!$C$141)</f>
        <v>164.19418548724167</v>
      </c>
      <c r="CS115" s="152">
        <f>Surge_Predicted_Impact!$C$151</f>
        <v>12000</v>
      </c>
      <c r="CT115" s="152"/>
      <c r="CU115" s="1">
        <f ca="1">Surge_Predicted_Impact!$C$146*(Calculation!E115-Calculation!H115)</f>
        <v>-0.15146568571477348</v>
      </c>
      <c r="CV115" s="1">
        <f ca="1">H114*1/Surge_Predicted_Impact!$C$60</f>
        <v>2.2134147377982436</v>
      </c>
      <c r="CW115" s="1">
        <f ca="1">CV115*Surge_Predicted_Impact!$C$144+CU115</f>
        <v>-4.0794948824861288E-2</v>
      </c>
      <c r="CX115" s="1">
        <f ca="1">CX114*(1-1/Surge_Predicted_Impact!$C$147)+CW114</f>
        <v>92.382071790655303</v>
      </c>
      <c r="CY115" s="1">
        <f ca="1">$CX115*(1-Surge_Predicted_Impact!$C$145)</f>
        <v>69.286553842991481</v>
      </c>
      <c r="CZ115" s="1">
        <f ca="1">$CX115*(1+Surge_Predicted_Impact!$C$145)</f>
        <v>115.47758973831912</v>
      </c>
      <c r="DA115" s="1">
        <f ca="1">CX115/Surge_Predicted_Impact!$C$148</f>
        <v>30.794023930218433</v>
      </c>
      <c r="DB115" s="152">
        <f>Surge_Predicted_Impact!$C$152</f>
        <v>0</v>
      </c>
    </row>
    <row r="116" spans="2:106" x14ac:dyDescent="0.25">
      <c r="B116" s="30">
        <f t="shared" si="35"/>
        <v>44005</v>
      </c>
      <c r="C116" s="18">
        <f ca="1">INDIRECT(_xlfn.CONCAT(EpidemiologicalModel_Selection!$C$2,"!",EpidemiologicalModel_Selection!$C$5,ROW()-1))</f>
        <v>73570.089642856386</v>
      </c>
      <c r="D116" s="18">
        <f ca="1">INDIRECT(_xlfn.CONCAT(EpidemiologicalModel_Selection!$C$2,"!",EpidemiologicalModel_Selection!$C$3,ROW()-1))</f>
        <v>1234.5328081547375</v>
      </c>
      <c r="E116" s="37">
        <f ca="1">INDIRECT(_xlfn.CONCAT(EpidemiologicalModel_Selection!$C$2,"!",EpidemiologicalModel_Selection!$C$4,ROW()-1))</f>
        <v>12.002326934583289</v>
      </c>
      <c r="F116" s="37">
        <f ca="1">E116*Surge_Predicted_Impact!$D$53</f>
        <v>1.017797324052663</v>
      </c>
      <c r="G116" s="6">
        <f t="shared" ca="1" si="36"/>
        <v>13.335522279069526</v>
      </c>
      <c r="H116" s="24">
        <f ca="1">H115*(1-1/Surge_Predicted_Impact!$C$60)+F116</f>
        <v>13.335522279069526</v>
      </c>
      <c r="I116" s="24">
        <f ca="1">(1-Surge_Predicted_Impact!$C$68)*Calculation!O115</f>
        <v>1.419376420356816</v>
      </c>
      <c r="J116" s="24">
        <f ca="1">I116+(J115*(1-1/Surge_Predicted_Impact!$C$63))</f>
        <v>16.437037018377271</v>
      </c>
      <c r="K116" s="24">
        <f ca="1">(1/Surge_Predicted_Impact!$C$62)*Calculation!L115</f>
        <v>0.63462803830207348</v>
      </c>
      <c r="L116" s="24">
        <f ca="1">M116+L115*(1-1/Surge_Predicted_Impact!$C$62)</f>
        <v>7.096130759894808</v>
      </c>
      <c r="M116" s="1">
        <f ca="1">E116*Surge_Predicted_Impact!$D$55</f>
        <v>0.11522233857199969</v>
      </c>
      <c r="N116" s="6">
        <f ca="1">N115*(1-1/Surge_Predicted_Impact!$C$64)+K116</f>
        <v>10.056663670930126</v>
      </c>
      <c r="O116" s="24">
        <f ca="1">N115*1/Surge_Predicted_Impact!$C$64</f>
        <v>1.3460050903754359</v>
      </c>
      <c r="P116" s="1">
        <f ca="1">E116*Surge_Predicted_Impact!$D$54</f>
        <v>0.78735264690866369</v>
      </c>
      <c r="Q116" s="1">
        <f ca="1">Q115*(1-1/Surge_Predicted_Impact!$C$61)+P116</f>
        <v>80.985352214950851</v>
      </c>
      <c r="R116" s="6">
        <f t="shared" ca="1" si="37"/>
        <v>104.51851999322292</v>
      </c>
      <c r="S116" s="1">
        <f ca="1">E116*Surge_Predicted_Impact!$D$56</f>
        <v>5.7611169285999846E-4</v>
      </c>
      <c r="T116" s="6">
        <f ca="1">T115*(1-1/Surge_Predicted_Impact!$C$65)+S116</f>
        <v>1.9573782768290846E-2</v>
      </c>
      <c r="U116" s="1">
        <f ca="1">E116*Surge_Predicted_Impact!$D$57</f>
        <v>9.2177870857599751E-4</v>
      </c>
      <c r="V116" s="6">
        <f ca="1">U115*(1-1/Surge_Predicted_Impact!$C$66)+U116</f>
        <v>9.2177870857599751E-4</v>
      </c>
      <c r="W116" s="5">
        <f>Surge_Predicted_Impact!$C$72</f>
        <v>0</v>
      </c>
      <c r="X116" s="160">
        <f>Surge_Predicted_Impact!$C$73</f>
        <v>0</v>
      </c>
      <c r="Y116" s="5">
        <f>Surge_Predicted_Impact!$C$74</f>
        <v>0</v>
      </c>
      <c r="Z116" s="5">
        <f>Surge_Predicted_Impact!$C$75</f>
        <v>0</v>
      </c>
      <c r="AA116" s="5">
        <f>Surge_Predicted_Impact!$C$76</f>
        <v>0</v>
      </c>
      <c r="AC116" s="18">
        <f ca="1">_xlfn.CEILING.MATH(G116/Surge_Predicted_Impact!$C$92)*(24/Surge_Predicted_Impact!$C$89)*(7/Surge_Predicted_Impact!$C$90)</f>
        <v>21</v>
      </c>
      <c r="AD116" s="18">
        <f ca="1">_xlfn.CEILING.MATH(R116/Surge_Predicted_Impact!$C$93)*(24/Surge_Predicted_Impact!$C$89)*(7/Surge_Predicted_Impact!$C$90)</f>
        <v>183.75</v>
      </c>
      <c r="AE116" s="1">
        <f t="shared" ca="1" si="23"/>
        <v>204.75</v>
      </c>
      <c r="AF116" s="1">
        <f ca="1">_xlfn.CEILING.MATH(N116/Surge_Predicted_Impact!$C$94)*24/Surge_Predicted_Impact!$C$89*7/Surge_Predicted_Impact!$C$90</f>
        <v>57.75</v>
      </c>
      <c r="AG116" s="1">
        <f ca="1">_xlfn.CEILING.MATH(T116/Surge_Predicted_Impact!$C$95)*24/Surge_Predicted_Impact!$C$89*7/Surge_Predicted_Impact!$C$90</f>
        <v>5.25</v>
      </c>
      <c r="AH116" s="1">
        <f ca="1">_xlfn.CEILING.MATH(V116/Surge_Predicted_Impact!$C$96)*24/Surge_Predicted_Impact!$C$89*7/Surge_Predicted_Impact!$C$90</f>
        <v>5.25</v>
      </c>
      <c r="AI116" s="18">
        <f t="shared" ca="1" si="38"/>
        <v>273</v>
      </c>
      <c r="AJ116" s="41"/>
      <c r="AK116" s="23">
        <f ca="1">_xlfn.CEILING.MATH(G116/Surge_Predicted_Impact!$C$103)*24/Surge_Predicted_Impact!$C$100*7/Surge_Predicted_Impact!$C$101</f>
        <v>10.5</v>
      </c>
      <c r="AL116" s="23">
        <f ca="1">_xlfn.CEILING.MATH(R116/Surge_Predicted_Impact!$C$104)*24/Surge_Predicted_Impact!$C$100*7/Surge_Predicted_Impact!$C$101</f>
        <v>94.5</v>
      </c>
      <c r="AM116" s="23">
        <f ca="1">_xlfn.CEILING.MATH(N116/Surge_Predicted_Impact!$C$105)*24/Surge_Predicted_Impact!$C$100*7/Surge_Predicted_Impact!$C$101</f>
        <v>31.5</v>
      </c>
      <c r="AN116" s="23">
        <f ca="1">_xlfn.CEILING.MATH(T116/Surge_Predicted_Impact!$C$106)*24/Surge_Predicted_Impact!$C$100*7/Surge_Predicted_Impact!$C$101</f>
        <v>5.25</v>
      </c>
      <c r="AO116" s="23">
        <f ca="1">_xlfn.CEILING.MATH(V116/Surge_Predicted_Impact!$C$107)*24/Surge_Predicted_Impact!$C$100*7/Surge_Predicted_Impact!$C$101</f>
        <v>5.25</v>
      </c>
      <c r="AP116" s="1">
        <f t="shared" ca="1" si="24"/>
        <v>147</v>
      </c>
      <c r="AR116" s="38">
        <f ca="1">G116/Surge_Predicted_Impact!$C$81</f>
        <v>4.4451740930231756</v>
      </c>
      <c r="AS116" s="38">
        <f ca="1">$R116/Surge_Predicted_Impact!$C$82</f>
        <v>52.259259996611462</v>
      </c>
      <c r="AT116" s="38">
        <f t="shared" ca="1" si="25"/>
        <v>56.704434089634638</v>
      </c>
      <c r="AU116" s="38">
        <f ca="1">N116/Surge_Predicted_Impact!$C$83</f>
        <v>5.028331835465063</v>
      </c>
      <c r="AV116" s="38">
        <f ca="1">T116/Surge_Predicted_Impact!$C$84</f>
        <v>9.7868913841454228E-3</v>
      </c>
      <c r="AW116" s="38">
        <f ca="1">V116/Surge_Predicted_Impact!$C$85</f>
        <v>2.3044467714399938E-4</v>
      </c>
      <c r="AX116" s="38">
        <f t="shared" ca="1" si="26"/>
        <v>61.742783261160994</v>
      </c>
      <c r="AZ116" s="1">
        <f ca="1">(AE116-BA115)*Surge_Predicted_Impact!$C$124</f>
        <v>1.292135123282905</v>
      </c>
      <c r="BA116" s="1">
        <f ca="1">BA115*(1-1/Surge_Predicted_Impact!$C$125)+AZ116</f>
        <v>71.433159389870283</v>
      </c>
      <c r="BB116" s="37">
        <f t="shared" ca="1" si="39"/>
        <v>276.1831593898703</v>
      </c>
      <c r="BC116" s="1">
        <f ca="1">(AF116-BD115)*Surge_Predicted_Impact!$C$124</f>
        <v>0.39433554932865406</v>
      </c>
      <c r="BD116" s="1">
        <f ca="1">BD115*(1-1/Surge_Predicted_Impact!$C$125)+BC116</f>
        <v>17.40246311166792</v>
      </c>
      <c r="BE116" s="37">
        <f t="shared" ca="1" si="42"/>
        <v>75.152463111667913</v>
      </c>
      <c r="BF116" s="1">
        <f ca="1">(AI116-BG115)*Surge_Predicted_Impact!$C$124</f>
        <v>1.7785498457052809</v>
      </c>
      <c r="BG116" s="1">
        <f ca="1">BG115*(1-1/Surge_Predicted_Impact!$C$125)+BF116</f>
        <v>90.127492744500657</v>
      </c>
      <c r="BH116" s="37">
        <f t="shared" ca="1" si="43"/>
        <v>363.12749274450067</v>
      </c>
      <c r="BJ116" s="1">
        <f ca="1">(AT116-BK115)*Surge_Predicted_Impact!$C$124</f>
        <v>0.3568660398014879</v>
      </c>
      <c r="BK116" s="1">
        <f ca="1">BK115*(1-1/Surge_Predicted_Impact!$C$125)+BJ116</f>
        <v>19.873422570038347</v>
      </c>
      <c r="BL116" s="37">
        <f t="shared" ca="1" si="40"/>
        <v>76.577856659672989</v>
      </c>
      <c r="BM116" s="1">
        <f ca="1">(AU116-BN115)*Surge_Predicted_Impact!$C$124</f>
        <v>3.3207872138003476E-2</v>
      </c>
      <c r="BN116" s="1">
        <f ca="1">BN115*(1-1/Surge_Predicted_Impact!$C$125)+BM116</f>
        <v>1.6187850208266683</v>
      </c>
      <c r="BO116" s="37">
        <f t="shared" ca="1" si="41"/>
        <v>6.6471168562917313</v>
      </c>
      <c r="BP116" s="1">
        <f ca="1">(AX116-AY115)*Surge_Predicted_Impact!$C$124</f>
        <v>0.61742783261160994</v>
      </c>
      <c r="BQ116" s="1">
        <f ca="1">BQ115*(1-1/Surge_Predicted_Impact!$C$125)+BP116</f>
        <v>28.322087256462879</v>
      </c>
      <c r="BR116" s="1">
        <f t="shared" ca="1" si="44"/>
        <v>90.064870517623874</v>
      </c>
      <c r="BS116" s="1">
        <f ca="1">(AP116-AQ115)*Surge_Predicted_Impact!$C$124</f>
        <v>1.47</v>
      </c>
      <c r="BT116" s="1">
        <f ca="1">BT115*(1-1/Surge_Predicted_Impact!$C$125)+BS116</f>
        <v>60.266116249166963</v>
      </c>
      <c r="BU116" s="1">
        <f t="shared" ca="1" si="45"/>
        <v>207.26611624916697</v>
      </c>
      <c r="BW116" s="1">
        <f>Surge_Predicted_Impact!$C$112</f>
        <v>0</v>
      </c>
      <c r="BX116" s="1">
        <f>Surge_Predicted_Impact!$C$113</f>
        <v>0</v>
      </c>
      <c r="BY116" s="152">
        <f>Surge_Predicted_Impact!$C$114</f>
        <v>0</v>
      </c>
      <c r="BZ116" s="152">
        <f>Surge_Predicted_Impact!$C$115</f>
        <v>0</v>
      </c>
      <c r="CA116" s="152">
        <f t="shared" si="31"/>
        <v>0</v>
      </c>
      <c r="CB116" s="1">
        <f>Surge_Predicted_Impact!$C$117</f>
        <v>0</v>
      </c>
      <c r="CC116" s="1">
        <f>Surge_Predicted_Impact!$C$118</f>
        <v>0</v>
      </c>
      <c r="CD116" s="1">
        <f>Surge_Predicted_Impact!$C$119</f>
        <v>0</v>
      </c>
      <c r="CE116" s="1">
        <f t="shared" si="32"/>
        <v>0</v>
      </c>
      <c r="CF116" s="152">
        <f>Surge_Predicted_Impact!$C$120</f>
        <v>0</v>
      </c>
      <c r="CH116" s="1">
        <f ca="1">D116*Surge_Predicted_Impact!$C$135</f>
        <v>12345.328081547375</v>
      </c>
      <c r="CI116" s="18">
        <f ca="1">(C116-C115)*Surge_Predicted_Impact!$C$135</f>
        <v>120.02326934583834</v>
      </c>
      <c r="CJ116" s="18">
        <f ca="1">CJ115*(1- 1/Surge_Predicted_Impact!$C$137)+CI116</f>
        <v>4077.871410060633</v>
      </c>
      <c r="CK116" s="18">
        <f t="shared" ca="1" si="33"/>
        <v>3957.8481407147947</v>
      </c>
      <c r="CL116" s="1">
        <f ca="1">CJ116*(1-Surge_Predicted_Impact!$C$136)</f>
        <v>3466.1906985515379</v>
      </c>
      <c r="CM116" s="1">
        <f ca="1">CJ116*(1+Surge_Predicted_Impact!$C$136)</f>
        <v>4689.5521215697272</v>
      </c>
      <c r="CN116" s="1">
        <f ca="1">CI116/Surge_Predicted_Impact!$C$138</f>
        <v>24.004653869167669</v>
      </c>
      <c r="CO116" s="1">
        <f ca="1">CK116/Surge_Predicted_Impact!$C$140</f>
        <v>158.31392562859179</v>
      </c>
      <c r="CP116" s="1">
        <f t="shared" ca="1" si="34"/>
        <v>182.31857949775946</v>
      </c>
      <c r="CQ116" s="1">
        <f ca="1">CI116/(Surge_Predicted_Impact!$C$138 + Surge_Predicted_Impact!$C$139)</f>
        <v>20.003878224306391</v>
      </c>
      <c r="CR116" s="1">
        <f ca="1">CK116/(Surge_Predicted_Impact!$C$140 + Surge_Predicted_Impact!$C$141)</f>
        <v>152.22492848903056</v>
      </c>
      <c r="CS116" s="152">
        <f>Surge_Predicted_Impact!$C$151</f>
        <v>12000</v>
      </c>
      <c r="CT116" s="152"/>
      <c r="CU116" s="1">
        <f ca="1">Surge_Predicted_Impact!$C$146*(Calculation!E116-Calculation!H116)</f>
        <v>-0.13331953444862368</v>
      </c>
      <c r="CV116" s="1">
        <f ca="1">H115*1/Surge_Predicted_Impact!$C$60</f>
        <v>2.0529541591694769</v>
      </c>
      <c r="CW116" s="1">
        <f ca="1">CV116*Surge_Predicted_Impact!$C$144+CU116</f>
        <v>-3.0671826490149837E-2</v>
      </c>
      <c r="CX116" s="1">
        <f ca="1">CX115*(1-1/Surge_Predicted_Impact!$C$147)+CW115</f>
        <v>87.722173252297665</v>
      </c>
      <c r="CY116" s="1">
        <f ca="1">$CX116*(1-Surge_Predicted_Impact!$C$145)</f>
        <v>65.791629939223242</v>
      </c>
      <c r="CZ116" s="1">
        <f ca="1">$CX116*(1+Surge_Predicted_Impact!$C$145)</f>
        <v>109.65271656537209</v>
      </c>
      <c r="DA116" s="1">
        <f ca="1">CX116/Surge_Predicted_Impact!$C$148</f>
        <v>29.240724417432556</v>
      </c>
      <c r="DB116" s="152">
        <f>Surge_Predicted_Impact!$C$152</f>
        <v>0</v>
      </c>
    </row>
    <row r="117" spans="2:106" x14ac:dyDescent="0.25">
      <c r="B117" s="30">
        <f t="shared" si="35"/>
        <v>44006</v>
      </c>
      <c r="C117" s="18">
        <f ca="1">INDIRECT(_xlfn.CONCAT(EpidemiologicalModel_Selection!$C$2,"!",EpidemiologicalModel_Selection!$C$5,ROW()-1))</f>
        <v>73581.297569818358</v>
      </c>
      <c r="D117" s="18">
        <f ca="1">INDIRECT(_xlfn.CONCAT(EpidemiologicalModel_Selection!$C$2,"!",EpidemiologicalModel_Selection!$C$3,ROW()-1))</f>
        <v>1157.5598202485128</v>
      </c>
      <c r="E117" s="37">
        <f ca="1">INDIRECT(_xlfn.CONCAT(EpidemiologicalModel_Selection!$C$2,"!",EpidemiologicalModel_Selection!$C$4,ROW()-1))</f>
        <v>11.207926961970951</v>
      </c>
      <c r="F117" s="37">
        <f ca="1">E117*Surge_Predicted_Impact!$D$53</f>
        <v>0.9504322063751367</v>
      </c>
      <c r="G117" s="6">
        <f t="shared" ca="1" si="36"/>
        <v>12.380879874149016</v>
      </c>
      <c r="H117" s="24">
        <f ca="1">H116*(1-1/Surge_Predicted_Impact!$C$60)+F117</f>
        <v>12.380879874149016</v>
      </c>
      <c r="I117" s="24">
        <f ca="1">(1-Surge_Predicted_Impact!$C$68)*Calculation!O116</f>
        <v>1.3258150140198044</v>
      </c>
      <c r="J117" s="24">
        <f ca="1">I117+(J116*(1-1/Surge_Predicted_Impact!$C$63))</f>
        <v>15.414703886914609</v>
      </c>
      <c r="K117" s="24">
        <f ca="1">(1/Surge_Predicted_Impact!$C$62)*Calculation!L116</f>
        <v>0.59134422999123393</v>
      </c>
      <c r="L117" s="24">
        <f ca="1">M117+L116*(1-1/Surge_Predicted_Impact!$C$62)</f>
        <v>6.6123826287384952</v>
      </c>
      <c r="M117" s="1">
        <f ca="1">E117*Surge_Predicted_Impact!$D$55</f>
        <v>0.10759609883492124</v>
      </c>
      <c r="N117" s="6">
        <f ca="1">N116*(1-1/Surge_Predicted_Impact!$C$64)+K117</f>
        <v>9.3909249420550953</v>
      </c>
      <c r="O117" s="24">
        <f ca="1">N116*1/Surge_Predicted_Impact!$C$64</f>
        <v>1.2570829588662658</v>
      </c>
      <c r="P117" s="1">
        <f ca="1">E117*Surge_Predicted_Impact!$D$54</f>
        <v>0.73524000870529427</v>
      </c>
      <c r="Q117" s="1">
        <f ca="1">Q116*(1-1/Surge_Predicted_Impact!$C$61)+P117</f>
        <v>75.935924208302509</v>
      </c>
      <c r="R117" s="6">
        <f t="shared" ca="1" si="37"/>
        <v>97.96301072395562</v>
      </c>
      <c r="S117" s="1">
        <f ca="1">E117*Surge_Predicted_Impact!$D$56</f>
        <v>5.3798049417460626E-4</v>
      </c>
      <c r="T117" s="6">
        <f ca="1">T116*(1-1/Surge_Predicted_Impact!$C$65)+S117</f>
        <v>1.815438498563637E-2</v>
      </c>
      <c r="U117" s="1">
        <f ca="1">E117*Surge_Predicted_Impact!$D$57</f>
        <v>8.6076879067936989E-4</v>
      </c>
      <c r="V117" s="6">
        <f ca="1">U116*(1-1/Surge_Predicted_Impact!$C$66)+U117</f>
        <v>8.6076879067936989E-4</v>
      </c>
      <c r="W117" s="5">
        <f>Surge_Predicted_Impact!$C$72</f>
        <v>0</v>
      </c>
      <c r="X117" s="160">
        <f>Surge_Predicted_Impact!$C$73</f>
        <v>0</v>
      </c>
      <c r="Y117" s="5">
        <f>Surge_Predicted_Impact!$C$74</f>
        <v>0</v>
      </c>
      <c r="Z117" s="5">
        <f>Surge_Predicted_Impact!$C$75</f>
        <v>0</v>
      </c>
      <c r="AA117" s="5">
        <f>Surge_Predicted_Impact!$C$76</f>
        <v>0</v>
      </c>
      <c r="AC117" s="18">
        <f ca="1">_xlfn.CEILING.MATH(G117/Surge_Predicted_Impact!$C$92)*(24/Surge_Predicted_Impact!$C$89)*(7/Surge_Predicted_Impact!$C$90)</f>
        <v>21</v>
      </c>
      <c r="AD117" s="18">
        <f ca="1">_xlfn.CEILING.MATH(R117/Surge_Predicted_Impact!$C$93)*(24/Surge_Predicted_Impact!$C$89)*(7/Surge_Predicted_Impact!$C$90)</f>
        <v>173.25</v>
      </c>
      <c r="AE117" s="1">
        <f t="shared" ca="1" si="23"/>
        <v>194.25</v>
      </c>
      <c r="AF117" s="1">
        <f ca="1">_xlfn.CEILING.MATH(N117/Surge_Predicted_Impact!$C$94)*24/Surge_Predicted_Impact!$C$89*7/Surge_Predicted_Impact!$C$90</f>
        <v>52.5</v>
      </c>
      <c r="AG117" s="1">
        <f ca="1">_xlfn.CEILING.MATH(T117/Surge_Predicted_Impact!$C$95)*24/Surge_Predicted_Impact!$C$89*7/Surge_Predicted_Impact!$C$90</f>
        <v>5.25</v>
      </c>
      <c r="AH117" s="1">
        <f ca="1">_xlfn.CEILING.MATH(V117/Surge_Predicted_Impact!$C$96)*24/Surge_Predicted_Impact!$C$89*7/Surge_Predicted_Impact!$C$90</f>
        <v>5.25</v>
      </c>
      <c r="AI117" s="18">
        <f t="shared" ca="1" si="38"/>
        <v>257.25</v>
      </c>
      <c r="AJ117" s="41"/>
      <c r="AK117" s="23">
        <f ca="1">_xlfn.CEILING.MATH(G117/Surge_Predicted_Impact!$C$103)*24/Surge_Predicted_Impact!$C$100*7/Surge_Predicted_Impact!$C$101</f>
        <v>10.5</v>
      </c>
      <c r="AL117" s="23">
        <f ca="1">_xlfn.CEILING.MATH(R117/Surge_Predicted_Impact!$C$104)*24/Surge_Predicted_Impact!$C$100*7/Surge_Predicted_Impact!$C$101</f>
        <v>89.25</v>
      </c>
      <c r="AM117" s="23">
        <f ca="1">_xlfn.CEILING.MATH(N117/Surge_Predicted_Impact!$C$105)*24/Surge_Predicted_Impact!$C$100*7/Surge_Predicted_Impact!$C$101</f>
        <v>26.25</v>
      </c>
      <c r="AN117" s="23">
        <f ca="1">_xlfn.CEILING.MATH(T117/Surge_Predicted_Impact!$C$106)*24/Surge_Predicted_Impact!$C$100*7/Surge_Predicted_Impact!$C$101</f>
        <v>5.25</v>
      </c>
      <c r="AO117" s="23">
        <f ca="1">_xlfn.CEILING.MATH(V117/Surge_Predicted_Impact!$C$107)*24/Surge_Predicted_Impact!$C$100*7/Surge_Predicted_Impact!$C$101</f>
        <v>5.25</v>
      </c>
      <c r="AP117" s="1">
        <f t="shared" ca="1" si="24"/>
        <v>136.5</v>
      </c>
      <c r="AR117" s="38">
        <f ca="1">G117/Surge_Predicted_Impact!$C$81</f>
        <v>4.1269599580496719</v>
      </c>
      <c r="AS117" s="38">
        <f ca="1">$R117/Surge_Predicted_Impact!$C$82</f>
        <v>48.98150536197781</v>
      </c>
      <c r="AT117" s="38">
        <f t="shared" ca="1" si="25"/>
        <v>53.108465320027484</v>
      </c>
      <c r="AU117" s="38">
        <f ca="1">N117/Surge_Predicted_Impact!$C$83</f>
        <v>4.6954624710275477</v>
      </c>
      <c r="AV117" s="38">
        <f ca="1">T117/Surge_Predicted_Impact!$C$84</f>
        <v>9.0771924928181851E-3</v>
      </c>
      <c r="AW117" s="38">
        <f ca="1">V117/Surge_Predicted_Impact!$C$85</f>
        <v>2.1519219766984247E-4</v>
      </c>
      <c r="AX117" s="38">
        <f t="shared" ca="1" si="26"/>
        <v>57.813220175745514</v>
      </c>
      <c r="AZ117" s="1">
        <f ca="1">(AE117-BA116)*Surge_Predicted_Impact!$C$124</f>
        <v>1.2281684061012972</v>
      </c>
      <c r="BA117" s="1">
        <f ca="1">BA116*(1-1/Surge_Predicted_Impact!$C$125)+AZ117</f>
        <v>67.558959268123715</v>
      </c>
      <c r="BB117" s="37">
        <f t="shared" ca="1" si="39"/>
        <v>261.80895926812371</v>
      </c>
      <c r="BC117" s="1">
        <f ca="1">(AF117-BD116)*Surge_Predicted_Impact!$C$124</f>
        <v>0.35097536888332082</v>
      </c>
      <c r="BD117" s="1">
        <f ca="1">BD116*(1-1/Surge_Predicted_Impact!$C$125)+BC117</f>
        <v>16.510405401146393</v>
      </c>
      <c r="BE117" s="37">
        <f t="shared" ca="1" si="42"/>
        <v>69.010405401146386</v>
      </c>
      <c r="BF117" s="1">
        <f ca="1">(AI117-BG116)*Surge_Predicted_Impact!$C$124</f>
        <v>1.6712250725549933</v>
      </c>
      <c r="BG117" s="1">
        <f ca="1">BG116*(1-1/Surge_Predicted_Impact!$C$125)+BF117</f>
        <v>85.361039763877031</v>
      </c>
      <c r="BH117" s="37">
        <f t="shared" ca="1" si="43"/>
        <v>342.61103976387705</v>
      </c>
      <c r="BJ117" s="1">
        <f ca="1">(AT117-BK116)*Surge_Predicted_Impact!$C$124</f>
        <v>0.33235042749989135</v>
      </c>
      <c r="BK117" s="1">
        <f ca="1">BK116*(1-1/Surge_Predicted_Impact!$C$125)+BJ117</f>
        <v>18.786242813964069</v>
      </c>
      <c r="BL117" s="37">
        <f t="shared" ca="1" si="40"/>
        <v>71.894708133991557</v>
      </c>
      <c r="BM117" s="1">
        <f ca="1">(AU117-BN116)*Surge_Predicted_Impact!$C$124</f>
        <v>3.0766774502008796E-2</v>
      </c>
      <c r="BN117" s="1">
        <f ca="1">BN116*(1-1/Surge_Predicted_Impact!$C$125)+BM117</f>
        <v>1.533924293841058</v>
      </c>
      <c r="BO117" s="37">
        <f t="shared" ca="1" si="41"/>
        <v>6.2293867648686057</v>
      </c>
      <c r="BP117" s="1">
        <f ca="1">(AX117-AY116)*Surge_Predicted_Impact!$C$124</f>
        <v>0.57813220175745517</v>
      </c>
      <c r="BQ117" s="1">
        <f ca="1">BQ116*(1-1/Surge_Predicted_Impact!$C$125)+BP117</f>
        <v>26.877213225615844</v>
      </c>
      <c r="BR117" s="1">
        <f t="shared" ca="1" si="44"/>
        <v>84.690433401361361</v>
      </c>
      <c r="BS117" s="1">
        <f ca="1">(AP117-AQ116)*Surge_Predicted_Impact!$C$124</f>
        <v>1.365</v>
      </c>
      <c r="BT117" s="1">
        <f ca="1">BT116*(1-1/Surge_Predicted_Impact!$C$125)+BS117</f>
        <v>57.326393659940756</v>
      </c>
      <c r="BU117" s="1">
        <f t="shared" ca="1" si="45"/>
        <v>193.82639365994075</v>
      </c>
      <c r="BW117" s="1">
        <f>Surge_Predicted_Impact!$C$112</f>
        <v>0</v>
      </c>
      <c r="BX117" s="1">
        <f>Surge_Predicted_Impact!$C$113</f>
        <v>0</v>
      </c>
      <c r="BY117" s="152">
        <f>Surge_Predicted_Impact!$C$114</f>
        <v>0</v>
      </c>
      <c r="BZ117" s="152">
        <f>Surge_Predicted_Impact!$C$115</f>
        <v>0</v>
      </c>
      <c r="CA117" s="152">
        <f t="shared" si="31"/>
        <v>0</v>
      </c>
      <c r="CB117" s="1">
        <f>Surge_Predicted_Impact!$C$117</f>
        <v>0</v>
      </c>
      <c r="CC117" s="1">
        <f>Surge_Predicted_Impact!$C$118</f>
        <v>0</v>
      </c>
      <c r="CD117" s="1">
        <f>Surge_Predicted_Impact!$C$119</f>
        <v>0</v>
      </c>
      <c r="CE117" s="1">
        <f t="shared" si="32"/>
        <v>0</v>
      </c>
      <c r="CF117" s="152">
        <f>Surge_Predicted_Impact!$C$120</f>
        <v>0</v>
      </c>
      <c r="CH117" s="1">
        <f ca="1">D117*Surge_Predicted_Impact!$C$135</f>
        <v>11575.598202485127</v>
      </c>
      <c r="CI117" s="18">
        <f ca="1">(C117-C116)*Surge_Predicted_Impact!$C$135</f>
        <v>112.0792696197168</v>
      </c>
      <c r="CJ117" s="18">
        <f ca="1">CJ116*(1- 1/Surge_Predicted_Impact!$C$137)+CI117</f>
        <v>3782.1635386742864</v>
      </c>
      <c r="CK117" s="18">
        <f t="shared" ca="1" si="33"/>
        <v>3670.0842690545696</v>
      </c>
      <c r="CL117" s="1">
        <f ca="1">CJ117*(1-Surge_Predicted_Impact!$C$136)</f>
        <v>3214.8390078731436</v>
      </c>
      <c r="CM117" s="1">
        <f ca="1">CJ117*(1+Surge_Predicted_Impact!$C$136)</f>
        <v>4349.4880694754293</v>
      </c>
      <c r="CN117" s="1">
        <f ca="1">CI117/Surge_Predicted_Impact!$C$138</f>
        <v>22.415853923943359</v>
      </c>
      <c r="CO117" s="1">
        <f ca="1">CK117/Surge_Predicted_Impact!$C$140</f>
        <v>146.80337076218279</v>
      </c>
      <c r="CP117" s="1">
        <f t="shared" ca="1" si="34"/>
        <v>169.21922468612615</v>
      </c>
      <c r="CQ117" s="1">
        <f ca="1">CI117/(Surge_Predicted_Impact!$C$138 + Surge_Predicted_Impact!$C$139)</f>
        <v>18.679878269952798</v>
      </c>
      <c r="CR117" s="1">
        <f ca="1">CK117/(Surge_Predicted_Impact!$C$140 + Surge_Predicted_Impact!$C$141)</f>
        <v>141.1570872713296</v>
      </c>
      <c r="CS117" s="152">
        <f>Surge_Predicted_Impact!$C$151</f>
        <v>12000</v>
      </c>
      <c r="CT117" s="152"/>
      <c r="CU117" s="1">
        <f ca="1">Surge_Predicted_Impact!$C$146*(Calculation!E117-Calculation!H117)</f>
        <v>-0.11729529121780652</v>
      </c>
      <c r="CV117" s="1">
        <f ca="1">H116*1/Surge_Predicted_Impact!$C$60</f>
        <v>1.9050746112956465</v>
      </c>
      <c r="CW117" s="1">
        <f ca="1">CV117*Surge_Predicted_Impact!$C$144+CU117</f>
        <v>-2.2041560653024192E-2</v>
      </c>
      <c r="CX117" s="1">
        <f ca="1">CX116*(1-1/Surge_Predicted_Impact!$C$147)+CW116</f>
        <v>83.305392763192629</v>
      </c>
      <c r="CY117" s="1">
        <f ca="1">$CX117*(1-Surge_Predicted_Impact!$C$145)</f>
        <v>62.479044572394471</v>
      </c>
      <c r="CZ117" s="1">
        <f ca="1">$CX117*(1+Surge_Predicted_Impact!$C$145)</f>
        <v>104.13174095399079</v>
      </c>
      <c r="DA117" s="1">
        <f ca="1">CX117/Surge_Predicted_Impact!$C$148</f>
        <v>27.768464254397543</v>
      </c>
      <c r="DB117" s="152">
        <f>Surge_Predicted_Impact!$C$152</f>
        <v>0</v>
      </c>
    </row>
    <row r="118" spans="2:106" x14ac:dyDescent="0.25">
      <c r="B118" s="30">
        <f t="shared" si="35"/>
        <v>44007</v>
      </c>
      <c r="C118" s="18">
        <f ca="1">INDIRECT(_xlfn.CONCAT(EpidemiologicalModel_Selection!$C$2,"!",EpidemiologicalModel_Selection!$C$5,ROW()-1))</f>
        <v>73591.765961515252</v>
      </c>
      <c r="D118" s="18">
        <f ca="1">INDIRECT(_xlfn.CONCAT(EpidemiologicalModel_Selection!$C$2,"!",EpidemiologicalModel_Selection!$C$3,ROW()-1))</f>
        <v>1085.3453676419363</v>
      </c>
      <c r="E118" s="37">
        <f ca="1">INDIRECT(_xlfn.CONCAT(EpidemiologicalModel_Selection!$C$2,"!",EpidemiologicalModel_Selection!$C$4,ROW()-1))</f>
        <v>10.468391696889011</v>
      </c>
      <c r="F118" s="37">
        <f ca="1">E118*Surge_Predicted_Impact!$D$53</f>
        <v>0.88771961589618809</v>
      </c>
      <c r="G118" s="6">
        <f t="shared" ca="1" si="36"/>
        <v>11.499902365166774</v>
      </c>
      <c r="H118" s="24">
        <f ca="1">H117*(1-1/Surge_Predicted_Impact!$C$60)+F118</f>
        <v>11.499902365166774</v>
      </c>
      <c r="I118" s="24">
        <f ca="1">(1-Surge_Predicted_Impact!$C$68)*Calculation!O117</f>
        <v>1.2382267144832717</v>
      </c>
      <c r="J118" s="24">
        <f ca="1">I118+(J117*(1-1/Surge_Predicted_Impact!$C$63))</f>
        <v>14.450830046124366</v>
      </c>
      <c r="K118" s="24">
        <f ca="1">(1/Surge_Predicted_Impact!$C$62)*Calculation!L117</f>
        <v>0.55103188572820794</v>
      </c>
      <c r="L118" s="24">
        <f ca="1">M118+L117*(1-1/Surge_Predicted_Impact!$C$62)</f>
        <v>6.161847303300422</v>
      </c>
      <c r="M118" s="1">
        <f ca="1">E118*Surge_Predicted_Impact!$D$55</f>
        <v>0.10049656029013461</v>
      </c>
      <c r="N118" s="6">
        <f ca="1">N117*(1-1/Surge_Predicted_Impact!$C$64)+K118</f>
        <v>8.7680912100264159</v>
      </c>
      <c r="O118" s="24">
        <f ca="1">N117*1/Surge_Predicted_Impact!$C$64</f>
        <v>1.1738656177568869</v>
      </c>
      <c r="P118" s="1">
        <f ca="1">E118*Surge_Predicted_Impact!$D$54</f>
        <v>0.68672649531591901</v>
      </c>
      <c r="Q118" s="1">
        <f ca="1">Q117*(1-1/Surge_Predicted_Impact!$C$61)+P118</f>
        <v>71.198656117311117</v>
      </c>
      <c r="R118" s="6">
        <f t="shared" ca="1" si="37"/>
        <v>91.811333466735903</v>
      </c>
      <c r="S118" s="1">
        <f ca="1">E118*Surge_Predicted_Impact!$D$56</f>
        <v>5.0248280145067303E-4</v>
      </c>
      <c r="T118" s="6">
        <f ca="1">T117*(1-1/Surge_Predicted_Impact!$C$65)+S118</f>
        <v>1.6841429288523405E-2</v>
      </c>
      <c r="U118" s="1">
        <f ca="1">E118*Surge_Predicted_Impact!$D$57</f>
        <v>8.0397248232107687E-4</v>
      </c>
      <c r="V118" s="6">
        <f ca="1">U117*(1-1/Surge_Predicted_Impact!$C$66)+U118</f>
        <v>8.0397248232107687E-4</v>
      </c>
      <c r="W118" s="5">
        <f>Surge_Predicted_Impact!$C$72</f>
        <v>0</v>
      </c>
      <c r="X118" s="160">
        <f>Surge_Predicted_Impact!$C$73</f>
        <v>0</v>
      </c>
      <c r="Y118" s="5">
        <f>Surge_Predicted_Impact!$C$74</f>
        <v>0</v>
      </c>
      <c r="Z118" s="5">
        <f>Surge_Predicted_Impact!$C$75</f>
        <v>0</v>
      </c>
      <c r="AA118" s="5">
        <f>Surge_Predicted_Impact!$C$76</f>
        <v>0</v>
      </c>
      <c r="AC118" s="18">
        <f ca="1">_xlfn.CEILING.MATH(G118/Surge_Predicted_Impact!$C$92)*(24/Surge_Predicted_Impact!$C$89)*(7/Surge_Predicted_Impact!$C$90)</f>
        <v>15.75</v>
      </c>
      <c r="AD118" s="18">
        <f ca="1">_xlfn.CEILING.MATH(R118/Surge_Predicted_Impact!$C$93)*(24/Surge_Predicted_Impact!$C$89)*(7/Surge_Predicted_Impact!$C$90)</f>
        <v>162.75</v>
      </c>
      <c r="AE118" s="1">
        <f t="shared" ca="1" si="23"/>
        <v>178.5</v>
      </c>
      <c r="AF118" s="1">
        <f ca="1">_xlfn.CEILING.MATH(N118/Surge_Predicted_Impact!$C$94)*24/Surge_Predicted_Impact!$C$89*7/Surge_Predicted_Impact!$C$90</f>
        <v>47.25</v>
      </c>
      <c r="AG118" s="1">
        <f ca="1">_xlfn.CEILING.MATH(T118/Surge_Predicted_Impact!$C$95)*24/Surge_Predicted_Impact!$C$89*7/Surge_Predicted_Impact!$C$90</f>
        <v>5.25</v>
      </c>
      <c r="AH118" s="1">
        <f ca="1">_xlfn.CEILING.MATH(V118/Surge_Predicted_Impact!$C$96)*24/Surge_Predicted_Impact!$C$89*7/Surge_Predicted_Impact!$C$90</f>
        <v>5.25</v>
      </c>
      <c r="AI118" s="18">
        <f t="shared" ca="1" si="38"/>
        <v>236.25</v>
      </c>
      <c r="AJ118" s="41"/>
      <c r="AK118" s="23">
        <f ca="1">_xlfn.CEILING.MATH(G118/Surge_Predicted_Impact!$C$103)*24/Surge_Predicted_Impact!$C$100*7/Surge_Predicted_Impact!$C$101</f>
        <v>10.5</v>
      </c>
      <c r="AL118" s="23">
        <f ca="1">_xlfn.CEILING.MATH(R118/Surge_Predicted_Impact!$C$104)*24/Surge_Predicted_Impact!$C$100*7/Surge_Predicted_Impact!$C$101</f>
        <v>84</v>
      </c>
      <c r="AM118" s="23">
        <f ca="1">_xlfn.CEILING.MATH(N118/Surge_Predicted_Impact!$C$105)*24/Surge_Predicted_Impact!$C$100*7/Surge_Predicted_Impact!$C$101</f>
        <v>26.25</v>
      </c>
      <c r="AN118" s="23">
        <f ca="1">_xlfn.CEILING.MATH(T118/Surge_Predicted_Impact!$C$106)*24/Surge_Predicted_Impact!$C$100*7/Surge_Predicted_Impact!$C$101</f>
        <v>5.25</v>
      </c>
      <c r="AO118" s="23">
        <f ca="1">_xlfn.CEILING.MATH(V118/Surge_Predicted_Impact!$C$107)*24/Surge_Predicted_Impact!$C$100*7/Surge_Predicted_Impact!$C$101</f>
        <v>5.25</v>
      </c>
      <c r="AP118" s="1">
        <f t="shared" ca="1" si="24"/>
        <v>131.25</v>
      </c>
      <c r="AR118" s="38">
        <f ca="1">G118/Surge_Predicted_Impact!$C$81</f>
        <v>3.8333007883889247</v>
      </c>
      <c r="AS118" s="38">
        <f ca="1">$R118/Surge_Predicted_Impact!$C$82</f>
        <v>45.905666733367951</v>
      </c>
      <c r="AT118" s="38">
        <f t="shared" ca="1" si="25"/>
        <v>49.738967521756877</v>
      </c>
      <c r="AU118" s="38">
        <f ca="1">N118/Surge_Predicted_Impact!$C$83</f>
        <v>4.3840456050132079</v>
      </c>
      <c r="AV118" s="38">
        <f ca="1">T118/Surge_Predicted_Impact!$C$84</f>
        <v>8.4207146442617023E-3</v>
      </c>
      <c r="AW118" s="38">
        <f ca="1">V118/Surge_Predicted_Impact!$C$85</f>
        <v>2.0099312058026922E-4</v>
      </c>
      <c r="AX118" s="38">
        <f t="shared" ca="1" si="26"/>
        <v>54.131634834534928</v>
      </c>
      <c r="AZ118" s="1">
        <f ca="1">(AE118-BA117)*Surge_Predicted_Impact!$C$124</f>
        <v>1.1094104073187629</v>
      </c>
      <c r="BA118" s="1">
        <f ca="1">BA117*(1-1/Surge_Predicted_Impact!$C$125)+AZ118</f>
        <v>63.842729727719359</v>
      </c>
      <c r="BB118" s="37">
        <f t="shared" ca="1" si="39"/>
        <v>242.34272972771936</v>
      </c>
      <c r="BC118" s="1">
        <f ca="1">(AF118-BD117)*Surge_Predicted_Impact!$C$124</f>
        <v>0.30739594598853609</v>
      </c>
      <c r="BD118" s="1">
        <f ca="1">BD117*(1-1/Surge_Predicted_Impact!$C$125)+BC118</f>
        <v>15.638486675624474</v>
      </c>
      <c r="BE118" s="37">
        <f t="shared" ca="1" si="42"/>
        <v>62.888486675624478</v>
      </c>
      <c r="BF118" s="1">
        <f ca="1">(AI118-BG117)*Surge_Predicted_Impact!$C$124</f>
        <v>1.5088896023612295</v>
      </c>
      <c r="BG118" s="1">
        <f ca="1">BG117*(1-1/Surge_Predicted_Impact!$C$125)+BF118</f>
        <v>80.77271224024706</v>
      </c>
      <c r="BH118" s="37">
        <f t="shared" ca="1" si="43"/>
        <v>317.02271224024707</v>
      </c>
      <c r="BJ118" s="1">
        <f ca="1">(AT118-BK117)*Surge_Predicted_Impact!$C$124</f>
        <v>0.30952724707792806</v>
      </c>
      <c r="BK118" s="1">
        <f ca="1">BK117*(1-1/Surge_Predicted_Impact!$C$125)+BJ118</f>
        <v>17.753895574330279</v>
      </c>
      <c r="BL118" s="37">
        <f t="shared" ca="1" si="40"/>
        <v>67.492863096087149</v>
      </c>
      <c r="BM118" s="1">
        <f ca="1">(AU118-BN117)*Surge_Predicted_Impact!$C$124</f>
        <v>2.8501213111721501E-2</v>
      </c>
      <c r="BN118" s="1">
        <f ca="1">BN117*(1-1/Surge_Predicted_Impact!$C$125)+BM118</f>
        <v>1.4528594859641326</v>
      </c>
      <c r="BO118" s="37">
        <f t="shared" ca="1" si="41"/>
        <v>5.836905090977341</v>
      </c>
      <c r="BP118" s="1">
        <f ca="1">(AX118-AY117)*Surge_Predicted_Impact!$C$124</f>
        <v>0.54131634834534925</v>
      </c>
      <c r="BQ118" s="1">
        <f ca="1">BQ117*(1-1/Surge_Predicted_Impact!$C$125)+BP118</f>
        <v>25.49872862927435</v>
      </c>
      <c r="BR118" s="1">
        <f t="shared" ca="1" si="44"/>
        <v>79.630363463809275</v>
      </c>
      <c r="BS118" s="1">
        <f ca="1">(AP118-AQ117)*Surge_Predicted_Impact!$C$124</f>
        <v>1.3125</v>
      </c>
      <c r="BT118" s="1">
        <f ca="1">BT117*(1-1/Surge_Predicted_Impact!$C$125)+BS118</f>
        <v>54.544151255659273</v>
      </c>
      <c r="BU118" s="1">
        <f t="shared" ca="1" si="45"/>
        <v>185.79415125565927</v>
      </c>
      <c r="BW118" s="1">
        <f>Surge_Predicted_Impact!$C$112</f>
        <v>0</v>
      </c>
      <c r="BX118" s="1">
        <f>Surge_Predicted_Impact!$C$113</f>
        <v>0</v>
      </c>
      <c r="BY118" s="152">
        <f>Surge_Predicted_Impact!$C$114</f>
        <v>0</v>
      </c>
      <c r="BZ118" s="152">
        <f>Surge_Predicted_Impact!$C$115</f>
        <v>0</v>
      </c>
      <c r="CA118" s="152">
        <f t="shared" si="31"/>
        <v>0</v>
      </c>
      <c r="CB118" s="1">
        <f>Surge_Predicted_Impact!$C$117</f>
        <v>0</v>
      </c>
      <c r="CC118" s="1">
        <f>Surge_Predicted_Impact!$C$118</f>
        <v>0</v>
      </c>
      <c r="CD118" s="1">
        <f>Surge_Predicted_Impact!$C$119</f>
        <v>0</v>
      </c>
      <c r="CE118" s="1">
        <f t="shared" si="32"/>
        <v>0</v>
      </c>
      <c r="CF118" s="152">
        <f>Surge_Predicted_Impact!$C$120</f>
        <v>0</v>
      </c>
      <c r="CH118" s="1">
        <f ca="1">D118*Surge_Predicted_Impact!$C$135</f>
        <v>10853.453676419362</v>
      </c>
      <c r="CI118" s="18">
        <f ca="1">(C118-C117)*Surge_Predicted_Impact!$C$135</f>
        <v>104.68391696893377</v>
      </c>
      <c r="CJ118" s="18">
        <f ca="1">CJ117*(1- 1/Surge_Predicted_Impact!$C$137)+CI118</f>
        <v>3508.6311017757916</v>
      </c>
      <c r="CK118" s="18">
        <f t="shared" ca="1" si="33"/>
        <v>3403.9471848068579</v>
      </c>
      <c r="CL118" s="1">
        <f ca="1">CJ118*(1-Surge_Predicted_Impact!$C$136)</f>
        <v>2982.336436509423</v>
      </c>
      <c r="CM118" s="1">
        <f ca="1">CJ118*(1+Surge_Predicted_Impact!$C$136)</f>
        <v>4034.9257670421603</v>
      </c>
      <c r="CN118" s="1">
        <f ca="1">CI118/Surge_Predicted_Impact!$C$138</f>
        <v>20.936783393786754</v>
      </c>
      <c r="CO118" s="1">
        <f ca="1">CK118/Surge_Predicted_Impact!$C$140</f>
        <v>136.15788739227432</v>
      </c>
      <c r="CP118" s="1">
        <f t="shared" ca="1" si="34"/>
        <v>157.09467078606107</v>
      </c>
      <c r="CQ118" s="1">
        <f ca="1">CI118/(Surge_Predicted_Impact!$C$138 + Surge_Predicted_Impact!$C$139)</f>
        <v>17.447319494822295</v>
      </c>
      <c r="CR118" s="1">
        <f ca="1">CK118/(Surge_Predicted_Impact!$C$140 + Surge_Predicted_Impact!$C$141)</f>
        <v>130.92104556949454</v>
      </c>
      <c r="CS118" s="152">
        <f>Surge_Predicted_Impact!$C$151</f>
        <v>12000</v>
      </c>
      <c r="CT118" s="152"/>
      <c r="CU118" s="1">
        <f ca="1">Surge_Predicted_Impact!$C$146*(Calculation!E118-Calculation!H118)</f>
        <v>-0.10315106682777629</v>
      </c>
      <c r="CV118" s="1">
        <f ca="1">H117*1/Surge_Predicted_Impact!$C$60</f>
        <v>1.7686971248784309</v>
      </c>
      <c r="CW118" s="1">
        <f ca="1">CV118*Surge_Predicted_Impact!$C$144+CU118</f>
        <v>-1.4716210583854736E-2</v>
      </c>
      <c r="CX118" s="1">
        <f ca="1">CX117*(1-1/Surge_Predicted_Impact!$C$147)+CW117</f>
        <v>79.118081564379978</v>
      </c>
      <c r="CY118" s="1">
        <f ca="1">$CX118*(1-Surge_Predicted_Impact!$C$145)</f>
        <v>59.338561173284987</v>
      </c>
      <c r="CZ118" s="1">
        <f ca="1">$CX118*(1+Surge_Predicted_Impact!$C$145)</f>
        <v>98.897601955474968</v>
      </c>
      <c r="DA118" s="1">
        <f ca="1">CX118/Surge_Predicted_Impact!$C$148</f>
        <v>26.372693854793326</v>
      </c>
      <c r="DB118" s="152">
        <f>Surge_Predicted_Impact!$C$152</f>
        <v>0</v>
      </c>
    </row>
    <row r="119" spans="2:106" x14ac:dyDescent="0.25">
      <c r="B119" s="30">
        <f t="shared" si="35"/>
        <v>44008</v>
      </c>
      <c r="C119" s="18">
        <f ca="1">INDIRECT(_xlfn.CONCAT(EpidemiologicalModel_Selection!$C$2,"!",EpidemiologicalModel_Selection!$C$5,ROW()-1))</f>
        <v>73601.545619435099</v>
      </c>
      <c r="D119" s="18">
        <f ca="1">INDIRECT(_xlfn.CONCAT(EpidemiologicalModel_Selection!$C$2,"!",EpidemiologicalModel_Selection!$C$3,ROW()-1))</f>
        <v>1017.6003564445028</v>
      </c>
      <c r="E119" s="37">
        <f ca="1">INDIRECT(_xlfn.CONCAT(EpidemiologicalModel_Selection!$C$2,"!",EpidemiologicalModel_Selection!$C$4,ROW()-1))</f>
        <v>9.7796579198475229</v>
      </c>
      <c r="F119" s="37">
        <f ca="1">E119*Surge_Predicted_Impact!$D$53</f>
        <v>0.82931499160306998</v>
      </c>
      <c r="G119" s="6">
        <f t="shared" ca="1" si="36"/>
        <v>10.68637416174602</v>
      </c>
      <c r="H119" s="24">
        <f ca="1">H118*(1-1/Surge_Predicted_Impact!$C$60)+F119</f>
        <v>10.68637416174602</v>
      </c>
      <c r="I119" s="24">
        <f ca="1">(1-Surge_Predicted_Impact!$C$68)*Calculation!O118</f>
        <v>1.1562576334905337</v>
      </c>
      <c r="J119" s="24">
        <f ca="1">I119+(J118*(1-1/Surge_Predicted_Impact!$C$63))</f>
        <v>13.542683387311419</v>
      </c>
      <c r="K119" s="24">
        <f ca="1">(1/Surge_Predicted_Impact!$C$62)*Calculation!L118</f>
        <v>0.51348727527503513</v>
      </c>
      <c r="L119" s="24">
        <f ca="1">M119+L118*(1-1/Surge_Predicted_Impact!$C$62)</f>
        <v>5.742244744055923</v>
      </c>
      <c r="M119" s="1">
        <f ca="1">E119*Surge_Predicted_Impact!$D$55</f>
        <v>9.3884716030536317E-2</v>
      </c>
      <c r="N119" s="6">
        <f ca="1">N118*(1-1/Surge_Predicted_Impact!$C$64)+K119</f>
        <v>8.1855670840481487</v>
      </c>
      <c r="O119" s="24">
        <f ca="1">N118*1/Surge_Predicted_Impact!$C$64</f>
        <v>1.096011401253302</v>
      </c>
      <c r="P119" s="1">
        <f ca="1">E119*Surge_Predicted_Impact!$D$54</f>
        <v>0.64154555954199743</v>
      </c>
      <c r="Q119" s="1">
        <f ca="1">Q118*(1-1/Surge_Predicted_Impact!$C$61)+P119</f>
        <v>66.754583382759463</v>
      </c>
      <c r="R119" s="6">
        <f t="shared" ca="1" si="37"/>
        <v>86.039511514126801</v>
      </c>
      <c r="S119" s="1">
        <f ca="1">E119*Surge_Predicted_Impact!$D$56</f>
        <v>4.694235801526816E-4</v>
      </c>
      <c r="T119" s="6">
        <f ca="1">T118*(1-1/Surge_Predicted_Impact!$C$65)+S119</f>
        <v>1.5626709939823746E-2</v>
      </c>
      <c r="U119" s="1">
        <f ca="1">E119*Surge_Predicted_Impact!$D$57</f>
        <v>7.5107772824429056E-4</v>
      </c>
      <c r="V119" s="6">
        <f ca="1">U118*(1-1/Surge_Predicted_Impact!$C$66)+U119</f>
        <v>7.5107772824429056E-4</v>
      </c>
      <c r="W119" s="5">
        <f>Surge_Predicted_Impact!$C$72</f>
        <v>0</v>
      </c>
      <c r="X119" s="160">
        <f>Surge_Predicted_Impact!$C$73</f>
        <v>0</v>
      </c>
      <c r="Y119" s="5">
        <f>Surge_Predicted_Impact!$C$74</f>
        <v>0</v>
      </c>
      <c r="Z119" s="5">
        <f>Surge_Predicted_Impact!$C$75</f>
        <v>0</v>
      </c>
      <c r="AA119" s="5">
        <f>Surge_Predicted_Impact!$C$76</f>
        <v>0</v>
      </c>
      <c r="AC119" s="18">
        <f ca="1">_xlfn.CEILING.MATH(G119/Surge_Predicted_Impact!$C$92)*(24/Surge_Predicted_Impact!$C$89)*(7/Surge_Predicted_Impact!$C$90)</f>
        <v>15.75</v>
      </c>
      <c r="AD119" s="18">
        <f ca="1">_xlfn.CEILING.MATH(R119/Surge_Predicted_Impact!$C$93)*(24/Surge_Predicted_Impact!$C$89)*(7/Surge_Predicted_Impact!$C$90)</f>
        <v>152.25</v>
      </c>
      <c r="AE119" s="1">
        <f t="shared" ca="1" si="23"/>
        <v>168</v>
      </c>
      <c r="AF119" s="1">
        <f ca="1">_xlfn.CEILING.MATH(N119/Surge_Predicted_Impact!$C$94)*24/Surge_Predicted_Impact!$C$89*7/Surge_Predicted_Impact!$C$90</f>
        <v>47.25</v>
      </c>
      <c r="AG119" s="1">
        <f ca="1">_xlfn.CEILING.MATH(T119/Surge_Predicted_Impact!$C$95)*24/Surge_Predicted_Impact!$C$89*7/Surge_Predicted_Impact!$C$90</f>
        <v>5.25</v>
      </c>
      <c r="AH119" s="1">
        <f ca="1">_xlfn.CEILING.MATH(V119/Surge_Predicted_Impact!$C$96)*24/Surge_Predicted_Impact!$C$89*7/Surge_Predicted_Impact!$C$90</f>
        <v>5.25</v>
      </c>
      <c r="AI119" s="18">
        <f t="shared" ca="1" si="38"/>
        <v>225.75</v>
      </c>
      <c r="AJ119" s="41"/>
      <c r="AK119" s="23">
        <f ca="1">_xlfn.CEILING.MATH(G119/Surge_Predicted_Impact!$C$103)*24/Surge_Predicted_Impact!$C$100*7/Surge_Predicted_Impact!$C$101</f>
        <v>10.5</v>
      </c>
      <c r="AL119" s="23">
        <f ca="1">_xlfn.CEILING.MATH(R119/Surge_Predicted_Impact!$C$104)*24/Surge_Predicted_Impact!$C$100*7/Surge_Predicted_Impact!$C$101</f>
        <v>78.75</v>
      </c>
      <c r="AM119" s="23">
        <f ca="1">_xlfn.CEILING.MATH(N119/Surge_Predicted_Impact!$C$105)*24/Surge_Predicted_Impact!$C$100*7/Surge_Predicted_Impact!$C$101</f>
        <v>26.25</v>
      </c>
      <c r="AN119" s="23">
        <f ca="1">_xlfn.CEILING.MATH(T119/Surge_Predicted_Impact!$C$106)*24/Surge_Predicted_Impact!$C$100*7/Surge_Predicted_Impact!$C$101</f>
        <v>5.25</v>
      </c>
      <c r="AO119" s="23">
        <f ca="1">_xlfn.CEILING.MATH(V119/Surge_Predicted_Impact!$C$107)*24/Surge_Predicted_Impact!$C$100*7/Surge_Predicted_Impact!$C$101</f>
        <v>5.25</v>
      </c>
      <c r="AP119" s="1">
        <f t="shared" ca="1" si="24"/>
        <v>126</v>
      </c>
      <c r="AR119" s="38">
        <f ca="1">G119/Surge_Predicted_Impact!$C$81</f>
        <v>3.5621247205820068</v>
      </c>
      <c r="AS119" s="38">
        <f ca="1">$R119/Surge_Predicted_Impact!$C$82</f>
        <v>43.0197557570634</v>
      </c>
      <c r="AT119" s="38">
        <f t="shared" ca="1" si="25"/>
        <v>46.581880477645406</v>
      </c>
      <c r="AU119" s="38">
        <f ca="1">N119/Surge_Predicted_Impact!$C$83</f>
        <v>4.0927835420240744</v>
      </c>
      <c r="AV119" s="38">
        <f ca="1">T119/Surge_Predicted_Impact!$C$84</f>
        <v>7.8133549699118728E-3</v>
      </c>
      <c r="AW119" s="38">
        <f ca="1">V119/Surge_Predicted_Impact!$C$85</f>
        <v>1.8776943206107264E-4</v>
      </c>
      <c r="AX119" s="38">
        <f t="shared" ca="1" si="26"/>
        <v>50.68266514407145</v>
      </c>
      <c r="AZ119" s="1">
        <f ca="1">(AE119-BA118)*Surge_Predicted_Impact!$C$124</f>
        <v>1.0415727027228063</v>
      </c>
      <c r="BA119" s="1">
        <f ca="1">BA118*(1-1/Surge_Predicted_Impact!$C$125)+AZ119</f>
        <v>60.324107449890782</v>
      </c>
      <c r="BB119" s="37">
        <f t="shared" ca="1" si="39"/>
        <v>228.32410744989079</v>
      </c>
      <c r="BC119" s="1">
        <f ca="1">(AF119-BD118)*Surge_Predicted_Impact!$C$124</f>
        <v>0.31611513324375529</v>
      </c>
      <c r="BD119" s="1">
        <f ca="1">BD118*(1-1/Surge_Predicted_Impact!$C$125)+BC119</f>
        <v>14.837567046323624</v>
      </c>
      <c r="BE119" s="37">
        <f t="shared" ca="1" si="42"/>
        <v>62.087567046323628</v>
      </c>
      <c r="BF119" s="1">
        <f ca="1">(AI119-BG118)*Surge_Predicted_Impact!$C$124</f>
        <v>1.4497728775975294</v>
      </c>
      <c r="BG119" s="1">
        <f ca="1">BG118*(1-1/Surge_Predicted_Impact!$C$125)+BF119</f>
        <v>76.453005672112653</v>
      </c>
      <c r="BH119" s="37">
        <f t="shared" ca="1" si="43"/>
        <v>302.20300567211268</v>
      </c>
      <c r="BJ119" s="1">
        <f ca="1">(AT119-BK118)*Surge_Predicted_Impact!$C$124</f>
        <v>0.28827984903315129</v>
      </c>
      <c r="BK119" s="1">
        <f ca="1">BK118*(1-1/Surge_Predicted_Impact!$C$125)+BJ119</f>
        <v>16.774040025196985</v>
      </c>
      <c r="BL119" s="37">
        <f t="shared" ca="1" si="40"/>
        <v>63.355920502842395</v>
      </c>
      <c r="BM119" s="1">
        <f ca="1">(AU119-BN118)*Surge_Predicted_Impact!$C$124</f>
        <v>2.6399240560599418E-2</v>
      </c>
      <c r="BN119" s="1">
        <f ca="1">BN118*(1-1/Surge_Predicted_Impact!$C$125)+BM119</f>
        <v>1.3754830489558656</v>
      </c>
      <c r="BO119" s="37">
        <f t="shared" ca="1" si="41"/>
        <v>5.4682665909799404</v>
      </c>
      <c r="BP119" s="1">
        <f ca="1">(AX119-AY118)*Surge_Predicted_Impact!$C$124</f>
        <v>0.50682665144071448</v>
      </c>
      <c r="BQ119" s="1">
        <f ca="1">BQ118*(1-1/Surge_Predicted_Impact!$C$125)+BP119</f>
        <v>24.184217521481184</v>
      </c>
      <c r="BR119" s="1">
        <f t="shared" ca="1" si="44"/>
        <v>74.866882665552637</v>
      </c>
      <c r="BS119" s="1">
        <f ca="1">(AP119-AQ118)*Surge_Predicted_Impact!$C$124</f>
        <v>1.26</v>
      </c>
      <c r="BT119" s="1">
        <f ca="1">BT118*(1-1/Surge_Predicted_Impact!$C$125)+BS119</f>
        <v>51.908140451683607</v>
      </c>
      <c r="BU119" s="1">
        <f t="shared" ca="1" si="45"/>
        <v>177.90814045168361</v>
      </c>
      <c r="BW119" s="1">
        <f>Surge_Predicted_Impact!$C$112</f>
        <v>0</v>
      </c>
      <c r="BX119" s="1">
        <f>Surge_Predicted_Impact!$C$113</f>
        <v>0</v>
      </c>
      <c r="BY119" s="152">
        <f>Surge_Predicted_Impact!$C$114</f>
        <v>0</v>
      </c>
      <c r="BZ119" s="152">
        <f>Surge_Predicted_Impact!$C$115</f>
        <v>0</v>
      </c>
      <c r="CA119" s="152">
        <f t="shared" si="31"/>
        <v>0</v>
      </c>
      <c r="CB119" s="1">
        <f>Surge_Predicted_Impact!$C$117</f>
        <v>0</v>
      </c>
      <c r="CC119" s="1">
        <f>Surge_Predicted_Impact!$C$118</f>
        <v>0</v>
      </c>
      <c r="CD119" s="1">
        <f>Surge_Predicted_Impact!$C$119</f>
        <v>0</v>
      </c>
      <c r="CE119" s="1">
        <f t="shared" si="32"/>
        <v>0</v>
      </c>
      <c r="CF119" s="152">
        <f>Surge_Predicted_Impact!$C$120</f>
        <v>0</v>
      </c>
      <c r="CH119" s="1">
        <f ca="1">D119*Surge_Predicted_Impact!$C$135</f>
        <v>10176.003564445029</v>
      </c>
      <c r="CI119" s="18">
        <f ca="1">(C119-C118)*Surge_Predicted_Impact!$C$135</f>
        <v>97.796579198475229</v>
      </c>
      <c r="CJ119" s="18">
        <f ca="1">CJ118*(1- 1/Surge_Predicted_Impact!$C$137)+CI119</f>
        <v>3255.5645707966878</v>
      </c>
      <c r="CK119" s="18">
        <f t="shared" ca="1" si="33"/>
        <v>3157.7679915982126</v>
      </c>
      <c r="CL119" s="1">
        <f ca="1">CJ119*(1-Surge_Predicted_Impact!$C$136)</f>
        <v>2767.2298851771848</v>
      </c>
      <c r="CM119" s="1">
        <f ca="1">CJ119*(1+Surge_Predicted_Impact!$C$136)</f>
        <v>3743.8992564161908</v>
      </c>
      <c r="CN119" s="1">
        <f ca="1">CI119/Surge_Predicted_Impact!$C$138</f>
        <v>19.559315839695046</v>
      </c>
      <c r="CO119" s="1">
        <f ca="1">CK119/Surge_Predicted_Impact!$C$140</f>
        <v>126.31071966392851</v>
      </c>
      <c r="CP119" s="1">
        <f t="shared" ca="1" si="34"/>
        <v>145.87003550362357</v>
      </c>
      <c r="CQ119" s="1">
        <f ca="1">CI119/(Surge_Predicted_Impact!$C$138 + Surge_Predicted_Impact!$C$139)</f>
        <v>16.299429866412538</v>
      </c>
      <c r="CR119" s="1">
        <f ca="1">CK119/(Surge_Predicted_Impact!$C$140 + Surge_Predicted_Impact!$C$141)</f>
        <v>121.45261506146971</v>
      </c>
      <c r="CS119" s="152">
        <f>Surge_Predicted_Impact!$C$151</f>
        <v>12000</v>
      </c>
      <c r="CT119" s="152"/>
      <c r="CU119" s="1">
        <f ca="1">Surge_Predicted_Impact!$C$146*(Calculation!E119-Calculation!H119)</f>
        <v>-9.0671624189849712E-2</v>
      </c>
      <c r="CV119" s="1">
        <f ca="1">H118*1/Surge_Predicted_Impact!$C$60</f>
        <v>1.6428431950238249</v>
      </c>
      <c r="CW119" s="1">
        <f ca="1">CV119*Surge_Predicted_Impact!$C$144+CU119</f>
        <v>-8.5294644386584573E-3</v>
      </c>
      <c r="CX119" s="1">
        <f ca="1">CX118*(1-1/Surge_Predicted_Impact!$C$147)+CW118</f>
        <v>75.147461275577115</v>
      </c>
      <c r="CY119" s="1">
        <f ca="1">$CX119*(1-Surge_Predicted_Impact!$C$145)</f>
        <v>56.360595956682836</v>
      </c>
      <c r="CZ119" s="1">
        <f ca="1">$CX119*(1+Surge_Predicted_Impact!$C$145)</f>
        <v>93.934326594471401</v>
      </c>
      <c r="DA119" s="1">
        <f ca="1">CX119/Surge_Predicted_Impact!$C$148</f>
        <v>25.049153758525705</v>
      </c>
      <c r="DB119" s="152">
        <f>Surge_Predicted_Impact!$C$152</f>
        <v>0</v>
      </c>
    </row>
    <row r="120" spans="2:106" x14ac:dyDescent="0.25">
      <c r="B120" s="30">
        <f t="shared" si="35"/>
        <v>44009</v>
      </c>
      <c r="C120" s="18">
        <f ca="1">INDIRECT(_xlfn.CONCAT(EpidemiologicalModel_Selection!$C$2,"!",EpidemiologicalModel_Selection!$C$5,ROW()-1))</f>
        <v>73610.683614758091</v>
      </c>
      <c r="D120" s="18">
        <f ca="1">INDIRECT(_xlfn.CONCAT(EpidemiologicalModel_Selection!$C$2,"!",EpidemiologicalModel_Selection!$C$3,ROW()-1))</f>
        <v>954.05261202145846</v>
      </c>
      <c r="E120" s="37">
        <f ca="1">INDIRECT(_xlfn.CONCAT(EpidemiologicalModel_Selection!$C$2,"!",EpidemiologicalModel_Selection!$C$4,ROW()-1))</f>
        <v>9.1379953229916282</v>
      </c>
      <c r="F120" s="37">
        <f ca="1">E120*Surge_Predicted_Impact!$D$53</f>
        <v>0.77490200338969006</v>
      </c>
      <c r="G120" s="6">
        <f t="shared" ca="1" si="36"/>
        <v>9.9346512848862787</v>
      </c>
      <c r="H120" s="24">
        <f ca="1">H119*(1-1/Surge_Predicted_Impact!$C$60)+F120</f>
        <v>9.9346512848862787</v>
      </c>
      <c r="I120" s="24">
        <f ca="1">(1-Surge_Predicted_Impact!$C$68)*Calculation!O119</f>
        <v>1.0795712302345024</v>
      </c>
      <c r="J120" s="24">
        <f ca="1">I120+(J119*(1-1/Surge_Predicted_Impact!$C$63))</f>
        <v>12.68758556221572</v>
      </c>
      <c r="K120" s="24">
        <f ca="1">(1/Surge_Predicted_Impact!$C$62)*Calculation!L119</f>
        <v>0.47852039533799356</v>
      </c>
      <c r="L120" s="24">
        <f ca="1">M120+L119*(1-1/Surge_Predicted_Impact!$C$62)</f>
        <v>5.3514491038186485</v>
      </c>
      <c r="M120" s="1">
        <f ca="1">E120*Surge_Predicted_Impact!$D$55</f>
        <v>8.7724755100719712E-2</v>
      </c>
      <c r="N120" s="6">
        <f ca="1">N119*(1-1/Surge_Predicted_Impact!$C$64)+K120</f>
        <v>7.6408915938801245</v>
      </c>
      <c r="O120" s="24">
        <f ca="1">N119*1/Surge_Predicted_Impact!$C$64</f>
        <v>1.0231958855060186</v>
      </c>
      <c r="P120" s="1">
        <f ca="1">E120*Surge_Predicted_Impact!$D$54</f>
        <v>0.59945249318825078</v>
      </c>
      <c r="Q120" s="1">
        <f ca="1">Q119*(1-1/Surge_Predicted_Impact!$C$61)+P120</f>
        <v>62.585851348607754</v>
      </c>
      <c r="R120" s="6">
        <f t="shared" ca="1" si="37"/>
        <v>80.624886014642129</v>
      </c>
      <c r="S120" s="1">
        <f ca="1">E120*Surge_Predicted_Impact!$D$56</f>
        <v>4.3862377550359859E-4</v>
      </c>
      <c r="T120" s="6">
        <f ca="1">T119*(1-1/Surge_Predicted_Impact!$C$65)+S120</f>
        <v>1.4502662721344969E-2</v>
      </c>
      <c r="U120" s="1">
        <f ca="1">E120*Surge_Predicted_Impact!$D$57</f>
        <v>7.0179804080575776E-4</v>
      </c>
      <c r="V120" s="6">
        <f ca="1">U119*(1-1/Surge_Predicted_Impact!$C$66)+U120</f>
        <v>7.0179804080575776E-4</v>
      </c>
      <c r="W120" s="5">
        <f>Surge_Predicted_Impact!$C$72</f>
        <v>0</v>
      </c>
      <c r="X120" s="160">
        <f>Surge_Predicted_Impact!$C$73</f>
        <v>0</v>
      </c>
      <c r="Y120" s="5">
        <f>Surge_Predicted_Impact!$C$74</f>
        <v>0</v>
      </c>
      <c r="Z120" s="5">
        <f>Surge_Predicted_Impact!$C$75</f>
        <v>0</v>
      </c>
      <c r="AA120" s="5">
        <f>Surge_Predicted_Impact!$C$76</f>
        <v>0</v>
      </c>
      <c r="AC120" s="18">
        <f ca="1">_xlfn.CEILING.MATH(G120/Surge_Predicted_Impact!$C$92)*(24/Surge_Predicted_Impact!$C$89)*(7/Surge_Predicted_Impact!$C$90)</f>
        <v>15.75</v>
      </c>
      <c r="AD120" s="18">
        <f ca="1">_xlfn.CEILING.MATH(R120/Surge_Predicted_Impact!$C$93)*(24/Surge_Predicted_Impact!$C$89)*(7/Surge_Predicted_Impact!$C$90)</f>
        <v>141.75</v>
      </c>
      <c r="AE120" s="1">
        <f t="shared" ca="1" si="23"/>
        <v>157.5</v>
      </c>
      <c r="AF120" s="1">
        <f ca="1">_xlfn.CEILING.MATH(N120/Surge_Predicted_Impact!$C$94)*24/Surge_Predicted_Impact!$C$89*7/Surge_Predicted_Impact!$C$90</f>
        <v>42</v>
      </c>
      <c r="AG120" s="1">
        <f ca="1">_xlfn.CEILING.MATH(T120/Surge_Predicted_Impact!$C$95)*24/Surge_Predicted_Impact!$C$89*7/Surge_Predicted_Impact!$C$90</f>
        <v>5.25</v>
      </c>
      <c r="AH120" s="1">
        <f ca="1">_xlfn.CEILING.MATH(V120/Surge_Predicted_Impact!$C$96)*24/Surge_Predicted_Impact!$C$89*7/Surge_Predicted_Impact!$C$90</f>
        <v>5.25</v>
      </c>
      <c r="AI120" s="18">
        <f t="shared" ca="1" si="38"/>
        <v>210</v>
      </c>
      <c r="AJ120" s="41"/>
      <c r="AK120" s="23">
        <f ca="1">_xlfn.CEILING.MATH(G120/Surge_Predicted_Impact!$C$103)*24/Surge_Predicted_Impact!$C$100*7/Surge_Predicted_Impact!$C$101</f>
        <v>10.5</v>
      </c>
      <c r="AL120" s="23">
        <f ca="1">_xlfn.CEILING.MATH(R120/Surge_Predicted_Impact!$C$104)*24/Surge_Predicted_Impact!$C$100*7/Surge_Predicted_Impact!$C$101</f>
        <v>73.5</v>
      </c>
      <c r="AM120" s="23">
        <f ca="1">_xlfn.CEILING.MATH(N120/Surge_Predicted_Impact!$C$105)*24/Surge_Predicted_Impact!$C$100*7/Surge_Predicted_Impact!$C$101</f>
        <v>21</v>
      </c>
      <c r="AN120" s="23">
        <f ca="1">_xlfn.CEILING.MATH(T120/Surge_Predicted_Impact!$C$106)*24/Surge_Predicted_Impact!$C$100*7/Surge_Predicted_Impact!$C$101</f>
        <v>5.25</v>
      </c>
      <c r="AO120" s="23">
        <f ca="1">_xlfn.CEILING.MATH(V120/Surge_Predicted_Impact!$C$107)*24/Surge_Predicted_Impact!$C$100*7/Surge_Predicted_Impact!$C$101</f>
        <v>5.25</v>
      </c>
      <c r="AP120" s="1">
        <f t="shared" ca="1" si="24"/>
        <v>115.5</v>
      </c>
      <c r="AR120" s="38">
        <f ca="1">G120/Surge_Predicted_Impact!$C$81</f>
        <v>3.3115504282954262</v>
      </c>
      <c r="AS120" s="38">
        <f ca="1">$R120/Surge_Predicted_Impact!$C$82</f>
        <v>40.312443007321065</v>
      </c>
      <c r="AT120" s="38">
        <f t="shared" ca="1" si="25"/>
        <v>43.623993435616491</v>
      </c>
      <c r="AU120" s="38">
        <f ca="1">N120/Surge_Predicted_Impact!$C$83</f>
        <v>3.8204457969400623</v>
      </c>
      <c r="AV120" s="38">
        <f ca="1">T120/Surge_Predicted_Impact!$C$84</f>
        <v>7.2513313606724847E-3</v>
      </c>
      <c r="AW120" s="38">
        <f ca="1">V120/Surge_Predicted_Impact!$C$85</f>
        <v>1.7544951020143944E-4</v>
      </c>
      <c r="AX120" s="38">
        <f t="shared" ca="1" si="26"/>
        <v>47.451866013427427</v>
      </c>
      <c r="AZ120" s="1">
        <f ca="1">(AE120-BA119)*Surge_Predicted_Impact!$C$124</f>
        <v>0.97175892550109211</v>
      </c>
      <c r="BA120" s="1">
        <f ca="1">BA119*(1-1/Surge_Predicted_Impact!$C$125)+AZ120</f>
        <v>56.987001557542534</v>
      </c>
      <c r="BB120" s="37">
        <f t="shared" ca="1" si="39"/>
        <v>214.48700155754253</v>
      </c>
      <c r="BC120" s="1">
        <f ca="1">(AF120-BD119)*Surge_Predicted_Impact!$C$124</f>
        <v>0.27162432953676374</v>
      </c>
      <c r="BD120" s="1">
        <f ca="1">BD119*(1-1/Surge_Predicted_Impact!$C$125)+BC120</f>
        <v>14.049365158265843</v>
      </c>
      <c r="BE120" s="37">
        <f t="shared" ca="1" si="42"/>
        <v>56.049365158265843</v>
      </c>
      <c r="BF120" s="1">
        <f ca="1">(AI120-BG119)*Surge_Predicted_Impact!$C$124</f>
        <v>1.3354699432788735</v>
      </c>
      <c r="BG120" s="1">
        <f ca="1">BG119*(1-1/Surge_Predicted_Impact!$C$125)+BF120</f>
        <v>72.327546638812066</v>
      </c>
      <c r="BH120" s="37">
        <f t="shared" ca="1" si="43"/>
        <v>282.32754663881207</v>
      </c>
      <c r="BJ120" s="1">
        <f ca="1">(AT120-BK119)*Surge_Predicted_Impact!$C$124</f>
        <v>0.26849953410419508</v>
      </c>
      <c r="BK120" s="1">
        <f ca="1">BK119*(1-1/Surge_Predicted_Impact!$C$125)+BJ120</f>
        <v>15.844393843215682</v>
      </c>
      <c r="BL120" s="37">
        <f t="shared" ca="1" si="40"/>
        <v>59.468387278832175</v>
      </c>
      <c r="BM120" s="1">
        <f ca="1">(AU120-BN119)*Surge_Predicted_Impact!$C$124</f>
        <v>2.4449627479841966E-2</v>
      </c>
      <c r="BN120" s="1">
        <f ca="1">BN119*(1-1/Surge_Predicted_Impact!$C$125)+BM120</f>
        <v>1.3016838872245744</v>
      </c>
      <c r="BO120" s="37">
        <f t="shared" ca="1" si="41"/>
        <v>5.1221296841646371</v>
      </c>
      <c r="BP120" s="1">
        <f ca="1">(AX120-AY119)*Surge_Predicted_Impact!$C$124</f>
        <v>0.47451866013427429</v>
      </c>
      <c r="BQ120" s="1">
        <f ca="1">BQ119*(1-1/Surge_Predicted_Impact!$C$125)+BP120</f>
        <v>22.931292072938234</v>
      </c>
      <c r="BR120" s="1">
        <f t="shared" ca="1" si="44"/>
        <v>70.383158086365654</v>
      </c>
      <c r="BS120" s="1">
        <f ca="1">(AP120-AQ119)*Surge_Predicted_Impact!$C$124</f>
        <v>1.155</v>
      </c>
      <c r="BT120" s="1">
        <f ca="1">BT119*(1-1/Surge_Predicted_Impact!$C$125)+BS120</f>
        <v>49.355416133706207</v>
      </c>
      <c r="BU120" s="1">
        <f t="shared" ca="1" si="45"/>
        <v>164.8554161337062</v>
      </c>
      <c r="BW120" s="1">
        <f>Surge_Predicted_Impact!$C$112</f>
        <v>0</v>
      </c>
      <c r="BX120" s="1">
        <f>Surge_Predicted_Impact!$C$113</f>
        <v>0</v>
      </c>
      <c r="BY120" s="152">
        <f>Surge_Predicted_Impact!$C$114</f>
        <v>0</v>
      </c>
      <c r="BZ120" s="152">
        <f>Surge_Predicted_Impact!$C$115</f>
        <v>0</v>
      </c>
      <c r="CA120" s="152">
        <f t="shared" si="31"/>
        <v>0</v>
      </c>
      <c r="CB120" s="1">
        <f>Surge_Predicted_Impact!$C$117</f>
        <v>0</v>
      </c>
      <c r="CC120" s="1">
        <f>Surge_Predicted_Impact!$C$118</f>
        <v>0</v>
      </c>
      <c r="CD120" s="1">
        <f>Surge_Predicted_Impact!$C$119</f>
        <v>0</v>
      </c>
      <c r="CE120" s="1">
        <f t="shared" si="32"/>
        <v>0</v>
      </c>
      <c r="CF120" s="152">
        <f>Surge_Predicted_Impact!$C$120</f>
        <v>0</v>
      </c>
      <c r="CH120" s="1">
        <f ca="1">D120*Surge_Predicted_Impact!$C$135</f>
        <v>9540.5261202145848</v>
      </c>
      <c r="CI120" s="18">
        <f ca="1">(C120-C119)*Surge_Predicted_Impact!$C$135</f>
        <v>91.379953229916282</v>
      </c>
      <c r="CJ120" s="18">
        <f ca="1">CJ119*(1- 1/Surge_Predicted_Impact!$C$137)+CI120</f>
        <v>3021.3880669469354</v>
      </c>
      <c r="CK120" s="18">
        <f t="shared" ca="1" si="33"/>
        <v>2930.0081137170191</v>
      </c>
      <c r="CL120" s="1">
        <f ca="1">CJ120*(1-Surge_Predicted_Impact!$C$136)</f>
        <v>2568.1798569048951</v>
      </c>
      <c r="CM120" s="1">
        <f ca="1">CJ120*(1+Surge_Predicted_Impact!$C$136)</f>
        <v>3474.5962769889757</v>
      </c>
      <c r="CN120" s="1">
        <f ca="1">CI120/Surge_Predicted_Impact!$C$138</f>
        <v>18.275990645983256</v>
      </c>
      <c r="CO120" s="1">
        <f ca="1">CK120/Surge_Predicted_Impact!$C$140</f>
        <v>117.20032454868077</v>
      </c>
      <c r="CP120" s="1">
        <f t="shared" ca="1" si="34"/>
        <v>135.47631519466404</v>
      </c>
      <c r="CQ120" s="1">
        <f ca="1">CI120/(Surge_Predicted_Impact!$C$138 + Surge_Predicted_Impact!$C$139)</f>
        <v>15.229992204986047</v>
      </c>
      <c r="CR120" s="1">
        <f ca="1">CK120/(Surge_Predicted_Impact!$C$140 + Surge_Predicted_Impact!$C$141)</f>
        <v>112.69261975834689</v>
      </c>
      <c r="CS120" s="152">
        <f>Surge_Predicted_Impact!$C$151</f>
        <v>12000</v>
      </c>
      <c r="CT120" s="152"/>
      <c r="CU120" s="1">
        <f ca="1">Surge_Predicted_Impact!$C$146*(Calculation!E120-Calculation!H120)</f>
        <v>-7.966559618946506E-2</v>
      </c>
      <c r="CV120" s="1">
        <f ca="1">H119*1/Surge_Predicted_Impact!$C$60</f>
        <v>1.5266248802494313</v>
      </c>
      <c r="CW120" s="1">
        <f ca="1">CV120*Surge_Predicted_Impact!$C$144+CU120</f>
        <v>-3.3343521769934881E-3</v>
      </c>
      <c r="CX120" s="1">
        <f ca="1">CX119*(1-1/Surge_Predicted_Impact!$C$147)+CW119</f>
        <v>71.381558747359605</v>
      </c>
      <c r="CY120" s="1">
        <f ca="1">$CX120*(1-Surge_Predicted_Impact!$C$145)</f>
        <v>53.536169060519704</v>
      </c>
      <c r="CZ120" s="1">
        <f ca="1">$CX120*(1+Surge_Predicted_Impact!$C$145)</f>
        <v>89.2269484341995</v>
      </c>
      <c r="DA120" s="1">
        <f ca="1">CX120/Surge_Predicted_Impact!$C$148</f>
        <v>23.793852915786534</v>
      </c>
      <c r="DB120" s="152">
        <f>Surge_Predicted_Impact!$C$152</f>
        <v>0</v>
      </c>
    </row>
    <row r="121" spans="2:106" x14ac:dyDescent="0.25">
      <c r="B121" s="30">
        <f t="shared" si="35"/>
        <v>44010</v>
      </c>
      <c r="C121" s="18">
        <f ca="1">INDIRECT(_xlfn.CONCAT(EpidemiologicalModel_Selection!$C$2,"!",EpidemiologicalModel_Selection!$C$5,ROW()-1))</f>
        <v>73619.223590420967</v>
      </c>
      <c r="D121" s="18">
        <f ca="1">INDIRECT(_xlfn.CONCAT(EpidemiologicalModel_Selection!$C$2,"!",EpidemiologicalModel_Selection!$C$3,ROW()-1))</f>
        <v>894.44597253994846</v>
      </c>
      <c r="E121" s="37">
        <f ca="1">INDIRECT(_xlfn.CONCAT(EpidemiologicalModel_Selection!$C$2,"!",EpidemiologicalModel_Selection!$C$4,ROW()-1))</f>
        <v>8.5399756628801686</v>
      </c>
      <c r="F121" s="37">
        <f ca="1">E121*Surge_Predicted_Impact!$D$53</f>
        <v>0.72418993621223826</v>
      </c>
      <c r="G121" s="6">
        <f t="shared" ca="1" si="36"/>
        <v>9.239605323257619</v>
      </c>
      <c r="H121" s="24">
        <f ca="1">H120*(1-1/Surge_Predicted_Impact!$C$60)+F121</f>
        <v>9.239605323257619</v>
      </c>
      <c r="I121" s="24">
        <f ca="1">(1-Surge_Predicted_Impact!$C$68)*Calculation!O120</f>
        <v>1.0078479472234283</v>
      </c>
      <c r="J121" s="24">
        <f ca="1">I121+(J120*(1-1/Surge_Predicted_Impact!$C$63))</f>
        <v>11.882921286265475</v>
      </c>
      <c r="K121" s="24">
        <f ca="1">(1/Surge_Predicted_Impact!$C$62)*Calculation!L120</f>
        <v>0.44595409198488734</v>
      </c>
      <c r="L121" s="24">
        <f ca="1">M121+L120*(1-1/Surge_Predicted_Impact!$C$62)</f>
        <v>4.9874787781974108</v>
      </c>
      <c r="M121" s="1">
        <f ca="1">E121*Surge_Predicted_Impact!$D$55</f>
        <v>8.1983766363649707E-2</v>
      </c>
      <c r="N121" s="6">
        <f ca="1">N120*(1-1/Surge_Predicted_Impact!$C$64)+K121</f>
        <v>7.1317342366299963</v>
      </c>
      <c r="O121" s="24">
        <f ca="1">N120*1/Surge_Predicted_Impact!$C$64</f>
        <v>0.95511144923501556</v>
      </c>
      <c r="P121" s="1">
        <f ca="1">E121*Surge_Predicted_Impact!$D$54</f>
        <v>0.56022240348493901</v>
      </c>
      <c r="Q121" s="1">
        <f ca="1">Q120*(1-1/Surge_Predicted_Impact!$C$61)+P121</f>
        <v>58.67565579862071</v>
      </c>
      <c r="R121" s="6">
        <f t="shared" ca="1" si="37"/>
        <v>75.546055863083595</v>
      </c>
      <c r="S121" s="1">
        <f ca="1">E121*Surge_Predicted_Impact!$D$56</f>
        <v>4.0991883181824851E-4</v>
      </c>
      <c r="T121" s="6">
        <f ca="1">T120*(1-1/Surge_Predicted_Impact!$C$65)+S121</f>
        <v>1.3462315281028722E-2</v>
      </c>
      <c r="U121" s="1">
        <f ca="1">E121*Surge_Predicted_Impact!$D$57</f>
        <v>6.5587013090919757E-4</v>
      </c>
      <c r="V121" s="6">
        <f ca="1">U120*(1-1/Surge_Predicted_Impact!$C$66)+U121</f>
        <v>6.5587013090919757E-4</v>
      </c>
      <c r="W121" s="5">
        <f>Surge_Predicted_Impact!$C$72</f>
        <v>0</v>
      </c>
      <c r="X121" s="160">
        <f>Surge_Predicted_Impact!$C$73</f>
        <v>0</v>
      </c>
      <c r="Y121" s="5">
        <f>Surge_Predicted_Impact!$C$74</f>
        <v>0</v>
      </c>
      <c r="Z121" s="5">
        <f>Surge_Predicted_Impact!$C$75</f>
        <v>0</v>
      </c>
      <c r="AA121" s="5">
        <f>Surge_Predicted_Impact!$C$76</f>
        <v>0</v>
      </c>
      <c r="AC121" s="18">
        <f ca="1">_xlfn.CEILING.MATH(G121/Surge_Predicted_Impact!$C$92)*(24/Surge_Predicted_Impact!$C$89)*(7/Surge_Predicted_Impact!$C$90)</f>
        <v>15.75</v>
      </c>
      <c r="AD121" s="18">
        <f ca="1">_xlfn.CEILING.MATH(R121/Surge_Predicted_Impact!$C$93)*(24/Surge_Predicted_Impact!$C$89)*(7/Surge_Predicted_Impact!$C$90)</f>
        <v>136.5</v>
      </c>
      <c r="AE121" s="1">
        <f t="shared" ca="1" si="23"/>
        <v>152.25</v>
      </c>
      <c r="AF121" s="1">
        <f ca="1">_xlfn.CEILING.MATH(N121/Surge_Predicted_Impact!$C$94)*24/Surge_Predicted_Impact!$C$89*7/Surge_Predicted_Impact!$C$90</f>
        <v>42</v>
      </c>
      <c r="AG121" s="1">
        <f ca="1">_xlfn.CEILING.MATH(T121/Surge_Predicted_Impact!$C$95)*24/Surge_Predicted_Impact!$C$89*7/Surge_Predicted_Impact!$C$90</f>
        <v>5.25</v>
      </c>
      <c r="AH121" s="1">
        <f ca="1">_xlfn.CEILING.MATH(V121/Surge_Predicted_Impact!$C$96)*24/Surge_Predicted_Impact!$C$89*7/Surge_Predicted_Impact!$C$90</f>
        <v>5.25</v>
      </c>
      <c r="AI121" s="18">
        <f t="shared" ca="1" si="38"/>
        <v>204.75</v>
      </c>
      <c r="AJ121" s="41"/>
      <c r="AK121" s="23">
        <f ca="1">_xlfn.CEILING.MATH(G121/Surge_Predicted_Impact!$C$103)*24/Surge_Predicted_Impact!$C$100*7/Surge_Predicted_Impact!$C$101</f>
        <v>10.5</v>
      </c>
      <c r="AL121" s="23">
        <f ca="1">_xlfn.CEILING.MATH(R121/Surge_Predicted_Impact!$C$104)*24/Surge_Predicted_Impact!$C$100*7/Surge_Predicted_Impact!$C$101</f>
        <v>68.25</v>
      </c>
      <c r="AM121" s="23">
        <f ca="1">_xlfn.CEILING.MATH(N121/Surge_Predicted_Impact!$C$105)*24/Surge_Predicted_Impact!$C$100*7/Surge_Predicted_Impact!$C$101</f>
        <v>21</v>
      </c>
      <c r="AN121" s="23">
        <f ca="1">_xlfn.CEILING.MATH(T121/Surge_Predicted_Impact!$C$106)*24/Surge_Predicted_Impact!$C$100*7/Surge_Predicted_Impact!$C$101</f>
        <v>5.25</v>
      </c>
      <c r="AO121" s="23">
        <f ca="1">_xlfn.CEILING.MATH(V121/Surge_Predicted_Impact!$C$107)*24/Surge_Predicted_Impact!$C$100*7/Surge_Predicted_Impact!$C$101</f>
        <v>5.25</v>
      </c>
      <c r="AP121" s="1">
        <f t="shared" ca="1" si="24"/>
        <v>110.25</v>
      </c>
      <c r="AR121" s="38">
        <f ca="1">G121/Surge_Predicted_Impact!$C$81</f>
        <v>3.079868441085873</v>
      </c>
      <c r="AS121" s="38">
        <f ca="1">$R121/Surge_Predicted_Impact!$C$82</f>
        <v>37.773027931541797</v>
      </c>
      <c r="AT121" s="38">
        <f t="shared" ca="1" si="25"/>
        <v>40.852896372627669</v>
      </c>
      <c r="AU121" s="38">
        <f ca="1">N121/Surge_Predicted_Impact!$C$83</f>
        <v>3.5658671183149981</v>
      </c>
      <c r="AV121" s="38">
        <f ca="1">T121/Surge_Predicted_Impact!$C$84</f>
        <v>6.7311576405143609E-3</v>
      </c>
      <c r="AW121" s="38">
        <f ca="1">V121/Surge_Predicted_Impact!$C$85</f>
        <v>1.6396753272729939E-4</v>
      </c>
      <c r="AX121" s="38">
        <f t="shared" ca="1" si="26"/>
        <v>44.425658616115911</v>
      </c>
      <c r="AZ121" s="1">
        <f ca="1">(AE121-BA120)*Surge_Predicted_Impact!$C$124</f>
        <v>0.95262998442457469</v>
      </c>
      <c r="BA121" s="1">
        <f ca="1">BA120*(1-1/Surge_Predicted_Impact!$C$125)+AZ121</f>
        <v>53.86913143071407</v>
      </c>
      <c r="BB121" s="37">
        <f t="shared" ca="1" si="39"/>
        <v>206.11913143071408</v>
      </c>
      <c r="BC121" s="1">
        <f ca="1">(AF121-BD120)*Surge_Predicted_Impact!$C$124</f>
        <v>0.27950634841734157</v>
      </c>
      <c r="BD121" s="1">
        <f ca="1">BD120*(1-1/Surge_Predicted_Impact!$C$125)+BC121</f>
        <v>13.32534542394991</v>
      </c>
      <c r="BE121" s="37">
        <f t="shared" ca="1" si="42"/>
        <v>55.325345423949912</v>
      </c>
      <c r="BF121" s="1">
        <f ca="1">(AI121-BG120)*Surge_Predicted_Impact!$C$124</f>
        <v>1.3242245336118794</v>
      </c>
      <c r="BG121" s="1">
        <f ca="1">BG120*(1-1/Surge_Predicted_Impact!$C$125)+BF121</f>
        <v>68.485517841080238</v>
      </c>
      <c r="BH121" s="37">
        <f t="shared" ca="1" si="43"/>
        <v>273.23551784108025</v>
      </c>
      <c r="BJ121" s="1">
        <f ca="1">(AT121-BK120)*Surge_Predicted_Impact!$C$124</f>
        <v>0.25008502529411986</v>
      </c>
      <c r="BK121" s="1">
        <f ca="1">BK120*(1-1/Surge_Predicted_Impact!$C$125)+BJ121</f>
        <v>14.962736451137253</v>
      </c>
      <c r="BL121" s="37">
        <f t="shared" ca="1" si="40"/>
        <v>55.815632823764922</v>
      </c>
      <c r="BM121" s="1">
        <f ca="1">(AU121-BN120)*Surge_Predicted_Impact!$C$124</f>
        <v>2.2641832310904237E-2</v>
      </c>
      <c r="BN121" s="1">
        <f ca="1">BN120*(1-1/Surge_Predicted_Impact!$C$125)+BM121</f>
        <v>1.2313482990194378</v>
      </c>
      <c r="BO121" s="37">
        <f t="shared" ca="1" si="41"/>
        <v>4.7972154173344359</v>
      </c>
      <c r="BP121" s="1">
        <f ca="1">(AX121-AY120)*Surge_Predicted_Impact!$C$124</f>
        <v>0.44425658616115909</v>
      </c>
      <c r="BQ121" s="1">
        <f ca="1">BQ120*(1-1/Surge_Predicted_Impact!$C$125)+BP121</f>
        <v>21.737599225318093</v>
      </c>
      <c r="BR121" s="1">
        <f t="shared" ca="1" si="44"/>
        <v>66.163257841434003</v>
      </c>
      <c r="BS121" s="1">
        <f ca="1">(AP121-AQ120)*Surge_Predicted_Impact!$C$124</f>
        <v>1.1025</v>
      </c>
      <c r="BT121" s="1">
        <f ca="1">BT120*(1-1/Surge_Predicted_Impact!$C$125)+BS121</f>
        <v>46.93252926701291</v>
      </c>
      <c r="BU121" s="1">
        <f t="shared" ca="1" si="45"/>
        <v>157.18252926701291</v>
      </c>
      <c r="BW121" s="1">
        <f>Surge_Predicted_Impact!$C$112</f>
        <v>0</v>
      </c>
      <c r="BX121" s="1">
        <f>Surge_Predicted_Impact!$C$113</f>
        <v>0</v>
      </c>
      <c r="BY121" s="152">
        <f>Surge_Predicted_Impact!$C$114</f>
        <v>0</v>
      </c>
      <c r="BZ121" s="152">
        <f>Surge_Predicted_Impact!$C$115</f>
        <v>0</v>
      </c>
      <c r="CA121" s="152">
        <f t="shared" si="31"/>
        <v>0</v>
      </c>
      <c r="CB121" s="1">
        <f>Surge_Predicted_Impact!$C$117</f>
        <v>0</v>
      </c>
      <c r="CC121" s="1">
        <f>Surge_Predicted_Impact!$C$118</f>
        <v>0</v>
      </c>
      <c r="CD121" s="1">
        <f>Surge_Predicted_Impact!$C$119</f>
        <v>0</v>
      </c>
      <c r="CE121" s="1">
        <f t="shared" si="32"/>
        <v>0</v>
      </c>
      <c r="CF121" s="152">
        <f>Surge_Predicted_Impact!$C$120</f>
        <v>0</v>
      </c>
      <c r="CH121" s="1">
        <f ca="1">D121*Surge_Predicted_Impact!$C$135</f>
        <v>8944.4597253994853</v>
      </c>
      <c r="CI121" s="18">
        <f ca="1">(C121-C120)*Surge_Predicted_Impact!$C$135</f>
        <v>85.399756628758041</v>
      </c>
      <c r="CJ121" s="18">
        <f ca="1">CJ120*(1- 1/Surge_Predicted_Impact!$C$137)+CI121</f>
        <v>2804.6490168810001</v>
      </c>
      <c r="CK121" s="18">
        <f t="shared" ca="1" si="33"/>
        <v>2719.249260252242</v>
      </c>
      <c r="CL121" s="1">
        <f ca="1">CJ121*(1-Surge_Predicted_Impact!$C$136)</f>
        <v>2383.95166434885</v>
      </c>
      <c r="CM121" s="1">
        <f ca="1">CJ121*(1+Surge_Predicted_Impact!$C$136)</f>
        <v>3225.3463694131497</v>
      </c>
      <c r="CN121" s="1">
        <f ca="1">CI121/Surge_Predicted_Impact!$C$138</f>
        <v>17.079951325751608</v>
      </c>
      <c r="CO121" s="1">
        <f ca="1">CK121/Surge_Predicted_Impact!$C$140</f>
        <v>108.76997041008968</v>
      </c>
      <c r="CP121" s="1">
        <f t="shared" ca="1" si="34"/>
        <v>125.84992173584129</v>
      </c>
      <c r="CQ121" s="1">
        <f ca="1">CI121/(Surge_Predicted_Impact!$C$138 + Surge_Predicted_Impact!$C$139)</f>
        <v>14.233292771459674</v>
      </c>
      <c r="CR121" s="1">
        <f ca="1">CK121/(Surge_Predicted_Impact!$C$140 + Surge_Predicted_Impact!$C$141)</f>
        <v>104.58651000970161</v>
      </c>
      <c r="CS121" s="152">
        <f>Surge_Predicted_Impact!$C$151</f>
        <v>12000</v>
      </c>
      <c r="CT121" s="152"/>
      <c r="CU121" s="1">
        <f ca="1">Surge_Predicted_Impact!$C$146*(Calculation!E121-Calculation!H121)</f>
        <v>-6.9962966037745031E-2</v>
      </c>
      <c r="CV121" s="1">
        <f ca="1">H120*1/Surge_Predicted_Impact!$C$60</f>
        <v>1.419235897840897</v>
      </c>
      <c r="CW121" s="1">
        <f ca="1">CV121*Surge_Predicted_Impact!$C$144+CU121</f>
        <v>9.988288542998186E-4</v>
      </c>
      <c r="CX121" s="1">
        <f ca="1">CX120*(1-1/Surge_Predicted_Impact!$C$147)+CW120</f>
        <v>67.809146457814634</v>
      </c>
      <c r="CY121" s="1">
        <f ca="1">$CX121*(1-Surge_Predicted_Impact!$C$145)</f>
        <v>50.856859843360979</v>
      </c>
      <c r="CZ121" s="1">
        <f ca="1">$CX121*(1+Surge_Predicted_Impact!$C$145)</f>
        <v>84.761433072268289</v>
      </c>
      <c r="DA121" s="1">
        <f ca="1">CX121/Surge_Predicted_Impact!$C$148</f>
        <v>22.603048819271546</v>
      </c>
      <c r="DB121" s="152">
        <f>Surge_Predicted_Impact!$C$152</f>
        <v>0</v>
      </c>
    </row>
    <row r="122" spans="2:106" x14ac:dyDescent="0.25">
      <c r="B122" s="30">
        <f t="shared" si="35"/>
        <v>44011</v>
      </c>
      <c r="C122" s="18">
        <f ca="1">INDIRECT(_xlfn.CONCAT(EpidemiologicalModel_Selection!$C$2,"!",EpidemiologicalModel_Selection!$C$5,ROW()-1))</f>
        <v>73627.206035567375</v>
      </c>
      <c r="D122" s="18">
        <f ca="1">INDIRECT(_xlfn.CONCAT(EpidemiologicalModel_Selection!$C$2,"!",EpidemiologicalModel_Selection!$C$3,ROW()-1))</f>
        <v>838.53941964779631</v>
      </c>
      <c r="E122" s="37">
        <f ca="1">INDIRECT(_xlfn.CONCAT(EpidemiologicalModel_Selection!$C$2,"!",EpidemiologicalModel_Selection!$C$4,ROW()-1))</f>
        <v>7.9824451464153752</v>
      </c>
      <c r="F122" s="37">
        <f ca="1">E122*Surge_Predicted_Impact!$D$53</f>
        <v>0.67691134841602385</v>
      </c>
      <c r="G122" s="6">
        <f t="shared" ca="1" si="36"/>
        <v>8.5965730540654128</v>
      </c>
      <c r="H122" s="24">
        <f ca="1">H121*(1-1/Surge_Predicted_Impact!$C$60)+F122</f>
        <v>8.5965730540654128</v>
      </c>
      <c r="I122" s="24">
        <f ca="1">(1-Surge_Predicted_Impact!$C$68)*Calculation!O121</f>
        <v>0.94078477749649037</v>
      </c>
      <c r="J122" s="24">
        <f ca="1">I122+(J121*(1-1/Surge_Predicted_Impact!$C$63))</f>
        <v>11.126145880009757</v>
      </c>
      <c r="K122" s="24">
        <f ca="1">(1/Surge_Predicted_Impact!$C$62)*Calculation!L121</f>
        <v>0.41562323151645086</v>
      </c>
      <c r="L122" s="24">
        <f ca="1">M122+L121*(1-1/Surge_Predicted_Impact!$C$62)</f>
        <v>4.6484870200865469</v>
      </c>
      <c r="M122" s="1">
        <f ca="1">E122*Surge_Predicted_Impact!$D$55</f>
        <v>7.663147340558768E-2</v>
      </c>
      <c r="N122" s="6">
        <f ca="1">N121*(1-1/Surge_Predicted_Impact!$C$64)+K122</f>
        <v>6.6558906885676974</v>
      </c>
      <c r="O122" s="24">
        <f ca="1">N121*1/Surge_Predicted_Impact!$C$64</f>
        <v>0.89146677957874954</v>
      </c>
      <c r="P122" s="1">
        <f ca="1">E122*Surge_Predicted_Impact!$D$54</f>
        <v>0.52364840160484849</v>
      </c>
      <c r="Q122" s="1">
        <f ca="1">Q121*(1-1/Surge_Predicted_Impact!$C$61)+P122</f>
        <v>55.008185928895507</v>
      </c>
      <c r="R122" s="6">
        <f t="shared" ca="1" si="37"/>
        <v>70.782818828991807</v>
      </c>
      <c r="S122" s="1">
        <f ca="1">E122*Surge_Predicted_Impact!$D$56</f>
        <v>3.8315736702793839E-4</v>
      </c>
      <c r="T122" s="6">
        <f ca="1">T121*(1-1/Surge_Predicted_Impact!$C$65)+S122</f>
        <v>1.2499241119953788E-2</v>
      </c>
      <c r="U122" s="1">
        <f ca="1">E122*Surge_Predicted_Impact!$D$57</f>
        <v>6.1305178724470148E-4</v>
      </c>
      <c r="V122" s="6">
        <f ca="1">U121*(1-1/Surge_Predicted_Impact!$C$66)+U122</f>
        <v>6.1305178724470148E-4</v>
      </c>
      <c r="W122" s="5">
        <f>Surge_Predicted_Impact!$C$72</f>
        <v>0</v>
      </c>
      <c r="X122" s="160">
        <f>Surge_Predicted_Impact!$C$73</f>
        <v>0</v>
      </c>
      <c r="Y122" s="5">
        <f>Surge_Predicted_Impact!$C$74</f>
        <v>0</v>
      </c>
      <c r="Z122" s="5">
        <f>Surge_Predicted_Impact!$C$75</f>
        <v>0</v>
      </c>
      <c r="AA122" s="5">
        <f>Surge_Predicted_Impact!$C$76</f>
        <v>0</v>
      </c>
      <c r="AC122" s="18">
        <f ca="1">_xlfn.CEILING.MATH(G122/Surge_Predicted_Impact!$C$92)*(24/Surge_Predicted_Impact!$C$89)*(7/Surge_Predicted_Impact!$C$90)</f>
        <v>15.75</v>
      </c>
      <c r="AD122" s="18">
        <f ca="1">_xlfn.CEILING.MATH(R122/Surge_Predicted_Impact!$C$93)*(24/Surge_Predicted_Impact!$C$89)*(7/Surge_Predicted_Impact!$C$90)</f>
        <v>126</v>
      </c>
      <c r="AE122" s="1">
        <f t="shared" ca="1" si="23"/>
        <v>141.75</v>
      </c>
      <c r="AF122" s="1">
        <f ca="1">_xlfn.CEILING.MATH(N122/Surge_Predicted_Impact!$C$94)*24/Surge_Predicted_Impact!$C$89*7/Surge_Predicted_Impact!$C$90</f>
        <v>36.75</v>
      </c>
      <c r="AG122" s="1">
        <f ca="1">_xlfn.CEILING.MATH(T122/Surge_Predicted_Impact!$C$95)*24/Surge_Predicted_Impact!$C$89*7/Surge_Predicted_Impact!$C$90</f>
        <v>5.25</v>
      </c>
      <c r="AH122" s="1">
        <f ca="1">_xlfn.CEILING.MATH(V122/Surge_Predicted_Impact!$C$96)*24/Surge_Predicted_Impact!$C$89*7/Surge_Predicted_Impact!$C$90</f>
        <v>5.25</v>
      </c>
      <c r="AI122" s="18">
        <f t="shared" ca="1" si="38"/>
        <v>189</v>
      </c>
      <c r="AJ122" s="41"/>
      <c r="AK122" s="23">
        <f ca="1">_xlfn.CEILING.MATH(G122/Surge_Predicted_Impact!$C$103)*24/Surge_Predicted_Impact!$C$100*7/Surge_Predicted_Impact!$C$101</f>
        <v>10.5</v>
      </c>
      <c r="AL122" s="23">
        <f ca="1">_xlfn.CEILING.MATH(R122/Surge_Predicted_Impact!$C$104)*24/Surge_Predicted_Impact!$C$100*7/Surge_Predicted_Impact!$C$101</f>
        <v>63</v>
      </c>
      <c r="AM122" s="23">
        <f ca="1">_xlfn.CEILING.MATH(N122/Surge_Predicted_Impact!$C$105)*24/Surge_Predicted_Impact!$C$100*7/Surge_Predicted_Impact!$C$101</f>
        <v>21</v>
      </c>
      <c r="AN122" s="23">
        <f ca="1">_xlfn.CEILING.MATH(T122/Surge_Predicted_Impact!$C$106)*24/Surge_Predicted_Impact!$C$100*7/Surge_Predicted_Impact!$C$101</f>
        <v>5.25</v>
      </c>
      <c r="AO122" s="23">
        <f ca="1">_xlfn.CEILING.MATH(V122/Surge_Predicted_Impact!$C$107)*24/Surge_Predicted_Impact!$C$100*7/Surge_Predicted_Impact!$C$101</f>
        <v>5.25</v>
      </c>
      <c r="AP122" s="1">
        <f t="shared" ca="1" si="24"/>
        <v>105</v>
      </c>
      <c r="AR122" s="38">
        <f ca="1">G122/Surge_Predicted_Impact!$C$81</f>
        <v>2.8655243513551376</v>
      </c>
      <c r="AS122" s="38">
        <f ca="1">$R122/Surge_Predicted_Impact!$C$82</f>
        <v>35.391409414495904</v>
      </c>
      <c r="AT122" s="38">
        <f t="shared" ca="1" si="25"/>
        <v>38.256933765851045</v>
      </c>
      <c r="AU122" s="38">
        <f ca="1">N122/Surge_Predicted_Impact!$C$83</f>
        <v>3.3279453442838487</v>
      </c>
      <c r="AV122" s="38">
        <f ca="1">T122/Surge_Predicted_Impact!$C$84</f>
        <v>6.2496205599768938E-3</v>
      </c>
      <c r="AW122" s="38">
        <f ca="1">V122/Surge_Predicted_Impact!$C$85</f>
        <v>1.5326294681117537E-4</v>
      </c>
      <c r="AX122" s="38">
        <f t="shared" ca="1" si="26"/>
        <v>41.59128199364168</v>
      </c>
      <c r="AZ122" s="1">
        <f ca="1">(AE122-BA121)*Surge_Predicted_Impact!$C$124</f>
        <v>0.87880868569285919</v>
      </c>
      <c r="BA122" s="1">
        <f ca="1">BA121*(1-1/Surge_Predicted_Impact!$C$125)+AZ122</f>
        <v>50.900145014213066</v>
      </c>
      <c r="BB122" s="37">
        <f t="shared" ca="1" si="39"/>
        <v>192.65014501421308</v>
      </c>
      <c r="BC122" s="1">
        <f ca="1">(AF122-BD121)*Surge_Predicted_Impact!$C$124</f>
        <v>0.23424654576050088</v>
      </c>
      <c r="BD122" s="1">
        <f ca="1">BD121*(1-1/Surge_Predicted_Impact!$C$125)+BC122</f>
        <v>12.607781582285417</v>
      </c>
      <c r="BE122" s="37">
        <f t="shared" ca="1" si="42"/>
        <v>49.357781582285419</v>
      </c>
      <c r="BF122" s="1">
        <f ca="1">(AI122-BG121)*Surge_Predicted_Impact!$C$124</f>
        <v>1.2051448215891976</v>
      </c>
      <c r="BG122" s="1">
        <f ca="1">BG121*(1-1/Surge_Predicted_Impact!$C$125)+BF122</f>
        <v>64.798839959735133</v>
      </c>
      <c r="BH122" s="37">
        <f t="shared" ca="1" si="43"/>
        <v>253.79883995973512</v>
      </c>
      <c r="BJ122" s="1">
        <f ca="1">(AT122-BK121)*Surge_Predicted_Impact!$C$124</f>
        <v>0.23294197314713791</v>
      </c>
      <c r="BK122" s="1">
        <f ca="1">BK121*(1-1/Surge_Predicted_Impact!$C$125)+BJ122</f>
        <v>14.126911534917445</v>
      </c>
      <c r="BL122" s="37">
        <f t="shared" ca="1" si="40"/>
        <v>52.383845300768492</v>
      </c>
      <c r="BM122" s="1">
        <f ca="1">(AU122-BN121)*Surge_Predicted_Impact!$C$124</f>
        <v>2.096597045264411E-2</v>
      </c>
      <c r="BN122" s="1">
        <f ca="1">BN121*(1-1/Surge_Predicted_Impact!$C$125)+BM122</f>
        <v>1.164360819542122</v>
      </c>
      <c r="BO122" s="37">
        <f t="shared" ca="1" si="41"/>
        <v>4.4923061638259707</v>
      </c>
      <c r="BP122" s="1">
        <f ca="1">(AX122-AY121)*Surge_Predicted_Impact!$C$124</f>
        <v>0.41591281993641682</v>
      </c>
      <c r="BQ122" s="1">
        <f ca="1">BQ121*(1-1/Surge_Predicted_Impact!$C$125)+BP122</f>
        <v>20.600826386303218</v>
      </c>
      <c r="BR122" s="1">
        <f t="shared" ca="1" si="44"/>
        <v>62.192108379944898</v>
      </c>
      <c r="BS122" s="1">
        <f ca="1">(AP122-AQ121)*Surge_Predicted_Impact!$C$124</f>
        <v>1.05</v>
      </c>
      <c r="BT122" s="1">
        <f ca="1">BT121*(1-1/Surge_Predicted_Impact!$C$125)+BS122</f>
        <v>44.630205747940558</v>
      </c>
      <c r="BU122" s="1">
        <f t="shared" ca="1" si="45"/>
        <v>149.63020574794055</v>
      </c>
      <c r="BW122" s="1">
        <f>Surge_Predicted_Impact!$C$112</f>
        <v>0</v>
      </c>
      <c r="BX122" s="1">
        <f>Surge_Predicted_Impact!$C$113</f>
        <v>0</v>
      </c>
      <c r="BY122" s="152">
        <f>Surge_Predicted_Impact!$C$114</f>
        <v>0</v>
      </c>
      <c r="BZ122" s="152">
        <f>Surge_Predicted_Impact!$C$115</f>
        <v>0</v>
      </c>
      <c r="CA122" s="152">
        <f t="shared" si="31"/>
        <v>0</v>
      </c>
      <c r="CB122" s="1">
        <f>Surge_Predicted_Impact!$C$117</f>
        <v>0</v>
      </c>
      <c r="CC122" s="1">
        <f>Surge_Predicted_Impact!$C$118</f>
        <v>0</v>
      </c>
      <c r="CD122" s="1">
        <f>Surge_Predicted_Impact!$C$119</f>
        <v>0</v>
      </c>
      <c r="CE122" s="1">
        <f t="shared" si="32"/>
        <v>0</v>
      </c>
      <c r="CF122" s="152">
        <f>Surge_Predicted_Impact!$C$120</f>
        <v>0</v>
      </c>
      <c r="CH122" s="1">
        <f ca="1">D122*Surge_Predicted_Impact!$C$135</f>
        <v>8385.3941964779624</v>
      </c>
      <c r="CI122" s="18">
        <f ca="1">(C122-C121)*Surge_Predicted_Impact!$C$135</f>
        <v>79.824451464082813</v>
      </c>
      <c r="CJ122" s="18">
        <f ca="1">CJ121*(1- 1/Surge_Predicted_Impact!$C$137)+CI122</f>
        <v>2604.008566656983</v>
      </c>
      <c r="CK122" s="18">
        <f t="shared" ca="1" si="33"/>
        <v>2524.1841151929002</v>
      </c>
      <c r="CL122" s="1">
        <f ca="1">CJ122*(1-Surge_Predicted_Impact!$C$136)</f>
        <v>2213.4072816584353</v>
      </c>
      <c r="CM122" s="1">
        <f ca="1">CJ122*(1+Surge_Predicted_Impact!$C$136)</f>
        <v>2994.6098516555303</v>
      </c>
      <c r="CN122" s="1">
        <f ca="1">CI122/Surge_Predicted_Impact!$C$138</f>
        <v>15.964890292816563</v>
      </c>
      <c r="CO122" s="1">
        <f ca="1">CK122/Surge_Predicted_Impact!$C$140</f>
        <v>100.96736460771601</v>
      </c>
      <c r="CP122" s="1">
        <f t="shared" ca="1" si="34"/>
        <v>116.93225490053257</v>
      </c>
      <c r="CQ122" s="1">
        <f ca="1">CI122/(Surge_Predicted_Impact!$C$138 + Surge_Predicted_Impact!$C$139)</f>
        <v>13.304075244013802</v>
      </c>
      <c r="CR122" s="1">
        <f ca="1">CK122/(Surge_Predicted_Impact!$C$140 + Surge_Predicted_Impact!$C$141)</f>
        <v>97.084004430496165</v>
      </c>
      <c r="CS122" s="152">
        <f>Surge_Predicted_Impact!$C$151</f>
        <v>12000</v>
      </c>
      <c r="CT122" s="152"/>
      <c r="CU122" s="1">
        <f ca="1">Surge_Predicted_Impact!$C$146*(Calculation!E122-Calculation!H122)</f>
        <v>-6.141279076500377E-2</v>
      </c>
      <c r="CV122" s="1">
        <f ca="1">H121*1/Surge_Predicted_Impact!$C$60</f>
        <v>1.3199436176082313</v>
      </c>
      <c r="CW122" s="1">
        <f ca="1">CV122*Surge_Predicted_Impact!$C$144+CU122</f>
        <v>4.5843901154077951E-3</v>
      </c>
      <c r="CX122" s="1">
        <f ca="1">CX121*(1-1/Surge_Predicted_Impact!$C$147)+CW121</f>
        <v>64.419687963778188</v>
      </c>
      <c r="CY122" s="1">
        <f ca="1">$CX122*(1-Surge_Predicted_Impact!$C$145)</f>
        <v>48.314765972833641</v>
      </c>
      <c r="CZ122" s="1">
        <f ca="1">$CX122*(1+Surge_Predicted_Impact!$C$145)</f>
        <v>80.524609954722735</v>
      </c>
      <c r="DA122" s="1">
        <f ca="1">CX122/Surge_Predicted_Impact!$C$148</f>
        <v>21.473229321259396</v>
      </c>
      <c r="DB122" s="152">
        <f>Surge_Predicted_Impact!$C$152</f>
        <v>0</v>
      </c>
    </row>
    <row r="123" spans="2:106" x14ac:dyDescent="0.25">
      <c r="B123" s="30">
        <f t="shared" si="35"/>
        <v>44012</v>
      </c>
      <c r="C123" s="18">
        <f ca="1">INDIRECT(_xlfn.CONCAT(EpidemiologicalModel_Selection!$C$2,"!",EpidemiologicalModel_Selection!$C$5,ROW()-1))</f>
        <v>73634.668535241231</v>
      </c>
      <c r="D123" s="18">
        <f ca="1">INDIRECT(_xlfn.CONCAT(EpidemiologicalModel_Selection!$C$2,"!",EpidemiologicalModel_Selection!$C$3,ROW()-1))</f>
        <v>786.10624648966268</v>
      </c>
      <c r="E123" s="37">
        <f ca="1">INDIRECT(_xlfn.CONCAT(EpidemiologicalModel_Selection!$C$2,"!",EpidemiologicalModel_Selection!$C$4,ROW()-1))</f>
        <v>7.4624996738517435</v>
      </c>
      <c r="F123" s="37">
        <f ca="1">E123*Surge_Predicted_Impact!$D$53</f>
        <v>0.63281997234262788</v>
      </c>
      <c r="G123" s="6">
        <f t="shared" ca="1" si="36"/>
        <v>8.0013111615415529</v>
      </c>
      <c r="H123" s="24">
        <f ca="1">H122*(1-1/Surge_Predicted_Impact!$C$60)+F123</f>
        <v>8.0013111615415529</v>
      </c>
      <c r="I123" s="24">
        <f ca="1">(1-Surge_Predicted_Impact!$C$68)*Calculation!O122</f>
        <v>0.87809477788506829</v>
      </c>
      <c r="J123" s="24">
        <f ca="1">I123+(J122*(1-1/Surge_Predicted_Impact!$C$63))</f>
        <v>10.414791246464862</v>
      </c>
      <c r="K123" s="24">
        <f ca="1">(1/Surge_Predicted_Impact!$C$62)*Calculation!L122</f>
        <v>0.38737391834054558</v>
      </c>
      <c r="L123" s="24">
        <f ca="1">M123+L122*(1-1/Surge_Predicted_Impact!$C$62)</f>
        <v>4.3327530986149778</v>
      </c>
      <c r="M123" s="1">
        <f ca="1">E123*Surge_Predicted_Impact!$D$55</f>
        <v>7.1639996868976805E-2</v>
      </c>
      <c r="N123" s="6">
        <f ca="1">N122*(1-1/Surge_Predicted_Impact!$C$64)+K123</f>
        <v>6.2112782708372816</v>
      </c>
      <c r="O123" s="24">
        <f ca="1">N122*1/Surge_Predicted_Impact!$C$64</f>
        <v>0.83198633607096217</v>
      </c>
      <c r="P123" s="1">
        <f ca="1">E123*Surge_Predicted_Impact!$D$54</f>
        <v>0.4895399786046743</v>
      </c>
      <c r="Q123" s="1">
        <f ca="1">Q122*(1-1/Surge_Predicted_Impact!$C$61)+P123</f>
        <v>51.568569769721933</v>
      </c>
      <c r="R123" s="6">
        <f t="shared" ca="1" si="37"/>
        <v>66.316114114801763</v>
      </c>
      <c r="S123" s="1">
        <f ca="1">E123*Surge_Predicted_Impact!$D$56</f>
        <v>3.5819998434488405E-4</v>
      </c>
      <c r="T123" s="6">
        <f ca="1">T122*(1-1/Surge_Predicted_Impact!$C$65)+S123</f>
        <v>1.1607516992303293E-2</v>
      </c>
      <c r="U123" s="1">
        <f ca="1">E123*Surge_Predicted_Impact!$D$57</f>
        <v>5.7311997495181446E-4</v>
      </c>
      <c r="V123" s="6">
        <f ca="1">U122*(1-1/Surge_Predicted_Impact!$C$66)+U123</f>
        <v>5.7311997495181446E-4</v>
      </c>
      <c r="W123" s="5">
        <f>Surge_Predicted_Impact!$C$72</f>
        <v>0</v>
      </c>
      <c r="X123" s="160">
        <f>Surge_Predicted_Impact!$C$73</f>
        <v>0</v>
      </c>
      <c r="Y123" s="5">
        <f>Surge_Predicted_Impact!$C$74</f>
        <v>0</v>
      </c>
      <c r="Z123" s="5">
        <f>Surge_Predicted_Impact!$C$75</f>
        <v>0</v>
      </c>
      <c r="AA123" s="5">
        <f>Surge_Predicted_Impact!$C$76</f>
        <v>0</v>
      </c>
      <c r="AC123" s="18">
        <f ca="1">_xlfn.CEILING.MATH(G123/Surge_Predicted_Impact!$C$92)*(24/Surge_Predicted_Impact!$C$89)*(7/Surge_Predicted_Impact!$C$90)</f>
        <v>15.75</v>
      </c>
      <c r="AD123" s="18">
        <f ca="1">_xlfn.CEILING.MATH(R123/Surge_Predicted_Impact!$C$93)*(24/Surge_Predicted_Impact!$C$89)*(7/Surge_Predicted_Impact!$C$90)</f>
        <v>120.75</v>
      </c>
      <c r="AE123" s="1">
        <f t="shared" ca="1" si="23"/>
        <v>136.5</v>
      </c>
      <c r="AF123" s="1">
        <f ca="1">_xlfn.CEILING.MATH(N123/Surge_Predicted_Impact!$C$94)*24/Surge_Predicted_Impact!$C$89*7/Surge_Predicted_Impact!$C$90</f>
        <v>36.75</v>
      </c>
      <c r="AG123" s="1">
        <f ca="1">_xlfn.CEILING.MATH(T123/Surge_Predicted_Impact!$C$95)*24/Surge_Predicted_Impact!$C$89*7/Surge_Predicted_Impact!$C$90</f>
        <v>5.25</v>
      </c>
      <c r="AH123" s="1">
        <f ca="1">_xlfn.CEILING.MATH(V123/Surge_Predicted_Impact!$C$96)*24/Surge_Predicted_Impact!$C$89*7/Surge_Predicted_Impact!$C$90</f>
        <v>5.25</v>
      </c>
      <c r="AI123" s="18">
        <f t="shared" ca="1" si="38"/>
        <v>183.75</v>
      </c>
      <c r="AJ123" s="41"/>
      <c r="AK123" s="23">
        <f ca="1">_xlfn.CEILING.MATH(G123/Surge_Predicted_Impact!$C$103)*24/Surge_Predicted_Impact!$C$100*7/Surge_Predicted_Impact!$C$101</f>
        <v>10.5</v>
      </c>
      <c r="AL123" s="23">
        <f ca="1">_xlfn.CEILING.MATH(R123/Surge_Predicted_Impact!$C$104)*24/Surge_Predicted_Impact!$C$100*7/Surge_Predicted_Impact!$C$101</f>
        <v>63</v>
      </c>
      <c r="AM123" s="23">
        <f ca="1">_xlfn.CEILING.MATH(N123/Surge_Predicted_Impact!$C$105)*24/Surge_Predicted_Impact!$C$100*7/Surge_Predicted_Impact!$C$101</f>
        <v>21</v>
      </c>
      <c r="AN123" s="23">
        <f ca="1">_xlfn.CEILING.MATH(T123/Surge_Predicted_Impact!$C$106)*24/Surge_Predicted_Impact!$C$100*7/Surge_Predicted_Impact!$C$101</f>
        <v>5.25</v>
      </c>
      <c r="AO123" s="23">
        <f ca="1">_xlfn.CEILING.MATH(V123/Surge_Predicted_Impact!$C$107)*24/Surge_Predicted_Impact!$C$100*7/Surge_Predicted_Impact!$C$101</f>
        <v>5.25</v>
      </c>
      <c r="AP123" s="1">
        <f t="shared" ca="1" si="24"/>
        <v>105</v>
      </c>
      <c r="AR123" s="38">
        <f ca="1">G123/Surge_Predicted_Impact!$C$81</f>
        <v>2.6671037205138508</v>
      </c>
      <c r="AS123" s="38">
        <f ca="1">$R123/Surge_Predicted_Impact!$C$82</f>
        <v>33.158057057400882</v>
      </c>
      <c r="AT123" s="38">
        <f t="shared" ca="1" si="25"/>
        <v>35.825160777914732</v>
      </c>
      <c r="AU123" s="38">
        <f ca="1">N123/Surge_Predicted_Impact!$C$83</f>
        <v>3.1056391354186408</v>
      </c>
      <c r="AV123" s="38">
        <f ca="1">T123/Surge_Predicted_Impact!$C$84</f>
        <v>5.8037584961516467E-3</v>
      </c>
      <c r="AW123" s="38">
        <f ca="1">V123/Surge_Predicted_Impact!$C$85</f>
        <v>1.4327999373795361E-4</v>
      </c>
      <c r="AX123" s="38">
        <f t="shared" ca="1" si="26"/>
        <v>38.936746951823267</v>
      </c>
      <c r="AZ123" s="1">
        <f ca="1">(AE123-BA122)*Surge_Predicted_Impact!$C$124</f>
        <v>0.85599854985786938</v>
      </c>
      <c r="BA123" s="1">
        <f ca="1">BA122*(1-1/Surge_Predicted_Impact!$C$125)+AZ123</f>
        <v>48.120418920198581</v>
      </c>
      <c r="BB123" s="37">
        <f t="shared" ca="1" si="39"/>
        <v>184.62041892019857</v>
      </c>
      <c r="BC123" s="1">
        <f ca="1">(AF123-BD122)*Surge_Predicted_Impact!$C$124</f>
        <v>0.24142218417714581</v>
      </c>
      <c r="BD123" s="1">
        <f ca="1">BD122*(1-1/Surge_Predicted_Impact!$C$125)+BC123</f>
        <v>11.948647939156462</v>
      </c>
      <c r="BE123" s="37">
        <f t="shared" ca="1" si="42"/>
        <v>48.698647939156459</v>
      </c>
      <c r="BF123" s="1">
        <f ca="1">(AI123-BG122)*Surge_Predicted_Impact!$C$124</f>
        <v>1.1895116004026487</v>
      </c>
      <c r="BG123" s="1">
        <f ca="1">BG122*(1-1/Surge_Predicted_Impact!$C$125)+BF123</f>
        <v>61.359862991585274</v>
      </c>
      <c r="BH123" s="37">
        <f t="shared" ca="1" si="43"/>
        <v>245.10986299158526</v>
      </c>
      <c r="BJ123" s="1">
        <f ca="1">(AT123-BK122)*Surge_Predicted_Impact!$C$124</f>
        <v>0.21698249242997286</v>
      </c>
      <c r="BK123" s="1">
        <f ca="1">BK122*(1-1/Surge_Predicted_Impact!$C$125)+BJ123</f>
        <v>13.334828917710457</v>
      </c>
      <c r="BL123" s="37">
        <f t="shared" ca="1" si="40"/>
        <v>49.159989695625185</v>
      </c>
      <c r="BM123" s="1">
        <f ca="1">(AU123-BN122)*Surge_Predicted_Impact!$C$124</f>
        <v>1.9412783158765188E-2</v>
      </c>
      <c r="BN123" s="1">
        <f ca="1">BN122*(1-1/Surge_Predicted_Impact!$C$125)+BM123</f>
        <v>1.1006049727335927</v>
      </c>
      <c r="BO123" s="37">
        <f t="shared" ca="1" si="41"/>
        <v>4.2062441081522337</v>
      </c>
      <c r="BP123" s="1">
        <f ca="1">(AX123-AY122)*Surge_Predicted_Impact!$C$124</f>
        <v>0.3893674695182327</v>
      </c>
      <c r="BQ123" s="1">
        <f ca="1">BQ122*(1-1/Surge_Predicted_Impact!$C$125)+BP123</f>
        <v>19.518706256799796</v>
      </c>
      <c r="BR123" s="1">
        <f t="shared" ca="1" si="44"/>
        <v>58.455453208623062</v>
      </c>
      <c r="BS123" s="1">
        <f ca="1">(AP123-AQ122)*Surge_Predicted_Impact!$C$124</f>
        <v>1.05</v>
      </c>
      <c r="BT123" s="1">
        <f ca="1">BT122*(1-1/Surge_Predicted_Impact!$C$125)+BS123</f>
        <v>42.492333908801946</v>
      </c>
      <c r="BU123" s="1">
        <f t="shared" ca="1" si="45"/>
        <v>147.49233390880195</v>
      </c>
      <c r="BW123" s="1">
        <f>Surge_Predicted_Impact!$C$112</f>
        <v>0</v>
      </c>
      <c r="BX123" s="1">
        <f>Surge_Predicted_Impact!$C$113</f>
        <v>0</v>
      </c>
      <c r="BY123" s="152">
        <f>Surge_Predicted_Impact!$C$114</f>
        <v>0</v>
      </c>
      <c r="BZ123" s="152">
        <f>Surge_Predicted_Impact!$C$115</f>
        <v>0</v>
      </c>
      <c r="CA123" s="152">
        <f t="shared" si="31"/>
        <v>0</v>
      </c>
      <c r="CB123" s="1">
        <f>Surge_Predicted_Impact!$C$117</f>
        <v>0</v>
      </c>
      <c r="CC123" s="1">
        <f>Surge_Predicted_Impact!$C$118</f>
        <v>0</v>
      </c>
      <c r="CD123" s="1">
        <f>Surge_Predicted_Impact!$C$119</f>
        <v>0</v>
      </c>
      <c r="CE123" s="1">
        <f t="shared" si="32"/>
        <v>0</v>
      </c>
      <c r="CF123" s="152">
        <f>Surge_Predicted_Impact!$C$120</f>
        <v>0</v>
      </c>
      <c r="CH123" s="1">
        <f ca="1">D123*Surge_Predicted_Impact!$C$135</f>
        <v>7861.0624648966268</v>
      </c>
      <c r="CI123" s="18">
        <f ca="1">(C123-C122)*Surge_Predicted_Impact!$C$135</f>
        <v>74.624996738566551</v>
      </c>
      <c r="CJ123" s="18">
        <f ca="1">CJ122*(1- 1/Surge_Predicted_Impact!$C$137)+CI123</f>
        <v>2418.2327067298515</v>
      </c>
      <c r="CK123" s="18">
        <f t="shared" ca="1" si="33"/>
        <v>2343.607709991285</v>
      </c>
      <c r="CL123" s="1">
        <f ca="1">CJ123*(1-Surge_Predicted_Impact!$C$136)</f>
        <v>2055.4978007203736</v>
      </c>
      <c r="CM123" s="1">
        <f ca="1">CJ123*(1+Surge_Predicted_Impact!$C$136)</f>
        <v>2780.9676127393291</v>
      </c>
      <c r="CN123" s="1">
        <f ca="1">CI123/Surge_Predicted_Impact!$C$138</f>
        <v>14.92499934771331</v>
      </c>
      <c r="CO123" s="1">
        <f ca="1">CK123/Surge_Predicted_Impact!$C$140</f>
        <v>93.744308399651402</v>
      </c>
      <c r="CP123" s="1">
        <f t="shared" ca="1" si="34"/>
        <v>108.66930774736471</v>
      </c>
      <c r="CQ123" s="1">
        <f ca="1">CI123/(Surge_Predicted_Impact!$C$138 + Surge_Predicted_Impact!$C$139)</f>
        <v>12.437499456427759</v>
      </c>
      <c r="CR123" s="1">
        <f ca="1">CK123/(Surge_Predicted_Impact!$C$140 + Surge_Predicted_Impact!$C$141)</f>
        <v>90.138758076587891</v>
      </c>
      <c r="CS123" s="152">
        <f>Surge_Predicted_Impact!$C$151</f>
        <v>12000</v>
      </c>
      <c r="CT123" s="152"/>
      <c r="CU123" s="1">
        <f ca="1">Surge_Predicted_Impact!$C$146*(Calculation!E123-Calculation!H123)</f>
        <v>-5.3881148768980938E-2</v>
      </c>
      <c r="CV123" s="1">
        <f ca="1">H122*1/Surge_Predicted_Impact!$C$60</f>
        <v>1.2280818648664875</v>
      </c>
      <c r="CW123" s="1">
        <f ca="1">CV123*Surge_Predicted_Impact!$C$144+CU123</f>
        <v>7.5229444743434432E-3</v>
      </c>
      <c r="CX123" s="1">
        <f ca="1">CX122*(1-1/Surge_Predicted_Impact!$C$147)+CW122</f>
        <v>61.203287955704681</v>
      </c>
      <c r="CY123" s="1">
        <f ca="1">$CX123*(1-Surge_Predicted_Impact!$C$145)</f>
        <v>45.902465966778507</v>
      </c>
      <c r="CZ123" s="1">
        <f ca="1">$CX123*(1+Surge_Predicted_Impact!$C$145)</f>
        <v>76.504109944630855</v>
      </c>
      <c r="DA123" s="1">
        <f ca="1">CX123/Surge_Predicted_Impact!$C$148</f>
        <v>20.401095985234893</v>
      </c>
      <c r="DB123" s="152">
        <f>Surge_Predicted_Impact!$C$152</f>
        <v>0</v>
      </c>
    </row>
    <row r="124" spans="2:106" x14ac:dyDescent="0.25">
      <c r="B124" s="30">
        <f t="shared" si="35"/>
        <v>44013</v>
      </c>
      <c r="C124" s="18">
        <f ca="1">INDIRECT(_xlfn.CONCAT(EpidemiologicalModel_Selection!$C$2,"!",EpidemiologicalModel_Selection!$C$5,ROW()-1))</f>
        <v>73641.645997851418</v>
      </c>
      <c r="D124" s="18">
        <f ca="1">INDIRECT(_xlfn.CONCAT(EpidemiologicalModel_Selection!$C$2,"!",EpidemiologicalModel_Selection!$C$3,ROW()-1))</f>
        <v>736.93326292202482</v>
      </c>
      <c r="E124" s="37">
        <f ca="1">INDIRECT(_xlfn.CONCAT(EpidemiologicalModel_Selection!$C$2,"!",EpidemiologicalModel_Selection!$C$4,ROW()-1))</f>
        <v>6.9774626101951069</v>
      </c>
      <c r="F124" s="37">
        <f ca="1">E124*Surge_Predicted_Impact!$D$53</f>
        <v>0.59168882934454503</v>
      </c>
      <c r="G124" s="6">
        <f t="shared" ca="1" si="36"/>
        <v>7.4499555392373047</v>
      </c>
      <c r="H124" s="24">
        <f ca="1">H123*(1-1/Surge_Predicted_Impact!$C$60)+F124</f>
        <v>7.4499555392373047</v>
      </c>
      <c r="I124" s="24">
        <f ca="1">(1-Surge_Predicted_Impact!$C$68)*Calculation!O123</f>
        <v>0.81950654102989773</v>
      </c>
      <c r="J124" s="24">
        <f ca="1">I124+(J123*(1-1/Surge_Predicted_Impact!$C$63))</f>
        <v>9.7464704665712087</v>
      </c>
      <c r="K124" s="24">
        <f ca="1">(1/Surge_Predicted_Impact!$C$62)*Calculation!L123</f>
        <v>0.36106275821791478</v>
      </c>
      <c r="L124" s="24">
        <f ca="1">M124+L123*(1-1/Surge_Predicted_Impact!$C$62)</f>
        <v>4.0386739814549362</v>
      </c>
      <c r="M124" s="1">
        <f ca="1">E124*Surge_Predicted_Impact!$D$55</f>
        <v>6.6983641057873092E-2</v>
      </c>
      <c r="N124" s="6">
        <f ca="1">N123*(1-1/Surge_Predicted_Impact!$C$64)+K124</f>
        <v>5.7959312452005358</v>
      </c>
      <c r="O124" s="24">
        <f ca="1">N123*1/Surge_Predicted_Impact!$C$64</f>
        <v>0.7764097838546602</v>
      </c>
      <c r="P124" s="1">
        <f ca="1">E124*Surge_Predicted_Impact!$D$54</f>
        <v>0.45772154722879893</v>
      </c>
      <c r="Q124" s="1">
        <f ca="1">Q123*(1-1/Surge_Predicted_Impact!$C$61)+P124</f>
        <v>48.342822047684884</v>
      </c>
      <c r="R124" s="6">
        <f t="shared" ca="1" si="37"/>
        <v>62.127966495711028</v>
      </c>
      <c r="S124" s="1">
        <f ca="1">E124*Surge_Predicted_Impact!$D$56</f>
        <v>3.349182052893655E-4</v>
      </c>
      <c r="T124" s="6">
        <f ca="1">T123*(1-1/Surge_Predicted_Impact!$C$65)+S124</f>
        <v>1.0781683498362329E-2</v>
      </c>
      <c r="U124" s="1">
        <f ca="1">E124*Surge_Predicted_Impact!$D$57</f>
        <v>5.3586912846298473E-4</v>
      </c>
      <c r="V124" s="6">
        <f ca="1">U123*(1-1/Surge_Predicted_Impact!$C$66)+U124</f>
        <v>5.3586912846298473E-4</v>
      </c>
      <c r="W124" s="5">
        <f>Surge_Predicted_Impact!$C$72</f>
        <v>0</v>
      </c>
      <c r="X124" s="160">
        <f>Surge_Predicted_Impact!$C$73</f>
        <v>0</v>
      </c>
      <c r="Y124" s="5">
        <f>Surge_Predicted_Impact!$C$74</f>
        <v>0</v>
      </c>
      <c r="Z124" s="5">
        <f>Surge_Predicted_Impact!$C$75</f>
        <v>0</v>
      </c>
      <c r="AA124" s="5">
        <f>Surge_Predicted_Impact!$C$76</f>
        <v>0</v>
      </c>
      <c r="AC124" s="18">
        <f ca="1">_xlfn.CEILING.MATH(G124/Surge_Predicted_Impact!$C$92)*(24/Surge_Predicted_Impact!$C$89)*(7/Surge_Predicted_Impact!$C$90)</f>
        <v>10.5</v>
      </c>
      <c r="AD124" s="18">
        <f ca="1">_xlfn.CEILING.MATH(R124/Surge_Predicted_Impact!$C$93)*(24/Surge_Predicted_Impact!$C$89)*(7/Surge_Predicted_Impact!$C$90)</f>
        <v>110.25</v>
      </c>
      <c r="AE124" s="1">
        <f t="shared" ca="1" si="23"/>
        <v>120.75</v>
      </c>
      <c r="AF124" s="1">
        <f ca="1">_xlfn.CEILING.MATH(N124/Surge_Predicted_Impact!$C$94)*24/Surge_Predicted_Impact!$C$89*7/Surge_Predicted_Impact!$C$90</f>
        <v>31.5</v>
      </c>
      <c r="AG124" s="1">
        <f ca="1">_xlfn.CEILING.MATH(T124/Surge_Predicted_Impact!$C$95)*24/Surge_Predicted_Impact!$C$89*7/Surge_Predicted_Impact!$C$90</f>
        <v>5.25</v>
      </c>
      <c r="AH124" s="1">
        <f ca="1">_xlfn.CEILING.MATH(V124/Surge_Predicted_Impact!$C$96)*24/Surge_Predicted_Impact!$C$89*7/Surge_Predicted_Impact!$C$90</f>
        <v>5.25</v>
      </c>
      <c r="AI124" s="18">
        <f t="shared" ca="1" si="38"/>
        <v>162.75</v>
      </c>
      <c r="AJ124" s="41"/>
      <c r="AK124" s="23">
        <f ca="1">_xlfn.CEILING.MATH(G124/Surge_Predicted_Impact!$C$103)*24/Surge_Predicted_Impact!$C$100*7/Surge_Predicted_Impact!$C$101</f>
        <v>5.25</v>
      </c>
      <c r="AL124" s="23">
        <f ca="1">_xlfn.CEILING.MATH(R124/Surge_Predicted_Impact!$C$104)*24/Surge_Predicted_Impact!$C$100*7/Surge_Predicted_Impact!$C$101</f>
        <v>57.75</v>
      </c>
      <c r="AM124" s="23">
        <f ca="1">_xlfn.CEILING.MATH(N124/Surge_Predicted_Impact!$C$105)*24/Surge_Predicted_Impact!$C$100*7/Surge_Predicted_Impact!$C$101</f>
        <v>15.75</v>
      </c>
      <c r="AN124" s="23">
        <f ca="1">_xlfn.CEILING.MATH(T124/Surge_Predicted_Impact!$C$106)*24/Surge_Predicted_Impact!$C$100*7/Surge_Predicted_Impact!$C$101</f>
        <v>5.25</v>
      </c>
      <c r="AO124" s="23">
        <f ca="1">_xlfn.CEILING.MATH(V124/Surge_Predicted_Impact!$C$107)*24/Surge_Predicted_Impact!$C$100*7/Surge_Predicted_Impact!$C$101</f>
        <v>5.25</v>
      </c>
      <c r="AP124" s="1">
        <f t="shared" ca="1" si="24"/>
        <v>89.25</v>
      </c>
      <c r="AR124" s="38">
        <f ca="1">G124/Surge_Predicted_Impact!$C$81</f>
        <v>2.4833185130791016</v>
      </c>
      <c r="AS124" s="38">
        <f ca="1">$R124/Surge_Predicted_Impact!$C$82</f>
        <v>31.063983247855514</v>
      </c>
      <c r="AT124" s="38">
        <f t="shared" ca="1" si="25"/>
        <v>33.547301760934616</v>
      </c>
      <c r="AU124" s="38">
        <f ca="1">N124/Surge_Predicted_Impact!$C$83</f>
        <v>2.8979656226002679</v>
      </c>
      <c r="AV124" s="38">
        <f ca="1">T124/Surge_Predicted_Impact!$C$84</f>
        <v>5.3908417491811645E-3</v>
      </c>
      <c r="AW124" s="38">
        <f ca="1">V124/Surge_Predicted_Impact!$C$85</f>
        <v>1.3396728211574618E-4</v>
      </c>
      <c r="AX124" s="38">
        <f t="shared" ca="1" si="26"/>
        <v>36.450792192566183</v>
      </c>
      <c r="AZ124" s="1">
        <f ca="1">(AE124-BA123)*Surge_Predicted_Impact!$C$124</f>
        <v>0.72629581079801431</v>
      </c>
      <c r="BA124" s="1">
        <f ca="1">BA123*(1-1/Surge_Predicted_Impact!$C$125)+AZ124</f>
        <v>45.409541950982415</v>
      </c>
      <c r="BB124" s="37">
        <f t="shared" ca="1" si="39"/>
        <v>166.15954195098243</v>
      </c>
      <c r="BC124" s="1">
        <f ca="1">(AF124-BD123)*Surge_Predicted_Impact!$C$124</f>
        <v>0.19551352060843538</v>
      </c>
      <c r="BD124" s="1">
        <f ca="1">BD123*(1-1/Surge_Predicted_Impact!$C$125)+BC124</f>
        <v>11.290686606968007</v>
      </c>
      <c r="BE124" s="37">
        <f t="shared" ca="1" si="42"/>
        <v>42.790686606968009</v>
      </c>
      <c r="BF124" s="1">
        <f ca="1">(AI124-BG123)*Surge_Predicted_Impact!$C$124</f>
        <v>1.0139013700841473</v>
      </c>
      <c r="BG124" s="1">
        <f ca="1">BG123*(1-1/Surge_Predicted_Impact!$C$125)+BF124</f>
        <v>57.990917005127621</v>
      </c>
      <c r="BH124" s="37">
        <f t="shared" ca="1" si="43"/>
        <v>220.74091700512761</v>
      </c>
      <c r="BJ124" s="1">
        <f ca="1">(AT124-BK123)*Surge_Predicted_Impact!$C$124</f>
        <v>0.20212472843224161</v>
      </c>
      <c r="BK124" s="1">
        <f ca="1">BK123*(1-1/Surge_Predicted_Impact!$C$125)+BJ124</f>
        <v>12.584465866306239</v>
      </c>
      <c r="BL124" s="37">
        <f t="shared" ca="1" si="40"/>
        <v>46.131767627240855</v>
      </c>
      <c r="BM124" s="1">
        <f ca="1">(AU124-BN123)*Surge_Predicted_Impact!$C$124</f>
        <v>1.7973606498666753E-2</v>
      </c>
      <c r="BN124" s="1">
        <f ca="1">BN123*(1-1/Surge_Predicted_Impact!$C$125)+BM124</f>
        <v>1.0399639383227173</v>
      </c>
      <c r="BO124" s="37">
        <f t="shared" ca="1" si="41"/>
        <v>3.937929560922985</v>
      </c>
      <c r="BP124" s="1">
        <f ca="1">(AX124-AY123)*Surge_Predicted_Impact!$C$124</f>
        <v>0.36450792192566184</v>
      </c>
      <c r="BQ124" s="1">
        <f ca="1">BQ123*(1-1/Surge_Predicted_Impact!$C$125)+BP124</f>
        <v>18.489020874668327</v>
      </c>
      <c r="BR124" s="1">
        <f t="shared" ca="1" si="44"/>
        <v>54.93981306723451</v>
      </c>
      <c r="BS124" s="1">
        <f ca="1">(AP124-AQ123)*Surge_Predicted_Impact!$C$124</f>
        <v>0.89250000000000007</v>
      </c>
      <c r="BT124" s="1">
        <f ca="1">BT123*(1-1/Surge_Predicted_Impact!$C$125)+BS124</f>
        <v>40.349667201030378</v>
      </c>
      <c r="BU124" s="1">
        <f t="shared" ca="1" si="45"/>
        <v>129.59966720103037</v>
      </c>
      <c r="BW124" s="1">
        <f>Surge_Predicted_Impact!$C$112</f>
        <v>0</v>
      </c>
      <c r="BX124" s="1">
        <f>Surge_Predicted_Impact!$C$113</f>
        <v>0</v>
      </c>
      <c r="BY124" s="152">
        <f>Surge_Predicted_Impact!$C$114</f>
        <v>0</v>
      </c>
      <c r="BZ124" s="152">
        <f>Surge_Predicted_Impact!$C$115</f>
        <v>0</v>
      </c>
      <c r="CA124" s="152">
        <f t="shared" si="31"/>
        <v>0</v>
      </c>
      <c r="CB124" s="1">
        <f>Surge_Predicted_Impact!$C$117</f>
        <v>0</v>
      </c>
      <c r="CC124" s="1">
        <f>Surge_Predicted_Impact!$C$118</f>
        <v>0</v>
      </c>
      <c r="CD124" s="1">
        <f>Surge_Predicted_Impact!$C$119</f>
        <v>0</v>
      </c>
      <c r="CE124" s="1">
        <f t="shared" si="32"/>
        <v>0</v>
      </c>
      <c r="CF124" s="152">
        <f>Surge_Predicted_Impact!$C$120</f>
        <v>0</v>
      </c>
      <c r="CH124" s="1">
        <f ca="1">D124*Surge_Predicted_Impact!$C$135</f>
        <v>7369.3326292202482</v>
      </c>
      <c r="CI124" s="18">
        <f ca="1">(C124-C123)*Surge_Predicted_Impact!$C$135</f>
        <v>69.774626101861941</v>
      </c>
      <c r="CJ124" s="18">
        <f ca="1">CJ123*(1- 1/Surge_Predicted_Impact!$C$137)+CI124</f>
        <v>2246.1840621587285</v>
      </c>
      <c r="CK124" s="18">
        <f t="shared" ca="1" si="33"/>
        <v>2176.4094360568665</v>
      </c>
      <c r="CL124" s="1">
        <f ca="1">CJ124*(1-Surge_Predicted_Impact!$C$136)</f>
        <v>1909.2564528349192</v>
      </c>
      <c r="CM124" s="1">
        <f ca="1">CJ124*(1+Surge_Predicted_Impact!$C$136)</f>
        <v>2583.1116714825375</v>
      </c>
      <c r="CN124" s="1">
        <f ca="1">CI124/Surge_Predicted_Impact!$C$138</f>
        <v>13.954925220372388</v>
      </c>
      <c r="CO124" s="1">
        <f ca="1">CK124/Surge_Predicted_Impact!$C$140</f>
        <v>87.056377442274666</v>
      </c>
      <c r="CP124" s="1">
        <f t="shared" ca="1" si="34"/>
        <v>101.01130266264705</v>
      </c>
      <c r="CQ124" s="1">
        <f ca="1">CI124/(Surge_Predicted_Impact!$C$138 + Surge_Predicted_Impact!$C$139)</f>
        <v>11.629104350310323</v>
      </c>
      <c r="CR124" s="1">
        <f ca="1">CK124/(Surge_Predicted_Impact!$C$140 + Surge_Predicted_Impact!$C$141)</f>
        <v>83.708055232956411</v>
      </c>
      <c r="CS124" s="152">
        <f>Surge_Predicted_Impact!$C$151</f>
        <v>12000</v>
      </c>
      <c r="CT124" s="152"/>
      <c r="CU124" s="1">
        <f ca="1">Surge_Predicted_Impact!$C$146*(Calculation!E124-Calculation!H124)</f>
        <v>-4.7249292904219781E-2</v>
      </c>
      <c r="CV124" s="1">
        <f ca="1">H123*1/Surge_Predicted_Impact!$C$60</f>
        <v>1.1430444516487932</v>
      </c>
      <c r="CW124" s="1">
        <f ca="1">CV124*Surge_Predicted_Impact!$C$144+CU124</f>
        <v>9.9029296782198808E-3</v>
      </c>
      <c r="CX124" s="1">
        <f ca="1">CX123*(1-1/Surge_Predicted_Impact!$C$147)+CW123</f>
        <v>58.150646502393791</v>
      </c>
      <c r="CY124" s="1">
        <f ca="1">$CX124*(1-Surge_Predicted_Impact!$C$145)</f>
        <v>43.612984876795345</v>
      </c>
      <c r="CZ124" s="1">
        <f ca="1">$CX124*(1+Surge_Predicted_Impact!$C$145)</f>
        <v>72.688308127992244</v>
      </c>
      <c r="DA124" s="1">
        <f ca="1">CX124/Surge_Predicted_Impact!$C$148</f>
        <v>19.383548834131265</v>
      </c>
      <c r="DB124" s="152">
        <f>Surge_Predicted_Impact!$C$152</f>
        <v>0</v>
      </c>
    </row>
    <row r="125" spans="2:106" x14ac:dyDescent="0.25">
      <c r="B125" s="30">
        <f t="shared" si="35"/>
        <v>44014</v>
      </c>
      <c r="C125" s="18">
        <f ca="1">INDIRECT(_xlfn.CONCAT(EpidemiologicalModel_Selection!$C$2,"!",EpidemiologicalModel_Selection!$C$5,ROW()-1))</f>
        <v>73648.170862648782</v>
      </c>
      <c r="D125" s="18">
        <f ca="1">INDIRECT(_xlfn.CONCAT(EpidemiologicalModel_Selection!$C$2,"!",EpidemiologicalModel_Selection!$C$3,ROW()-1))</f>
        <v>690.82003751065656</v>
      </c>
      <c r="E125" s="37">
        <f ca="1">INDIRECT(_xlfn.CONCAT(EpidemiologicalModel_Selection!$C$2,"!",EpidemiologicalModel_Selection!$C$4,ROW()-1))</f>
        <v>6.5248647973479814</v>
      </c>
      <c r="F125" s="37">
        <f ca="1">E125*Surge_Predicted_Impact!$D$53</f>
        <v>0.55330853481510878</v>
      </c>
      <c r="G125" s="6">
        <f t="shared" ca="1" si="36"/>
        <v>6.9389847113042276</v>
      </c>
      <c r="H125" s="24">
        <f ca="1">H124*(1-1/Surge_Predicted_Impact!$C$60)+F125</f>
        <v>6.9389847113042276</v>
      </c>
      <c r="I125" s="24">
        <f ca="1">(1-Surge_Predicted_Impact!$C$68)*Calculation!O124</f>
        <v>0.76476363709684025</v>
      </c>
      <c r="J125" s="24">
        <f ca="1">I125+(J124*(1-1/Surge_Predicted_Impact!$C$63))</f>
        <v>9.1188811798721616</v>
      </c>
      <c r="K125" s="24">
        <f ca="1">(1/Surge_Predicted_Impact!$C$62)*Calculation!L124</f>
        <v>0.33655616512124464</v>
      </c>
      <c r="L125" s="24">
        <f ca="1">M125+L124*(1-1/Surge_Predicted_Impact!$C$62)</f>
        <v>3.7647565183882317</v>
      </c>
      <c r="M125" s="1">
        <f ca="1">E125*Surge_Predicted_Impact!$D$55</f>
        <v>6.2638702054540682E-2</v>
      </c>
      <c r="N125" s="6">
        <f ca="1">N124*(1-1/Surge_Predicted_Impact!$C$64)+K125</f>
        <v>5.4079960046717135</v>
      </c>
      <c r="O125" s="24">
        <f ca="1">N124*1/Surge_Predicted_Impact!$C$64</f>
        <v>0.72449140565006698</v>
      </c>
      <c r="P125" s="1">
        <f ca="1">E125*Surge_Predicted_Impact!$D$54</f>
        <v>0.42803113070602755</v>
      </c>
      <c r="Q125" s="1">
        <f ca="1">Q124*(1-1/Surge_Predicted_Impact!$C$61)+P125</f>
        <v>45.317794460699133</v>
      </c>
      <c r="R125" s="6">
        <f t="shared" ca="1" si="37"/>
        <v>58.201432158959527</v>
      </c>
      <c r="S125" s="1">
        <f ca="1">E125*Surge_Predicted_Impact!$D$56</f>
        <v>3.131935102727034E-4</v>
      </c>
      <c r="T125" s="6">
        <f ca="1">T124*(1-1/Surge_Predicted_Impact!$C$65)+S125</f>
        <v>1.0016708658798801E-2</v>
      </c>
      <c r="U125" s="1">
        <f ca="1">E125*Surge_Predicted_Impact!$D$57</f>
        <v>5.011096164363255E-4</v>
      </c>
      <c r="V125" s="6">
        <f ca="1">U124*(1-1/Surge_Predicted_Impact!$C$66)+U125</f>
        <v>5.011096164363255E-4</v>
      </c>
      <c r="W125" s="5">
        <f>Surge_Predicted_Impact!$C$72</f>
        <v>0</v>
      </c>
      <c r="X125" s="160">
        <f>Surge_Predicted_Impact!$C$73</f>
        <v>0</v>
      </c>
      <c r="Y125" s="5">
        <f>Surge_Predicted_Impact!$C$74</f>
        <v>0</v>
      </c>
      <c r="Z125" s="5">
        <f>Surge_Predicted_Impact!$C$75</f>
        <v>0</v>
      </c>
      <c r="AA125" s="5">
        <f>Surge_Predicted_Impact!$C$76</f>
        <v>0</v>
      </c>
      <c r="AC125" s="18">
        <f ca="1">_xlfn.CEILING.MATH(G125/Surge_Predicted_Impact!$C$92)*(24/Surge_Predicted_Impact!$C$89)*(7/Surge_Predicted_Impact!$C$90)</f>
        <v>10.5</v>
      </c>
      <c r="AD125" s="18">
        <f ca="1">_xlfn.CEILING.MATH(R125/Surge_Predicted_Impact!$C$93)*(24/Surge_Predicted_Impact!$C$89)*(7/Surge_Predicted_Impact!$C$90)</f>
        <v>105</v>
      </c>
      <c r="AE125" s="1">
        <f t="shared" ca="1" si="23"/>
        <v>115.5</v>
      </c>
      <c r="AF125" s="1">
        <f ca="1">_xlfn.CEILING.MATH(N125/Surge_Predicted_Impact!$C$94)*24/Surge_Predicted_Impact!$C$89*7/Surge_Predicted_Impact!$C$90</f>
        <v>31.5</v>
      </c>
      <c r="AG125" s="1">
        <f ca="1">_xlfn.CEILING.MATH(T125/Surge_Predicted_Impact!$C$95)*24/Surge_Predicted_Impact!$C$89*7/Surge_Predicted_Impact!$C$90</f>
        <v>5.25</v>
      </c>
      <c r="AH125" s="1">
        <f ca="1">_xlfn.CEILING.MATH(V125/Surge_Predicted_Impact!$C$96)*24/Surge_Predicted_Impact!$C$89*7/Surge_Predicted_Impact!$C$90</f>
        <v>5.25</v>
      </c>
      <c r="AI125" s="18">
        <f t="shared" ca="1" si="38"/>
        <v>157.5</v>
      </c>
      <c r="AJ125" s="41"/>
      <c r="AK125" s="23">
        <f ca="1">_xlfn.CEILING.MATH(G125/Surge_Predicted_Impact!$C$103)*24/Surge_Predicted_Impact!$C$100*7/Surge_Predicted_Impact!$C$101</f>
        <v>5.25</v>
      </c>
      <c r="AL125" s="23">
        <f ca="1">_xlfn.CEILING.MATH(R125/Surge_Predicted_Impact!$C$104)*24/Surge_Predicted_Impact!$C$100*7/Surge_Predicted_Impact!$C$101</f>
        <v>52.5</v>
      </c>
      <c r="AM125" s="23">
        <f ca="1">_xlfn.CEILING.MATH(N125/Surge_Predicted_Impact!$C$105)*24/Surge_Predicted_Impact!$C$100*7/Surge_Predicted_Impact!$C$101</f>
        <v>15.75</v>
      </c>
      <c r="AN125" s="23">
        <f ca="1">_xlfn.CEILING.MATH(T125/Surge_Predicted_Impact!$C$106)*24/Surge_Predicted_Impact!$C$100*7/Surge_Predicted_Impact!$C$101</f>
        <v>5.25</v>
      </c>
      <c r="AO125" s="23">
        <f ca="1">_xlfn.CEILING.MATH(V125/Surge_Predicted_Impact!$C$107)*24/Surge_Predicted_Impact!$C$100*7/Surge_Predicted_Impact!$C$101</f>
        <v>5.25</v>
      </c>
      <c r="AP125" s="1">
        <f t="shared" ca="1" si="24"/>
        <v>84</v>
      </c>
      <c r="AR125" s="38">
        <f ca="1">G125/Surge_Predicted_Impact!$C$81</f>
        <v>2.3129949037680757</v>
      </c>
      <c r="AS125" s="38">
        <f ca="1">$R125/Surge_Predicted_Impact!$C$82</f>
        <v>29.100716079479763</v>
      </c>
      <c r="AT125" s="38">
        <f t="shared" ca="1" si="25"/>
        <v>31.413710983247839</v>
      </c>
      <c r="AU125" s="38">
        <f ca="1">N125/Surge_Predicted_Impact!$C$83</f>
        <v>2.7039980023358567</v>
      </c>
      <c r="AV125" s="38">
        <f ca="1">T125/Surge_Predicted_Impact!$C$84</f>
        <v>5.0083543293994006E-3</v>
      </c>
      <c r="AW125" s="38">
        <f ca="1">V125/Surge_Predicted_Impact!$C$85</f>
        <v>1.2527740410908138E-4</v>
      </c>
      <c r="AX125" s="38">
        <f t="shared" ca="1" si="26"/>
        <v>34.122842617317204</v>
      </c>
      <c r="AZ125" s="1">
        <f ca="1">(AE125-BA124)*Surge_Predicted_Impact!$C$124</f>
        <v>0.7009045804901759</v>
      </c>
      <c r="BA125" s="1">
        <f ca="1">BA124*(1-1/Surge_Predicted_Impact!$C$125)+AZ125</f>
        <v>42.866907820688134</v>
      </c>
      <c r="BB125" s="37">
        <f t="shared" ca="1" si="39"/>
        <v>158.36690782068814</v>
      </c>
      <c r="BC125" s="1">
        <f ca="1">(AF125-BD124)*Surge_Predicted_Impact!$C$124</f>
        <v>0.20209313393031991</v>
      </c>
      <c r="BD125" s="1">
        <f ca="1">BD124*(1-1/Surge_Predicted_Impact!$C$125)+BC125</f>
        <v>10.686302126114899</v>
      </c>
      <c r="BE125" s="37">
        <f t="shared" ca="1" si="42"/>
        <v>42.186302126114896</v>
      </c>
      <c r="BF125" s="1">
        <f ca="1">(AI125-BG124)*Surge_Predicted_Impact!$C$124</f>
        <v>0.99509082994872389</v>
      </c>
      <c r="BG125" s="1">
        <f ca="1">BG124*(1-1/Surge_Predicted_Impact!$C$125)+BF125</f>
        <v>54.843799477567231</v>
      </c>
      <c r="BH125" s="37">
        <f t="shared" ca="1" si="43"/>
        <v>212.34379947756725</v>
      </c>
      <c r="BJ125" s="1">
        <f ca="1">(AT125-BK124)*Surge_Predicted_Impact!$C$124</f>
        <v>0.18829245116941601</v>
      </c>
      <c r="BK125" s="1">
        <f ca="1">BK124*(1-1/Surge_Predicted_Impact!$C$125)+BJ125</f>
        <v>11.873867898453781</v>
      </c>
      <c r="BL125" s="37">
        <f t="shared" ca="1" si="40"/>
        <v>43.28757888170162</v>
      </c>
      <c r="BM125" s="1">
        <f ca="1">(AU125-BN124)*Surge_Predicted_Impact!$C$124</f>
        <v>1.6640340640131396E-2</v>
      </c>
      <c r="BN125" s="1">
        <f ca="1">BN124*(1-1/Surge_Predicted_Impact!$C$125)+BM125</f>
        <v>0.9823211405112261</v>
      </c>
      <c r="BO125" s="37">
        <f t="shared" ca="1" si="41"/>
        <v>3.6863191428470827</v>
      </c>
      <c r="BP125" s="1">
        <f ca="1">(AX125-AY124)*Surge_Predicted_Impact!$C$124</f>
        <v>0.34122842617317206</v>
      </c>
      <c r="BQ125" s="1">
        <f ca="1">BQ124*(1-1/Surge_Predicted_Impact!$C$125)+BP125</f>
        <v>17.509604952650903</v>
      </c>
      <c r="BR125" s="1">
        <f t="shared" ca="1" si="44"/>
        <v>51.632447569968107</v>
      </c>
      <c r="BS125" s="1">
        <f ca="1">(AP125-AQ124)*Surge_Predicted_Impact!$C$124</f>
        <v>0.84</v>
      </c>
      <c r="BT125" s="1">
        <f ca="1">BT124*(1-1/Surge_Predicted_Impact!$C$125)+BS125</f>
        <v>38.307548115242497</v>
      </c>
      <c r="BU125" s="1">
        <f t="shared" ca="1" si="45"/>
        <v>122.3075481152425</v>
      </c>
      <c r="BW125" s="1">
        <f>Surge_Predicted_Impact!$C$112</f>
        <v>0</v>
      </c>
      <c r="BX125" s="1">
        <f>Surge_Predicted_Impact!$C$113</f>
        <v>0</v>
      </c>
      <c r="BY125" s="152">
        <f>Surge_Predicted_Impact!$C$114</f>
        <v>0</v>
      </c>
      <c r="BZ125" s="152">
        <f>Surge_Predicted_Impact!$C$115</f>
        <v>0</v>
      </c>
      <c r="CA125" s="152">
        <f t="shared" si="31"/>
        <v>0</v>
      </c>
      <c r="CB125" s="1">
        <f>Surge_Predicted_Impact!$C$117</f>
        <v>0</v>
      </c>
      <c r="CC125" s="1">
        <f>Surge_Predicted_Impact!$C$118</f>
        <v>0</v>
      </c>
      <c r="CD125" s="1">
        <f>Surge_Predicted_Impact!$C$119</f>
        <v>0</v>
      </c>
      <c r="CE125" s="1">
        <f t="shared" si="32"/>
        <v>0</v>
      </c>
      <c r="CF125" s="152">
        <f>Surge_Predicted_Impact!$C$120</f>
        <v>0</v>
      </c>
      <c r="CH125" s="1">
        <f ca="1">D125*Surge_Predicted_Impact!$C$135</f>
        <v>6908.2003751065658</v>
      </c>
      <c r="CI125" s="18">
        <f ca="1">(C125-C124)*Surge_Predicted_Impact!$C$135</f>
        <v>65.248647973639891</v>
      </c>
      <c r="CJ125" s="18">
        <f ca="1">CJ124*(1- 1/Surge_Predicted_Impact!$C$137)+CI125</f>
        <v>2086.8143039164956</v>
      </c>
      <c r="CK125" s="18">
        <f t="shared" ca="1" si="33"/>
        <v>2021.5656559428558</v>
      </c>
      <c r="CL125" s="1">
        <f ca="1">CJ125*(1-Surge_Predicted_Impact!$C$136)</f>
        <v>1773.7921583290213</v>
      </c>
      <c r="CM125" s="1">
        <f ca="1">CJ125*(1+Surge_Predicted_Impact!$C$136)</f>
        <v>2399.83644950397</v>
      </c>
      <c r="CN125" s="1">
        <f ca="1">CI125/Surge_Predicted_Impact!$C$138</f>
        <v>13.049729594727978</v>
      </c>
      <c r="CO125" s="1">
        <f ca="1">CK125/Surge_Predicted_Impact!$C$140</f>
        <v>80.862626237714224</v>
      </c>
      <c r="CP125" s="1">
        <f t="shared" ca="1" si="34"/>
        <v>93.912355832442202</v>
      </c>
      <c r="CQ125" s="1">
        <f ca="1">CI125/(Surge_Predicted_Impact!$C$138 + Surge_Predicted_Impact!$C$139)</f>
        <v>10.874774662273316</v>
      </c>
      <c r="CR125" s="1">
        <f ca="1">CK125/(Surge_Predicted_Impact!$C$140 + Surge_Predicted_Impact!$C$141)</f>
        <v>77.752525228571372</v>
      </c>
      <c r="CS125" s="152">
        <f>Surge_Predicted_Impact!$C$151</f>
        <v>12000</v>
      </c>
      <c r="CT125" s="152"/>
      <c r="CU125" s="1">
        <f ca="1">Surge_Predicted_Impact!$C$146*(Calculation!E125-Calculation!H125)</f>
        <v>-4.1411991395624619E-2</v>
      </c>
      <c r="CV125" s="1">
        <f ca="1">H124*1/Surge_Predicted_Impact!$C$60</f>
        <v>1.0642793627481864</v>
      </c>
      <c r="CW125" s="1">
        <f ca="1">CV125*Surge_Predicted_Impact!$C$144+CU125</f>
        <v>1.1801976741784702E-2</v>
      </c>
      <c r="CX125" s="1">
        <f ca="1">CX124*(1-1/Surge_Predicted_Impact!$C$147)+CW124</f>
        <v>55.253017106952321</v>
      </c>
      <c r="CY125" s="1">
        <f ca="1">$CX125*(1-Surge_Predicted_Impact!$C$145)</f>
        <v>41.439762830214242</v>
      </c>
      <c r="CZ125" s="1">
        <f ca="1">$CX125*(1+Surge_Predicted_Impact!$C$145)</f>
        <v>69.066271383690406</v>
      </c>
      <c r="DA125" s="1">
        <f ca="1">CX125/Surge_Predicted_Impact!$C$148</f>
        <v>18.417672368984107</v>
      </c>
      <c r="DB125" s="152">
        <f>Surge_Predicted_Impact!$C$152</f>
        <v>0</v>
      </c>
    </row>
    <row r="126" spans="2:106" x14ac:dyDescent="0.25">
      <c r="B126" s="30">
        <f t="shared" si="35"/>
        <v>44015</v>
      </c>
      <c r="C126" s="18">
        <f ca="1">INDIRECT(_xlfn.CONCAT(EpidemiologicalModel_Selection!$C$2,"!",EpidemiologicalModel_Selection!$C$5,ROW()-1))</f>
        <v>73654.273289203702</v>
      </c>
      <c r="D126" s="18">
        <f ca="1">INDIRECT(_xlfn.CONCAT(EpidemiologicalModel_Selection!$C$2,"!",EpidemiologicalModel_Selection!$C$3,ROW()-1))</f>
        <v>647.57817567196071</v>
      </c>
      <c r="E126" s="37">
        <f ca="1">INDIRECT(_xlfn.CONCAT(EpidemiologicalModel_Selection!$C$2,"!",EpidemiologicalModel_Selection!$C$4,ROW()-1))</f>
        <v>6.1024265549225669</v>
      </c>
      <c r="F126" s="37">
        <f ca="1">E126*Surge_Predicted_Impact!$D$53</f>
        <v>0.51748577185743372</v>
      </c>
      <c r="G126" s="6">
        <f t="shared" ca="1" si="36"/>
        <v>6.4651869529753432</v>
      </c>
      <c r="H126" s="24">
        <f ca="1">H125*(1-1/Surge_Predicted_Impact!$C$60)+F126</f>
        <v>6.4651869529753432</v>
      </c>
      <c r="I126" s="24">
        <f ca="1">(1-Surge_Predicted_Impact!$C$68)*Calculation!O125</f>
        <v>0.71362403456531598</v>
      </c>
      <c r="J126" s="24">
        <f ca="1">I126+(J125*(1-1/Surge_Predicted_Impact!$C$63))</f>
        <v>8.5298079030271694</v>
      </c>
      <c r="K126" s="24">
        <f ca="1">(1/Surge_Predicted_Impact!$C$62)*Calculation!L125</f>
        <v>0.31372970986568594</v>
      </c>
      <c r="L126" s="24">
        <f ca="1">M126+L125*(1-1/Surge_Predicted_Impact!$C$62)</f>
        <v>3.5096101034498024</v>
      </c>
      <c r="M126" s="1">
        <f ca="1">E126*Surge_Predicted_Impact!$D$55</f>
        <v>5.8583294927256703E-2</v>
      </c>
      <c r="N126" s="6">
        <f ca="1">N125*(1-1/Surge_Predicted_Impact!$C$64)+K126</f>
        <v>5.0457262139534347</v>
      </c>
      <c r="O126" s="24">
        <f ca="1">N125*1/Surge_Predicted_Impact!$C$64</f>
        <v>0.67599950058396419</v>
      </c>
      <c r="P126" s="1">
        <f ca="1">E126*Surge_Predicted_Impact!$D$54</f>
        <v>0.40031918200292033</v>
      </c>
      <c r="Q126" s="1">
        <f ca="1">Q125*(1-1/Surge_Predicted_Impact!$C$61)+P126</f>
        <v>42.481128324080686</v>
      </c>
      <c r="R126" s="6">
        <f t="shared" ca="1" si="37"/>
        <v>54.520546330557657</v>
      </c>
      <c r="S126" s="1">
        <f ca="1">E126*Surge_Predicted_Impact!$D$56</f>
        <v>2.9291647463628351E-4</v>
      </c>
      <c r="T126" s="6">
        <f ca="1">T125*(1-1/Surge_Predicted_Impact!$C$65)+S126</f>
        <v>9.3079542675552056E-3</v>
      </c>
      <c r="U126" s="1">
        <f ca="1">E126*Surge_Predicted_Impact!$D$57</f>
        <v>4.686663594180536E-4</v>
      </c>
      <c r="V126" s="6">
        <f ca="1">U125*(1-1/Surge_Predicted_Impact!$C$66)+U126</f>
        <v>4.686663594180536E-4</v>
      </c>
      <c r="W126" s="5">
        <f>Surge_Predicted_Impact!$C$72</f>
        <v>0</v>
      </c>
      <c r="X126" s="160">
        <f>Surge_Predicted_Impact!$C$73</f>
        <v>0</v>
      </c>
      <c r="Y126" s="5">
        <f>Surge_Predicted_Impact!$C$74</f>
        <v>0</v>
      </c>
      <c r="Z126" s="5">
        <f>Surge_Predicted_Impact!$C$75</f>
        <v>0</v>
      </c>
      <c r="AA126" s="5">
        <f>Surge_Predicted_Impact!$C$76</f>
        <v>0</v>
      </c>
      <c r="AC126" s="18">
        <f ca="1">_xlfn.CEILING.MATH(G126/Surge_Predicted_Impact!$C$92)*(24/Surge_Predicted_Impact!$C$89)*(7/Surge_Predicted_Impact!$C$90)</f>
        <v>10.5</v>
      </c>
      <c r="AD126" s="18">
        <f ca="1">_xlfn.CEILING.MATH(R126/Surge_Predicted_Impact!$C$93)*(24/Surge_Predicted_Impact!$C$89)*(7/Surge_Predicted_Impact!$C$90)</f>
        <v>99.75</v>
      </c>
      <c r="AE126" s="1">
        <f t="shared" ca="1" si="23"/>
        <v>110.25</v>
      </c>
      <c r="AF126" s="1">
        <f ca="1">_xlfn.CEILING.MATH(N126/Surge_Predicted_Impact!$C$94)*24/Surge_Predicted_Impact!$C$89*7/Surge_Predicted_Impact!$C$90</f>
        <v>31.5</v>
      </c>
      <c r="AG126" s="1">
        <f ca="1">_xlfn.CEILING.MATH(T126/Surge_Predicted_Impact!$C$95)*24/Surge_Predicted_Impact!$C$89*7/Surge_Predicted_Impact!$C$90</f>
        <v>5.25</v>
      </c>
      <c r="AH126" s="1">
        <f ca="1">_xlfn.CEILING.MATH(V126/Surge_Predicted_Impact!$C$96)*24/Surge_Predicted_Impact!$C$89*7/Surge_Predicted_Impact!$C$90</f>
        <v>5.25</v>
      </c>
      <c r="AI126" s="18">
        <f t="shared" ca="1" si="38"/>
        <v>152.25</v>
      </c>
      <c r="AJ126" s="41"/>
      <c r="AK126" s="23">
        <f ca="1">_xlfn.CEILING.MATH(G126/Surge_Predicted_Impact!$C$103)*24/Surge_Predicted_Impact!$C$100*7/Surge_Predicted_Impact!$C$101</f>
        <v>5.25</v>
      </c>
      <c r="AL126" s="23">
        <f ca="1">_xlfn.CEILING.MATH(R126/Surge_Predicted_Impact!$C$104)*24/Surge_Predicted_Impact!$C$100*7/Surge_Predicted_Impact!$C$101</f>
        <v>52.5</v>
      </c>
      <c r="AM126" s="23">
        <f ca="1">_xlfn.CEILING.MATH(N126/Surge_Predicted_Impact!$C$105)*24/Surge_Predicted_Impact!$C$100*7/Surge_Predicted_Impact!$C$101</f>
        <v>15.75</v>
      </c>
      <c r="AN126" s="23">
        <f ca="1">_xlfn.CEILING.MATH(T126/Surge_Predicted_Impact!$C$106)*24/Surge_Predicted_Impact!$C$100*7/Surge_Predicted_Impact!$C$101</f>
        <v>5.25</v>
      </c>
      <c r="AO126" s="23">
        <f ca="1">_xlfn.CEILING.MATH(V126/Surge_Predicted_Impact!$C$107)*24/Surge_Predicted_Impact!$C$100*7/Surge_Predicted_Impact!$C$101</f>
        <v>5.25</v>
      </c>
      <c r="AP126" s="1">
        <f t="shared" ca="1" si="24"/>
        <v>84</v>
      </c>
      <c r="AR126" s="38">
        <f ca="1">G126/Surge_Predicted_Impact!$C$81</f>
        <v>2.1550623176584476</v>
      </c>
      <c r="AS126" s="38">
        <f ca="1">$R126/Surge_Predicted_Impact!$C$82</f>
        <v>27.260273165278829</v>
      </c>
      <c r="AT126" s="38">
        <f t="shared" ca="1" si="25"/>
        <v>29.415335482937277</v>
      </c>
      <c r="AU126" s="38">
        <f ca="1">N126/Surge_Predicted_Impact!$C$83</f>
        <v>2.5228631069767173</v>
      </c>
      <c r="AV126" s="38">
        <f ca="1">T126/Surge_Predicted_Impact!$C$84</f>
        <v>4.6539771337776028E-3</v>
      </c>
      <c r="AW126" s="38">
        <f ca="1">V126/Surge_Predicted_Impact!$C$85</f>
        <v>1.171665898545134E-4</v>
      </c>
      <c r="AX126" s="38">
        <f t="shared" ca="1" si="26"/>
        <v>31.942969733637625</v>
      </c>
      <c r="AZ126" s="1">
        <f ca="1">(AE126-BA125)*Surge_Predicted_Impact!$C$124</f>
        <v>0.67383092179311865</v>
      </c>
      <c r="BA126" s="1">
        <f ca="1">BA125*(1-1/Surge_Predicted_Impact!$C$125)+AZ126</f>
        <v>40.478816755289245</v>
      </c>
      <c r="BB126" s="37">
        <f t="shared" ca="1" si="39"/>
        <v>150.72881675528924</v>
      </c>
      <c r="BC126" s="1">
        <f ca="1">(AF126-BD125)*Surge_Predicted_Impact!$C$124</f>
        <v>0.20813697873885101</v>
      </c>
      <c r="BD126" s="1">
        <f ca="1">BD125*(1-1/Surge_Predicted_Impact!$C$125)+BC126</f>
        <v>10.131131810131258</v>
      </c>
      <c r="BE126" s="37">
        <f t="shared" ca="1" si="42"/>
        <v>41.631131810131258</v>
      </c>
      <c r="BF126" s="1">
        <f ca="1">(AI126-BG125)*Surge_Predicted_Impact!$C$124</f>
        <v>0.97406200522432773</v>
      </c>
      <c r="BG126" s="1">
        <f ca="1">BG125*(1-1/Surge_Predicted_Impact!$C$125)+BF126</f>
        <v>51.900447234393901</v>
      </c>
      <c r="BH126" s="37">
        <f t="shared" ca="1" si="43"/>
        <v>204.15044723439391</v>
      </c>
      <c r="BJ126" s="1">
        <f ca="1">(AT126-BK125)*Surge_Predicted_Impact!$C$124</f>
        <v>0.17541467584483494</v>
      </c>
      <c r="BK126" s="1">
        <f ca="1">BK125*(1-1/Surge_Predicted_Impact!$C$125)+BJ126</f>
        <v>11.201149152980488</v>
      </c>
      <c r="BL126" s="37">
        <f t="shared" ca="1" si="40"/>
        <v>40.616484635917764</v>
      </c>
      <c r="BM126" s="1">
        <f ca="1">(AU126-BN125)*Surge_Predicted_Impact!$C$124</f>
        <v>1.5405419664654914E-2</v>
      </c>
      <c r="BN126" s="1">
        <f ca="1">BN125*(1-1/Surge_Predicted_Impact!$C$125)+BM126</f>
        <v>0.92756076442507918</v>
      </c>
      <c r="BO126" s="37">
        <f t="shared" ca="1" si="41"/>
        <v>3.4504238714017967</v>
      </c>
      <c r="BP126" s="1">
        <f ca="1">(AX126-AY125)*Surge_Predicted_Impact!$C$124</f>
        <v>0.31942969733637627</v>
      </c>
      <c r="BQ126" s="1">
        <f ca="1">BQ125*(1-1/Surge_Predicted_Impact!$C$125)+BP126</f>
        <v>16.578348581940787</v>
      </c>
      <c r="BR126" s="1">
        <f t="shared" ca="1" si="44"/>
        <v>48.521318315578412</v>
      </c>
      <c r="BS126" s="1">
        <f ca="1">(AP126-AQ125)*Surge_Predicted_Impact!$C$124</f>
        <v>0.84</v>
      </c>
      <c r="BT126" s="1">
        <f ca="1">BT125*(1-1/Surge_Predicted_Impact!$C$125)+BS126</f>
        <v>36.411294678439468</v>
      </c>
      <c r="BU126" s="1">
        <f t="shared" ca="1" si="45"/>
        <v>120.41129467843948</v>
      </c>
      <c r="BW126" s="1">
        <f>Surge_Predicted_Impact!$C$112</f>
        <v>0</v>
      </c>
      <c r="BX126" s="1">
        <f>Surge_Predicted_Impact!$C$113</f>
        <v>0</v>
      </c>
      <c r="BY126" s="152">
        <f>Surge_Predicted_Impact!$C$114</f>
        <v>0</v>
      </c>
      <c r="BZ126" s="152">
        <f>Surge_Predicted_Impact!$C$115</f>
        <v>0</v>
      </c>
      <c r="CA126" s="152">
        <f t="shared" si="31"/>
        <v>0</v>
      </c>
      <c r="CB126" s="1">
        <f>Surge_Predicted_Impact!$C$117</f>
        <v>0</v>
      </c>
      <c r="CC126" s="1">
        <f>Surge_Predicted_Impact!$C$118</f>
        <v>0</v>
      </c>
      <c r="CD126" s="1">
        <f>Surge_Predicted_Impact!$C$119</f>
        <v>0</v>
      </c>
      <c r="CE126" s="1">
        <f t="shared" si="32"/>
        <v>0</v>
      </c>
      <c r="CF126" s="152">
        <f>Surge_Predicted_Impact!$C$120</f>
        <v>0</v>
      </c>
      <c r="CH126" s="1">
        <f ca="1">D126*Surge_Predicted_Impact!$C$135</f>
        <v>6475.7817567196071</v>
      </c>
      <c r="CI126" s="18">
        <f ca="1">(C126-C125)*Surge_Predicted_Impact!$C$135</f>
        <v>61.024265549203847</v>
      </c>
      <c r="CJ126" s="18">
        <f ca="1">CJ125*(1- 1/Surge_Predicted_Impact!$C$137)+CI126</f>
        <v>1939.1571390740501</v>
      </c>
      <c r="CK126" s="18">
        <f t="shared" ca="1" si="33"/>
        <v>1878.1328735248462</v>
      </c>
      <c r="CL126" s="1">
        <f ca="1">CJ126*(1-Surge_Predicted_Impact!$C$136)</f>
        <v>1648.2835682129426</v>
      </c>
      <c r="CM126" s="1">
        <f ca="1">CJ126*(1+Surge_Predicted_Impact!$C$136)</f>
        <v>2230.0307099351576</v>
      </c>
      <c r="CN126" s="1">
        <f ca="1">CI126/Surge_Predicted_Impact!$C$138</f>
        <v>12.204853109840769</v>
      </c>
      <c r="CO126" s="1">
        <f ca="1">CK126/Surge_Predicted_Impact!$C$140</f>
        <v>75.125314940993846</v>
      </c>
      <c r="CP126" s="1">
        <f t="shared" ca="1" si="34"/>
        <v>87.330168050834615</v>
      </c>
      <c r="CQ126" s="1">
        <f ca="1">CI126/(Surge_Predicted_Impact!$C$138 + Surge_Predicted_Impact!$C$139)</f>
        <v>10.170710924867308</v>
      </c>
      <c r="CR126" s="1">
        <f ca="1">CK126/(Surge_Predicted_Impact!$C$140 + Surge_Predicted_Impact!$C$141)</f>
        <v>72.235879750955618</v>
      </c>
      <c r="CS126" s="152">
        <f>Surge_Predicted_Impact!$C$151</f>
        <v>12000</v>
      </c>
      <c r="CT126" s="152"/>
      <c r="CU126" s="1">
        <f ca="1">Surge_Predicted_Impact!$C$146*(Calculation!E126-Calculation!H126)</f>
        <v>-3.6276039805277625E-2</v>
      </c>
      <c r="CV126" s="1">
        <f ca="1">H125*1/Surge_Predicted_Impact!$C$60</f>
        <v>0.99128353018631821</v>
      </c>
      <c r="CW126" s="1">
        <f ca="1">CV126*Surge_Predicted_Impact!$C$144+CU126</f>
        <v>1.3288136704038285E-2</v>
      </c>
      <c r="CX126" s="1">
        <f ca="1">CX125*(1-1/Surge_Predicted_Impact!$C$147)+CW125</f>
        <v>52.502168228346491</v>
      </c>
      <c r="CY126" s="1">
        <f ca="1">$CX126*(1-Surge_Predicted_Impact!$C$145)</f>
        <v>39.376626171259872</v>
      </c>
      <c r="CZ126" s="1">
        <f ca="1">$CX126*(1+Surge_Predicted_Impact!$C$145)</f>
        <v>65.62771028543311</v>
      </c>
      <c r="DA126" s="1">
        <f ca="1">CX126/Surge_Predicted_Impact!$C$148</f>
        <v>17.500722742782163</v>
      </c>
      <c r="DB126" s="152">
        <f>Surge_Predicted_Impact!$C$152</f>
        <v>0</v>
      </c>
    </row>
    <row r="127" spans="2:106" x14ac:dyDescent="0.25">
      <c r="B127" s="30">
        <f t="shared" si="35"/>
        <v>44016</v>
      </c>
      <c r="C127" s="18">
        <f ca="1">INDIRECT(_xlfn.CONCAT(EpidemiologicalModel_Selection!$C$2,"!",EpidemiologicalModel_Selection!$C$5,ROW()-1))</f>
        <v>73659.981330652256</v>
      </c>
      <c r="D127" s="18">
        <f ca="1">INDIRECT(_xlfn.CONCAT(EpidemiologicalModel_Selection!$C$2,"!",EpidemiologicalModel_Selection!$C$3,ROW()-1))</f>
        <v>607.03063314394763</v>
      </c>
      <c r="E127" s="37">
        <f ca="1">INDIRECT(_xlfn.CONCAT(EpidemiologicalModel_Selection!$C$2,"!",EpidemiologicalModel_Selection!$C$4,ROW()-1))</f>
        <v>5.7080414485553774</v>
      </c>
      <c r="F127" s="37">
        <f ca="1">E127*Surge_Predicted_Impact!$D$53</f>
        <v>0.48404191483749603</v>
      </c>
      <c r="G127" s="6">
        <f t="shared" ca="1" si="36"/>
        <v>6.0256307316735045</v>
      </c>
      <c r="H127" s="24">
        <f ca="1">H126*(1-1/Surge_Predicted_Impact!$C$60)+F127</f>
        <v>6.0256307316735045</v>
      </c>
      <c r="I127" s="24">
        <f ca="1">(1-Surge_Predicted_Impact!$C$68)*Calculation!O126</f>
        <v>0.66585950807520466</v>
      </c>
      <c r="J127" s="24">
        <f ca="1">I127+(J126*(1-1/Surge_Predicted_Impact!$C$63))</f>
        <v>7.9771234249556358</v>
      </c>
      <c r="K127" s="24">
        <f ca="1">(1/Surge_Predicted_Impact!$C$62)*Calculation!L126</f>
        <v>0.29246750862081683</v>
      </c>
      <c r="L127" s="24">
        <f ca="1">M127+L126*(1-1/Surge_Predicted_Impact!$C$62)</f>
        <v>3.2719397927351173</v>
      </c>
      <c r="M127" s="1">
        <f ca="1">E127*Surge_Predicted_Impact!$D$55</f>
        <v>5.4797197906131676E-2</v>
      </c>
      <c r="N127" s="6">
        <f ca="1">N126*(1-1/Surge_Predicted_Impact!$C$64)+K127</f>
        <v>4.707477945830072</v>
      </c>
      <c r="O127" s="24">
        <f ca="1">N126*1/Surge_Predicted_Impact!$C$64</f>
        <v>0.63071577674417934</v>
      </c>
      <c r="P127" s="1">
        <f ca="1">E127*Surge_Predicted_Impact!$D$54</f>
        <v>0.37444751902523271</v>
      </c>
      <c r="Q127" s="1">
        <f ca="1">Q126*(1-1/Surge_Predicted_Impact!$C$61)+P127</f>
        <v>39.82120953424301</v>
      </c>
      <c r="R127" s="6">
        <f t="shared" ca="1" si="37"/>
        <v>51.070272751933764</v>
      </c>
      <c r="S127" s="1">
        <f ca="1">E127*Surge_Predicted_Impact!$D$56</f>
        <v>2.7398598953065839E-4</v>
      </c>
      <c r="T127" s="6">
        <f ca="1">T126*(1-1/Surge_Predicted_Impact!$C$65)+S127</f>
        <v>8.6511448303303439E-3</v>
      </c>
      <c r="U127" s="1">
        <f ca="1">E127*Surge_Predicted_Impact!$D$57</f>
        <v>4.3837758324905343E-4</v>
      </c>
      <c r="V127" s="6">
        <f ca="1">U126*(1-1/Surge_Predicted_Impact!$C$66)+U127</f>
        <v>4.3837758324905343E-4</v>
      </c>
      <c r="W127" s="5">
        <f>Surge_Predicted_Impact!$C$72</f>
        <v>0</v>
      </c>
      <c r="X127" s="160">
        <f>Surge_Predicted_Impact!$C$73</f>
        <v>0</v>
      </c>
      <c r="Y127" s="5">
        <f>Surge_Predicted_Impact!$C$74</f>
        <v>0</v>
      </c>
      <c r="Z127" s="5">
        <f>Surge_Predicted_Impact!$C$75</f>
        <v>0</v>
      </c>
      <c r="AA127" s="5">
        <f>Surge_Predicted_Impact!$C$76</f>
        <v>0</v>
      </c>
      <c r="AC127" s="18">
        <f ca="1">_xlfn.CEILING.MATH(G127/Surge_Predicted_Impact!$C$92)*(24/Surge_Predicted_Impact!$C$89)*(7/Surge_Predicted_Impact!$C$90)</f>
        <v>10.5</v>
      </c>
      <c r="AD127" s="18">
        <f ca="1">_xlfn.CEILING.MATH(R127/Surge_Predicted_Impact!$C$93)*(24/Surge_Predicted_Impact!$C$89)*(7/Surge_Predicted_Impact!$C$90)</f>
        <v>94.5</v>
      </c>
      <c r="AE127" s="1">
        <f t="shared" ca="1" si="23"/>
        <v>105</v>
      </c>
      <c r="AF127" s="1">
        <f ca="1">_xlfn.CEILING.MATH(N127/Surge_Predicted_Impact!$C$94)*24/Surge_Predicted_Impact!$C$89*7/Surge_Predicted_Impact!$C$90</f>
        <v>26.25</v>
      </c>
      <c r="AG127" s="1">
        <f ca="1">_xlfn.CEILING.MATH(T127/Surge_Predicted_Impact!$C$95)*24/Surge_Predicted_Impact!$C$89*7/Surge_Predicted_Impact!$C$90</f>
        <v>5.25</v>
      </c>
      <c r="AH127" s="1">
        <f ca="1">_xlfn.CEILING.MATH(V127/Surge_Predicted_Impact!$C$96)*24/Surge_Predicted_Impact!$C$89*7/Surge_Predicted_Impact!$C$90</f>
        <v>5.25</v>
      </c>
      <c r="AI127" s="18">
        <f t="shared" ca="1" si="38"/>
        <v>141.75</v>
      </c>
      <c r="AJ127" s="41"/>
      <c r="AK127" s="23">
        <f ca="1">_xlfn.CEILING.MATH(G127/Surge_Predicted_Impact!$C$103)*24/Surge_Predicted_Impact!$C$100*7/Surge_Predicted_Impact!$C$101</f>
        <v>5.25</v>
      </c>
      <c r="AL127" s="23">
        <f ca="1">_xlfn.CEILING.MATH(R127/Surge_Predicted_Impact!$C$104)*24/Surge_Predicted_Impact!$C$100*7/Surge_Predicted_Impact!$C$101</f>
        <v>47.25</v>
      </c>
      <c r="AM127" s="23">
        <f ca="1">_xlfn.CEILING.MATH(N127/Surge_Predicted_Impact!$C$105)*24/Surge_Predicted_Impact!$C$100*7/Surge_Predicted_Impact!$C$101</f>
        <v>15.75</v>
      </c>
      <c r="AN127" s="23">
        <f ca="1">_xlfn.CEILING.MATH(T127/Surge_Predicted_Impact!$C$106)*24/Surge_Predicted_Impact!$C$100*7/Surge_Predicted_Impact!$C$101</f>
        <v>5.25</v>
      </c>
      <c r="AO127" s="23">
        <f ca="1">_xlfn.CEILING.MATH(V127/Surge_Predicted_Impact!$C$107)*24/Surge_Predicted_Impact!$C$100*7/Surge_Predicted_Impact!$C$101</f>
        <v>5.25</v>
      </c>
      <c r="AP127" s="1">
        <f t="shared" ca="1" si="24"/>
        <v>78.75</v>
      </c>
      <c r="AR127" s="38">
        <f ca="1">G127/Surge_Predicted_Impact!$C$81</f>
        <v>2.0085435772245015</v>
      </c>
      <c r="AS127" s="38">
        <f ca="1">$R127/Surge_Predicted_Impact!$C$82</f>
        <v>25.535136375966882</v>
      </c>
      <c r="AT127" s="38">
        <f t="shared" ca="1" si="25"/>
        <v>27.543679953191383</v>
      </c>
      <c r="AU127" s="38">
        <f ca="1">N127/Surge_Predicted_Impact!$C$83</f>
        <v>2.353738972915036</v>
      </c>
      <c r="AV127" s="38">
        <f ca="1">T127/Surge_Predicted_Impact!$C$84</f>
        <v>4.325572415165172E-3</v>
      </c>
      <c r="AW127" s="38">
        <f ca="1">V127/Surge_Predicted_Impact!$C$85</f>
        <v>1.0959439581226336E-4</v>
      </c>
      <c r="AX127" s="38">
        <f t="shared" ca="1" si="26"/>
        <v>29.901854092917397</v>
      </c>
      <c r="AZ127" s="1">
        <f ca="1">(AE127-BA126)*Surge_Predicted_Impact!$C$124</f>
        <v>0.64521183244710756</v>
      </c>
      <c r="BA127" s="1">
        <f ca="1">BA126*(1-1/Surge_Predicted_Impact!$C$125)+AZ127</f>
        <v>38.232684533787122</v>
      </c>
      <c r="BB127" s="37">
        <f t="shared" ca="1" si="39"/>
        <v>143.23268453378711</v>
      </c>
      <c r="BC127" s="1">
        <f ca="1">(AF127-BD126)*Surge_Predicted_Impact!$C$124</f>
        <v>0.16118868189868743</v>
      </c>
      <c r="BD127" s="1">
        <f ca="1">BD126*(1-1/Surge_Predicted_Impact!$C$125)+BC127</f>
        <v>9.5686682198777131</v>
      </c>
      <c r="BE127" s="37">
        <f t="shared" ca="1" si="42"/>
        <v>35.818668219877715</v>
      </c>
      <c r="BF127" s="1">
        <f ca="1">(AI127-BG126)*Surge_Predicted_Impact!$C$124</f>
        <v>0.89849552765606089</v>
      </c>
      <c r="BG127" s="1">
        <f ca="1">BG126*(1-1/Surge_Predicted_Impact!$C$125)+BF127</f>
        <v>49.091767959593255</v>
      </c>
      <c r="BH127" s="37">
        <f t="shared" ca="1" si="43"/>
        <v>190.84176795959326</v>
      </c>
      <c r="BJ127" s="1">
        <f ca="1">(AT127-BK126)*Surge_Predicted_Impact!$C$124</f>
        <v>0.16342530800210894</v>
      </c>
      <c r="BK127" s="1">
        <f ca="1">BK126*(1-1/Surge_Predicted_Impact!$C$125)+BJ127</f>
        <v>10.564492378626849</v>
      </c>
      <c r="BL127" s="37">
        <f t="shared" ca="1" si="40"/>
        <v>38.108172331818231</v>
      </c>
      <c r="BM127" s="1">
        <f ca="1">(AU127-BN126)*Surge_Predicted_Impact!$C$124</f>
        <v>1.4261782084899569E-2</v>
      </c>
      <c r="BN127" s="1">
        <f ca="1">BN126*(1-1/Surge_Predicted_Impact!$C$125)+BM127</f>
        <v>0.87556820619390174</v>
      </c>
      <c r="BO127" s="37">
        <f t="shared" ca="1" si="41"/>
        <v>3.2293071791089378</v>
      </c>
      <c r="BP127" s="1">
        <f ca="1">(AX127-AY126)*Surge_Predicted_Impact!$C$124</f>
        <v>0.29901854092917396</v>
      </c>
      <c r="BQ127" s="1">
        <f ca="1">BQ126*(1-1/Surge_Predicted_Impact!$C$125)+BP127</f>
        <v>15.693199367017048</v>
      </c>
      <c r="BR127" s="1">
        <f t="shared" ca="1" si="44"/>
        <v>45.595053459934448</v>
      </c>
      <c r="BS127" s="1">
        <f ca="1">(AP127-AQ126)*Surge_Predicted_Impact!$C$124</f>
        <v>0.78749999999999998</v>
      </c>
      <c r="BT127" s="1">
        <f ca="1">BT126*(1-1/Surge_Predicted_Impact!$C$125)+BS127</f>
        <v>34.597987915693793</v>
      </c>
      <c r="BU127" s="1">
        <f t="shared" ca="1" si="45"/>
        <v>113.34798791569379</v>
      </c>
      <c r="BW127" s="1">
        <f>Surge_Predicted_Impact!$C$112</f>
        <v>0</v>
      </c>
      <c r="BX127" s="1">
        <f>Surge_Predicted_Impact!$C$113</f>
        <v>0</v>
      </c>
      <c r="BY127" s="152">
        <f>Surge_Predicted_Impact!$C$114</f>
        <v>0</v>
      </c>
      <c r="BZ127" s="152">
        <f>Surge_Predicted_Impact!$C$115</f>
        <v>0</v>
      </c>
      <c r="CA127" s="152">
        <f t="shared" si="31"/>
        <v>0</v>
      </c>
      <c r="CB127" s="1">
        <f>Surge_Predicted_Impact!$C$117</f>
        <v>0</v>
      </c>
      <c r="CC127" s="1">
        <f>Surge_Predicted_Impact!$C$118</f>
        <v>0</v>
      </c>
      <c r="CD127" s="1">
        <f>Surge_Predicted_Impact!$C$119</f>
        <v>0</v>
      </c>
      <c r="CE127" s="1">
        <f t="shared" si="32"/>
        <v>0</v>
      </c>
      <c r="CF127" s="152">
        <f>Surge_Predicted_Impact!$C$120</f>
        <v>0</v>
      </c>
      <c r="CH127" s="1">
        <f ca="1">D127*Surge_Predicted_Impact!$C$135</f>
        <v>6070.3063314394767</v>
      </c>
      <c r="CI127" s="18">
        <f ca="1">(C127-C126)*Surge_Predicted_Impact!$C$135</f>
        <v>57.080414485535584</v>
      </c>
      <c r="CJ127" s="18">
        <f ca="1">CJ126*(1- 1/Surge_Predicted_Impact!$C$137)+CI127</f>
        <v>1802.3218396521806</v>
      </c>
      <c r="CK127" s="18">
        <f t="shared" ca="1" si="33"/>
        <v>1745.2414251666451</v>
      </c>
      <c r="CL127" s="1">
        <f ca="1">CJ127*(1-Surge_Predicted_Impact!$C$136)</f>
        <v>1531.9735637043534</v>
      </c>
      <c r="CM127" s="1">
        <f ca="1">CJ127*(1+Surge_Predicted_Impact!$C$136)</f>
        <v>2072.6701156000076</v>
      </c>
      <c r="CN127" s="1">
        <f ca="1">CI127/Surge_Predicted_Impact!$C$138</f>
        <v>11.416082897107117</v>
      </c>
      <c r="CO127" s="1">
        <f ca="1">CK127/Surge_Predicted_Impact!$C$140</f>
        <v>69.809657006665802</v>
      </c>
      <c r="CP127" s="1">
        <f t="shared" ca="1" si="34"/>
        <v>81.225739903772919</v>
      </c>
      <c r="CQ127" s="1">
        <f ca="1">CI127/(Surge_Predicted_Impact!$C$138 + Surge_Predicted_Impact!$C$139)</f>
        <v>9.5134024142559301</v>
      </c>
      <c r="CR127" s="1">
        <f ca="1">CK127/(Surge_Predicted_Impact!$C$140 + Surge_Predicted_Impact!$C$141)</f>
        <v>67.124670198717112</v>
      </c>
      <c r="CS127" s="152">
        <f>Surge_Predicted_Impact!$C$151</f>
        <v>12000</v>
      </c>
      <c r="CT127" s="152"/>
      <c r="CU127" s="1">
        <f ca="1">Surge_Predicted_Impact!$C$146*(Calculation!E127-Calculation!H127)</f>
        <v>-3.1758928311812706E-2</v>
      </c>
      <c r="CV127" s="1">
        <f ca="1">H126*1/Surge_Predicted_Impact!$C$60</f>
        <v>0.92359813613933472</v>
      </c>
      <c r="CW127" s="1">
        <f ca="1">CV127*Surge_Predicted_Impact!$C$144+CU127</f>
        <v>1.442097849515403E-2</v>
      </c>
      <c r="CX127" s="1">
        <f ca="1">CX126*(1-1/Surge_Predicted_Impact!$C$147)+CW126</f>
        <v>49.890347953633203</v>
      </c>
      <c r="CY127" s="1">
        <f ca="1">$CX127*(1-Surge_Predicted_Impact!$C$145)</f>
        <v>37.4177609652249</v>
      </c>
      <c r="CZ127" s="1">
        <f ca="1">$CX127*(1+Surge_Predicted_Impact!$C$145)</f>
        <v>62.362934942041505</v>
      </c>
      <c r="DA127" s="1">
        <f ca="1">CX127/Surge_Predicted_Impact!$C$148</f>
        <v>16.6301159845444</v>
      </c>
      <c r="DB127" s="152">
        <f>Surge_Predicted_Impact!$C$152</f>
        <v>0</v>
      </c>
    </row>
    <row r="128" spans="2:106" x14ac:dyDescent="0.25">
      <c r="B128" s="30">
        <f t="shared" si="35"/>
        <v>44017</v>
      </c>
      <c r="C128" s="18">
        <f ca="1">INDIRECT(_xlfn.CONCAT(EpidemiologicalModel_Selection!$C$2,"!",EpidemiologicalModel_Selection!$C$5,ROW()-1))</f>
        <v>73665.321092283644</v>
      </c>
      <c r="D128" s="18">
        <f ca="1">INDIRECT(_xlfn.CONCAT(EpidemiologicalModel_Selection!$C$2,"!",EpidemiologicalModel_Selection!$C$3,ROW()-1))</f>
        <v>569.01106383648812</v>
      </c>
      <c r="E128" s="37">
        <f ca="1">INDIRECT(_xlfn.CONCAT(EpidemiologicalModel_Selection!$C$2,"!",EpidemiologicalModel_Selection!$C$4,ROW()-1))</f>
        <v>5.3397616313937757</v>
      </c>
      <c r="F128" s="37">
        <f ca="1">E128*Surge_Predicted_Impact!$D$53</f>
        <v>0.45281178634219216</v>
      </c>
      <c r="G128" s="6">
        <f t="shared" ca="1" si="36"/>
        <v>5.6176381277766243</v>
      </c>
      <c r="H128" s="24">
        <f ca="1">H127*(1-1/Surge_Predicted_Impact!$C$60)+F128</f>
        <v>5.6176381277766243</v>
      </c>
      <c r="I128" s="24">
        <f ca="1">(1-Surge_Predicted_Impact!$C$68)*Calculation!O127</f>
        <v>0.62125504009301669</v>
      </c>
      <c r="J128" s="24">
        <f ca="1">I128+(J127*(1-1/Surge_Predicted_Impact!$C$63))</f>
        <v>7.4587894043407053</v>
      </c>
      <c r="K128" s="24">
        <f ca="1">(1/Surge_Predicted_Impact!$C$62)*Calculation!L127</f>
        <v>0.27266164939459309</v>
      </c>
      <c r="L128" s="24">
        <f ca="1">M128+L127*(1-1/Surge_Predicted_Impact!$C$62)</f>
        <v>3.0505398550019045</v>
      </c>
      <c r="M128" s="1">
        <f ca="1">E128*Surge_Predicted_Impact!$D$55</f>
        <v>5.1261711661380299E-2</v>
      </c>
      <c r="N128" s="6">
        <f ca="1">N127*(1-1/Surge_Predicted_Impact!$C$64)+K128</f>
        <v>4.3917048519959065</v>
      </c>
      <c r="O128" s="24">
        <f ca="1">N127*1/Surge_Predicted_Impact!$C$64</f>
        <v>0.58843474322875899</v>
      </c>
      <c r="P128" s="1">
        <f ca="1">E128*Surge_Predicted_Impact!$D$54</f>
        <v>0.35028836301943161</v>
      </c>
      <c r="Q128" s="1">
        <f ca="1">Q127*(1-1/Surge_Predicted_Impact!$C$61)+P128</f>
        <v>37.327125787673658</v>
      </c>
      <c r="R128" s="6">
        <f t="shared" ca="1" si="37"/>
        <v>47.836455047016273</v>
      </c>
      <c r="S128" s="1">
        <f ca="1">E128*Surge_Predicted_Impact!$D$56</f>
        <v>2.5630855830690148E-4</v>
      </c>
      <c r="T128" s="6">
        <f ca="1">T127*(1-1/Surge_Predicted_Impact!$C$65)+S128</f>
        <v>8.042338905604211E-3</v>
      </c>
      <c r="U128" s="1">
        <f ca="1">E128*Surge_Predicted_Impact!$D$57</f>
        <v>4.1009369329104241E-4</v>
      </c>
      <c r="V128" s="6">
        <f ca="1">U127*(1-1/Surge_Predicted_Impact!$C$66)+U128</f>
        <v>4.1009369329104241E-4</v>
      </c>
      <c r="W128" s="5">
        <f>Surge_Predicted_Impact!$C$72</f>
        <v>0</v>
      </c>
      <c r="X128" s="160">
        <f>Surge_Predicted_Impact!$C$73</f>
        <v>0</v>
      </c>
      <c r="Y128" s="5">
        <f>Surge_Predicted_Impact!$C$74</f>
        <v>0</v>
      </c>
      <c r="Z128" s="5">
        <f>Surge_Predicted_Impact!$C$75</f>
        <v>0</v>
      </c>
      <c r="AA128" s="5">
        <f>Surge_Predicted_Impact!$C$76</f>
        <v>0</v>
      </c>
      <c r="AC128" s="18">
        <f ca="1">_xlfn.CEILING.MATH(G128/Surge_Predicted_Impact!$C$92)*(24/Surge_Predicted_Impact!$C$89)*(7/Surge_Predicted_Impact!$C$90)</f>
        <v>10.5</v>
      </c>
      <c r="AD128" s="18">
        <f ca="1">_xlfn.CEILING.MATH(R128/Surge_Predicted_Impact!$C$93)*(24/Surge_Predicted_Impact!$C$89)*(7/Surge_Predicted_Impact!$C$90)</f>
        <v>84</v>
      </c>
      <c r="AE128" s="1">
        <f t="shared" ca="1" si="23"/>
        <v>94.5</v>
      </c>
      <c r="AF128" s="1">
        <f ca="1">_xlfn.CEILING.MATH(N128/Surge_Predicted_Impact!$C$94)*24/Surge_Predicted_Impact!$C$89*7/Surge_Predicted_Impact!$C$90</f>
        <v>26.25</v>
      </c>
      <c r="AG128" s="1">
        <f ca="1">_xlfn.CEILING.MATH(T128/Surge_Predicted_Impact!$C$95)*24/Surge_Predicted_Impact!$C$89*7/Surge_Predicted_Impact!$C$90</f>
        <v>5.25</v>
      </c>
      <c r="AH128" s="1">
        <f ca="1">_xlfn.CEILING.MATH(V128/Surge_Predicted_Impact!$C$96)*24/Surge_Predicted_Impact!$C$89*7/Surge_Predicted_Impact!$C$90</f>
        <v>5.25</v>
      </c>
      <c r="AI128" s="18">
        <f t="shared" ca="1" si="38"/>
        <v>131.25</v>
      </c>
      <c r="AJ128" s="41"/>
      <c r="AK128" s="23">
        <f ca="1">_xlfn.CEILING.MATH(G128/Surge_Predicted_Impact!$C$103)*24/Surge_Predicted_Impact!$C$100*7/Surge_Predicted_Impact!$C$101</f>
        <v>5.25</v>
      </c>
      <c r="AL128" s="23">
        <f ca="1">_xlfn.CEILING.MATH(R128/Surge_Predicted_Impact!$C$104)*24/Surge_Predicted_Impact!$C$100*7/Surge_Predicted_Impact!$C$101</f>
        <v>42</v>
      </c>
      <c r="AM128" s="23">
        <f ca="1">_xlfn.CEILING.MATH(N128/Surge_Predicted_Impact!$C$105)*24/Surge_Predicted_Impact!$C$100*7/Surge_Predicted_Impact!$C$101</f>
        <v>15.75</v>
      </c>
      <c r="AN128" s="23">
        <f ca="1">_xlfn.CEILING.MATH(T128/Surge_Predicted_Impact!$C$106)*24/Surge_Predicted_Impact!$C$100*7/Surge_Predicted_Impact!$C$101</f>
        <v>5.25</v>
      </c>
      <c r="AO128" s="23">
        <f ca="1">_xlfn.CEILING.MATH(V128/Surge_Predicted_Impact!$C$107)*24/Surge_Predicted_Impact!$C$100*7/Surge_Predicted_Impact!$C$101</f>
        <v>5.25</v>
      </c>
      <c r="AP128" s="1">
        <f t="shared" ca="1" si="24"/>
        <v>73.5</v>
      </c>
      <c r="AR128" s="38">
        <f ca="1">G128/Surge_Predicted_Impact!$C$81</f>
        <v>1.872546042592208</v>
      </c>
      <c r="AS128" s="38">
        <f ca="1">$R128/Surge_Predicted_Impact!$C$82</f>
        <v>23.918227523508136</v>
      </c>
      <c r="AT128" s="38">
        <f t="shared" ca="1" si="25"/>
        <v>25.790773566100345</v>
      </c>
      <c r="AU128" s="38">
        <f ca="1">N128/Surge_Predicted_Impact!$C$83</f>
        <v>2.1958524259979533</v>
      </c>
      <c r="AV128" s="38">
        <f ca="1">T128/Surge_Predicted_Impact!$C$84</f>
        <v>4.0211694528021055E-3</v>
      </c>
      <c r="AW128" s="38">
        <f ca="1">V128/Surge_Predicted_Impact!$C$85</f>
        <v>1.025234233227606E-4</v>
      </c>
      <c r="AX128" s="38">
        <f t="shared" ca="1" si="26"/>
        <v>27.990749684974425</v>
      </c>
      <c r="AZ128" s="1">
        <f ca="1">(AE128-BA127)*Surge_Predicted_Impact!$C$124</f>
        <v>0.56267315466212875</v>
      </c>
      <c r="BA128" s="1">
        <f ca="1">BA127*(1-1/Surge_Predicted_Impact!$C$125)+AZ128</f>
        <v>36.064451650321601</v>
      </c>
      <c r="BB128" s="37">
        <f t="shared" ca="1" si="39"/>
        <v>130.56445165032159</v>
      </c>
      <c r="BC128" s="1">
        <f ca="1">(AF128-BD127)*Surge_Predicted_Impact!$C$124</f>
        <v>0.16681331780122285</v>
      </c>
      <c r="BD128" s="1">
        <f ca="1">BD127*(1-1/Surge_Predicted_Impact!$C$125)+BC128</f>
        <v>9.0520052362591006</v>
      </c>
      <c r="BE128" s="37">
        <f t="shared" ca="1" si="42"/>
        <v>35.302005236259099</v>
      </c>
      <c r="BF128" s="1">
        <f ca="1">(AI128-BG127)*Surge_Predicted_Impact!$C$124</f>
        <v>0.82158232040406742</v>
      </c>
      <c r="BG128" s="1">
        <f ca="1">BG127*(1-1/Surge_Predicted_Impact!$C$125)+BF128</f>
        <v>46.406795425740668</v>
      </c>
      <c r="BH128" s="37">
        <f t="shared" ca="1" si="43"/>
        <v>177.65679542574065</v>
      </c>
      <c r="BJ128" s="1">
        <f ca="1">(AT128-BK127)*Surge_Predicted_Impact!$C$124</f>
        <v>0.15226281187473498</v>
      </c>
      <c r="BK128" s="1">
        <f ca="1">BK127*(1-1/Surge_Predicted_Impact!$C$125)+BJ128</f>
        <v>9.9621485920282371</v>
      </c>
      <c r="BL128" s="37">
        <f t="shared" ca="1" si="40"/>
        <v>35.752922158128584</v>
      </c>
      <c r="BM128" s="1">
        <f ca="1">(AU128-BN127)*Surge_Predicted_Impact!$C$124</f>
        <v>1.3202842198040514E-2</v>
      </c>
      <c r="BN128" s="1">
        <f ca="1">BN127*(1-1/Surge_Predicted_Impact!$C$125)+BM128</f>
        <v>0.826230462235235</v>
      </c>
      <c r="BO128" s="37">
        <f t="shared" ca="1" si="41"/>
        <v>3.0220828882331885</v>
      </c>
      <c r="BP128" s="1">
        <f ca="1">(AX128-AY127)*Surge_Predicted_Impact!$C$124</f>
        <v>0.27990749684974425</v>
      </c>
      <c r="BQ128" s="1">
        <f ca="1">BQ127*(1-1/Surge_Predicted_Impact!$C$125)+BP128</f>
        <v>14.852164051937004</v>
      </c>
      <c r="BR128" s="1">
        <f t="shared" ca="1" si="44"/>
        <v>42.842913736911427</v>
      </c>
      <c r="BS128" s="1">
        <f ca="1">(AP128-AQ127)*Surge_Predicted_Impact!$C$124</f>
        <v>0.73499999999999999</v>
      </c>
      <c r="BT128" s="1">
        <f ca="1">BT127*(1-1/Surge_Predicted_Impact!$C$125)+BS128</f>
        <v>32.861703064572808</v>
      </c>
      <c r="BU128" s="1">
        <f t="shared" ca="1" si="45"/>
        <v>106.36170306457281</v>
      </c>
      <c r="BW128" s="1">
        <f>Surge_Predicted_Impact!$C$112</f>
        <v>0</v>
      </c>
      <c r="BX128" s="1">
        <f>Surge_Predicted_Impact!$C$113</f>
        <v>0</v>
      </c>
      <c r="BY128" s="152">
        <f>Surge_Predicted_Impact!$C$114</f>
        <v>0</v>
      </c>
      <c r="BZ128" s="152">
        <f>Surge_Predicted_Impact!$C$115</f>
        <v>0</v>
      </c>
      <c r="CA128" s="152">
        <f t="shared" si="31"/>
        <v>0</v>
      </c>
      <c r="CB128" s="1">
        <f>Surge_Predicted_Impact!$C$117</f>
        <v>0</v>
      </c>
      <c r="CC128" s="1">
        <f>Surge_Predicted_Impact!$C$118</f>
        <v>0</v>
      </c>
      <c r="CD128" s="1">
        <f>Surge_Predicted_Impact!$C$119</f>
        <v>0</v>
      </c>
      <c r="CE128" s="1">
        <f t="shared" si="32"/>
        <v>0</v>
      </c>
      <c r="CF128" s="152">
        <f>Surge_Predicted_Impact!$C$120</f>
        <v>0</v>
      </c>
      <c r="CH128" s="1">
        <f ca="1">D128*Surge_Predicted_Impact!$C$135</f>
        <v>5690.1106383648812</v>
      </c>
      <c r="CI128" s="18">
        <f ca="1">(C128-C127)*Surge_Predicted_Impact!$C$135</f>
        <v>53.397616313886829</v>
      </c>
      <c r="CJ128" s="18">
        <f ca="1">CJ127*(1- 1/Surge_Predicted_Impact!$C$137)+CI128</f>
        <v>1675.4872720008495</v>
      </c>
      <c r="CK128" s="18">
        <f t="shared" ca="1" si="33"/>
        <v>1622.0896556869627</v>
      </c>
      <c r="CL128" s="1">
        <f ca="1">CJ128*(1-Surge_Predicted_Impact!$C$136)</f>
        <v>1424.1641812007222</v>
      </c>
      <c r="CM128" s="1">
        <f ca="1">CJ128*(1+Surge_Predicted_Impact!$C$136)</f>
        <v>1926.8103628009769</v>
      </c>
      <c r="CN128" s="1">
        <f ca="1">CI128/Surge_Predicted_Impact!$C$138</f>
        <v>10.679523262777366</v>
      </c>
      <c r="CO128" s="1">
        <f ca="1">CK128/Surge_Predicted_Impact!$C$140</f>
        <v>64.883586227478503</v>
      </c>
      <c r="CP128" s="1">
        <f t="shared" ca="1" si="34"/>
        <v>75.563109490255869</v>
      </c>
      <c r="CQ128" s="1">
        <f ca="1">CI128/(Surge_Predicted_Impact!$C$138 + Surge_Predicted_Impact!$C$139)</f>
        <v>8.8996027189811375</v>
      </c>
      <c r="CR128" s="1">
        <f ca="1">CK128/(Surge_Predicted_Impact!$C$140 + Surge_Predicted_Impact!$C$141)</f>
        <v>62.388063680267798</v>
      </c>
      <c r="CS128" s="152">
        <f>Surge_Predicted_Impact!$C$151</f>
        <v>12000</v>
      </c>
      <c r="CT128" s="152"/>
      <c r="CU128" s="1">
        <f ca="1">Surge_Predicted_Impact!$C$146*(Calculation!E128-Calculation!H128)</f>
        <v>-2.7787649638284864E-2</v>
      </c>
      <c r="CV128" s="1">
        <f ca="1">H127*1/Surge_Predicted_Impact!$C$60</f>
        <v>0.86080439023907207</v>
      </c>
      <c r="CW128" s="1">
        <f ca="1">CV128*Surge_Predicted_Impact!$C$144+CU128</f>
        <v>1.5252569873668746E-2</v>
      </c>
      <c r="CX128" s="1">
        <f ca="1">CX127*(1-1/Surge_Predicted_Impact!$C$147)+CW127</f>
        <v>47.410251534446694</v>
      </c>
      <c r="CY128" s="1">
        <f ca="1">$CX128*(1-Surge_Predicted_Impact!$C$145)</f>
        <v>35.557688650835019</v>
      </c>
      <c r="CZ128" s="1">
        <f ca="1">$CX128*(1+Surge_Predicted_Impact!$C$145)</f>
        <v>59.262814418058369</v>
      </c>
      <c r="DA128" s="1">
        <f ca="1">CX128/Surge_Predicted_Impact!$C$148</f>
        <v>15.803417178148898</v>
      </c>
      <c r="DB128" s="152">
        <f>Surge_Predicted_Impact!$C$152</f>
        <v>0</v>
      </c>
    </row>
    <row r="129" spans="2:106" x14ac:dyDescent="0.25">
      <c r="B129" s="30">
        <f t="shared" si="35"/>
        <v>44018</v>
      </c>
      <c r="C129" s="18">
        <f ca="1">INDIRECT(_xlfn.CONCAT(EpidemiologicalModel_Selection!$C$2,"!",EpidemiologicalModel_Selection!$C$5,ROW()-1))</f>
        <v>73670.316876871439</v>
      </c>
      <c r="D129" s="18">
        <f ca="1">INDIRECT(_xlfn.CONCAT(EpidemiologicalModel_Selection!$C$2,"!",EpidemiologicalModel_Selection!$C$3,ROW()-1))</f>
        <v>533.36320100740011</v>
      </c>
      <c r="E129" s="37">
        <f ca="1">INDIRECT(_xlfn.CONCAT(EpidemiologicalModel_Selection!$C$2,"!",EpidemiologicalModel_Selection!$C$4,ROW()-1))</f>
        <v>4.9957845878039731</v>
      </c>
      <c r="F129" s="37">
        <f ca="1">E129*Surge_Predicted_Impact!$D$53</f>
        <v>0.42364253304577693</v>
      </c>
      <c r="G129" s="6">
        <f t="shared" ca="1" si="36"/>
        <v>5.2387609282828844</v>
      </c>
      <c r="H129" s="24">
        <f ca="1">H128*(1-1/Surge_Predicted_Impact!$C$60)+F129</f>
        <v>5.2387609282828844</v>
      </c>
      <c r="I129" s="24">
        <f ca="1">(1-Surge_Predicted_Impact!$C$68)*Calculation!O128</f>
        <v>0.57960822208032758</v>
      </c>
      <c r="J129" s="24">
        <f ca="1">I129+(J128*(1-1/Surge_Predicted_Impact!$C$63))</f>
        <v>6.9728562829437903</v>
      </c>
      <c r="K129" s="24">
        <f ca="1">(1/Surge_Predicted_Impact!$C$62)*Calculation!L128</f>
        <v>0.25421165458349204</v>
      </c>
      <c r="L129" s="24">
        <f ca="1">M129+L128*(1-1/Surge_Predicted_Impact!$C$62)</f>
        <v>2.8442877324613307</v>
      </c>
      <c r="M129" s="1">
        <f ca="1">E129*Surge_Predicted_Impact!$D$55</f>
        <v>4.7959532042918189E-2</v>
      </c>
      <c r="N129" s="6">
        <f ca="1">N128*(1-1/Surge_Predicted_Impact!$C$64)+K129</f>
        <v>4.0969534000799097</v>
      </c>
      <c r="O129" s="24">
        <f ca="1">N128*1/Surge_Predicted_Impact!$C$64</f>
        <v>0.54896310649948832</v>
      </c>
      <c r="P129" s="1">
        <f ca="1">E129*Surge_Predicted_Impact!$D$54</f>
        <v>0.32772346895994059</v>
      </c>
      <c r="Q129" s="1">
        <f ca="1">Q128*(1-1/Surge_Predicted_Impact!$C$61)+P129</f>
        <v>34.988625986085481</v>
      </c>
      <c r="R129" s="6">
        <f t="shared" ca="1" si="37"/>
        <v>44.8057700014906</v>
      </c>
      <c r="S129" s="1">
        <f ca="1">E129*Surge_Predicted_Impact!$D$56</f>
        <v>2.3979766021459096E-4</v>
      </c>
      <c r="T129" s="6">
        <f ca="1">T128*(1-1/Surge_Predicted_Impact!$C$65)+S129</f>
        <v>7.4779026752583811E-3</v>
      </c>
      <c r="U129" s="1">
        <f ca="1">E129*Surge_Predicted_Impact!$D$57</f>
        <v>3.8367625634334553E-4</v>
      </c>
      <c r="V129" s="6">
        <f ca="1">U128*(1-1/Surge_Predicted_Impact!$C$66)+U129</f>
        <v>3.8367625634334553E-4</v>
      </c>
      <c r="W129" s="5">
        <f>Surge_Predicted_Impact!$C$72</f>
        <v>0</v>
      </c>
      <c r="X129" s="160">
        <f>Surge_Predicted_Impact!$C$73</f>
        <v>0</v>
      </c>
      <c r="Y129" s="5">
        <f>Surge_Predicted_Impact!$C$74</f>
        <v>0</v>
      </c>
      <c r="Z129" s="5">
        <f>Surge_Predicted_Impact!$C$75</f>
        <v>0</v>
      </c>
      <c r="AA129" s="5">
        <f>Surge_Predicted_Impact!$C$76</f>
        <v>0</v>
      </c>
      <c r="AC129" s="18">
        <f ca="1">_xlfn.CEILING.MATH(G129/Surge_Predicted_Impact!$C$92)*(24/Surge_Predicted_Impact!$C$89)*(7/Surge_Predicted_Impact!$C$90)</f>
        <v>10.5</v>
      </c>
      <c r="AD129" s="18">
        <f ca="1">_xlfn.CEILING.MATH(R129/Surge_Predicted_Impact!$C$93)*(24/Surge_Predicted_Impact!$C$89)*(7/Surge_Predicted_Impact!$C$90)</f>
        <v>78.75</v>
      </c>
      <c r="AE129" s="1">
        <f t="shared" ca="1" si="23"/>
        <v>89.25</v>
      </c>
      <c r="AF129" s="1">
        <f ca="1">_xlfn.CEILING.MATH(N129/Surge_Predicted_Impact!$C$94)*24/Surge_Predicted_Impact!$C$89*7/Surge_Predicted_Impact!$C$90</f>
        <v>26.25</v>
      </c>
      <c r="AG129" s="1">
        <f ca="1">_xlfn.CEILING.MATH(T129/Surge_Predicted_Impact!$C$95)*24/Surge_Predicted_Impact!$C$89*7/Surge_Predicted_Impact!$C$90</f>
        <v>5.25</v>
      </c>
      <c r="AH129" s="1">
        <f ca="1">_xlfn.CEILING.MATH(V129/Surge_Predicted_Impact!$C$96)*24/Surge_Predicted_Impact!$C$89*7/Surge_Predicted_Impact!$C$90</f>
        <v>5.25</v>
      </c>
      <c r="AI129" s="18">
        <f t="shared" ca="1" si="38"/>
        <v>126</v>
      </c>
      <c r="AJ129" s="41"/>
      <c r="AK129" s="23">
        <f ca="1">_xlfn.CEILING.MATH(G129/Surge_Predicted_Impact!$C$103)*24/Surge_Predicted_Impact!$C$100*7/Surge_Predicted_Impact!$C$101</f>
        <v>5.25</v>
      </c>
      <c r="AL129" s="23">
        <f ca="1">_xlfn.CEILING.MATH(R129/Surge_Predicted_Impact!$C$104)*24/Surge_Predicted_Impact!$C$100*7/Surge_Predicted_Impact!$C$101</f>
        <v>42</v>
      </c>
      <c r="AM129" s="23">
        <f ca="1">_xlfn.CEILING.MATH(N129/Surge_Predicted_Impact!$C$105)*24/Surge_Predicted_Impact!$C$100*7/Surge_Predicted_Impact!$C$101</f>
        <v>15.75</v>
      </c>
      <c r="AN129" s="23">
        <f ca="1">_xlfn.CEILING.MATH(T129/Surge_Predicted_Impact!$C$106)*24/Surge_Predicted_Impact!$C$100*7/Surge_Predicted_Impact!$C$101</f>
        <v>5.25</v>
      </c>
      <c r="AO129" s="23">
        <f ca="1">_xlfn.CEILING.MATH(V129/Surge_Predicted_Impact!$C$107)*24/Surge_Predicted_Impact!$C$100*7/Surge_Predicted_Impact!$C$101</f>
        <v>5.25</v>
      </c>
      <c r="AP129" s="1">
        <f t="shared" ca="1" si="24"/>
        <v>73.5</v>
      </c>
      <c r="AR129" s="38">
        <f ca="1">G129/Surge_Predicted_Impact!$C$81</f>
        <v>1.7462536427609614</v>
      </c>
      <c r="AS129" s="38">
        <f ca="1">$R129/Surge_Predicted_Impact!$C$82</f>
        <v>22.4028850007453</v>
      </c>
      <c r="AT129" s="38">
        <f t="shared" ca="1" si="25"/>
        <v>24.149138643506262</v>
      </c>
      <c r="AU129" s="38">
        <f ca="1">N129/Surge_Predicted_Impact!$C$83</f>
        <v>2.0484767000399549</v>
      </c>
      <c r="AV129" s="38">
        <f ca="1">T129/Surge_Predicted_Impact!$C$84</f>
        <v>3.7389513376291906E-3</v>
      </c>
      <c r="AW129" s="38">
        <f ca="1">V129/Surge_Predicted_Impact!$C$85</f>
        <v>9.5919064085836384E-5</v>
      </c>
      <c r="AX129" s="38">
        <f t="shared" ca="1" si="26"/>
        <v>26.201450213947933</v>
      </c>
      <c r="AZ129" s="1">
        <f ca="1">(AE129-BA128)*Surge_Predicted_Impact!$C$124</f>
        <v>0.53185548349678402</v>
      </c>
      <c r="BA129" s="1">
        <f ca="1">BA128*(1-1/Surge_Predicted_Impact!$C$125)+AZ129</f>
        <v>34.020274873081128</v>
      </c>
      <c r="BB129" s="37">
        <f t="shared" ca="1" si="39"/>
        <v>123.27027487308112</v>
      </c>
      <c r="BC129" s="1">
        <f ca="1">(AF129-BD128)*Surge_Predicted_Impact!$C$124</f>
        <v>0.17197994763740901</v>
      </c>
      <c r="BD129" s="1">
        <f ca="1">BD128*(1-1/Surge_Predicted_Impact!$C$125)+BC129</f>
        <v>8.5774133813065738</v>
      </c>
      <c r="BE129" s="37">
        <f t="shared" ca="1" si="42"/>
        <v>34.82741338130657</v>
      </c>
      <c r="BF129" s="1">
        <f ca="1">(AI129-BG128)*Surge_Predicted_Impact!$C$124</f>
        <v>0.79593204574259335</v>
      </c>
      <c r="BG129" s="1">
        <f ca="1">BG128*(1-1/Surge_Predicted_Impact!$C$125)+BF129</f>
        <v>43.887956369644648</v>
      </c>
      <c r="BH129" s="37">
        <f t="shared" ca="1" si="43"/>
        <v>169.88795636964466</v>
      </c>
      <c r="BJ129" s="1">
        <f ca="1">(AT129-BK128)*Surge_Predicted_Impact!$C$124</f>
        <v>0.14186990051478027</v>
      </c>
      <c r="BK129" s="1">
        <f ca="1">BK128*(1-1/Surge_Predicted_Impact!$C$125)+BJ129</f>
        <v>9.3924364502552873</v>
      </c>
      <c r="BL129" s="37">
        <f t="shared" ca="1" si="40"/>
        <v>33.541575093761551</v>
      </c>
      <c r="BM129" s="1">
        <f ca="1">(AU129-BN128)*Surge_Predicted_Impact!$C$124</f>
        <v>1.2222462378047199E-2</v>
      </c>
      <c r="BN129" s="1">
        <f ca="1">BN128*(1-1/Surge_Predicted_Impact!$C$125)+BM129</f>
        <v>0.77943646302505121</v>
      </c>
      <c r="BO129" s="37">
        <f t="shared" ca="1" si="41"/>
        <v>2.8279131630650061</v>
      </c>
      <c r="BP129" s="1">
        <f ca="1">(AX129-AY128)*Surge_Predicted_Impact!$C$124</f>
        <v>0.26201450213947935</v>
      </c>
      <c r="BQ129" s="1">
        <f ca="1">BQ128*(1-1/Surge_Predicted_Impact!$C$125)+BP129</f>
        <v>14.05330969322384</v>
      </c>
      <c r="BR129" s="1">
        <f t="shared" ca="1" si="44"/>
        <v>40.254759907171774</v>
      </c>
      <c r="BS129" s="1">
        <f ca="1">(AP129-AQ128)*Surge_Predicted_Impact!$C$124</f>
        <v>0.73499999999999999</v>
      </c>
      <c r="BT129" s="1">
        <f ca="1">BT128*(1-1/Surge_Predicted_Impact!$C$125)+BS129</f>
        <v>31.249438559960463</v>
      </c>
      <c r="BU129" s="1">
        <f t="shared" ca="1" si="45"/>
        <v>104.74943855996047</v>
      </c>
      <c r="BW129" s="1">
        <f>Surge_Predicted_Impact!$C$112</f>
        <v>0</v>
      </c>
      <c r="BX129" s="1">
        <f>Surge_Predicted_Impact!$C$113</f>
        <v>0</v>
      </c>
      <c r="BY129" s="152">
        <f>Surge_Predicted_Impact!$C$114</f>
        <v>0</v>
      </c>
      <c r="BZ129" s="152">
        <f>Surge_Predicted_Impact!$C$115</f>
        <v>0</v>
      </c>
      <c r="CA129" s="152">
        <f t="shared" si="31"/>
        <v>0</v>
      </c>
      <c r="CB129" s="1">
        <f>Surge_Predicted_Impact!$C$117</f>
        <v>0</v>
      </c>
      <c r="CC129" s="1">
        <f>Surge_Predicted_Impact!$C$118</f>
        <v>0</v>
      </c>
      <c r="CD129" s="1">
        <f>Surge_Predicted_Impact!$C$119</f>
        <v>0</v>
      </c>
      <c r="CE129" s="1">
        <f t="shared" si="32"/>
        <v>0</v>
      </c>
      <c r="CF129" s="152">
        <f>Surge_Predicted_Impact!$C$120</f>
        <v>0</v>
      </c>
      <c r="CH129" s="1">
        <f ca="1">D129*Surge_Predicted_Impact!$C$135</f>
        <v>5333.6320100740013</v>
      </c>
      <c r="CI129" s="18">
        <f ca="1">(C129-C128)*Surge_Predicted_Impact!$C$135</f>
        <v>49.957845877943328</v>
      </c>
      <c r="CJ129" s="18">
        <f ca="1">CJ128*(1- 1/Surge_Predicted_Impact!$C$137)+CI129</f>
        <v>1557.896390678708</v>
      </c>
      <c r="CK129" s="18">
        <f t="shared" ca="1" si="33"/>
        <v>1507.9385448007647</v>
      </c>
      <c r="CL129" s="1">
        <f ca="1">CJ129*(1-Surge_Predicted_Impact!$C$136)</f>
        <v>1324.2119320769018</v>
      </c>
      <c r="CM129" s="1">
        <f ca="1">CJ129*(1+Surge_Predicted_Impact!$C$136)</f>
        <v>1791.580849280514</v>
      </c>
      <c r="CN129" s="1">
        <f ca="1">CI129/Surge_Predicted_Impact!$C$138</f>
        <v>9.9915691755886655</v>
      </c>
      <c r="CO129" s="1">
        <f ca="1">CK129/Surge_Predicted_Impact!$C$140</f>
        <v>60.317541792030589</v>
      </c>
      <c r="CP129" s="1">
        <f t="shared" ca="1" si="34"/>
        <v>70.309110967619262</v>
      </c>
      <c r="CQ129" s="1">
        <f ca="1">CI129/(Surge_Predicted_Impact!$C$138 + Surge_Predicted_Impact!$C$139)</f>
        <v>8.3263076463238885</v>
      </c>
      <c r="CR129" s="1">
        <f ca="1">CK129/(Surge_Predicted_Impact!$C$140 + Surge_Predicted_Impact!$C$141)</f>
        <v>57.997636338490949</v>
      </c>
      <c r="CS129" s="152">
        <f>Surge_Predicted_Impact!$C$151</f>
        <v>12000</v>
      </c>
      <c r="CT129" s="152"/>
      <c r="CU129" s="1">
        <f ca="1">Surge_Predicted_Impact!$C$146*(Calculation!E129-Calculation!H129)</f>
        <v>-2.4297634047891137E-2</v>
      </c>
      <c r="CV129" s="1">
        <f ca="1">H128*1/Surge_Predicted_Impact!$C$60</f>
        <v>0.8025197325395178</v>
      </c>
      <c r="CW129" s="1">
        <f ca="1">CV129*Surge_Predicted_Impact!$C$144+CU129</f>
        <v>1.5828352579084753E-2</v>
      </c>
      <c r="CX129" s="1">
        <f ca="1">CX128*(1-1/Surge_Predicted_Impact!$C$147)+CW128</f>
        <v>45.054991527598027</v>
      </c>
      <c r="CY129" s="1">
        <f ca="1">$CX129*(1-Surge_Predicted_Impact!$C$145)</f>
        <v>33.791243645698522</v>
      </c>
      <c r="CZ129" s="1">
        <f ca="1">$CX129*(1+Surge_Predicted_Impact!$C$145)</f>
        <v>56.318739409497532</v>
      </c>
      <c r="DA129" s="1">
        <f ca="1">CX129/Surge_Predicted_Impact!$C$148</f>
        <v>15.018330509199343</v>
      </c>
      <c r="DB129" s="152">
        <f>Surge_Predicted_Impact!$C$152</f>
        <v>0</v>
      </c>
    </row>
    <row r="130" spans="2:106" x14ac:dyDescent="0.25">
      <c r="B130" s="30">
        <f t="shared" si="35"/>
        <v>44019</v>
      </c>
      <c r="C130" s="18">
        <f ca="1">INDIRECT(_xlfn.CONCAT(EpidemiologicalModel_Selection!$C$2,"!",EpidemiologicalModel_Selection!$C$5,ROW()-1))</f>
        <v>73674.991318000146</v>
      </c>
      <c r="D130" s="18">
        <f ca="1">INDIRECT(_xlfn.CONCAT(EpidemiologicalModel_Selection!$C$2,"!",EpidemiologicalModel_Selection!$C$3,ROW()-1))</f>
        <v>499.94027063558383</v>
      </c>
      <c r="E130" s="37">
        <f ca="1">INDIRECT(_xlfn.CONCAT(EpidemiologicalModel_Selection!$C$2,"!",EpidemiologicalModel_Selection!$C$4,ROW()-1))</f>
        <v>4.6744411287121688</v>
      </c>
      <c r="F130" s="37">
        <f ca="1">E130*Surge_Predicted_Impact!$D$53</f>
        <v>0.3963926077147919</v>
      </c>
      <c r="G130" s="6">
        <f t="shared" ca="1" si="36"/>
        <v>4.8867591176715504</v>
      </c>
      <c r="H130" s="24">
        <f ca="1">H129*(1-1/Surge_Predicted_Impact!$C$60)+F130</f>
        <v>4.8867591176715504</v>
      </c>
      <c r="I130" s="24">
        <f ca="1">(1-Surge_Predicted_Impact!$C$68)*Calculation!O129</f>
        <v>0.54072865990199603</v>
      </c>
      <c r="J130" s="24">
        <f ca="1">I130+(J129*(1-1/Surge_Predicted_Impact!$C$63))</f>
        <v>6.5174626167109597</v>
      </c>
      <c r="K130" s="24">
        <f ca="1">(1/Surge_Predicted_Impact!$C$62)*Calculation!L129</f>
        <v>0.23702397770511088</v>
      </c>
      <c r="L130" s="24">
        <f ca="1">M130+L129*(1-1/Surge_Predicted_Impact!$C$62)</f>
        <v>2.6521383895918569</v>
      </c>
      <c r="M130" s="1">
        <f ca="1">E130*Surge_Predicted_Impact!$D$55</f>
        <v>4.4874634835636862E-2</v>
      </c>
      <c r="N130" s="6">
        <f ca="1">N129*(1-1/Surge_Predicted_Impact!$C$64)+K130</f>
        <v>3.8218582027750316</v>
      </c>
      <c r="O130" s="24">
        <f ca="1">N129*1/Surge_Predicted_Impact!$C$64</f>
        <v>0.51211917500998871</v>
      </c>
      <c r="P130" s="1">
        <f ca="1">E130*Surge_Predicted_Impact!$D$54</f>
        <v>0.30664333804351823</v>
      </c>
      <c r="Q130" s="1">
        <f ca="1">Q129*(1-1/Surge_Predicted_Impact!$C$61)+P130</f>
        <v>32.796081753694324</v>
      </c>
      <c r="R130" s="6">
        <f t="shared" ca="1" si="37"/>
        <v>41.965682759997136</v>
      </c>
      <c r="S130" s="1">
        <f ca="1">E130*Surge_Predicted_Impact!$D$56</f>
        <v>2.2437317417818434E-4</v>
      </c>
      <c r="T130" s="6">
        <f ca="1">T129*(1-1/Surge_Predicted_Impact!$C$65)+S130</f>
        <v>6.9544855819107269E-3</v>
      </c>
      <c r="U130" s="1">
        <f ca="1">E130*Surge_Predicted_Impact!$D$57</f>
        <v>3.589970786850949E-4</v>
      </c>
      <c r="V130" s="6">
        <f ca="1">U129*(1-1/Surge_Predicted_Impact!$C$66)+U130</f>
        <v>3.589970786850949E-4</v>
      </c>
      <c r="W130" s="5">
        <f>Surge_Predicted_Impact!$C$72</f>
        <v>0</v>
      </c>
      <c r="X130" s="160">
        <f>Surge_Predicted_Impact!$C$73</f>
        <v>0</v>
      </c>
      <c r="Y130" s="5">
        <f>Surge_Predicted_Impact!$C$74</f>
        <v>0</v>
      </c>
      <c r="Z130" s="5">
        <f>Surge_Predicted_Impact!$C$75</f>
        <v>0</v>
      </c>
      <c r="AA130" s="5">
        <f>Surge_Predicted_Impact!$C$76</f>
        <v>0</v>
      </c>
      <c r="AC130" s="18">
        <f ca="1">_xlfn.CEILING.MATH(G130/Surge_Predicted_Impact!$C$92)*(24/Surge_Predicted_Impact!$C$89)*(7/Surge_Predicted_Impact!$C$90)</f>
        <v>10.5</v>
      </c>
      <c r="AD130" s="18">
        <f ca="1">_xlfn.CEILING.MATH(R130/Surge_Predicted_Impact!$C$93)*(24/Surge_Predicted_Impact!$C$89)*(7/Surge_Predicted_Impact!$C$90)</f>
        <v>73.5</v>
      </c>
      <c r="AE130" s="1">
        <f t="shared" ca="1" si="23"/>
        <v>84</v>
      </c>
      <c r="AF130" s="1">
        <f ca="1">_xlfn.CEILING.MATH(N130/Surge_Predicted_Impact!$C$94)*24/Surge_Predicted_Impact!$C$89*7/Surge_Predicted_Impact!$C$90</f>
        <v>21</v>
      </c>
      <c r="AG130" s="1">
        <f ca="1">_xlfn.CEILING.MATH(T130/Surge_Predicted_Impact!$C$95)*24/Surge_Predicted_Impact!$C$89*7/Surge_Predicted_Impact!$C$90</f>
        <v>5.25</v>
      </c>
      <c r="AH130" s="1">
        <f ca="1">_xlfn.CEILING.MATH(V130/Surge_Predicted_Impact!$C$96)*24/Surge_Predicted_Impact!$C$89*7/Surge_Predicted_Impact!$C$90</f>
        <v>5.25</v>
      </c>
      <c r="AI130" s="18">
        <f t="shared" ca="1" si="38"/>
        <v>115.5</v>
      </c>
      <c r="AJ130" s="41"/>
      <c r="AK130" s="23">
        <f ca="1">_xlfn.CEILING.MATH(G130/Surge_Predicted_Impact!$C$103)*24/Surge_Predicted_Impact!$C$100*7/Surge_Predicted_Impact!$C$101</f>
        <v>5.25</v>
      </c>
      <c r="AL130" s="23">
        <f ca="1">_xlfn.CEILING.MATH(R130/Surge_Predicted_Impact!$C$104)*24/Surge_Predicted_Impact!$C$100*7/Surge_Predicted_Impact!$C$101</f>
        <v>36.75</v>
      </c>
      <c r="AM130" s="23">
        <f ca="1">_xlfn.CEILING.MATH(N130/Surge_Predicted_Impact!$C$105)*24/Surge_Predicted_Impact!$C$100*7/Surge_Predicted_Impact!$C$101</f>
        <v>10.5</v>
      </c>
      <c r="AN130" s="23">
        <f ca="1">_xlfn.CEILING.MATH(T130/Surge_Predicted_Impact!$C$106)*24/Surge_Predicted_Impact!$C$100*7/Surge_Predicted_Impact!$C$101</f>
        <v>5.25</v>
      </c>
      <c r="AO130" s="23">
        <f ca="1">_xlfn.CEILING.MATH(V130/Surge_Predicted_Impact!$C$107)*24/Surge_Predicted_Impact!$C$100*7/Surge_Predicted_Impact!$C$101</f>
        <v>5.25</v>
      </c>
      <c r="AP130" s="1">
        <f t="shared" ca="1" si="24"/>
        <v>63</v>
      </c>
      <c r="AR130" s="38">
        <f ca="1">G130/Surge_Predicted_Impact!$C$81</f>
        <v>1.6289197058905167</v>
      </c>
      <c r="AS130" s="38">
        <f ca="1">$R130/Surge_Predicted_Impact!$C$82</f>
        <v>20.982841379998568</v>
      </c>
      <c r="AT130" s="38">
        <f t="shared" ca="1" si="25"/>
        <v>22.611761085889086</v>
      </c>
      <c r="AU130" s="38">
        <f ca="1">N130/Surge_Predicted_Impact!$C$83</f>
        <v>1.9109291013875158</v>
      </c>
      <c r="AV130" s="38">
        <f ca="1">T130/Surge_Predicted_Impact!$C$84</f>
        <v>3.4772427909553635E-3</v>
      </c>
      <c r="AW130" s="38">
        <f ca="1">V130/Surge_Predicted_Impact!$C$85</f>
        <v>8.9749269671273726E-5</v>
      </c>
      <c r="AX130" s="38">
        <f t="shared" ca="1" si="26"/>
        <v>24.526257179337229</v>
      </c>
      <c r="AZ130" s="1">
        <f ca="1">(AE130-BA129)*Surge_Predicted_Impact!$C$124</f>
        <v>0.49979725126918872</v>
      </c>
      <c r="BA130" s="1">
        <f ca="1">BA129*(1-1/Surge_Predicted_Impact!$C$125)+AZ130</f>
        <v>32.090052490558804</v>
      </c>
      <c r="BB130" s="37">
        <f t="shared" ca="1" si="39"/>
        <v>116.0900524905588</v>
      </c>
      <c r="BC130" s="1">
        <f ca="1">(AF130-BD129)*Surge_Predicted_Impact!$C$124</f>
        <v>0.12422586618693426</v>
      </c>
      <c r="BD130" s="1">
        <f ca="1">BD129*(1-1/Surge_Predicted_Impact!$C$125)+BC130</f>
        <v>8.088966863114468</v>
      </c>
      <c r="BE130" s="37">
        <f t="shared" ca="1" si="42"/>
        <v>29.088966863114468</v>
      </c>
      <c r="BF130" s="1">
        <f ca="1">(AI130-BG129)*Surge_Predicted_Impact!$C$124</f>
        <v>0.71612043630355349</v>
      </c>
      <c r="BG130" s="1">
        <f ca="1">BG129*(1-1/Surge_Predicted_Impact!$C$125)+BF130</f>
        <v>41.469222779545014</v>
      </c>
      <c r="BH130" s="37">
        <f t="shared" ca="1" si="43"/>
        <v>156.96922277954502</v>
      </c>
      <c r="BJ130" s="1">
        <f ca="1">(AT130-BK129)*Surge_Predicted_Impact!$C$124</f>
        <v>0.13219324635633797</v>
      </c>
      <c r="BK130" s="1">
        <f ca="1">BK129*(1-1/Surge_Predicted_Impact!$C$125)+BJ130</f>
        <v>8.8537413787362471</v>
      </c>
      <c r="BL130" s="37">
        <f t="shared" ca="1" si="40"/>
        <v>31.465502464625331</v>
      </c>
      <c r="BM130" s="1">
        <f ca="1">(AU130-BN129)*Surge_Predicted_Impact!$C$124</f>
        <v>1.1314926383624647E-2</v>
      </c>
      <c r="BN130" s="1">
        <f ca="1">BN129*(1-1/Surge_Predicted_Impact!$C$125)+BM130</f>
        <v>0.7350773563354579</v>
      </c>
      <c r="BO130" s="37">
        <f t="shared" ca="1" si="41"/>
        <v>2.6460064577229736</v>
      </c>
      <c r="BP130" s="1">
        <f ca="1">(AX130-AY129)*Surge_Predicted_Impact!$C$124</f>
        <v>0.2452625717933723</v>
      </c>
      <c r="BQ130" s="1">
        <f ca="1">BQ129*(1-1/Surge_Predicted_Impact!$C$125)+BP130</f>
        <v>13.294764429786937</v>
      </c>
      <c r="BR130" s="1">
        <f t="shared" ca="1" si="44"/>
        <v>37.821021609124166</v>
      </c>
      <c r="BS130" s="1">
        <f ca="1">(AP130-AQ129)*Surge_Predicted_Impact!$C$124</f>
        <v>0.63</v>
      </c>
      <c r="BT130" s="1">
        <f ca="1">BT129*(1-1/Surge_Predicted_Impact!$C$125)+BS130</f>
        <v>29.647335805677574</v>
      </c>
      <c r="BU130" s="1">
        <f t="shared" ca="1" si="45"/>
        <v>92.647335805677571</v>
      </c>
      <c r="BW130" s="1">
        <f>Surge_Predicted_Impact!$C$112</f>
        <v>0</v>
      </c>
      <c r="BX130" s="1">
        <f>Surge_Predicted_Impact!$C$113</f>
        <v>0</v>
      </c>
      <c r="BY130" s="152">
        <f>Surge_Predicted_Impact!$C$114</f>
        <v>0</v>
      </c>
      <c r="BZ130" s="152">
        <f>Surge_Predicted_Impact!$C$115</f>
        <v>0</v>
      </c>
      <c r="CA130" s="152">
        <f t="shared" si="31"/>
        <v>0</v>
      </c>
      <c r="CB130" s="1">
        <f>Surge_Predicted_Impact!$C$117</f>
        <v>0</v>
      </c>
      <c r="CC130" s="1">
        <f>Surge_Predicted_Impact!$C$118</f>
        <v>0</v>
      </c>
      <c r="CD130" s="1">
        <f>Surge_Predicted_Impact!$C$119</f>
        <v>0</v>
      </c>
      <c r="CE130" s="1">
        <f t="shared" si="32"/>
        <v>0</v>
      </c>
      <c r="CF130" s="152">
        <f>Surge_Predicted_Impact!$C$120</f>
        <v>0</v>
      </c>
      <c r="CH130" s="1">
        <f ca="1">D130*Surge_Predicted_Impact!$C$135</f>
        <v>4999.4027063558387</v>
      </c>
      <c r="CI130" s="18">
        <f ca="1">(C130-C129)*Surge_Predicted_Impact!$C$135</f>
        <v>46.74441128707258</v>
      </c>
      <c r="CJ130" s="18">
        <f ca="1">CJ129*(1- 1/Surge_Predicted_Impact!$C$137)+CI130</f>
        <v>1448.8511628979099</v>
      </c>
      <c r="CK130" s="18">
        <f t="shared" ca="1" si="33"/>
        <v>1402.1067516108374</v>
      </c>
      <c r="CL130" s="1">
        <f ca="1">CJ130*(1-Surge_Predicted_Impact!$C$136)</f>
        <v>1231.5234884632234</v>
      </c>
      <c r="CM130" s="1">
        <f ca="1">CJ130*(1+Surge_Predicted_Impact!$C$136)</f>
        <v>1666.1788373325962</v>
      </c>
      <c r="CN130" s="1">
        <f ca="1">CI130/Surge_Predicted_Impact!$C$138</f>
        <v>9.3488822574145161</v>
      </c>
      <c r="CO130" s="1">
        <f ca="1">CK130/Surge_Predicted_Impact!$C$140</f>
        <v>56.084270064433497</v>
      </c>
      <c r="CP130" s="1">
        <f t="shared" ca="1" si="34"/>
        <v>65.433152321848013</v>
      </c>
      <c r="CQ130" s="1">
        <f ca="1">CI130/(Surge_Predicted_Impact!$C$138 + Surge_Predicted_Impact!$C$139)</f>
        <v>7.7907352145120967</v>
      </c>
      <c r="CR130" s="1">
        <f ca="1">CK130/(Surge_Predicted_Impact!$C$140 + Surge_Predicted_Impact!$C$141)</f>
        <v>53.927182754262972</v>
      </c>
      <c r="CS130" s="152">
        <f>Surge_Predicted_Impact!$C$151</f>
        <v>12000</v>
      </c>
      <c r="CT130" s="152"/>
      <c r="CU130" s="1">
        <f ca="1">Surge_Predicted_Impact!$C$146*(Calculation!E130-Calculation!H130)</f>
        <v>-2.123179889593816E-2</v>
      </c>
      <c r="CV130" s="1">
        <f ca="1">H129*1/Surge_Predicted_Impact!$C$60</f>
        <v>0.7483944183261263</v>
      </c>
      <c r="CW130" s="1">
        <f ca="1">CV130*Surge_Predicted_Impact!$C$144+CU130</f>
        <v>1.6187922020368159E-2</v>
      </c>
      <c r="CX130" s="1">
        <f ca="1">CX129*(1-1/Surge_Predicted_Impact!$C$147)+CW129</f>
        <v>42.818070303797207</v>
      </c>
      <c r="CY130" s="1">
        <f ca="1">$CX130*(1-Surge_Predicted_Impact!$C$145)</f>
        <v>32.113552727847903</v>
      </c>
      <c r="CZ130" s="1">
        <f ca="1">$CX130*(1+Surge_Predicted_Impact!$C$145)</f>
        <v>53.52258787974651</v>
      </c>
      <c r="DA130" s="1">
        <f ca="1">CX130/Surge_Predicted_Impact!$C$148</f>
        <v>14.272690101265736</v>
      </c>
      <c r="DB130" s="152">
        <f>Surge_Predicted_Impact!$C$152</f>
        <v>0</v>
      </c>
    </row>
    <row r="131" spans="2:106" x14ac:dyDescent="0.25">
      <c r="B131" s="30">
        <f t="shared" si="35"/>
        <v>44020</v>
      </c>
      <c r="C131" s="18">
        <f ca="1">INDIRECT(_xlfn.CONCAT(EpidemiologicalModel_Selection!$C$2,"!",EpidemiologicalModel_Selection!$C$5,ROW()-1))</f>
        <v>73679.365502505898</v>
      </c>
      <c r="D131" s="18">
        <f ca="1">INDIRECT(_xlfn.CONCAT(EpidemiologicalModel_Selection!$C$2,"!",EpidemiologicalModel_Selection!$C$3,ROW()-1))</f>
        <v>468.60443581021832</v>
      </c>
      <c r="E131" s="37">
        <f ca="1">INDIRECT(_xlfn.CONCAT(EpidemiologicalModel_Selection!$C$2,"!",EpidemiologicalModel_Selection!$C$4,ROW()-1))</f>
        <v>4.3741845057475075</v>
      </c>
      <c r="F131" s="37">
        <f ca="1">E131*Surge_Predicted_Impact!$D$53</f>
        <v>0.37093084608738863</v>
      </c>
      <c r="G131" s="6">
        <f t="shared" ca="1" si="36"/>
        <v>4.5595815183772892</v>
      </c>
      <c r="H131" s="24">
        <f ca="1">H130*(1-1/Surge_Predicted_Impact!$C$60)+F131</f>
        <v>4.5595815183772892</v>
      </c>
      <c r="I131" s="24">
        <f ca="1">(1-Surge_Predicted_Impact!$C$68)*Calculation!O130</f>
        <v>0.5044373873848389</v>
      </c>
      <c r="J131" s="24">
        <f ca="1">I131+(J130*(1-1/Surge_Predicted_Impact!$C$63))</f>
        <v>6.0908339159942333</v>
      </c>
      <c r="K131" s="24">
        <f ca="1">(1/Surge_Predicted_Impact!$C$62)*Calculation!L130</f>
        <v>0.22101153246598806</v>
      </c>
      <c r="L131" s="24">
        <f ca="1">M131+L130*(1-1/Surge_Predicted_Impact!$C$62)</f>
        <v>2.4731190283810451</v>
      </c>
      <c r="M131" s="1">
        <f ca="1">E131*Surge_Predicted_Impact!$D$55</f>
        <v>4.1992171255176111E-2</v>
      </c>
      <c r="N131" s="6">
        <f ca="1">N130*(1-1/Surge_Predicted_Impact!$C$64)+K131</f>
        <v>3.5651374598941405</v>
      </c>
      <c r="O131" s="24">
        <f ca="1">N130*1/Surge_Predicted_Impact!$C$64</f>
        <v>0.47773227534687895</v>
      </c>
      <c r="P131" s="1">
        <f ca="1">E131*Surge_Predicted_Impact!$D$54</f>
        <v>0.28694650357703644</v>
      </c>
      <c r="Q131" s="1">
        <f ca="1">Q130*(1-1/Surge_Predicted_Impact!$C$61)+P131</f>
        <v>30.740450989150339</v>
      </c>
      <c r="R131" s="6">
        <f t="shared" ca="1" si="37"/>
        <v>39.304403933525613</v>
      </c>
      <c r="S131" s="1">
        <f ca="1">E131*Surge_Predicted_Impact!$D$56</f>
        <v>2.0996085627588058E-4</v>
      </c>
      <c r="T131" s="6">
        <f ca="1">T130*(1-1/Surge_Predicted_Impact!$C$65)+S131</f>
        <v>6.4689978799955345E-3</v>
      </c>
      <c r="U131" s="1">
        <f ca="1">E131*Surge_Predicted_Impact!$D$57</f>
        <v>3.3593737004140894E-4</v>
      </c>
      <c r="V131" s="6">
        <f ca="1">U130*(1-1/Surge_Predicted_Impact!$C$66)+U131</f>
        <v>3.3593737004140894E-4</v>
      </c>
      <c r="W131" s="5">
        <f>Surge_Predicted_Impact!$C$72</f>
        <v>0</v>
      </c>
      <c r="X131" s="160">
        <f>Surge_Predicted_Impact!$C$73</f>
        <v>0</v>
      </c>
      <c r="Y131" s="5">
        <f>Surge_Predicted_Impact!$C$74</f>
        <v>0</v>
      </c>
      <c r="Z131" s="5">
        <f>Surge_Predicted_Impact!$C$75</f>
        <v>0</v>
      </c>
      <c r="AA131" s="5">
        <f>Surge_Predicted_Impact!$C$76</f>
        <v>0</v>
      </c>
      <c r="AC131" s="18">
        <f ca="1">_xlfn.CEILING.MATH(G131/Surge_Predicted_Impact!$C$92)*(24/Surge_Predicted_Impact!$C$89)*(7/Surge_Predicted_Impact!$C$90)</f>
        <v>10.5</v>
      </c>
      <c r="AD131" s="18">
        <f ca="1">_xlfn.CEILING.MATH(R131/Surge_Predicted_Impact!$C$93)*(24/Surge_Predicted_Impact!$C$89)*(7/Surge_Predicted_Impact!$C$90)</f>
        <v>73.5</v>
      </c>
      <c r="AE131" s="1">
        <f t="shared" ca="1" si="23"/>
        <v>84</v>
      </c>
      <c r="AF131" s="1">
        <f ca="1">_xlfn.CEILING.MATH(N131/Surge_Predicted_Impact!$C$94)*24/Surge_Predicted_Impact!$C$89*7/Surge_Predicted_Impact!$C$90</f>
        <v>21</v>
      </c>
      <c r="AG131" s="1">
        <f ca="1">_xlfn.CEILING.MATH(T131/Surge_Predicted_Impact!$C$95)*24/Surge_Predicted_Impact!$C$89*7/Surge_Predicted_Impact!$C$90</f>
        <v>5.25</v>
      </c>
      <c r="AH131" s="1">
        <f ca="1">_xlfn.CEILING.MATH(V131/Surge_Predicted_Impact!$C$96)*24/Surge_Predicted_Impact!$C$89*7/Surge_Predicted_Impact!$C$90</f>
        <v>5.25</v>
      </c>
      <c r="AI131" s="18">
        <f t="shared" ca="1" si="38"/>
        <v>115.5</v>
      </c>
      <c r="AJ131" s="41"/>
      <c r="AK131" s="23">
        <f ca="1">_xlfn.CEILING.MATH(G131/Surge_Predicted_Impact!$C$103)*24/Surge_Predicted_Impact!$C$100*7/Surge_Predicted_Impact!$C$101</f>
        <v>5.25</v>
      </c>
      <c r="AL131" s="23">
        <f ca="1">_xlfn.CEILING.MATH(R131/Surge_Predicted_Impact!$C$104)*24/Surge_Predicted_Impact!$C$100*7/Surge_Predicted_Impact!$C$101</f>
        <v>36.75</v>
      </c>
      <c r="AM131" s="23">
        <f ca="1">_xlfn.CEILING.MATH(N131/Surge_Predicted_Impact!$C$105)*24/Surge_Predicted_Impact!$C$100*7/Surge_Predicted_Impact!$C$101</f>
        <v>10.5</v>
      </c>
      <c r="AN131" s="23">
        <f ca="1">_xlfn.CEILING.MATH(T131/Surge_Predicted_Impact!$C$106)*24/Surge_Predicted_Impact!$C$100*7/Surge_Predicted_Impact!$C$101</f>
        <v>5.25</v>
      </c>
      <c r="AO131" s="23">
        <f ca="1">_xlfn.CEILING.MATH(V131/Surge_Predicted_Impact!$C$107)*24/Surge_Predicted_Impact!$C$100*7/Surge_Predicted_Impact!$C$101</f>
        <v>5.25</v>
      </c>
      <c r="AP131" s="1">
        <f t="shared" ca="1" si="24"/>
        <v>63</v>
      </c>
      <c r="AR131" s="38">
        <f ca="1">G131/Surge_Predicted_Impact!$C$81</f>
        <v>1.5198605061257631</v>
      </c>
      <c r="AS131" s="38">
        <f ca="1">$R131/Surge_Predicted_Impact!$C$82</f>
        <v>19.652201966762807</v>
      </c>
      <c r="AT131" s="38">
        <f t="shared" ca="1" si="25"/>
        <v>21.17206247288857</v>
      </c>
      <c r="AU131" s="38">
        <f ca="1">N131/Surge_Predicted_Impact!$C$83</f>
        <v>1.7825687299470703</v>
      </c>
      <c r="AV131" s="38">
        <f ca="1">T131/Surge_Predicted_Impact!$C$84</f>
        <v>3.2344989399977673E-3</v>
      </c>
      <c r="AW131" s="38">
        <f ca="1">V131/Surge_Predicted_Impact!$C$85</f>
        <v>8.3984342510352235E-5</v>
      </c>
      <c r="AX131" s="38">
        <f t="shared" ca="1" si="26"/>
        <v>22.957949686118148</v>
      </c>
      <c r="AZ131" s="1">
        <f ca="1">(AE131-BA130)*Surge_Predicted_Impact!$C$124</f>
        <v>0.51909947509441201</v>
      </c>
      <c r="BA131" s="1">
        <f ca="1">BA130*(1-1/Surge_Predicted_Impact!$C$125)+AZ131</f>
        <v>30.31700535918473</v>
      </c>
      <c r="BB131" s="37">
        <f t="shared" ca="1" si="39"/>
        <v>114.31700535918473</v>
      </c>
      <c r="BC131" s="1">
        <f ca="1">(AF131-BD130)*Surge_Predicted_Impact!$C$124</f>
        <v>0.12911033136885533</v>
      </c>
      <c r="BD131" s="1">
        <f ca="1">BD130*(1-1/Surge_Predicted_Impact!$C$125)+BC131</f>
        <v>7.6402938471180049</v>
      </c>
      <c r="BE131" s="37">
        <f t="shared" ca="1" si="42"/>
        <v>28.640293847118006</v>
      </c>
      <c r="BF131" s="1">
        <f ca="1">(AI131-BG130)*Surge_Predicted_Impact!$C$124</f>
        <v>0.7403077722045498</v>
      </c>
      <c r="BG131" s="1">
        <f ca="1">BG130*(1-1/Surge_Predicted_Impact!$C$125)+BF131</f>
        <v>39.247443210353495</v>
      </c>
      <c r="BH131" s="37">
        <f t="shared" ca="1" si="43"/>
        <v>154.74744321035348</v>
      </c>
      <c r="BJ131" s="1">
        <f ca="1">(AT131-BK130)*Surge_Predicted_Impact!$C$124</f>
        <v>0.12318321094152322</v>
      </c>
      <c r="BK131" s="1">
        <f ca="1">BK130*(1-1/Surge_Predicted_Impact!$C$125)+BJ131</f>
        <v>8.3445144911966107</v>
      </c>
      <c r="BL131" s="37">
        <f t="shared" ca="1" si="40"/>
        <v>29.516576964085182</v>
      </c>
      <c r="BM131" s="1">
        <f ca="1">(AU131-BN130)*Surge_Predicted_Impact!$C$124</f>
        <v>1.0474913736116124E-2</v>
      </c>
      <c r="BN131" s="1">
        <f ca="1">BN130*(1-1/Surge_Predicted_Impact!$C$125)+BM131</f>
        <v>0.69304674461904126</v>
      </c>
      <c r="BO131" s="37">
        <f t="shared" ca="1" si="41"/>
        <v>2.4756154745661116</v>
      </c>
      <c r="BP131" s="1">
        <f ca="1">(AX131-AY130)*Surge_Predicted_Impact!$C$124</f>
        <v>0.22957949686118148</v>
      </c>
      <c r="BQ131" s="1">
        <f ca="1">BQ130*(1-1/Surge_Predicted_Impact!$C$125)+BP131</f>
        <v>12.574717895949052</v>
      </c>
      <c r="BR131" s="1">
        <f t="shared" ca="1" si="44"/>
        <v>35.532667582067198</v>
      </c>
      <c r="BS131" s="1">
        <f ca="1">(AP131-AQ130)*Surge_Predicted_Impact!$C$124</f>
        <v>0.63</v>
      </c>
      <c r="BT131" s="1">
        <f ca="1">BT130*(1-1/Surge_Predicted_Impact!$C$125)+BS131</f>
        <v>28.159668962414891</v>
      </c>
      <c r="BU131" s="1">
        <f t="shared" ca="1" si="45"/>
        <v>91.159668962414884</v>
      </c>
      <c r="BW131" s="1">
        <f>Surge_Predicted_Impact!$C$112</f>
        <v>0</v>
      </c>
      <c r="BX131" s="1">
        <f>Surge_Predicted_Impact!$C$113</f>
        <v>0</v>
      </c>
      <c r="BY131" s="152">
        <f>Surge_Predicted_Impact!$C$114</f>
        <v>0</v>
      </c>
      <c r="BZ131" s="152">
        <f>Surge_Predicted_Impact!$C$115</f>
        <v>0</v>
      </c>
      <c r="CA131" s="152">
        <f t="shared" si="31"/>
        <v>0</v>
      </c>
      <c r="CB131" s="1">
        <f>Surge_Predicted_Impact!$C$117</f>
        <v>0</v>
      </c>
      <c r="CC131" s="1">
        <f>Surge_Predicted_Impact!$C$118</f>
        <v>0</v>
      </c>
      <c r="CD131" s="1">
        <f>Surge_Predicted_Impact!$C$119</f>
        <v>0</v>
      </c>
      <c r="CE131" s="1">
        <f t="shared" si="32"/>
        <v>0</v>
      </c>
      <c r="CF131" s="152">
        <f>Surge_Predicted_Impact!$C$120</f>
        <v>0</v>
      </c>
      <c r="CH131" s="1">
        <f ca="1">D131*Surge_Predicted_Impact!$C$135</f>
        <v>4686.0443581021827</v>
      </c>
      <c r="CI131" s="18">
        <f ca="1">(C131-C130)*Surge_Predicted_Impact!$C$135</f>
        <v>43.74184505752055</v>
      </c>
      <c r="CJ131" s="18">
        <f ca="1">CJ130*(1- 1/Surge_Predicted_Impact!$C$137)+CI131</f>
        <v>1347.7078916656396</v>
      </c>
      <c r="CK131" s="18">
        <f t="shared" ca="1" si="33"/>
        <v>1303.9660466081191</v>
      </c>
      <c r="CL131" s="1">
        <f ca="1">CJ131*(1-Surge_Predicted_Impact!$C$136)</f>
        <v>1145.5517079157937</v>
      </c>
      <c r="CM131" s="1">
        <f ca="1">CJ131*(1+Surge_Predicted_Impact!$C$136)</f>
        <v>1549.8640754154856</v>
      </c>
      <c r="CN131" s="1">
        <f ca="1">CI131/Surge_Predicted_Impact!$C$138</f>
        <v>8.7483690115041099</v>
      </c>
      <c r="CO131" s="1">
        <f ca="1">CK131/Surge_Predicted_Impact!$C$140</f>
        <v>52.158641864324764</v>
      </c>
      <c r="CP131" s="1">
        <f t="shared" ca="1" si="34"/>
        <v>60.907010875828874</v>
      </c>
      <c r="CQ131" s="1">
        <f ca="1">CI131/(Surge_Predicted_Impact!$C$138 + Surge_Predicted_Impact!$C$139)</f>
        <v>7.290307509586758</v>
      </c>
      <c r="CR131" s="1">
        <f ca="1">CK131/(Surge_Predicted_Impact!$C$140 + Surge_Predicted_Impact!$C$141)</f>
        <v>50.152540254158424</v>
      </c>
      <c r="CS131" s="152">
        <f>Surge_Predicted_Impact!$C$151</f>
        <v>12000</v>
      </c>
      <c r="CT131" s="152"/>
      <c r="CU131" s="1">
        <f ca="1">Surge_Predicted_Impact!$C$146*(Calculation!E131-Calculation!H131)</f>
        <v>-1.8539701262978169E-2</v>
      </c>
      <c r="CV131" s="1">
        <f ca="1">H130*1/Surge_Predicted_Impact!$C$60</f>
        <v>0.69810844538165007</v>
      </c>
      <c r="CW131" s="1">
        <f ca="1">CV131*Surge_Predicted_Impact!$C$144+CU131</f>
        <v>1.6365721006104336E-2</v>
      </c>
      <c r="CX131" s="1">
        <f ca="1">CX130*(1-1/Surge_Predicted_Impact!$C$147)+CW130</f>
        <v>40.693354710627716</v>
      </c>
      <c r="CY131" s="1">
        <f ca="1">$CX131*(1-Surge_Predicted_Impact!$C$145)</f>
        <v>30.520016032970787</v>
      </c>
      <c r="CZ131" s="1">
        <f ca="1">$CX131*(1+Surge_Predicted_Impact!$C$145)</f>
        <v>50.866693388284645</v>
      </c>
      <c r="DA131" s="1">
        <f ca="1">CX131/Surge_Predicted_Impact!$C$148</f>
        <v>13.564451570209238</v>
      </c>
      <c r="DB131" s="152">
        <f>Surge_Predicted_Impact!$C$152</f>
        <v>0</v>
      </c>
    </row>
    <row r="132" spans="2:106" x14ac:dyDescent="0.25">
      <c r="B132" s="30">
        <f t="shared" si="35"/>
        <v>44021</v>
      </c>
      <c r="C132" s="18">
        <f ca="1">INDIRECT(_xlfn.CONCAT(EpidemiologicalModel_Selection!$C$2,"!",EpidemiologicalModel_Selection!$C$5,ROW()-1))</f>
        <v>73683.459083032765</v>
      </c>
      <c r="D132" s="18">
        <f ca="1">INDIRECT(_xlfn.CONCAT(EpidemiologicalModel_Selection!$C$2,"!",EpidemiologicalModel_Selection!$C$3,ROW()-1))</f>
        <v>439.22627092207182</v>
      </c>
      <c r="E132" s="37">
        <f ca="1">INDIRECT(_xlfn.CONCAT(EpidemiologicalModel_Selection!$C$2,"!",EpidemiologicalModel_Selection!$C$4,ROW()-1))</f>
        <v>4.0935805268691183</v>
      </c>
      <c r="F132" s="37">
        <f ca="1">E132*Surge_Predicted_Impact!$D$53</f>
        <v>0.34713562867850123</v>
      </c>
      <c r="G132" s="6">
        <f t="shared" ca="1" si="36"/>
        <v>4.2553483587161782</v>
      </c>
      <c r="H132" s="24">
        <f ca="1">H131*(1-1/Surge_Predicted_Impact!$C$60)+F132</f>
        <v>4.2553483587161782</v>
      </c>
      <c r="I132" s="24">
        <f ca="1">(1-Surge_Predicted_Impact!$C$68)*Calculation!O131</f>
        <v>0.47056629121667576</v>
      </c>
      <c r="J132" s="24">
        <f ca="1">I132+(J131*(1-1/Surge_Predicted_Impact!$C$63))</f>
        <v>5.6912810763545902</v>
      </c>
      <c r="K132" s="24">
        <f ca="1">(1/Surge_Predicted_Impact!$C$62)*Calculation!L131</f>
        <v>0.20609325236508708</v>
      </c>
      <c r="L132" s="24">
        <f ca="1">M132+L131*(1-1/Surge_Predicted_Impact!$C$62)</f>
        <v>2.3063241490739017</v>
      </c>
      <c r="M132" s="1">
        <f ca="1">E132*Surge_Predicted_Impact!$D$55</f>
        <v>3.9298373057943578E-2</v>
      </c>
      <c r="N132" s="6">
        <f ca="1">N131*(1-1/Surge_Predicted_Impact!$C$64)+K132</f>
        <v>3.3255885297724603</v>
      </c>
      <c r="O132" s="24">
        <f ca="1">N131*1/Surge_Predicted_Impact!$C$64</f>
        <v>0.44564218248676757</v>
      </c>
      <c r="P132" s="1">
        <f ca="1">E132*Surge_Predicted_Impact!$D$54</f>
        <v>0.2685388825626141</v>
      </c>
      <c r="Q132" s="1">
        <f ca="1">Q131*(1-1/Surge_Predicted_Impact!$C$61)+P132</f>
        <v>28.813243372487928</v>
      </c>
      <c r="R132" s="6">
        <f t="shared" ca="1" si="37"/>
        <v>36.810848597916419</v>
      </c>
      <c r="S132" s="1">
        <f ca="1">E132*Surge_Predicted_Impact!$D$56</f>
        <v>1.9649186528971789E-4</v>
      </c>
      <c r="T132" s="6">
        <f ca="1">T131*(1-1/Surge_Predicted_Impact!$C$65)+S132</f>
        <v>6.018589957285699E-3</v>
      </c>
      <c r="U132" s="1">
        <f ca="1">E132*Surge_Predicted_Impact!$D$57</f>
        <v>3.143869844635486E-4</v>
      </c>
      <c r="V132" s="6">
        <f ca="1">U131*(1-1/Surge_Predicted_Impact!$C$66)+U132</f>
        <v>3.143869844635486E-4</v>
      </c>
      <c r="W132" s="5">
        <f>Surge_Predicted_Impact!$C$72</f>
        <v>0</v>
      </c>
      <c r="X132" s="160">
        <f>Surge_Predicted_Impact!$C$73</f>
        <v>0</v>
      </c>
      <c r="Y132" s="5">
        <f>Surge_Predicted_Impact!$C$74</f>
        <v>0</v>
      </c>
      <c r="Z132" s="5">
        <f>Surge_Predicted_Impact!$C$75</f>
        <v>0</v>
      </c>
      <c r="AA132" s="5">
        <f>Surge_Predicted_Impact!$C$76</f>
        <v>0</v>
      </c>
      <c r="AC132" s="18">
        <f ca="1">_xlfn.CEILING.MATH(G132/Surge_Predicted_Impact!$C$92)*(24/Surge_Predicted_Impact!$C$89)*(7/Surge_Predicted_Impact!$C$90)</f>
        <v>10.5</v>
      </c>
      <c r="AD132" s="18">
        <f ca="1">_xlfn.CEILING.MATH(R132/Surge_Predicted_Impact!$C$93)*(24/Surge_Predicted_Impact!$C$89)*(7/Surge_Predicted_Impact!$C$90)</f>
        <v>68.25</v>
      </c>
      <c r="AE132" s="1">
        <f t="shared" ref="AE132:AE195" ca="1" si="46">SUM(AC132:AD132)</f>
        <v>78.75</v>
      </c>
      <c r="AF132" s="1">
        <f ca="1">_xlfn.CEILING.MATH(N132/Surge_Predicted_Impact!$C$94)*24/Surge_Predicted_Impact!$C$89*7/Surge_Predicted_Impact!$C$90</f>
        <v>21</v>
      </c>
      <c r="AG132" s="1">
        <f ca="1">_xlfn.CEILING.MATH(T132/Surge_Predicted_Impact!$C$95)*24/Surge_Predicted_Impact!$C$89*7/Surge_Predicted_Impact!$C$90</f>
        <v>5.25</v>
      </c>
      <c r="AH132" s="1">
        <f ca="1">_xlfn.CEILING.MATH(V132/Surge_Predicted_Impact!$C$96)*24/Surge_Predicted_Impact!$C$89*7/Surge_Predicted_Impact!$C$90</f>
        <v>5.25</v>
      </c>
      <c r="AI132" s="18">
        <f t="shared" ca="1" si="38"/>
        <v>110.25</v>
      </c>
      <c r="AJ132" s="41"/>
      <c r="AK132" s="23">
        <f ca="1">_xlfn.CEILING.MATH(G132/Surge_Predicted_Impact!$C$103)*24/Surge_Predicted_Impact!$C$100*7/Surge_Predicted_Impact!$C$101</f>
        <v>5.25</v>
      </c>
      <c r="AL132" s="23">
        <f ca="1">_xlfn.CEILING.MATH(R132/Surge_Predicted_Impact!$C$104)*24/Surge_Predicted_Impact!$C$100*7/Surge_Predicted_Impact!$C$101</f>
        <v>36.75</v>
      </c>
      <c r="AM132" s="23">
        <f ca="1">_xlfn.CEILING.MATH(N132/Surge_Predicted_Impact!$C$105)*24/Surge_Predicted_Impact!$C$100*7/Surge_Predicted_Impact!$C$101</f>
        <v>10.5</v>
      </c>
      <c r="AN132" s="23">
        <f ca="1">_xlfn.CEILING.MATH(T132/Surge_Predicted_Impact!$C$106)*24/Surge_Predicted_Impact!$C$100*7/Surge_Predicted_Impact!$C$101</f>
        <v>5.25</v>
      </c>
      <c r="AO132" s="23">
        <f ca="1">_xlfn.CEILING.MATH(V132/Surge_Predicted_Impact!$C$107)*24/Surge_Predicted_Impact!$C$100*7/Surge_Predicted_Impact!$C$101</f>
        <v>5.25</v>
      </c>
      <c r="AP132" s="1">
        <f t="shared" ref="AP132:AP195" ca="1" si="47">SUM(AK132:AO132)</f>
        <v>63</v>
      </c>
      <c r="AR132" s="38">
        <f ca="1">G132/Surge_Predicted_Impact!$C$81</f>
        <v>1.4184494529053928</v>
      </c>
      <c r="AS132" s="38">
        <f ca="1">$R132/Surge_Predicted_Impact!$C$82</f>
        <v>18.405424298958209</v>
      </c>
      <c r="AT132" s="38">
        <f t="shared" ref="AT132:AT195" ca="1" si="48">SUM(AR132:AS132)</f>
        <v>19.823873751863601</v>
      </c>
      <c r="AU132" s="38">
        <f ca="1">N132/Surge_Predicted_Impact!$C$83</f>
        <v>1.6627942648862302</v>
      </c>
      <c r="AV132" s="38">
        <f ca="1">T132/Surge_Predicted_Impact!$C$84</f>
        <v>3.0092949786428495E-3</v>
      </c>
      <c r="AW132" s="38">
        <f ca="1">V132/Surge_Predicted_Impact!$C$85</f>
        <v>7.859674611588715E-5</v>
      </c>
      <c r="AX132" s="38">
        <f t="shared" ref="AX132:AX195" ca="1" si="49">SUM(AU132:AW132,AR132:AS132)</f>
        <v>21.489755908474592</v>
      </c>
      <c r="AZ132" s="1">
        <f ca="1">(AE132-BA131)*Surge_Predicted_Impact!$C$124</f>
        <v>0.48432994640815269</v>
      </c>
      <c r="BA132" s="1">
        <f ca="1">BA131*(1-1/Surge_Predicted_Impact!$C$125)+AZ132</f>
        <v>28.635834922793975</v>
      </c>
      <c r="BB132" s="37">
        <f t="shared" ca="1" si="39"/>
        <v>107.38583492279398</v>
      </c>
      <c r="BC132" s="1">
        <f ca="1">(AF132-BD131)*Surge_Predicted_Impact!$C$124</f>
        <v>0.13359706152881995</v>
      </c>
      <c r="BD132" s="1">
        <f ca="1">BD131*(1-1/Surge_Predicted_Impact!$C$125)+BC132</f>
        <v>7.2281556338526824</v>
      </c>
      <c r="BE132" s="37">
        <f t="shared" ref="BE132:BE163" ca="1" si="50">BD132+AF132</f>
        <v>28.228155633852683</v>
      </c>
      <c r="BF132" s="1">
        <f ca="1">(AI132-BG131)*Surge_Predicted_Impact!$C$124</f>
        <v>0.71002556789646509</v>
      </c>
      <c r="BG132" s="1">
        <f ca="1">BG131*(1-1/Surge_Predicted_Impact!$C$125)+BF132</f>
        <v>37.154079977510428</v>
      </c>
      <c r="BH132" s="37">
        <f t="shared" ref="BH132:BH163" ca="1" si="51">BG132+AI132</f>
        <v>147.40407997751043</v>
      </c>
      <c r="BJ132" s="1">
        <f ca="1">(AT132-BK131)*Surge_Predicted_Impact!$C$124</f>
        <v>0.11479359260666991</v>
      </c>
      <c r="BK132" s="1">
        <f ca="1">BK131*(1-1/Surge_Predicted_Impact!$C$125)+BJ132</f>
        <v>7.8632713344320946</v>
      </c>
      <c r="BL132" s="37">
        <f t="shared" ca="1" si="40"/>
        <v>27.687145086295697</v>
      </c>
      <c r="BM132" s="1">
        <f ca="1">(AU132-BN131)*Surge_Predicted_Impact!$C$124</f>
        <v>9.6974752026718885E-3</v>
      </c>
      <c r="BN132" s="1">
        <f ca="1">BN131*(1-1/Surge_Predicted_Impact!$C$125)+BM132</f>
        <v>0.65324088092035304</v>
      </c>
      <c r="BO132" s="37">
        <f t="shared" ca="1" si="41"/>
        <v>2.3160351458065831</v>
      </c>
      <c r="BP132" s="1">
        <f ca="1">(AX132-AY131)*Surge_Predicted_Impact!$C$124</f>
        <v>0.21489755908474592</v>
      </c>
      <c r="BQ132" s="1">
        <f ca="1">BQ131*(1-1/Surge_Predicted_Impact!$C$125)+BP132</f>
        <v>11.891421319608865</v>
      </c>
      <c r="BR132" s="1">
        <f t="shared" ref="BR132:BR163" ca="1" si="52">BQ132+AX132</f>
        <v>33.381177228083459</v>
      </c>
      <c r="BS132" s="1">
        <f ca="1">(AP132-AQ131)*Surge_Predicted_Impact!$C$124</f>
        <v>0.63</v>
      </c>
      <c r="BT132" s="1">
        <f ca="1">BT131*(1-1/Surge_Predicted_Impact!$C$125)+BS132</f>
        <v>26.778264036528114</v>
      </c>
      <c r="BU132" s="1">
        <f t="shared" ref="BU132:BU163" ca="1" si="53">BT132+AP132</f>
        <v>89.778264036528114</v>
      </c>
      <c r="BW132" s="1">
        <f>Surge_Predicted_Impact!$C$112</f>
        <v>0</v>
      </c>
      <c r="BX132" s="1">
        <f>Surge_Predicted_Impact!$C$113</f>
        <v>0</v>
      </c>
      <c r="BY132" s="152">
        <f>Surge_Predicted_Impact!$C$114</f>
        <v>0</v>
      </c>
      <c r="BZ132" s="152">
        <f>Surge_Predicted_Impact!$C$115</f>
        <v>0</v>
      </c>
      <c r="CA132" s="152">
        <f t="shared" ref="CA132:CA195" si="54">SUM(BW132:BZ132)</f>
        <v>0</v>
      </c>
      <c r="CB132" s="1">
        <f>Surge_Predicted_Impact!$C$117</f>
        <v>0</v>
      </c>
      <c r="CC132" s="1">
        <f>Surge_Predicted_Impact!$C$118</f>
        <v>0</v>
      </c>
      <c r="CD132" s="1">
        <f>Surge_Predicted_Impact!$C$119</f>
        <v>0</v>
      </c>
      <c r="CE132" s="1">
        <f t="shared" ref="CE132:CE195" si="55">SUM(CB132:CD132)</f>
        <v>0</v>
      </c>
      <c r="CF132" s="152">
        <f>Surge_Predicted_Impact!$C$120</f>
        <v>0</v>
      </c>
      <c r="CH132" s="1">
        <f ca="1">D132*Surge_Predicted_Impact!$C$135</f>
        <v>4392.2627092207185</v>
      </c>
      <c r="CI132" s="18">
        <f ca="1">(C132-C131)*Surge_Predicted_Impact!$C$135</f>
        <v>40.935805268672993</v>
      </c>
      <c r="CJ132" s="18">
        <f ca="1">CJ131*(1- 1/Surge_Predicted_Impact!$C$137)+CI132</f>
        <v>1253.8729077677488</v>
      </c>
      <c r="CK132" s="18">
        <f t="shared" ref="CK132:CK195" ca="1" si="56">CJ132-CI132</f>
        <v>1212.9371024990758</v>
      </c>
      <c r="CL132" s="1">
        <f ca="1">CJ132*(1-Surge_Predicted_Impact!$C$136)</f>
        <v>1065.7919716025865</v>
      </c>
      <c r="CM132" s="1">
        <f ca="1">CJ132*(1+Surge_Predicted_Impact!$C$136)</f>
        <v>1441.953843932911</v>
      </c>
      <c r="CN132" s="1">
        <f ca="1">CI132/Surge_Predicted_Impact!$C$138</f>
        <v>8.1871610537345987</v>
      </c>
      <c r="CO132" s="1">
        <f ca="1">CK132/Surge_Predicted_Impact!$C$140</f>
        <v>48.517484099963028</v>
      </c>
      <c r="CP132" s="1">
        <f t="shared" ref="CP132:CP195" ca="1" si="57">CO132+CN132</f>
        <v>56.704645153697626</v>
      </c>
      <c r="CQ132" s="1">
        <f ca="1">CI132/(Surge_Predicted_Impact!$C$138 + Surge_Predicted_Impact!$C$139)</f>
        <v>6.8226342114454992</v>
      </c>
      <c r="CR132" s="1">
        <f ca="1">CK132/(Surge_Predicted_Impact!$C$140 + Surge_Predicted_Impact!$C$141)</f>
        <v>46.651427019195225</v>
      </c>
      <c r="CS132" s="152">
        <f>Surge_Predicted_Impact!$C$151</f>
        <v>12000</v>
      </c>
      <c r="CT132" s="152"/>
      <c r="CU132" s="1">
        <f ca="1">Surge_Predicted_Impact!$C$146*(Calculation!E132-Calculation!H132)</f>
        <v>-1.617678318470599E-2</v>
      </c>
      <c r="CV132" s="1">
        <f ca="1">H131*1/Surge_Predicted_Impact!$C$60</f>
        <v>0.65136878833961276</v>
      </c>
      <c r="CW132" s="1">
        <f ca="1">CV132*Surge_Predicted_Impact!$C$144+CU132</f>
        <v>1.6391656232274652E-2</v>
      </c>
      <c r="CX132" s="1">
        <f ca="1">CX131*(1-1/Surge_Predicted_Impact!$C$147)+CW131</f>
        <v>38.675052696102433</v>
      </c>
      <c r="CY132" s="1">
        <f ca="1">$CX132*(1-Surge_Predicted_Impact!$C$145)</f>
        <v>29.006289522076827</v>
      </c>
      <c r="CZ132" s="1">
        <f ca="1">$CX132*(1+Surge_Predicted_Impact!$C$145)</f>
        <v>48.34381587012804</v>
      </c>
      <c r="DA132" s="1">
        <f ca="1">CX132/Surge_Predicted_Impact!$C$148</f>
        <v>12.891684232034144</v>
      </c>
      <c r="DB132" s="152">
        <f>Surge_Predicted_Impact!$C$152</f>
        <v>0</v>
      </c>
    </row>
    <row r="133" spans="2:106" x14ac:dyDescent="0.25">
      <c r="B133" s="30">
        <f t="shared" ref="B133:B196" si="58">B132+1</f>
        <v>44022</v>
      </c>
      <c r="C133" s="18">
        <f ca="1">INDIRECT(_xlfn.CONCAT(EpidemiologicalModel_Selection!$C$2,"!",EpidemiologicalModel_Selection!$C$5,ROW()-1))</f>
        <v>73687.290381602492</v>
      </c>
      <c r="D133" s="18">
        <f ca="1">INDIRECT(_xlfn.CONCAT(EpidemiologicalModel_Selection!$C$2,"!",EpidemiologicalModel_Selection!$C$3,ROW()-1))</f>
        <v>411.68426442593778</v>
      </c>
      <c r="E133" s="37">
        <f ca="1">INDIRECT(_xlfn.CONCAT(EpidemiologicalModel_Selection!$C$2,"!",EpidemiologicalModel_Selection!$C$4,ROW()-1))</f>
        <v>3.8312985697282782</v>
      </c>
      <c r="F133" s="37">
        <f ca="1">E133*Surge_Predicted_Impact!$D$53</f>
        <v>0.32489411871295798</v>
      </c>
      <c r="G133" s="6">
        <f t="shared" ref="G133:G196" ca="1" si="59">H133</f>
        <v>3.9723355690411113</v>
      </c>
      <c r="H133" s="24">
        <f ca="1">H132*(1-1/Surge_Predicted_Impact!$C$60)+F133</f>
        <v>3.9723355690411113</v>
      </c>
      <c r="I133" s="24">
        <f ca="1">(1-Surge_Predicted_Impact!$C$68)*Calculation!O132</f>
        <v>0.43895754974946605</v>
      </c>
      <c r="J133" s="24">
        <f ca="1">I133+(J132*(1-1/Surge_Predicted_Impact!$C$63))</f>
        <v>5.3171984723391148</v>
      </c>
      <c r="K133" s="24">
        <f ca="1">(1/Surge_Predicted_Impact!$C$62)*Calculation!L132</f>
        <v>0.19219367908949181</v>
      </c>
      <c r="L133" s="24">
        <f ca="1">M133+L132*(1-1/Surge_Predicted_Impact!$C$62)</f>
        <v>2.1509109362538013</v>
      </c>
      <c r="M133" s="1">
        <f ca="1">E133*Surge_Predicted_Impact!$D$55</f>
        <v>3.6780466269391507E-2</v>
      </c>
      <c r="N133" s="6">
        <f ca="1">N132*(1-1/Surge_Predicted_Impact!$C$64)+K133</f>
        <v>3.1020836426403946</v>
      </c>
      <c r="O133" s="24">
        <f ca="1">N132*1/Surge_Predicted_Impact!$C$64</f>
        <v>0.41569856622155754</v>
      </c>
      <c r="P133" s="1">
        <f ca="1">E133*Surge_Predicted_Impact!$D$54</f>
        <v>0.25133318617417499</v>
      </c>
      <c r="Q133" s="1">
        <f ca="1">Q132*(1-1/Surge_Predicted_Impact!$C$61)+P133</f>
        <v>27.006487746341538</v>
      </c>
      <c r="R133" s="6">
        <f t="shared" ref="R133:R196" ca="1" si="60">SUM(Q133,J133,L133)</f>
        <v>34.47459715493445</v>
      </c>
      <c r="S133" s="1">
        <f ca="1">E133*Surge_Predicted_Impact!$D$56</f>
        <v>1.8390233134695755E-4</v>
      </c>
      <c r="T133" s="6">
        <f ca="1">T132*(1-1/Surge_Predicted_Impact!$C$65)+S133</f>
        <v>5.6006332929040862E-3</v>
      </c>
      <c r="U133" s="1">
        <f ca="1">E133*Surge_Predicted_Impact!$D$57</f>
        <v>2.9424373015513207E-4</v>
      </c>
      <c r="V133" s="6">
        <f ca="1">U132*(1-1/Surge_Predicted_Impact!$C$66)+U133</f>
        <v>2.9424373015513207E-4</v>
      </c>
      <c r="W133" s="5">
        <f>Surge_Predicted_Impact!$C$72</f>
        <v>0</v>
      </c>
      <c r="X133" s="160">
        <f>Surge_Predicted_Impact!$C$73</f>
        <v>0</v>
      </c>
      <c r="Y133" s="5">
        <f>Surge_Predicted_Impact!$C$74</f>
        <v>0</v>
      </c>
      <c r="Z133" s="5">
        <f>Surge_Predicted_Impact!$C$75</f>
        <v>0</v>
      </c>
      <c r="AA133" s="5">
        <f>Surge_Predicted_Impact!$C$76</f>
        <v>0</v>
      </c>
      <c r="AC133" s="18">
        <f ca="1">_xlfn.CEILING.MATH(G133/Surge_Predicted_Impact!$C$92)*(24/Surge_Predicted_Impact!$C$89)*(7/Surge_Predicted_Impact!$C$90)</f>
        <v>5.25</v>
      </c>
      <c r="AD133" s="18">
        <f ca="1">_xlfn.CEILING.MATH(R133/Surge_Predicted_Impact!$C$93)*(24/Surge_Predicted_Impact!$C$89)*(7/Surge_Predicted_Impact!$C$90)</f>
        <v>63</v>
      </c>
      <c r="AE133" s="1">
        <f t="shared" ca="1" si="46"/>
        <v>68.25</v>
      </c>
      <c r="AF133" s="1">
        <f ca="1">_xlfn.CEILING.MATH(N133/Surge_Predicted_Impact!$C$94)*24/Surge_Predicted_Impact!$C$89*7/Surge_Predicted_Impact!$C$90</f>
        <v>21</v>
      </c>
      <c r="AG133" s="1">
        <f ca="1">_xlfn.CEILING.MATH(T133/Surge_Predicted_Impact!$C$95)*24/Surge_Predicted_Impact!$C$89*7/Surge_Predicted_Impact!$C$90</f>
        <v>5.25</v>
      </c>
      <c r="AH133" s="1">
        <f ca="1">_xlfn.CEILING.MATH(V133/Surge_Predicted_Impact!$C$96)*24/Surge_Predicted_Impact!$C$89*7/Surge_Predicted_Impact!$C$90</f>
        <v>5.25</v>
      </c>
      <c r="AI133" s="18">
        <f t="shared" ref="AI133:AI196" ca="1" si="61">SUM(AC133:AD133,AF133:AH133)</f>
        <v>99.75</v>
      </c>
      <c r="AJ133" s="41"/>
      <c r="AK133" s="23">
        <f ca="1">_xlfn.CEILING.MATH(G133/Surge_Predicted_Impact!$C$103)*24/Surge_Predicted_Impact!$C$100*7/Surge_Predicted_Impact!$C$101</f>
        <v>5.25</v>
      </c>
      <c r="AL133" s="23">
        <f ca="1">_xlfn.CEILING.MATH(R133/Surge_Predicted_Impact!$C$104)*24/Surge_Predicted_Impact!$C$100*7/Surge_Predicted_Impact!$C$101</f>
        <v>31.5</v>
      </c>
      <c r="AM133" s="23">
        <f ca="1">_xlfn.CEILING.MATH(N133/Surge_Predicted_Impact!$C$105)*24/Surge_Predicted_Impact!$C$100*7/Surge_Predicted_Impact!$C$101</f>
        <v>10.5</v>
      </c>
      <c r="AN133" s="23">
        <f ca="1">_xlfn.CEILING.MATH(T133/Surge_Predicted_Impact!$C$106)*24/Surge_Predicted_Impact!$C$100*7/Surge_Predicted_Impact!$C$101</f>
        <v>5.25</v>
      </c>
      <c r="AO133" s="23">
        <f ca="1">_xlfn.CEILING.MATH(V133/Surge_Predicted_Impact!$C$107)*24/Surge_Predicted_Impact!$C$100*7/Surge_Predicted_Impact!$C$101</f>
        <v>5.25</v>
      </c>
      <c r="AP133" s="1">
        <f t="shared" ca="1" si="47"/>
        <v>57.75</v>
      </c>
      <c r="AR133" s="38">
        <f ca="1">G133/Surge_Predicted_Impact!$C$81</f>
        <v>1.3241118563470371</v>
      </c>
      <c r="AS133" s="38">
        <f ca="1">$R133/Surge_Predicted_Impact!$C$82</f>
        <v>17.237298577467225</v>
      </c>
      <c r="AT133" s="38">
        <f t="shared" ca="1" si="48"/>
        <v>18.561410433814263</v>
      </c>
      <c r="AU133" s="38">
        <f ca="1">N133/Surge_Predicted_Impact!$C$83</f>
        <v>1.5510418213201973</v>
      </c>
      <c r="AV133" s="38">
        <f ca="1">T133/Surge_Predicted_Impact!$C$84</f>
        <v>2.8003166464520431E-3</v>
      </c>
      <c r="AW133" s="38">
        <f ca="1">V133/Surge_Predicted_Impact!$C$85</f>
        <v>7.3560932538783018E-5</v>
      </c>
      <c r="AX133" s="38">
        <f t="shared" ca="1" si="49"/>
        <v>20.115326132713449</v>
      </c>
      <c r="AZ133" s="1">
        <f ca="1">(AE133-BA132)*Surge_Predicted_Impact!$C$124</f>
        <v>0.39614165077206026</v>
      </c>
      <c r="BA133" s="1">
        <f ca="1">BA132*(1-1/Surge_Predicted_Impact!$C$125)+AZ133</f>
        <v>26.986559793366464</v>
      </c>
      <c r="BB133" s="37">
        <f t="shared" ref="BB133:BB196" ca="1" si="62">BA133+AE133</f>
        <v>95.236559793366467</v>
      </c>
      <c r="BC133" s="1">
        <f ca="1">(AF133-BD132)*Surge_Predicted_Impact!$C$124</f>
        <v>0.13771844366147318</v>
      </c>
      <c r="BD133" s="1">
        <f ca="1">BD132*(1-1/Surge_Predicted_Impact!$C$125)+BC133</f>
        <v>6.8495772465246789</v>
      </c>
      <c r="BE133" s="37">
        <f t="shared" ca="1" si="50"/>
        <v>27.849577246524678</v>
      </c>
      <c r="BF133" s="1">
        <f ca="1">(AI133-BG132)*Surge_Predicted_Impact!$C$124</f>
        <v>0.62595920022489571</v>
      </c>
      <c r="BG133" s="1">
        <f ca="1">BG132*(1-1/Surge_Predicted_Impact!$C$125)+BF133</f>
        <v>35.126176322198866</v>
      </c>
      <c r="BH133" s="37">
        <f t="shared" ca="1" si="51"/>
        <v>134.87617632219886</v>
      </c>
      <c r="BJ133" s="1">
        <f ca="1">(AT133-BK132)*Surge_Predicted_Impact!$C$124</f>
        <v>0.10698139099382167</v>
      </c>
      <c r="BK133" s="1">
        <f ca="1">BK132*(1-1/Surge_Predicted_Impact!$C$125)+BJ133</f>
        <v>7.4085904872521953</v>
      </c>
      <c r="BL133" s="37">
        <f t="shared" ref="BL133:BL196" ca="1" si="63">BK133+AT133</f>
        <v>25.970000921066458</v>
      </c>
      <c r="BM133" s="1">
        <f ca="1">(AU133-BN132)*Surge_Predicted_Impact!$C$124</f>
        <v>8.9780094039984427E-3</v>
      </c>
      <c r="BN133" s="1">
        <f ca="1">BN132*(1-1/Surge_Predicted_Impact!$C$125)+BM133</f>
        <v>0.61555882740146906</v>
      </c>
      <c r="BO133" s="37">
        <f t="shared" ref="BO133:BO196" ca="1" si="64">BN133+AU133</f>
        <v>2.1666006487216665</v>
      </c>
      <c r="BP133" s="1">
        <f ca="1">(AX133-AY132)*Surge_Predicted_Impact!$C$124</f>
        <v>0.20115326132713449</v>
      </c>
      <c r="BQ133" s="1">
        <f ca="1">BQ132*(1-1/Surge_Predicted_Impact!$C$125)+BP133</f>
        <v>11.243187343821081</v>
      </c>
      <c r="BR133" s="1">
        <f t="shared" ca="1" si="52"/>
        <v>31.358513476534529</v>
      </c>
      <c r="BS133" s="1">
        <f ca="1">(AP133-AQ132)*Surge_Predicted_Impact!$C$124</f>
        <v>0.57750000000000001</v>
      </c>
      <c r="BT133" s="1">
        <f ca="1">BT132*(1-1/Surge_Predicted_Impact!$C$125)+BS133</f>
        <v>25.44303089106182</v>
      </c>
      <c r="BU133" s="1">
        <f t="shared" ca="1" si="53"/>
        <v>83.193030891061824</v>
      </c>
      <c r="BW133" s="1">
        <f>Surge_Predicted_Impact!$C$112</f>
        <v>0</v>
      </c>
      <c r="BX133" s="1">
        <f>Surge_Predicted_Impact!$C$113</f>
        <v>0</v>
      </c>
      <c r="BY133" s="152">
        <f>Surge_Predicted_Impact!$C$114</f>
        <v>0</v>
      </c>
      <c r="BZ133" s="152">
        <f>Surge_Predicted_Impact!$C$115</f>
        <v>0</v>
      </c>
      <c r="CA133" s="152">
        <f t="shared" si="54"/>
        <v>0</v>
      </c>
      <c r="CB133" s="1">
        <f>Surge_Predicted_Impact!$C$117</f>
        <v>0</v>
      </c>
      <c r="CC133" s="1">
        <f>Surge_Predicted_Impact!$C$118</f>
        <v>0</v>
      </c>
      <c r="CD133" s="1">
        <f>Surge_Predicted_Impact!$C$119</f>
        <v>0</v>
      </c>
      <c r="CE133" s="1">
        <f t="shared" si="55"/>
        <v>0</v>
      </c>
      <c r="CF133" s="152">
        <f>Surge_Predicted_Impact!$C$120</f>
        <v>0</v>
      </c>
      <c r="CH133" s="1">
        <f ca="1">D133*Surge_Predicted_Impact!$C$135</f>
        <v>4116.8426442593782</v>
      </c>
      <c r="CI133" s="18">
        <f ca="1">(C133-C132)*Surge_Predicted_Impact!$C$135</f>
        <v>38.312985697266413</v>
      </c>
      <c r="CJ133" s="18">
        <f ca="1">CJ132*(1- 1/Surge_Predicted_Impact!$C$137)+CI133</f>
        <v>1166.7986026882404</v>
      </c>
      <c r="CK133" s="18">
        <f t="shared" ca="1" si="56"/>
        <v>1128.485616990974</v>
      </c>
      <c r="CL133" s="1">
        <f ca="1">CJ133*(1-Surge_Predicted_Impact!$C$136)</f>
        <v>991.77881228500428</v>
      </c>
      <c r="CM133" s="1">
        <f ca="1">CJ133*(1+Surge_Predicted_Impact!$C$136)</f>
        <v>1341.8183930914763</v>
      </c>
      <c r="CN133" s="1">
        <f ca="1">CI133/Surge_Predicted_Impact!$C$138</f>
        <v>7.6625971394532826</v>
      </c>
      <c r="CO133" s="1">
        <f ca="1">CK133/Surge_Predicted_Impact!$C$140</f>
        <v>45.139424679638957</v>
      </c>
      <c r="CP133" s="1">
        <f t="shared" ca="1" si="57"/>
        <v>52.802021819092239</v>
      </c>
      <c r="CQ133" s="1">
        <f ca="1">CI133/(Surge_Predicted_Impact!$C$138 + Surge_Predicted_Impact!$C$139)</f>
        <v>6.3854976162110688</v>
      </c>
      <c r="CR133" s="1">
        <f ca="1">CK133/(Surge_Predicted_Impact!$C$140 + Surge_Predicted_Impact!$C$141)</f>
        <v>43.403292961191305</v>
      </c>
      <c r="CS133" s="152">
        <f>Surge_Predicted_Impact!$C$151</f>
        <v>12000</v>
      </c>
      <c r="CT133" s="152"/>
      <c r="CU133" s="1">
        <f ca="1">Surge_Predicted_Impact!$C$146*(Calculation!E133-Calculation!H133)</f>
        <v>-1.410369993128331E-2</v>
      </c>
      <c r="CV133" s="1">
        <f ca="1">H132*1/Surge_Predicted_Impact!$C$60</f>
        <v>0.60790690838802541</v>
      </c>
      <c r="CW133" s="1">
        <f ca="1">CV133*Surge_Predicted_Impact!$C$144+CU133</f>
        <v>1.6291645488117963E-2</v>
      </c>
      <c r="CX133" s="1">
        <f ca="1">CX132*(1-1/Surge_Predicted_Impact!$C$147)+CW132</f>
        <v>36.757691717529582</v>
      </c>
      <c r="CY133" s="1">
        <f ca="1">$CX133*(1-Surge_Predicted_Impact!$C$145)</f>
        <v>27.568268788147186</v>
      </c>
      <c r="CZ133" s="1">
        <f ca="1">$CX133*(1+Surge_Predicted_Impact!$C$145)</f>
        <v>45.947114646911977</v>
      </c>
      <c r="DA133" s="1">
        <f ca="1">CX133/Surge_Predicted_Impact!$C$148</f>
        <v>12.252563905843195</v>
      </c>
      <c r="DB133" s="152">
        <f>Surge_Predicted_Impact!$C$152</f>
        <v>0</v>
      </c>
    </row>
    <row r="134" spans="2:106" x14ac:dyDescent="0.25">
      <c r="B134" s="30">
        <f t="shared" si="58"/>
        <v>44023</v>
      </c>
      <c r="C134" s="18">
        <f ca="1">INDIRECT(_xlfn.CONCAT(EpidemiologicalModel_Selection!$C$2,"!",EpidemiologicalModel_Selection!$C$5,ROW()-1))</f>
        <v>73690.876485003391</v>
      </c>
      <c r="D134" s="18">
        <f ca="1">INDIRECT(_xlfn.CONCAT(EpidemiologicalModel_Selection!$C$2,"!",EpidemiologicalModel_Selection!$C$3,ROW()-1))</f>
        <v>385.86434893926224</v>
      </c>
      <c r="E134" s="37">
        <f ca="1">INDIRECT(_xlfn.CONCAT(EpidemiologicalModel_Selection!$C$2,"!",EpidemiologicalModel_Selection!$C$4,ROW()-1))</f>
        <v>3.5861034008916248</v>
      </c>
      <c r="F134" s="37">
        <f ca="1">E134*Surge_Predicted_Impact!$D$53</f>
        <v>0.30410156839560981</v>
      </c>
      <c r="G134" s="6">
        <f t="shared" ca="1" si="59"/>
        <v>3.7089606275737057</v>
      </c>
      <c r="H134" s="24">
        <f ca="1">H133*(1-1/Surge_Predicted_Impact!$C$60)+F134</f>
        <v>3.7089606275737057</v>
      </c>
      <c r="I134" s="24">
        <f ca="1">(1-Surge_Predicted_Impact!$C$68)*Calculation!O133</f>
        <v>0.4094630877282342</v>
      </c>
      <c r="J134" s="24">
        <f ca="1">I134+(J133*(1-1/Surge_Predicted_Impact!$C$63))</f>
        <v>4.9670617783046183</v>
      </c>
      <c r="K134" s="24">
        <f ca="1">(1/Surge_Predicted_Impact!$C$62)*Calculation!L133</f>
        <v>0.1792425780211501</v>
      </c>
      <c r="L134" s="24">
        <f ca="1">M134+L133*(1-1/Surge_Predicted_Impact!$C$62)</f>
        <v>2.0060949508812107</v>
      </c>
      <c r="M134" s="1">
        <f ca="1">E134*Surge_Predicted_Impact!$D$55</f>
        <v>3.4426592648559635E-2</v>
      </c>
      <c r="N134" s="6">
        <f ca="1">N133*(1-1/Surge_Predicted_Impact!$C$64)+K134</f>
        <v>2.8935657653314952</v>
      </c>
      <c r="O134" s="24">
        <f ca="1">N133*1/Surge_Predicted_Impact!$C$64</f>
        <v>0.38776045533004933</v>
      </c>
      <c r="P134" s="1">
        <f ca="1">E134*Surge_Predicted_Impact!$D$54</f>
        <v>0.23524838309849055</v>
      </c>
      <c r="Q134" s="1">
        <f ca="1">Q133*(1-1/Surge_Predicted_Impact!$C$61)+P134</f>
        <v>25.312701290415632</v>
      </c>
      <c r="R134" s="6">
        <f t="shared" ca="1" si="60"/>
        <v>32.285858019601463</v>
      </c>
      <c r="S134" s="1">
        <f ca="1">E134*Surge_Predicted_Impact!$D$56</f>
        <v>1.7213296324279816E-4</v>
      </c>
      <c r="T134" s="6">
        <f ca="1">T133*(1-1/Surge_Predicted_Impact!$C$65)+S134</f>
        <v>5.2127029268564757E-3</v>
      </c>
      <c r="U134" s="1">
        <f ca="1">E134*Surge_Predicted_Impact!$D$57</f>
        <v>2.7541274118847707E-4</v>
      </c>
      <c r="V134" s="6">
        <f ca="1">U133*(1-1/Surge_Predicted_Impact!$C$66)+U134</f>
        <v>2.7541274118847707E-4</v>
      </c>
      <c r="W134" s="5">
        <f>Surge_Predicted_Impact!$C$72</f>
        <v>0</v>
      </c>
      <c r="X134" s="160">
        <f>Surge_Predicted_Impact!$C$73</f>
        <v>0</v>
      </c>
      <c r="Y134" s="5">
        <f>Surge_Predicted_Impact!$C$74</f>
        <v>0</v>
      </c>
      <c r="Z134" s="5">
        <f>Surge_Predicted_Impact!$C$75</f>
        <v>0</v>
      </c>
      <c r="AA134" s="5">
        <f>Surge_Predicted_Impact!$C$76</f>
        <v>0</v>
      </c>
      <c r="AC134" s="18">
        <f ca="1">_xlfn.CEILING.MATH(G134/Surge_Predicted_Impact!$C$92)*(24/Surge_Predicted_Impact!$C$89)*(7/Surge_Predicted_Impact!$C$90)</f>
        <v>5.25</v>
      </c>
      <c r="AD134" s="18">
        <f ca="1">_xlfn.CEILING.MATH(R134/Surge_Predicted_Impact!$C$93)*(24/Surge_Predicted_Impact!$C$89)*(7/Surge_Predicted_Impact!$C$90)</f>
        <v>57.75</v>
      </c>
      <c r="AE134" s="1">
        <f t="shared" ca="1" si="46"/>
        <v>63</v>
      </c>
      <c r="AF134" s="1">
        <f ca="1">_xlfn.CEILING.MATH(N134/Surge_Predicted_Impact!$C$94)*24/Surge_Predicted_Impact!$C$89*7/Surge_Predicted_Impact!$C$90</f>
        <v>15.75</v>
      </c>
      <c r="AG134" s="1">
        <f ca="1">_xlfn.CEILING.MATH(T134/Surge_Predicted_Impact!$C$95)*24/Surge_Predicted_Impact!$C$89*7/Surge_Predicted_Impact!$C$90</f>
        <v>5.25</v>
      </c>
      <c r="AH134" s="1">
        <f ca="1">_xlfn.CEILING.MATH(V134/Surge_Predicted_Impact!$C$96)*24/Surge_Predicted_Impact!$C$89*7/Surge_Predicted_Impact!$C$90</f>
        <v>5.25</v>
      </c>
      <c r="AI134" s="18">
        <f t="shared" ca="1" si="61"/>
        <v>89.25</v>
      </c>
      <c r="AJ134" s="41"/>
      <c r="AK134" s="23">
        <f ca="1">_xlfn.CEILING.MATH(G134/Surge_Predicted_Impact!$C$103)*24/Surge_Predicted_Impact!$C$100*7/Surge_Predicted_Impact!$C$101</f>
        <v>5.25</v>
      </c>
      <c r="AL134" s="23">
        <f ca="1">_xlfn.CEILING.MATH(R134/Surge_Predicted_Impact!$C$104)*24/Surge_Predicted_Impact!$C$100*7/Surge_Predicted_Impact!$C$101</f>
        <v>31.5</v>
      </c>
      <c r="AM134" s="23">
        <f ca="1">_xlfn.CEILING.MATH(N134/Surge_Predicted_Impact!$C$105)*24/Surge_Predicted_Impact!$C$100*7/Surge_Predicted_Impact!$C$101</f>
        <v>10.5</v>
      </c>
      <c r="AN134" s="23">
        <f ca="1">_xlfn.CEILING.MATH(T134/Surge_Predicted_Impact!$C$106)*24/Surge_Predicted_Impact!$C$100*7/Surge_Predicted_Impact!$C$101</f>
        <v>5.25</v>
      </c>
      <c r="AO134" s="23">
        <f ca="1">_xlfn.CEILING.MATH(V134/Surge_Predicted_Impact!$C$107)*24/Surge_Predicted_Impact!$C$100*7/Surge_Predicted_Impact!$C$101</f>
        <v>5.25</v>
      </c>
      <c r="AP134" s="1">
        <f t="shared" ca="1" si="47"/>
        <v>57.75</v>
      </c>
      <c r="AR134" s="38">
        <f ca="1">G134/Surge_Predicted_Impact!$C$81</f>
        <v>1.2363202091912353</v>
      </c>
      <c r="AS134" s="38">
        <f ca="1">$R134/Surge_Predicted_Impact!$C$82</f>
        <v>16.142929009800731</v>
      </c>
      <c r="AT134" s="38">
        <f t="shared" ca="1" si="48"/>
        <v>17.379249218991966</v>
      </c>
      <c r="AU134" s="38">
        <f ca="1">N134/Surge_Predicted_Impact!$C$83</f>
        <v>1.4467828826657476</v>
      </c>
      <c r="AV134" s="38">
        <f ca="1">T134/Surge_Predicted_Impact!$C$84</f>
        <v>2.6063514634282379E-3</v>
      </c>
      <c r="AW134" s="38">
        <f ca="1">V134/Surge_Predicted_Impact!$C$85</f>
        <v>6.8853185297119269E-5</v>
      </c>
      <c r="AX134" s="38">
        <f t="shared" ca="1" si="49"/>
        <v>18.828707306306441</v>
      </c>
      <c r="AZ134" s="1">
        <f ca="1">(AE134-BA133)*Surge_Predicted_Impact!$C$124</f>
        <v>0.36013440206633535</v>
      </c>
      <c r="BA134" s="1">
        <f ca="1">BA133*(1-1/Surge_Predicted_Impact!$C$125)+AZ134</f>
        <v>25.419082781620912</v>
      </c>
      <c r="BB134" s="37">
        <f t="shared" ca="1" si="62"/>
        <v>88.419082781620915</v>
      </c>
      <c r="BC134" s="1">
        <f ca="1">(AF134-BD133)*Surge_Predicted_Impact!$C$124</f>
        <v>8.9004227534753219E-2</v>
      </c>
      <c r="BD134" s="1">
        <f ca="1">BD133*(1-1/Surge_Predicted_Impact!$C$125)+BC134</f>
        <v>6.4493259564505268</v>
      </c>
      <c r="BE134" s="37">
        <f t="shared" ca="1" si="50"/>
        <v>22.199325956450526</v>
      </c>
      <c r="BF134" s="1">
        <f ca="1">(AI134-BG133)*Surge_Predicted_Impact!$C$124</f>
        <v>0.54123823677801131</v>
      </c>
      <c r="BG134" s="1">
        <f ca="1">BG133*(1-1/Surge_Predicted_Impact!$C$125)+BF134</f>
        <v>33.158401964534107</v>
      </c>
      <c r="BH134" s="37">
        <f t="shared" ca="1" si="51"/>
        <v>122.40840196453411</v>
      </c>
      <c r="BJ134" s="1">
        <f ca="1">(AT134-BK133)*Surge_Predicted_Impact!$C$124</f>
        <v>9.9706587317397719E-2</v>
      </c>
      <c r="BK134" s="1">
        <f ca="1">BK133*(1-1/Surge_Predicted_Impact!$C$125)+BJ134</f>
        <v>6.979112039765865</v>
      </c>
      <c r="BL134" s="37">
        <f t="shared" ca="1" si="63"/>
        <v>24.358361258757832</v>
      </c>
      <c r="BM134" s="1">
        <f ca="1">(AU134-BN133)*Surge_Predicted_Impact!$C$124</f>
        <v>8.312240552642786E-3</v>
      </c>
      <c r="BN134" s="1">
        <f ca="1">BN133*(1-1/Surge_Predicted_Impact!$C$125)+BM134</f>
        <v>0.57990258028257835</v>
      </c>
      <c r="BO134" s="37">
        <f t="shared" ca="1" si="64"/>
        <v>2.026685462948326</v>
      </c>
      <c r="BP134" s="1">
        <f ca="1">(AX134-AY133)*Surge_Predicted_Impact!$C$124</f>
        <v>0.18828707306306441</v>
      </c>
      <c r="BQ134" s="1">
        <f ca="1">BQ133*(1-1/Surge_Predicted_Impact!$C$125)+BP134</f>
        <v>10.628389606611211</v>
      </c>
      <c r="BR134" s="1">
        <f t="shared" ca="1" si="52"/>
        <v>29.457096912917653</v>
      </c>
      <c r="BS134" s="1">
        <f ca="1">(AP134-AQ133)*Surge_Predicted_Impact!$C$124</f>
        <v>0.57750000000000001</v>
      </c>
      <c r="BT134" s="1">
        <f ca="1">BT133*(1-1/Surge_Predicted_Impact!$C$125)+BS134</f>
        <v>24.203171541700264</v>
      </c>
      <c r="BU134" s="1">
        <f t="shared" ca="1" si="53"/>
        <v>81.953171541700272</v>
      </c>
      <c r="BW134" s="1">
        <f>Surge_Predicted_Impact!$C$112</f>
        <v>0</v>
      </c>
      <c r="BX134" s="1">
        <f>Surge_Predicted_Impact!$C$113</f>
        <v>0</v>
      </c>
      <c r="BY134" s="152">
        <f>Surge_Predicted_Impact!$C$114</f>
        <v>0</v>
      </c>
      <c r="BZ134" s="152">
        <f>Surge_Predicted_Impact!$C$115</f>
        <v>0</v>
      </c>
      <c r="CA134" s="152">
        <f t="shared" si="54"/>
        <v>0</v>
      </c>
      <c r="CB134" s="1">
        <f>Surge_Predicted_Impact!$C$117</f>
        <v>0</v>
      </c>
      <c r="CC134" s="1">
        <f>Surge_Predicted_Impact!$C$118</f>
        <v>0</v>
      </c>
      <c r="CD134" s="1">
        <f>Surge_Predicted_Impact!$C$119</f>
        <v>0</v>
      </c>
      <c r="CE134" s="1">
        <f t="shared" si="55"/>
        <v>0</v>
      </c>
      <c r="CF134" s="152">
        <f>Surge_Predicted_Impact!$C$120</f>
        <v>0</v>
      </c>
      <c r="CH134" s="1">
        <f ca="1">D134*Surge_Predicted_Impact!$C$135</f>
        <v>3858.6434893926225</v>
      </c>
      <c r="CI134" s="18">
        <f ca="1">(C134-C133)*Surge_Predicted_Impact!$C$135</f>
        <v>35.861034008994466</v>
      </c>
      <c r="CJ134" s="18">
        <f ca="1">CJ133*(1- 1/Surge_Predicted_Impact!$C$137)+CI134</f>
        <v>1085.9797764284108</v>
      </c>
      <c r="CK134" s="18">
        <f t="shared" ca="1" si="56"/>
        <v>1050.1187424194163</v>
      </c>
      <c r="CL134" s="1">
        <f ca="1">CJ134*(1-Surge_Predicted_Impact!$C$136)</f>
        <v>923.08280996414919</v>
      </c>
      <c r="CM134" s="1">
        <f ca="1">CJ134*(1+Surge_Predicted_Impact!$C$136)</f>
        <v>1248.8767428926724</v>
      </c>
      <c r="CN134" s="1">
        <f ca="1">CI134/Surge_Predicted_Impact!$C$138</f>
        <v>7.1722068017988931</v>
      </c>
      <c r="CO134" s="1">
        <f ca="1">CK134/Surge_Predicted_Impact!$C$140</f>
        <v>42.004749696776656</v>
      </c>
      <c r="CP134" s="1">
        <f t="shared" ca="1" si="57"/>
        <v>49.176956498575549</v>
      </c>
      <c r="CQ134" s="1">
        <f ca="1">CI134/(Surge_Predicted_Impact!$C$138 + Surge_Predicted_Impact!$C$139)</f>
        <v>5.9768390014990773</v>
      </c>
      <c r="CR134" s="1">
        <f ca="1">CK134/(Surge_Predicted_Impact!$C$140 + Surge_Predicted_Impact!$C$141)</f>
        <v>40.389182400746783</v>
      </c>
      <c r="CS134" s="152">
        <f>Surge_Predicted_Impact!$C$151</f>
        <v>12000</v>
      </c>
      <c r="CT134" s="152"/>
      <c r="CU134" s="1">
        <f ca="1">Surge_Predicted_Impact!$C$146*(Calculation!E134-Calculation!H134)</f>
        <v>-1.2285722668208088E-2</v>
      </c>
      <c r="CV134" s="1">
        <f ca="1">H133*1/Surge_Predicted_Impact!$C$60</f>
        <v>0.5674765098630159</v>
      </c>
      <c r="CW134" s="1">
        <f ca="1">CV134*Surge_Predicted_Impact!$C$144+CU134</f>
        <v>1.6088102824942708E-2</v>
      </c>
      <c r="CX134" s="1">
        <f ca="1">CX133*(1-1/Surge_Predicted_Impact!$C$147)+CW133</f>
        <v>34.936098777141218</v>
      </c>
      <c r="CY134" s="1">
        <f ca="1">$CX134*(1-Surge_Predicted_Impact!$C$145)</f>
        <v>26.202074082855916</v>
      </c>
      <c r="CZ134" s="1">
        <f ca="1">$CX134*(1+Surge_Predicted_Impact!$C$145)</f>
        <v>43.670123471426521</v>
      </c>
      <c r="DA134" s="1">
        <f ca="1">CX134/Surge_Predicted_Impact!$C$148</f>
        <v>11.645366259047073</v>
      </c>
      <c r="DB134" s="152">
        <f>Surge_Predicted_Impact!$C$152</f>
        <v>0</v>
      </c>
    </row>
    <row r="135" spans="2:106" x14ac:dyDescent="0.25">
      <c r="B135" s="30">
        <f t="shared" si="58"/>
        <v>44024</v>
      </c>
      <c r="C135" s="18">
        <f ca="1">INDIRECT(_xlfn.CONCAT(EpidemiologicalModel_Selection!$C$2,"!",EpidemiologicalModel_Selection!$C$5,ROW()-1))</f>
        <v>73694.233332722841</v>
      </c>
      <c r="D135" s="18">
        <f ca="1">INDIRECT(_xlfn.CONCAT(EpidemiologicalModel_Selection!$C$2,"!",EpidemiologicalModel_Selection!$C$3,ROW()-1))</f>
        <v>361.6594574487662</v>
      </c>
      <c r="E135" s="37">
        <f ca="1">INDIRECT(_xlfn.CONCAT(EpidemiologicalModel_Selection!$C$2,"!",EpidemiologicalModel_Selection!$C$4,ROW()-1))</f>
        <v>3.3568477194512525</v>
      </c>
      <c r="F135" s="37">
        <f ca="1">E135*Surge_Predicted_Impact!$D$53</f>
        <v>0.2846606866094662</v>
      </c>
      <c r="G135" s="6">
        <f t="shared" ca="1" si="59"/>
        <v>3.4637697959583571</v>
      </c>
      <c r="H135" s="24">
        <f ca="1">H134*(1-1/Surge_Predicted_Impact!$C$60)+F135</f>
        <v>3.4637697959583571</v>
      </c>
      <c r="I135" s="24">
        <f ca="1">(1-Surge_Predicted_Impact!$C$68)*Calculation!O134</f>
        <v>0.38194404850009855</v>
      </c>
      <c r="J135" s="24">
        <f ca="1">I135+(J134*(1-1/Surge_Predicted_Impact!$C$63))</f>
        <v>4.6394255727612004</v>
      </c>
      <c r="K135" s="24">
        <f ca="1">(1/Surge_Predicted_Impact!$C$62)*Calculation!L134</f>
        <v>0.16717457924010087</v>
      </c>
      <c r="L135" s="24">
        <f ca="1">M135+L134*(1-1/Surge_Predicted_Impact!$C$62)</f>
        <v>1.8711461097478419</v>
      </c>
      <c r="M135" s="1">
        <f ca="1">E135*Surge_Predicted_Impact!$D$55</f>
        <v>3.2225738106732058E-2</v>
      </c>
      <c r="N135" s="6">
        <f ca="1">N134*(1-1/Surge_Predicted_Impact!$C$64)+K135</f>
        <v>2.6990446239051593</v>
      </c>
      <c r="O135" s="24">
        <f ca="1">N134*1/Surge_Predicted_Impact!$C$64</f>
        <v>0.3616957206664369</v>
      </c>
      <c r="P135" s="1">
        <f ca="1">E135*Surge_Predicted_Impact!$D$54</f>
        <v>0.22020921039600214</v>
      </c>
      <c r="Q135" s="1">
        <f ca="1">Q134*(1-1/Surge_Predicted_Impact!$C$61)+P135</f>
        <v>23.724860408639092</v>
      </c>
      <c r="R135" s="6">
        <f t="shared" ca="1" si="60"/>
        <v>30.235432091148134</v>
      </c>
      <c r="S135" s="1">
        <f ca="1">E135*Surge_Predicted_Impact!$D$56</f>
        <v>1.6112869053366027E-4</v>
      </c>
      <c r="T135" s="6">
        <f ca="1">T134*(1-1/Surge_Predicted_Impact!$C$65)+S135</f>
        <v>4.852561324704489E-3</v>
      </c>
      <c r="U135" s="1">
        <f ca="1">E135*Surge_Predicted_Impact!$D$57</f>
        <v>2.5780590485385645E-4</v>
      </c>
      <c r="V135" s="6">
        <f ca="1">U134*(1-1/Surge_Predicted_Impact!$C$66)+U135</f>
        <v>2.5780590485385645E-4</v>
      </c>
      <c r="W135" s="5">
        <f>Surge_Predicted_Impact!$C$72</f>
        <v>0</v>
      </c>
      <c r="X135" s="160">
        <f>Surge_Predicted_Impact!$C$73</f>
        <v>0</v>
      </c>
      <c r="Y135" s="5">
        <f>Surge_Predicted_Impact!$C$74</f>
        <v>0</v>
      </c>
      <c r="Z135" s="5">
        <f>Surge_Predicted_Impact!$C$75</f>
        <v>0</v>
      </c>
      <c r="AA135" s="5">
        <f>Surge_Predicted_Impact!$C$76</f>
        <v>0</v>
      </c>
      <c r="AC135" s="18">
        <f ca="1">_xlfn.CEILING.MATH(G135/Surge_Predicted_Impact!$C$92)*(24/Surge_Predicted_Impact!$C$89)*(7/Surge_Predicted_Impact!$C$90)</f>
        <v>5.25</v>
      </c>
      <c r="AD135" s="18">
        <f ca="1">_xlfn.CEILING.MATH(R135/Surge_Predicted_Impact!$C$93)*(24/Surge_Predicted_Impact!$C$89)*(7/Surge_Predicted_Impact!$C$90)</f>
        <v>57.75</v>
      </c>
      <c r="AE135" s="1">
        <f t="shared" ca="1" si="46"/>
        <v>63</v>
      </c>
      <c r="AF135" s="1">
        <f ca="1">_xlfn.CEILING.MATH(N135/Surge_Predicted_Impact!$C$94)*24/Surge_Predicted_Impact!$C$89*7/Surge_Predicted_Impact!$C$90</f>
        <v>15.75</v>
      </c>
      <c r="AG135" s="1">
        <f ca="1">_xlfn.CEILING.MATH(T135/Surge_Predicted_Impact!$C$95)*24/Surge_Predicted_Impact!$C$89*7/Surge_Predicted_Impact!$C$90</f>
        <v>5.25</v>
      </c>
      <c r="AH135" s="1">
        <f ca="1">_xlfn.CEILING.MATH(V135/Surge_Predicted_Impact!$C$96)*24/Surge_Predicted_Impact!$C$89*7/Surge_Predicted_Impact!$C$90</f>
        <v>5.25</v>
      </c>
      <c r="AI135" s="18">
        <f t="shared" ca="1" si="61"/>
        <v>89.25</v>
      </c>
      <c r="AJ135" s="41"/>
      <c r="AK135" s="23">
        <f ca="1">_xlfn.CEILING.MATH(G135/Surge_Predicted_Impact!$C$103)*24/Surge_Predicted_Impact!$C$100*7/Surge_Predicted_Impact!$C$101</f>
        <v>5.25</v>
      </c>
      <c r="AL135" s="23">
        <f ca="1">_xlfn.CEILING.MATH(R135/Surge_Predicted_Impact!$C$104)*24/Surge_Predicted_Impact!$C$100*7/Surge_Predicted_Impact!$C$101</f>
        <v>31.5</v>
      </c>
      <c r="AM135" s="23">
        <f ca="1">_xlfn.CEILING.MATH(N135/Surge_Predicted_Impact!$C$105)*24/Surge_Predicted_Impact!$C$100*7/Surge_Predicted_Impact!$C$101</f>
        <v>10.5</v>
      </c>
      <c r="AN135" s="23">
        <f ca="1">_xlfn.CEILING.MATH(T135/Surge_Predicted_Impact!$C$106)*24/Surge_Predicted_Impact!$C$100*7/Surge_Predicted_Impact!$C$101</f>
        <v>5.25</v>
      </c>
      <c r="AO135" s="23">
        <f ca="1">_xlfn.CEILING.MATH(V135/Surge_Predicted_Impact!$C$107)*24/Surge_Predicted_Impact!$C$100*7/Surge_Predicted_Impact!$C$101</f>
        <v>5.25</v>
      </c>
      <c r="AP135" s="1">
        <f t="shared" ca="1" si="47"/>
        <v>57.75</v>
      </c>
      <c r="AR135" s="38">
        <f ca="1">G135/Surge_Predicted_Impact!$C$81</f>
        <v>1.154589931986119</v>
      </c>
      <c r="AS135" s="38">
        <f ca="1">$R135/Surge_Predicted_Impact!$C$82</f>
        <v>15.117716045574067</v>
      </c>
      <c r="AT135" s="38">
        <f t="shared" ca="1" si="48"/>
        <v>16.272305977560187</v>
      </c>
      <c r="AU135" s="38">
        <f ca="1">N135/Surge_Predicted_Impact!$C$83</f>
        <v>1.3495223119525797</v>
      </c>
      <c r="AV135" s="38">
        <f ca="1">T135/Surge_Predicted_Impact!$C$84</f>
        <v>2.4262806623522445E-3</v>
      </c>
      <c r="AW135" s="38">
        <f ca="1">V135/Surge_Predicted_Impact!$C$85</f>
        <v>6.4451476213464113E-5</v>
      </c>
      <c r="AX135" s="38">
        <f t="shared" ca="1" si="49"/>
        <v>17.624319021651331</v>
      </c>
      <c r="AZ135" s="1">
        <f ca="1">(AE135-BA134)*Surge_Predicted_Impact!$C$124</f>
        <v>0.37580917218379084</v>
      </c>
      <c r="BA135" s="1">
        <f ca="1">BA134*(1-1/Surge_Predicted_Impact!$C$125)+AZ135</f>
        <v>23.979243183688922</v>
      </c>
      <c r="BB135" s="37">
        <f t="shared" ca="1" si="62"/>
        <v>86.979243183688922</v>
      </c>
      <c r="BC135" s="1">
        <f ca="1">(AF135-BD134)*Surge_Predicted_Impact!$C$124</f>
        <v>9.3006740435494742E-2</v>
      </c>
      <c r="BD135" s="1">
        <f ca="1">BD134*(1-1/Surge_Predicted_Impact!$C$125)+BC135</f>
        <v>6.0816665571395561</v>
      </c>
      <c r="BE135" s="37">
        <f t="shared" ca="1" si="50"/>
        <v>21.831666557139556</v>
      </c>
      <c r="BF135" s="1">
        <f ca="1">(AI135-BG134)*Surge_Predicted_Impact!$C$124</f>
        <v>0.56091598035465895</v>
      </c>
      <c r="BG135" s="1">
        <f ca="1">BG134*(1-1/Surge_Predicted_Impact!$C$125)+BF135</f>
        <v>31.35086066170776</v>
      </c>
      <c r="BH135" s="37">
        <f t="shared" ca="1" si="51"/>
        <v>120.60086066170776</v>
      </c>
      <c r="BJ135" s="1">
        <f ca="1">(AT135-BK134)*Surge_Predicted_Impact!$C$124</f>
        <v>9.293193937794321E-2</v>
      </c>
      <c r="BK135" s="1">
        <f ca="1">BK134*(1-1/Surge_Predicted_Impact!$C$125)+BJ135</f>
        <v>6.5735359763033898</v>
      </c>
      <c r="BL135" s="37">
        <f t="shared" ca="1" si="63"/>
        <v>22.845841953863577</v>
      </c>
      <c r="BM135" s="1">
        <f ca="1">(AU135-BN134)*Surge_Predicted_Impact!$C$124</f>
        <v>7.6961973167000135E-3</v>
      </c>
      <c r="BN135" s="1">
        <f ca="1">BN134*(1-1/Surge_Predicted_Impact!$C$125)+BM135</f>
        <v>0.54617716472195132</v>
      </c>
      <c r="BO135" s="37">
        <f t="shared" ca="1" si="64"/>
        <v>1.895699476674531</v>
      </c>
      <c r="BP135" s="1">
        <f ca="1">(AX135-AY134)*Surge_Predicted_Impact!$C$124</f>
        <v>0.17624319021651333</v>
      </c>
      <c r="BQ135" s="1">
        <f ca="1">BQ134*(1-1/Surge_Predicted_Impact!$C$125)+BP135</f>
        <v>10.045462110641211</v>
      </c>
      <c r="BR135" s="1">
        <f t="shared" ca="1" si="52"/>
        <v>27.669781132292542</v>
      </c>
      <c r="BS135" s="1">
        <f ca="1">(AP135-AQ134)*Surge_Predicted_Impact!$C$124</f>
        <v>0.57750000000000001</v>
      </c>
      <c r="BT135" s="1">
        <f ca="1">BT134*(1-1/Surge_Predicted_Impact!$C$125)+BS135</f>
        <v>23.051873574435962</v>
      </c>
      <c r="BU135" s="1">
        <f t="shared" ca="1" si="53"/>
        <v>80.801873574435959</v>
      </c>
      <c r="BW135" s="1">
        <f>Surge_Predicted_Impact!$C$112</f>
        <v>0</v>
      </c>
      <c r="BX135" s="1">
        <f>Surge_Predicted_Impact!$C$113</f>
        <v>0</v>
      </c>
      <c r="BY135" s="152">
        <f>Surge_Predicted_Impact!$C$114</f>
        <v>0</v>
      </c>
      <c r="BZ135" s="152">
        <f>Surge_Predicted_Impact!$C$115</f>
        <v>0</v>
      </c>
      <c r="CA135" s="152">
        <f t="shared" si="54"/>
        <v>0</v>
      </c>
      <c r="CB135" s="1">
        <f>Surge_Predicted_Impact!$C$117</f>
        <v>0</v>
      </c>
      <c r="CC135" s="1">
        <f>Surge_Predicted_Impact!$C$118</f>
        <v>0</v>
      </c>
      <c r="CD135" s="1">
        <f>Surge_Predicted_Impact!$C$119</f>
        <v>0</v>
      </c>
      <c r="CE135" s="1">
        <f t="shared" si="55"/>
        <v>0</v>
      </c>
      <c r="CF135" s="152">
        <f>Surge_Predicted_Impact!$C$120</f>
        <v>0</v>
      </c>
      <c r="CH135" s="1">
        <f ca="1">D135*Surge_Predicted_Impact!$C$135</f>
        <v>3616.5945744876622</v>
      </c>
      <c r="CI135" s="18">
        <f ca="1">(C135-C134)*Surge_Predicted_Impact!$C$135</f>
        <v>33.568477194494335</v>
      </c>
      <c r="CJ135" s="18">
        <f ca="1">CJ134*(1- 1/Surge_Predicted_Impact!$C$137)+CI135</f>
        <v>1010.950275980064</v>
      </c>
      <c r="CK135" s="18">
        <f t="shared" ca="1" si="56"/>
        <v>977.38179878556969</v>
      </c>
      <c r="CL135" s="1">
        <f ca="1">CJ135*(1-Surge_Predicted_Impact!$C$136)</f>
        <v>859.30773458305441</v>
      </c>
      <c r="CM135" s="1">
        <f ca="1">CJ135*(1+Surge_Predicted_Impact!$C$136)</f>
        <v>1162.5928173770735</v>
      </c>
      <c r="CN135" s="1">
        <f ca="1">CI135/Surge_Predicted_Impact!$C$138</f>
        <v>6.713695438898867</v>
      </c>
      <c r="CO135" s="1">
        <f ca="1">CK135/Surge_Predicted_Impact!$C$140</f>
        <v>39.095271951422788</v>
      </c>
      <c r="CP135" s="1">
        <f t="shared" ca="1" si="57"/>
        <v>45.808967390321655</v>
      </c>
      <c r="CQ135" s="1">
        <f ca="1">CI135/(Surge_Predicted_Impact!$C$138 + Surge_Predicted_Impact!$C$139)</f>
        <v>5.5947461990823895</v>
      </c>
      <c r="CR135" s="1">
        <f ca="1">CK135/(Surge_Predicted_Impact!$C$140 + Surge_Predicted_Impact!$C$141)</f>
        <v>37.591607645598835</v>
      </c>
      <c r="CS135" s="152">
        <f>Surge_Predicted_Impact!$C$151</f>
        <v>12000</v>
      </c>
      <c r="CT135" s="152"/>
      <c r="CU135" s="1">
        <f ca="1">Surge_Predicted_Impact!$C$146*(Calculation!E135-Calculation!H135)</f>
        <v>-1.0692207650710462E-2</v>
      </c>
      <c r="CV135" s="1">
        <f ca="1">H134*1/Surge_Predicted_Impact!$C$60</f>
        <v>0.52985151822481513</v>
      </c>
      <c r="CW135" s="1">
        <f ca="1">CV135*Surge_Predicted_Impact!$C$144+CU135</f>
        <v>1.5800368260530294E-2</v>
      </c>
      <c r="CX135" s="1">
        <f ca="1">CX134*(1-1/Surge_Predicted_Impact!$C$147)+CW134</f>
        <v>33.205381941109103</v>
      </c>
      <c r="CY135" s="1">
        <f ca="1">$CX135*(1-Surge_Predicted_Impact!$C$145)</f>
        <v>24.904036455831829</v>
      </c>
      <c r="CZ135" s="1">
        <f ca="1">$CX135*(1+Surge_Predicted_Impact!$C$145)</f>
        <v>41.506727426386377</v>
      </c>
      <c r="DA135" s="1">
        <f ca="1">CX135/Surge_Predicted_Impact!$C$148</f>
        <v>11.068460647036368</v>
      </c>
      <c r="DB135" s="152">
        <f>Surge_Predicted_Impact!$C$152</f>
        <v>0</v>
      </c>
    </row>
    <row r="136" spans="2:106" x14ac:dyDescent="0.25">
      <c r="B136" s="30">
        <f t="shared" si="58"/>
        <v>44025</v>
      </c>
      <c r="C136" s="18">
        <f ca="1">INDIRECT(_xlfn.CONCAT(EpidemiologicalModel_Selection!$C$2,"!",EpidemiologicalModel_Selection!$C$5,ROW()-1))</f>
        <v>73697.375798075533</v>
      </c>
      <c r="D136" s="18">
        <f ca="1">INDIRECT(_xlfn.CONCAT(EpidemiologicalModel_Selection!$C$2,"!",EpidemiologicalModel_Selection!$C$3,ROW()-1))</f>
        <v>338.96910441226606</v>
      </c>
      <c r="E136" s="37">
        <f ca="1">INDIRECT(_xlfn.CONCAT(EpidemiologicalModel_Selection!$C$2,"!",EpidemiologicalModel_Selection!$C$4,ROW()-1))</f>
        <v>3.1424653526972177</v>
      </c>
      <c r="F136" s="37">
        <f ca="1">E136*Surge_Predicted_Impact!$D$53</f>
        <v>0.26648106190872406</v>
      </c>
      <c r="G136" s="6">
        <f t="shared" ca="1" si="59"/>
        <v>3.2354266013016018</v>
      </c>
      <c r="H136" s="24">
        <f ca="1">H135*(1-1/Surge_Predicted_Impact!$C$60)+F136</f>
        <v>3.2354266013016018</v>
      </c>
      <c r="I136" s="24">
        <f ca="1">(1-Surge_Predicted_Impact!$C$68)*Calculation!O135</f>
        <v>0.35627028485644036</v>
      </c>
      <c r="J136" s="24">
        <f ca="1">I136+(J135*(1-1/Surge_Predicted_Impact!$C$63))</f>
        <v>4.3329207757946122</v>
      </c>
      <c r="K136" s="24">
        <f ca="1">(1/Surge_Predicted_Impact!$C$62)*Calculation!L135</f>
        <v>0.15592884247898681</v>
      </c>
      <c r="L136" s="24">
        <f ca="1">M136+L135*(1-1/Surge_Predicted_Impact!$C$62)</f>
        <v>1.7453849346547483</v>
      </c>
      <c r="M136" s="1">
        <f ca="1">E136*Surge_Predicted_Impact!$D$55</f>
        <v>3.0167667385893319E-2</v>
      </c>
      <c r="N136" s="6">
        <f ca="1">N135*(1-1/Surge_Predicted_Impact!$C$64)+K136</f>
        <v>2.5175928883960013</v>
      </c>
      <c r="O136" s="24">
        <f ca="1">N135*1/Surge_Predicted_Impact!$C$64</f>
        <v>0.33738057798814491</v>
      </c>
      <c r="P136" s="1">
        <f ca="1">E136*Surge_Predicted_Impact!$D$54</f>
        <v>0.20614572713693746</v>
      </c>
      <c r="Q136" s="1">
        <f ca="1">Q135*(1-1/Surge_Predicted_Impact!$C$61)+P136</f>
        <v>22.236373249444668</v>
      </c>
      <c r="R136" s="6">
        <f t="shared" ca="1" si="60"/>
        <v>28.314678959894028</v>
      </c>
      <c r="S136" s="1">
        <f ca="1">E136*Surge_Predicted_Impact!$D$56</f>
        <v>1.5083833692946659E-4</v>
      </c>
      <c r="T136" s="6">
        <f ca="1">T135*(1-1/Surge_Predicted_Impact!$C$65)+S136</f>
        <v>4.5181435291635069E-3</v>
      </c>
      <c r="U136" s="1">
        <f ca="1">E136*Surge_Predicted_Impact!$D$57</f>
        <v>2.4134133908714658E-4</v>
      </c>
      <c r="V136" s="6">
        <f ca="1">U135*(1-1/Surge_Predicted_Impact!$C$66)+U136</f>
        <v>2.4134133908714658E-4</v>
      </c>
      <c r="W136" s="5">
        <f>Surge_Predicted_Impact!$C$72</f>
        <v>0</v>
      </c>
      <c r="X136" s="160">
        <f>Surge_Predicted_Impact!$C$73</f>
        <v>0</v>
      </c>
      <c r="Y136" s="5">
        <f>Surge_Predicted_Impact!$C$74</f>
        <v>0</v>
      </c>
      <c r="Z136" s="5">
        <f>Surge_Predicted_Impact!$C$75</f>
        <v>0</v>
      </c>
      <c r="AA136" s="5">
        <f>Surge_Predicted_Impact!$C$76</f>
        <v>0</v>
      </c>
      <c r="AC136" s="18">
        <f ca="1">_xlfn.CEILING.MATH(G136/Surge_Predicted_Impact!$C$92)*(24/Surge_Predicted_Impact!$C$89)*(7/Surge_Predicted_Impact!$C$90)</f>
        <v>5.25</v>
      </c>
      <c r="AD136" s="18">
        <f ca="1">_xlfn.CEILING.MATH(R136/Surge_Predicted_Impact!$C$93)*(24/Surge_Predicted_Impact!$C$89)*(7/Surge_Predicted_Impact!$C$90)</f>
        <v>52.5</v>
      </c>
      <c r="AE136" s="1">
        <f t="shared" ca="1" si="46"/>
        <v>57.75</v>
      </c>
      <c r="AF136" s="1">
        <f ca="1">_xlfn.CEILING.MATH(N136/Surge_Predicted_Impact!$C$94)*24/Surge_Predicted_Impact!$C$89*7/Surge_Predicted_Impact!$C$90</f>
        <v>15.75</v>
      </c>
      <c r="AG136" s="1">
        <f ca="1">_xlfn.CEILING.MATH(T136/Surge_Predicted_Impact!$C$95)*24/Surge_Predicted_Impact!$C$89*7/Surge_Predicted_Impact!$C$90</f>
        <v>5.25</v>
      </c>
      <c r="AH136" s="1">
        <f ca="1">_xlfn.CEILING.MATH(V136/Surge_Predicted_Impact!$C$96)*24/Surge_Predicted_Impact!$C$89*7/Surge_Predicted_Impact!$C$90</f>
        <v>5.25</v>
      </c>
      <c r="AI136" s="18">
        <f t="shared" ca="1" si="61"/>
        <v>84</v>
      </c>
      <c r="AJ136" s="41"/>
      <c r="AK136" s="23">
        <f ca="1">_xlfn.CEILING.MATH(G136/Surge_Predicted_Impact!$C$103)*24/Surge_Predicted_Impact!$C$100*7/Surge_Predicted_Impact!$C$101</f>
        <v>5.25</v>
      </c>
      <c r="AL136" s="23">
        <f ca="1">_xlfn.CEILING.MATH(R136/Surge_Predicted_Impact!$C$104)*24/Surge_Predicted_Impact!$C$100*7/Surge_Predicted_Impact!$C$101</f>
        <v>26.25</v>
      </c>
      <c r="AM136" s="23">
        <f ca="1">_xlfn.CEILING.MATH(N136/Surge_Predicted_Impact!$C$105)*24/Surge_Predicted_Impact!$C$100*7/Surge_Predicted_Impact!$C$101</f>
        <v>10.5</v>
      </c>
      <c r="AN136" s="23">
        <f ca="1">_xlfn.CEILING.MATH(T136/Surge_Predicted_Impact!$C$106)*24/Surge_Predicted_Impact!$C$100*7/Surge_Predicted_Impact!$C$101</f>
        <v>5.25</v>
      </c>
      <c r="AO136" s="23">
        <f ca="1">_xlfn.CEILING.MATH(V136/Surge_Predicted_Impact!$C$107)*24/Surge_Predicted_Impact!$C$100*7/Surge_Predicted_Impact!$C$101</f>
        <v>5.25</v>
      </c>
      <c r="AP136" s="1">
        <f t="shared" ca="1" si="47"/>
        <v>52.5</v>
      </c>
      <c r="AR136" s="38">
        <f ca="1">G136/Surge_Predicted_Impact!$C$81</f>
        <v>1.0784755337672005</v>
      </c>
      <c r="AS136" s="38">
        <f ca="1">$R136/Surge_Predicted_Impact!$C$82</f>
        <v>14.157339479947014</v>
      </c>
      <c r="AT136" s="38">
        <f t="shared" ca="1" si="48"/>
        <v>15.235815013714214</v>
      </c>
      <c r="AU136" s="38">
        <f ca="1">N136/Surge_Predicted_Impact!$C$83</f>
        <v>1.2587964441980006</v>
      </c>
      <c r="AV136" s="38">
        <f ca="1">T136/Surge_Predicted_Impact!$C$84</f>
        <v>2.2590717645817535E-3</v>
      </c>
      <c r="AW136" s="38">
        <f ca="1">V136/Surge_Predicted_Impact!$C$85</f>
        <v>6.0335334771786644E-5</v>
      </c>
      <c r="AX136" s="38">
        <f t="shared" ca="1" si="49"/>
        <v>16.496930865011571</v>
      </c>
      <c r="AZ136" s="1">
        <f ca="1">(AE136-BA135)*Surge_Predicted_Impact!$C$124</f>
        <v>0.33770756816311076</v>
      </c>
      <c r="BA136" s="1">
        <f ca="1">BA135*(1-1/Surge_Predicted_Impact!$C$125)+AZ136</f>
        <v>22.604147667302826</v>
      </c>
      <c r="BB136" s="37">
        <f t="shared" ca="1" si="62"/>
        <v>80.354147667302826</v>
      </c>
      <c r="BC136" s="1">
        <f ca="1">(AF136-BD135)*Surge_Predicted_Impact!$C$124</f>
        <v>9.6683334428604439E-2</v>
      </c>
      <c r="BD136" s="1">
        <f ca="1">BD135*(1-1/Surge_Predicted_Impact!$C$125)+BC136</f>
        <v>5.7439451374867643</v>
      </c>
      <c r="BE136" s="37">
        <f t="shared" ca="1" si="50"/>
        <v>21.493945137486765</v>
      </c>
      <c r="BF136" s="1">
        <f ca="1">(AI136-BG135)*Surge_Predicted_Impact!$C$124</f>
        <v>0.5264913933829225</v>
      </c>
      <c r="BG136" s="1">
        <f ca="1">BG135*(1-1/Surge_Predicted_Impact!$C$125)+BF136</f>
        <v>29.6380048649687</v>
      </c>
      <c r="BH136" s="37">
        <f t="shared" ca="1" si="51"/>
        <v>113.63800486496871</v>
      </c>
      <c r="BJ136" s="1">
        <f ca="1">(AT136-BK135)*Surge_Predicted_Impact!$C$124</f>
        <v>8.6622790374108249E-2</v>
      </c>
      <c r="BK136" s="1">
        <f ca="1">BK135*(1-1/Surge_Predicted_Impact!$C$125)+BJ136</f>
        <v>6.1906204826558282</v>
      </c>
      <c r="BL136" s="37">
        <f t="shared" ca="1" si="63"/>
        <v>21.426435496370043</v>
      </c>
      <c r="BM136" s="1">
        <f ca="1">(AU136-BN135)*Surge_Predicted_Impact!$C$124</f>
        <v>7.1261927947604935E-3</v>
      </c>
      <c r="BN136" s="1">
        <f ca="1">BN135*(1-1/Surge_Predicted_Impact!$C$125)+BM136</f>
        <v>0.51429070289371526</v>
      </c>
      <c r="BO136" s="37">
        <f t="shared" ca="1" si="64"/>
        <v>1.773087147091716</v>
      </c>
      <c r="BP136" s="1">
        <f ca="1">(AX136-AY135)*Surge_Predicted_Impact!$C$124</f>
        <v>0.16496930865011572</v>
      </c>
      <c r="BQ136" s="1">
        <f ca="1">BQ135*(1-1/Surge_Predicted_Impact!$C$125)+BP136</f>
        <v>9.4928984113883832</v>
      </c>
      <c r="BR136" s="1">
        <f t="shared" ca="1" si="52"/>
        <v>25.989829276399952</v>
      </c>
      <c r="BS136" s="1">
        <f ca="1">(AP136-AQ135)*Surge_Predicted_Impact!$C$124</f>
        <v>0.52500000000000002</v>
      </c>
      <c r="BT136" s="1">
        <f ca="1">BT135*(1-1/Surge_Predicted_Impact!$C$125)+BS136</f>
        <v>21.930311176261963</v>
      </c>
      <c r="BU136" s="1">
        <f t="shared" ca="1" si="53"/>
        <v>74.430311176261966</v>
      </c>
      <c r="BW136" s="1">
        <f>Surge_Predicted_Impact!$C$112</f>
        <v>0</v>
      </c>
      <c r="BX136" s="1">
        <f>Surge_Predicted_Impact!$C$113</f>
        <v>0</v>
      </c>
      <c r="BY136" s="152">
        <f>Surge_Predicted_Impact!$C$114</f>
        <v>0</v>
      </c>
      <c r="BZ136" s="152">
        <f>Surge_Predicted_Impact!$C$115</f>
        <v>0</v>
      </c>
      <c r="CA136" s="152">
        <f t="shared" si="54"/>
        <v>0</v>
      </c>
      <c r="CB136" s="1">
        <f>Surge_Predicted_Impact!$C$117</f>
        <v>0</v>
      </c>
      <c r="CC136" s="1">
        <f>Surge_Predicted_Impact!$C$118</f>
        <v>0</v>
      </c>
      <c r="CD136" s="1">
        <f>Surge_Predicted_Impact!$C$119</f>
        <v>0</v>
      </c>
      <c r="CE136" s="1">
        <f t="shared" si="55"/>
        <v>0</v>
      </c>
      <c r="CF136" s="152">
        <f>Surge_Predicted_Impact!$C$120</f>
        <v>0</v>
      </c>
      <c r="CH136" s="1">
        <f ca="1">D136*Surge_Predicted_Impact!$C$135</f>
        <v>3389.6910441226605</v>
      </c>
      <c r="CI136" s="18">
        <f ca="1">(C136-C135)*Surge_Predicted_Impact!$C$135</f>
        <v>31.424653526919428</v>
      </c>
      <c r="CJ136" s="18">
        <f ca="1">CJ135*(1- 1/Surge_Predicted_Impact!$C$137)+CI136</f>
        <v>941.27990190897708</v>
      </c>
      <c r="CK136" s="18">
        <f t="shared" ca="1" si="56"/>
        <v>909.85524838205765</v>
      </c>
      <c r="CL136" s="1">
        <f ca="1">CJ136*(1-Surge_Predicted_Impact!$C$136)</f>
        <v>800.08791662263047</v>
      </c>
      <c r="CM136" s="1">
        <f ca="1">CJ136*(1+Surge_Predicted_Impact!$C$136)</f>
        <v>1082.4718871953235</v>
      </c>
      <c r="CN136" s="1">
        <f ca="1">CI136/Surge_Predicted_Impact!$C$138</f>
        <v>6.2849307053838857</v>
      </c>
      <c r="CO136" s="1">
        <f ca="1">CK136/Surge_Predicted_Impact!$C$140</f>
        <v>36.394209935282305</v>
      </c>
      <c r="CP136" s="1">
        <f t="shared" ca="1" si="57"/>
        <v>42.679140640666191</v>
      </c>
      <c r="CQ136" s="1">
        <f ca="1">CI136/(Surge_Predicted_Impact!$C$138 + Surge_Predicted_Impact!$C$139)</f>
        <v>5.2374422544865711</v>
      </c>
      <c r="CR136" s="1">
        <f ca="1">CK136/(Surge_Predicted_Impact!$C$140 + Surge_Predicted_Impact!$C$141)</f>
        <v>34.994432630079139</v>
      </c>
      <c r="CS136" s="152">
        <f>Surge_Predicted_Impact!$C$151</f>
        <v>12000</v>
      </c>
      <c r="CT136" s="152"/>
      <c r="CU136" s="1">
        <f ca="1">Surge_Predicted_Impact!$C$146*(Calculation!E136-Calculation!H136)</f>
        <v>-9.2961248604384039E-3</v>
      </c>
      <c r="CV136" s="1">
        <f ca="1">H135*1/Surge_Predicted_Impact!$C$60</f>
        <v>0.49482425656547957</v>
      </c>
      <c r="CW136" s="1">
        <f ca="1">CV136*Surge_Predicted_Impact!$C$144+CU136</f>
        <v>1.5445087967835575E-2</v>
      </c>
      <c r="CX136" s="1">
        <f ca="1">CX135*(1-1/Surge_Predicted_Impact!$C$147)+CW135</f>
        <v>31.560913212314176</v>
      </c>
      <c r="CY136" s="1">
        <f ca="1">$CX136*(1-Surge_Predicted_Impact!$C$145)</f>
        <v>23.670684909235632</v>
      </c>
      <c r="CZ136" s="1">
        <f ca="1">$CX136*(1+Surge_Predicted_Impact!$C$145)</f>
        <v>39.45114151539272</v>
      </c>
      <c r="DA136" s="1">
        <f ca="1">CX136/Surge_Predicted_Impact!$C$148</f>
        <v>10.520304404104726</v>
      </c>
      <c r="DB136" s="152">
        <f>Surge_Predicted_Impact!$C$152</f>
        <v>0</v>
      </c>
    </row>
    <row r="137" spans="2:106" x14ac:dyDescent="0.25">
      <c r="B137" s="30">
        <f t="shared" si="58"/>
        <v>44026</v>
      </c>
      <c r="C137" s="18">
        <f ca="1">INDIRECT(_xlfn.CONCAT(EpidemiologicalModel_Selection!$C$2,"!",EpidemiologicalModel_Selection!$C$5,ROW()-1))</f>
        <v>73700.317763115061</v>
      </c>
      <c r="D137" s="18">
        <f ca="1">INDIRECT(_xlfn.CONCAT(EpidemiologicalModel_Selection!$C$2,"!",EpidemiologicalModel_Selection!$C$3,ROW()-1))</f>
        <v>317.69899056521274</v>
      </c>
      <c r="E137" s="37">
        <f ca="1">INDIRECT(_xlfn.CONCAT(EpidemiologicalModel_Selection!$C$2,"!",EpidemiologicalModel_Selection!$C$4,ROW()-1))</f>
        <v>2.9419650395371719</v>
      </c>
      <c r="F137" s="37">
        <f ca="1">E137*Surge_Predicted_Impact!$D$53</f>
        <v>0.24947863535275219</v>
      </c>
      <c r="G137" s="6">
        <f t="shared" ca="1" si="59"/>
        <v>3.0227014364684108</v>
      </c>
      <c r="H137" s="24">
        <f ca="1">H136*(1-1/Surge_Predicted_Impact!$C$60)+F137</f>
        <v>3.0227014364684108</v>
      </c>
      <c r="I137" s="24">
        <f ca="1">(1-Surge_Predicted_Impact!$C$68)*Calculation!O136</f>
        <v>0.33231986931832275</v>
      </c>
      <c r="J137" s="24">
        <f ca="1">I137+(J136*(1-1/Surge_Predicted_Impact!$C$63))</f>
        <v>4.0462519628565623</v>
      </c>
      <c r="K137" s="24">
        <f ca="1">(1/Surge_Predicted_Impact!$C$62)*Calculation!L136</f>
        <v>0.14544874455456236</v>
      </c>
      <c r="L137" s="24">
        <f ca="1">M137+L136*(1-1/Surge_Predicted_Impact!$C$62)</f>
        <v>1.6281790544797428</v>
      </c>
      <c r="M137" s="1">
        <f ca="1">E137*Surge_Predicted_Impact!$D$55</f>
        <v>2.8242864379556878E-2</v>
      </c>
      <c r="N137" s="6">
        <f ca="1">N136*(1-1/Surge_Predicted_Impact!$C$64)+K137</f>
        <v>2.3483425219010634</v>
      </c>
      <c r="O137" s="24">
        <f ca="1">N136*1/Surge_Predicted_Impact!$C$64</f>
        <v>0.31469911104950016</v>
      </c>
      <c r="P137" s="1">
        <f ca="1">E137*Surge_Predicted_Impact!$D$54</f>
        <v>0.19299290659363846</v>
      </c>
      <c r="Q137" s="1">
        <f ca="1">Q136*(1-1/Surge_Predicted_Impact!$C$61)+P137</f>
        <v>20.841053781077974</v>
      </c>
      <c r="R137" s="6">
        <f t="shared" ca="1" si="60"/>
        <v>26.515484798414278</v>
      </c>
      <c r="S137" s="1">
        <f ca="1">E137*Surge_Predicted_Impact!$D$56</f>
        <v>1.4121432189778441E-4</v>
      </c>
      <c r="T137" s="6">
        <f ca="1">T136*(1-1/Surge_Predicted_Impact!$C$65)+S137</f>
        <v>4.2075434981449404E-3</v>
      </c>
      <c r="U137" s="1">
        <f ca="1">E137*Surge_Predicted_Impact!$D$57</f>
        <v>2.2594291503645503E-4</v>
      </c>
      <c r="V137" s="6">
        <f ca="1">U136*(1-1/Surge_Predicted_Impact!$C$66)+U137</f>
        <v>2.2594291503645503E-4</v>
      </c>
      <c r="W137" s="5">
        <f>Surge_Predicted_Impact!$C$72</f>
        <v>0</v>
      </c>
      <c r="X137" s="160">
        <f>Surge_Predicted_Impact!$C$73</f>
        <v>0</v>
      </c>
      <c r="Y137" s="5">
        <f>Surge_Predicted_Impact!$C$74</f>
        <v>0</v>
      </c>
      <c r="Z137" s="5">
        <f>Surge_Predicted_Impact!$C$75</f>
        <v>0</v>
      </c>
      <c r="AA137" s="5">
        <f>Surge_Predicted_Impact!$C$76</f>
        <v>0</v>
      </c>
      <c r="AC137" s="18">
        <f ca="1">_xlfn.CEILING.MATH(G137/Surge_Predicted_Impact!$C$92)*(24/Surge_Predicted_Impact!$C$89)*(7/Surge_Predicted_Impact!$C$90)</f>
        <v>5.25</v>
      </c>
      <c r="AD137" s="18">
        <f ca="1">_xlfn.CEILING.MATH(R137/Surge_Predicted_Impact!$C$93)*(24/Surge_Predicted_Impact!$C$89)*(7/Surge_Predicted_Impact!$C$90)</f>
        <v>47.25</v>
      </c>
      <c r="AE137" s="1">
        <f t="shared" ca="1" si="46"/>
        <v>52.5</v>
      </c>
      <c r="AF137" s="1">
        <f ca="1">_xlfn.CEILING.MATH(N137/Surge_Predicted_Impact!$C$94)*24/Surge_Predicted_Impact!$C$89*7/Surge_Predicted_Impact!$C$90</f>
        <v>15.75</v>
      </c>
      <c r="AG137" s="1">
        <f ca="1">_xlfn.CEILING.MATH(T137/Surge_Predicted_Impact!$C$95)*24/Surge_Predicted_Impact!$C$89*7/Surge_Predicted_Impact!$C$90</f>
        <v>5.25</v>
      </c>
      <c r="AH137" s="1">
        <f ca="1">_xlfn.CEILING.MATH(V137/Surge_Predicted_Impact!$C$96)*24/Surge_Predicted_Impact!$C$89*7/Surge_Predicted_Impact!$C$90</f>
        <v>5.25</v>
      </c>
      <c r="AI137" s="18">
        <f t="shared" ca="1" si="61"/>
        <v>78.75</v>
      </c>
      <c r="AJ137" s="41"/>
      <c r="AK137" s="23">
        <f ca="1">_xlfn.CEILING.MATH(G137/Surge_Predicted_Impact!$C$103)*24/Surge_Predicted_Impact!$C$100*7/Surge_Predicted_Impact!$C$101</f>
        <v>5.25</v>
      </c>
      <c r="AL137" s="23">
        <f ca="1">_xlfn.CEILING.MATH(R137/Surge_Predicted_Impact!$C$104)*24/Surge_Predicted_Impact!$C$100*7/Surge_Predicted_Impact!$C$101</f>
        <v>26.25</v>
      </c>
      <c r="AM137" s="23">
        <f ca="1">_xlfn.CEILING.MATH(N137/Surge_Predicted_Impact!$C$105)*24/Surge_Predicted_Impact!$C$100*7/Surge_Predicted_Impact!$C$101</f>
        <v>10.5</v>
      </c>
      <c r="AN137" s="23">
        <f ca="1">_xlfn.CEILING.MATH(T137/Surge_Predicted_Impact!$C$106)*24/Surge_Predicted_Impact!$C$100*7/Surge_Predicted_Impact!$C$101</f>
        <v>5.25</v>
      </c>
      <c r="AO137" s="23">
        <f ca="1">_xlfn.CEILING.MATH(V137/Surge_Predicted_Impact!$C$107)*24/Surge_Predicted_Impact!$C$100*7/Surge_Predicted_Impact!$C$101</f>
        <v>5.25</v>
      </c>
      <c r="AP137" s="1">
        <f t="shared" ca="1" si="47"/>
        <v>52.5</v>
      </c>
      <c r="AR137" s="38">
        <f ca="1">G137/Surge_Predicted_Impact!$C$81</f>
        <v>1.0075671454894704</v>
      </c>
      <c r="AS137" s="38">
        <f ca="1">$R137/Surge_Predicted_Impact!$C$82</f>
        <v>13.257742399207139</v>
      </c>
      <c r="AT137" s="38">
        <f t="shared" ca="1" si="48"/>
        <v>14.26530954469661</v>
      </c>
      <c r="AU137" s="38">
        <f ca="1">N137/Surge_Predicted_Impact!$C$83</f>
        <v>1.1741712609505317</v>
      </c>
      <c r="AV137" s="38">
        <f ca="1">T137/Surge_Predicted_Impact!$C$84</f>
        <v>2.1037717490724702E-3</v>
      </c>
      <c r="AW137" s="38">
        <f ca="1">V137/Surge_Predicted_Impact!$C$85</f>
        <v>5.6485728759113757E-5</v>
      </c>
      <c r="AX137" s="38">
        <f t="shared" ca="1" si="49"/>
        <v>15.441641063124973</v>
      </c>
      <c r="AZ137" s="1">
        <f ca="1">(AE137-BA136)*Surge_Predicted_Impact!$C$124</f>
        <v>0.29895852332697176</v>
      </c>
      <c r="BA137" s="1">
        <f ca="1">BA136*(1-1/Surge_Predicted_Impact!$C$125)+AZ137</f>
        <v>21.288524214393881</v>
      </c>
      <c r="BB137" s="37">
        <f t="shared" ca="1" si="62"/>
        <v>73.788524214393874</v>
      </c>
      <c r="BC137" s="1">
        <f ca="1">(AF137-BD136)*Surge_Predicted_Impact!$C$124</f>
        <v>0.10006054862513235</v>
      </c>
      <c r="BD137" s="1">
        <f ca="1">BD136*(1-1/Surge_Predicted_Impact!$C$125)+BC137</f>
        <v>5.4337238905771272</v>
      </c>
      <c r="BE137" s="37">
        <f t="shared" ca="1" si="50"/>
        <v>21.183723890577127</v>
      </c>
      <c r="BF137" s="1">
        <f ca="1">(AI137-BG136)*Surge_Predicted_Impact!$C$124</f>
        <v>0.491119951350313</v>
      </c>
      <c r="BG137" s="1">
        <f ca="1">BG136*(1-1/Surge_Predicted_Impact!$C$125)+BF137</f>
        <v>28.012124468821249</v>
      </c>
      <c r="BH137" s="37">
        <f t="shared" ca="1" si="51"/>
        <v>106.76212446882124</v>
      </c>
      <c r="BJ137" s="1">
        <f ca="1">(AT137-BK136)*Surge_Predicted_Impact!$C$124</f>
        <v>8.0746890620407824E-2</v>
      </c>
      <c r="BK137" s="1">
        <f ca="1">BK136*(1-1/Surge_Predicted_Impact!$C$125)+BJ137</f>
        <v>5.8291801959436773</v>
      </c>
      <c r="BL137" s="37">
        <f t="shared" ca="1" si="63"/>
        <v>20.094489740640288</v>
      </c>
      <c r="BM137" s="1">
        <f ca="1">(AU137-BN136)*Surge_Predicted_Impact!$C$124</f>
        <v>6.5988055805681648E-3</v>
      </c>
      <c r="BN137" s="1">
        <f ca="1">BN136*(1-1/Surge_Predicted_Impact!$C$125)+BM137</f>
        <v>0.48415445826758952</v>
      </c>
      <c r="BO137" s="37">
        <f t="shared" ca="1" si="64"/>
        <v>1.6583257192181211</v>
      </c>
      <c r="BP137" s="1">
        <f ca="1">(AX137-AY136)*Surge_Predicted_Impact!$C$124</f>
        <v>0.15441641063124972</v>
      </c>
      <c r="BQ137" s="1">
        <f ca="1">BQ136*(1-1/Surge_Predicted_Impact!$C$125)+BP137</f>
        <v>8.9692506497776048</v>
      </c>
      <c r="BR137" s="1">
        <f t="shared" ca="1" si="52"/>
        <v>24.410891712902576</v>
      </c>
      <c r="BS137" s="1">
        <f ca="1">(AP137-AQ136)*Surge_Predicted_Impact!$C$124</f>
        <v>0.52500000000000002</v>
      </c>
      <c r="BT137" s="1">
        <f ca="1">BT136*(1-1/Surge_Predicted_Impact!$C$125)+BS137</f>
        <v>20.888860377957535</v>
      </c>
      <c r="BU137" s="1">
        <f t="shared" ca="1" si="53"/>
        <v>73.388860377957542</v>
      </c>
      <c r="BW137" s="1">
        <f>Surge_Predicted_Impact!$C$112</f>
        <v>0</v>
      </c>
      <c r="BX137" s="1">
        <f>Surge_Predicted_Impact!$C$113</f>
        <v>0</v>
      </c>
      <c r="BY137" s="152">
        <f>Surge_Predicted_Impact!$C$114</f>
        <v>0</v>
      </c>
      <c r="BZ137" s="152">
        <f>Surge_Predicted_Impact!$C$115</f>
        <v>0</v>
      </c>
      <c r="CA137" s="152">
        <f t="shared" si="54"/>
        <v>0</v>
      </c>
      <c r="CB137" s="1">
        <f>Surge_Predicted_Impact!$C$117</f>
        <v>0</v>
      </c>
      <c r="CC137" s="1">
        <f>Surge_Predicted_Impact!$C$118</f>
        <v>0</v>
      </c>
      <c r="CD137" s="1">
        <f>Surge_Predicted_Impact!$C$119</f>
        <v>0</v>
      </c>
      <c r="CE137" s="1">
        <f t="shared" si="55"/>
        <v>0</v>
      </c>
      <c r="CF137" s="152">
        <f>Surge_Predicted_Impact!$C$120</f>
        <v>0</v>
      </c>
      <c r="CH137" s="1">
        <f ca="1">D137*Surge_Predicted_Impact!$C$135</f>
        <v>3176.9899056521272</v>
      </c>
      <c r="CI137" s="18">
        <f ca="1">(C137-C136)*Surge_Predicted_Impact!$C$135</f>
        <v>29.419650395284407</v>
      </c>
      <c r="CJ137" s="18">
        <f ca="1">CJ136*(1- 1/Surge_Predicted_Impact!$C$137)+CI137</f>
        <v>876.57156211336383</v>
      </c>
      <c r="CK137" s="18">
        <f t="shared" ca="1" si="56"/>
        <v>847.15191171807942</v>
      </c>
      <c r="CL137" s="1">
        <f ca="1">CJ137*(1-Surge_Predicted_Impact!$C$136)</f>
        <v>745.08582779635924</v>
      </c>
      <c r="CM137" s="1">
        <f ca="1">CJ137*(1+Surge_Predicted_Impact!$C$136)</f>
        <v>1008.0572964303683</v>
      </c>
      <c r="CN137" s="1">
        <f ca="1">CI137/Surge_Predicted_Impact!$C$138</f>
        <v>5.8839300790568814</v>
      </c>
      <c r="CO137" s="1">
        <f ca="1">CK137/Surge_Predicted_Impact!$C$140</f>
        <v>33.886076468723175</v>
      </c>
      <c r="CP137" s="1">
        <f t="shared" ca="1" si="57"/>
        <v>39.770006547780056</v>
      </c>
      <c r="CQ137" s="1">
        <f ca="1">CI137/(Surge_Predicted_Impact!$C$138 + Surge_Predicted_Impact!$C$139)</f>
        <v>4.9032750658807345</v>
      </c>
      <c r="CR137" s="1">
        <f ca="1">CK137/(Surge_Predicted_Impact!$C$140 + Surge_Predicted_Impact!$C$141)</f>
        <v>32.582765835310745</v>
      </c>
      <c r="CS137" s="152">
        <f>Surge_Predicted_Impact!$C$151</f>
        <v>12000</v>
      </c>
      <c r="CT137" s="152"/>
      <c r="CU137" s="1">
        <f ca="1">Surge_Predicted_Impact!$C$146*(Calculation!E137-Calculation!H137)</f>
        <v>-8.0736396931238904E-3</v>
      </c>
      <c r="CV137" s="1">
        <f ca="1">H136*1/Surge_Predicted_Impact!$C$60</f>
        <v>0.46220380018594309</v>
      </c>
      <c r="CW137" s="1">
        <f ca="1">CV137*Surge_Predicted_Impact!$C$144+CU137</f>
        <v>1.5036550316173266E-2</v>
      </c>
      <c r="CX137" s="1">
        <f ca="1">CX136*(1-1/Surge_Predicted_Impact!$C$147)+CW136</f>
        <v>29.998312639666302</v>
      </c>
      <c r="CY137" s="1">
        <f ca="1">$CX137*(1-Surge_Predicted_Impact!$C$145)</f>
        <v>22.498734479749729</v>
      </c>
      <c r="CZ137" s="1">
        <f ca="1">$CX137*(1+Surge_Predicted_Impact!$C$145)</f>
        <v>37.497890799582876</v>
      </c>
      <c r="DA137" s="1">
        <f ca="1">CX137/Surge_Predicted_Impact!$C$148</f>
        <v>9.9994375465554342</v>
      </c>
      <c r="DB137" s="152">
        <f>Surge_Predicted_Impact!$C$152</f>
        <v>0</v>
      </c>
    </row>
    <row r="138" spans="2:106" x14ac:dyDescent="0.25">
      <c r="B138" s="30">
        <f t="shared" si="58"/>
        <v>44027</v>
      </c>
      <c r="C138" s="18">
        <f ca="1">INDIRECT(_xlfn.CONCAT(EpidemiologicalModel_Selection!$C$2,"!",EpidemiologicalModel_Selection!$C$5,ROW()-1))</f>
        <v>73703.072187859478</v>
      </c>
      <c r="D138" s="18">
        <f ca="1">INDIRECT(_xlfn.CONCAT(EpidemiologicalModel_Selection!$C$2,"!",EpidemiologicalModel_Selection!$C$3,ROW()-1))</f>
        <v>297.76063026925391</v>
      </c>
      <c r="E138" s="37">
        <f ca="1">INDIRECT(_xlfn.CONCAT(EpidemiologicalModel_Selection!$C$2,"!",EpidemiologicalModel_Selection!$C$4,ROW()-1))</f>
        <v>2.7544247444135181</v>
      </c>
      <c r="F138" s="37">
        <f ca="1">E138*Surge_Predicted_Impact!$D$53</f>
        <v>0.23357521832626635</v>
      </c>
      <c r="G138" s="6">
        <f t="shared" ca="1" si="59"/>
        <v>2.8244621638706189</v>
      </c>
      <c r="H138" s="24">
        <f ca="1">H137*(1-1/Surge_Predicted_Impact!$C$60)+F138</f>
        <v>2.8244621638706189</v>
      </c>
      <c r="I138" s="24">
        <f ca="1">(1-Surge_Predicted_Impact!$C$68)*Calculation!O137</f>
        <v>0.30997862438375767</v>
      </c>
      <c r="J138" s="24">
        <f ca="1">I138+(J137*(1-1/Surge_Predicted_Impact!$C$63))</f>
        <v>3.7781945925465257</v>
      </c>
      <c r="K138" s="24">
        <f ca="1">(1/Surge_Predicted_Impact!$C$62)*Calculation!L137</f>
        <v>0.13568158787331189</v>
      </c>
      <c r="L138" s="24">
        <f ca="1">M138+L137*(1-1/Surge_Predicted_Impact!$C$62)</f>
        <v>1.5189399441528006</v>
      </c>
      <c r="M138" s="1">
        <f ca="1">E138*Surge_Predicted_Impact!$D$55</f>
        <v>2.6442477546369799E-2</v>
      </c>
      <c r="N138" s="6">
        <f ca="1">N137*(1-1/Surge_Predicted_Impact!$C$64)+K138</f>
        <v>2.1904812945367422</v>
      </c>
      <c r="O138" s="24">
        <f ca="1">N137*1/Surge_Predicted_Impact!$C$64</f>
        <v>0.29354281523763293</v>
      </c>
      <c r="P138" s="1">
        <f ca="1">E138*Surge_Predicted_Impact!$D$54</f>
        <v>0.18069026323352677</v>
      </c>
      <c r="Q138" s="1">
        <f ca="1">Q137*(1-1/Surge_Predicted_Impact!$C$61)+P138</f>
        <v>19.533097345663073</v>
      </c>
      <c r="R138" s="6">
        <f t="shared" ca="1" si="60"/>
        <v>24.830231882362401</v>
      </c>
      <c r="S138" s="1">
        <f ca="1">E138*Surge_Predicted_Impact!$D$56</f>
        <v>1.32212387731849E-4</v>
      </c>
      <c r="T138" s="6">
        <f ca="1">T137*(1-1/Surge_Predicted_Impact!$C$65)+S138</f>
        <v>3.9190015360622953E-3</v>
      </c>
      <c r="U138" s="1">
        <f ca="1">E138*Surge_Predicted_Impact!$D$57</f>
        <v>2.115398203709584E-4</v>
      </c>
      <c r="V138" s="6">
        <f ca="1">U137*(1-1/Surge_Predicted_Impact!$C$66)+U138</f>
        <v>2.115398203709584E-4</v>
      </c>
      <c r="W138" s="5">
        <f>Surge_Predicted_Impact!$C$72</f>
        <v>0</v>
      </c>
      <c r="X138" s="160">
        <f>Surge_Predicted_Impact!$C$73</f>
        <v>0</v>
      </c>
      <c r="Y138" s="5">
        <f>Surge_Predicted_Impact!$C$74</f>
        <v>0</v>
      </c>
      <c r="Z138" s="5">
        <f>Surge_Predicted_Impact!$C$75</f>
        <v>0</v>
      </c>
      <c r="AA138" s="5">
        <f>Surge_Predicted_Impact!$C$76</f>
        <v>0</v>
      </c>
      <c r="AC138" s="18">
        <f ca="1">_xlfn.CEILING.MATH(G138/Surge_Predicted_Impact!$C$92)*(24/Surge_Predicted_Impact!$C$89)*(7/Surge_Predicted_Impact!$C$90)</f>
        <v>5.25</v>
      </c>
      <c r="AD138" s="18">
        <f ca="1">_xlfn.CEILING.MATH(R138/Surge_Predicted_Impact!$C$93)*(24/Surge_Predicted_Impact!$C$89)*(7/Surge_Predicted_Impact!$C$90)</f>
        <v>47.25</v>
      </c>
      <c r="AE138" s="1">
        <f t="shared" ca="1" si="46"/>
        <v>52.5</v>
      </c>
      <c r="AF138" s="1">
        <f ca="1">_xlfn.CEILING.MATH(N138/Surge_Predicted_Impact!$C$94)*24/Surge_Predicted_Impact!$C$89*7/Surge_Predicted_Impact!$C$90</f>
        <v>15.75</v>
      </c>
      <c r="AG138" s="1">
        <f ca="1">_xlfn.CEILING.MATH(T138/Surge_Predicted_Impact!$C$95)*24/Surge_Predicted_Impact!$C$89*7/Surge_Predicted_Impact!$C$90</f>
        <v>5.25</v>
      </c>
      <c r="AH138" s="1">
        <f ca="1">_xlfn.CEILING.MATH(V138/Surge_Predicted_Impact!$C$96)*24/Surge_Predicted_Impact!$C$89*7/Surge_Predicted_Impact!$C$90</f>
        <v>5.25</v>
      </c>
      <c r="AI138" s="18">
        <f t="shared" ca="1" si="61"/>
        <v>78.75</v>
      </c>
      <c r="AJ138" s="41"/>
      <c r="AK138" s="23">
        <f ca="1">_xlfn.CEILING.MATH(G138/Surge_Predicted_Impact!$C$103)*24/Surge_Predicted_Impact!$C$100*7/Surge_Predicted_Impact!$C$101</f>
        <v>5.25</v>
      </c>
      <c r="AL138" s="23">
        <f ca="1">_xlfn.CEILING.MATH(R138/Surge_Predicted_Impact!$C$104)*24/Surge_Predicted_Impact!$C$100*7/Surge_Predicted_Impact!$C$101</f>
        <v>26.25</v>
      </c>
      <c r="AM138" s="23">
        <f ca="1">_xlfn.CEILING.MATH(N138/Surge_Predicted_Impact!$C$105)*24/Surge_Predicted_Impact!$C$100*7/Surge_Predicted_Impact!$C$101</f>
        <v>10.5</v>
      </c>
      <c r="AN138" s="23">
        <f ca="1">_xlfn.CEILING.MATH(T138/Surge_Predicted_Impact!$C$106)*24/Surge_Predicted_Impact!$C$100*7/Surge_Predicted_Impact!$C$101</f>
        <v>5.25</v>
      </c>
      <c r="AO138" s="23">
        <f ca="1">_xlfn.CEILING.MATH(V138/Surge_Predicted_Impact!$C$107)*24/Surge_Predicted_Impact!$C$100*7/Surge_Predicted_Impact!$C$101</f>
        <v>5.25</v>
      </c>
      <c r="AP138" s="1">
        <f t="shared" ca="1" si="47"/>
        <v>52.5</v>
      </c>
      <c r="AR138" s="38">
        <f ca="1">G138/Surge_Predicted_Impact!$C$81</f>
        <v>0.94148738795687292</v>
      </c>
      <c r="AS138" s="38">
        <f ca="1">$R138/Surge_Predicted_Impact!$C$82</f>
        <v>12.415115941181201</v>
      </c>
      <c r="AT138" s="38">
        <f t="shared" ca="1" si="48"/>
        <v>13.356603329138073</v>
      </c>
      <c r="AU138" s="38">
        <f ca="1">N138/Surge_Predicted_Impact!$C$83</f>
        <v>1.0952406472683711</v>
      </c>
      <c r="AV138" s="38">
        <f ca="1">T138/Surge_Predicted_Impact!$C$84</f>
        <v>1.9595007680311477E-3</v>
      </c>
      <c r="AW138" s="38">
        <f ca="1">V138/Surge_Predicted_Impact!$C$85</f>
        <v>5.2884955092739601E-5</v>
      </c>
      <c r="AX138" s="38">
        <f t="shared" ca="1" si="49"/>
        <v>14.453856362129569</v>
      </c>
      <c r="AZ138" s="1">
        <f ca="1">(AE138-BA137)*Surge_Predicted_Impact!$C$124</f>
        <v>0.31211475785606119</v>
      </c>
      <c r="BA138" s="1">
        <f ca="1">BA137*(1-1/Surge_Predicted_Impact!$C$125)+AZ138</f>
        <v>20.080030099793237</v>
      </c>
      <c r="BB138" s="37">
        <f t="shared" ca="1" si="62"/>
        <v>72.580030099793234</v>
      </c>
      <c r="BC138" s="1">
        <f ca="1">(AF138-BD137)*Surge_Predicted_Impact!$C$124</f>
        <v>0.10316276109422873</v>
      </c>
      <c r="BD138" s="1">
        <f ca="1">BD137*(1-1/Surge_Predicted_Impact!$C$125)+BC138</f>
        <v>5.1487635166301331</v>
      </c>
      <c r="BE138" s="37">
        <f t="shared" ca="1" si="50"/>
        <v>20.898763516630133</v>
      </c>
      <c r="BF138" s="1">
        <f ca="1">(AI138-BG137)*Surge_Predicted_Impact!$C$124</f>
        <v>0.50737875531178755</v>
      </c>
      <c r="BG138" s="1">
        <f ca="1">BG137*(1-1/Surge_Predicted_Impact!$C$125)+BF138</f>
        <v>26.518637190645805</v>
      </c>
      <c r="BH138" s="37">
        <f t="shared" ca="1" si="51"/>
        <v>105.2686371906458</v>
      </c>
      <c r="BJ138" s="1">
        <f ca="1">(AT138-BK137)*Surge_Predicted_Impact!$C$124</f>
        <v>7.5274231331943955E-2</v>
      </c>
      <c r="BK138" s="1">
        <f ca="1">BK137*(1-1/Surge_Predicted_Impact!$C$125)+BJ138</f>
        <v>5.4880844132796449</v>
      </c>
      <c r="BL138" s="37">
        <f t="shared" ca="1" si="63"/>
        <v>18.844687742417719</v>
      </c>
      <c r="BM138" s="1">
        <f ca="1">(AU138-BN137)*Surge_Predicted_Impact!$C$124</f>
        <v>6.1108618900078161E-3</v>
      </c>
      <c r="BN138" s="1">
        <f ca="1">BN137*(1-1/Surge_Predicted_Impact!$C$125)+BM138</f>
        <v>0.45568285885276955</v>
      </c>
      <c r="BO138" s="37">
        <f t="shared" ca="1" si="64"/>
        <v>1.5509235061211406</v>
      </c>
      <c r="BP138" s="1">
        <f ca="1">(AX138-AY137)*Surge_Predicted_Impact!$C$124</f>
        <v>0.14453856362129569</v>
      </c>
      <c r="BQ138" s="1">
        <f ca="1">BQ137*(1-1/Surge_Predicted_Impact!$C$125)+BP138</f>
        <v>8.4731284527005002</v>
      </c>
      <c r="BR138" s="1">
        <f t="shared" ca="1" si="52"/>
        <v>22.926984814830071</v>
      </c>
      <c r="BS138" s="1">
        <f ca="1">(AP138-AQ137)*Surge_Predicted_Impact!$C$124</f>
        <v>0.52500000000000002</v>
      </c>
      <c r="BT138" s="1">
        <f ca="1">BT137*(1-1/Surge_Predicted_Impact!$C$125)+BS138</f>
        <v>19.92179892238914</v>
      </c>
      <c r="BU138" s="1">
        <f t="shared" ca="1" si="53"/>
        <v>72.421798922389144</v>
      </c>
      <c r="BW138" s="1">
        <f>Surge_Predicted_Impact!$C$112</f>
        <v>0</v>
      </c>
      <c r="BX138" s="1">
        <f>Surge_Predicted_Impact!$C$113</f>
        <v>0</v>
      </c>
      <c r="BY138" s="152">
        <f>Surge_Predicted_Impact!$C$114</f>
        <v>0</v>
      </c>
      <c r="BZ138" s="152">
        <f>Surge_Predicted_Impact!$C$115</f>
        <v>0</v>
      </c>
      <c r="CA138" s="152">
        <f t="shared" si="54"/>
        <v>0</v>
      </c>
      <c r="CB138" s="1">
        <f>Surge_Predicted_Impact!$C$117</f>
        <v>0</v>
      </c>
      <c r="CC138" s="1">
        <f>Surge_Predicted_Impact!$C$118</f>
        <v>0</v>
      </c>
      <c r="CD138" s="1">
        <f>Surge_Predicted_Impact!$C$119</f>
        <v>0</v>
      </c>
      <c r="CE138" s="1">
        <f t="shared" si="55"/>
        <v>0</v>
      </c>
      <c r="CF138" s="152">
        <f>Surge_Predicted_Impact!$C$120</f>
        <v>0</v>
      </c>
      <c r="CH138" s="1">
        <f ca="1">D138*Surge_Predicted_Impact!$C$135</f>
        <v>2977.606302692539</v>
      </c>
      <c r="CI138" s="18">
        <f ca="1">(C138-C137)*Surge_Predicted_Impact!$C$135</f>
        <v>27.544247444166103</v>
      </c>
      <c r="CJ138" s="18">
        <f ca="1">CJ137*(1- 1/Surge_Predicted_Impact!$C$137)+CI138</f>
        <v>816.45865334619361</v>
      </c>
      <c r="CK138" s="18">
        <f t="shared" ca="1" si="56"/>
        <v>788.91440590202751</v>
      </c>
      <c r="CL138" s="1">
        <f ca="1">CJ138*(1-Surge_Predicted_Impact!$C$136)</f>
        <v>693.98985534426458</v>
      </c>
      <c r="CM138" s="1">
        <f ca="1">CJ138*(1+Surge_Predicted_Impact!$C$136)</f>
        <v>938.92745134812253</v>
      </c>
      <c r="CN138" s="1">
        <f ca="1">CI138/Surge_Predicted_Impact!$C$138</f>
        <v>5.5088494888332207</v>
      </c>
      <c r="CO138" s="1">
        <f ca="1">CK138/Surge_Predicted_Impact!$C$140</f>
        <v>31.556576236081099</v>
      </c>
      <c r="CP138" s="1">
        <f t="shared" ca="1" si="57"/>
        <v>37.06542572491432</v>
      </c>
      <c r="CQ138" s="1">
        <f ca="1">CI138/(Surge_Predicted_Impact!$C$138 + Surge_Predicted_Impact!$C$139)</f>
        <v>4.5907079073610175</v>
      </c>
      <c r="CR138" s="1">
        <f ca="1">CK138/(Surge_Predicted_Impact!$C$140 + Surge_Predicted_Impact!$C$141)</f>
        <v>30.342861765462597</v>
      </c>
      <c r="CS138" s="152">
        <f>Surge_Predicted_Impact!$C$151</f>
        <v>12000</v>
      </c>
      <c r="CT138" s="152"/>
      <c r="CU138" s="1">
        <f ca="1">Surge_Predicted_Impact!$C$146*(Calculation!E138-Calculation!H138)</f>
        <v>-7.0037419457100736E-3</v>
      </c>
      <c r="CV138" s="1">
        <f ca="1">H137*1/Surge_Predicted_Impact!$C$60</f>
        <v>0.43181449092405871</v>
      </c>
      <c r="CW138" s="1">
        <f ca="1">CV138*Surge_Predicted_Impact!$C$144+CU138</f>
        <v>1.4586982600492862E-2</v>
      </c>
      <c r="CX138" s="1">
        <f ca="1">CX137*(1-1/Surge_Predicted_Impact!$C$147)+CW137</f>
        <v>28.513433557999157</v>
      </c>
      <c r="CY138" s="1">
        <f ca="1">$CX138*(1-Surge_Predicted_Impact!$C$145)</f>
        <v>21.38507516849937</v>
      </c>
      <c r="CZ138" s="1">
        <f ca="1">$CX138*(1+Surge_Predicted_Impact!$C$145)</f>
        <v>35.641791947498945</v>
      </c>
      <c r="DA138" s="1">
        <f ca="1">CX138/Surge_Predicted_Impact!$C$148</f>
        <v>9.5044778526663851</v>
      </c>
      <c r="DB138" s="152">
        <f>Surge_Predicted_Impact!$C$152</f>
        <v>0</v>
      </c>
    </row>
    <row r="139" spans="2:106" x14ac:dyDescent="0.25">
      <c r="B139" s="30">
        <f t="shared" si="58"/>
        <v>44028</v>
      </c>
      <c r="C139" s="18">
        <f ca="1">INDIRECT(_xlfn.CONCAT(EpidemiologicalModel_Selection!$C$2,"!",EpidemiologicalModel_Selection!$C$5,ROW()-1))</f>
        <v>73705.651174310173</v>
      </c>
      <c r="D139" s="18">
        <f ca="1">INDIRECT(_xlfn.CONCAT(EpidemiologicalModel_Selection!$C$2,"!",EpidemiologicalModel_Selection!$C$3,ROW()-1))</f>
        <v>279.07100027214307</v>
      </c>
      <c r="E139" s="37">
        <f ca="1">INDIRECT(_xlfn.CONCAT(EpidemiologicalModel_Selection!$C$2,"!",EpidemiologicalModel_Selection!$C$4,ROW()-1))</f>
        <v>2.5789864506927187</v>
      </c>
      <c r="F139" s="37">
        <f ca="1">E139*Surge_Predicted_Impact!$D$53</f>
        <v>0.21869805101874254</v>
      </c>
      <c r="G139" s="6">
        <f t="shared" ca="1" si="59"/>
        <v>2.6396656200507018</v>
      </c>
      <c r="H139" s="24">
        <f ca="1">H138*(1-1/Surge_Predicted_Impact!$C$60)+F139</f>
        <v>2.6396656200507018</v>
      </c>
      <c r="I139" s="24">
        <f ca="1">(1-Surge_Predicted_Impact!$C$68)*Calculation!O138</f>
        <v>0.28913967300906845</v>
      </c>
      <c r="J139" s="24">
        <f ca="1">I139+(J138*(1-1/Surge_Predicted_Impact!$C$63))</f>
        <v>3.5275921809060908</v>
      </c>
      <c r="K139" s="24">
        <f ca="1">(1/Surge_Predicted_Impact!$C$62)*Calculation!L138</f>
        <v>0.12657832867940005</v>
      </c>
      <c r="L139" s="24">
        <f ca="1">M139+L138*(1-1/Surge_Predicted_Impact!$C$62)</f>
        <v>1.4171198854000506</v>
      </c>
      <c r="M139" s="1">
        <f ca="1">E139*Surge_Predicted_Impact!$D$55</f>
        <v>2.4758269926650124E-2</v>
      </c>
      <c r="N139" s="6">
        <f ca="1">N138*(1-1/Surge_Predicted_Impact!$C$64)+K139</f>
        <v>2.0432494613990495</v>
      </c>
      <c r="O139" s="24">
        <f ca="1">N138*1/Surge_Predicted_Impact!$C$64</f>
        <v>0.27381016181709278</v>
      </c>
      <c r="P139" s="1">
        <f ca="1">E139*Surge_Predicted_Impact!$D$54</f>
        <v>0.16918151116544233</v>
      </c>
      <c r="Q139" s="1">
        <f ca="1">Q138*(1-1/Surge_Predicted_Impact!$C$61)+P139</f>
        <v>18.307057617852582</v>
      </c>
      <c r="R139" s="6">
        <f t="shared" ca="1" si="60"/>
        <v>23.251769684158724</v>
      </c>
      <c r="S139" s="1">
        <f ca="1">E139*Surge_Predicted_Impact!$D$56</f>
        <v>1.2379134963325062E-4</v>
      </c>
      <c r="T139" s="6">
        <f ca="1">T138*(1-1/Surge_Predicted_Impact!$C$65)+S139</f>
        <v>3.6508927320893165E-3</v>
      </c>
      <c r="U139" s="1">
        <f ca="1">E139*Surge_Predicted_Impact!$D$57</f>
        <v>1.9806615941320101E-4</v>
      </c>
      <c r="V139" s="6">
        <f ca="1">U138*(1-1/Surge_Predicted_Impact!$C$66)+U139</f>
        <v>1.9806615941320101E-4</v>
      </c>
      <c r="W139" s="5">
        <f>Surge_Predicted_Impact!$C$72</f>
        <v>0</v>
      </c>
      <c r="X139" s="160">
        <f>Surge_Predicted_Impact!$C$73</f>
        <v>0</v>
      </c>
      <c r="Y139" s="5">
        <f>Surge_Predicted_Impact!$C$74</f>
        <v>0</v>
      </c>
      <c r="Z139" s="5">
        <f>Surge_Predicted_Impact!$C$75</f>
        <v>0</v>
      </c>
      <c r="AA139" s="5">
        <f>Surge_Predicted_Impact!$C$76</f>
        <v>0</v>
      </c>
      <c r="AC139" s="18">
        <f ca="1">_xlfn.CEILING.MATH(G139/Surge_Predicted_Impact!$C$92)*(24/Surge_Predicted_Impact!$C$89)*(7/Surge_Predicted_Impact!$C$90)</f>
        <v>5.25</v>
      </c>
      <c r="AD139" s="18">
        <f ca="1">_xlfn.CEILING.MATH(R139/Surge_Predicted_Impact!$C$93)*(24/Surge_Predicted_Impact!$C$89)*(7/Surge_Predicted_Impact!$C$90)</f>
        <v>42</v>
      </c>
      <c r="AE139" s="1">
        <f t="shared" ca="1" si="46"/>
        <v>47.25</v>
      </c>
      <c r="AF139" s="1">
        <f ca="1">_xlfn.CEILING.MATH(N139/Surge_Predicted_Impact!$C$94)*24/Surge_Predicted_Impact!$C$89*7/Surge_Predicted_Impact!$C$90</f>
        <v>15.75</v>
      </c>
      <c r="AG139" s="1">
        <f ca="1">_xlfn.CEILING.MATH(T139/Surge_Predicted_Impact!$C$95)*24/Surge_Predicted_Impact!$C$89*7/Surge_Predicted_Impact!$C$90</f>
        <v>5.25</v>
      </c>
      <c r="AH139" s="1">
        <f ca="1">_xlfn.CEILING.MATH(V139/Surge_Predicted_Impact!$C$96)*24/Surge_Predicted_Impact!$C$89*7/Surge_Predicted_Impact!$C$90</f>
        <v>5.25</v>
      </c>
      <c r="AI139" s="18">
        <f t="shared" ca="1" si="61"/>
        <v>73.5</v>
      </c>
      <c r="AJ139" s="41"/>
      <c r="AK139" s="23">
        <f ca="1">_xlfn.CEILING.MATH(G139/Surge_Predicted_Impact!$C$103)*24/Surge_Predicted_Impact!$C$100*7/Surge_Predicted_Impact!$C$101</f>
        <v>5.25</v>
      </c>
      <c r="AL139" s="23">
        <f ca="1">_xlfn.CEILING.MATH(R139/Surge_Predicted_Impact!$C$104)*24/Surge_Predicted_Impact!$C$100*7/Surge_Predicted_Impact!$C$101</f>
        <v>21</v>
      </c>
      <c r="AM139" s="23">
        <f ca="1">_xlfn.CEILING.MATH(N139/Surge_Predicted_Impact!$C$105)*24/Surge_Predicted_Impact!$C$100*7/Surge_Predicted_Impact!$C$101</f>
        <v>10.5</v>
      </c>
      <c r="AN139" s="23">
        <f ca="1">_xlfn.CEILING.MATH(T139/Surge_Predicted_Impact!$C$106)*24/Surge_Predicted_Impact!$C$100*7/Surge_Predicted_Impact!$C$101</f>
        <v>5.25</v>
      </c>
      <c r="AO139" s="23">
        <f ca="1">_xlfn.CEILING.MATH(V139/Surge_Predicted_Impact!$C$107)*24/Surge_Predicted_Impact!$C$100*7/Surge_Predicted_Impact!$C$101</f>
        <v>5.25</v>
      </c>
      <c r="AP139" s="1">
        <f t="shared" ca="1" si="47"/>
        <v>47.25</v>
      </c>
      <c r="AR139" s="38">
        <f ca="1">G139/Surge_Predicted_Impact!$C$81</f>
        <v>0.87988854001690064</v>
      </c>
      <c r="AS139" s="38">
        <f ca="1">$R139/Surge_Predicted_Impact!$C$82</f>
        <v>11.625884842079362</v>
      </c>
      <c r="AT139" s="38">
        <f t="shared" ca="1" si="48"/>
        <v>12.505773382096262</v>
      </c>
      <c r="AU139" s="38">
        <f ca="1">N139/Surge_Predicted_Impact!$C$83</f>
        <v>1.0216247306995248</v>
      </c>
      <c r="AV139" s="38">
        <f ca="1">T139/Surge_Predicted_Impact!$C$84</f>
        <v>1.8254463660446582E-3</v>
      </c>
      <c r="AW139" s="38">
        <f ca="1">V139/Surge_Predicted_Impact!$C$85</f>
        <v>4.9516539853300252E-5</v>
      </c>
      <c r="AX139" s="38">
        <f t="shared" ca="1" si="49"/>
        <v>13.529273075701685</v>
      </c>
      <c r="AZ139" s="1">
        <f ca="1">(AE139-BA138)*Surge_Predicted_Impact!$C$124</f>
        <v>0.27169969900206764</v>
      </c>
      <c r="BA139" s="1">
        <f ca="1">BA138*(1-1/Surge_Predicted_Impact!$C$125)+AZ139</f>
        <v>18.917441934524359</v>
      </c>
      <c r="BB139" s="37">
        <f t="shared" ca="1" si="62"/>
        <v>66.167441934524362</v>
      </c>
      <c r="BC139" s="1">
        <f ca="1">(AF139-BD138)*Surge_Predicted_Impact!$C$124</f>
        <v>0.10601236483369868</v>
      </c>
      <c r="BD139" s="1">
        <f ca="1">BD138*(1-1/Surge_Predicted_Impact!$C$125)+BC139</f>
        <v>4.8870070588473942</v>
      </c>
      <c r="BE139" s="37">
        <f t="shared" ca="1" si="50"/>
        <v>20.637007058847395</v>
      </c>
      <c r="BF139" s="1">
        <f ca="1">(AI139-BG138)*Surge_Predicted_Impact!$C$124</f>
        <v>0.46981362809354194</v>
      </c>
      <c r="BG139" s="1">
        <f ca="1">BG138*(1-1/Surge_Predicted_Impact!$C$125)+BF139</f>
        <v>25.094262447978934</v>
      </c>
      <c r="BH139" s="37">
        <f t="shared" ca="1" si="51"/>
        <v>98.594262447978934</v>
      </c>
      <c r="BJ139" s="1">
        <f ca="1">(AT139-BK138)*Surge_Predicted_Impact!$C$124</f>
        <v>7.0176889688166169E-2</v>
      </c>
      <c r="BK139" s="1">
        <f ca="1">BK138*(1-1/Surge_Predicted_Impact!$C$125)+BJ139</f>
        <v>5.1662552734478364</v>
      </c>
      <c r="BL139" s="37">
        <f t="shared" ca="1" si="63"/>
        <v>17.672028655544096</v>
      </c>
      <c r="BM139" s="1">
        <f ca="1">(AU139-BN138)*Surge_Predicted_Impact!$C$124</f>
        <v>5.6594187184675531E-3</v>
      </c>
      <c r="BN139" s="1">
        <f ca="1">BN138*(1-1/Surge_Predicted_Impact!$C$125)+BM139</f>
        <v>0.42879350193889643</v>
      </c>
      <c r="BO139" s="37">
        <f t="shared" ca="1" si="64"/>
        <v>1.4504182326384212</v>
      </c>
      <c r="BP139" s="1">
        <f ca="1">(AX139-AY138)*Surge_Predicted_Impact!$C$124</f>
        <v>0.13529273075701684</v>
      </c>
      <c r="BQ139" s="1">
        <f ca="1">BQ138*(1-1/Surge_Predicted_Impact!$C$125)+BP139</f>
        <v>8.0031977225503379</v>
      </c>
      <c r="BR139" s="1">
        <f t="shared" ca="1" si="52"/>
        <v>21.532470798252021</v>
      </c>
      <c r="BS139" s="1">
        <f ca="1">(AP139-AQ138)*Surge_Predicted_Impact!$C$124</f>
        <v>0.47250000000000003</v>
      </c>
      <c r="BT139" s="1">
        <f ca="1">BT138*(1-1/Surge_Predicted_Impact!$C$125)+BS139</f>
        <v>18.971313285075631</v>
      </c>
      <c r="BU139" s="1">
        <f t="shared" ca="1" si="53"/>
        <v>66.221313285075638</v>
      </c>
      <c r="BW139" s="1">
        <f>Surge_Predicted_Impact!$C$112</f>
        <v>0</v>
      </c>
      <c r="BX139" s="1">
        <f>Surge_Predicted_Impact!$C$113</f>
        <v>0</v>
      </c>
      <c r="BY139" s="152">
        <f>Surge_Predicted_Impact!$C$114</f>
        <v>0</v>
      </c>
      <c r="BZ139" s="152">
        <f>Surge_Predicted_Impact!$C$115</f>
        <v>0</v>
      </c>
      <c r="CA139" s="152">
        <f t="shared" si="54"/>
        <v>0</v>
      </c>
      <c r="CB139" s="1">
        <f>Surge_Predicted_Impact!$C$117</f>
        <v>0</v>
      </c>
      <c r="CC139" s="1">
        <f>Surge_Predicted_Impact!$C$118</f>
        <v>0</v>
      </c>
      <c r="CD139" s="1">
        <f>Surge_Predicted_Impact!$C$119</f>
        <v>0</v>
      </c>
      <c r="CE139" s="1">
        <f t="shared" si="55"/>
        <v>0</v>
      </c>
      <c r="CF139" s="152">
        <f>Surge_Predicted_Impact!$C$120</f>
        <v>0</v>
      </c>
      <c r="CH139" s="1">
        <f ca="1">D139*Surge_Predicted_Impact!$C$135</f>
        <v>2790.7100027214306</v>
      </c>
      <c r="CI139" s="18">
        <f ca="1">(C139-C138)*Surge_Predicted_Impact!$C$135</f>
        <v>25.789864506950835</v>
      </c>
      <c r="CJ139" s="18">
        <f ca="1">CJ138*(1- 1/Surge_Predicted_Impact!$C$137)+CI139</f>
        <v>760.60265251852513</v>
      </c>
      <c r="CK139" s="18">
        <f t="shared" ca="1" si="56"/>
        <v>734.8127880115743</v>
      </c>
      <c r="CL139" s="1">
        <f ca="1">CJ139*(1-Surge_Predicted_Impact!$C$136)</f>
        <v>646.51225464074639</v>
      </c>
      <c r="CM139" s="1">
        <f ca="1">CJ139*(1+Surge_Predicted_Impact!$C$136)</f>
        <v>874.69305039630387</v>
      </c>
      <c r="CN139" s="1">
        <f ca="1">CI139/Surge_Predicted_Impact!$C$138</f>
        <v>5.157972901390167</v>
      </c>
      <c r="CO139" s="1">
        <f ca="1">CK139/Surge_Predicted_Impact!$C$140</f>
        <v>29.392511520462971</v>
      </c>
      <c r="CP139" s="1">
        <f t="shared" ca="1" si="57"/>
        <v>34.550484421853142</v>
      </c>
      <c r="CQ139" s="1">
        <f ca="1">CI139/(Surge_Predicted_Impact!$C$138 + Surge_Predicted_Impact!$C$139)</f>
        <v>4.2983107511584722</v>
      </c>
      <c r="CR139" s="1">
        <f ca="1">CK139/(Surge_Predicted_Impact!$C$140 + Surge_Predicted_Impact!$C$141)</f>
        <v>28.262030308137472</v>
      </c>
      <c r="CS139" s="152">
        <f>Surge_Predicted_Impact!$C$151</f>
        <v>12000</v>
      </c>
      <c r="CT139" s="152"/>
      <c r="CU139" s="1">
        <f ca="1">Surge_Predicted_Impact!$C$146*(Calculation!E139-Calculation!H139)</f>
        <v>-6.0679169357983126E-3</v>
      </c>
      <c r="CV139" s="1">
        <f ca="1">H138*1/Surge_Predicted_Impact!$C$60</f>
        <v>0.40349459483865985</v>
      </c>
      <c r="CW139" s="1">
        <f ca="1">CV139*Surge_Predicted_Impact!$C$144+CU139</f>
        <v>1.410681280613468E-2</v>
      </c>
      <c r="CX139" s="1">
        <f ca="1">CX138*(1-1/Surge_Predicted_Impact!$C$147)+CW138</f>
        <v>27.102348862699689</v>
      </c>
      <c r="CY139" s="1">
        <f ca="1">$CX139*(1-Surge_Predicted_Impact!$C$145)</f>
        <v>20.326761647024767</v>
      </c>
      <c r="CZ139" s="1">
        <f ca="1">$CX139*(1+Surge_Predicted_Impact!$C$145)</f>
        <v>33.87793607837461</v>
      </c>
      <c r="DA139" s="1">
        <f ca="1">CX139/Surge_Predicted_Impact!$C$148</f>
        <v>9.0341162875665635</v>
      </c>
      <c r="DB139" s="152">
        <f>Surge_Predicted_Impact!$C$152</f>
        <v>0</v>
      </c>
    </row>
    <row r="140" spans="2:106" x14ac:dyDescent="0.25">
      <c r="B140" s="30">
        <f t="shared" si="58"/>
        <v>44029</v>
      </c>
      <c r="C140" s="18">
        <f ca="1">INDIRECT(_xlfn.CONCAT(EpidemiologicalModel_Selection!$C$2,"!",EpidemiologicalModel_Selection!$C$5,ROW()-1))</f>
        <v>73708.066025698135</v>
      </c>
      <c r="D140" s="18">
        <f ca="1">INDIRECT(_xlfn.CONCAT(EpidemiologicalModel_Selection!$C$2,"!",EpidemiologicalModel_Selection!$C$3,ROW()-1))</f>
        <v>261.552208783526</v>
      </c>
      <c r="E140" s="37">
        <f ca="1">INDIRECT(_xlfn.CONCAT(EpidemiologicalModel_Selection!$C$2,"!",EpidemiologicalModel_Selection!$C$4,ROW()-1))</f>
        <v>2.4148513879643358</v>
      </c>
      <c r="F140" s="37">
        <f ca="1">E140*Surge_Predicted_Impact!$D$53</f>
        <v>0.20477939769937567</v>
      </c>
      <c r="G140" s="6">
        <f t="shared" ca="1" si="59"/>
        <v>2.4673499291714056</v>
      </c>
      <c r="H140" s="24">
        <f ca="1">H139*(1-1/Surge_Predicted_Impact!$C$60)+F140</f>
        <v>2.4673499291714056</v>
      </c>
      <c r="I140" s="24">
        <f ca="1">(1-Surge_Predicted_Impact!$C$68)*Calculation!O139</f>
        <v>0.26970300938983638</v>
      </c>
      <c r="J140" s="24">
        <f ca="1">I140+(J139*(1-1/Surge_Predicted_Impact!$C$63))</f>
        <v>3.2933534501664856</v>
      </c>
      <c r="K140" s="24">
        <f ca="1">(1/Surge_Predicted_Impact!$C$62)*Calculation!L139</f>
        <v>0.11809332378333755</v>
      </c>
      <c r="L140" s="24">
        <f ca="1">M140+L139*(1-1/Surge_Predicted_Impact!$C$62)</f>
        <v>1.3222091349411706</v>
      </c>
      <c r="M140" s="1">
        <f ca="1">E140*Surge_Predicted_Impact!$D$55</f>
        <v>2.3182573324457646E-2</v>
      </c>
      <c r="N140" s="6">
        <f ca="1">N139*(1-1/Surge_Predicted_Impact!$C$64)+K140</f>
        <v>1.9059366025075057</v>
      </c>
      <c r="O140" s="24">
        <f ca="1">N139*1/Surge_Predicted_Impact!$C$64</f>
        <v>0.25540618267488119</v>
      </c>
      <c r="P140" s="1">
        <f ca="1">E140*Surge_Predicted_Impact!$D$54</f>
        <v>0.15841425105046042</v>
      </c>
      <c r="Q140" s="1">
        <f ca="1">Q139*(1-1/Surge_Predicted_Impact!$C$61)+P140</f>
        <v>17.157824896199287</v>
      </c>
      <c r="R140" s="6">
        <f t="shared" ca="1" si="60"/>
        <v>21.773387481306944</v>
      </c>
      <c r="S140" s="1">
        <f ca="1">E140*Surge_Predicted_Impact!$D$56</f>
        <v>1.1591286662228824E-4</v>
      </c>
      <c r="T140" s="6">
        <f ca="1">T139*(1-1/Surge_Predicted_Impact!$C$65)+S140</f>
        <v>3.4017163255026734E-3</v>
      </c>
      <c r="U140" s="1">
        <f ca="1">E140*Surge_Predicted_Impact!$D$57</f>
        <v>1.8546058659566118E-4</v>
      </c>
      <c r="V140" s="6">
        <f ca="1">U139*(1-1/Surge_Predicted_Impact!$C$66)+U140</f>
        <v>1.8546058659566118E-4</v>
      </c>
      <c r="W140" s="5">
        <f>Surge_Predicted_Impact!$C$72</f>
        <v>0</v>
      </c>
      <c r="X140" s="160">
        <f>Surge_Predicted_Impact!$C$73</f>
        <v>0</v>
      </c>
      <c r="Y140" s="5">
        <f>Surge_Predicted_Impact!$C$74</f>
        <v>0</v>
      </c>
      <c r="Z140" s="5">
        <f>Surge_Predicted_Impact!$C$75</f>
        <v>0</v>
      </c>
      <c r="AA140" s="5">
        <f>Surge_Predicted_Impact!$C$76</f>
        <v>0</v>
      </c>
      <c r="AC140" s="18">
        <f ca="1">_xlfn.CEILING.MATH(G140/Surge_Predicted_Impact!$C$92)*(24/Surge_Predicted_Impact!$C$89)*(7/Surge_Predicted_Impact!$C$90)</f>
        <v>5.25</v>
      </c>
      <c r="AD140" s="18">
        <f ca="1">_xlfn.CEILING.MATH(R140/Surge_Predicted_Impact!$C$93)*(24/Surge_Predicted_Impact!$C$89)*(7/Surge_Predicted_Impact!$C$90)</f>
        <v>42</v>
      </c>
      <c r="AE140" s="1">
        <f t="shared" ca="1" si="46"/>
        <v>47.25</v>
      </c>
      <c r="AF140" s="1">
        <f ca="1">_xlfn.CEILING.MATH(N140/Surge_Predicted_Impact!$C$94)*24/Surge_Predicted_Impact!$C$89*7/Surge_Predicted_Impact!$C$90</f>
        <v>10.5</v>
      </c>
      <c r="AG140" s="1">
        <f ca="1">_xlfn.CEILING.MATH(T140/Surge_Predicted_Impact!$C$95)*24/Surge_Predicted_Impact!$C$89*7/Surge_Predicted_Impact!$C$90</f>
        <v>5.25</v>
      </c>
      <c r="AH140" s="1">
        <f ca="1">_xlfn.CEILING.MATH(V140/Surge_Predicted_Impact!$C$96)*24/Surge_Predicted_Impact!$C$89*7/Surge_Predicted_Impact!$C$90</f>
        <v>5.25</v>
      </c>
      <c r="AI140" s="18">
        <f t="shared" ca="1" si="61"/>
        <v>68.25</v>
      </c>
      <c r="AJ140" s="41"/>
      <c r="AK140" s="23">
        <f ca="1">_xlfn.CEILING.MATH(G140/Surge_Predicted_Impact!$C$103)*24/Surge_Predicted_Impact!$C$100*7/Surge_Predicted_Impact!$C$101</f>
        <v>5.25</v>
      </c>
      <c r="AL140" s="23">
        <f ca="1">_xlfn.CEILING.MATH(R140/Surge_Predicted_Impact!$C$104)*24/Surge_Predicted_Impact!$C$100*7/Surge_Predicted_Impact!$C$101</f>
        <v>21</v>
      </c>
      <c r="AM140" s="23">
        <f ca="1">_xlfn.CEILING.MATH(N140/Surge_Predicted_Impact!$C$105)*24/Surge_Predicted_Impact!$C$100*7/Surge_Predicted_Impact!$C$101</f>
        <v>5.25</v>
      </c>
      <c r="AN140" s="23">
        <f ca="1">_xlfn.CEILING.MATH(T140/Surge_Predicted_Impact!$C$106)*24/Surge_Predicted_Impact!$C$100*7/Surge_Predicted_Impact!$C$101</f>
        <v>5.25</v>
      </c>
      <c r="AO140" s="23">
        <f ca="1">_xlfn.CEILING.MATH(V140/Surge_Predicted_Impact!$C$107)*24/Surge_Predicted_Impact!$C$100*7/Surge_Predicted_Impact!$C$101</f>
        <v>5.25</v>
      </c>
      <c r="AP140" s="1">
        <f t="shared" ca="1" si="47"/>
        <v>42</v>
      </c>
      <c r="AR140" s="38">
        <f ca="1">G140/Surge_Predicted_Impact!$C$81</f>
        <v>0.82244997639046857</v>
      </c>
      <c r="AS140" s="38">
        <f ca="1">$R140/Surge_Predicted_Impact!$C$82</f>
        <v>10.886693740653472</v>
      </c>
      <c r="AT140" s="38">
        <f t="shared" ca="1" si="48"/>
        <v>11.70914371704394</v>
      </c>
      <c r="AU140" s="38">
        <f ca="1">N140/Surge_Predicted_Impact!$C$83</f>
        <v>0.95296830125375287</v>
      </c>
      <c r="AV140" s="38">
        <f ca="1">T140/Surge_Predicted_Impact!$C$84</f>
        <v>1.7008581627513367E-3</v>
      </c>
      <c r="AW140" s="38">
        <f ca="1">V140/Surge_Predicted_Impact!$C$85</f>
        <v>4.6365146648915295E-5</v>
      </c>
      <c r="AX140" s="38">
        <f t="shared" ca="1" si="49"/>
        <v>12.663859241607094</v>
      </c>
      <c r="AZ140" s="1">
        <f ca="1">(AE140-BA139)*Surge_Predicted_Impact!$C$124</f>
        <v>0.28332558065475644</v>
      </c>
      <c r="BA140" s="1">
        <f ca="1">BA139*(1-1/Surge_Predicted_Impact!$C$125)+AZ140</f>
        <v>17.849521662713091</v>
      </c>
      <c r="BB140" s="37">
        <f t="shared" ca="1" si="62"/>
        <v>65.099521662713087</v>
      </c>
      <c r="BC140" s="1">
        <f ca="1">(AF140-BD139)*Surge_Predicted_Impact!$C$124</f>
        <v>5.6129929411526058E-2</v>
      </c>
      <c r="BD140" s="1">
        <f ca="1">BD139*(1-1/Surge_Predicted_Impact!$C$125)+BC140</f>
        <v>4.5940650554841067</v>
      </c>
      <c r="BE140" s="37">
        <f t="shared" ca="1" si="50"/>
        <v>15.094065055484107</v>
      </c>
      <c r="BF140" s="1">
        <f ca="1">(AI140-BG139)*Surge_Predicted_Impact!$C$124</f>
        <v>0.43155737552021067</v>
      </c>
      <c r="BG140" s="1">
        <f ca="1">BG139*(1-1/Surge_Predicted_Impact!$C$125)+BF140</f>
        <v>23.733372505786363</v>
      </c>
      <c r="BH140" s="37">
        <f t="shared" ca="1" si="51"/>
        <v>91.983372505786363</v>
      </c>
      <c r="BJ140" s="1">
        <f ca="1">(AT140-BK139)*Surge_Predicted_Impact!$C$124</f>
        <v>6.5428884435961038E-2</v>
      </c>
      <c r="BK140" s="1">
        <f ca="1">BK139*(1-1/Surge_Predicted_Impact!$C$125)+BJ140</f>
        <v>4.8626659240660945</v>
      </c>
      <c r="BL140" s="37">
        <f t="shared" ca="1" si="63"/>
        <v>16.571809641110036</v>
      </c>
      <c r="BM140" s="1">
        <f ca="1">(AU140-BN139)*Surge_Predicted_Impact!$C$124</f>
        <v>5.2417479931485648E-3</v>
      </c>
      <c r="BN140" s="1">
        <f ca="1">BN139*(1-1/Surge_Predicted_Impact!$C$125)+BM140</f>
        <v>0.40340714265069527</v>
      </c>
      <c r="BO140" s="37">
        <f t="shared" ca="1" si="64"/>
        <v>1.3563754439044482</v>
      </c>
      <c r="BP140" s="1">
        <f ca="1">(AX140-AY139)*Surge_Predicted_Impact!$C$124</f>
        <v>0.12663859241607095</v>
      </c>
      <c r="BQ140" s="1">
        <f ca="1">BQ139*(1-1/Surge_Predicted_Impact!$C$125)+BP140</f>
        <v>7.5581793347842421</v>
      </c>
      <c r="BR140" s="1">
        <f t="shared" ca="1" si="52"/>
        <v>20.222038576391334</v>
      </c>
      <c r="BS140" s="1">
        <f ca="1">(AP140-AQ139)*Surge_Predicted_Impact!$C$124</f>
        <v>0.42</v>
      </c>
      <c r="BT140" s="1">
        <f ca="1">BT139*(1-1/Surge_Predicted_Impact!$C$125)+BS140</f>
        <v>18.036219478998802</v>
      </c>
      <c r="BU140" s="1">
        <f t="shared" ca="1" si="53"/>
        <v>60.036219478998802</v>
      </c>
      <c r="BW140" s="1">
        <f>Surge_Predicted_Impact!$C$112</f>
        <v>0</v>
      </c>
      <c r="BX140" s="1">
        <f>Surge_Predicted_Impact!$C$113</f>
        <v>0</v>
      </c>
      <c r="BY140" s="152">
        <f>Surge_Predicted_Impact!$C$114</f>
        <v>0</v>
      </c>
      <c r="BZ140" s="152">
        <f>Surge_Predicted_Impact!$C$115</f>
        <v>0</v>
      </c>
      <c r="CA140" s="152">
        <f t="shared" si="54"/>
        <v>0</v>
      </c>
      <c r="CB140" s="1">
        <f>Surge_Predicted_Impact!$C$117</f>
        <v>0</v>
      </c>
      <c r="CC140" s="1">
        <f>Surge_Predicted_Impact!$C$118</f>
        <v>0</v>
      </c>
      <c r="CD140" s="1">
        <f>Surge_Predicted_Impact!$C$119</f>
        <v>0</v>
      </c>
      <c r="CE140" s="1">
        <f t="shared" si="55"/>
        <v>0</v>
      </c>
      <c r="CF140" s="152">
        <f>Surge_Predicted_Impact!$C$120</f>
        <v>0</v>
      </c>
      <c r="CH140" s="1">
        <f ca="1">D140*Surge_Predicted_Impact!$C$135</f>
        <v>2615.5220878352602</v>
      </c>
      <c r="CI140" s="18">
        <f ca="1">(C140-C139)*Surge_Predicted_Impact!$C$135</f>
        <v>24.148513879626989</v>
      </c>
      <c r="CJ140" s="18">
        <f ca="1">CJ139*(1- 1/Surge_Predicted_Impact!$C$137)+CI140</f>
        <v>708.69090114629967</v>
      </c>
      <c r="CK140" s="18">
        <f t="shared" ca="1" si="56"/>
        <v>684.54238726667268</v>
      </c>
      <c r="CL140" s="1">
        <f ca="1">CJ140*(1-Surge_Predicted_Impact!$C$136)</f>
        <v>602.3872659743547</v>
      </c>
      <c r="CM140" s="1">
        <f ca="1">CJ140*(1+Surge_Predicted_Impact!$C$136)</f>
        <v>814.99453631824451</v>
      </c>
      <c r="CN140" s="1">
        <f ca="1">CI140/Surge_Predicted_Impact!$C$138</f>
        <v>4.8297027759253979</v>
      </c>
      <c r="CO140" s="1">
        <f ca="1">CK140/Surge_Predicted_Impact!$C$140</f>
        <v>27.381695490666907</v>
      </c>
      <c r="CP140" s="1">
        <f t="shared" ca="1" si="57"/>
        <v>32.211398266592305</v>
      </c>
      <c r="CQ140" s="1">
        <f ca="1">CI140/(Surge_Predicted_Impact!$C$138 + Surge_Predicted_Impact!$C$139)</f>
        <v>4.0247523132711649</v>
      </c>
      <c r="CR140" s="1">
        <f ca="1">CK140/(Surge_Predicted_Impact!$C$140 + Surge_Predicted_Impact!$C$141)</f>
        <v>26.328553356410488</v>
      </c>
      <c r="CS140" s="152">
        <f>Surge_Predicted_Impact!$C$151</f>
        <v>12000</v>
      </c>
      <c r="CT140" s="152"/>
      <c r="CU140" s="1">
        <f ca="1">Surge_Predicted_Impact!$C$146*(Calculation!E140-Calculation!H140)</f>
        <v>-5.2498541207069765E-3</v>
      </c>
      <c r="CV140" s="1">
        <f ca="1">H139*1/Surge_Predicted_Impact!$C$60</f>
        <v>0.37709508857867169</v>
      </c>
      <c r="CW140" s="1">
        <f ca="1">CV140*Surge_Predicted_Impact!$C$144+CU140</f>
        <v>1.3604900308226607E-2</v>
      </c>
      <c r="CX140" s="1">
        <f ca="1">CX139*(1-1/Surge_Predicted_Impact!$C$147)+CW139</f>
        <v>25.761338232370836</v>
      </c>
      <c r="CY140" s="1">
        <f ca="1">$CX140*(1-Surge_Predicted_Impact!$C$145)</f>
        <v>19.321003674278128</v>
      </c>
      <c r="CZ140" s="1">
        <f ca="1">$CX140*(1+Surge_Predicted_Impact!$C$145)</f>
        <v>32.201672790463547</v>
      </c>
      <c r="DA140" s="1">
        <f ca="1">CX140/Surge_Predicted_Impact!$C$148</f>
        <v>8.5871127441236119</v>
      </c>
      <c r="DB140" s="152">
        <f>Surge_Predicted_Impact!$C$152</f>
        <v>0</v>
      </c>
    </row>
    <row r="141" spans="2:106" x14ac:dyDescent="0.25">
      <c r="B141" s="30">
        <f t="shared" si="58"/>
        <v>44030</v>
      </c>
      <c r="C141" s="18">
        <f ca="1">INDIRECT(_xlfn.CONCAT(EpidemiologicalModel_Selection!$C$2,"!",EpidemiologicalModel_Selection!$C$5,ROW()-1))</f>
        <v>73710.327301350684</v>
      </c>
      <c r="D141" s="18">
        <f ca="1">INDIRECT(_xlfn.CONCAT(EpidemiologicalModel_Selection!$C$2,"!",EpidemiologicalModel_Selection!$C$3,ROW()-1))</f>
        <v>245.1311838086732</v>
      </c>
      <c r="E141" s="37">
        <f ca="1">INDIRECT(_xlfn.CONCAT(EpidemiologicalModel_Selection!$C$2,"!",EpidemiologicalModel_Selection!$C$4,ROW()-1))</f>
        <v>2.2612756525419173</v>
      </c>
      <c r="F141" s="37">
        <f ca="1">E141*Surge_Predicted_Impact!$D$53</f>
        <v>0.19175617533555459</v>
      </c>
      <c r="G141" s="6">
        <f t="shared" ca="1" si="59"/>
        <v>2.3066275431967598</v>
      </c>
      <c r="H141" s="24">
        <f ca="1">H140*(1-1/Surge_Predicted_Impact!$C$60)+F141</f>
        <v>2.3066275431967598</v>
      </c>
      <c r="I141" s="24">
        <f ca="1">(1-Surge_Predicted_Impact!$C$68)*Calculation!O140</f>
        <v>0.25157508993475797</v>
      </c>
      <c r="J141" s="24">
        <f ca="1">I141+(J140*(1-1/Surge_Predicted_Impact!$C$63))</f>
        <v>3.074449475791746</v>
      </c>
      <c r="K141" s="24">
        <f ca="1">(1/Surge_Predicted_Impact!$C$62)*Calculation!L140</f>
        <v>0.11018409457843088</v>
      </c>
      <c r="L141" s="24">
        <f ca="1">M141+L140*(1-1/Surge_Predicted_Impact!$C$62)</f>
        <v>1.2337332866271422</v>
      </c>
      <c r="M141" s="1">
        <f ca="1">E141*Surge_Predicted_Impact!$D$55</f>
        <v>2.1708246264402428E-2</v>
      </c>
      <c r="N141" s="6">
        <f ca="1">N140*(1-1/Surge_Predicted_Impact!$C$64)+K141</f>
        <v>1.7778786217724984</v>
      </c>
      <c r="O141" s="24">
        <f ca="1">N140*1/Surge_Predicted_Impact!$C$64</f>
        <v>0.23824207531343822</v>
      </c>
      <c r="P141" s="1">
        <f ca="1">E141*Surge_Predicted_Impact!$D$54</f>
        <v>0.14833968280674975</v>
      </c>
      <c r="Q141" s="1">
        <f ca="1">Q140*(1-1/Surge_Predicted_Impact!$C$61)+P141</f>
        <v>16.080605657848945</v>
      </c>
      <c r="R141" s="6">
        <f t="shared" ca="1" si="60"/>
        <v>20.388788420267833</v>
      </c>
      <c r="S141" s="1">
        <f ca="1">E141*Surge_Predicted_Impact!$D$56</f>
        <v>1.0854123132201214E-4</v>
      </c>
      <c r="T141" s="6">
        <f ca="1">T140*(1-1/Surge_Predicted_Impact!$C$65)+S141</f>
        <v>3.1700859242744183E-3</v>
      </c>
      <c r="U141" s="1">
        <f ca="1">E141*Surge_Predicted_Impact!$D$57</f>
        <v>1.7366597011521942E-4</v>
      </c>
      <c r="V141" s="6">
        <f ca="1">U140*(1-1/Surge_Predicted_Impact!$C$66)+U141</f>
        <v>1.7366597011521942E-4</v>
      </c>
      <c r="W141" s="5">
        <f>Surge_Predicted_Impact!$C$72</f>
        <v>0</v>
      </c>
      <c r="X141" s="160">
        <f>Surge_Predicted_Impact!$C$73</f>
        <v>0</v>
      </c>
      <c r="Y141" s="5">
        <f>Surge_Predicted_Impact!$C$74</f>
        <v>0</v>
      </c>
      <c r="Z141" s="5">
        <f>Surge_Predicted_Impact!$C$75</f>
        <v>0</v>
      </c>
      <c r="AA141" s="5">
        <f>Surge_Predicted_Impact!$C$76</f>
        <v>0</v>
      </c>
      <c r="AC141" s="18">
        <f ca="1">_xlfn.CEILING.MATH(G141/Surge_Predicted_Impact!$C$92)*(24/Surge_Predicted_Impact!$C$89)*(7/Surge_Predicted_Impact!$C$90)</f>
        <v>5.25</v>
      </c>
      <c r="AD141" s="18">
        <f ca="1">_xlfn.CEILING.MATH(R141/Surge_Predicted_Impact!$C$93)*(24/Surge_Predicted_Impact!$C$89)*(7/Surge_Predicted_Impact!$C$90)</f>
        <v>36.75</v>
      </c>
      <c r="AE141" s="1">
        <f t="shared" ca="1" si="46"/>
        <v>42</v>
      </c>
      <c r="AF141" s="1">
        <f ca="1">_xlfn.CEILING.MATH(N141/Surge_Predicted_Impact!$C$94)*24/Surge_Predicted_Impact!$C$89*7/Surge_Predicted_Impact!$C$90</f>
        <v>10.5</v>
      </c>
      <c r="AG141" s="1">
        <f ca="1">_xlfn.CEILING.MATH(T141/Surge_Predicted_Impact!$C$95)*24/Surge_Predicted_Impact!$C$89*7/Surge_Predicted_Impact!$C$90</f>
        <v>5.25</v>
      </c>
      <c r="AH141" s="1">
        <f ca="1">_xlfn.CEILING.MATH(V141/Surge_Predicted_Impact!$C$96)*24/Surge_Predicted_Impact!$C$89*7/Surge_Predicted_Impact!$C$90</f>
        <v>5.25</v>
      </c>
      <c r="AI141" s="18">
        <f t="shared" ca="1" si="61"/>
        <v>63</v>
      </c>
      <c r="AJ141" s="41"/>
      <c r="AK141" s="23">
        <f ca="1">_xlfn.CEILING.MATH(G141/Surge_Predicted_Impact!$C$103)*24/Surge_Predicted_Impact!$C$100*7/Surge_Predicted_Impact!$C$101</f>
        <v>5.25</v>
      </c>
      <c r="AL141" s="23">
        <f ca="1">_xlfn.CEILING.MATH(R141/Surge_Predicted_Impact!$C$104)*24/Surge_Predicted_Impact!$C$100*7/Surge_Predicted_Impact!$C$101</f>
        <v>21</v>
      </c>
      <c r="AM141" s="23">
        <f ca="1">_xlfn.CEILING.MATH(N141/Surge_Predicted_Impact!$C$105)*24/Surge_Predicted_Impact!$C$100*7/Surge_Predicted_Impact!$C$101</f>
        <v>5.25</v>
      </c>
      <c r="AN141" s="23">
        <f ca="1">_xlfn.CEILING.MATH(T141/Surge_Predicted_Impact!$C$106)*24/Surge_Predicted_Impact!$C$100*7/Surge_Predicted_Impact!$C$101</f>
        <v>5.25</v>
      </c>
      <c r="AO141" s="23">
        <f ca="1">_xlfn.CEILING.MATH(V141/Surge_Predicted_Impact!$C$107)*24/Surge_Predicted_Impact!$C$100*7/Surge_Predicted_Impact!$C$101</f>
        <v>5.25</v>
      </c>
      <c r="AP141" s="1">
        <f t="shared" ca="1" si="47"/>
        <v>42</v>
      </c>
      <c r="AR141" s="38">
        <f ca="1">G141/Surge_Predicted_Impact!$C$81</f>
        <v>0.76887584773225326</v>
      </c>
      <c r="AS141" s="38">
        <f ca="1">$R141/Surge_Predicted_Impact!$C$82</f>
        <v>10.194394210133916</v>
      </c>
      <c r="AT141" s="38">
        <f t="shared" ca="1" si="48"/>
        <v>10.96327005786617</v>
      </c>
      <c r="AU141" s="38">
        <f ca="1">N141/Surge_Predicted_Impact!$C$83</f>
        <v>0.88893931088624922</v>
      </c>
      <c r="AV141" s="38">
        <f ca="1">T141/Surge_Predicted_Impact!$C$84</f>
        <v>1.5850429621372091E-3</v>
      </c>
      <c r="AW141" s="38">
        <f ca="1">V141/Surge_Predicted_Impact!$C$85</f>
        <v>4.3416492528804856E-5</v>
      </c>
      <c r="AX141" s="38">
        <f t="shared" ca="1" si="49"/>
        <v>11.853837828207086</v>
      </c>
      <c r="AZ141" s="1">
        <f ca="1">(AE141-BA140)*Surge_Predicted_Impact!$C$124</f>
        <v>0.2415047833728691</v>
      </c>
      <c r="BA141" s="1">
        <f ca="1">BA140*(1-1/Surge_Predicted_Impact!$C$125)+AZ141</f>
        <v>16.816060613035024</v>
      </c>
      <c r="BB141" s="37">
        <f t="shared" ca="1" si="62"/>
        <v>58.81606061303502</v>
      </c>
      <c r="BC141" s="1">
        <f ca="1">(AF141-BD140)*Surge_Predicted_Impact!$C$124</f>
        <v>5.9059349445158935E-2</v>
      </c>
      <c r="BD141" s="1">
        <f ca="1">BD140*(1-1/Surge_Predicted_Impact!$C$125)+BC141</f>
        <v>4.3249769009661145</v>
      </c>
      <c r="BE141" s="37">
        <f t="shared" ca="1" si="50"/>
        <v>14.824976900966114</v>
      </c>
      <c r="BF141" s="1">
        <f ca="1">(AI141-BG140)*Surge_Predicted_Impact!$C$124</f>
        <v>0.39266627494213635</v>
      </c>
      <c r="BG141" s="1">
        <f ca="1">BG140*(1-1/Surge_Predicted_Impact!$C$125)+BF141</f>
        <v>22.430797887458045</v>
      </c>
      <c r="BH141" s="37">
        <f t="shared" ca="1" si="51"/>
        <v>85.430797887458041</v>
      </c>
      <c r="BJ141" s="1">
        <f ca="1">(AT141-BK140)*Surge_Predicted_Impact!$C$124</f>
        <v>6.1006041338000756E-2</v>
      </c>
      <c r="BK141" s="1">
        <f ca="1">BK140*(1-1/Surge_Predicted_Impact!$C$125)+BJ141</f>
        <v>4.5763386851136598</v>
      </c>
      <c r="BL141" s="37">
        <f t="shared" ca="1" si="63"/>
        <v>15.53960874297983</v>
      </c>
      <c r="BM141" s="1">
        <f ca="1">(AU141-BN140)*Surge_Predicted_Impact!$C$124</f>
        <v>4.8553216823555394E-3</v>
      </c>
      <c r="BN141" s="1">
        <f ca="1">BN140*(1-1/Surge_Predicted_Impact!$C$125)+BM141</f>
        <v>0.37944766842942973</v>
      </c>
      <c r="BO141" s="37">
        <f t="shared" ca="1" si="64"/>
        <v>1.268386979315679</v>
      </c>
      <c r="BP141" s="1">
        <f ca="1">(AX141-AY140)*Surge_Predicted_Impact!$C$124</f>
        <v>0.11853837828207085</v>
      </c>
      <c r="BQ141" s="1">
        <f ca="1">BQ140*(1-1/Surge_Predicted_Impact!$C$125)+BP141</f>
        <v>7.1368477605817242</v>
      </c>
      <c r="BR141" s="1">
        <f t="shared" ca="1" si="52"/>
        <v>18.990685588788811</v>
      </c>
      <c r="BS141" s="1">
        <f ca="1">(AP141-AQ140)*Surge_Predicted_Impact!$C$124</f>
        <v>0.42</v>
      </c>
      <c r="BT141" s="1">
        <f ca="1">BT140*(1-1/Surge_Predicted_Impact!$C$125)+BS141</f>
        <v>17.167918087641748</v>
      </c>
      <c r="BU141" s="1">
        <f t="shared" ca="1" si="53"/>
        <v>59.167918087641752</v>
      </c>
      <c r="BW141" s="1">
        <f>Surge_Predicted_Impact!$C$112</f>
        <v>0</v>
      </c>
      <c r="BX141" s="1">
        <f>Surge_Predicted_Impact!$C$113</f>
        <v>0</v>
      </c>
      <c r="BY141" s="152">
        <f>Surge_Predicted_Impact!$C$114</f>
        <v>0</v>
      </c>
      <c r="BZ141" s="152">
        <f>Surge_Predicted_Impact!$C$115</f>
        <v>0</v>
      </c>
      <c r="CA141" s="152">
        <f t="shared" si="54"/>
        <v>0</v>
      </c>
      <c r="CB141" s="1">
        <f>Surge_Predicted_Impact!$C$117</f>
        <v>0</v>
      </c>
      <c r="CC141" s="1">
        <f>Surge_Predicted_Impact!$C$118</f>
        <v>0</v>
      </c>
      <c r="CD141" s="1">
        <f>Surge_Predicted_Impact!$C$119</f>
        <v>0</v>
      </c>
      <c r="CE141" s="1">
        <f t="shared" si="55"/>
        <v>0</v>
      </c>
      <c r="CF141" s="152">
        <f>Surge_Predicted_Impact!$C$120</f>
        <v>0</v>
      </c>
      <c r="CH141" s="1">
        <f ca="1">D141*Surge_Predicted_Impact!$C$135</f>
        <v>2451.3118380867318</v>
      </c>
      <c r="CI141" s="18">
        <f ca="1">(C141-C140)*Surge_Predicted_Impact!$C$135</f>
        <v>22.612756525486475</v>
      </c>
      <c r="CJ141" s="18">
        <f ca="1">CJ140*(1- 1/Surge_Predicted_Impact!$C$137)+CI141</f>
        <v>660.43456755715624</v>
      </c>
      <c r="CK141" s="18">
        <f t="shared" ca="1" si="56"/>
        <v>637.82181103166977</v>
      </c>
      <c r="CL141" s="1">
        <f ca="1">CJ141*(1-Surge_Predicted_Impact!$C$136)</f>
        <v>561.36938242358281</v>
      </c>
      <c r="CM141" s="1">
        <f ca="1">CJ141*(1+Surge_Predicted_Impact!$C$136)</f>
        <v>759.49975269072957</v>
      </c>
      <c r="CN141" s="1">
        <f ca="1">CI141/Surge_Predicted_Impact!$C$138</f>
        <v>4.522551305097295</v>
      </c>
      <c r="CO141" s="1">
        <f ca="1">CK141/Surge_Predicted_Impact!$C$140</f>
        <v>25.51287244126679</v>
      </c>
      <c r="CP141" s="1">
        <f t="shared" ca="1" si="57"/>
        <v>30.035423746364085</v>
      </c>
      <c r="CQ141" s="1">
        <f ca="1">CI141/(Surge_Predicted_Impact!$C$138 + Surge_Predicted_Impact!$C$139)</f>
        <v>3.768792754247746</v>
      </c>
      <c r="CR141" s="1">
        <f ca="1">CK141/(Surge_Predicted_Impact!$C$140 + Surge_Predicted_Impact!$C$141)</f>
        <v>24.531608116602683</v>
      </c>
      <c r="CS141" s="152">
        <f>Surge_Predicted_Impact!$C$151</f>
        <v>12000</v>
      </c>
      <c r="CT141" s="152"/>
      <c r="CU141" s="1">
        <f ca="1">Surge_Predicted_Impact!$C$146*(Calculation!E141-Calculation!H141)</f>
        <v>-4.5351890654842467E-3</v>
      </c>
      <c r="CV141" s="1">
        <f ca="1">H140*1/Surge_Predicted_Impact!$C$60</f>
        <v>0.35247856131020078</v>
      </c>
      <c r="CW141" s="1">
        <f ca="1">CV141*Surge_Predicted_Impact!$C$144+CU141</f>
        <v>1.3088739000025792E-2</v>
      </c>
      <c r="CX141" s="1">
        <f ca="1">CX140*(1-1/Surge_Predicted_Impact!$C$147)+CW140</f>
        <v>24.48687622106052</v>
      </c>
      <c r="CY141" s="1">
        <f ca="1">$CX141*(1-Surge_Predicted_Impact!$C$145)</f>
        <v>18.365157165795388</v>
      </c>
      <c r="CZ141" s="1">
        <f ca="1">$CX141*(1+Surge_Predicted_Impact!$C$145)</f>
        <v>30.608595276325651</v>
      </c>
      <c r="DA141" s="1">
        <f ca="1">CX141/Surge_Predicted_Impact!$C$148</f>
        <v>8.1622920736868405</v>
      </c>
      <c r="DB141" s="152">
        <f>Surge_Predicted_Impact!$C$152</f>
        <v>0</v>
      </c>
    </row>
    <row r="142" spans="2:106" x14ac:dyDescent="0.25">
      <c r="B142" s="30">
        <f t="shared" si="58"/>
        <v>44031</v>
      </c>
      <c r="C142" s="18">
        <f ca="1">INDIRECT(_xlfn.CONCAT(EpidemiologicalModel_Selection!$C$2,"!",EpidemiologicalModel_Selection!$C$5,ROW()-1))</f>
        <v>73712.444867535407</v>
      </c>
      <c r="D142" s="18">
        <f ca="1">INDIRECT(_xlfn.CONCAT(EpidemiologicalModel_Selection!$C$2,"!",EpidemiologicalModel_Selection!$C$3,ROW()-1))</f>
        <v>229.73937972135354</v>
      </c>
      <c r="E142" s="37">
        <f ca="1">INDIRECT(_xlfn.CONCAT(EpidemiologicalModel_Selection!$C$2,"!",EpidemiologicalModel_Selection!$C$4,ROW()-1))</f>
        <v>2.117566184728457</v>
      </c>
      <c r="F142" s="37">
        <f ca="1">E142*Surge_Predicted_Impact!$D$53</f>
        <v>0.17956961246497316</v>
      </c>
      <c r="G142" s="6">
        <f t="shared" ca="1" si="59"/>
        <v>2.1566789352050533</v>
      </c>
      <c r="H142" s="24">
        <f ca="1">H141*(1-1/Surge_Predicted_Impact!$C$60)+F142</f>
        <v>2.1566789352050533</v>
      </c>
      <c r="I142" s="24">
        <f ca="1">(1-Surge_Predicted_Impact!$C$68)*Calculation!O141</f>
        <v>0.23466844418373664</v>
      </c>
      <c r="J142" s="24">
        <f ca="1">I142+(J141*(1-1/Surge_Predicted_Impact!$C$63))</f>
        <v>2.8699108520052334</v>
      </c>
      <c r="K142" s="24">
        <f ca="1">(1/Surge_Predicted_Impact!$C$62)*Calculation!L141</f>
        <v>0.10281110721892851</v>
      </c>
      <c r="L142" s="24">
        <f ca="1">M142+L141*(1-1/Surge_Predicted_Impact!$C$62)</f>
        <v>1.1512508147816067</v>
      </c>
      <c r="M142" s="1">
        <f ca="1">E142*Surge_Predicted_Impact!$D$55</f>
        <v>2.0328635373393206E-2</v>
      </c>
      <c r="N142" s="6">
        <f ca="1">N141*(1-1/Surge_Predicted_Impact!$C$64)+K142</f>
        <v>1.6584549012698648</v>
      </c>
      <c r="O142" s="24">
        <f ca="1">N141*1/Surge_Predicted_Impact!$C$64</f>
        <v>0.22223482772156231</v>
      </c>
      <c r="P142" s="1">
        <f ca="1">E142*Surge_Predicted_Impact!$D$54</f>
        <v>0.13891234171818675</v>
      </c>
      <c r="Q142" s="1">
        <f ca="1">Q141*(1-1/Surge_Predicted_Impact!$C$61)+P142</f>
        <v>15.07090330972078</v>
      </c>
      <c r="R142" s="6">
        <f t="shared" ca="1" si="60"/>
        <v>19.092064976507622</v>
      </c>
      <c r="S142" s="1">
        <f ca="1">E142*Surge_Predicted_Impact!$D$56</f>
        <v>1.0164317686696604E-4</v>
      </c>
      <c r="T142" s="6">
        <f ca="1">T141*(1-1/Surge_Predicted_Impact!$C$65)+S142</f>
        <v>2.9547205087139426E-3</v>
      </c>
      <c r="U142" s="1">
        <f ca="1">E142*Surge_Predicted_Impact!$D$57</f>
        <v>1.6262908298714566E-4</v>
      </c>
      <c r="V142" s="6">
        <f ca="1">U141*(1-1/Surge_Predicted_Impact!$C$66)+U142</f>
        <v>1.6262908298714566E-4</v>
      </c>
      <c r="W142" s="5">
        <f>Surge_Predicted_Impact!$C$72</f>
        <v>0</v>
      </c>
      <c r="X142" s="160">
        <f>Surge_Predicted_Impact!$C$73</f>
        <v>0</v>
      </c>
      <c r="Y142" s="5">
        <f>Surge_Predicted_Impact!$C$74</f>
        <v>0</v>
      </c>
      <c r="Z142" s="5">
        <f>Surge_Predicted_Impact!$C$75</f>
        <v>0</v>
      </c>
      <c r="AA142" s="5">
        <f>Surge_Predicted_Impact!$C$76</f>
        <v>0</v>
      </c>
      <c r="AC142" s="18">
        <f ca="1">_xlfn.CEILING.MATH(G142/Surge_Predicted_Impact!$C$92)*(24/Surge_Predicted_Impact!$C$89)*(7/Surge_Predicted_Impact!$C$90)</f>
        <v>5.25</v>
      </c>
      <c r="AD142" s="18">
        <f ca="1">_xlfn.CEILING.MATH(R142/Surge_Predicted_Impact!$C$93)*(24/Surge_Predicted_Impact!$C$89)*(7/Surge_Predicted_Impact!$C$90)</f>
        <v>36.75</v>
      </c>
      <c r="AE142" s="1">
        <f t="shared" ca="1" si="46"/>
        <v>42</v>
      </c>
      <c r="AF142" s="1">
        <f ca="1">_xlfn.CEILING.MATH(N142/Surge_Predicted_Impact!$C$94)*24/Surge_Predicted_Impact!$C$89*7/Surge_Predicted_Impact!$C$90</f>
        <v>10.5</v>
      </c>
      <c r="AG142" s="1">
        <f ca="1">_xlfn.CEILING.MATH(T142/Surge_Predicted_Impact!$C$95)*24/Surge_Predicted_Impact!$C$89*7/Surge_Predicted_Impact!$C$90</f>
        <v>5.25</v>
      </c>
      <c r="AH142" s="1">
        <f ca="1">_xlfn.CEILING.MATH(V142/Surge_Predicted_Impact!$C$96)*24/Surge_Predicted_Impact!$C$89*7/Surge_Predicted_Impact!$C$90</f>
        <v>5.25</v>
      </c>
      <c r="AI142" s="18">
        <f t="shared" ca="1" si="61"/>
        <v>63</v>
      </c>
      <c r="AJ142" s="41"/>
      <c r="AK142" s="23">
        <f ca="1">_xlfn.CEILING.MATH(G142/Surge_Predicted_Impact!$C$103)*24/Surge_Predicted_Impact!$C$100*7/Surge_Predicted_Impact!$C$101</f>
        <v>5.25</v>
      </c>
      <c r="AL142" s="23">
        <f ca="1">_xlfn.CEILING.MATH(R142/Surge_Predicted_Impact!$C$104)*24/Surge_Predicted_Impact!$C$100*7/Surge_Predicted_Impact!$C$101</f>
        <v>21</v>
      </c>
      <c r="AM142" s="23">
        <f ca="1">_xlfn.CEILING.MATH(N142/Surge_Predicted_Impact!$C$105)*24/Surge_Predicted_Impact!$C$100*7/Surge_Predicted_Impact!$C$101</f>
        <v>5.25</v>
      </c>
      <c r="AN142" s="23">
        <f ca="1">_xlfn.CEILING.MATH(T142/Surge_Predicted_Impact!$C$106)*24/Surge_Predicted_Impact!$C$100*7/Surge_Predicted_Impact!$C$101</f>
        <v>5.25</v>
      </c>
      <c r="AO142" s="23">
        <f ca="1">_xlfn.CEILING.MATH(V142/Surge_Predicted_Impact!$C$107)*24/Surge_Predicted_Impact!$C$100*7/Surge_Predicted_Impact!$C$101</f>
        <v>5.25</v>
      </c>
      <c r="AP142" s="1">
        <f t="shared" ca="1" si="47"/>
        <v>42</v>
      </c>
      <c r="AR142" s="38">
        <f ca="1">G142/Surge_Predicted_Impact!$C$81</f>
        <v>0.71889297840168442</v>
      </c>
      <c r="AS142" s="38">
        <f ca="1">$R142/Surge_Predicted_Impact!$C$82</f>
        <v>9.546032488253811</v>
      </c>
      <c r="AT142" s="38">
        <f t="shared" ca="1" si="48"/>
        <v>10.264925466655495</v>
      </c>
      <c r="AU142" s="38">
        <f ca="1">N142/Surge_Predicted_Impact!$C$83</f>
        <v>0.82922745063493242</v>
      </c>
      <c r="AV142" s="38">
        <f ca="1">T142/Surge_Predicted_Impact!$C$84</f>
        <v>1.4773602543569713E-3</v>
      </c>
      <c r="AW142" s="38">
        <f ca="1">V142/Surge_Predicted_Impact!$C$85</f>
        <v>4.0657270746786414E-5</v>
      </c>
      <c r="AX142" s="38">
        <f t="shared" ca="1" si="49"/>
        <v>11.095670934815532</v>
      </c>
      <c r="AZ142" s="1">
        <f ca="1">(AE142-BA141)*Surge_Predicted_Impact!$C$124</f>
        <v>0.25183939386964976</v>
      </c>
      <c r="BA142" s="1">
        <f ca="1">BA141*(1-1/Surge_Predicted_Impact!$C$125)+AZ142</f>
        <v>15.866752820259316</v>
      </c>
      <c r="BB142" s="37">
        <f t="shared" ca="1" si="62"/>
        <v>57.866752820259315</v>
      </c>
      <c r="BC142" s="1">
        <f ca="1">(AF142-BD141)*Surge_Predicted_Impact!$C$124</f>
        <v>6.1750230990338856E-2</v>
      </c>
      <c r="BD142" s="1">
        <f ca="1">BD141*(1-1/Surge_Predicted_Impact!$C$125)+BC142</f>
        <v>4.0778002104588742</v>
      </c>
      <c r="BE142" s="37">
        <f t="shared" ca="1" si="50"/>
        <v>14.577800210458875</v>
      </c>
      <c r="BF142" s="1">
        <f ca="1">(AI142-BG141)*Surge_Predicted_Impact!$C$124</f>
        <v>0.40569202112541958</v>
      </c>
      <c r="BG142" s="1">
        <f ca="1">BG141*(1-1/Surge_Predicted_Impact!$C$125)+BF142</f>
        <v>21.234290059479317</v>
      </c>
      <c r="BH142" s="37">
        <f t="shared" ca="1" si="51"/>
        <v>84.234290059479321</v>
      </c>
      <c r="BJ142" s="1">
        <f ca="1">(AT142-BK141)*Surge_Predicted_Impact!$C$124</f>
        <v>5.6885867815418351E-2</v>
      </c>
      <c r="BK142" s="1">
        <f ca="1">BK141*(1-1/Surge_Predicted_Impact!$C$125)+BJ142</f>
        <v>4.3063432182781023</v>
      </c>
      <c r="BL142" s="37">
        <f t="shared" ca="1" si="63"/>
        <v>14.571268684933596</v>
      </c>
      <c r="BM142" s="1">
        <f ca="1">(AU142-BN141)*Surge_Predicted_Impact!$C$124</f>
        <v>4.4977978220550269E-3</v>
      </c>
      <c r="BN142" s="1">
        <f ca="1">BN141*(1-1/Surge_Predicted_Impact!$C$125)+BM142</f>
        <v>0.35684206136366836</v>
      </c>
      <c r="BO142" s="37">
        <f t="shared" ca="1" si="64"/>
        <v>1.1860695119986007</v>
      </c>
      <c r="BP142" s="1">
        <f ca="1">(AX142-AY141)*Surge_Predicted_Impact!$C$124</f>
        <v>0.11095670934815532</v>
      </c>
      <c r="BQ142" s="1">
        <f ca="1">BQ141*(1-1/Surge_Predicted_Impact!$C$125)+BP142</f>
        <v>6.7380296298883282</v>
      </c>
      <c r="BR142" s="1">
        <f t="shared" ca="1" si="52"/>
        <v>17.833700564703861</v>
      </c>
      <c r="BS142" s="1">
        <f ca="1">(AP142-AQ141)*Surge_Predicted_Impact!$C$124</f>
        <v>0.42</v>
      </c>
      <c r="BT142" s="1">
        <f ca="1">BT141*(1-1/Surge_Predicted_Impact!$C$125)+BS142</f>
        <v>16.361638224238767</v>
      </c>
      <c r="BU142" s="1">
        <f t="shared" ca="1" si="53"/>
        <v>58.361638224238767</v>
      </c>
      <c r="BW142" s="1">
        <f>Surge_Predicted_Impact!$C$112</f>
        <v>0</v>
      </c>
      <c r="BX142" s="1">
        <f>Surge_Predicted_Impact!$C$113</f>
        <v>0</v>
      </c>
      <c r="BY142" s="152">
        <f>Surge_Predicted_Impact!$C$114</f>
        <v>0</v>
      </c>
      <c r="BZ142" s="152">
        <f>Surge_Predicted_Impact!$C$115</f>
        <v>0</v>
      </c>
      <c r="CA142" s="152">
        <f t="shared" si="54"/>
        <v>0</v>
      </c>
      <c r="CB142" s="1">
        <f>Surge_Predicted_Impact!$C$117</f>
        <v>0</v>
      </c>
      <c r="CC142" s="1">
        <f>Surge_Predicted_Impact!$C$118</f>
        <v>0</v>
      </c>
      <c r="CD142" s="1">
        <f>Surge_Predicted_Impact!$C$119</f>
        <v>0</v>
      </c>
      <c r="CE142" s="1">
        <f t="shared" si="55"/>
        <v>0</v>
      </c>
      <c r="CF142" s="152">
        <f>Surge_Predicted_Impact!$C$120</f>
        <v>0</v>
      </c>
      <c r="CH142" s="1">
        <f ca="1">D142*Surge_Predicted_Impact!$C$135</f>
        <v>2297.3937972135354</v>
      </c>
      <c r="CI142" s="18">
        <f ca="1">(C142-C141)*Surge_Predicted_Impact!$C$135</f>
        <v>21.175661847228184</v>
      </c>
      <c r="CJ142" s="18">
        <f ca="1">CJ141*(1- 1/Surge_Predicted_Impact!$C$137)+CI142</f>
        <v>615.5667726486688</v>
      </c>
      <c r="CK142" s="18">
        <f t="shared" ca="1" si="56"/>
        <v>594.39111080144062</v>
      </c>
      <c r="CL142" s="1">
        <f ca="1">CJ142*(1-Surge_Predicted_Impact!$C$136)</f>
        <v>523.23175675136849</v>
      </c>
      <c r="CM142" s="1">
        <f ca="1">CJ142*(1+Surge_Predicted_Impact!$C$136)</f>
        <v>707.90178854596911</v>
      </c>
      <c r="CN142" s="1">
        <f ca="1">CI142/Surge_Predicted_Impact!$C$138</f>
        <v>4.2351323694456369</v>
      </c>
      <c r="CO142" s="1">
        <f ca="1">CK142/Surge_Predicted_Impact!$C$140</f>
        <v>23.775644432057625</v>
      </c>
      <c r="CP142" s="1">
        <f t="shared" ca="1" si="57"/>
        <v>28.010776801503262</v>
      </c>
      <c r="CQ142" s="1">
        <f ca="1">CI142/(Surge_Predicted_Impact!$C$138 + Surge_Predicted_Impact!$C$139)</f>
        <v>3.5292769745380306</v>
      </c>
      <c r="CR142" s="1">
        <f ca="1">CK142/(Surge_Predicted_Impact!$C$140 + Surge_Predicted_Impact!$C$141)</f>
        <v>22.861196569286179</v>
      </c>
      <c r="CS142" s="152">
        <f>Surge_Predicted_Impact!$C$151</f>
        <v>12000</v>
      </c>
      <c r="CT142" s="152"/>
      <c r="CU142" s="1">
        <f ca="1">Surge_Predicted_Impact!$C$146*(Calculation!E142-Calculation!H142)</f>
        <v>-3.9112750476596242E-3</v>
      </c>
      <c r="CV142" s="1">
        <f ca="1">H141*1/Surge_Predicted_Impact!$C$60</f>
        <v>0.32951822045667994</v>
      </c>
      <c r="CW142" s="1">
        <f ca="1">CV142*Surge_Predicted_Impact!$C$144+CU142</f>
        <v>1.2564635975174373E-2</v>
      </c>
      <c r="CX142" s="1">
        <f ca="1">CX141*(1-1/Surge_Predicted_Impact!$C$147)+CW141</f>
        <v>23.275621149007517</v>
      </c>
      <c r="CY142" s="1">
        <f ca="1">$CX142*(1-Surge_Predicted_Impact!$C$145)</f>
        <v>17.456715861755637</v>
      </c>
      <c r="CZ142" s="1">
        <f ca="1">$CX142*(1+Surge_Predicted_Impact!$C$145)</f>
        <v>29.094526436259397</v>
      </c>
      <c r="DA142" s="1">
        <f ca="1">CX142/Surge_Predicted_Impact!$C$148</f>
        <v>7.7585403830025053</v>
      </c>
      <c r="DB142" s="152">
        <f>Surge_Predicted_Impact!$C$152</f>
        <v>0</v>
      </c>
    </row>
    <row r="143" spans="2:106" x14ac:dyDescent="0.25">
      <c r="B143" s="30">
        <f t="shared" si="58"/>
        <v>44032</v>
      </c>
      <c r="C143" s="18">
        <f ca="1">INDIRECT(_xlfn.CONCAT(EpidemiologicalModel_Selection!$C$2,"!",EpidemiologicalModel_Selection!$C$5,ROW()-1))</f>
        <v>73714.427944605603</v>
      </c>
      <c r="D143" s="18">
        <f ca="1">INDIRECT(_xlfn.CONCAT(EpidemiologicalModel_Selection!$C$2,"!",EpidemiologicalModel_Selection!$C$3,ROW()-1))</f>
        <v>215.31250109716456</v>
      </c>
      <c r="E143" s="37">
        <f ca="1">INDIRECT(_xlfn.CONCAT(EpidemiologicalModel_Selection!$C$2,"!",EpidemiologicalModel_Selection!$C$4,ROW()-1))</f>
        <v>1.983077070193576</v>
      </c>
      <c r="F143" s="37">
        <f ca="1">E143*Surge_Predicted_Impact!$D$53</f>
        <v>0.16816493555241524</v>
      </c>
      <c r="G143" s="6">
        <f t="shared" ca="1" si="59"/>
        <v>2.0167468800138897</v>
      </c>
      <c r="H143" s="24">
        <f ca="1">H142*(1-1/Surge_Predicted_Impact!$C$60)+F143</f>
        <v>2.0167468800138897</v>
      </c>
      <c r="I143" s="24">
        <f ca="1">(1-Surge_Predicted_Impact!$C$68)*Calculation!O142</f>
        <v>0.21890130530573887</v>
      </c>
      <c r="J143" s="24">
        <f ca="1">I143+(J142*(1-1/Surge_Predicted_Impact!$C$63))</f>
        <v>2.6788248927387963</v>
      </c>
      <c r="K143" s="24">
        <f ca="1">(1/Surge_Predicted_Impact!$C$62)*Calculation!L142</f>
        <v>9.5937567898467219E-2</v>
      </c>
      <c r="L143" s="24">
        <f ca="1">M143+L142*(1-1/Surge_Predicted_Impact!$C$62)</f>
        <v>1.0743507867569977</v>
      </c>
      <c r="M143" s="1">
        <f ca="1">E143*Surge_Predicted_Impact!$D$55</f>
        <v>1.9037539873858349E-2</v>
      </c>
      <c r="N143" s="6">
        <f ca="1">N142*(1-1/Surge_Predicted_Impact!$C$64)+K143</f>
        <v>1.547085606509599</v>
      </c>
      <c r="O143" s="24">
        <f ca="1">N142*1/Surge_Predicted_Impact!$C$64</f>
        <v>0.2073068626587331</v>
      </c>
      <c r="P143" s="1">
        <f ca="1">E143*Surge_Predicted_Impact!$D$54</f>
        <v>0.13008985580469856</v>
      </c>
      <c r="Q143" s="1">
        <f ca="1">Q142*(1-1/Surge_Predicted_Impact!$C$61)+P143</f>
        <v>14.124500071973994</v>
      </c>
      <c r="R143" s="6">
        <f t="shared" ca="1" si="60"/>
        <v>17.877675751469788</v>
      </c>
      <c r="S143" s="1">
        <f ca="1">E143*Surge_Predicted_Impact!$D$56</f>
        <v>9.5187699369291749E-5</v>
      </c>
      <c r="T143" s="6">
        <f ca="1">T142*(1-1/Surge_Predicted_Impact!$C$65)+S143</f>
        <v>2.7544361572118402E-3</v>
      </c>
      <c r="U143" s="1">
        <f ca="1">E143*Surge_Predicted_Impact!$D$57</f>
        <v>1.523003189908668E-4</v>
      </c>
      <c r="V143" s="6">
        <f ca="1">U142*(1-1/Surge_Predicted_Impact!$C$66)+U143</f>
        <v>1.523003189908668E-4</v>
      </c>
      <c r="W143" s="5">
        <f>Surge_Predicted_Impact!$C$72</f>
        <v>0</v>
      </c>
      <c r="X143" s="160">
        <f>Surge_Predicted_Impact!$C$73</f>
        <v>0</v>
      </c>
      <c r="Y143" s="5">
        <f>Surge_Predicted_Impact!$C$74</f>
        <v>0</v>
      </c>
      <c r="Z143" s="5">
        <f>Surge_Predicted_Impact!$C$75</f>
        <v>0</v>
      </c>
      <c r="AA143" s="5">
        <f>Surge_Predicted_Impact!$C$76</f>
        <v>0</v>
      </c>
      <c r="AC143" s="18">
        <f ca="1">_xlfn.CEILING.MATH(G143/Surge_Predicted_Impact!$C$92)*(24/Surge_Predicted_Impact!$C$89)*(7/Surge_Predicted_Impact!$C$90)</f>
        <v>5.25</v>
      </c>
      <c r="AD143" s="18">
        <f ca="1">_xlfn.CEILING.MATH(R143/Surge_Predicted_Impact!$C$93)*(24/Surge_Predicted_Impact!$C$89)*(7/Surge_Predicted_Impact!$C$90)</f>
        <v>31.5</v>
      </c>
      <c r="AE143" s="1">
        <f t="shared" ca="1" si="46"/>
        <v>36.75</v>
      </c>
      <c r="AF143" s="1">
        <f ca="1">_xlfn.CEILING.MATH(N143/Surge_Predicted_Impact!$C$94)*24/Surge_Predicted_Impact!$C$89*7/Surge_Predicted_Impact!$C$90</f>
        <v>10.5</v>
      </c>
      <c r="AG143" s="1">
        <f ca="1">_xlfn.CEILING.MATH(T143/Surge_Predicted_Impact!$C$95)*24/Surge_Predicted_Impact!$C$89*7/Surge_Predicted_Impact!$C$90</f>
        <v>5.25</v>
      </c>
      <c r="AH143" s="1">
        <f ca="1">_xlfn.CEILING.MATH(V143/Surge_Predicted_Impact!$C$96)*24/Surge_Predicted_Impact!$C$89*7/Surge_Predicted_Impact!$C$90</f>
        <v>5.25</v>
      </c>
      <c r="AI143" s="18">
        <f t="shared" ca="1" si="61"/>
        <v>57.75</v>
      </c>
      <c r="AJ143" s="41"/>
      <c r="AK143" s="23">
        <f ca="1">_xlfn.CEILING.MATH(G143/Surge_Predicted_Impact!$C$103)*24/Surge_Predicted_Impact!$C$100*7/Surge_Predicted_Impact!$C$101</f>
        <v>5.25</v>
      </c>
      <c r="AL143" s="23">
        <f ca="1">_xlfn.CEILING.MATH(R143/Surge_Predicted_Impact!$C$104)*24/Surge_Predicted_Impact!$C$100*7/Surge_Predicted_Impact!$C$101</f>
        <v>15.75</v>
      </c>
      <c r="AM143" s="23">
        <f ca="1">_xlfn.CEILING.MATH(N143/Surge_Predicted_Impact!$C$105)*24/Surge_Predicted_Impact!$C$100*7/Surge_Predicted_Impact!$C$101</f>
        <v>5.25</v>
      </c>
      <c r="AN143" s="23">
        <f ca="1">_xlfn.CEILING.MATH(T143/Surge_Predicted_Impact!$C$106)*24/Surge_Predicted_Impact!$C$100*7/Surge_Predicted_Impact!$C$101</f>
        <v>5.25</v>
      </c>
      <c r="AO143" s="23">
        <f ca="1">_xlfn.CEILING.MATH(V143/Surge_Predicted_Impact!$C$107)*24/Surge_Predicted_Impact!$C$100*7/Surge_Predicted_Impact!$C$101</f>
        <v>5.25</v>
      </c>
      <c r="AP143" s="1">
        <f t="shared" ca="1" si="47"/>
        <v>36.75</v>
      </c>
      <c r="AR143" s="38">
        <f ca="1">G143/Surge_Predicted_Impact!$C$81</f>
        <v>0.67224896000462986</v>
      </c>
      <c r="AS143" s="38">
        <f ca="1">$R143/Surge_Predicted_Impact!$C$82</f>
        <v>8.9388378757348939</v>
      </c>
      <c r="AT143" s="38">
        <f t="shared" ca="1" si="48"/>
        <v>9.611086835739524</v>
      </c>
      <c r="AU143" s="38">
        <f ca="1">N143/Surge_Predicted_Impact!$C$83</f>
        <v>0.77354280325479952</v>
      </c>
      <c r="AV143" s="38">
        <f ca="1">T143/Surge_Predicted_Impact!$C$84</f>
        <v>1.3772180786059201E-3</v>
      </c>
      <c r="AW143" s="38">
        <f ca="1">V143/Surge_Predicted_Impact!$C$85</f>
        <v>3.8075079747716701E-5</v>
      </c>
      <c r="AX143" s="38">
        <f t="shared" ca="1" si="49"/>
        <v>10.386044932152677</v>
      </c>
      <c r="AZ143" s="1">
        <f ca="1">(AE143-BA142)*Surge_Predicted_Impact!$C$124</f>
        <v>0.20883247179740685</v>
      </c>
      <c r="BA143" s="1">
        <f ca="1">BA142*(1-1/Surge_Predicted_Impact!$C$125)+AZ143</f>
        <v>14.942245804895345</v>
      </c>
      <c r="BB143" s="37">
        <f t="shared" ca="1" si="62"/>
        <v>51.692245804895343</v>
      </c>
      <c r="BC143" s="1">
        <f ca="1">(AF143-BD142)*Surge_Predicted_Impact!$C$124</f>
        <v>6.4221997895411262E-2</v>
      </c>
      <c r="BD143" s="1">
        <f ca="1">BD142*(1-1/Surge_Predicted_Impact!$C$125)+BC143</f>
        <v>3.8507507647500803</v>
      </c>
      <c r="BE143" s="37">
        <f t="shared" ca="1" si="50"/>
        <v>14.35075076475008</v>
      </c>
      <c r="BF143" s="1">
        <f ca="1">(AI143-BG142)*Surge_Predicted_Impact!$C$124</f>
        <v>0.3651570994052068</v>
      </c>
      <c r="BG143" s="1">
        <f ca="1">BG142*(1-1/Surge_Predicted_Impact!$C$125)+BF143</f>
        <v>20.082712154636003</v>
      </c>
      <c r="BH143" s="37">
        <f t="shared" ca="1" si="51"/>
        <v>77.832712154635999</v>
      </c>
      <c r="BJ143" s="1">
        <f ca="1">(AT143-BK142)*Surge_Predicted_Impact!$C$124</f>
        <v>5.3047436174614215E-2</v>
      </c>
      <c r="BK143" s="1">
        <f ca="1">BK142*(1-1/Surge_Predicted_Impact!$C$125)+BJ143</f>
        <v>4.0517947102899949</v>
      </c>
      <c r="BL143" s="37">
        <f t="shared" ca="1" si="63"/>
        <v>13.662881546029519</v>
      </c>
      <c r="BM143" s="1">
        <f ca="1">(AU143-BN142)*Surge_Predicted_Impact!$C$124</f>
        <v>4.1670074189113114E-3</v>
      </c>
      <c r="BN143" s="1">
        <f ca="1">BN142*(1-1/Surge_Predicted_Impact!$C$125)+BM143</f>
        <v>0.3355203501137462</v>
      </c>
      <c r="BO143" s="37">
        <f t="shared" ca="1" si="64"/>
        <v>1.1090631533685458</v>
      </c>
      <c r="BP143" s="1">
        <f ca="1">(AX143-AY142)*Surge_Predicted_Impact!$C$124</f>
        <v>0.10386044932152677</v>
      </c>
      <c r="BQ143" s="1">
        <f ca="1">BQ142*(1-1/Surge_Predicted_Impact!$C$125)+BP143</f>
        <v>6.3606022485035458</v>
      </c>
      <c r="BR143" s="1">
        <f t="shared" ca="1" si="52"/>
        <v>16.746647180656222</v>
      </c>
      <c r="BS143" s="1">
        <f ca="1">(AP143-AQ142)*Surge_Predicted_Impact!$C$124</f>
        <v>0.36749999999999999</v>
      </c>
      <c r="BT143" s="1">
        <f ca="1">BT142*(1-1/Surge_Predicted_Impact!$C$125)+BS143</f>
        <v>15.560449779650284</v>
      </c>
      <c r="BU143" s="1">
        <f t="shared" ca="1" si="53"/>
        <v>52.310449779650284</v>
      </c>
      <c r="BW143" s="1">
        <f>Surge_Predicted_Impact!$C$112</f>
        <v>0</v>
      </c>
      <c r="BX143" s="1">
        <f>Surge_Predicted_Impact!$C$113</f>
        <v>0</v>
      </c>
      <c r="BY143" s="152">
        <f>Surge_Predicted_Impact!$C$114</f>
        <v>0</v>
      </c>
      <c r="BZ143" s="152">
        <f>Surge_Predicted_Impact!$C$115</f>
        <v>0</v>
      </c>
      <c r="CA143" s="152">
        <f t="shared" si="54"/>
        <v>0</v>
      </c>
      <c r="CB143" s="1">
        <f>Surge_Predicted_Impact!$C$117</f>
        <v>0</v>
      </c>
      <c r="CC143" s="1">
        <f>Surge_Predicted_Impact!$C$118</f>
        <v>0</v>
      </c>
      <c r="CD143" s="1">
        <f>Surge_Predicted_Impact!$C$119</f>
        <v>0</v>
      </c>
      <c r="CE143" s="1">
        <f t="shared" si="55"/>
        <v>0</v>
      </c>
      <c r="CF143" s="152">
        <f>Surge_Predicted_Impact!$C$120</f>
        <v>0</v>
      </c>
      <c r="CH143" s="1">
        <f ca="1">D143*Surge_Predicted_Impact!$C$135</f>
        <v>2153.1250109716457</v>
      </c>
      <c r="CI143" s="18">
        <f ca="1">(C143-C142)*Surge_Predicted_Impact!$C$135</f>
        <v>19.830770701955771</v>
      </c>
      <c r="CJ143" s="18">
        <f ca="1">CJ142*(1- 1/Surge_Predicted_Impact!$C$137)+CI143</f>
        <v>573.84086608575774</v>
      </c>
      <c r="CK143" s="18">
        <f t="shared" ca="1" si="56"/>
        <v>554.01009538380197</v>
      </c>
      <c r="CL143" s="1">
        <f ca="1">CJ143*(1-Surge_Predicted_Impact!$C$136)</f>
        <v>487.76473617289406</v>
      </c>
      <c r="CM143" s="1">
        <f ca="1">CJ143*(1+Surge_Predicted_Impact!$C$136)</f>
        <v>659.91699599862136</v>
      </c>
      <c r="CN143" s="1">
        <f ca="1">CI143/Surge_Predicted_Impact!$C$138</f>
        <v>3.9661541403911542</v>
      </c>
      <c r="CO143" s="1">
        <f ca="1">CK143/Surge_Predicted_Impact!$C$140</f>
        <v>22.16040381535208</v>
      </c>
      <c r="CP143" s="1">
        <f t="shared" ca="1" si="57"/>
        <v>26.126557955743234</v>
      </c>
      <c r="CQ143" s="1">
        <f ca="1">CI143/(Surge_Predicted_Impact!$C$138 + Surge_Predicted_Impact!$C$139)</f>
        <v>3.3051284503259617</v>
      </c>
      <c r="CR143" s="1">
        <f ca="1">CK143/(Surge_Predicted_Impact!$C$140 + Surge_Predicted_Impact!$C$141)</f>
        <v>21.308080591684693</v>
      </c>
      <c r="CS143" s="152">
        <f>Surge_Predicted_Impact!$C$151</f>
        <v>12000</v>
      </c>
      <c r="CT143" s="152"/>
      <c r="CU143" s="1">
        <f ca="1">Surge_Predicted_Impact!$C$146*(Calculation!E143-Calculation!H143)</f>
        <v>-3.3669809820313645E-3</v>
      </c>
      <c r="CV143" s="1">
        <f ca="1">H142*1/Surge_Predicted_Impact!$C$60</f>
        <v>0.30809699074357905</v>
      </c>
      <c r="CW143" s="1">
        <f ca="1">CV143*Surge_Predicted_Impact!$C$144+CU143</f>
        <v>1.2037868555147588E-2</v>
      </c>
      <c r="CX143" s="1">
        <f ca="1">CX142*(1-1/Surge_Predicted_Impact!$C$147)+CW142</f>
        <v>22.124404727532315</v>
      </c>
      <c r="CY143" s="1">
        <f ca="1">$CX143*(1-Surge_Predicted_Impact!$C$145)</f>
        <v>16.593303545649235</v>
      </c>
      <c r="CZ143" s="1">
        <f ca="1">$CX143*(1+Surge_Predicted_Impact!$C$145)</f>
        <v>27.655505909415396</v>
      </c>
      <c r="DA143" s="1">
        <f ca="1">CX143/Surge_Predicted_Impact!$C$148</f>
        <v>7.3748015758441055</v>
      </c>
      <c r="DB143" s="152">
        <f>Surge_Predicted_Impact!$C$152</f>
        <v>0</v>
      </c>
    </row>
    <row r="144" spans="2:106" x14ac:dyDescent="0.25">
      <c r="B144" s="30">
        <f t="shared" si="58"/>
        <v>44033</v>
      </c>
      <c r="C144" s="18">
        <f ca="1">INDIRECT(_xlfn.CONCAT(EpidemiologicalModel_Selection!$C$2,"!",EpidemiologicalModel_Selection!$C$5,ROW()-1))</f>
        <v>73716.285150741765</v>
      </c>
      <c r="D144" s="18">
        <f ca="1">INDIRECT(_xlfn.CONCAT(EpidemiologicalModel_Selection!$C$2,"!",EpidemiologicalModel_Selection!$C$3,ROW()-1))</f>
        <v>201.79024286924127</v>
      </c>
      <c r="E144" s="37">
        <f ca="1">INDIRECT(_xlfn.CONCAT(EpidemiologicalModel_Selection!$C$2,"!",EpidemiologicalModel_Selection!$C$4,ROW()-1))</f>
        <v>1.85720613616013</v>
      </c>
      <c r="F144" s="37">
        <f ca="1">E144*Surge_Predicted_Impact!$D$53</f>
        <v>0.15749108034637901</v>
      </c>
      <c r="G144" s="6">
        <f t="shared" ca="1" si="59"/>
        <v>1.8861312632154275</v>
      </c>
      <c r="H144" s="24">
        <f ca="1">H143*(1-1/Surge_Predicted_Impact!$C$60)+F144</f>
        <v>1.8861312632154275</v>
      </c>
      <c r="I144" s="24">
        <f ca="1">(1-Surge_Predicted_Impact!$C$68)*Calculation!O143</f>
        <v>0.20419725971885211</v>
      </c>
      <c r="J144" s="24">
        <f ca="1">I144+(J143*(1-1/Surge_Predicted_Impact!$C$63))</f>
        <v>2.5003328820663917</v>
      </c>
      <c r="K144" s="24">
        <f ca="1">(1/Surge_Predicted_Impact!$C$62)*Calculation!L143</f>
        <v>8.9529232229749803E-2</v>
      </c>
      <c r="L144" s="24">
        <f ca="1">M144+L143*(1-1/Surge_Predicted_Impact!$C$62)</f>
        <v>1.002650733434385</v>
      </c>
      <c r="M144" s="1">
        <f ca="1">E144*Surge_Predicted_Impact!$D$55</f>
        <v>1.7829178907137266E-2</v>
      </c>
      <c r="N144" s="6">
        <f ca="1">N143*(1-1/Surge_Predicted_Impact!$C$64)+K144</f>
        <v>1.443229137925649</v>
      </c>
      <c r="O144" s="24">
        <f ca="1">N143*1/Surge_Predicted_Impact!$C$64</f>
        <v>0.19338570081369988</v>
      </c>
      <c r="P144" s="1">
        <f ca="1">E144*Surge_Predicted_Impact!$D$54</f>
        <v>0.1218327225321045</v>
      </c>
      <c r="Q144" s="1">
        <f ca="1">Q143*(1-1/Surge_Predicted_Impact!$C$61)+P144</f>
        <v>13.237439932222243</v>
      </c>
      <c r="R144" s="6">
        <f t="shared" ca="1" si="60"/>
        <v>16.740423547723019</v>
      </c>
      <c r="S144" s="1">
        <f ca="1">E144*Surge_Predicted_Impact!$D$56</f>
        <v>8.914589453568633E-5</v>
      </c>
      <c r="T144" s="6">
        <f ca="1">T143*(1-1/Surge_Predicted_Impact!$C$65)+S144</f>
        <v>2.5681384360263428E-3</v>
      </c>
      <c r="U144" s="1">
        <f ca="1">E144*Surge_Predicted_Impact!$D$57</f>
        <v>1.4263343125709812E-4</v>
      </c>
      <c r="V144" s="6">
        <f ca="1">U143*(1-1/Surge_Predicted_Impact!$C$66)+U144</f>
        <v>1.4263343125709812E-4</v>
      </c>
      <c r="W144" s="5">
        <f>Surge_Predicted_Impact!$C$72</f>
        <v>0</v>
      </c>
      <c r="X144" s="160">
        <f>Surge_Predicted_Impact!$C$73</f>
        <v>0</v>
      </c>
      <c r="Y144" s="5">
        <f>Surge_Predicted_Impact!$C$74</f>
        <v>0</v>
      </c>
      <c r="Z144" s="5">
        <f>Surge_Predicted_Impact!$C$75</f>
        <v>0</v>
      </c>
      <c r="AA144" s="5">
        <f>Surge_Predicted_Impact!$C$76</f>
        <v>0</v>
      </c>
      <c r="AC144" s="18">
        <f ca="1">_xlfn.CEILING.MATH(G144/Surge_Predicted_Impact!$C$92)*(24/Surge_Predicted_Impact!$C$89)*(7/Surge_Predicted_Impact!$C$90)</f>
        <v>5.25</v>
      </c>
      <c r="AD144" s="18">
        <f ca="1">_xlfn.CEILING.MATH(R144/Surge_Predicted_Impact!$C$93)*(24/Surge_Predicted_Impact!$C$89)*(7/Surge_Predicted_Impact!$C$90)</f>
        <v>31.5</v>
      </c>
      <c r="AE144" s="1">
        <f t="shared" ca="1" si="46"/>
        <v>36.75</v>
      </c>
      <c r="AF144" s="1">
        <f ca="1">_xlfn.CEILING.MATH(N144/Surge_Predicted_Impact!$C$94)*24/Surge_Predicted_Impact!$C$89*7/Surge_Predicted_Impact!$C$90</f>
        <v>10.5</v>
      </c>
      <c r="AG144" s="1">
        <f ca="1">_xlfn.CEILING.MATH(T144/Surge_Predicted_Impact!$C$95)*24/Surge_Predicted_Impact!$C$89*7/Surge_Predicted_Impact!$C$90</f>
        <v>5.25</v>
      </c>
      <c r="AH144" s="1">
        <f ca="1">_xlfn.CEILING.MATH(V144/Surge_Predicted_Impact!$C$96)*24/Surge_Predicted_Impact!$C$89*7/Surge_Predicted_Impact!$C$90</f>
        <v>5.25</v>
      </c>
      <c r="AI144" s="18">
        <f t="shared" ca="1" si="61"/>
        <v>57.75</v>
      </c>
      <c r="AJ144" s="41"/>
      <c r="AK144" s="23">
        <f ca="1">_xlfn.CEILING.MATH(G144/Surge_Predicted_Impact!$C$103)*24/Surge_Predicted_Impact!$C$100*7/Surge_Predicted_Impact!$C$101</f>
        <v>5.25</v>
      </c>
      <c r="AL144" s="23">
        <f ca="1">_xlfn.CEILING.MATH(R144/Surge_Predicted_Impact!$C$104)*24/Surge_Predicted_Impact!$C$100*7/Surge_Predicted_Impact!$C$101</f>
        <v>15.75</v>
      </c>
      <c r="AM144" s="23">
        <f ca="1">_xlfn.CEILING.MATH(N144/Surge_Predicted_Impact!$C$105)*24/Surge_Predicted_Impact!$C$100*7/Surge_Predicted_Impact!$C$101</f>
        <v>5.25</v>
      </c>
      <c r="AN144" s="23">
        <f ca="1">_xlfn.CEILING.MATH(T144/Surge_Predicted_Impact!$C$106)*24/Surge_Predicted_Impact!$C$100*7/Surge_Predicted_Impact!$C$101</f>
        <v>5.25</v>
      </c>
      <c r="AO144" s="23">
        <f ca="1">_xlfn.CEILING.MATH(V144/Surge_Predicted_Impact!$C$107)*24/Surge_Predicted_Impact!$C$100*7/Surge_Predicted_Impact!$C$101</f>
        <v>5.25</v>
      </c>
      <c r="AP144" s="1">
        <f t="shared" ca="1" si="47"/>
        <v>36.75</v>
      </c>
      <c r="AR144" s="38">
        <f ca="1">G144/Surge_Predicted_Impact!$C$81</f>
        <v>0.62871042107180919</v>
      </c>
      <c r="AS144" s="38">
        <f ca="1">$R144/Surge_Predicted_Impact!$C$82</f>
        <v>8.3702117738615094</v>
      </c>
      <c r="AT144" s="38">
        <f t="shared" ca="1" si="48"/>
        <v>8.9989221949333178</v>
      </c>
      <c r="AU144" s="38">
        <f ca="1">N144/Surge_Predicted_Impact!$C$83</f>
        <v>0.7216145689628245</v>
      </c>
      <c r="AV144" s="38">
        <f ca="1">T144/Surge_Predicted_Impact!$C$84</f>
        <v>1.2840692180131714E-3</v>
      </c>
      <c r="AW144" s="38">
        <f ca="1">V144/Surge_Predicted_Impact!$C$85</f>
        <v>3.565835781427453E-5</v>
      </c>
      <c r="AX144" s="38">
        <f t="shared" ca="1" si="49"/>
        <v>9.7218564914719714</v>
      </c>
      <c r="AZ144" s="1">
        <f ca="1">(AE144-BA143)*Surge_Predicted_Impact!$C$124</f>
        <v>0.21807754195104656</v>
      </c>
      <c r="BA144" s="1">
        <f ca="1">BA143*(1-1/Surge_Predicted_Impact!$C$125)+AZ144</f>
        <v>14.093020075068154</v>
      </c>
      <c r="BB144" s="37">
        <f t="shared" ca="1" si="62"/>
        <v>50.843020075068154</v>
      </c>
      <c r="BC144" s="1">
        <f ca="1">(AF144-BD143)*Surge_Predicted_Impact!$C$124</f>
        <v>6.6492492352499197E-2</v>
      </c>
      <c r="BD144" s="1">
        <f ca="1">BD143*(1-1/Surge_Predicted_Impact!$C$125)+BC144</f>
        <v>3.6421896310490021</v>
      </c>
      <c r="BE144" s="37">
        <f t="shared" ca="1" si="50"/>
        <v>14.142189631049002</v>
      </c>
      <c r="BF144" s="1">
        <f ca="1">(AI144-BG143)*Surge_Predicted_Impact!$C$124</f>
        <v>0.37667287845364</v>
      </c>
      <c r="BG144" s="1">
        <f ca="1">BG143*(1-1/Surge_Predicted_Impact!$C$125)+BF144</f>
        <v>19.024905593472784</v>
      </c>
      <c r="BH144" s="37">
        <f t="shared" ca="1" si="51"/>
        <v>76.774905593472781</v>
      </c>
      <c r="BJ144" s="1">
        <f ca="1">(AT144-BK143)*Surge_Predicted_Impact!$C$124</f>
        <v>4.9471274846433232E-2</v>
      </c>
      <c r="BK144" s="1">
        <f ca="1">BK143*(1-1/Surge_Predicted_Impact!$C$125)+BJ144</f>
        <v>3.8118520772585716</v>
      </c>
      <c r="BL144" s="37">
        <f t="shared" ca="1" si="63"/>
        <v>12.810774272191889</v>
      </c>
      <c r="BM144" s="1">
        <f ca="1">(AU144-BN143)*Surge_Predicted_Impact!$C$124</f>
        <v>3.8609421884907829E-3</v>
      </c>
      <c r="BN144" s="1">
        <f ca="1">BN143*(1-1/Surge_Predicted_Impact!$C$125)+BM144</f>
        <v>0.31541555300839796</v>
      </c>
      <c r="BO144" s="37">
        <f t="shared" ca="1" si="64"/>
        <v>1.0370301219712226</v>
      </c>
      <c r="BP144" s="1">
        <f ca="1">(AX144-AY143)*Surge_Predicted_Impact!$C$124</f>
        <v>9.721856491471971E-2</v>
      </c>
      <c r="BQ144" s="1">
        <f ca="1">BQ143*(1-1/Surge_Predicted_Impact!$C$125)+BP144</f>
        <v>6.0034920813822987</v>
      </c>
      <c r="BR144" s="1">
        <f t="shared" ca="1" si="52"/>
        <v>15.725348572854269</v>
      </c>
      <c r="BS144" s="1">
        <f ca="1">(AP144-AQ143)*Surge_Predicted_Impact!$C$124</f>
        <v>0.36749999999999999</v>
      </c>
      <c r="BT144" s="1">
        <f ca="1">BT143*(1-1/Surge_Predicted_Impact!$C$125)+BS144</f>
        <v>14.816489081103835</v>
      </c>
      <c r="BU144" s="1">
        <f t="shared" ca="1" si="53"/>
        <v>51.566489081103839</v>
      </c>
      <c r="BW144" s="1">
        <f>Surge_Predicted_Impact!$C$112</f>
        <v>0</v>
      </c>
      <c r="BX144" s="1">
        <f>Surge_Predicted_Impact!$C$113</f>
        <v>0</v>
      </c>
      <c r="BY144" s="152">
        <f>Surge_Predicted_Impact!$C$114</f>
        <v>0</v>
      </c>
      <c r="BZ144" s="152">
        <f>Surge_Predicted_Impact!$C$115</f>
        <v>0</v>
      </c>
      <c r="CA144" s="152">
        <f t="shared" si="54"/>
        <v>0</v>
      </c>
      <c r="CB144" s="1">
        <f>Surge_Predicted_Impact!$C$117</f>
        <v>0</v>
      </c>
      <c r="CC144" s="1">
        <f>Surge_Predicted_Impact!$C$118</f>
        <v>0</v>
      </c>
      <c r="CD144" s="1">
        <f>Surge_Predicted_Impact!$C$119</f>
        <v>0</v>
      </c>
      <c r="CE144" s="1">
        <f t="shared" si="55"/>
        <v>0</v>
      </c>
      <c r="CF144" s="152">
        <f>Surge_Predicted_Impact!$C$120</f>
        <v>0</v>
      </c>
      <c r="CH144" s="1">
        <f ca="1">D144*Surge_Predicted_Impact!$C$135</f>
        <v>2017.9024286924127</v>
      </c>
      <c r="CI144" s="18">
        <f ca="1">(C144-C143)*Surge_Predicted_Impact!$C$135</f>
        <v>18.572061361628585</v>
      </c>
      <c r="CJ144" s="18">
        <f ca="1">CJ143*(1- 1/Surge_Predicted_Impact!$C$137)+CI144</f>
        <v>535.02884083881054</v>
      </c>
      <c r="CK144" s="18">
        <f t="shared" ca="1" si="56"/>
        <v>516.45677947718195</v>
      </c>
      <c r="CL144" s="1">
        <f ca="1">CJ144*(1-Surge_Predicted_Impact!$C$136)</f>
        <v>454.77451471298895</v>
      </c>
      <c r="CM144" s="1">
        <f ca="1">CJ144*(1+Surge_Predicted_Impact!$C$136)</f>
        <v>615.28316696463207</v>
      </c>
      <c r="CN144" s="1">
        <f ca="1">CI144/Surge_Predicted_Impact!$C$138</f>
        <v>3.7144122723257169</v>
      </c>
      <c r="CO144" s="1">
        <f ca="1">CK144/Surge_Predicted_Impact!$C$140</f>
        <v>20.658271179087279</v>
      </c>
      <c r="CP144" s="1">
        <f t="shared" ca="1" si="57"/>
        <v>24.372683451412996</v>
      </c>
      <c r="CQ144" s="1">
        <f ca="1">CI144/(Surge_Predicted_Impact!$C$138 + Surge_Predicted_Impact!$C$139)</f>
        <v>3.0953435602714308</v>
      </c>
      <c r="CR144" s="1">
        <f ca="1">CK144/(Surge_Predicted_Impact!$C$140 + Surge_Predicted_Impact!$C$141)</f>
        <v>19.863722287583922</v>
      </c>
      <c r="CS144" s="152">
        <f>Surge_Predicted_Impact!$C$151</f>
        <v>12000</v>
      </c>
      <c r="CT144" s="152"/>
      <c r="CU144" s="1">
        <f ca="1">Surge_Predicted_Impact!$C$146*(Calculation!E144-Calculation!H144)</f>
        <v>-2.8925127055297486E-3</v>
      </c>
      <c r="CV144" s="1">
        <f ca="1">H143*1/Surge_Predicted_Impact!$C$60</f>
        <v>0.28810669714484138</v>
      </c>
      <c r="CW144" s="1">
        <f ca="1">CV144*Surge_Predicted_Impact!$C$144+CU144</f>
        <v>1.151282215171232E-2</v>
      </c>
      <c r="CX144" s="1">
        <f ca="1">CX143*(1-1/Surge_Predicted_Impact!$C$147)+CW143</f>
        <v>21.030222359710844</v>
      </c>
      <c r="CY144" s="1">
        <f ca="1">$CX144*(1-Surge_Predicted_Impact!$C$145)</f>
        <v>15.772666769783132</v>
      </c>
      <c r="CZ144" s="1">
        <f ca="1">$CX144*(1+Surge_Predicted_Impact!$C$145)</f>
        <v>26.287777949638556</v>
      </c>
      <c r="DA144" s="1">
        <f ca="1">CX144/Surge_Predicted_Impact!$C$148</f>
        <v>7.0100741199036145</v>
      </c>
      <c r="DB144" s="152">
        <f>Surge_Predicted_Impact!$C$152</f>
        <v>0</v>
      </c>
    </row>
    <row r="145" spans="2:106" x14ac:dyDescent="0.25">
      <c r="B145" s="30">
        <f t="shared" si="58"/>
        <v>44034</v>
      </c>
      <c r="C145" s="18">
        <f ca="1">INDIRECT(_xlfn.CONCAT(EpidemiologicalModel_Selection!$C$2,"!",EpidemiologicalModel_Selection!$C$5,ROW()-1))</f>
        <v>73718.024542557847</v>
      </c>
      <c r="D145" s="18">
        <f ca="1">INDIRECT(_xlfn.CONCAT(EpidemiologicalModel_Selection!$C$2,"!",EpidemiologicalModel_Selection!$C$3,ROW()-1))</f>
        <v>189.11604590894282</v>
      </c>
      <c r="E145" s="37">
        <f ca="1">INDIRECT(_xlfn.CONCAT(EpidemiologicalModel_Selection!$C$2,"!",EpidemiologicalModel_Selection!$C$4,ROW()-1))</f>
        <v>1.7393918160758404</v>
      </c>
      <c r="F145" s="37">
        <f ca="1">E145*Surge_Predicted_Impact!$D$53</f>
        <v>0.14750042600323127</v>
      </c>
      <c r="G145" s="6">
        <f t="shared" ca="1" si="59"/>
        <v>1.7641843659021692</v>
      </c>
      <c r="H145" s="24">
        <f ca="1">H144*(1-1/Surge_Predicted_Impact!$C$60)+F145</f>
        <v>1.7641843659021692</v>
      </c>
      <c r="I145" s="24">
        <f ca="1">(1-Surge_Predicted_Impact!$C$68)*Calculation!O144</f>
        <v>0.19048491530149439</v>
      </c>
      <c r="J145" s="24">
        <f ca="1">I145+(J144*(1-1/Surge_Predicted_Impact!$C$63))</f>
        <v>2.3336273856441161</v>
      </c>
      <c r="K145" s="24">
        <f ca="1">(1/Surge_Predicted_Impact!$C$62)*Calculation!L144</f>
        <v>8.3554227786198754E-2</v>
      </c>
      <c r="L145" s="24">
        <f ca="1">M145+L144*(1-1/Surge_Predicted_Impact!$C$62)</f>
        <v>0.93579466708251435</v>
      </c>
      <c r="M145" s="1">
        <f ca="1">E145*Surge_Predicted_Impact!$D$55</f>
        <v>1.6698161434328083E-2</v>
      </c>
      <c r="N145" s="6">
        <f ca="1">N144*(1-1/Surge_Predicted_Impact!$C$64)+K145</f>
        <v>1.3463797234711417</v>
      </c>
      <c r="O145" s="24">
        <f ca="1">N144*1/Surge_Predicted_Impact!$C$64</f>
        <v>0.18040364224070612</v>
      </c>
      <c r="P145" s="1">
        <f ca="1">E145*Surge_Predicted_Impact!$D$54</f>
        <v>0.11410410313457511</v>
      </c>
      <c r="Q145" s="1">
        <f ca="1">Q144*(1-1/Surge_Predicted_Impact!$C$61)+P145</f>
        <v>12.406012611626659</v>
      </c>
      <c r="R145" s="6">
        <f t="shared" ca="1" si="60"/>
        <v>15.67543466435329</v>
      </c>
      <c r="S145" s="1">
        <f ca="1">E145*Surge_Predicted_Impact!$D$56</f>
        <v>8.3490807171640428E-5</v>
      </c>
      <c r="T145" s="6">
        <f ca="1">T144*(1-1/Surge_Predicted_Impact!$C$65)+S145</f>
        <v>2.3948153995953492E-3</v>
      </c>
      <c r="U145" s="1">
        <f ca="1">E145*Surge_Predicted_Impact!$D$57</f>
        <v>1.3358529147462469E-4</v>
      </c>
      <c r="V145" s="6">
        <f ca="1">U144*(1-1/Surge_Predicted_Impact!$C$66)+U145</f>
        <v>1.3358529147462469E-4</v>
      </c>
      <c r="W145" s="5">
        <f>Surge_Predicted_Impact!$C$72</f>
        <v>0</v>
      </c>
      <c r="X145" s="160">
        <f>Surge_Predicted_Impact!$C$73</f>
        <v>0</v>
      </c>
      <c r="Y145" s="5">
        <f>Surge_Predicted_Impact!$C$74</f>
        <v>0</v>
      </c>
      <c r="Z145" s="5">
        <f>Surge_Predicted_Impact!$C$75</f>
        <v>0</v>
      </c>
      <c r="AA145" s="5">
        <f>Surge_Predicted_Impact!$C$76</f>
        <v>0</v>
      </c>
      <c r="AC145" s="18">
        <f ca="1">_xlfn.CEILING.MATH(G145/Surge_Predicted_Impact!$C$92)*(24/Surge_Predicted_Impact!$C$89)*(7/Surge_Predicted_Impact!$C$90)</f>
        <v>5.25</v>
      </c>
      <c r="AD145" s="18">
        <f ca="1">_xlfn.CEILING.MATH(R145/Surge_Predicted_Impact!$C$93)*(24/Surge_Predicted_Impact!$C$89)*(7/Surge_Predicted_Impact!$C$90)</f>
        <v>31.5</v>
      </c>
      <c r="AE145" s="1">
        <f t="shared" ca="1" si="46"/>
        <v>36.75</v>
      </c>
      <c r="AF145" s="1">
        <f ca="1">_xlfn.CEILING.MATH(N145/Surge_Predicted_Impact!$C$94)*24/Surge_Predicted_Impact!$C$89*7/Surge_Predicted_Impact!$C$90</f>
        <v>10.5</v>
      </c>
      <c r="AG145" s="1">
        <f ca="1">_xlfn.CEILING.MATH(T145/Surge_Predicted_Impact!$C$95)*24/Surge_Predicted_Impact!$C$89*7/Surge_Predicted_Impact!$C$90</f>
        <v>5.25</v>
      </c>
      <c r="AH145" s="1">
        <f ca="1">_xlfn.CEILING.MATH(V145/Surge_Predicted_Impact!$C$96)*24/Surge_Predicted_Impact!$C$89*7/Surge_Predicted_Impact!$C$90</f>
        <v>5.25</v>
      </c>
      <c r="AI145" s="18">
        <f t="shared" ca="1" si="61"/>
        <v>57.75</v>
      </c>
      <c r="AJ145" s="41"/>
      <c r="AK145" s="23">
        <f ca="1">_xlfn.CEILING.MATH(G145/Surge_Predicted_Impact!$C$103)*24/Surge_Predicted_Impact!$C$100*7/Surge_Predicted_Impact!$C$101</f>
        <v>5.25</v>
      </c>
      <c r="AL145" s="23">
        <f ca="1">_xlfn.CEILING.MATH(R145/Surge_Predicted_Impact!$C$104)*24/Surge_Predicted_Impact!$C$100*7/Surge_Predicted_Impact!$C$101</f>
        <v>15.75</v>
      </c>
      <c r="AM145" s="23">
        <f ca="1">_xlfn.CEILING.MATH(N145/Surge_Predicted_Impact!$C$105)*24/Surge_Predicted_Impact!$C$100*7/Surge_Predicted_Impact!$C$101</f>
        <v>5.25</v>
      </c>
      <c r="AN145" s="23">
        <f ca="1">_xlfn.CEILING.MATH(T145/Surge_Predicted_Impact!$C$106)*24/Surge_Predicted_Impact!$C$100*7/Surge_Predicted_Impact!$C$101</f>
        <v>5.25</v>
      </c>
      <c r="AO145" s="23">
        <f ca="1">_xlfn.CEILING.MATH(V145/Surge_Predicted_Impact!$C$107)*24/Surge_Predicted_Impact!$C$100*7/Surge_Predicted_Impact!$C$101</f>
        <v>5.25</v>
      </c>
      <c r="AP145" s="1">
        <f t="shared" ca="1" si="47"/>
        <v>36.75</v>
      </c>
      <c r="AR145" s="38">
        <f ca="1">G145/Surge_Predicted_Impact!$C$81</f>
        <v>0.58806145530072307</v>
      </c>
      <c r="AS145" s="38">
        <f ca="1">$R145/Surge_Predicted_Impact!$C$82</f>
        <v>7.8377173321766449</v>
      </c>
      <c r="AT145" s="38">
        <f t="shared" ca="1" si="48"/>
        <v>8.425778787477368</v>
      </c>
      <c r="AU145" s="38">
        <f ca="1">N145/Surge_Predicted_Impact!$C$83</f>
        <v>0.67318986173557083</v>
      </c>
      <c r="AV145" s="38">
        <f ca="1">T145/Surge_Predicted_Impact!$C$84</f>
        <v>1.1974076997976746E-3</v>
      </c>
      <c r="AW145" s="38">
        <f ca="1">V145/Surge_Predicted_Impact!$C$85</f>
        <v>3.3396322868656171E-5</v>
      </c>
      <c r="AX145" s="38">
        <f t="shared" ca="1" si="49"/>
        <v>9.1001994532356054</v>
      </c>
      <c r="AZ145" s="1">
        <f ca="1">(AE145-BA144)*Surge_Predicted_Impact!$C$124</f>
        <v>0.22656979924931847</v>
      </c>
      <c r="BA145" s="1">
        <f ca="1">BA144*(1-1/Surge_Predicted_Impact!$C$125)+AZ145</f>
        <v>13.312945583241175</v>
      </c>
      <c r="BB145" s="37">
        <f t="shared" ca="1" si="62"/>
        <v>50.062945583241174</v>
      </c>
      <c r="BC145" s="1">
        <f ca="1">(AF145-BD144)*Surge_Predicted_Impact!$C$124</f>
        <v>6.8578103689509992E-2</v>
      </c>
      <c r="BD145" s="1">
        <f ca="1">BD144*(1-1/Surge_Predicted_Impact!$C$125)+BC145</f>
        <v>3.4506113325207264</v>
      </c>
      <c r="BE145" s="37">
        <f t="shared" ca="1" si="50"/>
        <v>13.950611332520726</v>
      </c>
      <c r="BF145" s="1">
        <f ca="1">(AI145-BG144)*Surge_Predicted_Impact!$C$124</f>
        <v>0.38725094406527222</v>
      </c>
      <c r="BG145" s="1">
        <f ca="1">BG144*(1-1/Surge_Predicted_Impact!$C$125)+BF145</f>
        <v>18.053234709432857</v>
      </c>
      <c r="BH145" s="37">
        <f t="shared" ca="1" si="51"/>
        <v>75.803234709432857</v>
      </c>
      <c r="BJ145" s="1">
        <f ca="1">(AT145-BK144)*Surge_Predicted_Impact!$C$124</f>
        <v>4.6139267102187971E-2</v>
      </c>
      <c r="BK145" s="1">
        <f ca="1">BK144*(1-1/Surge_Predicted_Impact!$C$125)+BJ145</f>
        <v>3.5857161959851473</v>
      </c>
      <c r="BL145" s="37">
        <f t="shared" ca="1" si="63"/>
        <v>12.011494983462516</v>
      </c>
      <c r="BM145" s="1">
        <f ca="1">(AU145-BN144)*Surge_Predicted_Impact!$C$124</f>
        <v>3.5777430872717289E-3</v>
      </c>
      <c r="BN145" s="1">
        <f ca="1">BN144*(1-1/Surge_Predicted_Impact!$C$125)+BM145</f>
        <v>0.29646361373792696</v>
      </c>
      <c r="BO145" s="37">
        <f t="shared" ca="1" si="64"/>
        <v>0.96965347547349778</v>
      </c>
      <c r="BP145" s="1">
        <f ca="1">(AX145-AY144)*Surge_Predicted_Impact!$C$124</f>
        <v>9.1001994532356051E-2</v>
      </c>
      <c r="BQ145" s="1">
        <f ca="1">BQ144*(1-1/Surge_Predicted_Impact!$C$125)+BP145</f>
        <v>5.6656732129587768</v>
      </c>
      <c r="BR145" s="1">
        <f t="shared" ca="1" si="52"/>
        <v>14.765872666194383</v>
      </c>
      <c r="BS145" s="1">
        <f ca="1">(AP145-AQ144)*Surge_Predicted_Impact!$C$124</f>
        <v>0.36749999999999999</v>
      </c>
      <c r="BT145" s="1">
        <f ca="1">BT144*(1-1/Surge_Predicted_Impact!$C$125)+BS145</f>
        <v>14.125668432453562</v>
      </c>
      <c r="BU145" s="1">
        <f t="shared" ca="1" si="53"/>
        <v>50.875668432453566</v>
      </c>
      <c r="BW145" s="1">
        <f>Surge_Predicted_Impact!$C$112</f>
        <v>0</v>
      </c>
      <c r="BX145" s="1">
        <f>Surge_Predicted_Impact!$C$113</f>
        <v>0</v>
      </c>
      <c r="BY145" s="152">
        <f>Surge_Predicted_Impact!$C$114</f>
        <v>0</v>
      </c>
      <c r="BZ145" s="152">
        <f>Surge_Predicted_Impact!$C$115</f>
        <v>0</v>
      </c>
      <c r="CA145" s="152">
        <f t="shared" si="54"/>
        <v>0</v>
      </c>
      <c r="CB145" s="1">
        <f>Surge_Predicted_Impact!$C$117</f>
        <v>0</v>
      </c>
      <c r="CC145" s="1">
        <f>Surge_Predicted_Impact!$C$118</f>
        <v>0</v>
      </c>
      <c r="CD145" s="1">
        <f>Surge_Predicted_Impact!$C$119</f>
        <v>0</v>
      </c>
      <c r="CE145" s="1">
        <f t="shared" si="55"/>
        <v>0</v>
      </c>
      <c r="CF145" s="152">
        <f>Surge_Predicted_Impact!$C$120</f>
        <v>0</v>
      </c>
      <c r="CH145" s="1">
        <f ca="1">D145*Surge_Predicted_Impact!$C$135</f>
        <v>1891.1604590894283</v>
      </c>
      <c r="CI145" s="18">
        <f ca="1">(C145-C144)*Surge_Predicted_Impact!$C$135</f>
        <v>17.393918160814792</v>
      </c>
      <c r="CJ145" s="18">
        <f ca="1">CJ144*(1- 1/Surge_Predicted_Impact!$C$137)+CI145</f>
        <v>498.91987491574429</v>
      </c>
      <c r="CK145" s="18">
        <f t="shared" ca="1" si="56"/>
        <v>481.5259567549295</v>
      </c>
      <c r="CL145" s="1">
        <f ca="1">CJ145*(1-Surge_Predicted_Impact!$C$136)</f>
        <v>424.08189367838264</v>
      </c>
      <c r="CM145" s="1">
        <f ca="1">CJ145*(1+Surge_Predicted_Impact!$C$136)</f>
        <v>573.75785615310588</v>
      </c>
      <c r="CN145" s="1">
        <f ca="1">CI145/Surge_Predicted_Impact!$C$138</f>
        <v>3.4787836321629584</v>
      </c>
      <c r="CO145" s="1">
        <f ca="1">CK145/Surge_Predicted_Impact!$C$140</f>
        <v>19.261038270197179</v>
      </c>
      <c r="CP145" s="1">
        <f t="shared" ca="1" si="57"/>
        <v>22.739821902360138</v>
      </c>
      <c r="CQ145" s="1">
        <f ca="1">CI145/(Surge_Predicted_Impact!$C$138 + Surge_Predicted_Impact!$C$139)</f>
        <v>2.8989863601357988</v>
      </c>
      <c r="CR145" s="1">
        <f ca="1">CK145/(Surge_Predicted_Impact!$C$140 + Surge_Predicted_Impact!$C$141)</f>
        <v>18.520229105958826</v>
      </c>
      <c r="CS145" s="152">
        <f>Surge_Predicted_Impact!$C$151</f>
        <v>12000</v>
      </c>
      <c r="CT145" s="152"/>
      <c r="CU145" s="1">
        <f ca="1">Surge_Predicted_Impact!$C$146*(Calculation!E145-Calculation!H145)</f>
        <v>-2.4792549826328837E-3</v>
      </c>
      <c r="CV145" s="1">
        <f ca="1">H144*1/Surge_Predicted_Impact!$C$60</f>
        <v>0.26944732331648963</v>
      </c>
      <c r="CW145" s="1">
        <f ca="1">CV145*Surge_Predicted_Impact!$C$144+CU145</f>
        <v>1.0993111183191599E-2</v>
      </c>
      <c r="CX145" s="1">
        <f ca="1">CX144*(1-1/Surge_Predicted_Impact!$C$147)+CW144</f>
        <v>19.990224063877012</v>
      </c>
      <c r="CY145" s="1">
        <f ca="1">$CX145*(1-Surge_Predicted_Impact!$C$145)</f>
        <v>14.99266804790776</v>
      </c>
      <c r="CZ145" s="1">
        <f ca="1">$CX145*(1+Surge_Predicted_Impact!$C$145)</f>
        <v>24.987780079846264</v>
      </c>
      <c r="DA145" s="1">
        <f ca="1">CX145/Surge_Predicted_Impact!$C$148</f>
        <v>6.6634080212923372</v>
      </c>
      <c r="DB145" s="152">
        <f>Surge_Predicted_Impact!$C$152</f>
        <v>0</v>
      </c>
    </row>
    <row r="146" spans="2:106" x14ac:dyDescent="0.25">
      <c r="B146" s="30">
        <f t="shared" si="58"/>
        <v>44035</v>
      </c>
      <c r="C146" s="18">
        <f ca="1">INDIRECT(_xlfn.CONCAT(EpidemiologicalModel_Selection!$C$2,"!",EpidemiologicalModel_Selection!$C$5,ROW()-1))</f>
        <v>73719.653652816924</v>
      </c>
      <c r="D146" s="18">
        <f ca="1">INDIRECT(_xlfn.CONCAT(EpidemiologicalModel_Selection!$C$2,"!",EpidemiologicalModel_Selection!$C$3,ROW()-1))</f>
        <v>177.23686717453265</v>
      </c>
      <c r="E146" s="37">
        <f ca="1">INDIRECT(_xlfn.CONCAT(EpidemiologicalModel_Selection!$C$2,"!",EpidemiologicalModel_Selection!$C$4,ROW()-1))</f>
        <v>1.6291102590856099</v>
      </c>
      <c r="F146" s="37">
        <f ca="1">E146*Surge_Predicted_Impact!$D$53</f>
        <v>0.13814854997045972</v>
      </c>
      <c r="G146" s="6">
        <f t="shared" ca="1" si="59"/>
        <v>1.6503065778866048</v>
      </c>
      <c r="H146" s="24">
        <f ca="1">H145*(1-1/Surge_Predicted_Impact!$C$60)+F146</f>
        <v>1.6503065778866048</v>
      </c>
      <c r="I146" s="24">
        <f ca="1">(1-Surge_Predicted_Impact!$C$68)*Calculation!O145</f>
        <v>0.17769758760709553</v>
      </c>
      <c r="J146" s="24">
        <f ca="1">I146+(J145*(1-1/Surge_Predicted_Impact!$C$63))</f>
        <v>2.1779496324449097</v>
      </c>
      <c r="K146" s="24">
        <f ca="1">(1/Surge_Predicted_Impact!$C$62)*Calculation!L145</f>
        <v>7.7982888923542854E-2</v>
      </c>
      <c r="L146" s="24">
        <f ca="1">M146+L145*(1-1/Surge_Predicted_Impact!$C$62)</f>
        <v>0.8734512366461934</v>
      </c>
      <c r="M146" s="1">
        <f ca="1">E146*Surge_Predicted_Impact!$D$55</f>
        <v>1.5639458487221872E-2</v>
      </c>
      <c r="N146" s="6">
        <f ca="1">N145*(1-1/Surge_Predicted_Impact!$C$64)+K146</f>
        <v>1.2560651469607917</v>
      </c>
      <c r="O146" s="24">
        <f ca="1">N145*1/Surge_Predicted_Impact!$C$64</f>
        <v>0.16829746543389271</v>
      </c>
      <c r="P146" s="1">
        <f ca="1">E146*Surge_Predicted_Impact!$D$54</f>
        <v>0.106869632996016</v>
      </c>
      <c r="Q146" s="1">
        <f ca="1">Q145*(1-1/Surge_Predicted_Impact!$C$61)+P146</f>
        <v>11.626738486649343</v>
      </c>
      <c r="R146" s="6">
        <f t="shared" ca="1" si="60"/>
        <v>14.678139355740445</v>
      </c>
      <c r="S146" s="1">
        <f ca="1">E146*Surge_Predicted_Impact!$D$56</f>
        <v>7.8197292436109356E-5</v>
      </c>
      <c r="T146" s="6">
        <f ca="1">T145*(1-1/Surge_Predicted_Impact!$C$65)+S146</f>
        <v>2.233531152071924E-3</v>
      </c>
      <c r="U146" s="1">
        <f ca="1">E146*Surge_Predicted_Impact!$D$57</f>
        <v>1.2511566789777498E-4</v>
      </c>
      <c r="V146" s="6">
        <f ca="1">U145*(1-1/Surge_Predicted_Impact!$C$66)+U146</f>
        <v>1.2511566789777498E-4</v>
      </c>
      <c r="W146" s="5">
        <f>Surge_Predicted_Impact!$C$72</f>
        <v>0</v>
      </c>
      <c r="X146" s="160">
        <f>Surge_Predicted_Impact!$C$73</f>
        <v>0</v>
      </c>
      <c r="Y146" s="5">
        <f>Surge_Predicted_Impact!$C$74</f>
        <v>0</v>
      </c>
      <c r="Z146" s="5">
        <f>Surge_Predicted_Impact!$C$75</f>
        <v>0</v>
      </c>
      <c r="AA146" s="5">
        <f>Surge_Predicted_Impact!$C$76</f>
        <v>0</v>
      </c>
      <c r="AC146" s="18">
        <f ca="1">_xlfn.CEILING.MATH(G146/Surge_Predicted_Impact!$C$92)*(24/Surge_Predicted_Impact!$C$89)*(7/Surge_Predicted_Impact!$C$90)</f>
        <v>5.25</v>
      </c>
      <c r="AD146" s="18">
        <f ca="1">_xlfn.CEILING.MATH(R146/Surge_Predicted_Impact!$C$93)*(24/Surge_Predicted_Impact!$C$89)*(7/Surge_Predicted_Impact!$C$90)</f>
        <v>26.25</v>
      </c>
      <c r="AE146" s="1">
        <f t="shared" ca="1" si="46"/>
        <v>31.5</v>
      </c>
      <c r="AF146" s="1">
        <f ca="1">_xlfn.CEILING.MATH(N146/Surge_Predicted_Impact!$C$94)*24/Surge_Predicted_Impact!$C$89*7/Surge_Predicted_Impact!$C$90</f>
        <v>10.5</v>
      </c>
      <c r="AG146" s="1">
        <f ca="1">_xlfn.CEILING.MATH(T146/Surge_Predicted_Impact!$C$95)*24/Surge_Predicted_Impact!$C$89*7/Surge_Predicted_Impact!$C$90</f>
        <v>5.25</v>
      </c>
      <c r="AH146" s="1">
        <f ca="1">_xlfn.CEILING.MATH(V146/Surge_Predicted_Impact!$C$96)*24/Surge_Predicted_Impact!$C$89*7/Surge_Predicted_Impact!$C$90</f>
        <v>5.25</v>
      </c>
      <c r="AI146" s="18">
        <f t="shared" ca="1" si="61"/>
        <v>52.5</v>
      </c>
      <c r="AJ146" s="41"/>
      <c r="AK146" s="23">
        <f ca="1">_xlfn.CEILING.MATH(G146/Surge_Predicted_Impact!$C$103)*24/Surge_Predicted_Impact!$C$100*7/Surge_Predicted_Impact!$C$101</f>
        <v>5.25</v>
      </c>
      <c r="AL146" s="23">
        <f ca="1">_xlfn.CEILING.MATH(R146/Surge_Predicted_Impact!$C$104)*24/Surge_Predicted_Impact!$C$100*7/Surge_Predicted_Impact!$C$101</f>
        <v>15.75</v>
      </c>
      <c r="AM146" s="23">
        <f ca="1">_xlfn.CEILING.MATH(N146/Surge_Predicted_Impact!$C$105)*24/Surge_Predicted_Impact!$C$100*7/Surge_Predicted_Impact!$C$101</f>
        <v>5.25</v>
      </c>
      <c r="AN146" s="23">
        <f ca="1">_xlfn.CEILING.MATH(T146/Surge_Predicted_Impact!$C$106)*24/Surge_Predicted_Impact!$C$100*7/Surge_Predicted_Impact!$C$101</f>
        <v>5.25</v>
      </c>
      <c r="AO146" s="23">
        <f ca="1">_xlfn.CEILING.MATH(V146/Surge_Predicted_Impact!$C$107)*24/Surge_Predicted_Impact!$C$100*7/Surge_Predicted_Impact!$C$101</f>
        <v>5.25</v>
      </c>
      <c r="AP146" s="1">
        <f t="shared" ca="1" si="47"/>
        <v>36.75</v>
      </c>
      <c r="AR146" s="38">
        <f ca="1">G146/Surge_Predicted_Impact!$C$81</f>
        <v>0.55010219262886828</v>
      </c>
      <c r="AS146" s="38">
        <f ca="1">$R146/Surge_Predicted_Impact!$C$82</f>
        <v>7.3390696778702225</v>
      </c>
      <c r="AT146" s="38">
        <f t="shared" ca="1" si="48"/>
        <v>7.8891718704990907</v>
      </c>
      <c r="AU146" s="38">
        <f ca="1">N146/Surge_Predicted_Impact!$C$83</f>
        <v>0.62803257348039587</v>
      </c>
      <c r="AV146" s="38">
        <f ca="1">T146/Surge_Predicted_Impact!$C$84</f>
        <v>1.116765576035962E-3</v>
      </c>
      <c r="AW146" s="38">
        <f ca="1">V146/Surge_Predicted_Impact!$C$85</f>
        <v>3.1278916974443745E-5</v>
      </c>
      <c r="AX146" s="38">
        <f t="shared" ca="1" si="49"/>
        <v>8.5183524884724964</v>
      </c>
      <c r="AZ146" s="1">
        <f ca="1">(AE146-BA145)*Surge_Predicted_Impact!$C$124</f>
        <v>0.18187054416758827</v>
      </c>
      <c r="BA146" s="1">
        <f ca="1">BA145*(1-1/Surge_Predicted_Impact!$C$125)+AZ146</f>
        <v>12.543891442891537</v>
      </c>
      <c r="BB146" s="37">
        <f t="shared" ca="1" si="62"/>
        <v>44.043891442891535</v>
      </c>
      <c r="BC146" s="1">
        <f ca="1">(AF146-BD145)*Surge_Predicted_Impact!$C$124</f>
        <v>7.0493886674792741E-2</v>
      </c>
      <c r="BD146" s="1">
        <f ca="1">BD145*(1-1/Surge_Predicted_Impact!$C$125)+BC146</f>
        <v>3.2746329811583244</v>
      </c>
      <c r="BE146" s="37">
        <f t="shared" ca="1" si="50"/>
        <v>13.774632981158325</v>
      </c>
      <c r="BF146" s="1">
        <f ca="1">(AI146-BG145)*Surge_Predicted_Impact!$C$124</f>
        <v>0.34446765290567144</v>
      </c>
      <c r="BG146" s="1">
        <f ca="1">BG145*(1-1/Surge_Predicted_Impact!$C$125)+BF146</f>
        <v>17.108185597379038</v>
      </c>
      <c r="BH146" s="37">
        <f t="shared" ca="1" si="51"/>
        <v>69.608185597379034</v>
      </c>
      <c r="BJ146" s="1">
        <f ca="1">(AT146-BK145)*Surge_Predicted_Impact!$C$124</f>
        <v>4.3034556745139431E-2</v>
      </c>
      <c r="BK146" s="1">
        <f ca="1">BK145*(1-1/Surge_Predicted_Impact!$C$125)+BJ146</f>
        <v>3.3726281673027763</v>
      </c>
      <c r="BL146" s="37">
        <f t="shared" ca="1" si="63"/>
        <v>11.261800037801867</v>
      </c>
      <c r="BM146" s="1">
        <f ca="1">(AU146-BN145)*Surge_Predicted_Impact!$C$124</f>
        <v>3.3156895974246893E-3</v>
      </c>
      <c r="BN146" s="1">
        <f ca="1">BN145*(1-1/Surge_Predicted_Impact!$C$125)+BM146</f>
        <v>0.27860333092549971</v>
      </c>
      <c r="BO146" s="37">
        <f t="shared" ca="1" si="64"/>
        <v>0.90663590440589559</v>
      </c>
      <c r="BP146" s="1">
        <f ca="1">(AX146-AY145)*Surge_Predicted_Impact!$C$124</f>
        <v>8.518352488472497E-2</v>
      </c>
      <c r="BQ146" s="1">
        <f ca="1">BQ145*(1-1/Surge_Predicted_Impact!$C$125)+BP146</f>
        <v>5.3461657940607319</v>
      </c>
      <c r="BR146" s="1">
        <f t="shared" ca="1" si="52"/>
        <v>13.864518282533229</v>
      </c>
      <c r="BS146" s="1">
        <f ca="1">(AP146-AQ145)*Surge_Predicted_Impact!$C$124</f>
        <v>0.36749999999999999</v>
      </c>
      <c r="BT146" s="1">
        <f ca="1">BT145*(1-1/Surge_Predicted_Impact!$C$125)+BS146</f>
        <v>13.484192115849737</v>
      </c>
      <c r="BU146" s="1">
        <f t="shared" ca="1" si="53"/>
        <v>50.234192115849737</v>
      </c>
      <c r="BW146" s="1">
        <f>Surge_Predicted_Impact!$C$112</f>
        <v>0</v>
      </c>
      <c r="BX146" s="1">
        <f>Surge_Predicted_Impact!$C$113</f>
        <v>0</v>
      </c>
      <c r="BY146" s="152">
        <f>Surge_Predicted_Impact!$C$114</f>
        <v>0</v>
      </c>
      <c r="BZ146" s="152">
        <f>Surge_Predicted_Impact!$C$115</f>
        <v>0</v>
      </c>
      <c r="CA146" s="152">
        <f t="shared" si="54"/>
        <v>0</v>
      </c>
      <c r="CB146" s="1">
        <f>Surge_Predicted_Impact!$C$117</f>
        <v>0</v>
      </c>
      <c r="CC146" s="1">
        <f>Surge_Predicted_Impact!$C$118</f>
        <v>0</v>
      </c>
      <c r="CD146" s="1">
        <f>Surge_Predicted_Impact!$C$119</f>
        <v>0</v>
      </c>
      <c r="CE146" s="1">
        <f t="shared" si="55"/>
        <v>0</v>
      </c>
      <c r="CF146" s="152">
        <f>Surge_Predicted_Impact!$C$120</f>
        <v>0</v>
      </c>
      <c r="CH146" s="1">
        <f ca="1">D146*Surge_Predicted_Impact!$C$135</f>
        <v>1772.3686717453265</v>
      </c>
      <c r="CI146" s="18">
        <f ca="1">(C146-C145)*Surge_Predicted_Impact!$C$135</f>
        <v>16.291102590766968</v>
      </c>
      <c r="CJ146" s="18">
        <f ca="1">CJ145*(1- 1/Surge_Predicted_Impact!$C$137)+CI146</f>
        <v>465.31899001493684</v>
      </c>
      <c r="CK146" s="18">
        <f t="shared" ca="1" si="56"/>
        <v>449.02788742416988</v>
      </c>
      <c r="CL146" s="1">
        <f ca="1">CJ146*(1-Surge_Predicted_Impact!$C$136)</f>
        <v>395.52114151269632</v>
      </c>
      <c r="CM146" s="1">
        <f ca="1">CJ146*(1+Surge_Predicted_Impact!$C$136)</f>
        <v>535.11683851717737</v>
      </c>
      <c r="CN146" s="1">
        <f ca="1">CI146/Surge_Predicted_Impact!$C$138</f>
        <v>3.2582205181533936</v>
      </c>
      <c r="CO146" s="1">
        <f ca="1">CK146/Surge_Predicted_Impact!$C$140</f>
        <v>17.961115496966794</v>
      </c>
      <c r="CP146" s="1">
        <f t="shared" ca="1" si="57"/>
        <v>21.219336015120188</v>
      </c>
      <c r="CQ146" s="1">
        <f ca="1">CI146/(Surge_Predicted_Impact!$C$138 + Surge_Predicted_Impact!$C$139)</f>
        <v>2.7151837651278279</v>
      </c>
      <c r="CR146" s="1">
        <f ca="1">CK146/(Surge_Predicted_Impact!$C$140 + Surge_Predicted_Impact!$C$141)</f>
        <v>17.270303362468074</v>
      </c>
      <c r="CS146" s="152">
        <f>Surge_Predicted_Impact!$C$151</f>
        <v>12000</v>
      </c>
      <c r="CT146" s="152"/>
      <c r="CU146" s="1">
        <f ca="1">Surge_Predicted_Impact!$C$146*(Calculation!E146-Calculation!H146)</f>
        <v>-2.1196318800994931E-3</v>
      </c>
      <c r="CV146" s="1">
        <f ca="1">H145*1/Surge_Predicted_Impact!$C$60</f>
        <v>0.2520263379860242</v>
      </c>
      <c r="CW146" s="1">
        <f ca="1">CV146*Surge_Predicted_Impact!$C$144+CU146</f>
        <v>1.0481685019201718E-2</v>
      </c>
      <c r="CX146" s="1">
        <f ca="1">CX145*(1-1/Surge_Predicted_Impact!$C$147)+CW145</f>
        <v>19.001705971866354</v>
      </c>
      <c r="CY146" s="1">
        <f ca="1">$CX146*(1-Surge_Predicted_Impact!$C$145)</f>
        <v>14.251279478899765</v>
      </c>
      <c r="CZ146" s="1">
        <f ca="1">$CX146*(1+Surge_Predicted_Impact!$C$145)</f>
        <v>23.752132464832943</v>
      </c>
      <c r="DA146" s="1">
        <f ca="1">CX146/Surge_Predicted_Impact!$C$148</f>
        <v>6.3339019906221177</v>
      </c>
      <c r="DB146" s="152">
        <f>Surge_Predicted_Impact!$C$152</f>
        <v>0</v>
      </c>
    </row>
    <row r="147" spans="2:106" x14ac:dyDescent="0.25">
      <c r="B147" s="30">
        <f t="shared" si="58"/>
        <v>44036</v>
      </c>
      <c r="C147" s="18">
        <f ca="1">INDIRECT(_xlfn.CONCAT(EpidemiologicalModel_Selection!$C$2,"!",EpidemiologicalModel_Selection!$C$5,ROW()-1))</f>
        <v>73721.179525479893</v>
      </c>
      <c r="D147" s="18">
        <f ca="1">INDIRECT(_xlfn.CONCAT(EpidemiologicalModel_Selection!$C$2,"!",EpidemiologicalModel_Selection!$C$3,ROW()-1))</f>
        <v>166.10296361074322</v>
      </c>
      <c r="E147" s="37">
        <f ca="1">INDIRECT(_xlfn.CONCAT(EpidemiologicalModel_Selection!$C$2,"!",EpidemiologicalModel_Selection!$C$4,ROW()-1))</f>
        <v>1.5258726629628654</v>
      </c>
      <c r="F147" s="37">
        <f ca="1">E147*Surge_Predicted_Impact!$D$53</f>
        <v>0.12939400181925098</v>
      </c>
      <c r="G147" s="6">
        <f t="shared" ca="1" si="59"/>
        <v>1.5439424971506266</v>
      </c>
      <c r="H147" s="24">
        <f ca="1">H146*(1-1/Surge_Predicted_Impact!$C$60)+F147</f>
        <v>1.5439424971506266</v>
      </c>
      <c r="I147" s="24">
        <f ca="1">(1-Surge_Predicted_Impact!$C$68)*Calculation!O146</f>
        <v>0.16577300345238433</v>
      </c>
      <c r="J147" s="24">
        <f ca="1">I147+(J146*(1-1/Surge_Predicted_Impact!$C$63))</f>
        <v>2.0325869741194502</v>
      </c>
      <c r="K147" s="24">
        <f ca="1">(1/Surge_Predicted_Impact!$C$62)*Calculation!L146</f>
        <v>7.2787603053849445E-2</v>
      </c>
      <c r="L147" s="24">
        <f ca="1">M147+L146*(1-1/Surge_Predicted_Impact!$C$62)</f>
        <v>0.81531201115678742</v>
      </c>
      <c r="M147" s="1">
        <f ca="1">E147*Surge_Predicted_Impact!$D$55</f>
        <v>1.4648377564443522E-2</v>
      </c>
      <c r="N147" s="6">
        <f ca="1">N146*(1-1/Surge_Predicted_Impact!$C$64)+K147</f>
        <v>1.1718446066445423</v>
      </c>
      <c r="O147" s="24">
        <f ca="1">N146*1/Surge_Predicted_Impact!$C$64</f>
        <v>0.15700814337009897</v>
      </c>
      <c r="P147" s="1">
        <f ca="1">E147*Surge_Predicted_Impact!$D$54</f>
        <v>0.10009724669036396</v>
      </c>
      <c r="Q147" s="1">
        <f ca="1">Q146*(1-1/Surge_Predicted_Impact!$C$61)+P147</f>
        <v>10.896354412864754</v>
      </c>
      <c r="R147" s="6">
        <f t="shared" ca="1" si="60"/>
        <v>13.744253398140993</v>
      </c>
      <c r="S147" s="1">
        <f ca="1">E147*Surge_Predicted_Impact!$D$56</f>
        <v>7.3241887822217611E-5</v>
      </c>
      <c r="T147" s="6">
        <f ca="1">T146*(1-1/Surge_Predicted_Impact!$C$65)+S147</f>
        <v>2.0834199246869494E-3</v>
      </c>
      <c r="U147" s="1">
        <f ca="1">E147*Surge_Predicted_Impact!$D$57</f>
        <v>1.1718702051554818E-4</v>
      </c>
      <c r="V147" s="6">
        <f ca="1">U146*(1-1/Surge_Predicted_Impact!$C$66)+U147</f>
        <v>1.1718702051554818E-4</v>
      </c>
      <c r="W147" s="5">
        <f>Surge_Predicted_Impact!$C$72</f>
        <v>0</v>
      </c>
      <c r="X147" s="160">
        <f>Surge_Predicted_Impact!$C$73</f>
        <v>0</v>
      </c>
      <c r="Y147" s="5">
        <f>Surge_Predicted_Impact!$C$74</f>
        <v>0</v>
      </c>
      <c r="Z147" s="5">
        <f>Surge_Predicted_Impact!$C$75</f>
        <v>0</v>
      </c>
      <c r="AA147" s="5">
        <f>Surge_Predicted_Impact!$C$76</f>
        <v>0</v>
      </c>
      <c r="AC147" s="18">
        <f ca="1">_xlfn.CEILING.MATH(G147/Surge_Predicted_Impact!$C$92)*(24/Surge_Predicted_Impact!$C$89)*(7/Surge_Predicted_Impact!$C$90)</f>
        <v>5.25</v>
      </c>
      <c r="AD147" s="18">
        <f ca="1">_xlfn.CEILING.MATH(R147/Surge_Predicted_Impact!$C$93)*(24/Surge_Predicted_Impact!$C$89)*(7/Surge_Predicted_Impact!$C$90)</f>
        <v>26.25</v>
      </c>
      <c r="AE147" s="1">
        <f t="shared" ca="1" si="46"/>
        <v>31.5</v>
      </c>
      <c r="AF147" s="1">
        <f ca="1">_xlfn.CEILING.MATH(N147/Surge_Predicted_Impact!$C$94)*24/Surge_Predicted_Impact!$C$89*7/Surge_Predicted_Impact!$C$90</f>
        <v>10.5</v>
      </c>
      <c r="AG147" s="1">
        <f ca="1">_xlfn.CEILING.MATH(T147/Surge_Predicted_Impact!$C$95)*24/Surge_Predicted_Impact!$C$89*7/Surge_Predicted_Impact!$C$90</f>
        <v>5.25</v>
      </c>
      <c r="AH147" s="1">
        <f ca="1">_xlfn.CEILING.MATH(V147/Surge_Predicted_Impact!$C$96)*24/Surge_Predicted_Impact!$C$89*7/Surge_Predicted_Impact!$C$90</f>
        <v>5.25</v>
      </c>
      <c r="AI147" s="18">
        <f t="shared" ca="1" si="61"/>
        <v>52.5</v>
      </c>
      <c r="AJ147" s="41"/>
      <c r="AK147" s="23">
        <f ca="1">_xlfn.CEILING.MATH(G147/Surge_Predicted_Impact!$C$103)*24/Surge_Predicted_Impact!$C$100*7/Surge_Predicted_Impact!$C$101</f>
        <v>5.25</v>
      </c>
      <c r="AL147" s="23">
        <f ca="1">_xlfn.CEILING.MATH(R147/Surge_Predicted_Impact!$C$104)*24/Surge_Predicted_Impact!$C$100*7/Surge_Predicted_Impact!$C$101</f>
        <v>15.75</v>
      </c>
      <c r="AM147" s="23">
        <f ca="1">_xlfn.CEILING.MATH(N147/Surge_Predicted_Impact!$C$105)*24/Surge_Predicted_Impact!$C$100*7/Surge_Predicted_Impact!$C$101</f>
        <v>5.25</v>
      </c>
      <c r="AN147" s="23">
        <f ca="1">_xlfn.CEILING.MATH(T147/Surge_Predicted_Impact!$C$106)*24/Surge_Predicted_Impact!$C$100*7/Surge_Predicted_Impact!$C$101</f>
        <v>5.25</v>
      </c>
      <c r="AO147" s="23">
        <f ca="1">_xlfn.CEILING.MATH(V147/Surge_Predicted_Impact!$C$107)*24/Surge_Predicted_Impact!$C$100*7/Surge_Predicted_Impact!$C$101</f>
        <v>5.25</v>
      </c>
      <c r="AP147" s="1">
        <f t="shared" ca="1" si="47"/>
        <v>36.75</v>
      </c>
      <c r="AR147" s="38">
        <f ca="1">G147/Surge_Predicted_Impact!$C$81</f>
        <v>0.5146474990502089</v>
      </c>
      <c r="AS147" s="38">
        <f ca="1">$R147/Surge_Predicted_Impact!$C$82</f>
        <v>6.8721266990704963</v>
      </c>
      <c r="AT147" s="38">
        <f t="shared" ca="1" si="48"/>
        <v>7.3867741981207056</v>
      </c>
      <c r="AU147" s="38">
        <f ca="1">N147/Surge_Predicted_Impact!$C$83</f>
        <v>0.58592230332227113</v>
      </c>
      <c r="AV147" s="38">
        <f ca="1">T147/Surge_Predicted_Impact!$C$84</f>
        <v>1.0417099623434747E-3</v>
      </c>
      <c r="AW147" s="38">
        <f ca="1">V147/Surge_Predicted_Impact!$C$85</f>
        <v>2.9296755128887045E-5</v>
      </c>
      <c r="AX147" s="38">
        <f t="shared" ca="1" si="49"/>
        <v>7.9737675081604484</v>
      </c>
      <c r="AZ147" s="1">
        <f ca="1">(AE147-BA146)*Surge_Predicted_Impact!$C$124</f>
        <v>0.18956108557108464</v>
      </c>
      <c r="BA147" s="1">
        <f ca="1">BA146*(1-1/Surge_Predicted_Impact!$C$125)+AZ147</f>
        <v>11.837460282541798</v>
      </c>
      <c r="BB147" s="37">
        <f t="shared" ca="1" si="62"/>
        <v>43.337460282541798</v>
      </c>
      <c r="BC147" s="1">
        <f ca="1">(AF147-BD146)*Surge_Predicted_Impact!$C$124</f>
        <v>7.225367018841676E-2</v>
      </c>
      <c r="BD147" s="1">
        <f ca="1">BD146*(1-1/Surge_Predicted_Impact!$C$125)+BC147</f>
        <v>3.112984295549718</v>
      </c>
      <c r="BE147" s="37">
        <f t="shared" ca="1" si="50"/>
        <v>13.612984295549719</v>
      </c>
      <c r="BF147" s="1">
        <f ca="1">(AI147-BG146)*Surge_Predicted_Impact!$C$124</f>
        <v>0.35391814402620969</v>
      </c>
      <c r="BG147" s="1">
        <f ca="1">BG146*(1-1/Surge_Predicted_Impact!$C$125)+BF147</f>
        <v>16.240090484449603</v>
      </c>
      <c r="BH147" s="37">
        <f t="shared" ca="1" si="51"/>
        <v>68.74009048444961</v>
      </c>
      <c r="BJ147" s="1">
        <f ca="1">(AT147-BK146)*Surge_Predicted_Impact!$C$124</f>
        <v>4.0141460308179298E-2</v>
      </c>
      <c r="BK147" s="1">
        <f ca="1">BK146*(1-1/Surge_Predicted_Impact!$C$125)+BJ147</f>
        <v>3.1718676156607573</v>
      </c>
      <c r="BL147" s="37">
        <f t="shared" ca="1" si="63"/>
        <v>10.558641813781463</v>
      </c>
      <c r="BM147" s="1">
        <f ca="1">(AU147-BN146)*Surge_Predicted_Impact!$C$124</f>
        <v>3.0731897239677144E-3</v>
      </c>
      <c r="BN147" s="1">
        <f ca="1">BN146*(1-1/Surge_Predicted_Impact!$C$125)+BM147</f>
        <v>0.26177628272621745</v>
      </c>
      <c r="BO147" s="37">
        <f t="shared" ca="1" si="64"/>
        <v>0.84769858604848858</v>
      </c>
      <c r="BP147" s="1">
        <f ca="1">(AX147-AY146)*Surge_Predicted_Impact!$C$124</f>
        <v>7.9737675081604481E-2</v>
      </c>
      <c r="BQ147" s="1">
        <f ca="1">BQ146*(1-1/Surge_Predicted_Impact!$C$125)+BP147</f>
        <v>5.0440344838522844</v>
      </c>
      <c r="BR147" s="1">
        <f t="shared" ca="1" si="52"/>
        <v>13.017801992012732</v>
      </c>
      <c r="BS147" s="1">
        <f ca="1">(AP147-AQ146)*Surge_Predicted_Impact!$C$124</f>
        <v>0.36749999999999999</v>
      </c>
      <c r="BT147" s="1">
        <f ca="1">BT146*(1-1/Surge_Predicted_Impact!$C$125)+BS147</f>
        <v>12.888535536146184</v>
      </c>
      <c r="BU147" s="1">
        <f t="shared" ca="1" si="53"/>
        <v>49.638535536146186</v>
      </c>
      <c r="BW147" s="1">
        <f>Surge_Predicted_Impact!$C$112</f>
        <v>0</v>
      </c>
      <c r="BX147" s="1">
        <f>Surge_Predicted_Impact!$C$113</f>
        <v>0</v>
      </c>
      <c r="BY147" s="152">
        <f>Surge_Predicted_Impact!$C$114</f>
        <v>0</v>
      </c>
      <c r="BZ147" s="152">
        <f>Surge_Predicted_Impact!$C$115</f>
        <v>0</v>
      </c>
      <c r="CA147" s="152">
        <f t="shared" si="54"/>
        <v>0</v>
      </c>
      <c r="CB147" s="1">
        <f>Surge_Predicted_Impact!$C$117</f>
        <v>0</v>
      </c>
      <c r="CC147" s="1">
        <f>Surge_Predicted_Impact!$C$118</f>
        <v>0</v>
      </c>
      <c r="CD147" s="1">
        <f>Surge_Predicted_Impact!$C$119</f>
        <v>0</v>
      </c>
      <c r="CE147" s="1">
        <f t="shared" si="55"/>
        <v>0</v>
      </c>
      <c r="CF147" s="152">
        <f>Surge_Predicted_Impact!$C$120</f>
        <v>0</v>
      </c>
      <c r="CH147" s="1">
        <f ca="1">D147*Surge_Predicted_Impact!$C$135</f>
        <v>1661.0296361074322</v>
      </c>
      <c r="CI147" s="18">
        <f ca="1">(C147-C146)*Surge_Predicted_Impact!$C$135</f>
        <v>15.2587266296905</v>
      </c>
      <c r="CJ147" s="18">
        <f ca="1">CJ146*(1- 1/Surge_Predicted_Impact!$C$137)+CI147</f>
        <v>434.04581764313366</v>
      </c>
      <c r="CK147" s="18">
        <f t="shared" ca="1" si="56"/>
        <v>418.78709101344316</v>
      </c>
      <c r="CL147" s="1">
        <f ca="1">CJ147*(1-Surge_Predicted_Impact!$C$136)</f>
        <v>368.93894499666362</v>
      </c>
      <c r="CM147" s="1">
        <f ca="1">CJ147*(1+Surge_Predicted_Impact!$C$136)</f>
        <v>499.1526902896037</v>
      </c>
      <c r="CN147" s="1">
        <f ca="1">CI147/Surge_Predicted_Impact!$C$138</f>
        <v>3.0517453259381</v>
      </c>
      <c r="CO147" s="1">
        <f ca="1">CK147/Surge_Predicted_Impact!$C$140</f>
        <v>16.751483640537728</v>
      </c>
      <c r="CP147" s="1">
        <f t="shared" ca="1" si="57"/>
        <v>19.803228966475828</v>
      </c>
      <c r="CQ147" s="1">
        <f ca="1">CI147/(Surge_Predicted_Impact!$C$138 + Surge_Predicted_Impact!$C$139)</f>
        <v>2.5431211049484168</v>
      </c>
      <c r="CR147" s="1">
        <f ca="1">CK147/(Surge_Predicted_Impact!$C$140 + Surge_Predicted_Impact!$C$141)</f>
        <v>16.107195808209351</v>
      </c>
      <c r="CS147" s="152">
        <f>Surge_Predicted_Impact!$C$151</f>
        <v>12000</v>
      </c>
      <c r="CT147" s="152"/>
      <c r="CU147" s="1">
        <f ca="1">Surge_Predicted_Impact!$C$146*(Calculation!E147-Calculation!H147)</f>
        <v>-1.8069834187761204E-3</v>
      </c>
      <c r="CV147" s="1">
        <f ca="1">H146*1/Surge_Predicted_Impact!$C$60</f>
        <v>0.23575808255522926</v>
      </c>
      <c r="CW147" s="1">
        <f ca="1">CV147*Surge_Predicted_Impact!$C$144+CU147</f>
        <v>9.9809207089853434E-3</v>
      </c>
      <c r="CX147" s="1">
        <f ca="1">CX146*(1-1/Surge_Predicted_Impact!$C$147)+CW146</f>
        <v>18.062102358292236</v>
      </c>
      <c r="CY147" s="1">
        <f ca="1">$CX147*(1-Surge_Predicted_Impact!$C$145)</f>
        <v>13.546576768719177</v>
      </c>
      <c r="CZ147" s="1">
        <f ca="1">$CX147*(1+Surge_Predicted_Impact!$C$145)</f>
        <v>22.577627947865295</v>
      </c>
      <c r="DA147" s="1">
        <f ca="1">CX147/Surge_Predicted_Impact!$C$148</f>
        <v>6.0207007860974118</v>
      </c>
      <c r="DB147" s="152">
        <f>Surge_Predicted_Impact!$C$152</f>
        <v>0</v>
      </c>
    </row>
    <row r="148" spans="2:106" x14ac:dyDescent="0.25">
      <c r="B148" s="30">
        <f t="shared" si="58"/>
        <v>44037</v>
      </c>
      <c r="C148" s="18">
        <f ca="1">INDIRECT(_xlfn.CONCAT(EpidemiologicalModel_Selection!$C$2,"!",EpidemiologicalModel_Selection!$C$5,ROW()-1))</f>
        <v>73722.608748291139</v>
      </c>
      <c r="D148" s="18">
        <f ca="1">INDIRECT(_xlfn.CONCAT(EpidemiologicalModel_Selection!$C$2,"!",EpidemiologicalModel_Selection!$C$3,ROW()-1))</f>
        <v>155.66768902123499</v>
      </c>
      <c r="E148" s="37">
        <f ca="1">INDIRECT(_xlfn.CONCAT(EpidemiologicalModel_Selection!$C$2,"!",EpidemiologicalModel_Selection!$C$4,ROW()-1))</f>
        <v>1.4292228112592056</v>
      </c>
      <c r="F148" s="37">
        <f ca="1">E148*Surge_Predicted_Impact!$D$53</f>
        <v>0.12119809439478063</v>
      </c>
      <c r="G148" s="6">
        <f t="shared" ca="1" si="59"/>
        <v>1.4445773776667463</v>
      </c>
      <c r="H148" s="24">
        <f ca="1">H147*(1-1/Surge_Predicted_Impact!$C$60)+F148</f>
        <v>1.4445773776667463</v>
      </c>
      <c r="I148" s="24">
        <f ca="1">(1-Surge_Predicted_Impact!$C$68)*Calculation!O147</f>
        <v>0.15465302121954749</v>
      </c>
      <c r="J148" s="24">
        <f ca="1">I148+(J147*(1-1/Surge_Predicted_Impact!$C$63))</f>
        <v>1.8968704276076478</v>
      </c>
      <c r="K148" s="24">
        <f ca="1">(1/Surge_Predicted_Impact!$C$62)*Calculation!L147</f>
        <v>6.7942667596398942E-2</v>
      </c>
      <c r="L148" s="24">
        <f ca="1">M148+L147*(1-1/Surge_Predicted_Impact!$C$62)</f>
        <v>0.76108988254847676</v>
      </c>
      <c r="M148" s="1">
        <f ca="1">E148*Surge_Predicted_Impact!$D$55</f>
        <v>1.3720538988088388E-2</v>
      </c>
      <c r="N148" s="6">
        <f ca="1">N147*(1-1/Surge_Predicted_Impact!$C$64)+K148</f>
        <v>1.0933066984103734</v>
      </c>
      <c r="O148" s="24">
        <f ca="1">N147*1/Surge_Predicted_Impact!$C$64</f>
        <v>0.14648057583056778</v>
      </c>
      <c r="P148" s="1">
        <f ca="1">E148*Surge_Predicted_Impact!$D$54</f>
        <v>9.3757016418603872E-2</v>
      </c>
      <c r="Q148" s="1">
        <f ca="1">Q147*(1-1/Surge_Predicted_Impact!$C$61)+P148</f>
        <v>10.211800399793018</v>
      </c>
      <c r="R148" s="6">
        <f t="shared" ca="1" si="60"/>
        <v>12.869760709949142</v>
      </c>
      <c r="S148" s="1">
        <f ca="1">E148*Surge_Predicted_Impact!$D$56</f>
        <v>6.8602694940441935E-5</v>
      </c>
      <c r="T148" s="6">
        <f ca="1">T147*(1-1/Surge_Predicted_Impact!$C$65)+S148</f>
        <v>1.9436806271586964E-3</v>
      </c>
      <c r="U148" s="1">
        <f ca="1">E148*Surge_Predicted_Impact!$D$57</f>
        <v>1.097643119047071E-4</v>
      </c>
      <c r="V148" s="6">
        <f ca="1">U147*(1-1/Surge_Predicted_Impact!$C$66)+U148</f>
        <v>1.097643119047071E-4</v>
      </c>
      <c r="W148" s="5">
        <f>Surge_Predicted_Impact!$C$72</f>
        <v>0</v>
      </c>
      <c r="X148" s="160">
        <f>Surge_Predicted_Impact!$C$73</f>
        <v>0</v>
      </c>
      <c r="Y148" s="5">
        <f>Surge_Predicted_Impact!$C$74</f>
        <v>0</v>
      </c>
      <c r="Z148" s="5">
        <f>Surge_Predicted_Impact!$C$75</f>
        <v>0</v>
      </c>
      <c r="AA148" s="5">
        <f>Surge_Predicted_Impact!$C$76</f>
        <v>0</v>
      </c>
      <c r="AC148" s="18">
        <f ca="1">_xlfn.CEILING.MATH(G148/Surge_Predicted_Impact!$C$92)*(24/Surge_Predicted_Impact!$C$89)*(7/Surge_Predicted_Impact!$C$90)</f>
        <v>5.25</v>
      </c>
      <c r="AD148" s="18">
        <f ca="1">_xlfn.CEILING.MATH(R148/Surge_Predicted_Impact!$C$93)*(24/Surge_Predicted_Impact!$C$89)*(7/Surge_Predicted_Impact!$C$90)</f>
        <v>26.25</v>
      </c>
      <c r="AE148" s="1">
        <f t="shared" ca="1" si="46"/>
        <v>31.5</v>
      </c>
      <c r="AF148" s="1">
        <f ca="1">_xlfn.CEILING.MATH(N148/Surge_Predicted_Impact!$C$94)*24/Surge_Predicted_Impact!$C$89*7/Surge_Predicted_Impact!$C$90</f>
        <v>10.5</v>
      </c>
      <c r="AG148" s="1">
        <f ca="1">_xlfn.CEILING.MATH(T148/Surge_Predicted_Impact!$C$95)*24/Surge_Predicted_Impact!$C$89*7/Surge_Predicted_Impact!$C$90</f>
        <v>5.25</v>
      </c>
      <c r="AH148" s="1">
        <f ca="1">_xlfn.CEILING.MATH(V148/Surge_Predicted_Impact!$C$96)*24/Surge_Predicted_Impact!$C$89*7/Surge_Predicted_Impact!$C$90</f>
        <v>5.25</v>
      </c>
      <c r="AI148" s="18">
        <f t="shared" ca="1" si="61"/>
        <v>52.5</v>
      </c>
      <c r="AJ148" s="41"/>
      <c r="AK148" s="23">
        <f ca="1">_xlfn.CEILING.MATH(G148/Surge_Predicted_Impact!$C$103)*24/Surge_Predicted_Impact!$C$100*7/Surge_Predicted_Impact!$C$101</f>
        <v>5.25</v>
      </c>
      <c r="AL148" s="23">
        <f ca="1">_xlfn.CEILING.MATH(R148/Surge_Predicted_Impact!$C$104)*24/Surge_Predicted_Impact!$C$100*7/Surge_Predicted_Impact!$C$101</f>
        <v>15.75</v>
      </c>
      <c r="AM148" s="23">
        <f ca="1">_xlfn.CEILING.MATH(N148/Surge_Predicted_Impact!$C$105)*24/Surge_Predicted_Impact!$C$100*7/Surge_Predicted_Impact!$C$101</f>
        <v>5.25</v>
      </c>
      <c r="AN148" s="23">
        <f ca="1">_xlfn.CEILING.MATH(T148/Surge_Predicted_Impact!$C$106)*24/Surge_Predicted_Impact!$C$100*7/Surge_Predicted_Impact!$C$101</f>
        <v>5.25</v>
      </c>
      <c r="AO148" s="23">
        <f ca="1">_xlfn.CEILING.MATH(V148/Surge_Predicted_Impact!$C$107)*24/Surge_Predicted_Impact!$C$100*7/Surge_Predicted_Impact!$C$101</f>
        <v>5.25</v>
      </c>
      <c r="AP148" s="1">
        <f t="shared" ca="1" si="47"/>
        <v>36.75</v>
      </c>
      <c r="AR148" s="38">
        <f ca="1">G148/Surge_Predicted_Impact!$C$81</f>
        <v>0.48152579255558209</v>
      </c>
      <c r="AS148" s="38">
        <f ca="1">$R148/Surge_Predicted_Impact!$C$82</f>
        <v>6.4348803549745712</v>
      </c>
      <c r="AT148" s="38">
        <f t="shared" ca="1" si="48"/>
        <v>6.9164061475301537</v>
      </c>
      <c r="AU148" s="38">
        <f ca="1">N148/Surge_Predicted_Impact!$C$83</f>
        <v>0.54665334920518671</v>
      </c>
      <c r="AV148" s="38">
        <f ca="1">T148/Surge_Predicted_Impact!$C$84</f>
        <v>9.7184031357934822E-4</v>
      </c>
      <c r="AW148" s="38">
        <f ca="1">V148/Surge_Predicted_Impact!$C$85</f>
        <v>2.7441077976176775E-5</v>
      </c>
      <c r="AX148" s="38">
        <f t="shared" ca="1" si="49"/>
        <v>7.4640587781268959</v>
      </c>
      <c r="AZ148" s="1">
        <f ca="1">(AE148-BA147)*Surge_Predicted_Impact!$C$124</f>
        <v>0.19662539717458202</v>
      </c>
      <c r="BA148" s="1">
        <f ca="1">BA147*(1-1/Surge_Predicted_Impact!$C$125)+AZ148</f>
        <v>11.188552802391966</v>
      </c>
      <c r="BB148" s="37">
        <f t="shared" ca="1" si="62"/>
        <v>42.688552802391968</v>
      </c>
      <c r="BC148" s="1">
        <f ca="1">(AF148-BD147)*Surge_Predicted_Impact!$C$124</f>
        <v>7.3870157044502824E-2</v>
      </c>
      <c r="BD148" s="1">
        <f ca="1">BD147*(1-1/Surge_Predicted_Impact!$C$125)+BC148</f>
        <v>2.9644984314835265</v>
      </c>
      <c r="BE148" s="37">
        <f t="shared" ca="1" si="50"/>
        <v>13.464498431483527</v>
      </c>
      <c r="BF148" s="1">
        <f ca="1">(AI148-BG147)*Surge_Predicted_Impact!$C$124</f>
        <v>0.36259909515550398</v>
      </c>
      <c r="BG148" s="1">
        <f ca="1">BG147*(1-1/Surge_Predicted_Impact!$C$125)+BF148</f>
        <v>15.442683116430135</v>
      </c>
      <c r="BH148" s="37">
        <f t="shared" ca="1" si="51"/>
        <v>67.942683116430132</v>
      </c>
      <c r="BJ148" s="1">
        <f ca="1">(AT148-BK147)*Surge_Predicted_Impact!$C$124</f>
        <v>3.7445385318693965E-2</v>
      </c>
      <c r="BK148" s="1">
        <f ca="1">BK147*(1-1/Surge_Predicted_Impact!$C$125)+BJ148</f>
        <v>2.9827510284322543</v>
      </c>
      <c r="BL148" s="37">
        <f t="shared" ca="1" si="63"/>
        <v>9.899157175962408</v>
      </c>
      <c r="BM148" s="1">
        <f ca="1">(AU148-BN147)*Surge_Predicted_Impact!$C$124</f>
        <v>2.8487706647896925E-3</v>
      </c>
      <c r="BN148" s="1">
        <f ca="1">BN147*(1-1/Surge_Predicted_Impact!$C$125)+BM148</f>
        <v>0.24592674748199161</v>
      </c>
      <c r="BO148" s="37">
        <f t="shared" ca="1" si="64"/>
        <v>0.79258009668717833</v>
      </c>
      <c r="BP148" s="1">
        <f ca="1">(AX148-AY147)*Surge_Predicted_Impact!$C$124</f>
        <v>7.4640587781268961E-2</v>
      </c>
      <c r="BQ148" s="1">
        <f ca="1">BQ147*(1-1/Surge_Predicted_Impact!$C$125)+BP148</f>
        <v>4.7583868942155325</v>
      </c>
      <c r="BR148" s="1">
        <f t="shared" ca="1" si="52"/>
        <v>12.222445672342428</v>
      </c>
      <c r="BS148" s="1">
        <f ca="1">(AP148-AQ147)*Surge_Predicted_Impact!$C$124</f>
        <v>0.36749999999999999</v>
      </c>
      <c r="BT148" s="1">
        <f ca="1">BT147*(1-1/Surge_Predicted_Impact!$C$125)+BS148</f>
        <v>12.335425854992886</v>
      </c>
      <c r="BU148" s="1">
        <f t="shared" ca="1" si="53"/>
        <v>49.085425854992884</v>
      </c>
      <c r="BW148" s="1">
        <f>Surge_Predicted_Impact!$C$112</f>
        <v>0</v>
      </c>
      <c r="BX148" s="1">
        <f>Surge_Predicted_Impact!$C$113</f>
        <v>0</v>
      </c>
      <c r="BY148" s="152">
        <f>Surge_Predicted_Impact!$C$114</f>
        <v>0</v>
      </c>
      <c r="BZ148" s="152">
        <f>Surge_Predicted_Impact!$C$115</f>
        <v>0</v>
      </c>
      <c r="CA148" s="152">
        <f t="shared" si="54"/>
        <v>0</v>
      </c>
      <c r="CB148" s="1">
        <f>Surge_Predicted_Impact!$C$117</f>
        <v>0</v>
      </c>
      <c r="CC148" s="1">
        <f>Surge_Predicted_Impact!$C$118</f>
        <v>0</v>
      </c>
      <c r="CD148" s="1">
        <f>Surge_Predicted_Impact!$C$119</f>
        <v>0</v>
      </c>
      <c r="CE148" s="1">
        <f t="shared" si="55"/>
        <v>0</v>
      </c>
      <c r="CF148" s="152">
        <f>Surge_Predicted_Impact!$C$120</f>
        <v>0</v>
      </c>
      <c r="CH148" s="1">
        <f ca="1">D148*Surge_Predicted_Impact!$C$135</f>
        <v>1556.6768902123499</v>
      </c>
      <c r="CI148" s="18">
        <f ca="1">(C148-C147)*Surge_Predicted_Impact!$C$135</f>
        <v>14.292228112462908</v>
      </c>
      <c r="CJ148" s="18">
        <f ca="1">CJ147*(1- 1/Surge_Predicted_Impact!$C$137)+CI148</f>
        <v>404.93346399128319</v>
      </c>
      <c r="CK148" s="18">
        <f t="shared" ca="1" si="56"/>
        <v>390.64123587882028</v>
      </c>
      <c r="CL148" s="1">
        <f ca="1">CJ148*(1-Surge_Predicted_Impact!$C$136)</f>
        <v>344.19344439259072</v>
      </c>
      <c r="CM148" s="1">
        <f ca="1">CJ148*(1+Surge_Predicted_Impact!$C$136)</f>
        <v>465.67348358997566</v>
      </c>
      <c r="CN148" s="1">
        <f ca="1">CI148/Surge_Predicted_Impact!$C$138</f>
        <v>2.8584456224925816</v>
      </c>
      <c r="CO148" s="1">
        <f ca="1">CK148/Surge_Predicted_Impact!$C$140</f>
        <v>15.625649435152811</v>
      </c>
      <c r="CP148" s="1">
        <f t="shared" ca="1" si="57"/>
        <v>18.484095057645391</v>
      </c>
      <c r="CQ148" s="1">
        <f ca="1">CI148/(Surge_Predicted_Impact!$C$138 + Surge_Predicted_Impact!$C$139)</f>
        <v>2.3820380187438182</v>
      </c>
      <c r="CR148" s="1">
        <f ca="1">CK148/(Surge_Predicted_Impact!$C$140 + Surge_Predicted_Impact!$C$141)</f>
        <v>15.024662918416166</v>
      </c>
      <c r="CS148" s="152">
        <f>Surge_Predicted_Impact!$C$151</f>
        <v>12000</v>
      </c>
      <c r="CT148" s="152"/>
      <c r="CU148" s="1">
        <f ca="1">Surge_Predicted_Impact!$C$146*(Calculation!E148-Calculation!H148)</f>
        <v>-1.5354566407540739E-3</v>
      </c>
      <c r="CV148" s="1">
        <f ca="1">H147*1/Surge_Predicted_Impact!$C$60</f>
        <v>0.22056321387866093</v>
      </c>
      <c r="CW148" s="1">
        <f ca="1">CV148*Surge_Predicted_Impact!$C$144+CU148</f>
        <v>9.4927040531789728E-3</v>
      </c>
      <c r="CX148" s="1">
        <f ca="1">CX147*(1-1/Surge_Predicted_Impact!$C$147)+CW147</f>
        <v>17.16897816108661</v>
      </c>
      <c r="CY148" s="1">
        <f ca="1">$CX148*(1-Surge_Predicted_Impact!$C$145)</f>
        <v>12.876733620814957</v>
      </c>
      <c r="CZ148" s="1">
        <f ca="1">$CX148*(1+Surge_Predicted_Impact!$C$145)</f>
        <v>21.461222701358263</v>
      </c>
      <c r="DA148" s="1">
        <f ca="1">CX148/Surge_Predicted_Impact!$C$148</f>
        <v>5.7229927203622033</v>
      </c>
      <c r="DB148" s="152">
        <f>Surge_Predicted_Impact!$C$152</f>
        <v>0</v>
      </c>
    </row>
    <row r="149" spans="2:106" x14ac:dyDescent="0.25">
      <c r="B149" s="30">
        <f t="shared" si="58"/>
        <v>44038</v>
      </c>
      <c r="C149" s="18">
        <f ca="1">INDIRECT(_xlfn.CONCAT(EpidemiologicalModel_Selection!$C$2,"!",EpidemiologicalModel_Selection!$C$5,ROW()-1))</f>
        <v>73723.947483088428</v>
      </c>
      <c r="D149" s="18">
        <f ca="1">INDIRECT(_xlfn.CONCAT(EpidemiologicalModel_Selection!$C$2,"!",EpidemiologicalModel_Selection!$C$3,ROW()-1))</f>
        <v>145.88730317414763</v>
      </c>
      <c r="E149" s="37">
        <f ca="1">INDIRECT(_xlfn.CONCAT(EpidemiologicalModel_Selection!$C$2,"!",EpidemiologicalModel_Selection!$C$4,ROW()-1))</f>
        <v>1.3387347972864518</v>
      </c>
      <c r="F149" s="37">
        <f ca="1">E149*Surge_Predicted_Impact!$D$53</f>
        <v>0.11352471080989111</v>
      </c>
      <c r="G149" s="6">
        <f t="shared" ca="1" si="59"/>
        <v>1.3517338916671024</v>
      </c>
      <c r="H149" s="24">
        <f ca="1">H148*(1-1/Surge_Predicted_Impact!$C$60)+F149</f>
        <v>1.3517338916671024</v>
      </c>
      <c r="I149" s="24">
        <f ca="1">(1-Surge_Predicted_Impact!$C$68)*Calculation!O148</f>
        <v>0.14428336719310927</v>
      </c>
      <c r="J149" s="24">
        <f ca="1">I149+(J148*(1-1/Surge_Predicted_Impact!$C$63))</f>
        <v>1.7701723051425218</v>
      </c>
      <c r="K149" s="24">
        <f ca="1">(1/Surge_Predicted_Impact!$C$62)*Calculation!L148</f>
        <v>6.3424156879039725E-2</v>
      </c>
      <c r="L149" s="24">
        <f ca="1">M149+L148*(1-1/Surge_Predicted_Impact!$C$62)</f>
        <v>0.71051757972338692</v>
      </c>
      <c r="M149" s="1">
        <f ca="1">E149*Surge_Predicted_Impact!$D$55</f>
        <v>1.285185405394995E-2</v>
      </c>
      <c r="N149" s="6">
        <f ca="1">N148*(1-1/Surge_Predicted_Impact!$C$64)+K149</f>
        <v>1.0200675179881165</v>
      </c>
      <c r="O149" s="24">
        <f ca="1">N148*1/Surge_Predicted_Impact!$C$64</f>
        <v>0.13666333730129668</v>
      </c>
      <c r="P149" s="1">
        <f ca="1">E149*Surge_Predicted_Impact!$D$54</f>
        <v>8.7821002701991224E-2</v>
      </c>
      <c r="Q149" s="1">
        <f ca="1">Q148*(1-1/Surge_Predicted_Impact!$C$61)+P149</f>
        <v>9.5702070882240804</v>
      </c>
      <c r="R149" s="6">
        <f t="shared" ca="1" si="60"/>
        <v>12.050896973089989</v>
      </c>
      <c r="S149" s="1">
        <f ca="1">E149*Surge_Predicted_Impact!$D$56</f>
        <v>6.4259270269749759E-5</v>
      </c>
      <c r="T149" s="6">
        <f ca="1">T148*(1-1/Surge_Predicted_Impact!$C$65)+S149</f>
        <v>1.8135718347125766E-3</v>
      </c>
      <c r="U149" s="1">
        <f ca="1">E149*Surge_Predicted_Impact!$D$57</f>
        <v>1.0281483243159961E-4</v>
      </c>
      <c r="V149" s="6">
        <f ca="1">U148*(1-1/Surge_Predicted_Impact!$C$66)+U149</f>
        <v>1.0281483243159961E-4</v>
      </c>
      <c r="W149" s="5">
        <f>Surge_Predicted_Impact!$C$72</f>
        <v>0</v>
      </c>
      <c r="X149" s="160">
        <f>Surge_Predicted_Impact!$C$73</f>
        <v>0</v>
      </c>
      <c r="Y149" s="5">
        <f>Surge_Predicted_Impact!$C$74</f>
        <v>0</v>
      </c>
      <c r="Z149" s="5">
        <f>Surge_Predicted_Impact!$C$75</f>
        <v>0</v>
      </c>
      <c r="AA149" s="5">
        <f>Surge_Predicted_Impact!$C$76</f>
        <v>0</v>
      </c>
      <c r="AC149" s="18">
        <f ca="1">_xlfn.CEILING.MATH(G149/Surge_Predicted_Impact!$C$92)*(24/Surge_Predicted_Impact!$C$89)*(7/Surge_Predicted_Impact!$C$90)</f>
        <v>5.25</v>
      </c>
      <c r="AD149" s="18">
        <f ca="1">_xlfn.CEILING.MATH(R149/Surge_Predicted_Impact!$C$93)*(24/Surge_Predicted_Impact!$C$89)*(7/Surge_Predicted_Impact!$C$90)</f>
        <v>26.25</v>
      </c>
      <c r="AE149" s="1">
        <f t="shared" ca="1" si="46"/>
        <v>31.5</v>
      </c>
      <c r="AF149" s="1">
        <f ca="1">_xlfn.CEILING.MATH(N149/Surge_Predicted_Impact!$C$94)*24/Surge_Predicted_Impact!$C$89*7/Surge_Predicted_Impact!$C$90</f>
        <v>10.5</v>
      </c>
      <c r="AG149" s="1">
        <f ca="1">_xlfn.CEILING.MATH(T149/Surge_Predicted_Impact!$C$95)*24/Surge_Predicted_Impact!$C$89*7/Surge_Predicted_Impact!$C$90</f>
        <v>5.25</v>
      </c>
      <c r="AH149" s="1">
        <f ca="1">_xlfn.CEILING.MATH(V149/Surge_Predicted_Impact!$C$96)*24/Surge_Predicted_Impact!$C$89*7/Surge_Predicted_Impact!$C$90</f>
        <v>5.25</v>
      </c>
      <c r="AI149" s="18">
        <f t="shared" ca="1" si="61"/>
        <v>52.5</v>
      </c>
      <c r="AJ149" s="41"/>
      <c r="AK149" s="23">
        <f ca="1">_xlfn.CEILING.MATH(G149/Surge_Predicted_Impact!$C$103)*24/Surge_Predicted_Impact!$C$100*7/Surge_Predicted_Impact!$C$101</f>
        <v>5.25</v>
      </c>
      <c r="AL149" s="23">
        <f ca="1">_xlfn.CEILING.MATH(R149/Surge_Predicted_Impact!$C$104)*24/Surge_Predicted_Impact!$C$100*7/Surge_Predicted_Impact!$C$101</f>
        <v>15.75</v>
      </c>
      <c r="AM149" s="23">
        <f ca="1">_xlfn.CEILING.MATH(N149/Surge_Predicted_Impact!$C$105)*24/Surge_Predicted_Impact!$C$100*7/Surge_Predicted_Impact!$C$101</f>
        <v>5.25</v>
      </c>
      <c r="AN149" s="23">
        <f ca="1">_xlfn.CEILING.MATH(T149/Surge_Predicted_Impact!$C$106)*24/Surge_Predicted_Impact!$C$100*7/Surge_Predicted_Impact!$C$101</f>
        <v>5.25</v>
      </c>
      <c r="AO149" s="23">
        <f ca="1">_xlfn.CEILING.MATH(V149/Surge_Predicted_Impact!$C$107)*24/Surge_Predicted_Impact!$C$100*7/Surge_Predicted_Impact!$C$101</f>
        <v>5.25</v>
      </c>
      <c r="AP149" s="1">
        <f t="shared" ca="1" si="47"/>
        <v>36.75</v>
      </c>
      <c r="AR149" s="38">
        <f ca="1">G149/Surge_Predicted_Impact!$C$81</f>
        <v>0.45057796388903415</v>
      </c>
      <c r="AS149" s="38">
        <f ca="1">$R149/Surge_Predicted_Impact!$C$82</f>
        <v>6.0254484865449944</v>
      </c>
      <c r="AT149" s="38">
        <f t="shared" ca="1" si="48"/>
        <v>6.4760264504340288</v>
      </c>
      <c r="AU149" s="38">
        <f ca="1">N149/Surge_Predicted_Impact!$C$83</f>
        <v>0.51003375899405823</v>
      </c>
      <c r="AV149" s="38">
        <f ca="1">T149/Surge_Predicted_Impact!$C$84</f>
        <v>9.0678591735628828E-4</v>
      </c>
      <c r="AW149" s="38">
        <f ca="1">V149/Surge_Predicted_Impact!$C$85</f>
        <v>2.5703708107899903E-5</v>
      </c>
      <c r="AX149" s="38">
        <f t="shared" ca="1" si="49"/>
        <v>6.9869926990535509</v>
      </c>
      <c r="AZ149" s="1">
        <f ca="1">(AE149-BA148)*Surge_Predicted_Impact!$C$124</f>
        <v>0.20311447197608032</v>
      </c>
      <c r="BA149" s="1">
        <f ca="1">BA148*(1-1/Surge_Predicted_Impact!$C$125)+AZ149</f>
        <v>10.592484931340049</v>
      </c>
      <c r="BB149" s="37">
        <f t="shared" ca="1" si="62"/>
        <v>42.092484931340053</v>
      </c>
      <c r="BC149" s="1">
        <f ca="1">(AF149-BD148)*Surge_Predicted_Impact!$C$124</f>
        <v>7.5355015685164728E-2</v>
      </c>
      <c r="BD149" s="1">
        <f ca="1">BD148*(1-1/Surge_Predicted_Impact!$C$125)+BC149</f>
        <v>2.8281035592055823</v>
      </c>
      <c r="BE149" s="37">
        <f t="shared" ca="1" si="50"/>
        <v>13.328103559205582</v>
      </c>
      <c r="BF149" s="1">
        <f ca="1">(AI149-BG148)*Surge_Predicted_Impact!$C$124</f>
        <v>0.37057316883569869</v>
      </c>
      <c r="BG149" s="1">
        <f ca="1">BG148*(1-1/Surge_Predicted_Impact!$C$125)+BF149</f>
        <v>14.710207491235112</v>
      </c>
      <c r="BH149" s="37">
        <f t="shared" ca="1" si="51"/>
        <v>67.21020749123511</v>
      </c>
      <c r="BJ149" s="1">
        <f ca="1">(AT149-BK148)*Surge_Predicted_Impact!$C$124</f>
        <v>3.4932754220017743E-2</v>
      </c>
      <c r="BK149" s="1">
        <f ca="1">BK148*(1-1/Surge_Predicted_Impact!$C$125)+BJ149</f>
        <v>2.8046301377642542</v>
      </c>
      <c r="BL149" s="37">
        <f t="shared" ca="1" si="63"/>
        <v>9.2806565881982834</v>
      </c>
      <c r="BM149" s="1">
        <f ca="1">(AU149-BN148)*Surge_Predicted_Impact!$C$124</f>
        <v>2.6410701151206662E-3</v>
      </c>
      <c r="BN149" s="1">
        <f ca="1">BN148*(1-1/Surge_Predicted_Impact!$C$125)+BM149</f>
        <v>0.23100162134839861</v>
      </c>
      <c r="BO149" s="37">
        <f t="shared" ca="1" si="64"/>
        <v>0.74103538034245686</v>
      </c>
      <c r="BP149" s="1">
        <f ca="1">(AX149-AY148)*Surge_Predicted_Impact!$C$124</f>
        <v>6.9869926990535514E-2</v>
      </c>
      <c r="BQ149" s="1">
        <f ca="1">BQ148*(1-1/Surge_Predicted_Impact!$C$125)+BP149</f>
        <v>4.488372043047816</v>
      </c>
      <c r="BR149" s="1">
        <f t="shared" ca="1" si="52"/>
        <v>11.475364742101366</v>
      </c>
      <c r="BS149" s="1">
        <f ca="1">(AP149-AQ148)*Surge_Predicted_Impact!$C$124</f>
        <v>0.36749999999999999</v>
      </c>
      <c r="BT149" s="1">
        <f ca="1">BT148*(1-1/Surge_Predicted_Impact!$C$125)+BS149</f>
        <v>11.821824008207679</v>
      </c>
      <c r="BU149" s="1">
        <f t="shared" ca="1" si="53"/>
        <v>48.571824008207678</v>
      </c>
      <c r="BW149" s="1">
        <f>Surge_Predicted_Impact!$C$112</f>
        <v>0</v>
      </c>
      <c r="BX149" s="1">
        <f>Surge_Predicted_Impact!$C$113</f>
        <v>0</v>
      </c>
      <c r="BY149" s="152">
        <f>Surge_Predicted_Impact!$C$114</f>
        <v>0</v>
      </c>
      <c r="BZ149" s="152">
        <f>Surge_Predicted_Impact!$C$115</f>
        <v>0</v>
      </c>
      <c r="CA149" s="152">
        <f t="shared" si="54"/>
        <v>0</v>
      </c>
      <c r="CB149" s="1">
        <f>Surge_Predicted_Impact!$C$117</f>
        <v>0</v>
      </c>
      <c r="CC149" s="1">
        <f>Surge_Predicted_Impact!$C$118</f>
        <v>0</v>
      </c>
      <c r="CD149" s="1">
        <f>Surge_Predicted_Impact!$C$119</f>
        <v>0</v>
      </c>
      <c r="CE149" s="1">
        <f t="shared" si="55"/>
        <v>0</v>
      </c>
      <c r="CF149" s="152">
        <f>Surge_Predicted_Impact!$C$120</f>
        <v>0</v>
      </c>
      <c r="CH149" s="1">
        <f ca="1">D149*Surge_Predicted_Impact!$C$135</f>
        <v>1458.8730317414763</v>
      </c>
      <c r="CI149" s="18">
        <f ca="1">(C149-C148)*Surge_Predicted_Impact!$C$135</f>
        <v>13.387347972893622</v>
      </c>
      <c r="CJ149" s="18">
        <f ca="1">CJ148*(1- 1/Surge_Predicted_Impact!$C$137)+CI149</f>
        <v>377.8274655650485</v>
      </c>
      <c r="CK149" s="18">
        <f t="shared" ca="1" si="56"/>
        <v>364.44011759215488</v>
      </c>
      <c r="CL149" s="1">
        <f ca="1">CJ149*(1-Surge_Predicted_Impact!$C$136)</f>
        <v>321.15334573029122</v>
      </c>
      <c r="CM149" s="1">
        <f ca="1">CJ149*(1+Surge_Predicted_Impact!$C$136)</f>
        <v>434.50158539980572</v>
      </c>
      <c r="CN149" s="1">
        <f ca="1">CI149/Surge_Predicted_Impact!$C$138</f>
        <v>2.6774695945787244</v>
      </c>
      <c r="CO149" s="1">
        <f ca="1">CK149/Surge_Predicted_Impact!$C$140</f>
        <v>14.577604703686195</v>
      </c>
      <c r="CP149" s="1">
        <f t="shared" ca="1" si="57"/>
        <v>17.255074298264919</v>
      </c>
      <c r="CQ149" s="1">
        <f ca="1">CI149/(Surge_Predicted_Impact!$C$138 + Surge_Predicted_Impact!$C$139)</f>
        <v>2.2312246621489371</v>
      </c>
      <c r="CR149" s="1">
        <f ca="1">CK149/(Surge_Predicted_Impact!$C$140 + Surge_Predicted_Impact!$C$141)</f>
        <v>14.016927599698265</v>
      </c>
      <c r="CS149" s="152">
        <f>Surge_Predicted_Impact!$C$151</f>
        <v>12000</v>
      </c>
      <c r="CT149" s="152"/>
      <c r="CU149" s="1">
        <f ca="1">Surge_Predicted_Impact!$C$146*(Calculation!E149-Calculation!H149)</f>
        <v>-1.2999094380650611E-3</v>
      </c>
      <c r="CV149" s="1">
        <f ca="1">H148*1/Surge_Predicted_Impact!$C$60</f>
        <v>0.20636819680953519</v>
      </c>
      <c r="CW149" s="1">
        <f ca="1">CV149*Surge_Predicted_Impact!$C$144+CU149</f>
        <v>9.0185004024116982E-3</v>
      </c>
      <c r="CX149" s="1">
        <f ca="1">CX148*(1-1/Surge_Predicted_Impact!$C$147)+CW148</f>
        <v>16.320021957085459</v>
      </c>
      <c r="CY149" s="1">
        <f ca="1">$CX149*(1-Surge_Predicted_Impact!$C$145)</f>
        <v>12.240016467814094</v>
      </c>
      <c r="CZ149" s="1">
        <f ca="1">$CX149*(1+Surge_Predicted_Impact!$C$145)</f>
        <v>20.400027446356823</v>
      </c>
      <c r="DA149" s="1">
        <f ca="1">CX149/Surge_Predicted_Impact!$C$148</f>
        <v>5.4400073190284859</v>
      </c>
      <c r="DB149" s="152">
        <f>Surge_Predicted_Impact!$C$152</f>
        <v>0</v>
      </c>
    </row>
    <row r="150" spans="2:106" x14ac:dyDescent="0.25">
      <c r="B150" s="30">
        <f t="shared" si="58"/>
        <v>44039</v>
      </c>
      <c r="C150" s="18">
        <f ca="1">INDIRECT(_xlfn.CONCAT(EpidemiologicalModel_Selection!$C$2,"!",EpidemiologicalModel_Selection!$C$5,ROW()-1))</f>
        <v>73725.201494007648</v>
      </c>
      <c r="D150" s="18">
        <f ca="1">INDIRECT(_xlfn.CONCAT(EpidemiologicalModel_Selection!$C$2,"!",EpidemiologicalModel_Selection!$C$3,ROW()-1))</f>
        <v>136.72079243806434</v>
      </c>
      <c r="E150" s="37">
        <f ca="1">INDIRECT(_xlfn.CONCAT(EpidemiologicalModel_Selection!$C$2,"!",EpidemiologicalModel_Selection!$C$4,ROW()-1))</f>
        <v>1.254010919212851</v>
      </c>
      <c r="F150" s="37">
        <f ca="1">E150*Surge_Predicted_Impact!$D$53</f>
        <v>0.10634012594924977</v>
      </c>
      <c r="G150" s="6">
        <f t="shared" ca="1" si="59"/>
        <v>1.2649691759496233</v>
      </c>
      <c r="H150" s="24">
        <f ca="1">H149*(1-1/Surge_Predicted_Impact!$C$60)+F150</f>
        <v>1.2649691759496233</v>
      </c>
      <c r="I150" s="24">
        <f ca="1">(1-Surge_Predicted_Impact!$C$68)*Calculation!O149</f>
        <v>0.13461338724177724</v>
      </c>
      <c r="J150" s="24">
        <f ca="1">I150+(J149*(1-1/Surge_Predicted_Impact!$C$63))</f>
        <v>1.6519039345067961</v>
      </c>
      <c r="K150" s="24">
        <f ca="1">(1/Surge_Predicted_Impact!$C$62)*Calculation!L149</f>
        <v>5.9209798310282238E-2</v>
      </c>
      <c r="L150" s="24">
        <f ca="1">M150+L149*(1-1/Surge_Predicted_Impact!$C$62)</f>
        <v>0.66334628623754799</v>
      </c>
      <c r="M150" s="1">
        <f ca="1">E150*Surge_Predicted_Impact!$D$55</f>
        <v>1.2038504824443382E-2</v>
      </c>
      <c r="N150" s="6">
        <f ca="1">N149*(1-1/Surge_Predicted_Impact!$C$64)+K150</f>
        <v>0.95176887654988418</v>
      </c>
      <c r="O150" s="24">
        <f ca="1">N149*1/Surge_Predicted_Impact!$C$64</f>
        <v>0.12750843974851456</v>
      </c>
      <c r="P150" s="1">
        <f ca="1">E150*Surge_Predicted_Impact!$D$54</f>
        <v>8.2263116300363009E-2</v>
      </c>
      <c r="Q150" s="1">
        <f ca="1">Q149*(1-1/Surge_Predicted_Impact!$C$61)+P150</f>
        <v>8.9688839839370083</v>
      </c>
      <c r="R150" s="6">
        <f t="shared" ca="1" si="60"/>
        <v>11.284134204681353</v>
      </c>
      <c r="S150" s="1">
        <f ca="1">E150*Surge_Predicted_Impact!$D$56</f>
        <v>6.0192524122216909E-5</v>
      </c>
      <c r="T150" s="6">
        <f ca="1">T149*(1-1/Surge_Predicted_Impact!$C$65)+S150</f>
        <v>1.6924071753635359E-3</v>
      </c>
      <c r="U150" s="1">
        <f ca="1">E150*Surge_Predicted_Impact!$D$57</f>
        <v>9.630803859554706E-5</v>
      </c>
      <c r="V150" s="6">
        <f ca="1">U149*(1-1/Surge_Predicted_Impact!$C$66)+U150</f>
        <v>9.630803859554706E-5</v>
      </c>
      <c r="W150" s="5">
        <f>Surge_Predicted_Impact!$C$72</f>
        <v>0</v>
      </c>
      <c r="X150" s="160">
        <f>Surge_Predicted_Impact!$C$73</f>
        <v>0</v>
      </c>
      <c r="Y150" s="5">
        <f>Surge_Predicted_Impact!$C$74</f>
        <v>0</v>
      </c>
      <c r="Z150" s="5">
        <f>Surge_Predicted_Impact!$C$75</f>
        <v>0</v>
      </c>
      <c r="AA150" s="5">
        <f>Surge_Predicted_Impact!$C$76</f>
        <v>0</v>
      </c>
      <c r="AC150" s="18">
        <f ca="1">_xlfn.CEILING.MATH(G150/Surge_Predicted_Impact!$C$92)*(24/Surge_Predicted_Impact!$C$89)*(7/Surge_Predicted_Impact!$C$90)</f>
        <v>5.25</v>
      </c>
      <c r="AD150" s="18">
        <f ca="1">_xlfn.CEILING.MATH(R150/Surge_Predicted_Impact!$C$93)*(24/Surge_Predicted_Impact!$C$89)*(7/Surge_Predicted_Impact!$C$90)</f>
        <v>21</v>
      </c>
      <c r="AE150" s="1">
        <f t="shared" ca="1" si="46"/>
        <v>26.25</v>
      </c>
      <c r="AF150" s="1">
        <f ca="1">_xlfn.CEILING.MATH(N150/Surge_Predicted_Impact!$C$94)*24/Surge_Predicted_Impact!$C$89*7/Surge_Predicted_Impact!$C$90</f>
        <v>5.25</v>
      </c>
      <c r="AG150" s="1">
        <f ca="1">_xlfn.CEILING.MATH(T150/Surge_Predicted_Impact!$C$95)*24/Surge_Predicted_Impact!$C$89*7/Surge_Predicted_Impact!$C$90</f>
        <v>5.25</v>
      </c>
      <c r="AH150" s="1">
        <f ca="1">_xlfn.CEILING.MATH(V150/Surge_Predicted_Impact!$C$96)*24/Surge_Predicted_Impact!$C$89*7/Surge_Predicted_Impact!$C$90</f>
        <v>5.25</v>
      </c>
      <c r="AI150" s="18">
        <f t="shared" ca="1" si="61"/>
        <v>42</v>
      </c>
      <c r="AJ150" s="41"/>
      <c r="AK150" s="23">
        <f ca="1">_xlfn.CEILING.MATH(G150/Surge_Predicted_Impact!$C$103)*24/Surge_Predicted_Impact!$C$100*7/Surge_Predicted_Impact!$C$101</f>
        <v>5.25</v>
      </c>
      <c r="AL150" s="23">
        <f ca="1">_xlfn.CEILING.MATH(R150/Surge_Predicted_Impact!$C$104)*24/Surge_Predicted_Impact!$C$100*7/Surge_Predicted_Impact!$C$101</f>
        <v>10.5</v>
      </c>
      <c r="AM150" s="23">
        <f ca="1">_xlfn.CEILING.MATH(N150/Surge_Predicted_Impact!$C$105)*24/Surge_Predicted_Impact!$C$100*7/Surge_Predicted_Impact!$C$101</f>
        <v>5.25</v>
      </c>
      <c r="AN150" s="23">
        <f ca="1">_xlfn.CEILING.MATH(T150/Surge_Predicted_Impact!$C$106)*24/Surge_Predicted_Impact!$C$100*7/Surge_Predicted_Impact!$C$101</f>
        <v>5.25</v>
      </c>
      <c r="AO150" s="23">
        <f ca="1">_xlfn.CEILING.MATH(V150/Surge_Predicted_Impact!$C$107)*24/Surge_Predicted_Impact!$C$100*7/Surge_Predicted_Impact!$C$101</f>
        <v>5.25</v>
      </c>
      <c r="AP150" s="1">
        <f t="shared" ca="1" si="47"/>
        <v>31.5</v>
      </c>
      <c r="AR150" s="38">
        <f ca="1">G150/Surge_Predicted_Impact!$C$81</f>
        <v>0.42165639198320776</v>
      </c>
      <c r="AS150" s="38">
        <f ca="1">$R150/Surge_Predicted_Impact!$C$82</f>
        <v>5.6420671023406763</v>
      </c>
      <c r="AT150" s="38">
        <f t="shared" ca="1" si="48"/>
        <v>6.0637234943238845</v>
      </c>
      <c r="AU150" s="38">
        <f ca="1">N150/Surge_Predicted_Impact!$C$83</f>
        <v>0.47588443827494209</v>
      </c>
      <c r="AV150" s="38">
        <f ca="1">T150/Surge_Predicted_Impact!$C$84</f>
        <v>8.4620358768176796E-4</v>
      </c>
      <c r="AW150" s="38">
        <f ca="1">V150/Surge_Predicted_Impact!$C$85</f>
        <v>2.4077009648886765E-5</v>
      </c>
      <c r="AX150" s="38">
        <f t="shared" ca="1" si="49"/>
        <v>6.540478213196157</v>
      </c>
      <c r="AZ150" s="1">
        <f ca="1">(AE150-BA149)*Surge_Predicted_Impact!$C$124</f>
        <v>0.15657515068659952</v>
      </c>
      <c r="BA150" s="1">
        <f ca="1">BA149*(1-1/Surge_Predicted_Impact!$C$125)+AZ150</f>
        <v>9.9924540155023589</v>
      </c>
      <c r="BB150" s="37">
        <f t="shared" ca="1" si="62"/>
        <v>36.242454015502361</v>
      </c>
      <c r="BC150" s="1">
        <f ca="1">(AF150-BD149)*Surge_Predicted_Impact!$C$124</f>
        <v>2.4218964407944178E-2</v>
      </c>
      <c r="BD150" s="1">
        <f ca="1">BD149*(1-1/Surge_Predicted_Impact!$C$125)+BC150</f>
        <v>2.6503151265274134</v>
      </c>
      <c r="BE150" s="37">
        <f t="shared" ca="1" si="50"/>
        <v>7.9003151265274134</v>
      </c>
      <c r="BF150" s="1">
        <f ca="1">(AI150-BG149)*Surge_Predicted_Impact!$C$124</f>
        <v>0.27289792508764893</v>
      </c>
      <c r="BG150" s="1">
        <f ca="1">BG149*(1-1/Surge_Predicted_Impact!$C$125)+BF150</f>
        <v>13.932376309805967</v>
      </c>
      <c r="BH150" s="37">
        <f t="shared" ca="1" si="51"/>
        <v>55.932376309805967</v>
      </c>
      <c r="BJ150" s="1">
        <f ca="1">(AT150-BK149)*Surge_Predicted_Impact!$C$124</f>
        <v>3.2590933565596301E-2</v>
      </c>
      <c r="BK150" s="1">
        <f ca="1">BK149*(1-1/Surge_Predicted_Impact!$C$125)+BJ150</f>
        <v>2.6368903472038325</v>
      </c>
      <c r="BL150" s="37">
        <f t="shared" ca="1" si="63"/>
        <v>8.7006138415277174</v>
      </c>
      <c r="BM150" s="1">
        <f ca="1">(AU150-BN149)*Surge_Predicted_Impact!$C$124</f>
        <v>2.4488281692654347E-3</v>
      </c>
      <c r="BN150" s="1">
        <f ca="1">BN149*(1-1/Surge_Predicted_Impact!$C$125)+BM150</f>
        <v>0.21695033370706412</v>
      </c>
      <c r="BO150" s="37">
        <f t="shared" ca="1" si="64"/>
        <v>0.69283477198200627</v>
      </c>
      <c r="BP150" s="1">
        <f ca="1">(AX150-AY149)*Surge_Predicted_Impact!$C$124</f>
        <v>6.5404782131961575E-2</v>
      </c>
      <c r="BQ150" s="1">
        <f ca="1">BQ149*(1-1/Surge_Predicted_Impact!$C$125)+BP150</f>
        <v>4.233178822104934</v>
      </c>
      <c r="BR150" s="1">
        <f t="shared" ca="1" si="52"/>
        <v>10.773657035301092</v>
      </c>
      <c r="BS150" s="1">
        <f ca="1">(AP150-AQ149)*Surge_Predicted_Impact!$C$124</f>
        <v>0.315</v>
      </c>
      <c r="BT150" s="1">
        <f ca="1">BT149*(1-1/Surge_Predicted_Impact!$C$125)+BS150</f>
        <v>11.292408007621416</v>
      </c>
      <c r="BU150" s="1">
        <f t="shared" ca="1" si="53"/>
        <v>42.792408007621418</v>
      </c>
      <c r="BW150" s="1">
        <f>Surge_Predicted_Impact!$C$112</f>
        <v>0</v>
      </c>
      <c r="BX150" s="1">
        <f>Surge_Predicted_Impact!$C$113</f>
        <v>0</v>
      </c>
      <c r="BY150" s="152">
        <f>Surge_Predicted_Impact!$C$114</f>
        <v>0</v>
      </c>
      <c r="BZ150" s="152">
        <f>Surge_Predicted_Impact!$C$115</f>
        <v>0</v>
      </c>
      <c r="CA150" s="152">
        <f t="shared" si="54"/>
        <v>0</v>
      </c>
      <c r="CB150" s="1">
        <f>Surge_Predicted_Impact!$C$117</f>
        <v>0</v>
      </c>
      <c r="CC150" s="1">
        <f>Surge_Predicted_Impact!$C$118</f>
        <v>0</v>
      </c>
      <c r="CD150" s="1">
        <f>Surge_Predicted_Impact!$C$119</f>
        <v>0</v>
      </c>
      <c r="CE150" s="1">
        <f t="shared" si="55"/>
        <v>0</v>
      </c>
      <c r="CF150" s="152">
        <f>Surge_Predicted_Impact!$C$120</f>
        <v>0</v>
      </c>
      <c r="CH150" s="1">
        <f ca="1">D150*Surge_Predicted_Impact!$C$135</f>
        <v>1367.2079243806434</v>
      </c>
      <c r="CI150" s="18">
        <f ca="1">(C150-C149)*Surge_Predicted_Impact!$C$135</f>
        <v>12.540109192195814</v>
      </c>
      <c r="CJ150" s="18">
        <f ca="1">CJ149*(1- 1/Surge_Predicted_Impact!$C$137)+CI150</f>
        <v>352.58482820073948</v>
      </c>
      <c r="CK150" s="18">
        <f t="shared" ca="1" si="56"/>
        <v>340.04471900854367</v>
      </c>
      <c r="CL150" s="1">
        <f ca="1">CJ150*(1-Surge_Predicted_Impact!$C$136)</f>
        <v>299.69710397062858</v>
      </c>
      <c r="CM150" s="1">
        <f ca="1">CJ150*(1+Surge_Predicted_Impact!$C$136)</f>
        <v>405.47255243085039</v>
      </c>
      <c r="CN150" s="1">
        <f ca="1">CI150/Surge_Predicted_Impact!$C$138</f>
        <v>2.5080218384391628</v>
      </c>
      <c r="CO150" s="1">
        <f ca="1">CK150/Surge_Predicted_Impact!$C$140</f>
        <v>13.601788760341746</v>
      </c>
      <c r="CP150" s="1">
        <f t="shared" ca="1" si="57"/>
        <v>16.109810598780911</v>
      </c>
      <c r="CQ150" s="1">
        <f ca="1">CI150/(Surge_Predicted_Impact!$C$138 + Surge_Predicted_Impact!$C$139)</f>
        <v>2.0900181986993025</v>
      </c>
      <c r="CR150" s="1">
        <f ca="1">CK150/(Surge_Predicted_Impact!$C$140 + Surge_Predicted_Impact!$C$141)</f>
        <v>13.07864303879014</v>
      </c>
      <c r="CS150" s="152">
        <f>Surge_Predicted_Impact!$C$151</f>
        <v>12000</v>
      </c>
      <c r="CT150" s="152"/>
      <c r="CU150" s="1">
        <f ca="1">Surge_Predicted_Impact!$C$146*(Calculation!E150-Calculation!H150)</f>
        <v>-1.0958256736772309E-3</v>
      </c>
      <c r="CV150" s="1">
        <f ca="1">H149*1/Surge_Predicted_Impact!$C$60</f>
        <v>0.19310484166672892</v>
      </c>
      <c r="CW150" s="1">
        <f ca="1">CV150*Surge_Predicted_Impact!$C$144+CU150</f>
        <v>8.5594164096592165E-3</v>
      </c>
      <c r="CX150" s="1">
        <f ca="1">CX149*(1-1/Surge_Predicted_Impact!$C$147)+CW149</f>
        <v>15.513039359633597</v>
      </c>
      <c r="CY150" s="1">
        <f ca="1">$CX150*(1-Surge_Predicted_Impact!$C$145)</f>
        <v>11.634779519725198</v>
      </c>
      <c r="CZ150" s="1">
        <f ca="1">$CX150*(1+Surge_Predicted_Impact!$C$145)</f>
        <v>19.391299199541997</v>
      </c>
      <c r="DA150" s="1">
        <f ca="1">CX150/Surge_Predicted_Impact!$C$148</f>
        <v>5.1710131198778653</v>
      </c>
      <c r="DB150" s="152">
        <f>Surge_Predicted_Impact!$C$152</f>
        <v>0</v>
      </c>
    </row>
    <row r="151" spans="2:106" x14ac:dyDescent="0.25">
      <c r="B151" s="30">
        <f t="shared" si="58"/>
        <v>44040</v>
      </c>
      <c r="C151" s="18">
        <f ca="1">INDIRECT(_xlfn.CONCAT(EpidemiologicalModel_Selection!$C$2,"!",EpidemiologicalModel_Selection!$C$5,ROW()-1))</f>
        <v>73726.376173739671</v>
      </c>
      <c r="D151" s="18">
        <f ca="1">INDIRECT(_xlfn.CONCAT(EpidemiologicalModel_Selection!$C$2,"!",EpidemiologicalModel_Selection!$C$3,ROW()-1))</f>
        <v>128.12970128166859</v>
      </c>
      <c r="E151" s="37">
        <f ca="1">INDIRECT(_xlfn.CONCAT(EpidemiologicalModel_Selection!$C$2,"!",EpidemiologicalModel_Selection!$C$4,ROW()-1))</f>
        <v>1.1746797320372935</v>
      </c>
      <c r="F151" s="37">
        <f ca="1">E151*Surge_Predicted_Impact!$D$53</f>
        <v>9.9612841276762482E-2</v>
      </c>
      <c r="G151" s="6">
        <f t="shared" ca="1" si="59"/>
        <v>1.1838721349478682</v>
      </c>
      <c r="H151" s="24">
        <f ca="1">H150*(1-1/Surge_Predicted_Impact!$C$60)+F151</f>
        <v>1.1838721349478682</v>
      </c>
      <c r="I151" s="24">
        <f ca="1">(1-Surge_Predicted_Impact!$C$68)*Calculation!O150</f>
        <v>0.12559581315228685</v>
      </c>
      <c r="J151" s="24">
        <f ca="1">I151+(J150*(1-1/Surge_Predicted_Impact!$C$63))</f>
        <v>1.5415134713009695</v>
      </c>
      <c r="K151" s="24">
        <f ca="1">(1/Surge_Predicted_Impact!$C$62)*Calculation!L150</f>
        <v>5.5278857186462332E-2</v>
      </c>
      <c r="L151" s="24">
        <f ca="1">M151+L150*(1-1/Surge_Predicted_Impact!$C$62)</f>
        <v>0.61934435447864367</v>
      </c>
      <c r="M151" s="1">
        <f ca="1">E151*Surge_Predicted_Impact!$D$55</f>
        <v>1.1276925427558029E-2</v>
      </c>
      <c r="N151" s="6">
        <f ca="1">N150*(1-1/Surge_Predicted_Impact!$C$64)+K151</f>
        <v>0.88807662416761091</v>
      </c>
      <c r="O151" s="24">
        <f ca="1">N150*1/Surge_Predicted_Impact!$C$64</f>
        <v>0.11897110956873552</v>
      </c>
      <c r="P151" s="1">
        <f ca="1">E151*Surge_Predicted_Impact!$D$54</f>
        <v>7.7058990421646448E-2</v>
      </c>
      <c r="Q151" s="1">
        <f ca="1">Q150*(1-1/Surge_Predicted_Impact!$C$61)+P151</f>
        <v>8.4053084040774397</v>
      </c>
      <c r="R151" s="6">
        <f t="shared" ca="1" si="60"/>
        <v>10.566166229857053</v>
      </c>
      <c r="S151" s="1">
        <f ca="1">E151*Surge_Predicted_Impact!$D$56</f>
        <v>5.6384627137790146E-5</v>
      </c>
      <c r="T151" s="6">
        <f ca="1">T150*(1-1/Surge_Predicted_Impact!$C$65)+S151</f>
        <v>1.5795510849649723E-3</v>
      </c>
      <c r="U151" s="1">
        <f ca="1">E151*Surge_Predicted_Impact!$D$57</f>
        <v>9.0215403420464233E-5</v>
      </c>
      <c r="V151" s="6">
        <f ca="1">U150*(1-1/Surge_Predicted_Impact!$C$66)+U151</f>
        <v>9.0215403420464233E-5</v>
      </c>
      <c r="W151" s="5">
        <f>Surge_Predicted_Impact!$C$72</f>
        <v>0</v>
      </c>
      <c r="X151" s="160">
        <f>Surge_Predicted_Impact!$C$73</f>
        <v>0</v>
      </c>
      <c r="Y151" s="5">
        <f>Surge_Predicted_Impact!$C$74</f>
        <v>0</v>
      </c>
      <c r="Z151" s="5">
        <f>Surge_Predicted_Impact!$C$75</f>
        <v>0</v>
      </c>
      <c r="AA151" s="5">
        <f>Surge_Predicted_Impact!$C$76</f>
        <v>0</v>
      </c>
      <c r="AC151" s="18">
        <f ca="1">_xlfn.CEILING.MATH(G151/Surge_Predicted_Impact!$C$92)*(24/Surge_Predicted_Impact!$C$89)*(7/Surge_Predicted_Impact!$C$90)</f>
        <v>5.25</v>
      </c>
      <c r="AD151" s="18">
        <f ca="1">_xlfn.CEILING.MATH(R151/Surge_Predicted_Impact!$C$93)*(24/Surge_Predicted_Impact!$C$89)*(7/Surge_Predicted_Impact!$C$90)</f>
        <v>21</v>
      </c>
      <c r="AE151" s="1">
        <f t="shared" ca="1" si="46"/>
        <v>26.25</v>
      </c>
      <c r="AF151" s="1">
        <f ca="1">_xlfn.CEILING.MATH(N151/Surge_Predicted_Impact!$C$94)*24/Surge_Predicted_Impact!$C$89*7/Surge_Predicted_Impact!$C$90</f>
        <v>5.25</v>
      </c>
      <c r="AG151" s="1">
        <f ca="1">_xlfn.CEILING.MATH(T151/Surge_Predicted_Impact!$C$95)*24/Surge_Predicted_Impact!$C$89*7/Surge_Predicted_Impact!$C$90</f>
        <v>5.25</v>
      </c>
      <c r="AH151" s="1">
        <f ca="1">_xlfn.CEILING.MATH(V151/Surge_Predicted_Impact!$C$96)*24/Surge_Predicted_Impact!$C$89*7/Surge_Predicted_Impact!$C$90</f>
        <v>5.25</v>
      </c>
      <c r="AI151" s="18">
        <f t="shared" ca="1" si="61"/>
        <v>42</v>
      </c>
      <c r="AJ151" s="41"/>
      <c r="AK151" s="23">
        <f ca="1">_xlfn.CEILING.MATH(G151/Surge_Predicted_Impact!$C$103)*24/Surge_Predicted_Impact!$C$100*7/Surge_Predicted_Impact!$C$101</f>
        <v>5.25</v>
      </c>
      <c r="AL151" s="23">
        <f ca="1">_xlfn.CEILING.MATH(R151/Surge_Predicted_Impact!$C$104)*24/Surge_Predicted_Impact!$C$100*7/Surge_Predicted_Impact!$C$101</f>
        <v>10.5</v>
      </c>
      <c r="AM151" s="23">
        <f ca="1">_xlfn.CEILING.MATH(N151/Surge_Predicted_Impact!$C$105)*24/Surge_Predicted_Impact!$C$100*7/Surge_Predicted_Impact!$C$101</f>
        <v>5.25</v>
      </c>
      <c r="AN151" s="23">
        <f ca="1">_xlfn.CEILING.MATH(T151/Surge_Predicted_Impact!$C$106)*24/Surge_Predicted_Impact!$C$100*7/Surge_Predicted_Impact!$C$101</f>
        <v>5.25</v>
      </c>
      <c r="AO151" s="23">
        <f ca="1">_xlfn.CEILING.MATH(V151/Surge_Predicted_Impact!$C$107)*24/Surge_Predicted_Impact!$C$100*7/Surge_Predicted_Impact!$C$101</f>
        <v>5.25</v>
      </c>
      <c r="AP151" s="1">
        <f t="shared" ca="1" si="47"/>
        <v>31.5</v>
      </c>
      <c r="AR151" s="38">
        <f ca="1">G151/Surge_Predicted_Impact!$C$81</f>
        <v>0.39462404498262277</v>
      </c>
      <c r="AS151" s="38">
        <f ca="1">$R151/Surge_Predicted_Impact!$C$82</f>
        <v>5.2830831149285267</v>
      </c>
      <c r="AT151" s="38">
        <f t="shared" ca="1" si="48"/>
        <v>5.677707159911149</v>
      </c>
      <c r="AU151" s="38">
        <f ca="1">N151/Surge_Predicted_Impact!$C$83</f>
        <v>0.44403831208380545</v>
      </c>
      <c r="AV151" s="38">
        <f ca="1">T151/Surge_Predicted_Impact!$C$84</f>
        <v>7.8977554248248617E-4</v>
      </c>
      <c r="AW151" s="38">
        <f ca="1">V151/Surge_Predicted_Impact!$C$85</f>
        <v>2.2553850855116058E-5</v>
      </c>
      <c r="AX151" s="38">
        <f t="shared" ca="1" si="49"/>
        <v>6.1225578013882922</v>
      </c>
      <c r="AZ151" s="1">
        <f ca="1">(AE151-BA150)*Surge_Predicted_Impact!$C$124</f>
        <v>0.1625754598449764</v>
      </c>
      <c r="BA151" s="1">
        <f ca="1">BA150*(1-1/Surge_Predicted_Impact!$C$125)+AZ151</f>
        <v>9.4412827599543103</v>
      </c>
      <c r="BB151" s="37">
        <f t="shared" ca="1" si="62"/>
        <v>35.691282759954312</v>
      </c>
      <c r="BC151" s="1">
        <f ca="1">(AF151-BD150)*Surge_Predicted_Impact!$C$124</f>
        <v>2.5996848734725866E-2</v>
      </c>
      <c r="BD151" s="1">
        <f ca="1">BD150*(1-1/Surge_Predicted_Impact!$C$125)+BC151</f>
        <v>2.4870037519387527</v>
      </c>
      <c r="BE151" s="37">
        <f t="shared" ca="1" si="50"/>
        <v>7.7370037519387527</v>
      </c>
      <c r="BF151" s="1">
        <f ca="1">(AI151-BG150)*Surge_Predicted_Impact!$C$124</f>
        <v>0.28067623690194032</v>
      </c>
      <c r="BG151" s="1">
        <f ca="1">BG150*(1-1/Surge_Predicted_Impact!$C$125)+BF151</f>
        <v>13.217882810293196</v>
      </c>
      <c r="BH151" s="37">
        <f t="shared" ca="1" si="51"/>
        <v>55.217882810293197</v>
      </c>
      <c r="BJ151" s="1">
        <f ca="1">(AT151-BK150)*Surge_Predicted_Impact!$C$124</f>
        <v>3.0408168127073167E-2</v>
      </c>
      <c r="BK151" s="1">
        <f ca="1">BK150*(1-1/Surge_Predicted_Impact!$C$125)+BJ151</f>
        <v>2.4789492048163462</v>
      </c>
      <c r="BL151" s="37">
        <f t="shared" ca="1" si="63"/>
        <v>8.1566563647274961</v>
      </c>
      <c r="BM151" s="1">
        <f ca="1">(AU151-BN150)*Surge_Predicted_Impact!$C$124</f>
        <v>2.2708797837674133E-3</v>
      </c>
      <c r="BN151" s="1">
        <f ca="1">BN150*(1-1/Surge_Predicted_Impact!$C$125)+BM151</f>
        <v>0.2037247610831841</v>
      </c>
      <c r="BO151" s="37">
        <f t="shared" ca="1" si="64"/>
        <v>0.64776307316698956</v>
      </c>
      <c r="BP151" s="1">
        <f ca="1">(AX151-AY150)*Surge_Predicted_Impact!$C$124</f>
        <v>6.1225578013882925E-2</v>
      </c>
      <c r="BQ151" s="1">
        <f ca="1">BQ150*(1-1/Surge_Predicted_Impact!$C$125)+BP151</f>
        <v>3.9920344842541788</v>
      </c>
      <c r="BR151" s="1">
        <f t="shared" ca="1" si="52"/>
        <v>10.114592285642471</v>
      </c>
      <c r="BS151" s="1">
        <f ca="1">(AP151-AQ150)*Surge_Predicted_Impact!$C$124</f>
        <v>0.315</v>
      </c>
      <c r="BT151" s="1">
        <f ca="1">BT150*(1-1/Surge_Predicted_Impact!$C$125)+BS151</f>
        <v>10.800807435648458</v>
      </c>
      <c r="BU151" s="1">
        <f t="shared" ca="1" si="53"/>
        <v>42.300807435648458</v>
      </c>
      <c r="BW151" s="1">
        <f>Surge_Predicted_Impact!$C$112</f>
        <v>0</v>
      </c>
      <c r="BX151" s="1">
        <f>Surge_Predicted_Impact!$C$113</f>
        <v>0</v>
      </c>
      <c r="BY151" s="152">
        <f>Surge_Predicted_Impact!$C$114</f>
        <v>0</v>
      </c>
      <c r="BZ151" s="152">
        <f>Surge_Predicted_Impact!$C$115</f>
        <v>0</v>
      </c>
      <c r="CA151" s="152">
        <f t="shared" si="54"/>
        <v>0</v>
      </c>
      <c r="CB151" s="1">
        <f>Surge_Predicted_Impact!$C$117</f>
        <v>0</v>
      </c>
      <c r="CC151" s="1">
        <f>Surge_Predicted_Impact!$C$118</f>
        <v>0</v>
      </c>
      <c r="CD151" s="1">
        <f>Surge_Predicted_Impact!$C$119</f>
        <v>0</v>
      </c>
      <c r="CE151" s="1">
        <f t="shared" si="55"/>
        <v>0</v>
      </c>
      <c r="CF151" s="152">
        <f>Surge_Predicted_Impact!$C$120</f>
        <v>0</v>
      </c>
      <c r="CH151" s="1">
        <f ca="1">D151*Surge_Predicted_Impact!$C$135</f>
        <v>1281.2970128166858</v>
      </c>
      <c r="CI151" s="18">
        <f ca="1">(C151-C150)*Surge_Predicted_Impact!$C$135</f>
        <v>11.746797320229234</v>
      </c>
      <c r="CJ151" s="18">
        <f ca="1">CJ150*(1- 1/Surge_Predicted_Impact!$C$137)+CI151</f>
        <v>329.07314270089478</v>
      </c>
      <c r="CK151" s="18">
        <f t="shared" ca="1" si="56"/>
        <v>317.32634538066554</v>
      </c>
      <c r="CL151" s="1">
        <f ca="1">CJ151*(1-Surge_Predicted_Impact!$C$136)</f>
        <v>279.71217129576053</v>
      </c>
      <c r="CM151" s="1">
        <f ca="1">CJ151*(1+Surge_Predicted_Impact!$C$136)</f>
        <v>378.43411410602897</v>
      </c>
      <c r="CN151" s="1">
        <f ca="1">CI151/Surge_Predicted_Impact!$C$138</f>
        <v>2.3493594640458468</v>
      </c>
      <c r="CO151" s="1">
        <f ca="1">CK151/Surge_Predicted_Impact!$C$140</f>
        <v>12.693053815226621</v>
      </c>
      <c r="CP151" s="1">
        <f t="shared" ca="1" si="57"/>
        <v>15.042413279272468</v>
      </c>
      <c r="CQ151" s="1">
        <f ca="1">CI151/(Surge_Predicted_Impact!$C$138 + Surge_Predicted_Impact!$C$139)</f>
        <v>1.9577995533715391</v>
      </c>
      <c r="CR151" s="1">
        <f ca="1">CK151/(Surge_Predicted_Impact!$C$140 + Surge_Predicted_Impact!$C$141)</f>
        <v>12.204859437717905</v>
      </c>
      <c r="CS151" s="152">
        <f>Surge_Predicted_Impact!$C$151</f>
        <v>12000</v>
      </c>
      <c r="CT151" s="152"/>
      <c r="CU151" s="1">
        <f ca="1">Surge_Predicted_Impact!$C$146*(Calculation!E151-Calculation!H151)</f>
        <v>-9.1924029105747715E-4</v>
      </c>
      <c r="CV151" s="1">
        <f ca="1">H150*1/Surge_Predicted_Impact!$C$60</f>
        <v>0.18070988227851761</v>
      </c>
      <c r="CW151" s="1">
        <f ca="1">CV151*Surge_Predicted_Impact!$C$144+CU151</f>
        <v>8.116253822868404E-3</v>
      </c>
      <c r="CX151" s="1">
        <f ca="1">CX150*(1-1/Surge_Predicted_Impact!$C$147)+CW150</f>
        <v>14.745946808061575</v>
      </c>
      <c r="CY151" s="1">
        <f ca="1">$CX151*(1-Surge_Predicted_Impact!$C$145)</f>
        <v>11.059460106046181</v>
      </c>
      <c r="CZ151" s="1">
        <f ca="1">$CX151*(1+Surge_Predicted_Impact!$C$145)</f>
        <v>18.432433510076969</v>
      </c>
      <c r="DA151" s="1">
        <f ca="1">CX151/Surge_Predicted_Impact!$C$148</f>
        <v>4.9153156026871914</v>
      </c>
      <c r="DB151" s="152">
        <f>Surge_Predicted_Impact!$C$152</f>
        <v>0</v>
      </c>
    </row>
    <row r="152" spans="2:106" x14ac:dyDescent="0.25">
      <c r="B152" s="30">
        <f t="shared" si="58"/>
        <v>44041</v>
      </c>
      <c r="C152" s="18">
        <f ca="1">INDIRECT(_xlfn.CONCAT(EpidemiologicalModel_Selection!$C$2,"!",EpidemiologicalModel_Selection!$C$5,ROW()-1))</f>
        <v>73727.47656798322</v>
      </c>
      <c r="D152" s="18">
        <f ca="1">INDIRECT(_xlfn.CONCAT(EpidemiologicalModel_Selection!$C$2,"!",EpidemiologicalModel_Selection!$C$3,ROW()-1))</f>
        <v>120.07797400509119</v>
      </c>
      <c r="E152" s="37">
        <f ca="1">INDIRECT(_xlfn.CONCAT(EpidemiologicalModel_Selection!$C$2,"!",EpidemiologicalModel_Selection!$C$4,ROW()-1))</f>
        <v>1.1003942435418139</v>
      </c>
      <c r="F152" s="37">
        <f ca="1">E152*Surge_Predicted_Impact!$D$53</f>
        <v>9.3313431852345821E-2</v>
      </c>
      <c r="G152" s="6">
        <f t="shared" ca="1" si="59"/>
        <v>1.1080609760933759</v>
      </c>
      <c r="H152" s="24">
        <f ca="1">H151*(1-1/Surge_Predicted_Impact!$C$60)+F152</f>
        <v>1.1080609760933759</v>
      </c>
      <c r="I152" s="24">
        <f ca="1">(1-Surge_Predicted_Impact!$C$68)*Calculation!O151</f>
        <v>0.11718654292520449</v>
      </c>
      <c r="J152" s="24">
        <f ca="1">I152+(J151*(1-1/Surge_Predicted_Impact!$C$63))</f>
        <v>1.4384838040403214</v>
      </c>
      <c r="K152" s="24">
        <f ca="1">(1/Surge_Predicted_Impact!$C$62)*Calculation!L151</f>
        <v>5.1612029539886972E-2</v>
      </c>
      <c r="L152" s="24">
        <f ca="1">M152+L151*(1-1/Surge_Predicted_Impact!$C$62)</f>
        <v>0.57829610967675815</v>
      </c>
      <c r="M152" s="1">
        <f ca="1">E152*Surge_Predicted_Impact!$D$55</f>
        <v>1.0563784738001424E-2</v>
      </c>
      <c r="N152" s="6">
        <f ca="1">N151*(1-1/Surge_Predicted_Impact!$C$64)+K152</f>
        <v>0.82867907568654653</v>
      </c>
      <c r="O152" s="24">
        <f ca="1">N151*1/Surge_Predicted_Impact!$C$64</f>
        <v>0.11100957802095136</v>
      </c>
      <c r="P152" s="1">
        <f ca="1">E152*Surge_Predicted_Impact!$D$54</f>
        <v>7.2185862376342988E-2</v>
      </c>
      <c r="Q152" s="1">
        <f ca="1">Q151*(1-1/Surge_Predicted_Impact!$C$61)+P152</f>
        <v>7.8771150947339654</v>
      </c>
      <c r="R152" s="6">
        <f t="shared" ca="1" si="60"/>
        <v>9.8938950084510449</v>
      </c>
      <c r="S152" s="1">
        <f ca="1">E152*Surge_Predicted_Impact!$D$56</f>
        <v>5.281892369000712E-5</v>
      </c>
      <c r="T152" s="6">
        <f ca="1">T151*(1-1/Surge_Predicted_Impact!$C$65)+S152</f>
        <v>1.4744149001584823E-3</v>
      </c>
      <c r="U152" s="1">
        <f ca="1">E152*Surge_Predicted_Impact!$D$57</f>
        <v>8.4510277904011397E-5</v>
      </c>
      <c r="V152" s="6">
        <f ca="1">U151*(1-1/Surge_Predicted_Impact!$C$66)+U152</f>
        <v>8.4510277904011397E-5</v>
      </c>
      <c r="W152" s="5">
        <f>Surge_Predicted_Impact!$C$72</f>
        <v>0</v>
      </c>
      <c r="X152" s="160">
        <f>Surge_Predicted_Impact!$C$73</f>
        <v>0</v>
      </c>
      <c r="Y152" s="5">
        <f>Surge_Predicted_Impact!$C$74</f>
        <v>0</v>
      </c>
      <c r="Z152" s="5">
        <f>Surge_Predicted_Impact!$C$75</f>
        <v>0</v>
      </c>
      <c r="AA152" s="5">
        <f>Surge_Predicted_Impact!$C$76</f>
        <v>0</v>
      </c>
      <c r="AC152" s="18">
        <f ca="1">_xlfn.CEILING.MATH(G152/Surge_Predicted_Impact!$C$92)*(24/Surge_Predicted_Impact!$C$89)*(7/Surge_Predicted_Impact!$C$90)</f>
        <v>5.25</v>
      </c>
      <c r="AD152" s="18">
        <f ca="1">_xlfn.CEILING.MATH(R152/Surge_Predicted_Impact!$C$93)*(24/Surge_Predicted_Impact!$C$89)*(7/Surge_Predicted_Impact!$C$90)</f>
        <v>21</v>
      </c>
      <c r="AE152" s="1">
        <f t="shared" ca="1" si="46"/>
        <v>26.25</v>
      </c>
      <c r="AF152" s="1">
        <f ca="1">_xlfn.CEILING.MATH(N152/Surge_Predicted_Impact!$C$94)*24/Surge_Predicted_Impact!$C$89*7/Surge_Predicted_Impact!$C$90</f>
        <v>5.25</v>
      </c>
      <c r="AG152" s="1">
        <f ca="1">_xlfn.CEILING.MATH(T152/Surge_Predicted_Impact!$C$95)*24/Surge_Predicted_Impact!$C$89*7/Surge_Predicted_Impact!$C$90</f>
        <v>5.25</v>
      </c>
      <c r="AH152" s="1">
        <f ca="1">_xlfn.CEILING.MATH(V152/Surge_Predicted_Impact!$C$96)*24/Surge_Predicted_Impact!$C$89*7/Surge_Predicted_Impact!$C$90</f>
        <v>5.25</v>
      </c>
      <c r="AI152" s="18">
        <f t="shared" ca="1" si="61"/>
        <v>42</v>
      </c>
      <c r="AJ152" s="41"/>
      <c r="AK152" s="23">
        <f ca="1">_xlfn.CEILING.MATH(G152/Surge_Predicted_Impact!$C$103)*24/Surge_Predicted_Impact!$C$100*7/Surge_Predicted_Impact!$C$101</f>
        <v>5.25</v>
      </c>
      <c r="AL152" s="23">
        <f ca="1">_xlfn.CEILING.MATH(R152/Surge_Predicted_Impact!$C$104)*24/Surge_Predicted_Impact!$C$100*7/Surge_Predicted_Impact!$C$101</f>
        <v>10.5</v>
      </c>
      <c r="AM152" s="23">
        <f ca="1">_xlfn.CEILING.MATH(N152/Surge_Predicted_Impact!$C$105)*24/Surge_Predicted_Impact!$C$100*7/Surge_Predicted_Impact!$C$101</f>
        <v>5.25</v>
      </c>
      <c r="AN152" s="23">
        <f ca="1">_xlfn.CEILING.MATH(T152/Surge_Predicted_Impact!$C$106)*24/Surge_Predicted_Impact!$C$100*7/Surge_Predicted_Impact!$C$101</f>
        <v>5.25</v>
      </c>
      <c r="AO152" s="23">
        <f ca="1">_xlfn.CEILING.MATH(V152/Surge_Predicted_Impact!$C$107)*24/Surge_Predicted_Impact!$C$100*7/Surge_Predicted_Impact!$C$101</f>
        <v>5.25</v>
      </c>
      <c r="AP152" s="1">
        <f t="shared" ca="1" si="47"/>
        <v>31.5</v>
      </c>
      <c r="AR152" s="38">
        <f ca="1">G152/Surge_Predicted_Impact!$C$81</f>
        <v>0.36935365869779196</v>
      </c>
      <c r="AS152" s="38">
        <f ca="1">$R152/Surge_Predicted_Impact!$C$82</f>
        <v>4.9469475042255224</v>
      </c>
      <c r="AT152" s="38">
        <f t="shared" ca="1" si="48"/>
        <v>5.3163011629233141</v>
      </c>
      <c r="AU152" s="38">
        <f ca="1">N152/Surge_Predicted_Impact!$C$83</f>
        <v>0.41433953784327326</v>
      </c>
      <c r="AV152" s="38">
        <f ca="1">T152/Surge_Predicted_Impact!$C$84</f>
        <v>7.3720745007924116E-4</v>
      </c>
      <c r="AW152" s="38">
        <f ca="1">V152/Surge_Predicted_Impact!$C$85</f>
        <v>2.1127569476002849E-5</v>
      </c>
      <c r="AX152" s="38">
        <f t="shared" ca="1" si="49"/>
        <v>5.7313990357861426</v>
      </c>
      <c r="AZ152" s="1">
        <f ca="1">(AE152-BA151)*Surge_Predicted_Impact!$C$124</f>
        <v>0.16808717240045687</v>
      </c>
      <c r="BA152" s="1">
        <f ca="1">BA151*(1-1/Surge_Predicted_Impact!$C$125)+AZ152</f>
        <v>8.9349925923580304</v>
      </c>
      <c r="BB152" s="37">
        <f t="shared" ca="1" si="62"/>
        <v>35.184992592358029</v>
      </c>
      <c r="BC152" s="1">
        <f ca="1">(AF152-BD151)*Surge_Predicted_Impact!$C$124</f>
        <v>2.7629962480612474E-2</v>
      </c>
      <c r="BD152" s="1">
        <f ca="1">BD151*(1-1/Surge_Predicted_Impact!$C$125)+BC152</f>
        <v>2.3369905892808829</v>
      </c>
      <c r="BE152" s="37">
        <f t="shared" ca="1" si="50"/>
        <v>7.5869905892808829</v>
      </c>
      <c r="BF152" s="1">
        <f ca="1">(AI152-BG151)*Surge_Predicted_Impact!$C$124</f>
        <v>0.28782117189706802</v>
      </c>
      <c r="BG152" s="1">
        <f ca="1">BG151*(1-1/Surge_Predicted_Impact!$C$125)+BF152</f>
        <v>12.56156949574075</v>
      </c>
      <c r="BH152" s="37">
        <f t="shared" ca="1" si="51"/>
        <v>54.561569495740748</v>
      </c>
      <c r="BJ152" s="1">
        <f ca="1">(AT152-BK151)*Surge_Predicted_Impact!$C$124</f>
        <v>2.8373519581069678E-2</v>
      </c>
      <c r="BK152" s="1">
        <f ca="1">BK151*(1-1/Surge_Predicted_Impact!$C$125)+BJ152</f>
        <v>2.3302549240533912</v>
      </c>
      <c r="BL152" s="37">
        <f t="shared" ca="1" si="63"/>
        <v>7.6465560869767053</v>
      </c>
      <c r="BM152" s="1">
        <f ca="1">(AU152-BN151)*Surge_Predicted_Impact!$C$124</f>
        <v>2.1061477676008918E-3</v>
      </c>
      <c r="BN152" s="1">
        <f ca="1">BN151*(1-1/Surge_Predicted_Impact!$C$125)+BM152</f>
        <v>0.19127914020198614</v>
      </c>
      <c r="BO152" s="37">
        <f t="shared" ca="1" si="64"/>
        <v>0.60561867804525937</v>
      </c>
      <c r="BP152" s="1">
        <f ca="1">(AX152-AY151)*Surge_Predicted_Impact!$C$124</f>
        <v>5.731399035786143E-2</v>
      </c>
      <c r="BQ152" s="1">
        <f ca="1">BQ151*(1-1/Surge_Predicted_Impact!$C$125)+BP152</f>
        <v>3.7642031543081704</v>
      </c>
      <c r="BR152" s="1">
        <f t="shared" ca="1" si="52"/>
        <v>9.4956021900943135</v>
      </c>
      <c r="BS152" s="1">
        <f ca="1">(AP152-AQ151)*Surge_Predicted_Impact!$C$124</f>
        <v>0.315</v>
      </c>
      <c r="BT152" s="1">
        <f ca="1">BT151*(1-1/Surge_Predicted_Impact!$C$125)+BS152</f>
        <v>10.344321190244997</v>
      </c>
      <c r="BU152" s="1">
        <f t="shared" ca="1" si="53"/>
        <v>41.844321190244997</v>
      </c>
      <c r="BW152" s="1">
        <f>Surge_Predicted_Impact!$C$112</f>
        <v>0</v>
      </c>
      <c r="BX152" s="1">
        <f>Surge_Predicted_Impact!$C$113</f>
        <v>0</v>
      </c>
      <c r="BY152" s="152">
        <f>Surge_Predicted_Impact!$C$114</f>
        <v>0</v>
      </c>
      <c r="BZ152" s="152">
        <f>Surge_Predicted_Impact!$C$115</f>
        <v>0</v>
      </c>
      <c r="CA152" s="152">
        <f t="shared" si="54"/>
        <v>0</v>
      </c>
      <c r="CB152" s="1">
        <f>Surge_Predicted_Impact!$C$117</f>
        <v>0</v>
      </c>
      <c r="CC152" s="1">
        <f>Surge_Predicted_Impact!$C$118</f>
        <v>0</v>
      </c>
      <c r="CD152" s="1">
        <f>Surge_Predicted_Impact!$C$119</f>
        <v>0</v>
      </c>
      <c r="CE152" s="1">
        <f t="shared" si="55"/>
        <v>0</v>
      </c>
      <c r="CF152" s="152">
        <f>Surge_Predicted_Impact!$C$120</f>
        <v>0</v>
      </c>
      <c r="CH152" s="1">
        <f ca="1">D152*Surge_Predicted_Impact!$C$135</f>
        <v>1200.7797400509119</v>
      </c>
      <c r="CI152" s="18">
        <f ca="1">(C152-C151)*Surge_Predicted_Impact!$C$135</f>
        <v>11.003942435490899</v>
      </c>
      <c r="CJ152" s="18">
        <f ca="1">CJ151*(1- 1/Surge_Predicted_Impact!$C$137)+CI152</f>
        <v>307.16977086629623</v>
      </c>
      <c r="CK152" s="18">
        <f t="shared" ca="1" si="56"/>
        <v>296.16582843080533</v>
      </c>
      <c r="CL152" s="1">
        <f ca="1">CJ152*(1-Surge_Predicted_Impact!$C$136)</f>
        <v>261.09430523635177</v>
      </c>
      <c r="CM152" s="1">
        <f ca="1">CJ152*(1+Surge_Predicted_Impact!$C$136)</f>
        <v>353.24523649624064</v>
      </c>
      <c r="CN152" s="1">
        <f ca="1">CI152/Surge_Predicted_Impact!$C$138</f>
        <v>2.2007884870981798</v>
      </c>
      <c r="CO152" s="1">
        <f ca="1">CK152/Surge_Predicted_Impact!$C$140</f>
        <v>11.846633137232214</v>
      </c>
      <c r="CP152" s="1">
        <f t="shared" ca="1" si="57"/>
        <v>14.047421624330394</v>
      </c>
      <c r="CQ152" s="1">
        <f ca="1">CI152/(Surge_Predicted_Impact!$C$138 + Surge_Predicted_Impact!$C$139)</f>
        <v>1.8339904059151497</v>
      </c>
      <c r="CR152" s="1">
        <f ca="1">CK152/(Surge_Predicted_Impact!$C$140 + Surge_Predicted_Impact!$C$141)</f>
        <v>11.39099340118482</v>
      </c>
      <c r="CS152" s="152">
        <f>Surge_Predicted_Impact!$C$151</f>
        <v>12000</v>
      </c>
      <c r="CT152" s="152"/>
      <c r="CU152" s="1">
        <f ca="1">Surge_Predicted_Impact!$C$146*(Calculation!E152-Calculation!H152)</f>
        <v>-7.6667325515620286E-4</v>
      </c>
      <c r="CV152" s="1">
        <f ca="1">H151*1/Surge_Predicted_Impact!$C$60</f>
        <v>0.16912459070683833</v>
      </c>
      <c r="CW152" s="1">
        <f ca="1">CV152*Surge_Predicted_Impact!$C$144+CU152</f>
        <v>7.6895562801857151E-3</v>
      </c>
      <c r="CX152" s="1">
        <f ca="1">CX151*(1-1/Surge_Predicted_Impact!$C$147)+CW151</f>
        <v>14.016765721481363</v>
      </c>
      <c r="CY152" s="1">
        <f ca="1">$CX152*(1-Surge_Predicted_Impact!$C$145)</f>
        <v>10.512574291111022</v>
      </c>
      <c r="CZ152" s="1">
        <f ca="1">$CX152*(1+Surge_Predicted_Impact!$C$145)</f>
        <v>17.520957151851704</v>
      </c>
      <c r="DA152" s="1">
        <f ca="1">CX152/Surge_Predicted_Impact!$C$148</f>
        <v>4.6722552404937874</v>
      </c>
      <c r="DB152" s="152">
        <f>Surge_Predicted_Impact!$C$152</f>
        <v>0</v>
      </c>
    </row>
    <row r="153" spans="2:106" x14ac:dyDescent="0.25">
      <c r="B153" s="30">
        <f t="shared" si="58"/>
        <v>44042</v>
      </c>
      <c r="C153" s="18">
        <f ca="1">INDIRECT(_xlfn.CONCAT(EpidemiologicalModel_Selection!$C$2,"!",EpidemiologicalModel_Selection!$C$5,ROW()-1))</f>
        <v>73728.507398225731</v>
      </c>
      <c r="D153" s="18">
        <f ca="1">INDIRECT(_xlfn.CONCAT(EpidemiologicalModel_Selection!$C$2,"!",EpidemiologicalModel_Selection!$C$3,ROW()-1))</f>
        <v>112.53180610437522</v>
      </c>
      <c r="E153" s="37">
        <f ca="1">INDIRECT(_xlfn.CONCAT(EpidemiologicalModel_Selection!$C$2,"!",EpidemiologicalModel_Selection!$C$4,ROW()-1))</f>
        <v>1.030830242504635</v>
      </c>
      <c r="F153" s="37">
        <f ca="1">E153*Surge_Predicted_Impact!$D$53</f>
        <v>8.7414404564393047E-2</v>
      </c>
      <c r="G153" s="6">
        <f t="shared" ca="1" si="59"/>
        <v>1.0371809555015725</v>
      </c>
      <c r="H153" s="24">
        <f ca="1">H152*(1-1/Surge_Predicted_Impact!$C$60)+F153</f>
        <v>1.0371809555015725</v>
      </c>
      <c r="I153" s="24">
        <f ca="1">(1-Surge_Predicted_Impact!$C$68)*Calculation!O152</f>
        <v>0.10934443435063709</v>
      </c>
      <c r="J153" s="24">
        <f ca="1">I153+(J152*(1-1/Surge_Predicted_Impact!$C$63))</f>
        <v>1.3423305520994842</v>
      </c>
      <c r="K153" s="24">
        <f ca="1">(1/Surge_Predicted_Impact!$C$62)*Calculation!L152</f>
        <v>4.8191342473063177E-2</v>
      </c>
      <c r="L153" s="24">
        <f ca="1">M153+L152*(1-1/Surge_Predicted_Impact!$C$62)</f>
        <v>0.54000073753173938</v>
      </c>
      <c r="M153" s="1">
        <f ca="1">E153*Surge_Predicted_Impact!$D$55</f>
        <v>9.8959703280445052E-3</v>
      </c>
      <c r="N153" s="6">
        <f ca="1">N152*(1-1/Surge_Predicted_Impact!$C$64)+K153</f>
        <v>0.77328553369879149</v>
      </c>
      <c r="O153" s="24">
        <f ca="1">N152*1/Surge_Predicted_Impact!$C$64</f>
        <v>0.10358488446081832</v>
      </c>
      <c r="P153" s="1">
        <f ca="1">E153*Surge_Predicted_Impact!$D$54</f>
        <v>6.7622463908304051E-2</v>
      </c>
      <c r="Q153" s="1">
        <f ca="1">Q152*(1-1/Surge_Predicted_Impact!$C$61)+P153</f>
        <v>7.3820864804469863</v>
      </c>
      <c r="R153" s="6">
        <f t="shared" ca="1" si="60"/>
        <v>9.2644177700782109</v>
      </c>
      <c r="S153" s="1">
        <f ca="1">E153*Surge_Predicted_Impact!$D$56</f>
        <v>4.9479851640222528E-5</v>
      </c>
      <c r="T153" s="6">
        <f ca="1">T152*(1-1/Surge_Predicted_Impact!$C$65)+S153</f>
        <v>1.3764532617828568E-3</v>
      </c>
      <c r="U153" s="1">
        <f ca="1">E153*Surge_Predicted_Impact!$D$57</f>
        <v>7.916776262435605E-5</v>
      </c>
      <c r="V153" s="6">
        <f ca="1">U152*(1-1/Surge_Predicted_Impact!$C$66)+U153</f>
        <v>7.916776262435605E-5</v>
      </c>
      <c r="W153" s="5">
        <f>Surge_Predicted_Impact!$C$72</f>
        <v>0</v>
      </c>
      <c r="X153" s="160">
        <f>Surge_Predicted_Impact!$C$73</f>
        <v>0</v>
      </c>
      <c r="Y153" s="5">
        <f>Surge_Predicted_Impact!$C$74</f>
        <v>0</v>
      </c>
      <c r="Z153" s="5">
        <f>Surge_Predicted_Impact!$C$75</f>
        <v>0</v>
      </c>
      <c r="AA153" s="5">
        <f>Surge_Predicted_Impact!$C$76</f>
        <v>0</v>
      </c>
      <c r="AC153" s="18">
        <f ca="1">_xlfn.CEILING.MATH(G153/Surge_Predicted_Impact!$C$92)*(24/Surge_Predicted_Impact!$C$89)*(7/Surge_Predicted_Impact!$C$90)</f>
        <v>5.25</v>
      </c>
      <c r="AD153" s="18">
        <f ca="1">_xlfn.CEILING.MATH(R153/Surge_Predicted_Impact!$C$93)*(24/Surge_Predicted_Impact!$C$89)*(7/Surge_Predicted_Impact!$C$90)</f>
        <v>21</v>
      </c>
      <c r="AE153" s="1">
        <f t="shared" ca="1" si="46"/>
        <v>26.25</v>
      </c>
      <c r="AF153" s="1">
        <f ca="1">_xlfn.CEILING.MATH(N153/Surge_Predicted_Impact!$C$94)*24/Surge_Predicted_Impact!$C$89*7/Surge_Predicted_Impact!$C$90</f>
        <v>5.25</v>
      </c>
      <c r="AG153" s="1">
        <f ca="1">_xlfn.CEILING.MATH(T153/Surge_Predicted_Impact!$C$95)*24/Surge_Predicted_Impact!$C$89*7/Surge_Predicted_Impact!$C$90</f>
        <v>5.25</v>
      </c>
      <c r="AH153" s="1">
        <f ca="1">_xlfn.CEILING.MATH(V153/Surge_Predicted_Impact!$C$96)*24/Surge_Predicted_Impact!$C$89*7/Surge_Predicted_Impact!$C$90</f>
        <v>5.25</v>
      </c>
      <c r="AI153" s="18">
        <f t="shared" ca="1" si="61"/>
        <v>42</v>
      </c>
      <c r="AJ153" s="41"/>
      <c r="AK153" s="23">
        <f ca="1">_xlfn.CEILING.MATH(G153/Surge_Predicted_Impact!$C$103)*24/Surge_Predicted_Impact!$C$100*7/Surge_Predicted_Impact!$C$101</f>
        <v>5.25</v>
      </c>
      <c r="AL153" s="23">
        <f ca="1">_xlfn.CEILING.MATH(R153/Surge_Predicted_Impact!$C$104)*24/Surge_Predicted_Impact!$C$100*7/Surge_Predicted_Impact!$C$101</f>
        <v>10.5</v>
      </c>
      <c r="AM153" s="23">
        <f ca="1">_xlfn.CEILING.MATH(N153/Surge_Predicted_Impact!$C$105)*24/Surge_Predicted_Impact!$C$100*7/Surge_Predicted_Impact!$C$101</f>
        <v>5.25</v>
      </c>
      <c r="AN153" s="23">
        <f ca="1">_xlfn.CEILING.MATH(T153/Surge_Predicted_Impact!$C$106)*24/Surge_Predicted_Impact!$C$100*7/Surge_Predicted_Impact!$C$101</f>
        <v>5.25</v>
      </c>
      <c r="AO153" s="23">
        <f ca="1">_xlfn.CEILING.MATH(V153/Surge_Predicted_Impact!$C$107)*24/Surge_Predicted_Impact!$C$100*7/Surge_Predicted_Impact!$C$101</f>
        <v>5.25</v>
      </c>
      <c r="AP153" s="1">
        <f t="shared" ca="1" si="47"/>
        <v>31.5</v>
      </c>
      <c r="AR153" s="38">
        <f ca="1">G153/Surge_Predicted_Impact!$C$81</f>
        <v>0.34572698516719086</v>
      </c>
      <c r="AS153" s="38">
        <f ca="1">$R153/Surge_Predicted_Impact!$C$82</f>
        <v>4.6322088850391054</v>
      </c>
      <c r="AT153" s="38">
        <f t="shared" ca="1" si="48"/>
        <v>4.9779358702062959</v>
      </c>
      <c r="AU153" s="38">
        <f ca="1">N153/Surge_Predicted_Impact!$C$83</f>
        <v>0.38664276684939575</v>
      </c>
      <c r="AV153" s="38">
        <f ca="1">T153/Surge_Predicted_Impact!$C$84</f>
        <v>6.8822663089142841E-4</v>
      </c>
      <c r="AW153" s="38">
        <f ca="1">V153/Surge_Predicted_Impact!$C$85</f>
        <v>1.9791940656089012E-5</v>
      </c>
      <c r="AX153" s="38">
        <f t="shared" ca="1" si="49"/>
        <v>5.3652866556272398</v>
      </c>
      <c r="AZ153" s="1">
        <f ca="1">(AE153-BA152)*Surge_Predicted_Impact!$C$124</f>
        <v>0.17315007407641972</v>
      </c>
      <c r="BA153" s="1">
        <f ca="1">BA152*(1-1/Surge_Predicted_Impact!$C$125)+AZ153</f>
        <v>8.4699289098374475</v>
      </c>
      <c r="BB153" s="37">
        <f t="shared" ca="1" si="62"/>
        <v>34.719928909837449</v>
      </c>
      <c r="BC153" s="1">
        <f ca="1">(AF153-BD152)*Surge_Predicted_Impact!$C$124</f>
        <v>2.9130094107191171E-2</v>
      </c>
      <c r="BD153" s="1">
        <f ca="1">BD152*(1-1/Surge_Predicted_Impact!$C$125)+BC153</f>
        <v>2.1991927841537255</v>
      </c>
      <c r="BE153" s="37">
        <f t="shared" ca="1" si="50"/>
        <v>7.4491927841537251</v>
      </c>
      <c r="BF153" s="1">
        <f ca="1">(AI153-BG152)*Surge_Predicted_Impact!$C$124</f>
        <v>0.2943843050425925</v>
      </c>
      <c r="BG153" s="1">
        <f ca="1">BG152*(1-1/Surge_Predicted_Impact!$C$125)+BF153</f>
        <v>11.958698836801862</v>
      </c>
      <c r="BH153" s="37">
        <f t="shared" ca="1" si="51"/>
        <v>53.958698836801858</v>
      </c>
      <c r="BJ153" s="1">
        <f ca="1">(AT153-BK152)*Surge_Predicted_Impact!$C$124</f>
        <v>2.6476809461529048E-2</v>
      </c>
      <c r="BK153" s="1">
        <f ca="1">BK152*(1-1/Surge_Predicted_Impact!$C$125)+BJ153</f>
        <v>2.1902849532253925</v>
      </c>
      <c r="BL153" s="37">
        <f t="shared" ca="1" si="63"/>
        <v>7.1682208234316889</v>
      </c>
      <c r="BM153" s="1">
        <f ca="1">(AU153-BN152)*Surge_Predicted_Impact!$C$124</f>
        <v>1.9536362664740962E-3</v>
      </c>
      <c r="BN153" s="1">
        <f ca="1">BN152*(1-1/Surge_Predicted_Impact!$C$125)+BM153</f>
        <v>0.17956998073974695</v>
      </c>
      <c r="BO153" s="37">
        <f t="shared" ca="1" si="64"/>
        <v>0.56621274758914275</v>
      </c>
      <c r="BP153" s="1">
        <f ca="1">(AX153-AY152)*Surge_Predicted_Impact!$C$124</f>
        <v>5.3652866556272397E-2</v>
      </c>
      <c r="BQ153" s="1">
        <f ca="1">BQ152*(1-1/Surge_Predicted_Impact!$C$125)+BP153</f>
        <v>3.5489843669852879</v>
      </c>
      <c r="BR153" s="1">
        <f t="shared" ca="1" si="52"/>
        <v>8.9142710226125281</v>
      </c>
      <c r="BS153" s="1">
        <f ca="1">(AP153-AQ152)*Surge_Predicted_Impact!$C$124</f>
        <v>0.315</v>
      </c>
      <c r="BT153" s="1">
        <f ca="1">BT152*(1-1/Surge_Predicted_Impact!$C$125)+BS153</f>
        <v>9.9204411052274981</v>
      </c>
      <c r="BU153" s="1">
        <f t="shared" ca="1" si="53"/>
        <v>41.420441105227496</v>
      </c>
      <c r="BW153" s="1">
        <f>Surge_Predicted_Impact!$C$112</f>
        <v>0</v>
      </c>
      <c r="BX153" s="1">
        <f>Surge_Predicted_Impact!$C$113</f>
        <v>0</v>
      </c>
      <c r="BY153" s="152">
        <f>Surge_Predicted_Impact!$C$114</f>
        <v>0</v>
      </c>
      <c r="BZ153" s="152">
        <f>Surge_Predicted_Impact!$C$115</f>
        <v>0</v>
      </c>
      <c r="CA153" s="152">
        <f t="shared" si="54"/>
        <v>0</v>
      </c>
      <c r="CB153" s="1">
        <f>Surge_Predicted_Impact!$C$117</f>
        <v>0</v>
      </c>
      <c r="CC153" s="1">
        <f>Surge_Predicted_Impact!$C$118</f>
        <v>0</v>
      </c>
      <c r="CD153" s="1">
        <f>Surge_Predicted_Impact!$C$119</f>
        <v>0</v>
      </c>
      <c r="CE153" s="1">
        <f t="shared" si="55"/>
        <v>0</v>
      </c>
      <c r="CF153" s="152">
        <f>Surge_Predicted_Impact!$C$120</f>
        <v>0</v>
      </c>
      <c r="CH153" s="1">
        <f ca="1">D153*Surge_Predicted_Impact!$C$135</f>
        <v>1125.3180610437521</v>
      </c>
      <c r="CI153" s="18">
        <f ca="1">(C153-C152)*Surge_Predicted_Impact!$C$135</f>
        <v>10.308302425110014</v>
      </c>
      <c r="CJ153" s="18">
        <f ca="1">CJ152*(1- 1/Surge_Predicted_Impact!$C$137)+CI153</f>
        <v>286.76109620477661</v>
      </c>
      <c r="CK153" s="18">
        <f t="shared" ca="1" si="56"/>
        <v>276.45279377966659</v>
      </c>
      <c r="CL153" s="1">
        <f ca="1">CJ153*(1-Surge_Predicted_Impact!$C$136)</f>
        <v>243.7469317740601</v>
      </c>
      <c r="CM153" s="1">
        <f ca="1">CJ153*(1+Surge_Predicted_Impact!$C$136)</f>
        <v>329.77526063549305</v>
      </c>
      <c r="CN153" s="1">
        <f ca="1">CI153/Surge_Predicted_Impact!$C$138</f>
        <v>2.0616604850220028</v>
      </c>
      <c r="CO153" s="1">
        <f ca="1">CK153/Surge_Predicted_Impact!$C$140</f>
        <v>11.058111751186663</v>
      </c>
      <c r="CP153" s="1">
        <f t="shared" ca="1" si="57"/>
        <v>13.119772236208666</v>
      </c>
      <c r="CQ153" s="1">
        <f ca="1">CI153/(Surge_Predicted_Impact!$C$138 + Surge_Predicted_Impact!$C$139)</f>
        <v>1.7180504041850024</v>
      </c>
      <c r="CR153" s="1">
        <f ca="1">CK153/(Surge_Predicted_Impact!$C$140 + Surge_Predicted_Impact!$C$141)</f>
        <v>10.632799760756408</v>
      </c>
      <c r="CS153" s="152">
        <f>Surge_Predicted_Impact!$C$151</f>
        <v>12000</v>
      </c>
      <c r="CT153" s="152"/>
      <c r="CU153" s="1">
        <f ca="1">Surge_Predicted_Impact!$C$146*(Calculation!E153-Calculation!H153)</f>
        <v>-6.3507129969375686E-4</v>
      </c>
      <c r="CV153" s="1">
        <f ca="1">H152*1/Surge_Predicted_Impact!$C$60</f>
        <v>0.15829442515619657</v>
      </c>
      <c r="CW153" s="1">
        <f ca="1">CV153*Surge_Predicted_Impact!$C$144+CU153</f>
        <v>7.2796499581160717E-3</v>
      </c>
      <c r="CX153" s="1">
        <f ca="1">CX152*(1-1/Surge_Predicted_Impact!$C$147)+CW152</f>
        <v>13.32361699168748</v>
      </c>
      <c r="CY153" s="1">
        <f ca="1">$CX153*(1-Surge_Predicted_Impact!$C$145)</f>
        <v>9.99271274376561</v>
      </c>
      <c r="CZ153" s="1">
        <f ca="1">$CX153*(1+Surge_Predicted_Impact!$C$145)</f>
        <v>16.654521239609352</v>
      </c>
      <c r="DA153" s="1">
        <f ca="1">CX153/Surge_Predicted_Impact!$C$148</f>
        <v>4.4412056638958264</v>
      </c>
      <c r="DB153" s="152">
        <f>Surge_Predicted_Impact!$C$152</f>
        <v>0</v>
      </c>
    </row>
    <row r="154" spans="2:106" x14ac:dyDescent="0.25">
      <c r="B154" s="30">
        <f t="shared" si="58"/>
        <v>44043</v>
      </c>
      <c r="C154" s="18">
        <f ca="1">INDIRECT(_xlfn.CONCAT(EpidemiologicalModel_Selection!$C$2,"!",EpidemiologicalModel_Selection!$C$5,ROW()-1))</f>
        <v>73729.473082974262</v>
      </c>
      <c r="D154" s="18">
        <f ca="1">INDIRECT(_xlfn.CONCAT(EpidemiologicalModel_Selection!$C$2,"!",EpidemiologicalModel_Selection!$C$3,ROW()-1))</f>
        <v>105.45950470259797</v>
      </c>
      <c r="E154" s="37">
        <f ca="1">INDIRECT(_xlfn.CONCAT(EpidemiologicalModel_Selection!$C$2,"!",EpidemiologicalModel_Selection!$C$4,ROW()-1))</f>
        <v>0.96568474853538644</v>
      </c>
      <c r="F154" s="37">
        <f ca="1">E154*Surge_Predicted_Impact!$D$53</f>
        <v>8.1890066675800774E-2</v>
      </c>
      <c r="G154" s="6">
        <f t="shared" ca="1" si="59"/>
        <v>0.97090231424857731</v>
      </c>
      <c r="H154" s="24">
        <f ca="1">H153*(1-1/Surge_Predicted_Impact!$C$60)+F154</f>
        <v>0.97090231424857731</v>
      </c>
      <c r="I154" s="24">
        <f ca="1">(1-Surge_Predicted_Impact!$C$68)*Calculation!O153</f>
        <v>0.10203111119390604</v>
      </c>
      <c r="J154" s="24">
        <f ca="1">I154+(J153*(1-1/Surge_Predicted_Impact!$C$63))</f>
        <v>1.2526001558506068</v>
      </c>
      <c r="K154" s="24">
        <f ca="1">(1/Surge_Predicted_Impact!$C$62)*Calculation!L153</f>
        <v>4.5000061460978277E-2</v>
      </c>
      <c r="L154" s="24">
        <f ca="1">M154+L153*(1-1/Surge_Predicted_Impact!$C$62)</f>
        <v>0.50427124965670078</v>
      </c>
      <c r="M154" s="1">
        <f ca="1">E154*Surge_Predicted_Impact!$D$55</f>
        <v>9.2705735859397193E-3</v>
      </c>
      <c r="N154" s="6">
        <f ca="1">N153*(1-1/Surge_Predicted_Impact!$C$64)+K154</f>
        <v>0.72162490344742081</v>
      </c>
      <c r="O154" s="24">
        <f ca="1">N153*1/Surge_Predicted_Impact!$C$64</f>
        <v>9.6660691712348937E-2</v>
      </c>
      <c r="P154" s="1">
        <f ca="1">E154*Surge_Predicted_Impact!$D$54</f>
        <v>6.3348919503921339E-2</v>
      </c>
      <c r="Q154" s="1">
        <f ca="1">Q153*(1-1/Surge_Predicted_Impact!$C$61)+P154</f>
        <v>6.9181435084904086</v>
      </c>
      <c r="R154" s="6">
        <f t="shared" ca="1" si="60"/>
        <v>8.6750149139977175</v>
      </c>
      <c r="S154" s="1">
        <f ca="1">E154*Surge_Predicted_Impact!$D$56</f>
        <v>4.6352867929698597E-5</v>
      </c>
      <c r="T154" s="6">
        <f ca="1">T153*(1-1/Surge_Predicted_Impact!$C$65)+S154</f>
        <v>1.2851608035342698E-3</v>
      </c>
      <c r="U154" s="1">
        <f ca="1">E154*Surge_Predicted_Impact!$D$57</f>
        <v>7.416458868751775E-5</v>
      </c>
      <c r="V154" s="6">
        <f ca="1">U153*(1-1/Surge_Predicted_Impact!$C$66)+U154</f>
        <v>7.416458868751775E-5</v>
      </c>
      <c r="W154" s="5">
        <f>Surge_Predicted_Impact!$C$72</f>
        <v>0</v>
      </c>
      <c r="X154" s="160">
        <f>Surge_Predicted_Impact!$C$73</f>
        <v>0</v>
      </c>
      <c r="Y154" s="5">
        <f>Surge_Predicted_Impact!$C$74</f>
        <v>0</v>
      </c>
      <c r="Z154" s="5">
        <f>Surge_Predicted_Impact!$C$75</f>
        <v>0</v>
      </c>
      <c r="AA154" s="5">
        <f>Surge_Predicted_Impact!$C$76</f>
        <v>0</v>
      </c>
      <c r="AC154" s="18">
        <f ca="1">_xlfn.CEILING.MATH(G154/Surge_Predicted_Impact!$C$92)*(24/Surge_Predicted_Impact!$C$89)*(7/Surge_Predicted_Impact!$C$90)</f>
        <v>5.25</v>
      </c>
      <c r="AD154" s="18">
        <f ca="1">_xlfn.CEILING.MATH(R154/Surge_Predicted_Impact!$C$93)*(24/Surge_Predicted_Impact!$C$89)*(7/Surge_Predicted_Impact!$C$90)</f>
        <v>15.75</v>
      </c>
      <c r="AE154" s="1">
        <f t="shared" ca="1" si="46"/>
        <v>21</v>
      </c>
      <c r="AF154" s="1">
        <f ca="1">_xlfn.CEILING.MATH(N154/Surge_Predicted_Impact!$C$94)*24/Surge_Predicted_Impact!$C$89*7/Surge_Predicted_Impact!$C$90</f>
        <v>5.25</v>
      </c>
      <c r="AG154" s="1">
        <f ca="1">_xlfn.CEILING.MATH(T154/Surge_Predicted_Impact!$C$95)*24/Surge_Predicted_Impact!$C$89*7/Surge_Predicted_Impact!$C$90</f>
        <v>5.25</v>
      </c>
      <c r="AH154" s="1">
        <f ca="1">_xlfn.CEILING.MATH(V154/Surge_Predicted_Impact!$C$96)*24/Surge_Predicted_Impact!$C$89*7/Surge_Predicted_Impact!$C$90</f>
        <v>5.25</v>
      </c>
      <c r="AI154" s="18">
        <f t="shared" ca="1" si="61"/>
        <v>36.75</v>
      </c>
      <c r="AJ154" s="41"/>
      <c r="AK154" s="23">
        <f ca="1">_xlfn.CEILING.MATH(G154/Surge_Predicted_Impact!$C$103)*24/Surge_Predicted_Impact!$C$100*7/Surge_Predicted_Impact!$C$101</f>
        <v>5.25</v>
      </c>
      <c r="AL154" s="23">
        <f ca="1">_xlfn.CEILING.MATH(R154/Surge_Predicted_Impact!$C$104)*24/Surge_Predicted_Impact!$C$100*7/Surge_Predicted_Impact!$C$101</f>
        <v>10.5</v>
      </c>
      <c r="AM154" s="23">
        <f ca="1">_xlfn.CEILING.MATH(N154/Surge_Predicted_Impact!$C$105)*24/Surge_Predicted_Impact!$C$100*7/Surge_Predicted_Impact!$C$101</f>
        <v>5.25</v>
      </c>
      <c r="AN154" s="23">
        <f ca="1">_xlfn.CEILING.MATH(T154/Surge_Predicted_Impact!$C$106)*24/Surge_Predicted_Impact!$C$100*7/Surge_Predicted_Impact!$C$101</f>
        <v>5.25</v>
      </c>
      <c r="AO154" s="23">
        <f ca="1">_xlfn.CEILING.MATH(V154/Surge_Predicted_Impact!$C$107)*24/Surge_Predicted_Impact!$C$100*7/Surge_Predicted_Impact!$C$101</f>
        <v>5.25</v>
      </c>
      <c r="AP154" s="1">
        <f t="shared" ca="1" si="47"/>
        <v>31.5</v>
      </c>
      <c r="AR154" s="38">
        <f ca="1">G154/Surge_Predicted_Impact!$C$81</f>
        <v>0.32363410474952575</v>
      </c>
      <c r="AS154" s="38">
        <f ca="1">$R154/Surge_Predicted_Impact!$C$82</f>
        <v>4.3375074569988588</v>
      </c>
      <c r="AT154" s="38">
        <f t="shared" ca="1" si="48"/>
        <v>4.6611415617483845</v>
      </c>
      <c r="AU154" s="38">
        <f ca="1">N154/Surge_Predicted_Impact!$C$83</f>
        <v>0.3608124517237104</v>
      </c>
      <c r="AV154" s="38">
        <f ca="1">T154/Surge_Predicted_Impact!$C$84</f>
        <v>6.4258040176713488E-4</v>
      </c>
      <c r="AW154" s="38">
        <f ca="1">V154/Surge_Predicted_Impact!$C$85</f>
        <v>1.8541147171879437E-5</v>
      </c>
      <c r="AX154" s="38">
        <f t="shared" ca="1" si="49"/>
        <v>5.0226151350210344</v>
      </c>
      <c r="AZ154" s="1">
        <f ca="1">(AE154-BA153)*Surge_Predicted_Impact!$C$124</f>
        <v>0.12530071090162553</v>
      </c>
      <c r="BA154" s="1">
        <f ca="1">BA153*(1-1/Surge_Predicted_Impact!$C$125)+AZ154</f>
        <v>7.9902346986078276</v>
      </c>
      <c r="BB154" s="37">
        <f t="shared" ca="1" si="62"/>
        <v>28.990234698607829</v>
      </c>
      <c r="BC154" s="1">
        <f ca="1">(AF154-BD153)*Surge_Predicted_Impact!$C$124</f>
        <v>3.0508072158462744E-2</v>
      </c>
      <c r="BD154" s="1">
        <f ca="1">BD153*(1-1/Surge_Predicted_Impact!$C$125)+BC154</f>
        <v>2.0726156574440653</v>
      </c>
      <c r="BE154" s="37">
        <f t="shared" ca="1" si="50"/>
        <v>7.3226156574440653</v>
      </c>
      <c r="BF154" s="1">
        <f ca="1">(AI154-BG153)*Surge_Predicted_Impact!$C$124</f>
        <v>0.2479130116319814</v>
      </c>
      <c r="BG154" s="1">
        <f ca="1">BG153*(1-1/Surge_Predicted_Impact!$C$125)+BF154</f>
        <v>11.352419074376566</v>
      </c>
      <c r="BH154" s="37">
        <f t="shared" ca="1" si="51"/>
        <v>48.10241907437657</v>
      </c>
      <c r="BJ154" s="1">
        <f ca="1">(AT154-BK153)*Surge_Predicted_Impact!$C$124</f>
        <v>2.4708566085229922E-2</v>
      </c>
      <c r="BK154" s="1">
        <f ca="1">BK153*(1-1/Surge_Predicted_Impact!$C$125)+BJ154</f>
        <v>2.0585445940802374</v>
      </c>
      <c r="BL154" s="37">
        <f t="shared" ca="1" si="63"/>
        <v>6.7196861558286223</v>
      </c>
      <c r="BM154" s="1">
        <f ca="1">(AU154-BN153)*Surge_Predicted_Impact!$C$124</f>
        <v>1.8124247098396345E-3</v>
      </c>
      <c r="BN154" s="1">
        <f ca="1">BN153*(1-1/Surge_Predicted_Impact!$C$125)+BM154</f>
        <v>0.16855597825389038</v>
      </c>
      <c r="BO154" s="37">
        <f t="shared" ca="1" si="64"/>
        <v>0.52936842997760081</v>
      </c>
      <c r="BP154" s="1">
        <f ca="1">(AX154-AY153)*Surge_Predicted_Impact!$C$124</f>
        <v>5.0226151350210343E-2</v>
      </c>
      <c r="BQ154" s="1">
        <f ca="1">BQ153*(1-1/Surge_Predicted_Impact!$C$125)+BP154</f>
        <v>3.3457116349794065</v>
      </c>
      <c r="BR154" s="1">
        <f t="shared" ca="1" si="52"/>
        <v>8.36832677000044</v>
      </c>
      <c r="BS154" s="1">
        <f ca="1">(AP154-AQ153)*Surge_Predicted_Impact!$C$124</f>
        <v>0.315</v>
      </c>
      <c r="BT154" s="1">
        <f ca="1">BT153*(1-1/Surge_Predicted_Impact!$C$125)+BS154</f>
        <v>9.5268381691398201</v>
      </c>
      <c r="BU154" s="1">
        <f t="shared" ca="1" si="53"/>
        <v>41.026838169139822</v>
      </c>
      <c r="BW154" s="1">
        <f>Surge_Predicted_Impact!$C$112</f>
        <v>0</v>
      </c>
      <c r="BX154" s="1">
        <f>Surge_Predicted_Impact!$C$113</f>
        <v>0</v>
      </c>
      <c r="BY154" s="152">
        <f>Surge_Predicted_Impact!$C$114</f>
        <v>0</v>
      </c>
      <c r="BZ154" s="152">
        <f>Surge_Predicted_Impact!$C$115</f>
        <v>0</v>
      </c>
      <c r="CA154" s="152">
        <f t="shared" si="54"/>
        <v>0</v>
      </c>
      <c r="CB154" s="1">
        <f>Surge_Predicted_Impact!$C$117</f>
        <v>0</v>
      </c>
      <c r="CC154" s="1">
        <f>Surge_Predicted_Impact!$C$118</f>
        <v>0</v>
      </c>
      <c r="CD154" s="1">
        <f>Surge_Predicted_Impact!$C$119</f>
        <v>0</v>
      </c>
      <c r="CE154" s="1">
        <f t="shared" si="55"/>
        <v>0</v>
      </c>
      <c r="CF154" s="152">
        <f>Surge_Predicted_Impact!$C$120</f>
        <v>0</v>
      </c>
      <c r="CH154" s="1">
        <f ca="1">D154*Surge_Predicted_Impact!$C$135</f>
        <v>1054.5950470259797</v>
      </c>
      <c r="CI154" s="18">
        <f ca="1">(C154-C153)*Surge_Predicted_Impact!$C$135</f>
        <v>9.6568474853120279</v>
      </c>
      <c r="CJ154" s="18">
        <f ca="1">CJ153*(1- 1/Surge_Predicted_Impact!$C$137)+CI154</f>
        <v>267.741834069611</v>
      </c>
      <c r="CK154" s="18">
        <f t="shared" ca="1" si="56"/>
        <v>258.08498658429897</v>
      </c>
      <c r="CL154" s="1">
        <f ca="1">CJ154*(1-Surge_Predicted_Impact!$C$136)</f>
        <v>227.58055895916934</v>
      </c>
      <c r="CM154" s="1">
        <f ca="1">CJ154*(1+Surge_Predicted_Impact!$C$136)</f>
        <v>307.90310918005264</v>
      </c>
      <c r="CN154" s="1">
        <f ca="1">CI154/Surge_Predicted_Impact!$C$138</f>
        <v>1.9313694970624056</v>
      </c>
      <c r="CO154" s="1">
        <f ca="1">CK154/Surge_Predicted_Impact!$C$140</f>
        <v>10.32339946337196</v>
      </c>
      <c r="CP154" s="1">
        <f t="shared" ca="1" si="57"/>
        <v>12.254768960434365</v>
      </c>
      <c r="CQ154" s="1">
        <f ca="1">CI154/(Surge_Predicted_Impact!$C$138 + Surge_Predicted_Impact!$C$139)</f>
        <v>1.6094745808853379</v>
      </c>
      <c r="CR154" s="1">
        <f ca="1">CK154/(Surge_Predicted_Impact!$C$140 + Surge_Predicted_Impact!$C$141)</f>
        <v>9.9263456378576524</v>
      </c>
      <c r="CS154" s="152">
        <f>Surge_Predicted_Impact!$C$151</f>
        <v>12000</v>
      </c>
      <c r="CT154" s="152"/>
      <c r="CU154" s="1">
        <f ca="1">Surge_Predicted_Impact!$C$146*(Calculation!E154-Calculation!H154)</f>
        <v>-5.2175657131908748E-4</v>
      </c>
      <c r="CV154" s="1">
        <f ca="1">H153*1/Surge_Predicted_Impact!$C$60</f>
        <v>0.14816870792879608</v>
      </c>
      <c r="CW154" s="1">
        <f ca="1">CV154*Surge_Predicted_Impact!$C$144+CU154</f>
        <v>6.8866788251207168E-3</v>
      </c>
      <c r="CX154" s="1">
        <f ca="1">CX153*(1-1/Surge_Predicted_Impact!$C$147)+CW153</f>
        <v>12.664715792061221</v>
      </c>
      <c r="CY154" s="1">
        <f ca="1">$CX154*(1-Surge_Predicted_Impact!$C$145)</f>
        <v>9.4985368440459155</v>
      </c>
      <c r="CZ154" s="1">
        <f ca="1">$CX154*(1+Surge_Predicted_Impact!$C$145)</f>
        <v>15.830894740076527</v>
      </c>
      <c r="DA154" s="1">
        <f ca="1">CX154/Surge_Predicted_Impact!$C$148</f>
        <v>4.221571930687074</v>
      </c>
      <c r="DB154" s="152">
        <f>Surge_Predicted_Impact!$C$152</f>
        <v>0</v>
      </c>
    </row>
    <row r="155" spans="2:106" x14ac:dyDescent="0.25">
      <c r="B155" s="30">
        <f t="shared" si="58"/>
        <v>44044</v>
      </c>
      <c r="C155" s="18">
        <f ca="1">INDIRECT(_xlfn.CONCAT(EpidemiologicalModel_Selection!$C$2,"!",EpidemiologicalModel_Selection!$C$5,ROW()-1))</f>
        <v>73730.377757548107</v>
      </c>
      <c r="D155" s="18">
        <f ca="1">INDIRECT(_xlfn.CONCAT(EpidemiologicalModel_Selection!$C$2,"!",EpidemiologicalModel_Selection!$C$3,ROW()-1))</f>
        <v>98.831357511963759</v>
      </c>
      <c r="E155" s="37">
        <f ca="1">INDIRECT(_xlfn.CONCAT(EpidemiologicalModel_Selection!$C$2,"!",EpidemiologicalModel_Selection!$C$4,ROW()-1))</f>
        <v>0.90467457383711003</v>
      </c>
      <c r="F155" s="37">
        <f ca="1">E155*Surge_Predicted_Impact!$D$53</f>
        <v>7.6716403861386936E-2</v>
      </c>
      <c r="G155" s="6">
        <f t="shared" ca="1" si="59"/>
        <v>0.90891838750302467</v>
      </c>
      <c r="H155" s="24">
        <f ca="1">H154*(1-1/Surge_Predicted_Impact!$C$60)+F155</f>
        <v>0.90891838750302467</v>
      </c>
      <c r="I155" s="24">
        <f ca="1">(1-Surge_Predicted_Impact!$C$68)*Calculation!O154</f>
        <v>9.5210781336663705E-2</v>
      </c>
      <c r="J155" s="24">
        <f ca="1">I155+(J154*(1-1/Surge_Predicted_Impact!$C$63))</f>
        <v>1.168868057780041</v>
      </c>
      <c r="K155" s="24">
        <f ca="1">(1/Surge_Predicted_Impact!$C$62)*Calculation!L154</f>
        <v>4.2022604138058396E-2</v>
      </c>
      <c r="L155" s="24">
        <f ca="1">M155+L154*(1-1/Surge_Predicted_Impact!$C$62)</f>
        <v>0.47093352142747863</v>
      </c>
      <c r="M155" s="1">
        <f ca="1">E155*Surge_Predicted_Impact!$D$55</f>
        <v>8.6848759088362648E-3</v>
      </c>
      <c r="N155" s="6">
        <f ca="1">N154*(1-1/Surge_Predicted_Impact!$C$64)+K155</f>
        <v>0.67344439465455153</v>
      </c>
      <c r="O155" s="24">
        <f ca="1">N154*1/Surge_Predicted_Impact!$C$64</f>
        <v>9.0203112930927601E-2</v>
      </c>
      <c r="P155" s="1">
        <f ca="1">E155*Surge_Predicted_Impact!$D$54</f>
        <v>5.9346652043714414E-2</v>
      </c>
      <c r="Q155" s="1">
        <f ca="1">Q154*(1-1/Surge_Predicted_Impact!$C$61)+P155</f>
        <v>6.4833370527848082</v>
      </c>
      <c r="R155" s="6">
        <f t="shared" ca="1" si="60"/>
        <v>8.1231386319923278</v>
      </c>
      <c r="S155" s="1">
        <f ca="1">E155*Surge_Predicted_Impact!$D$56</f>
        <v>4.3424379544181324E-5</v>
      </c>
      <c r="T155" s="6">
        <f ca="1">T154*(1-1/Surge_Predicted_Impact!$C$65)+S155</f>
        <v>1.200069102725024E-3</v>
      </c>
      <c r="U155" s="1">
        <f ca="1">E155*Surge_Predicted_Impact!$D$57</f>
        <v>6.9479007270690116E-5</v>
      </c>
      <c r="V155" s="6">
        <f ca="1">U154*(1-1/Surge_Predicted_Impact!$C$66)+U155</f>
        <v>6.9479007270690116E-5</v>
      </c>
      <c r="W155" s="5">
        <f>Surge_Predicted_Impact!$C$72</f>
        <v>0</v>
      </c>
      <c r="X155" s="160">
        <f>Surge_Predicted_Impact!$C$73</f>
        <v>0</v>
      </c>
      <c r="Y155" s="5">
        <f>Surge_Predicted_Impact!$C$74</f>
        <v>0</v>
      </c>
      <c r="Z155" s="5">
        <f>Surge_Predicted_Impact!$C$75</f>
        <v>0</v>
      </c>
      <c r="AA155" s="5">
        <f>Surge_Predicted_Impact!$C$76</f>
        <v>0</v>
      </c>
      <c r="AC155" s="18">
        <f ca="1">_xlfn.CEILING.MATH(G155/Surge_Predicted_Impact!$C$92)*(24/Surge_Predicted_Impact!$C$89)*(7/Surge_Predicted_Impact!$C$90)</f>
        <v>5.25</v>
      </c>
      <c r="AD155" s="18">
        <f ca="1">_xlfn.CEILING.MATH(R155/Surge_Predicted_Impact!$C$93)*(24/Surge_Predicted_Impact!$C$89)*(7/Surge_Predicted_Impact!$C$90)</f>
        <v>15.75</v>
      </c>
      <c r="AE155" s="1">
        <f t="shared" ca="1" si="46"/>
        <v>21</v>
      </c>
      <c r="AF155" s="1">
        <f ca="1">_xlfn.CEILING.MATH(N155/Surge_Predicted_Impact!$C$94)*24/Surge_Predicted_Impact!$C$89*7/Surge_Predicted_Impact!$C$90</f>
        <v>5.25</v>
      </c>
      <c r="AG155" s="1">
        <f ca="1">_xlfn.CEILING.MATH(T155/Surge_Predicted_Impact!$C$95)*24/Surge_Predicted_Impact!$C$89*7/Surge_Predicted_Impact!$C$90</f>
        <v>5.25</v>
      </c>
      <c r="AH155" s="1">
        <f ca="1">_xlfn.CEILING.MATH(V155/Surge_Predicted_Impact!$C$96)*24/Surge_Predicted_Impact!$C$89*7/Surge_Predicted_Impact!$C$90</f>
        <v>5.25</v>
      </c>
      <c r="AI155" s="18">
        <f t="shared" ca="1" si="61"/>
        <v>36.75</v>
      </c>
      <c r="AJ155" s="41"/>
      <c r="AK155" s="23">
        <f ca="1">_xlfn.CEILING.MATH(G155/Surge_Predicted_Impact!$C$103)*24/Surge_Predicted_Impact!$C$100*7/Surge_Predicted_Impact!$C$101</f>
        <v>5.25</v>
      </c>
      <c r="AL155" s="23">
        <f ca="1">_xlfn.CEILING.MATH(R155/Surge_Predicted_Impact!$C$104)*24/Surge_Predicted_Impact!$C$100*7/Surge_Predicted_Impact!$C$101</f>
        <v>10.5</v>
      </c>
      <c r="AM155" s="23">
        <f ca="1">_xlfn.CEILING.MATH(N155/Surge_Predicted_Impact!$C$105)*24/Surge_Predicted_Impact!$C$100*7/Surge_Predicted_Impact!$C$101</f>
        <v>5.25</v>
      </c>
      <c r="AN155" s="23">
        <f ca="1">_xlfn.CEILING.MATH(T155/Surge_Predicted_Impact!$C$106)*24/Surge_Predicted_Impact!$C$100*7/Surge_Predicted_Impact!$C$101</f>
        <v>5.25</v>
      </c>
      <c r="AO155" s="23">
        <f ca="1">_xlfn.CEILING.MATH(V155/Surge_Predicted_Impact!$C$107)*24/Surge_Predicted_Impact!$C$100*7/Surge_Predicted_Impact!$C$101</f>
        <v>5.25</v>
      </c>
      <c r="AP155" s="1">
        <f t="shared" ca="1" si="47"/>
        <v>31.5</v>
      </c>
      <c r="AR155" s="38">
        <f ca="1">G155/Surge_Predicted_Impact!$C$81</f>
        <v>0.30297279583434156</v>
      </c>
      <c r="AS155" s="38">
        <f ca="1">$R155/Surge_Predicted_Impact!$C$82</f>
        <v>4.0615693159961639</v>
      </c>
      <c r="AT155" s="38">
        <f t="shared" ca="1" si="48"/>
        <v>4.3645421118305059</v>
      </c>
      <c r="AU155" s="38">
        <f ca="1">N155/Surge_Predicted_Impact!$C$83</f>
        <v>0.33672219732727576</v>
      </c>
      <c r="AV155" s="38">
        <f ca="1">T155/Surge_Predicted_Impact!$C$84</f>
        <v>6.0003455136251201E-4</v>
      </c>
      <c r="AW155" s="38">
        <f ca="1">V155/Surge_Predicted_Impact!$C$85</f>
        <v>1.7369751817672529E-5</v>
      </c>
      <c r="AX155" s="38">
        <f t="shared" ca="1" si="49"/>
        <v>4.7018817134609616</v>
      </c>
      <c r="AZ155" s="1">
        <f ca="1">(AE155-BA154)*Surge_Predicted_Impact!$C$124</f>
        <v>0.1300976530139217</v>
      </c>
      <c r="BA155" s="1">
        <f ca="1">BA154*(1-1/Surge_Predicted_Impact!$C$125)+AZ155</f>
        <v>7.5496013017211903</v>
      </c>
      <c r="BB155" s="37">
        <f t="shared" ca="1" si="62"/>
        <v>28.549601301721189</v>
      </c>
      <c r="BC155" s="1">
        <f ca="1">(AF155-BD154)*Surge_Predicted_Impact!$C$124</f>
        <v>3.1773843425559348E-2</v>
      </c>
      <c r="BD155" s="1">
        <f ca="1">BD154*(1-1/Surge_Predicted_Impact!$C$125)+BC155</f>
        <v>1.9563455253379058</v>
      </c>
      <c r="BE155" s="37">
        <f t="shared" ca="1" si="50"/>
        <v>7.2063455253379054</v>
      </c>
      <c r="BF155" s="1">
        <f ca="1">(AI155-BG154)*Surge_Predicted_Impact!$C$124</f>
        <v>0.25397580925623436</v>
      </c>
      <c r="BG155" s="1">
        <f ca="1">BG154*(1-1/Surge_Predicted_Impact!$C$125)+BF155</f>
        <v>10.795507806891617</v>
      </c>
      <c r="BH155" s="37">
        <f t="shared" ca="1" si="51"/>
        <v>47.545507806891621</v>
      </c>
      <c r="BJ155" s="1">
        <f ca="1">(AT155-BK154)*Surge_Predicted_Impact!$C$124</f>
        <v>2.3059975177502686E-2</v>
      </c>
      <c r="BK155" s="1">
        <f ca="1">BK154*(1-1/Surge_Predicted_Impact!$C$125)+BJ155</f>
        <v>1.9345656696805804</v>
      </c>
      <c r="BL155" s="37">
        <f t="shared" ca="1" si="63"/>
        <v>6.2991077815110863</v>
      </c>
      <c r="BM155" s="1">
        <f ca="1">(AU155-BN154)*Surge_Predicted_Impact!$C$124</f>
        <v>1.6816621907338538E-3</v>
      </c>
      <c r="BN155" s="1">
        <f ca="1">BN154*(1-1/Surge_Predicted_Impact!$C$125)+BM155</f>
        <v>0.15819792771220348</v>
      </c>
      <c r="BO155" s="37">
        <f t="shared" ca="1" si="64"/>
        <v>0.49492012503947924</v>
      </c>
      <c r="BP155" s="1">
        <f ca="1">(AX155-AY154)*Surge_Predicted_Impact!$C$124</f>
        <v>4.701881713460962E-2</v>
      </c>
      <c r="BQ155" s="1">
        <f ca="1">BQ154*(1-1/Surge_Predicted_Impact!$C$125)+BP155</f>
        <v>3.1537510496154875</v>
      </c>
      <c r="BR155" s="1">
        <f t="shared" ca="1" si="52"/>
        <v>7.8556327630764491</v>
      </c>
      <c r="BS155" s="1">
        <f ca="1">(AP155-AQ154)*Surge_Predicted_Impact!$C$124</f>
        <v>0.315</v>
      </c>
      <c r="BT155" s="1">
        <f ca="1">BT154*(1-1/Surge_Predicted_Impact!$C$125)+BS155</f>
        <v>9.1613497284869752</v>
      </c>
      <c r="BU155" s="1">
        <f t="shared" ca="1" si="53"/>
        <v>40.661349728486975</v>
      </c>
      <c r="BW155" s="1">
        <f>Surge_Predicted_Impact!$C$112</f>
        <v>0</v>
      </c>
      <c r="BX155" s="1">
        <f>Surge_Predicted_Impact!$C$113</f>
        <v>0</v>
      </c>
      <c r="BY155" s="152">
        <f>Surge_Predicted_Impact!$C$114</f>
        <v>0</v>
      </c>
      <c r="BZ155" s="152">
        <f>Surge_Predicted_Impact!$C$115</f>
        <v>0</v>
      </c>
      <c r="CA155" s="152">
        <f t="shared" si="54"/>
        <v>0</v>
      </c>
      <c r="CB155" s="1">
        <f>Surge_Predicted_Impact!$C$117</f>
        <v>0</v>
      </c>
      <c r="CC155" s="1">
        <f>Surge_Predicted_Impact!$C$118</f>
        <v>0</v>
      </c>
      <c r="CD155" s="1">
        <f>Surge_Predicted_Impact!$C$119</f>
        <v>0</v>
      </c>
      <c r="CE155" s="1">
        <f t="shared" si="55"/>
        <v>0</v>
      </c>
      <c r="CF155" s="152">
        <f>Surge_Predicted_Impact!$C$120</f>
        <v>0</v>
      </c>
      <c r="CH155" s="1">
        <f ca="1">D155*Surge_Predicted_Impact!$C$135</f>
        <v>988.31357511963756</v>
      </c>
      <c r="CI155" s="18">
        <f ca="1">(C155-C154)*Surge_Predicted_Impact!$C$135</f>
        <v>9.0467457384511363</v>
      </c>
      <c r="CJ155" s="18">
        <f ca="1">CJ154*(1- 1/Surge_Predicted_Impact!$C$137)+CI155</f>
        <v>250.01439640110104</v>
      </c>
      <c r="CK155" s="18">
        <f t="shared" ca="1" si="56"/>
        <v>240.9676506626499</v>
      </c>
      <c r="CL155" s="1">
        <f ca="1">CJ155*(1-Surge_Predicted_Impact!$C$136)</f>
        <v>212.51223694093588</v>
      </c>
      <c r="CM155" s="1">
        <f ca="1">CJ155*(1+Surge_Predicted_Impact!$C$136)</f>
        <v>287.51655586126617</v>
      </c>
      <c r="CN155" s="1">
        <f ca="1">CI155/Surge_Predicted_Impact!$C$138</f>
        <v>1.8093491476902273</v>
      </c>
      <c r="CO155" s="1">
        <f ca="1">CK155/Surge_Predicted_Impact!$C$140</f>
        <v>9.6387060265059965</v>
      </c>
      <c r="CP155" s="1">
        <f t="shared" ca="1" si="57"/>
        <v>11.448055174196224</v>
      </c>
      <c r="CQ155" s="1">
        <f ca="1">CI155/(Surge_Predicted_Impact!$C$138 + Surge_Predicted_Impact!$C$139)</f>
        <v>1.5077909564085228</v>
      </c>
      <c r="CR155" s="1">
        <f ca="1">CK155/(Surge_Predicted_Impact!$C$140 + Surge_Predicted_Impact!$C$141)</f>
        <v>9.2679865639480727</v>
      </c>
      <c r="CS155" s="152">
        <f>Surge_Predicted_Impact!$C$151</f>
        <v>12000</v>
      </c>
      <c r="CT155" s="152"/>
      <c r="CU155" s="1">
        <f ca="1">Surge_Predicted_Impact!$C$146*(Calculation!E155-Calculation!H155)</f>
        <v>-4.243813665914642E-4</v>
      </c>
      <c r="CV155" s="1">
        <f ca="1">H154*1/Surge_Predicted_Impact!$C$60</f>
        <v>0.13870033060693962</v>
      </c>
      <c r="CW155" s="1">
        <f ca="1">CV155*Surge_Predicted_Impact!$C$144+CU155</f>
        <v>6.5106351637555168E-3</v>
      </c>
      <c r="CX155" s="1">
        <f ca="1">CX154*(1-1/Surge_Predicted_Impact!$C$147)+CW154</f>
        <v>12.03836668128328</v>
      </c>
      <c r="CY155" s="1">
        <f ca="1">$CX155*(1-Surge_Predicted_Impact!$C$145)</f>
        <v>9.0287750109624607</v>
      </c>
      <c r="CZ155" s="1">
        <f ca="1">$CX155*(1+Surge_Predicted_Impact!$C$145)</f>
        <v>15.0479583516041</v>
      </c>
      <c r="DA155" s="1">
        <f ca="1">CX155/Surge_Predicted_Impact!$C$148</f>
        <v>4.0127888937610932</v>
      </c>
      <c r="DB155" s="152">
        <f>Surge_Predicted_Impact!$C$152</f>
        <v>0</v>
      </c>
    </row>
    <row r="156" spans="2:106" x14ac:dyDescent="0.25">
      <c r="B156" s="30">
        <f t="shared" si="58"/>
        <v>44045</v>
      </c>
      <c r="C156" s="18">
        <f ca="1">INDIRECT(_xlfn.CONCAT(EpidemiologicalModel_Selection!$C$2,"!",EpidemiologicalModel_Selection!$C$5,ROW()-1))</f>
        <v>73731.225292536183</v>
      </c>
      <c r="D156" s="18">
        <f ca="1">INDIRECT(_xlfn.CONCAT(EpidemiologicalModel_Selection!$C$2,"!",EpidemiologicalModel_Selection!$C$3,ROW()-1))</f>
        <v>92.619509820622596</v>
      </c>
      <c r="E156" s="37">
        <f ca="1">INDIRECT(_xlfn.CONCAT(EpidemiologicalModel_Selection!$C$2,"!",EpidemiologicalModel_Selection!$C$4,ROW()-1))</f>
        <v>0.84753498808477157</v>
      </c>
      <c r="F156" s="37">
        <f ca="1">E156*Surge_Predicted_Impact!$D$53</f>
        <v>7.1870966989588628E-2</v>
      </c>
      <c r="G156" s="6">
        <f t="shared" ca="1" si="59"/>
        <v>0.85094387056360987</v>
      </c>
      <c r="H156" s="24">
        <f ca="1">H155*(1-1/Surge_Predicted_Impact!$C$60)+F156</f>
        <v>0.85094387056360987</v>
      </c>
      <c r="I156" s="24">
        <f ca="1">(1-Surge_Predicted_Impact!$C$68)*Calculation!O155</f>
        <v>8.885006623696369E-2</v>
      </c>
      <c r="J156" s="24">
        <f ca="1">I156+(J155*(1-1/Surge_Predicted_Impact!$C$63))</f>
        <v>1.0907369729055705</v>
      </c>
      <c r="K156" s="24">
        <f ca="1">(1/Surge_Predicted_Impact!$C$62)*Calculation!L155</f>
        <v>3.9244460118956548E-2</v>
      </c>
      <c r="L156" s="24">
        <f ca="1">M156+L155*(1-1/Surge_Predicted_Impact!$C$62)</f>
        <v>0.43982539719413588</v>
      </c>
      <c r="M156" s="1">
        <f ca="1">E156*Surge_Predicted_Impact!$D$55</f>
        <v>8.1363358856138147E-3</v>
      </c>
      <c r="N156" s="6">
        <f ca="1">N155*(1-1/Surge_Predicted_Impact!$C$64)+K156</f>
        <v>0.62850830544168912</v>
      </c>
      <c r="O156" s="24">
        <f ca="1">N155*1/Surge_Predicted_Impact!$C$64</f>
        <v>8.4180549331818941E-2</v>
      </c>
      <c r="P156" s="1">
        <f ca="1">E156*Surge_Predicted_Impact!$D$54</f>
        <v>5.5598295218361009E-2</v>
      </c>
      <c r="Q156" s="1">
        <f ca="1">Q155*(1-1/Surge_Predicted_Impact!$C$61)+P156</f>
        <v>6.0758398442328261</v>
      </c>
      <c r="R156" s="6">
        <f t="shared" ca="1" si="60"/>
        <v>7.6064022143325332</v>
      </c>
      <c r="S156" s="1">
        <f ca="1">E156*Surge_Predicted_Impact!$D$56</f>
        <v>4.0681679428069076E-5</v>
      </c>
      <c r="T156" s="6">
        <f ca="1">T155*(1-1/Surge_Predicted_Impact!$C$65)+S156</f>
        <v>1.1207438718805907E-3</v>
      </c>
      <c r="U156" s="1">
        <f ca="1">E156*Surge_Predicted_Impact!$D$57</f>
        <v>6.5090687084910521E-5</v>
      </c>
      <c r="V156" s="6">
        <f ca="1">U155*(1-1/Surge_Predicted_Impact!$C$66)+U156</f>
        <v>6.5090687084910521E-5</v>
      </c>
      <c r="W156" s="5">
        <f>Surge_Predicted_Impact!$C$72</f>
        <v>0</v>
      </c>
      <c r="X156" s="160">
        <f>Surge_Predicted_Impact!$C$73</f>
        <v>0</v>
      </c>
      <c r="Y156" s="5">
        <f>Surge_Predicted_Impact!$C$74</f>
        <v>0</v>
      </c>
      <c r="Z156" s="5">
        <f>Surge_Predicted_Impact!$C$75</f>
        <v>0</v>
      </c>
      <c r="AA156" s="5">
        <f>Surge_Predicted_Impact!$C$76</f>
        <v>0</v>
      </c>
      <c r="AC156" s="18">
        <f ca="1">_xlfn.CEILING.MATH(G156/Surge_Predicted_Impact!$C$92)*(24/Surge_Predicted_Impact!$C$89)*(7/Surge_Predicted_Impact!$C$90)</f>
        <v>5.25</v>
      </c>
      <c r="AD156" s="18">
        <f ca="1">_xlfn.CEILING.MATH(R156/Surge_Predicted_Impact!$C$93)*(24/Surge_Predicted_Impact!$C$89)*(7/Surge_Predicted_Impact!$C$90)</f>
        <v>15.75</v>
      </c>
      <c r="AE156" s="1">
        <f t="shared" ca="1" si="46"/>
        <v>21</v>
      </c>
      <c r="AF156" s="1">
        <f ca="1">_xlfn.CEILING.MATH(N156/Surge_Predicted_Impact!$C$94)*24/Surge_Predicted_Impact!$C$89*7/Surge_Predicted_Impact!$C$90</f>
        <v>5.25</v>
      </c>
      <c r="AG156" s="1">
        <f ca="1">_xlfn.CEILING.MATH(T156/Surge_Predicted_Impact!$C$95)*24/Surge_Predicted_Impact!$C$89*7/Surge_Predicted_Impact!$C$90</f>
        <v>5.25</v>
      </c>
      <c r="AH156" s="1">
        <f ca="1">_xlfn.CEILING.MATH(V156/Surge_Predicted_Impact!$C$96)*24/Surge_Predicted_Impact!$C$89*7/Surge_Predicted_Impact!$C$90</f>
        <v>5.25</v>
      </c>
      <c r="AI156" s="18">
        <f t="shared" ca="1" si="61"/>
        <v>36.75</v>
      </c>
      <c r="AJ156" s="41"/>
      <c r="AK156" s="23">
        <f ca="1">_xlfn.CEILING.MATH(G156/Surge_Predicted_Impact!$C$103)*24/Surge_Predicted_Impact!$C$100*7/Surge_Predicted_Impact!$C$101</f>
        <v>5.25</v>
      </c>
      <c r="AL156" s="23">
        <f ca="1">_xlfn.CEILING.MATH(R156/Surge_Predicted_Impact!$C$104)*24/Surge_Predicted_Impact!$C$100*7/Surge_Predicted_Impact!$C$101</f>
        <v>10.5</v>
      </c>
      <c r="AM156" s="23">
        <f ca="1">_xlfn.CEILING.MATH(N156/Surge_Predicted_Impact!$C$105)*24/Surge_Predicted_Impact!$C$100*7/Surge_Predicted_Impact!$C$101</f>
        <v>5.25</v>
      </c>
      <c r="AN156" s="23">
        <f ca="1">_xlfn.CEILING.MATH(T156/Surge_Predicted_Impact!$C$106)*24/Surge_Predicted_Impact!$C$100*7/Surge_Predicted_Impact!$C$101</f>
        <v>5.25</v>
      </c>
      <c r="AO156" s="23">
        <f ca="1">_xlfn.CEILING.MATH(V156/Surge_Predicted_Impact!$C$107)*24/Surge_Predicted_Impact!$C$100*7/Surge_Predicted_Impact!$C$101</f>
        <v>5.25</v>
      </c>
      <c r="AP156" s="1">
        <f t="shared" ca="1" si="47"/>
        <v>31.5</v>
      </c>
      <c r="AR156" s="38">
        <f ca="1">G156/Surge_Predicted_Impact!$C$81</f>
        <v>0.28364795685453664</v>
      </c>
      <c r="AS156" s="38">
        <f ca="1">$R156/Surge_Predicted_Impact!$C$82</f>
        <v>3.8032011071662666</v>
      </c>
      <c r="AT156" s="38">
        <f t="shared" ca="1" si="48"/>
        <v>4.0868490640208028</v>
      </c>
      <c r="AU156" s="38">
        <f ca="1">N156/Surge_Predicted_Impact!$C$83</f>
        <v>0.31425415272084456</v>
      </c>
      <c r="AV156" s="38">
        <f ca="1">T156/Surge_Predicted_Impact!$C$84</f>
        <v>5.6037193594029536E-4</v>
      </c>
      <c r="AW156" s="38">
        <f ca="1">V156/Surge_Predicted_Impact!$C$85</f>
        <v>1.627267177122763E-5</v>
      </c>
      <c r="AX156" s="38">
        <f t="shared" ca="1" si="49"/>
        <v>4.4016798613493595</v>
      </c>
      <c r="AZ156" s="1">
        <f ca="1">(AE156-BA155)*Surge_Predicted_Impact!$C$124</f>
        <v>0.13450398698278812</v>
      </c>
      <c r="BA156" s="1">
        <f ca="1">BA155*(1-1/Surge_Predicted_Impact!$C$125)+AZ156</f>
        <v>7.1448480528667506</v>
      </c>
      <c r="BB156" s="37">
        <f t="shared" ca="1" si="62"/>
        <v>28.144848052866749</v>
      </c>
      <c r="BC156" s="1">
        <f ca="1">(AF156-BD155)*Surge_Predicted_Impact!$C$124</f>
        <v>3.2936544746620944E-2</v>
      </c>
      <c r="BD156" s="1">
        <f ca="1">BD155*(1-1/Surge_Predicted_Impact!$C$125)+BC156</f>
        <v>1.8495431039889623</v>
      </c>
      <c r="BE156" s="37">
        <f t="shared" ca="1" si="50"/>
        <v>7.099543103988962</v>
      </c>
      <c r="BF156" s="1">
        <f ca="1">(AI156-BG155)*Surge_Predicted_Impact!$C$124</f>
        <v>0.25954492193108381</v>
      </c>
      <c r="BG156" s="1">
        <f ca="1">BG155*(1-1/Surge_Predicted_Impact!$C$125)+BF156</f>
        <v>10.283945028330443</v>
      </c>
      <c r="BH156" s="37">
        <f t="shared" ca="1" si="51"/>
        <v>47.033945028330443</v>
      </c>
      <c r="BJ156" s="1">
        <f ca="1">(AT156-BK155)*Surge_Predicted_Impact!$C$124</f>
        <v>2.1522833943402226E-2</v>
      </c>
      <c r="BK156" s="1">
        <f ca="1">BK155*(1-1/Surge_Predicted_Impact!$C$125)+BJ156</f>
        <v>1.8179052415039412</v>
      </c>
      <c r="BL156" s="37">
        <f t="shared" ca="1" si="63"/>
        <v>5.9047543055247438</v>
      </c>
      <c r="BM156" s="1">
        <f ca="1">(AU156-BN155)*Surge_Predicted_Impact!$C$124</f>
        <v>1.5605622500864109E-3</v>
      </c>
      <c r="BN156" s="1">
        <f ca="1">BN155*(1-1/Surge_Predicted_Impact!$C$125)+BM156</f>
        <v>0.14845863798284678</v>
      </c>
      <c r="BO156" s="37">
        <f t="shared" ca="1" si="64"/>
        <v>0.46271279070369131</v>
      </c>
      <c r="BP156" s="1">
        <f ca="1">(AX156-AY155)*Surge_Predicted_Impact!$C$124</f>
        <v>4.4016798613493599E-2</v>
      </c>
      <c r="BQ156" s="1">
        <f ca="1">BQ155*(1-1/Surge_Predicted_Impact!$C$125)+BP156</f>
        <v>2.9724999161135894</v>
      </c>
      <c r="BR156" s="1">
        <f t="shared" ca="1" si="52"/>
        <v>7.3741797774629489</v>
      </c>
      <c r="BS156" s="1">
        <f ca="1">(AP156-AQ155)*Surge_Predicted_Impact!$C$124</f>
        <v>0.315</v>
      </c>
      <c r="BT156" s="1">
        <f ca="1">BT155*(1-1/Surge_Predicted_Impact!$C$125)+BS156</f>
        <v>8.8219676050236195</v>
      </c>
      <c r="BU156" s="1">
        <f t="shared" ca="1" si="53"/>
        <v>40.321967605023616</v>
      </c>
      <c r="BW156" s="1">
        <f>Surge_Predicted_Impact!$C$112</f>
        <v>0</v>
      </c>
      <c r="BX156" s="1">
        <f>Surge_Predicted_Impact!$C$113</f>
        <v>0</v>
      </c>
      <c r="BY156" s="152">
        <f>Surge_Predicted_Impact!$C$114</f>
        <v>0</v>
      </c>
      <c r="BZ156" s="152">
        <f>Surge_Predicted_Impact!$C$115</f>
        <v>0</v>
      </c>
      <c r="CA156" s="152">
        <f t="shared" si="54"/>
        <v>0</v>
      </c>
      <c r="CB156" s="1">
        <f>Surge_Predicted_Impact!$C$117</f>
        <v>0</v>
      </c>
      <c r="CC156" s="1">
        <f>Surge_Predicted_Impact!$C$118</f>
        <v>0</v>
      </c>
      <c r="CD156" s="1">
        <f>Surge_Predicted_Impact!$C$119</f>
        <v>0</v>
      </c>
      <c r="CE156" s="1">
        <f t="shared" si="55"/>
        <v>0</v>
      </c>
      <c r="CF156" s="152">
        <f>Surge_Predicted_Impact!$C$120</f>
        <v>0</v>
      </c>
      <c r="CH156" s="1">
        <f ca="1">D156*Surge_Predicted_Impact!$C$135</f>
        <v>926.19509820622602</v>
      </c>
      <c r="CI156" s="18">
        <f ca="1">(C156-C155)*Surge_Predicted_Impact!$C$135</f>
        <v>8.4753498807549477</v>
      </c>
      <c r="CJ156" s="18">
        <f ca="1">CJ155*(1- 1/Surge_Predicted_Impact!$C$137)+CI156</f>
        <v>233.48830664174588</v>
      </c>
      <c r="CK156" s="18">
        <f t="shared" ca="1" si="56"/>
        <v>225.01295676099093</v>
      </c>
      <c r="CL156" s="1">
        <f ca="1">CJ156*(1-Surge_Predicted_Impact!$C$136)</f>
        <v>198.46506064548399</v>
      </c>
      <c r="CM156" s="1">
        <f ca="1">CJ156*(1+Surge_Predicted_Impact!$C$136)</f>
        <v>268.51155263800774</v>
      </c>
      <c r="CN156" s="1">
        <f ca="1">CI156/Surge_Predicted_Impact!$C$138</f>
        <v>1.6950699761509895</v>
      </c>
      <c r="CO156" s="1">
        <f ca="1">CK156/Surge_Predicted_Impact!$C$140</f>
        <v>9.0005182704396365</v>
      </c>
      <c r="CP156" s="1">
        <f t="shared" ca="1" si="57"/>
        <v>10.695588246590626</v>
      </c>
      <c r="CQ156" s="1">
        <f ca="1">CI156/(Surge_Predicted_Impact!$C$138 + Surge_Predicted_Impact!$C$139)</f>
        <v>1.4125583134591579</v>
      </c>
      <c r="CR156" s="1">
        <f ca="1">CK156/(Surge_Predicted_Impact!$C$140 + Surge_Predicted_Impact!$C$141)</f>
        <v>8.6543444908073432</v>
      </c>
      <c r="CS156" s="152">
        <f>Surge_Predicted_Impact!$C$151</f>
        <v>12000</v>
      </c>
      <c r="CT156" s="152"/>
      <c r="CU156" s="1">
        <f ca="1">Surge_Predicted_Impact!$C$146*(Calculation!E156-Calculation!H156)</f>
        <v>-3.4088824788383045E-4</v>
      </c>
      <c r="CV156" s="1">
        <f ca="1">H155*1/Surge_Predicted_Impact!$C$60</f>
        <v>0.12984548392900352</v>
      </c>
      <c r="CW156" s="1">
        <f ca="1">CV156*Surge_Predicted_Impact!$C$144+CU156</f>
        <v>6.1513859485663458E-3</v>
      </c>
      <c r="CX156" s="1">
        <f ca="1">CX155*(1-1/Surge_Predicted_Impact!$C$147)+CW155</f>
        <v>11.442958982382871</v>
      </c>
      <c r="CY156" s="1">
        <f ca="1">$CX156*(1-Surge_Predicted_Impact!$C$145)</f>
        <v>8.5822192367871537</v>
      </c>
      <c r="CZ156" s="1">
        <f ca="1">$CX156*(1+Surge_Predicted_Impact!$C$145)</f>
        <v>14.303698727978588</v>
      </c>
      <c r="DA156" s="1">
        <f ca="1">CX156/Surge_Predicted_Impact!$C$148</f>
        <v>3.8143196607942902</v>
      </c>
      <c r="DB156" s="152">
        <f>Surge_Predicted_Impact!$C$152</f>
        <v>0</v>
      </c>
    </row>
    <row r="157" spans="2:106" x14ac:dyDescent="0.25">
      <c r="B157" s="30">
        <f t="shared" si="58"/>
        <v>44046</v>
      </c>
      <c r="C157" s="18">
        <f ca="1">INDIRECT(_xlfn.CONCAT(EpidemiologicalModel_Selection!$C$2,"!",EpidemiologicalModel_Selection!$C$5,ROW()-1))</f>
        <v>73732.019311014563</v>
      </c>
      <c r="D157" s="18">
        <f ca="1">INDIRECT(_xlfn.CONCAT(EpidemiologicalModel_Selection!$C$2,"!",EpidemiologicalModel_Selection!$C$3,ROW()-1))</f>
        <v>86.797849026083355</v>
      </c>
      <c r="E157" s="37">
        <f ca="1">INDIRECT(_xlfn.CONCAT(EpidemiologicalModel_Selection!$C$2,"!",EpidemiologicalModel_Selection!$C$4,ROW()-1))</f>
        <v>0.79401847836252271</v>
      </c>
      <c r="F157" s="37">
        <f ca="1">E157*Surge_Predicted_Impact!$D$53</f>
        <v>6.7332766965141927E-2</v>
      </c>
      <c r="G157" s="6">
        <f t="shared" ca="1" si="59"/>
        <v>0.79671322744823614</v>
      </c>
      <c r="H157" s="24">
        <f ca="1">H156*(1-1/Surge_Predicted_Impact!$C$60)+F157</f>
        <v>0.79671322744823614</v>
      </c>
      <c r="I157" s="24">
        <f ca="1">(1-Surge_Predicted_Impact!$C$68)*Calculation!O156</f>
        <v>8.2917841091841651E-2</v>
      </c>
      <c r="J157" s="24">
        <f ca="1">I157+(J156*(1-1/Surge_Predicted_Impact!$C$63))</f>
        <v>1.0178352464394735</v>
      </c>
      <c r="K157" s="24">
        <f ca="1">(1/Surge_Predicted_Impact!$C$62)*Calculation!L156</f>
        <v>3.6652116432844654E-2</v>
      </c>
      <c r="L157" s="24">
        <f ca="1">M157+L156*(1-1/Surge_Predicted_Impact!$C$62)</f>
        <v>0.41079585815357145</v>
      </c>
      <c r="M157" s="1">
        <f ca="1">E157*Surge_Predicted_Impact!$D$55</f>
        <v>7.6225773922802258E-3</v>
      </c>
      <c r="N157" s="6">
        <f ca="1">N156*(1-1/Surge_Predicted_Impact!$C$64)+K157</f>
        <v>0.58659688369432261</v>
      </c>
      <c r="O157" s="24">
        <f ca="1">N156*1/Surge_Predicted_Impact!$C$64</f>
        <v>7.856353818021114E-2</v>
      </c>
      <c r="P157" s="1">
        <f ca="1">E157*Surge_Predicted_Impact!$D$54</f>
        <v>5.2087612180581486E-2</v>
      </c>
      <c r="Q157" s="1">
        <f ca="1">Q156*(1-1/Surge_Predicted_Impact!$C$61)+P157</f>
        <v>5.6939388961110629</v>
      </c>
      <c r="R157" s="6">
        <f t="shared" ca="1" si="60"/>
        <v>7.1225700007041084</v>
      </c>
      <c r="S157" s="1">
        <f ca="1">E157*Surge_Predicted_Impact!$D$56</f>
        <v>3.8112886961401125E-5</v>
      </c>
      <c r="T157" s="6">
        <f ca="1">T156*(1-1/Surge_Predicted_Impact!$C$65)+S157</f>
        <v>1.0467823716539329E-3</v>
      </c>
      <c r="U157" s="1">
        <f ca="1">E157*Surge_Predicted_Impact!$D$57</f>
        <v>6.0980619138241803E-5</v>
      </c>
      <c r="V157" s="6">
        <f ca="1">U156*(1-1/Surge_Predicted_Impact!$C$66)+U157</f>
        <v>6.0980619138241803E-5</v>
      </c>
      <c r="W157" s="5">
        <f>Surge_Predicted_Impact!$C$72</f>
        <v>0</v>
      </c>
      <c r="X157" s="160">
        <f>Surge_Predicted_Impact!$C$73</f>
        <v>0</v>
      </c>
      <c r="Y157" s="5">
        <f>Surge_Predicted_Impact!$C$74</f>
        <v>0</v>
      </c>
      <c r="Z157" s="5">
        <f>Surge_Predicted_Impact!$C$75</f>
        <v>0</v>
      </c>
      <c r="AA157" s="5">
        <f>Surge_Predicted_Impact!$C$76</f>
        <v>0</v>
      </c>
      <c r="AC157" s="18">
        <f ca="1">_xlfn.CEILING.MATH(G157/Surge_Predicted_Impact!$C$92)*(24/Surge_Predicted_Impact!$C$89)*(7/Surge_Predicted_Impact!$C$90)</f>
        <v>5.25</v>
      </c>
      <c r="AD157" s="18">
        <f ca="1">_xlfn.CEILING.MATH(R157/Surge_Predicted_Impact!$C$93)*(24/Surge_Predicted_Impact!$C$89)*(7/Surge_Predicted_Impact!$C$90)</f>
        <v>15.75</v>
      </c>
      <c r="AE157" s="1">
        <f t="shared" ca="1" si="46"/>
        <v>21</v>
      </c>
      <c r="AF157" s="1">
        <f ca="1">_xlfn.CEILING.MATH(N157/Surge_Predicted_Impact!$C$94)*24/Surge_Predicted_Impact!$C$89*7/Surge_Predicted_Impact!$C$90</f>
        <v>5.25</v>
      </c>
      <c r="AG157" s="1">
        <f ca="1">_xlfn.CEILING.MATH(T157/Surge_Predicted_Impact!$C$95)*24/Surge_Predicted_Impact!$C$89*7/Surge_Predicted_Impact!$C$90</f>
        <v>5.25</v>
      </c>
      <c r="AH157" s="1">
        <f ca="1">_xlfn.CEILING.MATH(V157/Surge_Predicted_Impact!$C$96)*24/Surge_Predicted_Impact!$C$89*7/Surge_Predicted_Impact!$C$90</f>
        <v>5.25</v>
      </c>
      <c r="AI157" s="18">
        <f t="shared" ca="1" si="61"/>
        <v>36.75</v>
      </c>
      <c r="AJ157" s="41"/>
      <c r="AK157" s="23">
        <f ca="1">_xlfn.CEILING.MATH(G157/Surge_Predicted_Impact!$C$103)*24/Surge_Predicted_Impact!$C$100*7/Surge_Predicted_Impact!$C$101</f>
        <v>5.25</v>
      </c>
      <c r="AL157" s="23">
        <f ca="1">_xlfn.CEILING.MATH(R157/Surge_Predicted_Impact!$C$104)*24/Surge_Predicted_Impact!$C$100*7/Surge_Predicted_Impact!$C$101</f>
        <v>10.5</v>
      </c>
      <c r="AM157" s="23">
        <f ca="1">_xlfn.CEILING.MATH(N157/Surge_Predicted_Impact!$C$105)*24/Surge_Predicted_Impact!$C$100*7/Surge_Predicted_Impact!$C$101</f>
        <v>5.25</v>
      </c>
      <c r="AN157" s="23">
        <f ca="1">_xlfn.CEILING.MATH(T157/Surge_Predicted_Impact!$C$106)*24/Surge_Predicted_Impact!$C$100*7/Surge_Predicted_Impact!$C$101</f>
        <v>5.25</v>
      </c>
      <c r="AO157" s="23">
        <f ca="1">_xlfn.CEILING.MATH(V157/Surge_Predicted_Impact!$C$107)*24/Surge_Predicted_Impact!$C$100*7/Surge_Predicted_Impact!$C$101</f>
        <v>5.25</v>
      </c>
      <c r="AP157" s="1">
        <f t="shared" ca="1" si="47"/>
        <v>31.5</v>
      </c>
      <c r="AR157" s="38">
        <f ca="1">G157/Surge_Predicted_Impact!$C$81</f>
        <v>0.26557107581607869</v>
      </c>
      <c r="AS157" s="38">
        <f ca="1">$R157/Surge_Predicted_Impact!$C$82</f>
        <v>3.5612850003520542</v>
      </c>
      <c r="AT157" s="38">
        <f t="shared" ca="1" si="48"/>
        <v>3.8268560761681329</v>
      </c>
      <c r="AU157" s="38">
        <f ca="1">N157/Surge_Predicted_Impact!$C$83</f>
        <v>0.29329844184716131</v>
      </c>
      <c r="AV157" s="38">
        <f ca="1">T157/Surge_Predicted_Impact!$C$84</f>
        <v>5.2339118582696645E-4</v>
      </c>
      <c r="AW157" s="38">
        <f ca="1">V157/Surge_Predicted_Impact!$C$85</f>
        <v>1.5245154784560451E-5</v>
      </c>
      <c r="AX157" s="38">
        <f t="shared" ca="1" si="49"/>
        <v>4.120693154355906</v>
      </c>
      <c r="AZ157" s="1">
        <f ca="1">(AE157-BA156)*Surge_Predicted_Impact!$C$124</f>
        <v>0.13855151947133248</v>
      </c>
      <c r="BA157" s="1">
        <f ca="1">BA156*(1-1/Surge_Predicted_Impact!$C$125)+AZ157</f>
        <v>6.7730532828476013</v>
      </c>
      <c r="BB157" s="37">
        <f t="shared" ca="1" si="62"/>
        <v>27.773053282847602</v>
      </c>
      <c r="BC157" s="1">
        <f ca="1">(AF157-BD156)*Surge_Predicted_Impact!$C$124</f>
        <v>3.4004568960110379E-2</v>
      </c>
      <c r="BD157" s="1">
        <f ca="1">BD156*(1-1/Surge_Predicted_Impact!$C$125)+BC157</f>
        <v>1.7514374512355753</v>
      </c>
      <c r="BE157" s="37">
        <f t="shared" ca="1" si="50"/>
        <v>7.0014374512355753</v>
      </c>
      <c r="BF157" s="1">
        <f ca="1">(AI157-BG156)*Surge_Predicted_Impact!$C$124</f>
        <v>0.26466054971669556</v>
      </c>
      <c r="BG157" s="1">
        <f ca="1">BG156*(1-1/Surge_Predicted_Impact!$C$125)+BF157</f>
        <v>9.814038076023536</v>
      </c>
      <c r="BH157" s="37">
        <f t="shared" ca="1" si="51"/>
        <v>46.564038076023536</v>
      </c>
      <c r="BJ157" s="1">
        <f ca="1">(AT157-BK156)*Surge_Predicted_Impact!$C$124</f>
        <v>2.0089508346641916E-2</v>
      </c>
      <c r="BK157" s="1">
        <f ca="1">BK156*(1-1/Surge_Predicted_Impact!$C$125)+BJ157</f>
        <v>1.7081443754574446</v>
      </c>
      <c r="BL157" s="37">
        <f t="shared" ca="1" si="63"/>
        <v>5.535000451625578</v>
      </c>
      <c r="BM157" s="1">
        <f ca="1">(AU157-BN156)*Surge_Predicted_Impact!$C$124</f>
        <v>1.4483980386431454E-3</v>
      </c>
      <c r="BN157" s="1">
        <f ca="1">BN156*(1-1/Surge_Predicted_Impact!$C$125)+BM157</f>
        <v>0.13930284759414371</v>
      </c>
      <c r="BO157" s="37">
        <f t="shared" ca="1" si="64"/>
        <v>0.43260128944130505</v>
      </c>
      <c r="BP157" s="1">
        <f ca="1">(AX157-AY156)*Surge_Predicted_Impact!$C$124</f>
        <v>4.1206931543559061E-2</v>
      </c>
      <c r="BQ157" s="1">
        <f ca="1">BQ156*(1-1/Surge_Predicted_Impact!$C$125)+BP157</f>
        <v>2.8013854250776062</v>
      </c>
      <c r="BR157" s="1">
        <f t="shared" ca="1" si="52"/>
        <v>6.9220785794335118</v>
      </c>
      <c r="BS157" s="1">
        <f ca="1">(AP157-AQ156)*Surge_Predicted_Impact!$C$124</f>
        <v>0.315</v>
      </c>
      <c r="BT157" s="1">
        <f ca="1">BT156*(1-1/Surge_Predicted_Impact!$C$125)+BS157</f>
        <v>8.5068270618076465</v>
      </c>
      <c r="BU157" s="1">
        <f t="shared" ca="1" si="53"/>
        <v>40.006827061807648</v>
      </c>
      <c r="BW157" s="1">
        <f>Surge_Predicted_Impact!$C$112</f>
        <v>0</v>
      </c>
      <c r="BX157" s="1">
        <f>Surge_Predicted_Impact!$C$113</f>
        <v>0</v>
      </c>
      <c r="BY157" s="152">
        <f>Surge_Predicted_Impact!$C$114</f>
        <v>0</v>
      </c>
      <c r="BZ157" s="152">
        <f>Surge_Predicted_Impact!$C$115</f>
        <v>0</v>
      </c>
      <c r="CA157" s="152">
        <f t="shared" si="54"/>
        <v>0</v>
      </c>
      <c r="CB157" s="1">
        <f>Surge_Predicted_Impact!$C$117</f>
        <v>0</v>
      </c>
      <c r="CC157" s="1">
        <f>Surge_Predicted_Impact!$C$118</f>
        <v>0</v>
      </c>
      <c r="CD157" s="1">
        <f>Surge_Predicted_Impact!$C$119</f>
        <v>0</v>
      </c>
      <c r="CE157" s="1">
        <f t="shared" si="55"/>
        <v>0</v>
      </c>
      <c r="CF157" s="152">
        <f>Surge_Predicted_Impact!$C$120</f>
        <v>0</v>
      </c>
      <c r="CH157" s="1">
        <f ca="1">D157*Surge_Predicted_Impact!$C$135</f>
        <v>867.9784902608335</v>
      </c>
      <c r="CI157" s="18">
        <f ca="1">(C157-C156)*Surge_Predicted_Impact!$C$135</f>
        <v>7.9401847838016693</v>
      </c>
      <c r="CJ157" s="18">
        <f ca="1">CJ156*(1- 1/Surge_Predicted_Impact!$C$137)+CI157</f>
        <v>218.07966076137296</v>
      </c>
      <c r="CK157" s="18">
        <f t="shared" ca="1" si="56"/>
        <v>210.13947597757129</v>
      </c>
      <c r="CL157" s="1">
        <f ca="1">CJ157*(1-Surge_Predicted_Impact!$C$136)</f>
        <v>185.36771164716703</v>
      </c>
      <c r="CM157" s="1">
        <f ca="1">CJ157*(1+Surge_Predicted_Impact!$C$136)</f>
        <v>250.7916098755789</v>
      </c>
      <c r="CN157" s="1">
        <f ca="1">CI157/Surge_Predicted_Impact!$C$138</f>
        <v>1.5880369567603339</v>
      </c>
      <c r="CO157" s="1">
        <f ca="1">CK157/Surge_Predicted_Impact!$C$140</f>
        <v>8.405579039102852</v>
      </c>
      <c r="CP157" s="1">
        <f t="shared" ca="1" si="57"/>
        <v>9.9936159958631858</v>
      </c>
      <c r="CQ157" s="1">
        <f ca="1">CI157/(Surge_Predicted_Impact!$C$138 + Surge_Predicted_Impact!$C$139)</f>
        <v>1.3233641306336115</v>
      </c>
      <c r="CR157" s="1">
        <f ca="1">CK157/(Surge_Predicted_Impact!$C$140 + Surge_Predicted_Impact!$C$141)</f>
        <v>8.0822875375988961</v>
      </c>
      <c r="CS157" s="152">
        <f>Surge_Predicted_Impact!$C$151</f>
        <v>12000</v>
      </c>
      <c r="CT157" s="152"/>
      <c r="CU157" s="1">
        <f ca="1">Surge_Predicted_Impact!$C$146*(Calculation!E157-Calculation!H157)</f>
        <v>-2.6947490857134329E-4</v>
      </c>
      <c r="CV157" s="1">
        <f ca="1">H156*1/Surge_Predicted_Impact!$C$60</f>
        <v>0.1215634100805157</v>
      </c>
      <c r="CW157" s="1">
        <f ca="1">CV157*Surge_Predicted_Impact!$C$144+CU157</f>
        <v>5.8086955954544418E-3</v>
      </c>
      <c r="CX157" s="1">
        <f ca="1">CX156*(1-1/Surge_Predicted_Impact!$C$147)+CW156</f>
        <v>10.876962419212294</v>
      </c>
      <c r="CY157" s="1">
        <f ca="1">$CX157*(1-Surge_Predicted_Impact!$C$145)</f>
        <v>8.1577218144092214</v>
      </c>
      <c r="CZ157" s="1">
        <f ca="1">$CX157*(1+Surge_Predicted_Impact!$C$145)</f>
        <v>13.596203024015367</v>
      </c>
      <c r="DA157" s="1">
        <f ca="1">CX157/Surge_Predicted_Impact!$C$148</f>
        <v>3.6256541397374313</v>
      </c>
      <c r="DB157" s="152">
        <f>Surge_Predicted_Impact!$C$152</f>
        <v>0</v>
      </c>
    </row>
    <row r="158" spans="2:106" x14ac:dyDescent="0.25">
      <c r="B158" s="30">
        <f t="shared" si="58"/>
        <v>44047</v>
      </c>
      <c r="C158" s="18">
        <f ca="1">INDIRECT(_xlfn.CONCAT(EpidemiologicalModel_Selection!$C$2,"!",EpidemiologicalModel_Selection!$C$5,ROW()-1))</f>
        <v>73732.763204611372</v>
      </c>
      <c r="D158" s="18">
        <f ca="1">INDIRECT(_xlfn.CONCAT(EpidemiologicalModel_Selection!$C$2,"!",EpidemiologicalModel_Selection!$C$3,ROW()-1))</f>
        <v>81.341896263895265</v>
      </c>
      <c r="E158" s="37">
        <f ca="1">INDIRECT(_xlfn.CONCAT(EpidemiologicalModel_Selection!$C$2,"!",EpidemiologicalModel_Selection!$C$4,ROW()-1))</f>
        <v>0.74389359681790668</v>
      </c>
      <c r="F158" s="37">
        <f ca="1">E158*Surge_Predicted_Impact!$D$53</f>
        <v>6.3082177010158488E-2</v>
      </c>
      <c r="G158" s="6">
        <f t="shared" ca="1" si="59"/>
        <v>0.74597922910864667</v>
      </c>
      <c r="H158" s="24">
        <f ca="1">H157*(1-1/Surge_Predicted_Impact!$C$60)+F158</f>
        <v>0.74597922910864667</v>
      </c>
      <c r="I158" s="24">
        <f ca="1">(1-Surge_Predicted_Impact!$C$68)*Calculation!O157</f>
        <v>7.7385085107507967E-2</v>
      </c>
      <c r="J158" s="24">
        <f ca="1">I158+(J157*(1-1/Surge_Predicted_Impact!$C$63))</f>
        <v>0.94981529634134254</v>
      </c>
      <c r="K158" s="24">
        <f ca="1">(1/Surge_Predicted_Impact!$C$62)*Calculation!L157</f>
        <v>3.4232988179464283E-2</v>
      </c>
      <c r="L158" s="24">
        <f ca="1">M158+L157*(1-1/Surge_Predicted_Impact!$C$62)</f>
        <v>0.38370424850355905</v>
      </c>
      <c r="M158" s="1">
        <f ca="1">E158*Surge_Predicted_Impact!$D$55</f>
        <v>7.1413785294519114E-3</v>
      </c>
      <c r="N158" s="6">
        <f ca="1">N157*(1-1/Surge_Predicted_Impact!$C$64)+K158</f>
        <v>0.54750526141199662</v>
      </c>
      <c r="O158" s="24">
        <f ca="1">N157*1/Surge_Predicted_Impact!$C$64</f>
        <v>7.3324610461790327E-2</v>
      </c>
      <c r="P158" s="1">
        <f ca="1">E158*Surge_Predicted_Impact!$D$54</f>
        <v>4.8799419951254669E-2</v>
      </c>
      <c r="Q158" s="1">
        <f ca="1">Q157*(1-1/Surge_Predicted_Impact!$C$61)+P158</f>
        <v>5.3360283949115281</v>
      </c>
      <c r="R158" s="6">
        <f t="shared" ca="1" si="60"/>
        <v>6.6695479397564297</v>
      </c>
      <c r="S158" s="1">
        <f ca="1">E158*Surge_Predicted_Impact!$D$56</f>
        <v>3.5706892647259556E-5</v>
      </c>
      <c r="T158" s="6">
        <f ca="1">T157*(1-1/Surge_Predicted_Impact!$C$65)+S158</f>
        <v>9.7781102713579912E-4</v>
      </c>
      <c r="U158" s="1">
        <f ca="1">E158*Surge_Predicted_Impact!$D$57</f>
        <v>5.7131028235615288E-5</v>
      </c>
      <c r="V158" s="6">
        <f ca="1">U157*(1-1/Surge_Predicted_Impact!$C$66)+U158</f>
        <v>5.7131028235615288E-5</v>
      </c>
      <c r="W158" s="5">
        <f>Surge_Predicted_Impact!$C$72</f>
        <v>0</v>
      </c>
      <c r="X158" s="160">
        <f>Surge_Predicted_Impact!$C$73</f>
        <v>0</v>
      </c>
      <c r="Y158" s="5">
        <f>Surge_Predicted_Impact!$C$74</f>
        <v>0</v>
      </c>
      <c r="Z158" s="5">
        <f>Surge_Predicted_Impact!$C$75</f>
        <v>0</v>
      </c>
      <c r="AA158" s="5">
        <f>Surge_Predicted_Impact!$C$76</f>
        <v>0</v>
      </c>
      <c r="AC158" s="18">
        <f ca="1">_xlfn.CEILING.MATH(G158/Surge_Predicted_Impact!$C$92)*(24/Surge_Predicted_Impact!$C$89)*(7/Surge_Predicted_Impact!$C$90)</f>
        <v>5.25</v>
      </c>
      <c r="AD158" s="18">
        <f ca="1">_xlfn.CEILING.MATH(R158/Surge_Predicted_Impact!$C$93)*(24/Surge_Predicted_Impact!$C$89)*(7/Surge_Predicted_Impact!$C$90)</f>
        <v>15.75</v>
      </c>
      <c r="AE158" s="1">
        <f t="shared" ca="1" si="46"/>
        <v>21</v>
      </c>
      <c r="AF158" s="1">
        <f ca="1">_xlfn.CEILING.MATH(N158/Surge_Predicted_Impact!$C$94)*24/Surge_Predicted_Impact!$C$89*7/Surge_Predicted_Impact!$C$90</f>
        <v>5.25</v>
      </c>
      <c r="AG158" s="1">
        <f ca="1">_xlfn.CEILING.MATH(T158/Surge_Predicted_Impact!$C$95)*24/Surge_Predicted_Impact!$C$89*7/Surge_Predicted_Impact!$C$90</f>
        <v>5.25</v>
      </c>
      <c r="AH158" s="1">
        <f ca="1">_xlfn.CEILING.MATH(V158/Surge_Predicted_Impact!$C$96)*24/Surge_Predicted_Impact!$C$89*7/Surge_Predicted_Impact!$C$90</f>
        <v>5.25</v>
      </c>
      <c r="AI158" s="18">
        <f t="shared" ca="1" si="61"/>
        <v>36.75</v>
      </c>
      <c r="AJ158" s="41"/>
      <c r="AK158" s="23">
        <f ca="1">_xlfn.CEILING.MATH(G158/Surge_Predicted_Impact!$C$103)*24/Surge_Predicted_Impact!$C$100*7/Surge_Predicted_Impact!$C$101</f>
        <v>5.25</v>
      </c>
      <c r="AL158" s="23">
        <f ca="1">_xlfn.CEILING.MATH(R158/Surge_Predicted_Impact!$C$104)*24/Surge_Predicted_Impact!$C$100*7/Surge_Predicted_Impact!$C$101</f>
        <v>10.5</v>
      </c>
      <c r="AM158" s="23">
        <f ca="1">_xlfn.CEILING.MATH(N158/Surge_Predicted_Impact!$C$105)*24/Surge_Predicted_Impact!$C$100*7/Surge_Predicted_Impact!$C$101</f>
        <v>5.25</v>
      </c>
      <c r="AN158" s="23">
        <f ca="1">_xlfn.CEILING.MATH(T158/Surge_Predicted_Impact!$C$106)*24/Surge_Predicted_Impact!$C$100*7/Surge_Predicted_Impact!$C$101</f>
        <v>5.25</v>
      </c>
      <c r="AO158" s="23">
        <f ca="1">_xlfn.CEILING.MATH(V158/Surge_Predicted_Impact!$C$107)*24/Surge_Predicted_Impact!$C$100*7/Surge_Predicted_Impact!$C$101</f>
        <v>5.25</v>
      </c>
      <c r="AP158" s="1">
        <f t="shared" ca="1" si="47"/>
        <v>31.5</v>
      </c>
      <c r="AR158" s="38">
        <f ca="1">G158/Surge_Predicted_Impact!$C$81</f>
        <v>0.24865974303621555</v>
      </c>
      <c r="AS158" s="38">
        <f ca="1">$R158/Surge_Predicted_Impact!$C$82</f>
        <v>3.3347739698782148</v>
      </c>
      <c r="AT158" s="38">
        <f t="shared" ca="1" si="48"/>
        <v>3.5834337129144305</v>
      </c>
      <c r="AU158" s="38">
        <f ca="1">N158/Surge_Predicted_Impact!$C$83</f>
        <v>0.27375263070599831</v>
      </c>
      <c r="AV158" s="38">
        <f ca="1">T158/Surge_Predicted_Impact!$C$84</f>
        <v>4.8890551356789956E-4</v>
      </c>
      <c r="AW158" s="38">
        <f ca="1">V158/Surge_Predicted_Impact!$C$85</f>
        <v>1.4282757058903822E-5</v>
      </c>
      <c r="AX158" s="38">
        <f t="shared" ca="1" si="49"/>
        <v>3.8576895318910553</v>
      </c>
      <c r="AZ158" s="1">
        <f ca="1">(AE158-BA157)*Surge_Predicted_Impact!$C$124</f>
        <v>0.14226946717152397</v>
      </c>
      <c r="BA158" s="1">
        <f ca="1">BA157*(1-1/Surge_Predicted_Impact!$C$125)+AZ158</f>
        <v>6.4315332298157255</v>
      </c>
      <c r="BB158" s="37">
        <f t="shared" ca="1" si="62"/>
        <v>27.431533229815727</v>
      </c>
      <c r="BC158" s="1">
        <f ca="1">(AF158-BD157)*Surge_Predicted_Impact!$C$124</f>
        <v>3.4985625487644251E-2</v>
      </c>
      <c r="BD158" s="1">
        <f ca="1">BD157*(1-1/Surge_Predicted_Impact!$C$125)+BC158</f>
        <v>1.6613204016349641</v>
      </c>
      <c r="BE158" s="37">
        <f t="shared" ca="1" si="50"/>
        <v>6.9113204016349643</v>
      </c>
      <c r="BF158" s="1">
        <f ca="1">(AI158-BG157)*Surge_Predicted_Impact!$C$124</f>
        <v>0.26935961923976465</v>
      </c>
      <c r="BG158" s="1">
        <f ca="1">BG157*(1-1/Surge_Predicted_Impact!$C$125)+BF158</f>
        <v>9.382394975547335</v>
      </c>
      <c r="BH158" s="37">
        <f t="shared" ca="1" si="51"/>
        <v>46.132394975547335</v>
      </c>
      <c r="BJ158" s="1">
        <f ca="1">(AT158-BK157)*Surge_Predicted_Impact!$C$124</f>
        <v>1.8752893374569861E-2</v>
      </c>
      <c r="BK158" s="1">
        <f ca="1">BK157*(1-1/Surge_Predicted_Impact!$C$125)+BJ158</f>
        <v>1.6048869562993398</v>
      </c>
      <c r="BL158" s="37">
        <f t="shared" ca="1" si="63"/>
        <v>5.1883206692137698</v>
      </c>
      <c r="BM158" s="1">
        <f ca="1">(AU158-BN157)*Surge_Predicted_Impact!$C$124</f>
        <v>1.344497831118546E-3</v>
      </c>
      <c r="BN158" s="1">
        <f ca="1">BN157*(1-1/Surge_Predicted_Impact!$C$125)+BM158</f>
        <v>0.13069714202568056</v>
      </c>
      <c r="BO158" s="37">
        <f t="shared" ca="1" si="64"/>
        <v>0.40444977273167887</v>
      </c>
      <c r="BP158" s="1">
        <f ca="1">(AX158-AY157)*Surge_Predicted_Impact!$C$124</f>
        <v>3.8576895318910558E-2</v>
      </c>
      <c r="BQ158" s="1">
        <f ca="1">BQ157*(1-1/Surge_Predicted_Impact!$C$125)+BP158</f>
        <v>2.6398633614624023</v>
      </c>
      <c r="BR158" s="1">
        <f t="shared" ca="1" si="52"/>
        <v>6.4975528933534576</v>
      </c>
      <c r="BS158" s="1">
        <f ca="1">(AP158-AQ157)*Surge_Predicted_Impact!$C$124</f>
        <v>0.315</v>
      </c>
      <c r="BT158" s="1">
        <f ca="1">BT157*(1-1/Surge_Predicted_Impact!$C$125)+BS158</f>
        <v>8.214196557392814</v>
      </c>
      <c r="BU158" s="1">
        <f t="shared" ca="1" si="53"/>
        <v>39.71419655739281</v>
      </c>
      <c r="BW158" s="1">
        <f>Surge_Predicted_Impact!$C$112</f>
        <v>0</v>
      </c>
      <c r="BX158" s="1">
        <f>Surge_Predicted_Impact!$C$113</f>
        <v>0</v>
      </c>
      <c r="BY158" s="152">
        <f>Surge_Predicted_Impact!$C$114</f>
        <v>0</v>
      </c>
      <c r="BZ158" s="152">
        <f>Surge_Predicted_Impact!$C$115</f>
        <v>0</v>
      </c>
      <c r="CA158" s="152">
        <f t="shared" si="54"/>
        <v>0</v>
      </c>
      <c r="CB158" s="1">
        <f>Surge_Predicted_Impact!$C$117</f>
        <v>0</v>
      </c>
      <c r="CC158" s="1">
        <f>Surge_Predicted_Impact!$C$118</f>
        <v>0</v>
      </c>
      <c r="CD158" s="1">
        <f>Surge_Predicted_Impact!$C$119</f>
        <v>0</v>
      </c>
      <c r="CE158" s="1">
        <f t="shared" si="55"/>
        <v>0</v>
      </c>
      <c r="CF158" s="152">
        <f>Surge_Predicted_Impact!$C$120</f>
        <v>0</v>
      </c>
      <c r="CH158" s="1">
        <f ca="1">D158*Surge_Predicted_Impact!$C$135</f>
        <v>813.41896263895262</v>
      </c>
      <c r="CI158" s="18">
        <f ca="1">(C158-C157)*Surge_Predicted_Impact!$C$135</f>
        <v>7.438935968093574</v>
      </c>
      <c r="CJ158" s="18">
        <f ca="1">CJ157*(1- 1/Surge_Predicted_Impact!$C$137)+CI158</f>
        <v>203.71063065332925</v>
      </c>
      <c r="CK158" s="18">
        <f t="shared" ca="1" si="56"/>
        <v>196.27169468523567</v>
      </c>
      <c r="CL158" s="1">
        <f ca="1">CJ158*(1-Surge_Predicted_Impact!$C$136)</f>
        <v>173.15403605532987</v>
      </c>
      <c r="CM158" s="1">
        <f ca="1">CJ158*(1+Surge_Predicted_Impact!$C$136)</f>
        <v>234.26722525132863</v>
      </c>
      <c r="CN158" s="1">
        <f ca="1">CI158/Surge_Predicted_Impact!$C$138</f>
        <v>1.4877871936187148</v>
      </c>
      <c r="CO158" s="1">
        <f ca="1">CK158/Surge_Predicted_Impact!$C$140</f>
        <v>7.8508677874094266</v>
      </c>
      <c r="CP158" s="1">
        <f t="shared" ca="1" si="57"/>
        <v>9.3386549810281423</v>
      </c>
      <c r="CQ158" s="1">
        <f ca="1">CI158/(Surge_Predicted_Impact!$C$138 + Surge_Predicted_Impact!$C$139)</f>
        <v>1.2398226613489289</v>
      </c>
      <c r="CR158" s="1">
        <f ca="1">CK158/(Surge_Predicted_Impact!$C$140 + Surge_Predicted_Impact!$C$141)</f>
        <v>7.548911334047526</v>
      </c>
      <c r="CS158" s="152">
        <f>Surge_Predicted_Impact!$C$151</f>
        <v>12000</v>
      </c>
      <c r="CT158" s="152"/>
      <c r="CU158" s="1">
        <f ca="1">Surge_Predicted_Impact!$C$146*(Calculation!E158-Calculation!H158)</f>
        <v>-2.0856322907399918E-4</v>
      </c>
      <c r="CV158" s="1">
        <f ca="1">H157*1/Surge_Predicted_Impact!$C$60</f>
        <v>0.11381617534974801</v>
      </c>
      <c r="CW158" s="1">
        <f ca="1">CV158*Surge_Predicted_Impact!$C$144+CU158</f>
        <v>5.4822455384134017E-3</v>
      </c>
      <c r="CX158" s="1">
        <f ca="1">CX157*(1-1/Surge_Predicted_Impact!$C$147)+CW157</f>
        <v>10.338922993847135</v>
      </c>
      <c r="CY158" s="1">
        <f ca="1">$CX158*(1-Surge_Predicted_Impact!$C$145)</f>
        <v>7.7541922453853509</v>
      </c>
      <c r="CZ158" s="1">
        <f ca="1">$CX158*(1+Surge_Predicted_Impact!$C$145)</f>
        <v>12.923653742308918</v>
      </c>
      <c r="DA158" s="1">
        <f ca="1">CX158/Surge_Predicted_Impact!$C$148</f>
        <v>3.4463076646157114</v>
      </c>
      <c r="DB158" s="152">
        <f>Surge_Predicted_Impact!$C$152</f>
        <v>0</v>
      </c>
    </row>
    <row r="159" spans="2:106" x14ac:dyDescent="0.25">
      <c r="B159" s="30">
        <f t="shared" si="58"/>
        <v>44048</v>
      </c>
      <c r="C159" s="18">
        <f ca="1">INDIRECT(_xlfn.CONCAT(EpidemiologicalModel_Selection!$C$2,"!",EpidemiologicalModel_Selection!$C$5,ROW()-1))</f>
        <v>73733.460148500686</v>
      </c>
      <c r="D159" s="18">
        <f ca="1">INDIRECT(_xlfn.CONCAT(EpidemiologicalModel_Selection!$C$2,"!",EpidemiologicalModel_Selection!$C$3,ROW()-1))</f>
        <v>76.228704705794783</v>
      </c>
      <c r="E159" s="37">
        <f ca="1">INDIRECT(_xlfn.CONCAT(EpidemiologicalModel_Selection!$C$2,"!",EpidemiologicalModel_Selection!$C$4,ROW()-1))</f>
        <v>0.69694388932039142</v>
      </c>
      <c r="F159" s="37">
        <f ca="1">E159*Surge_Predicted_Impact!$D$53</f>
        <v>5.9100841814369191E-2</v>
      </c>
      <c r="G159" s="6">
        <f t="shared" ca="1" si="59"/>
        <v>0.6985116096217806</v>
      </c>
      <c r="H159" s="24">
        <f ca="1">H158*(1-1/Surge_Predicted_Impact!$C$60)+F159</f>
        <v>0.6985116096217806</v>
      </c>
      <c r="I159" s="24">
        <f ca="1">(1-Surge_Predicted_Impact!$C$68)*Calculation!O158</f>
        <v>7.2224741304863477E-2</v>
      </c>
      <c r="J159" s="24">
        <f ca="1">I159+(J158*(1-1/Surge_Predicted_Impact!$C$63))</f>
        <v>0.88635213816887137</v>
      </c>
      <c r="K159" s="24">
        <f ca="1">(1/Surge_Predicted_Impact!$C$62)*Calculation!L158</f>
        <v>3.197535404196325E-2</v>
      </c>
      <c r="L159" s="24">
        <f ca="1">M159+L158*(1-1/Surge_Predicted_Impact!$C$62)</f>
        <v>0.35841955579907153</v>
      </c>
      <c r="M159" s="1">
        <f ca="1">E159*Surge_Predicted_Impact!$D$55</f>
        <v>6.690661337475764E-3</v>
      </c>
      <c r="N159" s="6">
        <f ca="1">N158*(1-1/Surge_Predicted_Impact!$C$64)+K159</f>
        <v>0.51104245777746027</v>
      </c>
      <c r="O159" s="24">
        <f ca="1">N158*1/Surge_Predicted_Impact!$C$64</f>
        <v>6.8438157676499578E-2</v>
      </c>
      <c r="P159" s="1">
        <f ca="1">E159*Surge_Predicted_Impact!$D$54</f>
        <v>4.5719519139417672E-2</v>
      </c>
      <c r="Q159" s="1">
        <f ca="1">Q158*(1-1/Surge_Predicted_Impact!$C$61)+P159</f>
        <v>5.0006030287001222</v>
      </c>
      <c r="R159" s="6">
        <f t="shared" ca="1" si="60"/>
        <v>6.2453747226680649</v>
      </c>
      <c r="S159" s="1">
        <f ca="1">E159*Surge_Predicted_Impact!$D$56</f>
        <v>3.3453306687378821E-5</v>
      </c>
      <c r="T159" s="6">
        <f ca="1">T158*(1-1/Surge_Predicted_Impact!$C$65)+S159</f>
        <v>9.1348323110959813E-4</v>
      </c>
      <c r="U159" s="1">
        <f ca="1">E159*Surge_Predicted_Impact!$D$57</f>
        <v>5.3525290699806112E-5</v>
      </c>
      <c r="V159" s="6">
        <f ca="1">U158*(1-1/Surge_Predicted_Impact!$C$66)+U159</f>
        <v>5.3525290699806112E-5</v>
      </c>
      <c r="W159" s="5">
        <f>Surge_Predicted_Impact!$C$72</f>
        <v>0</v>
      </c>
      <c r="X159" s="160">
        <f>Surge_Predicted_Impact!$C$73</f>
        <v>0</v>
      </c>
      <c r="Y159" s="5">
        <f>Surge_Predicted_Impact!$C$74</f>
        <v>0</v>
      </c>
      <c r="Z159" s="5">
        <f>Surge_Predicted_Impact!$C$75</f>
        <v>0</v>
      </c>
      <c r="AA159" s="5">
        <f>Surge_Predicted_Impact!$C$76</f>
        <v>0</v>
      </c>
      <c r="AC159" s="18">
        <f ca="1">_xlfn.CEILING.MATH(G159/Surge_Predicted_Impact!$C$92)*(24/Surge_Predicted_Impact!$C$89)*(7/Surge_Predicted_Impact!$C$90)</f>
        <v>5.25</v>
      </c>
      <c r="AD159" s="18">
        <f ca="1">_xlfn.CEILING.MATH(R159/Surge_Predicted_Impact!$C$93)*(24/Surge_Predicted_Impact!$C$89)*(7/Surge_Predicted_Impact!$C$90)</f>
        <v>15.75</v>
      </c>
      <c r="AE159" s="1">
        <f t="shared" ca="1" si="46"/>
        <v>21</v>
      </c>
      <c r="AF159" s="1">
        <f ca="1">_xlfn.CEILING.MATH(N159/Surge_Predicted_Impact!$C$94)*24/Surge_Predicted_Impact!$C$89*7/Surge_Predicted_Impact!$C$90</f>
        <v>5.25</v>
      </c>
      <c r="AG159" s="1">
        <f ca="1">_xlfn.CEILING.MATH(T159/Surge_Predicted_Impact!$C$95)*24/Surge_Predicted_Impact!$C$89*7/Surge_Predicted_Impact!$C$90</f>
        <v>5.25</v>
      </c>
      <c r="AH159" s="1">
        <f ca="1">_xlfn.CEILING.MATH(V159/Surge_Predicted_Impact!$C$96)*24/Surge_Predicted_Impact!$C$89*7/Surge_Predicted_Impact!$C$90</f>
        <v>5.25</v>
      </c>
      <c r="AI159" s="18">
        <f t="shared" ca="1" si="61"/>
        <v>36.75</v>
      </c>
      <c r="AJ159" s="41"/>
      <c r="AK159" s="23">
        <f ca="1">_xlfn.CEILING.MATH(G159/Surge_Predicted_Impact!$C$103)*24/Surge_Predicted_Impact!$C$100*7/Surge_Predicted_Impact!$C$101</f>
        <v>5.25</v>
      </c>
      <c r="AL159" s="23">
        <f ca="1">_xlfn.CEILING.MATH(R159/Surge_Predicted_Impact!$C$104)*24/Surge_Predicted_Impact!$C$100*7/Surge_Predicted_Impact!$C$101</f>
        <v>10.5</v>
      </c>
      <c r="AM159" s="23">
        <f ca="1">_xlfn.CEILING.MATH(N159/Surge_Predicted_Impact!$C$105)*24/Surge_Predicted_Impact!$C$100*7/Surge_Predicted_Impact!$C$101</f>
        <v>5.25</v>
      </c>
      <c r="AN159" s="23">
        <f ca="1">_xlfn.CEILING.MATH(T159/Surge_Predicted_Impact!$C$106)*24/Surge_Predicted_Impact!$C$100*7/Surge_Predicted_Impact!$C$101</f>
        <v>5.25</v>
      </c>
      <c r="AO159" s="23">
        <f ca="1">_xlfn.CEILING.MATH(V159/Surge_Predicted_Impact!$C$107)*24/Surge_Predicted_Impact!$C$100*7/Surge_Predicted_Impact!$C$101</f>
        <v>5.25</v>
      </c>
      <c r="AP159" s="1">
        <f t="shared" ca="1" si="47"/>
        <v>31.5</v>
      </c>
      <c r="AR159" s="38">
        <f ca="1">G159/Surge_Predicted_Impact!$C$81</f>
        <v>0.2328372032072602</v>
      </c>
      <c r="AS159" s="38">
        <f ca="1">$R159/Surge_Predicted_Impact!$C$82</f>
        <v>3.1226873613340325</v>
      </c>
      <c r="AT159" s="38">
        <f t="shared" ca="1" si="48"/>
        <v>3.3555245645412928</v>
      </c>
      <c r="AU159" s="38">
        <f ca="1">N159/Surge_Predicted_Impact!$C$83</f>
        <v>0.25552122888873013</v>
      </c>
      <c r="AV159" s="38">
        <f ca="1">T159/Surge_Predicted_Impact!$C$84</f>
        <v>4.5674161555479906E-4</v>
      </c>
      <c r="AW159" s="38">
        <f ca="1">V159/Surge_Predicted_Impact!$C$85</f>
        <v>1.3381322674951528E-5</v>
      </c>
      <c r="AX159" s="38">
        <f t="shared" ca="1" si="49"/>
        <v>3.6115159163682526</v>
      </c>
      <c r="AZ159" s="1">
        <f ca="1">(AE159-BA158)*Surge_Predicted_Impact!$C$124</f>
        <v>0.14568466770184274</v>
      </c>
      <c r="BA159" s="1">
        <f ca="1">BA158*(1-1/Surge_Predicted_Impact!$C$125)+AZ159</f>
        <v>6.117822666816445</v>
      </c>
      <c r="BB159" s="37">
        <f t="shared" ca="1" si="62"/>
        <v>27.117822666816444</v>
      </c>
      <c r="BC159" s="1">
        <f ca="1">(AF159-BD158)*Surge_Predicted_Impact!$C$124</f>
        <v>3.5886795983650355E-2</v>
      </c>
      <c r="BD159" s="1">
        <f ca="1">BD158*(1-1/Surge_Predicted_Impact!$C$125)+BC159</f>
        <v>1.5785414546446885</v>
      </c>
      <c r="BE159" s="37">
        <f t="shared" ca="1" si="50"/>
        <v>6.8285414546446885</v>
      </c>
      <c r="BF159" s="1">
        <f ca="1">(AI159-BG158)*Surge_Predicted_Impact!$C$124</f>
        <v>0.27367605024452668</v>
      </c>
      <c r="BG159" s="1">
        <f ca="1">BG158*(1-1/Surge_Predicted_Impact!$C$125)+BF159</f>
        <v>8.9858999561099093</v>
      </c>
      <c r="BH159" s="37">
        <f t="shared" ca="1" si="51"/>
        <v>45.735899956109911</v>
      </c>
      <c r="BJ159" s="1">
        <f ca="1">(AT159-BK158)*Surge_Predicted_Impact!$C$124</f>
        <v>1.750637608241953E-2</v>
      </c>
      <c r="BK159" s="1">
        <f ca="1">BK158*(1-1/Surge_Predicted_Impact!$C$125)+BJ159</f>
        <v>1.5077585497889492</v>
      </c>
      <c r="BL159" s="37">
        <f t="shared" ca="1" si="63"/>
        <v>4.8632831143302422</v>
      </c>
      <c r="BM159" s="1">
        <f ca="1">(AU159-BN158)*Surge_Predicted_Impact!$C$124</f>
        <v>1.2482408686304957E-3</v>
      </c>
      <c r="BN159" s="1">
        <f ca="1">BN158*(1-1/Surge_Predicted_Impact!$C$125)+BM159</f>
        <v>0.1226098727496196</v>
      </c>
      <c r="BO159" s="37">
        <f t="shared" ca="1" si="64"/>
        <v>0.37813110163834973</v>
      </c>
      <c r="BP159" s="1">
        <f ca="1">(AX159-AY158)*Surge_Predicted_Impact!$C$124</f>
        <v>3.6115159163682527E-2</v>
      </c>
      <c r="BQ159" s="1">
        <f ca="1">BQ158*(1-1/Surge_Predicted_Impact!$C$125)+BP159</f>
        <v>2.4874168519501989</v>
      </c>
      <c r="BR159" s="1">
        <f t="shared" ca="1" si="52"/>
        <v>6.098932768318452</v>
      </c>
      <c r="BS159" s="1">
        <f ca="1">(AP159-AQ158)*Surge_Predicted_Impact!$C$124</f>
        <v>0.315</v>
      </c>
      <c r="BT159" s="1">
        <f ca="1">BT158*(1-1/Surge_Predicted_Impact!$C$125)+BS159</f>
        <v>7.9424682318647566</v>
      </c>
      <c r="BU159" s="1">
        <f t="shared" ca="1" si="53"/>
        <v>39.442468231864758</v>
      </c>
      <c r="BW159" s="1">
        <f>Surge_Predicted_Impact!$C$112</f>
        <v>0</v>
      </c>
      <c r="BX159" s="1">
        <f>Surge_Predicted_Impact!$C$113</f>
        <v>0</v>
      </c>
      <c r="BY159" s="152">
        <f>Surge_Predicted_Impact!$C$114</f>
        <v>0</v>
      </c>
      <c r="BZ159" s="152">
        <f>Surge_Predicted_Impact!$C$115</f>
        <v>0</v>
      </c>
      <c r="CA159" s="152">
        <f t="shared" si="54"/>
        <v>0</v>
      </c>
      <c r="CB159" s="1">
        <f>Surge_Predicted_Impact!$C$117</f>
        <v>0</v>
      </c>
      <c r="CC159" s="1">
        <f>Surge_Predicted_Impact!$C$118</f>
        <v>0</v>
      </c>
      <c r="CD159" s="1">
        <f>Surge_Predicted_Impact!$C$119</f>
        <v>0</v>
      </c>
      <c r="CE159" s="1">
        <f t="shared" si="55"/>
        <v>0</v>
      </c>
      <c r="CF159" s="152">
        <f>Surge_Predicted_Impact!$C$120</f>
        <v>0</v>
      </c>
      <c r="CH159" s="1">
        <f ca="1">D159*Surge_Predicted_Impact!$C$135</f>
        <v>762.2870470579478</v>
      </c>
      <c r="CI159" s="18">
        <f ca="1">(C159-C158)*Surge_Predicted_Impact!$C$135</f>
        <v>6.969438893138431</v>
      </c>
      <c r="CJ159" s="18">
        <f ca="1">CJ158*(1- 1/Surge_Predicted_Impact!$C$137)+CI159</f>
        <v>190.30900648113476</v>
      </c>
      <c r="CK159" s="18">
        <f t="shared" ca="1" si="56"/>
        <v>183.33956758799633</v>
      </c>
      <c r="CL159" s="1">
        <f ca="1">CJ159*(1-Surge_Predicted_Impact!$C$136)</f>
        <v>161.76265550896454</v>
      </c>
      <c r="CM159" s="1">
        <f ca="1">CJ159*(1+Surge_Predicted_Impact!$C$136)</f>
        <v>218.85535745330495</v>
      </c>
      <c r="CN159" s="1">
        <f ca="1">CI159/Surge_Predicted_Impact!$C$138</f>
        <v>1.3938877786276862</v>
      </c>
      <c r="CO159" s="1">
        <f ca="1">CK159/Surge_Predicted_Impact!$C$140</f>
        <v>7.3335827035198529</v>
      </c>
      <c r="CP159" s="1">
        <f t="shared" ca="1" si="57"/>
        <v>8.7274704821475382</v>
      </c>
      <c r="CQ159" s="1">
        <f ca="1">CI159/(Surge_Predicted_Impact!$C$138 + Surge_Predicted_Impact!$C$139)</f>
        <v>1.1615731488564052</v>
      </c>
      <c r="CR159" s="1">
        <f ca="1">CK159/(Surge_Predicted_Impact!$C$140 + Surge_Predicted_Impact!$C$141)</f>
        <v>7.0515218303075509</v>
      </c>
      <c r="CS159" s="152">
        <f>Surge_Predicted_Impact!$C$151</f>
        <v>12000</v>
      </c>
      <c r="CT159" s="152"/>
      <c r="CU159" s="1">
        <f ca="1">Surge_Predicted_Impact!$C$146*(Calculation!E159-Calculation!H159)</f>
        <v>-1.5677203013891861E-4</v>
      </c>
      <c r="CV159" s="1">
        <f ca="1">H158*1/Surge_Predicted_Impact!$C$60</f>
        <v>0.10656846130123523</v>
      </c>
      <c r="CW159" s="1">
        <f ca="1">CV159*Surge_Predicted_Impact!$C$144+CU159</f>
        <v>5.1716510349228435E-3</v>
      </c>
      <c r="CX159" s="1">
        <f ca="1">CX158*(1-1/Surge_Predicted_Impact!$C$147)+CW158</f>
        <v>9.8274590896931908</v>
      </c>
      <c r="CY159" s="1">
        <f ca="1">$CX159*(1-Surge_Predicted_Impact!$C$145)</f>
        <v>7.3705943172698927</v>
      </c>
      <c r="CZ159" s="1">
        <f ca="1">$CX159*(1+Surge_Predicted_Impact!$C$145)</f>
        <v>12.284323862116489</v>
      </c>
      <c r="DA159" s="1">
        <f ca="1">CX159/Surge_Predicted_Impact!$C$148</f>
        <v>3.2758196965643971</v>
      </c>
      <c r="DB159" s="152">
        <f>Surge_Predicted_Impact!$C$152</f>
        <v>0</v>
      </c>
    </row>
    <row r="160" spans="2:106" x14ac:dyDescent="0.25">
      <c r="B160" s="30">
        <f t="shared" si="58"/>
        <v>44049</v>
      </c>
      <c r="C160" s="18">
        <f ca="1">INDIRECT(_xlfn.CONCAT(EpidemiologicalModel_Selection!$C$2,"!",EpidemiologicalModel_Selection!$C$5,ROW()-1))</f>
        <v>73734.113115399668</v>
      </c>
      <c r="D160" s="18">
        <f ca="1">INDIRECT(_xlfn.CONCAT(EpidemiologicalModel_Selection!$C$2,"!",EpidemiologicalModel_Selection!$C$3,ROW()-1))</f>
        <v>71.43676412578435</v>
      </c>
      <c r="E160" s="37">
        <f ca="1">INDIRECT(_xlfn.CONCAT(EpidemiologicalModel_Selection!$C$2,"!",EpidemiologicalModel_Selection!$C$4,ROW()-1))</f>
        <v>0.65296689897477334</v>
      </c>
      <c r="F160" s="37">
        <f ca="1">E160*Surge_Predicted_Impact!$D$53</f>
        <v>5.537159303306078E-2</v>
      </c>
      <c r="G160" s="6">
        <f t="shared" ca="1" si="59"/>
        <v>0.65409582985172998</v>
      </c>
      <c r="H160" s="24">
        <f ca="1">H159*(1-1/Surge_Predicted_Impact!$C$60)+F160</f>
        <v>0.65409582985172998</v>
      </c>
      <c r="I160" s="24">
        <f ca="1">(1-Surge_Predicted_Impact!$C$68)*Calculation!O159</f>
        <v>6.7411585311352079E-2</v>
      </c>
      <c r="J160" s="24">
        <f ca="1">I160+(J159*(1-1/Surge_Predicted_Impact!$C$63))</f>
        <v>0.82714198945609896</v>
      </c>
      <c r="K160" s="24">
        <f ca="1">(1/Surge_Predicted_Impact!$C$62)*Calculation!L159</f>
        <v>2.9868296316589292E-2</v>
      </c>
      <c r="L160" s="24">
        <f ca="1">M160+L159*(1-1/Surge_Predicted_Impact!$C$62)</f>
        <v>0.33481974171264006</v>
      </c>
      <c r="M160" s="1">
        <f ca="1">E160*Surge_Predicted_Impact!$D$55</f>
        <v>6.26848223015783E-3</v>
      </c>
      <c r="N160" s="6">
        <f ca="1">N159*(1-1/Surge_Predicted_Impact!$C$64)+K160</f>
        <v>0.47703044687186702</v>
      </c>
      <c r="O160" s="24">
        <f ca="1">N159*1/Surge_Predicted_Impact!$C$64</f>
        <v>6.3880307222182534E-2</v>
      </c>
      <c r="P160" s="1">
        <f ca="1">E160*Surge_Predicted_Impact!$D$54</f>
        <v>4.2834628572745129E-2</v>
      </c>
      <c r="Q160" s="1">
        <f ca="1">Q159*(1-1/Surge_Predicted_Impact!$C$61)+P160</f>
        <v>4.6862517266514301</v>
      </c>
      <c r="R160" s="6">
        <f t="shared" ca="1" si="60"/>
        <v>5.8482134578201697</v>
      </c>
      <c r="S160" s="1">
        <f ca="1">E160*Surge_Predicted_Impact!$D$56</f>
        <v>3.1342411150789154E-5</v>
      </c>
      <c r="T160" s="6">
        <f ca="1">T159*(1-1/Surge_Predicted_Impact!$C$65)+S160</f>
        <v>8.5347731914942754E-4</v>
      </c>
      <c r="U160" s="1">
        <f ca="1">E160*Surge_Predicted_Impact!$D$57</f>
        <v>5.0147857841262644E-5</v>
      </c>
      <c r="V160" s="6">
        <f ca="1">U159*(1-1/Surge_Predicted_Impact!$C$66)+U160</f>
        <v>5.0147857841262644E-5</v>
      </c>
      <c r="W160" s="5">
        <f>Surge_Predicted_Impact!$C$72</f>
        <v>0</v>
      </c>
      <c r="X160" s="160">
        <f>Surge_Predicted_Impact!$C$73</f>
        <v>0</v>
      </c>
      <c r="Y160" s="5">
        <f>Surge_Predicted_Impact!$C$74</f>
        <v>0</v>
      </c>
      <c r="Z160" s="5">
        <f>Surge_Predicted_Impact!$C$75</f>
        <v>0</v>
      </c>
      <c r="AA160" s="5">
        <f>Surge_Predicted_Impact!$C$76</f>
        <v>0</v>
      </c>
      <c r="AC160" s="18">
        <f ca="1">_xlfn.CEILING.MATH(G160/Surge_Predicted_Impact!$C$92)*(24/Surge_Predicted_Impact!$C$89)*(7/Surge_Predicted_Impact!$C$90)</f>
        <v>5.25</v>
      </c>
      <c r="AD160" s="18">
        <f ca="1">_xlfn.CEILING.MATH(R160/Surge_Predicted_Impact!$C$93)*(24/Surge_Predicted_Impact!$C$89)*(7/Surge_Predicted_Impact!$C$90)</f>
        <v>10.5</v>
      </c>
      <c r="AE160" s="1">
        <f t="shared" ca="1" si="46"/>
        <v>15.75</v>
      </c>
      <c r="AF160" s="1">
        <f ca="1">_xlfn.CEILING.MATH(N160/Surge_Predicted_Impact!$C$94)*24/Surge_Predicted_Impact!$C$89*7/Surge_Predicted_Impact!$C$90</f>
        <v>5.25</v>
      </c>
      <c r="AG160" s="1">
        <f ca="1">_xlfn.CEILING.MATH(T160/Surge_Predicted_Impact!$C$95)*24/Surge_Predicted_Impact!$C$89*7/Surge_Predicted_Impact!$C$90</f>
        <v>5.25</v>
      </c>
      <c r="AH160" s="1">
        <f ca="1">_xlfn.CEILING.MATH(V160/Surge_Predicted_Impact!$C$96)*24/Surge_Predicted_Impact!$C$89*7/Surge_Predicted_Impact!$C$90</f>
        <v>5.25</v>
      </c>
      <c r="AI160" s="18">
        <f t="shared" ca="1" si="61"/>
        <v>31.5</v>
      </c>
      <c r="AJ160" s="41"/>
      <c r="AK160" s="23">
        <f ca="1">_xlfn.CEILING.MATH(G160/Surge_Predicted_Impact!$C$103)*24/Surge_Predicted_Impact!$C$100*7/Surge_Predicted_Impact!$C$101</f>
        <v>5.25</v>
      </c>
      <c r="AL160" s="23">
        <f ca="1">_xlfn.CEILING.MATH(R160/Surge_Predicted_Impact!$C$104)*24/Surge_Predicted_Impact!$C$100*7/Surge_Predicted_Impact!$C$101</f>
        <v>5.25</v>
      </c>
      <c r="AM160" s="23">
        <f ca="1">_xlfn.CEILING.MATH(N160/Surge_Predicted_Impact!$C$105)*24/Surge_Predicted_Impact!$C$100*7/Surge_Predicted_Impact!$C$101</f>
        <v>5.25</v>
      </c>
      <c r="AN160" s="23">
        <f ca="1">_xlfn.CEILING.MATH(T160/Surge_Predicted_Impact!$C$106)*24/Surge_Predicted_Impact!$C$100*7/Surge_Predicted_Impact!$C$101</f>
        <v>5.25</v>
      </c>
      <c r="AO160" s="23">
        <f ca="1">_xlfn.CEILING.MATH(V160/Surge_Predicted_Impact!$C$107)*24/Surge_Predicted_Impact!$C$100*7/Surge_Predicted_Impact!$C$101</f>
        <v>5.25</v>
      </c>
      <c r="AP160" s="1">
        <f t="shared" ca="1" si="47"/>
        <v>26.25</v>
      </c>
      <c r="AR160" s="38">
        <f ca="1">G160/Surge_Predicted_Impact!$C$81</f>
        <v>0.21803194328390998</v>
      </c>
      <c r="AS160" s="38">
        <f ca="1">$R160/Surge_Predicted_Impact!$C$82</f>
        <v>2.9241067289100848</v>
      </c>
      <c r="AT160" s="38">
        <f t="shared" ca="1" si="48"/>
        <v>3.1421386721939948</v>
      </c>
      <c r="AU160" s="38">
        <f ca="1">N160/Surge_Predicted_Impact!$C$83</f>
        <v>0.23851522343593351</v>
      </c>
      <c r="AV160" s="38">
        <f ca="1">T160/Surge_Predicted_Impact!$C$84</f>
        <v>4.2673865957471377E-4</v>
      </c>
      <c r="AW160" s="38">
        <f ca="1">V160/Surge_Predicted_Impact!$C$85</f>
        <v>1.2536964460315661E-5</v>
      </c>
      <c r="AX160" s="38">
        <f t="shared" ca="1" si="49"/>
        <v>3.3810931712539634</v>
      </c>
      <c r="AZ160" s="1">
        <f ca="1">(AE160-BA159)*Surge_Predicted_Impact!$C$124</f>
        <v>9.6321773331835558E-2</v>
      </c>
      <c r="BA160" s="1">
        <f ca="1">BA159*(1-1/Surge_Predicted_Impact!$C$125)+AZ160</f>
        <v>5.7771571068042489</v>
      </c>
      <c r="BB160" s="37">
        <f t="shared" ca="1" si="62"/>
        <v>21.52715710680425</v>
      </c>
      <c r="BC160" s="1">
        <f ca="1">(AF160-BD159)*Surge_Predicted_Impact!$C$124</f>
        <v>3.6714585453553113E-2</v>
      </c>
      <c r="BD160" s="1">
        <f ca="1">BD159*(1-1/Surge_Predicted_Impact!$C$125)+BC160</f>
        <v>1.5025030790521925</v>
      </c>
      <c r="BE160" s="37">
        <f t="shared" ca="1" si="50"/>
        <v>6.7525030790521923</v>
      </c>
      <c r="BF160" s="1">
        <f ca="1">(AI160-BG159)*Surge_Predicted_Impact!$C$124</f>
        <v>0.2251410004389009</v>
      </c>
      <c r="BG160" s="1">
        <f ca="1">BG159*(1-1/Surge_Predicted_Impact!$C$125)+BF160</f>
        <v>8.5691909596838176</v>
      </c>
      <c r="BH160" s="37">
        <f t="shared" ca="1" si="51"/>
        <v>40.069190959683816</v>
      </c>
      <c r="BJ160" s="1">
        <f ca="1">(AT160-BK159)*Surge_Predicted_Impact!$C$124</f>
        <v>1.6343801224050457E-2</v>
      </c>
      <c r="BK160" s="1">
        <f ca="1">BK159*(1-1/Surge_Predicted_Impact!$C$125)+BJ160</f>
        <v>1.4164053117423605</v>
      </c>
      <c r="BL160" s="37">
        <f t="shared" ca="1" si="63"/>
        <v>4.5585439839363548</v>
      </c>
      <c r="BM160" s="1">
        <f ca="1">(AU160-BN159)*Surge_Predicted_Impact!$C$124</f>
        <v>1.1590535068631391E-3</v>
      </c>
      <c r="BN160" s="1">
        <f ca="1">BN159*(1-1/Surge_Predicted_Impact!$C$125)+BM160</f>
        <v>0.11501107820293849</v>
      </c>
      <c r="BO160" s="37">
        <f t="shared" ca="1" si="64"/>
        <v>0.353526301638872</v>
      </c>
      <c r="BP160" s="1">
        <f ca="1">(AX160-AY159)*Surge_Predicted_Impact!$C$124</f>
        <v>3.3810931712539634E-2</v>
      </c>
      <c r="BQ160" s="1">
        <f ca="1">BQ159*(1-1/Surge_Predicted_Impact!$C$125)+BP160</f>
        <v>2.3435551513805812</v>
      </c>
      <c r="BR160" s="1">
        <f t="shared" ca="1" si="52"/>
        <v>5.724648322634545</v>
      </c>
      <c r="BS160" s="1">
        <f ca="1">(AP160-AQ159)*Surge_Predicted_Impact!$C$124</f>
        <v>0.26250000000000001</v>
      </c>
      <c r="BT160" s="1">
        <f ca="1">BT159*(1-1/Surge_Predicted_Impact!$C$125)+BS160</f>
        <v>7.6376490724458455</v>
      </c>
      <c r="BU160" s="1">
        <f t="shared" ca="1" si="53"/>
        <v>33.887649072445846</v>
      </c>
      <c r="BW160" s="1">
        <f>Surge_Predicted_Impact!$C$112</f>
        <v>0</v>
      </c>
      <c r="BX160" s="1">
        <f>Surge_Predicted_Impact!$C$113</f>
        <v>0</v>
      </c>
      <c r="BY160" s="152">
        <f>Surge_Predicted_Impact!$C$114</f>
        <v>0</v>
      </c>
      <c r="BZ160" s="152">
        <f>Surge_Predicted_Impact!$C$115</f>
        <v>0</v>
      </c>
      <c r="CA160" s="152">
        <f t="shared" si="54"/>
        <v>0</v>
      </c>
      <c r="CB160" s="1">
        <f>Surge_Predicted_Impact!$C$117</f>
        <v>0</v>
      </c>
      <c r="CC160" s="1">
        <f>Surge_Predicted_Impact!$C$118</f>
        <v>0</v>
      </c>
      <c r="CD160" s="1">
        <f>Surge_Predicted_Impact!$C$119</f>
        <v>0</v>
      </c>
      <c r="CE160" s="1">
        <f t="shared" si="55"/>
        <v>0</v>
      </c>
      <c r="CF160" s="152">
        <f>Surge_Predicted_Impact!$C$120</f>
        <v>0</v>
      </c>
      <c r="CH160" s="1">
        <f ca="1">D160*Surge_Predicted_Impact!$C$135</f>
        <v>714.3676412578435</v>
      </c>
      <c r="CI160" s="18">
        <f ca="1">(C160-C159)*Surge_Predicted_Impact!$C$135</f>
        <v>6.5296689898241311</v>
      </c>
      <c r="CJ160" s="18">
        <f ca="1">CJ159*(1- 1/Surge_Predicted_Impact!$C$137)+CI160</f>
        <v>177.80777482284543</v>
      </c>
      <c r="CK160" s="18">
        <f t="shared" ca="1" si="56"/>
        <v>171.2781058330213</v>
      </c>
      <c r="CL160" s="1">
        <f ca="1">CJ160*(1-Surge_Predicted_Impact!$C$136)</f>
        <v>151.13660859941862</v>
      </c>
      <c r="CM160" s="1">
        <f ca="1">CJ160*(1+Surge_Predicted_Impact!$C$136)</f>
        <v>204.47894104627224</v>
      </c>
      <c r="CN160" s="1">
        <f ca="1">CI160/Surge_Predicted_Impact!$C$138</f>
        <v>1.3059337979648262</v>
      </c>
      <c r="CO160" s="1">
        <f ca="1">CK160/Surge_Predicted_Impact!$C$140</f>
        <v>6.851124233320852</v>
      </c>
      <c r="CP160" s="1">
        <f t="shared" ca="1" si="57"/>
        <v>8.1570580312856791</v>
      </c>
      <c r="CQ160" s="1">
        <f ca="1">CI160/(Surge_Predicted_Impact!$C$138 + Surge_Predicted_Impact!$C$139)</f>
        <v>1.0882781649706885</v>
      </c>
      <c r="CR160" s="1">
        <f ca="1">CK160/(Surge_Predicted_Impact!$C$140 + Surge_Predicted_Impact!$C$141)</f>
        <v>6.5876194551162035</v>
      </c>
      <c r="CS160" s="152">
        <f>Surge_Predicted_Impact!$C$151</f>
        <v>12000</v>
      </c>
      <c r="CT160" s="152"/>
      <c r="CU160" s="1">
        <f ca="1">Surge_Predicted_Impact!$C$146*(Calculation!E160-Calculation!H160)</f>
        <v>-1.1289308769566465E-4</v>
      </c>
      <c r="CV160" s="1">
        <f ca="1">H159*1/Surge_Predicted_Impact!$C$60</f>
        <v>9.9787372803111521E-2</v>
      </c>
      <c r="CW160" s="1">
        <f ca="1">CV160*Surge_Predicted_Impact!$C$144+CU160</f>
        <v>4.8764755524599119E-3</v>
      </c>
      <c r="CX160" s="1">
        <f ca="1">CX159*(1-1/Surge_Predicted_Impact!$C$147)+CW159</f>
        <v>9.3412577862434532</v>
      </c>
      <c r="CY160" s="1">
        <f ca="1">$CX160*(1-Surge_Predicted_Impact!$C$145)</f>
        <v>7.0059433396825899</v>
      </c>
      <c r="CZ160" s="1">
        <f ca="1">$CX160*(1+Surge_Predicted_Impact!$C$145)</f>
        <v>11.676572232804316</v>
      </c>
      <c r="DA160" s="1">
        <f ca="1">CX160/Surge_Predicted_Impact!$C$148</f>
        <v>3.1137525954144842</v>
      </c>
      <c r="DB160" s="152">
        <f>Surge_Predicted_Impact!$C$152</f>
        <v>0</v>
      </c>
    </row>
    <row r="161" spans="2:106" x14ac:dyDescent="0.25">
      <c r="B161" s="30">
        <f t="shared" si="58"/>
        <v>44050</v>
      </c>
      <c r="C161" s="18">
        <f ca="1">INDIRECT(_xlfn.CONCAT(EpidemiologicalModel_Selection!$C$2,"!",EpidemiologicalModel_Selection!$C$5,ROW()-1))</f>
        <v>73734.72488863852</v>
      </c>
      <c r="D161" s="18">
        <f ca="1">INDIRECT(_xlfn.CONCAT(EpidemiologicalModel_Selection!$C$2,"!",EpidemiologicalModel_Selection!$C$3,ROW()-1))</f>
        <v>66.945911355662972</v>
      </c>
      <c r="E161" s="37">
        <f ca="1">INDIRECT(_xlfn.CONCAT(EpidemiologicalModel_Selection!$C$2,"!",EpidemiologicalModel_Selection!$C$4,ROW()-1))</f>
        <v>0.6117732388633158</v>
      </c>
      <c r="F161" s="37">
        <f ca="1">E161*Surge_Predicted_Impact!$D$53</f>
        <v>5.1878370655609178E-2</v>
      </c>
      <c r="G161" s="6">
        <f t="shared" ca="1" si="59"/>
        <v>0.61253193909994919</v>
      </c>
      <c r="H161" s="24">
        <f ca="1">H160*(1-1/Surge_Predicted_Impact!$C$60)+F161</f>
        <v>0.61253193909994919</v>
      </c>
      <c r="I161" s="24">
        <f ca="1">(1-Surge_Predicted_Impact!$C$68)*Calculation!O160</f>
        <v>6.2922102613849798E-2</v>
      </c>
      <c r="J161" s="24">
        <f ca="1">I161+(J160*(1-1/Surge_Predicted_Impact!$C$63))</f>
        <v>0.77190095071907749</v>
      </c>
      <c r="K161" s="24">
        <f ca="1">(1/Surge_Predicted_Impact!$C$62)*Calculation!L160</f>
        <v>2.7901645142720005E-2</v>
      </c>
      <c r="L161" s="24">
        <f ca="1">M161+L160*(1-1/Surge_Predicted_Impact!$C$62)</f>
        <v>0.31279111966300788</v>
      </c>
      <c r="M161" s="1">
        <f ca="1">E161*Surge_Predicted_Impact!$D$55</f>
        <v>5.8730230930878376E-3</v>
      </c>
      <c r="N161" s="6">
        <f ca="1">N160*(1-1/Surge_Predicted_Impact!$C$64)+K161</f>
        <v>0.44530328615560366</v>
      </c>
      <c r="O161" s="24">
        <f ca="1">N160*1/Surge_Predicted_Impact!$C$64</f>
        <v>5.9628805858983377E-2</v>
      </c>
      <c r="P161" s="1">
        <f ca="1">E161*Surge_Predicted_Impact!$D$54</f>
        <v>4.013232446943351E-2</v>
      </c>
      <c r="Q161" s="1">
        <f ca="1">Q160*(1-1/Surge_Predicted_Impact!$C$61)+P161</f>
        <v>4.3916517849314758</v>
      </c>
      <c r="R161" s="6">
        <f t="shared" ca="1" si="60"/>
        <v>5.4763438553135613</v>
      </c>
      <c r="S161" s="1">
        <f ca="1">E161*Surge_Predicted_Impact!$D$56</f>
        <v>2.9365115465439189E-5</v>
      </c>
      <c r="T161" s="6">
        <f ca="1">T160*(1-1/Surge_Predicted_Impact!$C$65)+S161</f>
        <v>7.9749470269992401E-4</v>
      </c>
      <c r="U161" s="1">
        <f ca="1">E161*Surge_Predicted_Impact!$D$57</f>
        <v>4.69841847447027E-5</v>
      </c>
      <c r="V161" s="6">
        <f ca="1">U160*(1-1/Surge_Predicted_Impact!$C$66)+U161</f>
        <v>4.69841847447027E-5</v>
      </c>
      <c r="W161" s="5">
        <f>Surge_Predicted_Impact!$C$72</f>
        <v>0</v>
      </c>
      <c r="X161" s="160">
        <f>Surge_Predicted_Impact!$C$73</f>
        <v>0</v>
      </c>
      <c r="Y161" s="5">
        <f>Surge_Predicted_Impact!$C$74</f>
        <v>0</v>
      </c>
      <c r="Z161" s="5">
        <f>Surge_Predicted_Impact!$C$75</f>
        <v>0</v>
      </c>
      <c r="AA161" s="5">
        <f>Surge_Predicted_Impact!$C$76</f>
        <v>0</v>
      </c>
      <c r="AC161" s="18">
        <f ca="1">_xlfn.CEILING.MATH(G161/Surge_Predicted_Impact!$C$92)*(24/Surge_Predicted_Impact!$C$89)*(7/Surge_Predicted_Impact!$C$90)</f>
        <v>5.25</v>
      </c>
      <c r="AD161" s="18">
        <f ca="1">_xlfn.CEILING.MATH(R161/Surge_Predicted_Impact!$C$93)*(24/Surge_Predicted_Impact!$C$89)*(7/Surge_Predicted_Impact!$C$90)</f>
        <v>10.5</v>
      </c>
      <c r="AE161" s="1">
        <f t="shared" ca="1" si="46"/>
        <v>15.75</v>
      </c>
      <c r="AF161" s="1">
        <f ca="1">_xlfn.CEILING.MATH(N161/Surge_Predicted_Impact!$C$94)*24/Surge_Predicted_Impact!$C$89*7/Surge_Predicted_Impact!$C$90</f>
        <v>5.25</v>
      </c>
      <c r="AG161" s="1">
        <f ca="1">_xlfn.CEILING.MATH(T161/Surge_Predicted_Impact!$C$95)*24/Surge_Predicted_Impact!$C$89*7/Surge_Predicted_Impact!$C$90</f>
        <v>5.25</v>
      </c>
      <c r="AH161" s="1">
        <f ca="1">_xlfn.CEILING.MATH(V161/Surge_Predicted_Impact!$C$96)*24/Surge_Predicted_Impact!$C$89*7/Surge_Predicted_Impact!$C$90</f>
        <v>5.25</v>
      </c>
      <c r="AI161" s="18">
        <f t="shared" ca="1" si="61"/>
        <v>31.5</v>
      </c>
      <c r="AJ161" s="41"/>
      <c r="AK161" s="23">
        <f ca="1">_xlfn.CEILING.MATH(G161/Surge_Predicted_Impact!$C$103)*24/Surge_Predicted_Impact!$C$100*7/Surge_Predicted_Impact!$C$101</f>
        <v>5.25</v>
      </c>
      <c r="AL161" s="23">
        <f ca="1">_xlfn.CEILING.MATH(R161/Surge_Predicted_Impact!$C$104)*24/Surge_Predicted_Impact!$C$100*7/Surge_Predicted_Impact!$C$101</f>
        <v>5.25</v>
      </c>
      <c r="AM161" s="23">
        <f ca="1">_xlfn.CEILING.MATH(N161/Surge_Predicted_Impact!$C$105)*24/Surge_Predicted_Impact!$C$100*7/Surge_Predicted_Impact!$C$101</f>
        <v>5.25</v>
      </c>
      <c r="AN161" s="23">
        <f ca="1">_xlfn.CEILING.MATH(T161/Surge_Predicted_Impact!$C$106)*24/Surge_Predicted_Impact!$C$100*7/Surge_Predicted_Impact!$C$101</f>
        <v>5.25</v>
      </c>
      <c r="AO161" s="23">
        <f ca="1">_xlfn.CEILING.MATH(V161/Surge_Predicted_Impact!$C$107)*24/Surge_Predicted_Impact!$C$100*7/Surge_Predicted_Impact!$C$101</f>
        <v>5.25</v>
      </c>
      <c r="AP161" s="1">
        <f t="shared" ca="1" si="47"/>
        <v>26.25</v>
      </c>
      <c r="AR161" s="38">
        <f ca="1">G161/Surge_Predicted_Impact!$C$81</f>
        <v>0.2041773130333164</v>
      </c>
      <c r="AS161" s="38">
        <f ca="1">$R161/Surge_Predicted_Impact!$C$82</f>
        <v>2.7381719276567806</v>
      </c>
      <c r="AT161" s="38">
        <f t="shared" ca="1" si="48"/>
        <v>2.9423492406900968</v>
      </c>
      <c r="AU161" s="38">
        <f ca="1">N161/Surge_Predicted_Impact!$C$83</f>
        <v>0.22265164307780183</v>
      </c>
      <c r="AV161" s="38">
        <f ca="1">T161/Surge_Predicted_Impact!$C$84</f>
        <v>3.9874735134996201E-4</v>
      </c>
      <c r="AW161" s="38">
        <f ca="1">V161/Surge_Predicted_Impact!$C$85</f>
        <v>1.1746046186175675E-5</v>
      </c>
      <c r="AX161" s="38">
        <f t="shared" ca="1" si="49"/>
        <v>3.1654113771654351</v>
      </c>
      <c r="AZ161" s="1">
        <f ca="1">(AE161-BA160)*Surge_Predicted_Impact!$C$124</f>
        <v>9.9728428931957505E-2</v>
      </c>
      <c r="BA161" s="1">
        <f ca="1">BA160*(1-1/Surge_Predicted_Impact!$C$125)+AZ161</f>
        <v>5.4642314566787604</v>
      </c>
      <c r="BB161" s="37">
        <f t="shared" ca="1" si="62"/>
        <v>21.21423145667876</v>
      </c>
      <c r="BC161" s="1">
        <f ca="1">(AF161-BD160)*Surge_Predicted_Impact!$C$124</f>
        <v>3.7474969209478078E-2</v>
      </c>
      <c r="BD161" s="1">
        <f ca="1">BD160*(1-1/Surge_Predicted_Impact!$C$125)+BC161</f>
        <v>1.4326563997579425</v>
      </c>
      <c r="BE161" s="37">
        <f t="shared" ca="1" si="50"/>
        <v>6.682656399757942</v>
      </c>
      <c r="BF161" s="1">
        <f ca="1">(AI161-BG160)*Surge_Predicted_Impact!$C$124</f>
        <v>0.22930809040316186</v>
      </c>
      <c r="BG161" s="1">
        <f ca="1">BG160*(1-1/Surge_Predicted_Impact!$C$125)+BF161</f>
        <v>8.186413981538136</v>
      </c>
      <c r="BH161" s="37">
        <f t="shared" ca="1" si="51"/>
        <v>39.686413981538138</v>
      </c>
      <c r="BJ161" s="1">
        <f ca="1">(AT161-BK160)*Surge_Predicted_Impact!$C$124</f>
        <v>1.5259439289477364E-2</v>
      </c>
      <c r="BK161" s="1">
        <f ca="1">BK160*(1-1/Surge_Predicted_Impact!$C$125)+BJ161</f>
        <v>1.3304929430502408</v>
      </c>
      <c r="BL161" s="37">
        <f t="shared" ca="1" si="63"/>
        <v>4.2728421837403374</v>
      </c>
      <c r="BM161" s="1">
        <f ca="1">(AU161-BN160)*Surge_Predicted_Impact!$C$124</f>
        <v>1.0764056487486335E-3</v>
      </c>
      <c r="BN161" s="1">
        <f ca="1">BN160*(1-1/Surge_Predicted_Impact!$C$125)+BM161</f>
        <v>0.10787240683719151</v>
      </c>
      <c r="BO161" s="37">
        <f t="shared" ca="1" si="64"/>
        <v>0.33052404991499335</v>
      </c>
      <c r="BP161" s="1">
        <f ca="1">(AX161-AY160)*Surge_Predicted_Impact!$C$124</f>
        <v>3.1654113771654349E-2</v>
      </c>
      <c r="BQ161" s="1">
        <f ca="1">BQ160*(1-1/Surge_Predicted_Impact!$C$125)+BP161</f>
        <v>2.2078124686250513</v>
      </c>
      <c r="BR161" s="1">
        <f t="shared" ca="1" si="52"/>
        <v>5.373223845790486</v>
      </c>
      <c r="BS161" s="1">
        <f ca="1">(AP161-AQ160)*Surge_Predicted_Impact!$C$124</f>
        <v>0.26250000000000001</v>
      </c>
      <c r="BT161" s="1">
        <f ca="1">BT160*(1-1/Surge_Predicted_Impact!$C$125)+BS161</f>
        <v>7.3546027101282858</v>
      </c>
      <c r="BU161" s="1">
        <f t="shared" ca="1" si="53"/>
        <v>33.604602710128283</v>
      </c>
      <c r="BW161" s="1">
        <f>Surge_Predicted_Impact!$C$112</f>
        <v>0</v>
      </c>
      <c r="BX161" s="1">
        <f>Surge_Predicted_Impact!$C$113</f>
        <v>0</v>
      </c>
      <c r="BY161" s="152">
        <f>Surge_Predicted_Impact!$C$114</f>
        <v>0</v>
      </c>
      <c r="BZ161" s="152">
        <f>Surge_Predicted_Impact!$C$115</f>
        <v>0</v>
      </c>
      <c r="CA161" s="152">
        <f t="shared" si="54"/>
        <v>0</v>
      </c>
      <c r="CB161" s="1">
        <f>Surge_Predicted_Impact!$C$117</f>
        <v>0</v>
      </c>
      <c r="CC161" s="1">
        <f>Surge_Predicted_Impact!$C$118</f>
        <v>0</v>
      </c>
      <c r="CD161" s="1">
        <f>Surge_Predicted_Impact!$C$119</f>
        <v>0</v>
      </c>
      <c r="CE161" s="1">
        <f t="shared" si="55"/>
        <v>0</v>
      </c>
      <c r="CF161" s="152">
        <f>Surge_Predicted_Impact!$C$120</f>
        <v>0</v>
      </c>
      <c r="CH161" s="1">
        <f ca="1">D161*Surge_Predicted_Impact!$C$135</f>
        <v>669.45911355662975</v>
      </c>
      <c r="CI161" s="18">
        <f ca="1">(C161-C160)*Surge_Predicted_Impact!$C$135</f>
        <v>6.1177323885203805</v>
      </c>
      <c r="CJ161" s="18">
        <f ca="1">CJ160*(1- 1/Surge_Predicted_Impact!$C$137)+CI161</f>
        <v>166.14472972908126</v>
      </c>
      <c r="CK161" s="18">
        <f t="shared" ca="1" si="56"/>
        <v>160.02699734056088</v>
      </c>
      <c r="CL161" s="1">
        <f ca="1">CJ161*(1-Surge_Predicted_Impact!$C$136)</f>
        <v>141.22302026971906</v>
      </c>
      <c r="CM161" s="1">
        <f ca="1">CJ161*(1+Surge_Predicted_Impact!$C$136)</f>
        <v>191.06643918844344</v>
      </c>
      <c r="CN161" s="1">
        <f ca="1">CI161/Surge_Predicted_Impact!$C$138</f>
        <v>1.2235464777040761</v>
      </c>
      <c r="CO161" s="1">
        <f ca="1">CK161/Surge_Predicted_Impact!$C$140</f>
        <v>6.4010798936224349</v>
      </c>
      <c r="CP161" s="1">
        <f t="shared" ca="1" si="57"/>
        <v>7.624626371326511</v>
      </c>
      <c r="CQ161" s="1">
        <f ca="1">CI161/(Surge_Predicted_Impact!$C$138 + Surge_Predicted_Impact!$C$139)</f>
        <v>1.0196220647533967</v>
      </c>
      <c r="CR161" s="1">
        <f ca="1">CK161/(Surge_Predicted_Impact!$C$140 + Surge_Predicted_Impact!$C$141)</f>
        <v>6.1548845130984953</v>
      </c>
      <c r="CS161" s="152">
        <f>Surge_Predicted_Impact!$C$151</f>
        <v>12000</v>
      </c>
      <c r="CT161" s="152"/>
      <c r="CU161" s="1">
        <f ca="1">Surge_Predicted_Impact!$C$146*(Calculation!E161-Calculation!H161)</f>
        <v>-7.5870023663338071E-5</v>
      </c>
      <c r="CV161" s="1">
        <f ca="1">H160*1/Surge_Predicted_Impact!$C$60</f>
        <v>9.3442261407389995E-2</v>
      </c>
      <c r="CW161" s="1">
        <f ca="1">CV161*Surge_Predicted_Impact!$C$144+CU161</f>
        <v>4.5962430467061614E-3</v>
      </c>
      <c r="CX161" s="1">
        <f ca="1">CX160*(1-1/Surge_Predicted_Impact!$C$147)+CW160</f>
        <v>8.8790713724837396</v>
      </c>
      <c r="CY161" s="1">
        <f ca="1">$CX161*(1-Surge_Predicted_Impact!$C$145)</f>
        <v>6.6593035293628047</v>
      </c>
      <c r="CZ161" s="1">
        <f ca="1">$CX161*(1+Surge_Predicted_Impact!$C$145)</f>
        <v>11.098839215604674</v>
      </c>
      <c r="DA161" s="1">
        <f ca="1">CX161/Surge_Predicted_Impact!$C$148</f>
        <v>2.9596904574945797</v>
      </c>
      <c r="DB161" s="152">
        <f>Surge_Predicted_Impact!$C$152</f>
        <v>0</v>
      </c>
    </row>
    <row r="162" spans="2:106" x14ac:dyDescent="0.25">
      <c r="B162" s="30">
        <f t="shared" si="58"/>
        <v>44051</v>
      </c>
      <c r="C162" s="18">
        <f ca="1">INDIRECT(_xlfn.CONCAT(EpidemiologicalModel_Selection!$C$2,"!",EpidemiologicalModel_Selection!$C$5,ROW()-1))</f>
        <v>73735.298074367383</v>
      </c>
      <c r="D162" s="18">
        <f ca="1">INDIRECT(_xlfn.CONCAT(EpidemiologicalModel_Selection!$C$2,"!",EpidemiologicalModel_Selection!$C$3,ROW()-1))</f>
        <v>62.737246273402292</v>
      </c>
      <c r="E162" s="37">
        <f ca="1">INDIRECT(_xlfn.CONCAT(EpidemiologicalModel_Selection!$C$2,"!",EpidemiologicalModel_Selection!$C$4,ROW()-1))</f>
        <v>0.57318572885815222</v>
      </c>
      <c r="F162" s="37">
        <f ca="1">E162*Surge_Predicted_Impact!$D$53</f>
        <v>4.860614980717131E-2</v>
      </c>
      <c r="G162" s="6">
        <f t="shared" ca="1" si="59"/>
        <v>0.57363352617855634</v>
      </c>
      <c r="H162" s="24">
        <f ca="1">H161*(1-1/Surge_Predicted_Impact!$C$60)+F162</f>
        <v>0.57363352617855634</v>
      </c>
      <c r="I162" s="24">
        <f ca="1">(1-Surge_Predicted_Impact!$C$68)*Calculation!O161</f>
        <v>5.8734373771098629E-2</v>
      </c>
      <c r="J162" s="24">
        <f ca="1">I162+(J161*(1-1/Surge_Predicted_Impact!$C$63))</f>
        <v>0.72036376010173653</v>
      </c>
      <c r="K162" s="24">
        <f ca="1">(1/Surge_Predicted_Impact!$C$62)*Calculation!L161</f>
        <v>2.6065926638583987E-2</v>
      </c>
      <c r="L162" s="24">
        <f ca="1">M162+L161*(1-1/Surge_Predicted_Impact!$C$62)</f>
        <v>0.29222777602146216</v>
      </c>
      <c r="M162" s="1">
        <f ca="1">E162*Surge_Predicted_Impact!$D$55</f>
        <v>5.5025829970382668E-3</v>
      </c>
      <c r="N162" s="6">
        <f ca="1">N161*(1-1/Surge_Predicted_Impact!$C$64)+K162</f>
        <v>0.41570630202473718</v>
      </c>
      <c r="O162" s="24">
        <f ca="1">N161*1/Surge_Predicted_Impact!$C$64</f>
        <v>5.5662910769450458E-2</v>
      </c>
      <c r="P162" s="1">
        <f ca="1">E162*Surge_Predicted_Impact!$D$54</f>
        <v>3.7600983813094783E-2</v>
      </c>
      <c r="Q162" s="1">
        <f ca="1">Q161*(1-1/Surge_Predicted_Impact!$C$61)+P162</f>
        <v>4.1155633555351789</v>
      </c>
      <c r="R162" s="6">
        <f t="shared" ca="1" si="60"/>
        <v>5.1281548916583768</v>
      </c>
      <c r="S162" s="1">
        <f ca="1">E162*Surge_Predicted_Impact!$D$56</f>
        <v>2.7512914985191333E-5</v>
      </c>
      <c r="T162" s="6">
        <f ca="1">T161*(1-1/Surge_Predicted_Impact!$C$65)+S162</f>
        <v>7.4525814741512291E-4</v>
      </c>
      <c r="U162" s="1">
        <f ca="1">E162*Surge_Predicted_Impact!$D$57</f>
        <v>4.4020663976306135E-5</v>
      </c>
      <c r="V162" s="6">
        <f ca="1">U161*(1-1/Surge_Predicted_Impact!$C$66)+U162</f>
        <v>4.4020663976306135E-5</v>
      </c>
      <c r="W162" s="5">
        <f>Surge_Predicted_Impact!$C$72</f>
        <v>0</v>
      </c>
      <c r="X162" s="160">
        <f>Surge_Predicted_Impact!$C$73</f>
        <v>0</v>
      </c>
      <c r="Y162" s="5">
        <f>Surge_Predicted_Impact!$C$74</f>
        <v>0</v>
      </c>
      <c r="Z162" s="5">
        <f>Surge_Predicted_Impact!$C$75</f>
        <v>0</v>
      </c>
      <c r="AA162" s="5">
        <f>Surge_Predicted_Impact!$C$76</f>
        <v>0</v>
      </c>
      <c r="AC162" s="18">
        <f ca="1">_xlfn.CEILING.MATH(G162/Surge_Predicted_Impact!$C$92)*(24/Surge_Predicted_Impact!$C$89)*(7/Surge_Predicted_Impact!$C$90)</f>
        <v>5.25</v>
      </c>
      <c r="AD162" s="18">
        <f ca="1">_xlfn.CEILING.MATH(R162/Surge_Predicted_Impact!$C$93)*(24/Surge_Predicted_Impact!$C$89)*(7/Surge_Predicted_Impact!$C$90)</f>
        <v>10.5</v>
      </c>
      <c r="AE162" s="1">
        <f t="shared" ca="1" si="46"/>
        <v>15.75</v>
      </c>
      <c r="AF162" s="1">
        <f ca="1">_xlfn.CEILING.MATH(N162/Surge_Predicted_Impact!$C$94)*24/Surge_Predicted_Impact!$C$89*7/Surge_Predicted_Impact!$C$90</f>
        <v>5.25</v>
      </c>
      <c r="AG162" s="1">
        <f ca="1">_xlfn.CEILING.MATH(T162/Surge_Predicted_Impact!$C$95)*24/Surge_Predicted_Impact!$C$89*7/Surge_Predicted_Impact!$C$90</f>
        <v>5.25</v>
      </c>
      <c r="AH162" s="1">
        <f ca="1">_xlfn.CEILING.MATH(V162/Surge_Predicted_Impact!$C$96)*24/Surge_Predicted_Impact!$C$89*7/Surge_Predicted_Impact!$C$90</f>
        <v>5.25</v>
      </c>
      <c r="AI162" s="18">
        <f t="shared" ca="1" si="61"/>
        <v>31.5</v>
      </c>
      <c r="AJ162" s="41"/>
      <c r="AK162" s="23">
        <f ca="1">_xlfn.CEILING.MATH(G162/Surge_Predicted_Impact!$C$103)*24/Surge_Predicted_Impact!$C$100*7/Surge_Predicted_Impact!$C$101</f>
        <v>5.25</v>
      </c>
      <c r="AL162" s="23">
        <f ca="1">_xlfn.CEILING.MATH(R162/Surge_Predicted_Impact!$C$104)*24/Surge_Predicted_Impact!$C$100*7/Surge_Predicted_Impact!$C$101</f>
        <v>5.25</v>
      </c>
      <c r="AM162" s="23">
        <f ca="1">_xlfn.CEILING.MATH(N162/Surge_Predicted_Impact!$C$105)*24/Surge_Predicted_Impact!$C$100*7/Surge_Predicted_Impact!$C$101</f>
        <v>5.25</v>
      </c>
      <c r="AN162" s="23">
        <f ca="1">_xlfn.CEILING.MATH(T162/Surge_Predicted_Impact!$C$106)*24/Surge_Predicted_Impact!$C$100*7/Surge_Predicted_Impact!$C$101</f>
        <v>5.25</v>
      </c>
      <c r="AO162" s="23">
        <f ca="1">_xlfn.CEILING.MATH(V162/Surge_Predicted_Impact!$C$107)*24/Surge_Predicted_Impact!$C$100*7/Surge_Predicted_Impact!$C$101</f>
        <v>5.25</v>
      </c>
      <c r="AP162" s="1">
        <f t="shared" ca="1" si="47"/>
        <v>26.25</v>
      </c>
      <c r="AR162" s="38">
        <f ca="1">G162/Surge_Predicted_Impact!$C$81</f>
        <v>0.19121117539285212</v>
      </c>
      <c r="AS162" s="38">
        <f ca="1">$R162/Surge_Predicted_Impact!$C$82</f>
        <v>2.5640774458291884</v>
      </c>
      <c r="AT162" s="38">
        <f t="shared" ca="1" si="48"/>
        <v>2.7552886212220407</v>
      </c>
      <c r="AU162" s="38">
        <f ca="1">N162/Surge_Predicted_Impact!$C$83</f>
        <v>0.20785315101236859</v>
      </c>
      <c r="AV162" s="38">
        <f ca="1">T162/Surge_Predicted_Impact!$C$84</f>
        <v>3.7262907370756146E-4</v>
      </c>
      <c r="AW162" s="38">
        <f ca="1">V162/Surge_Predicted_Impact!$C$85</f>
        <v>1.1005165994076534E-5</v>
      </c>
      <c r="AX162" s="38">
        <f t="shared" ca="1" si="49"/>
        <v>2.963525406474111</v>
      </c>
      <c r="AZ162" s="1">
        <f ca="1">(AE162-BA161)*Surge_Predicted_Impact!$C$124</f>
        <v>0.1028576854332124</v>
      </c>
      <c r="BA162" s="1">
        <f ca="1">BA161*(1-1/Surge_Predicted_Impact!$C$125)+AZ162</f>
        <v>5.1767868952063472</v>
      </c>
      <c r="BB162" s="37">
        <f t="shared" ca="1" si="62"/>
        <v>20.926786895206348</v>
      </c>
      <c r="BC162" s="1">
        <f ca="1">(AF162-BD161)*Surge_Predicted_Impact!$C$124</f>
        <v>3.8173436002420576E-2</v>
      </c>
      <c r="BD162" s="1">
        <f ca="1">BD161*(1-1/Surge_Predicted_Impact!$C$125)+BC162</f>
        <v>1.368497235777653</v>
      </c>
      <c r="BE162" s="37">
        <f t="shared" ca="1" si="50"/>
        <v>6.618497235777653</v>
      </c>
      <c r="BF162" s="1">
        <f ca="1">(AI162-BG161)*Surge_Predicted_Impact!$C$124</f>
        <v>0.23313586018461863</v>
      </c>
      <c r="BG162" s="1">
        <f ca="1">BG161*(1-1/Surge_Predicted_Impact!$C$125)+BF162</f>
        <v>7.8348059858986021</v>
      </c>
      <c r="BH162" s="37">
        <f t="shared" ca="1" si="51"/>
        <v>39.334805985898605</v>
      </c>
      <c r="BJ162" s="1">
        <f ca="1">(AT162-BK161)*Surge_Predicted_Impact!$C$124</f>
        <v>1.4247956781717998E-2</v>
      </c>
      <c r="BK162" s="1">
        <f ca="1">BK161*(1-1/Surge_Predicted_Impact!$C$125)+BJ162</f>
        <v>1.2497056896140846</v>
      </c>
      <c r="BL162" s="37">
        <f t="shared" ca="1" si="63"/>
        <v>4.0049943108361248</v>
      </c>
      <c r="BM162" s="1">
        <f ca="1">(AU162-BN161)*Surge_Predicted_Impact!$C$124</f>
        <v>9.9980744175177071E-4</v>
      </c>
      <c r="BN162" s="1">
        <f ca="1">BN161*(1-1/Surge_Predicted_Impact!$C$125)+BM162</f>
        <v>0.10116704236200104</v>
      </c>
      <c r="BO162" s="37">
        <f t="shared" ca="1" si="64"/>
        <v>0.30902019337436964</v>
      </c>
      <c r="BP162" s="1">
        <f ca="1">(AX162-AY161)*Surge_Predicted_Impact!$C$124</f>
        <v>2.9635254064741112E-2</v>
      </c>
      <c r="BQ162" s="1">
        <f ca="1">BQ161*(1-1/Surge_Predicted_Impact!$C$125)+BP162</f>
        <v>2.0797468320737176</v>
      </c>
      <c r="BR162" s="1">
        <f t="shared" ca="1" si="52"/>
        <v>5.0432722385478286</v>
      </c>
      <c r="BS162" s="1">
        <f ca="1">(AP162-AQ161)*Surge_Predicted_Impact!$C$124</f>
        <v>0.26250000000000001</v>
      </c>
      <c r="BT162" s="1">
        <f ca="1">BT161*(1-1/Surge_Predicted_Impact!$C$125)+BS162</f>
        <v>7.0917739451191233</v>
      </c>
      <c r="BU162" s="1">
        <f t="shared" ca="1" si="53"/>
        <v>33.341773945119122</v>
      </c>
      <c r="BW162" s="1">
        <f>Surge_Predicted_Impact!$C$112</f>
        <v>0</v>
      </c>
      <c r="BX162" s="1">
        <f>Surge_Predicted_Impact!$C$113</f>
        <v>0</v>
      </c>
      <c r="BY162" s="152">
        <f>Surge_Predicted_Impact!$C$114</f>
        <v>0</v>
      </c>
      <c r="BZ162" s="152">
        <f>Surge_Predicted_Impact!$C$115</f>
        <v>0</v>
      </c>
      <c r="CA162" s="152">
        <f t="shared" si="54"/>
        <v>0</v>
      </c>
      <c r="CB162" s="1">
        <f>Surge_Predicted_Impact!$C$117</f>
        <v>0</v>
      </c>
      <c r="CC162" s="1">
        <f>Surge_Predicted_Impact!$C$118</f>
        <v>0</v>
      </c>
      <c r="CD162" s="1">
        <f>Surge_Predicted_Impact!$C$119</f>
        <v>0</v>
      </c>
      <c r="CE162" s="1">
        <f t="shared" si="55"/>
        <v>0</v>
      </c>
      <c r="CF162" s="152">
        <f>Surge_Predicted_Impact!$C$120</f>
        <v>0</v>
      </c>
      <c r="CH162" s="1">
        <f ca="1">D162*Surge_Predicted_Impact!$C$135</f>
        <v>627.37246273402297</v>
      </c>
      <c r="CI162" s="18">
        <f ca="1">(C162-C161)*Surge_Predicted_Impact!$C$135</f>
        <v>5.7318572886288166</v>
      </c>
      <c r="CJ162" s="18">
        <f ca="1">CJ161*(1- 1/Surge_Predicted_Impact!$C$137)+CI162</f>
        <v>155.26211404480196</v>
      </c>
      <c r="CK162" s="18">
        <f t="shared" ca="1" si="56"/>
        <v>149.53025675617315</v>
      </c>
      <c r="CL162" s="1">
        <f ca="1">CJ162*(1-Surge_Predicted_Impact!$C$136)</f>
        <v>131.97279693808167</v>
      </c>
      <c r="CM162" s="1">
        <f ca="1">CJ162*(1+Surge_Predicted_Impact!$C$136)</f>
        <v>178.55143115152225</v>
      </c>
      <c r="CN162" s="1">
        <f ca="1">CI162/Surge_Predicted_Impact!$C$138</f>
        <v>1.1463714577257633</v>
      </c>
      <c r="CO162" s="1">
        <f ca="1">CK162/Surge_Predicted_Impact!$C$140</f>
        <v>5.9812102702469261</v>
      </c>
      <c r="CP162" s="1">
        <f t="shared" ca="1" si="57"/>
        <v>7.1275817279726894</v>
      </c>
      <c r="CQ162" s="1">
        <f ca="1">CI162/(Surge_Predicted_Impact!$C$138 + Surge_Predicted_Impact!$C$139)</f>
        <v>0.95530954810480273</v>
      </c>
      <c r="CR162" s="1">
        <f ca="1">CK162/(Surge_Predicted_Impact!$C$140 + Surge_Predicted_Impact!$C$141)</f>
        <v>5.7511637213912747</v>
      </c>
      <c r="CS162" s="152">
        <f>Surge_Predicted_Impact!$C$151</f>
        <v>12000</v>
      </c>
      <c r="CT162" s="152"/>
      <c r="CU162" s="1">
        <f ca="1">Surge_Predicted_Impact!$C$146*(Calculation!E162-Calculation!H162)</f>
        <v>-4.4779732040411971E-5</v>
      </c>
      <c r="CV162" s="1">
        <f ca="1">H161*1/Surge_Predicted_Impact!$C$60</f>
        <v>8.7504562728564175E-2</v>
      </c>
      <c r="CW162" s="1">
        <f ca="1">CV162*Surge_Predicted_Impact!$C$144+CU162</f>
        <v>4.3304484043877973E-3</v>
      </c>
      <c r="CX162" s="1">
        <f ca="1">CX161*(1-1/Surge_Predicted_Impact!$C$147)+CW161</f>
        <v>8.439714046906257</v>
      </c>
      <c r="CY162" s="1">
        <f ca="1">$CX162*(1-Surge_Predicted_Impact!$C$145)</f>
        <v>6.3297855351796928</v>
      </c>
      <c r="CZ162" s="1">
        <f ca="1">$CX162*(1+Surge_Predicted_Impact!$C$145)</f>
        <v>10.549642558632822</v>
      </c>
      <c r="DA162" s="1">
        <f ca="1">CX162/Surge_Predicted_Impact!$C$148</f>
        <v>2.8132380156354189</v>
      </c>
      <c r="DB162" s="152">
        <f>Surge_Predicted_Impact!$C$152</f>
        <v>0</v>
      </c>
    </row>
    <row r="163" spans="2:106" x14ac:dyDescent="0.25">
      <c r="B163" s="30">
        <f t="shared" si="58"/>
        <v>44052</v>
      </c>
      <c r="C163" s="18">
        <f ca="1">INDIRECT(_xlfn.CONCAT(EpidemiologicalModel_Selection!$C$2,"!",EpidemiologicalModel_Selection!$C$5,ROW()-1))</f>
        <v>73735.835112959146</v>
      </c>
      <c r="D163" s="18">
        <f ca="1">INDIRECT(_xlfn.CONCAT(EpidemiologicalModel_Selection!$C$2,"!",EpidemiologicalModel_Selection!$C$3,ROW()-1))</f>
        <v>58.793052988497521</v>
      </c>
      <c r="E163" s="37">
        <f ca="1">INDIRECT(_xlfn.CONCAT(EpidemiologicalModel_Selection!$C$2,"!",EpidemiologicalModel_Selection!$C$4,ROW()-1))</f>
        <v>0.53703859176675905</v>
      </c>
      <c r="F163" s="37">
        <f ca="1">E163*Surge_Predicted_Impact!$D$53</f>
        <v>4.5540872581821171E-2</v>
      </c>
      <c r="G163" s="6">
        <f t="shared" ca="1" si="59"/>
        <v>0.53722675216344096</v>
      </c>
      <c r="H163" s="24">
        <f ca="1">H162*(1-1/Surge_Predicted_Impact!$C$60)+F163</f>
        <v>0.53722675216344096</v>
      </c>
      <c r="I163" s="24">
        <f ca="1">(1-Surge_Predicted_Impact!$C$68)*Calculation!O162</f>
        <v>5.4827967107908701E-2</v>
      </c>
      <c r="J163" s="24">
        <f ca="1">I163+(J162*(1-1/Surge_Predicted_Impact!$C$63))</f>
        <v>0.67228261862368288</v>
      </c>
      <c r="K163" s="24">
        <f ca="1">(1/Surge_Predicted_Impact!$C$62)*Calculation!L162</f>
        <v>2.435231466845518E-2</v>
      </c>
      <c r="L163" s="24">
        <f ca="1">M163+L162*(1-1/Surge_Predicted_Impact!$C$62)</f>
        <v>0.27303103183396787</v>
      </c>
      <c r="M163" s="1">
        <f ca="1">E163*Surge_Predicted_Impact!$D$55</f>
        <v>5.1555704809608917E-3</v>
      </c>
      <c r="N163" s="6">
        <f ca="1">N162*(1-1/Surge_Predicted_Impact!$C$64)+K163</f>
        <v>0.38809532894010018</v>
      </c>
      <c r="O163" s="24">
        <f ca="1">N162*1/Surge_Predicted_Impact!$C$64</f>
        <v>5.1963287753092148E-2</v>
      </c>
      <c r="P163" s="1">
        <f ca="1">E163*Surge_Predicted_Impact!$D$54</f>
        <v>3.5229731619899389E-2</v>
      </c>
      <c r="Q163" s="1">
        <f ca="1">Q162*(1-1/Surge_Predicted_Impact!$C$61)+P163</f>
        <v>3.856824276045423</v>
      </c>
      <c r="R163" s="6">
        <f t="shared" ca="1" si="60"/>
        <v>4.8021379265030735</v>
      </c>
      <c r="S163" s="1">
        <f ca="1">E163*Surge_Predicted_Impact!$D$56</f>
        <v>2.577785240480446E-5</v>
      </c>
      <c r="T163" s="6">
        <f ca="1">T162*(1-1/Surge_Predicted_Impact!$C$65)+S163</f>
        <v>6.9651018507841506E-4</v>
      </c>
      <c r="U163" s="1">
        <f ca="1">E163*Surge_Predicted_Impact!$D$57</f>
        <v>4.1244563847687135E-5</v>
      </c>
      <c r="V163" s="6">
        <f ca="1">U162*(1-1/Surge_Predicted_Impact!$C$66)+U163</f>
        <v>4.1244563847687135E-5</v>
      </c>
      <c r="W163" s="5">
        <f>Surge_Predicted_Impact!$C$72</f>
        <v>0</v>
      </c>
      <c r="X163" s="160">
        <f>Surge_Predicted_Impact!$C$73</f>
        <v>0</v>
      </c>
      <c r="Y163" s="5">
        <f>Surge_Predicted_Impact!$C$74</f>
        <v>0</v>
      </c>
      <c r="Z163" s="5">
        <f>Surge_Predicted_Impact!$C$75</f>
        <v>0</v>
      </c>
      <c r="AA163" s="5">
        <f>Surge_Predicted_Impact!$C$76</f>
        <v>0</v>
      </c>
      <c r="AC163" s="18">
        <f ca="1">_xlfn.CEILING.MATH(G163/Surge_Predicted_Impact!$C$92)*(24/Surge_Predicted_Impact!$C$89)*(7/Surge_Predicted_Impact!$C$90)</f>
        <v>5.25</v>
      </c>
      <c r="AD163" s="18">
        <f ca="1">_xlfn.CEILING.MATH(R163/Surge_Predicted_Impact!$C$93)*(24/Surge_Predicted_Impact!$C$89)*(7/Surge_Predicted_Impact!$C$90)</f>
        <v>10.5</v>
      </c>
      <c r="AE163" s="1">
        <f t="shared" ca="1" si="46"/>
        <v>15.75</v>
      </c>
      <c r="AF163" s="1">
        <f ca="1">_xlfn.CEILING.MATH(N163/Surge_Predicted_Impact!$C$94)*24/Surge_Predicted_Impact!$C$89*7/Surge_Predicted_Impact!$C$90</f>
        <v>5.25</v>
      </c>
      <c r="AG163" s="1">
        <f ca="1">_xlfn.CEILING.MATH(T163/Surge_Predicted_Impact!$C$95)*24/Surge_Predicted_Impact!$C$89*7/Surge_Predicted_Impact!$C$90</f>
        <v>5.25</v>
      </c>
      <c r="AH163" s="1">
        <f ca="1">_xlfn.CEILING.MATH(V163/Surge_Predicted_Impact!$C$96)*24/Surge_Predicted_Impact!$C$89*7/Surge_Predicted_Impact!$C$90</f>
        <v>5.25</v>
      </c>
      <c r="AI163" s="18">
        <f t="shared" ca="1" si="61"/>
        <v>31.5</v>
      </c>
      <c r="AJ163" s="41"/>
      <c r="AK163" s="23">
        <f ca="1">_xlfn.CEILING.MATH(G163/Surge_Predicted_Impact!$C$103)*24/Surge_Predicted_Impact!$C$100*7/Surge_Predicted_Impact!$C$101</f>
        <v>5.25</v>
      </c>
      <c r="AL163" s="23">
        <f ca="1">_xlfn.CEILING.MATH(R163/Surge_Predicted_Impact!$C$104)*24/Surge_Predicted_Impact!$C$100*7/Surge_Predicted_Impact!$C$101</f>
        <v>5.25</v>
      </c>
      <c r="AM163" s="23">
        <f ca="1">_xlfn.CEILING.MATH(N163/Surge_Predicted_Impact!$C$105)*24/Surge_Predicted_Impact!$C$100*7/Surge_Predicted_Impact!$C$101</f>
        <v>5.25</v>
      </c>
      <c r="AN163" s="23">
        <f ca="1">_xlfn.CEILING.MATH(T163/Surge_Predicted_Impact!$C$106)*24/Surge_Predicted_Impact!$C$100*7/Surge_Predicted_Impact!$C$101</f>
        <v>5.25</v>
      </c>
      <c r="AO163" s="23">
        <f ca="1">_xlfn.CEILING.MATH(V163/Surge_Predicted_Impact!$C$107)*24/Surge_Predicted_Impact!$C$100*7/Surge_Predicted_Impact!$C$101</f>
        <v>5.25</v>
      </c>
      <c r="AP163" s="1">
        <f t="shared" ca="1" si="47"/>
        <v>26.25</v>
      </c>
      <c r="AR163" s="38">
        <f ca="1">G163/Surge_Predicted_Impact!$C$81</f>
        <v>0.17907558405448032</v>
      </c>
      <c r="AS163" s="38">
        <f ca="1">$R163/Surge_Predicted_Impact!$C$82</f>
        <v>2.4010689632515367</v>
      </c>
      <c r="AT163" s="38">
        <f t="shared" ca="1" si="48"/>
        <v>2.5801445473060172</v>
      </c>
      <c r="AU163" s="38">
        <f ca="1">N163/Surge_Predicted_Impact!$C$83</f>
        <v>0.19404766447005009</v>
      </c>
      <c r="AV163" s="38">
        <f ca="1">T163/Surge_Predicted_Impact!$C$84</f>
        <v>3.4825509253920753E-4</v>
      </c>
      <c r="AW163" s="38">
        <f ca="1">V163/Surge_Predicted_Impact!$C$85</f>
        <v>1.0311140961921784E-5</v>
      </c>
      <c r="AX163" s="38">
        <f t="shared" ca="1" si="49"/>
        <v>2.7745507780095684</v>
      </c>
      <c r="AZ163" s="1">
        <f ca="1">(AE163-BA162)*Surge_Predicted_Impact!$C$124</f>
        <v>0.10573213104793652</v>
      </c>
      <c r="BA163" s="1">
        <f ca="1">BA162*(1-1/Surge_Predicted_Impact!$C$125)+AZ163</f>
        <v>4.9127485337395447</v>
      </c>
      <c r="BB163" s="37">
        <f t="shared" ca="1" si="62"/>
        <v>20.662748533739546</v>
      </c>
      <c r="BC163" s="1">
        <f ca="1">(AF163-BD162)*Surge_Predicted_Impact!$C$124</f>
        <v>3.8815027642223471E-2</v>
      </c>
      <c r="BD163" s="1">
        <f ca="1">BD162*(1-1/Surge_Predicted_Impact!$C$125)+BC163</f>
        <v>1.3095624608643299</v>
      </c>
      <c r="BE163" s="37">
        <f t="shared" ca="1" si="50"/>
        <v>6.5595624608643295</v>
      </c>
      <c r="BF163" s="1">
        <f ca="1">(AI163-BG162)*Surge_Predicted_Impact!$C$124</f>
        <v>0.23665194014101398</v>
      </c>
      <c r="BG163" s="1">
        <f ca="1">BG162*(1-1/Surge_Predicted_Impact!$C$125)+BF163</f>
        <v>7.5118289270468592</v>
      </c>
      <c r="BH163" s="37">
        <f t="shared" ca="1" si="51"/>
        <v>39.011828927046857</v>
      </c>
      <c r="BJ163" s="1">
        <f ca="1">(AT163-BK162)*Surge_Predicted_Impact!$C$124</f>
        <v>1.3304388576919327E-2</v>
      </c>
      <c r="BK163" s="1">
        <f ca="1">BK162*(1-1/Surge_Predicted_Impact!$C$125)+BJ163</f>
        <v>1.1737453860757121</v>
      </c>
      <c r="BL163" s="37">
        <f t="shared" ca="1" si="63"/>
        <v>3.7538899333817293</v>
      </c>
      <c r="BM163" s="1">
        <f ca="1">(AU163-BN162)*Surge_Predicted_Impact!$C$124</f>
        <v>9.2880622108049051E-4</v>
      </c>
      <c r="BN163" s="1">
        <f ca="1">BN162*(1-1/Surge_Predicted_Impact!$C$125)+BM163</f>
        <v>9.4869631271510033E-2</v>
      </c>
      <c r="BO163" s="37">
        <f t="shared" ca="1" si="64"/>
        <v>0.28891729574156011</v>
      </c>
      <c r="BP163" s="1">
        <f ca="1">(AX163-AY162)*Surge_Predicted_Impact!$C$124</f>
        <v>2.7745507780095685E-2</v>
      </c>
      <c r="BQ163" s="1">
        <f ca="1">BQ162*(1-1/Surge_Predicted_Impact!$C$125)+BP163</f>
        <v>1.9589389947056906</v>
      </c>
      <c r="BR163" s="1">
        <f t="shared" ca="1" si="52"/>
        <v>4.7334897727152594</v>
      </c>
      <c r="BS163" s="1">
        <f ca="1">(AP163-AQ162)*Surge_Predicted_Impact!$C$124</f>
        <v>0.26250000000000001</v>
      </c>
      <c r="BT163" s="1">
        <f ca="1">BT162*(1-1/Surge_Predicted_Impact!$C$125)+BS163</f>
        <v>6.8477186633249003</v>
      </c>
      <c r="BU163" s="1">
        <f t="shared" ca="1" si="53"/>
        <v>33.097718663324898</v>
      </c>
      <c r="BW163" s="1">
        <f>Surge_Predicted_Impact!$C$112</f>
        <v>0</v>
      </c>
      <c r="BX163" s="1">
        <f>Surge_Predicted_Impact!$C$113</f>
        <v>0</v>
      </c>
      <c r="BY163" s="152">
        <f>Surge_Predicted_Impact!$C$114</f>
        <v>0</v>
      </c>
      <c r="BZ163" s="152">
        <f>Surge_Predicted_Impact!$C$115</f>
        <v>0</v>
      </c>
      <c r="CA163" s="152">
        <f t="shared" si="54"/>
        <v>0</v>
      </c>
      <c r="CB163" s="1">
        <f>Surge_Predicted_Impact!$C$117</f>
        <v>0</v>
      </c>
      <c r="CC163" s="1">
        <f>Surge_Predicted_Impact!$C$118</f>
        <v>0</v>
      </c>
      <c r="CD163" s="1">
        <f>Surge_Predicted_Impact!$C$119</f>
        <v>0</v>
      </c>
      <c r="CE163" s="1">
        <f t="shared" si="55"/>
        <v>0</v>
      </c>
      <c r="CF163" s="152">
        <f>Surge_Predicted_Impact!$C$120</f>
        <v>0</v>
      </c>
      <c r="CH163" s="1">
        <f ca="1">D163*Surge_Predicted_Impact!$C$135</f>
        <v>587.93052988497516</v>
      </c>
      <c r="CI163" s="18">
        <f ca="1">(C163-C162)*Surge_Predicted_Impact!$C$135</f>
        <v>5.3703859176312108</v>
      </c>
      <c r="CJ163" s="18">
        <f ca="1">CJ162*(1- 1/Surge_Predicted_Impact!$C$137)+CI163</f>
        <v>145.10628855795298</v>
      </c>
      <c r="CK163" s="18">
        <f t="shared" ca="1" si="56"/>
        <v>139.73590264032177</v>
      </c>
      <c r="CL163" s="1">
        <f ca="1">CJ163*(1-Surge_Predicted_Impact!$C$136)</f>
        <v>123.34034527426003</v>
      </c>
      <c r="CM163" s="1">
        <f ca="1">CJ163*(1+Surge_Predicted_Impact!$C$136)</f>
        <v>166.87223184164591</v>
      </c>
      <c r="CN163" s="1">
        <f ca="1">CI163/Surge_Predicted_Impact!$C$138</f>
        <v>1.0740771835262422</v>
      </c>
      <c r="CO163" s="1">
        <f ca="1">CK163/Surge_Predicted_Impact!$C$140</f>
        <v>5.5894361056128705</v>
      </c>
      <c r="CP163" s="1">
        <f t="shared" ca="1" si="57"/>
        <v>6.6635132891391127</v>
      </c>
      <c r="CQ163" s="1">
        <f ca="1">CI163/(Surge_Predicted_Impact!$C$138 + Surge_Predicted_Impact!$C$139)</f>
        <v>0.89506431960520183</v>
      </c>
      <c r="CR163" s="1">
        <f ca="1">CK163/(Surge_Predicted_Impact!$C$140 + Surge_Predicted_Impact!$C$141)</f>
        <v>5.3744577938585296</v>
      </c>
      <c r="CS163" s="152">
        <f>Surge_Predicted_Impact!$C$151</f>
        <v>12000</v>
      </c>
      <c r="CT163" s="152"/>
      <c r="CU163" s="1">
        <f ca="1">Surge_Predicted_Impact!$C$146*(Calculation!E163-Calculation!H163)</f>
        <v>-1.8816039668190232E-5</v>
      </c>
      <c r="CV163" s="1">
        <f ca="1">H162*1/Surge_Predicted_Impact!$C$60</f>
        <v>8.1947646596936624E-2</v>
      </c>
      <c r="CW163" s="1">
        <f ca="1">CV163*Surge_Predicted_Impact!$C$144+CU163</f>
        <v>4.0785662901786411E-3</v>
      </c>
      <c r="CX163" s="1">
        <f ca="1">CX162*(1-1/Surge_Predicted_Impact!$C$147)+CW162</f>
        <v>8.022058792965332</v>
      </c>
      <c r="CY163" s="1">
        <f ca="1">$CX163*(1-Surge_Predicted_Impact!$C$145)</f>
        <v>6.016544094723999</v>
      </c>
      <c r="CZ163" s="1">
        <f ca="1">$CX163*(1+Surge_Predicted_Impact!$C$145)</f>
        <v>10.027573491206665</v>
      </c>
      <c r="DA163" s="1">
        <f ca="1">CX163/Surge_Predicted_Impact!$C$148</f>
        <v>2.6740195976551107</v>
      </c>
      <c r="DB163" s="152">
        <f>Surge_Predicted_Impact!$C$152</f>
        <v>0</v>
      </c>
    </row>
    <row r="164" spans="2:106" x14ac:dyDescent="0.25">
      <c r="B164" s="30">
        <f t="shared" si="58"/>
        <v>44053</v>
      </c>
      <c r="C164" s="18">
        <f ca="1">INDIRECT(_xlfn.CONCAT(EpidemiologicalModel_Selection!$C$2,"!",EpidemiologicalModel_Selection!$C$5,ROW()-1))</f>
        <v>73736.338289663603</v>
      </c>
      <c r="D164" s="18">
        <f ca="1">INDIRECT(_xlfn.CONCAT(EpidemiologicalModel_Selection!$C$2,"!",EpidemiologicalModel_Selection!$C$3,ROW()-1))</f>
        <v>55.096725908062062</v>
      </c>
      <c r="E164" s="37">
        <f ca="1">INDIRECT(_xlfn.CONCAT(EpidemiologicalModel_Selection!$C$2,"!",EpidemiologicalModel_Selection!$C$4,ROW()-1))</f>
        <v>0.50317670445747353</v>
      </c>
      <c r="F164" s="37">
        <f ca="1">E164*Surge_Predicted_Impact!$D$53</f>
        <v>4.2669384537993758E-2</v>
      </c>
      <c r="G164" s="6">
        <f t="shared" ca="1" si="59"/>
        <v>0.50314945782094322</v>
      </c>
      <c r="H164" s="24">
        <f ca="1">H163*(1-1/Surge_Predicted_Impact!$C$60)+F164</f>
        <v>0.50314945782094322</v>
      </c>
      <c r="I164" s="24">
        <f ca="1">(1-Surge_Predicted_Impact!$C$68)*Calculation!O163</f>
        <v>5.1183838436795769E-2</v>
      </c>
      <c r="J164" s="24">
        <f ca="1">I164+(J163*(1-1/Surge_Predicted_Impact!$C$63))</f>
        <v>0.62742608297138114</v>
      </c>
      <c r="K164" s="24">
        <f ca="1">(1/Surge_Predicted_Impact!$C$62)*Calculation!L163</f>
        <v>2.275258598616399E-2</v>
      </c>
      <c r="L164" s="24">
        <f ca="1">M164+L163*(1-1/Surge_Predicted_Impact!$C$62)</f>
        <v>0.25510894221059566</v>
      </c>
      <c r="M164" s="1">
        <f ca="1">E164*Surge_Predicted_Impact!$D$55</f>
        <v>4.8304963627917507E-3</v>
      </c>
      <c r="N164" s="6">
        <f ca="1">N163*(1-1/Surge_Predicted_Impact!$C$64)+K164</f>
        <v>0.36233599880875161</v>
      </c>
      <c r="O164" s="24">
        <f ca="1">N163*1/Surge_Predicted_Impact!$C$64</f>
        <v>4.8511916117512523E-2</v>
      </c>
      <c r="P164" s="1">
        <f ca="1">E164*Surge_Predicted_Impact!$D$54</f>
        <v>3.3008391812410262E-2</v>
      </c>
      <c r="Q164" s="1">
        <f ca="1">Q163*(1-1/Surge_Predicted_Impact!$C$61)+P164</f>
        <v>3.6143452195688743</v>
      </c>
      <c r="R164" s="6">
        <f t="shared" ca="1" si="60"/>
        <v>4.4968802447508516</v>
      </c>
      <c r="S164" s="1">
        <f ca="1">E164*Surge_Predicted_Impact!$D$56</f>
        <v>2.4152481813958754E-5</v>
      </c>
      <c r="T164" s="6">
        <f ca="1">T163*(1-1/Surge_Predicted_Impact!$C$65)+S164</f>
        <v>6.5101164838453232E-4</v>
      </c>
      <c r="U164" s="1">
        <f ca="1">E164*Surge_Predicted_Impact!$D$57</f>
        <v>3.864397090233401E-5</v>
      </c>
      <c r="V164" s="6">
        <f ca="1">U163*(1-1/Surge_Predicted_Impact!$C$66)+U164</f>
        <v>3.864397090233401E-5</v>
      </c>
      <c r="W164" s="5">
        <f>Surge_Predicted_Impact!$C$72</f>
        <v>0</v>
      </c>
      <c r="X164" s="160">
        <f>Surge_Predicted_Impact!$C$73</f>
        <v>0</v>
      </c>
      <c r="Y164" s="5">
        <f>Surge_Predicted_Impact!$C$74</f>
        <v>0</v>
      </c>
      <c r="Z164" s="5">
        <f>Surge_Predicted_Impact!$C$75</f>
        <v>0</v>
      </c>
      <c r="AA164" s="5">
        <f>Surge_Predicted_Impact!$C$76</f>
        <v>0</v>
      </c>
      <c r="AC164" s="18">
        <f ca="1">_xlfn.CEILING.MATH(G164/Surge_Predicted_Impact!$C$92)*(24/Surge_Predicted_Impact!$C$89)*(7/Surge_Predicted_Impact!$C$90)</f>
        <v>5.25</v>
      </c>
      <c r="AD164" s="18">
        <f ca="1">_xlfn.CEILING.MATH(R164/Surge_Predicted_Impact!$C$93)*(24/Surge_Predicted_Impact!$C$89)*(7/Surge_Predicted_Impact!$C$90)</f>
        <v>10.5</v>
      </c>
      <c r="AE164" s="1">
        <f t="shared" ca="1" si="46"/>
        <v>15.75</v>
      </c>
      <c r="AF164" s="1">
        <f ca="1">_xlfn.CEILING.MATH(N164/Surge_Predicted_Impact!$C$94)*24/Surge_Predicted_Impact!$C$89*7/Surge_Predicted_Impact!$C$90</f>
        <v>5.25</v>
      </c>
      <c r="AG164" s="1">
        <f ca="1">_xlfn.CEILING.MATH(T164/Surge_Predicted_Impact!$C$95)*24/Surge_Predicted_Impact!$C$89*7/Surge_Predicted_Impact!$C$90</f>
        <v>5.25</v>
      </c>
      <c r="AH164" s="1">
        <f ca="1">_xlfn.CEILING.MATH(V164/Surge_Predicted_Impact!$C$96)*24/Surge_Predicted_Impact!$C$89*7/Surge_Predicted_Impact!$C$90</f>
        <v>5.25</v>
      </c>
      <c r="AI164" s="18">
        <f t="shared" ca="1" si="61"/>
        <v>31.5</v>
      </c>
      <c r="AJ164" s="41"/>
      <c r="AK164" s="23">
        <f ca="1">_xlfn.CEILING.MATH(G164/Surge_Predicted_Impact!$C$103)*24/Surge_Predicted_Impact!$C$100*7/Surge_Predicted_Impact!$C$101</f>
        <v>5.25</v>
      </c>
      <c r="AL164" s="23">
        <f ca="1">_xlfn.CEILING.MATH(R164/Surge_Predicted_Impact!$C$104)*24/Surge_Predicted_Impact!$C$100*7/Surge_Predicted_Impact!$C$101</f>
        <v>5.25</v>
      </c>
      <c r="AM164" s="23">
        <f ca="1">_xlfn.CEILING.MATH(N164/Surge_Predicted_Impact!$C$105)*24/Surge_Predicted_Impact!$C$100*7/Surge_Predicted_Impact!$C$101</f>
        <v>5.25</v>
      </c>
      <c r="AN164" s="23">
        <f ca="1">_xlfn.CEILING.MATH(T164/Surge_Predicted_Impact!$C$106)*24/Surge_Predicted_Impact!$C$100*7/Surge_Predicted_Impact!$C$101</f>
        <v>5.25</v>
      </c>
      <c r="AO164" s="23">
        <f ca="1">_xlfn.CEILING.MATH(V164/Surge_Predicted_Impact!$C$107)*24/Surge_Predicted_Impact!$C$100*7/Surge_Predicted_Impact!$C$101</f>
        <v>5.25</v>
      </c>
      <c r="AP164" s="1">
        <f t="shared" ca="1" si="47"/>
        <v>26.25</v>
      </c>
      <c r="AR164" s="38">
        <f ca="1">G164/Surge_Predicted_Impact!$C$81</f>
        <v>0.16771648594031441</v>
      </c>
      <c r="AS164" s="38">
        <f ca="1">$R164/Surge_Predicted_Impact!$C$82</f>
        <v>2.2484401223754258</v>
      </c>
      <c r="AT164" s="38">
        <f t="shared" ca="1" si="48"/>
        <v>2.41615660831574</v>
      </c>
      <c r="AU164" s="38">
        <f ca="1">N164/Surge_Predicted_Impact!$C$83</f>
        <v>0.18116799940437581</v>
      </c>
      <c r="AV164" s="38">
        <f ca="1">T164/Surge_Predicted_Impact!$C$84</f>
        <v>3.2550582419226616E-4</v>
      </c>
      <c r="AW164" s="38">
        <f ca="1">V164/Surge_Predicted_Impact!$C$85</f>
        <v>9.6609927255835025E-6</v>
      </c>
      <c r="AX164" s="38">
        <f t="shared" ca="1" si="49"/>
        <v>2.5976597745370338</v>
      </c>
      <c r="AZ164" s="1">
        <f ca="1">(AE164-BA163)*Surge_Predicted_Impact!$C$124</f>
        <v>0.10837251466260454</v>
      </c>
      <c r="BA164" s="1">
        <f ca="1">BA163*(1-1/Surge_Predicted_Impact!$C$125)+AZ164</f>
        <v>4.6702104388493249</v>
      </c>
      <c r="BB164" s="37">
        <f t="shared" ca="1" si="62"/>
        <v>20.420210438849324</v>
      </c>
      <c r="BC164" s="1">
        <f ca="1">(AF164-BD163)*Surge_Predicted_Impact!$C$124</f>
        <v>3.9404375391356702E-2</v>
      </c>
      <c r="BD164" s="1">
        <f ca="1">BD163*(1-1/Surge_Predicted_Impact!$C$125)+BC164</f>
        <v>1.2554266604796631</v>
      </c>
      <c r="BE164" s="37">
        <f t="shared" ref="BE164:BE195" ca="1" si="65">BD164+AF164</f>
        <v>6.5054266604796629</v>
      </c>
      <c r="BF164" s="1">
        <f ca="1">(AI164-BG163)*Surge_Predicted_Impact!$C$124</f>
        <v>0.23988171072953141</v>
      </c>
      <c r="BG164" s="1">
        <f ca="1">BG163*(1-1/Surge_Predicted_Impact!$C$125)+BF164</f>
        <v>7.2151514287016152</v>
      </c>
      <c r="BH164" s="37">
        <f t="shared" ref="BH164:BH195" ca="1" si="66">BG164+AI164</f>
        <v>38.715151428701617</v>
      </c>
      <c r="BJ164" s="1">
        <f ca="1">(AT164-BK163)*Surge_Predicted_Impact!$C$124</f>
        <v>1.242411222240028E-2</v>
      </c>
      <c r="BK164" s="1">
        <f ca="1">BK163*(1-1/Surge_Predicted_Impact!$C$125)+BJ164</f>
        <v>1.1023305421498473</v>
      </c>
      <c r="BL164" s="37">
        <f t="shared" ca="1" si="63"/>
        <v>3.518487150465587</v>
      </c>
      <c r="BM164" s="1">
        <f ca="1">(AU164-BN163)*Surge_Predicted_Impact!$C$124</f>
        <v>8.6298368132865777E-4</v>
      </c>
      <c r="BN164" s="1">
        <f ca="1">BN163*(1-1/Surge_Predicted_Impact!$C$125)+BM164</f>
        <v>8.8956212719159405E-2</v>
      </c>
      <c r="BO164" s="37">
        <f t="shared" ca="1" si="64"/>
        <v>0.27012421212353521</v>
      </c>
      <c r="BP164" s="1">
        <f ca="1">(AX164-AY163)*Surge_Predicted_Impact!$C$124</f>
        <v>2.5976597745370339E-2</v>
      </c>
      <c r="BQ164" s="1">
        <f ca="1">BQ163*(1-1/Surge_Predicted_Impact!$C$125)+BP164</f>
        <v>1.8449913785435117</v>
      </c>
      <c r="BR164" s="1">
        <f t="shared" ref="BR164:BR195" ca="1" si="67">BQ164+AX164</f>
        <v>4.4426511530805453</v>
      </c>
      <c r="BS164" s="1">
        <f ca="1">(AP164-AQ163)*Surge_Predicted_Impact!$C$124</f>
        <v>0.26250000000000001</v>
      </c>
      <c r="BT164" s="1">
        <f ca="1">BT163*(1-1/Surge_Predicted_Impact!$C$125)+BS164</f>
        <v>6.621095901658836</v>
      </c>
      <c r="BU164" s="1">
        <f t="shared" ref="BU164:BU195" ca="1" si="68">BT164+AP164</f>
        <v>32.871095901658833</v>
      </c>
      <c r="BW164" s="1">
        <f>Surge_Predicted_Impact!$C$112</f>
        <v>0</v>
      </c>
      <c r="BX164" s="1">
        <f>Surge_Predicted_Impact!$C$113</f>
        <v>0</v>
      </c>
      <c r="BY164" s="152">
        <f>Surge_Predicted_Impact!$C$114</f>
        <v>0</v>
      </c>
      <c r="BZ164" s="152">
        <f>Surge_Predicted_Impact!$C$115</f>
        <v>0</v>
      </c>
      <c r="CA164" s="152">
        <f t="shared" si="54"/>
        <v>0</v>
      </c>
      <c r="CB164" s="1">
        <f>Surge_Predicted_Impact!$C$117</f>
        <v>0</v>
      </c>
      <c r="CC164" s="1">
        <f>Surge_Predicted_Impact!$C$118</f>
        <v>0</v>
      </c>
      <c r="CD164" s="1">
        <f>Surge_Predicted_Impact!$C$119</f>
        <v>0</v>
      </c>
      <c r="CE164" s="1">
        <f t="shared" si="55"/>
        <v>0</v>
      </c>
      <c r="CF164" s="152">
        <f>Surge_Predicted_Impact!$C$120</f>
        <v>0</v>
      </c>
      <c r="CH164" s="1">
        <f ca="1">D164*Surge_Predicted_Impact!$C$135</f>
        <v>550.96725908062058</v>
      </c>
      <c r="CI164" s="18">
        <f ca="1">(C164-C163)*Surge_Predicted_Impact!$C$135</f>
        <v>5.0317670445656404</v>
      </c>
      <c r="CJ164" s="18">
        <f ca="1">CJ163*(1- 1/Surge_Predicted_Impact!$C$137)+CI164</f>
        <v>135.62742674672333</v>
      </c>
      <c r="CK164" s="18">
        <f t="shared" ca="1" si="56"/>
        <v>130.59565970215769</v>
      </c>
      <c r="CL164" s="1">
        <f ca="1">CJ164*(1-Surge_Predicted_Impact!$C$136)</f>
        <v>115.28331273471483</v>
      </c>
      <c r="CM164" s="1">
        <f ca="1">CJ164*(1+Surge_Predicted_Impact!$C$136)</f>
        <v>155.97154075873181</v>
      </c>
      <c r="CN164" s="1">
        <f ca="1">CI164/Surge_Predicted_Impact!$C$138</f>
        <v>1.0063534089131281</v>
      </c>
      <c r="CO164" s="1">
        <f ca="1">CK164/Surge_Predicted_Impact!$C$140</f>
        <v>5.2238263880863078</v>
      </c>
      <c r="CP164" s="1">
        <f t="shared" ca="1" si="57"/>
        <v>6.2301797969994359</v>
      </c>
      <c r="CQ164" s="1">
        <f ca="1">CI164/(Surge_Predicted_Impact!$C$138 + Surge_Predicted_Impact!$C$139)</f>
        <v>0.8386278407609401</v>
      </c>
      <c r="CR164" s="1">
        <f ca="1">CK164/(Surge_Predicted_Impact!$C$140 + Surge_Predicted_Impact!$C$141)</f>
        <v>5.0229099885445265</v>
      </c>
      <c r="CS164" s="152">
        <f>Surge_Predicted_Impact!$C$151</f>
        <v>12000</v>
      </c>
      <c r="CT164" s="152"/>
      <c r="CU164" s="1">
        <f ca="1">Surge_Predicted_Impact!$C$146*(Calculation!E164-Calculation!H164)</f>
        <v>2.7246636530309232E-6</v>
      </c>
      <c r="CV164" s="1">
        <f ca="1">H163*1/Surge_Predicted_Impact!$C$60</f>
        <v>7.6746678880491567E-2</v>
      </c>
      <c r="CW164" s="1">
        <f ca="1">CV164*Surge_Predicted_Impact!$C$144+CU164</f>
        <v>3.8400586076776095E-3</v>
      </c>
      <c r="CX164" s="1">
        <f ca="1">CX163*(1-1/Surge_Predicted_Impact!$C$147)+CW163</f>
        <v>7.6250344196072444</v>
      </c>
      <c r="CY164" s="1">
        <f ca="1">$CX164*(1-Surge_Predicted_Impact!$C$145)</f>
        <v>5.7187758147054328</v>
      </c>
      <c r="CZ164" s="1">
        <f ca="1">$CX164*(1+Surge_Predicted_Impact!$C$145)</f>
        <v>9.5312930245090559</v>
      </c>
      <c r="DA164" s="1">
        <f ca="1">CX164/Surge_Predicted_Impact!$C$148</f>
        <v>2.5416781398690813</v>
      </c>
      <c r="DB164" s="152">
        <f>Surge_Predicted_Impact!$C$152</f>
        <v>0</v>
      </c>
    </row>
    <row r="165" spans="2:106" x14ac:dyDescent="0.25">
      <c r="B165" s="30">
        <f t="shared" si="58"/>
        <v>44054</v>
      </c>
      <c r="C165" s="18">
        <f ca="1">INDIRECT(_xlfn.CONCAT(EpidemiologicalModel_Selection!$C$2,"!",EpidemiologicalModel_Selection!$C$5,ROW()-1))</f>
        <v>73736.809744563579</v>
      </c>
      <c r="D165" s="18">
        <f ca="1">INDIRECT(_xlfn.CONCAT(EpidemiologicalModel_Selection!$C$2,"!",EpidemiologicalModel_Selection!$C$3,ROW()-1))</f>
        <v>51.632700386021796</v>
      </c>
      <c r="E165" s="37">
        <f ca="1">INDIRECT(_xlfn.CONCAT(EpidemiologicalModel_Selection!$C$2,"!",EpidemiologicalModel_Selection!$C$4,ROW()-1))</f>
        <v>0.47145489996401008</v>
      </c>
      <c r="F165" s="37">
        <f ca="1">E165*Surge_Predicted_Impact!$D$53</f>
        <v>3.9979375516948051E-2</v>
      </c>
      <c r="G165" s="6">
        <f t="shared" ca="1" si="59"/>
        <v>0.47125033936347083</v>
      </c>
      <c r="H165" s="24">
        <f ca="1">H164*(1-1/Surge_Predicted_Impact!$C$60)+F165</f>
        <v>0.47125033936347083</v>
      </c>
      <c r="I165" s="24">
        <f ca="1">(1-Surge_Predicted_Impact!$C$68)*Calculation!O164</f>
        <v>4.7784237375749834E-2</v>
      </c>
      <c r="J165" s="24">
        <f ca="1">I165+(J164*(1-1/Surge_Predicted_Impact!$C$63))</f>
        <v>0.58557802277979087</v>
      </c>
      <c r="K165" s="24">
        <f ca="1">(1/Surge_Predicted_Impact!$C$62)*Calculation!L164</f>
        <v>2.1259078517549636E-2</v>
      </c>
      <c r="L165" s="24">
        <f ca="1">M165+L164*(1-1/Surge_Predicted_Impact!$C$62)</f>
        <v>0.23837583073270049</v>
      </c>
      <c r="M165" s="1">
        <f ca="1">E165*Surge_Predicted_Impact!$D$55</f>
        <v>4.5259670396545016E-3</v>
      </c>
      <c r="N165" s="6">
        <f ca="1">N164*(1-1/Surge_Predicted_Impact!$C$64)+K165</f>
        <v>0.33830307747520733</v>
      </c>
      <c r="O165" s="24">
        <f ca="1">N164*1/Surge_Predicted_Impact!$C$64</f>
        <v>4.5291999851093952E-2</v>
      </c>
      <c r="P165" s="1">
        <f ca="1">E165*Surge_Predicted_Impact!$D$54</f>
        <v>3.0927441437639057E-2</v>
      </c>
      <c r="Q165" s="1">
        <f ca="1">Q164*(1-1/Surge_Predicted_Impact!$C$61)+P165</f>
        <v>3.3871051453230225</v>
      </c>
      <c r="R165" s="6">
        <f t="shared" ca="1" si="60"/>
        <v>4.2110589988355143</v>
      </c>
      <c r="S165" s="1">
        <f ca="1">E165*Surge_Predicted_Impact!$D$56</f>
        <v>2.2629835198272507E-5</v>
      </c>
      <c r="T165" s="6">
        <f ca="1">T164*(1-1/Surge_Predicted_Impact!$C$65)+S165</f>
        <v>6.0854031874435163E-4</v>
      </c>
      <c r="U165" s="1">
        <f ca="1">E165*Surge_Predicted_Impact!$D$57</f>
        <v>3.6207736317236011E-5</v>
      </c>
      <c r="V165" s="6">
        <f ca="1">U164*(1-1/Surge_Predicted_Impact!$C$66)+U165</f>
        <v>3.6207736317236011E-5</v>
      </c>
      <c r="W165" s="5">
        <f>Surge_Predicted_Impact!$C$72</f>
        <v>0</v>
      </c>
      <c r="X165" s="160">
        <f>Surge_Predicted_Impact!$C$73</f>
        <v>0</v>
      </c>
      <c r="Y165" s="5">
        <f>Surge_Predicted_Impact!$C$74</f>
        <v>0</v>
      </c>
      <c r="Z165" s="5">
        <f>Surge_Predicted_Impact!$C$75</f>
        <v>0</v>
      </c>
      <c r="AA165" s="5">
        <f>Surge_Predicted_Impact!$C$76</f>
        <v>0</v>
      </c>
      <c r="AC165" s="18">
        <f ca="1">_xlfn.CEILING.MATH(G165/Surge_Predicted_Impact!$C$92)*(24/Surge_Predicted_Impact!$C$89)*(7/Surge_Predicted_Impact!$C$90)</f>
        <v>5.25</v>
      </c>
      <c r="AD165" s="18">
        <f ca="1">_xlfn.CEILING.MATH(R165/Surge_Predicted_Impact!$C$93)*(24/Surge_Predicted_Impact!$C$89)*(7/Surge_Predicted_Impact!$C$90)</f>
        <v>10.5</v>
      </c>
      <c r="AE165" s="1">
        <f t="shared" ca="1" si="46"/>
        <v>15.75</v>
      </c>
      <c r="AF165" s="1">
        <f ca="1">_xlfn.CEILING.MATH(N165/Surge_Predicted_Impact!$C$94)*24/Surge_Predicted_Impact!$C$89*7/Surge_Predicted_Impact!$C$90</f>
        <v>5.25</v>
      </c>
      <c r="AG165" s="1">
        <f ca="1">_xlfn.CEILING.MATH(T165/Surge_Predicted_Impact!$C$95)*24/Surge_Predicted_Impact!$C$89*7/Surge_Predicted_Impact!$C$90</f>
        <v>5.25</v>
      </c>
      <c r="AH165" s="1">
        <f ca="1">_xlfn.CEILING.MATH(V165/Surge_Predicted_Impact!$C$96)*24/Surge_Predicted_Impact!$C$89*7/Surge_Predicted_Impact!$C$90</f>
        <v>5.25</v>
      </c>
      <c r="AI165" s="18">
        <f t="shared" ca="1" si="61"/>
        <v>31.5</v>
      </c>
      <c r="AJ165" s="41"/>
      <c r="AK165" s="23">
        <f ca="1">_xlfn.CEILING.MATH(G165/Surge_Predicted_Impact!$C$103)*24/Surge_Predicted_Impact!$C$100*7/Surge_Predicted_Impact!$C$101</f>
        <v>5.25</v>
      </c>
      <c r="AL165" s="23">
        <f ca="1">_xlfn.CEILING.MATH(R165/Surge_Predicted_Impact!$C$104)*24/Surge_Predicted_Impact!$C$100*7/Surge_Predicted_Impact!$C$101</f>
        <v>5.25</v>
      </c>
      <c r="AM165" s="23">
        <f ca="1">_xlfn.CEILING.MATH(N165/Surge_Predicted_Impact!$C$105)*24/Surge_Predicted_Impact!$C$100*7/Surge_Predicted_Impact!$C$101</f>
        <v>5.25</v>
      </c>
      <c r="AN165" s="23">
        <f ca="1">_xlfn.CEILING.MATH(T165/Surge_Predicted_Impact!$C$106)*24/Surge_Predicted_Impact!$C$100*7/Surge_Predicted_Impact!$C$101</f>
        <v>5.25</v>
      </c>
      <c r="AO165" s="23">
        <f ca="1">_xlfn.CEILING.MATH(V165/Surge_Predicted_Impact!$C$107)*24/Surge_Predicted_Impact!$C$100*7/Surge_Predicted_Impact!$C$101</f>
        <v>5.25</v>
      </c>
      <c r="AP165" s="1">
        <f t="shared" ca="1" si="47"/>
        <v>26.25</v>
      </c>
      <c r="AR165" s="38">
        <f ca="1">G165/Surge_Predicted_Impact!$C$81</f>
        <v>0.15708344645449027</v>
      </c>
      <c r="AS165" s="38">
        <f ca="1">$R165/Surge_Predicted_Impact!$C$82</f>
        <v>2.1055294994177571</v>
      </c>
      <c r="AT165" s="38">
        <f t="shared" ca="1" si="48"/>
        <v>2.2626129458722475</v>
      </c>
      <c r="AU165" s="38">
        <f ca="1">N165/Surge_Predicted_Impact!$C$83</f>
        <v>0.16915153873760366</v>
      </c>
      <c r="AV165" s="38">
        <f ca="1">T165/Surge_Predicted_Impact!$C$84</f>
        <v>3.0427015937217582E-4</v>
      </c>
      <c r="AW165" s="38">
        <f ca="1">V165/Surge_Predicted_Impact!$C$85</f>
        <v>9.0519340793090029E-6</v>
      </c>
      <c r="AX165" s="38">
        <f t="shared" ca="1" si="49"/>
        <v>2.4320778067033024</v>
      </c>
      <c r="AZ165" s="1">
        <f ca="1">(AE165-BA164)*Surge_Predicted_Impact!$C$124</f>
        <v>0.11079789561150677</v>
      </c>
      <c r="BA165" s="1">
        <f ca="1">BA164*(1-1/Surge_Predicted_Impact!$C$125)+AZ165</f>
        <v>4.4474218745430223</v>
      </c>
      <c r="BB165" s="37">
        <f t="shared" ca="1" si="62"/>
        <v>20.197421874543021</v>
      </c>
      <c r="BC165" s="1">
        <f ca="1">(AF165-BD164)*Surge_Predicted_Impact!$C$124</f>
        <v>3.9945733395203374E-2</v>
      </c>
      <c r="BD165" s="1">
        <f ca="1">BD164*(1-1/Surge_Predicted_Impact!$C$125)+BC165</f>
        <v>1.2056990609834619</v>
      </c>
      <c r="BE165" s="37">
        <f t="shared" ca="1" si="65"/>
        <v>6.4556990609834619</v>
      </c>
      <c r="BF165" s="1">
        <f ca="1">(AI165-BG164)*Surge_Predicted_Impact!$C$124</f>
        <v>0.24284848571298384</v>
      </c>
      <c r="BG165" s="1">
        <f ca="1">BG164*(1-1/Surge_Predicted_Impact!$C$125)+BF165</f>
        <v>6.9426319552216267</v>
      </c>
      <c r="BH165" s="37">
        <f t="shared" ca="1" si="66"/>
        <v>38.442631955221628</v>
      </c>
      <c r="BJ165" s="1">
        <f ca="1">(AT165-BK164)*Surge_Predicted_Impact!$C$124</f>
        <v>1.1602824037224003E-2</v>
      </c>
      <c r="BK165" s="1">
        <f ca="1">BK164*(1-1/Surge_Predicted_Impact!$C$125)+BJ165</f>
        <v>1.035195470319225</v>
      </c>
      <c r="BL165" s="37">
        <f t="shared" ca="1" si="63"/>
        <v>3.2978084161914722</v>
      </c>
      <c r="BM165" s="1">
        <f ca="1">(AU165-BN164)*Surge_Predicted_Impact!$C$124</f>
        <v>8.0195326018444256E-4</v>
      </c>
      <c r="BN165" s="1">
        <f ca="1">BN164*(1-1/Surge_Predicted_Impact!$C$125)+BM165</f>
        <v>8.3404150785118175E-2</v>
      </c>
      <c r="BO165" s="37">
        <f t="shared" ca="1" si="64"/>
        <v>0.25255568952272184</v>
      </c>
      <c r="BP165" s="1">
        <f ca="1">(AX165-AY164)*Surge_Predicted_Impact!$C$124</f>
        <v>2.4320778067033026E-2</v>
      </c>
      <c r="BQ165" s="1">
        <f ca="1">BQ164*(1-1/Surge_Predicted_Impact!$C$125)+BP165</f>
        <v>1.737527058143151</v>
      </c>
      <c r="BR165" s="1">
        <f t="shared" ca="1" si="67"/>
        <v>4.1696048648464537</v>
      </c>
      <c r="BS165" s="1">
        <f ca="1">(AP165-AQ164)*Surge_Predicted_Impact!$C$124</f>
        <v>0.26250000000000001</v>
      </c>
      <c r="BT165" s="1">
        <f ca="1">BT164*(1-1/Surge_Predicted_Impact!$C$125)+BS165</f>
        <v>6.410660480111777</v>
      </c>
      <c r="BU165" s="1">
        <f t="shared" ca="1" si="68"/>
        <v>32.66066048011178</v>
      </c>
      <c r="BW165" s="1">
        <f>Surge_Predicted_Impact!$C$112</f>
        <v>0</v>
      </c>
      <c r="BX165" s="1">
        <f>Surge_Predicted_Impact!$C$113</f>
        <v>0</v>
      </c>
      <c r="BY165" s="152">
        <f>Surge_Predicted_Impact!$C$114</f>
        <v>0</v>
      </c>
      <c r="BZ165" s="152">
        <f>Surge_Predicted_Impact!$C$115</f>
        <v>0</v>
      </c>
      <c r="CA165" s="152">
        <f t="shared" si="54"/>
        <v>0</v>
      </c>
      <c r="CB165" s="1">
        <f>Surge_Predicted_Impact!$C$117</f>
        <v>0</v>
      </c>
      <c r="CC165" s="1">
        <f>Surge_Predicted_Impact!$C$118</f>
        <v>0</v>
      </c>
      <c r="CD165" s="1">
        <f>Surge_Predicted_Impact!$C$119</f>
        <v>0</v>
      </c>
      <c r="CE165" s="1">
        <f t="shared" si="55"/>
        <v>0</v>
      </c>
      <c r="CF165" s="152">
        <f>Surge_Predicted_Impact!$C$120</f>
        <v>0</v>
      </c>
      <c r="CH165" s="1">
        <f ca="1">D165*Surge_Predicted_Impact!$C$135</f>
        <v>516.32700386021793</v>
      </c>
      <c r="CI165" s="18">
        <f ca="1">(C165-C164)*Surge_Predicted_Impact!$C$135</f>
        <v>4.7145489997637924</v>
      </c>
      <c r="CJ165" s="18">
        <f ca="1">CJ164*(1- 1/Surge_Predicted_Impact!$C$137)+CI165</f>
        <v>126.77923307181479</v>
      </c>
      <c r="CK165" s="18">
        <f t="shared" ca="1" si="56"/>
        <v>122.06468407205099</v>
      </c>
      <c r="CL165" s="1">
        <f ca="1">CJ165*(1-Surge_Predicted_Impact!$C$136)</f>
        <v>107.76234811104257</v>
      </c>
      <c r="CM165" s="1">
        <f ca="1">CJ165*(1+Surge_Predicted_Impact!$C$136)</f>
        <v>145.796118032587</v>
      </c>
      <c r="CN165" s="1">
        <f ca="1">CI165/Surge_Predicted_Impact!$C$138</f>
        <v>0.94290979995275848</v>
      </c>
      <c r="CO165" s="1">
        <f ca="1">CK165/Surge_Predicted_Impact!$C$140</f>
        <v>4.88258736288204</v>
      </c>
      <c r="CP165" s="1">
        <f t="shared" ca="1" si="57"/>
        <v>5.8254971628347985</v>
      </c>
      <c r="CQ165" s="1">
        <f ca="1">CI165/(Surge_Predicted_Impact!$C$138 + Surge_Predicted_Impact!$C$139)</f>
        <v>0.78575816662729869</v>
      </c>
      <c r="CR165" s="1">
        <f ca="1">CK165/(Surge_Predicted_Impact!$C$140 + Surge_Predicted_Impact!$C$141)</f>
        <v>4.6947955412327307</v>
      </c>
      <c r="CS165" s="152">
        <f>Surge_Predicted_Impact!$C$151</f>
        <v>12000</v>
      </c>
      <c r="CT165" s="152"/>
      <c r="CU165" s="1">
        <f ca="1">Surge_Predicted_Impact!$C$146*(Calculation!E165-Calculation!H165)</f>
        <v>2.0456060053924976E-5</v>
      </c>
      <c r="CV165" s="1">
        <f ca="1">H164*1/Surge_Predicted_Impact!$C$60</f>
        <v>7.1878493974420463E-2</v>
      </c>
      <c r="CW165" s="1">
        <f ca="1">CV165*Surge_Predicted_Impact!$C$144+CU165</f>
        <v>3.6143807587749482E-3</v>
      </c>
      <c r="CX165" s="1">
        <f ca="1">CX164*(1-1/Surge_Predicted_Impact!$C$147)+CW164</f>
        <v>7.2476227572345593</v>
      </c>
      <c r="CY165" s="1">
        <f ca="1">$CX165*(1-Surge_Predicted_Impact!$C$145)</f>
        <v>5.4357170679259195</v>
      </c>
      <c r="CZ165" s="1">
        <f ca="1">$CX165*(1+Surge_Predicted_Impact!$C$145)</f>
        <v>9.0595284465431991</v>
      </c>
      <c r="DA165" s="1">
        <f ca="1">CX165/Surge_Predicted_Impact!$C$148</f>
        <v>2.4158742524115198</v>
      </c>
      <c r="DB165" s="152">
        <f>Surge_Predicted_Impact!$C$152</f>
        <v>0</v>
      </c>
    </row>
    <row r="166" spans="2:106" x14ac:dyDescent="0.25">
      <c r="B166" s="30">
        <f t="shared" si="58"/>
        <v>44055</v>
      </c>
      <c r="C166" s="18">
        <f ca="1">INDIRECT(_xlfn.CONCAT(EpidemiologicalModel_Selection!$C$2,"!",EpidemiologicalModel_Selection!$C$5,ROW()-1))</f>
        <v>73737.251481880478</v>
      </c>
      <c r="D166" s="18">
        <f ca="1">INDIRECT(_xlfn.CONCAT(EpidemiologicalModel_Selection!$C$2,"!",EpidemiologicalModel_Selection!$C$3,ROW()-1))</f>
        <v>48.386387675342341</v>
      </c>
      <c r="E166" s="37">
        <f ca="1">INDIRECT(_xlfn.CONCAT(EpidemiologicalModel_Selection!$C$2,"!",EpidemiologicalModel_Selection!$C$4,ROW()-1))</f>
        <v>0.44173731689370471</v>
      </c>
      <c r="F166" s="37">
        <f ca="1">E166*Surge_Predicted_Impact!$D$53</f>
        <v>3.745932447258616E-2</v>
      </c>
      <c r="G166" s="6">
        <f t="shared" ca="1" si="59"/>
        <v>0.44138818678413261</v>
      </c>
      <c r="H166" s="24">
        <f ca="1">H165*(1-1/Surge_Predicted_Impact!$C$60)+F166</f>
        <v>0.44138818678413261</v>
      </c>
      <c r="I166" s="24">
        <f ca="1">(1-Surge_Predicted_Impact!$C$68)*Calculation!O165</f>
        <v>4.461261985332754E-2</v>
      </c>
      <c r="J166" s="24">
        <f ca="1">I166+(J165*(1-1/Surge_Predicted_Impact!$C$63))</f>
        <v>0.54653663937886265</v>
      </c>
      <c r="K166" s="24">
        <f ca="1">(1/Surge_Predicted_Impact!$C$62)*Calculation!L165</f>
        <v>1.9864652561058373E-2</v>
      </c>
      <c r="L166" s="24">
        <f ca="1">M166+L165*(1-1/Surge_Predicted_Impact!$C$62)</f>
        <v>0.2227518564138217</v>
      </c>
      <c r="M166" s="1">
        <f ca="1">E166*Surge_Predicted_Impact!$D$55</f>
        <v>4.2406782421795693E-3</v>
      </c>
      <c r="N166" s="6">
        <f ca="1">N165*(1-1/Surge_Predicted_Impact!$C$64)+K166</f>
        <v>0.31587984535186475</v>
      </c>
      <c r="O166" s="24">
        <f ca="1">N165*1/Surge_Predicted_Impact!$C$64</f>
        <v>4.2287884684400916E-2</v>
      </c>
      <c r="P166" s="1">
        <f ca="1">E166*Surge_Predicted_Impact!$D$54</f>
        <v>2.8977967988227025E-2</v>
      </c>
      <c r="Q166" s="1">
        <f ca="1">Q165*(1-1/Surge_Predicted_Impact!$C$61)+P166</f>
        <v>3.1741470315024625</v>
      </c>
      <c r="R166" s="6">
        <f t="shared" ca="1" si="60"/>
        <v>3.9434355272951467</v>
      </c>
      <c r="S166" s="1">
        <f ca="1">E166*Surge_Predicted_Impact!$D$56</f>
        <v>2.1203391210897848E-5</v>
      </c>
      <c r="T166" s="6">
        <f ca="1">T165*(1-1/Surge_Predicted_Impact!$C$65)+S166</f>
        <v>5.6888967808081442E-4</v>
      </c>
      <c r="U166" s="1">
        <f ca="1">E166*Surge_Predicted_Impact!$D$57</f>
        <v>3.3925425937436557E-5</v>
      </c>
      <c r="V166" s="6">
        <f ca="1">U165*(1-1/Surge_Predicted_Impact!$C$66)+U166</f>
        <v>3.3925425937436557E-5</v>
      </c>
      <c r="W166" s="5">
        <f>Surge_Predicted_Impact!$C$72</f>
        <v>0</v>
      </c>
      <c r="X166" s="160">
        <f>Surge_Predicted_Impact!$C$73</f>
        <v>0</v>
      </c>
      <c r="Y166" s="5">
        <f>Surge_Predicted_Impact!$C$74</f>
        <v>0</v>
      </c>
      <c r="Z166" s="5">
        <f>Surge_Predicted_Impact!$C$75</f>
        <v>0</v>
      </c>
      <c r="AA166" s="5">
        <f>Surge_Predicted_Impact!$C$76</f>
        <v>0</v>
      </c>
      <c r="AC166" s="18">
        <f ca="1">_xlfn.CEILING.MATH(G166/Surge_Predicted_Impact!$C$92)*(24/Surge_Predicted_Impact!$C$89)*(7/Surge_Predicted_Impact!$C$90)</f>
        <v>5.25</v>
      </c>
      <c r="AD166" s="18">
        <f ca="1">_xlfn.CEILING.MATH(R166/Surge_Predicted_Impact!$C$93)*(24/Surge_Predicted_Impact!$C$89)*(7/Surge_Predicted_Impact!$C$90)</f>
        <v>10.5</v>
      </c>
      <c r="AE166" s="1">
        <f t="shared" ca="1" si="46"/>
        <v>15.75</v>
      </c>
      <c r="AF166" s="1">
        <f ca="1">_xlfn.CEILING.MATH(N166/Surge_Predicted_Impact!$C$94)*24/Surge_Predicted_Impact!$C$89*7/Surge_Predicted_Impact!$C$90</f>
        <v>5.25</v>
      </c>
      <c r="AG166" s="1">
        <f ca="1">_xlfn.CEILING.MATH(T166/Surge_Predicted_Impact!$C$95)*24/Surge_Predicted_Impact!$C$89*7/Surge_Predicted_Impact!$C$90</f>
        <v>5.25</v>
      </c>
      <c r="AH166" s="1">
        <f ca="1">_xlfn.CEILING.MATH(V166/Surge_Predicted_Impact!$C$96)*24/Surge_Predicted_Impact!$C$89*7/Surge_Predicted_Impact!$C$90</f>
        <v>5.25</v>
      </c>
      <c r="AI166" s="18">
        <f t="shared" ca="1" si="61"/>
        <v>31.5</v>
      </c>
      <c r="AJ166" s="41"/>
      <c r="AK166" s="23">
        <f ca="1">_xlfn.CEILING.MATH(G166/Surge_Predicted_Impact!$C$103)*24/Surge_Predicted_Impact!$C$100*7/Surge_Predicted_Impact!$C$101</f>
        <v>5.25</v>
      </c>
      <c r="AL166" s="23">
        <f ca="1">_xlfn.CEILING.MATH(R166/Surge_Predicted_Impact!$C$104)*24/Surge_Predicted_Impact!$C$100*7/Surge_Predicted_Impact!$C$101</f>
        <v>5.25</v>
      </c>
      <c r="AM166" s="23">
        <f ca="1">_xlfn.CEILING.MATH(N166/Surge_Predicted_Impact!$C$105)*24/Surge_Predicted_Impact!$C$100*7/Surge_Predicted_Impact!$C$101</f>
        <v>5.25</v>
      </c>
      <c r="AN166" s="23">
        <f ca="1">_xlfn.CEILING.MATH(T166/Surge_Predicted_Impact!$C$106)*24/Surge_Predicted_Impact!$C$100*7/Surge_Predicted_Impact!$C$101</f>
        <v>5.25</v>
      </c>
      <c r="AO166" s="23">
        <f ca="1">_xlfn.CEILING.MATH(V166/Surge_Predicted_Impact!$C$107)*24/Surge_Predicted_Impact!$C$100*7/Surge_Predicted_Impact!$C$101</f>
        <v>5.25</v>
      </c>
      <c r="AP166" s="1">
        <f t="shared" ca="1" si="47"/>
        <v>26.25</v>
      </c>
      <c r="AR166" s="38">
        <f ca="1">G166/Surge_Predicted_Impact!$C$81</f>
        <v>0.14712939559471086</v>
      </c>
      <c r="AS166" s="38">
        <f ca="1">$R166/Surge_Predicted_Impact!$C$82</f>
        <v>1.9717177636475733</v>
      </c>
      <c r="AT166" s="38">
        <f t="shared" ca="1" si="48"/>
        <v>2.1188471592422844</v>
      </c>
      <c r="AU166" s="38">
        <f ca="1">N166/Surge_Predicted_Impact!$C$83</f>
        <v>0.15793992267593238</v>
      </c>
      <c r="AV166" s="38">
        <f ca="1">T166/Surge_Predicted_Impact!$C$84</f>
        <v>2.8444483904040721E-4</v>
      </c>
      <c r="AW166" s="38">
        <f ca="1">V166/Surge_Predicted_Impact!$C$85</f>
        <v>8.4813564843591394E-6</v>
      </c>
      <c r="AX166" s="38">
        <f t="shared" ca="1" si="49"/>
        <v>2.2770800081137414</v>
      </c>
      <c r="AZ166" s="1">
        <f ca="1">(AE166-BA165)*Surge_Predicted_Impact!$C$124</f>
        <v>0.11302578125456979</v>
      </c>
      <c r="BA166" s="1">
        <f ca="1">BA165*(1-1/Surge_Predicted_Impact!$C$125)+AZ166</f>
        <v>4.2427746647588052</v>
      </c>
      <c r="BB166" s="37">
        <f t="shared" ca="1" si="62"/>
        <v>19.992774664758805</v>
      </c>
      <c r="BC166" s="1">
        <f ca="1">(AF166-BD165)*Surge_Predicted_Impact!$C$124</f>
        <v>4.0443009390165381E-2</v>
      </c>
      <c r="BD166" s="1">
        <f ca="1">BD165*(1-1/Surge_Predicted_Impact!$C$125)+BC166</f>
        <v>1.1600207088748085</v>
      </c>
      <c r="BE166" s="37">
        <f t="shared" ca="1" si="65"/>
        <v>6.4100207088748089</v>
      </c>
      <c r="BF166" s="1">
        <f ca="1">(AI166-BG165)*Surge_Predicted_Impact!$C$124</f>
        <v>0.24557368044778372</v>
      </c>
      <c r="BG166" s="1">
        <f ca="1">BG165*(1-1/Surge_Predicted_Impact!$C$125)+BF166</f>
        <v>6.69230335315358</v>
      </c>
      <c r="BH166" s="37">
        <f t="shared" ca="1" si="66"/>
        <v>38.192303353153576</v>
      </c>
      <c r="BJ166" s="1">
        <f ca="1">(AT166-BK165)*Surge_Predicted_Impact!$C$124</f>
        <v>1.0836516889230595E-2</v>
      </c>
      <c r="BK166" s="1">
        <f ca="1">BK165*(1-1/Surge_Predicted_Impact!$C$125)+BJ166</f>
        <v>0.97208945361422527</v>
      </c>
      <c r="BL166" s="37">
        <f t="shared" ca="1" si="63"/>
        <v>3.0909366128565097</v>
      </c>
      <c r="BM166" s="1">
        <f ca="1">(AU166-BN165)*Surge_Predicted_Impact!$C$124</f>
        <v>7.4535771890814199E-4</v>
      </c>
      <c r="BN166" s="1">
        <f ca="1">BN165*(1-1/Surge_Predicted_Impact!$C$125)+BM166</f>
        <v>7.8192069162232161E-2</v>
      </c>
      <c r="BO166" s="37">
        <f t="shared" ca="1" si="64"/>
        <v>0.23613199183816452</v>
      </c>
      <c r="BP166" s="1">
        <f ca="1">(AX166-AY165)*Surge_Predicted_Impact!$C$124</f>
        <v>2.2770800081137414E-2</v>
      </c>
      <c r="BQ166" s="1">
        <f ca="1">BQ165*(1-1/Surge_Predicted_Impact!$C$125)+BP166</f>
        <v>1.6361887826426349</v>
      </c>
      <c r="BR166" s="1">
        <f t="shared" ca="1" si="67"/>
        <v>3.9132687907563763</v>
      </c>
      <c r="BS166" s="1">
        <f ca="1">(AP166-AQ165)*Surge_Predicted_Impact!$C$124</f>
        <v>0.26250000000000001</v>
      </c>
      <c r="BT166" s="1">
        <f ca="1">BT165*(1-1/Surge_Predicted_Impact!$C$125)+BS166</f>
        <v>6.2152561601037934</v>
      </c>
      <c r="BU166" s="1">
        <f t="shared" ca="1" si="68"/>
        <v>32.465256160103792</v>
      </c>
      <c r="BW166" s="1">
        <f>Surge_Predicted_Impact!$C$112</f>
        <v>0</v>
      </c>
      <c r="BX166" s="1">
        <f>Surge_Predicted_Impact!$C$113</f>
        <v>0</v>
      </c>
      <c r="BY166" s="152">
        <f>Surge_Predicted_Impact!$C$114</f>
        <v>0</v>
      </c>
      <c r="BZ166" s="152">
        <f>Surge_Predicted_Impact!$C$115</f>
        <v>0</v>
      </c>
      <c r="CA166" s="152">
        <f t="shared" si="54"/>
        <v>0</v>
      </c>
      <c r="CB166" s="1">
        <f>Surge_Predicted_Impact!$C$117</f>
        <v>0</v>
      </c>
      <c r="CC166" s="1">
        <f>Surge_Predicted_Impact!$C$118</f>
        <v>0</v>
      </c>
      <c r="CD166" s="1">
        <f>Surge_Predicted_Impact!$C$119</f>
        <v>0</v>
      </c>
      <c r="CE166" s="1">
        <f t="shared" si="55"/>
        <v>0</v>
      </c>
      <c r="CF166" s="152">
        <f>Surge_Predicted_Impact!$C$120</f>
        <v>0</v>
      </c>
      <c r="CH166" s="1">
        <f ca="1">D166*Surge_Predicted_Impact!$C$135</f>
        <v>483.86387675342343</v>
      </c>
      <c r="CI166" s="18">
        <f ca="1">(C166-C165)*Surge_Predicted_Impact!$C$135</f>
        <v>4.4173731689807028</v>
      </c>
      <c r="CJ166" s="18">
        <f ca="1">CJ165*(1- 1/Surge_Predicted_Impact!$C$137)+CI166</f>
        <v>118.51868293361402</v>
      </c>
      <c r="CK166" s="18">
        <f t="shared" ca="1" si="56"/>
        <v>114.10130976463331</v>
      </c>
      <c r="CL166" s="1">
        <f ca="1">CJ166*(1-Surge_Predicted_Impact!$C$136)</f>
        <v>100.74088049357191</v>
      </c>
      <c r="CM166" s="1">
        <f ca="1">CJ166*(1+Surge_Predicted_Impact!$C$136)</f>
        <v>136.29648537365611</v>
      </c>
      <c r="CN166" s="1">
        <f ca="1">CI166/Surge_Predicted_Impact!$C$138</f>
        <v>0.88347463379614055</v>
      </c>
      <c r="CO166" s="1">
        <f ca="1">CK166/Surge_Predicted_Impact!$C$140</f>
        <v>4.5640523905853323</v>
      </c>
      <c r="CP166" s="1">
        <f t="shared" ca="1" si="57"/>
        <v>5.4475270243814728</v>
      </c>
      <c r="CQ166" s="1">
        <f ca="1">CI166/(Surge_Predicted_Impact!$C$138 + Surge_Predicted_Impact!$C$139)</f>
        <v>0.73622886149678379</v>
      </c>
      <c r="CR166" s="1">
        <f ca="1">CK166/(Surge_Predicted_Impact!$C$140 + Surge_Predicted_Impact!$C$141)</f>
        <v>4.3885119140243578</v>
      </c>
      <c r="CS166" s="152">
        <f>Surge_Predicted_Impact!$C$151</f>
        <v>12000</v>
      </c>
      <c r="CT166" s="152"/>
      <c r="CU166" s="1">
        <f ca="1">Surge_Predicted_Impact!$C$146*(Calculation!E166-Calculation!H166)</f>
        <v>3.4913010957210443E-5</v>
      </c>
      <c r="CV166" s="1">
        <f ca="1">H165*1/Surge_Predicted_Impact!$C$60</f>
        <v>6.73214770519244E-2</v>
      </c>
      <c r="CW166" s="1">
        <f ca="1">CV166*Surge_Predicted_Impact!$C$144+CU166</f>
        <v>3.4009868635534305E-3</v>
      </c>
      <c r="CX166" s="1">
        <f ca="1">CX165*(1-1/Surge_Predicted_Impact!$C$147)+CW165</f>
        <v>6.8888560001316055</v>
      </c>
      <c r="CY166" s="1">
        <f ca="1">$CX166*(1-Surge_Predicted_Impact!$C$145)</f>
        <v>5.1666420000987046</v>
      </c>
      <c r="CZ166" s="1">
        <f ca="1">$CX166*(1+Surge_Predicted_Impact!$C$145)</f>
        <v>8.6110700001645064</v>
      </c>
      <c r="DA166" s="1">
        <f ca="1">CX166/Surge_Predicted_Impact!$C$148</f>
        <v>2.296285333377202</v>
      </c>
      <c r="DB166" s="152">
        <f>Surge_Predicted_Impact!$C$152</f>
        <v>0</v>
      </c>
    </row>
    <row r="167" spans="2:106" x14ac:dyDescent="0.25">
      <c r="B167" s="30">
        <f t="shared" si="58"/>
        <v>44056</v>
      </c>
      <c r="C167" s="18">
        <f ca="1">INDIRECT(_xlfn.CONCAT(EpidemiologicalModel_Selection!$C$2,"!",EpidemiologicalModel_Selection!$C$5,ROW()-1))</f>
        <v>73737.665378673206</v>
      </c>
      <c r="D167" s="18">
        <f ca="1">INDIRECT(_xlfn.CONCAT(EpidemiologicalModel_Selection!$C$2,"!",EpidemiologicalModel_Selection!$C$3,ROW()-1))</f>
        <v>45.344113919835358</v>
      </c>
      <c r="E167" s="37">
        <f ca="1">INDIRECT(_xlfn.CONCAT(EpidemiologicalModel_Selection!$C$2,"!",EpidemiologicalModel_Selection!$C$4,ROW()-1))</f>
        <v>0.41389679273161162</v>
      </c>
      <c r="F167" s="37">
        <f ca="1">E167*Surge_Predicted_Impact!$D$53</f>
        <v>3.5098448023640663E-2</v>
      </c>
      <c r="G167" s="6">
        <f t="shared" ca="1" si="59"/>
        <v>0.41343117955289721</v>
      </c>
      <c r="H167" s="24">
        <f ca="1">H166*(1-1/Surge_Predicted_Impact!$C$60)+F167</f>
        <v>0.41343117955289721</v>
      </c>
      <c r="I167" s="24">
        <f ca="1">(1-Surge_Predicted_Impact!$C$68)*Calculation!O166</f>
        <v>4.1653566414134903E-2</v>
      </c>
      <c r="J167" s="24">
        <f ca="1">I167+(J166*(1-1/Surge_Predicted_Impact!$C$63))</f>
        <v>0.51011354302458867</v>
      </c>
      <c r="K167" s="24">
        <f ca="1">(1/Surge_Predicted_Impact!$C$62)*Calculation!L166</f>
        <v>1.8562654701151808E-2</v>
      </c>
      <c r="L167" s="24">
        <f ca="1">M167+L166*(1-1/Surge_Predicted_Impact!$C$62)</f>
        <v>0.20816261092289337</v>
      </c>
      <c r="M167" s="1">
        <f ca="1">E167*Surge_Predicted_Impact!$D$55</f>
        <v>3.9734092102234756E-3</v>
      </c>
      <c r="N167" s="6">
        <f ca="1">N166*(1-1/Surge_Predicted_Impact!$C$64)+K167</f>
        <v>0.29495751938403347</v>
      </c>
      <c r="O167" s="24">
        <f ca="1">N166*1/Surge_Predicted_Impact!$C$64</f>
        <v>3.9484980668983094E-2</v>
      </c>
      <c r="P167" s="1">
        <f ca="1">E167*Surge_Predicted_Impact!$D$54</f>
        <v>2.7151629603193717E-2</v>
      </c>
      <c r="Q167" s="1">
        <f ca="1">Q166*(1-1/Surge_Predicted_Impact!$C$61)+P167</f>
        <v>2.9745738731411944</v>
      </c>
      <c r="R167" s="6">
        <f t="shared" ca="1" si="60"/>
        <v>3.6928500270886762</v>
      </c>
      <c r="S167" s="1">
        <f ca="1">E167*Surge_Predicted_Impact!$D$56</f>
        <v>1.9867046051117378E-5</v>
      </c>
      <c r="T167" s="6">
        <f ca="1">T166*(1-1/Surge_Predicted_Impact!$C$65)+S167</f>
        <v>5.3186775632385033E-4</v>
      </c>
      <c r="U167" s="1">
        <f ca="1">E167*Surge_Predicted_Impact!$D$57</f>
        <v>3.1787273681787803E-5</v>
      </c>
      <c r="V167" s="6">
        <f ca="1">U166*(1-1/Surge_Predicted_Impact!$C$66)+U167</f>
        <v>3.1787273681787803E-5</v>
      </c>
      <c r="W167" s="5">
        <f>Surge_Predicted_Impact!$C$72</f>
        <v>0</v>
      </c>
      <c r="X167" s="160">
        <f>Surge_Predicted_Impact!$C$73</f>
        <v>0</v>
      </c>
      <c r="Y167" s="5">
        <f>Surge_Predicted_Impact!$C$74</f>
        <v>0</v>
      </c>
      <c r="Z167" s="5">
        <f>Surge_Predicted_Impact!$C$75</f>
        <v>0</v>
      </c>
      <c r="AA167" s="5">
        <f>Surge_Predicted_Impact!$C$76</f>
        <v>0</v>
      </c>
      <c r="AC167" s="18">
        <f ca="1">_xlfn.CEILING.MATH(G167/Surge_Predicted_Impact!$C$92)*(24/Surge_Predicted_Impact!$C$89)*(7/Surge_Predicted_Impact!$C$90)</f>
        <v>5.25</v>
      </c>
      <c r="AD167" s="18">
        <f ca="1">_xlfn.CEILING.MATH(R167/Surge_Predicted_Impact!$C$93)*(24/Surge_Predicted_Impact!$C$89)*(7/Surge_Predicted_Impact!$C$90)</f>
        <v>10.5</v>
      </c>
      <c r="AE167" s="1">
        <f t="shared" ca="1" si="46"/>
        <v>15.75</v>
      </c>
      <c r="AF167" s="1">
        <f ca="1">_xlfn.CEILING.MATH(N167/Surge_Predicted_Impact!$C$94)*24/Surge_Predicted_Impact!$C$89*7/Surge_Predicted_Impact!$C$90</f>
        <v>5.25</v>
      </c>
      <c r="AG167" s="1">
        <f ca="1">_xlfn.CEILING.MATH(T167/Surge_Predicted_Impact!$C$95)*24/Surge_Predicted_Impact!$C$89*7/Surge_Predicted_Impact!$C$90</f>
        <v>5.25</v>
      </c>
      <c r="AH167" s="1">
        <f ca="1">_xlfn.CEILING.MATH(V167/Surge_Predicted_Impact!$C$96)*24/Surge_Predicted_Impact!$C$89*7/Surge_Predicted_Impact!$C$90</f>
        <v>5.25</v>
      </c>
      <c r="AI167" s="18">
        <f t="shared" ca="1" si="61"/>
        <v>31.5</v>
      </c>
      <c r="AJ167" s="41"/>
      <c r="AK167" s="23">
        <f ca="1">_xlfn.CEILING.MATH(G167/Surge_Predicted_Impact!$C$103)*24/Surge_Predicted_Impact!$C$100*7/Surge_Predicted_Impact!$C$101</f>
        <v>5.25</v>
      </c>
      <c r="AL167" s="23">
        <f ca="1">_xlfn.CEILING.MATH(R167/Surge_Predicted_Impact!$C$104)*24/Surge_Predicted_Impact!$C$100*7/Surge_Predicted_Impact!$C$101</f>
        <v>5.25</v>
      </c>
      <c r="AM167" s="23">
        <f ca="1">_xlfn.CEILING.MATH(N167/Surge_Predicted_Impact!$C$105)*24/Surge_Predicted_Impact!$C$100*7/Surge_Predicted_Impact!$C$101</f>
        <v>5.25</v>
      </c>
      <c r="AN167" s="23">
        <f ca="1">_xlfn.CEILING.MATH(T167/Surge_Predicted_Impact!$C$106)*24/Surge_Predicted_Impact!$C$100*7/Surge_Predicted_Impact!$C$101</f>
        <v>5.25</v>
      </c>
      <c r="AO167" s="23">
        <f ca="1">_xlfn.CEILING.MATH(V167/Surge_Predicted_Impact!$C$107)*24/Surge_Predicted_Impact!$C$100*7/Surge_Predicted_Impact!$C$101</f>
        <v>5.25</v>
      </c>
      <c r="AP167" s="1">
        <f t="shared" ca="1" si="47"/>
        <v>26.25</v>
      </c>
      <c r="AR167" s="38">
        <f ca="1">G167/Surge_Predicted_Impact!$C$81</f>
        <v>0.13781039318429908</v>
      </c>
      <c r="AS167" s="38">
        <f ca="1">$R167/Surge_Predicted_Impact!$C$82</f>
        <v>1.8464250135443381</v>
      </c>
      <c r="AT167" s="38">
        <f t="shared" ca="1" si="48"/>
        <v>1.9842354067286372</v>
      </c>
      <c r="AU167" s="38">
        <f ca="1">N167/Surge_Predicted_Impact!$C$83</f>
        <v>0.14747875969201674</v>
      </c>
      <c r="AV167" s="38">
        <f ca="1">T167/Surge_Predicted_Impact!$C$84</f>
        <v>2.6593387816192517E-4</v>
      </c>
      <c r="AW167" s="38">
        <f ca="1">V167/Surge_Predicted_Impact!$C$85</f>
        <v>7.9468184204469507E-6</v>
      </c>
      <c r="AX167" s="38">
        <f t="shared" ca="1" si="49"/>
        <v>2.1319880471172361</v>
      </c>
      <c r="AZ167" s="1">
        <f ca="1">(AE167-BA166)*Surge_Predicted_Impact!$C$124</f>
        <v>0.11507225335241195</v>
      </c>
      <c r="BA167" s="1">
        <f ca="1">BA166*(1-1/Surge_Predicted_Impact!$C$125)+AZ167</f>
        <v>4.0547915849141596</v>
      </c>
      <c r="BB167" s="37">
        <f t="shared" ca="1" si="62"/>
        <v>19.80479158491416</v>
      </c>
      <c r="BC167" s="1">
        <f ca="1">(AF167-BD166)*Surge_Predicted_Impact!$C$124</f>
        <v>4.0899792911251912E-2</v>
      </c>
      <c r="BD167" s="1">
        <f ca="1">BD166*(1-1/Surge_Predicted_Impact!$C$125)+BC167</f>
        <v>1.1180618797235742</v>
      </c>
      <c r="BE167" s="37">
        <f t="shared" ca="1" si="65"/>
        <v>6.368061879723574</v>
      </c>
      <c r="BF167" s="1">
        <f ca="1">(AI167-BG166)*Surge_Predicted_Impact!$C$124</f>
        <v>0.24807696646846419</v>
      </c>
      <c r="BG167" s="1">
        <f ca="1">BG166*(1-1/Surge_Predicted_Impact!$C$125)+BF167</f>
        <v>6.4623586515396463</v>
      </c>
      <c r="BH167" s="37">
        <f t="shared" ca="1" si="66"/>
        <v>37.962358651539645</v>
      </c>
      <c r="BJ167" s="1">
        <f ca="1">(AT167-BK166)*Surge_Predicted_Impact!$C$124</f>
        <v>1.0121459531144119E-2</v>
      </c>
      <c r="BK167" s="1">
        <f ca="1">BK166*(1-1/Surge_Predicted_Impact!$C$125)+BJ167</f>
        <v>0.91277595217292473</v>
      </c>
      <c r="BL167" s="37">
        <f t="shared" ca="1" si="63"/>
        <v>2.8970113589015618</v>
      </c>
      <c r="BM167" s="1">
        <f ca="1">(AU167-BN166)*Surge_Predicted_Impact!$C$124</f>
        <v>6.9286690529784579E-4</v>
      </c>
      <c r="BN167" s="1">
        <f ca="1">BN166*(1-1/Surge_Predicted_Impact!$C$125)+BM167</f>
        <v>7.329978827022772E-2</v>
      </c>
      <c r="BO167" s="37">
        <f t="shared" ca="1" si="64"/>
        <v>0.22077854796224444</v>
      </c>
      <c r="BP167" s="1">
        <f ca="1">(AX167-AY166)*Surge_Predicted_Impact!$C$124</f>
        <v>2.1319880471172361E-2</v>
      </c>
      <c r="BQ167" s="1">
        <f ca="1">BQ166*(1-1/Surge_Predicted_Impact!$C$125)+BP167</f>
        <v>1.5406380357821905</v>
      </c>
      <c r="BR167" s="1">
        <f t="shared" ca="1" si="67"/>
        <v>3.6726260828994266</v>
      </c>
      <c r="BS167" s="1">
        <f ca="1">(AP167-AQ166)*Surge_Predicted_Impact!$C$124</f>
        <v>0.26250000000000001</v>
      </c>
      <c r="BT167" s="1">
        <f ca="1">BT166*(1-1/Surge_Predicted_Impact!$C$125)+BS167</f>
        <v>6.0338092915249515</v>
      </c>
      <c r="BU167" s="1">
        <f t="shared" ca="1" si="68"/>
        <v>32.283809291524953</v>
      </c>
      <c r="BW167" s="1">
        <f>Surge_Predicted_Impact!$C$112</f>
        <v>0</v>
      </c>
      <c r="BX167" s="1">
        <f>Surge_Predicted_Impact!$C$113</f>
        <v>0</v>
      </c>
      <c r="BY167" s="152">
        <f>Surge_Predicted_Impact!$C$114</f>
        <v>0</v>
      </c>
      <c r="BZ167" s="152">
        <f>Surge_Predicted_Impact!$C$115</f>
        <v>0</v>
      </c>
      <c r="CA167" s="152">
        <f t="shared" si="54"/>
        <v>0</v>
      </c>
      <c r="CB167" s="1">
        <f>Surge_Predicted_Impact!$C$117</f>
        <v>0</v>
      </c>
      <c r="CC167" s="1">
        <f>Surge_Predicted_Impact!$C$118</f>
        <v>0</v>
      </c>
      <c r="CD167" s="1">
        <f>Surge_Predicted_Impact!$C$119</f>
        <v>0</v>
      </c>
      <c r="CE167" s="1">
        <f t="shared" si="55"/>
        <v>0</v>
      </c>
      <c r="CF167" s="152">
        <f>Surge_Predicted_Impact!$C$120</f>
        <v>0</v>
      </c>
      <c r="CH167" s="1">
        <f ca="1">D167*Surge_Predicted_Impact!$C$135</f>
        <v>453.4411391983536</v>
      </c>
      <c r="CI167" s="18">
        <f ca="1">(C167-C166)*Surge_Predicted_Impact!$C$135</f>
        <v>4.1389679272833746</v>
      </c>
      <c r="CJ167" s="18">
        <f ca="1">CJ166*(1- 1/Surge_Predicted_Impact!$C$137)+CI167</f>
        <v>110.80578256753599</v>
      </c>
      <c r="CK167" s="18">
        <f t="shared" ca="1" si="56"/>
        <v>106.66681464025261</v>
      </c>
      <c r="CL167" s="1">
        <f ca="1">CJ167*(1-Surge_Predicted_Impact!$C$136)</f>
        <v>94.184915182405589</v>
      </c>
      <c r="CM167" s="1">
        <f ca="1">CJ167*(1+Surge_Predicted_Impact!$C$136)</f>
        <v>127.42664995266637</v>
      </c>
      <c r="CN167" s="1">
        <f ca="1">CI167/Surge_Predicted_Impact!$C$138</f>
        <v>0.82779358545667492</v>
      </c>
      <c r="CO167" s="1">
        <f ca="1">CK167/Surge_Predicted_Impact!$C$140</f>
        <v>4.2666725856101042</v>
      </c>
      <c r="CP167" s="1">
        <f t="shared" ca="1" si="57"/>
        <v>5.0944661710667791</v>
      </c>
      <c r="CQ167" s="1">
        <f ca="1">CI167/(Surge_Predicted_Impact!$C$138 + Surge_Predicted_Impact!$C$139)</f>
        <v>0.68982798788056243</v>
      </c>
      <c r="CR167" s="1">
        <f ca="1">CK167/(Surge_Predicted_Impact!$C$140 + Surge_Predicted_Impact!$C$141)</f>
        <v>4.1025697938558698</v>
      </c>
      <c r="CS167" s="152">
        <f>Surge_Predicted_Impact!$C$151</f>
        <v>12000</v>
      </c>
      <c r="CT167" s="152"/>
      <c r="CU167" s="1">
        <f ca="1">Surge_Predicted_Impact!$C$146*(Calculation!E167-Calculation!H167)</f>
        <v>4.6561317871440802E-5</v>
      </c>
      <c r="CV167" s="1">
        <f ca="1">H166*1/Surge_Predicted_Impact!$C$60</f>
        <v>6.3055455254876089E-2</v>
      </c>
      <c r="CW167" s="1">
        <f ca="1">CV167*Surge_Predicted_Impact!$C$144+CU167</f>
        <v>3.1993340806152452E-3</v>
      </c>
      <c r="CX167" s="1">
        <f ca="1">CX166*(1-1/Surge_Predicted_Impact!$C$147)+CW166</f>
        <v>6.5478141869885782</v>
      </c>
      <c r="CY167" s="1">
        <f ca="1">$CX167*(1-Surge_Predicted_Impact!$C$145)</f>
        <v>4.9108606402414337</v>
      </c>
      <c r="CZ167" s="1">
        <f ca="1">$CX167*(1+Surge_Predicted_Impact!$C$145)</f>
        <v>8.1847677337357219</v>
      </c>
      <c r="DA167" s="1">
        <f ca="1">CX167/Surge_Predicted_Impact!$C$148</f>
        <v>2.1826047289961927</v>
      </c>
      <c r="DB167" s="152">
        <f>Surge_Predicted_Impact!$C$152</f>
        <v>0</v>
      </c>
    </row>
    <row r="168" spans="2:106" x14ac:dyDescent="0.25">
      <c r="B168" s="30">
        <f t="shared" si="58"/>
        <v>44057</v>
      </c>
      <c r="C168" s="18">
        <f ca="1">INDIRECT(_xlfn.CONCAT(EpidemiologicalModel_Selection!$C$2,"!",EpidemiologicalModel_Selection!$C$5,ROW()-1))</f>
        <v>73738.053192971143</v>
      </c>
      <c r="D168" s="18">
        <f ca="1">INDIRECT(_xlfn.CONCAT(EpidemiologicalModel_Selection!$C$2,"!",EpidemiologicalModel_Selection!$C$3,ROW()-1))</f>
        <v>42.493062937780309</v>
      </c>
      <c r="E168" s="37">
        <f ca="1">INDIRECT(_xlfn.CONCAT(EpidemiologicalModel_Selection!$C$2,"!",EpidemiologicalModel_Selection!$C$4,ROW()-1))</f>
        <v>0.38781429793325511</v>
      </c>
      <c r="F168" s="37">
        <f ca="1">E168*Surge_Predicted_Impact!$D$53</f>
        <v>3.2886652464740034E-2</v>
      </c>
      <c r="G168" s="6">
        <f t="shared" ca="1" si="59"/>
        <v>0.38725623493865197</v>
      </c>
      <c r="H168" s="24">
        <f ca="1">H167*(1-1/Surge_Predicted_Impact!$C$60)+F168</f>
        <v>0.38725623493865197</v>
      </c>
      <c r="I168" s="24">
        <f ca="1">(1-Surge_Predicted_Impact!$C$68)*Calculation!O167</f>
        <v>3.8892705958948344E-2</v>
      </c>
      <c r="J168" s="24">
        <f ca="1">I168+(J167*(1-1/Surge_Predicted_Impact!$C$63))</f>
        <v>0.47613288569431006</v>
      </c>
      <c r="K168" s="24">
        <f ca="1">(1/Surge_Predicted_Impact!$C$62)*Calculation!L167</f>
        <v>1.7346884243574445E-2</v>
      </c>
      <c r="L168" s="24">
        <f ca="1">M168+L167*(1-1/Surge_Predicted_Impact!$C$62)</f>
        <v>0.19453874393947818</v>
      </c>
      <c r="M168" s="1">
        <f ca="1">E168*Surge_Predicted_Impact!$D$55</f>
        <v>3.723017260159253E-3</v>
      </c>
      <c r="N168" s="6">
        <f ca="1">N167*(1-1/Surge_Predicted_Impact!$C$64)+K168</f>
        <v>0.27543471370460371</v>
      </c>
      <c r="O168" s="24">
        <f ca="1">N167*1/Surge_Predicted_Impact!$C$64</f>
        <v>3.6869689923004184E-2</v>
      </c>
      <c r="P168" s="1">
        <f ca="1">E168*Surge_Predicted_Impact!$D$54</f>
        <v>2.5440617944421533E-2</v>
      </c>
      <c r="Q168" s="1">
        <f ca="1">Q167*(1-1/Surge_Predicted_Impact!$C$61)+P168</f>
        <v>2.787544928718388</v>
      </c>
      <c r="R168" s="6">
        <f t="shared" ca="1" si="60"/>
        <v>3.4582165583521762</v>
      </c>
      <c r="S168" s="1">
        <f ca="1">E168*Surge_Predicted_Impact!$D$56</f>
        <v>1.8615086300796266E-5</v>
      </c>
      <c r="T168" s="6">
        <f ca="1">T167*(1-1/Surge_Predicted_Impact!$C$65)+S168</f>
        <v>4.9729606699226161E-4</v>
      </c>
      <c r="U168" s="1">
        <f ca="1">E168*Surge_Predicted_Impact!$D$57</f>
        <v>2.9784138081274023E-5</v>
      </c>
      <c r="V168" s="6">
        <f ca="1">U167*(1-1/Surge_Predicted_Impact!$C$66)+U168</f>
        <v>2.9784138081274023E-5</v>
      </c>
      <c r="W168" s="5">
        <f>Surge_Predicted_Impact!$C$72</f>
        <v>0</v>
      </c>
      <c r="X168" s="160">
        <f>Surge_Predicted_Impact!$C$73</f>
        <v>0</v>
      </c>
      <c r="Y168" s="5">
        <f>Surge_Predicted_Impact!$C$74</f>
        <v>0</v>
      </c>
      <c r="Z168" s="5">
        <f>Surge_Predicted_Impact!$C$75</f>
        <v>0</v>
      </c>
      <c r="AA168" s="5">
        <f>Surge_Predicted_Impact!$C$76</f>
        <v>0</v>
      </c>
      <c r="AC168" s="18">
        <f ca="1">_xlfn.CEILING.MATH(G168/Surge_Predicted_Impact!$C$92)*(24/Surge_Predicted_Impact!$C$89)*(7/Surge_Predicted_Impact!$C$90)</f>
        <v>5.25</v>
      </c>
      <c r="AD168" s="18">
        <f ca="1">_xlfn.CEILING.MATH(R168/Surge_Predicted_Impact!$C$93)*(24/Surge_Predicted_Impact!$C$89)*(7/Surge_Predicted_Impact!$C$90)</f>
        <v>10.5</v>
      </c>
      <c r="AE168" s="1">
        <f t="shared" ca="1" si="46"/>
        <v>15.75</v>
      </c>
      <c r="AF168" s="1">
        <f ca="1">_xlfn.CEILING.MATH(N168/Surge_Predicted_Impact!$C$94)*24/Surge_Predicted_Impact!$C$89*7/Surge_Predicted_Impact!$C$90</f>
        <v>5.25</v>
      </c>
      <c r="AG168" s="1">
        <f ca="1">_xlfn.CEILING.MATH(T168/Surge_Predicted_Impact!$C$95)*24/Surge_Predicted_Impact!$C$89*7/Surge_Predicted_Impact!$C$90</f>
        <v>5.25</v>
      </c>
      <c r="AH168" s="1">
        <f ca="1">_xlfn.CEILING.MATH(V168/Surge_Predicted_Impact!$C$96)*24/Surge_Predicted_Impact!$C$89*7/Surge_Predicted_Impact!$C$90</f>
        <v>5.25</v>
      </c>
      <c r="AI168" s="18">
        <f t="shared" ca="1" si="61"/>
        <v>31.5</v>
      </c>
      <c r="AJ168" s="41"/>
      <c r="AK168" s="23">
        <f ca="1">_xlfn.CEILING.MATH(G168/Surge_Predicted_Impact!$C$103)*24/Surge_Predicted_Impact!$C$100*7/Surge_Predicted_Impact!$C$101</f>
        <v>5.25</v>
      </c>
      <c r="AL168" s="23">
        <f ca="1">_xlfn.CEILING.MATH(R168/Surge_Predicted_Impact!$C$104)*24/Surge_Predicted_Impact!$C$100*7/Surge_Predicted_Impact!$C$101</f>
        <v>5.25</v>
      </c>
      <c r="AM168" s="23">
        <f ca="1">_xlfn.CEILING.MATH(N168/Surge_Predicted_Impact!$C$105)*24/Surge_Predicted_Impact!$C$100*7/Surge_Predicted_Impact!$C$101</f>
        <v>5.25</v>
      </c>
      <c r="AN168" s="23">
        <f ca="1">_xlfn.CEILING.MATH(T168/Surge_Predicted_Impact!$C$106)*24/Surge_Predicted_Impact!$C$100*7/Surge_Predicted_Impact!$C$101</f>
        <v>5.25</v>
      </c>
      <c r="AO168" s="23">
        <f ca="1">_xlfn.CEILING.MATH(V168/Surge_Predicted_Impact!$C$107)*24/Surge_Predicted_Impact!$C$100*7/Surge_Predicted_Impact!$C$101</f>
        <v>5.25</v>
      </c>
      <c r="AP168" s="1">
        <f t="shared" ca="1" si="47"/>
        <v>26.25</v>
      </c>
      <c r="AR168" s="38">
        <f ca="1">G168/Surge_Predicted_Impact!$C$81</f>
        <v>0.12908541164621731</v>
      </c>
      <c r="AS168" s="38">
        <f ca="1">$R168/Surge_Predicted_Impact!$C$82</f>
        <v>1.7291082791760881</v>
      </c>
      <c r="AT168" s="38">
        <f t="shared" ca="1" si="48"/>
        <v>1.8581936908223053</v>
      </c>
      <c r="AU168" s="38">
        <f ca="1">N168/Surge_Predicted_Impact!$C$83</f>
        <v>0.13771735685230185</v>
      </c>
      <c r="AV168" s="38">
        <f ca="1">T168/Surge_Predicted_Impact!$C$84</f>
        <v>2.486480334961308E-4</v>
      </c>
      <c r="AW168" s="38">
        <f ca="1">V168/Surge_Predicted_Impact!$C$85</f>
        <v>7.4460345203185058E-6</v>
      </c>
      <c r="AX168" s="38">
        <f t="shared" ca="1" si="49"/>
        <v>1.9961671417426237</v>
      </c>
      <c r="AZ168" s="1">
        <f ca="1">(AE168-BA167)*Surge_Predicted_Impact!$C$124</f>
        <v>0.11695208415085841</v>
      </c>
      <c r="BA168" s="1">
        <f ca="1">BA167*(1-1/Surge_Predicted_Impact!$C$125)+AZ168</f>
        <v>3.8821156987140064</v>
      </c>
      <c r="BB168" s="37">
        <f t="shared" ca="1" si="62"/>
        <v>19.632115698714006</v>
      </c>
      <c r="BC168" s="1">
        <f ca="1">(AF168-BD167)*Surge_Predicted_Impact!$C$124</f>
        <v>4.1319381202764259E-2</v>
      </c>
      <c r="BD168" s="1">
        <f ca="1">BD167*(1-1/Surge_Predicted_Impact!$C$125)+BC168</f>
        <v>1.0795196980889403</v>
      </c>
      <c r="BE168" s="37">
        <f t="shared" ca="1" si="65"/>
        <v>6.3295196980889408</v>
      </c>
      <c r="BF168" s="1">
        <f ca="1">(AI168-BG167)*Surge_Predicted_Impact!$C$124</f>
        <v>0.25037641348460354</v>
      </c>
      <c r="BG168" s="1">
        <f ca="1">BG167*(1-1/Surge_Predicted_Impact!$C$125)+BF168</f>
        <v>6.2511380184857037</v>
      </c>
      <c r="BH168" s="37">
        <f t="shared" ca="1" si="66"/>
        <v>37.751138018485705</v>
      </c>
      <c r="BJ168" s="1">
        <f ca="1">(AT168-BK167)*Surge_Predicted_Impact!$C$124</f>
        <v>9.4541773864938068E-3</v>
      </c>
      <c r="BK168" s="1">
        <f ca="1">BK167*(1-1/Surge_Predicted_Impact!$C$125)+BJ168</f>
        <v>0.85703184726135251</v>
      </c>
      <c r="BL168" s="37">
        <f t="shared" ca="1" si="63"/>
        <v>2.7152255380836579</v>
      </c>
      <c r="BM168" s="1">
        <f ca="1">(AU168-BN167)*Surge_Predicted_Impact!$C$124</f>
        <v>6.4417568582074132E-4</v>
      </c>
      <c r="BN168" s="1">
        <f ca="1">BN167*(1-1/Surge_Predicted_Impact!$C$125)+BM168</f>
        <v>6.8708264793889348E-2</v>
      </c>
      <c r="BO168" s="37">
        <f t="shared" ca="1" si="64"/>
        <v>0.20642562164619122</v>
      </c>
      <c r="BP168" s="1">
        <f ca="1">(AX168-AY167)*Surge_Predicted_Impact!$C$124</f>
        <v>1.9961671417426236E-2</v>
      </c>
      <c r="BQ168" s="1">
        <f ca="1">BQ167*(1-1/Surge_Predicted_Impact!$C$125)+BP168</f>
        <v>1.4505541332151746</v>
      </c>
      <c r="BR168" s="1">
        <f t="shared" ca="1" si="67"/>
        <v>3.446721274957798</v>
      </c>
      <c r="BS168" s="1">
        <f ca="1">(AP168-AQ167)*Surge_Predicted_Impact!$C$124</f>
        <v>0.26250000000000001</v>
      </c>
      <c r="BT168" s="1">
        <f ca="1">BT167*(1-1/Surge_Predicted_Impact!$C$125)+BS168</f>
        <v>5.8653229135588836</v>
      </c>
      <c r="BU168" s="1">
        <f t="shared" ca="1" si="68"/>
        <v>32.115322913558884</v>
      </c>
      <c r="BW168" s="1">
        <f>Surge_Predicted_Impact!$C$112</f>
        <v>0</v>
      </c>
      <c r="BX168" s="1">
        <f>Surge_Predicted_Impact!$C$113</f>
        <v>0</v>
      </c>
      <c r="BY168" s="152">
        <f>Surge_Predicted_Impact!$C$114</f>
        <v>0</v>
      </c>
      <c r="BZ168" s="152">
        <f>Surge_Predicted_Impact!$C$115</f>
        <v>0</v>
      </c>
      <c r="CA168" s="152">
        <f t="shared" si="54"/>
        <v>0</v>
      </c>
      <c r="CB168" s="1">
        <f>Surge_Predicted_Impact!$C$117</f>
        <v>0</v>
      </c>
      <c r="CC168" s="1">
        <f>Surge_Predicted_Impact!$C$118</f>
        <v>0</v>
      </c>
      <c r="CD168" s="1">
        <f>Surge_Predicted_Impact!$C$119</f>
        <v>0</v>
      </c>
      <c r="CE168" s="1">
        <f t="shared" si="55"/>
        <v>0</v>
      </c>
      <c r="CF168" s="152">
        <f>Surge_Predicted_Impact!$C$120</f>
        <v>0</v>
      </c>
      <c r="CH168" s="1">
        <f ca="1">D168*Surge_Predicted_Impact!$C$135</f>
        <v>424.93062937780309</v>
      </c>
      <c r="CI168" s="18">
        <f ca="1">(C168-C167)*Surge_Predicted_Impact!$C$135</f>
        <v>3.8781429793743882</v>
      </c>
      <c r="CJ168" s="18">
        <f ca="1">CJ167*(1- 1/Surge_Predicted_Impact!$C$137)+CI168</f>
        <v>103.60334729015678</v>
      </c>
      <c r="CK168" s="18">
        <f t="shared" ca="1" si="56"/>
        <v>99.725204310782388</v>
      </c>
      <c r="CL168" s="1">
        <f ca="1">CJ168*(1-Surge_Predicted_Impact!$C$136)</f>
        <v>88.062845196633262</v>
      </c>
      <c r="CM168" s="1">
        <f ca="1">CJ168*(1+Surge_Predicted_Impact!$C$136)</f>
        <v>119.14384938368029</v>
      </c>
      <c r="CN168" s="1">
        <f ca="1">CI168/Surge_Predicted_Impact!$C$138</f>
        <v>0.77562859587487765</v>
      </c>
      <c r="CO168" s="1">
        <f ca="1">CK168/Surge_Predicted_Impact!$C$140</f>
        <v>3.9890081724312956</v>
      </c>
      <c r="CP168" s="1">
        <f t="shared" ca="1" si="57"/>
        <v>4.7646367683061737</v>
      </c>
      <c r="CQ168" s="1">
        <f ca="1">CI168/(Surge_Predicted_Impact!$C$138 + Surge_Predicted_Impact!$C$139)</f>
        <v>0.64635716322906467</v>
      </c>
      <c r="CR168" s="1">
        <f ca="1">CK168/(Surge_Predicted_Impact!$C$140 + Surge_Predicted_Impact!$C$141)</f>
        <v>3.8355847811839379</v>
      </c>
      <c r="CS168" s="152">
        <f>Surge_Predicted_Impact!$C$151</f>
        <v>12000</v>
      </c>
      <c r="CT168" s="152"/>
      <c r="CU168" s="1">
        <f ca="1">Surge_Predicted_Impact!$C$146*(Calculation!E168-Calculation!H168)</f>
        <v>5.5806299460314795E-5</v>
      </c>
      <c r="CV168" s="1">
        <f ca="1">H167*1/Surge_Predicted_Impact!$C$60</f>
        <v>5.9061597078985319E-2</v>
      </c>
      <c r="CW168" s="1">
        <f ca="1">CV168*Surge_Predicted_Impact!$C$144+CU168</f>
        <v>3.0088861534095812E-3</v>
      </c>
      <c r="CX168" s="1">
        <f ca="1">CX167*(1-1/Surge_Predicted_Impact!$C$147)+CW167</f>
        <v>6.2236228117197641</v>
      </c>
      <c r="CY168" s="1">
        <f ca="1">$CX168*(1-Surge_Predicted_Impact!$C$145)</f>
        <v>4.667717108789823</v>
      </c>
      <c r="CZ168" s="1">
        <f ca="1">$CX168*(1+Surge_Predicted_Impact!$C$145)</f>
        <v>7.7795285146497051</v>
      </c>
      <c r="DA168" s="1">
        <f ca="1">CX168/Surge_Predicted_Impact!$C$148</f>
        <v>2.0745409372399215</v>
      </c>
      <c r="DB168" s="152">
        <f>Surge_Predicted_Impact!$C$152</f>
        <v>0</v>
      </c>
    </row>
    <row r="169" spans="2:106" x14ac:dyDescent="0.25">
      <c r="B169" s="30">
        <f t="shared" si="58"/>
        <v>44058</v>
      </c>
      <c r="C169" s="18">
        <f ca="1">INDIRECT(_xlfn.CONCAT(EpidemiologicalModel_Selection!$C$2,"!",EpidemiologicalModel_Selection!$C$5,ROW()-1))</f>
        <v>73738.416571379043</v>
      </c>
      <c r="D169" s="18">
        <f ca="1">INDIRECT(_xlfn.CONCAT(EpidemiologicalModel_Selection!$C$2,"!",EpidemiologicalModel_Selection!$C$3,ROW()-1))</f>
        <v>39.821222564409723</v>
      </c>
      <c r="E169" s="37">
        <f ca="1">INDIRECT(_xlfn.CONCAT(EpidemiologicalModel_Selection!$C$2,"!",EpidemiologicalModel_Selection!$C$4,ROW()-1))</f>
        <v>0.36337840789965409</v>
      </c>
      <c r="F169" s="37">
        <f ca="1">E169*Surge_Predicted_Impact!$D$53</f>
        <v>3.0814488989890667E-2</v>
      </c>
      <c r="G169" s="6">
        <f t="shared" ca="1" si="59"/>
        <v>0.36274840465159236</v>
      </c>
      <c r="H169" s="24">
        <f ca="1">H168*(1-1/Surge_Predicted_Impact!$C$60)+F169</f>
        <v>0.36274840465159236</v>
      </c>
      <c r="I169" s="24">
        <f ca="1">(1-Surge_Predicted_Impact!$C$68)*Calculation!O168</f>
        <v>3.6316644574159118E-2</v>
      </c>
      <c r="J169" s="24">
        <f ca="1">I169+(J168*(1-1/Surge_Predicted_Impact!$C$63))</f>
        <v>0.44443054659785347</v>
      </c>
      <c r="K169" s="24">
        <f ca="1">(1/Surge_Predicted_Impact!$C$62)*Calculation!L168</f>
        <v>1.6211561994956512E-2</v>
      </c>
      <c r="L169" s="24">
        <f ca="1">M169+L168*(1-1/Surge_Predicted_Impact!$C$62)</f>
        <v>0.18181561466035834</v>
      </c>
      <c r="M169" s="1">
        <f ca="1">E169*Surge_Predicted_Impact!$D$55</f>
        <v>3.4884327158366825E-3</v>
      </c>
      <c r="N169" s="6">
        <f ca="1">N168*(1-1/Surge_Predicted_Impact!$C$64)+K169</f>
        <v>0.25721693648648475</v>
      </c>
      <c r="O169" s="24">
        <f ca="1">N168*1/Surge_Predicted_Impact!$C$64</f>
        <v>3.4429339213075463E-2</v>
      </c>
      <c r="P169" s="1">
        <f ca="1">E169*Surge_Predicted_Impact!$D$54</f>
        <v>2.3837623558217304E-2</v>
      </c>
      <c r="Q169" s="1">
        <f ca="1">Q168*(1-1/Surge_Predicted_Impact!$C$61)+P169</f>
        <v>2.6122722002252918</v>
      </c>
      <c r="R169" s="6">
        <f t="shared" ca="1" si="60"/>
        <v>3.2385183614835036</v>
      </c>
      <c r="S169" s="1">
        <f ca="1">E169*Surge_Predicted_Impact!$D$56</f>
        <v>1.7442163579183415E-5</v>
      </c>
      <c r="T169" s="6">
        <f ca="1">T168*(1-1/Surge_Predicted_Impact!$C$65)+S169</f>
        <v>4.6500862387221885E-4</v>
      </c>
      <c r="U169" s="1">
        <f ca="1">E169*Surge_Predicted_Impact!$D$57</f>
        <v>2.7907461726693462E-5</v>
      </c>
      <c r="V169" s="6">
        <f ca="1">U168*(1-1/Surge_Predicted_Impact!$C$66)+U169</f>
        <v>2.7907461726693462E-5</v>
      </c>
      <c r="W169" s="5">
        <f>Surge_Predicted_Impact!$C$72</f>
        <v>0</v>
      </c>
      <c r="X169" s="160">
        <f>Surge_Predicted_Impact!$C$73</f>
        <v>0</v>
      </c>
      <c r="Y169" s="5">
        <f>Surge_Predicted_Impact!$C$74</f>
        <v>0</v>
      </c>
      <c r="Z169" s="5">
        <f>Surge_Predicted_Impact!$C$75</f>
        <v>0</v>
      </c>
      <c r="AA169" s="5">
        <f>Surge_Predicted_Impact!$C$76</f>
        <v>0</v>
      </c>
      <c r="AC169" s="18">
        <f ca="1">_xlfn.CEILING.MATH(G169/Surge_Predicted_Impact!$C$92)*(24/Surge_Predicted_Impact!$C$89)*(7/Surge_Predicted_Impact!$C$90)</f>
        <v>5.25</v>
      </c>
      <c r="AD169" s="18">
        <f ca="1">_xlfn.CEILING.MATH(R169/Surge_Predicted_Impact!$C$93)*(24/Surge_Predicted_Impact!$C$89)*(7/Surge_Predicted_Impact!$C$90)</f>
        <v>10.5</v>
      </c>
      <c r="AE169" s="1">
        <f t="shared" ca="1" si="46"/>
        <v>15.75</v>
      </c>
      <c r="AF169" s="1">
        <f ca="1">_xlfn.CEILING.MATH(N169/Surge_Predicted_Impact!$C$94)*24/Surge_Predicted_Impact!$C$89*7/Surge_Predicted_Impact!$C$90</f>
        <v>5.25</v>
      </c>
      <c r="AG169" s="1">
        <f ca="1">_xlfn.CEILING.MATH(T169/Surge_Predicted_Impact!$C$95)*24/Surge_Predicted_Impact!$C$89*7/Surge_Predicted_Impact!$C$90</f>
        <v>5.25</v>
      </c>
      <c r="AH169" s="1">
        <f ca="1">_xlfn.CEILING.MATH(V169/Surge_Predicted_Impact!$C$96)*24/Surge_Predicted_Impact!$C$89*7/Surge_Predicted_Impact!$C$90</f>
        <v>5.25</v>
      </c>
      <c r="AI169" s="18">
        <f t="shared" ca="1" si="61"/>
        <v>31.5</v>
      </c>
      <c r="AJ169" s="41"/>
      <c r="AK169" s="23">
        <f ca="1">_xlfn.CEILING.MATH(G169/Surge_Predicted_Impact!$C$103)*24/Surge_Predicted_Impact!$C$100*7/Surge_Predicted_Impact!$C$101</f>
        <v>5.25</v>
      </c>
      <c r="AL169" s="23">
        <f ca="1">_xlfn.CEILING.MATH(R169/Surge_Predicted_Impact!$C$104)*24/Surge_Predicted_Impact!$C$100*7/Surge_Predicted_Impact!$C$101</f>
        <v>5.25</v>
      </c>
      <c r="AM169" s="23">
        <f ca="1">_xlfn.CEILING.MATH(N169/Surge_Predicted_Impact!$C$105)*24/Surge_Predicted_Impact!$C$100*7/Surge_Predicted_Impact!$C$101</f>
        <v>5.25</v>
      </c>
      <c r="AN169" s="23">
        <f ca="1">_xlfn.CEILING.MATH(T169/Surge_Predicted_Impact!$C$106)*24/Surge_Predicted_Impact!$C$100*7/Surge_Predicted_Impact!$C$101</f>
        <v>5.25</v>
      </c>
      <c r="AO169" s="23">
        <f ca="1">_xlfn.CEILING.MATH(V169/Surge_Predicted_Impact!$C$107)*24/Surge_Predicted_Impact!$C$100*7/Surge_Predicted_Impact!$C$101</f>
        <v>5.25</v>
      </c>
      <c r="AP169" s="1">
        <f t="shared" ca="1" si="47"/>
        <v>26.25</v>
      </c>
      <c r="AR169" s="38">
        <f ca="1">G169/Surge_Predicted_Impact!$C$81</f>
        <v>0.12091613488386412</v>
      </c>
      <c r="AS169" s="38">
        <f ca="1">$R169/Surge_Predicted_Impact!$C$82</f>
        <v>1.6192591807417518</v>
      </c>
      <c r="AT169" s="38">
        <f t="shared" ca="1" si="48"/>
        <v>1.7401753156256159</v>
      </c>
      <c r="AU169" s="38">
        <f ca="1">N169/Surge_Predicted_Impact!$C$83</f>
        <v>0.12860846824324237</v>
      </c>
      <c r="AV169" s="38">
        <f ca="1">T169/Surge_Predicted_Impact!$C$84</f>
        <v>2.3250431193610942E-4</v>
      </c>
      <c r="AW169" s="38">
        <f ca="1">V169/Surge_Predicted_Impact!$C$85</f>
        <v>6.9768654316733655E-6</v>
      </c>
      <c r="AX169" s="38">
        <f t="shared" ca="1" si="49"/>
        <v>1.8690232650462262</v>
      </c>
      <c r="AZ169" s="1">
        <f ca="1">(AE169-BA168)*Surge_Predicted_Impact!$C$124</f>
        <v>0.11867884301285994</v>
      </c>
      <c r="BA169" s="1">
        <f ca="1">BA168*(1-1/Surge_Predicted_Impact!$C$125)+AZ169</f>
        <v>3.7235005632472946</v>
      </c>
      <c r="BB169" s="37">
        <f t="shared" ca="1" si="62"/>
        <v>19.473500563247296</v>
      </c>
      <c r="BC169" s="1">
        <f ca="1">(AF169-BD168)*Surge_Predicted_Impact!$C$124</f>
        <v>4.1704803019110594E-2</v>
      </c>
      <c r="BD169" s="1">
        <f ca="1">BD168*(1-1/Surge_Predicted_Impact!$C$125)+BC169</f>
        <v>1.044115951244555</v>
      </c>
      <c r="BE169" s="37">
        <f t="shared" ca="1" si="65"/>
        <v>6.2941159512445548</v>
      </c>
      <c r="BF169" s="1">
        <f ca="1">(AI169-BG168)*Surge_Predicted_Impact!$C$124</f>
        <v>0.25248861981514298</v>
      </c>
      <c r="BG169" s="1">
        <f ca="1">BG168*(1-1/Surge_Predicted_Impact!$C$125)+BF169</f>
        <v>6.0571167798375818</v>
      </c>
      <c r="BH169" s="37">
        <f t="shared" ca="1" si="66"/>
        <v>37.557116779837585</v>
      </c>
      <c r="BJ169" s="1">
        <f ca="1">(AT169-BK168)*Surge_Predicted_Impact!$C$124</f>
        <v>8.8314346836426347E-3</v>
      </c>
      <c r="BK169" s="1">
        <f ca="1">BK168*(1-1/Surge_Predicted_Impact!$C$125)+BJ169</f>
        <v>0.8046467214263272</v>
      </c>
      <c r="BL169" s="37">
        <f t="shared" ca="1" si="63"/>
        <v>2.5448220370519432</v>
      </c>
      <c r="BM169" s="1">
        <f ca="1">(AU169-BN168)*Surge_Predicted_Impact!$C$124</f>
        <v>5.9900203449353027E-4</v>
      </c>
      <c r="BN169" s="1">
        <f ca="1">BN168*(1-1/Surge_Predicted_Impact!$C$125)+BM169</f>
        <v>6.4399533628819366E-2</v>
      </c>
      <c r="BO169" s="37">
        <f t="shared" ca="1" si="64"/>
        <v>0.19300800187206174</v>
      </c>
      <c r="BP169" s="1">
        <f ca="1">(AX169-AY168)*Surge_Predicted_Impact!$C$124</f>
        <v>1.8690232650462262E-2</v>
      </c>
      <c r="BQ169" s="1">
        <f ca="1">BQ168*(1-1/Surge_Predicted_Impact!$C$125)+BP169</f>
        <v>1.3656333563502674</v>
      </c>
      <c r="BR169" s="1">
        <f t="shared" ca="1" si="67"/>
        <v>3.2346566213964936</v>
      </c>
      <c r="BS169" s="1">
        <f ca="1">(AP169-AQ168)*Surge_Predicted_Impact!$C$124</f>
        <v>0.26250000000000001</v>
      </c>
      <c r="BT169" s="1">
        <f ca="1">BT168*(1-1/Surge_Predicted_Impact!$C$125)+BS169</f>
        <v>5.7088712768761063</v>
      </c>
      <c r="BU169" s="1">
        <f t="shared" ca="1" si="68"/>
        <v>31.958871276876106</v>
      </c>
      <c r="BW169" s="1">
        <f>Surge_Predicted_Impact!$C$112</f>
        <v>0</v>
      </c>
      <c r="BX169" s="1">
        <f>Surge_Predicted_Impact!$C$113</f>
        <v>0</v>
      </c>
      <c r="BY169" s="152">
        <f>Surge_Predicted_Impact!$C$114</f>
        <v>0</v>
      </c>
      <c r="BZ169" s="152">
        <f>Surge_Predicted_Impact!$C$115</f>
        <v>0</v>
      </c>
      <c r="CA169" s="152">
        <f t="shared" si="54"/>
        <v>0</v>
      </c>
      <c r="CB169" s="1">
        <f>Surge_Predicted_Impact!$C$117</f>
        <v>0</v>
      </c>
      <c r="CC169" s="1">
        <f>Surge_Predicted_Impact!$C$118</f>
        <v>0</v>
      </c>
      <c r="CD169" s="1">
        <f>Surge_Predicted_Impact!$C$119</f>
        <v>0</v>
      </c>
      <c r="CE169" s="1">
        <f t="shared" si="55"/>
        <v>0</v>
      </c>
      <c r="CF169" s="152">
        <f>Surge_Predicted_Impact!$C$120</f>
        <v>0</v>
      </c>
      <c r="CH169" s="1">
        <f ca="1">D169*Surge_Predicted_Impact!$C$135</f>
        <v>398.2122256440972</v>
      </c>
      <c r="CI169" s="18">
        <f ca="1">(C169-C168)*Surge_Predicted_Impact!$C$135</f>
        <v>3.6337840789929032</v>
      </c>
      <c r="CJ169" s="18">
        <f ca="1">CJ168*(1- 1/Surge_Predicted_Impact!$C$137)+CI169</f>
        <v>96.876796640134003</v>
      </c>
      <c r="CK169" s="18">
        <f t="shared" ca="1" si="56"/>
        <v>93.2430125611411</v>
      </c>
      <c r="CL169" s="1">
        <f ca="1">CJ169*(1-Surge_Predicted_Impact!$C$136)</f>
        <v>82.345277144113894</v>
      </c>
      <c r="CM169" s="1">
        <f ca="1">CJ169*(1+Surge_Predicted_Impact!$C$136)</f>
        <v>111.4083161361541</v>
      </c>
      <c r="CN169" s="1">
        <f ca="1">CI169/Surge_Predicted_Impact!$C$138</f>
        <v>0.72675681579858065</v>
      </c>
      <c r="CO169" s="1">
        <f ca="1">CK169/Surge_Predicted_Impact!$C$140</f>
        <v>3.7297205024456441</v>
      </c>
      <c r="CP169" s="1">
        <f t="shared" ca="1" si="57"/>
        <v>4.4564773182442252</v>
      </c>
      <c r="CQ169" s="1">
        <f ca="1">CI169/(Surge_Predicted_Impact!$C$138 + Surge_Predicted_Impact!$C$139)</f>
        <v>0.60563067983215058</v>
      </c>
      <c r="CR169" s="1">
        <f ca="1">CK169/(Surge_Predicted_Impact!$C$140 + Surge_Predicted_Impact!$C$141)</f>
        <v>3.5862697138900423</v>
      </c>
      <c r="CS169" s="152">
        <f>Surge_Predicted_Impact!$C$151</f>
        <v>12000</v>
      </c>
      <c r="CT169" s="152"/>
      <c r="CU169" s="1">
        <f ca="1">Surge_Predicted_Impact!$C$146*(Calculation!E169-Calculation!H169)</f>
        <v>6.3000324806172789E-5</v>
      </c>
      <c r="CV169" s="1">
        <f ca="1">H168*1/Surge_Predicted_Impact!$C$60</f>
        <v>5.5322319276950284E-2</v>
      </c>
      <c r="CW169" s="1">
        <f ca="1">CV169*Surge_Predicted_Impact!$C$144+CU169</f>
        <v>2.8291162886536873E-3</v>
      </c>
      <c r="CX169" s="1">
        <f ca="1">CX168*(1-1/Surge_Predicted_Impact!$C$147)+CW168</f>
        <v>5.9154505572871852</v>
      </c>
      <c r="CY169" s="1">
        <f ca="1">$CX169*(1-Surge_Predicted_Impact!$C$145)</f>
        <v>4.4365879179653884</v>
      </c>
      <c r="CZ169" s="1">
        <f ca="1">$CX169*(1+Surge_Predicted_Impact!$C$145)</f>
        <v>7.3943131966089819</v>
      </c>
      <c r="DA169" s="1">
        <f ca="1">CX169/Surge_Predicted_Impact!$C$148</f>
        <v>1.9718168524290618</v>
      </c>
      <c r="DB169" s="152">
        <f>Surge_Predicted_Impact!$C$152</f>
        <v>0</v>
      </c>
    </row>
    <row r="170" spans="2:106" x14ac:dyDescent="0.25">
      <c r="B170" s="30">
        <f t="shared" si="58"/>
        <v>44059</v>
      </c>
      <c r="C170" s="18">
        <f ca="1">INDIRECT(_xlfn.CONCAT(EpidemiologicalModel_Selection!$C$2,"!",EpidemiologicalModel_Selection!$C$5,ROW()-1))</f>
        <v>73738.757056189221</v>
      </c>
      <c r="D170" s="18">
        <f ca="1">INDIRECT(_xlfn.CONCAT(EpidemiologicalModel_Selection!$C$2,"!",EpidemiologicalModel_Selection!$C$3,ROW()-1))</f>
        <v>37.317334334280552</v>
      </c>
      <c r="E170" s="37">
        <f ca="1">INDIRECT(_xlfn.CONCAT(EpidemiologicalModel_Selection!$C$2,"!",EpidemiologicalModel_Selection!$C$4,ROW()-1))</f>
        <v>0.34048481018580784</v>
      </c>
      <c r="F170" s="37">
        <f ca="1">E170*Surge_Predicted_Impact!$D$53</f>
        <v>2.8873111903756504E-2</v>
      </c>
      <c r="G170" s="6">
        <f t="shared" ca="1" si="59"/>
        <v>0.3398003158908357</v>
      </c>
      <c r="H170" s="24">
        <f ca="1">H169*(1-1/Surge_Predicted_Impact!$C$60)+F170</f>
        <v>0.3398003158908357</v>
      </c>
      <c r="I170" s="24">
        <f ca="1">(1-Surge_Predicted_Impact!$C$68)*Calculation!O169</f>
        <v>3.3912899124879332E-2</v>
      </c>
      <c r="J170" s="24">
        <f ca="1">I170+(J169*(1-1/Surge_Predicted_Impact!$C$63))</f>
        <v>0.41485336763732517</v>
      </c>
      <c r="K170" s="24">
        <f ca="1">(1/Surge_Predicted_Impact!$C$62)*Calculation!L169</f>
        <v>1.5151301221696528E-2</v>
      </c>
      <c r="L170" s="24">
        <f ca="1">M170+L169*(1-1/Surge_Predicted_Impact!$C$62)</f>
        <v>0.16993296761644558</v>
      </c>
      <c r="M170" s="1">
        <f ca="1">E170*Surge_Predicted_Impact!$D$55</f>
        <v>3.2686541777837584E-3</v>
      </c>
      <c r="N170" s="6">
        <f ca="1">N169*(1-1/Surge_Predicted_Impact!$C$64)+K170</f>
        <v>0.24021612064737069</v>
      </c>
      <c r="O170" s="24">
        <f ca="1">N169*1/Surge_Predicted_Impact!$C$64</f>
        <v>3.2152117060810594E-2</v>
      </c>
      <c r="P170" s="1">
        <f ca="1">E170*Surge_Predicted_Impact!$D$54</f>
        <v>2.2335803548188992E-2</v>
      </c>
      <c r="Q170" s="1">
        <f ca="1">Q169*(1-1/Surge_Predicted_Impact!$C$61)+P170</f>
        <v>2.4480171323288169</v>
      </c>
      <c r="R170" s="6">
        <f t="shared" ca="1" si="60"/>
        <v>3.0328034675825877</v>
      </c>
      <c r="S170" s="1">
        <f ca="1">E170*Surge_Predicted_Impact!$D$56</f>
        <v>1.6343270888918792E-5</v>
      </c>
      <c r="T170" s="6">
        <f ca="1">T169*(1-1/Surge_Predicted_Impact!$C$65)+S170</f>
        <v>4.3485103237391576E-4</v>
      </c>
      <c r="U170" s="1">
        <f ca="1">E170*Surge_Predicted_Impact!$D$57</f>
        <v>2.6149233422270069E-5</v>
      </c>
      <c r="V170" s="6">
        <f ca="1">U169*(1-1/Surge_Predicted_Impact!$C$66)+U170</f>
        <v>2.6149233422270069E-5</v>
      </c>
      <c r="W170" s="5">
        <f>Surge_Predicted_Impact!$C$72</f>
        <v>0</v>
      </c>
      <c r="X170" s="160">
        <f>Surge_Predicted_Impact!$C$73</f>
        <v>0</v>
      </c>
      <c r="Y170" s="5">
        <f>Surge_Predicted_Impact!$C$74</f>
        <v>0</v>
      </c>
      <c r="Z170" s="5">
        <f>Surge_Predicted_Impact!$C$75</f>
        <v>0</v>
      </c>
      <c r="AA170" s="5">
        <f>Surge_Predicted_Impact!$C$76</f>
        <v>0</v>
      </c>
      <c r="AC170" s="18">
        <f ca="1">_xlfn.CEILING.MATH(G170/Surge_Predicted_Impact!$C$92)*(24/Surge_Predicted_Impact!$C$89)*(7/Surge_Predicted_Impact!$C$90)</f>
        <v>5.25</v>
      </c>
      <c r="AD170" s="18">
        <f ca="1">_xlfn.CEILING.MATH(R170/Surge_Predicted_Impact!$C$93)*(24/Surge_Predicted_Impact!$C$89)*(7/Surge_Predicted_Impact!$C$90)</f>
        <v>10.5</v>
      </c>
      <c r="AE170" s="1">
        <f t="shared" ca="1" si="46"/>
        <v>15.75</v>
      </c>
      <c r="AF170" s="1">
        <f ca="1">_xlfn.CEILING.MATH(N170/Surge_Predicted_Impact!$C$94)*24/Surge_Predicted_Impact!$C$89*7/Surge_Predicted_Impact!$C$90</f>
        <v>5.25</v>
      </c>
      <c r="AG170" s="1">
        <f ca="1">_xlfn.CEILING.MATH(T170/Surge_Predicted_Impact!$C$95)*24/Surge_Predicted_Impact!$C$89*7/Surge_Predicted_Impact!$C$90</f>
        <v>5.25</v>
      </c>
      <c r="AH170" s="1">
        <f ca="1">_xlfn.CEILING.MATH(V170/Surge_Predicted_Impact!$C$96)*24/Surge_Predicted_Impact!$C$89*7/Surge_Predicted_Impact!$C$90</f>
        <v>5.25</v>
      </c>
      <c r="AI170" s="18">
        <f t="shared" ca="1" si="61"/>
        <v>31.5</v>
      </c>
      <c r="AJ170" s="41"/>
      <c r="AK170" s="23">
        <f ca="1">_xlfn.CEILING.MATH(G170/Surge_Predicted_Impact!$C$103)*24/Surge_Predicted_Impact!$C$100*7/Surge_Predicted_Impact!$C$101</f>
        <v>5.25</v>
      </c>
      <c r="AL170" s="23">
        <f ca="1">_xlfn.CEILING.MATH(R170/Surge_Predicted_Impact!$C$104)*24/Surge_Predicted_Impact!$C$100*7/Surge_Predicted_Impact!$C$101</f>
        <v>5.25</v>
      </c>
      <c r="AM170" s="23">
        <f ca="1">_xlfn.CEILING.MATH(N170/Surge_Predicted_Impact!$C$105)*24/Surge_Predicted_Impact!$C$100*7/Surge_Predicted_Impact!$C$101</f>
        <v>5.25</v>
      </c>
      <c r="AN170" s="23">
        <f ca="1">_xlfn.CEILING.MATH(T170/Surge_Predicted_Impact!$C$106)*24/Surge_Predicted_Impact!$C$100*7/Surge_Predicted_Impact!$C$101</f>
        <v>5.25</v>
      </c>
      <c r="AO170" s="23">
        <f ca="1">_xlfn.CEILING.MATH(V170/Surge_Predicted_Impact!$C$107)*24/Surge_Predicted_Impact!$C$100*7/Surge_Predicted_Impact!$C$101</f>
        <v>5.25</v>
      </c>
      <c r="AP170" s="1">
        <f t="shared" ca="1" si="47"/>
        <v>26.25</v>
      </c>
      <c r="AR170" s="38">
        <f ca="1">G170/Surge_Predicted_Impact!$C$81</f>
        <v>0.1132667719636119</v>
      </c>
      <c r="AS170" s="38">
        <f ca="1">$R170/Surge_Predicted_Impact!$C$82</f>
        <v>1.5164017337912938</v>
      </c>
      <c r="AT170" s="38">
        <f t="shared" ca="1" si="48"/>
        <v>1.6296685057549056</v>
      </c>
      <c r="AU170" s="38">
        <f ca="1">N170/Surge_Predicted_Impact!$C$83</f>
        <v>0.12010806032368535</v>
      </c>
      <c r="AV170" s="38">
        <f ca="1">T170/Surge_Predicted_Impact!$C$84</f>
        <v>2.1742551618695788E-4</v>
      </c>
      <c r="AW170" s="38">
        <f ca="1">V170/Surge_Predicted_Impact!$C$85</f>
        <v>6.5373083555675172E-6</v>
      </c>
      <c r="AX170" s="38">
        <f t="shared" ca="1" si="49"/>
        <v>1.7500005289031337</v>
      </c>
      <c r="AZ170" s="1">
        <f ca="1">(AE170-BA169)*Surge_Predicted_Impact!$C$124</f>
        <v>0.12026499436752705</v>
      </c>
      <c r="BA170" s="1">
        <f ca="1">BA169*(1-1/Surge_Predicted_Impact!$C$125)+AZ170</f>
        <v>3.5778012316685865</v>
      </c>
      <c r="BB170" s="37">
        <f t="shared" ca="1" si="62"/>
        <v>19.327801231668587</v>
      </c>
      <c r="BC170" s="1">
        <f ca="1">(AF170-BD169)*Surge_Predicted_Impact!$C$124</f>
        <v>4.2058840487554455E-2</v>
      </c>
      <c r="BD170" s="1">
        <f ca="1">BD169*(1-1/Surge_Predicted_Impact!$C$125)+BC170</f>
        <v>1.0115950809289269</v>
      </c>
      <c r="BE170" s="37">
        <f t="shared" ca="1" si="65"/>
        <v>6.2615950809289274</v>
      </c>
      <c r="BF170" s="1">
        <f ca="1">(AI170-BG169)*Surge_Predicted_Impact!$C$124</f>
        <v>0.25442883220162421</v>
      </c>
      <c r="BG170" s="1">
        <f ca="1">BG169*(1-1/Surge_Predicted_Impact!$C$125)+BF170</f>
        <v>5.8788944134793786</v>
      </c>
      <c r="BH170" s="37">
        <f t="shared" ca="1" si="66"/>
        <v>37.378894413479379</v>
      </c>
      <c r="BJ170" s="1">
        <f ca="1">(AT170-BK169)*Surge_Predicted_Impact!$C$124</f>
        <v>8.2502178432857839E-3</v>
      </c>
      <c r="BK170" s="1">
        <f ca="1">BK169*(1-1/Surge_Predicted_Impact!$C$125)+BJ170</f>
        <v>0.75542217345344687</v>
      </c>
      <c r="BL170" s="37">
        <f t="shared" ca="1" si="63"/>
        <v>2.3850906792083526</v>
      </c>
      <c r="BM170" s="1">
        <f ca="1">(AU170-BN169)*Surge_Predicted_Impact!$C$124</f>
        <v>5.5708526694865982E-4</v>
      </c>
      <c r="BN170" s="1">
        <f ca="1">BN169*(1-1/Surge_Predicted_Impact!$C$125)+BM170</f>
        <v>6.0356652207995215E-2</v>
      </c>
      <c r="BO170" s="37">
        <f t="shared" ca="1" si="64"/>
        <v>0.18046471253168056</v>
      </c>
      <c r="BP170" s="1">
        <f ca="1">(AX170-AY169)*Surge_Predicted_Impact!$C$124</f>
        <v>1.7500005289031336E-2</v>
      </c>
      <c r="BQ170" s="1">
        <f ca="1">BQ169*(1-1/Surge_Predicted_Impact!$C$125)+BP170</f>
        <v>1.2855881218999938</v>
      </c>
      <c r="BR170" s="1">
        <f t="shared" ca="1" si="67"/>
        <v>3.0355886508031276</v>
      </c>
      <c r="BS170" s="1">
        <f ca="1">(AP170-AQ169)*Surge_Predicted_Impact!$C$124</f>
        <v>0.26250000000000001</v>
      </c>
      <c r="BT170" s="1">
        <f ca="1">BT169*(1-1/Surge_Predicted_Impact!$C$125)+BS170</f>
        <v>5.5635947570992421</v>
      </c>
      <c r="BU170" s="1">
        <f t="shared" ca="1" si="68"/>
        <v>31.813594757099242</v>
      </c>
      <c r="BW170" s="1">
        <f>Surge_Predicted_Impact!$C$112</f>
        <v>0</v>
      </c>
      <c r="BX170" s="1">
        <f>Surge_Predicted_Impact!$C$113</f>
        <v>0</v>
      </c>
      <c r="BY170" s="152">
        <f>Surge_Predicted_Impact!$C$114</f>
        <v>0</v>
      </c>
      <c r="BZ170" s="152">
        <f>Surge_Predicted_Impact!$C$115</f>
        <v>0</v>
      </c>
      <c r="CA170" s="152">
        <f t="shared" si="54"/>
        <v>0</v>
      </c>
      <c r="CB170" s="1">
        <f>Surge_Predicted_Impact!$C$117</f>
        <v>0</v>
      </c>
      <c r="CC170" s="1">
        <f>Surge_Predicted_Impact!$C$118</f>
        <v>0</v>
      </c>
      <c r="CD170" s="1">
        <f>Surge_Predicted_Impact!$C$119</f>
        <v>0</v>
      </c>
      <c r="CE170" s="1">
        <f t="shared" si="55"/>
        <v>0</v>
      </c>
      <c r="CF170" s="152">
        <f>Surge_Predicted_Impact!$C$120</f>
        <v>0</v>
      </c>
      <c r="CH170" s="1">
        <f ca="1">D170*Surge_Predicted_Impact!$C$135</f>
        <v>373.17334334280554</v>
      </c>
      <c r="CI170" s="18">
        <f ca="1">(C170-C169)*Surge_Predicted_Impact!$C$135</f>
        <v>3.4048481017816812</v>
      </c>
      <c r="CJ170" s="18">
        <f ca="1">CJ169*(1- 1/Surge_Predicted_Impact!$C$137)+CI170</f>
        <v>90.593965077902283</v>
      </c>
      <c r="CK170" s="18">
        <f t="shared" ca="1" si="56"/>
        <v>87.189116976120602</v>
      </c>
      <c r="CL170" s="1">
        <f ca="1">CJ170*(1-Surge_Predicted_Impact!$C$136)</f>
        <v>77.004870316216937</v>
      </c>
      <c r="CM170" s="1">
        <f ca="1">CJ170*(1+Surge_Predicted_Impact!$C$136)</f>
        <v>104.18305983958761</v>
      </c>
      <c r="CN170" s="1">
        <f ca="1">CI170/Surge_Predicted_Impact!$C$138</f>
        <v>0.68096962035633624</v>
      </c>
      <c r="CO170" s="1">
        <f ca="1">CK170/Surge_Predicted_Impact!$C$140</f>
        <v>3.4875646790448243</v>
      </c>
      <c r="CP170" s="1">
        <f t="shared" ca="1" si="57"/>
        <v>4.1685342994011609</v>
      </c>
      <c r="CQ170" s="1">
        <f ca="1">CI170/(Surge_Predicted_Impact!$C$138 + Surge_Predicted_Impact!$C$139)</f>
        <v>0.5674746836302802</v>
      </c>
      <c r="CR170" s="1">
        <f ca="1">CK170/(Surge_Predicted_Impact!$C$140 + Surge_Predicted_Impact!$C$141)</f>
        <v>3.3534275760046386</v>
      </c>
      <c r="CS170" s="152">
        <f>Surge_Predicted_Impact!$C$151</f>
        <v>12000</v>
      </c>
      <c r="CT170" s="152"/>
      <c r="CU170" s="1">
        <f ca="1">Surge_Predicted_Impact!$C$146*(Calculation!E170-Calculation!H170)</f>
        <v>6.8449429497213776E-5</v>
      </c>
      <c r="CV170" s="1">
        <f ca="1">H169*1/Surge_Predicted_Impact!$C$60</f>
        <v>5.1821200664513192E-2</v>
      </c>
      <c r="CW170" s="1">
        <f ca="1">CV170*Surge_Predicted_Impact!$C$144+CU170</f>
        <v>2.6595094627228735E-3</v>
      </c>
      <c r="CX170" s="1">
        <f ca="1">CX169*(1-1/Surge_Predicted_Impact!$C$147)+CW169</f>
        <v>5.622507145711479</v>
      </c>
      <c r="CY170" s="1">
        <f ca="1">$CX170*(1-Surge_Predicted_Impact!$C$145)</f>
        <v>4.2168803592836088</v>
      </c>
      <c r="CZ170" s="1">
        <f ca="1">$CX170*(1+Surge_Predicted_Impact!$C$145)</f>
        <v>7.0281339321393492</v>
      </c>
      <c r="DA170" s="1">
        <f ca="1">CX170/Surge_Predicted_Impact!$C$148</f>
        <v>1.8741690485704929</v>
      </c>
      <c r="DB170" s="152">
        <f>Surge_Predicted_Impact!$C$152</f>
        <v>0</v>
      </c>
    </row>
    <row r="171" spans="2:106" x14ac:dyDescent="0.25">
      <c r="B171" s="30">
        <f t="shared" si="58"/>
        <v>44060</v>
      </c>
      <c r="C171" s="18">
        <f ca="1">INDIRECT(_xlfn.CONCAT(EpidemiologicalModel_Selection!$C$2,"!",EpidemiologicalModel_Selection!$C$5,ROW()-1))</f>
        <v>73739.076092033705</v>
      </c>
      <c r="D171" s="18">
        <f ca="1">INDIRECT(_xlfn.CONCAT(EpidemiologicalModel_Selection!$C$2,"!",EpidemiologicalModel_Selection!$C$3,ROW()-1))</f>
        <v>34.970846297732741</v>
      </c>
      <c r="E171" s="37">
        <f ca="1">INDIRECT(_xlfn.CONCAT(EpidemiologicalModel_Selection!$C$2,"!",EpidemiologicalModel_Selection!$C$4,ROW()-1))</f>
        <v>0.31903584447227329</v>
      </c>
      <c r="F171" s="37">
        <f ca="1">E171*Surge_Predicted_Impact!$D$53</f>
        <v>2.7054239611248775E-2</v>
      </c>
      <c r="G171" s="6">
        <f t="shared" ca="1" si="59"/>
        <v>0.31831165323196509</v>
      </c>
      <c r="H171" s="24">
        <f ca="1">H170*(1-1/Surge_Predicted_Impact!$C$60)+F171</f>
        <v>0.31831165323196509</v>
      </c>
      <c r="I171" s="24">
        <f ca="1">(1-Surge_Predicted_Impact!$C$68)*Calculation!O170</f>
        <v>3.1669835304898433E-2</v>
      </c>
      <c r="J171" s="24">
        <f ca="1">I171+(J170*(1-1/Surge_Predicted_Impact!$C$63))</f>
        <v>0.38725843613689143</v>
      </c>
      <c r="K171" s="24">
        <f ca="1">(1/Surge_Predicted_Impact!$C$62)*Calculation!L170</f>
        <v>1.4161080634703798E-2</v>
      </c>
      <c r="L171" s="24">
        <f ca="1">M171+L170*(1-1/Surge_Predicted_Impact!$C$62)</f>
        <v>0.1588346310886756</v>
      </c>
      <c r="M171" s="1">
        <f ca="1">E171*Surge_Predicted_Impact!$D$55</f>
        <v>3.0627441069338264E-3</v>
      </c>
      <c r="N171" s="6">
        <f ca="1">N170*(1-1/Surge_Predicted_Impact!$C$64)+K171</f>
        <v>0.22435018620115316</v>
      </c>
      <c r="O171" s="24">
        <f ca="1">N170*1/Surge_Predicted_Impact!$C$64</f>
        <v>3.0027015080921336E-2</v>
      </c>
      <c r="P171" s="1">
        <f ca="1">E171*Surge_Predicted_Impact!$D$54</f>
        <v>2.0928751397381123E-2</v>
      </c>
      <c r="Q171" s="1">
        <f ca="1">Q170*(1-1/Surge_Predicted_Impact!$C$61)+P171</f>
        <v>2.2940875171312829</v>
      </c>
      <c r="R171" s="6">
        <f t="shared" ca="1" si="60"/>
        <v>2.8401805843568502</v>
      </c>
      <c r="S171" s="1">
        <f ca="1">E171*Surge_Predicted_Impact!$D$56</f>
        <v>1.5313720534669135E-5</v>
      </c>
      <c r="T171" s="6">
        <f ca="1">T170*(1-1/Surge_Predicted_Impact!$C$65)+S171</f>
        <v>4.0667964967119332E-4</v>
      </c>
      <c r="U171" s="1">
        <f ca="1">E171*Surge_Predicted_Impact!$D$57</f>
        <v>2.4501952855470614E-5</v>
      </c>
      <c r="V171" s="6">
        <f ca="1">U170*(1-1/Surge_Predicted_Impact!$C$66)+U171</f>
        <v>2.4501952855470614E-5</v>
      </c>
      <c r="W171" s="5">
        <f>Surge_Predicted_Impact!$C$72</f>
        <v>0</v>
      </c>
      <c r="X171" s="160">
        <f>Surge_Predicted_Impact!$C$73</f>
        <v>0</v>
      </c>
      <c r="Y171" s="5">
        <f>Surge_Predicted_Impact!$C$74</f>
        <v>0</v>
      </c>
      <c r="Z171" s="5">
        <f>Surge_Predicted_Impact!$C$75</f>
        <v>0</v>
      </c>
      <c r="AA171" s="5">
        <f>Surge_Predicted_Impact!$C$76</f>
        <v>0</v>
      </c>
      <c r="AC171" s="18">
        <f ca="1">_xlfn.CEILING.MATH(G171/Surge_Predicted_Impact!$C$92)*(24/Surge_Predicted_Impact!$C$89)*(7/Surge_Predicted_Impact!$C$90)</f>
        <v>5.25</v>
      </c>
      <c r="AD171" s="18">
        <f ca="1">_xlfn.CEILING.MATH(R171/Surge_Predicted_Impact!$C$93)*(24/Surge_Predicted_Impact!$C$89)*(7/Surge_Predicted_Impact!$C$90)</f>
        <v>5.25</v>
      </c>
      <c r="AE171" s="1">
        <f t="shared" ca="1" si="46"/>
        <v>10.5</v>
      </c>
      <c r="AF171" s="1">
        <f ca="1">_xlfn.CEILING.MATH(N171/Surge_Predicted_Impact!$C$94)*24/Surge_Predicted_Impact!$C$89*7/Surge_Predicted_Impact!$C$90</f>
        <v>5.25</v>
      </c>
      <c r="AG171" s="1">
        <f ca="1">_xlfn.CEILING.MATH(T171/Surge_Predicted_Impact!$C$95)*24/Surge_Predicted_Impact!$C$89*7/Surge_Predicted_Impact!$C$90</f>
        <v>5.25</v>
      </c>
      <c r="AH171" s="1">
        <f ca="1">_xlfn.CEILING.MATH(V171/Surge_Predicted_Impact!$C$96)*24/Surge_Predicted_Impact!$C$89*7/Surge_Predicted_Impact!$C$90</f>
        <v>5.25</v>
      </c>
      <c r="AI171" s="18">
        <f t="shared" ca="1" si="61"/>
        <v>26.25</v>
      </c>
      <c r="AJ171" s="41"/>
      <c r="AK171" s="23">
        <f ca="1">_xlfn.CEILING.MATH(G171/Surge_Predicted_Impact!$C$103)*24/Surge_Predicted_Impact!$C$100*7/Surge_Predicted_Impact!$C$101</f>
        <v>5.25</v>
      </c>
      <c r="AL171" s="23">
        <f ca="1">_xlfn.CEILING.MATH(R171/Surge_Predicted_Impact!$C$104)*24/Surge_Predicted_Impact!$C$100*7/Surge_Predicted_Impact!$C$101</f>
        <v>5.25</v>
      </c>
      <c r="AM171" s="23">
        <f ca="1">_xlfn.CEILING.MATH(N171/Surge_Predicted_Impact!$C$105)*24/Surge_Predicted_Impact!$C$100*7/Surge_Predicted_Impact!$C$101</f>
        <v>5.25</v>
      </c>
      <c r="AN171" s="23">
        <f ca="1">_xlfn.CEILING.MATH(T171/Surge_Predicted_Impact!$C$106)*24/Surge_Predicted_Impact!$C$100*7/Surge_Predicted_Impact!$C$101</f>
        <v>5.25</v>
      </c>
      <c r="AO171" s="23">
        <f ca="1">_xlfn.CEILING.MATH(V171/Surge_Predicted_Impact!$C$107)*24/Surge_Predicted_Impact!$C$100*7/Surge_Predicted_Impact!$C$101</f>
        <v>5.25</v>
      </c>
      <c r="AP171" s="1">
        <f t="shared" ca="1" si="47"/>
        <v>26.25</v>
      </c>
      <c r="AR171" s="38">
        <f ca="1">G171/Surge_Predicted_Impact!$C$81</f>
        <v>0.10610388441065503</v>
      </c>
      <c r="AS171" s="38">
        <f ca="1">$R171/Surge_Predicted_Impact!$C$82</f>
        <v>1.4200902921784251</v>
      </c>
      <c r="AT171" s="38">
        <f t="shared" ca="1" si="48"/>
        <v>1.5261941765890801</v>
      </c>
      <c r="AU171" s="38">
        <f ca="1">N171/Surge_Predicted_Impact!$C$83</f>
        <v>0.11217509310057658</v>
      </c>
      <c r="AV171" s="38">
        <f ca="1">T171/Surge_Predicted_Impact!$C$84</f>
        <v>2.0333982483559666E-4</v>
      </c>
      <c r="AW171" s="38">
        <f ca="1">V171/Surge_Predicted_Impact!$C$85</f>
        <v>6.1254882138676535E-6</v>
      </c>
      <c r="AX171" s="38">
        <f t="shared" ca="1" si="49"/>
        <v>1.6385787350027061</v>
      </c>
      <c r="AZ171" s="1">
        <f ca="1">(AE171-BA170)*Surge_Predicted_Impact!$C$124</f>
        <v>6.922198768331414E-2</v>
      </c>
      <c r="BA171" s="1">
        <f ca="1">BA170*(1-1/Surge_Predicted_Impact!$C$125)+AZ171</f>
        <v>3.3914659885184304</v>
      </c>
      <c r="BB171" s="37">
        <f t="shared" ca="1" si="62"/>
        <v>13.89146598851843</v>
      </c>
      <c r="BC171" s="1">
        <f ca="1">(AF171-BD170)*Surge_Predicted_Impact!$C$124</f>
        <v>4.2384049190710725E-2</v>
      </c>
      <c r="BD171" s="1">
        <f ca="1">BD170*(1-1/Surge_Predicted_Impact!$C$125)+BC171</f>
        <v>0.98172233862471425</v>
      </c>
      <c r="BE171" s="37">
        <f t="shared" ca="1" si="65"/>
        <v>6.2317223386247145</v>
      </c>
      <c r="BF171" s="1">
        <f ca="1">(AI171-BG170)*Surge_Predicted_Impact!$C$124</f>
        <v>0.20371105586520621</v>
      </c>
      <c r="BG171" s="1">
        <f ca="1">BG170*(1-1/Surge_Predicted_Impact!$C$125)+BF171</f>
        <v>5.6626844398103433</v>
      </c>
      <c r="BH171" s="37">
        <f t="shared" ca="1" si="66"/>
        <v>31.912684439810342</v>
      </c>
      <c r="BJ171" s="1">
        <f ca="1">(AT171-BK170)*Surge_Predicted_Impact!$C$124</f>
        <v>7.707720031356332E-3</v>
      </c>
      <c r="BK171" s="1">
        <f ca="1">BK170*(1-1/Surge_Predicted_Impact!$C$125)+BJ171</f>
        <v>0.70917116680955705</v>
      </c>
      <c r="BL171" s="37">
        <f t="shared" ca="1" si="63"/>
        <v>2.2353653433986373</v>
      </c>
      <c r="BM171" s="1">
        <f ca="1">(AU171-BN170)*Surge_Predicted_Impact!$C$124</f>
        <v>5.1818440892581366E-4</v>
      </c>
      <c r="BN171" s="1">
        <f ca="1">BN170*(1-1/Surge_Predicted_Impact!$C$125)+BM171</f>
        <v>5.6563647173492805E-2</v>
      </c>
      <c r="BO171" s="37">
        <f t="shared" ca="1" si="64"/>
        <v>0.16873874027406938</v>
      </c>
      <c r="BP171" s="1">
        <f ca="1">(AX171-AY170)*Surge_Predicted_Impact!$C$124</f>
        <v>1.6385787350027062E-2</v>
      </c>
      <c r="BQ171" s="1">
        <f ca="1">BQ170*(1-1/Surge_Predicted_Impact!$C$125)+BP171</f>
        <v>1.2101461862571643</v>
      </c>
      <c r="BR171" s="1">
        <f t="shared" ca="1" si="67"/>
        <v>2.8487249212598704</v>
      </c>
      <c r="BS171" s="1">
        <f ca="1">(AP171-AQ170)*Surge_Predicted_Impact!$C$124</f>
        <v>0.26250000000000001</v>
      </c>
      <c r="BT171" s="1">
        <f ca="1">BT170*(1-1/Surge_Predicted_Impact!$C$125)+BS171</f>
        <v>5.4286951315921534</v>
      </c>
      <c r="BU171" s="1">
        <f t="shared" ca="1" si="68"/>
        <v>31.678695131592153</v>
      </c>
      <c r="BW171" s="1">
        <f>Surge_Predicted_Impact!$C$112</f>
        <v>0</v>
      </c>
      <c r="BX171" s="1">
        <f>Surge_Predicted_Impact!$C$113</f>
        <v>0</v>
      </c>
      <c r="BY171" s="152">
        <f>Surge_Predicted_Impact!$C$114</f>
        <v>0</v>
      </c>
      <c r="BZ171" s="152">
        <f>Surge_Predicted_Impact!$C$115</f>
        <v>0</v>
      </c>
      <c r="CA171" s="152">
        <f t="shared" si="54"/>
        <v>0</v>
      </c>
      <c r="CB171" s="1">
        <f>Surge_Predicted_Impact!$C$117</f>
        <v>0</v>
      </c>
      <c r="CC171" s="1">
        <f>Surge_Predicted_Impact!$C$118</f>
        <v>0</v>
      </c>
      <c r="CD171" s="1">
        <f>Surge_Predicted_Impact!$C$119</f>
        <v>0</v>
      </c>
      <c r="CE171" s="1">
        <f t="shared" si="55"/>
        <v>0</v>
      </c>
      <c r="CF171" s="152">
        <f>Surge_Predicted_Impact!$C$120</f>
        <v>0</v>
      </c>
      <c r="CH171" s="1">
        <f ca="1">D171*Surge_Predicted_Impact!$C$135</f>
        <v>349.70846297732743</v>
      </c>
      <c r="CI171" s="18">
        <f ca="1">(C171-C170)*Surge_Predicted_Impact!$C$135</f>
        <v>3.1903584448446054</v>
      </c>
      <c r="CJ171" s="18">
        <f ca="1">CJ170*(1- 1/Surge_Predicted_Impact!$C$137)+CI171</f>
        <v>84.724927014956663</v>
      </c>
      <c r="CK171" s="18">
        <f t="shared" ca="1" si="56"/>
        <v>81.534568570112057</v>
      </c>
      <c r="CL171" s="1">
        <f ca="1">CJ171*(1-Surge_Predicted_Impact!$C$136)</f>
        <v>72.016187962713161</v>
      </c>
      <c r="CM171" s="1">
        <f ca="1">CJ171*(1+Surge_Predicted_Impact!$C$136)</f>
        <v>97.43366606720015</v>
      </c>
      <c r="CN171" s="1">
        <f ca="1">CI171/Surge_Predicted_Impact!$C$138</f>
        <v>0.63807168896892108</v>
      </c>
      <c r="CO171" s="1">
        <f ca="1">CK171/Surge_Predicted_Impact!$C$140</f>
        <v>3.2613827428044821</v>
      </c>
      <c r="CP171" s="1">
        <f t="shared" ca="1" si="57"/>
        <v>3.8994544317734032</v>
      </c>
      <c r="CQ171" s="1">
        <f ca="1">CI171/(Surge_Predicted_Impact!$C$138 + Surge_Predicted_Impact!$C$139)</f>
        <v>0.53172640747410094</v>
      </c>
      <c r="CR171" s="1">
        <f ca="1">CK171/(Surge_Predicted_Impact!$C$140 + Surge_Predicted_Impact!$C$141)</f>
        <v>3.1359449450043098</v>
      </c>
      <c r="CS171" s="152">
        <f>Surge_Predicted_Impact!$C$151</f>
        <v>12000</v>
      </c>
      <c r="CT171" s="152"/>
      <c r="CU171" s="1">
        <f ca="1">Surge_Predicted_Impact!$C$146*(Calculation!E171-Calculation!H171)</f>
        <v>7.2419124030820295E-5</v>
      </c>
      <c r="CV171" s="1">
        <f ca="1">H170*1/Surge_Predicted_Impact!$C$60</f>
        <v>4.8542902270119384E-2</v>
      </c>
      <c r="CW171" s="1">
        <f ca="1">CV171*Surge_Predicted_Impact!$C$144+CU171</f>
        <v>2.4995642375367894E-3</v>
      </c>
      <c r="CX171" s="1">
        <f ca="1">CX170*(1-1/Surge_Predicted_Impact!$C$147)+CW170</f>
        <v>5.3440412978886283</v>
      </c>
      <c r="CY171" s="1">
        <f ca="1">$CX171*(1-Surge_Predicted_Impact!$C$145)</f>
        <v>4.0080309734164707</v>
      </c>
      <c r="CZ171" s="1">
        <f ca="1">$CX171*(1+Surge_Predicted_Impact!$C$145)</f>
        <v>6.6800516223607858</v>
      </c>
      <c r="DA171" s="1">
        <f ca="1">CX171/Surge_Predicted_Impact!$C$148</f>
        <v>1.7813470992962095</v>
      </c>
      <c r="DB171" s="152">
        <f>Surge_Predicted_Impact!$C$152</f>
        <v>0</v>
      </c>
    </row>
    <row r="172" spans="2:106" x14ac:dyDescent="0.25">
      <c r="B172" s="30">
        <f t="shared" si="58"/>
        <v>44061</v>
      </c>
      <c r="C172" s="18">
        <f ca="1">INDIRECT(_xlfn.CONCAT(EpidemiologicalModel_Selection!$C$2,"!",EpidemiologicalModel_Selection!$C$5,ROW()-1))</f>
        <v>73739.37503210672</v>
      </c>
      <c r="D172" s="18">
        <f ca="1">INDIRECT(_xlfn.CONCAT(EpidemiologicalModel_Selection!$C$2,"!",EpidemiologicalModel_Selection!$C$3,ROW()-1))</f>
        <v>32.771868778058625</v>
      </c>
      <c r="E172" s="37">
        <f ca="1">INDIRECT(_xlfn.CONCAT(EpidemiologicalModel_Selection!$C$2,"!",EpidemiologicalModel_Selection!$C$4,ROW()-1))</f>
        <v>0.29894007302100362</v>
      </c>
      <c r="F172" s="37">
        <f ca="1">E172*Surge_Predicted_Impact!$D$53</f>
        <v>2.5350118192181106E-2</v>
      </c>
      <c r="G172" s="6">
        <f t="shared" ca="1" si="59"/>
        <v>0.29818867810529404</v>
      </c>
      <c r="H172" s="24">
        <f ca="1">H171*(1-1/Surge_Predicted_Impact!$C$60)+F172</f>
        <v>0.29818867810529404</v>
      </c>
      <c r="I172" s="24">
        <f ca="1">(1-Surge_Predicted_Impact!$C$68)*Calculation!O171</f>
        <v>2.9576609854707517E-2</v>
      </c>
      <c r="J172" s="24">
        <f ca="1">I172+(J171*(1-1/Surge_Predicted_Impact!$C$63))</f>
        <v>0.36151241225775732</v>
      </c>
      <c r="K172" s="24">
        <f ca="1">(1/Surge_Predicted_Impact!$C$62)*Calculation!L171</f>
        <v>1.3236219257389633E-2</v>
      </c>
      <c r="L172" s="24">
        <f ca="1">M172+L171*(1-1/Surge_Predicted_Impact!$C$62)</f>
        <v>0.14846823653228761</v>
      </c>
      <c r="M172" s="1">
        <f ca="1">E172*Surge_Predicted_Impact!$D$55</f>
        <v>2.8698247010016374E-3</v>
      </c>
      <c r="N172" s="6">
        <f ca="1">N171*(1-1/Surge_Predicted_Impact!$C$64)+K172</f>
        <v>0.20954263218339864</v>
      </c>
      <c r="O172" s="24">
        <f ca="1">N171*1/Surge_Predicted_Impact!$C$64</f>
        <v>2.8043773275144145E-2</v>
      </c>
      <c r="P172" s="1">
        <f ca="1">E172*Surge_Predicted_Impact!$D$54</f>
        <v>1.9610468790177835E-2</v>
      </c>
      <c r="Q172" s="1">
        <f ca="1">Q171*(1-1/Surge_Predicted_Impact!$C$61)+P172</f>
        <v>2.149834591840655</v>
      </c>
      <c r="R172" s="6">
        <f t="shared" ca="1" si="60"/>
        <v>2.6598152406306999</v>
      </c>
      <c r="S172" s="1">
        <f ca="1">E172*Surge_Predicted_Impact!$D$56</f>
        <v>1.4349123505008188E-5</v>
      </c>
      <c r="T172" s="6">
        <f ca="1">T171*(1-1/Surge_Predicted_Impact!$C$65)+S172</f>
        <v>3.8036080820908218E-4</v>
      </c>
      <c r="U172" s="1">
        <f ca="1">E172*Surge_Predicted_Impact!$D$57</f>
        <v>2.29585976080131E-5</v>
      </c>
      <c r="V172" s="6">
        <f ca="1">U171*(1-1/Surge_Predicted_Impact!$C$66)+U172</f>
        <v>2.29585976080131E-5</v>
      </c>
      <c r="W172" s="5">
        <f>Surge_Predicted_Impact!$C$72</f>
        <v>0</v>
      </c>
      <c r="X172" s="160">
        <f>Surge_Predicted_Impact!$C$73</f>
        <v>0</v>
      </c>
      <c r="Y172" s="5">
        <f>Surge_Predicted_Impact!$C$74</f>
        <v>0</v>
      </c>
      <c r="Z172" s="5">
        <f>Surge_Predicted_Impact!$C$75</f>
        <v>0</v>
      </c>
      <c r="AA172" s="5">
        <f>Surge_Predicted_Impact!$C$76</f>
        <v>0</v>
      </c>
      <c r="AC172" s="18">
        <f ca="1">_xlfn.CEILING.MATH(G172/Surge_Predicted_Impact!$C$92)*(24/Surge_Predicted_Impact!$C$89)*(7/Surge_Predicted_Impact!$C$90)</f>
        <v>5.25</v>
      </c>
      <c r="AD172" s="18">
        <f ca="1">_xlfn.CEILING.MATH(R172/Surge_Predicted_Impact!$C$93)*(24/Surge_Predicted_Impact!$C$89)*(7/Surge_Predicted_Impact!$C$90)</f>
        <v>5.25</v>
      </c>
      <c r="AE172" s="1">
        <f t="shared" ca="1" si="46"/>
        <v>10.5</v>
      </c>
      <c r="AF172" s="1">
        <f ca="1">_xlfn.CEILING.MATH(N172/Surge_Predicted_Impact!$C$94)*24/Surge_Predicted_Impact!$C$89*7/Surge_Predicted_Impact!$C$90</f>
        <v>5.25</v>
      </c>
      <c r="AG172" s="1">
        <f ca="1">_xlfn.CEILING.MATH(T172/Surge_Predicted_Impact!$C$95)*24/Surge_Predicted_Impact!$C$89*7/Surge_Predicted_Impact!$C$90</f>
        <v>5.25</v>
      </c>
      <c r="AH172" s="1">
        <f ca="1">_xlfn.CEILING.MATH(V172/Surge_Predicted_Impact!$C$96)*24/Surge_Predicted_Impact!$C$89*7/Surge_Predicted_Impact!$C$90</f>
        <v>5.25</v>
      </c>
      <c r="AI172" s="18">
        <f t="shared" ca="1" si="61"/>
        <v>26.25</v>
      </c>
      <c r="AJ172" s="41"/>
      <c r="AK172" s="23">
        <f ca="1">_xlfn.CEILING.MATH(G172/Surge_Predicted_Impact!$C$103)*24/Surge_Predicted_Impact!$C$100*7/Surge_Predicted_Impact!$C$101</f>
        <v>5.25</v>
      </c>
      <c r="AL172" s="23">
        <f ca="1">_xlfn.CEILING.MATH(R172/Surge_Predicted_Impact!$C$104)*24/Surge_Predicted_Impact!$C$100*7/Surge_Predicted_Impact!$C$101</f>
        <v>5.25</v>
      </c>
      <c r="AM172" s="23">
        <f ca="1">_xlfn.CEILING.MATH(N172/Surge_Predicted_Impact!$C$105)*24/Surge_Predicted_Impact!$C$100*7/Surge_Predicted_Impact!$C$101</f>
        <v>5.25</v>
      </c>
      <c r="AN172" s="23">
        <f ca="1">_xlfn.CEILING.MATH(T172/Surge_Predicted_Impact!$C$106)*24/Surge_Predicted_Impact!$C$100*7/Surge_Predicted_Impact!$C$101</f>
        <v>5.25</v>
      </c>
      <c r="AO172" s="23">
        <f ca="1">_xlfn.CEILING.MATH(V172/Surge_Predicted_Impact!$C$107)*24/Surge_Predicted_Impact!$C$100*7/Surge_Predicted_Impact!$C$101</f>
        <v>5.25</v>
      </c>
      <c r="AP172" s="1">
        <f t="shared" ca="1" si="47"/>
        <v>26.25</v>
      </c>
      <c r="AR172" s="38">
        <f ca="1">G172/Surge_Predicted_Impact!$C$81</f>
        <v>9.9396226035098012E-2</v>
      </c>
      <c r="AS172" s="38">
        <f ca="1">$R172/Surge_Predicted_Impact!$C$82</f>
        <v>1.3299076203153499</v>
      </c>
      <c r="AT172" s="38">
        <f t="shared" ca="1" si="48"/>
        <v>1.4293038463504479</v>
      </c>
      <c r="AU172" s="38">
        <f ca="1">N172/Surge_Predicted_Impact!$C$83</f>
        <v>0.10477131609169932</v>
      </c>
      <c r="AV172" s="38">
        <f ca="1">T172/Surge_Predicted_Impact!$C$84</f>
        <v>1.9018040410454109E-4</v>
      </c>
      <c r="AW172" s="38">
        <f ca="1">V172/Surge_Predicted_Impact!$C$85</f>
        <v>5.739649402003275E-6</v>
      </c>
      <c r="AX172" s="38">
        <f t="shared" ca="1" si="49"/>
        <v>1.5342710824956538</v>
      </c>
      <c r="AZ172" s="1">
        <f ca="1">(AE172-BA171)*Surge_Predicted_Impact!$C$124</f>
        <v>7.1085340114815695E-2</v>
      </c>
      <c r="BA172" s="1">
        <f ca="1">BA171*(1-1/Surge_Predicted_Impact!$C$125)+AZ172</f>
        <v>3.2203037580247869</v>
      </c>
      <c r="BB172" s="37">
        <f t="shared" ca="1" si="62"/>
        <v>13.720303758024787</v>
      </c>
      <c r="BC172" s="1">
        <f ca="1">(AF172-BD171)*Surge_Predicted_Impact!$C$124</f>
        <v>4.2682776613752853E-2</v>
      </c>
      <c r="BD172" s="1">
        <f ca="1">BD171*(1-1/Surge_Predicted_Impact!$C$125)+BC172</f>
        <v>0.9542820910509876</v>
      </c>
      <c r="BE172" s="37">
        <f t="shared" ca="1" si="65"/>
        <v>6.2042820910509873</v>
      </c>
      <c r="BF172" s="1">
        <f ca="1">(AI172-BG171)*Surge_Predicted_Impact!$C$124</f>
        <v>0.20587315560189659</v>
      </c>
      <c r="BG172" s="1">
        <f ca="1">BG171*(1-1/Surge_Predicted_Impact!$C$125)+BF172</f>
        <v>5.4640801354257862</v>
      </c>
      <c r="BH172" s="37">
        <f t="shared" ca="1" si="66"/>
        <v>31.714080135425785</v>
      </c>
      <c r="BJ172" s="1">
        <f ca="1">(AT172-BK171)*Surge_Predicted_Impact!$C$124</f>
        <v>7.201326795408909E-3</v>
      </c>
      <c r="BK172" s="1">
        <f ca="1">BK171*(1-1/Surge_Predicted_Impact!$C$125)+BJ172</f>
        <v>0.66571741026142617</v>
      </c>
      <c r="BL172" s="37">
        <f t="shared" ca="1" si="63"/>
        <v>2.095021256611874</v>
      </c>
      <c r="BM172" s="1">
        <f ca="1">(AU172-BN171)*Surge_Predicted_Impact!$C$124</f>
        <v>4.8207668918206516E-4</v>
      </c>
      <c r="BN172" s="1">
        <f ca="1">BN171*(1-1/Surge_Predicted_Impact!$C$125)+BM172</f>
        <v>5.3005463350282528E-2</v>
      </c>
      <c r="BO172" s="37">
        <f t="shared" ca="1" si="64"/>
        <v>0.15777677944198185</v>
      </c>
      <c r="BP172" s="1">
        <f ca="1">(AX172-AY171)*Surge_Predicted_Impact!$C$124</f>
        <v>1.5342710824956538E-2</v>
      </c>
      <c r="BQ172" s="1">
        <f ca="1">BQ171*(1-1/Surge_Predicted_Impact!$C$125)+BP172</f>
        <v>1.1390498837780378</v>
      </c>
      <c r="BR172" s="1">
        <f t="shared" ca="1" si="67"/>
        <v>2.6733209662736916</v>
      </c>
      <c r="BS172" s="1">
        <f ca="1">(AP172-AQ171)*Surge_Predicted_Impact!$C$124</f>
        <v>0.26250000000000001</v>
      </c>
      <c r="BT172" s="1">
        <f ca="1">BT171*(1-1/Surge_Predicted_Impact!$C$125)+BS172</f>
        <v>5.3034311936212859</v>
      </c>
      <c r="BU172" s="1">
        <f t="shared" ca="1" si="68"/>
        <v>31.553431193621286</v>
      </c>
      <c r="BW172" s="1">
        <f>Surge_Predicted_Impact!$C$112</f>
        <v>0</v>
      </c>
      <c r="BX172" s="1">
        <f>Surge_Predicted_Impact!$C$113</f>
        <v>0</v>
      </c>
      <c r="BY172" s="152">
        <f>Surge_Predicted_Impact!$C$114</f>
        <v>0</v>
      </c>
      <c r="BZ172" s="152">
        <f>Surge_Predicted_Impact!$C$115</f>
        <v>0</v>
      </c>
      <c r="CA172" s="152">
        <f t="shared" si="54"/>
        <v>0</v>
      </c>
      <c r="CB172" s="1">
        <f>Surge_Predicted_Impact!$C$117</f>
        <v>0</v>
      </c>
      <c r="CC172" s="1">
        <f>Surge_Predicted_Impact!$C$118</f>
        <v>0</v>
      </c>
      <c r="CD172" s="1">
        <f>Surge_Predicted_Impact!$C$119</f>
        <v>0</v>
      </c>
      <c r="CE172" s="1">
        <f t="shared" si="55"/>
        <v>0</v>
      </c>
      <c r="CF172" s="152">
        <f>Surge_Predicted_Impact!$C$120</f>
        <v>0</v>
      </c>
      <c r="CH172" s="1">
        <f ca="1">D172*Surge_Predicted_Impact!$C$135</f>
        <v>327.71868778058627</v>
      </c>
      <c r="CI172" s="18">
        <f ca="1">(C172-C171)*Surge_Predicted_Impact!$C$135</f>
        <v>2.9894007301481906</v>
      </c>
      <c r="CJ172" s="18">
        <f ca="1">CJ171*(1- 1/Surge_Predicted_Impact!$C$137)+CI172</f>
        <v>79.241835043609186</v>
      </c>
      <c r="CK172" s="18">
        <f t="shared" ca="1" si="56"/>
        <v>76.252434313460995</v>
      </c>
      <c r="CL172" s="1">
        <f ca="1">CJ172*(1-Surge_Predicted_Impact!$C$136)</f>
        <v>67.355559787067804</v>
      </c>
      <c r="CM172" s="1">
        <f ca="1">CJ172*(1+Surge_Predicted_Impact!$C$136)</f>
        <v>91.128110300150553</v>
      </c>
      <c r="CN172" s="1">
        <f ca="1">CI172/Surge_Predicted_Impact!$C$138</f>
        <v>0.59788014602963813</v>
      </c>
      <c r="CO172" s="1">
        <f ca="1">CK172/Surge_Predicted_Impact!$C$140</f>
        <v>3.0500973725384397</v>
      </c>
      <c r="CP172" s="1">
        <f t="shared" ca="1" si="57"/>
        <v>3.6479775185680778</v>
      </c>
      <c r="CQ172" s="1">
        <f ca="1">CI172/(Surge_Predicted_Impact!$C$138 + Surge_Predicted_Impact!$C$139)</f>
        <v>0.49823345502469846</v>
      </c>
      <c r="CR172" s="1">
        <f ca="1">CK172/(Surge_Predicted_Impact!$C$140 + Surge_Predicted_Impact!$C$141)</f>
        <v>2.9327859351331154</v>
      </c>
      <c r="CS172" s="152">
        <f>Surge_Predicted_Impact!$C$151</f>
        <v>12000</v>
      </c>
      <c r="CT172" s="152"/>
      <c r="CU172" s="1">
        <f ca="1">Surge_Predicted_Impact!$C$146*(Calculation!E172-Calculation!H172)</f>
        <v>7.5139491570958011E-5</v>
      </c>
      <c r="CV172" s="1">
        <f ca="1">H171*1/Surge_Predicted_Impact!$C$60</f>
        <v>4.5473093318852152E-2</v>
      </c>
      <c r="CW172" s="1">
        <f ca="1">CV172*Surge_Predicted_Impact!$C$144+CU172</f>
        <v>2.348794157513566E-3</v>
      </c>
      <c r="CX172" s="1">
        <f ca="1">CX171*(1-1/Surge_Predicted_Impact!$C$147)+CW171</f>
        <v>5.0793387972317339</v>
      </c>
      <c r="CY172" s="1">
        <f ca="1">$CX172*(1-Surge_Predicted_Impact!$C$145)</f>
        <v>3.8095040979238002</v>
      </c>
      <c r="CZ172" s="1">
        <f ca="1">$CX172*(1+Surge_Predicted_Impact!$C$145)</f>
        <v>6.3491734965396676</v>
      </c>
      <c r="DA172" s="1">
        <f ca="1">CX172/Surge_Predicted_Impact!$C$148</f>
        <v>1.693112932410578</v>
      </c>
      <c r="DB172" s="152">
        <f>Surge_Predicted_Impact!$C$152</f>
        <v>0</v>
      </c>
    </row>
    <row r="173" spans="2:106" x14ac:dyDescent="0.25">
      <c r="B173" s="30">
        <f t="shared" si="58"/>
        <v>44062</v>
      </c>
      <c r="C173" s="18">
        <f ca="1">INDIRECT(_xlfn.CONCAT(EpidemiologicalModel_Selection!$C$2,"!",EpidemiologicalModel_Selection!$C$5,ROW()-1))</f>
        <v>73739.655143986238</v>
      </c>
      <c r="D173" s="18">
        <f ca="1">INDIRECT(_xlfn.CONCAT(EpidemiologicalModel_Selection!$C$2,"!",EpidemiologicalModel_Selection!$C$3,ROW()-1))</f>
        <v>30.711132887711734</v>
      </c>
      <c r="E173" s="37">
        <f ca="1">INDIRECT(_xlfn.CONCAT(EpidemiologicalModel_Selection!$C$2,"!",EpidemiologicalModel_Selection!$C$4,ROW()-1))</f>
        <v>0.28011187951451572</v>
      </c>
      <c r="F173" s="37">
        <f ca="1">E173*Surge_Predicted_Impact!$D$53</f>
        <v>2.3753487382830934E-2</v>
      </c>
      <c r="G173" s="6">
        <f t="shared" ca="1" si="59"/>
        <v>0.2793437829016544</v>
      </c>
      <c r="H173" s="24">
        <f ca="1">H172*(1-1/Surge_Predicted_Impact!$C$60)+F173</f>
        <v>0.2793437829016544</v>
      </c>
      <c r="I173" s="24">
        <f ca="1">(1-Surge_Predicted_Impact!$C$68)*Calculation!O172</f>
        <v>2.7623116676016982E-2</v>
      </c>
      <c r="J173" s="24">
        <f ca="1">I173+(J172*(1-1/Surge_Predicted_Impact!$C$63))</f>
        <v>0.33749089861123754</v>
      </c>
      <c r="K173" s="24">
        <f ca="1">(1/Surge_Predicted_Impact!$C$62)*Calculation!L172</f>
        <v>1.23723530443573E-2</v>
      </c>
      <c r="L173" s="24">
        <f ca="1">M173+L172*(1-1/Surge_Predicted_Impact!$C$62)</f>
        <v>0.13878495753126965</v>
      </c>
      <c r="M173" s="1">
        <f ca="1">E173*Surge_Predicted_Impact!$D$55</f>
        <v>2.6890740433393534E-3</v>
      </c>
      <c r="N173" s="6">
        <f ca="1">N172*(1-1/Surge_Predicted_Impact!$C$64)+K173</f>
        <v>0.1957221562048311</v>
      </c>
      <c r="O173" s="24">
        <f ca="1">N172*1/Surge_Predicted_Impact!$C$64</f>
        <v>2.619282902292483E-2</v>
      </c>
      <c r="P173" s="1">
        <f ca="1">E173*Surge_Predicted_Impact!$D$54</f>
        <v>1.8375339296152229E-2</v>
      </c>
      <c r="Q173" s="1">
        <f ca="1">Q172*(1-1/Surge_Predicted_Impact!$C$61)+P173</f>
        <v>2.0146503174339032</v>
      </c>
      <c r="R173" s="6">
        <f t="shared" ca="1" si="60"/>
        <v>2.4909261735764106</v>
      </c>
      <c r="S173" s="1">
        <f ca="1">E173*Surge_Predicted_Impact!$D$56</f>
        <v>1.3445370216696767E-5</v>
      </c>
      <c r="T173" s="6">
        <f ca="1">T172*(1-1/Surge_Predicted_Impact!$C$65)+S173</f>
        <v>3.5577009760487074E-4</v>
      </c>
      <c r="U173" s="1">
        <f ca="1">E173*Surge_Predicted_Impact!$D$57</f>
        <v>2.151259234671483E-5</v>
      </c>
      <c r="V173" s="6">
        <f ca="1">U172*(1-1/Surge_Predicted_Impact!$C$66)+U173</f>
        <v>2.151259234671483E-5</v>
      </c>
      <c r="W173" s="5">
        <f>Surge_Predicted_Impact!$C$72</f>
        <v>0</v>
      </c>
      <c r="X173" s="160">
        <f>Surge_Predicted_Impact!$C$73</f>
        <v>0</v>
      </c>
      <c r="Y173" s="5">
        <f>Surge_Predicted_Impact!$C$74</f>
        <v>0</v>
      </c>
      <c r="Z173" s="5">
        <f>Surge_Predicted_Impact!$C$75</f>
        <v>0</v>
      </c>
      <c r="AA173" s="5">
        <f>Surge_Predicted_Impact!$C$76</f>
        <v>0</v>
      </c>
      <c r="AC173" s="18">
        <f ca="1">_xlfn.CEILING.MATH(G173/Surge_Predicted_Impact!$C$92)*(24/Surge_Predicted_Impact!$C$89)*(7/Surge_Predicted_Impact!$C$90)</f>
        <v>5.25</v>
      </c>
      <c r="AD173" s="18">
        <f ca="1">_xlfn.CEILING.MATH(R173/Surge_Predicted_Impact!$C$93)*(24/Surge_Predicted_Impact!$C$89)*(7/Surge_Predicted_Impact!$C$90)</f>
        <v>5.25</v>
      </c>
      <c r="AE173" s="1">
        <f t="shared" ca="1" si="46"/>
        <v>10.5</v>
      </c>
      <c r="AF173" s="1">
        <f ca="1">_xlfn.CEILING.MATH(N173/Surge_Predicted_Impact!$C$94)*24/Surge_Predicted_Impact!$C$89*7/Surge_Predicted_Impact!$C$90</f>
        <v>5.25</v>
      </c>
      <c r="AG173" s="1">
        <f ca="1">_xlfn.CEILING.MATH(T173/Surge_Predicted_Impact!$C$95)*24/Surge_Predicted_Impact!$C$89*7/Surge_Predicted_Impact!$C$90</f>
        <v>5.25</v>
      </c>
      <c r="AH173" s="1">
        <f ca="1">_xlfn.CEILING.MATH(V173/Surge_Predicted_Impact!$C$96)*24/Surge_Predicted_Impact!$C$89*7/Surge_Predicted_Impact!$C$90</f>
        <v>5.25</v>
      </c>
      <c r="AI173" s="18">
        <f t="shared" ca="1" si="61"/>
        <v>26.25</v>
      </c>
      <c r="AJ173" s="41"/>
      <c r="AK173" s="23">
        <f ca="1">_xlfn.CEILING.MATH(G173/Surge_Predicted_Impact!$C$103)*24/Surge_Predicted_Impact!$C$100*7/Surge_Predicted_Impact!$C$101</f>
        <v>5.25</v>
      </c>
      <c r="AL173" s="23">
        <f ca="1">_xlfn.CEILING.MATH(R173/Surge_Predicted_Impact!$C$104)*24/Surge_Predicted_Impact!$C$100*7/Surge_Predicted_Impact!$C$101</f>
        <v>5.25</v>
      </c>
      <c r="AM173" s="23">
        <f ca="1">_xlfn.CEILING.MATH(N173/Surge_Predicted_Impact!$C$105)*24/Surge_Predicted_Impact!$C$100*7/Surge_Predicted_Impact!$C$101</f>
        <v>5.25</v>
      </c>
      <c r="AN173" s="23">
        <f ca="1">_xlfn.CEILING.MATH(T173/Surge_Predicted_Impact!$C$106)*24/Surge_Predicted_Impact!$C$100*7/Surge_Predicted_Impact!$C$101</f>
        <v>5.25</v>
      </c>
      <c r="AO173" s="23">
        <f ca="1">_xlfn.CEILING.MATH(V173/Surge_Predicted_Impact!$C$107)*24/Surge_Predicted_Impact!$C$100*7/Surge_Predicted_Impact!$C$101</f>
        <v>5.25</v>
      </c>
      <c r="AP173" s="1">
        <f t="shared" ca="1" si="47"/>
        <v>26.25</v>
      </c>
      <c r="AR173" s="38">
        <f ca="1">G173/Surge_Predicted_Impact!$C$81</f>
        <v>9.3114594300551468E-2</v>
      </c>
      <c r="AS173" s="38">
        <f ca="1">$R173/Surge_Predicted_Impact!$C$82</f>
        <v>1.2454630867882053</v>
      </c>
      <c r="AT173" s="38">
        <f t="shared" ca="1" si="48"/>
        <v>1.3385776810887569</v>
      </c>
      <c r="AU173" s="38">
        <f ca="1">N173/Surge_Predicted_Impact!$C$83</f>
        <v>9.7861078102415552E-2</v>
      </c>
      <c r="AV173" s="38">
        <f ca="1">T173/Surge_Predicted_Impact!$C$84</f>
        <v>1.7788504880243537E-4</v>
      </c>
      <c r="AW173" s="38">
        <f ca="1">V173/Surge_Predicted_Impact!$C$85</f>
        <v>5.3781480866787076E-6</v>
      </c>
      <c r="AX173" s="38">
        <f t="shared" ca="1" si="49"/>
        <v>1.4366220223880615</v>
      </c>
      <c r="AZ173" s="1">
        <f ca="1">(AE173-BA172)*Surge_Predicted_Impact!$C$124</f>
        <v>7.2796962419752129E-2</v>
      </c>
      <c r="BA173" s="1">
        <f ca="1">BA172*(1-1/Surge_Predicted_Impact!$C$125)+AZ173</f>
        <v>3.0630790234427687</v>
      </c>
      <c r="BB173" s="37">
        <f t="shared" ca="1" si="62"/>
        <v>13.563079023442768</v>
      </c>
      <c r="BC173" s="1">
        <f ca="1">(AF173-BD172)*Surge_Predicted_Impact!$C$124</f>
        <v>4.2957179089490129E-2</v>
      </c>
      <c r="BD173" s="1">
        <f ca="1">BD172*(1-1/Surge_Predicted_Impact!$C$125)+BC173</f>
        <v>0.92907626363683582</v>
      </c>
      <c r="BE173" s="37">
        <f t="shared" ca="1" si="65"/>
        <v>6.1790762636368362</v>
      </c>
      <c r="BF173" s="1">
        <f ca="1">(AI173-BG172)*Surge_Predicted_Impact!$C$124</f>
        <v>0.20785919864574215</v>
      </c>
      <c r="BG173" s="1">
        <f ca="1">BG172*(1-1/Surge_Predicted_Impact!$C$125)+BF173</f>
        <v>5.28164789582683</v>
      </c>
      <c r="BH173" s="37">
        <f t="shared" ca="1" si="66"/>
        <v>31.531647895826829</v>
      </c>
      <c r="BJ173" s="1">
        <f ca="1">(AT173-BK172)*Surge_Predicted_Impact!$C$124</f>
        <v>6.7286027082733074E-3</v>
      </c>
      <c r="BK173" s="1">
        <f ca="1">BK172*(1-1/Surge_Predicted_Impact!$C$125)+BJ173</f>
        <v>0.62489476937959765</v>
      </c>
      <c r="BL173" s="37">
        <f t="shared" ca="1" si="63"/>
        <v>1.9634724504683545</v>
      </c>
      <c r="BM173" s="1">
        <f ca="1">(AU173-BN172)*Surge_Predicted_Impact!$C$124</f>
        <v>4.4855614752133024E-4</v>
      </c>
      <c r="BN173" s="1">
        <f ca="1">BN172*(1-1/Surge_Predicted_Impact!$C$125)+BM173</f>
        <v>4.9667914972783681E-2</v>
      </c>
      <c r="BO173" s="37">
        <f t="shared" ca="1" si="64"/>
        <v>0.14752899307519923</v>
      </c>
      <c r="BP173" s="1">
        <f ca="1">(AX173-AY172)*Surge_Predicted_Impact!$C$124</f>
        <v>1.4366220223880614E-2</v>
      </c>
      <c r="BQ173" s="1">
        <f ca="1">BQ172*(1-1/Surge_Predicted_Impact!$C$125)+BP173</f>
        <v>1.0720553980177729</v>
      </c>
      <c r="BR173" s="1">
        <f t="shared" ca="1" si="67"/>
        <v>2.5086774204058342</v>
      </c>
      <c r="BS173" s="1">
        <f ca="1">(AP173-AQ172)*Surge_Predicted_Impact!$C$124</f>
        <v>0.26250000000000001</v>
      </c>
      <c r="BT173" s="1">
        <f ca="1">BT172*(1-1/Surge_Predicted_Impact!$C$125)+BS173</f>
        <v>5.1871146797911942</v>
      </c>
      <c r="BU173" s="1">
        <f t="shared" ca="1" si="68"/>
        <v>31.437114679791193</v>
      </c>
      <c r="BW173" s="1">
        <f>Surge_Predicted_Impact!$C$112</f>
        <v>0</v>
      </c>
      <c r="BX173" s="1">
        <f>Surge_Predicted_Impact!$C$113</f>
        <v>0</v>
      </c>
      <c r="BY173" s="152">
        <f>Surge_Predicted_Impact!$C$114</f>
        <v>0</v>
      </c>
      <c r="BZ173" s="152">
        <f>Surge_Predicted_Impact!$C$115</f>
        <v>0</v>
      </c>
      <c r="CA173" s="152">
        <f t="shared" si="54"/>
        <v>0</v>
      </c>
      <c r="CB173" s="1">
        <f>Surge_Predicted_Impact!$C$117</f>
        <v>0</v>
      </c>
      <c r="CC173" s="1">
        <f>Surge_Predicted_Impact!$C$118</f>
        <v>0</v>
      </c>
      <c r="CD173" s="1">
        <f>Surge_Predicted_Impact!$C$119</f>
        <v>0</v>
      </c>
      <c r="CE173" s="1">
        <f t="shared" si="55"/>
        <v>0</v>
      </c>
      <c r="CF173" s="152">
        <f>Surge_Predicted_Impact!$C$120</f>
        <v>0</v>
      </c>
      <c r="CH173" s="1">
        <f ca="1">D173*Surge_Predicted_Impact!$C$135</f>
        <v>307.11132887711733</v>
      </c>
      <c r="CI173" s="18">
        <f ca="1">(C173-C172)*Surge_Predicted_Impact!$C$135</f>
        <v>2.8011187951778993</v>
      </c>
      <c r="CJ173" s="18">
        <f ca="1">CJ172*(1- 1/Surge_Predicted_Impact!$C$137)+CI173</f>
        <v>74.118770334426173</v>
      </c>
      <c r="CK173" s="18">
        <f t="shared" ca="1" si="56"/>
        <v>71.317651539248274</v>
      </c>
      <c r="CL173" s="1">
        <f ca="1">CJ173*(1-Surge_Predicted_Impact!$C$136)</f>
        <v>63.000954784262248</v>
      </c>
      <c r="CM173" s="1">
        <f ca="1">CJ173*(1+Surge_Predicted_Impact!$C$136)</f>
        <v>85.236585884590099</v>
      </c>
      <c r="CN173" s="1">
        <f ca="1">CI173/Surge_Predicted_Impact!$C$138</f>
        <v>0.56022375903557986</v>
      </c>
      <c r="CO173" s="1">
        <f ca="1">CK173/Surge_Predicted_Impact!$C$140</f>
        <v>2.8527060615699309</v>
      </c>
      <c r="CP173" s="1">
        <f t="shared" ca="1" si="57"/>
        <v>3.4129298206055108</v>
      </c>
      <c r="CQ173" s="1">
        <f ca="1">CI173/(Surge_Predicted_Impact!$C$138 + Surge_Predicted_Impact!$C$139)</f>
        <v>0.46685313252964988</v>
      </c>
      <c r="CR173" s="1">
        <f ca="1">CK173/(Surge_Predicted_Impact!$C$140 + Surge_Predicted_Impact!$C$141)</f>
        <v>2.7429865976633954</v>
      </c>
      <c r="CS173" s="152">
        <f>Surge_Predicted_Impact!$C$151</f>
        <v>12000</v>
      </c>
      <c r="CT173" s="152"/>
      <c r="CU173" s="1">
        <f ca="1">Surge_Predicted_Impact!$C$146*(Calculation!E173-Calculation!H173)</f>
        <v>7.6809661286131325E-5</v>
      </c>
      <c r="CV173" s="1">
        <f ca="1">H172*1/Surge_Predicted_Impact!$C$60</f>
        <v>4.2598382586470578E-2</v>
      </c>
      <c r="CW173" s="1">
        <f ca="1">CV173*Surge_Predicted_Impact!$C$144+CU173</f>
        <v>2.2067287906096605E-3</v>
      </c>
      <c r="CX173" s="1">
        <f ca="1">CX172*(1-1/Surge_Predicted_Impact!$C$147)+CW172</f>
        <v>4.8277206515276605</v>
      </c>
      <c r="CY173" s="1">
        <f ca="1">$CX173*(1-Surge_Predicted_Impact!$C$145)</f>
        <v>3.6207904886457456</v>
      </c>
      <c r="CZ173" s="1">
        <f ca="1">$CX173*(1+Surge_Predicted_Impact!$C$145)</f>
        <v>6.0346508144095754</v>
      </c>
      <c r="DA173" s="1">
        <f ca="1">CX173/Surge_Predicted_Impact!$C$148</f>
        <v>1.6092402171758868</v>
      </c>
      <c r="DB173" s="152">
        <f>Surge_Predicted_Impact!$C$152</f>
        <v>0</v>
      </c>
    </row>
    <row r="174" spans="2:106" x14ac:dyDescent="0.25">
      <c r="B174" s="30">
        <f t="shared" si="58"/>
        <v>44063</v>
      </c>
      <c r="C174" s="18">
        <f ca="1">INDIRECT(_xlfn.CONCAT(EpidemiologicalModel_Selection!$C$2,"!",EpidemiologicalModel_Selection!$C$5,ROW()-1))</f>
        <v>73739.917615080558</v>
      </c>
      <c r="D174" s="18">
        <f ca="1">INDIRECT(_xlfn.CONCAT(EpidemiologicalModel_Selection!$C$2,"!",EpidemiologicalModel_Selection!$C$3,ROW()-1))</f>
        <v>28.779951632908364</v>
      </c>
      <c r="E174" s="37">
        <f ca="1">INDIRECT(_xlfn.CONCAT(EpidemiologicalModel_Selection!$C$2,"!",EpidemiologicalModel_Selection!$C$4,ROW()-1))</f>
        <v>0.26247109431878923</v>
      </c>
      <c r="F174" s="37">
        <f ca="1">E174*Surge_Predicted_Impact!$D$53</f>
        <v>2.2257548798233329E-2</v>
      </c>
      <c r="G174" s="6">
        <f t="shared" ca="1" si="59"/>
        <v>0.26169507699965144</v>
      </c>
      <c r="H174" s="24">
        <f ca="1">H173*(1-1/Surge_Predicted_Impact!$C$60)+F174</f>
        <v>0.26169507699965144</v>
      </c>
      <c r="I174" s="24">
        <f ca="1">(1-Surge_Predicted_Impact!$C$68)*Calculation!O173</f>
        <v>2.5799936587580955E-2</v>
      </c>
      <c r="J174" s="24">
        <f ca="1">I174+(J173*(1-1/Surge_Predicted_Impact!$C$63))</f>
        <v>0.31507784968292746</v>
      </c>
      <c r="K174" s="24">
        <f ca="1">(1/Surge_Predicted_Impact!$C$62)*Calculation!L173</f>
        <v>1.1565413127605804E-2</v>
      </c>
      <c r="L174" s="24">
        <f ca="1">M174+L173*(1-1/Surge_Predicted_Impact!$C$62)</f>
        <v>0.12973926690912421</v>
      </c>
      <c r="M174" s="1">
        <f ca="1">E174*Surge_Predicted_Impact!$D$55</f>
        <v>2.5197225054603791E-3</v>
      </c>
      <c r="N174" s="6">
        <f ca="1">N173*(1-1/Surge_Predicted_Impact!$C$64)+K174</f>
        <v>0.18282229980683304</v>
      </c>
      <c r="O174" s="24">
        <f ca="1">N173*1/Surge_Predicted_Impact!$C$64</f>
        <v>2.4465269525603888E-2</v>
      </c>
      <c r="P174" s="1">
        <f ca="1">E174*Surge_Predicted_Impact!$D$54</f>
        <v>1.7218103787312571E-2</v>
      </c>
      <c r="Q174" s="1">
        <f ca="1">Q173*(1-1/Surge_Predicted_Impact!$C$61)+P174</f>
        <v>1.8879648271187941</v>
      </c>
      <c r="R174" s="6">
        <f t="shared" ca="1" si="60"/>
        <v>2.3327819437108461</v>
      </c>
      <c r="S174" s="1">
        <f ca="1">E174*Surge_Predicted_Impact!$D$56</f>
        <v>1.2598612527301895E-5</v>
      </c>
      <c r="T174" s="6">
        <f ca="1">T173*(1-1/Surge_Predicted_Impact!$C$65)+S174</f>
        <v>3.3279170037168554E-4</v>
      </c>
      <c r="U174" s="1">
        <f ca="1">E174*Surge_Predicted_Impact!$D$57</f>
        <v>2.0157780043683035E-5</v>
      </c>
      <c r="V174" s="6">
        <f ca="1">U173*(1-1/Surge_Predicted_Impact!$C$66)+U174</f>
        <v>2.0157780043683035E-5</v>
      </c>
      <c r="W174" s="5">
        <f>Surge_Predicted_Impact!$C$72</f>
        <v>0</v>
      </c>
      <c r="X174" s="160">
        <f>Surge_Predicted_Impact!$C$73</f>
        <v>0</v>
      </c>
      <c r="Y174" s="5">
        <f>Surge_Predicted_Impact!$C$74</f>
        <v>0</v>
      </c>
      <c r="Z174" s="5">
        <f>Surge_Predicted_Impact!$C$75</f>
        <v>0</v>
      </c>
      <c r="AA174" s="5">
        <f>Surge_Predicted_Impact!$C$76</f>
        <v>0</v>
      </c>
      <c r="AC174" s="18">
        <f ca="1">_xlfn.CEILING.MATH(G174/Surge_Predicted_Impact!$C$92)*(24/Surge_Predicted_Impact!$C$89)*(7/Surge_Predicted_Impact!$C$90)</f>
        <v>5.25</v>
      </c>
      <c r="AD174" s="18">
        <f ca="1">_xlfn.CEILING.MATH(R174/Surge_Predicted_Impact!$C$93)*(24/Surge_Predicted_Impact!$C$89)*(7/Surge_Predicted_Impact!$C$90)</f>
        <v>5.25</v>
      </c>
      <c r="AE174" s="1">
        <f t="shared" ca="1" si="46"/>
        <v>10.5</v>
      </c>
      <c r="AF174" s="1">
        <f ca="1">_xlfn.CEILING.MATH(N174/Surge_Predicted_Impact!$C$94)*24/Surge_Predicted_Impact!$C$89*7/Surge_Predicted_Impact!$C$90</f>
        <v>5.25</v>
      </c>
      <c r="AG174" s="1">
        <f ca="1">_xlfn.CEILING.MATH(T174/Surge_Predicted_Impact!$C$95)*24/Surge_Predicted_Impact!$C$89*7/Surge_Predicted_Impact!$C$90</f>
        <v>5.25</v>
      </c>
      <c r="AH174" s="1">
        <f ca="1">_xlfn.CEILING.MATH(V174/Surge_Predicted_Impact!$C$96)*24/Surge_Predicted_Impact!$C$89*7/Surge_Predicted_Impact!$C$90</f>
        <v>5.25</v>
      </c>
      <c r="AI174" s="18">
        <f t="shared" ca="1" si="61"/>
        <v>26.25</v>
      </c>
      <c r="AJ174" s="41"/>
      <c r="AK174" s="23">
        <f ca="1">_xlfn.CEILING.MATH(G174/Surge_Predicted_Impact!$C$103)*24/Surge_Predicted_Impact!$C$100*7/Surge_Predicted_Impact!$C$101</f>
        <v>5.25</v>
      </c>
      <c r="AL174" s="23">
        <f ca="1">_xlfn.CEILING.MATH(R174/Surge_Predicted_Impact!$C$104)*24/Surge_Predicted_Impact!$C$100*7/Surge_Predicted_Impact!$C$101</f>
        <v>5.25</v>
      </c>
      <c r="AM174" s="23">
        <f ca="1">_xlfn.CEILING.MATH(N174/Surge_Predicted_Impact!$C$105)*24/Surge_Predicted_Impact!$C$100*7/Surge_Predicted_Impact!$C$101</f>
        <v>5.25</v>
      </c>
      <c r="AN174" s="23">
        <f ca="1">_xlfn.CEILING.MATH(T174/Surge_Predicted_Impact!$C$106)*24/Surge_Predicted_Impact!$C$100*7/Surge_Predicted_Impact!$C$101</f>
        <v>5.25</v>
      </c>
      <c r="AO174" s="23">
        <f ca="1">_xlfn.CEILING.MATH(V174/Surge_Predicted_Impact!$C$107)*24/Surge_Predicted_Impact!$C$100*7/Surge_Predicted_Impact!$C$101</f>
        <v>5.25</v>
      </c>
      <c r="AP174" s="1">
        <f t="shared" ca="1" si="47"/>
        <v>26.25</v>
      </c>
      <c r="AR174" s="38">
        <f ca="1">G174/Surge_Predicted_Impact!$C$81</f>
        <v>8.7231692333217148E-2</v>
      </c>
      <c r="AS174" s="38">
        <f ca="1">$R174/Surge_Predicted_Impact!$C$82</f>
        <v>1.1663909718554231</v>
      </c>
      <c r="AT174" s="38">
        <f t="shared" ca="1" si="48"/>
        <v>1.2536226641886401</v>
      </c>
      <c r="AU174" s="38">
        <f ca="1">N174/Surge_Predicted_Impact!$C$83</f>
        <v>9.1411149903416519E-2</v>
      </c>
      <c r="AV174" s="38">
        <f ca="1">T174/Surge_Predicted_Impact!$C$84</f>
        <v>1.6639585018584277E-4</v>
      </c>
      <c r="AW174" s="38">
        <f ca="1">V174/Surge_Predicted_Impact!$C$85</f>
        <v>5.0394450109207587E-6</v>
      </c>
      <c r="AX174" s="38">
        <f t="shared" ca="1" si="49"/>
        <v>1.3452052493872535</v>
      </c>
      <c r="AZ174" s="1">
        <f ca="1">(AE174-BA173)*Surge_Predicted_Impact!$C$124</f>
        <v>7.4369209765572319E-2</v>
      </c>
      <c r="BA174" s="1">
        <f ca="1">BA173*(1-1/Surge_Predicted_Impact!$C$125)+AZ174</f>
        <v>2.9186568743910004</v>
      </c>
      <c r="BB174" s="37">
        <f t="shared" ca="1" si="62"/>
        <v>13.418656874391001</v>
      </c>
      <c r="BC174" s="1">
        <f ca="1">(AF174-BD173)*Surge_Predicted_Impact!$C$124</f>
        <v>4.3209237363631636E-2</v>
      </c>
      <c r="BD174" s="1">
        <f ca="1">BD173*(1-1/Surge_Predicted_Impact!$C$125)+BC174</f>
        <v>0.90592291074069342</v>
      </c>
      <c r="BE174" s="37">
        <f t="shared" ca="1" si="65"/>
        <v>6.1559229107406939</v>
      </c>
      <c r="BF174" s="1">
        <f ca="1">(AI174-BG173)*Surge_Predicted_Impact!$C$124</f>
        <v>0.20968352104173171</v>
      </c>
      <c r="BG174" s="1">
        <f ca="1">BG173*(1-1/Surge_Predicted_Impact!$C$125)+BF174</f>
        <v>5.1140708528809311</v>
      </c>
      <c r="BH174" s="37">
        <f t="shared" ca="1" si="66"/>
        <v>31.364070852880932</v>
      </c>
      <c r="BJ174" s="1">
        <f ca="1">(AT174-BK173)*Surge_Predicted_Impact!$C$124</f>
        <v>6.2872789480904251E-3</v>
      </c>
      <c r="BK174" s="1">
        <f ca="1">BK173*(1-1/Surge_Predicted_Impact!$C$125)+BJ174</f>
        <v>0.58654670765771688</v>
      </c>
      <c r="BL174" s="37">
        <f t="shared" ca="1" si="63"/>
        <v>1.840169371846357</v>
      </c>
      <c r="BM174" s="1">
        <f ca="1">(AU174-BN173)*Surge_Predicted_Impact!$C$124</f>
        <v>4.1743234930632841E-4</v>
      </c>
      <c r="BN174" s="1">
        <f ca="1">BN173*(1-1/Surge_Predicted_Impact!$C$125)+BM174</f>
        <v>4.653763910974832E-2</v>
      </c>
      <c r="BO174" s="37">
        <f t="shared" ca="1" si="64"/>
        <v>0.13794878901316485</v>
      </c>
      <c r="BP174" s="1">
        <f ca="1">(AX174-AY173)*Surge_Predicted_Impact!$C$124</f>
        <v>1.3452052493872536E-2</v>
      </c>
      <c r="BQ174" s="1">
        <f ca="1">BQ173*(1-1/Surge_Predicted_Impact!$C$125)+BP174</f>
        <v>1.0089320649389475</v>
      </c>
      <c r="BR174" s="1">
        <f t="shared" ca="1" si="67"/>
        <v>2.3541373143262012</v>
      </c>
      <c r="BS174" s="1">
        <f ca="1">(AP174-AQ173)*Surge_Predicted_Impact!$C$124</f>
        <v>0.26250000000000001</v>
      </c>
      <c r="BT174" s="1">
        <f ca="1">BT173*(1-1/Surge_Predicted_Impact!$C$125)+BS174</f>
        <v>5.0791064883775379</v>
      </c>
      <c r="BU174" s="1">
        <f t="shared" ca="1" si="68"/>
        <v>31.329106488377537</v>
      </c>
      <c r="BW174" s="1">
        <f>Surge_Predicted_Impact!$C$112</f>
        <v>0</v>
      </c>
      <c r="BX174" s="1">
        <f>Surge_Predicted_Impact!$C$113</f>
        <v>0</v>
      </c>
      <c r="BY174" s="152">
        <f>Surge_Predicted_Impact!$C$114</f>
        <v>0</v>
      </c>
      <c r="BZ174" s="152">
        <f>Surge_Predicted_Impact!$C$115</f>
        <v>0</v>
      </c>
      <c r="CA174" s="152">
        <f t="shared" si="54"/>
        <v>0</v>
      </c>
      <c r="CB174" s="1">
        <f>Surge_Predicted_Impact!$C$117</f>
        <v>0</v>
      </c>
      <c r="CC174" s="1">
        <f>Surge_Predicted_Impact!$C$118</f>
        <v>0</v>
      </c>
      <c r="CD174" s="1">
        <f>Surge_Predicted_Impact!$C$119</f>
        <v>0</v>
      </c>
      <c r="CE174" s="1">
        <f t="shared" si="55"/>
        <v>0</v>
      </c>
      <c r="CF174" s="152">
        <f>Surge_Predicted_Impact!$C$120</f>
        <v>0</v>
      </c>
      <c r="CH174" s="1">
        <f ca="1">D174*Surge_Predicted_Impact!$C$135</f>
        <v>287.79951632908364</v>
      </c>
      <c r="CI174" s="18">
        <f ca="1">(C174-C173)*Surge_Predicted_Impact!$C$135</f>
        <v>2.6247109432006255</v>
      </c>
      <c r="CJ174" s="18">
        <f ca="1">CJ173*(1- 1/Surge_Predicted_Impact!$C$137)+CI174</f>
        <v>69.331604244184177</v>
      </c>
      <c r="CK174" s="18">
        <f t="shared" ca="1" si="56"/>
        <v>66.706893300983552</v>
      </c>
      <c r="CL174" s="1">
        <f ca="1">CJ174*(1-Surge_Predicted_Impact!$C$136)</f>
        <v>58.931863607556551</v>
      </c>
      <c r="CM174" s="1">
        <f ca="1">CJ174*(1+Surge_Predicted_Impact!$C$136)</f>
        <v>79.731344880811804</v>
      </c>
      <c r="CN174" s="1">
        <f ca="1">CI174/Surge_Predicted_Impact!$C$138</f>
        <v>0.5249421886401251</v>
      </c>
      <c r="CO174" s="1">
        <f ca="1">CK174/Surge_Predicted_Impact!$C$140</f>
        <v>2.668275732039342</v>
      </c>
      <c r="CP174" s="1">
        <f t="shared" ca="1" si="57"/>
        <v>3.1932179206794671</v>
      </c>
      <c r="CQ174" s="1">
        <f ca="1">CI174/(Surge_Predicted_Impact!$C$138 + Surge_Predicted_Impact!$C$139)</f>
        <v>0.43745182386677089</v>
      </c>
      <c r="CR174" s="1">
        <f ca="1">CK174/(Surge_Predicted_Impact!$C$140 + Surge_Predicted_Impact!$C$141)</f>
        <v>2.5656497423455211</v>
      </c>
      <c r="CS174" s="152">
        <f>Surge_Predicted_Impact!$C$151</f>
        <v>12000</v>
      </c>
      <c r="CT174" s="152"/>
      <c r="CU174" s="1">
        <f ca="1">Surge_Predicted_Impact!$C$146*(Calculation!E174-Calculation!H174)</f>
        <v>7.7601731913778951E-5</v>
      </c>
      <c r="CV174" s="1">
        <f ca="1">H173*1/Surge_Predicted_Impact!$C$60</f>
        <v>3.9906254700236343E-2</v>
      </c>
      <c r="CW174" s="1">
        <f ca="1">CV174*Surge_Predicted_Impact!$C$144+CU174</f>
        <v>2.0729144669255962E-3</v>
      </c>
      <c r="CX174" s="1">
        <f ca="1">CX173*(1-1/Surge_Predicted_Impact!$C$147)+CW173</f>
        <v>4.588541347741887</v>
      </c>
      <c r="CY174" s="1">
        <f ca="1">$CX174*(1-Surge_Predicted_Impact!$C$145)</f>
        <v>3.4414060108064151</v>
      </c>
      <c r="CZ174" s="1">
        <f ca="1">$CX174*(1+Surge_Predicted_Impact!$C$145)</f>
        <v>5.735676684677359</v>
      </c>
      <c r="DA174" s="1">
        <f ca="1">CX174/Surge_Predicted_Impact!$C$148</f>
        <v>1.5295137825806291</v>
      </c>
      <c r="DB174" s="152">
        <f>Surge_Predicted_Impact!$C$152</f>
        <v>0</v>
      </c>
    </row>
    <row r="175" spans="2:106" x14ac:dyDescent="0.25">
      <c r="B175" s="30">
        <f t="shared" si="58"/>
        <v>44064</v>
      </c>
      <c r="C175" s="18">
        <f ca="1">INDIRECT(_xlfn.CONCAT(EpidemiologicalModel_Selection!$C$2,"!",EpidemiologicalModel_Selection!$C$5,ROW()-1))</f>
        <v>73740.163557724925</v>
      </c>
      <c r="D175" s="18">
        <f ca="1">INDIRECT(_xlfn.CONCAT(EpidemiologicalModel_Selection!$C$2,"!",EpidemiologicalModel_Selection!$C$3,ROW()-1))</f>
        <v>26.970183446355822</v>
      </c>
      <c r="E175" s="37">
        <f ca="1">INDIRECT(_xlfn.CONCAT(EpidemiologicalModel_Selection!$C$2,"!",EpidemiologicalModel_Selection!$C$4,ROW()-1))</f>
        <v>0.24594264436964294</v>
      </c>
      <c r="F175" s="37">
        <f ca="1">E175*Surge_Predicted_Impact!$D$53</f>
        <v>2.0855936242545722E-2</v>
      </c>
      <c r="G175" s="6">
        <f t="shared" ca="1" si="59"/>
        <v>0.24516600224224697</v>
      </c>
      <c r="H175" s="24">
        <f ca="1">H174*(1-1/Surge_Predicted_Impact!$C$60)+F175</f>
        <v>0.24516600224224697</v>
      </c>
      <c r="I175" s="24">
        <f ca="1">(1-Surge_Predicted_Impact!$C$68)*Calculation!O174</f>
        <v>2.4098290482719831E-2</v>
      </c>
      <c r="J175" s="24">
        <f ca="1">I175+(J174*(1-1/Surge_Predicted_Impact!$C$63))</f>
        <v>0.29416501878237195</v>
      </c>
      <c r="K175" s="24">
        <f ca="1">(1/Surge_Predicted_Impact!$C$62)*Calculation!L174</f>
        <v>1.0811605575760351E-2</v>
      </c>
      <c r="L175" s="24">
        <f ca="1">M175+L174*(1-1/Surge_Predicted_Impact!$C$62)</f>
        <v>0.12128871071931242</v>
      </c>
      <c r="M175" s="1">
        <f ca="1">E175*Surge_Predicted_Impact!$D$55</f>
        <v>2.3610493859485748E-3</v>
      </c>
      <c r="N175" s="6">
        <f ca="1">N174*(1-1/Surge_Predicted_Impact!$C$64)+K175</f>
        <v>0.17078111790673928</v>
      </c>
      <c r="O175" s="24">
        <f ca="1">N174*1/Surge_Predicted_Impact!$C$64</f>
        <v>2.285278747585413E-2</v>
      </c>
      <c r="P175" s="1">
        <f ca="1">E175*Surge_Predicted_Impact!$D$54</f>
        <v>1.6133837470648574E-2</v>
      </c>
      <c r="Q175" s="1">
        <f ca="1">Q174*(1-1/Surge_Predicted_Impact!$C$61)+P175</f>
        <v>1.7692440340809574</v>
      </c>
      <c r="R175" s="6">
        <f t="shared" ca="1" si="60"/>
        <v>2.1846977635826419</v>
      </c>
      <c r="S175" s="1">
        <f ca="1">E175*Surge_Predicted_Impact!$D$56</f>
        <v>1.1805246929742873E-5</v>
      </c>
      <c r="T175" s="6">
        <f ca="1">T174*(1-1/Surge_Predicted_Impact!$C$65)+S175</f>
        <v>3.1131777726425987E-4</v>
      </c>
      <c r="U175" s="1">
        <f ca="1">E175*Surge_Predicted_Impact!$D$57</f>
        <v>1.8888395087588597E-5</v>
      </c>
      <c r="V175" s="6">
        <f ca="1">U174*(1-1/Surge_Predicted_Impact!$C$66)+U175</f>
        <v>1.8888395087588597E-5</v>
      </c>
      <c r="W175" s="5">
        <f>Surge_Predicted_Impact!$C$72</f>
        <v>0</v>
      </c>
      <c r="X175" s="160">
        <f>Surge_Predicted_Impact!$C$73</f>
        <v>0</v>
      </c>
      <c r="Y175" s="5">
        <f>Surge_Predicted_Impact!$C$74</f>
        <v>0</v>
      </c>
      <c r="Z175" s="5">
        <f>Surge_Predicted_Impact!$C$75</f>
        <v>0</v>
      </c>
      <c r="AA175" s="5">
        <f>Surge_Predicted_Impact!$C$76</f>
        <v>0</v>
      </c>
      <c r="AC175" s="18">
        <f ca="1">_xlfn.CEILING.MATH(G175/Surge_Predicted_Impact!$C$92)*(24/Surge_Predicted_Impact!$C$89)*(7/Surge_Predicted_Impact!$C$90)</f>
        <v>5.25</v>
      </c>
      <c r="AD175" s="18">
        <f ca="1">_xlfn.CEILING.MATH(R175/Surge_Predicted_Impact!$C$93)*(24/Surge_Predicted_Impact!$C$89)*(7/Surge_Predicted_Impact!$C$90)</f>
        <v>5.25</v>
      </c>
      <c r="AE175" s="1">
        <f t="shared" ca="1" si="46"/>
        <v>10.5</v>
      </c>
      <c r="AF175" s="1">
        <f ca="1">_xlfn.CEILING.MATH(N175/Surge_Predicted_Impact!$C$94)*24/Surge_Predicted_Impact!$C$89*7/Surge_Predicted_Impact!$C$90</f>
        <v>5.25</v>
      </c>
      <c r="AG175" s="1">
        <f ca="1">_xlfn.CEILING.MATH(T175/Surge_Predicted_Impact!$C$95)*24/Surge_Predicted_Impact!$C$89*7/Surge_Predicted_Impact!$C$90</f>
        <v>5.25</v>
      </c>
      <c r="AH175" s="1">
        <f ca="1">_xlfn.CEILING.MATH(V175/Surge_Predicted_Impact!$C$96)*24/Surge_Predicted_Impact!$C$89*7/Surge_Predicted_Impact!$C$90</f>
        <v>5.25</v>
      </c>
      <c r="AI175" s="18">
        <f t="shared" ca="1" si="61"/>
        <v>26.25</v>
      </c>
      <c r="AJ175" s="41"/>
      <c r="AK175" s="23">
        <f ca="1">_xlfn.CEILING.MATH(G175/Surge_Predicted_Impact!$C$103)*24/Surge_Predicted_Impact!$C$100*7/Surge_Predicted_Impact!$C$101</f>
        <v>5.25</v>
      </c>
      <c r="AL175" s="23">
        <f ca="1">_xlfn.CEILING.MATH(R175/Surge_Predicted_Impact!$C$104)*24/Surge_Predicted_Impact!$C$100*7/Surge_Predicted_Impact!$C$101</f>
        <v>5.25</v>
      </c>
      <c r="AM175" s="23">
        <f ca="1">_xlfn.CEILING.MATH(N175/Surge_Predicted_Impact!$C$105)*24/Surge_Predicted_Impact!$C$100*7/Surge_Predicted_Impact!$C$101</f>
        <v>5.25</v>
      </c>
      <c r="AN175" s="23">
        <f ca="1">_xlfn.CEILING.MATH(T175/Surge_Predicted_Impact!$C$106)*24/Surge_Predicted_Impact!$C$100*7/Surge_Predicted_Impact!$C$101</f>
        <v>5.25</v>
      </c>
      <c r="AO175" s="23">
        <f ca="1">_xlfn.CEILING.MATH(V175/Surge_Predicted_Impact!$C$107)*24/Surge_Predicted_Impact!$C$100*7/Surge_Predicted_Impact!$C$101</f>
        <v>5.25</v>
      </c>
      <c r="AP175" s="1">
        <f t="shared" ca="1" si="47"/>
        <v>26.25</v>
      </c>
      <c r="AR175" s="38">
        <f ca="1">G175/Surge_Predicted_Impact!$C$81</f>
        <v>8.172200074741566E-2</v>
      </c>
      <c r="AS175" s="38">
        <f ca="1">$R175/Surge_Predicted_Impact!$C$82</f>
        <v>1.0923488817913209</v>
      </c>
      <c r="AT175" s="38">
        <f t="shared" ca="1" si="48"/>
        <v>1.1740708825387367</v>
      </c>
      <c r="AU175" s="38">
        <f ca="1">N175/Surge_Predicted_Impact!$C$83</f>
        <v>8.5390558953369639E-2</v>
      </c>
      <c r="AV175" s="38">
        <f ca="1">T175/Surge_Predicted_Impact!$C$84</f>
        <v>1.5565888863212994E-4</v>
      </c>
      <c r="AW175" s="38">
        <f ca="1">V175/Surge_Predicted_Impact!$C$85</f>
        <v>4.7220987718971493E-6</v>
      </c>
      <c r="AX175" s="38">
        <f t="shared" ca="1" si="49"/>
        <v>1.2596218224795104</v>
      </c>
      <c r="AZ175" s="1">
        <f ca="1">(AE175-BA174)*Surge_Predicted_Impact!$C$124</f>
        <v>7.5813431256089997E-2</v>
      </c>
      <c r="BA175" s="1">
        <f ca="1">BA174*(1-1/Surge_Predicted_Impact!$C$125)+AZ175</f>
        <v>2.785994814619162</v>
      </c>
      <c r="BB175" s="37">
        <f t="shared" ca="1" si="62"/>
        <v>13.285994814619162</v>
      </c>
      <c r="BC175" s="1">
        <f ca="1">(AF175-BD174)*Surge_Predicted_Impact!$C$124</f>
        <v>4.3440770892593066E-2</v>
      </c>
      <c r="BD175" s="1">
        <f ca="1">BD174*(1-1/Surge_Predicted_Impact!$C$125)+BC175</f>
        <v>0.88465490229466548</v>
      </c>
      <c r="BE175" s="37">
        <f t="shared" ca="1" si="65"/>
        <v>6.134654902294665</v>
      </c>
      <c r="BF175" s="1">
        <f ca="1">(AI175-BG174)*Surge_Predicted_Impact!$C$124</f>
        <v>0.21135929147119067</v>
      </c>
      <c r="BG175" s="1">
        <f ca="1">BG174*(1-1/Surge_Predicted_Impact!$C$125)+BF175</f>
        <v>4.9601393691463418</v>
      </c>
      <c r="BH175" s="37">
        <f t="shared" ca="1" si="66"/>
        <v>31.21013936914634</v>
      </c>
      <c r="BJ175" s="1">
        <f ca="1">(AT175-BK174)*Surge_Predicted_Impact!$C$124</f>
        <v>5.8752417488101985E-3</v>
      </c>
      <c r="BK175" s="1">
        <f ca="1">BK174*(1-1/Surge_Predicted_Impact!$C$125)+BJ175</f>
        <v>0.55052575600240439</v>
      </c>
      <c r="BL175" s="37">
        <f t="shared" ca="1" si="63"/>
        <v>1.7245966385411411</v>
      </c>
      <c r="BM175" s="1">
        <f ca="1">(AU175-BN174)*Surge_Predicted_Impact!$C$124</f>
        <v>3.8852919843621319E-4</v>
      </c>
      <c r="BN175" s="1">
        <f ca="1">BN174*(1-1/Surge_Predicted_Impact!$C$125)+BM175</f>
        <v>4.3602051228916798E-2</v>
      </c>
      <c r="BO175" s="37">
        <f t="shared" ca="1" si="64"/>
        <v>0.12899261018228644</v>
      </c>
      <c r="BP175" s="1">
        <f ca="1">(AX175-AY174)*Surge_Predicted_Impact!$C$124</f>
        <v>1.2596218224795104E-2</v>
      </c>
      <c r="BQ175" s="1">
        <f ca="1">BQ174*(1-1/Surge_Predicted_Impact!$C$125)+BP175</f>
        <v>0.94946170709667488</v>
      </c>
      <c r="BR175" s="1">
        <f t="shared" ca="1" si="67"/>
        <v>2.2090835295761853</v>
      </c>
      <c r="BS175" s="1">
        <f ca="1">(AP175-AQ174)*Surge_Predicted_Impact!$C$124</f>
        <v>0.26250000000000001</v>
      </c>
      <c r="BT175" s="1">
        <f ca="1">BT174*(1-1/Surge_Predicted_Impact!$C$125)+BS175</f>
        <v>4.9788131677791423</v>
      </c>
      <c r="BU175" s="1">
        <f t="shared" ca="1" si="68"/>
        <v>31.228813167779144</v>
      </c>
      <c r="BW175" s="1">
        <f>Surge_Predicted_Impact!$C$112</f>
        <v>0</v>
      </c>
      <c r="BX175" s="1">
        <f>Surge_Predicted_Impact!$C$113</f>
        <v>0</v>
      </c>
      <c r="BY175" s="152">
        <f>Surge_Predicted_Impact!$C$114</f>
        <v>0</v>
      </c>
      <c r="BZ175" s="152">
        <f>Surge_Predicted_Impact!$C$115</f>
        <v>0</v>
      </c>
      <c r="CA175" s="152">
        <f t="shared" si="54"/>
        <v>0</v>
      </c>
      <c r="CB175" s="1">
        <f>Surge_Predicted_Impact!$C$117</f>
        <v>0</v>
      </c>
      <c r="CC175" s="1">
        <f>Surge_Predicted_Impact!$C$118</f>
        <v>0</v>
      </c>
      <c r="CD175" s="1">
        <f>Surge_Predicted_Impact!$C$119</f>
        <v>0</v>
      </c>
      <c r="CE175" s="1">
        <f t="shared" si="55"/>
        <v>0</v>
      </c>
      <c r="CF175" s="152">
        <f>Surge_Predicted_Impact!$C$120</f>
        <v>0</v>
      </c>
      <c r="CH175" s="1">
        <f ca="1">D175*Surge_Predicted_Impact!$C$135</f>
        <v>269.70183446355821</v>
      </c>
      <c r="CI175" s="18">
        <f ca="1">(C175-C174)*Surge_Predicted_Impact!$C$135</f>
        <v>2.4594264436746016</v>
      </c>
      <c r="CJ175" s="18">
        <f ca="1">CJ174*(1- 1/Surge_Predicted_Impact!$C$137)+CI175</f>
        <v>64.857870263440361</v>
      </c>
      <c r="CK175" s="18">
        <f t="shared" ca="1" si="56"/>
        <v>62.39844381976576</v>
      </c>
      <c r="CL175" s="1">
        <f ca="1">CJ175*(1-Surge_Predicted_Impact!$C$136)</f>
        <v>55.129189723924306</v>
      </c>
      <c r="CM175" s="1">
        <f ca="1">CJ175*(1+Surge_Predicted_Impact!$C$136)</f>
        <v>74.58655080295641</v>
      </c>
      <c r="CN175" s="1">
        <f ca="1">CI175/Surge_Predicted_Impact!$C$138</f>
        <v>0.49188528873492032</v>
      </c>
      <c r="CO175" s="1">
        <f ca="1">CK175/Surge_Predicted_Impact!$C$140</f>
        <v>2.4959377527906303</v>
      </c>
      <c r="CP175" s="1">
        <f t="shared" ca="1" si="57"/>
        <v>2.9878230415255507</v>
      </c>
      <c r="CQ175" s="1">
        <f ca="1">CI175/(Surge_Predicted_Impact!$C$138 + Surge_Predicted_Impact!$C$139)</f>
        <v>0.40990440727910027</v>
      </c>
      <c r="CR175" s="1">
        <f ca="1">CK175/(Surge_Predicted_Impact!$C$140 + Surge_Predicted_Impact!$C$141)</f>
        <v>2.3999401469140675</v>
      </c>
      <c r="CS175" s="152">
        <f>Surge_Predicted_Impact!$C$151</f>
        <v>12000</v>
      </c>
      <c r="CT175" s="152"/>
      <c r="CU175" s="1">
        <f ca="1">Surge_Predicted_Impact!$C$146*(Calculation!E175-Calculation!H175)</f>
        <v>7.7664212739597674E-5</v>
      </c>
      <c r="CV175" s="1">
        <f ca="1">H174*1/Surge_Predicted_Impact!$C$60</f>
        <v>3.7385010999950209E-2</v>
      </c>
      <c r="CW175" s="1">
        <f ca="1">CV175*Surge_Predicted_Impact!$C$144+CU175</f>
        <v>1.9469147627371082E-3</v>
      </c>
      <c r="CX175" s="1">
        <f ca="1">CX174*(1-1/Surge_Predicted_Impact!$C$147)+CW174</f>
        <v>4.361187194821718</v>
      </c>
      <c r="CY175" s="1">
        <f ca="1">$CX175*(1-Surge_Predicted_Impact!$C$145)</f>
        <v>3.2708903961162887</v>
      </c>
      <c r="CZ175" s="1">
        <f ca="1">$CX175*(1+Surge_Predicted_Impact!$C$145)</f>
        <v>5.4514839935271473</v>
      </c>
      <c r="DA175" s="1">
        <f ca="1">CX175/Surge_Predicted_Impact!$C$148</f>
        <v>1.4537290649405727</v>
      </c>
      <c r="DB175" s="152">
        <f>Surge_Predicted_Impact!$C$152</f>
        <v>0</v>
      </c>
    </row>
    <row r="176" spans="2:106" x14ac:dyDescent="0.25">
      <c r="B176" s="30">
        <f t="shared" si="58"/>
        <v>44065</v>
      </c>
      <c r="C176" s="18">
        <f ca="1">INDIRECT(_xlfn.CONCAT(EpidemiologicalModel_Selection!$C$2,"!",EpidemiologicalModel_Selection!$C$5,ROW()-1))</f>
        <v>73740.394013950936</v>
      </c>
      <c r="D176" s="18">
        <f ca="1">INDIRECT(_xlfn.CONCAT(EpidemiologicalModel_Selection!$C$2,"!",EpidemiologicalModel_Selection!$C$3,ROW()-1))</f>
        <v>25.27419799761195</v>
      </c>
      <c r="E176" s="37">
        <f ca="1">INDIRECT(_xlfn.CONCAT(EpidemiologicalModel_Selection!$C$2,"!",EpidemiologicalModel_Selection!$C$4,ROW()-1))</f>
        <v>0.2304562259958402</v>
      </c>
      <c r="F176" s="37">
        <f ca="1">E176*Surge_Predicted_Impact!$D$53</f>
        <v>1.9542687964447251E-2</v>
      </c>
      <c r="G176" s="6">
        <f t="shared" ca="1" si="59"/>
        <v>0.22968497560065895</v>
      </c>
      <c r="H176" s="24">
        <f ca="1">H175*(1-1/Surge_Predicted_Impact!$C$60)+F176</f>
        <v>0.22968497560065895</v>
      </c>
      <c r="I176" s="24">
        <f ca="1">(1-Surge_Predicted_Impact!$C$68)*Calculation!O175</f>
        <v>2.2509995663716316E-2</v>
      </c>
      <c r="J176" s="24">
        <f ca="1">I176+(J175*(1-1/Surge_Predicted_Impact!$C$63))</f>
        <v>0.27465144033432087</v>
      </c>
      <c r="K176" s="24">
        <f ca="1">(1/Surge_Predicted_Impact!$C$62)*Calculation!L175</f>
        <v>1.0107392559942701E-2</v>
      </c>
      <c r="L176" s="24">
        <f ca="1">M176+L175*(1-1/Surge_Predicted_Impact!$C$62)</f>
        <v>0.11339369792892978</v>
      </c>
      <c r="M176" s="1">
        <f ca="1">E176*Surge_Predicted_Impact!$D$55</f>
        <v>2.212379769560068E-3</v>
      </c>
      <c r="N176" s="6">
        <f ca="1">N175*(1-1/Surge_Predicted_Impact!$C$64)+K176</f>
        <v>0.15954087072833956</v>
      </c>
      <c r="O176" s="24">
        <f ca="1">N175*1/Surge_Predicted_Impact!$C$64</f>
        <v>2.134763973834241E-2</v>
      </c>
      <c r="P176" s="1">
        <f ca="1">E176*Surge_Predicted_Impact!$D$54</f>
        <v>1.5117928425327115E-2</v>
      </c>
      <c r="Q176" s="1">
        <f ca="1">Q175*(1-1/Surge_Predicted_Impact!$C$61)+P176</f>
        <v>1.6579873886433592</v>
      </c>
      <c r="R176" s="6">
        <f t="shared" ca="1" si="60"/>
        <v>2.0460325269066097</v>
      </c>
      <c r="S176" s="1">
        <f ca="1">E176*Surge_Predicted_Impact!$D$56</f>
        <v>1.1061898847800342E-5</v>
      </c>
      <c r="T176" s="6">
        <f ca="1">T175*(1-1/Surge_Predicted_Impact!$C$65)+S176</f>
        <v>2.9124789838563423E-4</v>
      </c>
      <c r="U176" s="1">
        <f ca="1">E176*Surge_Predicted_Impact!$D$57</f>
        <v>1.7699038156480547E-5</v>
      </c>
      <c r="V176" s="6">
        <f ca="1">U175*(1-1/Surge_Predicted_Impact!$C$66)+U176</f>
        <v>1.7699038156480547E-5</v>
      </c>
      <c r="W176" s="5">
        <f>Surge_Predicted_Impact!$C$72</f>
        <v>0</v>
      </c>
      <c r="X176" s="160">
        <f>Surge_Predicted_Impact!$C$73</f>
        <v>0</v>
      </c>
      <c r="Y176" s="5">
        <f>Surge_Predicted_Impact!$C$74</f>
        <v>0</v>
      </c>
      <c r="Z176" s="5">
        <f>Surge_Predicted_Impact!$C$75</f>
        <v>0</v>
      </c>
      <c r="AA176" s="5">
        <f>Surge_Predicted_Impact!$C$76</f>
        <v>0</v>
      </c>
      <c r="AC176" s="18">
        <f ca="1">_xlfn.CEILING.MATH(G176/Surge_Predicted_Impact!$C$92)*(24/Surge_Predicted_Impact!$C$89)*(7/Surge_Predicted_Impact!$C$90)</f>
        <v>5.25</v>
      </c>
      <c r="AD176" s="18">
        <f ca="1">_xlfn.CEILING.MATH(R176/Surge_Predicted_Impact!$C$93)*(24/Surge_Predicted_Impact!$C$89)*(7/Surge_Predicted_Impact!$C$90)</f>
        <v>5.25</v>
      </c>
      <c r="AE176" s="1">
        <f t="shared" ca="1" si="46"/>
        <v>10.5</v>
      </c>
      <c r="AF176" s="1">
        <f ca="1">_xlfn.CEILING.MATH(N176/Surge_Predicted_Impact!$C$94)*24/Surge_Predicted_Impact!$C$89*7/Surge_Predicted_Impact!$C$90</f>
        <v>5.25</v>
      </c>
      <c r="AG176" s="1">
        <f ca="1">_xlfn.CEILING.MATH(T176/Surge_Predicted_Impact!$C$95)*24/Surge_Predicted_Impact!$C$89*7/Surge_Predicted_Impact!$C$90</f>
        <v>5.25</v>
      </c>
      <c r="AH176" s="1">
        <f ca="1">_xlfn.CEILING.MATH(V176/Surge_Predicted_Impact!$C$96)*24/Surge_Predicted_Impact!$C$89*7/Surge_Predicted_Impact!$C$90</f>
        <v>5.25</v>
      </c>
      <c r="AI176" s="18">
        <f t="shared" ca="1" si="61"/>
        <v>26.25</v>
      </c>
      <c r="AJ176" s="41"/>
      <c r="AK176" s="23">
        <f ca="1">_xlfn.CEILING.MATH(G176/Surge_Predicted_Impact!$C$103)*24/Surge_Predicted_Impact!$C$100*7/Surge_Predicted_Impact!$C$101</f>
        <v>5.25</v>
      </c>
      <c r="AL176" s="23">
        <f ca="1">_xlfn.CEILING.MATH(R176/Surge_Predicted_Impact!$C$104)*24/Surge_Predicted_Impact!$C$100*7/Surge_Predicted_Impact!$C$101</f>
        <v>5.25</v>
      </c>
      <c r="AM176" s="23">
        <f ca="1">_xlfn.CEILING.MATH(N176/Surge_Predicted_Impact!$C$105)*24/Surge_Predicted_Impact!$C$100*7/Surge_Predicted_Impact!$C$101</f>
        <v>5.25</v>
      </c>
      <c r="AN176" s="23">
        <f ca="1">_xlfn.CEILING.MATH(T176/Surge_Predicted_Impact!$C$106)*24/Surge_Predicted_Impact!$C$100*7/Surge_Predicted_Impact!$C$101</f>
        <v>5.25</v>
      </c>
      <c r="AO176" s="23">
        <f ca="1">_xlfn.CEILING.MATH(V176/Surge_Predicted_Impact!$C$107)*24/Surge_Predicted_Impact!$C$100*7/Surge_Predicted_Impact!$C$101</f>
        <v>5.25</v>
      </c>
      <c r="AP176" s="1">
        <f t="shared" ca="1" si="47"/>
        <v>26.25</v>
      </c>
      <c r="AR176" s="38">
        <f ca="1">G176/Surge_Predicted_Impact!$C$81</f>
        <v>7.6561658533552984E-2</v>
      </c>
      <c r="AS176" s="38">
        <f ca="1">$R176/Surge_Predicted_Impact!$C$82</f>
        <v>1.0230162634533049</v>
      </c>
      <c r="AT176" s="38">
        <f t="shared" ca="1" si="48"/>
        <v>1.0995779219868578</v>
      </c>
      <c r="AU176" s="38">
        <f ca="1">N176/Surge_Predicted_Impact!$C$83</f>
        <v>7.9770435364169778E-2</v>
      </c>
      <c r="AV176" s="38">
        <f ca="1">T176/Surge_Predicted_Impact!$C$84</f>
        <v>1.4562394919281712E-4</v>
      </c>
      <c r="AW176" s="38">
        <f ca="1">V176/Surge_Predicted_Impact!$C$85</f>
        <v>4.4247595391201366E-6</v>
      </c>
      <c r="AX176" s="38">
        <f t="shared" ca="1" si="49"/>
        <v>1.1794984060597595</v>
      </c>
      <c r="AZ176" s="1">
        <f ca="1">(AE176-BA175)*Surge_Predicted_Impact!$C$124</f>
        <v>7.7140051853808386E-2</v>
      </c>
      <c r="BA176" s="1">
        <f ca="1">BA175*(1-1/Surge_Predicted_Impact!$C$125)+AZ176</f>
        <v>2.6641352368573159</v>
      </c>
      <c r="BB176" s="37">
        <f t="shared" ca="1" si="62"/>
        <v>13.164135236857316</v>
      </c>
      <c r="BC176" s="1">
        <f ca="1">(AF176-BD175)*Surge_Predicted_Impact!$C$124</f>
        <v>4.3653450977053351E-2</v>
      </c>
      <c r="BD176" s="1">
        <f ca="1">BD175*(1-1/Surge_Predicted_Impact!$C$125)+BC176</f>
        <v>0.86511871739352841</v>
      </c>
      <c r="BE176" s="37">
        <f t="shared" ca="1" si="65"/>
        <v>6.1151187173935284</v>
      </c>
      <c r="BF176" s="1">
        <f ca="1">(AI176-BG175)*Surge_Predicted_Impact!$C$124</f>
        <v>0.2128986063085366</v>
      </c>
      <c r="BG176" s="1">
        <f ca="1">BG175*(1-1/Surge_Predicted_Impact!$C$125)+BF176</f>
        <v>4.8187423062301402</v>
      </c>
      <c r="BH176" s="37">
        <f t="shared" ca="1" si="66"/>
        <v>31.068742306230142</v>
      </c>
      <c r="BJ176" s="1">
        <f ca="1">(AT176-BK175)*Surge_Predicted_Impact!$C$124</f>
        <v>5.490521659844534E-3</v>
      </c>
      <c r="BK176" s="1">
        <f ca="1">BK175*(1-1/Surge_Predicted_Impact!$C$125)+BJ176</f>
        <v>0.51669300937636287</v>
      </c>
      <c r="BL176" s="37">
        <f t="shared" ca="1" si="63"/>
        <v>1.6162709313632206</v>
      </c>
      <c r="BM176" s="1">
        <f ca="1">(AU176-BN175)*Surge_Predicted_Impact!$C$124</f>
        <v>3.6168384135252981E-4</v>
      </c>
      <c r="BN176" s="1">
        <f ca="1">BN175*(1-1/Surge_Predicted_Impact!$C$125)+BM176</f>
        <v>4.0849302839632416E-2</v>
      </c>
      <c r="BO176" s="37">
        <f t="shared" ca="1" si="64"/>
        <v>0.1206197382038022</v>
      </c>
      <c r="BP176" s="1">
        <f ca="1">(AX176-AY175)*Surge_Predicted_Impact!$C$124</f>
        <v>1.1794984060597596E-2</v>
      </c>
      <c r="BQ176" s="1">
        <f ca="1">BQ175*(1-1/Surge_Predicted_Impact!$C$125)+BP176</f>
        <v>0.8934379977932243</v>
      </c>
      <c r="BR176" s="1">
        <f t="shared" ca="1" si="67"/>
        <v>2.0729364038529838</v>
      </c>
      <c r="BS176" s="1">
        <f ca="1">(AP176-AQ175)*Surge_Predicted_Impact!$C$124</f>
        <v>0.26250000000000001</v>
      </c>
      <c r="BT176" s="1">
        <f ca="1">BT175*(1-1/Surge_Predicted_Impact!$C$125)+BS176</f>
        <v>4.8856836557949181</v>
      </c>
      <c r="BU176" s="1">
        <f t="shared" ca="1" si="68"/>
        <v>31.135683655794917</v>
      </c>
      <c r="BW176" s="1">
        <f>Surge_Predicted_Impact!$C$112</f>
        <v>0</v>
      </c>
      <c r="BX176" s="1">
        <f>Surge_Predicted_Impact!$C$113</f>
        <v>0</v>
      </c>
      <c r="BY176" s="152">
        <f>Surge_Predicted_Impact!$C$114</f>
        <v>0</v>
      </c>
      <c r="BZ176" s="152">
        <f>Surge_Predicted_Impact!$C$115</f>
        <v>0</v>
      </c>
      <c r="CA176" s="152">
        <f t="shared" si="54"/>
        <v>0</v>
      </c>
      <c r="CB176" s="1">
        <f>Surge_Predicted_Impact!$C$117</f>
        <v>0</v>
      </c>
      <c r="CC176" s="1">
        <f>Surge_Predicted_Impact!$C$118</f>
        <v>0</v>
      </c>
      <c r="CD176" s="1">
        <f>Surge_Predicted_Impact!$C$119</f>
        <v>0</v>
      </c>
      <c r="CE176" s="1">
        <f t="shared" si="55"/>
        <v>0</v>
      </c>
      <c r="CF176" s="152">
        <f>Surge_Predicted_Impact!$C$120</f>
        <v>0</v>
      </c>
      <c r="CH176" s="1">
        <f ca="1">D176*Surge_Predicted_Impact!$C$135</f>
        <v>252.7419799761195</v>
      </c>
      <c r="CI176" s="18">
        <f ca="1">(C176-C175)*Surge_Predicted_Impact!$C$135</f>
        <v>2.3045622601057403</v>
      </c>
      <c r="CJ176" s="18">
        <f ca="1">CJ175*(1- 1/Surge_Predicted_Impact!$C$137)+CI176</f>
        <v>60.676645497202067</v>
      </c>
      <c r="CK176" s="18">
        <f t="shared" ca="1" si="56"/>
        <v>58.372083237096327</v>
      </c>
      <c r="CL176" s="1">
        <f ca="1">CJ176*(1-Surge_Predicted_Impact!$C$136)</f>
        <v>51.575148672621758</v>
      </c>
      <c r="CM176" s="1">
        <f ca="1">CJ176*(1+Surge_Predicted_Impact!$C$136)</f>
        <v>69.778142321782369</v>
      </c>
      <c r="CN176" s="1">
        <f ca="1">CI176/Surge_Predicted_Impact!$C$138</f>
        <v>0.46091245202114806</v>
      </c>
      <c r="CO176" s="1">
        <f ca="1">CK176/Surge_Predicted_Impact!$C$140</f>
        <v>2.3348833294838531</v>
      </c>
      <c r="CP176" s="1">
        <f t="shared" ca="1" si="57"/>
        <v>2.7957957815050012</v>
      </c>
      <c r="CQ176" s="1">
        <f ca="1">CI176/(Surge_Predicted_Impact!$C$138 + Surge_Predicted_Impact!$C$139)</f>
        <v>0.38409371001762338</v>
      </c>
      <c r="CR176" s="1">
        <f ca="1">CK176/(Surge_Predicted_Impact!$C$140 + Surge_Predicted_Impact!$C$141)</f>
        <v>2.2450801245037049</v>
      </c>
      <c r="CS176" s="152">
        <f>Surge_Predicted_Impact!$C$151</f>
        <v>12000</v>
      </c>
      <c r="CT176" s="152"/>
      <c r="CU176" s="1">
        <f ca="1">Surge_Predicted_Impact!$C$146*(Calculation!E176-Calculation!H176)</f>
        <v>7.7125039518124996E-5</v>
      </c>
      <c r="CV176" s="1">
        <f ca="1">H175*1/Surge_Predicted_Impact!$C$60</f>
        <v>3.5023714606035282E-2</v>
      </c>
      <c r="CW176" s="1">
        <f ca="1">CV176*Surge_Predicted_Impact!$C$144+CU176</f>
        <v>1.8283107698198891E-3</v>
      </c>
      <c r="CX176" s="1">
        <f ca="1">CX175*(1-1/Surge_Predicted_Impact!$C$147)+CW175</f>
        <v>4.1450747498433689</v>
      </c>
      <c r="CY176" s="1">
        <f ca="1">$CX176*(1-Surge_Predicted_Impact!$C$145)</f>
        <v>3.1088060623825267</v>
      </c>
      <c r="CZ176" s="1">
        <f ca="1">$CX176*(1+Surge_Predicted_Impact!$C$145)</f>
        <v>5.1813434373042107</v>
      </c>
      <c r="DA176" s="1">
        <f ca="1">CX176/Surge_Predicted_Impact!$C$148</f>
        <v>1.381691583281123</v>
      </c>
      <c r="DB176" s="152">
        <f>Surge_Predicted_Impact!$C$152</f>
        <v>0</v>
      </c>
    </row>
    <row r="177" spans="2:106" x14ac:dyDescent="0.25">
      <c r="B177" s="30">
        <f t="shared" si="58"/>
        <v>44066</v>
      </c>
      <c r="C177" s="18">
        <f ca="1">INDIRECT(_xlfn.CONCAT(EpidemiologicalModel_Selection!$C$2,"!",EpidemiologicalModel_Selection!$C$5,ROW()-1))</f>
        <v>73740.609959950059</v>
      </c>
      <c r="D177" s="18">
        <f ca="1">INDIRECT(_xlfn.CONCAT(EpidemiologicalModel_Selection!$C$2,"!",EpidemiologicalModel_Selection!$C$3,ROW()-1))</f>
        <v>23.684844139774579</v>
      </c>
      <c r="E177" s="37">
        <f ca="1">INDIRECT(_xlfn.CONCAT(EpidemiologicalModel_Selection!$C$2,"!",EpidemiologicalModel_Selection!$C$4,ROW()-1))</f>
        <v>0.21594599913514684</v>
      </c>
      <c r="F177" s="37">
        <f ca="1">E177*Surge_Predicted_Impact!$D$53</f>
        <v>1.8312220726660451E-2</v>
      </c>
      <c r="G177" s="6">
        <f t="shared" ca="1" si="59"/>
        <v>0.21518505695579671</v>
      </c>
      <c r="H177" s="24">
        <f ca="1">H176*(1-1/Surge_Predicted_Impact!$C$60)+F177</f>
        <v>0.21518505695579671</v>
      </c>
      <c r="I177" s="24">
        <f ca="1">(1-Surge_Predicted_Impact!$C$68)*Calculation!O176</f>
        <v>2.1027425142267273E-2</v>
      </c>
      <c r="J177" s="24">
        <f ca="1">I177+(J176*(1-1/Surge_Predicted_Impact!$C$63))</f>
        <v>0.25644294542882806</v>
      </c>
      <c r="K177" s="24">
        <f ca="1">(1/Surge_Predicted_Impact!$C$62)*Calculation!L176</f>
        <v>9.4494748274108146E-3</v>
      </c>
      <c r="L177" s="24">
        <f ca="1">M177+L176*(1-1/Surge_Predicted_Impact!$C$62)</f>
        <v>0.10601730469321638</v>
      </c>
      <c r="M177" s="1">
        <f ca="1">E177*Surge_Predicted_Impact!$D$55</f>
        <v>2.0730815916974116E-3</v>
      </c>
      <c r="N177" s="6">
        <f ca="1">N176*(1-1/Surge_Predicted_Impact!$C$64)+K177</f>
        <v>0.14904773671470795</v>
      </c>
      <c r="O177" s="24">
        <f ca="1">N176*1/Surge_Predicted_Impact!$C$64</f>
        <v>1.9942608841042445E-2</v>
      </c>
      <c r="P177" s="1">
        <f ca="1">E177*Surge_Predicted_Impact!$D$54</f>
        <v>1.4166057543265631E-2</v>
      </c>
      <c r="Q177" s="1">
        <f ca="1">Q176*(1-1/Surge_Predicted_Impact!$C$61)+P177</f>
        <v>1.553725775569242</v>
      </c>
      <c r="R177" s="6">
        <f t="shared" ca="1" si="60"/>
        <v>1.9161860256912866</v>
      </c>
      <c r="S177" s="1">
        <f ca="1">E177*Surge_Predicted_Impact!$D$56</f>
        <v>1.0365407958487059E-5</v>
      </c>
      <c r="T177" s="6">
        <f ca="1">T176*(1-1/Surge_Predicted_Impact!$C$65)+S177</f>
        <v>2.7248851650555787E-4</v>
      </c>
      <c r="U177" s="1">
        <f ca="1">E177*Surge_Predicted_Impact!$D$57</f>
        <v>1.6584652733579294E-5</v>
      </c>
      <c r="V177" s="6">
        <f ca="1">U176*(1-1/Surge_Predicted_Impact!$C$66)+U177</f>
        <v>1.6584652733579294E-5</v>
      </c>
      <c r="W177" s="5">
        <f>Surge_Predicted_Impact!$C$72</f>
        <v>0</v>
      </c>
      <c r="X177" s="160">
        <f>Surge_Predicted_Impact!$C$73</f>
        <v>0</v>
      </c>
      <c r="Y177" s="5">
        <f>Surge_Predicted_Impact!$C$74</f>
        <v>0</v>
      </c>
      <c r="Z177" s="5">
        <f>Surge_Predicted_Impact!$C$75</f>
        <v>0</v>
      </c>
      <c r="AA177" s="5">
        <f>Surge_Predicted_Impact!$C$76</f>
        <v>0</v>
      </c>
      <c r="AC177" s="18">
        <f ca="1">_xlfn.CEILING.MATH(G177/Surge_Predicted_Impact!$C$92)*(24/Surge_Predicted_Impact!$C$89)*(7/Surge_Predicted_Impact!$C$90)</f>
        <v>5.25</v>
      </c>
      <c r="AD177" s="18">
        <f ca="1">_xlfn.CEILING.MATH(R177/Surge_Predicted_Impact!$C$93)*(24/Surge_Predicted_Impact!$C$89)*(7/Surge_Predicted_Impact!$C$90)</f>
        <v>5.25</v>
      </c>
      <c r="AE177" s="1">
        <f t="shared" ca="1" si="46"/>
        <v>10.5</v>
      </c>
      <c r="AF177" s="1">
        <f ca="1">_xlfn.CEILING.MATH(N177/Surge_Predicted_Impact!$C$94)*24/Surge_Predicted_Impact!$C$89*7/Surge_Predicted_Impact!$C$90</f>
        <v>5.25</v>
      </c>
      <c r="AG177" s="1">
        <f ca="1">_xlfn.CEILING.MATH(T177/Surge_Predicted_Impact!$C$95)*24/Surge_Predicted_Impact!$C$89*7/Surge_Predicted_Impact!$C$90</f>
        <v>5.25</v>
      </c>
      <c r="AH177" s="1">
        <f ca="1">_xlfn.CEILING.MATH(V177/Surge_Predicted_Impact!$C$96)*24/Surge_Predicted_Impact!$C$89*7/Surge_Predicted_Impact!$C$90</f>
        <v>5.25</v>
      </c>
      <c r="AI177" s="18">
        <f t="shared" ca="1" si="61"/>
        <v>26.25</v>
      </c>
      <c r="AJ177" s="41"/>
      <c r="AK177" s="23">
        <f ca="1">_xlfn.CEILING.MATH(G177/Surge_Predicted_Impact!$C$103)*24/Surge_Predicted_Impact!$C$100*7/Surge_Predicted_Impact!$C$101</f>
        <v>5.25</v>
      </c>
      <c r="AL177" s="23">
        <f ca="1">_xlfn.CEILING.MATH(R177/Surge_Predicted_Impact!$C$104)*24/Surge_Predicted_Impact!$C$100*7/Surge_Predicted_Impact!$C$101</f>
        <v>5.25</v>
      </c>
      <c r="AM177" s="23">
        <f ca="1">_xlfn.CEILING.MATH(N177/Surge_Predicted_Impact!$C$105)*24/Surge_Predicted_Impact!$C$100*7/Surge_Predicted_Impact!$C$101</f>
        <v>5.25</v>
      </c>
      <c r="AN177" s="23">
        <f ca="1">_xlfn.CEILING.MATH(T177/Surge_Predicted_Impact!$C$106)*24/Surge_Predicted_Impact!$C$100*7/Surge_Predicted_Impact!$C$101</f>
        <v>5.25</v>
      </c>
      <c r="AO177" s="23">
        <f ca="1">_xlfn.CEILING.MATH(V177/Surge_Predicted_Impact!$C$107)*24/Surge_Predicted_Impact!$C$100*7/Surge_Predicted_Impact!$C$101</f>
        <v>5.25</v>
      </c>
      <c r="AP177" s="1">
        <f t="shared" ca="1" si="47"/>
        <v>26.25</v>
      </c>
      <c r="AR177" s="38">
        <f ca="1">G177/Surge_Predicted_Impact!$C$81</f>
        <v>7.1728352318598906E-2</v>
      </c>
      <c r="AS177" s="38">
        <f ca="1">$R177/Surge_Predicted_Impact!$C$82</f>
        <v>0.9580930128456433</v>
      </c>
      <c r="AT177" s="38">
        <f t="shared" ca="1" si="48"/>
        <v>1.0298213651642423</v>
      </c>
      <c r="AU177" s="38">
        <f ca="1">N177/Surge_Predicted_Impact!$C$83</f>
        <v>7.4523868357353973E-2</v>
      </c>
      <c r="AV177" s="38">
        <f ca="1">T177/Surge_Predicted_Impact!$C$84</f>
        <v>1.3624425825277894E-4</v>
      </c>
      <c r="AW177" s="38">
        <f ca="1">V177/Surge_Predicted_Impact!$C$85</f>
        <v>4.1461631833948234E-6</v>
      </c>
      <c r="AX177" s="38">
        <f t="shared" ca="1" si="49"/>
        <v>1.1044856239430323</v>
      </c>
      <c r="AZ177" s="1">
        <f ca="1">(AE177-BA176)*Surge_Predicted_Impact!$C$124</f>
        <v>7.8358647631426845E-2</v>
      </c>
      <c r="BA177" s="1">
        <f ca="1">BA176*(1-1/Surge_Predicted_Impact!$C$125)+AZ177</f>
        <v>2.5521985104275058</v>
      </c>
      <c r="BB177" s="37">
        <f t="shared" ca="1" si="62"/>
        <v>13.052198510427505</v>
      </c>
      <c r="BC177" s="1">
        <f ca="1">(AF177-BD176)*Surge_Predicted_Impact!$C$124</f>
        <v>4.3848812826064718E-2</v>
      </c>
      <c r="BD177" s="1">
        <f ca="1">BD176*(1-1/Surge_Predicted_Impact!$C$125)+BC177</f>
        <v>0.84717333612005541</v>
      </c>
      <c r="BE177" s="37">
        <f t="shared" ca="1" si="65"/>
        <v>6.0971733361200551</v>
      </c>
      <c r="BF177" s="1">
        <f ca="1">(AI177-BG176)*Surge_Predicted_Impact!$C$124</f>
        <v>0.21431257693769859</v>
      </c>
      <c r="BG177" s="1">
        <f ca="1">BG176*(1-1/Surge_Predicted_Impact!$C$125)+BF177</f>
        <v>4.6888590041514009</v>
      </c>
      <c r="BH177" s="37">
        <f t="shared" ca="1" si="66"/>
        <v>30.9388590041514</v>
      </c>
      <c r="BJ177" s="1">
        <f ca="1">(AT177-BK176)*Surge_Predicted_Impact!$C$124</f>
        <v>5.1312835578787939E-3</v>
      </c>
      <c r="BK177" s="1">
        <f ca="1">BK176*(1-1/Surge_Predicted_Impact!$C$125)+BJ177</f>
        <v>0.4849176494073586</v>
      </c>
      <c r="BL177" s="37">
        <f t="shared" ca="1" si="63"/>
        <v>1.5147390145716009</v>
      </c>
      <c r="BM177" s="1">
        <f ca="1">(AU177-BN176)*Surge_Predicted_Impact!$C$124</f>
        <v>3.367456551772156E-4</v>
      </c>
      <c r="BN177" s="1">
        <f ca="1">BN176*(1-1/Surge_Predicted_Impact!$C$125)+BM177</f>
        <v>3.8268241149121605E-2</v>
      </c>
      <c r="BO177" s="37">
        <f t="shared" ca="1" si="64"/>
        <v>0.11279210950647559</v>
      </c>
      <c r="BP177" s="1">
        <f ca="1">(AX177-AY176)*Surge_Predicted_Impact!$C$124</f>
        <v>1.1044856239430323E-2</v>
      </c>
      <c r="BQ177" s="1">
        <f ca="1">BQ176*(1-1/Surge_Predicted_Impact!$C$125)+BP177</f>
        <v>0.8406658541902815</v>
      </c>
      <c r="BR177" s="1">
        <f t="shared" ca="1" si="67"/>
        <v>1.9451514781333139</v>
      </c>
      <c r="BS177" s="1">
        <f ca="1">(AP177-AQ176)*Surge_Predicted_Impact!$C$124</f>
        <v>0.26250000000000001</v>
      </c>
      <c r="BT177" s="1">
        <f ca="1">BT176*(1-1/Surge_Predicted_Impact!$C$125)+BS177</f>
        <v>4.7992062518095668</v>
      </c>
      <c r="BU177" s="1">
        <f t="shared" ca="1" si="68"/>
        <v>31.049206251809565</v>
      </c>
      <c r="BW177" s="1">
        <f>Surge_Predicted_Impact!$C$112</f>
        <v>0</v>
      </c>
      <c r="BX177" s="1">
        <f>Surge_Predicted_Impact!$C$113</f>
        <v>0</v>
      </c>
      <c r="BY177" s="152">
        <f>Surge_Predicted_Impact!$C$114</f>
        <v>0</v>
      </c>
      <c r="BZ177" s="152">
        <f>Surge_Predicted_Impact!$C$115</f>
        <v>0</v>
      </c>
      <c r="CA177" s="152">
        <f t="shared" si="54"/>
        <v>0</v>
      </c>
      <c r="CB177" s="1">
        <f>Surge_Predicted_Impact!$C$117</f>
        <v>0</v>
      </c>
      <c r="CC177" s="1">
        <f>Surge_Predicted_Impact!$C$118</f>
        <v>0</v>
      </c>
      <c r="CD177" s="1">
        <f>Surge_Predicted_Impact!$C$119</f>
        <v>0</v>
      </c>
      <c r="CE177" s="1">
        <f t="shared" si="55"/>
        <v>0</v>
      </c>
      <c r="CF177" s="152">
        <f>Surge_Predicted_Impact!$C$120</f>
        <v>0</v>
      </c>
      <c r="CH177" s="1">
        <f ca="1">D177*Surge_Predicted_Impact!$C$135</f>
        <v>236.8484413977458</v>
      </c>
      <c r="CI177" s="18">
        <f ca="1">(C177-C176)*Surge_Predicted_Impact!$C$135</f>
        <v>2.1594599912350532</v>
      </c>
      <c r="CJ177" s="18">
        <f ca="1">CJ176*(1- 1/Surge_Predicted_Impact!$C$137)+CI177</f>
        <v>56.768440938716914</v>
      </c>
      <c r="CK177" s="18">
        <f t="shared" ca="1" si="56"/>
        <v>54.608980947481861</v>
      </c>
      <c r="CL177" s="1">
        <f ca="1">CJ177*(1-Surge_Predicted_Impact!$C$136)</f>
        <v>48.253174797909374</v>
      </c>
      <c r="CM177" s="1">
        <f ca="1">CJ177*(1+Surge_Predicted_Impact!$C$136)</f>
        <v>65.283707079524447</v>
      </c>
      <c r="CN177" s="1">
        <f ca="1">CI177/Surge_Predicted_Impact!$C$138</f>
        <v>0.43189199824701063</v>
      </c>
      <c r="CO177" s="1">
        <f ca="1">CK177/Surge_Predicted_Impact!$C$140</f>
        <v>2.1843592378992742</v>
      </c>
      <c r="CP177" s="1">
        <f t="shared" ca="1" si="57"/>
        <v>2.6162512361462849</v>
      </c>
      <c r="CQ177" s="1">
        <f ca="1">CI177/(Surge_Predicted_Impact!$C$138 + Surge_Predicted_Impact!$C$139)</f>
        <v>0.35990999853917555</v>
      </c>
      <c r="CR177" s="1">
        <f ca="1">CK177/(Surge_Predicted_Impact!$C$140 + Surge_Predicted_Impact!$C$141)</f>
        <v>2.1003454210569945</v>
      </c>
      <c r="CS177" s="152">
        <f>Surge_Predicted_Impact!$C$151</f>
        <v>12000</v>
      </c>
      <c r="CT177" s="152"/>
      <c r="CU177" s="1">
        <f ca="1">Surge_Predicted_Impact!$C$146*(Calculation!E177-Calculation!H177)</f>
        <v>7.6094217935013264E-5</v>
      </c>
      <c r="CV177" s="1">
        <f ca="1">H176*1/Surge_Predicted_Impact!$C$60</f>
        <v>3.2812139371522706E-2</v>
      </c>
      <c r="CW177" s="1">
        <f ca="1">CV177*Surge_Predicted_Impact!$C$144+CU177</f>
        <v>1.7167011865111485E-3</v>
      </c>
      <c r="CX177" s="1">
        <f ca="1">CX176*(1-1/Surge_Predicted_Impact!$C$147)+CW176</f>
        <v>3.9396493231210199</v>
      </c>
      <c r="CY177" s="1">
        <f ca="1">$CX177*(1-Surge_Predicted_Impact!$C$145)</f>
        <v>2.9547369923407647</v>
      </c>
      <c r="CZ177" s="1">
        <f ca="1">$CX177*(1+Surge_Predicted_Impact!$C$145)</f>
        <v>4.9245616539012751</v>
      </c>
      <c r="DA177" s="1">
        <f ca="1">CX177/Surge_Predicted_Impact!$C$148</f>
        <v>1.31321644104034</v>
      </c>
      <c r="DB177" s="152">
        <f>Surge_Predicted_Impact!$C$152</f>
        <v>0</v>
      </c>
    </row>
    <row r="178" spans="2:106" x14ac:dyDescent="0.25">
      <c r="B178" s="30">
        <f t="shared" si="58"/>
        <v>44067</v>
      </c>
      <c r="C178" s="18">
        <f ca="1">INDIRECT(_xlfn.CONCAT(EpidemiologicalModel_Selection!$C$2,"!",EpidemiologicalModel_Selection!$C$5,ROW()-1))</f>
        <v>73740.812310251553</v>
      </c>
      <c r="D178" s="18">
        <f ca="1">INDIRECT(_xlfn.CONCAT(EpidemiologicalModel_Selection!$C$2,"!",EpidemiologicalModel_Selection!$C$3,ROW()-1))</f>
        <v>22.195419859848528</v>
      </c>
      <c r="E178" s="37">
        <f ca="1">INDIRECT(_xlfn.CONCAT(EpidemiologicalModel_Selection!$C$2,"!",EpidemiologicalModel_Selection!$C$4,ROW()-1))</f>
        <v>0.20235030148633085</v>
      </c>
      <c r="F178" s="37">
        <f ca="1">E178*Surge_Predicted_Impact!$D$53</f>
        <v>1.7159305566040856E-2</v>
      </c>
      <c r="G178" s="6">
        <f t="shared" ca="1" si="59"/>
        <v>0.2016036400995809</v>
      </c>
      <c r="H178" s="24">
        <f ca="1">H177*(1-1/Surge_Predicted_Impact!$C$60)+F178</f>
        <v>0.2016036400995809</v>
      </c>
      <c r="I178" s="24">
        <f ca="1">(1-Surge_Predicted_Impact!$C$68)*Calculation!O177</f>
        <v>1.9643469708426807E-2</v>
      </c>
      <c r="J178" s="24">
        <f ca="1">I178+(J177*(1-1/Surge_Predicted_Impact!$C$63))</f>
        <v>0.23945170864742232</v>
      </c>
      <c r="K178" s="24">
        <f ca="1">(1/Surge_Predicted_Impact!$C$62)*Calculation!L177</f>
        <v>8.8347753911013644E-3</v>
      </c>
      <c r="L178" s="24">
        <f ca="1">M178+L177*(1-1/Surge_Predicted_Impact!$C$62)</f>
        <v>9.9125092196383796E-2</v>
      </c>
      <c r="M178" s="1">
        <f ca="1">E178*Surge_Predicted_Impact!$D$55</f>
        <v>1.9425628942687781E-3</v>
      </c>
      <c r="N178" s="6">
        <f ca="1">N177*(1-1/Surge_Predicted_Impact!$C$64)+K178</f>
        <v>0.13925154501647083</v>
      </c>
      <c r="O178" s="24">
        <f ca="1">N177*1/Surge_Predicted_Impact!$C$64</f>
        <v>1.8630967089338493E-2</v>
      </c>
      <c r="P178" s="1">
        <f ca="1">E178*Surge_Predicted_Impact!$D$54</f>
        <v>1.3274179777503302E-2</v>
      </c>
      <c r="Q178" s="1">
        <f ca="1">Q177*(1-1/Surge_Predicted_Impact!$C$61)+P178</f>
        <v>1.4560195428060851</v>
      </c>
      <c r="R178" s="6">
        <f t="shared" ca="1" si="60"/>
        <v>1.7945963436498913</v>
      </c>
      <c r="S178" s="1">
        <f ca="1">E178*Surge_Predicted_Impact!$D$56</f>
        <v>9.7128144713438904E-6</v>
      </c>
      <c r="T178" s="6">
        <f ca="1">T177*(1-1/Surge_Predicted_Impact!$C$65)+S178</f>
        <v>2.5495247932634594E-4</v>
      </c>
      <c r="U178" s="1">
        <f ca="1">E178*Surge_Predicted_Impact!$D$57</f>
        <v>1.5540503154150225E-5</v>
      </c>
      <c r="V178" s="6">
        <f ca="1">U177*(1-1/Surge_Predicted_Impact!$C$66)+U178</f>
        <v>1.5540503154150225E-5</v>
      </c>
      <c r="W178" s="5">
        <f>Surge_Predicted_Impact!$C$72</f>
        <v>0</v>
      </c>
      <c r="X178" s="160">
        <f>Surge_Predicted_Impact!$C$73</f>
        <v>0</v>
      </c>
      <c r="Y178" s="5">
        <f>Surge_Predicted_Impact!$C$74</f>
        <v>0</v>
      </c>
      <c r="Z178" s="5">
        <f>Surge_Predicted_Impact!$C$75</f>
        <v>0</v>
      </c>
      <c r="AA178" s="5">
        <f>Surge_Predicted_Impact!$C$76</f>
        <v>0</v>
      </c>
      <c r="AC178" s="18">
        <f ca="1">_xlfn.CEILING.MATH(G178/Surge_Predicted_Impact!$C$92)*(24/Surge_Predicted_Impact!$C$89)*(7/Surge_Predicted_Impact!$C$90)</f>
        <v>5.25</v>
      </c>
      <c r="AD178" s="18">
        <f ca="1">_xlfn.CEILING.MATH(R178/Surge_Predicted_Impact!$C$93)*(24/Surge_Predicted_Impact!$C$89)*(7/Surge_Predicted_Impact!$C$90)</f>
        <v>5.25</v>
      </c>
      <c r="AE178" s="1">
        <f t="shared" ca="1" si="46"/>
        <v>10.5</v>
      </c>
      <c r="AF178" s="1">
        <f ca="1">_xlfn.CEILING.MATH(N178/Surge_Predicted_Impact!$C$94)*24/Surge_Predicted_Impact!$C$89*7/Surge_Predicted_Impact!$C$90</f>
        <v>5.25</v>
      </c>
      <c r="AG178" s="1">
        <f ca="1">_xlfn.CEILING.MATH(T178/Surge_Predicted_Impact!$C$95)*24/Surge_Predicted_Impact!$C$89*7/Surge_Predicted_Impact!$C$90</f>
        <v>5.25</v>
      </c>
      <c r="AH178" s="1">
        <f ca="1">_xlfn.CEILING.MATH(V178/Surge_Predicted_Impact!$C$96)*24/Surge_Predicted_Impact!$C$89*7/Surge_Predicted_Impact!$C$90</f>
        <v>5.25</v>
      </c>
      <c r="AI178" s="18">
        <f t="shared" ca="1" si="61"/>
        <v>26.25</v>
      </c>
      <c r="AJ178" s="41"/>
      <c r="AK178" s="23">
        <f ca="1">_xlfn.CEILING.MATH(G178/Surge_Predicted_Impact!$C$103)*24/Surge_Predicted_Impact!$C$100*7/Surge_Predicted_Impact!$C$101</f>
        <v>5.25</v>
      </c>
      <c r="AL178" s="23">
        <f ca="1">_xlfn.CEILING.MATH(R178/Surge_Predicted_Impact!$C$104)*24/Surge_Predicted_Impact!$C$100*7/Surge_Predicted_Impact!$C$101</f>
        <v>5.25</v>
      </c>
      <c r="AM178" s="23">
        <f ca="1">_xlfn.CEILING.MATH(N178/Surge_Predicted_Impact!$C$105)*24/Surge_Predicted_Impact!$C$100*7/Surge_Predicted_Impact!$C$101</f>
        <v>5.25</v>
      </c>
      <c r="AN178" s="23">
        <f ca="1">_xlfn.CEILING.MATH(T178/Surge_Predicted_Impact!$C$106)*24/Surge_Predicted_Impact!$C$100*7/Surge_Predicted_Impact!$C$101</f>
        <v>5.25</v>
      </c>
      <c r="AO178" s="23">
        <f ca="1">_xlfn.CEILING.MATH(V178/Surge_Predicted_Impact!$C$107)*24/Surge_Predicted_Impact!$C$100*7/Surge_Predicted_Impact!$C$101</f>
        <v>5.25</v>
      </c>
      <c r="AP178" s="1">
        <f t="shared" ca="1" si="47"/>
        <v>26.25</v>
      </c>
      <c r="AR178" s="38">
        <f ca="1">G178/Surge_Predicted_Impact!$C$81</f>
        <v>6.7201213366526971E-2</v>
      </c>
      <c r="AS178" s="38">
        <f ca="1">$R178/Surge_Predicted_Impact!$C$82</f>
        <v>0.89729817182494565</v>
      </c>
      <c r="AT178" s="38">
        <f t="shared" ca="1" si="48"/>
        <v>0.9644993851914726</v>
      </c>
      <c r="AU178" s="38">
        <f ca="1">N178/Surge_Predicted_Impact!$C$83</f>
        <v>6.9625772508235415E-2</v>
      </c>
      <c r="AV178" s="38">
        <f ca="1">T178/Surge_Predicted_Impact!$C$84</f>
        <v>1.2747623966317297E-4</v>
      </c>
      <c r="AW178" s="38">
        <f ca="1">V178/Surge_Predicted_Impact!$C$85</f>
        <v>3.8851257885375561E-6</v>
      </c>
      <c r="AX178" s="38">
        <f t="shared" ca="1" si="49"/>
        <v>1.0342565190651598</v>
      </c>
      <c r="AZ178" s="1">
        <f ca="1">(AE178-BA177)*Surge_Predicted_Impact!$C$124</f>
        <v>7.9478014895724952E-2</v>
      </c>
      <c r="BA178" s="1">
        <f ca="1">BA177*(1-1/Surge_Predicted_Impact!$C$125)+AZ178</f>
        <v>2.4493766317212664</v>
      </c>
      <c r="BB178" s="37">
        <f t="shared" ca="1" si="62"/>
        <v>12.949376631721266</v>
      </c>
      <c r="BC178" s="1">
        <f ca="1">(AF178-BD177)*Surge_Predicted_Impact!$C$124</f>
        <v>4.4028266638799447E-2</v>
      </c>
      <c r="BD178" s="1">
        <f ca="1">BD177*(1-1/Surge_Predicted_Impact!$C$125)+BC178</f>
        <v>0.83068922160742231</v>
      </c>
      <c r="BE178" s="37">
        <f t="shared" ca="1" si="65"/>
        <v>6.0806892216074226</v>
      </c>
      <c r="BF178" s="1">
        <f ca="1">(AI178-BG177)*Surge_Predicted_Impact!$C$124</f>
        <v>0.21561140995848602</v>
      </c>
      <c r="BG178" s="1">
        <f ca="1">BG177*(1-1/Surge_Predicted_Impact!$C$125)+BF178</f>
        <v>4.569551913813358</v>
      </c>
      <c r="BH178" s="37">
        <f t="shared" ca="1" si="66"/>
        <v>30.819551913813356</v>
      </c>
      <c r="BJ178" s="1">
        <f ca="1">(AT178-BK177)*Surge_Predicted_Impact!$C$124</f>
        <v>4.7958173578411404E-3</v>
      </c>
      <c r="BK178" s="1">
        <f ca="1">BK177*(1-1/Surge_Predicted_Impact!$C$125)+BJ178</f>
        <v>0.45507649180753129</v>
      </c>
      <c r="BL178" s="37">
        <f t="shared" ca="1" si="63"/>
        <v>1.4195758769990039</v>
      </c>
      <c r="BM178" s="1">
        <f ca="1">(AU178-BN177)*Surge_Predicted_Impact!$C$124</f>
        <v>3.135753135911381E-4</v>
      </c>
      <c r="BN178" s="1">
        <f ca="1">BN177*(1-1/Surge_Predicted_Impact!$C$125)+BM178</f>
        <v>3.5848370666346913E-2</v>
      </c>
      <c r="BO178" s="37">
        <f t="shared" ca="1" si="64"/>
        <v>0.10547414317458233</v>
      </c>
      <c r="BP178" s="1">
        <f ca="1">(AX178-AY177)*Surge_Predicted_Impact!$C$124</f>
        <v>1.0342565190651598E-2</v>
      </c>
      <c r="BQ178" s="1">
        <f ca="1">BQ177*(1-1/Surge_Predicted_Impact!$C$125)+BP178</f>
        <v>0.79096085836734153</v>
      </c>
      <c r="BR178" s="1">
        <f t="shared" ca="1" si="67"/>
        <v>1.8252173774325013</v>
      </c>
      <c r="BS178" s="1">
        <f ca="1">(AP178-AQ177)*Surge_Predicted_Impact!$C$124</f>
        <v>0.26250000000000001</v>
      </c>
      <c r="BT178" s="1">
        <f ca="1">BT177*(1-1/Surge_Predicted_Impact!$C$125)+BS178</f>
        <v>4.7189058052517412</v>
      </c>
      <c r="BU178" s="1">
        <f t="shared" ca="1" si="68"/>
        <v>30.96890580525174</v>
      </c>
      <c r="BW178" s="1">
        <f>Surge_Predicted_Impact!$C$112</f>
        <v>0</v>
      </c>
      <c r="BX178" s="1">
        <f>Surge_Predicted_Impact!$C$113</f>
        <v>0</v>
      </c>
      <c r="BY178" s="152">
        <f>Surge_Predicted_Impact!$C$114</f>
        <v>0</v>
      </c>
      <c r="BZ178" s="152">
        <f>Surge_Predicted_Impact!$C$115</f>
        <v>0</v>
      </c>
      <c r="CA178" s="152">
        <f t="shared" si="54"/>
        <v>0</v>
      </c>
      <c r="CB178" s="1">
        <f>Surge_Predicted_Impact!$C$117</f>
        <v>0</v>
      </c>
      <c r="CC178" s="1">
        <f>Surge_Predicted_Impact!$C$118</f>
        <v>0</v>
      </c>
      <c r="CD178" s="1">
        <f>Surge_Predicted_Impact!$C$119</f>
        <v>0</v>
      </c>
      <c r="CE178" s="1">
        <f t="shared" si="55"/>
        <v>0</v>
      </c>
      <c r="CF178" s="152">
        <f>Surge_Predicted_Impact!$C$120</f>
        <v>0</v>
      </c>
      <c r="CH178" s="1">
        <f ca="1">D178*Surge_Predicted_Impact!$C$135</f>
        <v>221.95419859848528</v>
      </c>
      <c r="CI178" s="18">
        <f ca="1">(C178-C177)*Surge_Predicted_Impact!$C$135</f>
        <v>2.0235030149342492</v>
      </c>
      <c r="CJ178" s="18">
        <f ca="1">CJ177*(1- 1/Surge_Predicted_Impact!$C$137)+CI178</f>
        <v>53.11509985977947</v>
      </c>
      <c r="CK178" s="18">
        <f t="shared" ca="1" si="56"/>
        <v>51.09159684484522</v>
      </c>
      <c r="CL178" s="1">
        <f ca="1">CJ178*(1-Surge_Predicted_Impact!$C$136)</f>
        <v>45.147834880812546</v>
      </c>
      <c r="CM178" s="1">
        <f ca="1">CJ178*(1+Surge_Predicted_Impact!$C$136)</f>
        <v>61.082364838746386</v>
      </c>
      <c r="CN178" s="1">
        <f ca="1">CI178/Surge_Predicted_Impact!$C$138</f>
        <v>0.40470060298684984</v>
      </c>
      <c r="CO178" s="1">
        <f ca="1">CK178/Surge_Predicted_Impact!$C$140</f>
        <v>2.0436638737938089</v>
      </c>
      <c r="CP178" s="1">
        <f t="shared" ca="1" si="57"/>
        <v>2.4483644767806587</v>
      </c>
      <c r="CQ178" s="1">
        <f ca="1">CI178/(Surge_Predicted_Impact!$C$138 + Surge_Predicted_Impact!$C$139)</f>
        <v>0.33725050248904154</v>
      </c>
      <c r="CR178" s="1">
        <f ca="1">CK178/(Surge_Predicted_Impact!$C$140 + Surge_Predicted_Impact!$C$141)</f>
        <v>1.9650614171094316</v>
      </c>
      <c r="CS178" s="152">
        <f>Surge_Predicted_Impact!$C$151</f>
        <v>12000</v>
      </c>
      <c r="CT178" s="152"/>
      <c r="CU178" s="1">
        <f ca="1">Surge_Predicted_Impact!$C$146*(Calculation!E178-Calculation!H178)</f>
        <v>7.4666138674994725E-5</v>
      </c>
      <c r="CV178" s="1">
        <f ca="1">H177*1/Surge_Predicted_Impact!$C$60</f>
        <v>3.0740722422256672E-2</v>
      </c>
      <c r="CW178" s="1">
        <f ca="1">CV178*Surge_Predicted_Impact!$C$144+CU178</f>
        <v>1.6117022597878284E-3</v>
      </c>
      <c r="CX178" s="1">
        <f ca="1">CX177*(1-1/Surge_Predicted_Impact!$C$147)+CW177</f>
        <v>3.7443835581514797</v>
      </c>
      <c r="CY178" s="1">
        <f ca="1">$CX178*(1-Surge_Predicted_Impact!$C$145)</f>
        <v>2.8082876686136098</v>
      </c>
      <c r="CZ178" s="1">
        <f ca="1">$CX178*(1+Surge_Predicted_Impact!$C$145)</f>
        <v>4.6804794476893496</v>
      </c>
      <c r="DA178" s="1">
        <f ca="1">CX178/Surge_Predicted_Impact!$C$148</f>
        <v>1.24812785271716</v>
      </c>
      <c r="DB178" s="152">
        <f>Surge_Predicted_Impact!$C$152</f>
        <v>0</v>
      </c>
    </row>
    <row r="179" spans="2:106" x14ac:dyDescent="0.25">
      <c r="B179" s="30">
        <f t="shared" si="58"/>
        <v>44068</v>
      </c>
      <c r="C179" s="18">
        <f ca="1">INDIRECT(_xlfn.CONCAT(EpidemiologicalModel_Selection!$C$2,"!",EpidemiologicalModel_Selection!$C$5,ROW()-1))</f>
        <v>73741.001921632822</v>
      </c>
      <c r="D179" s="18">
        <f ca="1">INDIRECT(_xlfn.CONCAT(EpidemiologicalModel_Selection!$C$2,"!",EpidemiologicalModel_Selection!$C$3,ROW()-1))</f>
        <v>20.799644108271764</v>
      </c>
      <c r="E179" s="37">
        <f ca="1">INDIRECT(_xlfn.CONCAT(EpidemiologicalModel_Selection!$C$2,"!",EpidemiologicalModel_Selection!$C$4,ROW()-1))</f>
        <v>0.18961138126942387</v>
      </c>
      <c r="F179" s="37">
        <f ca="1">E179*Surge_Predicted_Impact!$D$53</f>
        <v>1.6079045131647145E-2</v>
      </c>
      <c r="G179" s="6">
        <f t="shared" ca="1" si="59"/>
        <v>0.18888216521700221</v>
      </c>
      <c r="H179" s="24">
        <f ca="1">H178*(1-1/Surge_Predicted_Impact!$C$60)+F179</f>
        <v>0.18888216521700221</v>
      </c>
      <c r="I179" s="24">
        <f ca="1">(1-Surge_Predicted_Impact!$C$68)*Calculation!O178</f>
        <v>1.8351502582998416E-2</v>
      </c>
      <c r="J179" s="24">
        <f ca="1">I179+(J178*(1-1/Surge_Predicted_Impact!$C$63))</f>
        <v>0.223595824280789</v>
      </c>
      <c r="K179" s="24">
        <f ca="1">(1/Surge_Predicted_Impact!$C$62)*Calculation!L178</f>
        <v>8.2604243496986491E-3</v>
      </c>
      <c r="L179" s="24">
        <f ca="1">M179+L178*(1-1/Surge_Predicted_Impact!$C$62)</f>
        <v>9.2684937106871618E-2</v>
      </c>
      <c r="M179" s="1">
        <f ca="1">E179*Surge_Predicted_Impact!$D$55</f>
        <v>1.8202692601864709E-3</v>
      </c>
      <c r="N179" s="6">
        <f ca="1">N178*(1-1/Surge_Predicted_Impact!$C$64)+K179</f>
        <v>0.13010552623911062</v>
      </c>
      <c r="O179" s="24">
        <f ca="1">N178*1/Surge_Predicted_Impact!$C$64</f>
        <v>1.7406443127058854E-2</v>
      </c>
      <c r="P179" s="1">
        <f ca="1">E179*Surge_Predicted_Impact!$D$54</f>
        <v>1.2438506611274203E-2</v>
      </c>
      <c r="Q179" s="1">
        <f ca="1">Q178*(1-1/Surge_Predicted_Impact!$C$61)+P179</f>
        <v>1.364456653502639</v>
      </c>
      <c r="R179" s="6">
        <f t="shared" ca="1" si="60"/>
        <v>1.6807374148902996</v>
      </c>
      <c r="S179" s="1">
        <f ca="1">E179*Surge_Predicted_Impact!$D$56</f>
        <v>9.1013463009323557E-6</v>
      </c>
      <c r="T179" s="6">
        <f ca="1">T178*(1-1/Surge_Predicted_Impact!$C$65)+S179</f>
        <v>2.3855857769464371E-4</v>
      </c>
      <c r="U179" s="1">
        <f ca="1">E179*Surge_Predicted_Impact!$D$57</f>
        <v>1.4562154081491768E-5</v>
      </c>
      <c r="V179" s="6">
        <f ca="1">U178*(1-1/Surge_Predicted_Impact!$C$66)+U179</f>
        <v>1.4562154081491768E-5</v>
      </c>
      <c r="W179" s="5">
        <f>Surge_Predicted_Impact!$C$72</f>
        <v>0</v>
      </c>
      <c r="X179" s="160">
        <f>Surge_Predicted_Impact!$C$73</f>
        <v>0</v>
      </c>
      <c r="Y179" s="5">
        <f>Surge_Predicted_Impact!$C$74</f>
        <v>0</v>
      </c>
      <c r="Z179" s="5">
        <f>Surge_Predicted_Impact!$C$75</f>
        <v>0</v>
      </c>
      <c r="AA179" s="5">
        <f>Surge_Predicted_Impact!$C$76</f>
        <v>0</v>
      </c>
      <c r="AC179" s="18">
        <f ca="1">_xlfn.CEILING.MATH(G179/Surge_Predicted_Impact!$C$92)*(24/Surge_Predicted_Impact!$C$89)*(7/Surge_Predicted_Impact!$C$90)</f>
        <v>5.25</v>
      </c>
      <c r="AD179" s="18">
        <f ca="1">_xlfn.CEILING.MATH(R179/Surge_Predicted_Impact!$C$93)*(24/Surge_Predicted_Impact!$C$89)*(7/Surge_Predicted_Impact!$C$90)</f>
        <v>5.25</v>
      </c>
      <c r="AE179" s="1">
        <f t="shared" ca="1" si="46"/>
        <v>10.5</v>
      </c>
      <c r="AF179" s="1">
        <f ca="1">_xlfn.CEILING.MATH(N179/Surge_Predicted_Impact!$C$94)*24/Surge_Predicted_Impact!$C$89*7/Surge_Predicted_Impact!$C$90</f>
        <v>5.25</v>
      </c>
      <c r="AG179" s="1">
        <f ca="1">_xlfn.CEILING.MATH(T179/Surge_Predicted_Impact!$C$95)*24/Surge_Predicted_Impact!$C$89*7/Surge_Predicted_Impact!$C$90</f>
        <v>5.25</v>
      </c>
      <c r="AH179" s="1">
        <f ca="1">_xlfn.CEILING.MATH(V179/Surge_Predicted_Impact!$C$96)*24/Surge_Predicted_Impact!$C$89*7/Surge_Predicted_Impact!$C$90</f>
        <v>5.25</v>
      </c>
      <c r="AI179" s="18">
        <f t="shared" ca="1" si="61"/>
        <v>26.25</v>
      </c>
      <c r="AJ179" s="41"/>
      <c r="AK179" s="23">
        <f ca="1">_xlfn.CEILING.MATH(G179/Surge_Predicted_Impact!$C$103)*24/Surge_Predicted_Impact!$C$100*7/Surge_Predicted_Impact!$C$101</f>
        <v>5.25</v>
      </c>
      <c r="AL179" s="23">
        <f ca="1">_xlfn.CEILING.MATH(R179/Surge_Predicted_Impact!$C$104)*24/Surge_Predicted_Impact!$C$100*7/Surge_Predicted_Impact!$C$101</f>
        <v>5.25</v>
      </c>
      <c r="AM179" s="23">
        <f ca="1">_xlfn.CEILING.MATH(N179/Surge_Predicted_Impact!$C$105)*24/Surge_Predicted_Impact!$C$100*7/Surge_Predicted_Impact!$C$101</f>
        <v>5.25</v>
      </c>
      <c r="AN179" s="23">
        <f ca="1">_xlfn.CEILING.MATH(T179/Surge_Predicted_Impact!$C$106)*24/Surge_Predicted_Impact!$C$100*7/Surge_Predicted_Impact!$C$101</f>
        <v>5.25</v>
      </c>
      <c r="AO179" s="23">
        <f ca="1">_xlfn.CEILING.MATH(V179/Surge_Predicted_Impact!$C$107)*24/Surge_Predicted_Impact!$C$100*7/Surge_Predicted_Impact!$C$101</f>
        <v>5.25</v>
      </c>
      <c r="AP179" s="1">
        <f t="shared" ca="1" si="47"/>
        <v>26.25</v>
      </c>
      <c r="AR179" s="38">
        <f ca="1">G179/Surge_Predicted_Impact!$C$81</f>
        <v>6.2960721739000733E-2</v>
      </c>
      <c r="AS179" s="38">
        <f ca="1">$R179/Surge_Predicted_Impact!$C$82</f>
        <v>0.8403687074451498</v>
      </c>
      <c r="AT179" s="38">
        <f t="shared" ca="1" si="48"/>
        <v>0.90332942918415049</v>
      </c>
      <c r="AU179" s="38">
        <f ca="1">N179/Surge_Predicted_Impact!$C$83</f>
        <v>6.505276311955531E-2</v>
      </c>
      <c r="AV179" s="38">
        <f ca="1">T179/Surge_Predicted_Impact!$C$84</f>
        <v>1.1927928884732186E-4</v>
      </c>
      <c r="AW179" s="38">
        <f ca="1">V179/Surge_Predicted_Impact!$C$85</f>
        <v>3.6405385203729419E-6</v>
      </c>
      <c r="AX179" s="38">
        <f t="shared" ca="1" si="49"/>
        <v>0.96850511213107349</v>
      </c>
      <c r="AZ179" s="1">
        <f ca="1">(AE179-BA178)*Surge_Predicted_Impact!$C$124</f>
        <v>8.0506233682787337E-2</v>
      </c>
      <c r="BA179" s="1">
        <f ca="1">BA178*(1-1/Surge_Predicted_Impact!$C$125)+AZ179</f>
        <v>2.354927391709678</v>
      </c>
      <c r="BB179" s="37">
        <f t="shared" ca="1" si="62"/>
        <v>12.854927391709678</v>
      </c>
      <c r="BC179" s="1">
        <f ca="1">(AF179-BD178)*Surge_Predicted_Impact!$C$124</f>
        <v>4.4193107783925774E-2</v>
      </c>
      <c r="BD179" s="1">
        <f ca="1">BD178*(1-1/Surge_Predicted_Impact!$C$125)+BC179</f>
        <v>0.81554738499081803</v>
      </c>
      <c r="BE179" s="37">
        <f t="shared" ca="1" si="65"/>
        <v>6.0655473849908184</v>
      </c>
      <c r="BF179" s="1">
        <f ca="1">(AI179-BG178)*Surge_Predicted_Impact!$C$124</f>
        <v>0.21680448086186643</v>
      </c>
      <c r="BG179" s="1">
        <f ca="1">BG178*(1-1/Surge_Predicted_Impact!$C$125)+BF179</f>
        <v>4.459959829402842</v>
      </c>
      <c r="BH179" s="37">
        <f t="shared" ca="1" si="66"/>
        <v>30.709959829402841</v>
      </c>
      <c r="BJ179" s="1">
        <f ca="1">(AT179-BK178)*Surge_Predicted_Impact!$C$124</f>
        <v>4.4825293737661923E-3</v>
      </c>
      <c r="BK179" s="1">
        <f ca="1">BK178*(1-1/Surge_Predicted_Impact!$C$125)+BJ179</f>
        <v>0.42705355748075957</v>
      </c>
      <c r="BL179" s="37">
        <f t="shared" ca="1" si="63"/>
        <v>1.33038298666491</v>
      </c>
      <c r="BM179" s="1">
        <f ca="1">(AU179-BN178)*Surge_Predicted_Impact!$C$124</f>
        <v>2.92043924532084E-4</v>
      </c>
      <c r="BN179" s="1">
        <f ca="1">BN178*(1-1/Surge_Predicted_Impact!$C$125)+BM179</f>
        <v>3.3579816686139928E-2</v>
      </c>
      <c r="BO179" s="37">
        <f t="shared" ca="1" si="64"/>
        <v>9.8632579805695231E-2</v>
      </c>
      <c r="BP179" s="1">
        <f ca="1">(AX179-AY178)*Surge_Predicted_Impact!$C$124</f>
        <v>9.6850511213107358E-3</v>
      </c>
      <c r="BQ179" s="1">
        <f ca="1">BQ178*(1-1/Surge_Predicted_Impact!$C$125)+BP179</f>
        <v>0.74414870531955646</v>
      </c>
      <c r="BR179" s="1">
        <f t="shared" ca="1" si="67"/>
        <v>1.7126538174506298</v>
      </c>
      <c r="BS179" s="1">
        <f ca="1">(AP179-AQ178)*Surge_Predicted_Impact!$C$124</f>
        <v>0.26250000000000001</v>
      </c>
      <c r="BT179" s="1">
        <f ca="1">BT178*(1-1/Surge_Predicted_Impact!$C$125)+BS179</f>
        <v>4.6443411048766174</v>
      </c>
      <c r="BU179" s="1">
        <f t="shared" ca="1" si="68"/>
        <v>30.894341104876617</v>
      </c>
      <c r="BW179" s="1">
        <f>Surge_Predicted_Impact!$C$112</f>
        <v>0</v>
      </c>
      <c r="BX179" s="1">
        <f>Surge_Predicted_Impact!$C$113</f>
        <v>0</v>
      </c>
      <c r="BY179" s="152">
        <f>Surge_Predicted_Impact!$C$114</f>
        <v>0</v>
      </c>
      <c r="BZ179" s="152">
        <f>Surge_Predicted_Impact!$C$115</f>
        <v>0</v>
      </c>
      <c r="CA179" s="152">
        <f t="shared" si="54"/>
        <v>0</v>
      </c>
      <c r="CB179" s="1">
        <f>Surge_Predicted_Impact!$C$117</f>
        <v>0</v>
      </c>
      <c r="CC179" s="1">
        <f>Surge_Predicted_Impact!$C$118</f>
        <v>0</v>
      </c>
      <c r="CD179" s="1">
        <f>Surge_Predicted_Impact!$C$119</f>
        <v>0</v>
      </c>
      <c r="CE179" s="1">
        <f t="shared" si="55"/>
        <v>0</v>
      </c>
      <c r="CF179" s="152">
        <f>Surge_Predicted_Impact!$C$120</f>
        <v>0</v>
      </c>
      <c r="CH179" s="1">
        <f ca="1">D179*Surge_Predicted_Impact!$C$135</f>
        <v>207.99644108271764</v>
      </c>
      <c r="CI179" s="18">
        <f ca="1">(C179-C178)*Surge_Predicted_Impact!$C$135</f>
        <v>1.8961138126906008</v>
      </c>
      <c r="CJ179" s="18">
        <f ca="1">CJ178*(1- 1/Surge_Predicted_Impact!$C$137)+CI179</f>
        <v>49.699703686492121</v>
      </c>
      <c r="CK179" s="18">
        <f t="shared" ca="1" si="56"/>
        <v>47.803589873801521</v>
      </c>
      <c r="CL179" s="1">
        <f ca="1">CJ179*(1-Surge_Predicted_Impact!$C$136)</f>
        <v>42.2447481335183</v>
      </c>
      <c r="CM179" s="1">
        <f ca="1">CJ179*(1+Surge_Predicted_Impact!$C$136)</f>
        <v>57.154659239465936</v>
      </c>
      <c r="CN179" s="1">
        <f ca="1">CI179/Surge_Predicted_Impact!$C$138</f>
        <v>0.37922276253812015</v>
      </c>
      <c r="CO179" s="1">
        <f ca="1">CK179/Surge_Predicted_Impact!$C$140</f>
        <v>1.9121435949520609</v>
      </c>
      <c r="CP179" s="1">
        <f t="shared" ca="1" si="57"/>
        <v>2.291366357490181</v>
      </c>
      <c r="CQ179" s="1">
        <f ca="1">CI179/(Surge_Predicted_Impact!$C$138 + Surge_Predicted_Impact!$C$139)</f>
        <v>0.31601896878176677</v>
      </c>
      <c r="CR179" s="1">
        <f ca="1">CK179/(Surge_Predicted_Impact!$C$140 + Surge_Predicted_Impact!$C$141)</f>
        <v>1.8385996105308278</v>
      </c>
      <c r="CS179" s="152">
        <f>Surge_Predicted_Impact!$C$151</f>
        <v>12000</v>
      </c>
      <c r="CT179" s="152"/>
      <c r="CU179" s="1">
        <f ca="1">Surge_Predicted_Impact!$C$146*(Calculation!E179-Calculation!H179)</f>
        <v>7.292160524216551E-5</v>
      </c>
      <c r="CV179" s="1">
        <f ca="1">H178*1/Surge_Predicted_Impact!$C$60</f>
        <v>2.8800520014225842E-2</v>
      </c>
      <c r="CW179" s="1">
        <f ca="1">CV179*Surge_Predicted_Impact!$C$144+CU179</f>
        <v>1.5129476059534577E-3</v>
      </c>
      <c r="CX179" s="1">
        <f ca="1">CX178*(1-1/Surge_Predicted_Impact!$C$147)+CW178</f>
        <v>3.5587760825036932</v>
      </c>
      <c r="CY179" s="1">
        <f ca="1">$CX179*(1-Surge_Predicted_Impact!$C$145)</f>
        <v>2.66908206187777</v>
      </c>
      <c r="CZ179" s="1">
        <f ca="1">$CX179*(1+Surge_Predicted_Impact!$C$145)</f>
        <v>4.4484701031296163</v>
      </c>
      <c r="DA179" s="1">
        <f ca="1">CX179/Surge_Predicted_Impact!$C$148</f>
        <v>1.1862586941678976</v>
      </c>
      <c r="DB179" s="152">
        <f>Surge_Predicted_Impact!$C$152</f>
        <v>0</v>
      </c>
    </row>
    <row r="180" spans="2:106" x14ac:dyDescent="0.25">
      <c r="B180" s="30">
        <f t="shared" si="58"/>
        <v>44069</v>
      </c>
      <c r="C180" s="18">
        <f ca="1">INDIRECT(_xlfn.CONCAT(EpidemiologicalModel_Selection!$C$2,"!",EpidemiologicalModel_Selection!$C$5,ROW()-1))</f>
        <v>73741.179596780144</v>
      </c>
      <c r="D180" s="18">
        <f ca="1">INDIRECT(_xlfn.CONCAT(EpidemiologicalModel_Selection!$C$2,"!",EpidemiologicalModel_Selection!$C$3,ROW()-1))</f>
        <v>19.491630390730595</v>
      </c>
      <c r="E180" s="37">
        <f ca="1">INDIRECT(_xlfn.CONCAT(EpidemiologicalModel_Selection!$C$2,"!",EpidemiologicalModel_Selection!$C$4,ROW()-1))</f>
        <v>0.17767514733532153</v>
      </c>
      <c r="F180" s="37">
        <f ca="1">E180*Surge_Predicted_Impact!$D$53</f>
        <v>1.5066852494035266E-2</v>
      </c>
      <c r="G180" s="6">
        <f t="shared" ca="1" si="59"/>
        <v>0.17696585125146574</v>
      </c>
      <c r="H180" s="24">
        <f ca="1">H179*(1-1/Surge_Predicted_Impact!$C$60)+F180</f>
        <v>0.17696585125146574</v>
      </c>
      <c r="I180" s="24">
        <f ca="1">(1-Surge_Predicted_Impact!$C$68)*Calculation!O179</f>
        <v>1.7145346480152972E-2</v>
      </c>
      <c r="J180" s="24">
        <f ca="1">I180+(J179*(1-1/Surge_Predicted_Impact!$C$63))</f>
        <v>0.20879891014940072</v>
      </c>
      <c r="K180" s="24">
        <f ca="1">(1/Surge_Predicted_Impact!$C$62)*Calculation!L179</f>
        <v>7.7237447589059679E-3</v>
      </c>
      <c r="L180" s="24">
        <f ca="1">M180+L179*(1-1/Surge_Predicted_Impact!$C$62)</f>
        <v>8.666687376238473E-2</v>
      </c>
      <c r="M180" s="1">
        <f ca="1">E180*Surge_Predicted_Impact!$D$55</f>
        <v>1.7056814144190884E-3</v>
      </c>
      <c r="N180" s="6">
        <f ca="1">N179*(1-1/Surge_Predicted_Impact!$C$64)+K180</f>
        <v>0.12156608021812776</v>
      </c>
      <c r="O180" s="24">
        <f ca="1">N179*1/Surge_Predicted_Impact!$C$64</f>
        <v>1.6263190779888827E-2</v>
      </c>
      <c r="P180" s="1">
        <f ca="1">E180*Surge_Predicted_Impact!$D$54</f>
        <v>1.165548966519709E-2</v>
      </c>
      <c r="Q180" s="1">
        <f ca="1">Q179*(1-1/Surge_Predicted_Impact!$C$61)+P180</f>
        <v>1.2786509536319333</v>
      </c>
      <c r="R180" s="6">
        <f t="shared" ca="1" si="60"/>
        <v>1.5741167375437188</v>
      </c>
      <c r="S180" s="1">
        <f ca="1">E180*Surge_Predicted_Impact!$D$56</f>
        <v>8.5284070720954417E-6</v>
      </c>
      <c r="T180" s="6">
        <f ca="1">T179*(1-1/Surge_Predicted_Impact!$C$65)+S180</f>
        <v>2.2323112699727476E-4</v>
      </c>
      <c r="U180" s="1">
        <f ca="1">E180*Surge_Predicted_Impact!$D$57</f>
        <v>1.3645451315352707E-5</v>
      </c>
      <c r="V180" s="6">
        <f ca="1">U179*(1-1/Surge_Predicted_Impact!$C$66)+U180</f>
        <v>1.3645451315352707E-5</v>
      </c>
      <c r="W180" s="5">
        <f>Surge_Predicted_Impact!$C$72</f>
        <v>0</v>
      </c>
      <c r="X180" s="160">
        <f>Surge_Predicted_Impact!$C$73</f>
        <v>0</v>
      </c>
      <c r="Y180" s="5">
        <f>Surge_Predicted_Impact!$C$74</f>
        <v>0</v>
      </c>
      <c r="Z180" s="5">
        <f>Surge_Predicted_Impact!$C$75</f>
        <v>0</v>
      </c>
      <c r="AA180" s="5">
        <f>Surge_Predicted_Impact!$C$76</f>
        <v>0</v>
      </c>
      <c r="AC180" s="18">
        <f ca="1">_xlfn.CEILING.MATH(G180/Surge_Predicted_Impact!$C$92)*(24/Surge_Predicted_Impact!$C$89)*(7/Surge_Predicted_Impact!$C$90)</f>
        <v>5.25</v>
      </c>
      <c r="AD180" s="18">
        <f ca="1">_xlfn.CEILING.MATH(R180/Surge_Predicted_Impact!$C$93)*(24/Surge_Predicted_Impact!$C$89)*(7/Surge_Predicted_Impact!$C$90)</f>
        <v>5.25</v>
      </c>
      <c r="AE180" s="1">
        <f t="shared" ca="1" si="46"/>
        <v>10.5</v>
      </c>
      <c r="AF180" s="1">
        <f ca="1">_xlfn.CEILING.MATH(N180/Surge_Predicted_Impact!$C$94)*24/Surge_Predicted_Impact!$C$89*7/Surge_Predicted_Impact!$C$90</f>
        <v>5.25</v>
      </c>
      <c r="AG180" s="1">
        <f ca="1">_xlfn.CEILING.MATH(T180/Surge_Predicted_Impact!$C$95)*24/Surge_Predicted_Impact!$C$89*7/Surge_Predicted_Impact!$C$90</f>
        <v>5.25</v>
      </c>
      <c r="AH180" s="1">
        <f ca="1">_xlfn.CEILING.MATH(V180/Surge_Predicted_Impact!$C$96)*24/Surge_Predicted_Impact!$C$89*7/Surge_Predicted_Impact!$C$90</f>
        <v>5.25</v>
      </c>
      <c r="AI180" s="18">
        <f t="shared" ca="1" si="61"/>
        <v>26.25</v>
      </c>
      <c r="AJ180" s="41"/>
      <c r="AK180" s="23">
        <f ca="1">_xlfn.CEILING.MATH(G180/Surge_Predicted_Impact!$C$103)*24/Surge_Predicted_Impact!$C$100*7/Surge_Predicted_Impact!$C$101</f>
        <v>5.25</v>
      </c>
      <c r="AL180" s="23">
        <f ca="1">_xlfn.CEILING.MATH(R180/Surge_Predicted_Impact!$C$104)*24/Surge_Predicted_Impact!$C$100*7/Surge_Predicted_Impact!$C$101</f>
        <v>5.25</v>
      </c>
      <c r="AM180" s="23">
        <f ca="1">_xlfn.CEILING.MATH(N180/Surge_Predicted_Impact!$C$105)*24/Surge_Predicted_Impact!$C$100*7/Surge_Predicted_Impact!$C$101</f>
        <v>5.25</v>
      </c>
      <c r="AN180" s="23">
        <f ca="1">_xlfn.CEILING.MATH(T180/Surge_Predicted_Impact!$C$106)*24/Surge_Predicted_Impact!$C$100*7/Surge_Predicted_Impact!$C$101</f>
        <v>5.25</v>
      </c>
      <c r="AO180" s="23">
        <f ca="1">_xlfn.CEILING.MATH(V180/Surge_Predicted_Impact!$C$107)*24/Surge_Predicted_Impact!$C$100*7/Surge_Predicted_Impact!$C$101</f>
        <v>5.25</v>
      </c>
      <c r="AP180" s="1">
        <f t="shared" ca="1" si="47"/>
        <v>26.25</v>
      </c>
      <c r="AR180" s="38">
        <f ca="1">G180/Surge_Predicted_Impact!$C$81</f>
        <v>5.8988617083821915E-2</v>
      </c>
      <c r="AS180" s="38">
        <f ca="1">$R180/Surge_Predicted_Impact!$C$82</f>
        <v>0.78705836877185942</v>
      </c>
      <c r="AT180" s="38">
        <f t="shared" ca="1" si="48"/>
        <v>0.84604698585568139</v>
      </c>
      <c r="AU180" s="38">
        <f ca="1">N180/Surge_Predicted_Impact!$C$83</f>
        <v>6.0783040109063879E-2</v>
      </c>
      <c r="AV180" s="38">
        <f ca="1">T180/Surge_Predicted_Impact!$C$84</f>
        <v>1.1161556349863738E-4</v>
      </c>
      <c r="AW180" s="38">
        <f ca="1">V180/Surge_Predicted_Impact!$C$85</f>
        <v>3.4113628288381767E-6</v>
      </c>
      <c r="AX180" s="38">
        <f t="shared" ca="1" si="49"/>
        <v>0.90694505289107274</v>
      </c>
      <c r="AZ180" s="1">
        <f ca="1">(AE180-BA179)*Surge_Predicted_Impact!$C$124</f>
        <v>8.1450726082903227E-2</v>
      </c>
      <c r="BA180" s="1">
        <f ca="1">BA179*(1-1/Surge_Predicted_Impact!$C$125)+AZ180</f>
        <v>2.2681690183847474</v>
      </c>
      <c r="BB180" s="37">
        <f t="shared" ca="1" si="62"/>
        <v>12.768169018384746</v>
      </c>
      <c r="BC180" s="1">
        <f ca="1">(AF180-BD179)*Surge_Predicted_Impact!$C$124</f>
        <v>4.4344526150091816E-2</v>
      </c>
      <c r="BD180" s="1">
        <f ca="1">BD179*(1-1/Surge_Predicted_Impact!$C$125)+BC180</f>
        <v>0.80163852649870848</v>
      </c>
      <c r="BE180" s="37">
        <f t="shared" ca="1" si="65"/>
        <v>6.0516385264987083</v>
      </c>
      <c r="BF180" s="1">
        <f ca="1">(AI180-BG179)*Surge_Predicted_Impact!$C$124</f>
        <v>0.21790040170597158</v>
      </c>
      <c r="BG180" s="1">
        <f ca="1">BG179*(1-1/Surge_Predicted_Impact!$C$125)+BF180</f>
        <v>4.3592916718657539</v>
      </c>
      <c r="BH180" s="37">
        <f t="shared" ca="1" si="66"/>
        <v>30.609291671865755</v>
      </c>
      <c r="BJ180" s="1">
        <f ca="1">(AT180-BK179)*Surge_Predicted_Impact!$C$124</f>
        <v>4.1899342837492179E-3</v>
      </c>
      <c r="BK180" s="1">
        <f ca="1">BK179*(1-1/Surge_Predicted_Impact!$C$125)+BJ180</f>
        <v>0.40073966623016882</v>
      </c>
      <c r="BL180" s="37">
        <f t="shared" ca="1" si="63"/>
        <v>1.2467866520858502</v>
      </c>
      <c r="BM180" s="1">
        <f ca="1">(AU180-BN179)*Surge_Predicted_Impact!$C$124</f>
        <v>2.7203223422923953E-4</v>
      </c>
      <c r="BN180" s="1">
        <f ca="1">BN179*(1-1/Surge_Predicted_Impact!$C$125)+BM180</f>
        <v>3.1453290585644889E-2</v>
      </c>
      <c r="BO180" s="37">
        <f t="shared" ca="1" si="64"/>
        <v>9.2236330694708768E-2</v>
      </c>
      <c r="BP180" s="1">
        <f ca="1">(AX180-AY179)*Surge_Predicted_Impact!$C$124</f>
        <v>9.0694505289107274E-3</v>
      </c>
      <c r="BQ180" s="1">
        <f ca="1">BQ179*(1-1/Surge_Predicted_Impact!$C$125)+BP180</f>
        <v>0.7000646768970703</v>
      </c>
      <c r="BR180" s="1">
        <f t="shared" ca="1" si="67"/>
        <v>1.6070097297881429</v>
      </c>
      <c r="BS180" s="1">
        <f ca="1">(AP180-AQ179)*Surge_Predicted_Impact!$C$124</f>
        <v>0.26250000000000001</v>
      </c>
      <c r="BT180" s="1">
        <f ca="1">BT179*(1-1/Surge_Predicted_Impact!$C$125)+BS180</f>
        <v>4.5751024545282881</v>
      </c>
      <c r="BU180" s="1">
        <f t="shared" ca="1" si="68"/>
        <v>30.825102454528288</v>
      </c>
      <c r="BW180" s="1">
        <f>Surge_Predicted_Impact!$C$112</f>
        <v>0</v>
      </c>
      <c r="BX180" s="1">
        <f>Surge_Predicted_Impact!$C$113</f>
        <v>0</v>
      </c>
      <c r="BY180" s="152">
        <f>Surge_Predicted_Impact!$C$114</f>
        <v>0</v>
      </c>
      <c r="BZ180" s="152">
        <f>Surge_Predicted_Impact!$C$115</f>
        <v>0</v>
      </c>
      <c r="CA180" s="152">
        <f t="shared" si="54"/>
        <v>0</v>
      </c>
      <c r="CB180" s="1">
        <f>Surge_Predicted_Impact!$C$117</f>
        <v>0</v>
      </c>
      <c r="CC180" s="1">
        <f>Surge_Predicted_Impact!$C$118</f>
        <v>0</v>
      </c>
      <c r="CD180" s="1">
        <f>Surge_Predicted_Impact!$C$119</f>
        <v>0</v>
      </c>
      <c r="CE180" s="1">
        <f t="shared" si="55"/>
        <v>0</v>
      </c>
      <c r="CF180" s="152">
        <f>Surge_Predicted_Impact!$C$120</f>
        <v>0</v>
      </c>
      <c r="CH180" s="1">
        <f ca="1">D180*Surge_Predicted_Impact!$C$135</f>
        <v>194.91630390730595</v>
      </c>
      <c r="CI180" s="18">
        <f ca="1">(C180-C179)*Surge_Predicted_Impact!$C$135</f>
        <v>1.776751473225886</v>
      </c>
      <c r="CJ180" s="18">
        <f ca="1">CJ179*(1- 1/Surge_Predicted_Impact!$C$137)+CI180</f>
        <v>46.506484791068793</v>
      </c>
      <c r="CK180" s="18">
        <f t="shared" ca="1" si="56"/>
        <v>44.729733317842907</v>
      </c>
      <c r="CL180" s="1">
        <f ca="1">CJ180*(1-Surge_Predicted_Impact!$C$136)</f>
        <v>39.53051207240847</v>
      </c>
      <c r="CM180" s="1">
        <f ca="1">CJ180*(1+Surge_Predicted_Impact!$C$136)</f>
        <v>53.482457509729109</v>
      </c>
      <c r="CN180" s="1">
        <f ca="1">CI180/Surge_Predicted_Impact!$C$138</f>
        <v>0.3553502946451772</v>
      </c>
      <c r="CO180" s="1">
        <f ca="1">CK180/Surge_Predicted_Impact!$C$140</f>
        <v>1.7891893327137163</v>
      </c>
      <c r="CP180" s="1">
        <f t="shared" ca="1" si="57"/>
        <v>2.1445396273588937</v>
      </c>
      <c r="CQ180" s="1">
        <f ca="1">CI180/(Surge_Predicted_Impact!$C$138 + Surge_Predicted_Impact!$C$139)</f>
        <v>0.29612524553764769</v>
      </c>
      <c r="CR180" s="1">
        <f ca="1">CK180/(Surge_Predicted_Impact!$C$140 + Surge_Predicted_Impact!$C$141)</f>
        <v>1.7203743583785733</v>
      </c>
      <c r="CS180" s="152">
        <f>Surge_Predicted_Impact!$C$151</f>
        <v>12000</v>
      </c>
      <c r="CT180" s="152"/>
      <c r="CU180" s="1">
        <f ca="1">Surge_Predicted_Impact!$C$146*(Calculation!E180-Calculation!H180)</f>
        <v>7.0929608385578161E-5</v>
      </c>
      <c r="CV180" s="1">
        <f ca="1">H179*1/Surge_Predicted_Impact!$C$60</f>
        <v>2.6983166459571745E-2</v>
      </c>
      <c r="CW180" s="1">
        <f ca="1">CV180*Surge_Predicted_Impact!$C$144+CU180</f>
        <v>1.4200879313641655E-3</v>
      </c>
      <c r="CX180" s="1">
        <f ca="1">CX179*(1-1/Surge_Predicted_Impact!$C$147)+CW179</f>
        <v>3.382350225984462</v>
      </c>
      <c r="CY180" s="1">
        <f ca="1">$CX180*(1-Surge_Predicted_Impact!$C$145)</f>
        <v>2.5367626694883465</v>
      </c>
      <c r="CZ180" s="1">
        <f ca="1">$CX180*(1+Surge_Predicted_Impact!$C$145)</f>
        <v>4.2279377824805771</v>
      </c>
      <c r="DA180" s="1">
        <f ca="1">CX180/Surge_Predicted_Impact!$C$148</f>
        <v>1.127450075328154</v>
      </c>
      <c r="DB180" s="152">
        <f>Surge_Predicted_Impact!$C$152</f>
        <v>0</v>
      </c>
    </row>
    <row r="181" spans="2:106" x14ac:dyDescent="0.25">
      <c r="B181" s="30">
        <f t="shared" si="58"/>
        <v>44070</v>
      </c>
      <c r="C181" s="18">
        <f ca="1">INDIRECT(_xlfn.CONCAT(EpidemiologicalModel_Selection!$C$2,"!",EpidemiologicalModel_Selection!$C$5,ROW()-1))</f>
        <v>73741.346087715632</v>
      </c>
      <c r="D181" s="18">
        <f ca="1">INDIRECT(_xlfn.CONCAT(EpidemiologicalModel_Selection!$C$2,"!",EpidemiologicalModel_Selection!$C$3,ROW()-1))</f>
        <v>18.26586201258301</v>
      </c>
      <c r="E181" s="37">
        <f ca="1">INDIRECT(_xlfn.CONCAT(EpidemiologicalModel_Selection!$C$2,"!",EpidemiologicalModel_Selection!$C$4,ROW()-1))</f>
        <v>0.16649093547603114</v>
      </c>
      <c r="F181" s="37">
        <f ca="1">E181*Surge_Predicted_Impact!$D$53</f>
        <v>1.411843132836744E-2</v>
      </c>
      <c r="G181" s="6">
        <f t="shared" ca="1" si="59"/>
        <v>0.16580344668676666</v>
      </c>
      <c r="H181" s="24">
        <f ca="1">H180*(1-1/Surge_Predicted_Impact!$C$60)+F181</f>
        <v>0.16580344668676666</v>
      </c>
      <c r="I181" s="24">
        <f ca="1">(1-Surge_Predicted_Impact!$C$68)*Calculation!O180</f>
        <v>1.6019242918190495E-2</v>
      </c>
      <c r="J181" s="24">
        <f ca="1">I181+(J180*(1-1/Surge_Predicted_Impact!$C$63))</f>
        <v>0.19498973733196254</v>
      </c>
      <c r="K181" s="24">
        <f ca="1">(1/Surge_Predicted_Impact!$C$62)*Calculation!L180</f>
        <v>7.2222394801987272E-3</v>
      </c>
      <c r="L181" s="24">
        <f ca="1">M181+L180*(1-1/Surge_Predicted_Impact!$C$62)</f>
        <v>8.1042947262755904E-2</v>
      </c>
      <c r="M181" s="1">
        <f ca="1">E181*Surge_Predicted_Impact!$D$55</f>
        <v>1.5983129805699006E-3</v>
      </c>
      <c r="N181" s="6">
        <f ca="1">N180*(1-1/Surge_Predicted_Impact!$C$64)+K181</f>
        <v>0.11359255967106052</v>
      </c>
      <c r="O181" s="24">
        <f ca="1">N180*1/Surge_Predicted_Impact!$C$64</f>
        <v>1.519576002726597E-2</v>
      </c>
      <c r="P181" s="1">
        <f ca="1">E181*Surge_Predicted_Impact!$D$54</f>
        <v>1.0921805367227642E-2</v>
      </c>
      <c r="Q181" s="1">
        <f ca="1">Q180*(1-1/Surge_Predicted_Impact!$C$61)+P181</f>
        <v>1.1982405480254512</v>
      </c>
      <c r="R181" s="6">
        <f t="shared" ca="1" si="60"/>
        <v>1.4742732326201695</v>
      </c>
      <c r="S181" s="1">
        <f ca="1">E181*Surge_Predicted_Impact!$D$56</f>
        <v>7.9915649028495027E-6</v>
      </c>
      <c r="T181" s="6">
        <f ca="1">T180*(1-1/Surge_Predicted_Impact!$C$65)+S181</f>
        <v>2.0889957920039681E-4</v>
      </c>
      <c r="U181" s="1">
        <f ca="1">E181*Surge_Predicted_Impact!$D$57</f>
        <v>1.2786503844559205E-5</v>
      </c>
      <c r="V181" s="6">
        <f ca="1">U180*(1-1/Surge_Predicted_Impact!$C$66)+U181</f>
        <v>1.2786503844559205E-5</v>
      </c>
      <c r="W181" s="5">
        <f>Surge_Predicted_Impact!$C$72</f>
        <v>0</v>
      </c>
      <c r="X181" s="160">
        <f>Surge_Predicted_Impact!$C$73</f>
        <v>0</v>
      </c>
      <c r="Y181" s="5">
        <f>Surge_Predicted_Impact!$C$74</f>
        <v>0</v>
      </c>
      <c r="Z181" s="5">
        <f>Surge_Predicted_Impact!$C$75</f>
        <v>0</v>
      </c>
      <c r="AA181" s="5">
        <f>Surge_Predicted_Impact!$C$76</f>
        <v>0</v>
      </c>
      <c r="AC181" s="18">
        <f ca="1">_xlfn.CEILING.MATH(G181/Surge_Predicted_Impact!$C$92)*(24/Surge_Predicted_Impact!$C$89)*(7/Surge_Predicted_Impact!$C$90)</f>
        <v>5.25</v>
      </c>
      <c r="AD181" s="18">
        <f ca="1">_xlfn.CEILING.MATH(R181/Surge_Predicted_Impact!$C$93)*(24/Surge_Predicted_Impact!$C$89)*(7/Surge_Predicted_Impact!$C$90)</f>
        <v>5.25</v>
      </c>
      <c r="AE181" s="1">
        <f t="shared" ca="1" si="46"/>
        <v>10.5</v>
      </c>
      <c r="AF181" s="1">
        <f ca="1">_xlfn.CEILING.MATH(N181/Surge_Predicted_Impact!$C$94)*24/Surge_Predicted_Impact!$C$89*7/Surge_Predicted_Impact!$C$90</f>
        <v>5.25</v>
      </c>
      <c r="AG181" s="1">
        <f ca="1">_xlfn.CEILING.MATH(T181/Surge_Predicted_Impact!$C$95)*24/Surge_Predicted_Impact!$C$89*7/Surge_Predicted_Impact!$C$90</f>
        <v>5.25</v>
      </c>
      <c r="AH181" s="1">
        <f ca="1">_xlfn.CEILING.MATH(V181/Surge_Predicted_Impact!$C$96)*24/Surge_Predicted_Impact!$C$89*7/Surge_Predicted_Impact!$C$90</f>
        <v>5.25</v>
      </c>
      <c r="AI181" s="18">
        <f t="shared" ca="1" si="61"/>
        <v>26.25</v>
      </c>
      <c r="AJ181" s="41"/>
      <c r="AK181" s="23">
        <f ca="1">_xlfn.CEILING.MATH(G181/Surge_Predicted_Impact!$C$103)*24/Surge_Predicted_Impact!$C$100*7/Surge_Predicted_Impact!$C$101</f>
        <v>5.25</v>
      </c>
      <c r="AL181" s="23">
        <f ca="1">_xlfn.CEILING.MATH(R181/Surge_Predicted_Impact!$C$104)*24/Surge_Predicted_Impact!$C$100*7/Surge_Predicted_Impact!$C$101</f>
        <v>5.25</v>
      </c>
      <c r="AM181" s="23">
        <f ca="1">_xlfn.CEILING.MATH(N181/Surge_Predicted_Impact!$C$105)*24/Surge_Predicted_Impact!$C$100*7/Surge_Predicted_Impact!$C$101</f>
        <v>5.25</v>
      </c>
      <c r="AN181" s="23">
        <f ca="1">_xlfn.CEILING.MATH(T181/Surge_Predicted_Impact!$C$106)*24/Surge_Predicted_Impact!$C$100*7/Surge_Predicted_Impact!$C$101</f>
        <v>5.25</v>
      </c>
      <c r="AO181" s="23">
        <f ca="1">_xlfn.CEILING.MATH(V181/Surge_Predicted_Impact!$C$107)*24/Surge_Predicted_Impact!$C$100*7/Surge_Predicted_Impact!$C$101</f>
        <v>5.25</v>
      </c>
      <c r="AP181" s="1">
        <f t="shared" ca="1" si="47"/>
        <v>26.25</v>
      </c>
      <c r="AR181" s="38">
        <f ca="1">G181/Surge_Predicted_Impact!$C$81</f>
        <v>5.5267815562255553E-2</v>
      </c>
      <c r="AS181" s="38">
        <f ca="1">$R181/Surge_Predicted_Impact!$C$82</f>
        <v>0.73713661631008476</v>
      </c>
      <c r="AT181" s="38">
        <f t="shared" ca="1" si="48"/>
        <v>0.79240443187234033</v>
      </c>
      <c r="AU181" s="38">
        <f ca="1">N181/Surge_Predicted_Impact!$C$83</f>
        <v>5.6796279835530261E-2</v>
      </c>
      <c r="AV181" s="38">
        <f ca="1">T181/Surge_Predicted_Impact!$C$84</f>
        <v>1.0444978960019841E-4</v>
      </c>
      <c r="AW181" s="38">
        <f ca="1">V181/Surge_Predicted_Impact!$C$85</f>
        <v>3.1966259611398012E-6</v>
      </c>
      <c r="AX181" s="38">
        <f t="shared" ca="1" si="49"/>
        <v>0.84930835812343197</v>
      </c>
      <c r="AZ181" s="1">
        <f ca="1">(AE181-BA180)*Surge_Predicted_Impact!$C$124</f>
        <v>8.2318309816152541E-2</v>
      </c>
      <c r="BA181" s="1">
        <f ca="1">BA180*(1-1/Surge_Predicted_Impact!$C$125)+AZ181</f>
        <v>2.1884752554591325</v>
      </c>
      <c r="BB181" s="37">
        <f t="shared" ca="1" si="62"/>
        <v>12.688475255459132</v>
      </c>
      <c r="BC181" s="1">
        <f ca="1">(AF181-BD180)*Surge_Predicted_Impact!$C$124</f>
        <v>4.4483614735012916E-2</v>
      </c>
      <c r="BD181" s="1">
        <f ca="1">BD180*(1-1/Surge_Predicted_Impact!$C$125)+BC181</f>
        <v>0.78886224648381376</v>
      </c>
      <c r="BE181" s="37">
        <f t="shared" ca="1" si="65"/>
        <v>6.0388622464838138</v>
      </c>
      <c r="BF181" s="1">
        <f ca="1">(AI181-BG180)*Surge_Predicted_Impact!$C$124</f>
        <v>0.21890708328134245</v>
      </c>
      <c r="BG181" s="1">
        <f ca="1">BG180*(1-1/Surge_Predicted_Impact!$C$125)+BF181</f>
        <v>4.2668207785852568</v>
      </c>
      <c r="BH181" s="37">
        <f t="shared" ca="1" si="66"/>
        <v>30.516820778585256</v>
      </c>
      <c r="BJ181" s="1">
        <f ca="1">(AT181-BK180)*Surge_Predicted_Impact!$C$124</f>
        <v>3.9166476564217153E-3</v>
      </c>
      <c r="BK181" s="1">
        <f ca="1">BK180*(1-1/Surge_Predicted_Impact!$C$125)+BJ181</f>
        <v>0.37603205201300705</v>
      </c>
      <c r="BL181" s="37">
        <f t="shared" ca="1" si="63"/>
        <v>1.1684364838853474</v>
      </c>
      <c r="BM181" s="1">
        <f ca="1">(AU181-BN180)*Surge_Predicted_Impact!$C$124</f>
        <v>2.5342989249885374E-4</v>
      </c>
      <c r="BN181" s="1">
        <f ca="1">BN180*(1-1/Surge_Predicted_Impact!$C$125)+BM181</f>
        <v>2.9460056864883392E-2</v>
      </c>
      <c r="BO181" s="37">
        <f t="shared" ca="1" si="64"/>
        <v>8.6256336700413661E-2</v>
      </c>
      <c r="BP181" s="1">
        <f ca="1">(AX181-AY180)*Surge_Predicted_Impact!$C$124</f>
        <v>8.4930835812343196E-3</v>
      </c>
      <c r="BQ181" s="1">
        <f ca="1">BQ180*(1-1/Surge_Predicted_Impact!$C$125)+BP181</f>
        <v>0.65855314069994253</v>
      </c>
      <c r="BR181" s="1">
        <f t="shared" ca="1" si="67"/>
        <v>1.5078614988233745</v>
      </c>
      <c r="BS181" s="1">
        <f ca="1">(AP181-AQ180)*Surge_Predicted_Impact!$C$124</f>
        <v>0.26250000000000001</v>
      </c>
      <c r="BT181" s="1">
        <f ca="1">BT180*(1-1/Surge_Predicted_Impact!$C$125)+BS181</f>
        <v>4.5108094220619819</v>
      </c>
      <c r="BU181" s="1">
        <f t="shared" ca="1" si="68"/>
        <v>30.760809422061982</v>
      </c>
      <c r="BW181" s="1">
        <f>Surge_Predicted_Impact!$C$112</f>
        <v>0</v>
      </c>
      <c r="BX181" s="1">
        <f>Surge_Predicted_Impact!$C$113</f>
        <v>0</v>
      </c>
      <c r="BY181" s="152">
        <f>Surge_Predicted_Impact!$C$114</f>
        <v>0</v>
      </c>
      <c r="BZ181" s="152">
        <f>Surge_Predicted_Impact!$C$115</f>
        <v>0</v>
      </c>
      <c r="CA181" s="152">
        <f t="shared" si="54"/>
        <v>0</v>
      </c>
      <c r="CB181" s="1">
        <f>Surge_Predicted_Impact!$C$117</f>
        <v>0</v>
      </c>
      <c r="CC181" s="1">
        <f>Surge_Predicted_Impact!$C$118</f>
        <v>0</v>
      </c>
      <c r="CD181" s="1">
        <f>Surge_Predicted_Impact!$C$119</f>
        <v>0</v>
      </c>
      <c r="CE181" s="1">
        <f t="shared" si="55"/>
        <v>0</v>
      </c>
      <c r="CF181" s="152">
        <f>Surge_Predicted_Impact!$C$120</f>
        <v>0</v>
      </c>
      <c r="CH181" s="1">
        <f ca="1">D181*Surge_Predicted_Impact!$C$135</f>
        <v>182.65862012583011</v>
      </c>
      <c r="CI181" s="18">
        <f ca="1">(C181-C180)*Surge_Predicted_Impact!$C$135</f>
        <v>1.6649093548767269</v>
      </c>
      <c r="CJ181" s="18">
        <f ca="1">CJ180*(1- 1/Surge_Predicted_Impact!$C$137)+CI181</f>
        <v>43.520745666838643</v>
      </c>
      <c r="CK181" s="18">
        <f t="shared" ca="1" si="56"/>
        <v>41.855836311961916</v>
      </c>
      <c r="CL181" s="1">
        <f ca="1">CJ181*(1-Surge_Predicted_Impact!$C$136)</f>
        <v>36.992633816812848</v>
      </c>
      <c r="CM181" s="1">
        <f ca="1">CJ181*(1+Surge_Predicted_Impact!$C$136)</f>
        <v>50.048857516864437</v>
      </c>
      <c r="CN181" s="1">
        <f ca="1">CI181/Surge_Predicted_Impact!$C$138</f>
        <v>0.33298187097534537</v>
      </c>
      <c r="CO181" s="1">
        <f ca="1">CK181/Surge_Predicted_Impact!$C$140</f>
        <v>1.6742334524784765</v>
      </c>
      <c r="CP181" s="1">
        <f t="shared" ca="1" si="57"/>
        <v>2.0072153234538219</v>
      </c>
      <c r="CQ181" s="1">
        <f ca="1">CI181/(Surge_Predicted_Impact!$C$138 + Surge_Predicted_Impact!$C$139)</f>
        <v>0.27748489247945446</v>
      </c>
      <c r="CR181" s="1">
        <f ca="1">CK181/(Surge_Predicted_Impact!$C$140 + Surge_Predicted_Impact!$C$141)</f>
        <v>1.6098398581523814</v>
      </c>
      <c r="CS181" s="152">
        <f>Surge_Predicted_Impact!$C$151</f>
        <v>12000</v>
      </c>
      <c r="CT181" s="152"/>
      <c r="CU181" s="1">
        <f ca="1">Surge_Predicted_Impact!$C$146*(Calculation!E181-Calculation!H181)</f>
        <v>6.8748878926447329E-5</v>
      </c>
      <c r="CV181" s="1">
        <f ca="1">H180*1/Surge_Predicted_Impact!$C$60</f>
        <v>2.5280835893066535E-2</v>
      </c>
      <c r="CW181" s="1">
        <f ca="1">CV181*Surge_Predicted_Impact!$C$144+CU181</f>
        <v>1.3327906735797741E-3</v>
      </c>
      <c r="CX181" s="1">
        <f ca="1">CX180*(1-1/Surge_Predicted_Impact!$C$147)+CW180</f>
        <v>3.2146528026166026</v>
      </c>
      <c r="CY181" s="1">
        <f ca="1">$CX181*(1-Surge_Predicted_Impact!$C$145)</f>
        <v>2.4109896019624522</v>
      </c>
      <c r="CZ181" s="1">
        <f ca="1">$CX181*(1+Surge_Predicted_Impact!$C$145)</f>
        <v>4.018316003270753</v>
      </c>
      <c r="DA181" s="1">
        <f ca="1">CX181/Surge_Predicted_Impact!$C$148</f>
        <v>1.0715509342055343</v>
      </c>
      <c r="DB181" s="152">
        <f>Surge_Predicted_Impact!$C$152</f>
        <v>0</v>
      </c>
    </row>
    <row r="182" spans="2:106" x14ac:dyDescent="0.25">
      <c r="B182" s="30">
        <f t="shared" si="58"/>
        <v>44071</v>
      </c>
      <c r="C182" s="18">
        <f ca="1">INDIRECT(_xlfn.CONCAT(EpidemiologicalModel_Selection!$C$2,"!",EpidemiologicalModel_Selection!$C$5,ROW()-1))</f>
        <v>73741.502099005476</v>
      </c>
      <c r="D182" s="18">
        <f ca="1">INDIRECT(_xlfn.CONCAT(EpidemiologicalModel_Selection!$C$2,"!",EpidemiologicalModel_Selection!$C$3,ROW()-1))</f>
        <v>17.117168872966367</v>
      </c>
      <c r="E182" s="37">
        <f ca="1">INDIRECT(_xlfn.CONCAT(EpidemiologicalModel_Selection!$C$2,"!",EpidemiologicalModel_Selection!$C$4,ROW()-1))</f>
        <v>0.15601128985344984</v>
      </c>
      <c r="F182" s="37">
        <f ca="1">E182*Surge_Predicted_Impact!$D$53</f>
        <v>1.3229757379572547E-2</v>
      </c>
      <c r="G182" s="6">
        <f t="shared" ca="1" si="59"/>
        <v>0.15534699739680113</v>
      </c>
      <c r="H182" s="24">
        <f ca="1">H181*(1-1/Surge_Predicted_Impact!$C$60)+F182</f>
        <v>0.15534699739680113</v>
      </c>
      <c r="I182" s="24">
        <f ca="1">(1-Surge_Predicted_Impact!$C$68)*Calculation!O181</f>
        <v>1.4967823626856979E-2</v>
      </c>
      <c r="J182" s="24">
        <f ca="1">I182+(J181*(1-1/Surge_Predicted_Impact!$C$63))</f>
        <v>0.1821018841971106</v>
      </c>
      <c r="K182" s="24">
        <f ca="1">(1/Surge_Predicted_Impact!$C$62)*Calculation!L181</f>
        <v>6.7535789385629917E-3</v>
      </c>
      <c r="L182" s="24">
        <f ca="1">M182+L181*(1-1/Surge_Predicted_Impact!$C$62)</f>
        <v>7.5787076706786027E-2</v>
      </c>
      <c r="M182" s="1">
        <f ca="1">E182*Surge_Predicted_Impact!$D$55</f>
        <v>1.4977083825931199E-3</v>
      </c>
      <c r="N182" s="6">
        <f ca="1">N181*(1-1/Surge_Predicted_Impact!$C$64)+K182</f>
        <v>0.10614706865074094</v>
      </c>
      <c r="O182" s="24">
        <f ca="1">N181*1/Surge_Predicted_Impact!$C$64</f>
        <v>1.4199069958882565E-2</v>
      </c>
      <c r="P182" s="1">
        <f ca="1">E182*Surge_Predicted_Impact!$D$54</f>
        <v>1.0234340614386307E-2</v>
      </c>
      <c r="Q182" s="1">
        <f ca="1">Q181*(1-1/Surge_Predicted_Impact!$C$61)+P182</f>
        <v>1.1228862780665911</v>
      </c>
      <c r="R182" s="6">
        <f t="shared" ca="1" si="60"/>
        <v>1.3807752389704879</v>
      </c>
      <c r="S182" s="1">
        <f ca="1">E182*Surge_Predicted_Impact!$D$56</f>
        <v>7.4885419129655997E-6</v>
      </c>
      <c r="T182" s="6">
        <f ca="1">T181*(1-1/Surge_Predicted_Impact!$C$65)+S182</f>
        <v>1.9549816319332274E-4</v>
      </c>
      <c r="U182" s="1">
        <f ca="1">E182*Surge_Predicted_Impact!$D$57</f>
        <v>1.198166706074496E-5</v>
      </c>
      <c r="V182" s="6">
        <f ca="1">U181*(1-1/Surge_Predicted_Impact!$C$66)+U182</f>
        <v>1.198166706074496E-5</v>
      </c>
      <c r="W182" s="5">
        <f>Surge_Predicted_Impact!$C$72</f>
        <v>0</v>
      </c>
      <c r="X182" s="160">
        <f>Surge_Predicted_Impact!$C$73</f>
        <v>0</v>
      </c>
      <c r="Y182" s="5">
        <f>Surge_Predicted_Impact!$C$74</f>
        <v>0</v>
      </c>
      <c r="Z182" s="5">
        <f>Surge_Predicted_Impact!$C$75</f>
        <v>0</v>
      </c>
      <c r="AA182" s="5">
        <f>Surge_Predicted_Impact!$C$76</f>
        <v>0</v>
      </c>
      <c r="AC182" s="18">
        <f ca="1">_xlfn.CEILING.MATH(G182/Surge_Predicted_Impact!$C$92)*(24/Surge_Predicted_Impact!$C$89)*(7/Surge_Predicted_Impact!$C$90)</f>
        <v>5.25</v>
      </c>
      <c r="AD182" s="18">
        <f ca="1">_xlfn.CEILING.MATH(R182/Surge_Predicted_Impact!$C$93)*(24/Surge_Predicted_Impact!$C$89)*(7/Surge_Predicted_Impact!$C$90)</f>
        <v>5.25</v>
      </c>
      <c r="AE182" s="1">
        <f t="shared" ca="1" si="46"/>
        <v>10.5</v>
      </c>
      <c r="AF182" s="1">
        <f ca="1">_xlfn.CEILING.MATH(N182/Surge_Predicted_Impact!$C$94)*24/Surge_Predicted_Impact!$C$89*7/Surge_Predicted_Impact!$C$90</f>
        <v>5.25</v>
      </c>
      <c r="AG182" s="1">
        <f ca="1">_xlfn.CEILING.MATH(T182/Surge_Predicted_Impact!$C$95)*24/Surge_Predicted_Impact!$C$89*7/Surge_Predicted_Impact!$C$90</f>
        <v>5.25</v>
      </c>
      <c r="AH182" s="1">
        <f ca="1">_xlfn.CEILING.MATH(V182/Surge_Predicted_Impact!$C$96)*24/Surge_Predicted_Impact!$C$89*7/Surge_Predicted_Impact!$C$90</f>
        <v>5.25</v>
      </c>
      <c r="AI182" s="18">
        <f t="shared" ca="1" si="61"/>
        <v>26.25</v>
      </c>
      <c r="AJ182" s="41"/>
      <c r="AK182" s="23">
        <f ca="1">_xlfn.CEILING.MATH(G182/Surge_Predicted_Impact!$C$103)*24/Surge_Predicted_Impact!$C$100*7/Surge_Predicted_Impact!$C$101</f>
        <v>5.25</v>
      </c>
      <c r="AL182" s="23">
        <f ca="1">_xlfn.CEILING.MATH(R182/Surge_Predicted_Impact!$C$104)*24/Surge_Predicted_Impact!$C$100*7/Surge_Predicted_Impact!$C$101</f>
        <v>5.25</v>
      </c>
      <c r="AM182" s="23">
        <f ca="1">_xlfn.CEILING.MATH(N182/Surge_Predicted_Impact!$C$105)*24/Surge_Predicted_Impact!$C$100*7/Surge_Predicted_Impact!$C$101</f>
        <v>5.25</v>
      </c>
      <c r="AN182" s="23">
        <f ca="1">_xlfn.CEILING.MATH(T182/Surge_Predicted_Impact!$C$106)*24/Surge_Predicted_Impact!$C$100*7/Surge_Predicted_Impact!$C$101</f>
        <v>5.25</v>
      </c>
      <c r="AO182" s="23">
        <f ca="1">_xlfn.CEILING.MATH(V182/Surge_Predicted_Impact!$C$107)*24/Surge_Predicted_Impact!$C$100*7/Surge_Predicted_Impact!$C$101</f>
        <v>5.25</v>
      </c>
      <c r="AP182" s="1">
        <f t="shared" ca="1" si="47"/>
        <v>26.25</v>
      </c>
      <c r="AR182" s="38">
        <f ca="1">G182/Surge_Predicted_Impact!$C$81</f>
        <v>5.1782332465600378E-2</v>
      </c>
      <c r="AS182" s="38">
        <f ca="1">$R182/Surge_Predicted_Impact!$C$82</f>
        <v>0.69038761948524396</v>
      </c>
      <c r="AT182" s="38">
        <f t="shared" ca="1" si="48"/>
        <v>0.74216995195084434</v>
      </c>
      <c r="AU182" s="38">
        <f ca="1">N182/Surge_Predicted_Impact!$C$83</f>
        <v>5.3073534325370472E-2</v>
      </c>
      <c r="AV182" s="38">
        <f ca="1">T182/Surge_Predicted_Impact!$C$84</f>
        <v>9.7749081596661369E-5</v>
      </c>
      <c r="AW182" s="38">
        <f ca="1">V182/Surge_Predicted_Impact!$C$85</f>
        <v>2.99541676518624E-6</v>
      </c>
      <c r="AX182" s="38">
        <f t="shared" ca="1" si="49"/>
        <v>0.79534423077457661</v>
      </c>
      <c r="AZ182" s="1">
        <f ca="1">(AE182-BA181)*Surge_Predicted_Impact!$C$124</f>
        <v>8.3115247445408685E-2</v>
      </c>
      <c r="BA182" s="1">
        <f ca="1">BA181*(1-1/Surge_Predicted_Impact!$C$125)+AZ182</f>
        <v>2.1152708418003177</v>
      </c>
      <c r="BB182" s="37">
        <f t="shared" ca="1" si="62"/>
        <v>12.615270841800317</v>
      </c>
      <c r="BC182" s="1">
        <f ca="1">(AF182-BD181)*Surge_Predicted_Impact!$C$124</f>
        <v>4.461137753516186E-2</v>
      </c>
      <c r="BD182" s="1">
        <f ca="1">BD181*(1-1/Surge_Predicted_Impact!$C$125)+BC182</f>
        <v>0.77712632069870324</v>
      </c>
      <c r="BE182" s="37">
        <f t="shared" ca="1" si="65"/>
        <v>6.0271263206987031</v>
      </c>
      <c r="BF182" s="1">
        <f ca="1">(AI182-BG181)*Surge_Predicted_Impact!$C$124</f>
        <v>0.21983179221414745</v>
      </c>
      <c r="BG182" s="1">
        <f ca="1">BG181*(1-1/Surge_Predicted_Impact!$C$125)+BF182</f>
        <v>4.1818796580433144</v>
      </c>
      <c r="BH182" s="37">
        <f t="shared" ca="1" si="66"/>
        <v>30.431879658043314</v>
      </c>
      <c r="BJ182" s="1">
        <f ca="1">(AT182-BK181)*Surge_Predicted_Impact!$C$124</f>
        <v>3.6613789993783729E-3</v>
      </c>
      <c r="BK182" s="1">
        <f ca="1">BK181*(1-1/Surge_Predicted_Impact!$C$125)+BJ182</f>
        <v>0.35283399872574206</v>
      </c>
      <c r="BL182" s="37">
        <f t="shared" ca="1" si="63"/>
        <v>1.0950039506765865</v>
      </c>
      <c r="BM182" s="1">
        <f ca="1">(AU182-BN181)*Surge_Predicted_Impact!$C$124</f>
        <v>2.3613477460487079E-4</v>
      </c>
      <c r="BN182" s="1">
        <f ca="1">BN181*(1-1/Surge_Predicted_Impact!$C$125)+BM182</f>
        <v>2.7591901863425167E-2</v>
      </c>
      <c r="BO182" s="37">
        <f t="shared" ca="1" si="64"/>
        <v>8.0665436188795639E-2</v>
      </c>
      <c r="BP182" s="1">
        <f ca="1">(AX182-AY181)*Surge_Predicted_Impact!$C$124</f>
        <v>7.9534423077457662E-3</v>
      </c>
      <c r="BQ182" s="1">
        <f ca="1">BQ181*(1-1/Surge_Predicted_Impact!$C$125)+BP182</f>
        <v>0.61946707295769243</v>
      </c>
      <c r="BR182" s="1">
        <f t="shared" ca="1" si="67"/>
        <v>1.4148113037322689</v>
      </c>
      <c r="BS182" s="1">
        <f ca="1">(AP182-AQ181)*Surge_Predicted_Impact!$C$124</f>
        <v>0.26250000000000001</v>
      </c>
      <c r="BT182" s="1">
        <f ca="1">BT181*(1-1/Surge_Predicted_Impact!$C$125)+BS182</f>
        <v>4.4511087490575552</v>
      </c>
      <c r="BU182" s="1">
        <f t="shared" ca="1" si="68"/>
        <v>30.701108749057553</v>
      </c>
      <c r="BW182" s="1">
        <f>Surge_Predicted_Impact!$C$112</f>
        <v>0</v>
      </c>
      <c r="BX182" s="1">
        <f>Surge_Predicted_Impact!$C$113</f>
        <v>0</v>
      </c>
      <c r="BY182" s="152">
        <f>Surge_Predicted_Impact!$C$114</f>
        <v>0</v>
      </c>
      <c r="BZ182" s="152">
        <f>Surge_Predicted_Impact!$C$115</f>
        <v>0</v>
      </c>
      <c r="CA182" s="152">
        <f t="shared" si="54"/>
        <v>0</v>
      </c>
      <c r="CB182" s="1">
        <f>Surge_Predicted_Impact!$C$117</f>
        <v>0</v>
      </c>
      <c r="CC182" s="1">
        <f>Surge_Predicted_Impact!$C$118</f>
        <v>0</v>
      </c>
      <c r="CD182" s="1">
        <f>Surge_Predicted_Impact!$C$119</f>
        <v>0</v>
      </c>
      <c r="CE182" s="1">
        <f t="shared" si="55"/>
        <v>0</v>
      </c>
      <c r="CF182" s="152">
        <f>Surge_Predicted_Impact!$C$120</f>
        <v>0</v>
      </c>
      <c r="CH182" s="1">
        <f ca="1">D182*Surge_Predicted_Impact!$C$135</f>
        <v>171.17168872966369</v>
      </c>
      <c r="CI182" s="18">
        <f ca="1">(C182-C181)*Surge_Predicted_Impact!$C$135</f>
        <v>1.5601128984417301</v>
      </c>
      <c r="CJ182" s="18">
        <f ca="1">CJ181*(1- 1/Surge_Predicted_Impact!$C$137)+CI182</f>
        <v>40.728783998596512</v>
      </c>
      <c r="CK182" s="18">
        <f t="shared" ca="1" si="56"/>
        <v>39.168671100154782</v>
      </c>
      <c r="CL182" s="1">
        <f ca="1">CJ182*(1-Surge_Predicted_Impact!$C$136)</f>
        <v>34.619466398807035</v>
      </c>
      <c r="CM182" s="1">
        <f ca="1">CJ182*(1+Surge_Predicted_Impact!$C$136)</f>
        <v>46.838101598385983</v>
      </c>
      <c r="CN182" s="1">
        <f ca="1">CI182/Surge_Predicted_Impact!$C$138</f>
        <v>0.31202257968834601</v>
      </c>
      <c r="CO182" s="1">
        <f ca="1">CK182/Surge_Predicted_Impact!$C$140</f>
        <v>1.5667468440061914</v>
      </c>
      <c r="CP182" s="1">
        <f t="shared" ca="1" si="57"/>
        <v>1.8787694236945374</v>
      </c>
      <c r="CQ182" s="1">
        <f ca="1">CI182/(Surge_Predicted_Impact!$C$138 + Surge_Predicted_Impact!$C$139)</f>
        <v>0.26001881640695501</v>
      </c>
      <c r="CR182" s="1">
        <f ca="1">CK182/(Surge_Predicted_Impact!$C$140 + Surge_Predicted_Impact!$C$141)</f>
        <v>1.5064873500059532</v>
      </c>
      <c r="CS182" s="152">
        <f>Surge_Predicted_Impact!$C$151</f>
        <v>12000</v>
      </c>
      <c r="CT182" s="152"/>
      <c r="CU182" s="1">
        <f ca="1">Surge_Predicted_Impact!$C$146*(Calculation!E182-Calculation!H182)</f>
        <v>6.6429245664870185E-5</v>
      </c>
      <c r="CV182" s="1">
        <f ca="1">H181*1/Surge_Predicted_Impact!$C$60</f>
        <v>2.3686206669538096E-2</v>
      </c>
      <c r="CW182" s="1">
        <f ca="1">CV182*Surge_Predicted_Impact!$C$144+CU182</f>
        <v>1.2507395791417752E-3</v>
      </c>
      <c r="CX182" s="1">
        <f ca="1">CX181*(1-1/Surge_Predicted_Impact!$C$147)+CW181</f>
        <v>3.0552529531593517</v>
      </c>
      <c r="CY182" s="1">
        <f ca="1">$CX182*(1-Surge_Predicted_Impact!$C$145)</f>
        <v>2.2914397148695138</v>
      </c>
      <c r="CZ182" s="1">
        <f ca="1">$CX182*(1+Surge_Predicted_Impact!$C$145)</f>
        <v>3.8190661914491897</v>
      </c>
      <c r="DA182" s="1">
        <f ca="1">CX182/Surge_Predicted_Impact!$C$148</f>
        <v>1.0184176510531173</v>
      </c>
      <c r="DB182" s="152">
        <f>Surge_Predicted_Impact!$C$152</f>
        <v>0</v>
      </c>
    </row>
    <row r="183" spans="2:106" x14ac:dyDescent="0.25">
      <c r="B183" s="30">
        <f t="shared" si="58"/>
        <v>44072</v>
      </c>
      <c r="C183" s="18">
        <f ca="1">INDIRECT(_xlfn.CONCAT(EpidemiologicalModel_Selection!$C$2,"!",EpidemiologicalModel_Selection!$C$5,ROW()-1))</f>
        <v>73741.648290764031</v>
      </c>
      <c r="D183" s="18">
        <f ca="1">INDIRECT(_xlfn.CONCAT(EpidemiologicalModel_Selection!$C$2,"!",EpidemiologicalModel_Selection!$C$3,ROW()-1))</f>
        <v>16.040705712014915</v>
      </c>
      <c r="E183" s="37">
        <f ca="1">INDIRECT(_xlfn.CONCAT(EpidemiologicalModel_Selection!$C$2,"!",EpidemiologicalModel_Selection!$C$4,ROW()-1))</f>
        <v>0.1461917585464107</v>
      </c>
      <c r="F183" s="37">
        <f ca="1">E183*Surge_Predicted_Impact!$D$53</f>
        <v>1.2397061124735627E-2</v>
      </c>
      <c r="G183" s="6">
        <f t="shared" ca="1" si="59"/>
        <v>0.14555163032199375</v>
      </c>
      <c r="H183" s="24">
        <f ca="1">H182*(1-1/Surge_Predicted_Impact!$C$60)+F183</f>
        <v>0.14555163032199375</v>
      </c>
      <c r="I183" s="24">
        <f ca="1">(1-Surge_Predicted_Impact!$C$68)*Calculation!O182</f>
        <v>1.3986083909499326E-2</v>
      </c>
      <c r="J183" s="24">
        <f ca="1">I183+(J182*(1-1/Surge_Predicted_Impact!$C$63))</f>
        <v>0.17007341322130842</v>
      </c>
      <c r="K183" s="24">
        <f ca="1">(1/Surge_Predicted_Impact!$C$62)*Calculation!L182</f>
        <v>6.3155897255655017E-3</v>
      </c>
      <c r="L183" s="24">
        <f ca="1">M183+L182*(1-1/Surge_Predicted_Impact!$C$62)</f>
        <v>7.087492786326606E-2</v>
      </c>
      <c r="M183" s="1">
        <f ca="1">E183*Surge_Predicted_Impact!$D$55</f>
        <v>1.4034408820455442E-3</v>
      </c>
      <c r="N183" s="6">
        <f ca="1">N182*(1-1/Surge_Predicted_Impact!$C$64)+K183</f>
        <v>9.919427479496383E-2</v>
      </c>
      <c r="O183" s="24">
        <f ca="1">N182*1/Surge_Predicted_Impact!$C$64</f>
        <v>1.3268383581342618E-2</v>
      </c>
      <c r="P183" s="1">
        <f ca="1">E183*Surge_Predicted_Impact!$D$54</f>
        <v>9.590179360644541E-3</v>
      </c>
      <c r="Q183" s="1">
        <f ca="1">Q182*(1-1/Surge_Predicted_Impact!$C$61)+P183</f>
        <v>1.0522702947081934</v>
      </c>
      <c r="R183" s="6">
        <f t="shared" ca="1" si="60"/>
        <v>1.293218635792768</v>
      </c>
      <c r="S183" s="1">
        <f ca="1">E183*Surge_Predicted_Impact!$D$56</f>
        <v>7.0172044102277206E-6</v>
      </c>
      <c r="T183" s="6">
        <f ca="1">T182*(1-1/Surge_Predicted_Impact!$C$65)+S183</f>
        <v>1.8296555128421817E-4</v>
      </c>
      <c r="U183" s="1">
        <f ca="1">E183*Surge_Predicted_Impact!$D$57</f>
        <v>1.1227527056364353E-5</v>
      </c>
      <c r="V183" s="6">
        <f ca="1">U182*(1-1/Surge_Predicted_Impact!$C$66)+U183</f>
        <v>1.1227527056364353E-5</v>
      </c>
      <c r="W183" s="5">
        <f>Surge_Predicted_Impact!$C$72</f>
        <v>0</v>
      </c>
      <c r="X183" s="160">
        <f>Surge_Predicted_Impact!$C$73</f>
        <v>0</v>
      </c>
      <c r="Y183" s="5">
        <f>Surge_Predicted_Impact!$C$74</f>
        <v>0</v>
      </c>
      <c r="Z183" s="5">
        <f>Surge_Predicted_Impact!$C$75</f>
        <v>0</v>
      </c>
      <c r="AA183" s="5">
        <f>Surge_Predicted_Impact!$C$76</f>
        <v>0</v>
      </c>
      <c r="AC183" s="18">
        <f ca="1">_xlfn.CEILING.MATH(G183/Surge_Predicted_Impact!$C$92)*(24/Surge_Predicted_Impact!$C$89)*(7/Surge_Predicted_Impact!$C$90)</f>
        <v>5.25</v>
      </c>
      <c r="AD183" s="18">
        <f ca="1">_xlfn.CEILING.MATH(R183/Surge_Predicted_Impact!$C$93)*(24/Surge_Predicted_Impact!$C$89)*(7/Surge_Predicted_Impact!$C$90)</f>
        <v>5.25</v>
      </c>
      <c r="AE183" s="1">
        <f t="shared" ca="1" si="46"/>
        <v>10.5</v>
      </c>
      <c r="AF183" s="1">
        <f ca="1">_xlfn.CEILING.MATH(N183/Surge_Predicted_Impact!$C$94)*24/Surge_Predicted_Impact!$C$89*7/Surge_Predicted_Impact!$C$90</f>
        <v>5.25</v>
      </c>
      <c r="AG183" s="1">
        <f ca="1">_xlfn.CEILING.MATH(T183/Surge_Predicted_Impact!$C$95)*24/Surge_Predicted_Impact!$C$89*7/Surge_Predicted_Impact!$C$90</f>
        <v>5.25</v>
      </c>
      <c r="AH183" s="1">
        <f ca="1">_xlfn.CEILING.MATH(V183/Surge_Predicted_Impact!$C$96)*24/Surge_Predicted_Impact!$C$89*7/Surge_Predicted_Impact!$C$90</f>
        <v>5.25</v>
      </c>
      <c r="AI183" s="18">
        <f t="shared" ca="1" si="61"/>
        <v>26.25</v>
      </c>
      <c r="AJ183" s="41"/>
      <c r="AK183" s="23">
        <f ca="1">_xlfn.CEILING.MATH(G183/Surge_Predicted_Impact!$C$103)*24/Surge_Predicted_Impact!$C$100*7/Surge_Predicted_Impact!$C$101</f>
        <v>5.25</v>
      </c>
      <c r="AL183" s="23">
        <f ca="1">_xlfn.CEILING.MATH(R183/Surge_Predicted_Impact!$C$104)*24/Surge_Predicted_Impact!$C$100*7/Surge_Predicted_Impact!$C$101</f>
        <v>5.25</v>
      </c>
      <c r="AM183" s="23">
        <f ca="1">_xlfn.CEILING.MATH(N183/Surge_Predicted_Impact!$C$105)*24/Surge_Predicted_Impact!$C$100*7/Surge_Predicted_Impact!$C$101</f>
        <v>5.25</v>
      </c>
      <c r="AN183" s="23">
        <f ca="1">_xlfn.CEILING.MATH(T183/Surge_Predicted_Impact!$C$106)*24/Surge_Predicted_Impact!$C$100*7/Surge_Predicted_Impact!$C$101</f>
        <v>5.25</v>
      </c>
      <c r="AO183" s="23">
        <f ca="1">_xlfn.CEILING.MATH(V183/Surge_Predicted_Impact!$C$107)*24/Surge_Predicted_Impact!$C$100*7/Surge_Predicted_Impact!$C$101</f>
        <v>5.25</v>
      </c>
      <c r="AP183" s="1">
        <f t="shared" ca="1" si="47"/>
        <v>26.25</v>
      </c>
      <c r="AR183" s="38">
        <f ca="1">G183/Surge_Predicted_Impact!$C$81</f>
        <v>4.8517210107331253E-2</v>
      </c>
      <c r="AS183" s="38">
        <f ca="1">$R183/Surge_Predicted_Impact!$C$82</f>
        <v>0.64660931789638398</v>
      </c>
      <c r="AT183" s="38">
        <f t="shared" ca="1" si="48"/>
        <v>0.69512652800371522</v>
      </c>
      <c r="AU183" s="38">
        <f ca="1">N183/Surge_Predicted_Impact!$C$83</f>
        <v>4.9597137397481915E-2</v>
      </c>
      <c r="AV183" s="38">
        <f ca="1">T183/Surge_Predicted_Impact!$C$84</f>
        <v>9.1482775642109083E-5</v>
      </c>
      <c r="AW183" s="38">
        <f ca="1">V183/Surge_Predicted_Impact!$C$85</f>
        <v>2.8068817640910883E-6</v>
      </c>
      <c r="AX183" s="38">
        <f t="shared" ca="1" si="49"/>
        <v>0.74481795505860338</v>
      </c>
      <c r="AZ183" s="1">
        <f ca="1">(AE183-BA182)*Surge_Predicted_Impact!$C$124</f>
        <v>8.384729158199683E-2</v>
      </c>
      <c r="BA183" s="1">
        <f ca="1">BA182*(1-1/Surge_Predicted_Impact!$C$125)+AZ183</f>
        <v>2.0480273589680063</v>
      </c>
      <c r="BB183" s="37">
        <f t="shared" ca="1" si="62"/>
        <v>12.548027358968007</v>
      </c>
      <c r="BC183" s="1">
        <f ca="1">(AF183-BD182)*Surge_Predicted_Impact!$C$124</f>
        <v>4.4728736793012973E-2</v>
      </c>
      <c r="BD183" s="1">
        <f ca="1">BD182*(1-1/Surge_Predicted_Impact!$C$125)+BC183</f>
        <v>0.76634603458466599</v>
      </c>
      <c r="BE183" s="37">
        <f t="shared" ca="1" si="65"/>
        <v>6.0163460345846662</v>
      </c>
      <c r="BF183" s="1">
        <f ca="1">(AI183-BG182)*Surge_Predicted_Impact!$C$124</f>
        <v>0.22068120341956687</v>
      </c>
      <c r="BG183" s="1">
        <f ca="1">BG182*(1-1/Surge_Predicted_Impact!$C$125)+BF183</f>
        <v>4.1038551716026443</v>
      </c>
      <c r="BH183" s="37">
        <f t="shared" ca="1" si="66"/>
        <v>30.353855171602646</v>
      </c>
      <c r="BJ183" s="1">
        <f ca="1">(AT183-BK182)*Surge_Predicted_Impact!$C$124</f>
        <v>3.4229252927797317E-3</v>
      </c>
      <c r="BK183" s="1">
        <f ca="1">BK182*(1-1/Surge_Predicted_Impact!$C$125)+BJ183</f>
        <v>0.33105449553811162</v>
      </c>
      <c r="BL183" s="37">
        <f t="shared" ca="1" si="63"/>
        <v>1.0261810235418269</v>
      </c>
      <c r="BM183" s="1">
        <f ca="1">(AU183-BN182)*Surge_Predicted_Impact!$C$124</f>
        <v>2.2005235534056748E-4</v>
      </c>
      <c r="BN183" s="1">
        <f ca="1">BN182*(1-1/Surge_Predicted_Impact!$C$125)+BM183</f>
        <v>2.5841104085663938E-2</v>
      </c>
      <c r="BO183" s="37">
        <f t="shared" ca="1" si="64"/>
        <v>7.5438241483145846E-2</v>
      </c>
      <c r="BP183" s="1">
        <f ca="1">(AX183-AY182)*Surge_Predicted_Impact!$C$124</f>
        <v>7.4481795505860343E-3</v>
      </c>
      <c r="BQ183" s="1">
        <f ca="1">BQ182*(1-1/Surge_Predicted_Impact!$C$125)+BP183</f>
        <v>0.58266760443987198</v>
      </c>
      <c r="BR183" s="1">
        <f t="shared" ca="1" si="67"/>
        <v>1.3274855594984754</v>
      </c>
      <c r="BS183" s="1">
        <f ca="1">(AP183-AQ182)*Surge_Predicted_Impact!$C$124</f>
        <v>0.26250000000000001</v>
      </c>
      <c r="BT183" s="1">
        <f ca="1">BT182*(1-1/Surge_Predicted_Impact!$C$125)+BS183</f>
        <v>4.3956724098391584</v>
      </c>
      <c r="BU183" s="1">
        <f t="shared" ca="1" si="68"/>
        <v>30.645672409839158</v>
      </c>
      <c r="BW183" s="1">
        <f>Surge_Predicted_Impact!$C$112</f>
        <v>0</v>
      </c>
      <c r="BX183" s="1">
        <f>Surge_Predicted_Impact!$C$113</f>
        <v>0</v>
      </c>
      <c r="BY183" s="152">
        <f>Surge_Predicted_Impact!$C$114</f>
        <v>0</v>
      </c>
      <c r="BZ183" s="152">
        <f>Surge_Predicted_Impact!$C$115</f>
        <v>0</v>
      </c>
      <c r="CA183" s="152">
        <f t="shared" si="54"/>
        <v>0</v>
      </c>
      <c r="CB183" s="1">
        <f>Surge_Predicted_Impact!$C$117</f>
        <v>0</v>
      </c>
      <c r="CC183" s="1">
        <f>Surge_Predicted_Impact!$C$118</f>
        <v>0</v>
      </c>
      <c r="CD183" s="1">
        <f>Surge_Predicted_Impact!$C$119</f>
        <v>0</v>
      </c>
      <c r="CE183" s="1">
        <f t="shared" si="55"/>
        <v>0</v>
      </c>
      <c r="CF183" s="152">
        <f>Surge_Predicted_Impact!$C$120</f>
        <v>0</v>
      </c>
      <c r="CH183" s="1">
        <f ca="1">D183*Surge_Predicted_Impact!$C$135</f>
        <v>160.40705712014915</v>
      </c>
      <c r="CI183" s="18">
        <f ca="1">(C183-C182)*Surge_Predicted_Impact!$C$135</f>
        <v>1.4619175855477806</v>
      </c>
      <c r="CJ183" s="18">
        <f ca="1">CJ182*(1- 1/Surge_Predicted_Impact!$C$137)+CI183</f>
        <v>38.117823184284646</v>
      </c>
      <c r="CK183" s="18">
        <f t="shared" ca="1" si="56"/>
        <v>36.655905598736865</v>
      </c>
      <c r="CL183" s="1">
        <f ca="1">CJ183*(1-Surge_Predicted_Impact!$C$136)</f>
        <v>32.400149706641947</v>
      </c>
      <c r="CM183" s="1">
        <f ca="1">CJ183*(1+Surge_Predicted_Impact!$C$136)</f>
        <v>43.835496661927337</v>
      </c>
      <c r="CN183" s="1">
        <f ca="1">CI183/Surge_Predicted_Impact!$C$138</f>
        <v>0.29238351710955612</v>
      </c>
      <c r="CO183" s="1">
        <f ca="1">CK183/Surge_Predicted_Impact!$C$140</f>
        <v>1.4662362239494746</v>
      </c>
      <c r="CP183" s="1">
        <f t="shared" ca="1" si="57"/>
        <v>1.7586197410590307</v>
      </c>
      <c r="CQ183" s="1">
        <f ca="1">CI183/(Surge_Predicted_Impact!$C$138 + Surge_Predicted_Impact!$C$139)</f>
        <v>0.24365293092463011</v>
      </c>
      <c r="CR183" s="1">
        <f ca="1">CK183/(Surge_Predicted_Impact!$C$140 + Surge_Predicted_Impact!$C$141)</f>
        <v>1.4098425230283409</v>
      </c>
      <c r="CS183" s="152">
        <f>Surge_Predicted_Impact!$C$151</f>
        <v>12000</v>
      </c>
      <c r="CT183" s="152"/>
      <c r="CU183" s="1">
        <f ca="1">Surge_Predicted_Impact!$C$146*(Calculation!E183-Calculation!H183)</f>
        <v>6.4012822441694714E-5</v>
      </c>
      <c r="CV183" s="1">
        <f ca="1">H182*1/Surge_Predicted_Impact!$C$60</f>
        <v>2.2192428199543018E-2</v>
      </c>
      <c r="CW183" s="1">
        <f ca="1">CV183*Surge_Predicted_Impact!$C$144+CU183</f>
        <v>1.1736342324188455E-3</v>
      </c>
      <c r="CX183" s="1">
        <f ca="1">CX182*(1-1/Surge_Predicted_Impact!$C$147)+CW182</f>
        <v>2.9037410450805257</v>
      </c>
      <c r="CY183" s="1">
        <f ca="1">$CX183*(1-Surge_Predicted_Impact!$C$145)</f>
        <v>2.1778057838103941</v>
      </c>
      <c r="CZ183" s="1">
        <f ca="1">$CX183*(1+Surge_Predicted_Impact!$C$145)</f>
        <v>3.6296763063506572</v>
      </c>
      <c r="DA183" s="1">
        <f ca="1">CX183/Surge_Predicted_Impact!$C$148</f>
        <v>0.96791368169350855</v>
      </c>
      <c r="DB183" s="152">
        <f>Surge_Predicted_Impact!$C$152</f>
        <v>0</v>
      </c>
    </row>
    <row r="184" spans="2:106" x14ac:dyDescent="0.25">
      <c r="B184" s="30">
        <f t="shared" si="58"/>
        <v>44073</v>
      </c>
      <c r="C184" s="18">
        <f ca="1">INDIRECT(_xlfn.CONCAT(EpidemiologicalModel_Selection!$C$2,"!",EpidemiologicalModel_Selection!$C$5,ROW()-1))</f>
        <v>73741.785281466306</v>
      </c>
      <c r="D184" s="18">
        <f ca="1">INDIRECT(_xlfn.CONCAT(EpidemiologicalModel_Selection!$C$2,"!",EpidemiologicalModel_Selection!$C$3,ROW()-1))</f>
        <v>15.031931720577582</v>
      </c>
      <c r="E184" s="37">
        <f ca="1">INDIRECT(_xlfn.CONCAT(EpidemiologicalModel_Selection!$C$2,"!",EpidemiologicalModel_Selection!$C$4,ROW()-1))</f>
        <v>0.13699070227794435</v>
      </c>
      <c r="F184" s="37">
        <f ca="1">E184*Surge_Predicted_Impact!$D$53</f>
        <v>1.1616811553169681E-2</v>
      </c>
      <c r="G184" s="6">
        <f t="shared" ca="1" si="59"/>
        <v>0.13637535182916433</v>
      </c>
      <c r="H184" s="24">
        <f ca="1">H183*(1-1/Surge_Predicted_Impact!$C$60)+F184</f>
        <v>0.13637535182916433</v>
      </c>
      <c r="I184" s="24">
        <f ca="1">(1-Surge_Predicted_Impact!$C$68)*Calculation!O183</f>
        <v>1.3069357827622479E-2</v>
      </c>
      <c r="J184" s="24">
        <f ca="1">I184+(J183*(1-1/Surge_Predicted_Impact!$C$63))</f>
        <v>0.15884656916017256</v>
      </c>
      <c r="K184" s="24">
        <f ca="1">(1/Surge_Predicted_Impact!$C$62)*Calculation!L183</f>
        <v>5.906243988605505E-3</v>
      </c>
      <c r="L184" s="24">
        <f ca="1">M184+L183*(1-1/Surge_Predicted_Impact!$C$62)</f>
        <v>6.6283794616528821E-2</v>
      </c>
      <c r="M184" s="1">
        <f ca="1">E184*Surge_Predicted_Impact!$D$55</f>
        <v>1.3151107418682671E-3</v>
      </c>
      <c r="N184" s="6">
        <f ca="1">N183*(1-1/Surge_Predicted_Impact!$C$64)+K184</f>
        <v>9.2701234434198865E-2</v>
      </c>
      <c r="O184" s="24">
        <f ca="1">N183*1/Surge_Predicted_Impact!$C$64</f>
        <v>1.2399284349370479E-2</v>
      </c>
      <c r="P184" s="1">
        <f ca="1">E184*Surge_Predicted_Impact!$D$54</f>
        <v>8.9865900694331476E-3</v>
      </c>
      <c r="Q184" s="1">
        <f ca="1">Q183*(1-1/Surge_Predicted_Impact!$C$61)+P184</f>
        <v>0.98609472086989847</v>
      </c>
      <c r="R184" s="6">
        <f t="shared" ca="1" si="60"/>
        <v>1.2112250846465999</v>
      </c>
      <c r="S184" s="1">
        <f ca="1">E184*Surge_Predicted_Impact!$D$56</f>
        <v>6.5755537093413355E-6</v>
      </c>
      <c r="T184" s="6">
        <f ca="1">T183*(1-1/Surge_Predicted_Impact!$C$65)+S184</f>
        <v>1.7124454986513769E-4</v>
      </c>
      <c r="U184" s="1">
        <f ca="1">E184*Surge_Predicted_Impact!$D$57</f>
        <v>1.0520885934946138E-5</v>
      </c>
      <c r="V184" s="6">
        <f ca="1">U183*(1-1/Surge_Predicted_Impact!$C$66)+U184</f>
        <v>1.0520885934946138E-5</v>
      </c>
      <c r="W184" s="5">
        <f>Surge_Predicted_Impact!$C$72</f>
        <v>0</v>
      </c>
      <c r="X184" s="160">
        <f>Surge_Predicted_Impact!$C$73</f>
        <v>0</v>
      </c>
      <c r="Y184" s="5">
        <f>Surge_Predicted_Impact!$C$74</f>
        <v>0</v>
      </c>
      <c r="Z184" s="5">
        <f>Surge_Predicted_Impact!$C$75</f>
        <v>0</v>
      </c>
      <c r="AA184" s="5">
        <f>Surge_Predicted_Impact!$C$76</f>
        <v>0</v>
      </c>
      <c r="AC184" s="18">
        <f ca="1">_xlfn.CEILING.MATH(G184/Surge_Predicted_Impact!$C$92)*(24/Surge_Predicted_Impact!$C$89)*(7/Surge_Predicted_Impact!$C$90)</f>
        <v>5.25</v>
      </c>
      <c r="AD184" s="18">
        <f ca="1">_xlfn.CEILING.MATH(R184/Surge_Predicted_Impact!$C$93)*(24/Surge_Predicted_Impact!$C$89)*(7/Surge_Predicted_Impact!$C$90)</f>
        <v>5.25</v>
      </c>
      <c r="AE184" s="1">
        <f t="shared" ca="1" si="46"/>
        <v>10.5</v>
      </c>
      <c r="AF184" s="1">
        <f ca="1">_xlfn.CEILING.MATH(N184/Surge_Predicted_Impact!$C$94)*24/Surge_Predicted_Impact!$C$89*7/Surge_Predicted_Impact!$C$90</f>
        <v>5.25</v>
      </c>
      <c r="AG184" s="1">
        <f ca="1">_xlfn.CEILING.MATH(T184/Surge_Predicted_Impact!$C$95)*24/Surge_Predicted_Impact!$C$89*7/Surge_Predicted_Impact!$C$90</f>
        <v>5.25</v>
      </c>
      <c r="AH184" s="1">
        <f ca="1">_xlfn.CEILING.MATH(V184/Surge_Predicted_Impact!$C$96)*24/Surge_Predicted_Impact!$C$89*7/Surge_Predicted_Impact!$C$90</f>
        <v>5.25</v>
      </c>
      <c r="AI184" s="18">
        <f t="shared" ca="1" si="61"/>
        <v>26.25</v>
      </c>
      <c r="AJ184" s="41"/>
      <c r="AK184" s="23">
        <f ca="1">_xlfn.CEILING.MATH(G184/Surge_Predicted_Impact!$C$103)*24/Surge_Predicted_Impact!$C$100*7/Surge_Predicted_Impact!$C$101</f>
        <v>5.25</v>
      </c>
      <c r="AL184" s="23">
        <f ca="1">_xlfn.CEILING.MATH(R184/Surge_Predicted_Impact!$C$104)*24/Surge_Predicted_Impact!$C$100*7/Surge_Predicted_Impact!$C$101</f>
        <v>5.25</v>
      </c>
      <c r="AM184" s="23">
        <f ca="1">_xlfn.CEILING.MATH(N184/Surge_Predicted_Impact!$C$105)*24/Surge_Predicted_Impact!$C$100*7/Surge_Predicted_Impact!$C$101</f>
        <v>5.25</v>
      </c>
      <c r="AN184" s="23">
        <f ca="1">_xlfn.CEILING.MATH(T184/Surge_Predicted_Impact!$C$106)*24/Surge_Predicted_Impact!$C$100*7/Surge_Predicted_Impact!$C$101</f>
        <v>5.25</v>
      </c>
      <c r="AO184" s="23">
        <f ca="1">_xlfn.CEILING.MATH(V184/Surge_Predicted_Impact!$C$107)*24/Surge_Predicted_Impact!$C$100*7/Surge_Predicted_Impact!$C$101</f>
        <v>5.25</v>
      </c>
      <c r="AP184" s="1">
        <f t="shared" ca="1" si="47"/>
        <v>26.25</v>
      </c>
      <c r="AR184" s="38">
        <f ca="1">G184/Surge_Predicted_Impact!$C$81</f>
        <v>4.5458450609721444E-2</v>
      </c>
      <c r="AS184" s="38">
        <f ca="1">$R184/Surge_Predicted_Impact!$C$82</f>
        <v>0.60561254232329997</v>
      </c>
      <c r="AT184" s="38">
        <f t="shared" ca="1" si="48"/>
        <v>0.6510709929330214</v>
      </c>
      <c r="AU184" s="38">
        <f ca="1">N184/Surge_Predicted_Impact!$C$83</f>
        <v>4.6350617217099432E-2</v>
      </c>
      <c r="AV184" s="38">
        <f ca="1">T184/Surge_Predicted_Impact!$C$84</f>
        <v>8.5622274932568846E-5</v>
      </c>
      <c r="AW184" s="38">
        <f ca="1">V184/Surge_Predicted_Impact!$C$85</f>
        <v>2.6302214837365345E-6</v>
      </c>
      <c r="AX184" s="38">
        <f t="shared" ca="1" si="49"/>
        <v>0.69750986264653714</v>
      </c>
      <c r="AZ184" s="1">
        <f ca="1">(AE184-BA183)*Surge_Predicted_Impact!$C$124</f>
        <v>8.4519726410319934E-2</v>
      </c>
      <c r="BA184" s="1">
        <f ca="1">BA183*(1-1/Surge_Predicted_Impact!$C$125)+AZ184</f>
        <v>1.9862594168806116</v>
      </c>
      <c r="BB184" s="37">
        <f t="shared" ca="1" si="62"/>
        <v>12.486259416880612</v>
      </c>
      <c r="BC184" s="1">
        <f ca="1">(AF184-BD183)*Surge_Predicted_Impact!$C$124</f>
        <v>4.4836539654153337E-2</v>
      </c>
      <c r="BD184" s="1">
        <f ca="1">BD183*(1-1/Surge_Predicted_Impact!$C$125)+BC184</f>
        <v>0.75644357176848609</v>
      </c>
      <c r="BE184" s="37">
        <f t="shared" ca="1" si="65"/>
        <v>6.0064435717684859</v>
      </c>
      <c r="BF184" s="1">
        <f ca="1">(AI184-BG183)*Surge_Predicted_Impact!$C$124</f>
        <v>0.22146144828397354</v>
      </c>
      <c r="BG184" s="1">
        <f ca="1">BG183*(1-1/Surge_Predicted_Impact!$C$125)+BF184</f>
        <v>4.0321841076292859</v>
      </c>
      <c r="BH184" s="37">
        <f t="shared" ca="1" si="66"/>
        <v>30.282184107629284</v>
      </c>
      <c r="BJ184" s="1">
        <f ca="1">(AT184-BK183)*Surge_Predicted_Impact!$C$124</f>
        <v>3.2001649739490977E-3</v>
      </c>
      <c r="BK184" s="1">
        <f ca="1">BK183*(1-1/Surge_Predicted_Impact!$C$125)+BJ184</f>
        <v>0.31060791083076705</v>
      </c>
      <c r="BL184" s="37">
        <f t="shared" ca="1" si="63"/>
        <v>0.96167890376378851</v>
      </c>
      <c r="BM184" s="1">
        <f ca="1">(AU184-BN183)*Surge_Predicted_Impact!$C$124</f>
        <v>2.0509513131435495E-4</v>
      </c>
      <c r="BN184" s="1">
        <f ca="1">BN183*(1-1/Surge_Predicted_Impact!$C$125)+BM184</f>
        <v>2.4200406068002299E-2</v>
      </c>
      <c r="BO184" s="37">
        <f t="shared" ca="1" si="64"/>
        <v>7.0551023285101738E-2</v>
      </c>
      <c r="BP184" s="1">
        <f ca="1">(AX184-AY183)*Surge_Predicted_Impact!$C$124</f>
        <v>6.9750986264653717E-3</v>
      </c>
      <c r="BQ184" s="1">
        <f ca="1">BQ183*(1-1/Surge_Predicted_Impact!$C$125)+BP184</f>
        <v>0.54802358846348942</v>
      </c>
      <c r="BR184" s="1">
        <f t="shared" ca="1" si="67"/>
        <v>1.2455334511100267</v>
      </c>
      <c r="BS184" s="1">
        <f ca="1">(AP184-AQ183)*Surge_Predicted_Impact!$C$124</f>
        <v>0.26250000000000001</v>
      </c>
      <c r="BT184" s="1">
        <f ca="1">BT183*(1-1/Surge_Predicted_Impact!$C$125)+BS184</f>
        <v>4.3441958091363615</v>
      </c>
      <c r="BU184" s="1">
        <f t="shared" ca="1" si="68"/>
        <v>30.594195809136362</v>
      </c>
      <c r="BW184" s="1">
        <f>Surge_Predicted_Impact!$C$112</f>
        <v>0</v>
      </c>
      <c r="BX184" s="1">
        <f>Surge_Predicted_Impact!$C$113</f>
        <v>0</v>
      </c>
      <c r="BY184" s="152">
        <f>Surge_Predicted_Impact!$C$114</f>
        <v>0</v>
      </c>
      <c r="BZ184" s="152">
        <f>Surge_Predicted_Impact!$C$115</f>
        <v>0</v>
      </c>
      <c r="CA184" s="152">
        <f t="shared" si="54"/>
        <v>0</v>
      </c>
      <c r="CB184" s="1">
        <f>Surge_Predicted_Impact!$C$117</f>
        <v>0</v>
      </c>
      <c r="CC184" s="1">
        <f>Surge_Predicted_Impact!$C$118</f>
        <v>0</v>
      </c>
      <c r="CD184" s="1">
        <f>Surge_Predicted_Impact!$C$119</f>
        <v>0</v>
      </c>
      <c r="CE184" s="1">
        <f t="shared" si="55"/>
        <v>0</v>
      </c>
      <c r="CF184" s="152">
        <f>Surge_Predicted_Impact!$C$120</f>
        <v>0</v>
      </c>
      <c r="CH184" s="1">
        <f ca="1">D184*Surge_Predicted_Impact!$C$135</f>
        <v>150.3193172057758</v>
      </c>
      <c r="CI184" s="18">
        <f ca="1">(C184-C183)*Surge_Predicted_Impact!$C$135</f>
        <v>1.3699070227448829</v>
      </c>
      <c r="CJ184" s="18">
        <f ca="1">CJ183*(1- 1/Surge_Predicted_Impact!$C$137)+CI184</f>
        <v>35.675947888601065</v>
      </c>
      <c r="CK184" s="18">
        <f t="shared" ca="1" si="56"/>
        <v>34.306040865856183</v>
      </c>
      <c r="CL184" s="1">
        <f ca="1">CJ184*(1-Surge_Predicted_Impact!$C$136)</f>
        <v>30.324555705310903</v>
      </c>
      <c r="CM184" s="1">
        <f ca="1">CJ184*(1+Surge_Predicted_Impact!$C$136)</f>
        <v>41.027340071891224</v>
      </c>
      <c r="CN184" s="1">
        <f ca="1">CI184/Surge_Predicted_Impact!$C$138</f>
        <v>0.27398140454897657</v>
      </c>
      <c r="CO184" s="1">
        <f ca="1">CK184/Surge_Predicted_Impact!$C$140</f>
        <v>1.3722416346342472</v>
      </c>
      <c r="CP184" s="1">
        <f t="shared" ca="1" si="57"/>
        <v>1.6462230391832238</v>
      </c>
      <c r="CQ184" s="1">
        <f ca="1">CI184/(Surge_Predicted_Impact!$C$138 + Surge_Predicted_Impact!$C$139)</f>
        <v>0.22831783712414713</v>
      </c>
      <c r="CR184" s="1">
        <f ca="1">CK184/(Surge_Predicted_Impact!$C$140 + Surge_Predicted_Impact!$C$141)</f>
        <v>1.3194631102252379</v>
      </c>
      <c r="CS184" s="152">
        <f>Surge_Predicted_Impact!$C$151</f>
        <v>12000</v>
      </c>
      <c r="CT184" s="152"/>
      <c r="CU184" s="1">
        <f ca="1">Surge_Predicted_Impact!$C$146*(Calculation!E184-Calculation!H184)</f>
        <v>6.1535044878002762E-5</v>
      </c>
      <c r="CV184" s="1">
        <f ca="1">H183*1/Surge_Predicted_Impact!$C$60</f>
        <v>2.0793090045999107E-2</v>
      </c>
      <c r="CW184" s="1">
        <f ca="1">CV184*Surge_Predicted_Impact!$C$144+CU184</f>
        <v>1.1011895471779581E-3</v>
      </c>
      <c r="CX184" s="1">
        <f ca="1">CX183*(1-1/Surge_Predicted_Impact!$C$147)+CW183</f>
        <v>2.7597276270589179</v>
      </c>
      <c r="CY184" s="1">
        <f ca="1">$CX184*(1-Surge_Predicted_Impact!$C$145)</f>
        <v>2.0697957202941883</v>
      </c>
      <c r="CZ184" s="1">
        <f ca="1">$CX184*(1+Surge_Predicted_Impact!$C$145)</f>
        <v>3.4496595338236475</v>
      </c>
      <c r="DA184" s="1">
        <f ca="1">CX184/Surge_Predicted_Impact!$C$148</f>
        <v>0.91990920901963935</v>
      </c>
      <c r="DB184" s="152">
        <f>Surge_Predicted_Impact!$C$152</f>
        <v>0</v>
      </c>
    </row>
    <row r="185" spans="2:106" x14ac:dyDescent="0.25">
      <c r="B185" s="30">
        <f t="shared" si="58"/>
        <v>44074</v>
      </c>
      <c r="C185" s="18">
        <f ca="1">INDIRECT(_xlfn.CONCAT(EpidemiologicalModel_Selection!$C$2,"!",EpidemiologicalModel_Selection!$C$5,ROW()-1))</f>
        <v>73741.913650581773</v>
      </c>
      <c r="D185" s="18">
        <f ca="1">INDIRECT(_xlfn.CONCAT(EpidemiologicalModel_Selection!$C$2,"!",EpidemiologicalModel_Selection!$C$3,ROW()-1))</f>
        <v>14.086591427429871</v>
      </c>
      <c r="E185" s="37">
        <f ca="1">INDIRECT(_xlfn.CONCAT(EpidemiologicalModel_Selection!$C$2,"!",EpidemiologicalModel_Selection!$C$4,ROW()-1))</f>
        <v>0.12836911546492047</v>
      </c>
      <c r="F185" s="37">
        <f ca="1">E185*Surge_Predicted_Impact!$D$53</f>
        <v>1.0885700991425256E-2</v>
      </c>
      <c r="G185" s="6">
        <f t="shared" ca="1" si="59"/>
        <v>0.12777885970213754</v>
      </c>
      <c r="H185" s="24">
        <f ca="1">H184*(1-1/Surge_Predicted_Impact!$C$60)+F185</f>
        <v>0.12777885970213754</v>
      </c>
      <c r="I185" s="24">
        <f ca="1">(1-Surge_Predicted_Impact!$C$68)*Calculation!O184</f>
        <v>1.2213295084129921E-2</v>
      </c>
      <c r="J185" s="24">
        <f ca="1">I185+(J184*(1-1/Surge_Predicted_Impact!$C$63))</f>
        <v>0.1483674972214207</v>
      </c>
      <c r="K185" s="24">
        <f ca="1">(1/Surge_Predicted_Impact!$C$62)*Calculation!L184</f>
        <v>5.5236495513774015E-3</v>
      </c>
      <c r="L185" s="24">
        <f ca="1">M185+L184*(1-1/Surge_Predicted_Impact!$C$62)</f>
        <v>6.1992488573614654E-2</v>
      </c>
      <c r="M185" s="1">
        <f ca="1">E185*Surge_Predicted_Impact!$D$55</f>
        <v>1.2323435084632378E-3</v>
      </c>
      <c r="N185" s="6">
        <f ca="1">N184*(1-1/Surge_Predicted_Impact!$C$64)+K185</f>
        <v>8.6637229681301414E-2</v>
      </c>
      <c r="O185" s="24">
        <f ca="1">N184*1/Surge_Predicted_Impact!$C$64</f>
        <v>1.1587654304274858E-2</v>
      </c>
      <c r="P185" s="1">
        <f ca="1">E185*Surge_Predicted_Impact!$D$54</f>
        <v>8.4210139744987818E-3</v>
      </c>
      <c r="Q185" s="1">
        <f ca="1">Q184*(1-1/Surge_Predicted_Impact!$C$61)+P185</f>
        <v>0.92408039763940453</v>
      </c>
      <c r="R185" s="6">
        <f t="shared" ca="1" si="60"/>
        <v>1.1344403834344399</v>
      </c>
      <c r="S185" s="1">
        <f ca="1">E185*Surge_Predicted_Impact!$D$56</f>
        <v>6.1617175423161891E-6</v>
      </c>
      <c r="T185" s="6">
        <f ca="1">T184*(1-1/Surge_Predicted_Impact!$C$65)+S185</f>
        <v>1.6028181242094011E-4</v>
      </c>
      <c r="U185" s="1">
        <f ca="1">E185*Surge_Predicted_Impact!$D$57</f>
        <v>9.8587480677059021E-6</v>
      </c>
      <c r="V185" s="6">
        <f ca="1">U184*(1-1/Surge_Predicted_Impact!$C$66)+U185</f>
        <v>9.8587480677059021E-6</v>
      </c>
      <c r="W185" s="5">
        <f>Surge_Predicted_Impact!$C$72</f>
        <v>0</v>
      </c>
      <c r="X185" s="160">
        <f>Surge_Predicted_Impact!$C$73</f>
        <v>0</v>
      </c>
      <c r="Y185" s="5">
        <f>Surge_Predicted_Impact!$C$74</f>
        <v>0</v>
      </c>
      <c r="Z185" s="5">
        <f>Surge_Predicted_Impact!$C$75</f>
        <v>0</v>
      </c>
      <c r="AA185" s="5">
        <f>Surge_Predicted_Impact!$C$76</f>
        <v>0</v>
      </c>
      <c r="AC185" s="18">
        <f ca="1">_xlfn.CEILING.MATH(G185/Surge_Predicted_Impact!$C$92)*(24/Surge_Predicted_Impact!$C$89)*(7/Surge_Predicted_Impact!$C$90)</f>
        <v>5.25</v>
      </c>
      <c r="AD185" s="18">
        <f ca="1">_xlfn.CEILING.MATH(R185/Surge_Predicted_Impact!$C$93)*(24/Surge_Predicted_Impact!$C$89)*(7/Surge_Predicted_Impact!$C$90)</f>
        <v>5.25</v>
      </c>
      <c r="AE185" s="1">
        <f t="shared" ca="1" si="46"/>
        <v>10.5</v>
      </c>
      <c r="AF185" s="1">
        <f ca="1">_xlfn.CEILING.MATH(N185/Surge_Predicted_Impact!$C$94)*24/Surge_Predicted_Impact!$C$89*7/Surge_Predicted_Impact!$C$90</f>
        <v>5.25</v>
      </c>
      <c r="AG185" s="1">
        <f ca="1">_xlfn.CEILING.MATH(T185/Surge_Predicted_Impact!$C$95)*24/Surge_Predicted_Impact!$C$89*7/Surge_Predicted_Impact!$C$90</f>
        <v>5.25</v>
      </c>
      <c r="AH185" s="1">
        <f ca="1">_xlfn.CEILING.MATH(V185/Surge_Predicted_Impact!$C$96)*24/Surge_Predicted_Impact!$C$89*7/Surge_Predicted_Impact!$C$90</f>
        <v>5.25</v>
      </c>
      <c r="AI185" s="18">
        <f t="shared" ca="1" si="61"/>
        <v>26.25</v>
      </c>
      <c r="AJ185" s="41"/>
      <c r="AK185" s="23">
        <f ca="1">_xlfn.CEILING.MATH(G185/Surge_Predicted_Impact!$C$103)*24/Surge_Predicted_Impact!$C$100*7/Surge_Predicted_Impact!$C$101</f>
        <v>5.25</v>
      </c>
      <c r="AL185" s="23">
        <f ca="1">_xlfn.CEILING.MATH(R185/Surge_Predicted_Impact!$C$104)*24/Surge_Predicted_Impact!$C$100*7/Surge_Predicted_Impact!$C$101</f>
        <v>5.25</v>
      </c>
      <c r="AM185" s="23">
        <f ca="1">_xlfn.CEILING.MATH(N185/Surge_Predicted_Impact!$C$105)*24/Surge_Predicted_Impact!$C$100*7/Surge_Predicted_Impact!$C$101</f>
        <v>5.25</v>
      </c>
      <c r="AN185" s="23">
        <f ca="1">_xlfn.CEILING.MATH(T185/Surge_Predicted_Impact!$C$106)*24/Surge_Predicted_Impact!$C$100*7/Surge_Predicted_Impact!$C$101</f>
        <v>5.25</v>
      </c>
      <c r="AO185" s="23">
        <f ca="1">_xlfn.CEILING.MATH(V185/Surge_Predicted_Impact!$C$107)*24/Surge_Predicted_Impact!$C$100*7/Surge_Predicted_Impact!$C$101</f>
        <v>5.25</v>
      </c>
      <c r="AP185" s="1">
        <f t="shared" ca="1" si="47"/>
        <v>26.25</v>
      </c>
      <c r="AR185" s="38">
        <f ca="1">G185/Surge_Predicted_Impact!$C$81</f>
        <v>4.2592953234045848E-2</v>
      </c>
      <c r="AS185" s="38">
        <f ca="1">$R185/Surge_Predicted_Impact!$C$82</f>
        <v>0.56722019171721993</v>
      </c>
      <c r="AT185" s="38">
        <f t="shared" ca="1" si="48"/>
        <v>0.60981314495126582</v>
      </c>
      <c r="AU185" s="38">
        <f ca="1">N185/Surge_Predicted_Impact!$C$83</f>
        <v>4.3318614840650707E-2</v>
      </c>
      <c r="AV185" s="38">
        <f ca="1">T185/Surge_Predicted_Impact!$C$84</f>
        <v>8.0140906210470056E-5</v>
      </c>
      <c r="AW185" s="38">
        <f ca="1">V185/Surge_Predicted_Impact!$C$85</f>
        <v>2.4646870169264755E-6</v>
      </c>
      <c r="AX185" s="38">
        <f t="shared" ca="1" si="49"/>
        <v>0.65321436538514388</v>
      </c>
      <c r="AZ185" s="1">
        <f ca="1">(AE185-BA184)*Surge_Predicted_Impact!$C$124</f>
        <v>8.5137405831193877E-2</v>
      </c>
      <c r="BA185" s="1">
        <f ca="1">BA184*(1-1/Surge_Predicted_Impact!$C$125)+AZ185</f>
        <v>1.929521150077476</v>
      </c>
      <c r="BB185" s="37">
        <f t="shared" ca="1" si="62"/>
        <v>12.429521150077477</v>
      </c>
      <c r="BC185" s="1">
        <f ca="1">(AF185-BD184)*Surge_Predicted_Impact!$C$124</f>
        <v>4.4935564282315141E-2</v>
      </c>
      <c r="BD185" s="1">
        <f ca="1">BD184*(1-1/Surge_Predicted_Impact!$C$125)+BC185</f>
        <v>0.74734745235305222</v>
      </c>
      <c r="BE185" s="37">
        <f t="shared" ca="1" si="65"/>
        <v>5.9973474523530523</v>
      </c>
      <c r="BF185" s="1">
        <f ca="1">(AI185-BG184)*Surge_Predicted_Impact!$C$124</f>
        <v>0.22217815892370715</v>
      </c>
      <c r="BG185" s="1">
        <f ca="1">BG184*(1-1/Surge_Predicted_Impact!$C$125)+BF185</f>
        <v>3.9663491160080442</v>
      </c>
      <c r="BH185" s="37">
        <f t="shared" ca="1" si="66"/>
        <v>30.216349116008043</v>
      </c>
      <c r="BJ185" s="1">
        <f ca="1">(AT185-BK184)*Surge_Predicted_Impact!$C$124</f>
        <v>2.9920523412049877E-3</v>
      </c>
      <c r="BK185" s="1">
        <f ca="1">BK184*(1-1/Surge_Predicted_Impact!$C$125)+BJ185</f>
        <v>0.29141368382691724</v>
      </c>
      <c r="BL185" s="37">
        <f t="shared" ca="1" si="63"/>
        <v>0.90122682877818305</v>
      </c>
      <c r="BM185" s="1">
        <f ca="1">(AU185-BN184)*Surge_Predicted_Impact!$C$124</f>
        <v>1.9118208772648409E-4</v>
      </c>
      <c r="BN185" s="1">
        <f ca="1">BN184*(1-1/Surge_Predicted_Impact!$C$125)+BM185</f>
        <v>2.2662987722300049E-2</v>
      </c>
      <c r="BO185" s="37">
        <f t="shared" ca="1" si="64"/>
        <v>6.5981602562950756E-2</v>
      </c>
      <c r="BP185" s="1">
        <f ca="1">(AX185-AY184)*Surge_Predicted_Impact!$C$124</f>
        <v>6.5321436538514389E-3</v>
      </c>
      <c r="BQ185" s="1">
        <f ca="1">BQ184*(1-1/Surge_Predicted_Impact!$C$125)+BP185</f>
        <v>0.51541119008423453</v>
      </c>
      <c r="BR185" s="1">
        <f t="shared" ca="1" si="67"/>
        <v>1.1686255554693785</v>
      </c>
      <c r="BS185" s="1">
        <f ca="1">(AP185-AQ184)*Surge_Predicted_Impact!$C$124</f>
        <v>0.26250000000000001</v>
      </c>
      <c r="BT185" s="1">
        <f ca="1">BT184*(1-1/Surge_Predicted_Impact!$C$125)+BS185</f>
        <v>4.2963961084837647</v>
      </c>
      <c r="BU185" s="1">
        <f t="shared" ca="1" si="68"/>
        <v>30.546396108483766</v>
      </c>
      <c r="BW185" s="1">
        <f>Surge_Predicted_Impact!$C$112</f>
        <v>0</v>
      </c>
      <c r="BX185" s="1">
        <f>Surge_Predicted_Impact!$C$113</f>
        <v>0</v>
      </c>
      <c r="BY185" s="152">
        <f>Surge_Predicted_Impact!$C$114</f>
        <v>0</v>
      </c>
      <c r="BZ185" s="152">
        <f>Surge_Predicted_Impact!$C$115</f>
        <v>0</v>
      </c>
      <c r="CA185" s="152">
        <f t="shared" si="54"/>
        <v>0</v>
      </c>
      <c r="CB185" s="1">
        <f>Surge_Predicted_Impact!$C$117</f>
        <v>0</v>
      </c>
      <c r="CC185" s="1">
        <f>Surge_Predicted_Impact!$C$118</f>
        <v>0</v>
      </c>
      <c r="CD185" s="1">
        <f>Surge_Predicted_Impact!$C$119</f>
        <v>0</v>
      </c>
      <c r="CE185" s="1">
        <f t="shared" si="55"/>
        <v>0</v>
      </c>
      <c r="CF185" s="152">
        <f>Surge_Predicted_Impact!$C$120</f>
        <v>0</v>
      </c>
      <c r="CH185" s="1">
        <f ca="1">D185*Surge_Predicted_Impact!$C$135</f>
        <v>140.86591427429872</v>
      </c>
      <c r="CI185" s="18">
        <f ca="1">(C185-C184)*Surge_Predicted_Impact!$C$135</f>
        <v>1.2836911546764895</v>
      </c>
      <c r="CJ185" s="18">
        <f ca="1">CJ184*(1- 1/Surge_Predicted_Impact!$C$137)+CI185</f>
        <v>33.392044254417449</v>
      </c>
      <c r="CK185" s="18">
        <f t="shared" ca="1" si="56"/>
        <v>32.10835309974096</v>
      </c>
      <c r="CL185" s="1">
        <f ca="1">CJ185*(1-Surge_Predicted_Impact!$C$136)</f>
        <v>28.383237616254831</v>
      </c>
      <c r="CM185" s="1">
        <f ca="1">CJ185*(1+Surge_Predicted_Impact!$C$136)</f>
        <v>38.400850892580067</v>
      </c>
      <c r="CN185" s="1">
        <f ca="1">CI185/Surge_Predicted_Impact!$C$138</f>
        <v>0.25673823093529791</v>
      </c>
      <c r="CO185" s="1">
        <f ca="1">CK185/Surge_Predicted_Impact!$C$140</f>
        <v>1.2843341239896384</v>
      </c>
      <c r="CP185" s="1">
        <f t="shared" ca="1" si="57"/>
        <v>1.5410723549249363</v>
      </c>
      <c r="CQ185" s="1">
        <f ca="1">CI185/(Surge_Predicted_Impact!$C$138 + Surge_Predicted_Impact!$C$139)</f>
        <v>0.21394852577941492</v>
      </c>
      <c r="CR185" s="1">
        <f ca="1">CK185/(Surge_Predicted_Impact!$C$140 + Surge_Predicted_Impact!$C$141)</f>
        <v>1.2349366576823446</v>
      </c>
      <c r="CS185" s="152">
        <f>Surge_Predicted_Impact!$C$151</f>
        <v>12000</v>
      </c>
      <c r="CT185" s="152"/>
      <c r="CU185" s="1">
        <f ca="1">Surge_Predicted_Impact!$C$146*(Calculation!E185-Calculation!H185)</f>
        <v>5.902557627829319E-5</v>
      </c>
      <c r="CV185" s="1">
        <f ca="1">H184*1/Surge_Predicted_Impact!$C$60</f>
        <v>1.9482193118452045E-2</v>
      </c>
      <c r="CW185" s="1">
        <f ca="1">CV185*Surge_Predicted_Impact!$C$144+CU185</f>
        <v>1.0331352322008954E-3</v>
      </c>
      <c r="CX185" s="1">
        <f ca="1">CX184*(1-1/Surge_Predicted_Impact!$C$147)+CW184</f>
        <v>2.6228424352531499</v>
      </c>
      <c r="CY185" s="1">
        <f ca="1">$CX185*(1-Surge_Predicted_Impact!$C$145)</f>
        <v>1.9671318264398625</v>
      </c>
      <c r="CZ185" s="1">
        <f ca="1">$CX185*(1+Surge_Predicted_Impact!$C$145)</f>
        <v>3.2785530440664372</v>
      </c>
      <c r="DA185" s="1">
        <f ca="1">CX185/Surge_Predicted_Impact!$C$148</f>
        <v>0.87428081175104999</v>
      </c>
      <c r="DB185" s="152">
        <f>Surge_Predicted_Impact!$C$152</f>
        <v>0</v>
      </c>
    </row>
    <row r="186" spans="2:106" x14ac:dyDescent="0.25">
      <c r="B186" s="30">
        <f t="shared" si="58"/>
        <v>44075</v>
      </c>
      <c r="C186" s="18">
        <f ca="1">INDIRECT(_xlfn.CONCAT(EpidemiologicalModel_Selection!$C$2,"!",EpidemiologicalModel_Selection!$C$5,ROW()-1))</f>
        <v>73742.033941040543</v>
      </c>
      <c r="D186" s="18">
        <f ca="1">INDIRECT(_xlfn.CONCAT(EpidemiologicalModel_Selection!$C$2,"!",EpidemiologicalModel_Selection!$C$3,ROW()-1))</f>
        <v>13.200696784236023</v>
      </c>
      <c r="E186" s="37">
        <f ca="1">INDIRECT(_xlfn.CONCAT(EpidemiologicalModel_Selection!$C$2,"!",EpidemiologicalModel_Selection!$C$4,ROW()-1))</f>
        <v>0.12029045876552118</v>
      </c>
      <c r="F186" s="37">
        <f ca="1">E186*Surge_Predicted_Impact!$D$53</f>
        <v>1.0200630903316197E-2</v>
      </c>
      <c r="G186" s="6">
        <f t="shared" ca="1" si="59"/>
        <v>0.11972536779086267</v>
      </c>
      <c r="H186" s="24">
        <f ca="1">H185*(1-1/Surge_Predicted_Impact!$C$60)+F186</f>
        <v>0.11972536779086267</v>
      </c>
      <c r="I186" s="24">
        <f ca="1">(1-Surge_Predicted_Impact!$C$68)*Calculation!O185</f>
        <v>1.1413839489710736E-2</v>
      </c>
      <c r="J186" s="24">
        <f ca="1">I186+(J185*(1-1/Surge_Predicted_Impact!$C$63))</f>
        <v>0.13858597996521418</v>
      </c>
      <c r="K186" s="24">
        <f ca="1">(1/Surge_Predicted_Impact!$C$62)*Calculation!L185</f>
        <v>5.1660407144678878E-3</v>
      </c>
      <c r="L186" s="24">
        <f ca="1">M186+L185*(1-1/Surge_Predicted_Impact!$C$62)</f>
        <v>5.7981236263295766E-2</v>
      </c>
      <c r="M186" s="1">
        <f ca="1">E186*Surge_Predicted_Impact!$D$55</f>
        <v>1.1547884041490045E-3</v>
      </c>
      <c r="N186" s="6">
        <f ca="1">N185*(1-1/Surge_Predicted_Impact!$C$64)+K186</f>
        <v>8.0973616685606625E-2</v>
      </c>
      <c r="O186" s="24">
        <f ca="1">N185*1/Surge_Predicted_Impact!$C$64</f>
        <v>1.0829653710162677E-2</v>
      </c>
      <c r="P186" s="1">
        <f ca="1">E186*Surge_Predicted_Impact!$D$54</f>
        <v>7.8910540950181875E-3</v>
      </c>
      <c r="Q186" s="1">
        <f ca="1">Q185*(1-1/Surge_Predicted_Impact!$C$61)+P186</f>
        <v>0.86596570904589387</v>
      </c>
      <c r="R186" s="6">
        <f t="shared" ca="1" si="60"/>
        <v>1.0625329252744038</v>
      </c>
      <c r="S186" s="1">
        <f ca="1">E186*Surge_Predicted_Impact!$D$56</f>
        <v>5.7739420207450225E-6</v>
      </c>
      <c r="T186" s="6">
        <f ca="1">T185*(1-1/Surge_Predicted_Impact!$C$65)+S186</f>
        <v>1.5002757319959115E-4</v>
      </c>
      <c r="U186" s="1">
        <f ca="1">E186*Surge_Predicted_Impact!$D$57</f>
        <v>9.2383072331920364E-6</v>
      </c>
      <c r="V186" s="6">
        <f ca="1">U185*(1-1/Surge_Predicted_Impact!$C$66)+U186</f>
        <v>9.2383072331920364E-6</v>
      </c>
      <c r="W186" s="5">
        <f>Surge_Predicted_Impact!$C$72</f>
        <v>0</v>
      </c>
      <c r="X186" s="160">
        <f>Surge_Predicted_Impact!$C$73</f>
        <v>0</v>
      </c>
      <c r="Y186" s="5">
        <f>Surge_Predicted_Impact!$C$74</f>
        <v>0</v>
      </c>
      <c r="Z186" s="5">
        <f>Surge_Predicted_Impact!$C$75</f>
        <v>0</v>
      </c>
      <c r="AA186" s="5">
        <f>Surge_Predicted_Impact!$C$76</f>
        <v>0</v>
      </c>
      <c r="AC186" s="18">
        <f ca="1">_xlfn.CEILING.MATH(G186/Surge_Predicted_Impact!$C$92)*(24/Surge_Predicted_Impact!$C$89)*(7/Surge_Predicted_Impact!$C$90)</f>
        <v>5.25</v>
      </c>
      <c r="AD186" s="18">
        <f ca="1">_xlfn.CEILING.MATH(R186/Surge_Predicted_Impact!$C$93)*(24/Surge_Predicted_Impact!$C$89)*(7/Surge_Predicted_Impact!$C$90)</f>
        <v>5.25</v>
      </c>
      <c r="AE186" s="1">
        <f t="shared" ca="1" si="46"/>
        <v>10.5</v>
      </c>
      <c r="AF186" s="1">
        <f ca="1">_xlfn.CEILING.MATH(N186/Surge_Predicted_Impact!$C$94)*24/Surge_Predicted_Impact!$C$89*7/Surge_Predicted_Impact!$C$90</f>
        <v>5.25</v>
      </c>
      <c r="AG186" s="1">
        <f ca="1">_xlfn.CEILING.MATH(T186/Surge_Predicted_Impact!$C$95)*24/Surge_Predicted_Impact!$C$89*7/Surge_Predicted_Impact!$C$90</f>
        <v>5.25</v>
      </c>
      <c r="AH186" s="1">
        <f ca="1">_xlfn.CEILING.MATH(V186/Surge_Predicted_Impact!$C$96)*24/Surge_Predicted_Impact!$C$89*7/Surge_Predicted_Impact!$C$90</f>
        <v>5.25</v>
      </c>
      <c r="AI186" s="18">
        <f t="shared" ca="1" si="61"/>
        <v>26.25</v>
      </c>
      <c r="AJ186" s="41"/>
      <c r="AK186" s="23">
        <f ca="1">_xlfn.CEILING.MATH(G186/Surge_Predicted_Impact!$C$103)*24/Surge_Predicted_Impact!$C$100*7/Surge_Predicted_Impact!$C$101</f>
        <v>5.25</v>
      </c>
      <c r="AL186" s="23">
        <f ca="1">_xlfn.CEILING.MATH(R186/Surge_Predicted_Impact!$C$104)*24/Surge_Predicted_Impact!$C$100*7/Surge_Predicted_Impact!$C$101</f>
        <v>5.25</v>
      </c>
      <c r="AM186" s="23">
        <f ca="1">_xlfn.CEILING.MATH(N186/Surge_Predicted_Impact!$C$105)*24/Surge_Predicted_Impact!$C$100*7/Surge_Predicted_Impact!$C$101</f>
        <v>5.25</v>
      </c>
      <c r="AN186" s="23">
        <f ca="1">_xlfn.CEILING.MATH(T186/Surge_Predicted_Impact!$C$106)*24/Surge_Predicted_Impact!$C$100*7/Surge_Predicted_Impact!$C$101</f>
        <v>5.25</v>
      </c>
      <c r="AO186" s="23">
        <f ca="1">_xlfn.CEILING.MATH(V186/Surge_Predicted_Impact!$C$107)*24/Surge_Predicted_Impact!$C$100*7/Surge_Predicted_Impact!$C$101</f>
        <v>5.25</v>
      </c>
      <c r="AP186" s="1">
        <f t="shared" ca="1" si="47"/>
        <v>26.25</v>
      </c>
      <c r="AR186" s="38">
        <f ca="1">G186/Surge_Predicted_Impact!$C$81</f>
        <v>3.9908455930287558E-2</v>
      </c>
      <c r="AS186" s="38">
        <f ca="1">$R186/Surge_Predicted_Impact!$C$82</f>
        <v>0.5312664626372019</v>
      </c>
      <c r="AT186" s="38">
        <f t="shared" ca="1" si="48"/>
        <v>0.57117491856748948</v>
      </c>
      <c r="AU186" s="38">
        <f ca="1">N186/Surge_Predicted_Impact!$C$83</f>
        <v>4.0486808342803313E-2</v>
      </c>
      <c r="AV186" s="38">
        <f ca="1">T186/Surge_Predicted_Impact!$C$84</f>
        <v>7.5013786599795575E-5</v>
      </c>
      <c r="AW186" s="38">
        <f ca="1">V186/Surge_Predicted_Impact!$C$85</f>
        <v>2.3095768082980091E-6</v>
      </c>
      <c r="AX186" s="38">
        <f t="shared" ca="1" si="49"/>
        <v>0.6117390502737009</v>
      </c>
      <c r="AZ186" s="1">
        <f ca="1">(AE186-BA185)*Surge_Predicted_Impact!$C$124</f>
        <v>8.5704788499225235E-2</v>
      </c>
      <c r="BA186" s="1">
        <f ca="1">BA185*(1-1/Surge_Predicted_Impact!$C$125)+AZ186</f>
        <v>1.8774029992854531</v>
      </c>
      <c r="BB186" s="37">
        <f t="shared" ca="1" si="62"/>
        <v>12.377402999285453</v>
      </c>
      <c r="BC186" s="1">
        <f ca="1">(AF186-BD185)*Surge_Predicted_Impact!$C$124</f>
        <v>4.502652547646948E-2</v>
      </c>
      <c r="BD186" s="1">
        <f ca="1">BD185*(1-1/Surge_Predicted_Impact!$C$125)+BC186</f>
        <v>0.73899201694716088</v>
      </c>
      <c r="BE186" s="37">
        <f t="shared" ca="1" si="65"/>
        <v>5.9889920169471607</v>
      </c>
      <c r="BF186" s="1">
        <f ca="1">(AI186-BG185)*Surge_Predicted_Impact!$C$124</f>
        <v>0.22283650883991957</v>
      </c>
      <c r="BG186" s="1">
        <f ca="1">BG185*(1-1/Surge_Predicted_Impact!$C$125)+BF186</f>
        <v>3.905874973704532</v>
      </c>
      <c r="BH186" s="37">
        <f t="shared" ca="1" si="66"/>
        <v>30.155874973704531</v>
      </c>
      <c r="BJ186" s="1">
        <f ca="1">(AT186-BK185)*Surge_Predicted_Impact!$C$124</f>
        <v>2.7976123474057223E-3</v>
      </c>
      <c r="BK186" s="1">
        <f ca="1">BK185*(1-1/Surge_Predicted_Impact!$C$125)+BJ186</f>
        <v>0.27339603304382887</v>
      </c>
      <c r="BL186" s="37">
        <f t="shared" ca="1" si="63"/>
        <v>0.84457095161131834</v>
      </c>
      <c r="BM186" s="1">
        <f ca="1">(AU186-BN185)*Surge_Predicted_Impact!$C$124</f>
        <v>1.7823820620503265E-4</v>
      </c>
      <c r="BN186" s="1">
        <f ca="1">BN185*(1-1/Surge_Predicted_Impact!$C$125)+BM186</f>
        <v>2.1222441091197936E-2</v>
      </c>
      <c r="BO186" s="37">
        <f t="shared" ca="1" si="64"/>
        <v>6.1709249434001245E-2</v>
      </c>
      <c r="BP186" s="1">
        <f ca="1">(AX186-AY185)*Surge_Predicted_Impact!$C$124</f>
        <v>6.1173905027370095E-3</v>
      </c>
      <c r="BQ186" s="1">
        <f ca="1">BQ185*(1-1/Surge_Predicted_Impact!$C$125)+BP186</f>
        <v>0.48471349558095483</v>
      </c>
      <c r="BR186" s="1">
        <f t="shared" ca="1" si="67"/>
        <v>1.0964525458546557</v>
      </c>
      <c r="BS186" s="1">
        <f ca="1">(AP186-AQ185)*Surge_Predicted_Impact!$C$124</f>
        <v>0.26250000000000001</v>
      </c>
      <c r="BT186" s="1">
        <f ca="1">BT185*(1-1/Surge_Predicted_Impact!$C$125)+BS186</f>
        <v>4.2520106721634958</v>
      </c>
      <c r="BU186" s="1">
        <f t="shared" ca="1" si="68"/>
        <v>30.502010672163497</v>
      </c>
      <c r="BW186" s="1">
        <f>Surge_Predicted_Impact!$C$112</f>
        <v>0</v>
      </c>
      <c r="BX186" s="1">
        <f>Surge_Predicted_Impact!$C$113</f>
        <v>0</v>
      </c>
      <c r="BY186" s="152">
        <f>Surge_Predicted_Impact!$C$114</f>
        <v>0</v>
      </c>
      <c r="BZ186" s="152">
        <f>Surge_Predicted_Impact!$C$115</f>
        <v>0</v>
      </c>
      <c r="CA186" s="152">
        <f t="shared" si="54"/>
        <v>0</v>
      </c>
      <c r="CB186" s="1">
        <f>Surge_Predicted_Impact!$C$117</f>
        <v>0</v>
      </c>
      <c r="CC186" s="1">
        <f>Surge_Predicted_Impact!$C$118</f>
        <v>0</v>
      </c>
      <c r="CD186" s="1">
        <f>Surge_Predicted_Impact!$C$119</f>
        <v>0</v>
      </c>
      <c r="CE186" s="1">
        <f t="shared" si="55"/>
        <v>0</v>
      </c>
      <c r="CF186" s="152">
        <f>Surge_Predicted_Impact!$C$120</f>
        <v>0</v>
      </c>
      <c r="CH186" s="1">
        <f ca="1">D186*Surge_Predicted_Impact!$C$135</f>
        <v>132.00696784236021</v>
      </c>
      <c r="CI186" s="18">
        <f ca="1">(C186-C185)*Surge_Predicted_Impact!$C$135</f>
        <v>1.2029045876988675</v>
      </c>
      <c r="CJ186" s="18">
        <f ca="1">CJ185*(1- 1/Surge_Predicted_Impact!$C$137)+CI186</f>
        <v>31.255744416674574</v>
      </c>
      <c r="CK186" s="18">
        <f t="shared" ca="1" si="56"/>
        <v>30.052839828975706</v>
      </c>
      <c r="CL186" s="1">
        <f ca="1">CJ186*(1-Surge_Predicted_Impact!$C$136)</f>
        <v>26.567382754173387</v>
      </c>
      <c r="CM186" s="1">
        <f ca="1">CJ186*(1+Surge_Predicted_Impact!$C$136)</f>
        <v>35.944106079175761</v>
      </c>
      <c r="CN186" s="1">
        <f ca="1">CI186/Surge_Predicted_Impact!$C$138</f>
        <v>0.24058091753977351</v>
      </c>
      <c r="CO186" s="1">
        <f ca="1">CK186/Surge_Predicted_Impact!$C$140</f>
        <v>1.2021135931590283</v>
      </c>
      <c r="CP186" s="1">
        <f t="shared" ca="1" si="57"/>
        <v>1.4426945106988018</v>
      </c>
      <c r="CQ186" s="1">
        <f ca="1">CI186/(Surge_Predicted_Impact!$C$138 + Surge_Predicted_Impact!$C$139)</f>
        <v>0.20048409794981126</v>
      </c>
      <c r="CR186" s="1">
        <f ca="1">CK186/(Surge_Predicted_Impact!$C$140 + Surge_Predicted_Impact!$C$141)</f>
        <v>1.155878454960604</v>
      </c>
      <c r="CS186" s="152">
        <f>Surge_Predicted_Impact!$C$151</f>
        <v>12000</v>
      </c>
      <c r="CT186" s="152"/>
      <c r="CU186" s="1">
        <f ca="1">Surge_Predicted_Impact!$C$146*(Calculation!E186-Calculation!H186)</f>
        <v>5.6509097465851088E-5</v>
      </c>
      <c r="CV186" s="1">
        <f ca="1">H185*1/Surge_Predicted_Impact!$C$60</f>
        <v>1.8254122814591076E-2</v>
      </c>
      <c r="CW186" s="1">
        <f ca="1">CV186*Surge_Predicted_Impact!$C$144+CU186</f>
        <v>9.6921523819540497E-4</v>
      </c>
      <c r="CX186" s="1">
        <f ca="1">CX185*(1-1/Surge_Predicted_Impact!$C$147)+CW185</f>
        <v>2.4927334487226931</v>
      </c>
      <c r="CY186" s="1">
        <f ca="1">$CX186*(1-Surge_Predicted_Impact!$C$145)</f>
        <v>1.8695500865420198</v>
      </c>
      <c r="CZ186" s="1">
        <f ca="1">$CX186*(1+Surge_Predicted_Impact!$C$145)</f>
        <v>3.1159168109033661</v>
      </c>
      <c r="DA186" s="1">
        <f ca="1">CX186/Surge_Predicted_Impact!$C$148</f>
        <v>0.83091114957423107</v>
      </c>
      <c r="DB186" s="152">
        <f>Surge_Predicted_Impact!$C$152</f>
        <v>0</v>
      </c>
    </row>
    <row r="187" spans="2:106" x14ac:dyDescent="0.25">
      <c r="B187" s="30">
        <f t="shared" si="58"/>
        <v>44076</v>
      </c>
      <c r="C187" s="18">
        <f ca="1">INDIRECT(_xlfn.CONCAT(EpidemiologicalModel_Selection!$C$2,"!",EpidemiologicalModel_Selection!$C$5,ROW()-1))</f>
        <v>73742.146661542924</v>
      </c>
      <c r="D187" s="18">
        <f ca="1">INDIRECT(_xlfn.CONCAT(EpidemiologicalModel_Selection!$C$2,"!",EpidemiologicalModel_Selection!$C$3,ROW()-1))</f>
        <v>12.370510373459449</v>
      </c>
      <c r="E187" s="37">
        <f ca="1">INDIRECT(_xlfn.CONCAT(EpidemiologicalModel_Selection!$C$2,"!",EpidemiologicalModel_Selection!$C$4,ROW()-1))</f>
        <v>0.11272050238294468</v>
      </c>
      <c r="F187" s="37">
        <f ca="1">E187*Surge_Predicted_Impact!$D$53</f>
        <v>9.5586986020737078E-3</v>
      </c>
      <c r="G187" s="6">
        <f t="shared" ca="1" si="59"/>
        <v>0.11218044242281314</v>
      </c>
      <c r="H187" s="24">
        <f ca="1">H186*(1-1/Surge_Predicted_Impact!$C$60)+F187</f>
        <v>0.11218044242281314</v>
      </c>
      <c r="I187" s="24">
        <f ca="1">(1-Surge_Predicted_Impact!$C$68)*Calculation!O186</f>
        <v>1.0667208904510237E-2</v>
      </c>
      <c r="J187" s="24">
        <f ca="1">I187+(J186*(1-1/Surge_Predicted_Impact!$C$63))</f>
        <v>0.1294551917318367</v>
      </c>
      <c r="K187" s="24">
        <f ca="1">(1/Surge_Predicted_Impact!$C$62)*Calculation!L186</f>
        <v>4.8317696886079802E-3</v>
      </c>
      <c r="L187" s="24">
        <f ca="1">M187+L186*(1-1/Surge_Predicted_Impact!$C$62)</f>
        <v>5.4231583397564051E-2</v>
      </c>
      <c r="M187" s="1">
        <f ca="1">E187*Surge_Predicted_Impact!$D$55</f>
        <v>1.0821168228762699E-3</v>
      </c>
      <c r="N187" s="6">
        <f ca="1">N186*(1-1/Surge_Predicted_Impact!$C$64)+K187</f>
        <v>7.568368428851377E-2</v>
      </c>
      <c r="O187" s="24">
        <f ca="1">N186*1/Surge_Predicted_Impact!$C$64</f>
        <v>1.0121702085700828E-2</v>
      </c>
      <c r="P187" s="1">
        <f ca="1">E187*Surge_Predicted_Impact!$D$54</f>
        <v>7.3944649563211697E-3</v>
      </c>
      <c r="Q187" s="1">
        <f ca="1">Q186*(1-1/Surge_Predicted_Impact!$C$61)+P187</f>
        <v>0.81150548049893689</v>
      </c>
      <c r="R187" s="6">
        <f t="shared" ca="1" si="60"/>
        <v>0.99519225562833769</v>
      </c>
      <c r="S187" s="1">
        <f ca="1">E187*Surge_Predicted_Impact!$D$56</f>
        <v>5.4105841143813496E-6</v>
      </c>
      <c r="T187" s="6">
        <f ca="1">T186*(1-1/Surge_Predicted_Impact!$C$65)+S187</f>
        <v>1.4043539999401337E-4</v>
      </c>
      <c r="U187" s="1">
        <f ca="1">E187*Surge_Predicted_Impact!$D$57</f>
        <v>8.65693458301016E-6</v>
      </c>
      <c r="V187" s="6">
        <f ca="1">U186*(1-1/Surge_Predicted_Impact!$C$66)+U187</f>
        <v>8.65693458301016E-6</v>
      </c>
      <c r="W187" s="5">
        <f>Surge_Predicted_Impact!$C$72</f>
        <v>0</v>
      </c>
      <c r="X187" s="160">
        <f>Surge_Predicted_Impact!$C$73</f>
        <v>0</v>
      </c>
      <c r="Y187" s="5">
        <f>Surge_Predicted_Impact!$C$74</f>
        <v>0</v>
      </c>
      <c r="Z187" s="5">
        <f>Surge_Predicted_Impact!$C$75</f>
        <v>0</v>
      </c>
      <c r="AA187" s="5">
        <f>Surge_Predicted_Impact!$C$76</f>
        <v>0</v>
      </c>
      <c r="AC187" s="18">
        <f ca="1">_xlfn.CEILING.MATH(G187/Surge_Predicted_Impact!$C$92)*(24/Surge_Predicted_Impact!$C$89)*(7/Surge_Predicted_Impact!$C$90)</f>
        <v>5.25</v>
      </c>
      <c r="AD187" s="18">
        <f ca="1">_xlfn.CEILING.MATH(R187/Surge_Predicted_Impact!$C$93)*(24/Surge_Predicted_Impact!$C$89)*(7/Surge_Predicted_Impact!$C$90)</f>
        <v>5.25</v>
      </c>
      <c r="AE187" s="1">
        <f t="shared" ca="1" si="46"/>
        <v>10.5</v>
      </c>
      <c r="AF187" s="1">
        <f ca="1">_xlfn.CEILING.MATH(N187/Surge_Predicted_Impact!$C$94)*24/Surge_Predicted_Impact!$C$89*7/Surge_Predicted_Impact!$C$90</f>
        <v>5.25</v>
      </c>
      <c r="AG187" s="1">
        <f ca="1">_xlfn.CEILING.MATH(T187/Surge_Predicted_Impact!$C$95)*24/Surge_Predicted_Impact!$C$89*7/Surge_Predicted_Impact!$C$90</f>
        <v>5.25</v>
      </c>
      <c r="AH187" s="1">
        <f ca="1">_xlfn.CEILING.MATH(V187/Surge_Predicted_Impact!$C$96)*24/Surge_Predicted_Impact!$C$89*7/Surge_Predicted_Impact!$C$90</f>
        <v>5.25</v>
      </c>
      <c r="AI187" s="18">
        <f t="shared" ca="1" si="61"/>
        <v>26.25</v>
      </c>
      <c r="AJ187" s="41"/>
      <c r="AK187" s="23">
        <f ca="1">_xlfn.CEILING.MATH(G187/Surge_Predicted_Impact!$C$103)*24/Surge_Predicted_Impact!$C$100*7/Surge_Predicted_Impact!$C$101</f>
        <v>5.25</v>
      </c>
      <c r="AL187" s="23">
        <f ca="1">_xlfn.CEILING.MATH(R187/Surge_Predicted_Impact!$C$104)*24/Surge_Predicted_Impact!$C$100*7/Surge_Predicted_Impact!$C$101</f>
        <v>5.25</v>
      </c>
      <c r="AM187" s="23">
        <f ca="1">_xlfn.CEILING.MATH(N187/Surge_Predicted_Impact!$C$105)*24/Surge_Predicted_Impact!$C$100*7/Surge_Predicted_Impact!$C$101</f>
        <v>5.25</v>
      </c>
      <c r="AN187" s="23">
        <f ca="1">_xlfn.CEILING.MATH(T187/Surge_Predicted_Impact!$C$106)*24/Surge_Predicted_Impact!$C$100*7/Surge_Predicted_Impact!$C$101</f>
        <v>5.25</v>
      </c>
      <c r="AO187" s="23">
        <f ca="1">_xlfn.CEILING.MATH(V187/Surge_Predicted_Impact!$C$107)*24/Surge_Predicted_Impact!$C$100*7/Surge_Predicted_Impact!$C$101</f>
        <v>5.25</v>
      </c>
      <c r="AP187" s="1">
        <f t="shared" ca="1" si="47"/>
        <v>26.25</v>
      </c>
      <c r="AR187" s="38">
        <f ca="1">G187/Surge_Predicted_Impact!$C$81</f>
        <v>3.7393480807604379E-2</v>
      </c>
      <c r="AS187" s="38">
        <f ca="1">$R187/Surge_Predicted_Impact!$C$82</f>
        <v>0.49759612781416884</v>
      </c>
      <c r="AT187" s="38">
        <f t="shared" ca="1" si="48"/>
        <v>0.53498960862177325</v>
      </c>
      <c r="AU187" s="38">
        <f ca="1">N187/Surge_Predicted_Impact!$C$83</f>
        <v>3.7841842144256885E-2</v>
      </c>
      <c r="AV187" s="38">
        <f ca="1">T187/Surge_Predicted_Impact!$C$84</f>
        <v>7.0217699997006684E-5</v>
      </c>
      <c r="AW187" s="38">
        <f ca="1">V187/Surge_Predicted_Impact!$C$85</f>
        <v>2.16423364575254E-6</v>
      </c>
      <c r="AX187" s="38">
        <f t="shared" ca="1" si="49"/>
        <v>0.57290383269967293</v>
      </c>
      <c r="AZ187" s="1">
        <f ca="1">(AE187-BA186)*Surge_Predicted_Impact!$C$124</f>
        <v>8.6225970007145478E-2</v>
      </c>
      <c r="BA187" s="1">
        <f ca="1">BA186*(1-1/Surge_Predicted_Impact!$C$125)+AZ187</f>
        <v>1.8295287550579233</v>
      </c>
      <c r="BB187" s="37">
        <f t="shared" ca="1" si="62"/>
        <v>12.329528755057924</v>
      </c>
      <c r="BC187" s="1">
        <f ca="1">(AF187-BD186)*Surge_Predicted_Impact!$C$124</f>
        <v>4.5110079830528393E-2</v>
      </c>
      <c r="BD187" s="1">
        <f ca="1">BD186*(1-1/Surge_Predicted_Impact!$C$125)+BC187</f>
        <v>0.73131695271003494</v>
      </c>
      <c r="BE187" s="37">
        <f t="shared" ca="1" si="65"/>
        <v>5.9813169527100349</v>
      </c>
      <c r="BF187" s="1">
        <f ca="1">(AI187-BG186)*Surge_Predicted_Impact!$C$124</f>
        <v>0.22344125026295469</v>
      </c>
      <c r="BG187" s="1">
        <f ca="1">BG186*(1-1/Surge_Predicted_Impact!$C$125)+BF187</f>
        <v>3.8503251544171628</v>
      </c>
      <c r="BH187" s="37">
        <f t="shared" ca="1" si="66"/>
        <v>30.100325154417163</v>
      </c>
      <c r="BJ187" s="1">
        <f ca="1">(AT187-BK186)*Surge_Predicted_Impact!$C$124</f>
        <v>2.615935755779444E-3</v>
      </c>
      <c r="BK187" s="1">
        <f ca="1">BK186*(1-1/Surge_Predicted_Impact!$C$125)+BJ187</f>
        <v>0.25648368072504912</v>
      </c>
      <c r="BL187" s="37">
        <f t="shared" ca="1" si="63"/>
        <v>0.79147328934682237</v>
      </c>
      <c r="BM187" s="1">
        <f ca="1">(AU187-BN186)*Surge_Predicted_Impact!$C$124</f>
        <v>1.6619401053058949E-4</v>
      </c>
      <c r="BN187" s="1">
        <f ca="1">BN186*(1-1/Surge_Predicted_Impact!$C$125)+BM187</f>
        <v>1.9872746452357246E-2</v>
      </c>
      <c r="BO187" s="37">
        <f t="shared" ca="1" si="64"/>
        <v>5.771458859661413E-2</v>
      </c>
      <c r="BP187" s="1">
        <f ca="1">(AX187-AY186)*Surge_Predicted_Impact!$C$124</f>
        <v>5.7290383269967297E-3</v>
      </c>
      <c r="BQ187" s="1">
        <f ca="1">BQ186*(1-1/Surge_Predicted_Impact!$C$125)+BP187</f>
        <v>0.45582014136645482</v>
      </c>
      <c r="BR187" s="1">
        <f t="shared" ca="1" si="67"/>
        <v>1.0287239740661278</v>
      </c>
      <c r="BS187" s="1">
        <f ca="1">(AP187-AQ186)*Surge_Predicted_Impact!$C$124</f>
        <v>0.26250000000000001</v>
      </c>
      <c r="BT187" s="1">
        <f ca="1">BT186*(1-1/Surge_Predicted_Impact!$C$125)+BS187</f>
        <v>4.2107956241518174</v>
      </c>
      <c r="BU187" s="1">
        <f t="shared" ca="1" si="68"/>
        <v>30.460795624151817</v>
      </c>
      <c r="BW187" s="1">
        <f>Surge_Predicted_Impact!$C$112</f>
        <v>0</v>
      </c>
      <c r="BX187" s="1">
        <f>Surge_Predicted_Impact!$C$113</f>
        <v>0</v>
      </c>
      <c r="BY187" s="152">
        <f>Surge_Predicted_Impact!$C$114</f>
        <v>0</v>
      </c>
      <c r="BZ187" s="152">
        <f>Surge_Predicted_Impact!$C$115</f>
        <v>0</v>
      </c>
      <c r="CA187" s="152">
        <f t="shared" si="54"/>
        <v>0</v>
      </c>
      <c r="CB187" s="1">
        <f>Surge_Predicted_Impact!$C$117</f>
        <v>0</v>
      </c>
      <c r="CC187" s="1">
        <f>Surge_Predicted_Impact!$C$118</f>
        <v>0</v>
      </c>
      <c r="CD187" s="1">
        <f>Surge_Predicted_Impact!$C$119</f>
        <v>0</v>
      </c>
      <c r="CE187" s="1">
        <f t="shared" si="55"/>
        <v>0</v>
      </c>
      <c r="CF187" s="152">
        <f>Surge_Predicted_Impact!$C$120</f>
        <v>0</v>
      </c>
      <c r="CH187" s="1">
        <f ca="1">D187*Surge_Predicted_Impact!$C$135</f>
        <v>123.7051037345945</v>
      </c>
      <c r="CI187" s="18">
        <f ca="1">(C187-C186)*Surge_Predicted_Impact!$C$135</f>
        <v>1.127205023803981</v>
      </c>
      <c r="CJ187" s="18">
        <f ca="1">CJ186*(1- 1/Surge_Predicted_Impact!$C$137)+CI187</f>
        <v>29.257374998811098</v>
      </c>
      <c r="CK187" s="18">
        <f t="shared" ca="1" si="56"/>
        <v>28.130169975007117</v>
      </c>
      <c r="CL187" s="1">
        <f ca="1">CJ187*(1-Surge_Predicted_Impact!$C$136)</f>
        <v>24.868768748989432</v>
      </c>
      <c r="CM187" s="1">
        <f ca="1">CJ187*(1+Surge_Predicted_Impact!$C$136)</f>
        <v>33.645981248632758</v>
      </c>
      <c r="CN187" s="1">
        <f ca="1">CI187/Surge_Predicted_Impact!$C$138</f>
        <v>0.2254410047607962</v>
      </c>
      <c r="CO187" s="1">
        <f ca="1">CK187/Surge_Predicted_Impact!$C$140</f>
        <v>1.1252067990002848</v>
      </c>
      <c r="CP187" s="1">
        <f t="shared" ca="1" si="57"/>
        <v>1.350647803761081</v>
      </c>
      <c r="CQ187" s="1">
        <f ca="1">CI187/(Surge_Predicted_Impact!$C$138 + Surge_Predicted_Impact!$C$139)</f>
        <v>0.18786750396733018</v>
      </c>
      <c r="CR187" s="1">
        <f ca="1">CK187/(Surge_Predicted_Impact!$C$140 + Surge_Predicted_Impact!$C$141)</f>
        <v>1.0819296144233506</v>
      </c>
      <c r="CS187" s="152">
        <f>Surge_Predicted_Impact!$C$151</f>
        <v>12000</v>
      </c>
      <c r="CT187" s="152"/>
      <c r="CU187" s="1">
        <f ca="1">Surge_Predicted_Impact!$C$146*(Calculation!E187-Calculation!H187)</f>
        <v>5.4005996013153927E-5</v>
      </c>
      <c r="CV187" s="1">
        <f ca="1">H186*1/Surge_Predicted_Impact!$C$60</f>
        <v>1.7103623970123237E-2</v>
      </c>
      <c r="CW187" s="1">
        <f ca="1">CV187*Surge_Predicted_Impact!$C$144+CU187</f>
        <v>9.091871945193158E-4</v>
      </c>
      <c r="CX187" s="1">
        <f ca="1">CX186*(1-1/Surge_Predicted_Impact!$C$147)+CW186</f>
        <v>2.3690659915247534</v>
      </c>
      <c r="CY187" s="1">
        <f ca="1">$CX187*(1-Surge_Predicted_Impact!$C$145)</f>
        <v>1.7767994936435652</v>
      </c>
      <c r="CZ187" s="1">
        <f ca="1">$CX187*(1+Surge_Predicted_Impact!$C$145)</f>
        <v>2.9613324894059416</v>
      </c>
      <c r="DA187" s="1">
        <f ca="1">CX187/Surge_Predicted_Impact!$C$148</f>
        <v>0.78968866384158443</v>
      </c>
      <c r="DB187" s="152">
        <f>Surge_Predicted_Impact!$C$152</f>
        <v>0</v>
      </c>
    </row>
    <row r="188" spans="2:106" x14ac:dyDescent="0.25">
      <c r="B188" s="30">
        <f t="shared" si="58"/>
        <v>44077</v>
      </c>
      <c r="C188" s="18">
        <f ca="1">INDIRECT(_xlfn.CONCAT(EpidemiologicalModel_Selection!$C$2,"!",EpidemiologicalModel_Selection!$C$5,ROW()-1))</f>
        <v>73742.252288722346</v>
      </c>
      <c r="D188" s="18">
        <f ca="1">INDIRECT(_xlfn.CONCAT(EpidemiologicalModel_Selection!$C$2,"!",EpidemiologicalModel_Selection!$C$3,ROW()-1))</f>
        <v>11.592529669059404</v>
      </c>
      <c r="E188" s="37">
        <f ca="1">INDIRECT(_xlfn.CONCAT(EpidemiologicalModel_Selection!$C$2,"!",EpidemiologicalModel_Selection!$C$4,ROW()-1))</f>
        <v>0.1056271794186614</v>
      </c>
      <c r="F188" s="37">
        <f ca="1">E188*Surge_Predicted_Impact!$D$53</f>
        <v>8.957184814702486E-3</v>
      </c>
      <c r="G188" s="6">
        <f t="shared" ca="1" si="59"/>
        <v>0.10511184974854232</v>
      </c>
      <c r="H188" s="24">
        <f ca="1">H187*(1-1/Surge_Predicted_Impact!$C$60)+F188</f>
        <v>0.10511184974854232</v>
      </c>
      <c r="I188" s="24">
        <f ca="1">(1-Surge_Predicted_Impact!$C$68)*Calculation!O187</f>
        <v>9.9698765544153148E-3</v>
      </c>
      <c r="J188" s="24">
        <f ca="1">I188+(J187*(1-1/Surge_Predicted_Impact!$C$63))</f>
        <v>0.1209314694674182</v>
      </c>
      <c r="K188" s="24">
        <f ca="1">(1/Surge_Predicted_Impact!$C$62)*Calculation!L187</f>
        <v>4.5192986164636706E-3</v>
      </c>
      <c r="L188" s="24">
        <f ca="1">M188+L187*(1-1/Surge_Predicted_Impact!$C$62)</f>
        <v>5.0726305703519534E-2</v>
      </c>
      <c r="M188" s="1">
        <f ca="1">E188*Surge_Predicted_Impact!$D$55</f>
        <v>1.0140209224191504E-3</v>
      </c>
      <c r="N188" s="6">
        <f ca="1">N187*(1-1/Surge_Predicted_Impact!$C$64)+K188</f>
        <v>7.0742522368913222E-2</v>
      </c>
      <c r="O188" s="24">
        <f ca="1">N187*1/Surge_Predicted_Impact!$C$64</f>
        <v>9.4604605360642212E-3</v>
      </c>
      <c r="P188" s="1">
        <f ca="1">E188*Surge_Predicted_Impact!$D$54</f>
        <v>6.9291429698641865E-3</v>
      </c>
      <c r="Q188" s="1">
        <f ca="1">Q187*(1-1/Surge_Predicted_Impact!$C$61)+P188</f>
        <v>0.76046994629030551</v>
      </c>
      <c r="R188" s="6">
        <f t="shared" ca="1" si="60"/>
        <v>0.93212772146124323</v>
      </c>
      <c r="S188" s="1">
        <f ca="1">E188*Surge_Predicted_Impact!$D$56</f>
        <v>5.0701046120957522E-6</v>
      </c>
      <c r="T188" s="6">
        <f ca="1">T187*(1-1/Surge_Predicted_Impact!$C$65)+S188</f>
        <v>1.314619646067078E-4</v>
      </c>
      <c r="U188" s="1">
        <f ca="1">E188*Surge_Predicted_Impact!$D$57</f>
        <v>8.1121673793532038E-6</v>
      </c>
      <c r="V188" s="6">
        <f ca="1">U187*(1-1/Surge_Predicted_Impact!$C$66)+U188</f>
        <v>8.1121673793532038E-6</v>
      </c>
      <c r="W188" s="5">
        <f>Surge_Predicted_Impact!$C$72</f>
        <v>0</v>
      </c>
      <c r="X188" s="160">
        <f>Surge_Predicted_Impact!$C$73</f>
        <v>0</v>
      </c>
      <c r="Y188" s="5">
        <f>Surge_Predicted_Impact!$C$74</f>
        <v>0</v>
      </c>
      <c r="Z188" s="5">
        <f>Surge_Predicted_Impact!$C$75</f>
        <v>0</v>
      </c>
      <c r="AA188" s="5">
        <f>Surge_Predicted_Impact!$C$76</f>
        <v>0</v>
      </c>
      <c r="AC188" s="18">
        <f ca="1">_xlfn.CEILING.MATH(G188/Surge_Predicted_Impact!$C$92)*(24/Surge_Predicted_Impact!$C$89)*(7/Surge_Predicted_Impact!$C$90)</f>
        <v>5.25</v>
      </c>
      <c r="AD188" s="18">
        <f ca="1">_xlfn.CEILING.MATH(R188/Surge_Predicted_Impact!$C$93)*(24/Surge_Predicted_Impact!$C$89)*(7/Surge_Predicted_Impact!$C$90)</f>
        <v>5.25</v>
      </c>
      <c r="AE188" s="1">
        <f t="shared" ca="1" si="46"/>
        <v>10.5</v>
      </c>
      <c r="AF188" s="1">
        <f ca="1">_xlfn.CEILING.MATH(N188/Surge_Predicted_Impact!$C$94)*24/Surge_Predicted_Impact!$C$89*7/Surge_Predicted_Impact!$C$90</f>
        <v>5.25</v>
      </c>
      <c r="AG188" s="1">
        <f ca="1">_xlfn.CEILING.MATH(T188/Surge_Predicted_Impact!$C$95)*24/Surge_Predicted_Impact!$C$89*7/Surge_Predicted_Impact!$C$90</f>
        <v>5.25</v>
      </c>
      <c r="AH188" s="1">
        <f ca="1">_xlfn.CEILING.MATH(V188/Surge_Predicted_Impact!$C$96)*24/Surge_Predicted_Impact!$C$89*7/Surge_Predicted_Impact!$C$90</f>
        <v>5.25</v>
      </c>
      <c r="AI188" s="18">
        <f t="shared" ca="1" si="61"/>
        <v>26.25</v>
      </c>
      <c r="AJ188" s="41"/>
      <c r="AK188" s="23">
        <f ca="1">_xlfn.CEILING.MATH(G188/Surge_Predicted_Impact!$C$103)*24/Surge_Predicted_Impact!$C$100*7/Surge_Predicted_Impact!$C$101</f>
        <v>5.25</v>
      </c>
      <c r="AL188" s="23">
        <f ca="1">_xlfn.CEILING.MATH(R188/Surge_Predicted_Impact!$C$104)*24/Surge_Predicted_Impact!$C$100*7/Surge_Predicted_Impact!$C$101</f>
        <v>5.25</v>
      </c>
      <c r="AM188" s="23">
        <f ca="1">_xlfn.CEILING.MATH(N188/Surge_Predicted_Impact!$C$105)*24/Surge_Predicted_Impact!$C$100*7/Surge_Predicted_Impact!$C$101</f>
        <v>5.25</v>
      </c>
      <c r="AN188" s="23">
        <f ca="1">_xlfn.CEILING.MATH(T188/Surge_Predicted_Impact!$C$106)*24/Surge_Predicted_Impact!$C$100*7/Surge_Predicted_Impact!$C$101</f>
        <v>5.25</v>
      </c>
      <c r="AO188" s="23">
        <f ca="1">_xlfn.CEILING.MATH(V188/Surge_Predicted_Impact!$C$107)*24/Surge_Predicted_Impact!$C$100*7/Surge_Predicted_Impact!$C$101</f>
        <v>5.25</v>
      </c>
      <c r="AP188" s="1">
        <f t="shared" ca="1" si="47"/>
        <v>26.25</v>
      </c>
      <c r="AR188" s="38">
        <f ca="1">G188/Surge_Predicted_Impact!$C$81</f>
        <v>3.5037283249514106E-2</v>
      </c>
      <c r="AS188" s="38">
        <f ca="1">$R188/Surge_Predicted_Impact!$C$82</f>
        <v>0.46606386073062162</v>
      </c>
      <c r="AT188" s="38">
        <f t="shared" ca="1" si="48"/>
        <v>0.50110114398013572</v>
      </c>
      <c r="AU188" s="38">
        <f ca="1">N188/Surge_Predicted_Impact!$C$83</f>
        <v>3.5371261184456611E-2</v>
      </c>
      <c r="AV188" s="38">
        <f ca="1">T188/Surge_Predicted_Impact!$C$84</f>
        <v>6.5730982303353902E-5</v>
      </c>
      <c r="AW188" s="38">
        <f ca="1">V188/Surge_Predicted_Impact!$C$85</f>
        <v>2.028041844838301E-6</v>
      </c>
      <c r="AX188" s="38">
        <f t="shared" ca="1" si="49"/>
        <v>0.53654016418874051</v>
      </c>
      <c r="AZ188" s="1">
        <f ca="1">(AE188-BA187)*Surge_Predicted_Impact!$C$124</f>
        <v>8.6704712449420768E-2</v>
      </c>
      <c r="BA188" s="1">
        <f ca="1">BA187*(1-1/Surge_Predicted_Impact!$C$125)+AZ188</f>
        <v>1.7855528421460638</v>
      </c>
      <c r="BB188" s="37">
        <f t="shared" ca="1" si="62"/>
        <v>12.285552842146064</v>
      </c>
      <c r="BC188" s="1">
        <f ca="1">(AF188-BD187)*Surge_Predicted_Impact!$C$124</f>
        <v>4.5186830472899654E-2</v>
      </c>
      <c r="BD188" s="1">
        <f ca="1">BD187*(1-1/Surge_Predicted_Impact!$C$125)+BC188</f>
        <v>0.72426685798936064</v>
      </c>
      <c r="BE188" s="37">
        <f t="shared" ca="1" si="65"/>
        <v>5.9742668579893605</v>
      </c>
      <c r="BF188" s="1">
        <f ca="1">(AI188-BG187)*Surge_Predicted_Impact!$C$124</f>
        <v>0.22399674845582837</v>
      </c>
      <c r="BG188" s="1">
        <f ca="1">BG187*(1-1/Surge_Predicted_Impact!$C$125)+BF188</f>
        <v>3.7992986775574797</v>
      </c>
      <c r="BH188" s="37">
        <f t="shared" ca="1" si="66"/>
        <v>30.049298677557481</v>
      </c>
      <c r="BJ188" s="1">
        <f ca="1">(AT188-BK187)*Surge_Predicted_Impact!$C$124</f>
        <v>2.446174632550866E-3</v>
      </c>
      <c r="BK188" s="1">
        <f ca="1">BK187*(1-1/Surge_Predicted_Impact!$C$125)+BJ188</f>
        <v>0.24060959244866792</v>
      </c>
      <c r="BL188" s="37">
        <f t="shared" ca="1" si="63"/>
        <v>0.74171073642880359</v>
      </c>
      <c r="BM188" s="1">
        <f ca="1">(AU188-BN187)*Surge_Predicted_Impact!$C$124</f>
        <v>1.5498514732099366E-4</v>
      </c>
      <c r="BN188" s="1">
        <f ca="1">BN187*(1-1/Surge_Predicted_Impact!$C$125)+BM188</f>
        <v>1.8608249710224151E-2</v>
      </c>
      <c r="BO188" s="37">
        <f t="shared" ca="1" si="64"/>
        <v>5.3979510894680761E-2</v>
      </c>
      <c r="BP188" s="1">
        <f ca="1">(AX188-AY187)*Surge_Predicted_Impact!$C$124</f>
        <v>5.3654016418874049E-3</v>
      </c>
      <c r="BQ188" s="1">
        <f ca="1">BQ187*(1-1/Surge_Predicted_Impact!$C$125)+BP188</f>
        <v>0.42862696148216689</v>
      </c>
      <c r="BR188" s="1">
        <f t="shared" ca="1" si="67"/>
        <v>0.96516712567090734</v>
      </c>
      <c r="BS188" s="1">
        <f ca="1">(AP188-AQ187)*Surge_Predicted_Impact!$C$124</f>
        <v>0.26250000000000001</v>
      </c>
      <c r="BT188" s="1">
        <f ca="1">BT187*(1-1/Surge_Predicted_Impact!$C$125)+BS188</f>
        <v>4.172524508140973</v>
      </c>
      <c r="BU188" s="1">
        <f t="shared" ca="1" si="68"/>
        <v>30.422524508140974</v>
      </c>
      <c r="BW188" s="1">
        <f>Surge_Predicted_Impact!$C$112</f>
        <v>0</v>
      </c>
      <c r="BX188" s="1">
        <f>Surge_Predicted_Impact!$C$113</f>
        <v>0</v>
      </c>
      <c r="BY188" s="152">
        <f>Surge_Predicted_Impact!$C$114</f>
        <v>0</v>
      </c>
      <c r="BZ188" s="152">
        <f>Surge_Predicted_Impact!$C$115</f>
        <v>0</v>
      </c>
      <c r="CA188" s="152">
        <f t="shared" si="54"/>
        <v>0</v>
      </c>
      <c r="CB188" s="1">
        <f>Surge_Predicted_Impact!$C$117</f>
        <v>0</v>
      </c>
      <c r="CC188" s="1">
        <f>Surge_Predicted_Impact!$C$118</f>
        <v>0</v>
      </c>
      <c r="CD188" s="1">
        <f>Surge_Predicted_Impact!$C$119</f>
        <v>0</v>
      </c>
      <c r="CE188" s="1">
        <f t="shared" si="55"/>
        <v>0</v>
      </c>
      <c r="CF188" s="152">
        <f>Surge_Predicted_Impact!$C$120</f>
        <v>0</v>
      </c>
      <c r="CH188" s="1">
        <f ca="1">D188*Surge_Predicted_Impact!$C$135</f>
        <v>115.92529669059404</v>
      </c>
      <c r="CI188" s="18">
        <f ca="1">(C188-C187)*Surge_Predicted_Impact!$C$135</f>
        <v>1.0562717942229938</v>
      </c>
      <c r="CJ188" s="18">
        <f ca="1">CJ187*(1- 1/Surge_Predicted_Impact!$C$137)+CI188</f>
        <v>27.387909293152983</v>
      </c>
      <c r="CK188" s="18">
        <f t="shared" ca="1" si="56"/>
        <v>26.33163749892999</v>
      </c>
      <c r="CL188" s="1">
        <f ca="1">CJ188*(1-Surge_Predicted_Impact!$C$136)</f>
        <v>23.279722899180037</v>
      </c>
      <c r="CM188" s="1">
        <f ca="1">CJ188*(1+Surge_Predicted_Impact!$C$136)</f>
        <v>31.49609568712593</v>
      </c>
      <c r="CN188" s="1">
        <f ca="1">CI188/Surge_Predicted_Impact!$C$138</f>
        <v>0.21125435884459876</v>
      </c>
      <c r="CO188" s="1">
        <f ca="1">CK188/Surge_Predicted_Impact!$C$140</f>
        <v>1.0532654999571995</v>
      </c>
      <c r="CP188" s="1">
        <f t="shared" ca="1" si="57"/>
        <v>1.2645198588017983</v>
      </c>
      <c r="CQ188" s="1">
        <f ca="1">CI188/(Surge_Predicted_Impact!$C$138 + Surge_Predicted_Impact!$C$139)</f>
        <v>0.17604529903716562</v>
      </c>
      <c r="CR188" s="1">
        <f ca="1">CK188/(Surge_Predicted_Impact!$C$140 + Surge_Predicted_Impact!$C$141)</f>
        <v>1.0127552884203843</v>
      </c>
      <c r="CS188" s="152">
        <f>Surge_Predicted_Impact!$C$151</f>
        <v>12000</v>
      </c>
      <c r="CT188" s="152"/>
      <c r="CU188" s="1">
        <f ca="1">Surge_Predicted_Impact!$C$146*(Calculation!E188-Calculation!H188)</f>
        <v>5.1532967011908015E-5</v>
      </c>
      <c r="CV188" s="1">
        <f ca="1">H187*1/Surge_Predicted_Impact!$C$60</f>
        <v>1.6025777488973304E-2</v>
      </c>
      <c r="CW188" s="1">
        <f ca="1">CV188*Surge_Predicted_Impact!$C$144+CU188</f>
        <v>8.5282184146057323E-4</v>
      </c>
      <c r="CX188" s="1">
        <f ca="1">CX187*(1-1/Surge_Predicted_Impact!$C$147)+CW187</f>
        <v>2.2515218791430351</v>
      </c>
      <c r="CY188" s="1">
        <f ca="1">$CX188*(1-Surge_Predicted_Impact!$C$145)</f>
        <v>1.6886414093572764</v>
      </c>
      <c r="CZ188" s="1">
        <f ca="1">$CX188*(1+Surge_Predicted_Impact!$C$145)</f>
        <v>2.8144023489287937</v>
      </c>
      <c r="DA188" s="1">
        <f ca="1">CX188/Surge_Predicted_Impact!$C$148</f>
        <v>0.75050729304767838</v>
      </c>
      <c r="DB188" s="152">
        <f>Surge_Predicted_Impact!$C$152</f>
        <v>0</v>
      </c>
    </row>
    <row r="189" spans="2:106" x14ac:dyDescent="0.25">
      <c r="B189" s="30">
        <f t="shared" si="58"/>
        <v>44078</v>
      </c>
      <c r="C189" s="18">
        <f ca="1">INDIRECT(_xlfn.CONCAT(EpidemiologicalModel_Selection!$C$2,"!",EpidemiologicalModel_Selection!$C$5,ROW()-1))</f>
        <v>73742.351269170947</v>
      </c>
      <c r="D189" s="18">
        <f ca="1">INDIRECT(_xlfn.CONCAT(EpidemiologicalModel_Selection!$C$2,"!",EpidemiologicalModel_Selection!$C$3,ROW()-1))</f>
        <v>10.863472284167782</v>
      </c>
      <c r="E189" s="37">
        <f ca="1">INDIRECT(_xlfn.CONCAT(EpidemiologicalModel_Selection!$C$2,"!",EpidemiologicalModel_Selection!$C$4,ROW()-1))</f>
        <v>9.8980448612746838E-2</v>
      </c>
      <c r="F189" s="37">
        <f ca="1">E189*Surge_Predicted_Impact!$D$53</f>
        <v>8.3935420423609311E-3</v>
      </c>
      <c r="G189" s="6">
        <f t="shared" ca="1" si="59"/>
        <v>9.8489413255397201E-2</v>
      </c>
      <c r="H189" s="24">
        <f ca="1">H188*(1-1/Surge_Predicted_Impact!$C$60)+F189</f>
        <v>9.8489413255397201E-2</v>
      </c>
      <c r="I189" s="24">
        <f ca="1">(1-Surge_Predicted_Impact!$C$68)*Calculation!O188</f>
        <v>9.3185536280232569E-3</v>
      </c>
      <c r="J189" s="24">
        <f ca="1">I189+(J188*(1-1/Surge_Predicted_Impact!$C$63))</f>
        <v>0.1129740988858103</v>
      </c>
      <c r="K189" s="24">
        <f ca="1">(1/Surge_Predicted_Impact!$C$62)*Calculation!L188</f>
        <v>4.2271921419599606E-3</v>
      </c>
      <c r="L189" s="24">
        <f ca="1">M189+L188*(1-1/Surge_Predicted_Impact!$C$62)</f>
        <v>4.7449325868241944E-2</v>
      </c>
      <c r="M189" s="1">
        <f ca="1">E189*Surge_Predicted_Impact!$D$55</f>
        <v>9.5021230668237055E-4</v>
      </c>
      <c r="N189" s="6">
        <f ca="1">N188*(1-1/Surge_Predicted_Impact!$C$64)+K189</f>
        <v>6.6126899214759033E-2</v>
      </c>
      <c r="O189" s="24">
        <f ca="1">N188*1/Surge_Predicted_Impact!$C$64</f>
        <v>8.8428152961141527E-3</v>
      </c>
      <c r="P189" s="1">
        <f ca="1">E189*Surge_Predicted_Impact!$D$54</f>
        <v>6.4931174289961915E-3</v>
      </c>
      <c r="Q189" s="1">
        <f ca="1">Q188*(1-1/Surge_Predicted_Impact!$C$61)+P189</f>
        <v>0.71264378184142274</v>
      </c>
      <c r="R189" s="6">
        <f t="shared" ca="1" si="60"/>
        <v>0.87306720659547499</v>
      </c>
      <c r="S189" s="1">
        <f ca="1">E189*Surge_Predicted_Impact!$D$56</f>
        <v>4.7510615334118531E-6</v>
      </c>
      <c r="T189" s="6">
        <f ca="1">T188*(1-1/Surge_Predicted_Impact!$C$65)+S189</f>
        <v>1.2306682967944889E-4</v>
      </c>
      <c r="U189" s="1">
        <f ca="1">E189*Surge_Predicted_Impact!$D$57</f>
        <v>7.6016984534589646E-6</v>
      </c>
      <c r="V189" s="6">
        <f ca="1">U188*(1-1/Surge_Predicted_Impact!$C$66)+U189</f>
        <v>7.6016984534589646E-6</v>
      </c>
      <c r="W189" s="5">
        <f>Surge_Predicted_Impact!$C$72</f>
        <v>0</v>
      </c>
      <c r="X189" s="160">
        <f>Surge_Predicted_Impact!$C$73</f>
        <v>0</v>
      </c>
      <c r="Y189" s="5">
        <f>Surge_Predicted_Impact!$C$74</f>
        <v>0</v>
      </c>
      <c r="Z189" s="5">
        <f>Surge_Predicted_Impact!$C$75</f>
        <v>0</v>
      </c>
      <c r="AA189" s="5">
        <f>Surge_Predicted_Impact!$C$76</f>
        <v>0</v>
      </c>
      <c r="AC189" s="18">
        <f ca="1">_xlfn.CEILING.MATH(G189/Surge_Predicted_Impact!$C$92)*(24/Surge_Predicted_Impact!$C$89)*(7/Surge_Predicted_Impact!$C$90)</f>
        <v>5.25</v>
      </c>
      <c r="AD189" s="18">
        <f ca="1">_xlfn.CEILING.MATH(R189/Surge_Predicted_Impact!$C$93)*(24/Surge_Predicted_Impact!$C$89)*(7/Surge_Predicted_Impact!$C$90)</f>
        <v>5.25</v>
      </c>
      <c r="AE189" s="1">
        <f t="shared" ca="1" si="46"/>
        <v>10.5</v>
      </c>
      <c r="AF189" s="1">
        <f ca="1">_xlfn.CEILING.MATH(N189/Surge_Predicted_Impact!$C$94)*24/Surge_Predicted_Impact!$C$89*7/Surge_Predicted_Impact!$C$90</f>
        <v>5.25</v>
      </c>
      <c r="AG189" s="1">
        <f ca="1">_xlfn.CEILING.MATH(T189/Surge_Predicted_Impact!$C$95)*24/Surge_Predicted_Impact!$C$89*7/Surge_Predicted_Impact!$C$90</f>
        <v>5.25</v>
      </c>
      <c r="AH189" s="1">
        <f ca="1">_xlfn.CEILING.MATH(V189/Surge_Predicted_Impact!$C$96)*24/Surge_Predicted_Impact!$C$89*7/Surge_Predicted_Impact!$C$90</f>
        <v>5.25</v>
      </c>
      <c r="AI189" s="18">
        <f t="shared" ca="1" si="61"/>
        <v>26.25</v>
      </c>
      <c r="AJ189" s="41"/>
      <c r="AK189" s="23">
        <f ca="1">_xlfn.CEILING.MATH(G189/Surge_Predicted_Impact!$C$103)*24/Surge_Predicted_Impact!$C$100*7/Surge_Predicted_Impact!$C$101</f>
        <v>5.25</v>
      </c>
      <c r="AL189" s="23">
        <f ca="1">_xlfn.CEILING.MATH(R189/Surge_Predicted_Impact!$C$104)*24/Surge_Predicted_Impact!$C$100*7/Surge_Predicted_Impact!$C$101</f>
        <v>5.25</v>
      </c>
      <c r="AM189" s="23">
        <f ca="1">_xlfn.CEILING.MATH(N189/Surge_Predicted_Impact!$C$105)*24/Surge_Predicted_Impact!$C$100*7/Surge_Predicted_Impact!$C$101</f>
        <v>5.25</v>
      </c>
      <c r="AN189" s="23">
        <f ca="1">_xlfn.CEILING.MATH(T189/Surge_Predicted_Impact!$C$106)*24/Surge_Predicted_Impact!$C$100*7/Surge_Predicted_Impact!$C$101</f>
        <v>5.25</v>
      </c>
      <c r="AO189" s="23">
        <f ca="1">_xlfn.CEILING.MATH(V189/Surge_Predicted_Impact!$C$107)*24/Surge_Predicted_Impact!$C$100*7/Surge_Predicted_Impact!$C$101</f>
        <v>5.25</v>
      </c>
      <c r="AP189" s="1">
        <f t="shared" ca="1" si="47"/>
        <v>26.25</v>
      </c>
      <c r="AR189" s="38">
        <f ca="1">G189/Surge_Predicted_Impact!$C$81</f>
        <v>3.2829804418465731E-2</v>
      </c>
      <c r="AS189" s="38">
        <f ca="1">$R189/Surge_Predicted_Impact!$C$82</f>
        <v>0.43653360329773749</v>
      </c>
      <c r="AT189" s="38">
        <f t="shared" ca="1" si="48"/>
        <v>0.46936340771620322</v>
      </c>
      <c r="AU189" s="38">
        <f ca="1">N189/Surge_Predicted_Impact!$C$83</f>
        <v>3.3063449607379516E-2</v>
      </c>
      <c r="AV189" s="38">
        <f ca="1">T189/Surge_Predicted_Impact!$C$84</f>
        <v>6.1533414839724443E-5</v>
      </c>
      <c r="AW189" s="38">
        <f ca="1">V189/Surge_Predicted_Impact!$C$85</f>
        <v>1.9004246133647411E-6</v>
      </c>
      <c r="AX189" s="38">
        <f t="shared" ca="1" si="49"/>
        <v>0.50249029116303578</v>
      </c>
      <c r="AZ189" s="1">
        <f ca="1">(AE189-BA188)*Surge_Predicted_Impact!$C$124</f>
        <v>8.7144471578539356E-2</v>
      </c>
      <c r="BA189" s="1">
        <f ca="1">BA188*(1-1/Surge_Predicted_Impact!$C$125)+AZ189</f>
        <v>1.7451578249998845</v>
      </c>
      <c r="BB189" s="37">
        <f t="shared" ca="1" si="62"/>
        <v>12.245157824999884</v>
      </c>
      <c r="BC189" s="1">
        <f ca="1">(AF189-BD188)*Surge_Predicted_Impact!$C$124</f>
        <v>4.5257331420106399E-2</v>
      </c>
      <c r="BD189" s="1">
        <f ca="1">BD188*(1-1/Surge_Predicted_Impact!$C$125)+BC189</f>
        <v>0.71779084241022695</v>
      </c>
      <c r="BE189" s="37">
        <f t="shared" ca="1" si="65"/>
        <v>5.9677908424102268</v>
      </c>
      <c r="BF189" s="1">
        <f ca="1">(AI189-BG188)*Surge_Predicted_Impact!$C$124</f>
        <v>0.22450701322442521</v>
      </c>
      <c r="BG189" s="1">
        <f ca="1">BG188*(1-1/Surge_Predicted_Impact!$C$125)+BF189</f>
        <v>3.7524272138135135</v>
      </c>
      <c r="BH189" s="37">
        <f t="shared" ca="1" si="66"/>
        <v>30.002427213813512</v>
      </c>
      <c r="BJ189" s="1">
        <f ca="1">(AT189-BK188)*Surge_Predicted_Impact!$C$124</f>
        <v>2.2875381526753532E-3</v>
      </c>
      <c r="BK189" s="1">
        <f ca="1">BK188*(1-1/Surge_Predicted_Impact!$C$125)+BJ189</f>
        <v>0.22571073114072415</v>
      </c>
      <c r="BL189" s="37">
        <f t="shared" ca="1" si="63"/>
        <v>0.69507413885692737</v>
      </c>
      <c r="BM189" s="1">
        <f ca="1">(AU189-BN188)*Surge_Predicted_Impact!$C$124</f>
        <v>1.4455199897155365E-4</v>
      </c>
      <c r="BN189" s="1">
        <f ca="1">BN188*(1-1/Surge_Predicted_Impact!$C$125)+BM189</f>
        <v>1.7423641015608265E-2</v>
      </c>
      <c r="BO189" s="37">
        <f t="shared" ca="1" si="64"/>
        <v>5.0487090622987785E-2</v>
      </c>
      <c r="BP189" s="1">
        <f ca="1">(AX189-AY188)*Surge_Predicted_Impact!$C$124</f>
        <v>5.0249029116303584E-3</v>
      </c>
      <c r="BQ189" s="1">
        <f ca="1">BQ188*(1-1/Surge_Predicted_Impact!$C$125)+BP189</f>
        <v>0.40303565285935677</v>
      </c>
      <c r="BR189" s="1">
        <f t="shared" ca="1" si="67"/>
        <v>0.90552594402239261</v>
      </c>
      <c r="BS189" s="1">
        <f ca="1">(AP189-AQ188)*Surge_Predicted_Impact!$C$124</f>
        <v>0.26250000000000001</v>
      </c>
      <c r="BT189" s="1">
        <f ca="1">BT188*(1-1/Surge_Predicted_Impact!$C$125)+BS189</f>
        <v>4.136987043273761</v>
      </c>
      <c r="BU189" s="1">
        <f t="shared" ca="1" si="68"/>
        <v>30.386987043273763</v>
      </c>
      <c r="BW189" s="1">
        <f>Surge_Predicted_Impact!$C$112</f>
        <v>0</v>
      </c>
      <c r="BX189" s="1">
        <f>Surge_Predicted_Impact!$C$113</f>
        <v>0</v>
      </c>
      <c r="BY189" s="152">
        <f>Surge_Predicted_Impact!$C$114</f>
        <v>0</v>
      </c>
      <c r="BZ189" s="152">
        <f>Surge_Predicted_Impact!$C$115</f>
        <v>0</v>
      </c>
      <c r="CA189" s="152">
        <f t="shared" si="54"/>
        <v>0</v>
      </c>
      <c r="CB189" s="1">
        <f>Surge_Predicted_Impact!$C$117</f>
        <v>0</v>
      </c>
      <c r="CC189" s="1">
        <f>Surge_Predicted_Impact!$C$118</f>
        <v>0</v>
      </c>
      <c r="CD189" s="1">
        <f>Surge_Predicted_Impact!$C$119</f>
        <v>0</v>
      </c>
      <c r="CE189" s="1">
        <f t="shared" si="55"/>
        <v>0</v>
      </c>
      <c r="CF189" s="152">
        <f>Surge_Predicted_Impact!$C$120</f>
        <v>0</v>
      </c>
      <c r="CH189" s="1">
        <f ca="1">D189*Surge_Predicted_Impact!$C$135</f>
        <v>108.63472284167783</v>
      </c>
      <c r="CI189" s="18">
        <f ca="1">(C189-C188)*Surge_Predicted_Impact!$C$135</f>
        <v>0.98980448601651005</v>
      </c>
      <c r="CJ189" s="18">
        <f ca="1">CJ188*(1- 1/Surge_Predicted_Impact!$C$137)+CI189</f>
        <v>25.638922849854197</v>
      </c>
      <c r="CK189" s="18">
        <f t="shared" ca="1" si="56"/>
        <v>24.649118363837687</v>
      </c>
      <c r="CL189" s="1">
        <f ca="1">CJ189*(1-Surge_Predicted_Impact!$C$136)</f>
        <v>21.793084422376065</v>
      </c>
      <c r="CM189" s="1">
        <f ca="1">CJ189*(1+Surge_Predicted_Impact!$C$136)</f>
        <v>29.484761277332325</v>
      </c>
      <c r="CN189" s="1">
        <f ca="1">CI189/Surge_Predicted_Impact!$C$138</f>
        <v>0.19796089720330201</v>
      </c>
      <c r="CO189" s="1">
        <f ca="1">CK189/Surge_Predicted_Impact!$C$140</f>
        <v>0.98596473455350742</v>
      </c>
      <c r="CP189" s="1">
        <f t="shared" ca="1" si="57"/>
        <v>1.1839256317568094</v>
      </c>
      <c r="CQ189" s="1">
        <f ca="1">CI189/(Surge_Predicted_Impact!$C$138 + Surge_Predicted_Impact!$C$139)</f>
        <v>0.164967414336085</v>
      </c>
      <c r="CR189" s="1">
        <f ca="1">CK189/(Surge_Predicted_Impact!$C$140 + Surge_Predicted_Impact!$C$141)</f>
        <v>0.94804301399375723</v>
      </c>
      <c r="CS189" s="152">
        <f>Surge_Predicted_Impact!$C$151</f>
        <v>12000</v>
      </c>
      <c r="CT189" s="152"/>
      <c r="CU189" s="1">
        <f ca="1">Surge_Predicted_Impact!$C$146*(Calculation!E189-Calculation!H189)</f>
        <v>4.9103535734963682E-5</v>
      </c>
      <c r="CV189" s="1">
        <f ca="1">H188*1/Surge_Predicted_Impact!$C$60</f>
        <v>1.5015978535506045E-2</v>
      </c>
      <c r="CW189" s="1">
        <f ca="1">CV189*Surge_Predicted_Impact!$C$144+CU189</f>
        <v>7.9990246251026599E-4</v>
      </c>
      <c r="CX189" s="1">
        <f ca="1">CX188*(1-1/Surge_Predicted_Impact!$C$147)+CW188</f>
        <v>2.1397986070273438</v>
      </c>
      <c r="CY189" s="1">
        <f ca="1">$CX189*(1-Surge_Predicted_Impact!$C$145)</f>
        <v>1.6048489552705079</v>
      </c>
      <c r="CZ189" s="1">
        <f ca="1">$CX189*(1+Surge_Predicted_Impact!$C$145)</f>
        <v>2.67474825878418</v>
      </c>
      <c r="DA189" s="1">
        <f ca="1">CX189/Surge_Predicted_Impact!$C$148</f>
        <v>0.71326620234244797</v>
      </c>
      <c r="DB189" s="152">
        <f>Surge_Predicted_Impact!$C$152</f>
        <v>0</v>
      </c>
    </row>
    <row r="190" spans="2:106" x14ac:dyDescent="0.25">
      <c r="B190" s="30">
        <f t="shared" si="58"/>
        <v>44079</v>
      </c>
      <c r="C190" s="18">
        <f ca="1">INDIRECT(_xlfn.CONCAT(EpidemiologicalModel_Selection!$C$2,"!",EpidemiologicalModel_Selection!$C$5,ROW()-1))</f>
        <v>73742.444021336836</v>
      </c>
      <c r="D190" s="18">
        <f ca="1">INDIRECT(_xlfn.CONCAT(EpidemiologicalModel_Selection!$C$2,"!",EpidemiologicalModel_Selection!$C$3,ROW()-1))</f>
        <v>10.180262144029031</v>
      </c>
      <c r="E190" s="37">
        <f ca="1">INDIRECT(_xlfn.CONCAT(EpidemiologicalModel_Selection!$C$2,"!",EpidemiologicalModel_Selection!$C$4,ROW()-1))</f>
        <v>9.2752165873207559E-2</v>
      </c>
      <c r="F190" s="37">
        <f ca="1">E190*Surge_Predicted_Impact!$D$53</f>
        <v>7.8653836660480016E-3</v>
      </c>
      <c r="G190" s="6">
        <f t="shared" ca="1" si="59"/>
        <v>9.2284880742102754E-2</v>
      </c>
      <c r="H190" s="24">
        <f ca="1">H189*(1-1/Surge_Predicted_Impact!$C$60)+F190</f>
        <v>9.2284880742102754E-2</v>
      </c>
      <c r="I190" s="24">
        <f ca="1">(1-Surge_Predicted_Impact!$C$68)*Calculation!O189</f>
        <v>8.71017306667244E-3</v>
      </c>
      <c r="J190" s="24">
        <f ca="1">I190+(J189*(1-1/Surge_Predicted_Impact!$C$63))</f>
        <v>0.10554511496879557</v>
      </c>
      <c r="K190" s="24">
        <f ca="1">(1/Surge_Predicted_Impact!$C$62)*Calculation!L189</f>
        <v>3.9541104890201614E-3</v>
      </c>
      <c r="L190" s="24">
        <f ca="1">M190+L189*(1-1/Surge_Predicted_Impact!$C$62)</f>
        <v>4.4385636171604577E-2</v>
      </c>
      <c r="M190" s="1">
        <f ca="1">E190*Surge_Predicted_Impact!$D$55</f>
        <v>8.9042079238279344E-4</v>
      </c>
      <c r="N190" s="6">
        <f ca="1">N189*(1-1/Surge_Predicted_Impact!$C$64)+K190</f>
        <v>6.1815147301934319E-2</v>
      </c>
      <c r="O190" s="24">
        <f ca="1">N189*1/Surge_Predicted_Impact!$C$64</f>
        <v>8.2658624018448791E-3</v>
      </c>
      <c r="P190" s="1">
        <f ca="1">E190*Surge_Predicted_Impact!$D$54</f>
        <v>6.0845420812824149E-3</v>
      </c>
      <c r="Q190" s="1">
        <f ca="1">Q189*(1-1/Surge_Predicted_Impact!$C$61)+P190</f>
        <v>0.66782519664831785</v>
      </c>
      <c r="R190" s="6">
        <f t="shared" ca="1" si="60"/>
        <v>0.81775594778871807</v>
      </c>
      <c r="S190" s="1">
        <f ca="1">E190*Surge_Predicted_Impact!$D$56</f>
        <v>4.4521039619139676E-6</v>
      </c>
      <c r="T190" s="6">
        <f ca="1">T189*(1-1/Surge_Predicted_Impact!$C$65)+S190</f>
        <v>1.1521225067341797E-4</v>
      </c>
      <c r="U190" s="1">
        <f ca="1">E190*Surge_Predicted_Impact!$D$57</f>
        <v>7.1233663390623478E-6</v>
      </c>
      <c r="V190" s="6">
        <f ca="1">U189*(1-1/Surge_Predicted_Impact!$C$66)+U190</f>
        <v>7.1233663390623478E-6</v>
      </c>
      <c r="W190" s="5">
        <f>Surge_Predicted_Impact!$C$72</f>
        <v>0</v>
      </c>
      <c r="X190" s="160">
        <f>Surge_Predicted_Impact!$C$73</f>
        <v>0</v>
      </c>
      <c r="Y190" s="5">
        <f>Surge_Predicted_Impact!$C$74</f>
        <v>0</v>
      </c>
      <c r="Z190" s="5">
        <f>Surge_Predicted_Impact!$C$75</f>
        <v>0</v>
      </c>
      <c r="AA190" s="5">
        <f>Surge_Predicted_Impact!$C$76</f>
        <v>0</v>
      </c>
      <c r="AC190" s="18">
        <f ca="1">_xlfn.CEILING.MATH(G190/Surge_Predicted_Impact!$C$92)*(24/Surge_Predicted_Impact!$C$89)*(7/Surge_Predicted_Impact!$C$90)</f>
        <v>5.25</v>
      </c>
      <c r="AD190" s="18">
        <f ca="1">_xlfn.CEILING.MATH(R190/Surge_Predicted_Impact!$C$93)*(24/Surge_Predicted_Impact!$C$89)*(7/Surge_Predicted_Impact!$C$90)</f>
        <v>5.25</v>
      </c>
      <c r="AE190" s="1">
        <f t="shared" ca="1" si="46"/>
        <v>10.5</v>
      </c>
      <c r="AF190" s="1">
        <f ca="1">_xlfn.CEILING.MATH(N190/Surge_Predicted_Impact!$C$94)*24/Surge_Predicted_Impact!$C$89*7/Surge_Predicted_Impact!$C$90</f>
        <v>5.25</v>
      </c>
      <c r="AG190" s="1">
        <f ca="1">_xlfn.CEILING.MATH(T190/Surge_Predicted_Impact!$C$95)*24/Surge_Predicted_Impact!$C$89*7/Surge_Predicted_Impact!$C$90</f>
        <v>5.25</v>
      </c>
      <c r="AH190" s="1">
        <f ca="1">_xlfn.CEILING.MATH(V190/Surge_Predicted_Impact!$C$96)*24/Surge_Predicted_Impact!$C$89*7/Surge_Predicted_Impact!$C$90</f>
        <v>5.25</v>
      </c>
      <c r="AI190" s="18">
        <f t="shared" ca="1" si="61"/>
        <v>26.25</v>
      </c>
      <c r="AJ190" s="41"/>
      <c r="AK190" s="23">
        <f ca="1">_xlfn.CEILING.MATH(G190/Surge_Predicted_Impact!$C$103)*24/Surge_Predicted_Impact!$C$100*7/Surge_Predicted_Impact!$C$101</f>
        <v>5.25</v>
      </c>
      <c r="AL190" s="23">
        <f ca="1">_xlfn.CEILING.MATH(R190/Surge_Predicted_Impact!$C$104)*24/Surge_Predicted_Impact!$C$100*7/Surge_Predicted_Impact!$C$101</f>
        <v>5.25</v>
      </c>
      <c r="AM190" s="23">
        <f ca="1">_xlfn.CEILING.MATH(N190/Surge_Predicted_Impact!$C$105)*24/Surge_Predicted_Impact!$C$100*7/Surge_Predicted_Impact!$C$101</f>
        <v>5.25</v>
      </c>
      <c r="AN190" s="23">
        <f ca="1">_xlfn.CEILING.MATH(T190/Surge_Predicted_Impact!$C$106)*24/Surge_Predicted_Impact!$C$100*7/Surge_Predicted_Impact!$C$101</f>
        <v>5.25</v>
      </c>
      <c r="AO190" s="23">
        <f ca="1">_xlfn.CEILING.MATH(V190/Surge_Predicted_Impact!$C$107)*24/Surge_Predicted_Impact!$C$100*7/Surge_Predicted_Impact!$C$101</f>
        <v>5.25</v>
      </c>
      <c r="AP190" s="1">
        <f t="shared" ca="1" si="47"/>
        <v>26.25</v>
      </c>
      <c r="AR190" s="38">
        <f ca="1">G190/Surge_Predicted_Impact!$C$81</f>
        <v>3.0761626914034251E-2</v>
      </c>
      <c r="AS190" s="38">
        <f ca="1">$R190/Surge_Predicted_Impact!$C$82</f>
        <v>0.40887797389435904</v>
      </c>
      <c r="AT190" s="38">
        <f t="shared" ca="1" si="48"/>
        <v>0.43963960080839326</v>
      </c>
      <c r="AU190" s="38">
        <f ca="1">N190/Surge_Predicted_Impact!$C$83</f>
        <v>3.0907573650967159E-2</v>
      </c>
      <c r="AV190" s="38">
        <f ca="1">T190/Surge_Predicted_Impact!$C$84</f>
        <v>5.7606125336708985E-5</v>
      </c>
      <c r="AW190" s="38">
        <f ca="1">V190/Surge_Predicted_Impact!$C$85</f>
        <v>1.7808415847655869E-6</v>
      </c>
      <c r="AX190" s="38">
        <f t="shared" ca="1" si="49"/>
        <v>0.47060656142628193</v>
      </c>
      <c r="AZ190" s="1">
        <f ca="1">(AE190-BA189)*Surge_Predicted_Impact!$C$124</f>
        <v>8.754842175000116E-2</v>
      </c>
      <c r="BA190" s="1">
        <f ca="1">BA189*(1-1/Surge_Predicted_Impact!$C$125)+AZ190</f>
        <v>1.7080521163927511</v>
      </c>
      <c r="BB190" s="37">
        <f t="shared" ca="1" si="62"/>
        <v>12.208052116392752</v>
      </c>
      <c r="BC190" s="1">
        <f ca="1">(AF190-BD189)*Surge_Predicted_Impact!$C$124</f>
        <v>4.5322091575897734E-2</v>
      </c>
      <c r="BD190" s="1">
        <f ca="1">BD189*(1-1/Surge_Predicted_Impact!$C$125)+BC190</f>
        <v>0.71184215952825136</v>
      </c>
      <c r="BE190" s="37">
        <f t="shared" ca="1" si="65"/>
        <v>5.9618421595282509</v>
      </c>
      <c r="BF190" s="1">
        <f ca="1">(AI190-BG189)*Surge_Predicted_Impact!$C$124</f>
        <v>0.2249757278618649</v>
      </c>
      <c r="BG190" s="1">
        <f ca="1">BG189*(1-1/Surge_Predicted_Impact!$C$125)+BF190</f>
        <v>3.7093724264029846</v>
      </c>
      <c r="BH190" s="37">
        <f t="shared" ca="1" si="66"/>
        <v>29.959372426402986</v>
      </c>
      <c r="BJ190" s="1">
        <f ca="1">(AT190-BK189)*Surge_Predicted_Impact!$C$124</f>
        <v>2.1392886966766912E-3</v>
      </c>
      <c r="BK190" s="1">
        <f ca="1">BK189*(1-1/Surge_Predicted_Impact!$C$125)+BJ190</f>
        <v>0.21172782475592053</v>
      </c>
      <c r="BL190" s="37">
        <f t="shared" ca="1" si="63"/>
        <v>0.65136742556431382</v>
      </c>
      <c r="BM190" s="1">
        <f ca="1">(AU190-BN189)*Surge_Predicted_Impact!$C$124</f>
        <v>1.3483932635358894E-4</v>
      </c>
      <c r="BN190" s="1">
        <f ca="1">BN189*(1-1/Surge_Predicted_Impact!$C$125)+BM190</f>
        <v>1.6313934555132692E-2</v>
      </c>
      <c r="BO190" s="37">
        <f t="shared" ca="1" si="64"/>
        <v>4.7221508206099855E-2</v>
      </c>
      <c r="BP190" s="1">
        <f ca="1">(AX190-AY189)*Surge_Predicted_Impact!$C$124</f>
        <v>4.7060656142628192E-3</v>
      </c>
      <c r="BQ190" s="1">
        <f ca="1">BQ189*(1-1/Surge_Predicted_Impact!$C$125)+BP190</f>
        <v>0.37895345755509413</v>
      </c>
      <c r="BR190" s="1">
        <f t="shared" ca="1" si="67"/>
        <v>0.84956001898137612</v>
      </c>
      <c r="BS190" s="1">
        <f ca="1">(AP190-AQ189)*Surge_Predicted_Impact!$C$124</f>
        <v>0.26250000000000001</v>
      </c>
      <c r="BT190" s="1">
        <f ca="1">BT189*(1-1/Surge_Predicted_Impact!$C$125)+BS190</f>
        <v>4.1039879687542067</v>
      </c>
      <c r="BU190" s="1">
        <f t="shared" ca="1" si="68"/>
        <v>30.353987968754208</v>
      </c>
      <c r="BW190" s="1">
        <f>Surge_Predicted_Impact!$C$112</f>
        <v>0</v>
      </c>
      <c r="BX190" s="1">
        <f>Surge_Predicted_Impact!$C$113</f>
        <v>0</v>
      </c>
      <c r="BY190" s="152">
        <f>Surge_Predicted_Impact!$C$114</f>
        <v>0</v>
      </c>
      <c r="BZ190" s="152">
        <f>Surge_Predicted_Impact!$C$115</f>
        <v>0</v>
      </c>
      <c r="CA190" s="152">
        <f t="shared" si="54"/>
        <v>0</v>
      </c>
      <c r="CB190" s="1">
        <f>Surge_Predicted_Impact!$C$117</f>
        <v>0</v>
      </c>
      <c r="CC190" s="1">
        <f>Surge_Predicted_Impact!$C$118</f>
        <v>0</v>
      </c>
      <c r="CD190" s="1">
        <f>Surge_Predicted_Impact!$C$119</f>
        <v>0</v>
      </c>
      <c r="CE190" s="1">
        <f t="shared" si="55"/>
        <v>0</v>
      </c>
      <c r="CF190" s="152">
        <f>Surge_Predicted_Impact!$C$120</f>
        <v>0</v>
      </c>
      <c r="CH190" s="1">
        <f ca="1">D190*Surge_Predicted_Impact!$C$135</f>
        <v>101.80262144029031</v>
      </c>
      <c r="CI190" s="18">
        <f ca="1">(C190-C189)*Surge_Predicted_Impact!$C$135</f>
        <v>0.92752165888668969</v>
      </c>
      <c r="CJ190" s="18">
        <f ca="1">CJ189*(1- 1/Surge_Predicted_Impact!$C$137)+CI190</f>
        <v>24.002552223755469</v>
      </c>
      <c r="CK190" s="18">
        <f t="shared" ca="1" si="56"/>
        <v>23.075030564868779</v>
      </c>
      <c r="CL190" s="1">
        <f ca="1">CJ190*(1-Surge_Predicted_Impact!$C$136)</f>
        <v>20.402169390192149</v>
      </c>
      <c r="CM190" s="1">
        <f ca="1">CJ190*(1+Surge_Predicted_Impact!$C$136)</f>
        <v>27.602935057318788</v>
      </c>
      <c r="CN190" s="1">
        <f ca="1">CI190/Surge_Predicted_Impact!$C$138</f>
        <v>0.18550433177733794</v>
      </c>
      <c r="CO190" s="1">
        <f ca="1">CK190/Surge_Predicted_Impact!$C$140</f>
        <v>0.92300122259475115</v>
      </c>
      <c r="CP190" s="1">
        <f t="shared" ca="1" si="57"/>
        <v>1.1085055543720892</v>
      </c>
      <c r="CQ190" s="1">
        <f ca="1">CI190/(Surge_Predicted_Impact!$C$138 + Surge_Predicted_Impact!$C$139)</f>
        <v>0.15458694314778162</v>
      </c>
      <c r="CR190" s="1">
        <f ca="1">CK190/(Surge_Predicted_Impact!$C$140 + Surge_Predicted_Impact!$C$141)</f>
        <v>0.88750117557187613</v>
      </c>
      <c r="CS190" s="152">
        <f>Surge_Predicted_Impact!$C$151</f>
        <v>12000</v>
      </c>
      <c r="CT190" s="152"/>
      <c r="CU190" s="1">
        <f ca="1">Surge_Predicted_Impact!$C$146*(Calculation!E190-Calculation!H190)</f>
        <v>4.6728513110480541E-5</v>
      </c>
      <c r="CV190" s="1">
        <f ca="1">H189*1/Surge_Predicted_Impact!$C$60</f>
        <v>1.4069916179342458E-2</v>
      </c>
      <c r="CW190" s="1">
        <f ca="1">CV190*Surge_Predicted_Impact!$C$144+CU190</f>
        <v>7.5022432207760348E-4</v>
      </c>
      <c r="CX190" s="1">
        <f ca="1">CX189*(1-1/Surge_Predicted_Impact!$C$147)+CW189</f>
        <v>2.0336085791384866</v>
      </c>
      <c r="CY190" s="1">
        <f ca="1">$CX190*(1-Surge_Predicted_Impact!$C$145)</f>
        <v>1.5252064343538649</v>
      </c>
      <c r="CZ190" s="1">
        <f ca="1">$CX190*(1+Surge_Predicted_Impact!$C$145)</f>
        <v>2.5420107239231085</v>
      </c>
      <c r="DA190" s="1">
        <f ca="1">CX190/Surge_Predicted_Impact!$C$148</f>
        <v>0.67786952637949549</v>
      </c>
      <c r="DB190" s="152">
        <f>Surge_Predicted_Impact!$C$152</f>
        <v>0</v>
      </c>
    </row>
    <row r="191" spans="2:106" x14ac:dyDescent="0.25">
      <c r="B191" s="30">
        <f t="shared" si="58"/>
        <v>44080</v>
      </c>
      <c r="C191" s="18">
        <f ca="1">INDIRECT(_xlfn.CONCAT(EpidemiologicalModel_Selection!$C$2,"!",EpidemiologicalModel_Selection!$C$5,ROW()-1))</f>
        <v>73742.530937300835</v>
      </c>
      <c r="D191" s="18">
        <f ca="1">INDIRECT(_xlfn.CONCAT(EpidemiologicalModel_Selection!$C$2,"!",EpidemiologicalModel_Selection!$C$3,ROW()-1))</f>
        <v>9.5400165263239707</v>
      </c>
      <c r="E191" s="37">
        <f ca="1">INDIRECT(_xlfn.CONCAT(EpidemiologicalModel_Selection!$C$2,"!",EpidemiologicalModel_Selection!$C$4,ROW()-1))</f>
        <v>8.6915964011495817E-2</v>
      </c>
      <c r="F191" s="37">
        <f ca="1">E191*Surge_Predicted_Impact!$D$53</f>
        <v>7.3704737481748456E-3</v>
      </c>
      <c r="G191" s="6">
        <f t="shared" ca="1" si="59"/>
        <v>8.6471800098548643E-2</v>
      </c>
      <c r="H191" s="24">
        <f ca="1">H190*(1-1/Surge_Predicted_Impact!$C$60)+F191</f>
        <v>8.6471800098548643E-2</v>
      </c>
      <c r="I191" s="24">
        <f ca="1">(1-Surge_Predicted_Impact!$C$68)*Calculation!O190</f>
        <v>8.1418744658172063E-3</v>
      </c>
      <c r="J191" s="24">
        <f ca="1">I191+(J190*(1-1/Surge_Predicted_Impact!$C$63))</f>
        <v>9.8609115867641983E-2</v>
      </c>
      <c r="K191" s="24">
        <f ca="1">(1/Surge_Predicted_Impact!$C$62)*Calculation!L190</f>
        <v>3.6988030143003813E-3</v>
      </c>
      <c r="L191" s="24">
        <f ca="1">M191+L190*(1-1/Surge_Predicted_Impact!$C$62)</f>
        <v>4.1521226411814556E-2</v>
      </c>
      <c r="M191" s="1">
        <f ca="1">E191*Surge_Predicted_Impact!$D$55</f>
        <v>8.3439325451036071E-4</v>
      </c>
      <c r="N191" s="6">
        <f ca="1">N190*(1-1/Surge_Predicted_Impact!$C$64)+K191</f>
        <v>5.7787056903492909E-2</v>
      </c>
      <c r="O191" s="24">
        <f ca="1">N190*1/Surge_Predicted_Impact!$C$64</f>
        <v>7.7268934127417898E-3</v>
      </c>
      <c r="P191" s="1">
        <f ca="1">E191*Surge_Predicted_Impact!$D$54</f>
        <v>5.7016872391541249E-3</v>
      </c>
      <c r="Q191" s="1">
        <f ca="1">Q190*(1-1/Surge_Predicted_Impact!$C$61)+P191</f>
        <v>0.62582508412687787</v>
      </c>
      <c r="R191" s="6">
        <f t="shared" ca="1" si="60"/>
        <v>0.76595542640633441</v>
      </c>
      <c r="S191" s="1">
        <f ca="1">E191*Surge_Predicted_Impact!$D$56</f>
        <v>4.1719662725518035E-6</v>
      </c>
      <c r="T191" s="6">
        <f ca="1">T190*(1-1/Surge_Predicted_Impact!$C$65)+S191</f>
        <v>1.0786299187862797E-4</v>
      </c>
      <c r="U191" s="1">
        <f ca="1">E191*Surge_Predicted_Impact!$D$57</f>
        <v>6.6751460360828851E-6</v>
      </c>
      <c r="V191" s="6">
        <f ca="1">U190*(1-1/Surge_Predicted_Impact!$C$66)+U191</f>
        <v>6.6751460360828851E-6</v>
      </c>
      <c r="W191" s="5">
        <f>Surge_Predicted_Impact!$C$72</f>
        <v>0</v>
      </c>
      <c r="X191" s="160">
        <f>Surge_Predicted_Impact!$C$73</f>
        <v>0</v>
      </c>
      <c r="Y191" s="5">
        <f>Surge_Predicted_Impact!$C$74</f>
        <v>0</v>
      </c>
      <c r="Z191" s="5">
        <f>Surge_Predicted_Impact!$C$75</f>
        <v>0</v>
      </c>
      <c r="AA191" s="5">
        <f>Surge_Predicted_Impact!$C$76</f>
        <v>0</v>
      </c>
      <c r="AC191" s="18">
        <f ca="1">_xlfn.CEILING.MATH(G191/Surge_Predicted_Impact!$C$92)*(24/Surge_Predicted_Impact!$C$89)*(7/Surge_Predicted_Impact!$C$90)</f>
        <v>5.25</v>
      </c>
      <c r="AD191" s="18">
        <f ca="1">_xlfn.CEILING.MATH(R191/Surge_Predicted_Impact!$C$93)*(24/Surge_Predicted_Impact!$C$89)*(7/Surge_Predicted_Impact!$C$90)</f>
        <v>5.25</v>
      </c>
      <c r="AE191" s="1">
        <f t="shared" ca="1" si="46"/>
        <v>10.5</v>
      </c>
      <c r="AF191" s="1">
        <f ca="1">_xlfn.CEILING.MATH(N191/Surge_Predicted_Impact!$C$94)*24/Surge_Predicted_Impact!$C$89*7/Surge_Predicted_Impact!$C$90</f>
        <v>5.25</v>
      </c>
      <c r="AG191" s="1">
        <f ca="1">_xlfn.CEILING.MATH(T191/Surge_Predicted_Impact!$C$95)*24/Surge_Predicted_Impact!$C$89*7/Surge_Predicted_Impact!$C$90</f>
        <v>5.25</v>
      </c>
      <c r="AH191" s="1">
        <f ca="1">_xlfn.CEILING.MATH(V191/Surge_Predicted_Impact!$C$96)*24/Surge_Predicted_Impact!$C$89*7/Surge_Predicted_Impact!$C$90</f>
        <v>5.25</v>
      </c>
      <c r="AI191" s="18">
        <f t="shared" ca="1" si="61"/>
        <v>26.25</v>
      </c>
      <c r="AJ191" s="41"/>
      <c r="AK191" s="23">
        <f ca="1">_xlfn.CEILING.MATH(G191/Surge_Predicted_Impact!$C$103)*24/Surge_Predicted_Impact!$C$100*7/Surge_Predicted_Impact!$C$101</f>
        <v>5.25</v>
      </c>
      <c r="AL191" s="23">
        <f ca="1">_xlfn.CEILING.MATH(R191/Surge_Predicted_Impact!$C$104)*24/Surge_Predicted_Impact!$C$100*7/Surge_Predicted_Impact!$C$101</f>
        <v>5.25</v>
      </c>
      <c r="AM191" s="23">
        <f ca="1">_xlfn.CEILING.MATH(N191/Surge_Predicted_Impact!$C$105)*24/Surge_Predicted_Impact!$C$100*7/Surge_Predicted_Impact!$C$101</f>
        <v>5.25</v>
      </c>
      <c r="AN191" s="23">
        <f ca="1">_xlfn.CEILING.MATH(T191/Surge_Predicted_Impact!$C$106)*24/Surge_Predicted_Impact!$C$100*7/Surge_Predicted_Impact!$C$101</f>
        <v>5.25</v>
      </c>
      <c r="AO191" s="23">
        <f ca="1">_xlfn.CEILING.MATH(V191/Surge_Predicted_Impact!$C$107)*24/Surge_Predicted_Impact!$C$100*7/Surge_Predicted_Impact!$C$101</f>
        <v>5.25</v>
      </c>
      <c r="AP191" s="1">
        <f t="shared" ca="1" si="47"/>
        <v>26.25</v>
      </c>
      <c r="AR191" s="38">
        <f ca="1">G191/Surge_Predicted_Impact!$C$81</f>
        <v>2.8823933366182882E-2</v>
      </c>
      <c r="AS191" s="38">
        <f ca="1">$R191/Surge_Predicted_Impact!$C$82</f>
        <v>0.3829777132031672</v>
      </c>
      <c r="AT191" s="38">
        <f t="shared" ca="1" si="48"/>
        <v>0.41180164656935009</v>
      </c>
      <c r="AU191" s="38">
        <f ca="1">N191/Surge_Predicted_Impact!$C$83</f>
        <v>2.8893528451746454E-2</v>
      </c>
      <c r="AV191" s="38">
        <f ca="1">T191/Surge_Predicted_Impact!$C$84</f>
        <v>5.3931495939313985E-5</v>
      </c>
      <c r="AW191" s="38">
        <f ca="1">V191/Surge_Predicted_Impact!$C$85</f>
        <v>1.6687865090207213E-6</v>
      </c>
      <c r="AX191" s="38">
        <f t="shared" ca="1" si="49"/>
        <v>0.44075077530354489</v>
      </c>
      <c r="AZ191" s="1">
        <f ca="1">(AE191-BA190)*Surge_Predicted_Impact!$C$124</f>
        <v>8.7919478836072484E-2</v>
      </c>
      <c r="BA191" s="1">
        <f ca="1">BA190*(1-1/Surge_Predicted_Impact!$C$125)+AZ191</f>
        <v>1.6739678726293414</v>
      </c>
      <c r="BB191" s="37">
        <f t="shared" ca="1" si="62"/>
        <v>12.173967872629341</v>
      </c>
      <c r="BC191" s="1">
        <f ca="1">(AF191-BD190)*Surge_Predicted_Impact!$C$124</f>
        <v>4.5381578404717494E-2</v>
      </c>
      <c r="BD191" s="1">
        <f ca="1">BD190*(1-1/Surge_Predicted_Impact!$C$125)+BC191</f>
        <v>0.70637786939523661</v>
      </c>
      <c r="BE191" s="37">
        <f t="shared" ca="1" si="65"/>
        <v>5.9563778693952365</v>
      </c>
      <c r="BF191" s="1">
        <f ca="1">(AI191-BG190)*Surge_Predicted_Impact!$C$124</f>
        <v>0.22540627573597014</v>
      </c>
      <c r="BG191" s="1">
        <f ca="1">BG190*(1-1/Surge_Predicted_Impact!$C$125)+BF191</f>
        <v>3.6698235288244558</v>
      </c>
      <c r="BH191" s="37">
        <f t="shared" ca="1" si="66"/>
        <v>29.919823528824455</v>
      </c>
      <c r="BJ191" s="1">
        <f ca="1">(AT191-BK190)*Surge_Predicted_Impact!$C$124</f>
        <v>2.0007382181342955E-3</v>
      </c>
      <c r="BK191" s="1">
        <f ca="1">BK190*(1-1/Surge_Predicted_Impact!$C$125)+BJ191</f>
        <v>0.19860514692006051</v>
      </c>
      <c r="BL191" s="37">
        <f t="shared" ca="1" si="63"/>
        <v>0.61040679348941063</v>
      </c>
      <c r="BM191" s="1">
        <f ca="1">(AU191-BN190)*Surge_Predicted_Impact!$C$124</f>
        <v>1.2579593896613761E-4</v>
      </c>
      <c r="BN191" s="1">
        <f ca="1">BN190*(1-1/Surge_Predicted_Impact!$C$125)+BM191</f>
        <v>1.5274449454446495E-2</v>
      </c>
      <c r="BO191" s="37">
        <f t="shared" ca="1" si="64"/>
        <v>4.4167977906192951E-2</v>
      </c>
      <c r="BP191" s="1">
        <f ca="1">(AX191-AY190)*Surge_Predicted_Impact!$C$124</f>
        <v>4.4075077530354488E-3</v>
      </c>
      <c r="BQ191" s="1">
        <f ca="1">BQ190*(1-1/Surge_Predicted_Impact!$C$125)+BP191</f>
        <v>0.35629286119705145</v>
      </c>
      <c r="BR191" s="1">
        <f t="shared" ca="1" si="67"/>
        <v>0.7970436365005964</v>
      </c>
      <c r="BS191" s="1">
        <f ca="1">(AP191-AQ190)*Surge_Predicted_Impact!$C$124</f>
        <v>0.26250000000000001</v>
      </c>
      <c r="BT191" s="1">
        <f ca="1">BT190*(1-1/Surge_Predicted_Impact!$C$125)+BS191</f>
        <v>4.0733459709860496</v>
      </c>
      <c r="BU191" s="1">
        <f t="shared" ca="1" si="68"/>
        <v>30.32334597098605</v>
      </c>
      <c r="BW191" s="1">
        <f>Surge_Predicted_Impact!$C$112</f>
        <v>0</v>
      </c>
      <c r="BX191" s="1">
        <f>Surge_Predicted_Impact!$C$113</f>
        <v>0</v>
      </c>
      <c r="BY191" s="152">
        <f>Surge_Predicted_Impact!$C$114</f>
        <v>0</v>
      </c>
      <c r="BZ191" s="152">
        <f>Surge_Predicted_Impact!$C$115</f>
        <v>0</v>
      </c>
      <c r="CA191" s="152">
        <f t="shared" si="54"/>
        <v>0</v>
      </c>
      <c r="CB191" s="1">
        <f>Surge_Predicted_Impact!$C$117</f>
        <v>0</v>
      </c>
      <c r="CC191" s="1">
        <f>Surge_Predicted_Impact!$C$118</f>
        <v>0</v>
      </c>
      <c r="CD191" s="1">
        <f>Surge_Predicted_Impact!$C$119</f>
        <v>0</v>
      </c>
      <c r="CE191" s="1">
        <f t="shared" si="55"/>
        <v>0</v>
      </c>
      <c r="CF191" s="152">
        <f>Surge_Predicted_Impact!$C$120</f>
        <v>0</v>
      </c>
      <c r="CH191" s="1">
        <f ca="1">D191*Surge_Predicted_Impact!$C$135</f>
        <v>95.4001652632397</v>
      </c>
      <c r="CI191" s="18">
        <f ca="1">(C191-C190)*Surge_Predicted_Impact!$C$135</f>
        <v>0.86915963998762891</v>
      </c>
      <c r="CJ191" s="18">
        <f ca="1">CJ190*(1- 1/Surge_Predicted_Impact!$C$137)+CI191</f>
        <v>22.471456641367553</v>
      </c>
      <c r="CK191" s="18">
        <f t="shared" ca="1" si="56"/>
        <v>21.602297001379924</v>
      </c>
      <c r="CL191" s="1">
        <f ca="1">CJ191*(1-Surge_Predicted_Impact!$C$136)</f>
        <v>19.100738145162421</v>
      </c>
      <c r="CM191" s="1">
        <f ca="1">CJ191*(1+Surge_Predicted_Impact!$C$136)</f>
        <v>25.842175137572685</v>
      </c>
      <c r="CN191" s="1">
        <f ca="1">CI191/Surge_Predicted_Impact!$C$138</f>
        <v>0.17383192799752578</v>
      </c>
      <c r="CO191" s="1">
        <f ca="1">CK191/Surge_Predicted_Impact!$C$140</f>
        <v>0.86409188005519699</v>
      </c>
      <c r="CP191" s="1">
        <f t="shared" ca="1" si="57"/>
        <v>1.0379238080527227</v>
      </c>
      <c r="CQ191" s="1">
        <f ca="1">CI191/(Surge_Predicted_Impact!$C$138 + Surge_Predicted_Impact!$C$139)</f>
        <v>0.14485993999793814</v>
      </c>
      <c r="CR191" s="1">
        <f ca="1">CK191/(Surge_Predicted_Impact!$C$140 + Surge_Predicted_Impact!$C$141)</f>
        <v>0.83085757697615092</v>
      </c>
      <c r="CS191" s="152">
        <f>Surge_Predicted_Impact!$C$151</f>
        <v>12000</v>
      </c>
      <c r="CT191" s="152"/>
      <c r="CU191" s="1">
        <f ca="1">Surge_Predicted_Impact!$C$146*(Calculation!E191-Calculation!H191)</f>
        <v>4.4416391294717361E-5</v>
      </c>
      <c r="CV191" s="1">
        <f ca="1">H190*1/Surge_Predicted_Impact!$C$60</f>
        <v>1.3183554391728965E-2</v>
      </c>
      <c r="CW191" s="1">
        <f ca="1">CV191*Surge_Predicted_Impact!$C$144+CU191</f>
        <v>7.0359411088116567E-4</v>
      </c>
      <c r="CX191" s="1">
        <f ca="1">CX190*(1-1/Surge_Predicted_Impact!$C$147)+CW190</f>
        <v>1.9326783745036398</v>
      </c>
      <c r="CY191" s="1">
        <f ca="1">$CX191*(1-Surge_Predicted_Impact!$C$145)</f>
        <v>1.4495087808777298</v>
      </c>
      <c r="CZ191" s="1">
        <f ca="1">$CX191*(1+Surge_Predicted_Impact!$C$145)</f>
        <v>2.4158479681295497</v>
      </c>
      <c r="DA191" s="1">
        <f ca="1">CX191/Surge_Predicted_Impact!$C$148</f>
        <v>0.64422612483454655</v>
      </c>
      <c r="DB191" s="152">
        <f>Surge_Predicted_Impact!$C$152</f>
        <v>0</v>
      </c>
    </row>
    <row r="192" spans="2:106" x14ac:dyDescent="0.25">
      <c r="B192" s="30">
        <f t="shared" si="58"/>
        <v>44081</v>
      </c>
      <c r="C192" s="18">
        <f ca="1">INDIRECT(_xlfn.CONCAT(EpidemiologicalModel_Selection!$C$2,"!",EpidemiologicalModel_Selection!$C$5,ROW()-1))</f>
        <v>73742.612384441003</v>
      </c>
      <c r="D192" s="18">
        <f ca="1">INDIRECT(_xlfn.CONCAT(EpidemiologicalModel_Selection!$C$2,"!",EpidemiologicalModel_Selection!$C$3,ROW()-1))</f>
        <v>8.9400339146002032</v>
      </c>
      <c r="E192" s="37">
        <f ca="1">INDIRECT(_xlfn.CONCAT(EpidemiologicalModel_Selection!$C$2,"!",EpidemiologicalModel_Selection!$C$4,ROW()-1))</f>
        <v>8.1447140156524253E-2</v>
      </c>
      <c r="F192" s="37">
        <f ca="1">E192*Surge_Predicted_Impact!$D$53</f>
        <v>6.9067174852732571E-3</v>
      </c>
      <c r="G192" s="6">
        <f t="shared" ca="1" si="59"/>
        <v>8.102540328402924E-2</v>
      </c>
      <c r="H192" s="24">
        <f ca="1">H191*(1-1/Surge_Predicted_Impact!$C$60)+F192</f>
        <v>8.102540328402924E-2</v>
      </c>
      <c r="I192" s="24">
        <f ca="1">(1-Surge_Predicted_Impact!$C$68)*Calculation!O191</f>
        <v>7.610990011550663E-3</v>
      </c>
      <c r="J192" s="24">
        <f ca="1">I192+(J191*(1-1/Surge_Predicted_Impact!$C$63))</f>
        <v>9.2133089326672371E-2</v>
      </c>
      <c r="K192" s="24">
        <f ca="1">(1/Surge_Predicted_Impact!$C$62)*Calculation!L191</f>
        <v>3.4601022009845463E-3</v>
      </c>
      <c r="L192" s="24">
        <f ca="1">M192+L191*(1-1/Surge_Predicted_Impact!$C$62)</f>
        <v>3.8843016756332643E-2</v>
      </c>
      <c r="M192" s="1">
        <f ca="1">E192*Surge_Predicted_Impact!$D$55</f>
        <v>7.8189254550263358E-4</v>
      </c>
      <c r="N192" s="6">
        <f ca="1">N191*(1-1/Surge_Predicted_Impact!$C$64)+K192</f>
        <v>5.4023776991540845E-2</v>
      </c>
      <c r="O192" s="24">
        <f ca="1">N191*1/Surge_Predicted_Impact!$C$64</f>
        <v>7.2233821129366136E-3</v>
      </c>
      <c r="P192" s="1">
        <f ca="1">E192*Surge_Predicted_Impact!$D$54</f>
        <v>5.3429323942679905E-3</v>
      </c>
      <c r="Q192" s="1">
        <f ca="1">Q191*(1-1/Surge_Predicted_Impact!$C$61)+P192</f>
        <v>0.58646622479779742</v>
      </c>
      <c r="R192" s="6">
        <f t="shared" ca="1" si="60"/>
        <v>0.71744233088080245</v>
      </c>
      <c r="S192" s="1">
        <f ca="1">E192*Surge_Predicted_Impact!$D$56</f>
        <v>3.9094627275131677E-6</v>
      </c>
      <c r="T192" s="6">
        <f ca="1">T191*(1-1/Surge_Predicted_Impact!$C$65)+S192</f>
        <v>1.0098615541827834E-4</v>
      </c>
      <c r="U192" s="1">
        <f ca="1">E192*Surge_Predicted_Impact!$D$57</f>
        <v>6.255140364021069E-6</v>
      </c>
      <c r="V192" s="6">
        <f ca="1">U191*(1-1/Surge_Predicted_Impact!$C$66)+U192</f>
        <v>6.255140364021069E-6</v>
      </c>
      <c r="W192" s="5">
        <f>Surge_Predicted_Impact!$C$72</f>
        <v>0</v>
      </c>
      <c r="X192" s="160">
        <f>Surge_Predicted_Impact!$C$73</f>
        <v>0</v>
      </c>
      <c r="Y192" s="5">
        <f>Surge_Predicted_Impact!$C$74</f>
        <v>0</v>
      </c>
      <c r="Z192" s="5">
        <f>Surge_Predicted_Impact!$C$75</f>
        <v>0</v>
      </c>
      <c r="AA192" s="5">
        <f>Surge_Predicted_Impact!$C$76</f>
        <v>0</v>
      </c>
      <c r="AC192" s="18">
        <f ca="1">_xlfn.CEILING.MATH(G192/Surge_Predicted_Impact!$C$92)*(24/Surge_Predicted_Impact!$C$89)*(7/Surge_Predicted_Impact!$C$90)</f>
        <v>5.25</v>
      </c>
      <c r="AD192" s="18">
        <f ca="1">_xlfn.CEILING.MATH(R192/Surge_Predicted_Impact!$C$93)*(24/Surge_Predicted_Impact!$C$89)*(7/Surge_Predicted_Impact!$C$90)</f>
        <v>5.25</v>
      </c>
      <c r="AE192" s="1">
        <f t="shared" ca="1" si="46"/>
        <v>10.5</v>
      </c>
      <c r="AF192" s="1">
        <f ca="1">_xlfn.CEILING.MATH(N192/Surge_Predicted_Impact!$C$94)*24/Surge_Predicted_Impact!$C$89*7/Surge_Predicted_Impact!$C$90</f>
        <v>5.25</v>
      </c>
      <c r="AG192" s="1">
        <f ca="1">_xlfn.CEILING.MATH(T192/Surge_Predicted_Impact!$C$95)*24/Surge_Predicted_Impact!$C$89*7/Surge_Predicted_Impact!$C$90</f>
        <v>5.25</v>
      </c>
      <c r="AH192" s="1">
        <f ca="1">_xlfn.CEILING.MATH(V192/Surge_Predicted_Impact!$C$96)*24/Surge_Predicted_Impact!$C$89*7/Surge_Predicted_Impact!$C$90</f>
        <v>5.25</v>
      </c>
      <c r="AI192" s="18">
        <f t="shared" ca="1" si="61"/>
        <v>26.25</v>
      </c>
      <c r="AJ192" s="41"/>
      <c r="AK192" s="23">
        <f ca="1">_xlfn.CEILING.MATH(G192/Surge_Predicted_Impact!$C$103)*24/Surge_Predicted_Impact!$C$100*7/Surge_Predicted_Impact!$C$101</f>
        <v>5.25</v>
      </c>
      <c r="AL192" s="23">
        <f ca="1">_xlfn.CEILING.MATH(R192/Surge_Predicted_Impact!$C$104)*24/Surge_Predicted_Impact!$C$100*7/Surge_Predicted_Impact!$C$101</f>
        <v>5.25</v>
      </c>
      <c r="AM192" s="23">
        <f ca="1">_xlfn.CEILING.MATH(N192/Surge_Predicted_Impact!$C$105)*24/Surge_Predicted_Impact!$C$100*7/Surge_Predicted_Impact!$C$101</f>
        <v>5.25</v>
      </c>
      <c r="AN192" s="23">
        <f ca="1">_xlfn.CEILING.MATH(T192/Surge_Predicted_Impact!$C$106)*24/Surge_Predicted_Impact!$C$100*7/Surge_Predicted_Impact!$C$101</f>
        <v>5.25</v>
      </c>
      <c r="AO192" s="23">
        <f ca="1">_xlfn.CEILING.MATH(V192/Surge_Predicted_Impact!$C$107)*24/Surge_Predicted_Impact!$C$100*7/Surge_Predicted_Impact!$C$101</f>
        <v>5.25</v>
      </c>
      <c r="AP192" s="1">
        <f t="shared" ca="1" si="47"/>
        <v>26.25</v>
      </c>
      <c r="AR192" s="38">
        <f ca="1">G192/Surge_Predicted_Impact!$C$81</f>
        <v>2.700846776134308E-2</v>
      </c>
      <c r="AS192" s="38">
        <f ca="1">$R192/Surge_Predicted_Impact!$C$82</f>
        <v>0.35872116544040122</v>
      </c>
      <c r="AT192" s="38">
        <f t="shared" ca="1" si="48"/>
        <v>0.3857296332017443</v>
      </c>
      <c r="AU192" s="38">
        <f ca="1">N192/Surge_Predicted_Impact!$C$83</f>
        <v>2.7011888495770423E-2</v>
      </c>
      <c r="AV192" s="38">
        <f ca="1">T192/Surge_Predicted_Impact!$C$84</f>
        <v>5.0493077709139172E-5</v>
      </c>
      <c r="AW192" s="38">
        <f ca="1">V192/Surge_Predicted_Impact!$C$85</f>
        <v>1.5637850910052673E-6</v>
      </c>
      <c r="AX192" s="38">
        <f t="shared" ca="1" si="49"/>
        <v>0.41279357856031484</v>
      </c>
      <c r="AZ192" s="1">
        <f ca="1">(AE192-BA191)*Surge_Predicted_Impact!$C$124</f>
        <v>8.8260321273706602E-2</v>
      </c>
      <c r="BA192" s="1">
        <f ca="1">BA191*(1-1/Surge_Predicted_Impact!$C$125)+AZ192</f>
        <v>1.6426590601438094</v>
      </c>
      <c r="BB192" s="37">
        <f t="shared" ca="1" si="62"/>
        <v>12.14265906014381</v>
      </c>
      <c r="BC192" s="1">
        <f ca="1">(AF192-BD191)*Surge_Predicted_Impact!$C$124</f>
        <v>4.5436221306047637E-2</v>
      </c>
      <c r="BD192" s="1">
        <f ca="1">BD191*(1-1/Surge_Predicted_Impact!$C$125)+BC192</f>
        <v>0.70135852860162451</v>
      </c>
      <c r="BE192" s="37">
        <f t="shared" ca="1" si="65"/>
        <v>5.9513585286016246</v>
      </c>
      <c r="BF192" s="1">
        <f ca="1">(AI192-BG191)*Surge_Predicted_Impact!$C$124</f>
        <v>0.22580176471175545</v>
      </c>
      <c r="BG192" s="1">
        <f ca="1">BG191*(1-1/Surge_Predicted_Impact!$C$125)+BF192</f>
        <v>3.6334950414773215</v>
      </c>
      <c r="BH192" s="37">
        <f t="shared" ca="1" si="66"/>
        <v>29.883495041477321</v>
      </c>
      <c r="BJ192" s="1">
        <f ca="1">(AT192-BK191)*Surge_Predicted_Impact!$C$124</f>
        <v>1.8712448628168379E-3</v>
      </c>
      <c r="BK192" s="1">
        <f ca="1">BK191*(1-1/Surge_Predicted_Impact!$C$125)+BJ192</f>
        <v>0.18629030986001588</v>
      </c>
      <c r="BL192" s="37">
        <f t="shared" ca="1" si="63"/>
        <v>0.57201994306176018</v>
      </c>
      <c r="BM192" s="1">
        <f ca="1">(AU192-BN191)*Surge_Predicted_Impact!$C$124</f>
        <v>1.1737439041323927E-4</v>
      </c>
      <c r="BN192" s="1">
        <f ca="1">BN191*(1-1/Surge_Predicted_Impact!$C$125)+BM192</f>
        <v>1.43007917409707E-2</v>
      </c>
      <c r="BO192" s="37">
        <f t="shared" ca="1" si="64"/>
        <v>4.1312680236741124E-2</v>
      </c>
      <c r="BP192" s="1">
        <f ca="1">(AX192-AY191)*Surge_Predicted_Impact!$C$124</f>
        <v>4.1279357856031486E-3</v>
      </c>
      <c r="BQ192" s="1">
        <f ca="1">BQ191*(1-1/Surge_Predicted_Impact!$C$125)+BP192</f>
        <v>0.33497130689715093</v>
      </c>
      <c r="BR192" s="1">
        <f t="shared" ca="1" si="67"/>
        <v>0.74776488545746578</v>
      </c>
      <c r="BS192" s="1">
        <f ca="1">(AP192-AQ191)*Surge_Predicted_Impact!$C$124</f>
        <v>0.26250000000000001</v>
      </c>
      <c r="BT192" s="1">
        <f ca="1">BT191*(1-1/Surge_Predicted_Impact!$C$125)+BS192</f>
        <v>4.0448926873441886</v>
      </c>
      <c r="BU192" s="1">
        <f t="shared" ca="1" si="68"/>
        <v>30.294892687344188</v>
      </c>
      <c r="BW192" s="1">
        <f>Surge_Predicted_Impact!$C$112</f>
        <v>0</v>
      </c>
      <c r="BX192" s="1">
        <f>Surge_Predicted_Impact!$C$113</f>
        <v>0</v>
      </c>
      <c r="BY192" s="152">
        <f>Surge_Predicted_Impact!$C$114</f>
        <v>0</v>
      </c>
      <c r="BZ192" s="152">
        <f>Surge_Predicted_Impact!$C$115</f>
        <v>0</v>
      </c>
      <c r="CA192" s="152">
        <f t="shared" si="54"/>
        <v>0</v>
      </c>
      <c r="CB192" s="1">
        <f>Surge_Predicted_Impact!$C$117</f>
        <v>0</v>
      </c>
      <c r="CC192" s="1">
        <f>Surge_Predicted_Impact!$C$118</f>
        <v>0</v>
      </c>
      <c r="CD192" s="1">
        <f>Surge_Predicted_Impact!$C$119</f>
        <v>0</v>
      </c>
      <c r="CE192" s="1">
        <f t="shared" si="55"/>
        <v>0</v>
      </c>
      <c r="CF192" s="152">
        <f>Surge_Predicted_Impact!$C$120</f>
        <v>0</v>
      </c>
      <c r="CH192" s="1">
        <f ca="1">D192*Surge_Predicted_Impact!$C$135</f>
        <v>89.40033914600204</v>
      </c>
      <c r="CI192" s="18">
        <f ca="1">(C192-C191)*Surge_Predicted_Impact!$C$135</f>
        <v>0.81447140168165788</v>
      </c>
      <c r="CJ192" s="18">
        <f ca="1">CJ191*(1- 1/Surge_Predicted_Impact!$C$137)+CI192</f>
        <v>21.038782378912455</v>
      </c>
      <c r="CK192" s="18">
        <f t="shared" ca="1" si="56"/>
        <v>20.224310977230797</v>
      </c>
      <c r="CL192" s="1">
        <f ca="1">CJ192*(1-Surge_Predicted_Impact!$C$136)</f>
        <v>17.882965022075584</v>
      </c>
      <c r="CM192" s="1">
        <f ca="1">CJ192*(1+Surge_Predicted_Impact!$C$136)</f>
        <v>24.194599735749321</v>
      </c>
      <c r="CN192" s="1">
        <f ca="1">CI192/Surge_Predicted_Impact!$C$138</f>
        <v>0.16289428033633158</v>
      </c>
      <c r="CO192" s="1">
        <f ca="1">CK192/Surge_Predicted_Impact!$C$140</f>
        <v>0.80897243908923189</v>
      </c>
      <c r="CP192" s="1">
        <f t="shared" ca="1" si="57"/>
        <v>0.97186671942556346</v>
      </c>
      <c r="CQ192" s="1">
        <f ca="1">CI192/(Surge_Predicted_Impact!$C$138 + Surge_Predicted_Impact!$C$139)</f>
        <v>0.13574523361360966</v>
      </c>
      <c r="CR192" s="1">
        <f ca="1">CK192/(Surge_Predicted_Impact!$C$140 + Surge_Predicted_Impact!$C$141)</f>
        <v>0.77785811450887676</v>
      </c>
      <c r="CS192" s="152">
        <f>Surge_Predicted_Impact!$C$151</f>
        <v>12000</v>
      </c>
      <c r="CT192" s="152"/>
      <c r="CU192" s="1">
        <f ca="1">Surge_Predicted_Impact!$C$146*(Calculation!E192-Calculation!H192)</f>
        <v>4.217368724950127E-5</v>
      </c>
      <c r="CV192" s="1">
        <f ca="1">H191*1/Surge_Predicted_Impact!$C$60</f>
        <v>1.2353114299792663E-2</v>
      </c>
      <c r="CW192" s="1">
        <f ca="1">CV192*Surge_Predicted_Impact!$C$144+CU192</f>
        <v>6.5982940223913448E-4</v>
      </c>
      <c r="CX192" s="1">
        <f ca="1">CX191*(1-1/Surge_Predicted_Impact!$C$147)+CW191</f>
        <v>1.8367480498893387</v>
      </c>
      <c r="CY192" s="1">
        <f ca="1">$CX192*(1-Surge_Predicted_Impact!$C$145)</f>
        <v>1.377561037417004</v>
      </c>
      <c r="CZ192" s="1">
        <f ca="1">$CX192*(1+Surge_Predicted_Impact!$C$145)</f>
        <v>2.2959350623616732</v>
      </c>
      <c r="DA192" s="1">
        <f ca="1">CX192/Surge_Predicted_Impact!$C$148</f>
        <v>0.61224934996311287</v>
      </c>
      <c r="DB192" s="152">
        <f>Surge_Predicted_Impact!$C$152</f>
        <v>0</v>
      </c>
    </row>
    <row r="193" spans="2:106" x14ac:dyDescent="0.25">
      <c r="B193" s="30">
        <f t="shared" si="58"/>
        <v>44082</v>
      </c>
      <c r="C193" s="18">
        <f ca="1">INDIRECT(_xlfn.CONCAT(EpidemiologicalModel_Selection!$C$2,"!",EpidemiologicalModel_Selection!$C$5,ROW()-1))</f>
        <v>73742.68870699135</v>
      </c>
      <c r="D193" s="18">
        <f ca="1">INDIRECT(_xlfn.CONCAT(EpidemiologicalModel_Selection!$C$2,"!",EpidemiologicalModel_Selection!$C$3,ROW()-1))</f>
        <v>8.3777826139118154</v>
      </c>
      <c r="E193" s="37">
        <f ca="1">INDIRECT(_xlfn.CONCAT(EpidemiologicalModel_Selection!$C$2,"!",EpidemiologicalModel_Selection!$C$4,ROW()-1))</f>
        <v>7.6322550354416305E-2</v>
      </c>
      <c r="F193" s="37">
        <f ca="1">E193*Surge_Predicted_Impact!$D$53</f>
        <v>6.4721522700545023E-3</v>
      </c>
      <c r="G193" s="6">
        <f t="shared" ca="1" si="59"/>
        <v>7.5922497942079573E-2</v>
      </c>
      <c r="H193" s="24">
        <f ca="1">H192*(1-1/Surge_Predicted_Impact!$C$60)+F193</f>
        <v>7.5922497942079573E-2</v>
      </c>
      <c r="I193" s="24">
        <f ca="1">(1-Surge_Predicted_Impact!$C$68)*Calculation!O192</f>
        <v>7.1150313812425644E-3</v>
      </c>
      <c r="J193" s="24">
        <f ca="1">I193+(J192*(1-1/Surge_Predicted_Impact!$C$63))</f>
        <v>8.6086250804104592E-2</v>
      </c>
      <c r="K193" s="24">
        <f ca="1">(1/Surge_Predicted_Impact!$C$62)*Calculation!L192</f>
        <v>3.2369180630277203E-3</v>
      </c>
      <c r="L193" s="24">
        <f ca="1">M193+L192*(1-1/Surge_Predicted_Impact!$C$62)</f>
        <v>3.6338795176707323E-2</v>
      </c>
      <c r="M193" s="1">
        <f ca="1">E193*Surge_Predicted_Impact!$D$55</f>
        <v>7.3269648340239723E-4</v>
      </c>
      <c r="N193" s="6">
        <f ca="1">N192*(1-1/Surge_Predicted_Impact!$C$64)+K193</f>
        <v>5.0507722930625963E-2</v>
      </c>
      <c r="O193" s="24">
        <f ca="1">N192*1/Surge_Predicted_Impact!$C$64</f>
        <v>6.7529721239426056E-3</v>
      </c>
      <c r="P193" s="1">
        <f ca="1">E193*Surge_Predicted_Impact!$D$54</f>
        <v>5.0067593032497087E-3</v>
      </c>
      <c r="Q193" s="1">
        <f ca="1">Q192*(1-1/Surge_Predicted_Impact!$C$61)+P193</f>
        <v>0.54958253947263302</v>
      </c>
      <c r="R193" s="6">
        <f t="shared" ca="1" si="60"/>
        <v>0.67200758545344497</v>
      </c>
      <c r="S193" s="1">
        <f ca="1">E193*Surge_Predicted_Impact!$D$56</f>
        <v>3.6634824170119862E-6</v>
      </c>
      <c r="T193" s="6">
        <f ca="1">T192*(1-1/Surge_Predicted_Impact!$C$65)+S193</f>
        <v>9.4551022293462496E-5</v>
      </c>
      <c r="U193" s="1">
        <f ca="1">E193*Surge_Predicted_Impact!$D$57</f>
        <v>5.8615718672191779E-6</v>
      </c>
      <c r="V193" s="6">
        <f ca="1">U192*(1-1/Surge_Predicted_Impact!$C$66)+U193</f>
        <v>5.8615718672191779E-6</v>
      </c>
      <c r="W193" s="5">
        <f>Surge_Predicted_Impact!$C$72</f>
        <v>0</v>
      </c>
      <c r="X193" s="160">
        <f>Surge_Predicted_Impact!$C$73</f>
        <v>0</v>
      </c>
      <c r="Y193" s="5">
        <f>Surge_Predicted_Impact!$C$74</f>
        <v>0</v>
      </c>
      <c r="Z193" s="5">
        <f>Surge_Predicted_Impact!$C$75</f>
        <v>0</v>
      </c>
      <c r="AA193" s="5">
        <f>Surge_Predicted_Impact!$C$76</f>
        <v>0</v>
      </c>
      <c r="AC193" s="18">
        <f ca="1">_xlfn.CEILING.MATH(G193/Surge_Predicted_Impact!$C$92)*(24/Surge_Predicted_Impact!$C$89)*(7/Surge_Predicted_Impact!$C$90)</f>
        <v>5.25</v>
      </c>
      <c r="AD193" s="18">
        <f ca="1">_xlfn.CEILING.MATH(R193/Surge_Predicted_Impact!$C$93)*(24/Surge_Predicted_Impact!$C$89)*(7/Surge_Predicted_Impact!$C$90)</f>
        <v>5.25</v>
      </c>
      <c r="AE193" s="1">
        <f t="shared" ca="1" si="46"/>
        <v>10.5</v>
      </c>
      <c r="AF193" s="1">
        <f ca="1">_xlfn.CEILING.MATH(N193/Surge_Predicted_Impact!$C$94)*24/Surge_Predicted_Impact!$C$89*7/Surge_Predicted_Impact!$C$90</f>
        <v>5.25</v>
      </c>
      <c r="AG193" s="1">
        <f ca="1">_xlfn.CEILING.MATH(T193/Surge_Predicted_Impact!$C$95)*24/Surge_Predicted_Impact!$C$89*7/Surge_Predicted_Impact!$C$90</f>
        <v>5.25</v>
      </c>
      <c r="AH193" s="1">
        <f ca="1">_xlfn.CEILING.MATH(V193/Surge_Predicted_Impact!$C$96)*24/Surge_Predicted_Impact!$C$89*7/Surge_Predicted_Impact!$C$90</f>
        <v>5.25</v>
      </c>
      <c r="AI193" s="18">
        <f t="shared" ca="1" si="61"/>
        <v>26.25</v>
      </c>
      <c r="AJ193" s="41"/>
      <c r="AK193" s="23">
        <f ca="1">_xlfn.CEILING.MATH(G193/Surge_Predicted_Impact!$C$103)*24/Surge_Predicted_Impact!$C$100*7/Surge_Predicted_Impact!$C$101</f>
        <v>5.25</v>
      </c>
      <c r="AL193" s="23">
        <f ca="1">_xlfn.CEILING.MATH(R193/Surge_Predicted_Impact!$C$104)*24/Surge_Predicted_Impact!$C$100*7/Surge_Predicted_Impact!$C$101</f>
        <v>5.25</v>
      </c>
      <c r="AM193" s="23">
        <f ca="1">_xlfn.CEILING.MATH(N193/Surge_Predicted_Impact!$C$105)*24/Surge_Predicted_Impact!$C$100*7/Surge_Predicted_Impact!$C$101</f>
        <v>5.25</v>
      </c>
      <c r="AN193" s="23">
        <f ca="1">_xlfn.CEILING.MATH(T193/Surge_Predicted_Impact!$C$106)*24/Surge_Predicted_Impact!$C$100*7/Surge_Predicted_Impact!$C$101</f>
        <v>5.25</v>
      </c>
      <c r="AO193" s="23">
        <f ca="1">_xlfn.CEILING.MATH(V193/Surge_Predicted_Impact!$C$107)*24/Surge_Predicted_Impact!$C$100*7/Surge_Predicted_Impact!$C$101</f>
        <v>5.25</v>
      </c>
      <c r="AP193" s="1">
        <f t="shared" ca="1" si="47"/>
        <v>26.25</v>
      </c>
      <c r="AR193" s="38">
        <f ca="1">G193/Surge_Predicted_Impact!$C$81</f>
        <v>2.5307499314026524E-2</v>
      </c>
      <c r="AS193" s="38">
        <f ca="1">$R193/Surge_Predicted_Impact!$C$82</f>
        <v>0.33600379272672248</v>
      </c>
      <c r="AT193" s="38">
        <f t="shared" ca="1" si="48"/>
        <v>0.36131129204074902</v>
      </c>
      <c r="AU193" s="38">
        <f ca="1">N193/Surge_Predicted_Impact!$C$83</f>
        <v>2.5253861465312982E-2</v>
      </c>
      <c r="AV193" s="38">
        <f ca="1">T193/Surge_Predicted_Impact!$C$84</f>
        <v>4.7275511146731248E-5</v>
      </c>
      <c r="AW193" s="38">
        <f ca="1">V193/Surge_Predicted_Impact!$C$85</f>
        <v>1.4653929668047945E-6</v>
      </c>
      <c r="AX193" s="38">
        <f t="shared" ca="1" si="49"/>
        <v>0.38661389441017552</v>
      </c>
      <c r="AZ193" s="1">
        <f ca="1">(AE193-BA192)*Surge_Predicted_Impact!$C$124</f>
        <v>8.8573409398561898E-2</v>
      </c>
      <c r="BA193" s="1">
        <f ca="1">BA192*(1-1/Surge_Predicted_Impact!$C$125)+AZ193</f>
        <v>1.6138996795320992</v>
      </c>
      <c r="BB193" s="37">
        <f t="shared" ca="1" si="62"/>
        <v>12.1138996795321</v>
      </c>
      <c r="BC193" s="1">
        <f ca="1">(AF193-BD192)*Surge_Predicted_Impact!$C$124</f>
        <v>4.5486414713983757E-2</v>
      </c>
      <c r="BD193" s="1">
        <f ca="1">BD192*(1-1/Surge_Predicted_Impact!$C$125)+BC193</f>
        <v>0.69674790555834942</v>
      </c>
      <c r="BE193" s="37">
        <f t="shared" ca="1" si="65"/>
        <v>5.9467479055583494</v>
      </c>
      <c r="BF193" s="1">
        <f ca="1">(AI193-BG192)*Surge_Predicted_Impact!$C$124</f>
        <v>0.22616504958522679</v>
      </c>
      <c r="BG193" s="1">
        <f ca="1">BG192*(1-1/Surge_Predicted_Impact!$C$125)+BF193</f>
        <v>3.6001247309570257</v>
      </c>
      <c r="BH193" s="37">
        <f t="shared" ca="1" si="66"/>
        <v>29.850124730957027</v>
      </c>
      <c r="BJ193" s="1">
        <f ca="1">(AT193-BK192)*Surge_Predicted_Impact!$C$124</f>
        <v>1.7502098218073314E-3</v>
      </c>
      <c r="BK193" s="1">
        <f ca="1">BK192*(1-1/Surge_Predicted_Impact!$C$125)+BJ193</f>
        <v>0.17473406897753635</v>
      </c>
      <c r="BL193" s="37">
        <f t="shared" ca="1" si="63"/>
        <v>0.53604536101828537</v>
      </c>
      <c r="BM193" s="1">
        <f ca="1">(AU193-BN192)*Surge_Predicted_Impact!$C$124</f>
        <v>1.0953069724342282E-4</v>
      </c>
      <c r="BN193" s="1">
        <f ca="1">BN192*(1-1/Surge_Predicted_Impact!$C$125)+BM193</f>
        <v>1.3388837313859073E-2</v>
      </c>
      <c r="BO193" s="37">
        <f t="shared" ca="1" si="64"/>
        <v>3.8642698779172056E-2</v>
      </c>
      <c r="BP193" s="1">
        <f ca="1">(AX193-AY192)*Surge_Predicted_Impact!$C$124</f>
        <v>3.8661389441017554E-3</v>
      </c>
      <c r="BQ193" s="1">
        <f ca="1">BQ192*(1-1/Surge_Predicted_Impact!$C$125)+BP193</f>
        <v>0.31491092392002762</v>
      </c>
      <c r="BR193" s="1">
        <f t="shared" ca="1" si="67"/>
        <v>0.70152481833020319</v>
      </c>
      <c r="BS193" s="1">
        <f ca="1">(AP193-AQ192)*Surge_Predicted_Impact!$C$124</f>
        <v>0.26250000000000001</v>
      </c>
      <c r="BT193" s="1">
        <f ca="1">BT192*(1-1/Surge_Predicted_Impact!$C$125)+BS193</f>
        <v>4.0184717811053181</v>
      </c>
      <c r="BU193" s="1">
        <f t="shared" ca="1" si="68"/>
        <v>30.268471781105319</v>
      </c>
      <c r="BW193" s="1">
        <f>Surge_Predicted_Impact!$C$112</f>
        <v>0</v>
      </c>
      <c r="BX193" s="1">
        <f>Surge_Predicted_Impact!$C$113</f>
        <v>0</v>
      </c>
      <c r="BY193" s="152">
        <f>Surge_Predicted_Impact!$C$114</f>
        <v>0</v>
      </c>
      <c r="BZ193" s="152">
        <f>Surge_Predicted_Impact!$C$115</f>
        <v>0</v>
      </c>
      <c r="CA193" s="152">
        <f t="shared" si="54"/>
        <v>0</v>
      </c>
      <c r="CB193" s="1">
        <f>Surge_Predicted_Impact!$C$117</f>
        <v>0</v>
      </c>
      <c r="CC193" s="1">
        <f>Surge_Predicted_Impact!$C$118</f>
        <v>0</v>
      </c>
      <c r="CD193" s="1">
        <f>Surge_Predicted_Impact!$C$119</f>
        <v>0</v>
      </c>
      <c r="CE193" s="1">
        <f t="shared" si="55"/>
        <v>0</v>
      </c>
      <c r="CF193" s="152">
        <f>Surge_Predicted_Impact!$C$120</f>
        <v>0</v>
      </c>
      <c r="CH193" s="1">
        <f ca="1">D193*Surge_Predicted_Impact!$C$135</f>
        <v>83.777826139118162</v>
      </c>
      <c r="CI193" s="18">
        <f ca="1">(C193-C192)*Surge_Predicted_Impact!$C$135</f>
        <v>0.76322550346958451</v>
      </c>
      <c r="CJ193" s="18">
        <f ca="1">CJ192*(1- 1/Surge_Predicted_Impact!$C$137)+CI193</f>
        <v>19.698129644490795</v>
      </c>
      <c r="CK193" s="18">
        <f t="shared" ca="1" si="56"/>
        <v>18.93490414102121</v>
      </c>
      <c r="CL193" s="1">
        <f ca="1">CJ193*(1-Surge_Predicted_Impact!$C$136)</f>
        <v>16.743410197817177</v>
      </c>
      <c r="CM193" s="1">
        <f ca="1">CJ193*(1+Surge_Predicted_Impact!$C$136)</f>
        <v>22.652849091164413</v>
      </c>
      <c r="CN193" s="1">
        <f ca="1">CI193/Surge_Predicted_Impact!$C$138</f>
        <v>0.1526451006939169</v>
      </c>
      <c r="CO193" s="1">
        <f ca="1">CK193/Surge_Predicted_Impact!$C$140</f>
        <v>0.75739616564084844</v>
      </c>
      <c r="CP193" s="1">
        <f t="shared" ca="1" si="57"/>
        <v>0.91004126633476534</v>
      </c>
      <c r="CQ193" s="1">
        <f ca="1">CI193/(Surge_Predicted_Impact!$C$138 + Surge_Predicted_Impact!$C$139)</f>
        <v>0.12720425057826409</v>
      </c>
      <c r="CR193" s="1">
        <f ca="1">CK193/(Surge_Predicted_Impact!$C$140 + Surge_Predicted_Impact!$C$141)</f>
        <v>0.72826554388543119</v>
      </c>
      <c r="CS193" s="152">
        <f>Surge_Predicted_Impact!$C$151</f>
        <v>12000</v>
      </c>
      <c r="CT193" s="152"/>
      <c r="CU193" s="1">
        <f ca="1">Surge_Predicted_Impact!$C$146*(Calculation!E193-Calculation!H193)</f>
        <v>4.0005241233673222E-5</v>
      </c>
      <c r="CV193" s="1">
        <f ca="1">H192*1/Surge_Predicted_Impact!$C$60</f>
        <v>1.1575057612004178E-2</v>
      </c>
      <c r="CW193" s="1">
        <f ca="1">CV193*Surge_Predicted_Impact!$C$144+CU193</f>
        <v>6.1875812183388214E-4</v>
      </c>
      <c r="CX193" s="1">
        <f ca="1">CX192*(1-1/Surge_Predicted_Impact!$C$147)+CW192</f>
        <v>1.7455704767971107</v>
      </c>
      <c r="CY193" s="1">
        <f ca="1">$CX193*(1-Surge_Predicted_Impact!$C$145)</f>
        <v>1.309177857597833</v>
      </c>
      <c r="CZ193" s="1">
        <f ca="1">$CX193*(1+Surge_Predicted_Impact!$C$145)</f>
        <v>2.1819630959963883</v>
      </c>
      <c r="DA193" s="1">
        <f ca="1">CX193/Surge_Predicted_Impact!$C$148</f>
        <v>0.58185682559903695</v>
      </c>
      <c r="DB193" s="152">
        <f>Surge_Predicted_Impact!$C$152</f>
        <v>0</v>
      </c>
    </row>
    <row r="194" spans="2:106" x14ac:dyDescent="0.25">
      <c r="B194" s="30">
        <f t="shared" si="58"/>
        <v>44083</v>
      </c>
      <c r="C194" s="18">
        <f ca="1">INDIRECT(_xlfn.CONCAT(EpidemiologicalModel_Selection!$C$2,"!",EpidemiologicalModel_Selection!$C$5,ROW()-1))</f>
        <v>73742.760227502222</v>
      </c>
      <c r="D194" s="18">
        <f ca="1">INDIRECT(_xlfn.CONCAT(EpidemiologicalModel_Selection!$C$2,"!",EpidemiologicalModel_Selection!$C$3,ROW()-1))</f>
        <v>7.8508900809425848</v>
      </c>
      <c r="E194" s="37">
        <f ca="1">INDIRECT(_xlfn.CONCAT(EpidemiologicalModel_Selection!$C$2,"!",EpidemiologicalModel_Selection!$C$4,ROW()-1))</f>
        <v>7.1520510881418878E-2</v>
      </c>
      <c r="F194" s="37">
        <f ca="1">E194*Surge_Predicted_Impact!$D$53</f>
        <v>6.0649393227443209E-3</v>
      </c>
      <c r="G194" s="6">
        <f t="shared" ca="1" si="59"/>
        <v>7.1141366130241107E-2</v>
      </c>
      <c r="H194" s="24">
        <f ca="1">H193*(1-1/Surge_Predicted_Impact!$C$60)+F194</f>
        <v>7.1141366130241107E-2</v>
      </c>
      <c r="I194" s="24">
        <f ca="1">(1-Surge_Predicted_Impact!$C$68)*Calculation!O193</f>
        <v>6.6516775420834666E-3</v>
      </c>
      <c r="J194" s="24">
        <f ca="1">I194+(J193*(1-1/Surge_Predicted_Impact!$C$63))</f>
        <v>8.0439892517030265E-2</v>
      </c>
      <c r="K194" s="24">
        <f ca="1">(1/Surge_Predicted_Impact!$C$62)*Calculation!L193</f>
        <v>3.0282329313922767E-3</v>
      </c>
      <c r="L194" s="24">
        <f ca="1">M194+L193*(1-1/Surge_Predicted_Impact!$C$62)</f>
        <v>3.3997159149776662E-2</v>
      </c>
      <c r="M194" s="1">
        <f ca="1">E194*Surge_Predicted_Impact!$D$55</f>
        <v>6.8659690446162196E-4</v>
      </c>
      <c r="N194" s="6">
        <f ca="1">N193*(1-1/Surge_Predicted_Impact!$C$64)+K194</f>
        <v>4.7222490495689995E-2</v>
      </c>
      <c r="O194" s="24">
        <f ca="1">N193*1/Surge_Predicted_Impact!$C$64</f>
        <v>6.3134653663282454E-3</v>
      </c>
      <c r="P194" s="1">
        <f ca="1">E194*Surge_Predicted_Impact!$D$54</f>
        <v>4.6917455138210775E-3</v>
      </c>
      <c r="Q194" s="1">
        <f ca="1">Q193*(1-1/Surge_Predicted_Impact!$C$61)+P194</f>
        <v>0.51501838930983757</v>
      </c>
      <c r="R194" s="6">
        <f t="shared" ca="1" si="60"/>
        <v>0.62945544097664452</v>
      </c>
      <c r="S194" s="1">
        <f ca="1">E194*Surge_Predicted_Impact!$D$56</f>
        <v>3.4329845223081095E-6</v>
      </c>
      <c r="T194" s="6">
        <f ca="1">T193*(1-1/Surge_Predicted_Impact!$C$65)+S194</f>
        <v>8.8528904586424365E-5</v>
      </c>
      <c r="U194" s="1">
        <f ca="1">E194*Surge_Predicted_Impact!$D$57</f>
        <v>5.4927752356929757E-6</v>
      </c>
      <c r="V194" s="6">
        <f ca="1">U193*(1-1/Surge_Predicted_Impact!$C$66)+U194</f>
        <v>5.4927752356929757E-6</v>
      </c>
      <c r="W194" s="5">
        <f>Surge_Predicted_Impact!$C$72</f>
        <v>0</v>
      </c>
      <c r="X194" s="160">
        <f>Surge_Predicted_Impact!$C$73</f>
        <v>0</v>
      </c>
      <c r="Y194" s="5">
        <f>Surge_Predicted_Impact!$C$74</f>
        <v>0</v>
      </c>
      <c r="Z194" s="5">
        <f>Surge_Predicted_Impact!$C$75</f>
        <v>0</v>
      </c>
      <c r="AA194" s="5">
        <f>Surge_Predicted_Impact!$C$76</f>
        <v>0</v>
      </c>
      <c r="AC194" s="18">
        <f ca="1">_xlfn.CEILING.MATH(G194/Surge_Predicted_Impact!$C$92)*(24/Surge_Predicted_Impact!$C$89)*(7/Surge_Predicted_Impact!$C$90)</f>
        <v>5.25</v>
      </c>
      <c r="AD194" s="18">
        <f ca="1">_xlfn.CEILING.MATH(R194/Surge_Predicted_Impact!$C$93)*(24/Surge_Predicted_Impact!$C$89)*(7/Surge_Predicted_Impact!$C$90)</f>
        <v>5.25</v>
      </c>
      <c r="AE194" s="1">
        <f t="shared" ca="1" si="46"/>
        <v>10.5</v>
      </c>
      <c r="AF194" s="1">
        <f ca="1">_xlfn.CEILING.MATH(N194/Surge_Predicted_Impact!$C$94)*24/Surge_Predicted_Impact!$C$89*7/Surge_Predicted_Impact!$C$90</f>
        <v>5.25</v>
      </c>
      <c r="AG194" s="1">
        <f ca="1">_xlfn.CEILING.MATH(T194/Surge_Predicted_Impact!$C$95)*24/Surge_Predicted_Impact!$C$89*7/Surge_Predicted_Impact!$C$90</f>
        <v>5.25</v>
      </c>
      <c r="AH194" s="1">
        <f ca="1">_xlfn.CEILING.MATH(V194/Surge_Predicted_Impact!$C$96)*24/Surge_Predicted_Impact!$C$89*7/Surge_Predicted_Impact!$C$90</f>
        <v>5.25</v>
      </c>
      <c r="AI194" s="18">
        <f t="shared" ca="1" si="61"/>
        <v>26.25</v>
      </c>
      <c r="AJ194" s="41"/>
      <c r="AK194" s="23">
        <f ca="1">_xlfn.CEILING.MATH(G194/Surge_Predicted_Impact!$C$103)*24/Surge_Predicted_Impact!$C$100*7/Surge_Predicted_Impact!$C$101</f>
        <v>5.25</v>
      </c>
      <c r="AL194" s="23">
        <f ca="1">_xlfn.CEILING.MATH(R194/Surge_Predicted_Impact!$C$104)*24/Surge_Predicted_Impact!$C$100*7/Surge_Predicted_Impact!$C$101</f>
        <v>5.25</v>
      </c>
      <c r="AM194" s="23">
        <f ca="1">_xlfn.CEILING.MATH(N194/Surge_Predicted_Impact!$C$105)*24/Surge_Predicted_Impact!$C$100*7/Surge_Predicted_Impact!$C$101</f>
        <v>5.25</v>
      </c>
      <c r="AN194" s="23">
        <f ca="1">_xlfn.CEILING.MATH(T194/Surge_Predicted_Impact!$C$106)*24/Surge_Predicted_Impact!$C$100*7/Surge_Predicted_Impact!$C$101</f>
        <v>5.25</v>
      </c>
      <c r="AO194" s="23">
        <f ca="1">_xlfn.CEILING.MATH(V194/Surge_Predicted_Impact!$C$107)*24/Surge_Predicted_Impact!$C$100*7/Surge_Predicted_Impact!$C$101</f>
        <v>5.25</v>
      </c>
      <c r="AP194" s="1">
        <f t="shared" ca="1" si="47"/>
        <v>26.25</v>
      </c>
      <c r="AR194" s="38">
        <f ca="1">G194/Surge_Predicted_Impact!$C$81</f>
        <v>2.3713788710080369E-2</v>
      </c>
      <c r="AS194" s="38">
        <f ca="1">$R194/Surge_Predicted_Impact!$C$82</f>
        <v>0.31472772048832226</v>
      </c>
      <c r="AT194" s="38">
        <f t="shared" ca="1" si="48"/>
        <v>0.33844150919840266</v>
      </c>
      <c r="AU194" s="38">
        <f ca="1">N194/Surge_Predicted_Impact!$C$83</f>
        <v>2.3611245247844997E-2</v>
      </c>
      <c r="AV194" s="38">
        <f ca="1">T194/Surge_Predicted_Impact!$C$84</f>
        <v>4.4264452293212183E-5</v>
      </c>
      <c r="AW194" s="38">
        <f ca="1">V194/Surge_Predicted_Impact!$C$85</f>
        <v>1.3731938089232439E-6</v>
      </c>
      <c r="AX194" s="38">
        <f t="shared" ca="1" si="49"/>
        <v>0.36209839209234973</v>
      </c>
      <c r="AZ194" s="1">
        <f ca="1">(AE194-BA193)*Surge_Predicted_Impact!$C$124</f>
        <v>8.8861003204679004E-2</v>
      </c>
      <c r="BA194" s="1">
        <f ca="1">BA193*(1-1/Surge_Predicted_Impact!$C$125)+AZ194</f>
        <v>1.5874821341987713</v>
      </c>
      <c r="BB194" s="37">
        <f t="shared" ca="1" si="62"/>
        <v>12.087482134198771</v>
      </c>
      <c r="BC194" s="1">
        <f ca="1">(AF194-BD193)*Surge_Predicted_Impact!$C$124</f>
        <v>4.5532520944416503E-2</v>
      </c>
      <c r="BD194" s="1">
        <f ca="1">BD193*(1-1/Surge_Predicted_Impact!$C$125)+BC194</f>
        <v>0.6925127189628838</v>
      </c>
      <c r="BE194" s="37">
        <f t="shared" ca="1" si="65"/>
        <v>5.9425127189628837</v>
      </c>
      <c r="BF194" s="1">
        <f ca="1">(AI194-BG193)*Surge_Predicted_Impact!$C$124</f>
        <v>0.22649875269042974</v>
      </c>
      <c r="BG194" s="1">
        <f ca="1">BG193*(1-1/Surge_Predicted_Impact!$C$125)+BF194</f>
        <v>3.5694717171505252</v>
      </c>
      <c r="BH194" s="37">
        <f t="shared" ca="1" si="66"/>
        <v>29.819471717150524</v>
      </c>
      <c r="BJ194" s="1">
        <f ca="1">(AT194-BK193)*Surge_Predicted_Impact!$C$124</f>
        <v>1.6370744022086632E-3</v>
      </c>
      <c r="BK194" s="1">
        <f ca="1">BK193*(1-1/Surge_Predicted_Impact!$C$125)+BJ194</f>
        <v>0.16389013845277814</v>
      </c>
      <c r="BL194" s="37">
        <f t="shared" ca="1" si="63"/>
        <v>0.50233164765118077</v>
      </c>
      <c r="BM194" s="1">
        <f ca="1">(AU194-BN193)*Surge_Predicted_Impact!$C$124</f>
        <v>1.0222407933985924E-4</v>
      </c>
      <c r="BN194" s="1">
        <f ca="1">BN193*(1-1/Surge_Predicted_Impact!$C$125)+BM194</f>
        <v>1.2534715870780427E-2</v>
      </c>
      <c r="BO194" s="37">
        <f t="shared" ca="1" si="64"/>
        <v>3.6145961118625426E-2</v>
      </c>
      <c r="BP194" s="1">
        <f ca="1">(AX194-AY193)*Surge_Predicted_Impact!$C$124</f>
        <v>3.6209839209234975E-3</v>
      </c>
      <c r="BQ194" s="1">
        <f ca="1">BQ193*(1-1/Surge_Predicted_Impact!$C$125)+BP194</f>
        <v>0.296038270418092</v>
      </c>
      <c r="BR194" s="1">
        <f t="shared" ca="1" si="67"/>
        <v>0.65813666251044167</v>
      </c>
      <c r="BS194" s="1">
        <f ca="1">(AP194-AQ193)*Surge_Predicted_Impact!$C$124</f>
        <v>0.26250000000000001</v>
      </c>
      <c r="BT194" s="1">
        <f ca="1">BT193*(1-1/Surge_Predicted_Impact!$C$125)+BS194</f>
        <v>3.9939380824549384</v>
      </c>
      <c r="BU194" s="1">
        <f t="shared" ca="1" si="68"/>
        <v>30.243938082454939</v>
      </c>
      <c r="BW194" s="1">
        <f>Surge_Predicted_Impact!$C$112</f>
        <v>0</v>
      </c>
      <c r="BX194" s="1">
        <f>Surge_Predicted_Impact!$C$113</f>
        <v>0</v>
      </c>
      <c r="BY194" s="152">
        <f>Surge_Predicted_Impact!$C$114</f>
        <v>0</v>
      </c>
      <c r="BZ194" s="152">
        <f>Surge_Predicted_Impact!$C$115</f>
        <v>0</v>
      </c>
      <c r="CA194" s="152">
        <f t="shared" si="54"/>
        <v>0</v>
      </c>
      <c r="CB194" s="1">
        <f>Surge_Predicted_Impact!$C$117</f>
        <v>0</v>
      </c>
      <c r="CC194" s="1">
        <f>Surge_Predicted_Impact!$C$118</f>
        <v>0</v>
      </c>
      <c r="CD194" s="1">
        <f>Surge_Predicted_Impact!$C$119</f>
        <v>0</v>
      </c>
      <c r="CE194" s="1">
        <f t="shared" si="55"/>
        <v>0</v>
      </c>
      <c r="CF194" s="152">
        <f>Surge_Predicted_Impact!$C$120</f>
        <v>0</v>
      </c>
      <c r="CH194" s="1">
        <f ca="1">D194*Surge_Predicted_Impact!$C$135</f>
        <v>78.508900809425853</v>
      </c>
      <c r="CI194" s="18">
        <f ca="1">(C194-C193)*Surge_Predicted_Impact!$C$135</f>
        <v>0.71520510871778242</v>
      </c>
      <c r="CJ194" s="18">
        <f ca="1">CJ193*(1- 1/Surge_Predicted_Impact!$C$137)+CI194</f>
        <v>18.443521788759497</v>
      </c>
      <c r="CK194" s="18">
        <f t="shared" ca="1" si="56"/>
        <v>17.728316680041715</v>
      </c>
      <c r="CL194" s="1">
        <f ca="1">CJ194*(1-Surge_Predicted_Impact!$C$136)</f>
        <v>15.676993520445572</v>
      </c>
      <c r="CM194" s="1">
        <f ca="1">CJ194*(1+Surge_Predicted_Impact!$C$136)</f>
        <v>21.210050057073421</v>
      </c>
      <c r="CN194" s="1">
        <f ca="1">CI194/Surge_Predicted_Impact!$C$138</f>
        <v>0.14304102174355648</v>
      </c>
      <c r="CO194" s="1">
        <f ca="1">CK194/Surge_Predicted_Impact!$C$140</f>
        <v>0.70913266720166857</v>
      </c>
      <c r="CP194" s="1">
        <f t="shared" ca="1" si="57"/>
        <v>0.85217368894522505</v>
      </c>
      <c r="CQ194" s="1">
        <f ca="1">CI194/(Surge_Predicted_Impact!$C$138 + Surge_Predicted_Impact!$C$139)</f>
        <v>0.11920085145296373</v>
      </c>
      <c r="CR194" s="1">
        <f ca="1">CK194/(Surge_Predicted_Impact!$C$140 + Surge_Predicted_Impact!$C$141)</f>
        <v>0.68185833384775829</v>
      </c>
      <c r="CS194" s="152">
        <f>Surge_Predicted_Impact!$C$151</f>
        <v>12000</v>
      </c>
      <c r="CT194" s="152"/>
      <c r="CU194" s="1">
        <f ca="1">Surge_Predicted_Impact!$C$146*(Calculation!E194-Calculation!H194)</f>
        <v>3.7914475117777074E-5</v>
      </c>
      <c r="CV194" s="1">
        <f ca="1">H193*1/Surge_Predicted_Impact!$C$60</f>
        <v>1.0846071134582797E-2</v>
      </c>
      <c r="CW194" s="1">
        <f ca="1">CV194*Surge_Predicted_Impact!$C$144+CU194</f>
        <v>5.8021803184691689E-4</v>
      </c>
      <c r="CX194" s="1">
        <f ca="1">CX193*(1-1/Surge_Predicted_Impact!$C$147)+CW193</f>
        <v>1.6589107110790891</v>
      </c>
      <c r="CY194" s="1">
        <f ca="1">$CX194*(1-Surge_Predicted_Impact!$C$145)</f>
        <v>1.2441830333093167</v>
      </c>
      <c r="CZ194" s="1">
        <f ca="1">$CX194*(1+Surge_Predicted_Impact!$C$145)</f>
        <v>2.0736383888488614</v>
      </c>
      <c r="DA194" s="1">
        <f ca="1">CX194/Surge_Predicted_Impact!$C$148</f>
        <v>0.55297023702636305</v>
      </c>
      <c r="DB194" s="152">
        <f>Surge_Predicted_Impact!$C$152</f>
        <v>0</v>
      </c>
    </row>
    <row r="195" spans="2:106" x14ac:dyDescent="0.25">
      <c r="B195" s="30">
        <f t="shared" si="58"/>
        <v>44084</v>
      </c>
      <c r="C195" s="18">
        <f ca="1">INDIRECT(_xlfn.CONCAT(EpidemiologicalModel_Selection!$C$2,"!",EpidemiologicalModel_Selection!$C$5,ROW()-1))</f>
        <v>73742.827248208079</v>
      </c>
      <c r="D195" s="18">
        <f ca="1">INDIRECT(_xlfn.CONCAT(EpidemiologicalModel_Selection!$C$2,"!",EpidemiologicalModel_Selection!$C$3,ROW()-1))</f>
        <v>7.3571329238626193</v>
      </c>
      <c r="E195" s="37">
        <f ca="1">INDIRECT(_xlfn.CONCAT(EpidemiologicalModel_Selection!$C$2,"!",EpidemiologicalModel_Selection!$C$4,ROW()-1))</f>
        <v>6.7020705844333853E-2</v>
      </c>
      <c r="F195" s="37">
        <f ca="1">E195*Surge_Predicted_Impact!$D$53</f>
        <v>5.6833558555995107E-3</v>
      </c>
      <c r="G195" s="6">
        <f t="shared" ca="1" si="59"/>
        <v>6.6661669681520472E-2</v>
      </c>
      <c r="H195" s="24">
        <f ca="1">H194*(1-1/Surge_Predicted_Impact!$C$60)+F195</f>
        <v>6.6661669681520472E-2</v>
      </c>
      <c r="I195" s="24">
        <f ca="1">(1-Surge_Predicted_Impact!$C$68)*Calculation!O194</f>
        <v>6.2187633858333214E-3</v>
      </c>
      <c r="J195" s="24">
        <f ca="1">I195+(J194*(1-1/Surge_Predicted_Impact!$C$63))</f>
        <v>7.5167242686144983E-2</v>
      </c>
      <c r="K195" s="24">
        <f ca="1">(1/Surge_Predicted_Impact!$C$62)*Calculation!L194</f>
        <v>2.8330965958147216E-3</v>
      </c>
      <c r="L195" s="24">
        <f ca="1">M195+L194*(1-1/Surge_Predicted_Impact!$C$62)</f>
        <v>3.1807461330067545E-2</v>
      </c>
      <c r="M195" s="1">
        <f ca="1">E195*Surge_Predicted_Impact!$D$55</f>
        <v>6.4339877610560567E-4</v>
      </c>
      <c r="N195" s="6">
        <f ca="1">N194*(1-1/Surge_Predicted_Impact!$C$64)+K195</f>
        <v>4.415277577954347E-2</v>
      </c>
      <c r="O195" s="24">
        <f ca="1">N194*1/Surge_Predicted_Impact!$C$64</f>
        <v>5.9028113119612494E-3</v>
      </c>
      <c r="P195" s="1">
        <f ca="1">E195*Surge_Predicted_Impact!$D$54</f>
        <v>4.3965583033882998E-3</v>
      </c>
      <c r="Q195" s="1">
        <f ca="1">Q194*(1-1/Surge_Predicted_Impact!$C$61)+P195</f>
        <v>0.48262791980538033</v>
      </c>
      <c r="R195" s="6">
        <f t="shared" ca="1" si="60"/>
        <v>0.58960262382159279</v>
      </c>
      <c r="S195" s="1">
        <f ca="1">E195*Surge_Predicted_Impact!$D$56</f>
        <v>3.2169938805280282E-6</v>
      </c>
      <c r="T195" s="6">
        <f ca="1">T194*(1-1/Surge_Predicted_Impact!$C$65)+S195</f>
        <v>8.2893008008309951E-5</v>
      </c>
      <c r="U195" s="1">
        <f ca="1">E195*Surge_Predicted_Impact!$D$57</f>
        <v>5.1471902088448447E-6</v>
      </c>
      <c r="V195" s="6">
        <f ca="1">U194*(1-1/Surge_Predicted_Impact!$C$66)+U195</f>
        <v>5.1471902088448447E-6</v>
      </c>
      <c r="W195" s="5">
        <f>Surge_Predicted_Impact!$C$72</f>
        <v>0</v>
      </c>
      <c r="X195" s="160">
        <f>Surge_Predicted_Impact!$C$73</f>
        <v>0</v>
      </c>
      <c r="Y195" s="5">
        <f>Surge_Predicted_Impact!$C$74</f>
        <v>0</v>
      </c>
      <c r="Z195" s="5">
        <f>Surge_Predicted_Impact!$C$75</f>
        <v>0</v>
      </c>
      <c r="AA195" s="5">
        <f>Surge_Predicted_Impact!$C$76</f>
        <v>0</v>
      </c>
      <c r="AC195" s="18">
        <f ca="1">_xlfn.CEILING.MATH(G195/Surge_Predicted_Impact!$C$92)*(24/Surge_Predicted_Impact!$C$89)*(7/Surge_Predicted_Impact!$C$90)</f>
        <v>5.25</v>
      </c>
      <c r="AD195" s="18">
        <f ca="1">_xlfn.CEILING.MATH(R195/Surge_Predicted_Impact!$C$93)*(24/Surge_Predicted_Impact!$C$89)*(7/Surge_Predicted_Impact!$C$90)</f>
        <v>5.25</v>
      </c>
      <c r="AE195" s="1">
        <f t="shared" ca="1" si="46"/>
        <v>10.5</v>
      </c>
      <c r="AF195" s="1">
        <f ca="1">_xlfn.CEILING.MATH(N195/Surge_Predicted_Impact!$C$94)*24/Surge_Predicted_Impact!$C$89*7/Surge_Predicted_Impact!$C$90</f>
        <v>5.25</v>
      </c>
      <c r="AG195" s="1">
        <f ca="1">_xlfn.CEILING.MATH(T195/Surge_Predicted_Impact!$C$95)*24/Surge_Predicted_Impact!$C$89*7/Surge_Predicted_Impact!$C$90</f>
        <v>5.25</v>
      </c>
      <c r="AH195" s="1">
        <f ca="1">_xlfn.CEILING.MATH(V195/Surge_Predicted_Impact!$C$96)*24/Surge_Predicted_Impact!$C$89*7/Surge_Predicted_Impact!$C$90</f>
        <v>5.25</v>
      </c>
      <c r="AI195" s="18">
        <f t="shared" ca="1" si="61"/>
        <v>26.25</v>
      </c>
      <c r="AJ195" s="41"/>
      <c r="AK195" s="23">
        <f ca="1">_xlfn.CEILING.MATH(G195/Surge_Predicted_Impact!$C$103)*24/Surge_Predicted_Impact!$C$100*7/Surge_Predicted_Impact!$C$101</f>
        <v>5.25</v>
      </c>
      <c r="AL195" s="23">
        <f ca="1">_xlfn.CEILING.MATH(R195/Surge_Predicted_Impact!$C$104)*24/Surge_Predicted_Impact!$C$100*7/Surge_Predicted_Impact!$C$101</f>
        <v>5.25</v>
      </c>
      <c r="AM195" s="23">
        <f ca="1">_xlfn.CEILING.MATH(N195/Surge_Predicted_Impact!$C$105)*24/Surge_Predicted_Impact!$C$100*7/Surge_Predicted_Impact!$C$101</f>
        <v>5.25</v>
      </c>
      <c r="AN195" s="23">
        <f ca="1">_xlfn.CEILING.MATH(T195/Surge_Predicted_Impact!$C$106)*24/Surge_Predicted_Impact!$C$100*7/Surge_Predicted_Impact!$C$101</f>
        <v>5.25</v>
      </c>
      <c r="AO195" s="23">
        <f ca="1">_xlfn.CEILING.MATH(V195/Surge_Predicted_Impact!$C$107)*24/Surge_Predicted_Impact!$C$100*7/Surge_Predicted_Impact!$C$101</f>
        <v>5.25</v>
      </c>
      <c r="AP195" s="1">
        <f t="shared" ca="1" si="47"/>
        <v>26.25</v>
      </c>
      <c r="AR195" s="38">
        <f ca="1">G195/Surge_Predicted_Impact!$C$81</f>
        <v>2.2220556560506824E-2</v>
      </c>
      <c r="AS195" s="38">
        <f ca="1">$R195/Surge_Predicted_Impact!$C$82</f>
        <v>0.29480131191079639</v>
      </c>
      <c r="AT195" s="38">
        <f t="shared" ca="1" si="48"/>
        <v>0.3170218684713032</v>
      </c>
      <c r="AU195" s="38">
        <f ca="1">N195/Surge_Predicted_Impact!$C$83</f>
        <v>2.2076387889771735E-2</v>
      </c>
      <c r="AV195" s="38">
        <f ca="1">T195/Surge_Predicted_Impact!$C$84</f>
        <v>4.1446504004154976E-5</v>
      </c>
      <c r="AW195" s="38">
        <f ca="1">V195/Surge_Predicted_Impact!$C$85</f>
        <v>1.2867975522112112E-6</v>
      </c>
      <c r="AX195" s="38">
        <f t="shared" ca="1" si="49"/>
        <v>0.33914098966263129</v>
      </c>
      <c r="AZ195" s="1">
        <f ca="1">(AE195-BA194)*Surge_Predicted_Impact!$C$124</f>
        <v>8.9125178658012297E-2</v>
      </c>
      <c r="BA195" s="1">
        <f ca="1">BA194*(1-1/Surge_Predicted_Impact!$C$125)+AZ195</f>
        <v>1.5632157318425857</v>
      </c>
      <c r="BB195" s="37">
        <f t="shared" ca="1" si="62"/>
        <v>12.063215731842586</v>
      </c>
      <c r="BC195" s="1">
        <f ca="1">(AF195-BD194)*Surge_Predicted_Impact!$C$124</f>
        <v>4.5574872810371161E-2</v>
      </c>
      <c r="BD195" s="1">
        <f ca="1">BD194*(1-1/Surge_Predicted_Impact!$C$125)+BC195</f>
        <v>0.68862239756162047</v>
      </c>
      <c r="BE195" s="37">
        <f t="shared" ca="1" si="65"/>
        <v>5.9386223975616206</v>
      </c>
      <c r="BF195" s="1">
        <f ca="1">(AI195-BG194)*Surge_Predicted_Impact!$C$124</f>
        <v>0.22680528282849477</v>
      </c>
      <c r="BG195" s="1">
        <f ca="1">BG194*(1-1/Surge_Predicted_Impact!$C$125)+BF195</f>
        <v>3.5413147344682683</v>
      </c>
      <c r="BH195" s="37">
        <f t="shared" ca="1" si="66"/>
        <v>29.791314734468269</v>
      </c>
      <c r="BJ195" s="1">
        <f ca="1">(AT195-BK194)*Surge_Predicted_Impact!$C$124</f>
        <v>1.5313173001852507E-3</v>
      </c>
      <c r="BK195" s="1">
        <f ca="1">BK194*(1-1/Surge_Predicted_Impact!$C$125)+BJ195</f>
        <v>0.15371501729205067</v>
      </c>
      <c r="BL195" s="37">
        <f t="shared" ca="1" si="63"/>
        <v>0.47073688576335387</v>
      </c>
      <c r="BM195" s="1">
        <f ca="1">(AU195-BN194)*Surge_Predicted_Impact!$C$124</f>
        <v>9.5416720189913086E-5</v>
      </c>
      <c r="BN195" s="1">
        <f ca="1">BN194*(1-1/Surge_Predicted_Impact!$C$125)+BM195</f>
        <v>1.1734795743057453E-2</v>
      </c>
      <c r="BO195" s="37">
        <f t="shared" ca="1" si="64"/>
        <v>3.3811183632829186E-2</v>
      </c>
      <c r="BP195" s="1">
        <f ca="1">(AX195-AY194)*Surge_Predicted_Impact!$C$124</f>
        <v>3.3914098966263129E-3</v>
      </c>
      <c r="BQ195" s="1">
        <f ca="1">BQ194*(1-1/Surge_Predicted_Impact!$C$125)+BP195</f>
        <v>0.27828408957056894</v>
      </c>
      <c r="BR195" s="1">
        <f t="shared" ca="1" si="67"/>
        <v>0.61742507923320022</v>
      </c>
      <c r="BS195" s="1">
        <f ca="1">(AP195-AQ194)*Surge_Predicted_Impact!$C$124</f>
        <v>0.26250000000000001</v>
      </c>
      <c r="BT195" s="1">
        <f ca="1">BT194*(1-1/Surge_Predicted_Impact!$C$125)+BS195</f>
        <v>3.9711567908510146</v>
      </c>
      <c r="BU195" s="1">
        <f t="shared" ca="1" si="68"/>
        <v>30.221156790851015</v>
      </c>
      <c r="BW195" s="1">
        <f>Surge_Predicted_Impact!$C$112</f>
        <v>0</v>
      </c>
      <c r="BX195" s="1">
        <f>Surge_Predicted_Impact!$C$113</f>
        <v>0</v>
      </c>
      <c r="BY195" s="152">
        <f>Surge_Predicted_Impact!$C$114</f>
        <v>0</v>
      </c>
      <c r="BZ195" s="152">
        <f>Surge_Predicted_Impact!$C$115</f>
        <v>0</v>
      </c>
      <c r="CA195" s="152">
        <f t="shared" si="54"/>
        <v>0</v>
      </c>
      <c r="CB195" s="1">
        <f>Surge_Predicted_Impact!$C$117</f>
        <v>0</v>
      </c>
      <c r="CC195" s="1">
        <f>Surge_Predicted_Impact!$C$118</f>
        <v>0</v>
      </c>
      <c r="CD195" s="1">
        <f>Surge_Predicted_Impact!$C$119</f>
        <v>0</v>
      </c>
      <c r="CE195" s="1">
        <f t="shared" si="55"/>
        <v>0</v>
      </c>
      <c r="CF195" s="152">
        <f>Surge_Predicted_Impact!$C$120</f>
        <v>0</v>
      </c>
      <c r="CH195" s="1">
        <f ca="1">D195*Surge_Predicted_Impact!$C$135</f>
        <v>73.571329238626191</v>
      </c>
      <c r="CI195" s="18">
        <f ca="1">(C195-C194)*Surge_Predicted_Impact!$C$135</f>
        <v>0.67020705857430585</v>
      </c>
      <c r="CJ195" s="18">
        <f ca="1">CJ194*(1- 1/Surge_Predicted_Impact!$C$137)+CI195</f>
        <v>17.269376668457856</v>
      </c>
      <c r="CK195" s="18">
        <f t="shared" ca="1" si="56"/>
        <v>16.59916960988355</v>
      </c>
      <c r="CL195" s="1">
        <f ca="1">CJ195*(1-Surge_Predicted_Impact!$C$136)</f>
        <v>14.678970168189176</v>
      </c>
      <c r="CM195" s="1">
        <f ca="1">CJ195*(1+Surge_Predicted_Impact!$C$136)</f>
        <v>19.859783168726533</v>
      </c>
      <c r="CN195" s="1">
        <f ca="1">CI195/Surge_Predicted_Impact!$C$138</f>
        <v>0.13404141171486117</v>
      </c>
      <c r="CO195" s="1">
        <f ca="1">CK195/Surge_Predicted_Impact!$C$140</f>
        <v>0.66396678439534196</v>
      </c>
      <c r="CP195" s="1">
        <f t="shared" ca="1" si="57"/>
        <v>0.79800819611020313</v>
      </c>
      <c r="CQ195" s="1">
        <f ca="1">CI195/(Surge_Predicted_Impact!$C$138 + Surge_Predicted_Impact!$C$139)</f>
        <v>0.11170117642905097</v>
      </c>
      <c r="CR195" s="1">
        <f ca="1">CK195/(Surge_Predicted_Impact!$C$140 + Surge_Predicted_Impact!$C$141)</f>
        <v>0.63842960038013652</v>
      </c>
      <c r="CS195" s="152">
        <f>Surge_Predicted_Impact!$C$151</f>
        <v>12000</v>
      </c>
      <c r="CT195" s="152"/>
      <c r="CU195" s="1">
        <f ca="1">Surge_Predicted_Impact!$C$146*(Calculation!E195-Calculation!H195)</f>
        <v>3.5903616281338094E-5</v>
      </c>
      <c r="CV195" s="1">
        <f ca="1">H194*1/Surge_Predicted_Impact!$C$60</f>
        <v>1.0163052304320158E-2</v>
      </c>
      <c r="CW195" s="1">
        <f ca="1">CV195*Surge_Predicted_Impact!$C$144+CU195</f>
        <v>5.4405623149734604E-4</v>
      </c>
      <c r="CX195" s="1">
        <f ca="1">CX194*(1-1/Surge_Predicted_Impact!$C$147)+CW194</f>
        <v>1.5765453935569813</v>
      </c>
      <c r="CY195" s="1">
        <f ca="1">$CX195*(1-Surge_Predicted_Impact!$C$145)</f>
        <v>1.182409045167736</v>
      </c>
      <c r="CZ195" s="1">
        <f ca="1">$CX195*(1+Surge_Predicted_Impact!$C$145)</f>
        <v>1.9706817419462266</v>
      </c>
      <c r="DA195" s="1">
        <f ca="1">CX195/Surge_Predicted_Impact!$C$148</f>
        <v>0.5255151311856604</v>
      </c>
      <c r="DB195" s="152">
        <f>Surge_Predicted_Impact!$C$152</f>
        <v>0</v>
      </c>
    </row>
    <row r="196" spans="2:106" x14ac:dyDescent="0.25">
      <c r="B196" s="30">
        <f t="shared" si="58"/>
        <v>44085</v>
      </c>
      <c r="C196" s="18">
        <f ca="1">INDIRECT(_xlfn.CONCAT(EpidemiologicalModel_Selection!$C$2,"!",EpidemiologicalModel_Selection!$C$5,ROW()-1))</f>
        <v>73742.890052308736</v>
      </c>
      <c r="D196" s="18">
        <f ca="1">INDIRECT(_xlfn.CONCAT(EpidemiologicalModel_Selection!$C$2,"!",EpidemiologicalModel_Selection!$C$3,ROW()-1))</f>
        <v>6.8944275299600424</v>
      </c>
      <c r="E196" s="37">
        <f ca="1">INDIRECT(_xlfn.CONCAT(EpidemiologicalModel_Selection!$C$2,"!",EpidemiologicalModel_Selection!$C$4,ROW()-1))</f>
        <v>6.2804100659195686E-2</v>
      </c>
      <c r="F196" s="37">
        <f ca="1">E196*Surge_Predicted_Impact!$D$53</f>
        <v>5.3257877358997945E-3</v>
      </c>
      <c r="G196" s="6">
        <f t="shared" ca="1" si="59"/>
        <v>6.2464361748631625E-2</v>
      </c>
      <c r="H196" s="24">
        <f ca="1">H195*(1-1/Surge_Predicted_Impact!$C$60)+F196</f>
        <v>6.2464361748631625E-2</v>
      </c>
      <c r="I196" s="24">
        <f ca="1">(1-Surge_Predicted_Impact!$C$68)*Calculation!O195</f>
        <v>5.8142691422818308E-3</v>
      </c>
      <c r="J196" s="24">
        <f ca="1">I196+(J195*(1-1/Surge_Predicted_Impact!$C$63))</f>
        <v>7.0243334301834687E-2</v>
      </c>
      <c r="K196" s="24">
        <f ca="1">(1/Surge_Predicted_Impact!$C$62)*Calculation!L195</f>
        <v>2.6506217775056286E-3</v>
      </c>
      <c r="L196" s="24">
        <f ca="1">M196+L195*(1-1/Surge_Predicted_Impact!$C$62)</f>
        <v>2.9759758918890194E-2</v>
      </c>
      <c r="M196" s="1">
        <f ca="1">E196*Surge_Predicted_Impact!$D$55</f>
        <v>6.0291936632827917E-4</v>
      </c>
      <c r="N196" s="6">
        <f ca="1">N195*(1-1/Surge_Predicted_Impact!$C$64)+K196</f>
        <v>4.1284300584606165E-2</v>
      </c>
      <c r="O196" s="24">
        <f ca="1">N195*1/Surge_Predicted_Impact!$C$64</f>
        <v>5.5190969724429337E-3</v>
      </c>
      <c r="P196" s="1">
        <f ca="1">E196*Surge_Predicted_Impact!$D$54</f>
        <v>4.1199490032432368E-3</v>
      </c>
      <c r="Q196" s="1">
        <f ca="1">Q195*(1-1/Surge_Predicted_Impact!$C$61)+P196</f>
        <v>0.45227444596538213</v>
      </c>
      <c r="R196" s="6">
        <f t="shared" ca="1" si="60"/>
        <v>0.552277539186107</v>
      </c>
      <c r="S196" s="1">
        <f ca="1">E196*Surge_Predicted_Impact!$D$56</f>
        <v>3.0145968316413962E-6</v>
      </c>
      <c r="T196" s="6">
        <f ca="1">T195*(1-1/Surge_Predicted_Impact!$C$65)+S196</f>
        <v>7.7618304039120352E-5</v>
      </c>
      <c r="U196" s="1">
        <f ca="1">E196*Surge_Predicted_Impact!$D$57</f>
        <v>4.8233549306262335E-6</v>
      </c>
      <c r="V196" s="6">
        <f ca="1">U195*(1-1/Surge_Predicted_Impact!$C$66)+U196</f>
        <v>4.8233549306262335E-6</v>
      </c>
      <c r="W196" s="5">
        <f>Surge_Predicted_Impact!$C$72</f>
        <v>0</v>
      </c>
      <c r="X196" s="160">
        <f>Surge_Predicted_Impact!$C$73</f>
        <v>0</v>
      </c>
      <c r="Y196" s="5">
        <f>Surge_Predicted_Impact!$C$74</f>
        <v>0</v>
      </c>
      <c r="Z196" s="5">
        <f>Surge_Predicted_Impact!$C$75</f>
        <v>0</v>
      </c>
      <c r="AA196" s="5">
        <f>Surge_Predicted_Impact!$C$76</f>
        <v>0</v>
      </c>
      <c r="AC196" s="18">
        <f ca="1">_xlfn.CEILING.MATH(G196/Surge_Predicted_Impact!$C$92)*(24/Surge_Predicted_Impact!$C$89)*(7/Surge_Predicted_Impact!$C$90)</f>
        <v>5.25</v>
      </c>
      <c r="AD196" s="18">
        <f ca="1">_xlfn.CEILING.MATH(R196/Surge_Predicted_Impact!$C$93)*(24/Surge_Predicted_Impact!$C$89)*(7/Surge_Predicted_Impact!$C$90)</f>
        <v>5.25</v>
      </c>
      <c r="AE196" s="1">
        <f t="shared" ref="AE196:AE200" ca="1" si="69">SUM(AC196:AD196)</f>
        <v>10.5</v>
      </c>
      <c r="AF196" s="1">
        <f ca="1">_xlfn.CEILING.MATH(N196/Surge_Predicted_Impact!$C$94)*24/Surge_Predicted_Impact!$C$89*7/Surge_Predicted_Impact!$C$90</f>
        <v>5.25</v>
      </c>
      <c r="AG196" s="1">
        <f ca="1">_xlfn.CEILING.MATH(T196/Surge_Predicted_Impact!$C$95)*24/Surge_Predicted_Impact!$C$89*7/Surge_Predicted_Impact!$C$90</f>
        <v>5.25</v>
      </c>
      <c r="AH196" s="1">
        <f ca="1">_xlfn.CEILING.MATH(V196/Surge_Predicted_Impact!$C$96)*24/Surge_Predicted_Impact!$C$89*7/Surge_Predicted_Impact!$C$90</f>
        <v>5.25</v>
      </c>
      <c r="AI196" s="18">
        <f t="shared" ca="1" si="61"/>
        <v>26.25</v>
      </c>
      <c r="AJ196" s="41"/>
      <c r="AK196" s="23">
        <f ca="1">_xlfn.CEILING.MATH(G196/Surge_Predicted_Impact!$C$103)*24/Surge_Predicted_Impact!$C$100*7/Surge_Predicted_Impact!$C$101</f>
        <v>5.25</v>
      </c>
      <c r="AL196" s="23">
        <f ca="1">_xlfn.CEILING.MATH(R196/Surge_Predicted_Impact!$C$104)*24/Surge_Predicted_Impact!$C$100*7/Surge_Predicted_Impact!$C$101</f>
        <v>5.25</v>
      </c>
      <c r="AM196" s="23">
        <f ca="1">_xlfn.CEILING.MATH(N196/Surge_Predicted_Impact!$C$105)*24/Surge_Predicted_Impact!$C$100*7/Surge_Predicted_Impact!$C$101</f>
        <v>5.25</v>
      </c>
      <c r="AN196" s="23">
        <f ca="1">_xlfn.CEILING.MATH(T196/Surge_Predicted_Impact!$C$106)*24/Surge_Predicted_Impact!$C$100*7/Surge_Predicted_Impact!$C$101</f>
        <v>5.25</v>
      </c>
      <c r="AO196" s="23">
        <f ca="1">_xlfn.CEILING.MATH(V196/Surge_Predicted_Impact!$C$107)*24/Surge_Predicted_Impact!$C$100*7/Surge_Predicted_Impact!$C$101</f>
        <v>5.25</v>
      </c>
      <c r="AP196" s="1">
        <f t="shared" ref="AP196:AP200" ca="1" si="70">SUM(AK196:AO196)</f>
        <v>26.25</v>
      </c>
      <c r="AR196" s="38">
        <f ca="1">G196/Surge_Predicted_Impact!$C$81</f>
        <v>2.0821453916210542E-2</v>
      </c>
      <c r="AS196" s="38">
        <f ca="1">$R196/Surge_Predicted_Impact!$C$82</f>
        <v>0.2761387695930535</v>
      </c>
      <c r="AT196" s="38">
        <f t="shared" ref="AT196:AT200" ca="1" si="71">SUM(AR196:AS196)</f>
        <v>0.29696022350926404</v>
      </c>
      <c r="AU196" s="38">
        <f ca="1">N196/Surge_Predicted_Impact!$C$83</f>
        <v>2.0642150292303083E-2</v>
      </c>
      <c r="AV196" s="38">
        <f ca="1">T196/Surge_Predicted_Impact!$C$84</f>
        <v>3.8809152019560176E-5</v>
      </c>
      <c r="AW196" s="38">
        <f ca="1">V196/Surge_Predicted_Impact!$C$85</f>
        <v>1.2058387326565584E-6</v>
      </c>
      <c r="AX196" s="38">
        <f t="shared" ref="AX196:AX200" ca="1" si="72">SUM(AU196:AW196,AR196:AS196)</f>
        <v>0.31764238879231932</v>
      </c>
      <c r="AZ196" s="1">
        <f ca="1">(AE196-BA195)*Surge_Predicted_Impact!$C$124</f>
        <v>8.9367842681574147E-2</v>
      </c>
      <c r="BA196" s="1">
        <f ca="1">BA195*(1-1/Surge_Predicted_Impact!$C$125)+AZ196</f>
        <v>1.5409253079639751</v>
      </c>
      <c r="BB196" s="37">
        <f t="shared" ca="1" si="62"/>
        <v>12.040925307963976</v>
      </c>
      <c r="BC196" s="1">
        <f ca="1">(AF196-BD195)*Surge_Predicted_Impact!$C$124</f>
        <v>4.5613776024383795E-2</v>
      </c>
      <c r="BD196" s="1">
        <f ca="1">BD195*(1-1/Surge_Predicted_Impact!$C$125)+BC196</f>
        <v>0.68504885947445993</v>
      </c>
      <c r="BE196" s="37">
        <f t="shared" ref="BE196:BE200" ca="1" si="73">BD196+AF196</f>
        <v>5.9350488594744597</v>
      </c>
      <c r="BF196" s="1">
        <f ca="1">(AI196-BG195)*Surge_Predicted_Impact!$C$124</f>
        <v>0.22708685265531731</v>
      </c>
      <c r="BG196" s="1">
        <f ca="1">BG195*(1-1/Surge_Predicted_Impact!$C$125)+BF196</f>
        <v>3.5154505346615665</v>
      </c>
      <c r="BH196" s="37">
        <f t="shared" ref="BH196:BH200" ca="1" si="74">BG196+AI196</f>
        <v>29.765450534661568</v>
      </c>
      <c r="BJ196" s="1">
        <f ca="1">(AT196-BK195)*Surge_Predicted_Impact!$C$124</f>
        <v>1.4324520621721338E-3</v>
      </c>
      <c r="BK196" s="1">
        <f ca="1">BK195*(1-1/Surge_Predicted_Impact!$C$125)+BJ196</f>
        <v>0.14416782526193347</v>
      </c>
      <c r="BL196" s="37">
        <f t="shared" ca="1" si="63"/>
        <v>0.44112804877119749</v>
      </c>
      <c r="BM196" s="1">
        <f ca="1">(AU196-BN195)*Surge_Predicted_Impact!$C$124</f>
        <v>8.9073545492456292E-5</v>
      </c>
      <c r="BN196" s="1">
        <f ca="1">BN195*(1-1/Surge_Predicted_Impact!$C$125)+BM196</f>
        <v>1.0985669592617235E-2</v>
      </c>
      <c r="BO196" s="37">
        <f t="shared" ca="1" si="64"/>
        <v>3.1627819884920319E-2</v>
      </c>
      <c r="BP196" s="1">
        <f ca="1">(AX196-AY195)*Surge_Predicted_Impact!$C$124</f>
        <v>3.1764238879231931E-3</v>
      </c>
      <c r="BQ196" s="1">
        <f ca="1">BQ195*(1-1/Surge_Predicted_Impact!$C$125)+BP196</f>
        <v>0.26158307848916579</v>
      </c>
      <c r="BR196" s="1">
        <f t="shared" ref="BR196:BR200" ca="1" si="75">BQ196+AX196</f>
        <v>0.57922546728148516</v>
      </c>
      <c r="BS196" s="1">
        <f ca="1">(AP196-AQ195)*Surge_Predicted_Impact!$C$124</f>
        <v>0.26250000000000001</v>
      </c>
      <c r="BT196" s="1">
        <f ca="1">BT195*(1-1/Surge_Predicted_Impact!$C$125)+BS196</f>
        <v>3.9500027343616568</v>
      </c>
      <c r="BU196" s="1">
        <f t="shared" ref="BU196:BU200" ca="1" si="76">BT196+AP196</f>
        <v>30.200002734361657</v>
      </c>
      <c r="BW196" s="1">
        <f>Surge_Predicted_Impact!$C$112</f>
        <v>0</v>
      </c>
      <c r="BX196" s="1">
        <f>Surge_Predicted_Impact!$C$113</f>
        <v>0</v>
      </c>
      <c r="BY196" s="152">
        <f>Surge_Predicted_Impact!$C$114</f>
        <v>0</v>
      </c>
      <c r="BZ196" s="152">
        <f>Surge_Predicted_Impact!$C$115</f>
        <v>0</v>
      </c>
      <c r="CA196" s="152">
        <f t="shared" ref="CA196:CA200" si="77">SUM(BW196:BZ196)</f>
        <v>0</v>
      </c>
      <c r="CB196" s="1">
        <f>Surge_Predicted_Impact!$C$117</f>
        <v>0</v>
      </c>
      <c r="CC196" s="1">
        <f>Surge_Predicted_Impact!$C$118</f>
        <v>0</v>
      </c>
      <c r="CD196" s="1">
        <f>Surge_Predicted_Impact!$C$119</f>
        <v>0</v>
      </c>
      <c r="CE196" s="1">
        <f t="shared" ref="CE196:CE200" si="78">SUM(CB196:CD196)</f>
        <v>0</v>
      </c>
      <c r="CF196" s="152">
        <f>Surge_Predicted_Impact!$C$120</f>
        <v>0</v>
      </c>
      <c r="CH196" s="1">
        <f ca="1">D196*Surge_Predicted_Impact!$C$135</f>
        <v>68.94427529960042</v>
      </c>
      <c r="CI196" s="18">
        <f ca="1">(C196-C195)*Surge_Predicted_Impact!$C$135</f>
        <v>0.62804100656649098</v>
      </c>
      <c r="CJ196" s="18">
        <f ca="1">CJ195*(1- 1/Surge_Predicted_Impact!$C$137)+CI196</f>
        <v>16.170480008178561</v>
      </c>
      <c r="CK196" s="18">
        <f t="shared" ref="CK196:CK259" ca="1" si="79">CJ196-CI196</f>
        <v>15.54243900161207</v>
      </c>
      <c r="CL196" s="1">
        <f ca="1">CJ196*(1-Surge_Predicted_Impact!$C$136)</f>
        <v>13.744908006951777</v>
      </c>
      <c r="CM196" s="1">
        <f ca="1">CJ196*(1+Surge_Predicted_Impact!$C$136)</f>
        <v>18.596052009405344</v>
      </c>
      <c r="CN196" s="1">
        <f ca="1">CI196/Surge_Predicted_Impact!$C$138</f>
        <v>0.1256082013132982</v>
      </c>
      <c r="CO196" s="1">
        <f ca="1">CK196/Surge_Predicted_Impact!$C$140</f>
        <v>0.62169756006448285</v>
      </c>
      <c r="CP196" s="1">
        <f t="shared" ref="CP196:CP259" ca="1" si="80">CO196+CN196</f>
        <v>0.74730576137778104</v>
      </c>
      <c r="CQ196" s="1">
        <f ca="1">CI196/(Surge_Predicted_Impact!$C$138 + Surge_Predicted_Impact!$C$139)</f>
        <v>0.10467350109441516</v>
      </c>
      <c r="CR196" s="1">
        <f ca="1">CK196/(Surge_Predicted_Impact!$C$140 + Surge_Predicted_Impact!$C$141)</f>
        <v>0.59778611544661808</v>
      </c>
      <c r="CS196" s="152">
        <f>Surge_Predicted_Impact!$C$151</f>
        <v>12000</v>
      </c>
      <c r="CT196" s="152"/>
      <c r="CU196" s="1">
        <f ca="1">Surge_Predicted_Impact!$C$146*(Calculation!E196-Calculation!H196)</f>
        <v>3.3973891056406084E-5</v>
      </c>
      <c r="CV196" s="1">
        <f ca="1">H195*1/Surge_Predicted_Impact!$C$60</f>
        <v>9.5230956687886396E-3</v>
      </c>
      <c r="CW196" s="1">
        <f ca="1">CV196*Surge_Predicted_Impact!$C$144+CU196</f>
        <v>5.1012867449583808E-4</v>
      </c>
      <c r="CX196" s="1">
        <f ca="1">CX195*(1-1/Surge_Predicted_Impact!$C$147)+CW195</f>
        <v>1.4982621801106295</v>
      </c>
      <c r="CY196" s="1">
        <f ca="1">$CX196*(1-Surge_Predicted_Impact!$C$145)</f>
        <v>1.1236966350829722</v>
      </c>
      <c r="CZ196" s="1">
        <f ca="1">$CX196*(1+Surge_Predicted_Impact!$C$145)</f>
        <v>1.8728277251382868</v>
      </c>
      <c r="DA196" s="1">
        <f ca="1">CX196/Surge_Predicted_Impact!$C$148</f>
        <v>0.49942072670354315</v>
      </c>
      <c r="DB196" s="152">
        <f>Surge_Predicted_Impact!$C$152</f>
        <v>0</v>
      </c>
    </row>
    <row r="197" spans="2:106" x14ac:dyDescent="0.25">
      <c r="B197" s="30">
        <f t="shared" ref="B197:B260" si="81">B196+1</f>
        <v>44086</v>
      </c>
      <c r="C197" s="18">
        <f ca="1">INDIRECT(_xlfn.CONCAT(EpidemiologicalModel_Selection!$C$2,"!",EpidemiologicalModel_Selection!$C$5,ROW()-1))</f>
        <v>73742.948905169775</v>
      </c>
      <c r="D197" s="18">
        <f ca="1">INDIRECT(_xlfn.CONCAT(EpidemiologicalModel_Selection!$C$2,"!",EpidemiologicalModel_Selection!$C$3,ROW()-1))</f>
        <v>6.460821281708248</v>
      </c>
      <c r="E197" s="37">
        <f ca="1">INDIRECT(_xlfn.CONCAT(EpidemiologicalModel_Selection!$C$2,"!",EpidemiologicalModel_Selection!$C$4,ROW()-1))</f>
        <v>5.8852861031118663E-2</v>
      </c>
      <c r="F197" s="37">
        <f ca="1">E197*Surge_Predicted_Impact!$D$53</f>
        <v>4.9907226154388626E-3</v>
      </c>
      <c r="G197" s="6">
        <f t="shared" ref="G197:G260" ca="1" si="82">H197</f>
        <v>5.8531604114265973E-2</v>
      </c>
      <c r="H197" s="24">
        <f ca="1">H196*(1-1/Surge_Predicted_Impact!$C$60)+F197</f>
        <v>5.8531604114265973E-2</v>
      </c>
      <c r="I197" s="24">
        <f ca="1">(1-Surge_Predicted_Impact!$C$68)*Calculation!O196</f>
        <v>5.4363105178562897E-3</v>
      </c>
      <c r="J197" s="24">
        <f ca="1">I197+(J196*(1-1/Surge_Predicted_Impact!$C$63))</f>
        <v>6.5644882776571739E-2</v>
      </c>
      <c r="K197" s="24">
        <f ca="1">(1/Surge_Predicted_Impact!$C$62)*Calculation!L196</f>
        <v>2.4799799099075159E-3</v>
      </c>
      <c r="L197" s="24">
        <f ca="1">M197+L196*(1-1/Surge_Predicted_Impact!$C$62)</f>
        <v>2.7844766474881415E-2</v>
      </c>
      <c r="M197" s="1">
        <f ca="1">E197*Surge_Predicted_Impact!$D$55</f>
        <v>5.649874658987397E-4</v>
      </c>
      <c r="N197" s="6">
        <f ca="1">N196*(1-1/Surge_Predicted_Impact!$C$64)+K197</f>
        <v>3.8603742921437909E-2</v>
      </c>
      <c r="O197" s="24">
        <f ca="1">N196*1/Surge_Predicted_Impact!$C$64</f>
        <v>5.1605375730757706E-3</v>
      </c>
      <c r="P197" s="1">
        <f ca="1">E197*Surge_Predicted_Impact!$D$54</f>
        <v>3.8607476836413838E-3</v>
      </c>
      <c r="Q197" s="1">
        <f ca="1">Q196*(1-1/Surge_Predicted_Impact!$C$61)+P197</f>
        <v>0.42382987608006767</v>
      </c>
      <c r="R197" s="6">
        <f t="shared" ref="R197:R260" ca="1" si="83">SUM(Q197,J197,L197)</f>
        <v>0.51731952533152081</v>
      </c>
      <c r="S197" s="1">
        <f ca="1">E197*Surge_Predicted_Impact!$D$56</f>
        <v>2.8249373294936987E-6</v>
      </c>
      <c r="T197" s="6">
        <f ca="1">T196*(1-1/Surge_Predicted_Impact!$C$65)+S197</f>
        <v>7.2681410964702011E-5</v>
      </c>
      <c r="U197" s="1">
        <f ca="1">E197*Surge_Predicted_Impact!$D$57</f>
        <v>4.5198997271899176E-6</v>
      </c>
      <c r="V197" s="6">
        <f ca="1">U196*(1-1/Surge_Predicted_Impact!$C$66)+U197</f>
        <v>4.5198997271899176E-6</v>
      </c>
      <c r="W197" s="5">
        <f>Surge_Predicted_Impact!$C$72</f>
        <v>0</v>
      </c>
      <c r="X197" s="160">
        <f>Surge_Predicted_Impact!$C$73</f>
        <v>0</v>
      </c>
      <c r="Y197" s="5">
        <f>Surge_Predicted_Impact!$C$74</f>
        <v>0</v>
      </c>
      <c r="Z197" s="5">
        <f>Surge_Predicted_Impact!$C$75</f>
        <v>0</v>
      </c>
      <c r="AA197" s="5">
        <f>Surge_Predicted_Impact!$C$76</f>
        <v>0</v>
      </c>
      <c r="AC197" s="18">
        <f ca="1">_xlfn.CEILING.MATH(G197/Surge_Predicted_Impact!$C$92)*(24/Surge_Predicted_Impact!$C$89)*(7/Surge_Predicted_Impact!$C$90)</f>
        <v>5.25</v>
      </c>
      <c r="AD197" s="18">
        <f ca="1">_xlfn.CEILING.MATH(R197/Surge_Predicted_Impact!$C$93)*(24/Surge_Predicted_Impact!$C$89)*(7/Surge_Predicted_Impact!$C$90)</f>
        <v>5.25</v>
      </c>
      <c r="AE197" s="1">
        <f t="shared" ca="1" si="69"/>
        <v>10.5</v>
      </c>
      <c r="AF197" s="1">
        <f ca="1">_xlfn.CEILING.MATH(N197/Surge_Predicted_Impact!$C$94)*24/Surge_Predicted_Impact!$C$89*7/Surge_Predicted_Impact!$C$90</f>
        <v>5.25</v>
      </c>
      <c r="AG197" s="1">
        <f ca="1">_xlfn.CEILING.MATH(T197/Surge_Predicted_Impact!$C$95)*24/Surge_Predicted_Impact!$C$89*7/Surge_Predicted_Impact!$C$90</f>
        <v>5.25</v>
      </c>
      <c r="AH197" s="1">
        <f ca="1">_xlfn.CEILING.MATH(V197/Surge_Predicted_Impact!$C$96)*24/Surge_Predicted_Impact!$C$89*7/Surge_Predicted_Impact!$C$90</f>
        <v>5.25</v>
      </c>
      <c r="AI197" s="18">
        <f t="shared" ref="AI197:AI200" ca="1" si="84">SUM(AC197:AD197,AF197:AH197)</f>
        <v>26.25</v>
      </c>
      <c r="AJ197" s="41"/>
      <c r="AK197" s="23">
        <f ca="1">_xlfn.CEILING.MATH(G197/Surge_Predicted_Impact!$C$103)*24/Surge_Predicted_Impact!$C$100*7/Surge_Predicted_Impact!$C$101</f>
        <v>5.25</v>
      </c>
      <c r="AL197" s="23">
        <f ca="1">_xlfn.CEILING.MATH(R197/Surge_Predicted_Impact!$C$104)*24/Surge_Predicted_Impact!$C$100*7/Surge_Predicted_Impact!$C$101</f>
        <v>5.25</v>
      </c>
      <c r="AM197" s="23">
        <f ca="1">_xlfn.CEILING.MATH(N197/Surge_Predicted_Impact!$C$105)*24/Surge_Predicted_Impact!$C$100*7/Surge_Predicted_Impact!$C$101</f>
        <v>5.25</v>
      </c>
      <c r="AN197" s="23">
        <f ca="1">_xlfn.CEILING.MATH(T197/Surge_Predicted_Impact!$C$106)*24/Surge_Predicted_Impact!$C$100*7/Surge_Predicted_Impact!$C$101</f>
        <v>5.25</v>
      </c>
      <c r="AO197" s="23">
        <f ca="1">_xlfn.CEILING.MATH(V197/Surge_Predicted_Impact!$C$107)*24/Surge_Predicted_Impact!$C$100*7/Surge_Predicted_Impact!$C$101</f>
        <v>5.25</v>
      </c>
      <c r="AP197" s="1">
        <f t="shared" ca="1" si="70"/>
        <v>26.25</v>
      </c>
      <c r="AR197" s="38">
        <f ca="1">G197/Surge_Predicted_Impact!$C$81</f>
        <v>1.9510534704755323E-2</v>
      </c>
      <c r="AS197" s="38">
        <f ca="1">$R197/Surge_Predicted_Impact!$C$82</f>
        <v>0.25865976266576041</v>
      </c>
      <c r="AT197" s="38">
        <f t="shared" ca="1" si="71"/>
        <v>0.27817029737051574</v>
      </c>
      <c r="AU197" s="38">
        <f ca="1">N197/Surge_Predicted_Impact!$C$83</f>
        <v>1.9301871460718954E-2</v>
      </c>
      <c r="AV197" s="38">
        <f ca="1">T197/Surge_Predicted_Impact!$C$84</f>
        <v>3.6340705482351006E-5</v>
      </c>
      <c r="AW197" s="38">
        <f ca="1">V197/Surge_Predicted_Impact!$C$85</f>
        <v>1.1299749317974794E-6</v>
      </c>
      <c r="AX197" s="38">
        <f t="shared" ca="1" si="72"/>
        <v>0.29750963951164883</v>
      </c>
      <c r="AZ197" s="1">
        <f ca="1">(AE197-BA196)*Surge_Predicted_Impact!$C$124</f>
        <v>8.9590746920360245E-2</v>
      </c>
      <c r="BA197" s="1">
        <f ca="1">BA196*(1-1/Surge_Predicted_Impact!$C$125)+AZ197</f>
        <v>1.5204499614583371</v>
      </c>
      <c r="BB197" s="37">
        <f t="shared" ref="BB197:BB200" ca="1" si="85">BA197+AE197</f>
        <v>12.020449961458336</v>
      </c>
      <c r="BC197" s="1">
        <f ca="1">(AF197-BD196)*Surge_Predicted_Impact!$C$124</f>
        <v>4.5649511405255402E-2</v>
      </c>
      <c r="BD197" s="1">
        <f ca="1">BD196*(1-1/Surge_Predicted_Impact!$C$125)+BC197</f>
        <v>0.68176630948868255</v>
      </c>
      <c r="BE197" s="37">
        <f t="shared" ca="1" si="73"/>
        <v>5.9317663094886823</v>
      </c>
      <c r="BF197" s="1">
        <f ca="1">(AI197-BG196)*Surge_Predicted_Impact!$C$124</f>
        <v>0.22734549465338433</v>
      </c>
      <c r="BG197" s="1">
        <f ca="1">BG196*(1-1/Surge_Predicted_Impact!$C$125)+BF197</f>
        <v>3.4916924196962675</v>
      </c>
      <c r="BH197" s="37">
        <f t="shared" ca="1" si="74"/>
        <v>29.741692419696268</v>
      </c>
      <c r="BJ197" s="1">
        <f ca="1">(AT197-BK196)*Surge_Predicted_Impact!$C$124</f>
        <v>1.3400247210858228E-3</v>
      </c>
      <c r="BK197" s="1">
        <f ca="1">BK196*(1-1/Surge_Predicted_Impact!$C$125)+BJ197</f>
        <v>0.13521014817859547</v>
      </c>
      <c r="BL197" s="37">
        <f t="shared" ref="BL197:BL200" ca="1" si="86">BK197+AT197</f>
        <v>0.41338044554911124</v>
      </c>
      <c r="BM197" s="1">
        <f ca="1">(AU197-BN196)*Surge_Predicted_Impact!$C$124</f>
        <v>8.3162018681017197E-5</v>
      </c>
      <c r="BN197" s="1">
        <f ca="1">BN196*(1-1/Surge_Predicted_Impact!$C$125)+BM197</f>
        <v>1.0284140926111308E-2</v>
      </c>
      <c r="BO197" s="37">
        <f t="shared" ref="BO197:BO200" ca="1" si="87">BN197+AU197</f>
        <v>2.9586012386830264E-2</v>
      </c>
      <c r="BP197" s="1">
        <f ca="1">(AX197-AY196)*Surge_Predicted_Impact!$C$124</f>
        <v>2.9750963951164881E-3</v>
      </c>
      <c r="BQ197" s="1">
        <f ca="1">BQ196*(1-1/Surge_Predicted_Impact!$C$125)+BP197</f>
        <v>0.24587366927791329</v>
      </c>
      <c r="BR197" s="1">
        <f t="shared" ca="1" si="75"/>
        <v>0.54338330878956209</v>
      </c>
      <c r="BS197" s="1">
        <f ca="1">(AP197-AQ196)*Surge_Predicted_Impact!$C$124</f>
        <v>0.26250000000000001</v>
      </c>
      <c r="BT197" s="1">
        <f ca="1">BT196*(1-1/Surge_Predicted_Impact!$C$125)+BS197</f>
        <v>3.930359681907253</v>
      </c>
      <c r="BU197" s="1">
        <f t="shared" ca="1" si="76"/>
        <v>30.180359681907252</v>
      </c>
      <c r="BW197" s="1">
        <f>Surge_Predicted_Impact!$C$112</f>
        <v>0</v>
      </c>
      <c r="BX197" s="1">
        <f>Surge_Predicted_Impact!$C$113</f>
        <v>0</v>
      </c>
      <c r="BY197" s="152">
        <f>Surge_Predicted_Impact!$C$114</f>
        <v>0</v>
      </c>
      <c r="BZ197" s="152">
        <f>Surge_Predicted_Impact!$C$115</f>
        <v>0</v>
      </c>
      <c r="CA197" s="152">
        <f t="shared" si="77"/>
        <v>0</v>
      </c>
      <c r="CB197" s="1">
        <f>Surge_Predicted_Impact!$C$117</f>
        <v>0</v>
      </c>
      <c r="CC197" s="1">
        <f>Surge_Predicted_Impact!$C$118</f>
        <v>0</v>
      </c>
      <c r="CD197" s="1">
        <f>Surge_Predicted_Impact!$C$119</f>
        <v>0</v>
      </c>
      <c r="CE197" s="1">
        <f t="shared" si="78"/>
        <v>0</v>
      </c>
      <c r="CF197" s="152">
        <f>Surge_Predicted_Impact!$C$120</f>
        <v>0</v>
      </c>
      <c r="CH197" s="1">
        <f ca="1">D197*Surge_Predicted_Impact!$C$135</f>
        <v>64.608212817082475</v>
      </c>
      <c r="CI197" s="18">
        <f ca="1">(C197-C196)*Surge_Predicted_Impact!$C$135</f>
        <v>0.58852861038758419</v>
      </c>
      <c r="CJ197" s="18">
        <f ca="1">CJ196*(1- 1/Surge_Predicted_Impact!$C$137)+CI197</f>
        <v>15.141960617748289</v>
      </c>
      <c r="CK197" s="18">
        <f t="shared" ca="1" si="79"/>
        <v>14.553432007360705</v>
      </c>
      <c r="CL197" s="1">
        <f ca="1">CJ197*(1-Surge_Predicted_Impact!$C$136)</f>
        <v>12.870666525086046</v>
      </c>
      <c r="CM197" s="1">
        <f ca="1">CJ197*(1+Surge_Predicted_Impact!$C$136)</f>
        <v>17.413254710410531</v>
      </c>
      <c r="CN197" s="1">
        <f ca="1">CI197/Surge_Predicted_Impact!$C$138</f>
        <v>0.11770572207751684</v>
      </c>
      <c r="CO197" s="1">
        <f ca="1">CK197/Surge_Predicted_Impact!$C$140</f>
        <v>0.58213728029442824</v>
      </c>
      <c r="CP197" s="1">
        <f t="shared" ca="1" si="80"/>
        <v>0.69984300237194508</v>
      </c>
      <c r="CQ197" s="1">
        <f ca="1">CI197/(Surge_Predicted_Impact!$C$138 + Surge_Predicted_Impact!$C$139)</f>
        <v>9.8088101731264032E-2</v>
      </c>
      <c r="CR197" s="1">
        <f ca="1">CK197/(Surge_Predicted_Impact!$C$140 + Surge_Predicted_Impact!$C$141)</f>
        <v>0.55974738489848863</v>
      </c>
      <c r="CS197" s="152">
        <f>Surge_Predicted_Impact!$C$151</f>
        <v>12000</v>
      </c>
      <c r="CT197" s="152"/>
      <c r="CU197" s="1">
        <f ca="1">Surge_Predicted_Impact!$C$146*(Calculation!E197-Calculation!H197)</f>
        <v>3.2125691685268992E-5</v>
      </c>
      <c r="CV197" s="1">
        <f ca="1">H196*1/Surge_Predicted_Impact!$C$60</f>
        <v>8.9234802498045183E-3</v>
      </c>
      <c r="CW197" s="1">
        <f ca="1">CV197*Surge_Predicted_Impact!$C$144+CU197</f>
        <v>4.7829970417549494E-4</v>
      </c>
      <c r="CX197" s="1">
        <f ca="1">CX196*(1-1/Surge_Predicted_Impact!$C$147)+CW196</f>
        <v>1.4238591997795937</v>
      </c>
      <c r="CY197" s="1">
        <f ca="1">$CX197*(1-Surge_Predicted_Impact!$C$145)</f>
        <v>1.0678943998346953</v>
      </c>
      <c r="CZ197" s="1">
        <f ca="1">$CX197*(1+Surge_Predicted_Impact!$C$145)</f>
        <v>1.7798239997244922</v>
      </c>
      <c r="DA197" s="1">
        <f ca="1">CX197/Surge_Predicted_Impact!$C$148</f>
        <v>0.47461973325986456</v>
      </c>
      <c r="DB197" s="152">
        <f>Surge_Predicted_Impact!$C$152</f>
        <v>0</v>
      </c>
    </row>
    <row r="198" spans="2:106" x14ac:dyDescent="0.25">
      <c r="B198" s="30">
        <f t="shared" si="81"/>
        <v>44087</v>
      </c>
      <c r="C198" s="18">
        <f ca="1">INDIRECT(_xlfn.CONCAT(EpidemiologicalModel_Selection!$C$2,"!",EpidemiologicalModel_Selection!$C$5,ROW()-1))</f>
        <v>73743.004055446843</v>
      </c>
      <c r="D198" s="18">
        <f ca="1">INDIRECT(_xlfn.CONCAT(EpidemiologicalModel_Selection!$C$2,"!",EpidemiologicalModel_Selection!$C$3,ROW()-1))</f>
        <v>6.0544843243859017</v>
      </c>
      <c r="E198" s="37">
        <f ca="1">INDIRECT(_xlfn.CONCAT(EpidemiologicalModel_Selection!$C$2,"!",EpidemiologicalModel_Selection!$C$4,ROW()-1))</f>
        <v>5.5150277085522247E-2</v>
      </c>
      <c r="F198" s="37">
        <f ca="1">E198*Surge_Predicted_Impact!$D$53</f>
        <v>4.6767434968522864E-3</v>
      </c>
      <c r="G198" s="6">
        <f t="shared" ca="1" si="82"/>
        <v>5.4846689880508837E-2</v>
      </c>
      <c r="H198" s="24">
        <f ca="1">H197*(1-1/Surge_Predicted_Impact!$C$60)+F198</f>
        <v>5.4846689880508837E-2</v>
      </c>
      <c r="I198" s="24">
        <f ca="1">(1-Surge_Predicted_Impact!$C$68)*Calculation!O197</f>
        <v>5.0831295094796343E-3</v>
      </c>
      <c r="J198" s="24">
        <f ca="1">I198+(J197*(1-1/Surge_Predicted_Impact!$C$63))</f>
        <v>6.1350171889398272E-2</v>
      </c>
      <c r="K198" s="24">
        <f ca="1">(1/Surge_Predicted_Impact!$C$62)*Calculation!L197</f>
        <v>2.320397206240118E-3</v>
      </c>
      <c r="L198" s="24">
        <f ca="1">M198+L197*(1-1/Surge_Predicted_Impact!$C$62)</f>
        <v>2.605381192866231E-2</v>
      </c>
      <c r="M198" s="1">
        <f ca="1">E198*Surge_Predicted_Impact!$D$55</f>
        <v>5.2944266002101406E-4</v>
      </c>
      <c r="N198" s="6">
        <f ca="1">N197*(1-1/Surge_Predicted_Impact!$C$64)+K198</f>
        <v>3.6098672262498285E-2</v>
      </c>
      <c r="O198" s="24">
        <f ca="1">N197*1/Surge_Predicted_Impact!$C$64</f>
        <v>4.8254678651797386E-3</v>
      </c>
      <c r="P198" s="1">
        <f ca="1">E198*Surge_Predicted_Impact!$D$54</f>
        <v>3.617858176810259E-3</v>
      </c>
      <c r="Q198" s="1">
        <f ca="1">Q197*(1-1/Surge_Predicted_Impact!$C$61)+P198</f>
        <v>0.39717417167973024</v>
      </c>
      <c r="R198" s="6">
        <f t="shared" ca="1" si="83"/>
        <v>0.48457815549779082</v>
      </c>
      <c r="S198" s="1">
        <f ca="1">E198*Surge_Predicted_Impact!$D$56</f>
        <v>2.6472133001050704E-6</v>
      </c>
      <c r="T198" s="6">
        <f ca="1">T197*(1-1/Surge_Predicted_Impact!$C$65)+S198</f>
        <v>6.8060483168336878E-5</v>
      </c>
      <c r="U198" s="1">
        <f ca="1">E198*Surge_Predicted_Impact!$D$57</f>
        <v>4.2355412801681125E-6</v>
      </c>
      <c r="V198" s="6">
        <f ca="1">U197*(1-1/Surge_Predicted_Impact!$C$66)+U198</f>
        <v>4.2355412801681125E-6</v>
      </c>
      <c r="W198" s="5">
        <f>Surge_Predicted_Impact!$C$72</f>
        <v>0</v>
      </c>
      <c r="X198" s="160">
        <f>Surge_Predicted_Impact!$C$73</f>
        <v>0</v>
      </c>
      <c r="Y198" s="5">
        <f>Surge_Predicted_Impact!$C$74</f>
        <v>0</v>
      </c>
      <c r="Z198" s="5">
        <f>Surge_Predicted_Impact!$C$75</f>
        <v>0</v>
      </c>
      <c r="AA198" s="5">
        <f>Surge_Predicted_Impact!$C$76</f>
        <v>0</v>
      </c>
      <c r="AC198" s="18">
        <f ca="1">_xlfn.CEILING.MATH(G198/Surge_Predicted_Impact!$C$92)*(24/Surge_Predicted_Impact!$C$89)*(7/Surge_Predicted_Impact!$C$90)</f>
        <v>5.25</v>
      </c>
      <c r="AD198" s="18">
        <f ca="1">_xlfn.CEILING.MATH(R198/Surge_Predicted_Impact!$C$93)*(24/Surge_Predicted_Impact!$C$89)*(7/Surge_Predicted_Impact!$C$90)</f>
        <v>5.25</v>
      </c>
      <c r="AE198" s="1">
        <f t="shared" ca="1" si="69"/>
        <v>10.5</v>
      </c>
      <c r="AF198" s="1">
        <f ca="1">_xlfn.CEILING.MATH(N198/Surge_Predicted_Impact!$C$94)*24/Surge_Predicted_Impact!$C$89*7/Surge_Predicted_Impact!$C$90</f>
        <v>5.25</v>
      </c>
      <c r="AG198" s="1">
        <f ca="1">_xlfn.CEILING.MATH(T198/Surge_Predicted_Impact!$C$95)*24/Surge_Predicted_Impact!$C$89*7/Surge_Predicted_Impact!$C$90</f>
        <v>5.25</v>
      </c>
      <c r="AH198" s="1">
        <f ca="1">_xlfn.CEILING.MATH(V198/Surge_Predicted_Impact!$C$96)*24/Surge_Predicted_Impact!$C$89*7/Surge_Predicted_Impact!$C$90</f>
        <v>5.25</v>
      </c>
      <c r="AI198" s="18">
        <f t="shared" ca="1" si="84"/>
        <v>26.25</v>
      </c>
      <c r="AJ198" s="41"/>
      <c r="AK198" s="23">
        <f ca="1">_xlfn.CEILING.MATH(G198/Surge_Predicted_Impact!$C$103)*24/Surge_Predicted_Impact!$C$100*7/Surge_Predicted_Impact!$C$101</f>
        <v>5.25</v>
      </c>
      <c r="AL198" s="23">
        <f ca="1">_xlfn.CEILING.MATH(R198/Surge_Predicted_Impact!$C$104)*24/Surge_Predicted_Impact!$C$100*7/Surge_Predicted_Impact!$C$101</f>
        <v>5.25</v>
      </c>
      <c r="AM198" s="23">
        <f ca="1">_xlfn.CEILING.MATH(N198/Surge_Predicted_Impact!$C$105)*24/Surge_Predicted_Impact!$C$100*7/Surge_Predicted_Impact!$C$101</f>
        <v>5.25</v>
      </c>
      <c r="AN198" s="23">
        <f ca="1">_xlfn.CEILING.MATH(T198/Surge_Predicted_Impact!$C$106)*24/Surge_Predicted_Impact!$C$100*7/Surge_Predicted_Impact!$C$101</f>
        <v>5.25</v>
      </c>
      <c r="AO198" s="23">
        <f ca="1">_xlfn.CEILING.MATH(V198/Surge_Predicted_Impact!$C$107)*24/Surge_Predicted_Impact!$C$100*7/Surge_Predicted_Impact!$C$101</f>
        <v>5.25</v>
      </c>
      <c r="AP198" s="1">
        <f t="shared" ca="1" si="70"/>
        <v>26.25</v>
      </c>
      <c r="AR198" s="38">
        <f ca="1">G198/Surge_Predicted_Impact!$C$81</f>
        <v>1.8282229960169611E-2</v>
      </c>
      <c r="AS198" s="38">
        <f ca="1">$R198/Surge_Predicted_Impact!$C$82</f>
        <v>0.24228907774889541</v>
      </c>
      <c r="AT198" s="38">
        <f t="shared" ca="1" si="71"/>
        <v>0.260571307709065</v>
      </c>
      <c r="AU198" s="38">
        <f ca="1">N198/Surge_Predicted_Impact!$C$83</f>
        <v>1.8049336131249143E-2</v>
      </c>
      <c r="AV198" s="38">
        <f ca="1">T198/Surge_Predicted_Impact!$C$84</f>
        <v>3.4030241584168439E-5</v>
      </c>
      <c r="AW198" s="38">
        <f ca="1">V198/Surge_Predicted_Impact!$C$85</f>
        <v>1.0588853200420281E-6</v>
      </c>
      <c r="AX198" s="38">
        <f t="shared" ca="1" si="72"/>
        <v>0.27865573296721835</v>
      </c>
      <c r="AZ198" s="1">
        <f ca="1">(AE198-BA197)*Surge_Predicted_Impact!$C$124</f>
        <v>8.9795500385416643E-2</v>
      </c>
      <c r="BA198" s="1">
        <f ca="1">BA197*(1-1/Surge_Predicted_Impact!$C$125)+AZ198</f>
        <v>1.5016418931681583</v>
      </c>
      <c r="BB198" s="37">
        <f t="shared" ca="1" si="85"/>
        <v>12.001641893168159</v>
      </c>
      <c r="BC198" s="1">
        <f ca="1">(AF198-BD197)*Surge_Predicted_Impact!$C$124</f>
        <v>4.5682336905113176E-2</v>
      </c>
      <c r="BD198" s="1">
        <f ca="1">BD197*(1-1/Surge_Predicted_Impact!$C$125)+BC198</f>
        <v>0.67875105285888981</v>
      </c>
      <c r="BE198" s="37">
        <f t="shared" ca="1" si="73"/>
        <v>5.9287510528588898</v>
      </c>
      <c r="BF198" s="1">
        <f ca="1">(AI198-BG197)*Surge_Predicted_Impact!$C$124</f>
        <v>0.22758307580303733</v>
      </c>
      <c r="BG198" s="1">
        <f ca="1">BG197*(1-1/Surge_Predicted_Impact!$C$125)+BF198</f>
        <v>3.4698688940924285</v>
      </c>
      <c r="BH198" s="37">
        <f t="shared" ca="1" si="74"/>
        <v>29.719868894092428</v>
      </c>
      <c r="BJ198" s="1">
        <f ca="1">(AT198-BK197)*Surge_Predicted_Impact!$C$124</f>
        <v>1.2536115953046953E-3</v>
      </c>
      <c r="BK198" s="1">
        <f ca="1">BK197*(1-1/Surge_Predicted_Impact!$C$125)+BJ198</f>
        <v>0.12680589204685763</v>
      </c>
      <c r="BL198" s="37">
        <f t="shared" ca="1" si="86"/>
        <v>0.38737719975592266</v>
      </c>
      <c r="BM198" s="1">
        <f ca="1">(AU198-BN197)*Surge_Predicted_Impact!$C$124</f>
        <v>7.7651952051378345E-5</v>
      </c>
      <c r="BN198" s="1">
        <f ca="1">BN197*(1-1/Surge_Predicted_Impact!$C$125)+BM198</f>
        <v>9.6272113834404514E-3</v>
      </c>
      <c r="BO198" s="37">
        <f t="shared" ca="1" si="87"/>
        <v>2.7676547514689592E-2</v>
      </c>
      <c r="BP198" s="1">
        <f ca="1">(AX198-AY197)*Surge_Predicted_Impact!$C$124</f>
        <v>2.7865573296721835E-3</v>
      </c>
      <c r="BQ198" s="1">
        <f ca="1">BQ197*(1-1/Surge_Predicted_Impact!$C$125)+BP198</f>
        <v>0.23109782165916309</v>
      </c>
      <c r="BR198" s="1">
        <f t="shared" ca="1" si="75"/>
        <v>0.50975355462638139</v>
      </c>
      <c r="BS198" s="1">
        <f ca="1">(AP198-AQ197)*Surge_Predicted_Impact!$C$124</f>
        <v>0.26250000000000001</v>
      </c>
      <c r="BT198" s="1">
        <f ca="1">BT197*(1-1/Surge_Predicted_Impact!$C$125)+BS198</f>
        <v>3.9121197046281639</v>
      </c>
      <c r="BU198" s="1">
        <f t="shared" ca="1" si="76"/>
        <v>30.162119704628164</v>
      </c>
      <c r="BW198" s="1">
        <f>Surge_Predicted_Impact!$C$112</f>
        <v>0</v>
      </c>
      <c r="BX198" s="1">
        <f>Surge_Predicted_Impact!$C$113</f>
        <v>0</v>
      </c>
      <c r="BY198" s="152">
        <f>Surge_Predicted_Impact!$C$114</f>
        <v>0</v>
      </c>
      <c r="BZ198" s="152">
        <f>Surge_Predicted_Impact!$C$115</f>
        <v>0</v>
      </c>
      <c r="CA198" s="152">
        <f t="shared" si="77"/>
        <v>0</v>
      </c>
      <c r="CB198" s="1">
        <f>Surge_Predicted_Impact!$C$117</f>
        <v>0</v>
      </c>
      <c r="CC198" s="1">
        <f>Surge_Predicted_Impact!$C$118</f>
        <v>0</v>
      </c>
      <c r="CD198" s="1">
        <f>Surge_Predicted_Impact!$C$119</f>
        <v>0</v>
      </c>
      <c r="CE198" s="1">
        <f t="shared" si="78"/>
        <v>0</v>
      </c>
      <c r="CF198" s="152">
        <f>Surge_Predicted_Impact!$C$120</f>
        <v>0</v>
      </c>
      <c r="CH198" s="1">
        <f ca="1">D198*Surge_Predicted_Impact!$C$135</f>
        <v>60.54484324385902</v>
      </c>
      <c r="CI198" s="18">
        <f ca="1">(C198-C197)*Surge_Predicted_Impact!$C$135</f>
        <v>0.55150277068605646</v>
      </c>
      <c r="CJ198" s="18">
        <f ca="1">CJ197*(1- 1/Surge_Predicted_Impact!$C$137)+CI198</f>
        <v>14.179267326659517</v>
      </c>
      <c r="CK198" s="18">
        <f t="shared" ca="1" si="79"/>
        <v>13.62776455597346</v>
      </c>
      <c r="CL198" s="1">
        <f ca="1">CJ198*(1-Surge_Predicted_Impact!$C$136)</f>
        <v>12.052377227660589</v>
      </c>
      <c r="CM198" s="1">
        <f ca="1">CJ198*(1+Surge_Predicted_Impact!$C$136)</f>
        <v>16.306157425658444</v>
      </c>
      <c r="CN198" s="1">
        <f ca="1">CI198/Surge_Predicted_Impact!$C$138</f>
        <v>0.11030055413721129</v>
      </c>
      <c r="CO198" s="1">
        <f ca="1">CK198/Surge_Predicted_Impact!$C$140</f>
        <v>0.54511058223893838</v>
      </c>
      <c r="CP198" s="1">
        <f t="shared" ca="1" si="80"/>
        <v>0.65541113637614967</v>
      </c>
      <c r="CQ198" s="1">
        <f ca="1">CI198/(Surge_Predicted_Impact!$C$138 + Surge_Predicted_Impact!$C$139)</f>
        <v>9.1917128447676077E-2</v>
      </c>
      <c r="CR198" s="1">
        <f ca="1">CK198/(Surge_Predicted_Impact!$C$140 + Surge_Predicted_Impact!$C$141)</f>
        <v>0.52414479061436381</v>
      </c>
      <c r="CS198" s="152">
        <f>Surge_Predicted_Impact!$C$151</f>
        <v>12000</v>
      </c>
      <c r="CT198" s="152"/>
      <c r="CU198" s="1">
        <f ca="1">Surge_Predicted_Impact!$C$146*(Calculation!E198-Calculation!H198)</f>
        <v>3.0358720501341003E-5</v>
      </c>
      <c r="CV198" s="1">
        <f ca="1">H197*1/Surge_Predicted_Impact!$C$60</f>
        <v>8.3616577306094252E-3</v>
      </c>
      <c r="CW198" s="1">
        <f ca="1">CV198*Surge_Predicted_Impact!$C$144+CU198</f>
        <v>4.4844160703181229E-4</v>
      </c>
      <c r="CX198" s="1">
        <f ca="1">CX197*(1-1/Surge_Predicted_Impact!$C$147)+CW197</f>
        <v>1.3531445394947894</v>
      </c>
      <c r="CY198" s="1">
        <f ca="1">$CX198*(1-Surge_Predicted_Impact!$C$145)</f>
        <v>1.014858404621092</v>
      </c>
      <c r="CZ198" s="1">
        <f ca="1">$CX198*(1+Surge_Predicted_Impact!$C$145)</f>
        <v>1.6914306743684868</v>
      </c>
      <c r="DA198" s="1">
        <f ca="1">CX198/Surge_Predicted_Impact!$C$148</f>
        <v>0.45104817983159645</v>
      </c>
      <c r="DB198" s="152">
        <f>Surge_Predicted_Impact!$C$152</f>
        <v>0</v>
      </c>
    </row>
    <row r="199" spans="2:106" x14ac:dyDescent="0.25">
      <c r="B199" s="30">
        <f t="shared" si="81"/>
        <v>44088</v>
      </c>
      <c r="C199" s="18">
        <f ca="1">INDIRECT(_xlfn.CONCAT(EpidemiologicalModel_Selection!$C$2,"!",EpidemiologicalModel_Selection!$C$5,ROW()-1))</f>
        <v>73743.055736139169</v>
      </c>
      <c r="D199" s="18">
        <f ca="1">INDIRECT(_xlfn.CONCAT(EpidemiologicalModel_Selection!$C$2,"!",EpidemiologicalModel_Selection!$C$3,ROW()-1))</f>
        <v>5.6737018506711285</v>
      </c>
      <c r="E199" s="37">
        <f ca="1">INDIRECT(_xlfn.CONCAT(EpidemiologicalModel_Selection!$C$2,"!",EpidemiologicalModel_Selection!$C$4,ROW()-1))</f>
        <v>5.1680692312947939E-2</v>
      </c>
      <c r="F199" s="37">
        <f ca="1">E199*Surge_Predicted_Impact!$D$53</f>
        <v>4.3825227081379856E-3</v>
      </c>
      <c r="G199" s="6">
        <f t="shared" ca="1" si="82"/>
        <v>5.1393971177145566E-2</v>
      </c>
      <c r="H199" s="24">
        <f ca="1">H198*(1-1/Surge_Predicted_Impact!$C$60)+F199</f>
        <v>5.1393971177145566E-2</v>
      </c>
      <c r="I199" s="24">
        <f ca="1">(1-Surge_Predicted_Impact!$C$68)*Calculation!O198</f>
        <v>4.7530858472020427E-3</v>
      </c>
      <c r="J199" s="24">
        <f ca="1">I199+(J198*(1-1/Surge_Predicted_Impact!$C$63))</f>
        <v>5.7338947466686281E-2</v>
      </c>
      <c r="K199" s="24">
        <f ca="1">(1/Surge_Predicted_Impact!$C$62)*Calculation!L198</f>
        <v>2.1711509940551925E-3</v>
      </c>
      <c r="L199" s="24">
        <f ca="1">M199+L198*(1-1/Surge_Predicted_Impact!$C$62)</f>
        <v>2.4378795580811418E-2</v>
      </c>
      <c r="M199" s="1">
        <f ca="1">E199*Surge_Predicted_Impact!$D$55</f>
        <v>4.9613464620430075E-4</v>
      </c>
      <c r="N199" s="6">
        <f ca="1">N198*(1-1/Surge_Predicted_Impact!$C$64)+K199</f>
        <v>3.3757489223741194E-2</v>
      </c>
      <c r="O199" s="24">
        <f ca="1">N198*1/Surge_Predicted_Impact!$C$64</f>
        <v>4.5123340328122857E-3</v>
      </c>
      <c r="P199" s="1">
        <f ca="1">E199*Surge_Predicted_Impact!$D$54</f>
        <v>3.3902534157293843E-3</v>
      </c>
      <c r="Q199" s="1">
        <f ca="1">Q198*(1-1/Surge_Predicted_Impact!$C$61)+P199</f>
        <v>0.37219484140405035</v>
      </c>
      <c r="R199" s="6">
        <f t="shared" ca="1" si="83"/>
        <v>0.45391258445154803</v>
      </c>
      <c r="S199" s="1">
        <f ca="1">E199*Surge_Predicted_Impact!$D$56</f>
        <v>2.4806732310215034E-6</v>
      </c>
      <c r="T199" s="6">
        <f ca="1">T198*(1-1/Surge_Predicted_Impact!$C$65)+S199</f>
        <v>6.3735108082524686E-5</v>
      </c>
      <c r="U199" s="1">
        <f ca="1">E199*Surge_Predicted_Impact!$D$57</f>
        <v>3.969077169634406E-6</v>
      </c>
      <c r="V199" s="6">
        <f ca="1">U198*(1-1/Surge_Predicted_Impact!$C$66)+U199</f>
        <v>3.969077169634406E-6</v>
      </c>
      <c r="W199" s="5">
        <f>Surge_Predicted_Impact!$C$72</f>
        <v>0</v>
      </c>
      <c r="X199" s="160">
        <f>Surge_Predicted_Impact!$C$73</f>
        <v>0</v>
      </c>
      <c r="Y199" s="5">
        <f>Surge_Predicted_Impact!$C$74</f>
        <v>0</v>
      </c>
      <c r="Z199" s="5">
        <f>Surge_Predicted_Impact!$C$75</f>
        <v>0</v>
      </c>
      <c r="AA199" s="5">
        <f>Surge_Predicted_Impact!$C$76</f>
        <v>0</v>
      </c>
      <c r="AC199" s="18">
        <f ca="1">_xlfn.CEILING.MATH(G199/Surge_Predicted_Impact!$C$92)*(24/Surge_Predicted_Impact!$C$89)*(7/Surge_Predicted_Impact!$C$90)</f>
        <v>5.25</v>
      </c>
      <c r="AD199" s="18">
        <f ca="1">_xlfn.CEILING.MATH(R199/Surge_Predicted_Impact!$C$93)*(24/Surge_Predicted_Impact!$C$89)*(7/Surge_Predicted_Impact!$C$90)</f>
        <v>5.25</v>
      </c>
      <c r="AE199" s="1">
        <f t="shared" ca="1" si="69"/>
        <v>10.5</v>
      </c>
      <c r="AF199" s="1">
        <f ca="1">_xlfn.CEILING.MATH(N199/Surge_Predicted_Impact!$C$94)*24/Surge_Predicted_Impact!$C$89*7/Surge_Predicted_Impact!$C$90</f>
        <v>5.25</v>
      </c>
      <c r="AG199" s="1">
        <f ca="1">_xlfn.CEILING.MATH(T199/Surge_Predicted_Impact!$C$95)*24/Surge_Predicted_Impact!$C$89*7/Surge_Predicted_Impact!$C$90</f>
        <v>5.25</v>
      </c>
      <c r="AH199" s="1">
        <f ca="1">_xlfn.CEILING.MATH(V199/Surge_Predicted_Impact!$C$96)*24/Surge_Predicted_Impact!$C$89*7/Surge_Predicted_Impact!$C$90</f>
        <v>5.25</v>
      </c>
      <c r="AI199" s="18">
        <f t="shared" ca="1" si="84"/>
        <v>26.25</v>
      </c>
      <c r="AJ199" s="41"/>
      <c r="AK199" s="23">
        <f ca="1">_xlfn.CEILING.MATH(G199/Surge_Predicted_Impact!$C$103)*24/Surge_Predicted_Impact!$C$100*7/Surge_Predicted_Impact!$C$101</f>
        <v>5.25</v>
      </c>
      <c r="AL199" s="23">
        <f ca="1">_xlfn.CEILING.MATH(R199/Surge_Predicted_Impact!$C$104)*24/Surge_Predicted_Impact!$C$100*7/Surge_Predicted_Impact!$C$101</f>
        <v>5.25</v>
      </c>
      <c r="AM199" s="23">
        <f ca="1">_xlfn.CEILING.MATH(N199/Surge_Predicted_Impact!$C$105)*24/Surge_Predicted_Impact!$C$100*7/Surge_Predicted_Impact!$C$101</f>
        <v>5.25</v>
      </c>
      <c r="AN199" s="23">
        <f ca="1">_xlfn.CEILING.MATH(T199/Surge_Predicted_Impact!$C$106)*24/Surge_Predicted_Impact!$C$100*7/Surge_Predicted_Impact!$C$101</f>
        <v>5.25</v>
      </c>
      <c r="AO199" s="23">
        <f ca="1">_xlfn.CEILING.MATH(V199/Surge_Predicted_Impact!$C$107)*24/Surge_Predicted_Impact!$C$100*7/Surge_Predicted_Impact!$C$101</f>
        <v>5.25</v>
      </c>
      <c r="AP199" s="1">
        <f t="shared" ca="1" si="70"/>
        <v>26.25</v>
      </c>
      <c r="AR199" s="38">
        <f ca="1">G199/Surge_Predicted_Impact!$C$81</f>
        <v>1.713132372571519E-2</v>
      </c>
      <c r="AS199" s="38">
        <f ca="1">$R199/Surge_Predicted_Impact!$C$82</f>
        <v>0.22695629222577401</v>
      </c>
      <c r="AT199" s="38">
        <f t="shared" ca="1" si="71"/>
        <v>0.2440876159514892</v>
      </c>
      <c r="AU199" s="38">
        <f ca="1">N199/Surge_Predicted_Impact!$C$83</f>
        <v>1.6878744611870597E-2</v>
      </c>
      <c r="AV199" s="38">
        <f ca="1">T199/Surge_Predicted_Impact!$C$84</f>
        <v>3.1867554041262343E-5</v>
      </c>
      <c r="AW199" s="38">
        <f ca="1">V199/Surge_Predicted_Impact!$C$85</f>
        <v>9.922692924086015E-7</v>
      </c>
      <c r="AX199" s="38">
        <f t="shared" ca="1" si="72"/>
        <v>0.26099922038669349</v>
      </c>
      <c r="AZ199" s="1">
        <f ca="1">(AE199-BA198)*Surge_Predicted_Impact!$C$124</f>
        <v>8.9983581068318413E-2</v>
      </c>
      <c r="BA199" s="1">
        <f ca="1">BA198*(1-1/Surge_Predicted_Impact!$C$125)+AZ199</f>
        <v>1.4843653390101799</v>
      </c>
      <c r="BB199" s="37">
        <f t="shared" ca="1" si="85"/>
        <v>11.98436533901018</v>
      </c>
      <c r="BC199" s="1">
        <f ca="1">(AF199-BD198)*Surge_Predicted_Impact!$C$124</f>
        <v>4.57124894714111E-2</v>
      </c>
      <c r="BD199" s="1">
        <f ca="1">BD198*(1-1/Surge_Predicted_Impact!$C$125)+BC199</f>
        <v>0.67598132426895163</v>
      </c>
      <c r="BE199" s="37">
        <f t="shared" ca="1" si="73"/>
        <v>5.9259813242689514</v>
      </c>
      <c r="BF199" s="1">
        <f ca="1">(AI199-BG198)*Surge_Predicted_Impact!$C$124</f>
        <v>0.22780131105907572</v>
      </c>
      <c r="BG199" s="1">
        <f ca="1">BG198*(1-1/Surge_Predicted_Impact!$C$125)+BF199</f>
        <v>3.449822427002045</v>
      </c>
      <c r="BH199" s="37">
        <f t="shared" ca="1" si="74"/>
        <v>29.699822427002044</v>
      </c>
      <c r="BJ199" s="1">
        <f ca="1">(AT199-BK198)*Surge_Predicted_Impact!$C$124</f>
        <v>1.1728172390463158E-3</v>
      </c>
      <c r="BK199" s="1">
        <f ca="1">BK198*(1-1/Surge_Predicted_Impact!$C$125)+BJ199</f>
        <v>0.11892114556827127</v>
      </c>
      <c r="BL199" s="37">
        <f t="shared" ca="1" si="86"/>
        <v>0.36300876151976047</v>
      </c>
      <c r="BM199" s="1">
        <f ca="1">(AU199-BN198)*Surge_Predicted_Impact!$C$124</f>
        <v>7.2515332284301453E-5</v>
      </c>
      <c r="BN199" s="1">
        <f ca="1">BN198*(1-1/Surge_Predicted_Impact!$C$125)+BM199</f>
        <v>9.0120687597647214E-3</v>
      </c>
      <c r="BO199" s="37">
        <f t="shared" ca="1" si="87"/>
        <v>2.5890813371635318E-2</v>
      </c>
      <c r="BP199" s="1">
        <f ca="1">(AX199-AY198)*Surge_Predicted_Impact!$C$124</f>
        <v>2.6099922038669348E-3</v>
      </c>
      <c r="BQ199" s="1">
        <f ca="1">BQ198*(1-1/Surge_Predicted_Impact!$C$125)+BP199</f>
        <v>0.21720082660166123</v>
      </c>
      <c r="BR199" s="1">
        <f t="shared" ca="1" si="75"/>
        <v>0.47820004698835472</v>
      </c>
      <c r="BS199" s="1">
        <f ca="1">(AP199-AQ198)*Surge_Predicted_Impact!$C$124</f>
        <v>0.26250000000000001</v>
      </c>
      <c r="BT199" s="1">
        <f ca="1">BT198*(1-1/Surge_Predicted_Impact!$C$125)+BS199</f>
        <v>3.8951825828690096</v>
      </c>
      <c r="BU199" s="1">
        <f t="shared" ca="1" si="76"/>
        <v>30.145182582869008</v>
      </c>
      <c r="BW199" s="1">
        <f>Surge_Predicted_Impact!$C$112</f>
        <v>0</v>
      </c>
      <c r="BX199" s="1">
        <f>Surge_Predicted_Impact!$C$113</f>
        <v>0</v>
      </c>
      <c r="BY199" s="152">
        <f>Surge_Predicted_Impact!$C$114</f>
        <v>0</v>
      </c>
      <c r="BZ199" s="152">
        <f>Surge_Predicted_Impact!$C$115</f>
        <v>0</v>
      </c>
      <c r="CA199" s="152">
        <f t="shared" si="77"/>
        <v>0</v>
      </c>
      <c r="CB199" s="1">
        <f>Surge_Predicted_Impact!$C$117</f>
        <v>0</v>
      </c>
      <c r="CC199" s="1">
        <f>Surge_Predicted_Impact!$C$118</f>
        <v>0</v>
      </c>
      <c r="CD199" s="1">
        <f>Surge_Predicted_Impact!$C$119</f>
        <v>0</v>
      </c>
      <c r="CE199" s="1">
        <f t="shared" si="78"/>
        <v>0</v>
      </c>
      <c r="CF199" s="152">
        <f>Surge_Predicted_Impact!$C$120</f>
        <v>0</v>
      </c>
      <c r="CH199" s="1">
        <f ca="1">D199*Surge_Predicted_Impact!$C$135</f>
        <v>56.737018506711287</v>
      </c>
      <c r="CI199" s="18">
        <f ca="1">(C199-C198)*Surge_Predicted_Impact!$C$135</f>
        <v>0.51680692326044664</v>
      </c>
      <c r="CJ199" s="18">
        <f ca="1">CJ198*(1- 1/Surge_Predicted_Impact!$C$137)+CI199</f>
        <v>13.278147517254013</v>
      </c>
      <c r="CK199" s="18">
        <f t="shared" ca="1" si="79"/>
        <v>12.761340593993566</v>
      </c>
      <c r="CL199" s="1">
        <f ca="1">CJ199*(1-Surge_Predicted_Impact!$C$136)</f>
        <v>11.28642538966591</v>
      </c>
      <c r="CM199" s="1">
        <f ca="1">CJ199*(1+Surge_Predicted_Impact!$C$136)</f>
        <v>15.269869644842114</v>
      </c>
      <c r="CN199" s="1">
        <f ca="1">CI199/Surge_Predicted_Impact!$C$138</f>
        <v>0.10336138465208933</v>
      </c>
      <c r="CO199" s="1">
        <f ca="1">CK199/Surge_Predicted_Impact!$C$140</f>
        <v>0.51045362375974268</v>
      </c>
      <c r="CP199" s="1">
        <f t="shared" ca="1" si="80"/>
        <v>0.61381500841183201</v>
      </c>
      <c r="CQ199" s="1">
        <f ca="1">CI199/(Surge_Predicted_Impact!$C$138 + Surge_Predicted_Impact!$C$139)</f>
        <v>8.613448721007444E-2</v>
      </c>
      <c r="CR199" s="1">
        <f ca="1">CK199/(Surge_Predicted_Impact!$C$140 + Surge_Predicted_Impact!$C$141)</f>
        <v>0.49082079207667562</v>
      </c>
      <c r="CS199" s="152">
        <f>Surge_Predicted_Impact!$C$151</f>
        <v>12000</v>
      </c>
      <c r="CT199" s="152"/>
      <c r="CU199" s="1">
        <f ca="1">Surge_Predicted_Impact!$C$146*(Calculation!E199-Calculation!H199)</f>
        <v>2.8672113580237303E-5</v>
      </c>
      <c r="CV199" s="1">
        <f ca="1">H198*1/Surge_Predicted_Impact!$C$60</f>
        <v>7.8352414115012616E-3</v>
      </c>
      <c r="CW199" s="1">
        <f ca="1">CV199*Surge_Predicted_Impact!$C$144+CU199</f>
        <v>4.204341841553004E-4</v>
      </c>
      <c r="CX199" s="1">
        <f ca="1">CX198*(1-1/Surge_Predicted_Impact!$C$147)+CW198</f>
        <v>1.2859357541270817</v>
      </c>
      <c r="CY199" s="1">
        <f ca="1">$CX199*(1-Surge_Predicted_Impact!$C$145)</f>
        <v>0.96445181559531123</v>
      </c>
      <c r="CZ199" s="1">
        <f ca="1">$CX199*(1+Surge_Predicted_Impact!$C$145)</f>
        <v>1.6074196926588522</v>
      </c>
      <c r="DA199" s="1">
        <f ca="1">CX199/Surge_Predicted_Impact!$C$148</f>
        <v>0.42864525137569393</v>
      </c>
      <c r="DB199" s="152">
        <f>Surge_Predicted_Impact!$C$152</f>
        <v>0</v>
      </c>
    </row>
    <row r="200" spans="2:106" x14ac:dyDescent="0.25">
      <c r="B200" s="30">
        <f t="shared" si="81"/>
        <v>44089</v>
      </c>
      <c r="C200" s="18">
        <f ca="1">INDIRECT(_xlfn.CONCAT(EpidemiologicalModel_Selection!$C$2,"!",EpidemiologicalModel_Selection!$C$5,ROW()-1))</f>
        <v>73743.10416557618</v>
      </c>
      <c r="D200" s="18">
        <f ca="1">INDIRECT(_xlfn.CONCAT(EpidemiologicalModel_Selection!$C$2,"!",EpidemiologicalModel_Selection!$C$3,ROW()-1))</f>
        <v>5.3168668697925572</v>
      </c>
      <c r="E200" s="37">
        <f ca="1">INDIRECT(_xlfn.CONCAT(EpidemiologicalModel_Selection!$C$2,"!",EpidemiologicalModel_Selection!$C$4,ROW()-1))</f>
        <v>4.8429437026243249E-2</v>
      </c>
      <c r="F200" s="37">
        <f ca="1">E200*Surge_Predicted_Impact!$D$53</f>
        <v>4.1068162598254278E-3</v>
      </c>
      <c r="G200" s="6">
        <f t="shared" ca="1" si="82"/>
        <v>4.8158791554521629E-2</v>
      </c>
      <c r="H200" s="24">
        <f ca="1">H199*(1-1/Surge_Predicted_Impact!$C$60)+F200</f>
        <v>4.8158791554521629E-2</v>
      </c>
      <c r="I200" s="24">
        <f ca="1">(1-Surge_Predicted_Impact!$C$68)*Calculation!O199</f>
        <v>4.4446490223201017E-3</v>
      </c>
      <c r="J200" s="24">
        <f ca="1">I200+(J199*(1-1/Surge_Predicted_Impact!$C$63))</f>
        <v>5.3592318279479773E-2</v>
      </c>
      <c r="K200" s="24">
        <f ca="1">(1/Surge_Predicted_Impact!$C$62)*Calculation!L199</f>
        <v>2.0315662984009514E-3</v>
      </c>
      <c r="L200" s="24">
        <f ca="1">M200+L199*(1-1/Surge_Predicted_Impact!$C$62)</f>
        <v>2.2812151877862404E-2</v>
      </c>
      <c r="M200" s="1">
        <f ca="1">E200*Surge_Predicted_Impact!$D$55</f>
        <v>4.6492259545193563E-4</v>
      </c>
      <c r="N200" s="6">
        <f ca="1">N199*(1-1/Surge_Predicted_Impact!$C$64)+K200</f>
        <v>3.1569369369174496E-2</v>
      </c>
      <c r="O200" s="24">
        <f ca="1">N199*1/Surge_Predicted_Impact!$C$64</f>
        <v>4.2196861529676492E-3</v>
      </c>
      <c r="P200" s="1">
        <f ca="1">E200*Surge_Predicted_Impact!$D$54</f>
        <v>3.1769710689215566E-3</v>
      </c>
      <c r="Q200" s="1">
        <f ca="1">Q199*(1-1/Surge_Predicted_Impact!$C$61)+P200</f>
        <v>0.34878646665839691</v>
      </c>
      <c r="R200" s="6">
        <f t="shared" ca="1" si="83"/>
        <v>0.42519093681573911</v>
      </c>
      <c r="S200" s="1">
        <f ca="1">E200*Surge_Predicted_Impact!$D$56</f>
        <v>2.3246129772596784E-6</v>
      </c>
      <c r="T200" s="6">
        <f ca="1">T199*(1-1/Surge_Predicted_Impact!$C$65)+S200</f>
        <v>5.9686210251531894E-5</v>
      </c>
      <c r="U200" s="1">
        <f ca="1">E200*Surge_Predicted_Impact!$D$57</f>
        <v>3.7193807636154852E-6</v>
      </c>
      <c r="V200" s="6">
        <f ca="1">U199*(1-1/Surge_Predicted_Impact!$C$66)+U200</f>
        <v>3.7193807636154852E-6</v>
      </c>
      <c r="W200" s="5">
        <f>Surge_Predicted_Impact!$C$72</f>
        <v>0</v>
      </c>
      <c r="X200" s="160">
        <f>Surge_Predicted_Impact!$C$73</f>
        <v>0</v>
      </c>
      <c r="Y200" s="5">
        <f>Surge_Predicted_Impact!$C$74</f>
        <v>0</v>
      </c>
      <c r="Z200" s="5">
        <f>Surge_Predicted_Impact!$C$75</f>
        <v>0</v>
      </c>
      <c r="AA200" s="5">
        <f>Surge_Predicted_Impact!$C$76</f>
        <v>0</v>
      </c>
      <c r="AC200" s="18">
        <f ca="1">_xlfn.CEILING.MATH(G200/Surge_Predicted_Impact!$C$92)*(24/Surge_Predicted_Impact!$C$89)*(7/Surge_Predicted_Impact!$C$90)</f>
        <v>5.25</v>
      </c>
      <c r="AD200" s="18">
        <f ca="1">_xlfn.CEILING.MATH(R200/Surge_Predicted_Impact!$C$93)*(24/Surge_Predicted_Impact!$C$89)*(7/Surge_Predicted_Impact!$C$90)</f>
        <v>5.25</v>
      </c>
      <c r="AE200" s="1">
        <f t="shared" ca="1" si="69"/>
        <v>10.5</v>
      </c>
      <c r="AF200" s="1">
        <f ca="1">_xlfn.CEILING.MATH(N200/Surge_Predicted_Impact!$C$94)*24/Surge_Predicted_Impact!$C$89*7/Surge_Predicted_Impact!$C$90</f>
        <v>5.25</v>
      </c>
      <c r="AG200" s="1">
        <f ca="1">_xlfn.CEILING.MATH(T200/Surge_Predicted_Impact!$C$95)*24/Surge_Predicted_Impact!$C$89*7/Surge_Predicted_Impact!$C$90</f>
        <v>5.25</v>
      </c>
      <c r="AH200" s="1">
        <f ca="1">_xlfn.CEILING.MATH(V200/Surge_Predicted_Impact!$C$96)*24/Surge_Predicted_Impact!$C$89*7/Surge_Predicted_Impact!$C$90</f>
        <v>5.25</v>
      </c>
      <c r="AI200" s="18">
        <f t="shared" ca="1" si="84"/>
        <v>26.25</v>
      </c>
      <c r="AJ200" s="41"/>
      <c r="AK200" s="23">
        <f ca="1">_xlfn.CEILING.MATH(G200/Surge_Predicted_Impact!$C$103)*24/Surge_Predicted_Impact!$C$100*7/Surge_Predicted_Impact!$C$101</f>
        <v>5.25</v>
      </c>
      <c r="AL200" s="23">
        <f ca="1">_xlfn.CEILING.MATH(R200/Surge_Predicted_Impact!$C$104)*24/Surge_Predicted_Impact!$C$100*7/Surge_Predicted_Impact!$C$101</f>
        <v>5.25</v>
      </c>
      <c r="AM200" s="23">
        <f ca="1">_xlfn.CEILING.MATH(N200/Surge_Predicted_Impact!$C$105)*24/Surge_Predicted_Impact!$C$100*7/Surge_Predicted_Impact!$C$101</f>
        <v>5.25</v>
      </c>
      <c r="AN200" s="23">
        <f ca="1">_xlfn.CEILING.MATH(T200/Surge_Predicted_Impact!$C$106)*24/Surge_Predicted_Impact!$C$100*7/Surge_Predicted_Impact!$C$101</f>
        <v>5.25</v>
      </c>
      <c r="AO200" s="23">
        <f ca="1">_xlfn.CEILING.MATH(V200/Surge_Predicted_Impact!$C$107)*24/Surge_Predicted_Impact!$C$100*7/Surge_Predicted_Impact!$C$101</f>
        <v>5.25</v>
      </c>
      <c r="AP200" s="1">
        <f t="shared" ca="1" si="70"/>
        <v>26.25</v>
      </c>
      <c r="AR200" s="38">
        <f ca="1">G200/Surge_Predicted_Impact!$C$81</f>
        <v>1.6052930518173875E-2</v>
      </c>
      <c r="AS200" s="38">
        <f ca="1">$R200/Surge_Predicted_Impact!$C$82</f>
        <v>0.21259546840786955</v>
      </c>
      <c r="AT200" s="38">
        <f t="shared" ca="1" si="71"/>
        <v>0.22864839892604344</v>
      </c>
      <c r="AU200" s="38">
        <f ca="1">N200/Surge_Predicted_Impact!$C$83</f>
        <v>1.5784684684587248E-2</v>
      </c>
      <c r="AV200" s="38">
        <f ca="1">T200/Surge_Predicted_Impact!$C$84</f>
        <v>2.9843105125765947E-5</v>
      </c>
      <c r="AW200" s="38">
        <f ca="1">V200/Surge_Predicted_Impact!$C$85</f>
        <v>9.2984519090387129E-7</v>
      </c>
      <c r="AX200" s="38">
        <f t="shared" ca="1" si="72"/>
        <v>0.24446385656094735</v>
      </c>
      <c r="AZ200" s="1">
        <f ca="1">(AE200-BA199)*Surge_Predicted_Impact!$C$124</f>
        <v>9.01563466098982E-2</v>
      </c>
      <c r="BA200" s="1">
        <f ca="1">BA199*(1-1/Surge_Predicted_Impact!$C$125)+AZ200</f>
        <v>1.4684955899764938</v>
      </c>
      <c r="BB200" s="37">
        <f t="shared" ca="1" si="85"/>
        <v>11.968495589976493</v>
      </c>
      <c r="BC200" s="1">
        <f ca="1">(AF200-BD199)*Surge_Predicted_Impact!$C$124</f>
        <v>4.5740186757310487E-2</v>
      </c>
      <c r="BD200" s="1">
        <f ca="1">BD199*(1-1/Surge_Predicted_Impact!$C$125)+BC200</f>
        <v>0.67343713072133704</v>
      </c>
      <c r="BE200" s="37">
        <f t="shared" ca="1" si="73"/>
        <v>5.9234371307213367</v>
      </c>
      <c r="BF200" s="1">
        <f ca="1">(AI200-BG199)*Surge_Predicted_Impact!$C$124</f>
        <v>0.22800177572997957</v>
      </c>
      <c r="BG200" s="1">
        <f ca="1">BG199*(1-1/Surge_Predicted_Impact!$C$125)+BF200</f>
        <v>3.4314083150890218</v>
      </c>
      <c r="BH200" s="37">
        <f t="shared" ca="1" si="74"/>
        <v>29.681408315089023</v>
      </c>
      <c r="BJ200" s="1">
        <f ca="1">(AT200-BK199)*Surge_Predicted_Impact!$C$124</f>
        <v>1.0972725335777218E-3</v>
      </c>
      <c r="BK200" s="1">
        <f ca="1">BK199*(1-1/Surge_Predicted_Impact!$C$125)+BJ200</f>
        <v>0.11152405056125819</v>
      </c>
      <c r="BL200" s="37">
        <f t="shared" ca="1" si="86"/>
        <v>0.34017244948730163</v>
      </c>
      <c r="BM200" s="1">
        <f ca="1">(AU200-BN199)*Surge_Predicted_Impact!$C$124</f>
        <v>6.7726159248225265E-5</v>
      </c>
      <c r="BN200" s="1">
        <f ca="1">BN199*(1-1/Surge_Predicted_Impact!$C$125)+BM200</f>
        <v>8.4360757218868952E-3</v>
      </c>
      <c r="BO200" s="37">
        <f t="shared" ca="1" si="87"/>
        <v>2.4220760406474143E-2</v>
      </c>
      <c r="BP200" s="1">
        <f ca="1">(AX200-AY199)*Surge_Predicted_Impact!$C$124</f>
        <v>2.4446385656094736E-3</v>
      </c>
      <c r="BQ200" s="1">
        <f ca="1">BQ199*(1-1/Surge_Predicted_Impact!$C$125)+BP200</f>
        <v>0.20413112041000919</v>
      </c>
      <c r="BR200" s="1">
        <f t="shared" ca="1" si="75"/>
        <v>0.44859497697095652</v>
      </c>
      <c r="BS200" s="1">
        <f ca="1">(AP200-AQ199)*Surge_Predicted_Impact!$C$124</f>
        <v>0.26250000000000001</v>
      </c>
      <c r="BT200" s="1">
        <f ca="1">BT199*(1-1/Surge_Predicted_Impact!$C$125)+BS200</f>
        <v>3.8794552555212234</v>
      </c>
      <c r="BU200" s="1">
        <f t="shared" ca="1" si="76"/>
        <v>30.129455255521222</v>
      </c>
      <c r="BW200" s="1">
        <f>Surge_Predicted_Impact!$C$112</f>
        <v>0</v>
      </c>
      <c r="BX200" s="1">
        <f>Surge_Predicted_Impact!$C$113</f>
        <v>0</v>
      </c>
      <c r="BY200" s="152">
        <f>Surge_Predicted_Impact!$C$114</f>
        <v>0</v>
      </c>
      <c r="BZ200" s="152">
        <f>Surge_Predicted_Impact!$C$115</f>
        <v>0</v>
      </c>
      <c r="CA200" s="152">
        <f t="shared" si="77"/>
        <v>0</v>
      </c>
      <c r="CB200" s="1">
        <f>Surge_Predicted_Impact!$C$117</f>
        <v>0</v>
      </c>
      <c r="CC200" s="1">
        <f>Surge_Predicted_Impact!$C$118</f>
        <v>0</v>
      </c>
      <c r="CD200" s="1">
        <f>Surge_Predicted_Impact!$C$119</f>
        <v>0</v>
      </c>
      <c r="CE200" s="1">
        <f t="shared" si="78"/>
        <v>0</v>
      </c>
      <c r="CF200" s="152">
        <f>Surge_Predicted_Impact!$C$120</f>
        <v>0</v>
      </c>
      <c r="CH200" s="1">
        <f ca="1">D200*Surge_Predicted_Impact!$C$135</f>
        <v>53.168668697925568</v>
      </c>
      <c r="CI200" s="18">
        <f ca="1">(C200-C199)*Surge_Predicted_Impact!$C$135</f>
        <v>0.48429437010781839</v>
      </c>
      <c r="CJ200" s="18">
        <f ca="1">CJ199*(1- 1/Surge_Predicted_Impact!$C$137)+CI200</f>
        <v>12.434627135636431</v>
      </c>
      <c r="CK200" s="18">
        <f t="shared" ca="1" si="79"/>
        <v>11.950332765528612</v>
      </c>
      <c r="CL200" s="1">
        <f ca="1">CJ200*(1-Surge_Predicted_Impact!$C$136)</f>
        <v>10.569433065290966</v>
      </c>
      <c r="CM200" s="1">
        <f ca="1">CJ200*(1+Surge_Predicted_Impact!$C$136)</f>
        <v>14.299821205981894</v>
      </c>
      <c r="CN200" s="1">
        <f ca="1">CI200/Surge_Predicted_Impact!$C$138</f>
        <v>9.6858874021563679E-2</v>
      </c>
      <c r="CO200" s="1">
        <f ca="1">CK200/Surge_Predicted_Impact!$C$140</f>
        <v>0.47801331062114449</v>
      </c>
      <c r="CP200" s="1">
        <f t="shared" ca="1" si="80"/>
        <v>0.57487218464270817</v>
      </c>
      <c r="CQ200" s="1">
        <f ca="1">CI200/(Surge_Predicted_Impact!$C$138 + Surge_Predicted_Impact!$C$139)</f>
        <v>8.071572835130307E-2</v>
      </c>
      <c r="CR200" s="1">
        <f ca="1">CK200/(Surge_Predicted_Impact!$C$140 + Surge_Predicted_Impact!$C$141)</f>
        <v>0.45962818328956201</v>
      </c>
      <c r="CS200" s="152">
        <f>Surge_Predicted_Impact!$C$151</f>
        <v>12000</v>
      </c>
      <c r="CT200" s="152"/>
      <c r="CU200" s="1">
        <f ca="1">Surge_Predicted_Impact!$C$146*(Calculation!E200-Calculation!H200)</f>
        <v>2.7064547172162001E-5</v>
      </c>
      <c r="CV200" s="1">
        <f ca="1">H199*1/Surge_Predicted_Impact!$C$60</f>
        <v>7.3419958824493666E-3</v>
      </c>
      <c r="CW200" s="1">
        <f ca="1">CV200*Surge_Predicted_Impact!$C$144+CU200</f>
        <v>3.9416434129463038E-4</v>
      </c>
      <c r="CX200" s="1">
        <f ca="1">CX199*(1-1/Surge_Predicted_Impact!$C$147)+CW199</f>
        <v>1.2220594006048831</v>
      </c>
      <c r="CY200" s="1">
        <f ca="1">$CX200*(1-Surge_Predicted_Impact!$C$145)</f>
        <v>0.91654455045366223</v>
      </c>
      <c r="CZ200" s="1">
        <f ca="1">$CX200*(1+Surge_Predicted_Impact!$C$145)</f>
        <v>1.5275742507561039</v>
      </c>
      <c r="DA200" s="1">
        <f ca="1">CX200/Surge_Predicted_Impact!$C$148</f>
        <v>0.407353133534961</v>
      </c>
      <c r="DB200" s="152">
        <f>Surge_Predicted_Impact!$C$152</f>
        <v>0</v>
      </c>
    </row>
    <row r="201" spans="2:106" x14ac:dyDescent="0.25">
      <c r="B201" s="30">
        <f t="shared" si="81"/>
        <v>44090</v>
      </c>
      <c r="C201" s="18">
        <f ca="1">INDIRECT(_xlfn.CONCAT(EpidemiologicalModel_Selection!$C$2,"!",EpidemiologicalModel_Selection!$C$5,ROW()-1))</f>
        <v>73743.149548342219</v>
      </c>
      <c r="D201" s="18">
        <f ca="1">INDIRECT(_xlfn.CONCAT(EpidemiologicalModel_Selection!$C$2,"!",EpidemiologicalModel_Selection!$C$3,ROW()-1))</f>
        <v>4.9824734308468832</v>
      </c>
      <c r="E201" s="37">
        <f ca="1">INDIRECT(_xlfn.CONCAT(EpidemiologicalModel_Selection!$C$2,"!",EpidemiologicalModel_Selection!$C$4,ROW()-1))</f>
        <v>4.5382766039256235E-2</v>
      </c>
      <c r="F201" s="37">
        <f ca="1">E201*Surge_Predicted_Impact!$D$53</f>
        <v>3.8484585601289288E-3</v>
      </c>
      <c r="G201" s="6">
        <f t="shared" ca="1" si="82"/>
        <v>4.5127422749718898E-2</v>
      </c>
      <c r="H201" s="24">
        <f ca="1">H200*(1-1/Surge_Predicted_Impact!$C$60)+F201</f>
        <v>4.5127422749718898E-2</v>
      </c>
      <c r="I201" s="24">
        <f ca="1">(1-Surge_Predicted_Impact!$C$68)*Calculation!O200</f>
        <v>4.1563908606731346E-3</v>
      </c>
      <c r="J201" s="24">
        <f ca="1">I201+(J200*(1-1/Surge_Predicted_Impact!$C$63))</f>
        <v>5.0092663671655796E-2</v>
      </c>
      <c r="K201" s="24">
        <f ca="1">(1/Surge_Predicted_Impact!$C$62)*Calculation!L200</f>
        <v>1.9010126564885336E-3</v>
      </c>
      <c r="L201" s="24">
        <f ca="1">M201+L200*(1-1/Surge_Predicted_Impact!$C$62)</f>
        <v>2.1346813775350731E-2</v>
      </c>
      <c r="M201" s="1">
        <f ca="1">E201*Surge_Predicted_Impact!$D$55</f>
        <v>4.3567455397686031E-4</v>
      </c>
      <c r="N201" s="6">
        <f ca="1">N200*(1-1/Surge_Predicted_Impact!$C$64)+K201</f>
        <v>2.952421085451622E-2</v>
      </c>
      <c r="O201" s="24">
        <f ca="1">N200*1/Surge_Predicted_Impact!$C$64</f>
        <v>3.9461711711468121E-3</v>
      </c>
      <c r="P201" s="1">
        <f ca="1">E201*Surge_Predicted_Impact!$D$54</f>
        <v>2.9771094521752087E-3</v>
      </c>
      <c r="Q201" s="1">
        <f ca="1">Q200*(1-1/Surge_Predicted_Impact!$C$61)+P201</f>
        <v>0.32685025706354381</v>
      </c>
      <c r="R201" s="6">
        <f t="shared" ca="1" si="83"/>
        <v>0.39828973451055039</v>
      </c>
      <c r="S201" s="1">
        <f ca="1">E201*Surge_Predicted_Impact!$D$56</f>
        <v>2.1783727698843015E-6</v>
      </c>
      <c r="T201" s="6">
        <f ca="1">T200*(1-1/Surge_Predicted_Impact!$C$65)+S201</f>
        <v>5.589596199626301E-5</v>
      </c>
      <c r="U201" s="1">
        <f ca="1">E201*Surge_Predicted_Impact!$D$57</f>
        <v>3.4853964318148825E-6</v>
      </c>
      <c r="V201" s="6">
        <f ca="1">U200*(1-1/Surge_Predicted_Impact!$C$66)+U201</f>
        <v>3.4853964318148825E-6</v>
      </c>
      <c r="W201" s="5">
        <f>Surge_Predicted_Impact!$C$72</f>
        <v>0</v>
      </c>
      <c r="X201" s="160">
        <f>Surge_Predicted_Impact!$C$73</f>
        <v>0</v>
      </c>
      <c r="Y201" s="5">
        <f>Surge_Predicted_Impact!$C$74</f>
        <v>0</v>
      </c>
      <c r="Z201" s="5">
        <f>Surge_Predicted_Impact!$C$75</f>
        <v>0</v>
      </c>
      <c r="AA201" s="5">
        <f>Surge_Predicted_Impact!$C$76</f>
        <v>0</v>
      </c>
      <c r="AC201" s="18">
        <f ca="1">_xlfn.CEILING.MATH(G201/Surge_Predicted_Impact!$C$92)*(24/Surge_Predicted_Impact!$C$89)*(7/Surge_Predicted_Impact!$C$90)</f>
        <v>5.25</v>
      </c>
      <c r="AD201" s="18">
        <f ca="1">_xlfn.CEILING.MATH(R201/Surge_Predicted_Impact!$C$93)*(24/Surge_Predicted_Impact!$C$89)*(7/Surge_Predicted_Impact!$C$90)</f>
        <v>5.25</v>
      </c>
      <c r="AE201" s="1">
        <f t="shared" ref="AE201:AE264" ca="1" si="88">SUM(AC201:AD201)</f>
        <v>10.5</v>
      </c>
      <c r="AF201" s="1">
        <f ca="1">_xlfn.CEILING.MATH(N201/Surge_Predicted_Impact!$C$94)*24/Surge_Predicted_Impact!$C$89*7/Surge_Predicted_Impact!$C$90</f>
        <v>5.25</v>
      </c>
      <c r="AG201" s="1">
        <f ca="1">_xlfn.CEILING.MATH(T201/Surge_Predicted_Impact!$C$95)*24/Surge_Predicted_Impact!$C$89*7/Surge_Predicted_Impact!$C$90</f>
        <v>5.25</v>
      </c>
      <c r="AH201" s="1">
        <f ca="1">_xlfn.CEILING.MATH(V201/Surge_Predicted_Impact!$C$96)*24/Surge_Predicted_Impact!$C$89*7/Surge_Predicted_Impact!$C$90</f>
        <v>5.25</v>
      </c>
      <c r="AI201" s="18">
        <f t="shared" ref="AI201:AI264" ca="1" si="89">SUM(AC201:AD201,AF201:AH201)</f>
        <v>26.25</v>
      </c>
      <c r="AJ201" s="41"/>
      <c r="AK201" s="23">
        <f ca="1">_xlfn.CEILING.MATH(G201/Surge_Predicted_Impact!$C$103)*24/Surge_Predicted_Impact!$C$100*7/Surge_Predicted_Impact!$C$101</f>
        <v>5.25</v>
      </c>
      <c r="AL201" s="23">
        <f ca="1">_xlfn.CEILING.MATH(R201/Surge_Predicted_Impact!$C$104)*24/Surge_Predicted_Impact!$C$100*7/Surge_Predicted_Impact!$C$101</f>
        <v>5.25</v>
      </c>
      <c r="AM201" s="23">
        <f ca="1">_xlfn.CEILING.MATH(N201/Surge_Predicted_Impact!$C$105)*24/Surge_Predicted_Impact!$C$100*7/Surge_Predicted_Impact!$C$101</f>
        <v>5.25</v>
      </c>
      <c r="AN201" s="23">
        <f ca="1">_xlfn.CEILING.MATH(T201/Surge_Predicted_Impact!$C$106)*24/Surge_Predicted_Impact!$C$100*7/Surge_Predicted_Impact!$C$101</f>
        <v>5.25</v>
      </c>
      <c r="AO201" s="23">
        <f ca="1">_xlfn.CEILING.MATH(V201/Surge_Predicted_Impact!$C$107)*24/Surge_Predicted_Impact!$C$100*7/Surge_Predicted_Impact!$C$101</f>
        <v>5.25</v>
      </c>
      <c r="AP201" s="1">
        <f t="shared" ref="AP201:AP264" ca="1" si="90">SUM(AK201:AO201)</f>
        <v>26.25</v>
      </c>
      <c r="AQ201" s="3"/>
      <c r="AR201" s="38">
        <f ca="1">G201/Surge_Predicted_Impact!$C$81</f>
        <v>1.5042474249906299E-2</v>
      </c>
      <c r="AS201" s="38">
        <f ca="1">$R201/Surge_Predicted_Impact!$C$82</f>
        <v>0.19914486725527519</v>
      </c>
      <c r="AT201" s="38">
        <f t="shared" ref="AT201:AT264" ca="1" si="91">SUM(AR201:AS201)</f>
        <v>0.21418734150518148</v>
      </c>
      <c r="AU201" s="38">
        <f ca="1">N201/Surge_Predicted_Impact!$C$83</f>
        <v>1.476210542725811E-2</v>
      </c>
      <c r="AV201" s="38">
        <f ca="1">T201/Surge_Predicted_Impact!$C$84</f>
        <v>2.7947980998131505E-5</v>
      </c>
      <c r="AW201" s="38">
        <f ca="1">V201/Surge_Predicted_Impact!$C$85</f>
        <v>8.7134910795372063E-7</v>
      </c>
      <c r="AX201" s="38">
        <f t="shared" ref="AX201:AX264" ca="1" si="92">SUM(AU201:AW201,AR201:AS201)</f>
        <v>0.22897826626254569</v>
      </c>
      <c r="AZ201" s="1">
        <f ca="1">(AE201-BA200)*Surge_Predicted_Impact!$C$124</f>
        <v>9.0315044100235067E-2</v>
      </c>
      <c r="BA201" s="1">
        <f ca="1">BA200*(1-1/Surge_Predicted_Impact!$C$125)+AZ201</f>
        <v>1.4539180919355508</v>
      </c>
      <c r="BB201" s="37">
        <f t="shared" ref="BB201:BB264" ca="1" si="93">BA201+AE201</f>
        <v>11.953918091935551</v>
      </c>
      <c r="BC201" s="1">
        <f ca="1">(AF201-BD200)*Surge_Predicted_Impact!$C$124</f>
        <v>4.5765628692786636E-2</v>
      </c>
      <c r="BD201" s="1">
        <f ca="1">BD200*(1-1/Surge_Predicted_Impact!$C$125)+BC201</f>
        <v>0.67110010721974256</v>
      </c>
      <c r="BE201" s="37">
        <f t="shared" ref="BE201:BE264" ca="1" si="94">BD201+AF201</f>
        <v>5.9211001072197424</v>
      </c>
      <c r="BF201" s="1">
        <f ca="1">(AI201-BG200)*Surge_Predicted_Impact!$C$124</f>
        <v>0.22818591684910977</v>
      </c>
      <c r="BG201" s="1">
        <f ca="1">BG200*(1-1/Surge_Predicted_Impact!$C$125)+BF201</f>
        <v>3.4144936380032016</v>
      </c>
      <c r="BH201" s="37">
        <f t="shared" ref="BH201:BH264" ca="1" si="95">BG201+AI201</f>
        <v>29.664493638003201</v>
      </c>
      <c r="BJ201" s="1">
        <f ca="1">(AT201-BK200)*Surge_Predicted_Impact!$C$124</f>
        <v>1.0266329094392329E-3</v>
      </c>
      <c r="BK201" s="1">
        <f ca="1">BK200*(1-1/Surge_Predicted_Impact!$C$125)+BJ201</f>
        <v>0.10458467985917899</v>
      </c>
      <c r="BL201" s="37">
        <f t="shared" ref="BL201:BL264" ca="1" si="96">BK201+AT201</f>
        <v>0.31877202136436045</v>
      </c>
      <c r="BM201" s="1">
        <f ca="1">(AU201-BN200)*Surge_Predicted_Impact!$C$124</f>
        <v>6.3260297053712155E-5</v>
      </c>
      <c r="BN201" s="1">
        <f ca="1">BN200*(1-1/Surge_Predicted_Impact!$C$125)+BM201</f>
        <v>7.8967591816629726E-3</v>
      </c>
      <c r="BO201" s="37">
        <f t="shared" ref="BO201:BO264" ca="1" si="97">BN201+AU201</f>
        <v>2.2658864608921081E-2</v>
      </c>
      <c r="BP201" s="1">
        <f ca="1">(AX201-AY200)*Surge_Predicted_Impact!$C$124</f>
        <v>2.2897826626254569E-3</v>
      </c>
      <c r="BQ201" s="1">
        <f ca="1">BQ200*(1-1/Surge_Predicted_Impact!$C$125)+BP201</f>
        <v>0.19184010875763399</v>
      </c>
      <c r="BR201" s="1">
        <f t="shared" ref="BR201:BR264" ca="1" si="98">BQ201+AX201</f>
        <v>0.42081837502017971</v>
      </c>
      <c r="BS201" s="1">
        <f ca="1">(AP201-AQ200)*Surge_Predicted_Impact!$C$124</f>
        <v>0.26250000000000001</v>
      </c>
      <c r="BT201" s="1">
        <f ca="1">BT200*(1-1/Surge_Predicted_Impact!$C$125)+BS201</f>
        <v>3.8648513086982792</v>
      </c>
      <c r="BU201" s="1">
        <f t="shared" ref="BU201:BU264" ca="1" si="99">BT201+AP201</f>
        <v>30.114851308698277</v>
      </c>
      <c r="BW201" s="1">
        <f>Surge_Predicted_Impact!$C$112</f>
        <v>0</v>
      </c>
      <c r="BX201" s="1">
        <f>Surge_Predicted_Impact!$C$113</f>
        <v>0</v>
      </c>
      <c r="BY201" s="152">
        <f>Surge_Predicted_Impact!$C$114</f>
        <v>0</v>
      </c>
      <c r="BZ201" s="152">
        <f>Surge_Predicted_Impact!$C$115</f>
        <v>0</v>
      </c>
      <c r="CA201" s="152">
        <f t="shared" ref="CA201:CA264" si="100">SUM(BW201:BZ201)</f>
        <v>0</v>
      </c>
      <c r="CB201" s="1">
        <f>Surge_Predicted_Impact!$C$117</f>
        <v>0</v>
      </c>
      <c r="CC201" s="1">
        <f>Surge_Predicted_Impact!$C$118</f>
        <v>0</v>
      </c>
      <c r="CD201" s="1">
        <f>Surge_Predicted_Impact!$C$119</f>
        <v>0</v>
      </c>
      <c r="CE201" s="1">
        <f t="shared" ref="CE201:CE264" si="101">SUM(CB201:CD201)</f>
        <v>0</v>
      </c>
      <c r="CF201" s="152">
        <f>Surge_Predicted_Impact!$C$120</f>
        <v>0</v>
      </c>
      <c r="CH201" s="1">
        <f ca="1">D201*Surge_Predicted_Impact!$C$135</f>
        <v>49.824734308468834</v>
      </c>
      <c r="CI201" s="18">
        <f ca="1">(C201-C200)*Surge_Predicted_Impact!$C$135</f>
        <v>0.45382766038528644</v>
      </c>
      <c r="CJ201" s="18">
        <f ca="1">CJ200*(1- 1/Surge_Predicted_Impact!$C$137)+CI201</f>
        <v>11.644992082458074</v>
      </c>
      <c r="CK201" s="18">
        <f t="shared" ca="1" si="79"/>
        <v>11.191164422072788</v>
      </c>
      <c r="CL201" s="1">
        <f ca="1">CJ201*(1-Surge_Predicted_Impact!$C$136)</f>
        <v>9.8982432700893632</v>
      </c>
      <c r="CM201" s="1">
        <f ca="1">CJ201*(1+Surge_Predicted_Impact!$C$136)</f>
        <v>13.391740894826784</v>
      </c>
      <c r="CN201" s="1">
        <f ca="1">CI201/Surge_Predicted_Impact!$C$138</f>
        <v>9.0765532077057287E-2</v>
      </c>
      <c r="CO201" s="1">
        <f ca="1">CK201/Surge_Predicted_Impact!$C$140</f>
        <v>0.44764657688291154</v>
      </c>
      <c r="CP201" s="1">
        <f t="shared" ca="1" si="80"/>
        <v>0.53841210895996883</v>
      </c>
      <c r="CQ201" s="1">
        <f ca="1">CI201/(Surge_Predicted_Impact!$C$138 + Surge_Predicted_Impact!$C$139)</f>
        <v>7.5637943397547744E-2</v>
      </c>
      <c r="CR201" s="1">
        <f ca="1">CK201/(Surge_Predicted_Impact!$C$140 + Surge_Predicted_Impact!$C$141)</f>
        <v>0.43042940084895337</v>
      </c>
      <c r="CS201" s="152">
        <f>Surge_Predicted_Impact!$C$151</f>
        <v>12000</v>
      </c>
      <c r="CT201" s="152"/>
      <c r="CU201" s="1">
        <f ca="1">Surge_Predicted_Impact!$C$146*(Calculation!E201-Calculation!H201)</f>
        <v>2.5534328953733671E-5</v>
      </c>
      <c r="CV201" s="1">
        <f ca="1">H200*1/Surge_Predicted_Impact!$C$60</f>
        <v>6.8798273649316611E-3</v>
      </c>
      <c r="CW201" s="1">
        <f ca="1">CV201*Surge_Predicted_Impact!$C$144+CU201</f>
        <v>3.6952569720031674E-4</v>
      </c>
      <c r="CX201" s="1">
        <f ca="1">CX200*(1-1/Surge_Predicted_Impact!$C$147)+CW200</f>
        <v>1.1613505949159335</v>
      </c>
      <c r="CY201" s="1">
        <f ca="1">$CX201*(1-Surge_Predicted_Impact!$C$145)</f>
        <v>0.87101294618695013</v>
      </c>
      <c r="CZ201" s="1">
        <f ca="1">$CX201*(1+Surge_Predicted_Impact!$C$145)</f>
        <v>1.451688243644917</v>
      </c>
      <c r="DA201" s="1">
        <f ca="1">CX201/Surge_Predicted_Impact!$C$148</f>
        <v>0.38711686497197784</v>
      </c>
      <c r="DB201" s="152">
        <f>Surge_Predicted_Impact!$C$152</f>
        <v>0</v>
      </c>
    </row>
    <row r="202" spans="2:106" x14ac:dyDescent="0.25">
      <c r="B202" s="30">
        <f t="shared" si="81"/>
        <v>44091</v>
      </c>
      <c r="C202" s="18">
        <f ca="1">INDIRECT(_xlfn.CONCAT(EpidemiologicalModel_Selection!$C$2,"!",EpidemiologicalModel_Selection!$C$5,ROW()-1))</f>
        <v>73743.192076142514</v>
      </c>
      <c r="D202" s="18">
        <f ca="1">INDIRECT(_xlfn.CONCAT(EpidemiologicalModel_Selection!$C$2,"!",EpidemiologicalModel_Selection!$C$3,ROW()-1))</f>
        <v>4.6691102717935156</v>
      </c>
      <c r="E202" s="37">
        <f ca="1">INDIRECT(_xlfn.CONCAT(EpidemiologicalModel_Selection!$C$2,"!",EpidemiologicalModel_Selection!$C$4,ROW()-1))</f>
        <v>4.2527800293100881E-2</v>
      </c>
      <c r="F202" s="37">
        <f ca="1">E202*Surge_Predicted_Impact!$D$53</f>
        <v>3.6063574648549546E-3</v>
      </c>
      <c r="G202" s="6">
        <f t="shared" ca="1" si="82"/>
        <v>4.2287005536042588E-2</v>
      </c>
      <c r="H202" s="24">
        <f ca="1">H201*(1-1/Surge_Predicted_Impact!$C$60)+F202</f>
        <v>4.2287005536042588E-2</v>
      </c>
      <c r="I202" s="24">
        <f ca="1">(1-Surge_Predicted_Impact!$C$68)*Calculation!O201</f>
        <v>3.8869786035796096E-3</v>
      </c>
      <c r="J202" s="24">
        <f ca="1">I202+(J201*(1-1/Surge_Predicted_Impact!$C$63))</f>
        <v>4.6823547464998866E-2</v>
      </c>
      <c r="K202" s="24">
        <f ca="1">(1/Surge_Predicted_Impact!$C$62)*Calculation!L201</f>
        <v>1.7789011479458941E-3</v>
      </c>
      <c r="L202" s="24">
        <f ca="1">M202+L201*(1-1/Surge_Predicted_Impact!$C$62)</f>
        <v>1.9976179510218604E-2</v>
      </c>
      <c r="M202" s="1">
        <f ca="1">E202*Surge_Predicted_Impact!$D$55</f>
        <v>4.0826688281376888E-4</v>
      </c>
      <c r="N202" s="6">
        <f ca="1">N201*(1-1/Surge_Predicted_Impact!$C$64)+K202</f>
        <v>2.7612585645647586E-2</v>
      </c>
      <c r="O202" s="24">
        <f ca="1">N201*1/Surge_Predicted_Impact!$C$64</f>
        <v>3.6905263568145275E-3</v>
      </c>
      <c r="P202" s="1">
        <f ca="1">E202*Surge_Predicted_Impact!$D$54</f>
        <v>2.7898236992274176E-3</v>
      </c>
      <c r="Q202" s="1">
        <f ca="1">Q201*(1-1/Surge_Predicted_Impact!$C$61)+P202</f>
        <v>0.30629363382966096</v>
      </c>
      <c r="R202" s="6">
        <f t="shared" ca="1" si="83"/>
        <v>0.37309336080487848</v>
      </c>
      <c r="S202" s="1">
        <f ca="1">E202*Surge_Predicted_Impact!$D$56</f>
        <v>2.0413344140688442E-6</v>
      </c>
      <c r="T202" s="6">
        <f ca="1">T201*(1-1/Surge_Predicted_Impact!$C$65)+S202</f>
        <v>5.2347700210705558E-5</v>
      </c>
      <c r="U202" s="1">
        <f ca="1">E202*Surge_Predicted_Impact!$D$57</f>
        <v>3.2661350625101509E-6</v>
      </c>
      <c r="V202" s="6">
        <f ca="1">U201*(1-1/Surge_Predicted_Impact!$C$66)+U202</f>
        <v>3.2661350625101509E-6</v>
      </c>
      <c r="W202" s="5">
        <f>Surge_Predicted_Impact!$C$72</f>
        <v>0</v>
      </c>
      <c r="X202" s="160">
        <f>Surge_Predicted_Impact!$C$73</f>
        <v>0</v>
      </c>
      <c r="Y202" s="5">
        <f>Surge_Predicted_Impact!$C$74</f>
        <v>0</v>
      </c>
      <c r="Z202" s="5">
        <f>Surge_Predicted_Impact!$C$75</f>
        <v>0</v>
      </c>
      <c r="AA202" s="5">
        <f>Surge_Predicted_Impact!$C$76</f>
        <v>0</v>
      </c>
      <c r="AC202" s="18">
        <f ca="1">_xlfn.CEILING.MATH(G202/Surge_Predicted_Impact!$C$92)*(24/Surge_Predicted_Impact!$C$89)*(7/Surge_Predicted_Impact!$C$90)</f>
        <v>5.25</v>
      </c>
      <c r="AD202" s="18">
        <f ca="1">_xlfn.CEILING.MATH(R202/Surge_Predicted_Impact!$C$93)*(24/Surge_Predicted_Impact!$C$89)*(7/Surge_Predicted_Impact!$C$90)</f>
        <v>5.25</v>
      </c>
      <c r="AE202" s="1">
        <f t="shared" ca="1" si="88"/>
        <v>10.5</v>
      </c>
      <c r="AF202" s="1">
        <f ca="1">_xlfn.CEILING.MATH(N202/Surge_Predicted_Impact!$C$94)*24/Surge_Predicted_Impact!$C$89*7/Surge_Predicted_Impact!$C$90</f>
        <v>5.25</v>
      </c>
      <c r="AG202" s="1">
        <f ca="1">_xlfn.CEILING.MATH(T202/Surge_Predicted_Impact!$C$95)*24/Surge_Predicted_Impact!$C$89*7/Surge_Predicted_Impact!$C$90</f>
        <v>5.25</v>
      </c>
      <c r="AH202" s="1">
        <f ca="1">_xlfn.CEILING.MATH(V202/Surge_Predicted_Impact!$C$96)*24/Surge_Predicted_Impact!$C$89*7/Surge_Predicted_Impact!$C$90</f>
        <v>5.25</v>
      </c>
      <c r="AI202" s="18">
        <f t="shared" ca="1" si="89"/>
        <v>26.25</v>
      </c>
      <c r="AJ202" s="41"/>
      <c r="AK202" s="23">
        <f ca="1">_xlfn.CEILING.MATH(G202/Surge_Predicted_Impact!$C$103)*24/Surge_Predicted_Impact!$C$100*7/Surge_Predicted_Impact!$C$101</f>
        <v>5.25</v>
      </c>
      <c r="AL202" s="23">
        <f ca="1">_xlfn.CEILING.MATH(R202/Surge_Predicted_Impact!$C$104)*24/Surge_Predicted_Impact!$C$100*7/Surge_Predicted_Impact!$C$101</f>
        <v>5.25</v>
      </c>
      <c r="AM202" s="23">
        <f ca="1">_xlfn.CEILING.MATH(N202/Surge_Predicted_Impact!$C$105)*24/Surge_Predicted_Impact!$C$100*7/Surge_Predicted_Impact!$C$101</f>
        <v>5.25</v>
      </c>
      <c r="AN202" s="23">
        <f ca="1">_xlfn.CEILING.MATH(T202/Surge_Predicted_Impact!$C$106)*24/Surge_Predicted_Impact!$C$100*7/Surge_Predicted_Impact!$C$101</f>
        <v>5.25</v>
      </c>
      <c r="AO202" s="23">
        <f ca="1">_xlfn.CEILING.MATH(V202/Surge_Predicted_Impact!$C$107)*24/Surge_Predicted_Impact!$C$100*7/Surge_Predicted_Impact!$C$101</f>
        <v>5.25</v>
      </c>
      <c r="AP202" s="1">
        <f t="shared" ca="1" si="90"/>
        <v>26.25</v>
      </c>
      <c r="AQ202" s="3"/>
      <c r="AR202" s="38">
        <f ca="1">G202/Surge_Predicted_Impact!$C$81</f>
        <v>1.4095668512014195E-2</v>
      </c>
      <c r="AS202" s="38">
        <f ca="1">$R202/Surge_Predicted_Impact!$C$82</f>
        <v>0.18654668040243924</v>
      </c>
      <c r="AT202" s="38">
        <f t="shared" ca="1" si="91"/>
        <v>0.20064234891445343</v>
      </c>
      <c r="AU202" s="38">
        <f ca="1">N202/Surge_Predicted_Impact!$C$83</f>
        <v>1.3806292822823793E-2</v>
      </c>
      <c r="AV202" s="38">
        <f ca="1">T202/Surge_Predicted_Impact!$C$84</f>
        <v>2.6173850105352779E-5</v>
      </c>
      <c r="AW202" s="38">
        <f ca="1">V202/Surge_Predicted_Impact!$C$85</f>
        <v>8.1653376562753772E-7</v>
      </c>
      <c r="AX202" s="38">
        <f t="shared" ca="1" si="92"/>
        <v>0.2144756321211482</v>
      </c>
      <c r="AZ202" s="1">
        <f ca="1">(AE202-BA201)*Surge_Predicted_Impact!$C$124</f>
        <v>9.0460819080644503E-2</v>
      </c>
      <c r="BA202" s="1">
        <f ca="1">BA201*(1-1/Surge_Predicted_Impact!$C$125)+AZ202</f>
        <v>1.4405276187350844</v>
      </c>
      <c r="BB202" s="37">
        <f t="shared" ca="1" si="93"/>
        <v>11.940527618735084</v>
      </c>
      <c r="BC202" s="1">
        <f ca="1">(AF202-BD201)*Surge_Predicted_Impact!$C$124</f>
        <v>4.5788998927802575E-2</v>
      </c>
      <c r="BD202" s="1">
        <f ca="1">BD201*(1-1/Surge_Predicted_Impact!$C$125)+BC202</f>
        <v>0.66895338420327777</v>
      </c>
      <c r="BE202" s="37">
        <f t="shared" ca="1" si="94"/>
        <v>5.9189533842032773</v>
      </c>
      <c r="BF202" s="1">
        <f ca="1">(AI202-BG201)*Surge_Predicted_Impact!$C$124</f>
        <v>0.22835506361996799</v>
      </c>
      <c r="BG202" s="1">
        <f ca="1">BG201*(1-1/Surge_Predicted_Impact!$C$125)+BF202</f>
        <v>3.3989562989086552</v>
      </c>
      <c r="BH202" s="37">
        <f t="shared" ca="1" si="95"/>
        <v>29.648956298908654</v>
      </c>
      <c r="BJ202" s="1">
        <f ca="1">(AT202-BK201)*Surge_Predicted_Impact!$C$124</f>
        <v>9.6057669055274442E-4</v>
      </c>
      <c r="BK202" s="1">
        <f ca="1">BK201*(1-1/Surge_Predicted_Impact!$C$125)+BJ202</f>
        <v>9.8074922274076104E-2</v>
      </c>
      <c r="BL202" s="37">
        <f t="shared" ca="1" si="96"/>
        <v>0.29871727118852953</v>
      </c>
      <c r="BM202" s="1">
        <f ca="1">(AU202-BN201)*Surge_Predicted_Impact!$C$124</f>
        <v>5.9095336411608209E-5</v>
      </c>
      <c r="BN202" s="1">
        <f ca="1">BN201*(1-1/Surge_Predicted_Impact!$C$125)+BM202</f>
        <v>7.3918002908129402E-3</v>
      </c>
      <c r="BO202" s="37">
        <f t="shared" ca="1" si="97"/>
        <v>2.1198093113636733E-2</v>
      </c>
      <c r="BP202" s="1">
        <f ca="1">(AX202-AY201)*Surge_Predicted_Impact!$C$124</f>
        <v>2.1447563212114822E-3</v>
      </c>
      <c r="BQ202" s="1">
        <f ca="1">BQ201*(1-1/Surge_Predicted_Impact!$C$125)+BP202</f>
        <v>0.18028200016758589</v>
      </c>
      <c r="BR202" s="1">
        <f t="shared" ca="1" si="98"/>
        <v>0.39475763228873406</v>
      </c>
      <c r="BS202" s="1">
        <f ca="1">(AP202-AQ201)*Surge_Predicted_Impact!$C$124</f>
        <v>0.26250000000000001</v>
      </c>
      <c r="BT202" s="1">
        <f ca="1">BT201*(1-1/Surge_Predicted_Impact!$C$125)+BS202</f>
        <v>3.8512905009341165</v>
      </c>
      <c r="BU202" s="1">
        <f t="shared" ca="1" si="99"/>
        <v>30.101290500934116</v>
      </c>
      <c r="BW202" s="1">
        <f>Surge_Predicted_Impact!$C$112</f>
        <v>0</v>
      </c>
      <c r="BX202" s="1">
        <f>Surge_Predicted_Impact!$C$113</f>
        <v>0</v>
      </c>
      <c r="BY202" s="152">
        <f>Surge_Predicted_Impact!$C$114</f>
        <v>0</v>
      </c>
      <c r="BZ202" s="152">
        <f>Surge_Predicted_Impact!$C$115</f>
        <v>0</v>
      </c>
      <c r="CA202" s="152">
        <f t="shared" si="100"/>
        <v>0</v>
      </c>
      <c r="CB202" s="1">
        <f>Surge_Predicted_Impact!$C$117</f>
        <v>0</v>
      </c>
      <c r="CC202" s="1">
        <f>Surge_Predicted_Impact!$C$118</f>
        <v>0</v>
      </c>
      <c r="CD202" s="1">
        <f>Surge_Predicted_Impact!$C$119</f>
        <v>0</v>
      </c>
      <c r="CE202" s="1">
        <f t="shared" si="101"/>
        <v>0</v>
      </c>
      <c r="CF202" s="152">
        <f>Surge_Predicted_Impact!$C$120</f>
        <v>0</v>
      </c>
      <c r="CH202" s="1">
        <f ca="1">D202*Surge_Predicted_Impact!$C$135</f>
        <v>46.691102717935152</v>
      </c>
      <c r="CI202" s="18">
        <f ca="1">(C202-C201)*Surge_Predicted_Impact!$C$135</f>
        <v>0.42527800294919871</v>
      </c>
      <c r="CJ202" s="18">
        <f ca="1">CJ201*(1- 1/Surge_Predicted_Impact!$C$137)+CI202</f>
        <v>10.905770877161466</v>
      </c>
      <c r="CK202" s="18">
        <f t="shared" ca="1" si="79"/>
        <v>10.480492874212267</v>
      </c>
      <c r="CL202" s="1">
        <f ca="1">CJ202*(1-Surge_Predicted_Impact!$C$136)</f>
        <v>9.2699052455872462</v>
      </c>
      <c r="CM202" s="1">
        <f ca="1">CJ202*(1+Surge_Predicted_Impact!$C$136)</f>
        <v>12.541636508735685</v>
      </c>
      <c r="CN202" s="1">
        <f ca="1">CI202/Surge_Predicted_Impact!$C$138</f>
        <v>8.5055600589839742E-2</v>
      </c>
      <c r="CO202" s="1">
        <f ca="1">CK202/Surge_Predicted_Impact!$C$140</f>
        <v>0.4192197149684907</v>
      </c>
      <c r="CP202" s="1">
        <f t="shared" ca="1" si="80"/>
        <v>0.50427531555833038</v>
      </c>
      <c r="CQ202" s="1">
        <f ca="1">CI202/(Surge_Predicted_Impact!$C$138 + Surge_Predicted_Impact!$C$139)</f>
        <v>7.087966715819978E-2</v>
      </c>
      <c r="CR202" s="1">
        <f ca="1">CK202/(Surge_Predicted_Impact!$C$140 + Surge_Predicted_Impact!$C$141)</f>
        <v>0.40309587977739486</v>
      </c>
      <c r="CS202" s="152">
        <f>Surge_Predicted_Impact!$C$151</f>
        <v>12000</v>
      </c>
      <c r="CT202" s="152"/>
      <c r="CU202" s="1">
        <f ca="1">Surge_Predicted_Impact!$C$146*(Calculation!E202-Calculation!H202)</f>
        <v>2.4079475705829357E-5</v>
      </c>
      <c r="CV202" s="1">
        <f ca="1">H201*1/Surge_Predicted_Impact!$C$60</f>
        <v>6.4467746785312708E-3</v>
      </c>
      <c r="CW202" s="1">
        <f ca="1">CV202*Surge_Predicted_Impact!$C$144+CU202</f>
        <v>3.4641820963239291E-4</v>
      </c>
      <c r="CX202" s="1">
        <f ca="1">CX201*(1-1/Surge_Predicted_Impact!$C$147)+CW201</f>
        <v>1.1036525908673371</v>
      </c>
      <c r="CY202" s="1">
        <f ca="1">$CX202*(1-Surge_Predicted_Impact!$C$145)</f>
        <v>0.82773944315050285</v>
      </c>
      <c r="CZ202" s="1">
        <f ca="1">$CX202*(1+Surge_Predicted_Impact!$C$145)</f>
        <v>1.3795657385841715</v>
      </c>
      <c r="DA202" s="1">
        <f ca="1">CX202/Surge_Predicted_Impact!$C$148</f>
        <v>0.36788419695577906</v>
      </c>
      <c r="DB202" s="152">
        <f>Surge_Predicted_Impact!$C$152</f>
        <v>0</v>
      </c>
    </row>
    <row r="203" spans="2:106" x14ac:dyDescent="0.25">
      <c r="B203" s="30">
        <f t="shared" si="81"/>
        <v>44092</v>
      </c>
      <c r="C203" s="18">
        <f ca="1">INDIRECT(_xlfn.CONCAT(EpidemiologicalModel_Selection!$C$2,"!",EpidemiologicalModel_Selection!$C$5,ROW()-1))</f>
        <v>73743.231928614696</v>
      </c>
      <c r="D203" s="18">
        <f ca="1">INDIRECT(_xlfn.CONCAT(EpidemiologicalModel_Selection!$C$2,"!",EpidemiologicalModel_Selection!$C$3,ROW()-1))</f>
        <v>4.3754548674195215</v>
      </c>
      <c r="E203" s="37">
        <f ca="1">INDIRECT(_xlfn.CONCAT(EpidemiologicalModel_Selection!$C$2,"!",EpidemiologicalModel_Selection!$C$4,ROW()-1))</f>
        <v>3.9852472182792552E-2</v>
      </c>
      <c r="F203" s="37">
        <f ca="1">E203*Surge_Predicted_Impact!$D$53</f>
        <v>3.3794896411008086E-3</v>
      </c>
      <c r="G203" s="6">
        <f t="shared" ca="1" si="82"/>
        <v>3.9625494386280172E-2</v>
      </c>
      <c r="H203" s="24">
        <f ca="1">H202*(1-1/Surge_Predicted_Impact!$C$60)+F203</f>
        <v>3.9625494386280172E-2</v>
      </c>
      <c r="I203" s="24">
        <f ca="1">(1-Surge_Predicted_Impact!$C$68)*Calculation!O202</f>
        <v>3.6351684614623096E-3</v>
      </c>
      <c r="J203" s="24">
        <f ca="1">I203+(J202*(1-1/Surge_Predicted_Impact!$C$63))</f>
        <v>4.3769637717175625E-2</v>
      </c>
      <c r="K203" s="24">
        <f ca="1">(1/Surge_Predicted_Impact!$C$62)*Calculation!L202</f>
        <v>1.6646816258515502E-3</v>
      </c>
      <c r="L203" s="24">
        <f ca="1">M203+L202*(1-1/Surge_Predicted_Impact!$C$62)</f>
        <v>1.8694081617321862E-2</v>
      </c>
      <c r="M203" s="1">
        <f ca="1">E203*Surge_Predicted_Impact!$D$55</f>
        <v>3.8258373295480886E-4</v>
      </c>
      <c r="N203" s="6">
        <f ca="1">N202*(1-1/Surge_Predicted_Impact!$C$64)+K203</f>
        <v>2.5825694065793187E-2</v>
      </c>
      <c r="O203" s="24">
        <f ca="1">N202*1/Surge_Predicted_Impact!$C$64</f>
        <v>3.4515732057059482E-3</v>
      </c>
      <c r="P203" s="1">
        <f ca="1">E203*Surge_Predicted_Impact!$D$54</f>
        <v>2.6143221751911911E-3</v>
      </c>
      <c r="Q203" s="1">
        <f ca="1">Q202*(1-1/Surge_Predicted_Impact!$C$61)+P203</f>
        <v>0.28702983930273351</v>
      </c>
      <c r="R203" s="6">
        <f t="shared" ca="1" si="83"/>
        <v>0.34949355863723097</v>
      </c>
      <c r="S203" s="1">
        <f ca="1">E203*Surge_Predicted_Impact!$D$56</f>
        <v>1.9129186647740444E-6</v>
      </c>
      <c r="T203" s="6">
        <f ca="1">T202*(1-1/Surge_Predicted_Impact!$C$65)+S203</f>
        <v>4.9025848854409051E-5</v>
      </c>
      <c r="U203" s="1">
        <f ca="1">E203*Surge_Predicted_Impact!$D$57</f>
        <v>3.0606698636384712E-6</v>
      </c>
      <c r="V203" s="6">
        <f ca="1">U202*(1-1/Surge_Predicted_Impact!$C$66)+U203</f>
        <v>3.0606698636384712E-6</v>
      </c>
      <c r="W203" s="5">
        <f>Surge_Predicted_Impact!$C$72</f>
        <v>0</v>
      </c>
      <c r="X203" s="160">
        <f>Surge_Predicted_Impact!$C$73</f>
        <v>0</v>
      </c>
      <c r="Y203" s="5">
        <f>Surge_Predicted_Impact!$C$74</f>
        <v>0</v>
      </c>
      <c r="Z203" s="5">
        <f>Surge_Predicted_Impact!$C$75</f>
        <v>0</v>
      </c>
      <c r="AA203" s="5">
        <f>Surge_Predicted_Impact!$C$76</f>
        <v>0</v>
      </c>
      <c r="AC203" s="18">
        <f ca="1">_xlfn.CEILING.MATH(G203/Surge_Predicted_Impact!$C$92)*(24/Surge_Predicted_Impact!$C$89)*(7/Surge_Predicted_Impact!$C$90)</f>
        <v>5.25</v>
      </c>
      <c r="AD203" s="18">
        <f ca="1">_xlfn.CEILING.MATH(R203/Surge_Predicted_Impact!$C$93)*(24/Surge_Predicted_Impact!$C$89)*(7/Surge_Predicted_Impact!$C$90)</f>
        <v>5.25</v>
      </c>
      <c r="AE203" s="1">
        <f t="shared" ca="1" si="88"/>
        <v>10.5</v>
      </c>
      <c r="AF203" s="1">
        <f ca="1">_xlfn.CEILING.MATH(N203/Surge_Predicted_Impact!$C$94)*24/Surge_Predicted_Impact!$C$89*7/Surge_Predicted_Impact!$C$90</f>
        <v>5.25</v>
      </c>
      <c r="AG203" s="1">
        <f ca="1">_xlfn.CEILING.MATH(T203/Surge_Predicted_Impact!$C$95)*24/Surge_Predicted_Impact!$C$89*7/Surge_Predicted_Impact!$C$90</f>
        <v>5.25</v>
      </c>
      <c r="AH203" s="1">
        <f ca="1">_xlfn.CEILING.MATH(V203/Surge_Predicted_Impact!$C$96)*24/Surge_Predicted_Impact!$C$89*7/Surge_Predicted_Impact!$C$90</f>
        <v>5.25</v>
      </c>
      <c r="AI203" s="18">
        <f t="shared" ca="1" si="89"/>
        <v>26.25</v>
      </c>
      <c r="AJ203" s="41"/>
      <c r="AK203" s="23">
        <f ca="1">_xlfn.CEILING.MATH(G203/Surge_Predicted_Impact!$C$103)*24/Surge_Predicted_Impact!$C$100*7/Surge_Predicted_Impact!$C$101</f>
        <v>5.25</v>
      </c>
      <c r="AL203" s="23">
        <f ca="1">_xlfn.CEILING.MATH(R203/Surge_Predicted_Impact!$C$104)*24/Surge_Predicted_Impact!$C$100*7/Surge_Predicted_Impact!$C$101</f>
        <v>5.25</v>
      </c>
      <c r="AM203" s="23">
        <f ca="1">_xlfn.CEILING.MATH(N203/Surge_Predicted_Impact!$C$105)*24/Surge_Predicted_Impact!$C$100*7/Surge_Predicted_Impact!$C$101</f>
        <v>5.25</v>
      </c>
      <c r="AN203" s="23">
        <f ca="1">_xlfn.CEILING.MATH(T203/Surge_Predicted_Impact!$C$106)*24/Surge_Predicted_Impact!$C$100*7/Surge_Predicted_Impact!$C$101</f>
        <v>5.25</v>
      </c>
      <c r="AO203" s="23">
        <f ca="1">_xlfn.CEILING.MATH(V203/Surge_Predicted_Impact!$C$107)*24/Surge_Predicted_Impact!$C$100*7/Surge_Predicted_Impact!$C$101</f>
        <v>5.25</v>
      </c>
      <c r="AP203" s="1">
        <f t="shared" ca="1" si="90"/>
        <v>26.25</v>
      </c>
      <c r="AQ203" s="3"/>
      <c r="AR203" s="38">
        <f ca="1">G203/Surge_Predicted_Impact!$C$81</f>
        <v>1.3208498128760057E-2</v>
      </c>
      <c r="AS203" s="38">
        <f ca="1">$R203/Surge_Predicted_Impact!$C$82</f>
        <v>0.17474677931861549</v>
      </c>
      <c r="AT203" s="38">
        <f t="shared" ca="1" si="91"/>
        <v>0.18795527744737556</v>
      </c>
      <c r="AU203" s="38">
        <f ca="1">N203/Surge_Predicted_Impact!$C$83</f>
        <v>1.2912847032896593E-2</v>
      </c>
      <c r="AV203" s="38">
        <f ca="1">T203/Surge_Predicted_Impact!$C$84</f>
        <v>2.4512924427204526E-5</v>
      </c>
      <c r="AW203" s="38">
        <f ca="1">V203/Surge_Predicted_Impact!$C$85</f>
        <v>7.6516746590961781E-7</v>
      </c>
      <c r="AX203" s="38">
        <f t="shared" ca="1" si="92"/>
        <v>0.20089340257216526</v>
      </c>
      <c r="AZ203" s="1">
        <f ca="1">(AE203-BA202)*Surge_Predicted_Impact!$C$124</f>
        <v>9.0594723812649158E-2</v>
      </c>
      <c r="BA203" s="1">
        <f ca="1">BA202*(1-1/Surge_Predicted_Impact!$C$125)+AZ203</f>
        <v>1.4282275126380848</v>
      </c>
      <c r="BB203" s="37">
        <f t="shared" ca="1" si="93"/>
        <v>11.928227512638085</v>
      </c>
      <c r="BC203" s="1">
        <f ca="1">(AF203-BD202)*Surge_Predicted_Impact!$C$124</f>
        <v>4.5810466157967231E-2</v>
      </c>
      <c r="BD203" s="1">
        <f ca="1">BD202*(1-1/Surge_Predicted_Impact!$C$125)+BC203</f>
        <v>0.6669814657752966</v>
      </c>
      <c r="BE203" s="37">
        <f t="shared" ca="1" si="94"/>
        <v>5.9169814657752964</v>
      </c>
      <c r="BF203" s="1">
        <f ca="1">(AI203-BG202)*Surge_Predicted_Impact!$C$124</f>
        <v>0.22851043701091345</v>
      </c>
      <c r="BG203" s="1">
        <f ca="1">BG202*(1-1/Surge_Predicted_Impact!$C$125)+BF203</f>
        <v>3.3846841431403796</v>
      </c>
      <c r="BH203" s="37">
        <f t="shared" ca="1" si="95"/>
        <v>29.63468414314038</v>
      </c>
      <c r="BJ203" s="1">
        <f ca="1">(AT203-BK202)*Surge_Predicted_Impact!$C$124</f>
        <v>8.9880355173299457E-4</v>
      </c>
      <c r="BK203" s="1">
        <f ca="1">BK202*(1-1/Surge_Predicted_Impact!$C$125)+BJ203</f>
        <v>9.1968374234803668E-2</v>
      </c>
      <c r="BL203" s="37">
        <f t="shared" ca="1" si="96"/>
        <v>0.27992365168217925</v>
      </c>
      <c r="BM203" s="1">
        <f ca="1">(AU203-BN202)*Surge_Predicted_Impact!$C$124</f>
        <v>5.5210467420836535E-5</v>
      </c>
      <c r="BN203" s="1">
        <f ca="1">BN202*(1-1/Surge_Predicted_Impact!$C$125)+BM203</f>
        <v>6.9190250231757093E-3</v>
      </c>
      <c r="BO203" s="37">
        <f t="shared" ca="1" si="97"/>
        <v>1.9831872056072303E-2</v>
      </c>
      <c r="BP203" s="1">
        <f ca="1">(AX203-AY202)*Surge_Predicted_Impact!$C$124</f>
        <v>2.0089340257216527E-3</v>
      </c>
      <c r="BQ203" s="1">
        <f ca="1">BQ202*(1-1/Surge_Predicted_Impact!$C$125)+BP203</f>
        <v>0.16941364846705143</v>
      </c>
      <c r="BR203" s="1">
        <f t="shared" ca="1" si="98"/>
        <v>0.37030705103921668</v>
      </c>
      <c r="BS203" s="1">
        <f ca="1">(AP203-AQ202)*Surge_Predicted_Impact!$C$124</f>
        <v>0.26250000000000001</v>
      </c>
      <c r="BT203" s="1">
        <f ca="1">BT202*(1-1/Surge_Predicted_Impact!$C$125)+BS203</f>
        <v>3.8386983222959654</v>
      </c>
      <c r="BU203" s="1">
        <f t="shared" ca="1" si="99"/>
        <v>30.088698322295965</v>
      </c>
      <c r="BW203" s="1">
        <f>Surge_Predicted_Impact!$C$112</f>
        <v>0</v>
      </c>
      <c r="BX203" s="1">
        <f>Surge_Predicted_Impact!$C$113</f>
        <v>0</v>
      </c>
      <c r="BY203" s="152">
        <f>Surge_Predicted_Impact!$C$114</f>
        <v>0</v>
      </c>
      <c r="BZ203" s="152">
        <f>Surge_Predicted_Impact!$C$115</f>
        <v>0</v>
      </c>
      <c r="CA203" s="152">
        <f t="shared" si="100"/>
        <v>0</v>
      </c>
      <c r="CB203" s="1">
        <f>Surge_Predicted_Impact!$C$117</f>
        <v>0</v>
      </c>
      <c r="CC203" s="1">
        <f>Surge_Predicted_Impact!$C$118</f>
        <v>0</v>
      </c>
      <c r="CD203" s="1">
        <f>Surge_Predicted_Impact!$C$119</f>
        <v>0</v>
      </c>
      <c r="CE203" s="1">
        <f t="shared" si="101"/>
        <v>0</v>
      </c>
      <c r="CF203" s="152">
        <f>Surge_Predicted_Impact!$C$120</f>
        <v>0</v>
      </c>
      <c r="CH203" s="1">
        <f ca="1">D203*Surge_Predicted_Impact!$C$135</f>
        <v>43.754548674195213</v>
      </c>
      <c r="CI203" s="18">
        <f ca="1">(C203-C202)*Surge_Predicted_Impact!$C$135</f>
        <v>0.39852472182246856</v>
      </c>
      <c r="CJ203" s="18">
        <f ca="1">CJ202*(1- 1/Surge_Predicted_Impact!$C$137)+CI203</f>
        <v>10.213718511267787</v>
      </c>
      <c r="CK203" s="18">
        <f t="shared" ca="1" si="79"/>
        <v>9.8151937894453187</v>
      </c>
      <c r="CL203" s="1">
        <f ca="1">CJ203*(1-Surge_Predicted_Impact!$C$136)</f>
        <v>8.6816607345776191</v>
      </c>
      <c r="CM203" s="1">
        <f ca="1">CJ203*(1+Surge_Predicted_Impact!$C$136)</f>
        <v>11.745776287957954</v>
      </c>
      <c r="CN203" s="1">
        <f ca="1">CI203/Surge_Predicted_Impact!$C$138</f>
        <v>7.9704944364493713E-2</v>
      </c>
      <c r="CO203" s="1">
        <f ca="1">CK203/Surge_Predicted_Impact!$C$140</f>
        <v>0.39260775157781275</v>
      </c>
      <c r="CP203" s="1">
        <f t="shared" ca="1" si="80"/>
        <v>0.47231269594230646</v>
      </c>
      <c r="CQ203" s="1">
        <f ca="1">CI203/(Surge_Predicted_Impact!$C$138 + Surge_Predicted_Impact!$C$139)</f>
        <v>6.6420786970411427E-2</v>
      </c>
      <c r="CR203" s="1">
        <f ca="1">CK203/(Surge_Predicted_Impact!$C$140 + Surge_Predicted_Impact!$C$141)</f>
        <v>0.37750745344020459</v>
      </c>
      <c r="CS203" s="152">
        <f>Surge_Predicted_Impact!$C$151</f>
        <v>12000</v>
      </c>
      <c r="CT203" s="152"/>
      <c r="CU203" s="1">
        <f ca="1">Surge_Predicted_Impact!$C$146*(Calculation!E203-Calculation!H203)</f>
        <v>2.2697779651238009E-5</v>
      </c>
      <c r="CV203" s="1">
        <f ca="1">H202*1/Surge_Predicted_Impact!$C$60</f>
        <v>6.0410007908632268E-3</v>
      </c>
      <c r="CW203" s="1">
        <f ca="1">CV203*Surge_Predicted_Impact!$C$144+CU203</f>
        <v>3.2474781919439939E-4</v>
      </c>
      <c r="CX203" s="1">
        <f ca="1">CX202*(1-1/Surge_Predicted_Impact!$C$147)+CW202</f>
        <v>1.0488163795336027</v>
      </c>
      <c r="CY203" s="1">
        <f ca="1">$CX203*(1-Surge_Predicted_Impact!$C$145)</f>
        <v>0.78661228465020205</v>
      </c>
      <c r="CZ203" s="1">
        <f ca="1">$CX203*(1+Surge_Predicted_Impact!$C$145)</f>
        <v>1.3110204744170035</v>
      </c>
      <c r="DA203" s="1">
        <f ca="1">CX203/Surge_Predicted_Impact!$C$148</f>
        <v>0.34960545984453423</v>
      </c>
      <c r="DB203" s="152">
        <f>Surge_Predicted_Impact!$C$152</f>
        <v>0</v>
      </c>
    </row>
    <row r="204" spans="2:106" x14ac:dyDescent="0.25">
      <c r="B204" s="30">
        <f t="shared" si="81"/>
        <v>44093</v>
      </c>
      <c r="C204" s="18">
        <f ca="1">INDIRECT(_xlfn.CONCAT(EpidemiologicalModel_Selection!$C$2,"!",EpidemiologicalModel_Selection!$C$5,ROW()-1))</f>
        <v>73743.269274089049</v>
      </c>
      <c r="D204" s="18">
        <f ca="1">INDIRECT(_xlfn.CONCAT(EpidemiologicalModel_Selection!$C$2,"!",EpidemiologicalModel_Selection!$C$3,ROW()-1))</f>
        <v>4.1002678512397628</v>
      </c>
      <c r="E204" s="37">
        <f ca="1">INDIRECT(_xlfn.CONCAT(EpidemiologicalModel_Selection!$C$2,"!",EpidemiologicalModel_Selection!$C$4,ROW()-1))</f>
        <v>3.7345474350149739E-2</v>
      </c>
      <c r="F204" s="37">
        <f ca="1">E204*Surge_Predicted_Impact!$D$53</f>
        <v>3.166896224892698E-3</v>
      </c>
      <c r="G204" s="6">
        <f t="shared" ca="1" si="82"/>
        <v>3.7131605698847131E-2</v>
      </c>
      <c r="H204" s="24">
        <f ca="1">H203*(1-1/Surge_Predicted_Impact!$C$60)+F204</f>
        <v>3.7131605698847131E-2</v>
      </c>
      <c r="I204" s="24">
        <f ca="1">(1-Surge_Predicted_Impact!$C$68)*Calculation!O203</f>
        <v>3.3997996076203588E-3</v>
      </c>
      <c r="J204" s="24">
        <f ca="1">I204+(J203*(1-1/Surge_Predicted_Impact!$C$63))</f>
        <v>4.0916631936628041E-2</v>
      </c>
      <c r="K204" s="24">
        <f ca="1">(1/Surge_Predicted_Impact!$C$62)*Calculation!L203</f>
        <v>1.5578401347768217E-3</v>
      </c>
      <c r="L204" s="24">
        <f ca="1">M204+L203*(1-1/Surge_Predicted_Impact!$C$62)</f>
        <v>1.7494758036306478E-2</v>
      </c>
      <c r="M204" s="1">
        <f ca="1">E204*Surge_Predicted_Impact!$D$55</f>
        <v>3.5851655376143788E-4</v>
      </c>
      <c r="N204" s="6">
        <f ca="1">N203*(1-1/Surge_Predicted_Impact!$C$64)+K204</f>
        <v>2.4155322442345861E-2</v>
      </c>
      <c r="O204" s="24">
        <f ca="1">N203*1/Surge_Predicted_Impact!$C$64</f>
        <v>3.2282117582241483E-3</v>
      </c>
      <c r="P204" s="1">
        <f ca="1">E204*Surge_Predicted_Impact!$D$54</f>
        <v>2.4498631173698227E-3</v>
      </c>
      <c r="Q204" s="1">
        <f ca="1">Q203*(1-1/Surge_Predicted_Impact!$C$61)+P204</f>
        <v>0.26897757104133668</v>
      </c>
      <c r="R204" s="6">
        <f t="shared" ca="1" si="83"/>
        <v>0.32738896101427117</v>
      </c>
      <c r="S204" s="1">
        <f ca="1">E204*Surge_Predicted_Impact!$D$56</f>
        <v>1.7925827688071893E-6</v>
      </c>
      <c r="T204" s="6">
        <f ca="1">T203*(1-1/Surge_Predicted_Impact!$C$65)+S204</f>
        <v>4.5915846737775337E-5</v>
      </c>
      <c r="U204" s="1">
        <f ca="1">E204*Surge_Predicted_Impact!$D$57</f>
        <v>2.8681324300915027E-6</v>
      </c>
      <c r="V204" s="6">
        <f ca="1">U203*(1-1/Surge_Predicted_Impact!$C$66)+U204</f>
        <v>2.8681324300915027E-6</v>
      </c>
      <c r="W204" s="5">
        <f>Surge_Predicted_Impact!$C$72</f>
        <v>0</v>
      </c>
      <c r="X204" s="160">
        <f>Surge_Predicted_Impact!$C$73</f>
        <v>0</v>
      </c>
      <c r="Y204" s="5">
        <f>Surge_Predicted_Impact!$C$74</f>
        <v>0</v>
      </c>
      <c r="Z204" s="5">
        <f>Surge_Predicted_Impact!$C$75</f>
        <v>0</v>
      </c>
      <c r="AA204" s="5">
        <f>Surge_Predicted_Impact!$C$76</f>
        <v>0</v>
      </c>
      <c r="AC204" s="18">
        <f ca="1">_xlfn.CEILING.MATH(G204/Surge_Predicted_Impact!$C$92)*(24/Surge_Predicted_Impact!$C$89)*(7/Surge_Predicted_Impact!$C$90)</f>
        <v>5.25</v>
      </c>
      <c r="AD204" s="18">
        <f ca="1">_xlfn.CEILING.MATH(R204/Surge_Predicted_Impact!$C$93)*(24/Surge_Predicted_Impact!$C$89)*(7/Surge_Predicted_Impact!$C$90)</f>
        <v>5.25</v>
      </c>
      <c r="AE204" s="1">
        <f t="shared" ca="1" si="88"/>
        <v>10.5</v>
      </c>
      <c r="AF204" s="1">
        <f ca="1">_xlfn.CEILING.MATH(N204/Surge_Predicted_Impact!$C$94)*24/Surge_Predicted_Impact!$C$89*7/Surge_Predicted_Impact!$C$90</f>
        <v>5.25</v>
      </c>
      <c r="AG204" s="1">
        <f ca="1">_xlfn.CEILING.MATH(T204/Surge_Predicted_Impact!$C$95)*24/Surge_Predicted_Impact!$C$89*7/Surge_Predicted_Impact!$C$90</f>
        <v>5.25</v>
      </c>
      <c r="AH204" s="1">
        <f ca="1">_xlfn.CEILING.MATH(V204/Surge_Predicted_Impact!$C$96)*24/Surge_Predicted_Impact!$C$89*7/Surge_Predicted_Impact!$C$90</f>
        <v>5.25</v>
      </c>
      <c r="AI204" s="18">
        <f t="shared" ca="1" si="89"/>
        <v>26.25</v>
      </c>
      <c r="AJ204" s="41"/>
      <c r="AK204" s="23">
        <f ca="1">_xlfn.CEILING.MATH(G204/Surge_Predicted_Impact!$C$103)*24/Surge_Predicted_Impact!$C$100*7/Surge_Predicted_Impact!$C$101</f>
        <v>5.25</v>
      </c>
      <c r="AL204" s="23">
        <f ca="1">_xlfn.CEILING.MATH(R204/Surge_Predicted_Impact!$C$104)*24/Surge_Predicted_Impact!$C$100*7/Surge_Predicted_Impact!$C$101</f>
        <v>5.25</v>
      </c>
      <c r="AM204" s="23">
        <f ca="1">_xlfn.CEILING.MATH(N204/Surge_Predicted_Impact!$C$105)*24/Surge_Predicted_Impact!$C$100*7/Surge_Predicted_Impact!$C$101</f>
        <v>5.25</v>
      </c>
      <c r="AN204" s="23">
        <f ca="1">_xlfn.CEILING.MATH(T204/Surge_Predicted_Impact!$C$106)*24/Surge_Predicted_Impact!$C$100*7/Surge_Predicted_Impact!$C$101</f>
        <v>5.25</v>
      </c>
      <c r="AO204" s="23">
        <f ca="1">_xlfn.CEILING.MATH(V204/Surge_Predicted_Impact!$C$107)*24/Surge_Predicted_Impact!$C$100*7/Surge_Predicted_Impact!$C$101</f>
        <v>5.25</v>
      </c>
      <c r="AP204" s="1">
        <f t="shared" ca="1" si="90"/>
        <v>26.25</v>
      </c>
      <c r="AQ204" s="3"/>
      <c r="AR204" s="38">
        <f ca="1">G204/Surge_Predicted_Impact!$C$81</f>
        <v>1.2377201899615711E-2</v>
      </c>
      <c r="AS204" s="38">
        <f ca="1">$R204/Surge_Predicted_Impact!$C$82</f>
        <v>0.16369448050713559</v>
      </c>
      <c r="AT204" s="38">
        <f t="shared" ca="1" si="91"/>
        <v>0.17607168240675131</v>
      </c>
      <c r="AU204" s="38">
        <f ca="1">N204/Surge_Predicted_Impact!$C$83</f>
        <v>1.2077661221172931E-2</v>
      </c>
      <c r="AV204" s="38">
        <f ca="1">T204/Surge_Predicted_Impact!$C$84</f>
        <v>2.2957923368887669E-5</v>
      </c>
      <c r="AW204" s="38">
        <f ca="1">V204/Surge_Predicted_Impact!$C$85</f>
        <v>7.1703310752287567E-7</v>
      </c>
      <c r="AX204" s="38">
        <f t="shared" ca="1" si="92"/>
        <v>0.18817301858440064</v>
      </c>
      <c r="AZ204" s="1">
        <f ca="1">(AE204-BA203)*Surge_Predicted_Impact!$C$124</f>
        <v>9.0717724873619163E-2</v>
      </c>
      <c r="BA204" s="1">
        <f ca="1">BA203*(1-1/Surge_Predicted_Impact!$C$125)+AZ204</f>
        <v>1.4169289866089836</v>
      </c>
      <c r="BB204" s="37">
        <f t="shared" ca="1" si="93"/>
        <v>11.916928986608983</v>
      </c>
      <c r="BC204" s="1">
        <f ca="1">(AF204-BD203)*Surge_Predicted_Impact!$C$124</f>
        <v>4.5830185342247039E-2</v>
      </c>
      <c r="BD204" s="1">
        <f ca="1">BD203*(1-1/Surge_Predicted_Impact!$C$125)+BC204</f>
        <v>0.66517011784787961</v>
      </c>
      <c r="BE204" s="37">
        <f t="shared" ca="1" si="94"/>
        <v>5.9151701178478797</v>
      </c>
      <c r="BF204" s="1">
        <f ca="1">(AI204-BG203)*Surge_Predicted_Impact!$C$124</f>
        <v>0.22865315856859622</v>
      </c>
      <c r="BG204" s="1">
        <f ca="1">BG203*(1-1/Surge_Predicted_Impact!$C$125)+BF204</f>
        <v>3.3715741486275199</v>
      </c>
      <c r="BH204" s="37">
        <f t="shared" ca="1" si="95"/>
        <v>29.62157414862752</v>
      </c>
      <c r="BJ204" s="1">
        <f ca="1">(AT204-BK203)*Surge_Predicted_Impact!$C$124</f>
        <v>8.4103308171947638E-4</v>
      </c>
      <c r="BK204" s="1">
        <f ca="1">BK203*(1-1/Surge_Predicted_Impact!$C$125)+BJ204</f>
        <v>8.6240237728322872E-2</v>
      </c>
      <c r="BL204" s="37">
        <f t="shared" ca="1" si="96"/>
        <v>0.26231192013507421</v>
      </c>
      <c r="BM204" s="1">
        <f ca="1">(AU204-BN203)*Surge_Predicted_Impact!$C$124</f>
        <v>5.1586361979972212E-5</v>
      </c>
      <c r="BN204" s="1">
        <f ca="1">BN203*(1-1/Surge_Predicted_Impact!$C$125)+BM204</f>
        <v>6.4763953120717021E-3</v>
      </c>
      <c r="BO204" s="37">
        <f t="shared" ca="1" si="97"/>
        <v>1.8554056533244632E-2</v>
      </c>
      <c r="BP204" s="1">
        <f ca="1">(AX204-AY203)*Surge_Predicted_Impact!$C$124</f>
        <v>1.8817301858440065E-3</v>
      </c>
      <c r="BQ204" s="1">
        <f ca="1">BQ203*(1-1/Surge_Predicted_Impact!$C$125)+BP204</f>
        <v>0.15919440376239177</v>
      </c>
      <c r="BR204" s="1">
        <f t="shared" ca="1" si="98"/>
        <v>0.34736742234679241</v>
      </c>
      <c r="BS204" s="1">
        <f ca="1">(AP204-AQ203)*Surge_Predicted_Impact!$C$124</f>
        <v>0.26250000000000001</v>
      </c>
      <c r="BT204" s="1">
        <f ca="1">BT203*(1-1/Surge_Predicted_Impact!$C$125)+BS204</f>
        <v>3.8270055849891111</v>
      </c>
      <c r="BU204" s="1">
        <f t="shared" ca="1" si="99"/>
        <v>30.077005584989109</v>
      </c>
      <c r="BW204" s="1">
        <f>Surge_Predicted_Impact!$C$112</f>
        <v>0</v>
      </c>
      <c r="BX204" s="1">
        <f>Surge_Predicted_Impact!$C$113</f>
        <v>0</v>
      </c>
      <c r="BY204" s="152">
        <f>Surge_Predicted_Impact!$C$114</f>
        <v>0</v>
      </c>
      <c r="BZ204" s="152">
        <f>Surge_Predicted_Impact!$C$115</f>
        <v>0</v>
      </c>
      <c r="CA204" s="152">
        <f t="shared" si="100"/>
        <v>0</v>
      </c>
      <c r="CB204" s="1">
        <f>Surge_Predicted_Impact!$C$117</f>
        <v>0</v>
      </c>
      <c r="CC204" s="1">
        <f>Surge_Predicted_Impact!$C$118</f>
        <v>0</v>
      </c>
      <c r="CD204" s="1">
        <f>Surge_Predicted_Impact!$C$119</f>
        <v>0</v>
      </c>
      <c r="CE204" s="1">
        <f t="shared" si="101"/>
        <v>0</v>
      </c>
      <c r="CF204" s="152">
        <f>Surge_Predicted_Impact!$C$120</f>
        <v>0</v>
      </c>
      <c r="CH204" s="1">
        <f ca="1">D204*Surge_Predicted_Impact!$C$135</f>
        <v>41.00267851239763</v>
      </c>
      <c r="CI204" s="18">
        <f ca="1">(C204-C203)*Surge_Predicted_Impact!$C$135</f>
        <v>0.37345474353060126</v>
      </c>
      <c r="CJ204" s="18">
        <f ca="1">CJ203*(1- 1/Surge_Predicted_Impact!$C$137)+CI204</f>
        <v>9.5658014036716104</v>
      </c>
      <c r="CK204" s="18">
        <f t="shared" ca="1" si="79"/>
        <v>9.1923466601410091</v>
      </c>
      <c r="CL204" s="1">
        <f ca="1">CJ204*(1-Surge_Predicted_Impact!$C$136)</f>
        <v>8.130931193120869</v>
      </c>
      <c r="CM204" s="1">
        <f ca="1">CJ204*(1+Surge_Predicted_Impact!$C$136)</f>
        <v>11.000671614222352</v>
      </c>
      <c r="CN204" s="1">
        <f ca="1">CI204/Surge_Predicted_Impact!$C$138</f>
        <v>7.4690948706120253E-2</v>
      </c>
      <c r="CO204" s="1">
        <f ca="1">CK204/Surge_Predicted_Impact!$C$140</f>
        <v>0.36769386640564039</v>
      </c>
      <c r="CP204" s="1">
        <f t="shared" ca="1" si="80"/>
        <v>0.44238481511176064</v>
      </c>
      <c r="CQ204" s="1">
        <f ca="1">CI204/(Surge_Predicted_Impact!$C$138 + Surge_Predicted_Impact!$C$139)</f>
        <v>6.2242457255100213E-2</v>
      </c>
      <c r="CR204" s="1">
        <f ca="1">CK204/(Surge_Predicted_Impact!$C$140 + Surge_Predicted_Impact!$C$141)</f>
        <v>0.35355179462080805</v>
      </c>
      <c r="CS204" s="152">
        <f>Surge_Predicted_Impact!$C$151</f>
        <v>12000</v>
      </c>
      <c r="CT204" s="152"/>
      <c r="CU204" s="1">
        <f ca="1">Surge_Predicted_Impact!$C$146*(Calculation!E204-Calculation!H204)</f>
        <v>2.1386865130260807E-5</v>
      </c>
      <c r="CV204" s="1">
        <f ca="1">H203*1/Surge_Predicted_Impact!$C$60</f>
        <v>5.6607849123257387E-3</v>
      </c>
      <c r="CW204" s="1">
        <f ca="1">CV204*Surge_Predicted_Impact!$C$144+CU204</f>
        <v>3.0442611074654773E-4</v>
      </c>
      <c r="CX204" s="1">
        <f ca="1">CX203*(1-1/Surge_Predicted_Impact!$C$147)+CW203</f>
        <v>0.99670030837611701</v>
      </c>
      <c r="CY204" s="1">
        <f ca="1">$CX204*(1-Surge_Predicted_Impact!$C$145)</f>
        <v>0.7475252312820877</v>
      </c>
      <c r="CZ204" s="1">
        <f ca="1">$CX204*(1+Surge_Predicted_Impact!$C$145)</f>
        <v>1.2458753854701463</v>
      </c>
      <c r="DA204" s="1">
        <f ca="1">CX204/Surge_Predicted_Impact!$C$148</f>
        <v>0.33223343612537232</v>
      </c>
      <c r="DB204" s="152">
        <f>Surge_Predicted_Impact!$C$152</f>
        <v>0</v>
      </c>
    </row>
    <row r="205" spans="2:106" x14ac:dyDescent="0.25">
      <c r="B205" s="30">
        <f t="shared" si="81"/>
        <v>44094</v>
      </c>
      <c r="C205" s="18">
        <f ca="1">INDIRECT(_xlfn.CONCAT(EpidemiologicalModel_Selection!$C$2,"!",EpidemiologicalModel_Selection!$C$5,ROW()-1))</f>
        <v>73743.304270300767</v>
      </c>
      <c r="D205" s="18">
        <f ca="1">INDIRECT(_xlfn.CONCAT(EpidemiologicalModel_Selection!$C$2,"!",EpidemiologicalModel_Selection!$C$3,ROW()-1))</f>
        <v>3.8423877878645776</v>
      </c>
      <c r="E205" s="37">
        <f ca="1">INDIRECT(_xlfn.CONCAT(EpidemiologicalModel_Selection!$C$2,"!",EpidemiologicalModel_Selection!$C$4,ROW()-1))</f>
        <v>3.4996211713223598E-2</v>
      </c>
      <c r="F205" s="37">
        <f ca="1">E205*Surge_Predicted_Impact!$D$53</f>
        <v>2.967678753281361E-3</v>
      </c>
      <c r="G205" s="6">
        <f t="shared" ca="1" si="82"/>
        <v>3.4794769352293191E-2</v>
      </c>
      <c r="H205" s="24">
        <f ca="1">H204*(1-1/Surge_Predicted_Impact!$C$60)+F205</f>
        <v>3.4794769352293191E-2</v>
      </c>
      <c r="I205" s="24">
        <f ca="1">(1-Surge_Predicted_Impact!$C$68)*Calculation!O204</f>
        <v>3.1797885818507861E-3</v>
      </c>
      <c r="J205" s="24">
        <f ca="1">I205+(J204*(1-1/Surge_Predicted_Impact!$C$63))</f>
        <v>3.8251187384674826E-2</v>
      </c>
      <c r="K205" s="24">
        <f ca="1">(1/Surge_Predicted_Impact!$C$62)*Calculation!L204</f>
        <v>1.4578965030255398E-3</v>
      </c>
      <c r="L205" s="24">
        <f ca="1">M205+L204*(1-1/Surge_Predicted_Impact!$C$62)</f>
        <v>1.6372825165727883E-2</v>
      </c>
      <c r="M205" s="1">
        <f ca="1">E205*Surge_Predicted_Impact!$D$55</f>
        <v>3.3596363244694686E-4</v>
      </c>
      <c r="N205" s="6">
        <f ca="1">N204*(1-1/Surge_Predicted_Impact!$C$64)+K205</f>
        <v>2.2593803640078167E-2</v>
      </c>
      <c r="O205" s="24">
        <f ca="1">N204*1/Surge_Predicted_Impact!$C$64</f>
        <v>3.0194153052932327E-3</v>
      </c>
      <c r="P205" s="1">
        <f ca="1">E205*Surge_Predicted_Impact!$D$54</f>
        <v>2.2957514883874676E-3</v>
      </c>
      <c r="Q205" s="1">
        <f ca="1">Q204*(1-1/Surge_Predicted_Impact!$C$61)+P205</f>
        <v>0.25206063888391439</v>
      </c>
      <c r="R205" s="6">
        <f t="shared" ca="1" si="83"/>
        <v>0.30668465143431711</v>
      </c>
      <c r="S205" s="1">
        <f ca="1">E205*Surge_Predicted_Impact!$D$56</f>
        <v>1.6798181622347344E-6</v>
      </c>
      <c r="T205" s="6">
        <f ca="1">T204*(1-1/Surge_Predicted_Impact!$C$65)+S205</f>
        <v>4.3004080226232542E-5</v>
      </c>
      <c r="U205" s="1">
        <f ca="1">E205*Surge_Predicted_Impact!$D$57</f>
        <v>2.687709059575575E-6</v>
      </c>
      <c r="V205" s="6">
        <f ca="1">U204*(1-1/Surge_Predicted_Impact!$C$66)+U205</f>
        <v>2.687709059575575E-6</v>
      </c>
      <c r="W205" s="5">
        <f>Surge_Predicted_Impact!$C$72</f>
        <v>0</v>
      </c>
      <c r="X205" s="160">
        <f>Surge_Predicted_Impact!$C$73</f>
        <v>0</v>
      </c>
      <c r="Y205" s="5">
        <f>Surge_Predicted_Impact!$C$74</f>
        <v>0</v>
      </c>
      <c r="Z205" s="5">
        <f>Surge_Predicted_Impact!$C$75</f>
        <v>0</v>
      </c>
      <c r="AA205" s="5">
        <f>Surge_Predicted_Impact!$C$76</f>
        <v>0</v>
      </c>
      <c r="AC205" s="18">
        <f ca="1">_xlfn.CEILING.MATH(G205/Surge_Predicted_Impact!$C$92)*(24/Surge_Predicted_Impact!$C$89)*(7/Surge_Predicted_Impact!$C$90)</f>
        <v>5.25</v>
      </c>
      <c r="AD205" s="18">
        <f ca="1">_xlfn.CEILING.MATH(R205/Surge_Predicted_Impact!$C$93)*(24/Surge_Predicted_Impact!$C$89)*(7/Surge_Predicted_Impact!$C$90)</f>
        <v>5.25</v>
      </c>
      <c r="AE205" s="1">
        <f t="shared" ca="1" si="88"/>
        <v>10.5</v>
      </c>
      <c r="AF205" s="1">
        <f ca="1">_xlfn.CEILING.MATH(N205/Surge_Predicted_Impact!$C$94)*24/Surge_Predicted_Impact!$C$89*7/Surge_Predicted_Impact!$C$90</f>
        <v>5.25</v>
      </c>
      <c r="AG205" s="1">
        <f ca="1">_xlfn.CEILING.MATH(T205/Surge_Predicted_Impact!$C$95)*24/Surge_Predicted_Impact!$C$89*7/Surge_Predicted_Impact!$C$90</f>
        <v>5.25</v>
      </c>
      <c r="AH205" s="1">
        <f ca="1">_xlfn.CEILING.MATH(V205/Surge_Predicted_Impact!$C$96)*24/Surge_Predicted_Impact!$C$89*7/Surge_Predicted_Impact!$C$90</f>
        <v>5.25</v>
      </c>
      <c r="AI205" s="18">
        <f t="shared" ca="1" si="89"/>
        <v>26.25</v>
      </c>
      <c r="AJ205" s="41"/>
      <c r="AK205" s="23">
        <f ca="1">_xlfn.CEILING.MATH(G205/Surge_Predicted_Impact!$C$103)*24/Surge_Predicted_Impact!$C$100*7/Surge_Predicted_Impact!$C$101</f>
        <v>5.25</v>
      </c>
      <c r="AL205" s="23">
        <f ca="1">_xlfn.CEILING.MATH(R205/Surge_Predicted_Impact!$C$104)*24/Surge_Predicted_Impact!$C$100*7/Surge_Predicted_Impact!$C$101</f>
        <v>5.25</v>
      </c>
      <c r="AM205" s="23">
        <f ca="1">_xlfn.CEILING.MATH(N205/Surge_Predicted_Impact!$C$105)*24/Surge_Predicted_Impact!$C$100*7/Surge_Predicted_Impact!$C$101</f>
        <v>5.25</v>
      </c>
      <c r="AN205" s="23">
        <f ca="1">_xlfn.CEILING.MATH(T205/Surge_Predicted_Impact!$C$106)*24/Surge_Predicted_Impact!$C$100*7/Surge_Predicted_Impact!$C$101</f>
        <v>5.25</v>
      </c>
      <c r="AO205" s="23">
        <f ca="1">_xlfn.CEILING.MATH(V205/Surge_Predicted_Impact!$C$107)*24/Surge_Predicted_Impact!$C$100*7/Surge_Predicted_Impact!$C$101</f>
        <v>5.25</v>
      </c>
      <c r="AP205" s="1">
        <f t="shared" ca="1" si="90"/>
        <v>26.25</v>
      </c>
      <c r="AQ205" s="3"/>
      <c r="AR205" s="38">
        <f ca="1">G205/Surge_Predicted_Impact!$C$81</f>
        <v>1.1598256450764398E-2</v>
      </c>
      <c r="AS205" s="38">
        <f ca="1">$R205/Surge_Predicted_Impact!$C$82</f>
        <v>0.15334232571715856</v>
      </c>
      <c r="AT205" s="38">
        <f t="shared" ca="1" si="91"/>
        <v>0.16494058216792296</v>
      </c>
      <c r="AU205" s="38">
        <f ca="1">N205/Surge_Predicted_Impact!$C$83</f>
        <v>1.1296901820039083E-2</v>
      </c>
      <c r="AV205" s="38">
        <f ca="1">T205/Surge_Predicted_Impact!$C$84</f>
        <v>2.1502040113116271E-5</v>
      </c>
      <c r="AW205" s="38">
        <f ca="1">V205/Surge_Predicted_Impact!$C$85</f>
        <v>6.7192726489389376E-7</v>
      </c>
      <c r="AX205" s="38">
        <f t="shared" ca="1" si="92"/>
        <v>0.17625965795534004</v>
      </c>
      <c r="AZ205" s="1">
        <f ca="1">(AE205-BA204)*Surge_Predicted_Impact!$C$124</f>
        <v>9.083071013391017E-2</v>
      </c>
      <c r="BA205" s="1">
        <f ca="1">BA204*(1-1/Surge_Predicted_Impact!$C$125)+AZ205</f>
        <v>1.4065504834136806</v>
      </c>
      <c r="BB205" s="37">
        <f t="shared" ca="1" si="93"/>
        <v>11.90655048341368</v>
      </c>
      <c r="BC205" s="1">
        <f ca="1">(AF205-BD204)*Surge_Predicted_Impact!$C$124</f>
        <v>4.5848298821521201E-2</v>
      </c>
      <c r="BD205" s="1">
        <f ca="1">BD204*(1-1/Surge_Predicted_Impact!$C$125)+BC205</f>
        <v>0.66350626539455226</v>
      </c>
      <c r="BE205" s="37">
        <f t="shared" ca="1" si="94"/>
        <v>5.9135062653945525</v>
      </c>
      <c r="BF205" s="1">
        <f ca="1">(AI205-BG204)*Surge_Predicted_Impact!$C$124</f>
        <v>0.2287842585137248</v>
      </c>
      <c r="BG205" s="1">
        <f ca="1">BG204*(1-1/Surge_Predicted_Impact!$C$125)+BF205</f>
        <v>3.3595316822392789</v>
      </c>
      <c r="BH205" s="37">
        <f t="shared" ca="1" si="95"/>
        <v>29.609531682239279</v>
      </c>
      <c r="BJ205" s="1">
        <f ca="1">(AT205-BK204)*Surge_Predicted_Impact!$C$124</f>
        <v>7.8700344439600089E-4</v>
      </c>
      <c r="BK205" s="1">
        <f ca="1">BK204*(1-1/Surge_Predicted_Impact!$C$125)+BJ205</f>
        <v>8.0867224192124387E-2</v>
      </c>
      <c r="BL205" s="37">
        <f t="shared" ca="1" si="96"/>
        <v>0.24580780636004734</v>
      </c>
      <c r="BM205" s="1">
        <f ca="1">(AU205-BN204)*Surge_Predicted_Impact!$C$124</f>
        <v>4.8205065079673811E-5</v>
      </c>
      <c r="BN205" s="1">
        <f ca="1">BN204*(1-1/Surge_Predicted_Impact!$C$125)+BM205</f>
        <v>6.0620007120033978E-3</v>
      </c>
      <c r="BO205" s="37">
        <f t="shared" ca="1" si="97"/>
        <v>1.7358902532042482E-2</v>
      </c>
      <c r="BP205" s="1">
        <f ca="1">(AX205-AY204)*Surge_Predicted_Impact!$C$124</f>
        <v>1.7625965795534005E-3</v>
      </c>
      <c r="BQ205" s="1">
        <f ca="1">BQ204*(1-1/Surge_Predicted_Impact!$C$125)+BP205</f>
        <v>0.14958597150177436</v>
      </c>
      <c r="BR205" s="1">
        <f t="shared" ca="1" si="98"/>
        <v>0.32584562945711437</v>
      </c>
      <c r="BS205" s="1">
        <f ca="1">(AP205-AQ204)*Surge_Predicted_Impact!$C$124</f>
        <v>0.26250000000000001</v>
      </c>
      <c r="BT205" s="1">
        <f ca="1">BT204*(1-1/Surge_Predicted_Impact!$C$125)+BS205</f>
        <v>3.816148043204175</v>
      </c>
      <c r="BU205" s="1">
        <f t="shared" ca="1" si="99"/>
        <v>30.066148043204176</v>
      </c>
      <c r="BW205" s="1">
        <f>Surge_Predicted_Impact!$C$112</f>
        <v>0</v>
      </c>
      <c r="BX205" s="1">
        <f>Surge_Predicted_Impact!$C$113</f>
        <v>0</v>
      </c>
      <c r="BY205" s="152">
        <f>Surge_Predicted_Impact!$C$114</f>
        <v>0</v>
      </c>
      <c r="BZ205" s="152">
        <f>Surge_Predicted_Impact!$C$115</f>
        <v>0</v>
      </c>
      <c r="CA205" s="152">
        <f t="shared" si="100"/>
        <v>0</v>
      </c>
      <c r="CB205" s="1">
        <f>Surge_Predicted_Impact!$C$117</f>
        <v>0</v>
      </c>
      <c r="CC205" s="1">
        <f>Surge_Predicted_Impact!$C$118</f>
        <v>0</v>
      </c>
      <c r="CD205" s="1">
        <f>Surge_Predicted_Impact!$C$119</f>
        <v>0</v>
      </c>
      <c r="CE205" s="1">
        <f t="shared" si="101"/>
        <v>0</v>
      </c>
      <c r="CF205" s="152">
        <f>Surge_Predicted_Impact!$C$120</f>
        <v>0</v>
      </c>
      <c r="CH205" s="1">
        <f ca="1">D205*Surge_Predicted_Impact!$C$135</f>
        <v>38.423877878645776</v>
      </c>
      <c r="CI205" s="18">
        <f ca="1">(C205-C204)*Surge_Predicted_Impact!$C$135</f>
        <v>0.34996211717952974</v>
      </c>
      <c r="CJ205" s="18">
        <f ca="1">CJ204*(1- 1/Surge_Predicted_Impact!$C$137)+CI205</f>
        <v>8.9591833804839798</v>
      </c>
      <c r="CK205" s="18">
        <f t="shared" ca="1" si="79"/>
        <v>8.60922126330445</v>
      </c>
      <c r="CL205" s="1">
        <f ca="1">CJ205*(1-Surge_Predicted_Impact!$C$136)</f>
        <v>7.6153058734113825</v>
      </c>
      <c r="CM205" s="1">
        <f ca="1">CJ205*(1+Surge_Predicted_Impact!$C$136)</f>
        <v>10.303060887556576</v>
      </c>
      <c r="CN205" s="1">
        <f ca="1">CI205/Surge_Predicted_Impact!$C$138</f>
        <v>6.9992423435905948E-2</v>
      </c>
      <c r="CO205" s="1">
        <f ca="1">CK205/Surge_Predicted_Impact!$C$140</f>
        <v>0.34436885053217803</v>
      </c>
      <c r="CP205" s="1">
        <f t="shared" ca="1" si="80"/>
        <v>0.41436127396808398</v>
      </c>
      <c r="CQ205" s="1">
        <f ca="1">CI205/(Surge_Predicted_Impact!$C$138 + Surge_Predicted_Impact!$C$139)</f>
        <v>5.8327019529921621E-2</v>
      </c>
      <c r="CR205" s="1">
        <f ca="1">CK205/(Surge_Predicted_Impact!$C$140 + Surge_Predicted_Impact!$C$141)</f>
        <v>0.33112389474247883</v>
      </c>
      <c r="CS205" s="152">
        <f>Surge_Predicted_Impact!$C$151</f>
        <v>12000</v>
      </c>
      <c r="CT205" s="152"/>
      <c r="CU205" s="1">
        <f ca="1">Surge_Predicted_Impact!$C$146*(Calculation!E205-Calculation!H205)</f>
        <v>2.0144236093040668E-5</v>
      </c>
      <c r="CV205" s="1">
        <f ca="1">H204*1/Surge_Predicted_Impact!$C$60</f>
        <v>5.3045150998353042E-3</v>
      </c>
      <c r="CW205" s="1">
        <f ca="1">CV205*Surge_Predicted_Impact!$C$144+CU205</f>
        <v>2.8536999108480591E-4</v>
      </c>
      <c r="CX205" s="1">
        <f ca="1">CX204*(1-1/Surge_Predicted_Impact!$C$147)+CW204</f>
        <v>0.94716971906805769</v>
      </c>
      <c r="CY205" s="1">
        <f ca="1">$CX205*(1-Surge_Predicted_Impact!$C$145)</f>
        <v>0.71037728930104327</v>
      </c>
      <c r="CZ205" s="1">
        <f ca="1">$CX205*(1+Surge_Predicted_Impact!$C$145)</f>
        <v>1.183962148835072</v>
      </c>
      <c r="DA205" s="1">
        <f ca="1">CX205/Surge_Predicted_Impact!$C$148</f>
        <v>0.31572323968935256</v>
      </c>
      <c r="DB205" s="152">
        <f>Surge_Predicted_Impact!$C$152</f>
        <v>0</v>
      </c>
    </row>
    <row r="206" spans="2:106" x14ac:dyDescent="0.25">
      <c r="B206" s="30">
        <f t="shared" si="81"/>
        <v>44095</v>
      </c>
      <c r="C206" s="18">
        <f ca="1">INDIRECT(_xlfn.CONCAT(EpidemiologicalModel_Selection!$C$2,"!",EpidemiologicalModel_Selection!$C$5,ROW()-1))</f>
        <v>73743.337065057305</v>
      </c>
      <c r="D206" s="18">
        <f ca="1">INDIRECT(_xlfn.CONCAT(EpidemiologicalModel_Selection!$C$2,"!",EpidemiologicalModel_Selection!$C$3,ROW()-1))</f>
        <v>3.6007262738371542</v>
      </c>
      <c r="E206" s="37">
        <f ca="1">INDIRECT(_xlfn.CONCAT(EpidemiologicalModel_Selection!$C$2,"!",EpidemiologicalModel_Selection!$C$4,ROW()-1))</f>
        <v>3.2794756534167392E-2</v>
      </c>
      <c r="F206" s="37">
        <f ca="1">E206*Surge_Predicted_Impact!$D$53</f>
        <v>2.7809953540973947E-3</v>
      </c>
      <c r="G206" s="6">
        <f t="shared" ca="1" si="82"/>
        <v>3.2605083370348703E-2</v>
      </c>
      <c r="H206" s="24">
        <f ca="1">H205*(1-1/Surge_Predicted_Impact!$C$60)+F206</f>
        <v>3.2605083370348703E-2</v>
      </c>
      <c r="I206" s="24">
        <f ca="1">(1-Surge_Predicted_Impact!$C$68)*Calculation!O205</f>
        <v>2.9741240757138339E-3</v>
      </c>
      <c r="J206" s="24">
        <f ca="1">I206+(J205*(1-1/Surge_Predicted_Impact!$C$63))</f>
        <v>3.5760856119720831E-2</v>
      </c>
      <c r="K206" s="24">
        <f ca="1">(1/Surge_Predicted_Impact!$C$62)*Calculation!L205</f>
        <v>1.3644020971439901E-3</v>
      </c>
      <c r="L206" s="24">
        <f ca="1">M206+L205*(1-1/Surge_Predicted_Impact!$C$62)</f>
        <v>1.5323252731311899E-2</v>
      </c>
      <c r="M206" s="1">
        <f ca="1">E206*Surge_Predicted_Impact!$D$55</f>
        <v>3.1482966272800727E-4</v>
      </c>
      <c r="N206" s="6">
        <f ca="1">N205*(1-1/Surge_Predicted_Impact!$C$64)+K206</f>
        <v>2.1133980282212386E-2</v>
      </c>
      <c r="O206" s="24">
        <f ca="1">N205*1/Surge_Predicted_Impact!$C$64</f>
        <v>2.8242254550097708E-3</v>
      </c>
      <c r="P206" s="1">
        <f ca="1">E206*Surge_Predicted_Impact!$D$54</f>
        <v>2.1513360286413807E-3</v>
      </c>
      <c r="Q206" s="1">
        <f ca="1">Q205*(1-1/Surge_Predicted_Impact!$C$61)+P206</f>
        <v>0.23620764356370474</v>
      </c>
      <c r="R206" s="6">
        <f t="shared" ca="1" si="83"/>
        <v>0.28729175241473748</v>
      </c>
      <c r="S206" s="1">
        <f ca="1">E206*Surge_Predicted_Impact!$D$56</f>
        <v>1.5741483136400364E-6</v>
      </c>
      <c r="T206" s="6">
        <f ca="1">T205*(1-1/Surge_Predicted_Impact!$C$65)+S206</f>
        <v>4.0277820517249326E-5</v>
      </c>
      <c r="U206" s="1">
        <f ca="1">E206*Surge_Predicted_Impact!$D$57</f>
        <v>2.5186373018240585E-6</v>
      </c>
      <c r="V206" s="6">
        <f ca="1">U205*(1-1/Surge_Predicted_Impact!$C$66)+U206</f>
        <v>2.5186373018240585E-6</v>
      </c>
      <c r="W206" s="5">
        <f>Surge_Predicted_Impact!$C$72</f>
        <v>0</v>
      </c>
      <c r="X206" s="160">
        <f>Surge_Predicted_Impact!$C$73</f>
        <v>0</v>
      </c>
      <c r="Y206" s="5">
        <f>Surge_Predicted_Impact!$C$74</f>
        <v>0</v>
      </c>
      <c r="Z206" s="5">
        <f>Surge_Predicted_Impact!$C$75</f>
        <v>0</v>
      </c>
      <c r="AA206" s="5">
        <f>Surge_Predicted_Impact!$C$76</f>
        <v>0</v>
      </c>
      <c r="AC206" s="18">
        <f ca="1">_xlfn.CEILING.MATH(G206/Surge_Predicted_Impact!$C$92)*(24/Surge_Predicted_Impact!$C$89)*(7/Surge_Predicted_Impact!$C$90)</f>
        <v>5.25</v>
      </c>
      <c r="AD206" s="18">
        <f ca="1">_xlfn.CEILING.MATH(R206/Surge_Predicted_Impact!$C$93)*(24/Surge_Predicted_Impact!$C$89)*(7/Surge_Predicted_Impact!$C$90)</f>
        <v>5.25</v>
      </c>
      <c r="AE206" s="1">
        <f t="shared" ca="1" si="88"/>
        <v>10.5</v>
      </c>
      <c r="AF206" s="1">
        <f ca="1">_xlfn.CEILING.MATH(N206/Surge_Predicted_Impact!$C$94)*24/Surge_Predicted_Impact!$C$89*7/Surge_Predicted_Impact!$C$90</f>
        <v>5.25</v>
      </c>
      <c r="AG206" s="1">
        <f ca="1">_xlfn.CEILING.MATH(T206/Surge_Predicted_Impact!$C$95)*24/Surge_Predicted_Impact!$C$89*7/Surge_Predicted_Impact!$C$90</f>
        <v>5.25</v>
      </c>
      <c r="AH206" s="1">
        <f ca="1">_xlfn.CEILING.MATH(V206/Surge_Predicted_Impact!$C$96)*24/Surge_Predicted_Impact!$C$89*7/Surge_Predicted_Impact!$C$90</f>
        <v>5.25</v>
      </c>
      <c r="AI206" s="18">
        <f t="shared" ca="1" si="89"/>
        <v>26.25</v>
      </c>
      <c r="AJ206" s="41"/>
      <c r="AK206" s="23">
        <f ca="1">_xlfn.CEILING.MATH(G206/Surge_Predicted_Impact!$C$103)*24/Surge_Predicted_Impact!$C$100*7/Surge_Predicted_Impact!$C$101</f>
        <v>5.25</v>
      </c>
      <c r="AL206" s="23">
        <f ca="1">_xlfn.CEILING.MATH(R206/Surge_Predicted_Impact!$C$104)*24/Surge_Predicted_Impact!$C$100*7/Surge_Predicted_Impact!$C$101</f>
        <v>5.25</v>
      </c>
      <c r="AM206" s="23">
        <f ca="1">_xlfn.CEILING.MATH(N206/Surge_Predicted_Impact!$C$105)*24/Surge_Predicted_Impact!$C$100*7/Surge_Predicted_Impact!$C$101</f>
        <v>5.25</v>
      </c>
      <c r="AN206" s="23">
        <f ca="1">_xlfn.CEILING.MATH(T206/Surge_Predicted_Impact!$C$106)*24/Surge_Predicted_Impact!$C$100*7/Surge_Predicted_Impact!$C$101</f>
        <v>5.25</v>
      </c>
      <c r="AO206" s="23">
        <f ca="1">_xlfn.CEILING.MATH(V206/Surge_Predicted_Impact!$C$107)*24/Surge_Predicted_Impact!$C$100*7/Surge_Predicted_Impact!$C$101</f>
        <v>5.25</v>
      </c>
      <c r="AP206" s="1">
        <f t="shared" ca="1" si="90"/>
        <v>26.25</v>
      </c>
      <c r="AQ206" s="3"/>
      <c r="AR206" s="38">
        <f ca="1">G206/Surge_Predicted_Impact!$C$81</f>
        <v>1.0868361123449568E-2</v>
      </c>
      <c r="AS206" s="38">
        <f ca="1">$R206/Surge_Predicted_Impact!$C$82</f>
        <v>0.14364587620736874</v>
      </c>
      <c r="AT206" s="38">
        <f t="shared" ca="1" si="91"/>
        <v>0.15451423733081832</v>
      </c>
      <c r="AU206" s="38">
        <f ca="1">N206/Surge_Predicted_Impact!$C$83</f>
        <v>1.0566990141106193E-2</v>
      </c>
      <c r="AV206" s="38">
        <f ca="1">T206/Surge_Predicted_Impact!$C$84</f>
        <v>2.0138910258624663E-5</v>
      </c>
      <c r="AW206" s="38">
        <f ca="1">V206/Surge_Predicted_Impact!$C$85</f>
        <v>6.2965932545601461E-7</v>
      </c>
      <c r="AX206" s="38">
        <f t="shared" ca="1" si="92"/>
        <v>0.16510199604150858</v>
      </c>
      <c r="AZ206" s="1">
        <f ca="1">(AE206-BA205)*Surge_Predicted_Impact!$C$124</f>
        <v>9.0934495165863202E-2</v>
      </c>
      <c r="BA206" s="1">
        <f ca="1">BA205*(1-1/Surge_Predicted_Impact!$C$125)+AZ206</f>
        <v>1.3970170869071381</v>
      </c>
      <c r="BB206" s="37">
        <f t="shared" ca="1" si="93"/>
        <v>11.897017086907137</v>
      </c>
      <c r="BC206" s="1">
        <f ca="1">(AF206-BD205)*Surge_Predicted_Impact!$C$124</f>
        <v>4.5864937346054478E-2</v>
      </c>
      <c r="BD206" s="1">
        <f ca="1">BD205*(1-1/Surge_Predicted_Impact!$C$125)+BC206</f>
        <v>0.66197789806956731</v>
      </c>
      <c r="BE206" s="37">
        <f t="shared" ca="1" si="94"/>
        <v>5.9119778980695674</v>
      </c>
      <c r="BF206" s="1">
        <f ca="1">(AI206-BG205)*Surge_Predicted_Impact!$C$124</f>
        <v>0.2289046831776072</v>
      </c>
      <c r="BG206" s="1">
        <f ca="1">BG205*(1-1/Surge_Predicted_Impact!$C$125)+BF206</f>
        <v>3.3484698166855091</v>
      </c>
      <c r="BH206" s="37">
        <f t="shared" ca="1" si="95"/>
        <v>29.598469816685508</v>
      </c>
      <c r="BJ206" s="1">
        <f ca="1">(AT206-BK205)*Surge_Predicted_Impact!$C$124</f>
        <v>7.3647013138693933E-4</v>
      </c>
      <c r="BK206" s="1">
        <f ca="1">BK205*(1-1/Surge_Predicted_Impact!$C$125)+BJ206</f>
        <v>7.5827464024073879E-2</v>
      </c>
      <c r="BL206" s="37">
        <f t="shared" ca="1" si="96"/>
        <v>0.23034170135489218</v>
      </c>
      <c r="BM206" s="1">
        <f ca="1">(AU206-BN205)*Surge_Predicted_Impact!$C$124</f>
        <v>4.5049894291027951E-5</v>
      </c>
      <c r="BN206" s="1">
        <f ca="1">BN205*(1-1/Surge_Predicted_Impact!$C$125)+BM206</f>
        <v>5.67405055543704E-3</v>
      </c>
      <c r="BO206" s="37">
        <f t="shared" ca="1" si="97"/>
        <v>1.6241040696543231E-2</v>
      </c>
      <c r="BP206" s="1">
        <f ca="1">(AX206-AY205)*Surge_Predicted_Impact!$C$124</f>
        <v>1.6510199604150859E-3</v>
      </c>
      <c r="BQ206" s="1">
        <f ca="1">BQ205*(1-1/Surge_Predicted_Impact!$C$125)+BP206</f>
        <v>0.1405522792120627</v>
      </c>
      <c r="BR206" s="1">
        <f t="shared" ca="1" si="98"/>
        <v>0.30565427525357125</v>
      </c>
      <c r="BS206" s="1">
        <f ca="1">(AP206-AQ205)*Surge_Predicted_Impact!$C$124</f>
        <v>0.26250000000000001</v>
      </c>
      <c r="BT206" s="1">
        <f ca="1">BT205*(1-1/Surge_Predicted_Impact!$C$125)+BS206</f>
        <v>3.806066040118163</v>
      </c>
      <c r="BU206" s="1">
        <f t="shared" ca="1" si="99"/>
        <v>30.056066040118164</v>
      </c>
      <c r="BW206" s="1">
        <f>Surge_Predicted_Impact!$C$112</f>
        <v>0</v>
      </c>
      <c r="BX206" s="1">
        <f>Surge_Predicted_Impact!$C$113</f>
        <v>0</v>
      </c>
      <c r="BY206" s="152">
        <f>Surge_Predicted_Impact!$C$114</f>
        <v>0</v>
      </c>
      <c r="BZ206" s="152">
        <f>Surge_Predicted_Impact!$C$115</f>
        <v>0</v>
      </c>
      <c r="CA206" s="152">
        <f t="shared" si="100"/>
        <v>0</v>
      </c>
      <c r="CB206" s="1">
        <f>Surge_Predicted_Impact!$C$117</f>
        <v>0</v>
      </c>
      <c r="CC206" s="1">
        <f>Surge_Predicted_Impact!$C$118</f>
        <v>0</v>
      </c>
      <c r="CD206" s="1">
        <f>Surge_Predicted_Impact!$C$119</f>
        <v>0</v>
      </c>
      <c r="CE206" s="1">
        <f t="shared" si="101"/>
        <v>0</v>
      </c>
      <c r="CF206" s="152">
        <f>Surge_Predicted_Impact!$C$120</f>
        <v>0</v>
      </c>
      <c r="CH206" s="1">
        <f ca="1">D206*Surge_Predicted_Impact!$C$135</f>
        <v>36.007262738371544</v>
      </c>
      <c r="CI206" s="18">
        <f ca="1">(C206-C205)*Surge_Predicted_Impact!$C$135</f>
        <v>0.32794756538351066</v>
      </c>
      <c r="CJ206" s="18">
        <f ca="1">CJ205*(1- 1/Surge_Predicted_Impact!$C$137)+CI206</f>
        <v>8.3912126078190923</v>
      </c>
      <c r="CK206" s="18">
        <f t="shared" ca="1" si="79"/>
        <v>8.0632650424355816</v>
      </c>
      <c r="CL206" s="1">
        <f ca="1">CJ206*(1-Surge_Predicted_Impact!$C$136)</f>
        <v>7.1325307166462286</v>
      </c>
      <c r="CM206" s="1">
        <f ca="1">CJ206*(1+Surge_Predicted_Impact!$C$136)</f>
        <v>9.6498944989919551</v>
      </c>
      <c r="CN206" s="1">
        <f ca="1">CI206/Surge_Predicted_Impact!$C$138</f>
        <v>6.5589513076702133E-2</v>
      </c>
      <c r="CO206" s="1">
        <f ca="1">CK206/Surge_Predicted_Impact!$C$140</f>
        <v>0.32253060169742326</v>
      </c>
      <c r="CP206" s="1">
        <f t="shared" ca="1" si="80"/>
        <v>0.38812011477412539</v>
      </c>
      <c r="CQ206" s="1">
        <f ca="1">CI206/(Surge_Predicted_Impact!$C$138 + Surge_Predicted_Impact!$C$139)</f>
        <v>5.4657927563918442E-2</v>
      </c>
      <c r="CR206" s="1">
        <f ca="1">CK206/(Surge_Predicted_Impact!$C$140 + Surge_Predicted_Impact!$C$141)</f>
        <v>0.31012557855521466</v>
      </c>
      <c r="CS206" s="152">
        <f>Surge_Predicted_Impact!$C$151</f>
        <v>12000</v>
      </c>
      <c r="CT206" s="152"/>
      <c r="CU206" s="1">
        <f ca="1">Surge_Predicted_Impact!$C$146*(Calculation!E206-Calculation!H206)</f>
        <v>1.8967316381868911E-5</v>
      </c>
      <c r="CV206" s="1">
        <f ca="1">H205*1/Surge_Predicted_Impact!$C$60</f>
        <v>4.9706813360418847E-3</v>
      </c>
      <c r="CW206" s="1">
        <f ca="1">CV206*Surge_Predicted_Impact!$C$144+CU206</f>
        <v>2.6750138318396314E-4</v>
      </c>
      <c r="CX206" s="1">
        <f ca="1">CX205*(1-1/Surge_Predicted_Impact!$C$147)+CW205</f>
        <v>0.90009660310573958</v>
      </c>
      <c r="CY206" s="1">
        <f ca="1">$CX206*(1-Surge_Predicted_Impact!$C$145)</f>
        <v>0.67507245232930468</v>
      </c>
      <c r="CZ206" s="1">
        <f ca="1">$CX206*(1+Surge_Predicted_Impact!$C$145)</f>
        <v>1.1251207538821744</v>
      </c>
      <c r="DA206" s="1">
        <f ca="1">CX206/Surge_Predicted_Impact!$C$148</f>
        <v>0.30003220103524653</v>
      </c>
      <c r="DB206" s="152">
        <f>Surge_Predicted_Impact!$C$152</f>
        <v>0</v>
      </c>
    </row>
    <row r="207" spans="2:106" x14ac:dyDescent="0.25">
      <c r="B207" s="30">
        <f t="shared" si="81"/>
        <v>44096</v>
      </c>
      <c r="C207" s="18">
        <f ca="1">INDIRECT(_xlfn.CONCAT(EpidemiologicalModel_Selection!$C$2,"!",EpidemiologicalModel_Selection!$C$5,ROW()-1))</f>
        <v>73743.367796863633</v>
      </c>
      <c r="D207" s="18">
        <f ca="1">INDIRECT(_xlfn.CONCAT(EpidemiologicalModel_Selection!$C$2,"!",EpidemiologicalModel_Selection!$C$3,ROW()-1))</f>
        <v>3.3742633463208396</v>
      </c>
      <c r="E207" s="37">
        <f ca="1">INDIRECT(_xlfn.CONCAT(EpidemiologicalModel_Selection!$C$2,"!",EpidemiologicalModel_Selection!$C$4,ROW()-1))</f>
        <v>3.0731806329094977E-2</v>
      </c>
      <c r="F207" s="37">
        <f ca="1">E207*Surge_Predicted_Impact!$D$53</f>
        <v>2.606057176707254E-3</v>
      </c>
      <c r="G207" s="6">
        <f t="shared" ca="1" si="82"/>
        <v>3.0553271494149003E-2</v>
      </c>
      <c r="H207" s="24">
        <f ca="1">H206*(1-1/Surge_Predicted_Impact!$C$60)+F207</f>
        <v>3.0553271494149003E-2</v>
      </c>
      <c r="I207" s="24">
        <f ca="1">(1-Surge_Predicted_Impact!$C$68)*Calculation!O206</f>
        <v>2.7818620731846241E-3</v>
      </c>
      <c r="J207" s="24">
        <f ca="1">I207+(J206*(1-1/Surge_Predicted_Impact!$C$63))</f>
        <v>3.3434024461516769E-2</v>
      </c>
      <c r="K207" s="24">
        <f ca="1">(1/Surge_Predicted_Impact!$C$62)*Calculation!L206</f>
        <v>1.2769377276093249E-3</v>
      </c>
      <c r="L207" s="24">
        <f ca="1">M207+L206*(1-1/Surge_Predicted_Impact!$C$62)</f>
        <v>1.4341340344461885E-2</v>
      </c>
      <c r="M207" s="1">
        <f ca="1">E207*Surge_Predicted_Impact!$D$55</f>
        <v>2.9502534075931207E-4</v>
      </c>
      <c r="N207" s="6">
        <f ca="1">N206*(1-1/Surge_Predicted_Impact!$C$64)+K207</f>
        <v>1.9769170474545163E-2</v>
      </c>
      <c r="O207" s="24">
        <f ca="1">N206*1/Surge_Predicted_Impact!$C$64</f>
        <v>2.6417475352765482E-3</v>
      </c>
      <c r="P207" s="1">
        <f ca="1">E207*Surge_Predicted_Impact!$D$54</f>
        <v>2.0160064951886304E-3</v>
      </c>
      <c r="Q207" s="1">
        <f ca="1">Q206*(1-1/Surge_Predicted_Impact!$C$61)+P207</f>
        <v>0.22135167551862875</v>
      </c>
      <c r="R207" s="6">
        <f t="shared" ca="1" si="83"/>
        <v>0.26912704032460738</v>
      </c>
      <c r="S207" s="1">
        <f ca="1">E207*Surge_Predicted_Impact!$D$56</f>
        <v>1.4751267037965604E-6</v>
      </c>
      <c r="T207" s="6">
        <f ca="1">T206*(1-1/Surge_Predicted_Impact!$C$65)+S207</f>
        <v>3.7725165169320951E-5</v>
      </c>
      <c r="U207" s="1">
        <f ca="1">E207*Surge_Predicted_Impact!$D$57</f>
        <v>2.3602027260744968E-6</v>
      </c>
      <c r="V207" s="6">
        <f ca="1">U206*(1-1/Surge_Predicted_Impact!$C$66)+U207</f>
        <v>2.3602027260744968E-6</v>
      </c>
      <c r="W207" s="5">
        <f>Surge_Predicted_Impact!$C$72</f>
        <v>0</v>
      </c>
      <c r="X207" s="160">
        <f>Surge_Predicted_Impact!$C$73</f>
        <v>0</v>
      </c>
      <c r="Y207" s="5">
        <f>Surge_Predicted_Impact!$C$74</f>
        <v>0</v>
      </c>
      <c r="Z207" s="5">
        <f>Surge_Predicted_Impact!$C$75</f>
        <v>0</v>
      </c>
      <c r="AA207" s="5">
        <f>Surge_Predicted_Impact!$C$76</f>
        <v>0</v>
      </c>
      <c r="AC207" s="18">
        <f ca="1">_xlfn.CEILING.MATH(G207/Surge_Predicted_Impact!$C$92)*(24/Surge_Predicted_Impact!$C$89)*(7/Surge_Predicted_Impact!$C$90)</f>
        <v>5.25</v>
      </c>
      <c r="AD207" s="18">
        <f ca="1">_xlfn.CEILING.MATH(R207/Surge_Predicted_Impact!$C$93)*(24/Surge_Predicted_Impact!$C$89)*(7/Surge_Predicted_Impact!$C$90)</f>
        <v>5.25</v>
      </c>
      <c r="AE207" s="1">
        <f t="shared" ca="1" si="88"/>
        <v>10.5</v>
      </c>
      <c r="AF207" s="1">
        <f ca="1">_xlfn.CEILING.MATH(N207/Surge_Predicted_Impact!$C$94)*24/Surge_Predicted_Impact!$C$89*7/Surge_Predicted_Impact!$C$90</f>
        <v>5.25</v>
      </c>
      <c r="AG207" s="1">
        <f ca="1">_xlfn.CEILING.MATH(T207/Surge_Predicted_Impact!$C$95)*24/Surge_Predicted_Impact!$C$89*7/Surge_Predicted_Impact!$C$90</f>
        <v>5.25</v>
      </c>
      <c r="AH207" s="1">
        <f ca="1">_xlfn.CEILING.MATH(V207/Surge_Predicted_Impact!$C$96)*24/Surge_Predicted_Impact!$C$89*7/Surge_Predicted_Impact!$C$90</f>
        <v>5.25</v>
      </c>
      <c r="AI207" s="18">
        <f t="shared" ca="1" si="89"/>
        <v>26.25</v>
      </c>
      <c r="AJ207" s="41"/>
      <c r="AK207" s="23">
        <f ca="1">_xlfn.CEILING.MATH(G207/Surge_Predicted_Impact!$C$103)*24/Surge_Predicted_Impact!$C$100*7/Surge_Predicted_Impact!$C$101</f>
        <v>5.25</v>
      </c>
      <c r="AL207" s="23">
        <f ca="1">_xlfn.CEILING.MATH(R207/Surge_Predicted_Impact!$C$104)*24/Surge_Predicted_Impact!$C$100*7/Surge_Predicted_Impact!$C$101</f>
        <v>5.25</v>
      </c>
      <c r="AM207" s="23">
        <f ca="1">_xlfn.CEILING.MATH(N207/Surge_Predicted_Impact!$C$105)*24/Surge_Predicted_Impact!$C$100*7/Surge_Predicted_Impact!$C$101</f>
        <v>5.25</v>
      </c>
      <c r="AN207" s="23">
        <f ca="1">_xlfn.CEILING.MATH(T207/Surge_Predicted_Impact!$C$106)*24/Surge_Predicted_Impact!$C$100*7/Surge_Predicted_Impact!$C$101</f>
        <v>5.25</v>
      </c>
      <c r="AO207" s="23">
        <f ca="1">_xlfn.CEILING.MATH(V207/Surge_Predicted_Impact!$C$107)*24/Surge_Predicted_Impact!$C$100*7/Surge_Predicted_Impact!$C$101</f>
        <v>5.25</v>
      </c>
      <c r="AP207" s="1">
        <f t="shared" ca="1" si="90"/>
        <v>26.25</v>
      </c>
      <c r="AQ207" s="3"/>
      <c r="AR207" s="38">
        <f ca="1">G207/Surge_Predicted_Impact!$C$81</f>
        <v>1.0184423831383E-2</v>
      </c>
      <c r="AS207" s="38">
        <f ca="1">$R207/Surge_Predicted_Impact!$C$82</f>
        <v>0.13456352016230369</v>
      </c>
      <c r="AT207" s="38">
        <f t="shared" ca="1" si="91"/>
        <v>0.14474794399368668</v>
      </c>
      <c r="AU207" s="38">
        <f ca="1">N207/Surge_Predicted_Impact!$C$83</f>
        <v>9.8845852372725813E-3</v>
      </c>
      <c r="AV207" s="38">
        <f ca="1">T207/Surge_Predicted_Impact!$C$84</f>
        <v>1.8862582584660476E-5</v>
      </c>
      <c r="AW207" s="38">
        <f ca="1">V207/Surge_Predicted_Impact!$C$85</f>
        <v>5.9005068151862419E-7</v>
      </c>
      <c r="AX207" s="38">
        <f t="shared" ca="1" si="92"/>
        <v>0.15465198186422546</v>
      </c>
      <c r="AZ207" s="1">
        <f ca="1">(AE207-BA206)*Surge_Predicted_Impact!$C$124</f>
        <v>9.1029829130928622E-2</v>
      </c>
      <c r="BA207" s="1">
        <f ca="1">BA206*(1-1/Surge_Predicted_Impact!$C$125)+AZ207</f>
        <v>1.3882599812589855</v>
      </c>
      <c r="BB207" s="37">
        <f t="shared" ca="1" si="93"/>
        <v>11.888259981258985</v>
      </c>
      <c r="BC207" s="1">
        <f ca="1">(AF207-BD206)*Surge_Predicted_Impact!$C$124</f>
        <v>4.5880221019304328E-2</v>
      </c>
      <c r="BD207" s="1">
        <f ca="1">BD206*(1-1/Surge_Predicted_Impact!$C$125)+BC207</f>
        <v>0.66057398351247398</v>
      </c>
      <c r="BE207" s="37">
        <f t="shared" ca="1" si="94"/>
        <v>5.9105739835124744</v>
      </c>
      <c r="BF207" s="1">
        <f ca="1">(AI207-BG206)*Surge_Predicted_Impact!$C$124</f>
        <v>0.22901530183314492</v>
      </c>
      <c r="BG207" s="1">
        <f ca="1">BG206*(1-1/Surge_Predicted_Impact!$C$125)+BF207</f>
        <v>3.3383087030411178</v>
      </c>
      <c r="BH207" s="37">
        <f t="shared" ca="1" si="95"/>
        <v>29.588308703041118</v>
      </c>
      <c r="BJ207" s="1">
        <f ca="1">(AT207-BK206)*Surge_Predicted_Impact!$C$124</f>
        <v>6.8920479969612801E-4</v>
      </c>
      <c r="BK207" s="1">
        <f ca="1">BK206*(1-1/Surge_Predicted_Impact!$C$125)+BJ207</f>
        <v>7.1100421393479024E-2</v>
      </c>
      <c r="BL207" s="37">
        <f t="shared" ca="1" si="96"/>
        <v>0.2158483653871657</v>
      </c>
      <c r="BM207" s="1">
        <f ca="1">(AU207-BN206)*Surge_Predicted_Impact!$C$124</f>
        <v>4.2105346818355411E-5</v>
      </c>
      <c r="BN207" s="1">
        <f ca="1">BN206*(1-1/Surge_Predicted_Impact!$C$125)+BM207</f>
        <v>5.3108665768670351E-3</v>
      </c>
      <c r="BO207" s="37">
        <f t="shared" ca="1" si="97"/>
        <v>1.5195451814139616E-2</v>
      </c>
      <c r="BP207" s="1">
        <f ca="1">(AX207-AY206)*Surge_Predicted_Impact!$C$124</f>
        <v>1.5465198186422546E-3</v>
      </c>
      <c r="BQ207" s="1">
        <f ca="1">BQ206*(1-1/Surge_Predicted_Impact!$C$125)+BP207</f>
        <v>0.13205935051555764</v>
      </c>
      <c r="BR207" s="1">
        <f t="shared" ca="1" si="98"/>
        <v>0.28671133237978308</v>
      </c>
      <c r="BS207" s="1">
        <f ca="1">(AP207-AQ206)*Surge_Predicted_Impact!$C$124</f>
        <v>0.26250000000000001</v>
      </c>
      <c r="BT207" s="1">
        <f ca="1">BT206*(1-1/Surge_Predicted_Impact!$C$125)+BS207</f>
        <v>3.7967041801097232</v>
      </c>
      <c r="BU207" s="1">
        <f t="shared" ca="1" si="99"/>
        <v>30.046704180109725</v>
      </c>
      <c r="BW207" s="1">
        <f>Surge_Predicted_Impact!$C$112</f>
        <v>0</v>
      </c>
      <c r="BX207" s="1">
        <f>Surge_Predicted_Impact!$C$113</f>
        <v>0</v>
      </c>
      <c r="BY207" s="152">
        <f>Surge_Predicted_Impact!$C$114</f>
        <v>0</v>
      </c>
      <c r="BZ207" s="152">
        <f>Surge_Predicted_Impact!$C$115</f>
        <v>0</v>
      </c>
      <c r="CA207" s="152">
        <f t="shared" si="100"/>
        <v>0</v>
      </c>
      <c r="CB207" s="1">
        <f>Surge_Predicted_Impact!$C$117</f>
        <v>0</v>
      </c>
      <c r="CC207" s="1">
        <f>Surge_Predicted_Impact!$C$118</f>
        <v>0</v>
      </c>
      <c r="CD207" s="1">
        <f>Surge_Predicted_Impact!$C$119</f>
        <v>0</v>
      </c>
      <c r="CE207" s="1">
        <f t="shared" si="101"/>
        <v>0</v>
      </c>
      <c r="CF207" s="152">
        <f>Surge_Predicted_Impact!$C$120</f>
        <v>0</v>
      </c>
      <c r="CH207" s="1">
        <f ca="1">D207*Surge_Predicted_Impact!$C$135</f>
        <v>33.742633463208392</v>
      </c>
      <c r="CI207" s="18">
        <f ca="1">(C207-C206)*Surge_Predicted_Impact!$C$135</f>
        <v>0.30731806327821687</v>
      </c>
      <c r="CJ207" s="18">
        <f ca="1">CJ206*(1- 1/Surge_Predicted_Impact!$C$137)+CI207</f>
        <v>7.8594094103153997</v>
      </c>
      <c r="CK207" s="18">
        <f t="shared" ca="1" si="79"/>
        <v>7.5520913470371829</v>
      </c>
      <c r="CL207" s="1">
        <f ca="1">CJ207*(1-Surge_Predicted_Impact!$C$136)</f>
        <v>6.6804979987680895</v>
      </c>
      <c r="CM207" s="1">
        <f ca="1">CJ207*(1+Surge_Predicted_Impact!$C$136)</f>
        <v>9.0383208218627082</v>
      </c>
      <c r="CN207" s="1">
        <f ca="1">CI207/Surge_Predicted_Impact!$C$138</f>
        <v>6.1463612655643374E-2</v>
      </c>
      <c r="CO207" s="1">
        <f ca="1">CK207/Surge_Predicted_Impact!$C$140</f>
        <v>0.30208365388148734</v>
      </c>
      <c r="CP207" s="1">
        <f t="shared" ca="1" si="80"/>
        <v>0.36354726653713071</v>
      </c>
      <c r="CQ207" s="1">
        <f ca="1">CI207/(Surge_Predicted_Impact!$C$138 + Surge_Predicted_Impact!$C$139)</f>
        <v>5.1219677213036142E-2</v>
      </c>
      <c r="CR207" s="1">
        <f ca="1">CK207/(Surge_Predicted_Impact!$C$140 + Surge_Predicted_Impact!$C$141)</f>
        <v>0.29046505180912241</v>
      </c>
      <c r="CS207" s="152">
        <f>Surge_Predicted_Impact!$C$151</f>
        <v>12000</v>
      </c>
      <c r="CT207" s="152"/>
      <c r="CU207" s="1">
        <f ca="1">Surge_Predicted_Impact!$C$146*(Calculation!E207-Calculation!H207)</f>
        <v>1.785348349459745E-5</v>
      </c>
      <c r="CV207" s="1">
        <f ca="1">H206*1/Surge_Predicted_Impact!$C$60</f>
        <v>4.6578690529069577E-3</v>
      </c>
      <c r="CW207" s="1">
        <f ca="1">CV207*Surge_Predicted_Impact!$C$144+CU207</f>
        <v>2.5074693613994533E-4</v>
      </c>
      <c r="CX207" s="1">
        <f ca="1">CX206*(1-1/Surge_Predicted_Impact!$C$147)+CW206</f>
        <v>0.85535927433363657</v>
      </c>
      <c r="CY207" s="1">
        <f ca="1">$CX207*(1-Surge_Predicted_Impact!$C$145)</f>
        <v>0.6415194557502274</v>
      </c>
      <c r="CZ207" s="1">
        <f ca="1">$CX207*(1+Surge_Predicted_Impact!$C$145)</f>
        <v>1.0691990929170456</v>
      </c>
      <c r="DA207" s="1">
        <f ca="1">CX207/Surge_Predicted_Impact!$C$148</f>
        <v>0.28511975811121221</v>
      </c>
      <c r="DB207" s="152">
        <f>Surge_Predicted_Impact!$C$152</f>
        <v>0</v>
      </c>
    </row>
    <row r="208" spans="2:106" x14ac:dyDescent="0.25">
      <c r="B208" s="30">
        <f t="shared" si="81"/>
        <v>44097</v>
      </c>
      <c r="C208" s="18">
        <f ca="1">INDIRECT(_xlfn.CONCAT(EpidemiologicalModel_Selection!$C$2,"!",EpidemiologicalModel_Selection!$C$5,ROW()-1))</f>
        <v>73743.396595508078</v>
      </c>
      <c r="D208" s="18">
        <f ca="1">INDIRECT(_xlfn.CONCAT(EpidemiologicalModel_Selection!$C$2,"!",EpidemiologicalModel_Selection!$C$3,ROW()-1))</f>
        <v>3.1620431803086841</v>
      </c>
      <c r="E208" s="37">
        <f ca="1">INDIRECT(_xlfn.CONCAT(EpidemiologicalModel_Selection!$C$2,"!",EpidemiologicalModel_Selection!$C$4,ROW()-1))</f>
        <v>2.8798644439302731E-2</v>
      </c>
      <c r="F208" s="37">
        <f ca="1">E208*Surge_Predicted_Impact!$D$53</f>
        <v>2.4421250484528718E-3</v>
      </c>
      <c r="G208" s="6">
        <f t="shared" ca="1" si="82"/>
        <v>2.8630643472009165E-2</v>
      </c>
      <c r="H208" s="24">
        <f ca="1">H207*(1-1/Surge_Predicted_Impact!$C$60)+F208</f>
        <v>2.8630643472009165E-2</v>
      </c>
      <c r="I208" s="24">
        <f ca="1">(1-Surge_Predicted_Impact!$C$68)*Calculation!O207</f>
        <v>2.6021213222474E-3</v>
      </c>
      <c r="J208" s="24">
        <f ca="1">I208+(J207*(1-1/Surge_Predicted_Impact!$C$63))</f>
        <v>3.1259856574976062E-2</v>
      </c>
      <c r="K208" s="24">
        <f ca="1">(1/Surge_Predicted_Impact!$C$62)*Calculation!L207</f>
        <v>1.1951116953718237E-3</v>
      </c>
      <c r="L208" s="24">
        <f ca="1">M208+L207*(1-1/Surge_Predicted_Impact!$C$62)</f>
        <v>1.3422695635707367E-2</v>
      </c>
      <c r="M208" s="1">
        <f ca="1">E208*Surge_Predicted_Impact!$D$55</f>
        <v>2.7646698661730652E-4</v>
      </c>
      <c r="N208" s="6">
        <f ca="1">N207*(1-1/Surge_Predicted_Impact!$C$64)+K208</f>
        <v>1.8493135860598843E-2</v>
      </c>
      <c r="O208" s="24">
        <f ca="1">N207*1/Surge_Predicted_Impact!$C$64</f>
        <v>2.4711463093181453E-3</v>
      </c>
      <c r="P208" s="1">
        <f ca="1">E208*Surge_Predicted_Impact!$D$54</f>
        <v>1.8891910752182588E-3</v>
      </c>
      <c r="Q208" s="1">
        <f ca="1">Q207*(1-1/Surge_Predicted_Impact!$C$61)+P208</f>
        <v>0.20743003262823068</v>
      </c>
      <c r="R208" s="6">
        <f t="shared" ca="1" si="83"/>
        <v>0.25211258483891413</v>
      </c>
      <c r="S208" s="1">
        <f ca="1">E208*Surge_Predicted_Impact!$D$56</f>
        <v>1.3823349330865325E-6</v>
      </c>
      <c r="T208" s="6">
        <f ca="1">T207*(1-1/Surge_Predicted_Impact!$C$65)+S208</f>
        <v>3.5334983585475387E-5</v>
      </c>
      <c r="U208" s="1">
        <f ca="1">E208*Surge_Predicted_Impact!$D$57</f>
        <v>2.2117358929384521E-6</v>
      </c>
      <c r="V208" s="6">
        <f ca="1">U207*(1-1/Surge_Predicted_Impact!$C$66)+U208</f>
        <v>2.2117358929384521E-6</v>
      </c>
      <c r="W208" s="5">
        <f>Surge_Predicted_Impact!$C$72</f>
        <v>0</v>
      </c>
      <c r="X208" s="160">
        <f>Surge_Predicted_Impact!$C$73</f>
        <v>0</v>
      </c>
      <c r="Y208" s="5">
        <f>Surge_Predicted_Impact!$C$74</f>
        <v>0</v>
      </c>
      <c r="Z208" s="5">
        <f>Surge_Predicted_Impact!$C$75</f>
        <v>0</v>
      </c>
      <c r="AA208" s="5">
        <f>Surge_Predicted_Impact!$C$76</f>
        <v>0</v>
      </c>
      <c r="AC208" s="18">
        <f ca="1">_xlfn.CEILING.MATH(G208/Surge_Predicted_Impact!$C$92)*(24/Surge_Predicted_Impact!$C$89)*(7/Surge_Predicted_Impact!$C$90)</f>
        <v>5.25</v>
      </c>
      <c r="AD208" s="18">
        <f ca="1">_xlfn.CEILING.MATH(R208/Surge_Predicted_Impact!$C$93)*(24/Surge_Predicted_Impact!$C$89)*(7/Surge_Predicted_Impact!$C$90)</f>
        <v>5.25</v>
      </c>
      <c r="AE208" s="1">
        <f t="shared" ca="1" si="88"/>
        <v>10.5</v>
      </c>
      <c r="AF208" s="1">
        <f ca="1">_xlfn.CEILING.MATH(N208/Surge_Predicted_Impact!$C$94)*24/Surge_Predicted_Impact!$C$89*7/Surge_Predicted_Impact!$C$90</f>
        <v>5.25</v>
      </c>
      <c r="AG208" s="1">
        <f ca="1">_xlfn.CEILING.MATH(T208/Surge_Predicted_Impact!$C$95)*24/Surge_Predicted_Impact!$C$89*7/Surge_Predicted_Impact!$C$90</f>
        <v>5.25</v>
      </c>
      <c r="AH208" s="1">
        <f ca="1">_xlfn.CEILING.MATH(V208/Surge_Predicted_Impact!$C$96)*24/Surge_Predicted_Impact!$C$89*7/Surge_Predicted_Impact!$C$90</f>
        <v>5.25</v>
      </c>
      <c r="AI208" s="18">
        <f t="shared" ca="1" si="89"/>
        <v>26.25</v>
      </c>
      <c r="AJ208" s="41"/>
      <c r="AK208" s="23">
        <f ca="1">_xlfn.CEILING.MATH(G208/Surge_Predicted_Impact!$C$103)*24/Surge_Predicted_Impact!$C$100*7/Surge_Predicted_Impact!$C$101</f>
        <v>5.25</v>
      </c>
      <c r="AL208" s="23">
        <f ca="1">_xlfn.CEILING.MATH(R208/Surge_Predicted_Impact!$C$104)*24/Surge_Predicted_Impact!$C$100*7/Surge_Predicted_Impact!$C$101</f>
        <v>5.25</v>
      </c>
      <c r="AM208" s="23">
        <f ca="1">_xlfn.CEILING.MATH(N208/Surge_Predicted_Impact!$C$105)*24/Surge_Predicted_Impact!$C$100*7/Surge_Predicted_Impact!$C$101</f>
        <v>5.25</v>
      </c>
      <c r="AN208" s="23">
        <f ca="1">_xlfn.CEILING.MATH(T208/Surge_Predicted_Impact!$C$106)*24/Surge_Predicted_Impact!$C$100*7/Surge_Predicted_Impact!$C$101</f>
        <v>5.25</v>
      </c>
      <c r="AO208" s="23">
        <f ca="1">_xlfn.CEILING.MATH(V208/Surge_Predicted_Impact!$C$107)*24/Surge_Predicted_Impact!$C$100*7/Surge_Predicted_Impact!$C$101</f>
        <v>5.25</v>
      </c>
      <c r="AP208" s="1">
        <f t="shared" ca="1" si="90"/>
        <v>26.25</v>
      </c>
      <c r="AQ208" s="3"/>
      <c r="AR208" s="38">
        <f ca="1">G208/Surge_Predicted_Impact!$C$81</f>
        <v>9.5435478240030545E-3</v>
      </c>
      <c r="AS208" s="38">
        <f ca="1">$R208/Surge_Predicted_Impact!$C$82</f>
        <v>0.12605629241945707</v>
      </c>
      <c r="AT208" s="38">
        <f t="shared" ca="1" si="91"/>
        <v>0.13559984024346011</v>
      </c>
      <c r="AU208" s="38">
        <f ca="1">N208/Surge_Predicted_Impact!$C$83</f>
        <v>9.2465679302994215E-3</v>
      </c>
      <c r="AV208" s="38">
        <f ca="1">T208/Surge_Predicted_Impact!$C$84</f>
        <v>1.7667491792737693E-5</v>
      </c>
      <c r="AW208" s="38">
        <f ca="1">V208/Surge_Predicted_Impact!$C$85</f>
        <v>5.5293397323461301E-7</v>
      </c>
      <c r="AX208" s="38">
        <f t="shared" ca="1" si="92"/>
        <v>0.14486462859952551</v>
      </c>
      <c r="AZ208" s="1">
        <f ca="1">(AE208-BA207)*Surge_Predicted_Impact!$C$124</f>
        <v>9.1117400187410158E-2</v>
      </c>
      <c r="BA208" s="1">
        <f ca="1">BA207*(1-1/Surge_Predicted_Impact!$C$125)+AZ208</f>
        <v>1.3802159542136112</v>
      </c>
      <c r="BB208" s="37">
        <f t="shared" ca="1" si="93"/>
        <v>11.880215954213611</v>
      </c>
      <c r="BC208" s="1">
        <f ca="1">(AF208-BD207)*Surge_Predicted_Impact!$C$124</f>
        <v>4.5894260164875259E-2</v>
      </c>
      <c r="BD208" s="1">
        <f ca="1">BD207*(1-1/Surge_Predicted_Impact!$C$125)+BC208</f>
        <v>0.65928438771217257</v>
      </c>
      <c r="BE208" s="37">
        <f t="shared" ca="1" si="94"/>
        <v>5.909284387712173</v>
      </c>
      <c r="BF208" s="1">
        <f ca="1">(AI208-BG207)*Surge_Predicted_Impact!$C$124</f>
        <v>0.22911691296958883</v>
      </c>
      <c r="BG208" s="1">
        <f ca="1">BG207*(1-1/Surge_Predicted_Impact!$C$125)+BF208</f>
        <v>3.3289749943649123</v>
      </c>
      <c r="BH208" s="37">
        <f t="shared" ca="1" si="95"/>
        <v>29.578974994364913</v>
      </c>
      <c r="BJ208" s="1">
        <f ca="1">(AT208-BK207)*Surge_Predicted_Impact!$C$124</f>
        <v>6.4499418849981089E-4</v>
      </c>
      <c r="BK208" s="1">
        <f ca="1">BK207*(1-1/Surge_Predicted_Impact!$C$125)+BJ208</f>
        <v>6.6666814053873188E-2</v>
      </c>
      <c r="BL208" s="37">
        <f t="shared" ca="1" si="96"/>
        <v>0.20226665429733331</v>
      </c>
      <c r="BM208" s="1">
        <f ca="1">(AU208-BN207)*Surge_Predicted_Impact!$C$124</f>
        <v>3.9357013534323865E-5</v>
      </c>
      <c r="BN208" s="1">
        <f ca="1">BN207*(1-1/Surge_Predicted_Impact!$C$125)+BM208</f>
        <v>4.9708759777679998E-3</v>
      </c>
      <c r="BO208" s="37">
        <f t="shared" ca="1" si="97"/>
        <v>1.4217443908067421E-2</v>
      </c>
      <c r="BP208" s="1">
        <f ca="1">(AX208-AY207)*Surge_Predicted_Impact!$C$124</f>
        <v>1.4486462859952551E-3</v>
      </c>
      <c r="BQ208" s="1">
        <f ca="1">BQ207*(1-1/Surge_Predicted_Impact!$C$125)+BP208</f>
        <v>0.12407518605044164</v>
      </c>
      <c r="BR208" s="1">
        <f t="shared" ca="1" si="98"/>
        <v>0.26893981464996713</v>
      </c>
      <c r="BS208" s="1">
        <f ca="1">(AP208-AQ207)*Surge_Predicted_Impact!$C$124</f>
        <v>0.26250000000000001</v>
      </c>
      <c r="BT208" s="1">
        <f ca="1">BT207*(1-1/Surge_Predicted_Impact!$C$125)+BS208</f>
        <v>3.7880110243876004</v>
      </c>
      <c r="BU208" s="1">
        <f t="shared" ca="1" si="99"/>
        <v>30.0380110243876</v>
      </c>
      <c r="BW208" s="1">
        <f>Surge_Predicted_Impact!$C$112</f>
        <v>0</v>
      </c>
      <c r="BX208" s="1">
        <f>Surge_Predicted_Impact!$C$113</f>
        <v>0</v>
      </c>
      <c r="BY208" s="152">
        <f>Surge_Predicted_Impact!$C$114</f>
        <v>0</v>
      </c>
      <c r="BZ208" s="152">
        <f>Surge_Predicted_Impact!$C$115</f>
        <v>0</v>
      </c>
      <c r="CA208" s="152">
        <f t="shared" si="100"/>
        <v>0</v>
      </c>
      <c r="CB208" s="1">
        <f>Surge_Predicted_Impact!$C$117</f>
        <v>0</v>
      </c>
      <c r="CC208" s="1">
        <f>Surge_Predicted_Impact!$C$118</f>
        <v>0</v>
      </c>
      <c r="CD208" s="1">
        <f>Surge_Predicted_Impact!$C$119</f>
        <v>0</v>
      </c>
      <c r="CE208" s="1">
        <f t="shared" si="101"/>
        <v>0</v>
      </c>
      <c r="CF208" s="152">
        <f>Surge_Predicted_Impact!$C$120</f>
        <v>0</v>
      </c>
      <c r="CH208" s="1">
        <f ca="1">D208*Surge_Predicted_Impact!$C$135</f>
        <v>31.620431803086841</v>
      </c>
      <c r="CI208" s="18">
        <f ca="1">(C208-C207)*Surge_Predicted_Impact!$C$135</f>
        <v>0.28798644445487298</v>
      </c>
      <c r="CJ208" s="18">
        <f ca="1">CJ207*(1- 1/Surge_Predicted_Impact!$C$137)+CI208</f>
        <v>7.3614549137387328</v>
      </c>
      <c r="CK208" s="18">
        <f t="shared" ca="1" si="79"/>
        <v>7.0734684692838599</v>
      </c>
      <c r="CL208" s="1">
        <f ca="1">CJ208*(1-Surge_Predicted_Impact!$C$136)</f>
        <v>6.2572366766779224</v>
      </c>
      <c r="CM208" s="1">
        <f ca="1">CJ208*(1+Surge_Predicted_Impact!$C$136)</f>
        <v>8.4656731507995424</v>
      </c>
      <c r="CN208" s="1">
        <f ca="1">CI208/Surge_Predicted_Impact!$C$138</f>
        <v>5.7597288890974596E-2</v>
      </c>
      <c r="CO208" s="1">
        <f ca="1">CK208/Surge_Predicted_Impact!$C$140</f>
        <v>0.28293873877135439</v>
      </c>
      <c r="CP208" s="1">
        <f t="shared" ca="1" si="80"/>
        <v>0.34053602766232899</v>
      </c>
      <c r="CQ208" s="1">
        <f ca="1">CI208/(Surge_Predicted_Impact!$C$138 + Surge_Predicted_Impact!$C$139)</f>
        <v>4.7997740742478832E-2</v>
      </c>
      <c r="CR208" s="1">
        <f ca="1">CK208/(Surge_Predicted_Impact!$C$140 + Surge_Predicted_Impact!$C$141)</f>
        <v>0.27205647958784074</v>
      </c>
      <c r="CS208" s="152">
        <f>Surge_Predicted_Impact!$C$151</f>
        <v>12000</v>
      </c>
      <c r="CT208" s="152"/>
      <c r="CU208" s="1">
        <f ca="1">Surge_Predicted_Impact!$C$146*(Calculation!E208-Calculation!H208)</f>
        <v>1.6800096729356619E-5</v>
      </c>
      <c r="CV208" s="1">
        <f ca="1">H207*1/Surge_Predicted_Impact!$C$60</f>
        <v>4.3647530705927147E-3</v>
      </c>
      <c r="CW208" s="1">
        <f ca="1">CV208*Surge_Predicted_Impact!$C$144+CU208</f>
        <v>2.3503775025899236E-4</v>
      </c>
      <c r="CX208" s="1">
        <f ca="1">CX207*(1-1/Surge_Predicted_Impact!$C$147)+CW207</f>
        <v>0.81284205755309458</v>
      </c>
      <c r="CY208" s="1">
        <f ca="1">$CX208*(1-Surge_Predicted_Impact!$C$145)</f>
        <v>0.60963154316482093</v>
      </c>
      <c r="CZ208" s="1">
        <f ca="1">$CX208*(1+Surge_Predicted_Impact!$C$145)</f>
        <v>1.0160525719413682</v>
      </c>
      <c r="DA208" s="1">
        <f ca="1">CX208/Surge_Predicted_Impact!$C$148</f>
        <v>0.27094735251769819</v>
      </c>
      <c r="DB208" s="152">
        <f>Surge_Predicted_Impact!$C$152</f>
        <v>0</v>
      </c>
    </row>
    <row r="209" spans="2:106" x14ac:dyDescent="0.25">
      <c r="B209" s="30">
        <f t="shared" si="81"/>
        <v>44098</v>
      </c>
      <c r="C209" s="18">
        <f ca="1">INDIRECT(_xlfn.CONCAT(EpidemiologicalModel_Selection!$C$2,"!",EpidemiologicalModel_Selection!$C$5,ROW()-1))</f>
        <v>73743.423582611169</v>
      </c>
      <c r="D209" s="18">
        <f ca="1">INDIRECT(_xlfn.CONCAT(EpidemiologicalModel_Selection!$C$2,"!",EpidemiologicalModel_Selection!$C$3,ROW()-1))</f>
        <v>2.9631700562389516</v>
      </c>
      <c r="E209" s="37">
        <f ca="1">INDIRECT(_xlfn.CONCAT(EpidemiologicalModel_Selection!$C$2,"!",EpidemiologicalModel_Selection!$C$4,ROW()-1))</f>
        <v>2.6987103095234489E-2</v>
      </c>
      <c r="F209" s="37">
        <f ca="1">E209*Surge_Predicted_Impact!$D$53</f>
        <v>2.2885063424758845E-3</v>
      </c>
      <c r="G209" s="6">
        <f t="shared" ca="1" si="82"/>
        <v>2.6829057889912314E-2</v>
      </c>
      <c r="H209" s="24">
        <f ca="1">H208*(1-1/Surge_Predicted_Impact!$C$60)+F209</f>
        <v>2.6829057889912314E-2</v>
      </c>
      <c r="I209" s="24">
        <f ca="1">(1-Surge_Predicted_Impact!$C$68)*Calculation!O208</f>
        <v>2.4340791146783732E-3</v>
      </c>
      <c r="J209" s="24">
        <f ca="1">I209+(J208*(1-1/Surge_Predicted_Impact!$C$63))</f>
        <v>2.9228241893229284E-2</v>
      </c>
      <c r="K209" s="24">
        <f ca="1">(1/Surge_Predicted_Impact!$C$62)*Calculation!L208</f>
        <v>1.1185579696422806E-3</v>
      </c>
      <c r="L209" s="24">
        <f ca="1">M209+L208*(1-1/Surge_Predicted_Impact!$C$62)</f>
        <v>1.2563213855779338E-2</v>
      </c>
      <c r="M209" s="1">
        <f ca="1">E209*Surge_Predicted_Impact!$D$55</f>
        <v>2.5907618971425137E-4</v>
      </c>
      <c r="N209" s="6">
        <f ca="1">N208*(1-1/Surge_Predicted_Impact!$C$64)+K209</f>
        <v>1.7300051847666267E-2</v>
      </c>
      <c r="O209" s="24">
        <f ca="1">N208*1/Surge_Predicted_Impact!$C$64</f>
        <v>2.3116419825748554E-3</v>
      </c>
      <c r="P209" s="1">
        <f ca="1">E209*Surge_Predicted_Impact!$D$54</f>
        <v>1.7703539630473822E-3</v>
      </c>
      <c r="Q209" s="1">
        <f ca="1">Q208*(1-1/Surge_Predicted_Impact!$C$61)+P209</f>
        <v>0.19438395568926159</v>
      </c>
      <c r="R209" s="6">
        <f t="shared" ca="1" si="83"/>
        <v>0.2361754114382702</v>
      </c>
      <c r="S209" s="1">
        <f ca="1">E209*Surge_Predicted_Impact!$D$56</f>
        <v>1.2953809485712569E-6</v>
      </c>
      <c r="T209" s="6">
        <f ca="1">T208*(1-1/Surge_Predicted_Impact!$C$65)+S209</f>
        <v>3.3096866175499106E-5</v>
      </c>
      <c r="U209" s="1">
        <f ca="1">E209*Surge_Predicted_Impact!$D$57</f>
        <v>2.0726095177140111E-6</v>
      </c>
      <c r="V209" s="6">
        <f ca="1">U208*(1-1/Surge_Predicted_Impact!$C$66)+U209</f>
        <v>2.0726095177140111E-6</v>
      </c>
      <c r="W209" s="5">
        <f>Surge_Predicted_Impact!$C$72</f>
        <v>0</v>
      </c>
      <c r="X209" s="160">
        <f>Surge_Predicted_Impact!$C$73</f>
        <v>0</v>
      </c>
      <c r="Y209" s="5">
        <f>Surge_Predicted_Impact!$C$74</f>
        <v>0</v>
      </c>
      <c r="Z209" s="5">
        <f>Surge_Predicted_Impact!$C$75</f>
        <v>0</v>
      </c>
      <c r="AA209" s="5">
        <f>Surge_Predicted_Impact!$C$76</f>
        <v>0</v>
      </c>
      <c r="AC209" s="18">
        <f ca="1">_xlfn.CEILING.MATH(G209/Surge_Predicted_Impact!$C$92)*(24/Surge_Predicted_Impact!$C$89)*(7/Surge_Predicted_Impact!$C$90)</f>
        <v>5.25</v>
      </c>
      <c r="AD209" s="18">
        <f ca="1">_xlfn.CEILING.MATH(R209/Surge_Predicted_Impact!$C$93)*(24/Surge_Predicted_Impact!$C$89)*(7/Surge_Predicted_Impact!$C$90)</f>
        <v>5.25</v>
      </c>
      <c r="AE209" s="1">
        <f t="shared" ca="1" si="88"/>
        <v>10.5</v>
      </c>
      <c r="AF209" s="1">
        <f ca="1">_xlfn.CEILING.MATH(N209/Surge_Predicted_Impact!$C$94)*24/Surge_Predicted_Impact!$C$89*7/Surge_Predicted_Impact!$C$90</f>
        <v>5.25</v>
      </c>
      <c r="AG209" s="1">
        <f ca="1">_xlfn.CEILING.MATH(T209/Surge_Predicted_Impact!$C$95)*24/Surge_Predicted_Impact!$C$89*7/Surge_Predicted_Impact!$C$90</f>
        <v>5.25</v>
      </c>
      <c r="AH209" s="1">
        <f ca="1">_xlfn.CEILING.MATH(V209/Surge_Predicted_Impact!$C$96)*24/Surge_Predicted_Impact!$C$89*7/Surge_Predicted_Impact!$C$90</f>
        <v>5.25</v>
      </c>
      <c r="AI209" s="18">
        <f t="shared" ca="1" si="89"/>
        <v>26.25</v>
      </c>
      <c r="AJ209" s="41"/>
      <c r="AK209" s="23">
        <f ca="1">_xlfn.CEILING.MATH(G209/Surge_Predicted_Impact!$C$103)*24/Surge_Predicted_Impact!$C$100*7/Surge_Predicted_Impact!$C$101</f>
        <v>5.25</v>
      </c>
      <c r="AL209" s="23">
        <f ca="1">_xlfn.CEILING.MATH(R209/Surge_Predicted_Impact!$C$104)*24/Surge_Predicted_Impact!$C$100*7/Surge_Predicted_Impact!$C$101</f>
        <v>5.25</v>
      </c>
      <c r="AM209" s="23">
        <f ca="1">_xlfn.CEILING.MATH(N209/Surge_Predicted_Impact!$C$105)*24/Surge_Predicted_Impact!$C$100*7/Surge_Predicted_Impact!$C$101</f>
        <v>5.25</v>
      </c>
      <c r="AN209" s="23">
        <f ca="1">_xlfn.CEILING.MATH(T209/Surge_Predicted_Impact!$C$106)*24/Surge_Predicted_Impact!$C$100*7/Surge_Predicted_Impact!$C$101</f>
        <v>5.25</v>
      </c>
      <c r="AO209" s="23">
        <f ca="1">_xlfn.CEILING.MATH(V209/Surge_Predicted_Impact!$C$107)*24/Surge_Predicted_Impact!$C$100*7/Surge_Predicted_Impact!$C$101</f>
        <v>5.25</v>
      </c>
      <c r="AP209" s="1">
        <f t="shared" ca="1" si="90"/>
        <v>26.25</v>
      </c>
      <c r="AQ209" s="3"/>
      <c r="AR209" s="38">
        <f ca="1">G209/Surge_Predicted_Impact!$C$81</f>
        <v>8.9430192966374385E-3</v>
      </c>
      <c r="AS209" s="38">
        <f ca="1">$R209/Surge_Predicted_Impact!$C$82</f>
        <v>0.1180877057191351</v>
      </c>
      <c r="AT209" s="38">
        <f t="shared" ca="1" si="91"/>
        <v>0.12703072501577253</v>
      </c>
      <c r="AU209" s="38">
        <f ca="1">N209/Surge_Predicted_Impact!$C$83</f>
        <v>8.6500259238331337E-3</v>
      </c>
      <c r="AV209" s="38">
        <f ca="1">T209/Surge_Predicted_Impact!$C$84</f>
        <v>1.6548433087749553E-5</v>
      </c>
      <c r="AW209" s="38">
        <f ca="1">V209/Surge_Predicted_Impact!$C$85</f>
        <v>5.1815237942850276E-7</v>
      </c>
      <c r="AX209" s="38">
        <f t="shared" ca="1" si="92"/>
        <v>0.13569781752507284</v>
      </c>
      <c r="AZ209" s="1">
        <f ca="1">(AE209-BA208)*Surge_Predicted_Impact!$C$124</f>
        <v>9.1197840457863888E-2</v>
      </c>
      <c r="BA209" s="1">
        <f ca="1">BA208*(1-1/Surge_Predicted_Impact!$C$125)+AZ209</f>
        <v>1.3728269407990743</v>
      </c>
      <c r="BB209" s="37">
        <f t="shared" ca="1" si="93"/>
        <v>11.872826940799074</v>
      </c>
      <c r="BC209" s="1">
        <f ca="1">(AF209-BD208)*Surge_Predicted_Impact!$C$124</f>
        <v>4.5907156122878268E-2</v>
      </c>
      <c r="BD209" s="1">
        <f ca="1">BD208*(1-1/Surge_Predicted_Impact!$C$125)+BC209</f>
        <v>0.6580998018556099</v>
      </c>
      <c r="BE209" s="37">
        <f t="shared" ca="1" si="94"/>
        <v>5.9080998018556095</v>
      </c>
      <c r="BF209" s="1">
        <f ca="1">(AI209-BG208)*Surge_Predicted_Impact!$C$124</f>
        <v>0.22921025005635087</v>
      </c>
      <c r="BG209" s="1">
        <f ca="1">BG208*(1-1/Surge_Predicted_Impact!$C$125)+BF209</f>
        <v>3.3204013162523411</v>
      </c>
      <c r="BH209" s="37">
        <f t="shared" ca="1" si="95"/>
        <v>29.57040131625234</v>
      </c>
      <c r="BJ209" s="1">
        <f ca="1">(AT209-BK208)*Surge_Predicted_Impact!$C$124</f>
        <v>6.0363910961899346E-4</v>
      </c>
      <c r="BK209" s="1">
        <f ca="1">BK208*(1-1/Surge_Predicted_Impact!$C$125)+BJ209</f>
        <v>6.250853787392982E-2</v>
      </c>
      <c r="BL209" s="37">
        <f t="shared" ca="1" si="96"/>
        <v>0.18953926288970235</v>
      </c>
      <c r="BM209" s="1">
        <f ca="1">(AU209-BN208)*Surge_Predicted_Impact!$C$124</f>
        <v>3.6791499460651339E-5</v>
      </c>
      <c r="BN209" s="1">
        <f ca="1">BN208*(1-1/Surge_Predicted_Impact!$C$125)+BM209</f>
        <v>4.6526049073880799E-3</v>
      </c>
      <c r="BO209" s="37">
        <f t="shared" ca="1" si="97"/>
        <v>1.3302630831221213E-2</v>
      </c>
      <c r="BP209" s="1">
        <f ca="1">(AX209-AY208)*Surge_Predicted_Impact!$C$124</f>
        <v>1.3569781752507284E-3</v>
      </c>
      <c r="BQ209" s="1">
        <f ca="1">BQ208*(1-1/Surge_Predicted_Impact!$C$125)+BP209</f>
        <v>0.11656965093637511</v>
      </c>
      <c r="BR209" s="1">
        <f t="shared" ca="1" si="98"/>
        <v>0.25226746846144799</v>
      </c>
      <c r="BS209" s="1">
        <f ca="1">(AP209-AQ208)*Surge_Predicted_Impact!$C$124</f>
        <v>0.26250000000000001</v>
      </c>
      <c r="BT209" s="1">
        <f ca="1">BT208*(1-1/Surge_Predicted_Impact!$C$125)+BS209</f>
        <v>3.779938808359915</v>
      </c>
      <c r="BU209" s="1">
        <f t="shared" ca="1" si="99"/>
        <v>30.029938808359915</v>
      </c>
      <c r="BW209" s="1">
        <f>Surge_Predicted_Impact!$C$112</f>
        <v>0</v>
      </c>
      <c r="BX209" s="1">
        <f>Surge_Predicted_Impact!$C$113</f>
        <v>0</v>
      </c>
      <c r="BY209" s="152">
        <f>Surge_Predicted_Impact!$C$114</f>
        <v>0</v>
      </c>
      <c r="BZ209" s="152">
        <f>Surge_Predicted_Impact!$C$115</f>
        <v>0</v>
      </c>
      <c r="CA209" s="152">
        <f t="shared" si="100"/>
        <v>0</v>
      </c>
      <c r="CB209" s="1">
        <f>Surge_Predicted_Impact!$C$117</f>
        <v>0</v>
      </c>
      <c r="CC209" s="1">
        <f>Surge_Predicted_Impact!$C$118</f>
        <v>0</v>
      </c>
      <c r="CD209" s="1">
        <f>Surge_Predicted_Impact!$C$119</f>
        <v>0</v>
      </c>
      <c r="CE209" s="1">
        <f t="shared" si="101"/>
        <v>0</v>
      </c>
      <c r="CF209" s="152">
        <f>Surge_Predicted_Impact!$C$120</f>
        <v>0</v>
      </c>
      <c r="CH209" s="1">
        <f ca="1">D209*Surge_Predicted_Impact!$C$135</f>
        <v>29.631700562389515</v>
      </c>
      <c r="CI209" s="18">
        <f ca="1">(C209-C208)*Surge_Predicted_Impact!$C$135</f>
        <v>0.26987103090505116</v>
      </c>
      <c r="CJ209" s="18">
        <f ca="1">CJ208*(1- 1/Surge_Predicted_Impact!$C$137)+CI209</f>
        <v>6.8951804532699112</v>
      </c>
      <c r="CK209" s="18">
        <f t="shared" ca="1" si="79"/>
        <v>6.6253094223648601</v>
      </c>
      <c r="CL209" s="1">
        <f ca="1">CJ209*(1-Surge_Predicted_Impact!$C$136)</f>
        <v>5.8609033852794248</v>
      </c>
      <c r="CM209" s="1">
        <f ca="1">CJ209*(1+Surge_Predicted_Impact!$C$136)</f>
        <v>7.9294575212603977</v>
      </c>
      <c r="CN209" s="1">
        <f ca="1">CI209/Surge_Predicted_Impact!$C$138</f>
        <v>5.3974206181010231E-2</v>
      </c>
      <c r="CO209" s="1">
        <f ca="1">CK209/Surge_Predicted_Impact!$C$140</f>
        <v>0.26501237689459439</v>
      </c>
      <c r="CP209" s="1">
        <f t="shared" ca="1" si="80"/>
        <v>0.31898658307560462</v>
      </c>
      <c r="CQ209" s="1">
        <f ca="1">CI209/(Surge_Predicted_Impact!$C$138 + Surge_Predicted_Impact!$C$139)</f>
        <v>4.4978505150841862E-2</v>
      </c>
      <c r="CR209" s="1">
        <f ca="1">CK209/(Surge_Predicted_Impact!$C$140 + Surge_Predicted_Impact!$C$141)</f>
        <v>0.25481959316787922</v>
      </c>
      <c r="CS209" s="152">
        <f>Surge_Predicted_Impact!$C$151</f>
        <v>12000</v>
      </c>
      <c r="CT209" s="152"/>
      <c r="CU209" s="1">
        <f ca="1">Surge_Predicted_Impact!$C$146*(Calculation!E209-Calculation!H209)</f>
        <v>1.5804520532217495E-5</v>
      </c>
      <c r="CV209" s="1">
        <f ca="1">H208*1/Surge_Predicted_Impact!$C$60</f>
        <v>4.0900919245727375E-3</v>
      </c>
      <c r="CW209" s="1">
        <f ca="1">CV209*Surge_Predicted_Impact!$C$144+CU209</f>
        <v>2.2030911676085437E-4</v>
      </c>
      <c r="CX209" s="1">
        <f ca="1">CX208*(1-1/Surge_Predicted_Impact!$C$147)+CW208</f>
        <v>0.7724349924256988</v>
      </c>
      <c r="CY209" s="1">
        <f ca="1">$CX209*(1-Surge_Predicted_Impact!$C$145)</f>
        <v>0.57932624431927415</v>
      </c>
      <c r="CZ209" s="1">
        <f ca="1">$CX209*(1+Surge_Predicted_Impact!$C$145)</f>
        <v>0.96554374053212344</v>
      </c>
      <c r="DA209" s="1">
        <f ca="1">CX209/Surge_Predicted_Impact!$C$148</f>
        <v>0.25747833080856625</v>
      </c>
      <c r="DB209" s="152">
        <f>Surge_Predicted_Impact!$C$152</f>
        <v>0</v>
      </c>
    </row>
    <row r="210" spans="2:106" x14ac:dyDescent="0.25">
      <c r="B210" s="30">
        <f t="shared" si="81"/>
        <v>44099</v>
      </c>
      <c r="C210" s="18">
        <f ca="1">INDIRECT(_xlfn.CONCAT(EpidemiologicalModel_Selection!$C$2,"!",EpidemiologicalModel_Selection!$C$5,ROW()-1))</f>
        <v>73743.448872139983</v>
      </c>
      <c r="D210" s="18">
        <f ca="1">INDIRECT(_xlfn.CONCAT(EpidemiologicalModel_Selection!$C$2,"!",EpidemiologicalModel_Selection!$C$3,ROW()-1))</f>
        <v>2.7768045810360307</v>
      </c>
      <c r="E210" s="37">
        <f ca="1">INDIRECT(_xlfn.CONCAT(EpidemiologicalModel_Selection!$C$2,"!",EpidemiologicalModel_Selection!$C$4,ROW()-1))</f>
        <v>2.5289528814391813E-2</v>
      </c>
      <c r="F210" s="37">
        <f ca="1">E210*Surge_Predicted_Impact!$D$53</f>
        <v>2.1445520434604259E-3</v>
      </c>
      <c r="G210" s="6">
        <f t="shared" ca="1" si="82"/>
        <v>2.5140887377670982E-2</v>
      </c>
      <c r="H210" s="24">
        <f ca="1">H209*(1-1/Surge_Predicted_Impact!$C$60)+F210</f>
        <v>2.5140887377670982E-2</v>
      </c>
      <c r="I210" s="24">
        <f ca="1">(1-Surge_Predicted_Impact!$C$68)*Calculation!O209</f>
        <v>2.2769673528362324E-3</v>
      </c>
      <c r="J210" s="24">
        <f ca="1">I210+(J209*(1-1/Surge_Predicted_Impact!$C$63))</f>
        <v>2.7329746118461336E-2</v>
      </c>
      <c r="K210" s="24">
        <f ca="1">(1/Surge_Predicted_Impact!$C$62)*Calculation!L209</f>
        <v>1.0469344879816115E-3</v>
      </c>
      <c r="L210" s="24">
        <f ca="1">M210+L209*(1-1/Surge_Predicted_Impact!$C$62)</f>
        <v>1.1759058844415887E-2</v>
      </c>
      <c r="M210" s="1">
        <f ca="1">E210*Surge_Predicted_Impact!$D$55</f>
        <v>2.4277947661816165E-4</v>
      </c>
      <c r="N210" s="6">
        <f ca="1">N209*(1-1/Surge_Predicted_Impact!$C$64)+K210</f>
        <v>1.6184479854689595E-2</v>
      </c>
      <c r="O210" s="24">
        <f ca="1">N209*1/Surge_Predicted_Impact!$C$64</f>
        <v>2.1625064809582834E-3</v>
      </c>
      <c r="P210" s="1">
        <f ca="1">E210*Surge_Predicted_Impact!$D$54</f>
        <v>1.6589930902241028E-3</v>
      </c>
      <c r="Q210" s="1">
        <f ca="1">Q209*(1-1/Surge_Predicted_Impact!$C$61)+P210</f>
        <v>0.18215838051596703</v>
      </c>
      <c r="R210" s="6">
        <f t="shared" ca="1" si="83"/>
        <v>0.22124718547884425</v>
      </c>
      <c r="S210" s="1">
        <f ca="1">E210*Surge_Predicted_Impact!$D$56</f>
        <v>1.2138973830908084E-6</v>
      </c>
      <c r="T210" s="6">
        <f ca="1">T209*(1-1/Surge_Predicted_Impact!$C$65)+S210</f>
        <v>3.1001076941040002E-5</v>
      </c>
      <c r="U210" s="1">
        <f ca="1">E210*Surge_Predicted_Impact!$D$57</f>
        <v>1.9422358129452931E-6</v>
      </c>
      <c r="V210" s="6">
        <f ca="1">U209*(1-1/Surge_Predicted_Impact!$C$66)+U210</f>
        <v>1.9422358129452931E-6</v>
      </c>
      <c r="W210" s="5">
        <f>Surge_Predicted_Impact!$C$72</f>
        <v>0</v>
      </c>
      <c r="X210" s="160">
        <f>Surge_Predicted_Impact!$C$73</f>
        <v>0</v>
      </c>
      <c r="Y210" s="5">
        <f>Surge_Predicted_Impact!$C$74</f>
        <v>0</v>
      </c>
      <c r="Z210" s="5">
        <f>Surge_Predicted_Impact!$C$75</f>
        <v>0</v>
      </c>
      <c r="AA210" s="5">
        <f>Surge_Predicted_Impact!$C$76</f>
        <v>0</v>
      </c>
      <c r="AC210" s="18">
        <f ca="1">_xlfn.CEILING.MATH(G210/Surge_Predicted_Impact!$C$92)*(24/Surge_Predicted_Impact!$C$89)*(7/Surge_Predicted_Impact!$C$90)</f>
        <v>5.25</v>
      </c>
      <c r="AD210" s="18">
        <f ca="1">_xlfn.CEILING.MATH(R210/Surge_Predicted_Impact!$C$93)*(24/Surge_Predicted_Impact!$C$89)*(7/Surge_Predicted_Impact!$C$90)</f>
        <v>5.25</v>
      </c>
      <c r="AE210" s="1">
        <f t="shared" ca="1" si="88"/>
        <v>10.5</v>
      </c>
      <c r="AF210" s="1">
        <f ca="1">_xlfn.CEILING.MATH(N210/Surge_Predicted_Impact!$C$94)*24/Surge_Predicted_Impact!$C$89*7/Surge_Predicted_Impact!$C$90</f>
        <v>5.25</v>
      </c>
      <c r="AG210" s="1">
        <f ca="1">_xlfn.CEILING.MATH(T210/Surge_Predicted_Impact!$C$95)*24/Surge_Predicted_Impact!$C$89*7/Surge_Predicted_Impact!$C$90</f>
        <v>5.25</v>
      </c>
      <c r="AH210" s="1">
        <f ca="1">_xlfn.CEILING.MATH(V210/Surge_Predicted_Impact!$C$96)*24/Surge_Predicted_Impact!$C$89*7/Surge_Predicted_Impact!$C$90</f>
        <v>5.25</v>
      </c>
      <c r="AI210" s="18">
        <f t="shared" ca="1" si="89"/>
        <v>26.25</v>
      </c>
      <c r="AJ210" s="41"/>
      <c r="AK210" s="23">
        <f ca="1">_xlfn.CEILING.MATH(G210/Surge_Predicted_Impact!$C$103)*24/Surge_Predicted_Impact!$C$100*7/Surge_Predicted_Impact!$C$101</f>
        <v>5.25</v>
      </c>
      <c r="AL210" s="23">
        <f ca="1">_xlfn.CEILING.MATH(R210/Surge_Predicted_Impact!$C$104)*24/Surge_Predicted_Impact!$C$100*7/Surge_Predicted_Impact!$C$101</f>
        <v>5.25</v>
      </c>
      <c r="AM210" s="23">
        <f ca="1">_xlfn.CEILING.MATH(N210/Surge_Predicted_Impact!$C$105)*24/Surge_Predicted_Impact!$C$100*7/Surge_Predicted_Impact!$C$101</f>
        <v>5.25</v>
      </c>
      <c r="AN210" s="23">
        <f ca="1">_xlfn.CEILING.MATH(T210/Surge_Predicted_Impact!$C$106)*24/Surge_Predicted_Impact!$C$100*7/Surge_Predicted_Impact!$C$101</f>
        <v>5.25</v>
      </c>
      <c r="AO210" s="23">
        <f ca="1">_xlfn.CEILING.MATH(V210/Surge_Predicted_Impact!$C$107)*24/Surge_Predicted_Impact!$C$100*7/Surge_Predicted_Impact!$C$101</f>
        <v>5.25</v>
      </c>
      <c r="AP210" s="1">
        <f t="shared" ca="1" si="90"/>
        <v>26.25</v>
      </c>
      <c r="AQ210" s="3"/>
      <c r="AR210" s="38">
        <f ca="1">G210/Surge_Predicted_Impact!$C$81</f>
        <v>8.3802957925569934E-3</v>
      </c>
      <c r="AS210" s="38">
        <f ca="1">$R210/Surge_Predicted_Impact!$C$82</f>
        <v>0.11062359273942213</v>
      </c>
      <c r="AT210" s="38">
        <f t="shared" ca="1" si="91"/>
        <v>0.11900388853197912</v>
      </c>
      <c r="AU210" s="38">
        <f ca="1">N210/Surge_Predicted_Impact!$C$83</f>
        <v>8.0922399273447975E-3</v>
      </c>
      <c r="AV210" s="38">
        <f ca="1">T210/Surge_Predicted_Impact!$C$84</f>
        <v>1.5500538470520001E-5</v>
      </c>
      <c r="AW210" s="38">
        <f ca="1">V210/Surge_Predicted_Impact!$C$85</f>
        <v>4.8555895323632328E-7</v>
      </c>
      <c r="AX210" s="38">
        <f t="shared" ca="1" si="92"/>
        <v>0.12711211455674767</v>
      </c>
      <c r="AZ210" s="1">
        <f ca="1">(AE210-BA209)*Surge_Predicted_Impact!$C$124</f>
        <v>9.1271730592009256E-2</v>
      </c>
      <c r="BA210" s="1">
        <f ca="1">BA209*(1-1/Surge_Predicted_Impact!$C$125)+AZ210</f>
        <v>1.3660396041911498</v>
      </c>
      <c r="BB210" s="37">
        <f t="shared" ca="1" si="93"/>
        <v>11.866039604191149</v>
      </c>
      <c r="BC210" s="1">
        <f ca="1">(AF210-BD209)*Surge_Predicted_Impact!$C$124</f>
        <v>4.5919001981443906E-2</v>
      </c>
      <c r="BD210" s="1">
        <f ca="1">BD209*(1-1/Surge_Predicted_Impact!$C$125)+BC210</f>
        <v>0.65701167513308167</v>
      </c>
      <c r="BE210" s="37">
        <f t="shared" ca="1" si="94"/>
        <v>5.9070116751330817</v>
      </c>
      <c r="BF210" s="1">
        <f ca="1">(AI210-BG209)*Surge_Predicted_Impact!$C$124</f>
        <v>0.2292959868374766</v>
      </c>
      <c r="BG210" s="1">
        <f ca="1">BG209*(1-1/Surge_Predicted_Impact!$C$125)+BF210</f>
        <v>3.3125257805003652</v>
      </c>
      <c r="BH210" s="37">
        <f t="shared" ca="1" si="95"/>
        <v>29.562525780500366</v>
      </c>
      <c r="BJ210" s="1">
        <f ca="1">(AT210-BK209)*Surge_Predicted_Impact!$C$124</f>
        <v>5.6495350658049292E-4</v>
      </c>
      <c r="BK210" s="1">
        <f ca="1">BK209*(1-1/Surge_Predicted_Impact!$C$125)+BJ210</f>
        <v>5.8608595818086758E-2</v>
      </c>
      <c r="BL210" s="37">
        <f t="shared" ca="1" si="96"/>
        <v>0.17761248435006588</v>
      </c>
      <c r="BM210" s="1">
        <f ca="1">(AU210-BN209)*Surge_Predicted_Impact!$C$124</f>
        <v>3.4396350199567174E-5</v>
      </c>
      <c r="BN210" s="1">
        <f ca="1">BN209*(1-1/Surge_Predicted_Impact!$C$125)+BM210</f>
        <v>4.3546723356313556E-3</v>
      </c>
      <c r="BO210" s="37">
        <f t="shared" ca="1" si="97"/>
        <v>1.2446912262976152E-2</v>
      </c>
      <c r="BP210" s="1">
        <f ca="1">(AX210-AY209)*Surge_Predicted_Impact!$C$124</f>
        <v>1.2711211455674767E-3</v>
      </c>
      <c r="BQ210" s="1">
        <f ca="1">BQ209*(1-1/Surge_Predicted_Impact!$C$125)+BP210</f>
        <v>0.10951436844363008</v>
      </c>
      <c r="BR210" s="1">
        <f t="shared" ca="1" si="98"/>
        <v>0.23662648300037775</v>
      </c>
      <c r="BS210" s="1">
        <f ca="1">(AP210-AQ209)*Surge_Predicted_Impact!$C$124</f>
        <v>0.26250000000000001</v>
      </c>
      <c r="BT210" s="1">
        <f ca="1">BT209*(1-1/Surge_Predicted_Impact!$C$125)+BS210</f>
        <v>3.7724431791913497</v>
      </c>
      <c r="BU210" s="1">
        <f t="shared" ca="1" si="99"/>
        <v>30.022443179191349</v>
      </c>
      <c r="BW210" s="1">
        <f>Surge_Predicted_Impact!$C$112</f>
        <v>0</v>
      </c>
      <c r="BX210" s="1">
        <f>Surge_Predicted_Impact!$C$113</f>
        <v>0</v>
      </c>
      <c r="BY210" s="152">
        <f>Surge_Predicted_Impact!$C$114</f>
        <v>0</v>
      </c>
      <c r="BZ210" s="152">
        <f>Surge_Predicted_Impact!$C$115</f>
        <v>0</v>
      </c>
      <c r="CA210" s="152">
        <f t="shared" si="100"/>
        <v>0</v>
      </c>
      <c r="CB210" s="1">
        <f>Surge_Predicted_Impact!$C$117</f>
        <v>0</v>
      </c>
      <c r="CC210" s="1">
        <f>Surge_Predicted_Impact!$C$118</f>
        <v>0</v>
      </c>
      <c r="CD210" s="1">
        <f>Surge_Predicted_Impact!$C$119</f>
        <v>0</v>
      </c>
      <c r="CE210" s="1">
        <f t="shared" si="101"/>
        <v>0</v>
      </c>
      <c r="CF210" s="152">
        <f>Surge_Predicted_Impact!$C$120</f>
        <v>0</v>
      </c>
      <c r="CH210" s="1">
        <f ca="1">D210*Surge_Predicted_Impact!$C$135</f>
        <v>27.768045810360306</v>
      </c>
      <c r="CI210" s="18">
        <f ca="1">(C210-C209)*Surge_Predicted_Impact!$C$135</f>
        <v>0.25289528814028017</v>
      </c>
      <c r="CJ210" s="18">
        <f ca="1">CJ209*(1- 1/Surge_Predicted_Impact!$C$137)+CI210</f>
        <v>6.4585576960832007</v>
      </c>
      <c r="CK210" s="18">
        <f t="shared" ca="1" si="79"/>
        <v>6.2056624079429206</v>
      </c>
      <c r="CL210" s="1">
        <f ca="1">CJ210*(1-Surge_Predicted_Impact!$C$136)</f>
        <v>5.4897740416707208</v>
      </c>
      <c r="CM210" s="1">
        <f ca="1">CJ210*(1+Surge_Predicted_Impact!$C$136)</f>
        <v>7.4273413504956807</v>
      </c>
      <c r="CN210" s="1">
        <f ca="1">CI210/Surge_Predicted_Impact!$C$138</f>
        <v>5.0579057628056034E-2</v>
      </c>
      <c r="CO210" s="1">
        <f ca="1">CK210/Surge_Predicted_Impact!$C$140</f>
        <v>0.24822649631771682</v>
      </c>
      <c r="CP210" s="1">
        <f t="shared" ca="1" si="80"/>
        <v>0.29880555394577285</v>
      </c>
      <c r="CQ210" s="1">
        <f ca="1">CI210/(Surge_Predicted_Impact!$C$138 + Surge_Predicted_Impact!$C$139)</f>
        <v>4.2149214690046698E-2</v>
      </c>
      <c r="CR210" s="1">
        <f ca="1">CK210/(Surge_Predicted_Impact!$C$140 + Surge_Predicted_Impact!$C$141)</f>
        <v>0.23867932338242001</v>
      </c>
      <c r="CS210" s="152">
        <f>Surge_Predicted_Impact!$C$151</f>
        <v>12000</v>
      </c>
      <c r="CT210" s="152"/>
      <c r="CU210" s="1">
        <f ca="1">Surge_Predicted_Impact!$C$146*(Calculation!E210-Calculation!H210)</f>
        <v>1.4864143672083108E-5</v>
      </c>
      <c r="CV210" s="1">
        <f ca="1">H209*1/Surge_Predicted_Impact!$C$60</f>
        <v>3.8327225557017591E-3</v>
      </c>
      <c r="CW210" s="1">
        <f ca="1">CV210*Surge_Predicted_Impact!$C$144+CU210</f>
        <v>2.0650027145717109E-4</v>
      </c>
      <c r="CX210" s="1">
        <f ca="1">CX209*(1-1/Surge_Predicted_Impact!$C$147)+CW209</f>
        <v>0.7340335519211747</v>
      </c>
      <c r="CY210" s="1">
        <f ca="1">$CX210*(1-Surge_Predicted_Impact!$C$145)</f>
        <v>0.55052516394088102</v>
      </c>
      <c r="CZ210" s="1">
        <f ca="1">$CX210*(1+Surge_Predicted_Impact!$C$145)</f>
        <v>0.91754193990146837</v>
      </c>
      <c r="DA210" s="1">
        <f ca="1">CX210/Surge_Predicted_Impact!$C$148</f>
        <v>0.24467785064039158</v>
      </c>
      <c r="DB210" s="152">
        <f>Surge_Predicted_Impact!$C$152</f>
        <v>0</v>
      </c>
    </row>
    <row r="211" spans="2:106" x14ac:dyDescent="0.25">
      <c r="B211" s="30">
        <f t="shared" si="81"/>
        <v>44100</v>
      </c>
      <c r="C211" s="18">
        <f ca="1">INDIRECT(_xlfn.CONCAT(EpidemiologicalModel_Selection!$C$2,"!",EpidemiologicalModel_Selection!$C$5,ROW()-1))</f>
        <v>73743.472570889964</v>
      </c>
      <c r="D211" s="18">
        <f ca="1">INDIRECT(_xlfn.CONCAT(EpidemiologicalModel_Selection!$C$2,"!",EpidemiologicalModel_Selection!$C$3,ROW()-1))</f>
        <v>2.602160146660935</v>
      </c>
      <c r="E211" s="37">
        <f ca="1">INDIRECT(_xlfn.CONCAT(EpidemiologicalModel_Selection!$C$2,"!",EpidemiologicalModel_Selection!$C$4,ROW()-1))</f>
        <v>2.369874998476007E-2</v>
      </c>
      <c r="F211" s="37">
        <f ca="1">E211*Surge_Predicted_Impact!$D$53</f>
        <v>2.009653998707654E-3</v>
      </c>
      <c r="G211" s="6">
        <f t="shared" ca="1" si="82"/>
        <v>2.3558986036711357E-2</v>
      </c>
      <c r="H211" s="24">
        <f ca="1">H210*(1-1/Surge_Predicted_Impact!$C$60)+F211</f>
        <v>2.3558986036711357E-2</v>
      </c>
      <c r="I211" s="24">
        <f ca="1">(1-Surge_Predicted_Impact!$C$68)*Calculation!O210</f>
        <v>2.1300688837439089E-3</v>
      </c>
      <c r="J211" s="24">
        <f ca="1">I211+(J210*(1-1/Surge_Predicted_Impact!$C$63))</f>
        <v>2.555556555671077E-2</v>
      </c>
      <c r="K211" s="24">
        <f ca="1">(1/Surge_Predicted_Impact!$C$62)*Calculation!L210</f>
        <v>9.799215703679906E-4</v>
      </c>
      <c r="L211" s="24">
        <f ca="1">M211+L210*(1-1/Surge_Predicted_Impact!$C$62)</f>
        <v>1.1006645273901593E-2</v>
      </c>
      <c r="M211" s="1">
        <f ca="1">E211*Surge_Predicted_Impact!$D$55</f>
        <v>2.2750799985369691E-4</v>
      </c>
      <c r="N211" s="6">
        <f ca="1">N210*(1-1/Surge_Predicted_Impact!$C$64)+K211</f>
        <v>1.5141341443221386E-2</v>
      </c>
      <c r="O211" s="24">
        <f ca="1">N210*1/Surge_Predicted_Impact!$C$64</f>
        <v>2.0230599818361994E-3</v>
      </c>
      <c r="P211" s="1">
        <f ca="1">E211*Surge_Predicted_Impact!$D$54</f>
        <v>1.5546379990002603E-3</v>
      </c>
      <c r="Q211" s="1">
        <f ca="1">Q210*(1-1/Surge_Predicted_Impact!$C$61)+P211</f>
        <v>0.17070170562096965</v>
      </c>
      <c r="R211" s="6">
        <f t="shared" ca="1" si="83"/>
        <v>0.20726391645158201</v>
      </c>
      <c r="S211" s="1">
        <f ca="1">E211*Surge_Predicted_Impact!$D$56</f>
        <v>1.1375399992684845E-6</v>
      </c>
      <c r="T211" s="6">
        <f ca="1">T210*(1-1/Surge_Predicted_Impact!$C$65)+S211</f>
        <v>2.903850924620449E-5</v>
      </c>
      <c r="U211" s="1">
        <f ca="1">E211*Surge_Predicted_Impact!$D$57</f>
        <v>1.8200639988295752E-6</v>
      </c>
      <c r="V211" s="6">
        <f ca="1">U210*(1-1/Surge_Predicted_Impact!$C$66)+U211</f>
        <v>1.8200639988295752E-6</v>
      </c>
      <c r="W211" s="5">
        <f>Surge_Predicted_Impact!$C$72</f>
        <v>0</v>
      </c>
      <c r="X211" s="160">
        <f>Surge_Predicted_Impact!$C$73</f>
        <v>0</v>
      </c>
      <c r="Y211" s="5">
        <f>Surge_Predicted_Impact!$C$74</f>
        <v>0</v>
      </c>
      <c r="Z211" s="5">
        <f>Surge_Predicted_Impact!$C$75</f>
        <v>0</v>
      </c>
      <c r="AA211" s="5">
        <f>Surge_Predicted_Impact!$C$76</f>
        <v>0</v>
      </c>
      <c r="AC211" s="18">
        <f ca="1">_xlfn.CEILING.MATH(G211/Surge_Predicted_Impact!$C$92)*(24/Surge_Predicted_Impact!$C$89)*(7/Surge_Predicted_Impact!$C$90)</f>
        <v>5.25</v>
      </c>
      <c r="AD211" s="18">
        <f ca="1">_xlfn.CEILING.MATH(R211/Surge_Predicted_Impact!$C$93)*(24/Surge_Predicted_Impact!$C$89)*(7/Surge_Predicted_Impact!$C$90)</f>
        <v>5.25</v>
      </c>
      <c r="AE211" s="1">
        <f t="shared" ca="1" si="88"/>
        <v>10.5</v>
      </c>
      <c r="AF211" s="1">
        <f ca="1">_xlfn.CEILING.MATH(N211/Surge_Predicted_Impact!$C$94)*24/Surge_Predicted_Impact!$C$89*7/Surge_Predicted_Impact!$C$90</f>
        <v>5.25</v>
      </c>
      <c r="AG211" s="1">
        <f ca="1">_xlfn.CEILING.MATH(T211/Surge_Predicted_Impact!$C$95)*24/Surge_Predicted_Impact!$C$89*7/Surge_Predicted_Impact!$C$90</f>
        <v>5.25</v>
      </c>
      <c r="AH211" s="1">
        <f ca="1">_xlfn.CEILING.MATH(V211/Surge_Predicted_Impact!$C$96)*24/Surge_Predicted_Impact!$C$89*7/Surge_Predicted_Impact!$C$90</f>
        <v>5.25</v>
      </c>
      <c r="AI211" s="18">
        <f t="shared" ca="1" si="89"/>
        <v>26.25</v>
      </c>
      <c r="AJ211" s="41"/>
      <c r="AK211" s="23">
        <f ca="1">_xlfn.CEILING.MATH(G211/Surge_Predicted_Impact!$C$103)*24/Surge_Predicted_Impact!$C$100*7/Surge_Predicted_Impact!$C$101</f>
        <v>5.25</v>
      </c>
      <c r="AL211" s="23">
        <f ca="1">_xlfn.CEILING.MATH(R211/Surge_Predicted_Impact!$C$104)*24/Surge_Predicted_Impact!$C$100*7/Surge_Predicted_Impact!$C$101</f>
        <v>5.25</v>
      </c>
      <c r="AM211" s="23">
        <f ca="1">_xlfn.CEILING.MATH(N211/Surge_Predicted_Impact!$C$105)*24/Surge_Predicted_Impact!$C$100*7/Surge_Predicted_Impact!$C$101</f>
        <v>5.25</v>
      </c>
      <c r="AN211" s="23">
        <f ca="1">_xlfn.CEILING.MATH(T211/Surge_Predicted_Impact!$C$106)*24/Surge_Predicted_Impact!$C$100*7/Surge_Predicted_Impact!$C$101</f>
        <v>5.25</v>
      </c>
      <c r="AO211" s="23">
        <f ca="1">_xlfn.CEILING.MATH(V211/Surge_Predicted_Impact!$C$107)*24/Surge_Predicted_Impact!$C$100*7/Surge_Predicted_Impact!$C$101</f>
        <v>5.25</v>
      </c>
      <c r="AP211" s="1">
        <f t="shared" ca="1" si="90"/>
        <v>26.25</v>
      </c>
      <c r="AQ211" s="3"/>
      <c r="AR211" s="38">
        <f ca="1">G211/Surge_Predicted_Impact!$C$81</f>
        <v>7.8529953455704522E-3</v>
      </c>
      <c r="AS211" s="38">
        <f ca="1">$R211/Surge_Predicted_Impact!$C$82</f>
        <v>0.10363195822579101</v>
      </c>
      <c r="AT211" s="38">
        <f t="shared" ca="1" si="91"/>
        <v>0.11148495357136146</v>
      </c>
      <c r="AU211" s="38">
        <f ca="1">N211/Surge_Predicted_Impact!$C$83</f>
        <v>7.5706707216106929E-3</v>
      </c>
      <c r="AV211" s="38">
        <f ca="1">T211/Surge_Predicted_Impact!$C$84</f>
        <v>1.4519254623102245E-5</v>
      </c>
      <c r="AW211" s="38">
        <f ca="1">V211/Surge_Predicted_Impact!$C$85</f>
        <v>4.5501599970739379E-7</v>
      </c>
      <c r="AX211" s="38">
        <f t="shared" ca="1" si="92"/>
        <v>0.11907059856359496</v>
      </c>
      <c r="AZ211" s="1">
        <f ca="1">(AE211-BA210)*Surge_Predicted_Impact!$C$124</f>
        <v>9.1339603958088503E-2</v>
      </c>
      <c r="BA211" s="1">
        <f ca="1">BA210*(1-1/Surge_Predicted_Impact!$C$125)+AZ211</f>
        <v>1.3598049507070133</v>
      </c>
      <c r="BB211" s="37">
        <f t="shared" ca="1" si="93"/>
        <v>11.859804950707014</v>
      </c>
      <c r="BC211" s="1">
        <f ca="1">(AF211-BD210)*Surge_Predicted_Impact!$C$124</f>
        <v>4.5929883248669187E-2</v>
      </c>
      <c r="BD211" s="1">
        <f ca="1">BD210*(1-1/Surge_Predicted_Impact!$C$125)+BC211</f>
        <v>0.65601215301510218</v>
      </c>
      <c r="BE211" s="37">
        <f t="shared" ca="1" si="94"/>
        <v>5.9060121530151024</v>
      </c>
      <c r="BF211" s="1">
        <f ca="1">(AI211-BG210)*Surge_Predicted_Impact!$C$124</f>
        <v>0.22937474219499634</v>
      </c>
      <c r="BG211" s="1">
        <f ca="1">BG210*(1-1/Surge_Predicted_Impact!$C$125)+BF211</f>
        <v>3.3052915383739072</v>
      </c>
      <c r="BH211" s="37">
        <f t="shared" ca="1" si="95"/>
        <v>29.555291538373908</v>
      </c>
      <c r="BJ211" s="1">
        <f ca="1">(AT211-BK210)*Surge_Predicted_Impact!$C$124</f>
        <v>5.2876357753274701E-4</v>
      </c>
      <c r="BK211" s="1">
        <f ca="1">BK210*(1-1/Surge_Predicted_Impact!$C$125)+BJ211</f>
        <v>5.4951031122899022E-2</v>
      </c>
      <c r="BL211" s="37">
        <f t="shared" ca="1" si="96"/>
        <v>0.16643598469426046</v>
      </c>
      <c r="BM211" s="1">
        <f ca="1">(AU211-BN210)*Surge_Predicted_Impact!$C$124</f>
        <v>3.2159983859793374E-5</v>
      </c>
      <c r="BN211" s="1">
        <f ca="1">BN210*(1-1/Surge_Predicted_Impact!$C$125)+BM211</f>
        <v>4.075784295517481E-3</v>
      </c>
      <c r="BO211" s="37">
        <f t="shared" ca="1" si="97"/>
        <v>1.1646455017128174E-2</v>
      </c>
      <c r="BP211" s="1">
        <f ca="1">(AX211-AY210)*Surge_Predicted_Impact!$C$124</f>
        <v>1.1907059856359496E-3</v>
      </c>
      <c r="BQ211" s="1">
        <f ca="1">BQ210*(1-1/Surge_Predicted_Impact!$C$125)+BP211</f>
        <v>0.10288261954043532</v>
      </c>
      <c r="BR211" s="1">
        <f t="shared" ca="1" si="98"/>
        <v>0.22195321810403029</v>
      </c>
      <c r="BS211" s="1">
        <f ca="1">(AP211-AQ210)*Surge_Predicted_Impact!$C$124</f>
        <v>0.26250000000000001</v>
      </c>
      <c r="BT211" s="1">
        <f ca="1">BT210*(1-1/Surge_Predicted_Impact!$C$125)+BS211</f>
        <v>3.7654829521062538</v>
      </c>
      <c r="BU211" s="1">
        <f t="shared" ca="1" si="99"/>
        <v>30.015482952106254</v>
      </c>
      <c r="BW211" s="1">
        <f>Surge_Predicted_Impact!$C$112</f>
        <v>0</v>
      </c>
      <c r="BX211" s="1">
        <f>Surge_Predicted_Impact!$C$113</f>
        <v>0</v>
      </c>
      <c r="BY211" s="152">
        <f>Surge_Predicted_Impact!$C$114</f>
        <v>0</v>
      </c>
      <c r="BZ211" s="152">
        <f>Surge_Predicted_Impact!$C$115</f>
        <v>0</v>
      </c>
      <c r="CA211" s="152">
        <f t="shared" si="100"/>
        <v>0</v>
      </c>
      <c r="CB211" s="1">
        <f>Surge_Predicted_Impact!$C$117</f>
        <v>0</v>
      </c>
      <c r="CC211" s="1">
        <f>Surge_Predicted_Impact!$C$118</f>
        <v>0</v>
      </c>
      <c r="CD211" s="1">
        <f>Surge_Predicted_Impact!$C$119</f>
        <v>0</v>
      </c>
      <c r="CE211" s="1">
        <f t="shared" si="101"/>
        <v>0</v>
      </c>
      <c r="CF211" s="152">
        <f>Surge_Predicted_Impact!$C$120</f>
        <v>0</v>
      </c>
      <c r="CH211" s="1">
        <f ca="1">D211*Surge_Predicted_Impact!$C$135</f>
        <v>26.021601466609351</v>
      </c>
      <c r="CI211" s="18">
        <f ca="1">(C211-C210)*Surge_Predicted_Impact!$C$135</f>
        <v>0.23698749981122091</v>
      </c>
      <c r="CJ211" s="18">
        <f ca="1">CJ210*(1- 1/Surge_Predicted_Impact!$C$137)+CI211</f>
        <v>6.0496894262861014</v>
      </c>
      <c r="CK211" s="18">
        <f t="shared" ca="1" si="79"/>
        <v>5.8127019264748805</v>
      </c>
      <c r="CL211" s="1">
        <f ca="1">CJ211*(1-Surge_Predicted_Impact!$C$136)</f>
        <v>5.1422360123431856</v>
      </c>
      <c r="CM211" s="1">
        <f ca="1">CJ211*(1+Surge_Predicted_Impact!$C$136)</f>
        <v>6.9571428402290163</v>
      </c>
      <c r="CN211" s="1">
        <f ca="1">CI211/Surge_Predicted_Impact!$C$138</f>
        <v>4.7397499962244183E-2</v>
      </c>
      <c r="CO211" s="1">
        <f ca="1">CK211/Surge_Predicted_Impact!$C$140</f>
        <v>0.23250807705899523</v>
      </c>
      <c r="CP211" s="1">
        <f t="shared" ca="1" si="80"/>
        <v>0.27990557702123942</v>
      </c>
      <c r="CQ211" s="1">
        <f ca="1">CI211/(Surge_Predicted_Impact!$C$138 + Surge_Predicted_Impact!$C$139)</f>
        <v>3.9497916635203488E-2</v>
      </c>
      <c r="CR211" s="1">
        <f ca="1">CK211/(Surge_Predicted_Impact!$C$140 + Surge_Predicted_Impact!$C$141)</f>
        <v>0.22356545871057232</v>
      </c>
      <c r="CS211" s="152">
        <f>Surge_Predicted_Impact!$C$151</f>
        <v>12000</v>
      </c>
      <c r="CT211" s="152"/>
      <c r="CU211" s="1">
        <f ca="1">Surge_Predicted_Impact!$C$146*(Calculation!E211-Calculation!H211)</f>
        <v>1.3976394804871355E-5</v>
      </c>
      <c r="CV211" s="1">
        <f ca="1">H210*1/Surge_Predicted_Impact!$C$60</f>
        <v>3.5915553396672832E-3</v>
      </c>
      <c r="CW211" s="1">
        <f ca="1">CV211*Surge_Predicted_Impact!$C$144+CU211</f>
        <v>1.9355416178823553E-4</v>
      </c>
      <c r="CX211" s="1">
        <f ca="1">CX210*(1-1/Surge_Predicted_Impact!$C$147)+CW210</f>
        <v>0.69753837459657309</v>
      </c>
      <c r="CY211" s="1">
        <f ca="1">$CX211*(1-Surge_Predicted_Impact!$C$145)</f>
        <v>0.52315378094742981</v>
      </c>
      <c r="CZ211" s="1">
        <f ca="1">$CX211*(1+Surge_Predicted_Impact!$C$145)</f>
        <v>0.87192296824571636</v>
      </c>
      <c r="DA211" s="1">
        <f ca="1">CX211/Surge_Predicted_Impact!$C$148</f>
        <v>0.23251279153219104</v>
      </c>
      <c r="DB211" s="152">
        <f>Surge_Predicted_Impact!$C$152</f>
        <v>0</v>
      </c>
    </row>
    <row r="212" spans="2:106" x14ac:dyDescent="0.25">
      <c r="B212" s="30">
        <f t="shared" si="81"/>
        <v>44101</v>
      </c>
      <c r="C212" s="18">
        <f ca="1">INDIRECT(_xlfn.CONCAT(EpidemiologicalModel_Selection!$C$2,"!",EpidemiologicalModel_Selection!$C$5,ROW()-1))</f>
        <v>73743.494778936452</v>
      </c>
      <c r="D212" s="18">
        <f ca="1">INDIRECT(_xlfn.CONCAT(EpidemiologicalModel_Selection!$C$2,"!",EpidemiologicalModel_Selection!$C$3,ROW()-1))</f>
        <v>2.4384996112537536</v>
      </c>
      <c r="E212" s="37">
        <f ca="1">INDIRECT(_xlfn.CONCAT(EpidemiologicalModel_Selection!$C$2,"!",EpidemiologicalModel_Selection!$C$4,ROW()-1))</f>
        <v>2.2208046497325995E-2</v>
      </c>
      <c r="F212" s="37">
        <f ca="1">E212*Surge_Predicted_Impact!$D$53</f>
        <v>1.8832423429732445E-3</v>
      </c>
      <c r="G212" s="6">
        <f t="shared" ca="1" si="82"/>
        <v>2.2076658945868695E-2</v>
      </c>
      <c r="H212" s="24">
        <f ca="1">H211*(1-1/Surge_Predicted_Impact!$C$60)+F212</f>
        <v>2.2076658945868695E-2</v>
      </c>
      <c r="I212" s="24">
        <f ca="1">(1-Surge_Predicted_Impact!$C$68)*Calculation!O211</f>
        <v>1.9927140821086563E-3</v>
      </c>
      <c r="J212" s="24">
        <f ca="1">I212+(J211*(1-1/Surge_Predicted_Impact!$C$63))</f>
        <v>2.3897484559289316E-2</v>
      </c>
      <c r="K212" s="24">
        <f ca="1">(1/Surge_Predicted_Impact!$C$62)*Calculation!L211</f>
        <v>9.1722043949179935E-4</v>
      </c>
      <c r="L212" s="24">
        <f ca="1">M212+L211*(1-1/Surge_Predicted_Impact!$C$62)</f>
        <v>1.0302622080784122E-2</v>
      </c>
      <c r="M212" s="1">
        <f ca="1">E212*Surge_Predicted_Impact!$D$55</f>
        <v>2.1319724637432978E-4</v>
      </c>
      <c r="N212" s="6">
        <f ca="1">N211*(1-1/Surge_Predicted_Impact!$C$64)+K212</f>
        <v>1.4165894202310512E-2</v>
      </c>
      <c r="O212" s="24">
        <f ca="1">N211*1/Surge_Predicted_Impact!$C$64</f>
        <v>1.8926676804026732E-3</v>
      </c>
      <c r="P212" s="1">
        <f ca="1">E212*Surge_Predicted_Impact!$D$54</f>
        <v>1.456847850224585E-3</v>
      </c>
      <c r="Q212" s="1">
        <f ca="1">Q211*(1-1/Surge_Predicted_Impact!$C$61)+P212</f>
        <v>0.15996557449826784</v>
      </c>
      <c r="R212" s="6">
        <f t="shared" ca="1" si="83"/>
        <v>0.19416568113834126</v>
      </c>
      <c r="S212" s="1">
        <f ca="1">E212*Surge_Predicted_Impact!$D$56</f>
        <v>1.0659862318716487E-6</v>
      </c>
      <c r="T212" s="6">
        <f ca="1">T211*(1-1/Surge_Predicted_Impact!$C$65)+S212</f>
        <v>2.720064455345569E-5</v>
      </c>
      <c r="U212" s="1">
        <f ca="1">E212*Surge_Predicted_Impact!$D$57</f>
        <v>1.7055779709946381E-6</v>
      </c>
      <c r="V212" s="6">
        <f ca="1">U211*(1-1/Surge_Predicted_Impact!$C$66)+U212</f>
        <v>1.7055779709946381E-6</v>
      </c>
      <c r="W212" s="5">
        <f>Surge_Predicted_Impact!$C$72</f>
        <v>0</v>
      </c>
      <c r="X212" s="160">
        <f>Surge_Predicted_Impact!$C$73</f>
        <v>0</v>
      </c>
      <c r="Y212" s="5">
        <f>Surge_Predicted_Impact!$C$74</f>
        <v>0</v>
      </c>
      <c r="Z212" s="5">
        <f>Surge_Predicted_Impact!$C$75</f>
        <v>0</v>
      </c>
      <c r="AA212" s="5">
        <f>Surge_Predicted_Impact!$C$76</f>
        <v>0</v>
      </c>
      <c r="AC212" s="18">
        <f ca="1">_xlfn.CEILING.MATH(G212/Surge_Predicted_Impact!$C$92)*(24/Surge_Predicted_Impact!$C$89)*(7/Surge_Predicted_Impact!$C$90)</f>
        <v>5.25</v>
      </c>
      <c r="AD212" s="18">
        <f ca="1">_xlfn.CEILING.MATH(R212/Surge_Predicted_Impact!$C$93)*(24/Surge_Predicted_Impact!$C$89)*(7/Surge_Predicted_Impact!$C$90)</f>
        <v>5.25</v>
      </c>
      <c r="AE212" s="1">
        <f t="shared" ca="1" si="88"/>
        <v>10.5</v>
      </c>
      <c r="AF212" s="1">
        <f ca="1">_xlfn.CEILING.MATH(N212/Surge_Predicted_Impact!$C$94)*24/Surge_Predicted_Impact!$C$89*7/Surge_Predicted_Impact!$C$90</f>
        <v>5.25</v>
      </c>
      <c r="AG212" s="1">
        <f ca="1">_xlfn.CEILING.MATH(T212/Surge_Predicted_Impact!$C$95)*24/Surge_Predicted_Impact!$C$89*7/Surge_Predicted_Impact!$C$90</f>
        <v>5.25</v>
      </c>
      <c r="AH212" s="1">
        <f ca="1">_xlfn.CEILING.MATH(V212/Surge_Predicted_Impact!$C$96)*24/Surge_Predicted_Impact!$C$89*7/Surge_Predicted_Impact!$C$90</f>
        <v>5.25</v>
      </c>
      <c r="AI212" s="18">
        <f t="shared" ca="1" si="89"/>
        <v>26.25</v>
      </c>
      <c r="AJ212" s="41"/>
      <c r="AK212" s="23">
        <f ca="1">_xlfn.CEILING.MATH(G212/Surge_Predicted_Impact!$C$103)*24/Surge_Predicted_Impact!$C$100*7/Surge_Predicted_Impact!$C$101</f>
        <v>5.25</v>
      </c>
      <c r="AL212" s="23">
        <f ca="1">_xlfn.CEILING.MATH(R212/Surge_Predicted_Impact!$C$104)*24/Surge_Predicted_Impact!$C$100*7/Surge_Predicted_Impact!$C$101</f>
        <v>5.25</v>
      </c>
      <c r="AM212" s="23">
        <f ca="1">_xlfn.CEILING.MATH(N212/Surge_Predicted_Impact!$C$105)*24/Surge_Predicted_Impact!$C$100*7/Surge_Predicted_Impact!$C$101</f>
        <v>5.25</v>
      </c>
      <c r="AN212" s="23">
        <f ca="1">_xlfn.CEILING.MATH(T212/Surge_Predicted_Impact!$C$106)*24/Surge_Predicted_Impact!$C$100*7/Surge_Predicted_Impact!$C$101</f>
        <v>5.25</v>
      </c>
      <c r="AO212" s="23">
        <f ca="1">_xlfn.CEILING.MATH(V212/Surge_Predicted_Impact!$C$107)*24/Surge_Predicted_Impact!$C$100*7/Surge_Predicted_Impact!$C$101</f>
        <v>5.25</v>
      </c>
      <c r="AP212" s="1">
        <f t="shared" ca="1" si="90"/>
        <v>26.25</v>
      </c>
      <c r="AQ212" s="3"/>
      <c r="AR212" s="38">
        <f ca="1">G212/Surge_Predicted_Impact!$C$81</f>
        <v>7.3588863152895647E-3</v>
      </c>
      <c r="AS212" s="38">
        <f ca="1">$R212/Surge_Predicted_Impact!$C$82</f>
        <v>9.7082840569170631E-2</v>
      </c>
      <c r="AT212" s="38">
        <f t="shared" ca="1" si="91"/>
        <v>0.1044417268844602</v>
      </c>
      <c r="AU212" s="38">
        <f ca="1">N212/Surge_Predicted_Impact!$C$83</f>
        <v>7.0829471011552561E-3</v>
      </c>
      <c r="AV212" s="38">
        <f ca="1">T212/Surge_Predicted_Impact!$C$84</f>
        <v>1.3600322276727845E-5</v>
      </c>
      <c r="AW212" s="38">
        <f ca="1">V212/Surge_Predicted_Impact!$C$85</f>
        <v>4.2639449274865953E-7</v>
      </c>
      <c r="AX212" s="38">
        <f t="shared" ca="1" si="92"/>
        <v>0.11153870070238493</v>
      </c>
      <c r="AZ212" s="1">
        <f ca="1">(AE212-BA211)*Surge_Predicted_Impact!$C$124</f>
        <v>9.1401950492929859E-2</v>
      </c>
      <c r="BA212" s="1">
        <f ca="1">BA211*(1-1/Surge_Predicted_Impact!$C$125)+AZ212</f>
        <v>1.3540779761494421</v>
      </c>
      <c r="BB212" s="37">
        <f t="shared" ca="1" si="93"/>
        <v>11.854077976149442</v>
      </c>
      <c r="BC212" s="1">
        <f ca="1">(AF212-BD211)*Surge_Predicted_Impact!$C$124</f>
        <v>4.5939878469848976E-2</v>
      </c>
      <c r="BD212" s="1">
        <f ca="1">BD211*(1-1/Surge_Predicted_Impact!$C$125)+BC212</f>
        <v>0.65509402055530097</v>
      </c>
      <c r="BE212" s="37">
        <f t="shared" ca="1" si="94"/>
        <v>5.9050940205553006</v>
      </c>
      <c r="BF212" s="1">
        <f ca="1">(AI212-BG211)*Surge_Predicted_Impact!$C$124</f>
        <v>0.22944708461626093</v>
      </c>
      <c r="BG212" s="1">
        <f ca="1">BG211*(1-1/Surge_Predicted_Impact!$C$125)+BF212</f>
        <v>3.2986463702491751</v>
      </c>
      <c r="BH212" s="37">
        <f t="shared" ca="1" si="95"/>
        <v>29.548646370249173</v>
      </c>
      <c r="BJ212" s="1">
        <f ca="1">(AT212-BK211)*Surge_Predicted_Impact!$C$124</f>
        <v>4.9490695761561173E-4</v>
      </c>
      <c r="BK212" s="1">
        <f ca="1">BK211*(1-1/Surge_Predicted_Impact!$C$125)+BJ212</f>
        <v>5.1520864428878994E-2</v>
      </c>
      <c r="BL212" s="37">
        <f t="shared" ca="1" si="96"/>
        <v>0.1559625913133392</v>
      </c>
      <c r="BM212" s="1">
        <f ca="1">(AU212-BN211)*Surge_Predicted_Impact!$C$124</f>
        <v>3.0071628056377752E-5</v>
      </c>
      <c r="BN212" s="1">
        <f ca="1">BN211*(1-1/Surge_Predicted_Impact!$C$125)+BM212</f>
        <v>3.8147284738940389E-3</v>
      </c>
      <c r="BO212" s="37">
        <f t="shared" ca="1" si="97"/>
        <v>1.0897675575049295E-2</v>
      </c>
      <c r="BP212" s="1">
        <f ca="1">(AX212-AY211)*Surge_Predicted_Impact!$C$124</f>
        <v>1.1153870070238494E-3</v>
      </c>
      <c r="BQ212" s="1">
        <f ca="1">BQ211*(1-1/Surge_Predicted_Impact!$C$125)+BP212</f>
        <v>9.6649248008856645E-2</v>
      </c>
      <c r="BR212" s="1">
        <f t="shared" ca="1" si="98"/>
        <v>0.20818794871124158</v>
      </c>
      <c r="BS212" s="1">
        <f ca="1">(AP212-AQ211)*Surge_Predicted_Impact!$C$124</f>
        <v>0.26250000000000001</v>
      </c>
      <c r="BT212" s="1">
        <f ca="1">BT211*(1-1/Surge_Predicted_Impact!$C$125)+BS212</f>
        <v>3.7590198840986644</v>
      </c>
      <c r="BU212" s="1">
        <f t="shared" ca="1" si="99"/>
        <v>30.009019884098663</v>
      </c>
      <c r="BW212" s="1">
        <f>Surge_Predicted_Impact!$C$112</f>
        <v>0</v>
      </c>
      <c r="BX212" s="1">
        <f>Surge_Predicted_Impact!$C$113</f>
        <v>0</v>
      </c>
      <c r="BY212" s="152">
        <f>Surge_Predicted_Impact!$C$114</f>
        <v>0</v>
      </c>
      <c r="BZ212" s="152">
        <f>Surge_Predicted_Impact!$C$115</f>
        <v>0</v>
      </c>
      <c r="CA212" s="152">
        <f t="shared" si="100"/>
        <v>0</v>
      </c>
      <c r="CB212" s="1">
        <f>Surge_Predicted_Impact!$C$117</f>
        <v>0</v>
      </c>
      <c r="CC212" s="1">
        <f>Surge_Predicted_Impact!$C$118</f>
        <v>0</v>
      </c>
      <c r="CD212" s="1">
        <f>Surge_Predicted_Impact!$C$119</f>
        <v>0</v>
      </c>
      <c r="CE212" s="1">
        <f t="shared" si="101"/>
        <v>0</v>
      </c>
      <c r="CF212" s="152">
        <f>Surge_Predicted_Impact!$C$120</f>
        <v>0</v>
      </c>
      <c r="CH212" s="1">
        <f ca="1">D212*Surge_Predicted_Impact!$C$135</f>
        <v>24.384996112537536</v>
      </c>
      <c r="CI212" s="18">
        <f ca="1">(C212-C211)*Surge_Predicted_Impact!$C$135</f>
        <v>0.22208046488231048</v>
      </c>
      <c r="CJ212" s="18">
        <f ca="1">CJ211*(1- 1/Surge_Predicted_Impact!$C$137)+CI212</f>
        <v>5.6668009485398017</v>
      </c>
      <c r="CK212" s="18">
        <f t="shared" ca="1" si="79"/>
        <v>5.4447204836574912</v>
      </c>
      <c r="CL212" s="1">
        <f ca="1">CJ212*(1-Surge_Predicted_Impact!$C$136)</f>
        <v>4.8167808062588309</v>
      </c>
      <c r="CM212" s="1">
        <f ca="1">CJ212*(1+Surge_Predicted_Impact!$C$136)</f>
        <v>6.5168210908207715</v>
      </c>
      <c r="CN212" s="1">
        <f ca="1">CI212/Surge_Predicted_Impact!$C$138</f>
        <v>4.4416092976462096E-2</v>
      </c>
      <c r="CO212" s="1">
        <f ca="1">CK212/Surge_Predicted_Impact!$C$140</f>
        <v>0.21778881934629965</v>
      </c>
      <c r="CP212" s="1">
        <f t="shared" ca="1" si="80"/>
        <v>0.26220491232276177</v>
      </c>
      <c r="CQ212" s="1">
        <f ca="1">CI212/(Surge_Predicted_Impact!$C$138 + Surge_Predicted_Impact!$C$139)</f>
        <v>3.7013410813718416E-2</v>
      </c>
      <c r="CR212" s="1">
        <f ca="1">CK212/(Surge_Predicted_Impact!$C$140 + Surge_Predicted_Impact!$C$141)</f>
        <v>0.20941232629451889</v>
      </c>
      <c r="CS212" s="152">
        <f>Surge_Predicted_Impact!$C$151</f>
        <v>12000</v>
      </c>
      <c r="CT212" s="152"/>
      <c r="CU212" s="1">
        <f ca="1">Surge_Predicted_Impact!$C$146*(Calculation!E212-Calculation!H212)</f>
        <v>1.3138755145730013E-5</v>
      </c>
      <c r="CV212" s="1">
        <f ca="1">H211*1/Surge_Predicted_Impact!$C$60</f>
        <v>3.3655694338159082E-3</v>
      </c>
      <c r="CW212" s="1">
        <f ca="1">CV212*Surge_Predicted_Impact!$C$144+CU212</f>
        <v>1.8141722683652544E-4</v>
      </c>
      <c r="CX212" s="1">
        <f ca="1">CX211*(1-1/Surge_Predicted_Impact!$C$147)+CW211</f>
        <v>0.66285501002853264</v>
      </c>
      <c r="CY212" s="1">
        <f ca="1">$CX212*(1-Surge_Predicted_Impact!$C$145)</f>
        <v>0.49714125752139948</v>
      </c>
      <c r="CZ212" s="1">
        <f ca="1">$CX212*(1+Surge_Predicted_Impact!$C$145)</f>
        <v>0.8285687625356658</v>
      </c>
      <c r="DA212" s="1">
        <f ca="1">CX212/Surge_Predicted_Impact!$C$148</f>
        <v>0.22095167000951088</v>
      </c>
      <c r="DB212" s="152">
        <f>Surge_Predicted_Impact!$C$152</f>
        <v>0</v>
      </c>
    </row>
    <row r="213" spans="2:106" x14ac:dyDescent="0.25">
      <c r="B213" s="30">
        <f t="shared" si="81"/>
        <v>44102</v>
      </c>
      <c r="C213" s="18">
        <f ca="1">INDIRECT(_xlfn.CONCAT(EpidemiologicalModel_Selection!$C$2,"!",EpidemiologicalModel_Selection!$C$5,ROW()-1))</f>
        <v>73743.515590057752</v>
      </c>
      <c r="D213" s="18">
        <f ca="1">INDIRECT(_xlfn.CONCAT(EpidemiologicalModel_Selection!$C$2,"!",EpidemiologicalModel_Selection!$C$3,ROW()-1))</f>
        <v>2.285132188886144</v>
      </c>
      <c r="E213" s="37">
        <f ca="1">INDIRECT(_xlfn.CONCAT(EpidemiologicalModel_Selection!$C$2,"!",EpidemiologicalModel_Selection!$C$4,ROW()-1))</f>
        <v>2.0811121293445468E-2</v>
      </c>
      <c r="F213" s="37">
        <f ca="1">E213*Surge_Predicted_Impact!$D$53</f>
        <v>1.7647830856841757E-3</v>
      </c>
      <c r="G213" s="6">
        <f t="shared" ca="1" si="82"/>
        <v>2.068763361071449E-2</v>
      </c>
      <c r="H213" s="24">
        <f ca="1">H212*(1-1/Surge_Predicted_Impact!$C$60)+F213</f>
        <v>2.068763361071449E-2</v>
      </c>
      <c r="I213" s="24">
        <f ca="1">(1-Surge_Predicted_Impact!$C$68)*Calculation!O212</f>
        <v>1.8642776651966331E-3</v>
      </c>
      <c r="J213" s="24">
        <f ca="1">I213+(J212*(1-1/Surge_Predicted_Impact!$C$63))</f>
        <v>2.2347835858873191E-2</v>
      </c>
      <c r="K213" s="24">
        <f ca="1">(1/Surge_Predicted_Impact!$C$62)*Calculation!L212</f>
        <v>8.5855184006534339E-4</v>
      </c>
      <c r="L213" s="24">
        <f ca="1">M213+L212*(1-1/Surge_Predicted_Impact!$C$62)</f>
        <v>9.643857005135854E-3</v>
      </c>
      <c r="M213" s="1">
        <f ca="1">E213*Surge_Predicted_Impact!$D$55</f>
        <v>1.9978676441707668E-4</v>
      </c>
      <c r="N213" s="6">
        <f ca="1">N212*(1-1/Surge_Predicted_Impact!$C$64)+K213</f>
        <v>1.3253709267087041E-2</v>
      </c>
      <c r="O213" s="24">
        <f ca="1">N212*1/Surge_Predicted_Impact!$C$64</f>
        <v>1.770736775288814E-3</v>
      </c>
      <c r="P213" s="1">
        <f ca="1">E213*Surge_Predicted_Impact!$D$54</f>
        <v>1.3652095568500225E-3</v>
      </c>
      <c r="Q213" s="1">
        <f ca="1">Q212*(1-1/Surge_Predicted_Impact!$C$61)+P213</f>
        <v>0.14990467159095588</v>
      </c>
      <c r="R213" s="6">
        <f t="shared" ca="1" si="83"/>
        <v>0.1818963644549649</v>
      </c>
      <c r="S213" s="1">
        <f ca="1">E213*Surge_Predicted_Impact!$D$56</f>
        <v>9.9893382208538342E-7</v>
      </c>
      <c r="T213" s="6">
        <f ca="1">T212*(1-1/Surge_Predicted_Impact!$C$65)+S213</f>
        <v>2.5479513920195504E-5</v>
      </c>
      <c r="U213" s="1">
        <f ca="1">E213*Surge_Predicted_Impact!$D$57</f>
        <v>1.5982941153366136E-6</v>
      </c>
      <c r="V213" s="6">
        <f ca="1">U212*(1-1/Surge_Predicted_Impact!$C$66)+U213</f>
        <v>1.5982941153366136E-6</v>
      </c>
      <c r="W213" s="5">
        <f>Surge_Predicted_Impact!$C$72</f>
        <v>0</v>
      </c>
      <c r="X213" s="160">
        <f>Surge_Predicted_Impact!$C$73</f>
        <v>0</v>
      </c>
      <c r="Y213" s="5">
        <f>Surge_Predicted_Impact!$C$74</f>
        <v>0</v>
      </c>
      <c r="Z213" s="5">
        <f>Surge_Predicted_Impact!$C$75</f>
        <v>0</v>
      </c>
      <c r="AA213" s="5">
        <f>Surge_Predicted_Impact!$C$76</f>
        <v>0</v>
      </c>
      <c r="AC213" s="18">
        <f ca="1">_xlfn.CEILING.MATH(G213/Surge_Predicted_Impact!$C$92)*(24/Surge_Predicted_Impact!$C$89)*(7/Surge_Predicted_Impact!$C$90)</f>
        <v>5.25</v>
      </c>
      <c r="AD213" s="18">
        <f ca="1">_xlfn.CEILING.MATH(R213/Surge_Predicted_Impact!$C$93)*(24/Surge_Predicted_Impact!$C$89)*(7/Surge_Predicted_Impact!$C$90)</f>
        <v>5.25</v>
      </c>
      <c r="AE213" s="1">
        <f t="shared" ca="1" si="88"/>
        <v>10.5</v>
      </c>
      <c r="AF213" s="1">
        <f ca="1">_xlfn.CEILING.MATH(N213/Surge_Predicted_Impact!$C$94)*24/Surge_Predicted_Impact!$C$89*7/Surge_Predicted_Impact!$C$90</f>
        <v>5.25</v>
      </c>
      <c r="AG213" s="1">
        <f ca="1">_xlfn.CEILING.MATH(T213/Surge_Predicted_Impact!$C$95)*24/Surge_Predicted_Impact!$C$89*7/Surge_Predicted_Impact!$C$90</f>
        <v>5.25</v>
      </c>
      <c r="AH213" s="1">
        <f ca="1">_xlfn.CEILING.MATH(V213/Surge_Predicted_Impact!$C$96)*24/Surge_Predicted_Impact!$C$89*7/Surge_Predicted_Impact!$C$90</f>
        <v>5.25</v>
      </c>
      <c r="AI213" s="18">
        <f t="shared" ca="1" si="89"/>
        <v>26.25</v>
      </c>
      <c r="AJ213" s="41"/>
      <c r="AK213" s="23">
        <f ca="1">_xlfn.CEILING.MATH(G213/Surge_Predicted_Impact!$C$103)*24/Surge_Predicted_Impact!$C$100*7/Surge_Predicted_Impact!$C$101</f>
        <v>5.25</v>
      </c>
      <c r="AL213" s="23">
        <f ca="1">_xlfn.CEILING.MATH(R213/Surge_Predicted_Impact!$C$104)*24/Surge_Predicted_Impact!$C$100*7/Surge_Predicted_Impact!$C$101</f>
        <v>5.25</v>
      </c>
      <c r="AM213" s="23">
        <f ca="1">_xlfn.CEILING.MATH(N213/Surge_Predicted_Impact!$C$105)*24/Surge_Predicted_Impact!$C$100*7/Surge_Predicted_Impact!$C$101</f>
        <v>5.25</v>
      </c>
      <c r="AN213" s="23">
        <f ca="1">_xlfn.CEILING.MATH(T213/Surge_Predicted_Impact!$C$106)*24/Surge_Predicted_Impact!$C$100*7/Surge_Predicted_Impact!$C$101</f>
        <v>5.25</v>
      </c>
      <c r="AO213" s="23">
        <f ca="1">_xlfn.CEILING.MATH(V213/Surge_Predicted_Impact!$C$107)*24/Surge_Predicted_Impact!$C$100*7/Surge_Predicted_Impact!$C$101</f>
        <v>5.25</v>
      </c>
      <c r="AP213" s="1">
        <f t="shared" ca="1" si="90"/>
        <v>26.25</v>
      </c>
      <c r="AQ213" s="3"/>
      <c r="AR213" s="38">
        <f ca="1">G213/Surge_Predicted_Impact!$C$81</f>
        <v>6.8958778702381636E-3</v>
      </c>
      <c r="AS213" s="38">
        <f ca="1">$R213/Surge_Predicted_Impact!$C$82</f>
        <v>9.0948182227482452E-2</v>
      </c>
      <c r="AT213" s="38">
        <f t="shared" ca="1" si="91"/>
        <v>9.784406009772062E-2</v>
      </c>
      <c r="AU213" s="38">
        <f ca="1">N213/Surge_Predicted_Impact!$C$83</f>
        <v>6.6268546335435203E-3</v>
      </c>
      <c r="AV213" s="38">
        <f ca="1">T213/Surge_Predicted_Impact!$C$84</f>
        <v>1.2739756960097752E-5</v>
      </c>
      <c r="AW213" s="38">
        <f ca="1">V213/Surge_Predicted_Impact!$C$85</f>
        <v>3.995735288341534E-7</v>
      </c>
      <c r="AX213" s="38">
        <f t="shared" ca="1" si="92"/>
        <v>0.10448405406175307</v>
      </c>
      <c r="AZ213" s="1">
        <f ca="1">(AE213-BA212)*Surge_Predicted_Impact!$C$124</f>
        <v>9.1459220238505584E-2</v>
      </c>
      <c r="BA213" s="1">
        <f ca="1">BA212*(1-1/Surge_Predicted_Impact!$C$125)+AZ213</f>
        <v>1.3488173409487019</v>
      </c>
      <c r="BB213" s="37">
        <f t="shared" ca="1" si="93"/>
        <v>11.848817340948703</v>
      </c>
      <c r="BC213" s="1">
        <f ca="1">(AF213-BD212)*Surge_Predicted_Impact!$C$124</f>
        <v>4.5949059794446995E-2</v>
      </c>
      <c r="BD213" s="1">
        <f ca="1">BD212*(1-1/Surge_Predicted_Impact!$C$125)+BC213</f>
        <v>0.65425065031008356</v>
      </c>
      <c r="BE213" s="37">
        <f t="shared" ca="1" si="94"/>
        <v>5.9042506503100833</v>
      </c>
      <c r="BF213" s="1">
        <f ca="1">(AI213-BG212)*Surge_Predicted_Impact!$C$124</f>
        <v>0.22951353629750826</v>
      </c>
      <c r="BG213" s="1">
        <f ca="1">BG212*(1-1/Surge_Predicted_Impact!$C$125)+BF213</f>
        <v>3.2925423086717425</v>
      </c>
      <c r="BH213" s="37">
        <f t="shared" ca="1" si="95"/>
        <v>29.542542308671742</v>
      </c>
      <c r="BJ213" s="1">
        <f ca="1">(AT213-BK212)*Surge_Predicted_Impact!$C$124</f>
        <v>4.6323195668841624E-4</v>
      </c>
      <c r="BK213" s="1">
        <f ca="1">BK212*(1-1/Surge_Predicted_Impact!$C$125)+BJ213</f>
        <v>4.8304034640647482E-2</v>
      </c>
      <c r="BL213" s="37">
        <f t="shared" ca="1" si="96"/>
        <v>0.1461480947383681</v>
      </c>
      <c r="BM213" s="1">
        <f ca="1">(AU213-BN212)*Surge_Predicted_Impact!$C$124</f>
        <v>2.8121261596494816E-5</v>
      </c>
      <c r="BN213" s="1">
        <f ca="1">BN212*(1-1/Surge_Predicted_Impact!$C$125)+BM213</f>
        <v>3.5703691302123881E-3</v>
      </c>
      <c r="BO213" s="37">
        <f t="shared" ca="1" si="97"/>
        <v>1.0197223763755908E-2</v>
      </c>
      <c r="BP213" s="1">
        <f ca="1">(AX213-AY212)*Surge_Predicted_Impact!$C$124</f>
        <v>1.0448405406175308E-3</v>
      </c>
      <c r="BQ213" s="1">
        <f ca="1">BQ212*(1-1/Surge_Predicted_Impact!$C$125)+BP213</f>
        <v>9.0790570834555842E-2</v>
      </c>
      <c r="BR213" s="1">
        <f t="shared" ca="1" si="98"/>
        <v>0.19527462489630892</v>
      </c>
      <c r="BS213" s="1">
        <f ca="1">(AP213-AQ212)*Surge_Predicted_Impact!$C$124</f>
        <v>0.26250000000000001</v>
      </c>
      <c r="BT213" s="1">
        <f ca="1">BT212*(1-1/Surge_Predicted_Impact!$C$125)+BS213</f>
        <v>3.753018463805903</v>
      </c>
      <c r="BU213" s="1">
        <f t="shared" ca="1" si="99"/>
        <v>30.003018463805901</v>
      </c>
      <c r="BW213" s="1">
        <f>Surge_Predicted_Impact!$C$112</f>
        <v>0</v>
      </c>
      <c r="BX213" s="1">
        <f>Surge_Predicted_Impact!$C$113</f>
        <v>0</v>
      </c>
      <c r="BY213" s="152">
        <f>Surge_Predicted_Impact!$C$114</f>
        <v>0</v>
      </c>
      <c r="BZ213" s="152">
        <f>Surge_Predicted_Impact!$C$115</f>
        <v>0</v>
      </c>
      <c r="CA213" s="152">
        <f t="shared" si="100"/>
        <v>0</v>
      </c>
      <c r="CB213" s="1">
        <f>Surge_Predicted_Impact!$C$117</f>
        <v>0</v>
      </c>
      <c r="CC213" s="1">
        <f>Surge_Predicted_Impact!$C$118</f>
        <v>0</v>
      </c>
      <c r="CD213" s="1">
        <f>Surge_Predicted_Impact!$C$119</f>
        <v>0</v>
      </c>
      <c r="CE213" s="1">
        <f t="shared" si="101"/>
        <v>0</v>
      </c>
      <c r="CF213" s="152">
        <f>Surge_Predicted_Impact!$C$120</f>
        <v>0</v>
      </c>
      <c r="CH213" s="1">
        <f ca="1">D213*Surge_Predicted_Impact!$C$135</f>
        <v>22.851321888861442</v>
      </c>
      <c r="CI213" s="18">
        <f ca="1">(C213-C212)*Surge_Predicted_Impact!$C$135</f>
        <v>0.20811121299630031</v>
      </c>
      <c r="CJ213" s="18">
        <f ca="1">CJ212*(1- 1/Surge_Predicted_Impact!$C$137)+CI213</f>
        <v>5.3082320666821223</v>
      </c>
      <c r="CK213" s="18">
        <f t="shared" ca="1" si="79"/>
        <v>5.100120853685822</v>
      </c>
      <c r="CL213" s="1">
        <f ca="1">CJ213*(1-Surge_Predicted_Impact!$C$136)</f>
        <v>4.5119972566798037</v>
      </c>
      <c r="CM213" s="1">
        <f ca="1">CJ213*(1+Surge_Predicted_Impact!$C$136)</f>
        <v>6.1044668766844401</v>
      </c>
      <c r="CN213" s="1">
        <f ca="1">CI213/Surge_Predicted_Impact!$C$138</f>
        <v>4.1622242599260062E-2</v>
      </c>
      <c r="CO213" s="1">
        <f ca="1">CK213/Surge_Predicted_Impact!$C$140</f>
        <v>0.20400483414743287</v>
      </c>
      <c r="CP213" s="1">
        <f t="shared" ca="1" si="80"/>
        <v>0.24562707674669293</v>
      </c>
      <c r="CQ213" s="1">
        <f ca="1">CI213/(Surge_Predicted_Impact!$C$138 + Surge_Predicted_Impact!$C$139)</f>
        <v>3.4685202166050054E-2</v>
      </c>
      <c r="CR213" s="1">
        <f ca="1">CK213/(Surge_Predicted_Impact!$C$140 + Surge_Predicted_Impact!$C$141)</f>
        <v>0.19615849437253161</v>
      </c>
      <c r="CS213" s="152">
        <f>Surge_Predicted_Impact!$C$151</f>
        <v>12000</v>
      </c>
      <c r="CT213" s="152"/>
      <c r="CU213" s="1">
        <f ca="1">Surge_Predicted_Impact!$C$146*(Calculation!E213-Calculation!H213)</f>
        <v>1.2348768273097791E-5</v>
      </c>
      <c r="CV213" s="1">
        <f ca="1">H212*1/Surge_Predicted_Impact!$C$60</f>
        <v>3.1538084208383851E-3</v>
      </c>
      <c r="CW213" s="1">
        <f ca="1">CV213*Surge_Predicted_Impact!$C$144+CU213</f>
        <v>1.7003918931501703E-4</v>
      </c>
      <c r="CX213" s="1">
        <f ca="1">CX212*(1-1/Surge_Predicted_Impact!$C$147)+CW212</f>
        <v>0.62989367675394248</v>
      </c>
      <c r="CY213" s="1">
        <f ca="1">$CX213*(1-Surge_Predicted_Impact!$C$145)</f>
        <v>0.47242025756545686</v>
      </c>
      <c r="CZ213" s="1">
        <f ca="1">$CX213*(1+Surge_Predicted_Impact!$C$145)</f>
        <v>0.78736709594242815</v>
      </c>
      <c r="DA213" s="1">
        <f ca="1">CX213/Surge_Predicted_Impact!$C$148</f>
        <v>0.20996455891798083</v>
      </c>
      <c r="DB213" s="152">
        <f>Surge_Predicted_Impact!$C$152</f>
        <v>0</v>
      </c>
    </row>
    <row r="214" spans="2:106" x14ac:dyDescent="0.25">
      <c r="B214" s="30">
        <f t="shared" si="81"/>
        <v>44103</v>
      </c>
      <c r="C214" s="18">
        <f ca="1">INDIRECT(_xlfn.CONCAT(EpidemiologicalModel_Selection!$C$2,"!",EpidemiologicalModel_Selection!$C$5,ROW()-1))</f>
        <v>73743.535092131468</v>
      </c>
      <c r="D214" s="18">
        <f ca="1">INDIRECT(_xlfn.CONCAT(EpidemiologicalModel_Selection!$C$2,"!",EpidemiologicalModel_Selection!$C$3,ROW()-1))</f>
        <v>2.141410534819169</v>
      </c>
      <c r="E214" s="37">
        <f ca="1">INDIRECT(_xlfn.CONCAT(EpidemiologicalModel_Selection!$C$2,"!",EpidemiologicalModel_Selection!$C$4,ROW()-1))</f>
        <v>1.9502073710827971E-2</v>
      </c>
      <c r="F214" s="37">
        <f ca="1">E214*Surge_Predicted_Impact!$D$53</f>
        <v>1.653775850678212E-3</v>
      </c>
      <c r="G214" s="6">
        <f t="shared" ca="1" si="82"/>
        <v>1.9386033231290633E-2</v>
      </c>
      <c r="H214" s="24">
        <f ca="1">H213*(1-1/Surge_Predicted_Impact!$C$60)+F214</f>
        <v>1.9386033231290633E-2</v>
      </c>
      <c r="I214" s="24">
        <f ca="1">(1-Surge_Predicted_Impact!$C$68)*Calculation!O213</f>
        <v>1.7441757236594819E-3</v>
      </c>
      <c r="J214" s="24">
        <f ca="1">I214+(J213*(1-1/Surge_Predicted_Impact!$C$63))</f>
        <v>2.0899463602693645E-2</v>
      </c>
      <c r="K214" s="24">
        <f ca="1">(1/Surge_Predicted_Impact!$C$62)*Calculation!L213</f>
        <v>8.0365475042798776E-4</v>
      </c>
      <c r="L214" s="24">
        <f ca="1">M214+L213*(1-1/Surge_Predicted_Impact!$C$62)</f>
        <v>9.0274221623318149E-3</v>
      </c>
      <c r="M214" s="1">
        <f ca="1">E214*Surge_Predicted_Impact!$D$55</f>
        <v>1.8721990762394871E-4</v>
      </c>
      <c r="N214" s="6">
        <f ca="1">N213*(1-1/Surge_Predicted_Impact!$C$64)+K214</f>
        <v>1.2400650359129149E-2</v>
      </c>
      <c r="O214" s="24">
        <f ca="1">N213*1/Surge_Predicted_Impact!$C$64</f>
        <v>1.6567136583858801E-3</v>
      </c>
      <c r="P214" s="1">
        <f ca="1">E214*Surge_Predicted_Impact!$D$54</f>
        <v>1.2793360354303148E-3</v>
      </c>
      <c r="Q214" s="1">
        <f ca="1">Q213*(1-1/Surge_Predicted_Impact!$C$61)+P214</f>
        <v>0.14047653108417507</v>
      </c>
      <c r="R214" s="6">
        <f t="shared" ca="1" si="83"/>
        <v>0.17040341684920055</v>
      </c>
      <c r="S214" s="1">
        <f ca="1">E214*Surge_Predicted_Impact!$D$56</f>
        <v>9.3609953811974361E-7</v>
      </c>
      <c r="T214" s="6">
        <f ca="1">T213*(1-1/Surge_Predicted_Impact!$C$65)+S214</f>
        <v>2.3867662066295698E-5</v>
      </c>
      <c r="U214" s="1">
        <f ca="1">E214*Surge_Predicted_Impact!$D$57</f>
        <v>1.4977592609915896E-6</v>
      </c>
      <c r="V214" s="6">
        <f ca="1">U213*(1-1/Surge_Predicted_Impact!$C$66)+U214</f>
        <v>1.4977592609915896E-6</v>
      </c>
      <c r="W214" s="5">
        <f>Surge_Predicted_Impact!$C$72</f>
        <v>0</v>
      </c>
      <c r="X214" s="160">
        <f>Surge_Predicted_Impact!$C$73</f>
        <v>0</v>
      </c>
      <c r="Y214" s="5">
        <f>Surge_Predicted_Impact!$C$74</f>
        <v>0</v>
      </c>
      <c r="Z214" s="5">
        <f>Surge_Predicted_Impact!$C$75</f>
        <v>0</v>
      </c>
      <c r="AA214" s="5">
        <f>Surge_Predicted_Impact!$C$76</f>
        <v>0</v>
      </c>
      <c r="AC214" s="18">
        <f ca="1">_xlfn.CEILING.MATH(G214/Surge_Predicted_Impact!$C$92)*(24/Surge_Predicted_Impact!$C$89)*(7/Surge_Predicted_Impact!$C$90)</f>
        <v>5.25</v>
      </c>
      <c r="AD214" s="18">
        <f ca="1">_xlfn.CEILING.MATH(R214/Surge_Predicted_Impact!$C$93)*(24/Surge_Predicted_Impact!$C$89)*(7/Surge_Predicted_Impact!$C$90)</f>
        <v>5.25</v>
      </c>
      <c r="AE214" s="1">
        <f t="shared" ca="1" si="88"/>
        <v>10.5</v>
      </c>
      <c r="AF214" s="1">
        <f ca="1">_xlfn.CEILING.MATH(N214/Surge_Predicted_Impact!$C$94)*24/Surge_Predicted_Impact!$C$89*7/Surge_Predicted_Impact!$C$90</f>
        <v>5.25</v>
      </c>
      <c r="AG214" s="1">
        <f ca="1">_xlfn.CEILING.MATH(T214/Surge_Predicted_Impact!$C$95)*24/Surge_Predicted_Impact!$C$89*7/Surge_Predicted_Impact!$C$90</f>
        <v>5.25</v>
      </c>
      <c r="AH214" s="1">
        <f ca="1">_xlfn.CEILING.MATH(V214/Surge_Predicted_Impact!$C$96)*24/Surge_Predicted_Impact!$C$89*7/Surge_Predicted_Impact!$C$90</f>
        <v>5.25</v>
      </c>
      <c r="AI214" s="18">
        <f t="shared" ca="1" si="89"/>
        <v>26.25</v>
      </c>
      <c r="AJ214" s="41"/>
      <c r="AK214" s="23">
        <f ca="1">_xlfn.CEILING.MATH(G214/Surge_Predicted_Impact!$C$103)*24/Surge_Predicted_Impact!$C$100*7/Surge_Predicted_Impact!$C$101</f>
        <v>5.25</v>
      </c>
      <c r="AL214" s="23">
        <f ca="1">_xlfn.CEILING.MATH(R214/Surge_Predicted_Impact!$C$104)*24/Surge_Predicted_Impact!$C$100*7/Surge_Predicted_Impact!$C$101</f>
        <v>5.25</v>
      </c>
      <c r="AM214" s="23">
        <f ca="1">_xlfn.CEILING.MATH(N214/Surge_Predicted_Impact!$C$105)*24/Surge_Predicted_Impact!$C$100*7/Surge_Predicted_Impact!$C$101</f>
        <v>5.25</v>
      </c>
      <c r="AN214" s="23">
        <f ca="1">_xlfn.CEILING.MATH(T214/Surge_Predicted_Impact!$C$106)*24/Surge_Predicted_Impact!$C$100*7/Surge_Predicted_Impact!$C$101</f>
        <v>5.25</v>
      </c>
      <c r="AO214" s="23">
        <f ca="1">_xlfn.CEILING.MATH(V214/Surge_Predicted_Impact!$C$107)*24/Surge_Predicted_Impact!$C$100*7/Surge_Predicted_Impact!$C$101</f>
        <v>5.25</v>
      </c>
      <c r="AP214" s="1">
        <f t="shared" ca="1" si="90"/>
        <v>26.25</v>
      </c>
      <c r="AQ214" s="3"/>
      <c r="AR214" s="38">
        <f ca="1">G214/Surge_Predicted_Impact!$C$81</f>
        <v>6.4620110770968776E-3</v>
      </c>
      <c r="AS214" s="38">
        <f ca="1">$R214/Surge_Predicted_Impact!$C$82</f>
        <v>8.5201708424600273E-2</v>
      </c>
      <c r="AT214" s="38">
        <f t="shared" ca="1" si="91"/>
        <v>9.1663719501697147E-2</v>
      </c>
      <c r="AU214" s="38">
        <f ca="1">N214/Surge_Predicted_Impact!$C$83</f>
        <v>6.2003251795645746E-3</v>
      </c>
      <c r="AV214" s="38">
        <f ca="1">T214/Surge_Predicted_Impact!$C$84</f>
        <v>1.1933831033147849E-5</v>
      </c>
      <c r="AW214" s="38">
        <f ca="1">V214/Surge_Predicted_Impact!$C$85</f>
        <v>3.744398152478974E-7</v>
      </c>
      <c r="AX214" s="38">
        <f t="shared" ca="1" si="92"/>
        <v>9.7876352952110113E-2</v>
      </c>
      <c r="AZ214" s="1">
        <f ca="1">(AE214-BA213)*Surge_Predicted_Impact!$C$124</f>
        <v>9.1511826590512976E-2</v>
      </c>
      <c r="BA214" s="1">
        <f ca="1">BA213*(1-1/Surge_Predicted_Impact!$C$125)+AZ214</f>
        <v>1.3439850717571649</v>
      </c>
      <c r="BB214" s="37">
        <f t="shared" ca="1" si="93"/>
        <v>11.843985071757166</v>
      </c>
      <c r="BC214" s="1">
        <f ca="1">(AF214-BD213)*Surge_Predicted_Impact!$C$124</f>
        <v>4.595749349689917E-2</v>
      </c>
      <c r="BD214" s="1">
        <f ca="1">BD213*(1-1/Surge_Predicted_Impact!$C$125)+BC214</f>
        <v>0.65347595449911966</v>
      </c>
      <c r="BE214" s="37">
        <f t="shared" ca="1" si="94"/>
        <v>5.90347595449912</v>
      </c>
      <c r="BF214" s="1">
        <f ca="1">(AI214-BG213)*Surge_Predicted_Impact!$C$124</f>
        <v>0.22957457691328259</v>
      </c>
      <c r="BG214" s="1">
        <f ca="1">BG213*(1-1/Surge_Predicted_Impact!$C$125)+BF214</f>
        <v>3.2869352921084718</v>
      </c>
      <c r="BH214" s="37">
        <f t="shared" ca="1" si="95"/>
        <v>29.53693529210847</v>
      </c>
      <c r="BJ214" s="1">
        <f ca="1">(AT214-BK213)*Surge_Predicted_Impact!$C$124</f>
        <v>4.3359684861049667E-4</v>
      </c>
      <c r="BK214" s="1">
        <f ca="1">BK213*(1-1/Surge_Predicted_Impact!$C$125)+BJ214</f>
        <v>4.5287343300640305E-2</v>
      </c>
      <c r="BL214" s="37">
        <f t="shared" ca="1" si="96"/>
        <v>0.13695106280233746</v>
      </c>
      <c r="BM214" s="1">
        <f ca="1">(AU214-BN213)*Surge_Predicted_Impact!$C$124</f>
        <v>2.6299560493521865E-5</v>
      </c>
      <c r="BN214" s="1">
        <f ca="1">BN213*(1-1/Surge_Predicted_Impact!$C$125)+BM214</f>
        <v>3.341642324262168E-3</v>
      </c>
      <c r="BO214" s="37">
        <f t="shared" ca="1" si="97"/>
        <v>9.5419675038267426E-3</v>
      </c>
      <c r="BP214" s="1">
        <f ca="1">(AX214-AY213)*Surge_Predicted_Impact!$C$124</f>
        <v>9.7876352952110113E-4</v>
      </c>
      <c r="BQ214" s="1">
        <f ca="1">BQ213*(1-1/Surge_Predicted_Impact!$C$125)+BP214</f>
        <v>8.5284293590180096E-2</v>
      </c>
      <c r="BR214" s="1">
        <f t="shared" ca="1" si="98"/>
        <v>0.1831606465422902</v>
      </c>
      <c r="BS214" s="1">
        <f ca="1">(AP214-AQ213)*Surge_Predicted_Impact!$C$124</f>
        <v>0.26250000000000001</v>
      </c>
      <c r="BT214" s="1">
        <f ca="1">BT213*(1-1/Surge_Predicted_Impact!$C$125)+BS214</f>
        <v>3.7474457163911961</v>
      </c>
      <c r="BU214" s="1">
        <f t="shared" ca="1" si="99"/>
        <v>29.997445716391198</v>
      </c>
      <c r="BW214" s="1">
        <f>Surge_Predicted_Impact!$C$112</f>
        <v>0</v>
      </c>
      <c r="BX214" s="1">
        <f>Surge_Predicted_Impact!$C$113</f>
        <v>0</v>
      </c>
      <c r="BY214" s="152">
        <f>Surge_Predicted_Impact!$C$114</f>
        <v>0</v>
      </c>
      <c r="BZ214" s="152">
        <f>Surge_Predicted_Impact!$C$115</f>
        <v>0</v>
      </c>
      <c r="CA214" s="152">
        <f t="shared" si="100"/>
        <v>0</v>
      </c>
      <c r="CB214" s="1">
        <f>Surge_Predicted_Impact!$C$117</f>
        <v>0</v>
      </c>
      <c r="CC214" s="1">
        <f>Surge_Predicted_Impact!$C$118</f>
        <v>0</v>
      </c>
      <c r="CD214" s="1">
        <f>Surge_Predicted_Impact!$C$119</f>
        <v>0</v>
      </c>
      <c r="CE214" s="1">
        <f t="shared" si="101"/>
        <v>0</v>
      </c>
      <c r="CF214" s="152">
        <f>Surge_Predicted_Impact!$C$120</f>
        <v>0</v>
      </c>
      <c r="CH214" s="1">
        <f ca="1">D214*Surge_Predicted_Impact!$C$135</f>
        <v>21.41410534819169</v>
      </c>
      <c r="CI214" s="18">
        <f ca="1">(C214-C213)*Surge_Predicted_Impact!$C$135</f>
        <v>0.19502073715557344</v>
      </c>
      <c r="CJ214" s="18">
        <f ca="1">CJ213*(1- 1/Surge_Predicted_Impact!$C$137)+CI214</f>
        <v>4.9724295971694836</v>
      </c>
      <c r="CK214" s="18">
        <f t="shared" ca="1" si="79"/>
        <v>4.7774088600139102</v>
      </c>
      <c r="CL214" s="1">
        <f ca="1">CJ214*(1-Surge_Predicted_Impact!$C$136)</f>
        <v>4.2265651575940613</v>
      </c>
      <c r="CM214" s="1">
        <f ca="1">CJ214*(1+Surge_Predicted_Impact!$C$136)</f>
        <v>5.718294036744906</v>
      </c>
      <c r="CN214" s="1">
        <f ca="1">CI214/Surge_Predicted_Impact!$C$138</f>
        <v>3.9004147431114689E-2</v>
      </c>
      <c r="CO214" s="1">
        <f ca="1">CK214/Surge_Predicted_Impact!$C$140</f>
        <v>0.19109635440055642</v>
      </c>
      <c r="CP214" s="1">
        <f t="shared" ca="1" si="80"/>
        <v>0.23010050183167111</v>
      </c>
      <c r="CQ214" s="1">
        <f ca="1">CI214/(Surge_Predicted_Impact!$C$138 + Surge_Predicted_Impact!$C$139)</f>
        <v>3.2503456192595571E-2</v>
      </c>
      <c r="CR214" s="1">
        <f ca="1">CK214/(Surge_Predicted_Impact!$C$140 + Surge_Predicted_Impact!$C$141)</f>
        <v>0.18374649461591963</v>
      </c>
      <c r="CS214" s="152">
        <f>Surge_Predicted_Impact!$C$151</f>
        <v>12000</v>
      </c>
      <c r="CT214" s="152"/>
      <c r="CU214" s="1">
        <f ca="1">Surge_Predicted_Impact!$C$146*(Calculation!E214-Calculation!H214)</f>
        <v>1.1604047953733821E-5</v>
      </c>
      <c r="CV214" s="1">
        <f ca="1">H213*1/Surge_Predicted_Impact!$C$60</f>
        <v>2.9553762301020698E-3</v>
      </c>
      <c r="CW214" s="1">
        <f ca="1">CV214*Surge_Predicted_Impact!$C$144+CU214</f>
        <v>1.5937285945883734E-4</v>
      </c>
      <c r="CX214" s="1">
        <f ca="1">CX213*(1-1/Surge_Predicted_Impact!$C$147)+CW213</f>
        <v>0.59856903210556034</v>
      </c>
      <c r="CY214" s="1">
        <f ca="1">$CX214*(1-Surge_Predicted_Impact!$C$145)</f>
        <v>0.44892677407917025</v>
      </c>
      <c r="CZ214" s="1">
        <f ca="1">$CX214*(1+Surge_Predicted_Impact!$C$145)</f>
        <v>0.74821129013195042</v>
      </c>
      <c r="DA214" s="1">
        <f ca="1">CX214/Surge_Predicted_Impact!$C$148</f>
        <v>0.19952301070185344</v>
      </c>
      <c r="DB214" s="152">
        <f>Surge_Predicted_Impact!$C$152</f>
        <v>0</v>
      </c>
    </row>
    <row r="215" spans="2:106" x14ac:dyDescent="0.25">
      <c r="B215" s="30">
        <f t="shared" si="81"/>
        <v>44104</v>
      </c>
      <c r="C215" s="18">
        <f ca="1">INDIRECT(_xlfn.CONCAT(EpidemiologicalModel_Selection!$C$2,"!",EpidemiologicalModel_Selection!$C$5,ROW()-1))</f>
        <v>73743.553367505971</v>
      </c>
      <c r="D215" s="18">
        <f ca="1">INDIRECT(_xlfn.CONCAT(EpidemiologicalModel_Selection!$C$2,"!",EpidemiologicalModel_Selection!$C$3,ROW()-1))</f>
        <v>2.0067280139840578</v>
      </c>
      <c r="E215" s="37">
        <f ca="1">INDIRECT(_xlfn.CONCAT(EpidemiologicalModel_Selection!$C$2,"!",EpidemiologicalModel_Selection!$C$4,ROW()-1))</f>
        <v>1.8275374509175889E-2</v>
      </c>
      <c r="F215" s="37">
        <f ca="1">E215*Surge_Predicted_Impact!$D$53</f>
        <v>1.5497517583781153E-3</v>
      </c>
      <c r="G215" s="6">
        <f t="shared" ca="1" si="82"/>
        <v>1.8166351670912944E-2</v>
      </c>
      <c r="H215" s="24">
        <f ca="1">H214*(1-1/Surge_Predicted_Impact!$C$60)+F215</f>
        <v>1.8166351670912944E-2</v>
      </c>
      <c r="I215" s="24">
        <f ca="1">(1-Surge_Predicted_Impact!$C$68)*Calculation!O214</f>
        <v>1.6318629535100918E-3</v>
      </c>
      <c r="J215" s="24">
        <f ca="1">I215+(J214*(1-1/Surge_Predicted_Impact!$C$63))</f>
        <v>1.9545688898676073E-2</v>
      </c>
      <c r="K215" s="24">
        <f ca="1">(1/Surge_Predicted_Impact!$C$62)*Calculation!L214</f>
        <v>7.5228518019431791E-4</v>
      </c>
      <c r="L215" s="24">
        <f ca="1">M215+L214*(1-1/Surge_Predicted_Impact!$C$62)</f>
        <v>8.4505805774255857E-3</v>
      </c>
      <c r="M215" s="1">
        <f ca="1">E215*Surge_Predicted_Impact!$D$55</f>
        <v>1.7544359528808871E-4</v>
      </c>
      <c r="N215" s="6">
        <f ca="1">N214*(1-1/Surge_Predicted_Impact!$C$64)+K215</f>
        <v>1.1602854244432323E-2</v>
      </c>
      <c r="O215" s="24">
        <f ca="1">N214*1/Surge_Predicted_Impact!$C$64</f>
        <v>1.5500812948911437E-3</v>
      </c>
      <c r="P215" s="1">
        <f ca="1">E215*Surge_Predicted_Impact!$D$54</f>
        <v>1.1988645678019383E-3</v>
      </c>
      <c r="Q215" s="1">
        <f ca="1">Q214*(1-1/Surge_Predicted_Impact!$C$61)+P215</f>
        <v>0.13164135771739308</v>
      </c>
      <c r="R215" s="6">
        <f t="shared" ca="1" si="83"/>
        <v>0.15963762719349475</v>
      </c>
      <c r="S215" s="1">
        <f ca="1">E215*Surge_Predicted_Impact!$D$56</f>
        <v>8.7721797644044361E-7</v>
      </c>
      <c r="T215" s="6">
        <f ca="1">T214*(1-1/Surge_Predicted_Impact!$C$65)+S215</f>
        <v>2.2358113836106572E-5</v>
      </c>
      <c r="U215" s="1">
        <f ca="1">E215*Surge_Predicted_Impact!$D$57</f>
        <v>1.4035487623047098E-6</v>
      </c>
      <c r="V215" s="6">
        <f ca="1">U214*(1-1/Surge_Predicted_Impact!$C$66)+U215</f>
        <v>1.4035487623047098E-6</v>
      </c>
      <c r="W215" s="5">
        <f>Surge_Predicted_Impact!$C$72</f>
        <v>0</v>
      </c>
      <c r="X215" s="160">
        <f>Surge_Predicted_Impact!$C$73</f>
        <v>0</v>
      </c>
      <c r="Y215" s="5">
        <f>Surge_Predicted_Impact!$C$74</f>
        <v>0</v>
      </c>
      <c r="Z215" s="5">
        <f>Surge_Predicted_Impact!$C$75</f>
        <v>0</v>
      </c>
      <c r="AA215" s="5">
        <f>Surge_Predicted_Impact!$C$76</f>
        <v>0</v>
      </c>
      <c r="AC215" s="18">
        <f ca="1">_xlfn.CEILING.MATH(G215/Surge_Predicted_Impact!$C$92)*(24/Surge_Predicted_Impact!$C$89)*(7/Surge_Predicted_Impact!$C$90)</f>
        <v>5.25</v>
      </c>
      <c r="AD215" s="18">
        <f ca="1">_xlfn.CEILING.MATH(R215/Surge_Predicted_Impact!$C$93)*(24/Surge_Predicted_Impact!$C$89)*(7/Surge_Predicted_Impact!$C$90)</f>
        <v>5.25</v>
      </c>
      <c r="AE215" s="1">
        <f t="shared" ca="1" si="88"/>
        <v>10.5</v>
      </c>
      <c r="AF215" s="1">
        <f ca="1">_xlfn.CEILING.MATH(N215/Surge_Predicted_Impact!$C$94)*24/Surge_Predicted_Impact!$C$89*7/Surge_Predicted_Impact!$C$90</f>
        <v>5.25</v>
      </c>
      <c r="AG215" s="1">
        <f ca="1">_xlfn.CEILING.MATH(T215/Surge_Predicted_Impact!$C$95)*24/Surge_Predicted_Impact!$C$89*7/Surge_Predicted_Impact!$C$90</f>
        <v>5.25</v>
      </c>
      <c r="AH215" s="1">
        <f ca="1">_xlfn.CEILING.MATH(V215/Surge_Predicted_Impact!$C$96)*24/Surge_Predicted_Impact!$C$89*7/Surge_Predicted_Impact!$C$90</f>
        <v>5.25</v>
      </c>
      <c r="AI215" s="18">
        <f t="shared" ca="1" si="89"/>
        <v>26.25</v>
      </c>
      <c r="AJ215" s="41"/>
      <c r="AK215" s="23">
        <f ca="1">_xlfn.CEILING.MATH(G215/Surge_Predicted_Impact!$C$103)*24/Surge_Predicted_Impact!$C$100*7/Surge_Predicted_Impact!$C$101</f>
        <v>5.25</v>
      </c>
      <c r="AL215" s="23">
        <f ca="1">_xlfn.CEILING.MATH(R215/Surge_Predicted_Impact!$C$104)*24/Surge_Predicted_Impact!$C$100*7/Surge_Predicted_Impact!$C$101</f>
        <v>5.25</v>
      </c>
      <c r="AM215" s="23">
        <f ca="1">_xlfn.CEILING.MATH(N215/Surge_Predicted_Impact!$C$105)*24/Surge_Predicted_Impact!$C$100*7/Surge_Predicted_Impact!$C$101</f>
        <v>5.25</v>
      </c>
      <c r="AN215" s="23">
        <f ca="1">_xlfn.CEILING.MATH(T215/Surge_Predicted_Impact!$C$106)*24/Surge_Predicted_Impact!$C$100*7/Surge_Predicted_Impact!$C$101</f>
        <v>5.25</v>
      </c>
      <c r="AO215" s="23">
        <f ca="1">_xlfn.CEILING.MATH(V215/Surge_Predicted_Impact!$C$107)*24/Surge_Predicted_Impact!$C$100*7/Surge_Predicted_Impact!$C$101</f>
        <v>5.25</v>
      </c>
      <c r="AP215" s="1">
        <f t="shared" ca="1" si="90"/>
        <v>26.25</v>
      </c>
      <c r="AQ215" s="3"/>
      <c r="AR215" s="38">
        <f ca="1">G215/Surge_Predicted_Impact!$C$81</f>
        <v>6.055450556970981E-3</v>
      </c>
      <c r="AS215" s="38">
        <f ca="1">$R215/Surge_Predicted_Impact!$C$82</f>
        <v>7.9818813596747376E-2</v>
      </c>
      <c r="AT215" s="38">
        <f t="shared" ca="1" si="91"/>
        <v>8.5874264153718363E-2</v>
      </c>
      <c r="AU215" s="38">
        <f ca="1">N215/Surge_Predicted_Impact!$C$83</f>
        <v>5.8014271222161613E-3</v>
      </c>
      <c r="AV215" s="38">
        <f ca="1">T215/Surge_Predicted_Impact!$C$84</f>
        <v>1.1179056918053286E-5</v>
      </c>
      <c r="AW215" s="38">
        <f ca="1">V215/Surge_Predicted_Impact!$C$85</f>
        <v>3.5088719057617745E-7</v>
      </c>
      <c r="AX215" s="38">
        <f t="shared" ca="1" si="92"/>
        <v>9.168722122004315E-2</v>
      </c>
      <c r="AZ215" s="1">
        <f ca="1">(AE215-BA214)*Surge_Predicted_Impact!$C$124</f>
        <v>9.1560149282428352E-2</v>
      </c>
      <c r="BA215" s="1">
        <f ca="1">BA214*(1-1/Surge_Predicted_Impact!$C$125)+AZ215</f>
        <v>1.3395462873426529</v>
      </c>
      <c r="BB215" s="37">
        <f t="shared" ca="1" si="93"/>
        <v>11.839546287342653</v>
      </c>
      <c r="BC215" s="1">
        <f ca="1">(AF215-BD214)*Surge_Predicted_Impact!$C$124</f>
        <v>4.5965240455008799E-2</v>
      </c>
      <c r="BD215" s="1">
        <f ca="1">BD214*(1-1/Surge_Predicted_Impact!$C$125)+BC215</f>
        <v>0.6527643410613343</v>
      </c>
      <c r="BE215" s="37">
        <f t="shared" ca="1" si="94"/>
        <v>5.9027643410613342</v>
      </c>
      <c r="BF215" s="1">
        <f ca="1">(AI215-BG214)*Surge_Predicted_Impact!$C$124</f>
        <v>0.22963064707891531</v>
      </c>
      <c r="BG215" s="1">
        <f ca="1">BG214*(1-1/Surge_Predicted_Impact!$C$125)+BF215</f>
        <v>3.2817848468939248</v>
      </c>
      <c r="BH215" s="37">
        <f t="shared" ca="1" si="95"/>
        <v>29.531784846893924</v>
      </c>
      <c r="BJ215" s="1">
        <f ca="1">(AT215-BK214)*Surge_Predicted_Impact!$C$124</f>
        <v>4.0586920853078059E-4</v>
      </c>
      <c r="BK215" s="1">
        <f ca="1">BK214*(1-1/Surge_Predicted_Impact!$C$125)+BJ215</f>
        <v>4.2458402273411064E-2</v>
      </c>
      <c r="BL215" s="37">
        <f t="shared" ca="1" si="96"/>
        <v>0.12833266642712943</v>
      </c>
      <c r="BM215" s="1">
        <f ca="1">(AU215-BN214)*Surge_Predicted_Impact!$C$124</f>
        <v>2.4597847979539934E-5</v>
      </c>
      <c r="BN215" s="1">
        <f ca="1">BN214*(1-1/Surge_Predicted_Impact!$C$125)+BM215</f>
        <v>3.1275514347944102E-3</v>
      </c>
      <c r="BO215" s="37">
        <f t="shared" ca="1" si="97"/>
        <v>8.928978557010572E-3</v>
      </c>
      <c r="BP215" s="1">
        <f ca="1">(AX215-AY214)*Surge_Predicted_Impact!$C$124</f>
        <v>9.1687221220043149E-4</v>
      </c>
      <c r="BQ215" s="1">
        <f ca="1">BQ214*(1-1/Surge_Predicted_Impact!$C$125)+BP215</f>
        <v>8.0109430545939095E-2</v>
      </c>
      <c r="BR215" s="1">
        <f t="shared" ca="1" si="98"/>
        <v>0.17179665176598224</v>
      </c>
      <c r="BS215" s="1">
        <f ca="1">(AP215-AQ214)*Surge_Predicted_Impact!$C$124</f>
        <v>0.26250000000000001</v>
      </c>
      <c r="BT215" s="1">
        <f ca="1">BT214*(1-1/Surge_Predicted_Impact!$C$125)+BS215</f>
        <v>3.7422710223632536</v>
      </c>
      <c r="BU215" s="1">
        <f t="shared" ca="1" si="99"/>
        <v>29.992271022363255</v>
      </c>
      <c r="BW215" s="1">
        <f>Surge_Predicted_Impact!$C$112</f>
        <v>0</v>
      </c>
      <c r="BX215" s="1">
        <f>Surge_Predicted_Impact!$C$113</f>
        <v>0</v>
      </c>
      <c r="BY215" s="152">
        <f>Surge_Predicted_Impact!$C$114</f>
        <v>0</v>
      </c>
      <c r="BZ215" s="152">
        <f>Surge_Predicted_Impact!$C$115</f>
        <v>0</v>
      </c>
      <c r="CA215" s="152">
        <f t="shared" si="100"/>
        <v>0</v>
      </c>
      <c r="CB215" s="1">
        <f>Surge_Predicted_Impact!$C$117</f>
        <v>0</v>
      </c>
      <c r="CC215" s="1">
        <f>Surge_Predicted_Impact!$C$118</f>
        <v>0</v>
      </c>
      <c r="CD215" s="1">
        <f>Surge_Predicted_Impact!$C$119</f>
        <v>0</v>
      </c>
      <c r="CE215" s="1">
        <f t="shared" si="101"/>
        <v>0</v>
      </c>
      <c r="CF215" s="152">
        <f>Surge_Predicted_Impact!$C$120</f>
        <v>0</v>
      </c>
      <c r="CH215" s="1">
        <f ca="1">D215*Surge_Predicted_Impact!$C$135</f>
        <v>20.067280139840577</v>
      </c>
      <c r="CI215" s="18">
        <f ca="1">(C215-C214)*Surge_Predicted_Impact!$C$135</f>
        <v>0.18275374502991326</v>
      </c>
      <c r="CJ215" s="18">
        <f ca="1">CJ214*(1- 1/Surge_Predicted_Impact!$C$137)+CI215</f>
        <v>4.6579403824824483</v>
      </c>
      <c r="CK215" s="18">
        <f t="shared" ca="1" si="79"/>
        <v>4.4751866374525351</v>
      </c>
      <c r="CL215" s="1">
        <f ca="1">CJ215*(1-Surge_Predicted_Impact!$C$136)</f>
        <v>3.9592493251100809</v>
      </c>
      <c r="CM215" s="1">
        <f ca="1">CJ215*(1+Surge_Predicted_Impact!$C$136)</f>
        <v>5.3566314398548149</v>
      </c>
      <c r="CN215" s="1">
        <f ca="1">CI215/Surge_Predicted_Impact!$C$138</f>
        <v>3.6550749005982652E-2</v>
      </c>
      <c r="CO215" s="1">
        <f ca="1">CK215/Surge_Predicted_Impact!$C$140</f>
        <v>0.1790074654981014</v>
      </c>
      <c r="CP215" s="1">
        <f t="shared" ca="1" si="80"/>
        <v>0.21555821450408405</v>
      </c>
      <c r="CQ215" s="1">
        <f ca="1">CI215/(Surge_Predicted_Impact!$C$138 + Surge_Predicted_Impact!$C$139)</f>
        <v>3.0458957504985545E-2</v>
      </c>
      <c r="CR215" s="1">
        <f ca="1">CK215/(Surge_Predicted_Impact!$C$140 + Surge_Predicted_Impact!$C$141)</f>
        <v>0.17212256297894366</v>
      </c>
      <c r="CS215" s="152">
        <f>Surge_Predicted_Impact!$C$151</f>
        <v>12000</v>
      </c>
      <c r="CT215" s="152"/>
      <c r="CU215" s="1">
        <f ca="1">Surge_Predicted_Impact!$C$146*(Calculation!E215-Calculation!H215)</f>
        <v>1.0902283826294546E-5</v>
      </c>
      <c r="CV215" s="1">
        <f ca="1">H214*1/Surge_Predicted_Impact!$C$60</f>
        <v>2.7694333187558047E-3</v>
      </c>
      <c r="CW215" s="1">
        <f ca="1">CV215*Surge_Predicted_Impact!$C$144+CU215</f>
        <v>1.493739497640848E-4</v>
      </c>
      <c r="CX215" s="1">
        <f ca="1">CX214*(1-1/Surge_Predicted_Impact!$C$147)+CW214</f>
        <v>0.56879995335974121</v>
      </c>
      <c r="CY215" s="1">
        <f ca="1">$CX215*(1-Surge_Predicted_Impact!$C$145)</f>
        <v>0.4265999650198059</v>
      </c>
      <c r="CZ215" s="1">
        <f ca="1">$CX215*(1+Surge_Predicted_Impact!$C$145)</f>
        <v>0.71099994169967651</v>
      </c>
      <c r="DA215" s="1">
        <f ca="1">CX215/Surge_Predicted_Impact!$C$148</f>
        <v>0.18959998445324708</v>
      </c>
      <c r="DB215" s="152">
        <f>Surge_Predicted_Impact!$C$152</f>
        <v>0</v>
      </c>
    </row>
    <row r="216" spans="2:106" x14ac:dyDescent="0.25">
      <c r="B216" s="30">
        <f t="shared" si="81"/>
        <v>44105</v>
      </c>
      <c r="C216" s="18">
        <f ca="1">INDIRECT(_xlfn.CONCAT(EpidemiologicalModel_Selection!$C$2,"!",EpidemiologicalModel_Selection!$C$5,ROW()-1))</f>
        <v>73743.570493348438</v>
      </c>
      <c r="D216" s="18">
        <f ca="1">INDIRECT(_xlfn.CONCAT(EpidemiologicalModel_Selection!$C$2,"!",EpidemiologicalModel_Selection!$C$3,ROW()-1))</f>
        <v>1.8805161411742748</v>
      </c>
      <c r="E216" s="37">
        <f ca="1">INDIRECT(_xlfn.CONCAT(EpidemiologicalModel_Selection!$C$2,"!",EpidemiologicalModel_Selection!$C$4,ROW()-1))</f>
        <v>1.7125842474524689E-2</v>
      </c>
      <c r="F216" s="37">
        <f ca="1">E216*Surge_Predicted_Impact!$D$53</f>
        <v>1.4522714418396937E-3</v>
      </c>
      <c r="G216" s="6">
        <f t="shared" ca="1" si="82"/>
        <v>1.7023430016907933E-2</v>
      </c>
      <c r="H216" s="24">
        <f ca="1">H215*(1-1/Surge_Predicted_Impact!$C$60)+F216</f>
        <v>1.7023430016907933E-2</v>
      </c>
      <c r="I216" s="24">
        <f ca="1">(1-Surge_Predicted_Impact!$C$68)*Calculation!O215</f>
        <v>1.5268300754677764E-3</v>
      </c>
      <c r="J216" s="24">
        <f ca="1">I216+(J215*(1-1/Surge_Predicted_Impact!$C$63))</f>
        <v>1.8280277702904413E-2</v>
      </c>
      <c r="K216" s="24">
        <f ca="1">(1/Surge_Predicted_Impact!$C$62)*Calculation!L215</f>
        <v>7.0421504811879877E-4</v>
      </c>
      <c r="L216" s="24">
        <f ca="1">M216+L215*(1-1/Surge_Predicted_Impact!$C$62)</f>
        <v>7.9107736170622237E-3</v>
      </c>
      <c r="M216" s="1">
        <f ca="1">E216*Surge_Predicted_Impact!$D$55</f>
        <v>1.6440808775543717E-4</v>
      </c>
      <c r="N216" s="6">
        <f ca="1">N215*(1-1/Surge_Predicted_Impact!$C$64)+K216</f>
        <v>1.0856712511997081E-2</v>
      </c>
      <c r="O216" s="24">
        <f ca="1">N215*1/Surge_Predicted_Impact!$C$64</f>
        <v>1.4503567805540403E-3</v>
      </c>
      <c r="P216" s="1">
        <f ca="1">E216*Surge_Predicted_Impact!$D$54</f>
        <v>1.1234552663288194E-3</v>
      </c>
      <c r="Q216" s="1">
        <f ca="1">Q215*(1-1/Surge_Predicted_Impact!$C$61)+P216</f>
        <v>0.12336185886105096</v>
      </c>
      <c r="R216" s="6">
        <f t="shared" ca="1" si="83"/>
        <v>0.14955291018101757</v>
      </c>
      <c r="S216" s="1">
        <f ca="1">E216*Surge_Predicted_Impact!$D$56</f>
        <v>8.2204043877718594E-7</v>
      </c>
      <c r="T216" s="6">
        <f ca="1">T215*(1-1/Surge_Predicted_Impact!$C$65)+S216</f>
        <v>2.0944342891273099E-5</v>
      </c>
      <c r="U216" s="1">
        <f ca="1">E216*Surge_Predicted_Impact!$D$57</f>
        <v>1.3152647020434975E-6</v>
      </c>
      <c r="V216" s="6">
        <f ca="1">U215*(1-1/Surge_Predicted_Impact!$C$66)+U216</f>
        <v>1.3152647020434975E-6</v>
      </c>
      <c r="W216" s="5">
        <f>Surge_Predicted_Impact!$C$72</f>
        <v>0</v>
      </c>
      <c r="X216" s="160">
        <f>Surge_Predicted_Impact!$C$73</f>
        <v>0</v>
      </c>
      <c r="Y216" s="5">
        <f>Surge_Predicted_Impact!$C$74</f>
        <v>0</v>
      </c>
      <c r="Z216" s="5">
        <f>Surge_Predicted_Impact!$C$75</f>
        <v>0</v>
      </c>
      <c r="AA216" s="5">
        <f>Surge_Predicted_Impact!$C$76</f>
        <v>0</v>
      </c>
      <c r="AC216" s="18">
        <f ca="1">_xlfn.CEILING.MATH(G216/Surge_Predicted_Impact!$C$92)*(24/Surge_Predicted_Impact!$C$89)*(7/Surge_Predicted_Impact!$C$90)</f>
        <v>5.25</v>
      </c>
      <c r="AD216" s="18">
        <f ca="1">_xlfn.CEILING.MATH(R216/Surge_Predicted_Impact!$C$93)*(24/Surge_Predicted_Impact!$C$89)*(7/Surge_Predicted_Impact!$C$90)</f>
        <v>5.25</v>
      </c>
      <c r="AE216" s="1">
        <f t="shared" ca="1" si="88"/>
        <v>10.5</v>
      </c>
      <c r="AF216" s="1">
        <f ca="1">_xlfn.CEILING.MATH(N216/Surge_Predicted_Impact!$C$94)*24/Surge_Predicted_Impact!$C$89*7/Surge_Predicted_Impact!$C$90</f>
        <v>5.25</v>
      </c>
      <c r="AG216" s="1">
        <f ca="1">_xlfn.CEILING.MATH(T216/Surge_Predicted_Impact!$C$95)*24/Surge_Predicted_Impact!$C$89*7/Surge_Predicted_Impact!$C$90</f>
        <v>5.25</v>
      </c>
      <c r="AH216" s="1">
        <f ca="1">_xlfn.CEILING.MATH(V216/Surge_Predicted_Impact!$C$96)*24/Surge_Predicted_Impact!$C$89*7/Surge_Predicted_Impact!$C$90</f>
        <v>5.25</v>
      </c>
      <c r="AI216" s="18">
        <f t="shared" ca="1" si="89"/>
        <v>26.25</v>
      </c>
      <c r="AJ216" s="41"/>
      <c r="AK216" s="23">
        <f ca="1">_xlfn.CEILING.MATH(G216/Surge_Predicted_Impact!$C$103)*24/Surge_Predicted_Impact!$C$100*7/Surge_Predicted_Impact!$C$101</f>
        <v>5.25</v>
      </c>
      <c r="AL216" s="23">
        <f ca="1">_xlfn.CEILING.MATH(R216/Surge_Predicted_Impact!$C$104)*24/Surge_Predicted_Impact!$C$100*7/Surge_Predicted_Impact!$C$101</f>
        <v>5.25</v>
      </c>
      <c r="AM216" s="23">
        <f ca="1">_xlfn.CEILING.MATH(N216/Surge_Predicted_Impact!$C$105)*24/Surge_Predicted_Impact!$C$100*7/Surge_Predicted_Impact!$C$101</f>
        <v>5.25</v>
      </c>
      <c r="AN216" s="23">
        <f ca="1">_xlfn.CEILING.MATH(T216/Surge_Predicted_Impact!$C$106)*24/Surge_Predicted_Impact!$C$100*7/Surge_Predicted_Impact!$C$101</f>
        <v>5.25</v>
      </c>
      <c r="AO216" s="23">
        <f ca="1">_xlfn.CEILING.MATH(V216/Surge_Predicted_Impact!$C$107)*24/Surge_Predicted_Impact!$C$100*7/Surge_Predicted_Impact!$C$101</f>
        <v>5.25</v>
      </c>
      <c r="AP216" s="1">
        <f t="shared" ca="1" si="90"/>
        <v>26.25</v>
      </c>
      <c r="AQ216" s="3"/>
      <c r="AR216" s="38">
        <f ca="1">G216/Surge_Predicted_Impact!$C$81</f>
        <v>5.6744766723026445E-3</v>
      </c>
      <c r="AS216" s="38">
        <f ca="1">$R216/Surge_Predicted_Impact!$C$82</f>
        <v>7.4776455090508787E-2</v>
      </c>
      <c r="AT216" s="38">
        <f t="shared" ca="1" si="91"/>
        <v>8.0450931762811428E-2</v>
      </c>
      <c r="AU216" s="38">
        <f ca="1">N216/Surge_Predicted_Impact!$C$83</f>
        <v>5.4283562559985406E-3</v>
      </c>
      <c r="AV216" s="38">
        <f ca="1">T216/Surge_Predicted_Impact!$C$84</f>
        <v>1.0472171445636549E-5</v>
      </c>
      <c r="AW216" s="38">
        <f ca="1">V216/Surge_Predicted_Impact!$C$85</f>
        <v>3.2881617551087437E-7</v>
      </c>
      <c r="AX216" s="38">
        <f t="shared" ca="1" si="92"/>
        <v>8.5890089006431122E-2</v>
      </c>
      <c r="AZ216" s="1">
        <f ca="1">(AE216-BA215)*Surge_Predicted_Impact!$C$124</f>
        <v>9.1604537126573474E-2</v>
      </c>
      <c r="BA216" s="1">
        <f ca="1">BA215*(1-1/Surge_Predicted_Impact!$C$125)+AZ216</f>
        <v>1.3354689468018941</v>
      </c>
      <c r="BB216" s="37">
        <f t="shared" ca="1" si="93"/>
        <v>11.835468946801894</v>
      </c>
      <c r="BC216" s="1">
        <f ca="1">(AF216-BD215)*Surge_Predicted_Impact!$C$124</f>
        <v>4.5972356589386656E-2</v>
      </c>
      <c r="BD216" s="1">
        <f ca="1">BD215*(1-1/Surge_Predicted_Impact!$C$125)+BC216</f>
        <v>0.65211067328919714</v>
      </c>
      <c r="BE216" s="37">
        <f t="shared" ca="1" si="94"/>
        <v>5.9021106732891973</v>
      </c>
      <c r="BF216" s="1">
        <f ca="1">(AI216-BG215)*Surge_Predicted_Impact!$C$124</f>
        <v>0.22968215153106075</v>
      </c>
      <c r="BG216" s="1">
        <f ca="1">BG215*(1-1/Surge_Predicted_Impact!$C$125)+BF216</f>
        <v>3.2770537950754193</v>
      </c>
      <c r="BH216" s="37">
        <f t="shared" ca="1" si="95"/>
        <v>29.527053795075417</v>
      </c>
      <c r="BJ216" s="1">
        <f ca="1">(AT216-BK215)*Surge_Predicted_Impact!$C$124</f>
        <v>3.7992529489400367E-4</v>
      </c>
      <c r="BK216" s="1">
        <f ca="1">BK215*(1-1/Surge_Predicted_Impact!$C$125)+BJ216</f>
        <v>3.9805584548775703E-2</v>
      </c>
      <c r="BL216" s="37">
        <f t="shared" ca="1" si="96"/>
        <v>0.12025651631158712</v>
      </c>
      <c r="BM216" s="1">
        <f ca="1">(AU216-BN215)*Surge_Predicted_Impact!$C$124</f>
        <v>2.3008048212041304E-5</v>
      </c>
      <c r="BN216" s="1">
        <f ca="1">BN215*(1-1/Surge_Predicted_Impact!$C$125)+BM216</f>
        <v>2.9271629519497079E-3</v>
      </c>
      <c r="BO216" s="37">
        <f t="shared" ca="1" si="97"/>
        <v>8.3555192079482477E-3</v>
      </c>
      <c r="BP216" s="1">
        <f ca="1">(AX216-AY215)*Surge_Predicted_Impact!$C$124</f>
        <v>8.5890089006431121E-4</v>
      </c>
      <c r="BQ216" s="1">
        <f ca="1">BQ215*(1-1/Surge_Predicted_Impact!$C$125)+BP216</f>
        <v>7.5246229254150615E-2</v>
      </c>
      <c r="BR216" s="1">
        <f t="shared" ca="1" si="98"/>
        <v>0.16113631826058172</v>
      </c>
      <c r="BS216" s="1">
        <f ca="1">(AP216-AQ215)*Surge_Predicted_Impact!$C$124</f>
        <v>0.26250000000000001</v>
      </c>
      <c r="BT216" s="1">
        <f ca="1">BT215*(1-1/Surge_Predicted_Impact!$C$125)+BS216</f>
        <v>3.7374659493373072</v>
      </c>
      <c r="BU216" s="1">
        <f t="shared" ca="1" si="99"/>
        <v>29.987465949337306</v>
      </c>
      <c r="BW216" s="1">
        <f>Surge_Predicted_Impact!$C$112</f>
        <v>0</v>
      </c>
      <c r="BX216" s="1">
        <f>Surge_Predicted_Impact!$C$113</f>
        <v>0</v>
      </c>
      <c r="BY216" s="152">
        <f>Surge_Predicted_Impact!$C$114</f>
        <v>0</v>
      </c>
      <c r="BZ216" s="152">
        <f>Surge_Predicted_Impact!$C$115</f>
        <v>0</v>
      </c>
      <c r="CA216" s="152">
        <f t="shared" si="100"/>
        <v>0</v>
      </c>
      <c r="CB216" s="1">
        <f>Surge_Predicted_Impact!$C$117</f>
        <v>0</v>
      </c>
      <c r="CC216" s="1">
        <f>Surge_Predicted_Impact!$C$118</f>
        <v>0</v>
      </c>
      <c r="CD216" s="1">
        <f>Surge_Predicted_Impact!$C$119</f>
        <v>0</v>
      </c>
      <c r="CE216" s="1">
        <f t="shared" si="101"/>
        <v>0</v>
      </c>
      <c r="CF216" s="152">
        <f>Surge_Predicted_Impact!$C$120</f>
        <v>0</v>
      </c>
      <c r="CH216" s="1">
        <f ca="1">D216*Surge_Predicted_Impact!$C$135</f>
        <v>18.805161411742748</v>
      </c>
      <c r="CI216" s="18">
        <f ca="1">(C216-C215)*Surge_Predicted_Impact!$C$135</f>
        <v>0.17125842467066832</v>
      </c>
      <c r="CJ216" s="18">
        <f ca="1">CJ215*(1- 1/Surge_Predicted_Impact!$C$137)+CI216</f>
        <v>4.3634047689048723</v>
      </c>
      <c r="CK216" s="18">
        <f t="shared" ca="1" si="79"/>
        <v>4.192146344234204</v>
      </c>
      <c r="CL216" s="1">
        <f ca="1">CJ216*(1-Surge_Predicted_Impact!$C$136)</f>
        <v>3.7088940535691415</v>
      </c>
      <c r="CM216" s="1">
        <f ca="1">CJ216*(1+Surge_Predicted_Impact!$C$136)</f>
        <v>5.0179154842406026</v>
      </c>
      <c r="CN216" s="1">
        <f ca="1">CI216/Surge_Predicted_Impact!$C$138</f>
        <v>3.4251684934133664E-2</v>
      </c>
      <c r="CO216" s="1">
        <f ca="1">CK216/Surge_Predicted_Impact!$C$140</f>
        <v>0.16768585376936815</v>
      </c>
      <c r="CP216" s="1">
        <f t="shared" ca="1" si="80"/>
        <v>0.20193753870350181</v>
      </c>
      <c r="CQ216" s="1">
        <f ca="1">CI216/(Surge_Predicted_Impact!$C$138 + Surge_Predicted_Impact!$C$139)</f>
        <v>2.8543070778444719E-2</v>
      </c>
      <c r="CR216" s="1">
        <f ca="1">CK216/(Surge_Predicted_Impact!$C$140 + Surge_Predicted_Impact!$C$141)</f>
        <v>0.16123639785516169</v>
      </c>
      <c r="CS216" s="152">
        <f>Surge_Predicted_Impact!$C$151</f>
        <v>12000</v>
      </c>
      <c r="CT216" s="152"/>
      <c r="CU216" s="1">
        <f ca="1">Surge_Predicted_Impact!$C$146*(Calculation!E216-Calculation!H216)</f>
        <v>1.0241245761675664E-5</v>
      </c>
      <c r="CV216" s="1">
        <f ca="1">H215*1/Surge_Predicted_Impact!$C$60</f>
        <v>2.5951930958447063E-3</v>
      </c>
      <c r="CW216" s="1">
        <f ca="1">CV216*Surge_Predicted_Impact!$C$144+CU216</f>
        <v>1.4000090055391097E-4</v>
      </c>
      <c r="CX216" s="1">
        <f ca="1">CX215*(1-1/Surge_Predicted_Impact!$C$147)+CW215</f>
        <v>0.54050932964151821</v>
      </c>
      <c r="CY216" s="1">
        <f ca="1">$CX216*(1-Surge_Predicted_Impact!$C$145)</f>
        <v>0.40538199723113866</v>
      </c>
      <c r="CZ216" s="1">
        <f ca="1">$CX216*(1+Surge_Predicted_Impact!$C$145)</f>
        <v>0.67563666205189776</v>
      </c>
      <c r="DA216" s="1">
        <f ca="1">CX216/Surge_Predicted_Impact!$C$148</f>
        <v>0.18016977654717273</v>
      </c>
      <c r="DB216" s="152">
        <f>Surge_Predicted_Impact!$C$152</f>
        <v>0</v>
      </c>
    </row>
    <row r="217" spans="2:106" x14ac:dyDescent="0.25">
      <c r="B217" s="30">
        <f t="shared" si="81"/>
        <v>44106</v>
      </c>
      <c r="C217" s="18">
        <f ca="1">INDIRECT(_xlfn.CONCAT(EpidemiologicalModel_Selection!$C$2,"!",EpidemiologicalModel_Selection!$C$5,ROW()-1))</f>
        <v>73743.586541970944</v>
      </c>
      <c r="D217" s="18">
        <f ca="1">INDIRECT(_xlfn.CONCAT(EpidemiologicalModel_Selection!$C$2,"!",EpidemiologicalModel_Selection!$C$3,ROW()-1))</f>
        <v>1.76224218215983</v>
      </c>
      <c r="E217" s="37">
        <f ca="1">INDIRECT(_xlfn.CONCAT(EpidemiologicalModel_Selection!$C$2,"!",EpidemiologicalModel_Selection!$C$4,ROW()-1))</f>
        <v>1.6048622498055918E-2</v>
      </c>
      <c r="F217" s="37">
        <f ca="1">E217*Surge_Predicted_Impact!$D$53</f>
        <v>1.3609231878351417E-3</v>
      </c>
      <c r="G217" s="6">
        <f t="shared" ca="1" si="82"/>
        <v>1.5952434630899084E-2</v>
      </c>
      <c r="H217" s="24">
        <f ca="1">H216*(1-1/Surge_Predicted_Impact!$C$60)+F217</f>
        <v>1.5952434630899084E-2</v>
      </c>
      <c r="I217" s="24">
        <f ca="1">(1-Surge_Predicted_Impact!$C$68)*Calculation!O216</f>
        <v>1.4286014288457298E-3</v>
      </c>
      <c r="J217" s="24">
        <f ca="1">I217+(J216*(1-1/Surge_Predicted_Impact!$C$63))</f>
        <v>1.7097410888478087E-2</v>
      </c>
      <c r="K217" s="24">
        <f ca="1">(1/Surge_Predicted_Impact!$C$62)*Calculation!L216</f>
        <v>6.5923113475518523E-4</v>
      </c>
      <c r="L217" s="24">
        <f ca="1">M217+L216*(1-1/Surge_Predicted_Impact!$C$62)</f>
        <v>7.4056092582883747E-3</v>
      </c>
      <c r="M217" s="1">
        <f ca="1">E217*Surge_Predicted_Impact!$D$55</f>
        <v>1.5406677598133698E-4</v>
      </c>
      <c r="N217" s="6">
        <f ca="1">N216*(1-1/Surge_Predicted_Impact!$C$64)+K217</f>
        <v>1.0158854582752633E-2</v>
      </c>
      <c r="O217" s="24">
        <f ca="1">N216*1/Surge_Predicted_Impact!$C$64</f>
        <v>1.3570890639996351E-3</v>
      </c>
      <c r="P217" s="1">
        <f ca="1">E217*Surge_Predicted_Impact!$D$54</f>
        <v>1.0527896358724681E-3</v>
      </c>
      <c r="Q217" s="1">
        <f ca="1">Q216*(1-1/Surge_Predicted_Impact!$C$61)+P217</f>
        <v>0.11560308714970551</v>
      </c>
      <c r="R217" s="6">
        <f t="shared" ca="1" si="83"/>
        <v>0.14010610729647197</v>
      </c>
      <c r="S217" s="1">
        <f ca="1">E217*Surge_Predicted_Impact!$D$56</f>
        <v>7.7033387990668485E-7</v>
      </c>
      <c r="T217" s="6">
        <f ca="1">T216*(1-1/Surge_Predicted_Impact!$C$65)+S217</f>
        <v>1.9620242482052475E-5</v>
      </c>
      <c r="U217" s="1">
        <f ca="1">E217*Surge_Predicted_Impact!$D$57</f>
        <v>1.2325342078506957E-6</v>
      </c>
      <c r="V217" s="6">
        <f ca="1">U216*(1-1/Surge_Predicted_Impact!$C$66)+U217</f>
        <v>1.2325342078506957E-6</v>
      </c>
      <c r="W217" s="5">
        <f>Surge_Predicted_Impact!$C$72</f>
        <v>0</v>
      </c>
      <c r="X217" s="160">
        <f>Surge_Predicted_Impact!$C$73</f>
        <v>0</v>
      </c>
      <c r="Y217" s="5">
        <f>Surge_Predicted_Impact!$C$74</f>
        <v>0</v>
      </c>
      <c r="Z217" s="5">
        <f>Surge_Predicted_Impact!$C$75</f>
        <v>0</v>
      </c>
      <c r="AA217" s="5">
        <f>Surge_Predicted_Impact!$C$76</f>
        <v>0</v>
      </c>
      <c r="AC217" s="18">
        <f ca="1">_xlfn.CEILING.MATH(G217/Surge_Predicted_Impact!$C$92)*(24/Surge_Predicted_Impact!$C$89)*(7/Surge_Predicted_Impact!$C$90)</f>
        <v>5.25</v>
      </c>
      <c r="AD217" s="18">
        <f ca="1">_xlfn.CEILING.MATH(R217/Surge_Predicted_Impact!$C$93)*(24/Surge_Predicted_Impact!$C$89)*(7/Surge_Predicted_Impact!$C$90)</f>
        <v>5.25</v>
      </c>
      <c r="AE217" s="1">
        <f t="shared" ca="1" si="88"/>
        <v>10.5</v>
      </c>
      <c r="AF217" s="1">
        <f ca="1">_xlfn.CEILING.MATH(N217/Surge_Predicted_Impact!$C$94)*24/Surge_Predicted_Impact!$C$89*7/Surge_Predicted_Impact!$C$90</f>
        <v>5.25</v>
      </c>
      <c r="AG217" s="1">
        <f ca="1">_xlfn.CEILING.MATH(T217/Surge_Predicted_Impact!$C$95)*24/Surge_Predicted_Impact!$C$89*7/Surge_Predicted_Impact!$C$90</f>
        <v>5.25</v>
      </c>
      <c r="AH217" s="1">
        <f ca="1">_xlfn.CEILING.MATH(V217/Surge_Predicted_Impact!$C$96)*24/Surge_Predicted_Impact!$C$89*7/Surge_Predicted_Impact!$C$90</f>
        <v>5.25</v>
      </c>
      <c r="AI217" s="18">
        <f t="shared" ca="1" si="89"/>
        <v>26.25</v>
      </c>
      <c r="AJ217" s="41"/>
      <c r="AK217" s="23">
        <f ca="1">_xlfn.CEILING.MATH(G217/Surge_Predicted_Impact!$C$103)*24/Surge_Predicted_Impact!$C$100*7/Surge_Predicted_Impact!$C$101</f>
        <v>5.25</v>
      </c>
      <c r="AL217" s="23">
        <f ca="1">_xlfn.CEILING.MATH(R217/Surge_Predicted_Impact!$C$104)*24/Surge_Predicted_Impact!$C$100*7/Surge_Predicted_Impact!$C$101</f>
        <v>5.25</v>
      </c>
      <c r="AM217" s="23">
        <f ca="1">_xlfn.CEILING.MATH(N217/Surge_Predicted_Impact!$C$105)*24/Surge_Predicted_Impact!$C$100*7/Surge_Predicted_Impact!$C$101</f>
        <v>5.25</v>
      </c>
      <c r="AN217" s="23">
        <f ca="1">_xlfn.CEILING.MATH(T217/Surge_Predicted_Impact!$C$106)*24/Surge_Predicted_Impact!$C$100*7/Surge_Predicted_Impact!$C$101</f>
        <v>5.25</v>
      </c>
      <c r="AO217" s="23">
        <f ca="1">_xlfn.CEILING.MATH(V217/Surge_Predicted_Impact!$C$107)*24/Surge_Predicted_Impact!$C$100*7/Surge_Predicted_Impact!$C$101</f>
        <v>5.25</v>
      </c>
      <c r="AP217" s="1">
        <f t="shared" ca="1" si="90"/>
        <v>26.25</v>
      </c>
      <c r="AQ217" s="3"/>
      <c r="AR217" s="38">
        <f ca="1">G217/Surge_Predicted_Impact!$C$81</f>
        <v>5.3174782102996948E-3</v>
      </c>
      <c r="AS217" s="38">
        <f ca="1">$R217/Surge_Predicted_Impact!$C$82</f>
        <v>7.0053053648235983E-2</v>
      </c>
      <c r="AT217" s="38">
        <f t="shared" ca="1" si="91"/>
        <v>7.5370531858535678E-2</v>
      </c>
      <c r="AU217" s="38">
        <f ca="1">N217/Surge_Predicted_Impact!$C$83</f>
        <v>5.0794272913763164E-3</v>
      </c>
      <c r="AV217" s="38">
        <f ca="1">T217/Surge_Predicted_Impact!$C$84</f>
        <v>9.8101212410262375E-6</v>
      </c>
      <c r="AW217" s="38">
        <f ca="1">V217/Surge_Predicted_Impact!$C$85</f>
        <v>3.0813355196267392E-7</v>
      </c>
      <c r="AX217" s="38">
        <f t="shared" ca="1" si="92"/>
        <v>8.0460077404704983E-2</v>
      </c>
      <c r="AZ217" s="1">
        <f ca="1">(AE217-BA216)*Surge_Predicted_Impact!$C$124</f>
        <v>9.1645310531981064E-2</v>
      </c>
      <c r="BA217" s="1">
        <f ca="1">BA216*(1-1/Surge_Predicted_Impact!$C$125)+AZ217</f>
        <v>1.331723618276597</v>
      </c>
      <c r="BB217" s="37">
        <f t="shared" ca="1" si="93"/>
        <v>11.831723618276596</v>
      </c>
      <c r="BC217" s="1">
        <f ca="1">(AF217-BD216)*Surge_Predicted_Impact!$C$124</f>
        <v>4.597889326710803E-2</v>
      </c>
      <c r="BD217" s="1">
        <f ca="1">BD216*(1-1/Surge_Predicted_Impact!$C$125)+BC217</f>
        <v>0.65151023274993392</v>
      </c>
      <c r="BE217" s="37">
        <f t="shared" ca="1" si="94"/>
        <v>5.901510232749934</v>
      </c>
      <c r="BF217" s="1">
        <f ca="1">(AI217-BG216)*Surge_Predicted_Impact!$C$124</f>
        <v>0.22972946204924583</v>
      </c>
      <c r="BG217" s="1">
        <f ca="1">BG216*(1-1/Surge_Predicted_Impact!$C$125)+BF217</f>
        <v>3.2727079860478496</v>
      </c>
      <c r="BH217" s="37">
        <f t="shared" ca="1" si="95"/>
        <v>29.522707986047848</v>
      </c>
      <c r="BJ217" s="1">
        <f ca="1">(AT217-BK216)*Surge_Predicted_Impact!$C$124</f>
        <v>3.5564947309759976E-4</v>
      </c>
      <c r="BK217" s="1">
        <f ca="1">BK216*(1-1/Surge_Predicted_Impact!$C$125)+BJ217</f>
        <v>3.7317977982675041E-2</v>
      </c>
      <c r="BL217" s="37">
        <f t="shared" ca="1" si="96"/>
        <v>0.11268850984121072</v>
      </c>
      <c r="BM217" s="1">
        <f ca="1">(AU217-BN216)*Surge_Predicted_Impact!$C$124</f>
        <v>2.1522643394266085E-5</v>
      </c>
      <c r="BN217" s="1">
        <f ca="1">BN216*(1-1/Surge_Predicted_Impact!$C$125)+BM217</f>
        <v>2.7396025273475665E-3</v>
      </c>
      <c r="BO217" s="37">
        <f t="shared" ca="1" si="97"/>
        <v>7.819029818723882E-3</v>
      </c>
      <c r="BP217" s="1">
        <f ca="1">(AX217-AY216)*Surge_Predicted_Impact!$C$124</f>
        <v>8.0460077404704981E-4</v>
      </c>
      <c r="BQ217" s="1">
        <f ca="1">BQ216*(1-1/Surge_Predicted_Impact!$C$125)+BP217</f>
        <v>7.0676099367186912E-2</v>
      </c>
      <c r="BR217" s="1">
        <f t="shared" ca="1" si="98"/>
        <v>0.15113617677189189</v>
      </c>
      <c r="BS217" s="1">
        <f ca="1">(AP217-AQ216)*Surge_Predicted_Impact!$C$124</f>
        <v>0.26250000000000001</v>
      </c>
      <c r="BT217" s="1">
        <f ca="1">BT216*(1-1/Surge_Predicted_Impact!$C$125)+BS217</f>
        <v>3.733004095813214</v>
      </c>
      <c r="BU217" s="1">
        <f t="shared" ca="1" si="99"/>
        <v>29.983004095813214</v>
      </c>
      <c r="BW217" s="1">
        <f>Surge_Predicted_Impact!$C$112</f>
        <v>0</v>
      </c>
      <c r="BX217" s="1">
        <f>Surge_Predicted_Impact!$C$113</f>
        <v>0</v>
      </c>
      <c r="BY217" s="152">
        <f>Surge_Predicted_Impact!$C$114</f>
        <v>0</v>
      </c>
      <c r="BZ217" s="152">
        <f>Surge_Predicted_Impact!$C$115</f>
        <v>0</v>
      </c>
      <c r="CA217" s="152">
        <f t="shared" si="100"/>
        <v>0</v>
      </c>
      <c r="CB217" s="1">
        <f>Surge_Predicted_Impact!$C$117</f>
        <v>0</v>
      </c>
      <c r="CC217" s="1">
        <f>Surge_Predicted_Impact!$C$118</f>
        <v>0</v>
      </c>
      <c r="CD217" s="1">
        <f>Surge_Predicted_Impact!$C$119</f>
        <v>0</v>
      </c>
      <c r="CE217" s="1">
        <f t="shared" si="101"/>
        <v>0</v>
      </c>
      <c r="CF217" s="152">
        <f>Surge_Predicted_Impact!$C$120</f>
        <v>0</v>
      </c>
      <c r="CH217" s="1">
        <f ca="1">D217*Surge_Predicted_Impact!$C$135</f>
        <v>17.622421821598302</v>
      </c>
      <c r="CI217" s="18">
        <f ca="1">(C217-C216)*Surge_Predicted_Impact!$C$135</f>
        <v>0.16048622506787069</v>
      </c>
      <c r="CJ217" s="18">
        <f ca="1">CJ216*(1- 1/Surge_Predicted_Impact!$C$137)+CI217</f>
        <v>4.0875505170822564</v>
      </c>
      <c r="CK217" s="18">
        <f t="shared" ca="1" si="79"/>
        <v>3.9270642920143857</v>
      </c>
      <c r="CL217" s="1">
        <f ca="1">CJ217*(1-Surge_Predicted_Impact!$C$136)</f>
        <v>3.4744179395199177</v>
      </c>
      <c r="CM217" s="1">
        <f ca="1">CJ217*(1+Surge_Predicted_Impact!$C$136)</f>
        <v>4.7006830946445941</v>
      </c>
      <c r="CN217" s="1">
        <f ca="1">CI217/Surge_Predicted_Impact!$C$138</f>
        <v>3.2097245013574138E-2</v>
      </c>
      <c r="CO217" s="1">
        <f ca="1">CK217/Surge_Predicted_Impact!$C$140</f>
        <v>0.15708257168057543</v>
      </c>
      <c r="CP217" s="1">
        <f t="shared" ca="1" si="80"/>
        <v>0.18917981669414957</v>
      </c>
      <c r="CQ217" s="1">
        <f ca="1">CI217/(Surge_Predicted_Impact!$C$138 + Surge_Predicted_Impact!$C$139)</f>
        <v>2.6747704177978449E-2</v>
      </c>
      <c r="CR217" s="1">
        <f ca="1">CK217/(Surge_Predicted_Impact!$C$140 + Surge_Predicted_Impact!$C$141)</f>
        <v>0.15104093430824561</v>
      </c>
      <c r="CS217" s="152">
        <f>Surge_Predicted_Impact!$C$151</f>
        <v>12000</v>
      </c>
      <c r="CT217" s="152"/>
      <c r="CU217" s="1">
        <f ca="1">Surge_Predicted_Impact!$C$146*(Calculation!E217-Calculation!H217)</f>
        <v>9.6187867156833501E-6</v>
      </c>
      <c r="CV217" s="1">
        <f ca="1">H216*1/Surge_Predicted_Impact!$C$60</f>
        <v>2.4319185738439905E-3</v>
      </c>
      <c r="CW217" s="1">
        <f ca="1">CV217*Surge_Predicted_Impact!$C$144+CU217</f>
        <v>1.3121471540788289E-4</v>
      </c>
      <c r="CX217" s="1">
        <f ca="1">CX216*(1-1/Surge_Predicted_Impact!$C$147)+CW216</f>
        <v>0.51362386405999616</v>
      </c>
      <c r="CY217" s="1">
        <f ca="1">$CX217*(1-Surge_Predicted_Impact!$C$145)</f>
        <v>0.38521789804499712</v>
      </c>
      <c r="CZ217" s="1">
        <f ca="1">$CX217*(1+Surge_Predicted_Impact!$C$145)</f>
        <v>0.64202983007499514</v>
      </c>
      <c r="DA217" s="1">
        <f ca="1">CX217/Surge_Predicted_Impact!$C$148</f>
        <v>0.17120795468666539</v>
      </c>
      <c r="DB217" s="152">
        <f>Surge_Predicted_Impact!$C$152</f>
        <v>0</v>
      </c>
    </row>
    <row r="218" spans="2:106" x14ac:dyDescent="0.25">
      <c r="B218" s="30">
        <f t="shared" si="81"/>
        <v>44107</v>
      </c>
      <c r="C218" s="18">
        <f ca="1">INDIRECT(_xlfn.CONCAT(EpidemiologicalModel_Selection!$C$2,"!",EpidemiologicalModel_Selection!$C$5,ROW()-1))</f>
        <v>73743.601581135968</v>
      </c>
      <c r="D218" s="18">
        <f ca="1">INDIRECT(_xlfn.CONCAT(EpidemiologicalModel_Selection!$C$2,"!",EpidemiologicalModel_Selection!$C$3,ROW()-1))</f>
        <v>1.6514069056120206</v>
      </c>
      <c r="E218" s="37">
        <f ca="1">INDIRECT(_xlfn.CONCAT(EpidemiologicalModel_Selection!$C$2,"!",EpidemiologicalModel_Selection!$C$4,ROW()-1))</f>
        <v>1.5039165034977486E-2</v>
      </c>
      <c r="F218" s="37">
        <f ca="1">E218*Surge_Predicted_Impact!$D$53</f>
        <v>1.2753211949660908E-3</v>
      </c>
      <c r="G218" s="6">
        <f t="shared" ca="1" si="82"/>
        <v>1.4948836592879593E-2</v>
      </c>
      <c r="H218" s="24">
        <f ca="1">H217*(1-1/Surge_Predicted_Impact!$C$60)+F218</f>
        <v>1.4948836592879593E-2</v>
      </c>
      <c r="I218" s="24">
        <f ca="1">(1-Surge_Predicted_Impact!$C$68)*Calculation!O217</f>
        <v>1.3367327280396405E-3</v>
      </c>
      <c r="J218" s="24">
        <f ca="1">I218+(J217*(1-1/Surge_Predicted_Impact!$C$63))</f>
        <v>1.5991656346735144E-2</v>
      </c>
      <c r="K218" s="24">
        <f ca="1">(1/Surge_Predicted_Impact!$C$62)*Calculation!L217</f>
        <v>6.1713410485736452E-4</v>
      </c>
      <c r="L218" s="24">
        <f ca="1">M218+L217*(1-1/Surge_Predicted_Impact!$C$62)</f>
        <v>6.9328511377667939E-3</v>
      </c>
      <c r="M218" s="1">
        <f ca="1">E218*Surge_Predicted_Impact!$D$55</f>
        <v>1.4437598433578402E-4</v>
      </c>
      <c r="N218" s="6">
        <f ca="1">N217*(1-1/Surge_Predicted_Impact!$C$64)+K218</f>
        <v>9.5061318647659179E-3</v>
      </c>
      <c r="O218" s="24">
        <f ca="1">N217*1/Surge_Predicted_Impact!$C$64</f>
        <v>1.2698568228440791E-3</v>
      </c>
      <c r="P218" s="1">
        <f ca="1">E218*Surge_Predicted_Impact!$D$54</f>
        <v>9.8656922629452291E-4</v>
      </c>
      <c r="Q218" s="1">
        <f ca="1">Q217*(1-1/Surge_Predicted_Impact!$C$61)+P218</f>
        <v>0.10833229300816392</v>
      </c>
      <c r="R218" s="6">
        <f t="shared" ca="1" si="83"/>
        <v>0.13125680049266586</v>
      </c>
      <c r="S218" s="1">
        <f ca="1">E218*Surge_Predicted_Impact!$D$56</f>
        <v>7.2187992167892013E-7</v>
      </c>
      <c r="T218" s="6">
        <f ca="1">T217*(1-1/Surge_Predicted_Impact!$C$65)+S218</f>
        <v>1.838009815552615E-5</v>
      </c>
      <c r="U218" s="1">
        <f ca="1">E218*Surge_Predicted_Impact!$D$57</f>
        <v>1.1550078746862722E-6</v>
      </c>
      <c r="V218" s="6">
        <f ca="1">U217*(1-1/Surge_Predicted_Impact!$C$66)+U218</f>
        <v>1.1550078746862722E-6</v>
      </c>
      <c r="W218" s="5">
        <f>Surge_Predicted_Impact!$C$72</f>
        <v>0</v>
      </c>
      <c r="X218" s="160">
        <f>Surge_Predicted_Impact!$C$73</f>
        <v>0</v>
      </c>
      <c r="Y218" s="5">
        <f>Surge_Predicted_Impact!$C$74</f>
        <v>0</v>
      </c>
      <c r="Z218" s="5">
        <f>Surge_Predicted_Impact!$C$75</f>
        <v>0</v>
      </c>
      <c r="AA218" s="5">
        <f>Surge_Predicted_Impact!$C$76</f>
        <v>0</v>
      </c>
      <c r="AC218" s="18">
        <f ca="1">_xlfn.CEILING.MATH(G218/Surge_Predicted_Impact!$C$92)*(24/Surge_Predicted_Impact!$C$89)*(7/Surge_Predicted_Impact!$C$90)</f>
        <v>5.25</v>
      </c>
      <c r="AD218" s="18">
        <f ca="1">_xlfn.CEILING.MATH(R218/Surge_Predicted_Impact!$C$93)*(24/Surge_Predicted_Impact!$C$89)*(7/Surge_Predicted_Impact!$C$90)</f>
        <v>5.25</v>
      </c>
      <c r="AE218" s="1">
        <f t="shared" ca="1" si="88"/>
        <v>10.5</v>
      </c>
      <c r="AF218" s="1">
        <f ca="1">_xlfn.CEILING.MATH(N218/Surge_Predicted_Impact!$C$94)*24/Surge_Predicted_Impact!$C$89*7/Surge_Predicted_Impact!$C$90</f>
        <v>5.25</v>
      </c>
      <c r="AG218" s="1">
        <f ca="1">_xlfn.CEILING.MATH(T218/Surge_Predicted_Impact!$C$95)*24/Surge_Predicted_Impact!$C$89*7/Surge_Predicted_Impact!$C$90</f>
        <v>5.25</v>
      </c>
      <c r="AH218" s="1">
        <f ca="1">_xlfn.CEILING.MATH(V218/Surge_Predicted_Impact!$C$96)*24/Surge_Predicted_Impact!$C$89*7/Surge_Predicted_Impact!$C$90</f>
        <v>5.25</v>
      </c>
      <c r="AI218" s="18">
        <f t="shared" ca="1" si="89"/>
        <v>26.25</v>
      </c>
      <c r="AJ218" s="41"/>
      <c r="AK218" s="23">
        <f ca="1">_xlfn.CEILING.MATH(G218/Surge_Predicted_Impact!$C$103)*24/Surge_Predicted_Impact!$C$100*7/Surge_Predicted_Impact!$C$101</f>
        <v>5.25</v>
      </c>
      <c r="AL218" s="23">
        <f ca="1">_xlfn.CEILING.MATH(R218/Surge_Predicted_Impact!$C$104)*24/Surge_Predicted_Impact!$C$100*7/Surge_Predicted_Impact!$C$101</f>
        <v>5.25</v>
      </c>
      <c r="AM218" s="23">
        <f ca="1">_xlfn.CEILING.MATH(N218/Surge_Predicted_Impact!$C$105)*24/Surge_Predicted_Impact!$C$100*7/Surge_Predicted_Impact!$C$101</f>
        <v>5.25</v>
      </c>
      <c r="AN218" s="23">
        <f ca="1">_xlfn.CEILING.MATH(T218/Surge_Predicted_Impact!$C$106)*24/Surge_Predicted_Impact!$C$100*7/Surge_Predicted_Impact!$C$101</f>
        <v>5.25</v>
      </c>
      <c r="AO218" s="23">
        <f ca="1">_xlfn.CEILING.MATH(V218/Surge_Predicted_Impact!$C$107)*24/Surge_Predicted_Impact!$C$100*7/Surge_Predicted_Impact!$C$101</f>
        <v>5.25</v>
      </c>
      <c r="AP218" s="1">
        <f t="shared" ca="1" si="90"/>
        <v>26.25</v>
      </c>
      <c r="AQ218" s="3"/>
      <c r="AR218" s="38">
        <f ca="1">G218/Surge_Predicted_Impact!$C$81</f>
        <v>4.9829455309598645E-3</v>
      </c>
      <c r="AS218" s="38">
        <f ca="1">$R218/Surge_Predicted_Impact!$C$82</f>
        <v>6.562840024633293E-2</v>
      </c>
      <c r="AT218" s="38">
        <f t="shared" ca="1" si="91"/>
        <v>7.0611345777292792E-2</v>
      </c>
      <c r="AU218" s="38">
        <f ca="1">N218/Surge_Predicted_Impact!$C$83</f>
        <v>4.7530659323829589E-3</v>
      </c>
      <c r="AV218" s="38">
        <f ca="1">T218/Surge_Predicted_Impact!$C$84</f>
        <v>9.1900490777630752E-6</v>
      </c>
      <c r="AW218" s="38">
        <f ca="1">V218/Surge_Predicted_Impact!$C$85</f>
        <v>2.8875196867156804E-7</v>
      </c>
      <c r="AX218" s="38">
        <f t="shared" ca="1" si="92"/>
        <v>7.5373890510722186E-2</v>
      </c>
      <c r="AZ218" s="1">
        <f ca="1">(AE218-BA217)*Surge_Predicted_Impact!$C$124</f>
        <v>9.1682763817234045E-2</v>
      </c>
      <c r="BA218" s="1">
        <f ca="1">BA217*(1-1/Surge_Predicted_Impact!$C$125)+AZ218</f>
        <v>1.3282832665026456</v>
      </c>
      <c r="BB218" s="37">
        <f t="shared" ca="1" si="93"/>
        <v>11.828283266502645</v>
      </c>
      <c r="BC218" s="1">
        <f ca="1">(AF218-BD217)*Surge_Predicted_Impact!$C$124</f>
        <v>4.5984897672500663E-2</v>
      </c>
      <c r="BD218" s="1">
        <f ca="1">BD217*(1-1/Surge_Predicted_Impact!$C$125)+BC218</f>
        <v>0.65095868522601075</v>
      </c>
      <c r="BE218" s="37">
        <f t="shared" ca="1" si="94"/>
        <v>5.9009586852260103</v>
      </c>
      <c r="BF218" s="1">
        <f ca="1">(AI218-BG217)*Surge_Predicted_Impact!$C$124</f>
        <v>0.22977292013952152</v>
      </c>
      <c r="BG218" s="1">
        <f ca="1">BG217*(1-1/Surge_Predicted_Impact!$C$125)+BF218</f>
        <v>3.2687160500410961</v>
      </c>
      <c r="BH218" s="37">
        <f t="shared" ca="1" si="95"/>
        <v>29.518716050041096</v>
      </c>
      <c r="BJ218" s="1">
        <f ca="1">(AT218-BK217)*Surge_Predicted_Impact!$C$124</f>
        <v>3.3293367794617754E-4</v>
      </c>
      <c r="BK218" s="1">
        <f ca="1">BK217*(1-1/Surge_Predicted_Impact!$C$125)+BJ218</f>
        <v>3.498534180471586E-2</v>
      </c>
      <c r="BL218" s="37">
        <f t="shared" ca="1" si="96"/>
        <v>0.10559668758200866</v>
      </c>
      <c r="BM218" s="1">
        <f ca="1">(AU218-BN217)*Surge_Predicted_Impact!$C$124</f>
        <v>2.0134634050353925E-5</v>
      </c>
      <c r="BN218" s="1">
        <f ca="1">BN217*(1-1/Surge_Predicted_Impact!$C$125)+BM218</f>
        <v>2.5640512665873801E-3</v>
      </c>
      <c r="BO218" s="37">
        <f t="shared" ca="1" si="97"/>
        <v>7.3171171989703391E-3</v>
      </c>
      <c r="BP218" s="1">
        <f ca="1">(AX218-AY217)*Surge_Predicted_Impact!$C$124</f>
        <v>7.5373890510722192E-4</v>
      </c>
      <c r="BQ218" s="1">
        <f ca="1">BQ217*(1-1/Surge_Predicted_Impact!$C$125)+BP218</f>
        <v>6.6381545460352201E-2</v>
      </c>
      <c r="BR218" s="1">
        <f t="shared" ca="1" si="98"/>
        <v>0.14175543597107437</v>
      </c>
      <c r="BS218" s="1">
        <f ca="1">(AP218-AQ217)*Surge_Predicted_Impact!$C$124</f>
        <v>0.26250000000000001</v>
      </c>
      <c r="BT218" s="1">
        <f ca="1">BT217*(1-1/Surge_Predicted_Impact!$C$125)+BS218</f>
        <v>3.7288609461122704</v>
      </c>
      <c r="BU218" s="1">
        <f t="shared" ca="1" si="99"/>
        <v>29.97886094611227</v>
      </c>
      <c r="BW218" s="1">
        <f>Surge_Predicted_Impact!$C$112</f>
        <v>0</v>
      </c>
      <c r="BX218" s="1">
        <f>Surge_Predicted_Impact!$C$113</f>
        <v>0</v>
      </c>
      <c r="BY218" s="152">
        <f>Surge_Predicted_Impact!$C$114</f>
        <v>0</v>
      </c>
      <c r="BZ218" s="152">
        <f>Surge_Predicted_Impact!$C$115</f>
        <v>0</v>
      </c>
      <c r="CA218" s="152">
        <f t="shared" si="100"/>
        <v>0</v>
      </c>
      <c r="CB218" s="1">
        <f>Surge_Predicted_Impact!$C$117</f>
        <v>0</v>
      </c>
      <c r="CC218" s="1">
        <f>Surge_Predicted_Impact!$C$118</f>
        <v>0</v>
      </c>
      <c r="CD218" s="1">
        <f>Surge_Predicted_Impact!$C$119</f>
        <v>0</v>
      </c>
      <c r="CE218" s="1">
        <f t="shared" si="101"/>
        <v>0</v>
      </c>
      <c r="CF218" s="152">
        <f>Surge_Predicted_Impact!$C$120</f>
        <v>0</v>
      </c>
      <c r="CH218" s="1">
        <f ca="1">D218*Surge_Predicted_Impact!$C$135</f>
        <v>16.514069056120206</v>
      </c>
      <c r="CI218" s="18">
        <f ca="1">(C218-C217)*Surge_Predicted_Impact!$C$135</f>
        <v>0.1503916502406355</v>
      </c>
      <c r="CJ218" s="18">
        <f ca="1">CJ217*(1- 1/Surge_Predicted_Impact!$C$137)+CI218</f>
        <v>3.8291871156146664</v>
      </c>
      <c r="CK218" s="18">
        <f t="shared" ca="1" si="79"/>
        <v>3.6787954653740309</v>
      </c>
      <c r="CL218" s="1">
        <f ca="1">CJ218*(1-Surge_Predicted_Impact!$C$136)</f>
        <v>3.2548090482724663</v>
      </c>
      <c r="CM218" s="1">
        <f ca="1">CJ218*(1+Surge_Predicted_Impact!$C$136)</f>
        <v>4.4035651829568661</v>
      </c>
      <c r="CN218" s="1">
        <f ca="1">CI218/Surge_Predicted_Impact!$C$138</f>
        <v>3.00783300481271E-2</v>
      </c>
      <c r="CO218" s="1">
        <f ca="1">CK218/Surge_Predicted_Impact!$C$140</f>
        <v>0.14715181861496124</v>
      </c>
      <c r="CP218" s="1">
        <f t="shared" ca="1" si="80"/>
        <v>0.17723014866308834</v>
      </c>
      <c r="CQ218" s="1">
        <f ca="1">CI218/(Surge_Predicted_Impact!$C$138 + Surge_Predicted_Impact!$C$139)</f>
        <v>2.5065275040105917E-2</v>
      </c>
      <c r="CR218" s="1">
        <f ca="1">CK218/(Surge_Predicted_Impact!$C$140 + Surge_Predicted_Impact!$C$141)</f>
        <v>0.14149213328361657</v>
      </c>
      <c r="CS218" s="152">
        <f>Surge_Predicted_Impact!$C$151</f>
        <v>12000</v>
      </c>
      <c r="CT218" s="152"/>
      <c r="CU218" s="1">
        <f ca="1">Surge_Predicted_Impact!$C$146*(Calculation!E218-Calculation!H218)</f>
        <v>9.0328442097893643E-6</v>
      </c>
      <c r="CV218" s="1">
        <f ca="1">H217*1/Surge_Predicted_Impact!$C$60</f>
        <v>2.2789192329855834E-3</v>
      </c>
      <c r="CW218" s="1">
        <f ca="1">CV218*Surge_Predicted_Impact!$C$144+CU218</f>
        <v>1.2297880585906854E-4</v>
      </c>
      <c r="CX218" s="1">
        <f ca="1">CX217*(1-1/Surge_Predicted_Impact!$C$147)+CW217</f>
        <v>0.48807388557240422</v>
      </c>
      <c r="CY218" s="1">
        <f ca="1">$CX218*(1-Surge_Predicted_Impact!$C$145)</f>
        <v>0.36605541417930315</v>
      </c>
      <c r="CZ218" s="1">
        <f ca="1">$CX218*(1+Surge_Predicted_Impact!$C$145)</f>
        <v>0.61009235696550523</v>
      </c>
      <c r="DA218" s="1">
        <f ca="1">CX218/Surge_Predicted_Impact!$C$148</f>
        <v>0.16269129519080142</v>
      </c>
      <c r="DB218" s="152">
        <f>Surge_Predicted_Impact!$C$152</f>
        <v>0</v>
      </c>
    </row>
    <row r="219" spans="2:106" x14ac:dyDescent="0.25">
      <c r="B219" s="30">
        <f t="shared" si="81"/>
        <v>44108</v>
      </c>
      <c r="C219" s="18">
        <f ca="1">INDIRECT(_xlfn.CONCAT(EpidemiologicalModel_Selection!$C$2,"!",EpidemiologicalModel_Selection!$C$5,ROW()-1))</f>
        <v>73743.615674342844</v>
      </c>
      <c r="D219" s="18">
        <f ca="1">INDIRECT(_xlfn.CONCAT(EpidemiologicalModel_Selection!$C$2,"!",EpidemiologicalModel_Selection!$C$3,ROW()-1))</f>
        <v>1.5475424763616366</v>
      </c>
      <c r="E219" s="37">
        <f ca="1">INDIRECT(_xlfn.CONCAT(EpidemiologicalModel_Selection!$C$2,"!",EpidemiologicalModel_Selection!$C$4,ROW()-1))</f>
        <v>1.4093206864890816E-2</v>
      </c>
      <c r="F219" s="37">
        <f ca="1">E219*Surge_Predicted_Impact!$D$53</f>
        <v>1.1951039421427411E-3</v>
      </c>
      <c r="G219" s="6">
        <f t="shared" ca="1" si="82"/>
        <v>1.4008392450325251E-2</v>
      </c>
      <c r="H219" s="24">
        <f ca="1">H218*(1-1/Surge_Predicted_Impact!$C$60)+F219</f>
        <v>1.4008392450325251E-2</v>
      </c>
      <c r="I219" s="24">
        <f ca="1">(1-Surge_Predicted_Impact!$C$68)*Calculation!O218</f>
        <v>1.2508089705014179E-3</v>
      </c>
      <c r="J219" s="24">
        <f ca="1">I219+(J218*(1-1/Surge_Predicted_Impact!$C$63))</f>
        <v>1.4957942981988685E-2</v>
      </c>
      <c r="K219" s="24">
        <f ca="1">(1/Surge_Predicted_Impact!$C$62)*Calculation!L218</f>
        <v>5.7773759481389946E-4</v>
      </c>
      <c r="L219" s="24">
        <f ca="1">M219+L218*(1-1/Surge_Predicted_Impact!$C$62)</f>
        <v>6.4904083288558467E-3</v>
      </c>
      <c r="M219" s="1">
        <f ca="1">E219*Surge_Predicted_Impact!$D$55</f>
        <v>1.3529478590295198E-4</v>
      </c>
      <c r="N219" s="6">
        <f ca="1">N218*(1-1/Surge_Predicted_Impact!$C$64)+K219</f>
        <v>8.8956029764840783E-3</v>
      </c>
      <c r="O219" s="24">
        <f ca="1">N218*1/Surge_Predicted_Impact!$C$64</f>
        <v>1.1882664830957397E-3</v>
      </c>
      <c r="P219" s="1">
        <f ca="1">E219*Surge_Predicted_Impact!$D$54</f>
        <v>9.2451437033683735E-4</v>
      </c>
      <c r="Q219" s="1">
        <f ca="1">Q218*(1-1/Surge_Predicted_Impact!$C$61)+P219</f>
        <v>0.1015187864493462</v>
      </c>
      <c r="R219" s="6">
        <f t="shared" ca="1" si="83"/>
        <v>0.12296713776019073</v>
      </c>
      <c r="S219" s="1">
        <f ca="1">E219*Surge_Predicted_Impact!$D$56</f>
        <v>6.764739295147598E-7</v>
      </c>
      <c r="T219" s="6">
        <f ca="1">T218*(1-1/Surge_Predicted_Impact!$C$65)+S219</f>
        <v>1.7218562269488297E-5</v>
      </c>
      <c r="U219" s="1">
        <f ca="1">E219*Surge_Predicted_Impact!$D$57</f>
        <v>1.0823582872236158E-6</v>
      </c>
      <c r="V219" s="6">
        <f ca="1">U218*(1-1/Surge_Predicted_Impact!$C$66)+U219</f>
        <v>1.0823582872236158E-6</v>
      </c>
      <c r="W219" s="5">
        <f>Surge_Predicted_Impact!$C$72</f>
        <v>0</v>
      </c>
      <c r="X219" s="160">
        <f>Surge_Predicted_Impact!$C$73</f>
        <v>0</v>
      </c>
      <c r="Y219" s="5">
        <f>Surge_Predicted_Impact!$C$74</f>
        <v>0</v>
      </c>
      <c r="Z219" s="5">
        <f>Surge_Predicted_Impact!$C$75</f>
        <v>0</v>
      </c>
      <c r="AA219" s="5">
        <f>Surge_Predicted_Impact!$C$76</f>
        <v>0</v>
      </c>
      <c r="AC219" s="18">
        <f ca="1">_xlfn.CEILING.MATH(G219/Surge_Predicted_Impact!$C$92)*(24/Surge_Predicted_Impact!$C$89)*(7/Surge_Predicted_Impact!$C$90)</f>
        <v>5.25</v>
      </c>
      <c r="AD219" s="18">
        <f ca="1">_xlfn.CEILING.MATH(R219/Surge_Predicted_Impact!$C$93)*(24/Surge_Predicted_Impact!$C$89)*(7/Surge_Predicted_Impact!$C$90)</f>
        <v>5.25</v>
      </c>
      <c r="AE219" s="1">
        <f t="shared" ca="1" si="88"/>
        <v>10.5</v>
      </c>
      <c r="AF219" s="1">
        <f ca="1">_xlfn.CEILING.MATH(N219/Surge_Predicted_Impact!$C$94)*24/Surge_Predicted_Impact!$C$89*7/Surge_Predicted_Impact!$C$90</f>
        <v>5.25</v>
      </c>
      <c r="AG219" s="1">
        <f ca="1">_xlfn.CEILING.MATH(T219/Surge_Predicted_Impact!$C$95)*24/Surge_Predicted_Impact!$C$89*7/Surge_Predicted_Impact!$C$90</f>
        <v>5.25</v>
      </c>
      <c r="AH219" s="1">
        <f ca="1">_xlfn.CEILING.MATH(V219/Surge_Predicted_Impact!$C$96)*24/Surge_Predicted_Impact!$C$89*7/Surge_Predicted_Impact!$C$90</f>
        <v>5.25</v>
      </c>
      <c r="AI219" s="18">
        <f t="shared" ca="1" si="89"/>
        <v>26.25</v>
      </c>
      <c r="AJ219" s="41"/>
      <c r="AK219" s="23">
        <f ca="1">_xlfn.CEILING.MATH(G219/Surge_Predicted_Impact!$C$103)*24/Surge_Predicted_Impact!$C$100*7/Surge_Predicted_Impact!$C$101</f>
        <v>5.25</v>
      </c>
      <c r="AL219" s="23">
        <f ca="1">_xlfn.CEILING.MATH(R219/Surge_Predicted_Impact!$C$104)*24/Surge_Predicted_Impact!$C$100*7/Surge_Predicted_Impact!$C$101</f>
        <v>5.25</v>
      </c>
      <c r="AM219" s="23">
        <f ca="1">_xlfn.CEILING.MATH(N219/Surge_Predicted_Impact!$C$105)*24/Surge_Predicted_Impact!$C$100*7/Surge_Predicted_Impact!$C$101</f>
        <v>5.25</v>
      </c>
      <c r="AN219" s="23">
        <f ca="1">_xlfn.CEILING.MATH(T219/Surge_Predicted_Impact!$C$106)*24/Surge_Predicted_Impact!$C$100*7/Surge_Predicted_Impact!$C$101</f>
        <v>5.25</v>
      </c>
      <c r="AO219" s="23">
        <f ca="1">_xlfn.CEILING.MATH(V219/Surge_Predicted_Impact!$C$107)*24/Surge_Predicted_Impact!$C$100*7/Surge_Predicted_Impact!$C$101</f>
        <v>5.25</v>
      </c>
      <c r="AP219" s="1">
        <f t="shared" ca="1" si="90"/>
        <v>26.25</v>
      </c>
      <c r="AQ219" s="3"/>
      <c r="AR219" s="38">
        <f ca="1">G219/Surge_Predicted_Impact!$C$81</f>
        <v>4.6694641501084169E-3</v>
      </c>
      <c r="AS219" s="38">
        <f ca="1">$R219/Surge_Predicted_Impact!$C$82</f>
        <v>6.1483568880095367E-2</v>
      </c>
      <c r="AT219" s="38">
        <f t="shared" ca="1" si="91"/>
        <v>6.6153033030203784E-2</v>
      </c>
      <c r="AU219" s="38">
        <f ca="1">N219/Surge_Predicted_Impact!$C$83</f>
        <v>4.4478014882420392E-3</v>
      </c>
      <c r="AV219" s="38">
        <f ca="1">T219/Surge_Predicted_Impact!$C$84</f>
        <v>8.6092811347441484E-6</v>
      </c>
      <c r="AW219" s="38">
        <f ca="1">V219/Surge_Predicted_Impact!$C$85</f>
        <v>2.7058957180590396E-7</v>
      </c>
      <c r="AX219" s="38">
        <f t="shared" ca="1" si="92"/>
        <v>7.0609714389152367E-2</v>
      </c>
      <c r="AZ219" s="1">
        <f ca="1">(AE219-BA218)*Surge_Predicted_Impact!$C$124</f>
        <v>9.1717167334973551E-2</v>
      </c>
      <c r="BA219" s="1">
        <f ca="1">BA218*(1-1/Surge_Predicted_Impact!$C$125)+AZ219</f>
        <v>1.3251230576588586</v>
      </c>
      <c r="BB219" s="37">
        <f t="shared" ca="1" si="93"/>
        <v>11.825123057658859</v>
      </c>
      <c r="BC219" s="1">
        <f ca="1">(AF219-BD218)*Surge_Predicted_Impact!$C$124</f>
        <v>4.5990413147739898E-2</v>
      </c>
      <c r="BD219" s="1">
        <f ca="1">BD218*(1-1/Surge_Predicted_Impact!$C$125)+BC219</f>
        <v>0.65045204942903556</v>
      </c>
      <c r="BE219" s="37">
        <f t="shared" ca="1" si="94"/>
        <v>5.9004520494290356</v>
      </c>
      <c r="BF219" s="1">
        <f ca="1">(AI219-BG218)*Surge_Predicted_Impact!$C$124</f>
        <v>0.22981283949958906</v>
      </c>
      <c r="BG219" s="1">
        <f ca="1">BG218*(1-1/Surge_Predicted_Impact!$C$125)+BF219</f>
        <v>3.2650491716806069</v>
      </c>
      <c r="BH219" s="37">
        <f t="shared" ca="1" si="95"/>
        <v>29.515049171680609</v>
      </c>
      <c r="BJ219" s="1">
        <f ca="1">(AT219-BK218)*Surge_Predicted_Impact!$C$124</f>
        <v>3.1167691225487926E-4</v>
      </c>
      <c r="BK219" s="1">
        <f ca="1">BK218*(1-1/Surge_Predicted_Impact!$C$125)+BJ219</f>
        <v>3.2798065730919611E-2</v>
      </c>
      <c r="BL219" s="37">
        <f t="shared" ca="1" si="96"/>
        <v>9.8951098761123402E-2</v>
      </c>
      <c r="BM219" s="1">
        <f ca="1">(AU219-BN218)*Surge_Predicted_Impact!$C$124</f>
        <v>1.8837502216546591E-5</v>
      </c>
      <c r="BN219" s="1">
        <f ca="1">BN218*(1-1/Surge_Predicted_Impact!$C$125)+BM219</f>
        <v>2.3997422497619709E-3</v>
      </c>
      <c r="BO219" s="37">
        <f t="shared" ca="1" si="97"/>
        <v>6.8475437380040097E-3</v>
      </c>
      <c r="BP219" s="1">
        <f ca="1">(AX219-AY218)*Surge_Predicted_Impact!$C$124</f>
        <v>7.0609714389152374E-4</v>
      </c>
      <c r="BQ219" s="1">
        <f ca="1">BQ218*(1-1/Surge_Predicted_Impact!$C$125)+BP219</f>
        <v>6.2346103642790002E-2</v>
      </c>
      <c r="BR219" s="1">
        <f t="shared" ca="1" si="98"/>
        <v>0.13295581803194237</v>
      </c>
      <c r="BS219" s="1">
        <f ca="1">(AP219-AQ218)*Surge_Predicted_Impact!$C$124</f>
        <v>0.26250000000000001</v>
      </c>
      <c r="BT219" s="1">
        <f ca="1">BT218*(1-1/Surge_Predicted_Impact!$C$125)+BS219</f>
        <v>3.7250137356756801</v>
      </c>
      <c r="BU219" s="1">
        <f t="shared" ca="1" si="99"/>
        <v>29.975013735675681</v>
      </c>
      <c r="BW219" s="1">
        <f>Surge_Predicted_Impact!$C$112</f>
        <v>0</v>
      </c>
      <c r="BX219" s="1">
        <f>Surge_Predicted_Impact!$C$113</f>
        <v>0</v>
      </c>
      <c r="BY219" s="152">
        <f>Surge_Predicted_Impact!$C$114</f>
        <v>0</v>
      </c>
      <c r="BZ219" s="152">
        <f>Surge_Predicted_Impact!$C$115</f>
        <v>0</v>
      </c>
      <c r="CA219" s="152">
        <f t="shared" si="100"/>
        <v>0</v>
      </c>
      <c r="CB219" s="1">
        <f>Surge_Predicted_Impact!$C$117</f>
        <v>0</v>
      </c>
      <c r="CC219" s="1">
        <f>Surge_Predicted_Impact!$C$118</f>
        <v>0</v>
      </c>
      <c r="CD219" s="1">
        <f>Surge_Predicted_Impact!$C$119</f>
        <v>0</v>
      </c>
      <c r="CE219" s="1">
        <f t="shared" si="101"/>
        <v>0</v>
      </c>
      <c r="CF219" s="152">
        <f>Surge_Predicted_Impact!$C$120</f>
        <v>0</v>
      </c>
      <c r="CH219" s="1">
        <f ca="1">D219*Surge_Predicted_Impact!$C$135</f>
        <v>15.475424763616365</v>
      </c>
      <c r="CI219" s="18">
        <f ca="1">(C219-C218)*Surge_Predicted_Impact!$C$135</f>
        <v>0.14093206875259057</v>
      </c>
      <c r="CJ219" s="18">
        <f ca="1">CJ218*(1- 1/Surge_Predicted_Impact!$C$137)+CI219</f>
        <v>3.5872004728057902</v>
      </c>
      <c r="CK219" s="18">
        <f t="shared" ca="1" si="79"/>
        <v>3.4462684040531997</v>
      </c>
      <c r="CL219" s="1">
        <f ca="1">CJ219*(1-Surge_Predicted_Impact!$C$136)</f>
        <v>3.0491204018849216</v>
      </c>
      <c r="CM219" s="1">
        <f ca="1">CJ219*(1+Surge_Predicted_Impact!$C$136)</f>
        <v>4.1252805437266584</v>
      </c>
      <c r="CN219" s="1">
        <f ca="1">CI219/Surge_Predicted_Impact!$C$138</f>
        <v>2.8186413750518113E-2</v>
      </c>
      <c r="CO219" s="1">
        <f ca="1">CK219/Surge_Predicted_Impact!$C$140</f>
        <v>0.13785073616212798</v>
      </c>
      <c r="CP219" s="1">
        <f t="shared" ca="1" si="80"/>
        <v>0.16603714991264609</v>
      </c>
      <c r="CQ219" s="1">
        <f ca="1">CI219/(Surge_Predicted_Impact!$C$138 + Surge_Predicted_Impact!$C$139)</f>
        <v>2.3488678125431761E-2</v>
      </c>
      <c r="CR219" s="1">
        <f ca="1">CK219/(Surge_Predicted_Impact!$C$140 + Surge_Predicted_Impact!$C$141)</f>
        <v>0.13254878477127691</v>
      </c>
      <c r="CS219" s="152">
        <f>Surge_Predicted_Impact!$C$151</f>
        <v>12000</v>
      </c>
      <c r="CT219" s="152"/>
      <c r="CU219" s="1">
        <f ca="1">Surge_Predicted_Impact!$C$146*(Calculation!E219-Calculation!H219)</f>
        <v>8.4814414565564933E-6</v>
      </c>
      <c r="CV219" s="1">
        <f ca="1">H218*1/Surge_Predicted_Impact!$C$60</f>
        <v>2.1355480846970845E-3</v>
      </c>
      <c r="CW219" s="1">
        <f ca="1">CV219*Surge_Predicted_Impact!$C$144+CU219</f>
        <v>1.1525884569141073E-4</v>
      </c>
      <c r="CX219" s="1">
        <f ca="1">CX218*(1-1/Surge_Predicted_Impact!$C$147)+CW218</f>
        <v>0.46379317009964305</v>
      </c>
      <c r="CY219" s="1">
        <f ca="1">$CX219*(1-Surge_Predicted_Impact!$C$145)</f>
        <v>0.34784487757473226</v>
      </c>
      <c r="CZ219" s="1">
        <f ca="1">$CX219*(1+Surge_Predicted_Impact!$C$145)</f>
        <v>0.57974146262455384</v>
      </c>
      <c r="DA219" s="1">
        <f ca="1">CX219/Surge_Predicted_Impact!$C$148</f>
        <v>0.15459772336654767</v>
      </c>
      <c r="DB219" s="152">
        <f>Surge_Predicted_Impact!$C$152</f>
        <v>0</v>
      </c>
    </row>
    <row r="220" spans="2:106" x14ac:dyDescent="0.25">
      <c r="B220" s="30">
        <f t="shared" si="81"/>
        <v>44109</v>
      </c>
      <c r="C220" s="18">
        <f ca="1">INDIRECT(_xlfn.CONCAT(EpidemiologicalModel_Selection!$C$2,"!",EpidemiologicalModel_Selection!$C$5,ROW()-1))</f>
        <v>73743.628881095909</v>
      </c>
      <c r="D220" s="18">
        <f ca="1">INDIRECT(_xlfn.CONCAT(EpidemiologicalModel_Selection!$C$2,"!",EpidemiologicalModel_Selection!$C$3,ROW()-1))</f>
        <v>1.4502104811087067</v>
      </c>
      <c r="E220" s="37">
        <f ca="1">INDIRECT(_xlfn.CONCAT(EpidemiologicalModel_Selection!$C$2,"!",EpidemiologicalModel_Selection!$C$4,ROW()-1))</f>
        <v>1.320675305869372E-2</v>
      </c>
      <c r="F220" s="37">
        <f ca="1">E220*Surge_Predicted_Impact!$D$53</f>
        <v>1.1199326593772274E-3</v>
      </c>
      <c r="G220" s="6">
        <f t="shared" ca="1" si="82"/>
        <v>1.3127126188227443E-2</v>
      </c>
      <c r="H220" s="24">
        <f ca="1">H219*(1-1/Surge_Predicted_Impact!$C$60)+F220</f>
        <v>1.3127126188227443E-2</v>
      </c>
      <c r="I220" s="24">
        <f ca="1">(1-Surge_Predicted_Impact!$C$68)*Calculation!O219</f>
        <v>1.1704424858493036E-3</v>
      </c>
      <c r="J220" s="24">
        <f ca="1">I220+(J219*(1-1/Surge_Predicted_Impact!$C$63))</f>
        <v>1.3991536470411035E-2</v>
      </c>
      <c r="K220" s="24">
        <f ca="1">(1/Surge_Predicted_Impact!$C$62)*Calculation!L219</f>
        <v>5.4086736073798722E-4</v>
      </c>
      <c r="L220" s="24">
        <f ca="1">M220+L219*(1-1/Surge_Predicted_Impact!$C$62)</f>
        <v>6.0763257974813184E-3</v>
      </c>
      <c r="M220" s="1">
        <f ca="1">E220*Surge_Predicted_Impact!$D$55</f>
        <v>1.2678482936345984E-4</v>
      </c>
      <c r="N220" s="6">
        <f ca="1">N219*(1-1/Surge_Predicted_Impact!$C$64)+K220</f>
        <v>8.3245199651615556E-3</v>
      </c>
      <c r="O220" s="24">
        <f ca="1">N219*1/Surge_Predicted_Impact!$C$64</f>
        <v>1.1119503720605098E-3</v>
      </c>
      <c r="P220" s="1">
        <f ca="1">E220*Surge_Predicted_Impact!$D$54</f>
        <v>8.6636300065030792E-4</v>
      </c>
      <c r="Q220" s="1">
        <f ca="1">Q219*(1-1/Surge_Predicted_Impact!$C$61)+P220</f>
        <v>9.5133807560757497E-2</v>
      </c>
      <c r="R220" s="6">
        <f t="shared" ca="1" si="83"/>
        <v>0.11520166982864985</v>
      </c>
      <c r="S220" s="1">
        <f ca="1">E220*Surge_Predicted_Impact!$D$56</f>
        <v>6.3392414681729924E-7</v>
      </c>
      <c r="T220" s="6">
        <f ca="1">T219*(1-1/Surge_Predicted_Impact!$C$65)+S220</f>
        <v>1.6130630189356766E-5</v>
      </c>
      <c r="U220" s="1">
        <f ca="1">E220*Surge_Predicted_Impact!$D$57</f>
        <v>1.0142786349076788E-6</v>
      </c>
      <c r="V220" s="6">
        <f ca="1">U219*(1-1/Surge_Predicted_Impact!$C$66)+U220</f>
        <v>1.0142786349076788E-6</v>
      </c>
      <c r="W220" s="5">
        <f>Surge_Predicted_Impact!$C$72</f>
        <v>0</v>
      </c>
      <c r="X220" s="160">
        <f>Surge_Predicted_Impact!$C$73</f>
        <v>0</v>
      </c>
      <c r="Y220" s="5">
        <f>Surge_Predicted_Impact!$C$74</f>
        <v>0</v>
      </c>
      <c r="Z220" s="5">
        <f>Surge_Predicted_Impact!$C$75</f>
        <v>0</v>
      </c>
      <c r="AA220" s="5">
        <f>Surge_Predicted_Impact!$C$76</f>
        <v>0</v>
      </c>
      <c r="AC220" s="18">
        <f ca="1">_xlfn.CEILING.MATH(G220/Surge_Predicted_Impact!$C$92)*(24/Surge_Predicted_Impact!$C$89)*(7/Surge_Predicted_Impact!$C$90)</f>
        <v>5.25</v>
      </c>
      <c r="AD220" s="18">
        <f ca="1">_xlfn.CEILING.MATH(R220/Surge_Predicted_Impact!$C$93)*(24/Surge_Predicted_Impact!$C$89)*(7/Surge_Predicted_Impact!$C$90)</f>
        <v>5.25</v>
      </c>
      <c r="AE220" s="1">
        <f t="shared" ca="1" si="88"/>
        <v>10.5</v>
      </c>
      <c r="AF220" s="1">
        <f ca="1">_xlfn.CEILING.MATH(N220/Surge_Predicted_Impact!$C$94)*24/Surge_Predicted_Impact!$C$89*7/Surge_Predicted_Impact!$C$90</f>
        <v>5.25</v>
      </c>
      <c r="AG220" s="1">
        <f ca="1">_xlfn.CEILING.MATH(T220/Surge_Predicted_Impact!$C$95)*24/Surge_Predicted_Impact!$C$89*7/Surge_Predicted_Impact!$C$90</f>
        <v>5.25</v>
      </c>
      <c r="AH220" s="1">
        <f ca="1">_xlfn.CEILING.MATH(V220/Surge_Predicted_Impact!$C$96)*24/Surge_Predicted_Impact!$C$89*7/Surge_Predicted_Impact!$C$90</f>
        <v>5.25</v>
      </c>
      <c r="AI220" s="18">
        <f t="shared" ca="1" si="89"/>
        <v>26.25</v>
      </c>
      <c r="AJ220" s="41"/>
      <c r="AK220" s="23">
        <f ca="1">_xlfn.CEILING.MATH(G220/Surge_Predicted_Impact!$C$103)*24/Surge_Predicted_Impact!$C$100*7/Surge_Predicted_Impact!$C$101</f>
        <v>5.25</v>
      </c>
      <c r="AL220" s="23">
        <f ca="1">_xlfn.CEILING.MATH(R220/Surge_Predicted_Impact!$C$104)*24/Surge_Predicted_Impact!$C$100*7/Surge_Predicted_Impact!$C$101</f>
        <v>5.25</v>
      </c>
      <c r="AM220" s="23">
        <f ca="1">_xlfn.CEILING.MATH(N220/Surge_Predicted_Impact!$C$105)*24/Surge_Predicted_Impact!$C$100*7/Surge_Predicted_Impact!$C$101</f>
        <v>5.25</v>
      </c>
      <c r="AN220" s="23">
        <f ca="1">_xlfn.CEILING.MATH(T220/Surge_Predicted_Impact!$C$106)*24/Surge_Predicted_Impact!$C$100*7/Surge_Predicted_Impact!$C$101</f>
        <v>5.25</v>
      </c>
      <c r="AO220" s="23">
        <f ca="1">_xlfn.CEILING.MATH(V220/Surge_Predicted_Impact!$C$107)*24/Surge_Predicted_Impact!$C$100*7/Surge_Predicted_Impact!$C$101</f>
        <v>5.25</v>
      </c>
      <c r="AP220" s="1">
        <f t="shared" ca="1" si="90"/>
        <v>26.25</v>
      </c>
      <c r="AQ220" s="3"/>
      <c r="AR220" s="38">
        <f ca="1">G220/Surge_Predicted_Impact!$C$81</f>
        <v>4.3757087294091475E-3</v>
      </c>
      <c r="AS220" s="38">
        <f ca="1">$R220/Surge_Predicted_Impact!$C$82</f>
        <v>5.7600834914324925E-2</v>
      </c>
      <c r="AT220" s="38">
        <f t="shared" ca="1" si="91"/>
        <v>6.1976543643734075E-2</v>
      </c>
      <c r="AU220" s="38">
        <f ca="1">N220/Surge_Predicted_Impact!$C$83</f>
        <v>4.1622599825807778E-3</v>
      </c>
      <c r="AV220" s="38">
        <f ca="1">T220/Surge_Predicted_Impact!$C$84</f>
        <v>8.0653150946783832E-6</v>
      </c>
      <c r="AW220" s="38">
        <f ca="1">V220/Surge_Predicted_Impact!$C$85</f>
        <v>2.535696587269197E-7</v>
      </c>
      <c r="AX220" s="38">
        <f t="shared" ca="1" si="92"/>
        <v>6.614712251106826E-2</v>
      </c>
      <c r="AZ220" s="1">
        <f ca="1">(AE220-BA219)*Surge_Predicted_Impact!$C$124</f>
        <v>9.1748769423411411E-2</v>
      </c>
      <c r="BA220" s="1">
        <f ca="1">BA219*(1-1/Surge_Predicted_Impact!$C$125)+AZ220</f>
        <v>1.3222201801066373</v>
      </c>
      <c r="BB220" s="37">
        <f t="shared" ca="1" si="93"/>
        <v>11.822220180106637</v>
      </c>
      <c r="BC220" s="1">
        <f ca="1">(AF220-BD219)*Surge_Predicted_Impact!$C$124</f>
        <v>4.5995479505709647E-2</v>
      </c>
      <c r="BD220" s="1">
        <f ca="1">BD219*(1-1/Surge_Predicted_Impact!$C$125)+BC220</f>
        <v>0.64998666826124274</v>
      </c>
      <c r="BE220" s="37">
        <f t="shared" ca="1" si="94"/>
        <v>5.899986668261243</v>
      </c>
      <c r="BF220" s="1">
        <f ca="1">(AI220-BG219)*Surge_Predicted_Impact!$C$124</f>
        <v>0.22984950828319392</v>
      </c>
      <c r="BG220" s="1">
        <f ca="1">BG219*(1-1/Surge_Predicted_Impact!$C$125)+BF220</f>
        <v>3.261680881986615</v>
      </c>
      <c r="BH220" s="37">
        <f t="shared" ca="1" si="95"/>
        <v>29.511680881986614</v>
      </c>
      <c r="BJ220" s="1">
        <f ca="1">(AT220-BK219)*Surge_Predicted_Impact!$C$124</f>
        <v>2.9178477912814466E-4</v>
      </c>
      <c r="BK220" s="1">
        <f ca="1">BK219*(1-1/Surge_Predicted_Impact!$C$125)+BJ220</f>
        <v>3.0747131529267783E-2</v>
      </c>
      <c r="BL220" s="37">
        <f t="shared" ca="1" si="96"/>
        <v>9.2723675173001854E-2</v>
      </c>
      <c r="BM220" s="1">
        <f ca="1">(AU220-BN219)*Surge_Predicted_Impact!$C$124</f>
        <v>1.7625177328188068E-5</v>
      </c>
      <c r="BN220" s="1">
        <f ca="1">BN219*(1-1/Surge_Predicted_Impact!$C$125)+BM220</f>
        <v>2.2459572663928755E-3</v>
      </c>
      <c r="BO220" s="37">
        <f t="shared" ca="1" si="97"/>
        <v>6.4082172489736532E-3</v>
      </c>
      <c r="BP220" s="1">
        <f ca="1">(AX220-AY219)*Surge_Predicted_Impact!$C$124</f>
        <v>6.6147122511068265E-4</v>
      </c>
      <c r="BQ220" s="1">
        <f ca="1">BQ219*(1-1/Surge_Predicted_Impact!$C$125)+BP220</f>
        <v>5.8554281750558546E-2</v>
      </c>
      <c r="BR220" s="1">
        <f t="shared" ca="1" si="98"/>
        <v>0.12470140426162681</v>
      </c>
      <c r="BS220" s="1">
        <f ca="1">(AP220-AQ219)*Surge_Predicted_Impact!$C$124</f>
        <v>0.26250000000000001</v>
      </c>
      <c r="BT220" s="1">
        <f ca="1">BT219*(1-1/Surge_Predicted_Impact!$C$125)+BS220</f>
        <v>3.7214413259845602</v>
      </c>
      <c r="BU220" s="1">
        <f t="shared" ca="1" si="99"/>
        <v>29.971441325984561</v>
      </c>
      <c r="BW220" s="1">
        <f>Surge_Predicted_Impact!$C$112</f>
        <v>0</v>
      </c>
      <c r="BX220" s="1">
        <f>Surge_Predicted_Impact!$C$113</f>
        <v>0</v>
      </c>
      <c r="BY220" s="152">
        <f>Surge_Predicted_Impact!$C$114</f>
        <v>0</v>
      </c>
      <c r="BZ220" s="152">
        <f>Surge_Predicted_Impact!$C$115</f>
        <v>0</v>
      </c>
      <c r="CA220" s="152">
        <f t="shared" si="100"/>
        <v>0</v>
      </c>
      <c r="CB220" s="1">
        <f>Surge_Predicted_Impact!$C$117</f>
        <v>0</v>
      </c>
      <c r="CC220" s="1">
        <f>Surge_Predicted_Impact!$C$118</f>
        <v>0</v>
      </c>
      <c r="CD220" s="1">
        <f>Surge_Predicted_Impact!$C$119</f>
        <v>0</v>
      </c>
      <c r="CE220" s="1">
        <f t="shared" si="101"/>
        <v>0</v>
      </c>
      <c r="CF220" s="152">
        <f>Surge_Predicted_Impact!$C$120</f>
        <v>0</v>
      </c>
      <c r="CH220" s="1">
        <f ca="1">D220*Surge_Predicted_Impact!$C$135</f>
        <v>14.502104811087067</v>
      </c>
      <c r="CI220" s="18">
        <f ca="1">(C220-C219)*Surge_Predicted_Impact!$C$135</f>
        <v>0.13206753064878285</v>
      </c>
      <c r="CJ220" s="18">
        <f ca="1">CJ219*(1- 1/Surge_Predicted_Impact!$C$137)+CI220</f>
        <v>3.3605479561739942</v>
      </c>
      <c r="CK220" s="18">
        <f t="shared" ca="1" si="79"/>
        <v>3.2284804255252113</v>
      </c>
      <c r="CL220" s="1">
        <f ca="1">CJ220*(1-Surge_Predicted_Impact!$C$136)</f>
        <v>2.8564657627478951</v>
      </c>
      <c r="CM220" s="1">
        <f ca="1">CJ220*(1+Surge_Predicted_Impact!$C$136)</f>
        <v>3.8646301496000928</v>
      </c>
      <c r="CN220" s="1">
        <f ca="1">CI220/Surge_Predicted_Impact!$C$138</f>
        <v>2.641350612975657E-2</v>
      </c>
      <c r="CO220" s="1">
        <f ca="1">CK220/Surge_Predicted_Impact!$C$140</f>
        <v>0.12913921702100845</v>
      </c>
      <c r="CP220" s="1">
        <f t="shared" ca="1" si="80"/>
        <v>0.15555272315076502</v>
      </c>
      <c r="CQ220" s="1">
        <f ca="1">CI220/(Surge_Predicted_Impact!$C$138 + Surge_Predicted_Impact!$C$139)</f>
        <v>2.2011255108130474E-2</v>
      </c>
      <c r="CR220" s="1">
        <f ca="1">CK220/(Surge_Predicted_Impact!$C$140 + Surge_Predicted_Impact!$C$141)</f>
        <v>0.12417232405866198</v>
      </c>
      <c r="CS220" s="152">
        <f>Surge_Predicted_Impact!$C$151</f>
        <v>12000</v>
      </c>
      <c r="CT220" s="152"/>
      <c r="CU220" s="1">
        <f ca="1">Surge_Predicted_Impact!$C$146*(Calculation!E220-Calculation!H220)</f>
        <v>7.9626870466276495E-6</v>
      </c>
      <c r="CV220" s="1">
        <f ca="1">H219*1/Surge_Predicted_Impact!$C$60</f>
        <v>2.0011989214750356E-3</v>
      </c>
      <c r="CW220" s="1">
        <f ca="1">CV220*Surge_Predicted_Impact!$C$144+CU220</f>
        <v>1.0802263312037944E-4</v>
      </c>
      <c r="CX220" s="1">
        <f ca="1">CX219*(1-1/Surge_Predicted_Impact!$C$147)+CW219</f>
        <v>0.44071877044035229</v>
      </c>
      <c r="CY220" s="1">
        <f ca="1">$CX220*(1-Surge_Predicted_Impact!$C$145)</f>
        <v>0.33053907783026421</v>
      </c>
      <c r="CZ220" s="1">
        <f ca="1">$CX220*(1+Surge_Predicted_Impact!$C$145)</f>
        <v>0.55089846305044032</v>
      </c>
      <c r="DA220" s="1">
        <f ca="1">CX220/Surge_Predicted_Impact!$C$148</f>
        <v>0.14690625681345076</v>
      </c>
      <c r="DB220" s="152">
        <f>Surge_Predicted_Impact!$C$152</f>
        <v>0</v>
      </c>
    </row>
    <row r="221" spans="2:106" x14ac:dyDescent="0.25">
      <c r="B221" s="30">
        <f t="shared" si="81"/>
        <v>44110</v>
      </c>
      <c r="C221" s="18">
        <f ca="1">INDIRECT(_xlfn.CONCAT(EpidemiologicalModel_Selection!$C$2,"!",EpidemiologicalModel_Selection!$C$5,ROW()-1))</f>
        <v>73743.641257155992</v>
      </c>
      <c r="D221" s="18">
        <f ca="1">INDIRECT(_xlfn.CONCAT(EpidemiologicalModel_Selection!$C$2,"!",EpidemiologicalModel_Selection!$C$3,ROW()-1))</f>
        <v>1.3590000782596083</v>
      </c>
      <c r="E221" s="37">
        <f ca="1">INDIRECT(_xlfn.CONCAT(EpidemiologicalModel_Selection!$C$2,"!",EpidemiologicalModel_Selection!$C$4,ROW()-1))</f>
        <v>1.2376060087080986E-2</v>
      </c>
      <c r="F221" s="37">
        <f ca="1">E221*Surge_Predicted_Impact!$D$53</f>
        <v>1.0494898953844675E-3</v>
      </c>
      <c r="G221" s="6">
        <f t="shared" ca="1" si="82"/>
        <v>1.2301312342436562E-2</v>
      </c>
      <c r="H221" s="24">
        <f ca="1">H220*(1-1/Surge_Predicted_Impact!$C$60)+F221</f>
        <v>1.2301312342436562E-2</v>
      </c>
      <c r="I221" s="24">
        <f ca="1">(1-Surge_Predicted_Impact!$C$68)*Calculation!O220</f>
        <v>1.0952711164796021E-3</v>
      </c>
      <c r="J221" s="24">
        <f ca="1">I221+(J220*(1-1/Surge_Predicted_Impact!$C$63))</f>
        <v>1.3088016662546205E-2</v>
      </c>
      <c r="K221" s="24">
        <f ca="1">(1/Surge_Predicted_Impact!$C$62)*Calculation!L220</f>
        <v>5.0636048312344313E-4</v>
      </c>
      <c r="L221" s="24">
        <f ca="1">M221+L220*(1-1/Surge_Predicted_Impact!$C$62)</f>
        <v>5.688775491193853E-3</v>
      </c>
      <c r="M221" s="1">
        <f ca="1">E221*Surge_Predicted_Impact!$D$55</f>
        <v>1.1881017683597758E-4</v>
      </c>
      <c r="N221" s="6">
        <f ca="1">N220*(1-1/Surge_Predicted_Impact!$C$64)+K221</f>
        <v>7.790315452639804E-3</v>
      </c>
      <c r="O221" s="24">
        <f ca="1">N220*1/Surge_Predicted_Impact!$C$64</f>
        <v>1.0405649956451944E-3</v>
      </c>
      <c r="P221" s="1">
        <f ca="1">E221*Surge_Predicted_Impact!$D$54</f>
        <v>8.1186954171251263E-4</v>
      </c>
      <c r="Q221" s="1">
        <f ca="1">Q220*(1-1/Surge_Predicted_Impact!$C$61)+P221</f>
        <v>8.9150405133844479E-2</v>
      </c>
      <c r="R221" s="6">
        <f t="shared" ca="1" si="83"/>
        <v>0.10792719728758454</v>
      </c>
      <c r="S221" s="1">
        <f ca="1">E221*Surge_Predicted_Impact!$D$56</f>
        <v>5.9405088417988797E-7</v>
      </c>
      <c r="T221" s="6">
        <f ca="1">T220*(1-1/Surge_Predicted_Impact!$C$65)+S221</f>
        <v>1.5111618054600979E-5</v>
      </c>
      <c r="U221" s="1">
        <f ca="1">E221*Surge_Predicted_Impact!$D$57</f>
        <v>9.5048141468782068E-7</v>
      </c>
      <c r="V221" s="6">
        <f ca="1">U220*(1-1/Surge_Predicted_Impact!$C$66)+U221</f>
        <v>9.5048141468782068E-7</v>
      </c>
      <c r="W221" s="5">
        <f>Surge_Predicted_Impact!$C$72</f>
        <v>0</v>
      </c>
      <c r="X221" s="160">
        <f>Surge_Predicted_Impact!$C$73</f>
        <v>0</v>
      </c>
      <c r="Y221" s="5">
        <f>Surge_Predicted_Impact!$C$74</f>
        <v>0</v>
      </c>
      <c r="Z221" s="5">
        <f>Surge_Predicted_Impact!$C$75</f>
        <v>0</v>
      </c>
      <c r="AA221" s="5">
        <f>Surge_Predicted_Impact!$C$76</f>
        <v>0</v>
      </c>
      <c r="AC221" s="18">
        <f ca="1">_xlfn.CEILING.MATH(G221/Surge_Predicted_Impact!$C$92)*(24/Surge_Predicted_Impact!$C$89)*(7/Surge_Predicted_Impact!$C$90)</f>
        <v>5.25</v>
      </c>
      <c r="AD221" s="18">
        <f ca="1">_xlfn.CEILING.MATH(R221/Surge_Predicted_Impact!$C$93)*(24/Surge_Predicted_Impact!$C$89)*(7/Surge_Predicted_Impact!$C$90)</f>
        <v>5.25</v>
      </c>
      <c r="AE221" s="1">
        <f t="shared" ca="1" si="88"/>
        <v>10.5</v>
      </c>
      <c r="AF221" s="1">
        <f ca="1">_xlfn.CEILING.MATH(N221/Surge_Predicted_Impact!$C$94)*24/Surge_Predicted_Impact!$C$89*7/Surge_Predicted_Impact!$C$90</f>
        <v>5.25</v>
      </c>
      <c r="AG221" s="1">
        <f ca="1">_xlfn.CEILING.MATH(T221/Surge_Predicted_Impact!$C$95)*24/Surge_Predicted_Impact!$C$89*7/Surge_Predicted_Impact!$C$90</f>
        <v>5.25</v>
      </c>
      <c r="AH221" s="1">
        <f ca="1">_xlfn.CEILING.MATH(V221/Surge_Predicted_Impact!$C$96)*24/Surge_Predicted_Impact!$C$89*7/Surge_Predicted_Impact!$C$90</f>
        <v>5.25</v>
      </c>
      <c r="AI221" s="18">
        <f t="shared" ca="1" si="89"/>
        <v>26.25</v>
      </c>
      <c r="AJ221" s="41"/>
      <c r="AK221" s="23">
        <f ca="1">_xlfn.CEILING.MATH(G221/Surge_Predicted_Impact!$C$103)*24/Surge_Predicted_Impact!$C$100*7/Surge_Predicted_Impact!$C$101</f>
        <v>5.25</v>
      </c>
      <c r="AL221" s="23">
        <f ca="1">_xlfn.CEILING.MATH(R221/Surge_Predicted_Impact!$C$104)*24/Surge_Predicted_Impact!$C$100*7/Surge_Predicted_Impact!$C$101</f>
        <v>5.25</v>
      </c>
      <c r="AM221" s="23">
        <f ca="1">_xlfn.CEILING.MATH(N221/Surge_Predicted_Impact!$C$105)*24/Surge_Predicted_Impact!$C$100*7/Surge_Predicted_Impact!$C$101</f>
        <v>5.25</v>
      </c>
      <c r="AN221" s="23">
        <f ca="1">_xlfn.CEILING.MATH(T221/Surge_Predicted_Impact!$C$106)*24/Surge_Predicted_Impact!$C$100*7/Surge_Predicted_Impact!$C$101</f>
        <v>5.25</v>
      </c>
      <c r="AO221" s="23">
        <f ca="1">_xlfn.CEILING.MATH(V221/Surge_Predicted_Impact!$C$107)*24/Surge_Predicted_Impact!$C$100*7/Surge_Predicted_Impact!$C$101</f>
        <v>5.25</v>
      </c>
      <c r="AP221" s="1">
        <f t="shared" ca="1" si="90"/>
        <v>26.25</v>
      </c>
      <c r="AQ221" s="3"/>
      <c r="AR221" s="38">
        <f ca="1">G221/Surge_Predicted_Impact!$C$81</f>
        <v>4.1004374474788536E-3</v>
      </c>
      <c r="AS221" s="38">
        <f ca="1">$R221/Surge_Predicted_Impact!$C$82</f>
        <v>5.3963598643792271E-2</v>
      </c>
      <c r="AT221" s="38">
        <f t="shared" ca="1" si="91"/>
        <v>5.8064036091271122E-2</v>
      </c>
      <c r="AU221" s="38">
        <f ca="1">N221/Surge_Predicted_Impact!$C$83</f>
        <v>3.895157726319902E-3</v>
      </c>
      <c r="AV221" s="38">
        <f ca="1">T221/Surge_Predicted_Impact!$C$84</f>
        <v>7.5558090273004896E-6</v>
      </c>
      <c r="AW221" s="38">
        <f ca="1">V221/Surge_Predicted_Impact!$C$85</f>
        <v>2.3762035367195517E-7</v>
      </c>
      <c r="AX221" s="38">
        <f t="shared" ca="1" si="92"/>
        <v>6.1966987246972E-2</v>
      </c>
      <c r="AZ221" s="1">
        <f ca="1">(AE221-BA220)*Surge_Predicted_Impact!$C$124</f>
        <v>9.1777798198933627E-2</v>
      </c>
      <c r="BA221" s="1">
        <f ca="1">BA220*(1-1/Surge_Predicted_Impact!$C$125)+AZ221</f>
        <v>1.3195536797265255</v>
      </c>
      <c r="BB221" s="37">
        <f t="shared" ca="1" si="93"/>
        <v>11.819553679726525</v>
      </c>
      <c r="BC221" s="1">
        <f ca="1">(AF221-BD220)*Surge_Predicted_Impact!$C$124</f>
        <v>4.6000133317387573E-2</v>
      </c>
      <c r="BD221" s="1">
        <f ca="1">BD220*(1-1/Surge_Predicted_Impact!$C$125)+BC221</f>
        <v>0.64955918241711308</v>
      </c>
      <c r="BE221" s="37">
        <f t="shared" ca="1" si="94"/>
        <v>5.8995591824171134</v>
      </c>
      <c r="BF221" s="1">
        <f ca="1">(AI221-BG220)*Surge_Predicted_Impact!$C$124</f>
        <v>0.22988319118013387</v>
      </c>
      <c r="BG221" s="1">
        <f ca="1">BG220*(1-1/Surge_Predicted_Impact!$C$125)+BF221</f>
        <v>3.2585868673105622</v>
      </c>
      <c r="BH221" s="37">
        <f t="shared" ca="1" si="95"/>
        <v>29.508586867310562</v>
      </c>
      <c r="BJ221" s="1">
        <f ca="1">(AT221-BK220)*Surge_Predicted_Impact!$C$124</f>
        <v>2.7316904562003339E-4</v>
      </c>
      <c r="BK221" s="1">
        <f ca="1">BK220*(1-1/Surge_Predicted_Impact!$C$125)+BJ221</f>
        <v>2.8824076894225833E-2</v>
      </c>
      <c r="BL221" s="37">
        <f t="shared" ca="1" si="96"/>
        <v>8.6888112985496951E-2</v>
      </c>
      <c r="BM221" s="1">
        <f ca="1">(AU221-BN220)*Surge_Predicted_Impact!$C$124</f>
        <v>1.6492004599270265E-5</v>
      </c>
      <c r="BN221" s="1">
        <f ca="1">BN220*(1-1/Surge_Predicted_Impact!$C$125)+BM221</f>
        <v>2.1020237519640832E-3</v>
      </c>
      <c r="BO221" s="37">
        <f t="shared" ca="1" si="97"/>
        <v>5.9971814782839852E-3</v>
      </c>
      <c r="BP221" s="1">
        <f ca="1">(AX221-AY220)*Surge_Predicted_Impact!$C$124</f>
        <v>6.1966987246972005E-4</v>
      </c>
      <c r="BQ221" s="1">
        <f ca="1">BQ220*(1-1/Surge_Predicted_Impact!$C$125)+BP221</f>
        <v>5.4991502926559799E-2</v>
      </c>
      <c r="BR221" s="1">
        <f t="shared" ca="1" si="98"/>
        <v>0.1169584901735318</v>
      </c>
      <c r="BS221" s="1">
        <f ca="1">(AP221-AQ220)*Surge_Predicted_Impact!$C$124</f>
        <v>0.26250000000000001</v>
      </c>
      <c r="BT221" s="1">
        <f ca="1">BT220*(1-1/Surge_Predicted_Impact!$C$125)+BS221</f>
        <v>3.7181240884142346</v>
      </c>
      <c r="BU221" s="1">
        <f t="shared" ca="1" si="99"/>
        <v>29.968124088414235</v>
      </c>
      <c r="BW221" s="1">
        <f>Surge_Predicted_Impact!$C$112</f>
        <v>0</v>
      </c>
      <c r="BX221" s="1">
        <f>Surge_Predicted_Impact!$C$113</f>
        <v>0</v>
      </c>
      <c r="BY221" s="152">
        <f>Surge_Predicted_Impact!$C$114</f>
        <v>0</v>
      </c>
      <c r="BZ221" s="152">
        <f>Surge_Predicted_Impact!$C$115</f>
        <v>0</v>
      </c>
      <c r="CA221" s="152">
        <f t="shared" si="100"/>
        <v>0</v>
      </c>
      <c r="CB221" s="1">
        <f>Surge_Predicted_Impact!$C$117</f>
        <v>0</v>
      </c>
      <c r="CC221" s="1">
        <f>Surge_Predicted_Impact!$C$118</f>
        <v>0</v>
      </c>
      <c r="CD221" s="1">
        <f>Surge_Predicted_Impact!$C$119</f>
        <v>0</v>
      </c>
      <c r="CE221" s="1">
        <f t="shared" si="101"/>
        <v>0</v>
      </c>
      <c r="CF221" s="152">
        <f>Surge_Predicted_Impact!$C$120</f>
        <v>0</v>
      </c>
      <c r="CH221" s="1">
        <f ca="1">D221*Surge_Predicted_Impact!$C$135</f>
        <v>13.590000782596084</v>
      </c>
      <c r="CI221" s="18">
        <f ca="1">(C221-C220)*Surge_Predicted_Impact!$C$135</f>
        <v>0.12376060083624907</v>
      </c>
      <c r="CJ221" s="18">
        <f ca="1">CJ220*(1- 1/Surge_Predicted_Impact!$C$137)+CI221</f>
        <v>3.1482537613928439</v>
      </c>
      <c r="CK221" s="18">
        <f t="shared" ca="1" si="79"/>
        <v>3.0244931605565948</v>
      </c>
      <c r="CL221" s="1">
        <f ca="1">CJ221*(1-Surge_Predicted_Impact!$C$136)</f>
        <v>2.6760156971839173</v>
      </c>
      <c r="CM221" s="1">
        <f ca="1">CJ221*(1+Surge_Predicted_Impact!$C$136)</f>
        <v>3.62049182560177</v>
      </c>
      <c r="CN221" s="1">
        <f ca="1">CI221/Surge_Predicted_Impact!$C$138</f>
        <v>2.4752120167249814E-2</v>
      </c>
      <c r="CO221" s="1">
        <f ca="1">CK221/Surge_Predicted_Impact!$C$140</f>
        <v>0.12097972642226379</v>
      </c>
      <c r="CP221" s="1">
        <f t="shared" ca="1" si="80"/>
        <v>0.1457318465895136</v>
      </c>
      <c r="CQ221" s="1">
        <f ca="1">CI221/(Surge_Predicted_Impact!$C$138 + Surge_Predicted_Impact!$C$139)</f>
        <v>2.0626766806041513E-2</v>
      </c>
      <c r="CR221" s="1">
        <f ca="1">CK221/(Surge_Predicted_Impact!$C$140 + Surge_Predicted_Impact!$C$141)</f>
        <v>0.11632666002140749</v>
      </c>
      <c r="CS221" s="152">
        <f>Surge_Predicted_Impact!$C$151</f>
        <v>12000</v>
      </c>
      <c r="CT221" s="152"/>
      <c r="CU221" s="1">
        <f ca="1">Surge_Predicted_Impact!$C$146*(Calculation!E221-Calculation!H221)</f>
        <v>7.4747744644424262E-6</v>
      </c>
      <c r="CV221" s="1">
        <f ca="1">H220*1/Surge_Predicted_Impact!$C$60</f>
        <v>1.875303741175349E-3</v>
      </c>
      <c r="CW221" s="1">
        <f ca="1">CV221*Surge_Predicted_Impact!$C$144+CU221</f>
        <v>1.0123996152320987E-4</v>
      </c>
      <c r="CX221" s="1">
        <f ca="1">CX220*(1-1/Surge_Predicted_Impact!$C$147)+CW220</f>
        <v>0.41879085455145504</v>
      </c>
      <c r="CY221" s="1">
        <f ca="1">$CX221*(1-Surge_Predicted_Impact!$C$145)</f>
        <v>0.31409314091359131</v>
      </c>
      <c r="CZ221" s="1">
        <f ca="1">$CX221*(1+Surge_Predicted_Impact!$C$145)</f>
        <v>0.52348856818931877</v>
      </c>
      <c r="DA221" s="1">
        <f ca="1">CX221/Surge_Predicted_Impact!$C$148</f>
        <v>0.13959695151715168</v>
      </c>
      <c r="DB221" s="152">
        <f>Surge_Predicted_Impact!$C$152</f>
        <v>0</v>
      </c>
    </row>
    <row r="222" spans="2:106" x14ac:dyDescent="0.25">
      <c r="B222" s="30">
        <f t="shared" si="81"/>
        <v>44111</v>
      </c>
      <c r="C222" s="18">
        <f ca="1">INDIRECT(_xlfn.CONCAT(EpidemiologicalModel_Selection!$C$2,"!",EpidemiologicalModel_Selection!$C$5,ROW()-1))</f>
        <v>73743.652854775981</v>
      </c>
      <c r="D222" s="18">
        <f ca="1">INDIRECT(_xlfn.CONCAT(EpidemiologicalModel_Selection!$C$2,"!",EpidemiologicalModel_Selection!$C$3,ROW()-1))</f>
        <v>1.2735262640901313</v>
      </c>
      <c r="E222" s="37">
        <f ca="1">INDIRECT(_xlfn.CONCAT(EpidemiologicalModel_Selection!$C$2,"!",EpidemiologicalModel_Selection!$C$4,ROW()-1))</f>
        <v>1.1597619992062391E-2</v>
      </c>
      <c r="F222" s="37">
        <f ca="1">E222*Surge_Predicted_Impact!$D$53</f>
        <v>9.8347817532689068E-4</v>
      </c>
      <c r="G222" s="6">
        <f t="shared" ca="1" si="82"/>
        <v>1.1527460183129659E-2</v>
      </c>
      <c r="H222" s="24">
        <f ca="1">H221*(1-1/Surge_Predicted_Impact!$C$60)+F222</f>
        <v>1.1527460183129659E-2</v>
      </c>
      <c r="I222" s="24">
        <f ca="1">(1-Surge_Predicted_Impact!$C$68)*Calculation!O221</f>
        <v>1.0249565207105164E-3</v>
      </c>
      <c r="J222" s="24">
        <f ca="1">I222+(J221*(1-1/Surge_Predicted_Impact!$C$63))</f>
        <v>1.2243256517178693E-2</v>
      </c>
      <c r="K222" s="24">
        <f ca="1">(1/Surge_Predicted_Impact!$C$62)*Calculation!L221</f>
        <v>4.740646242661544E-4</v>
      </c>
      <c r="L222" s="24">
        <f ca="1">M222+L221*(1-1/Surge_Predicted_Impact!$C$62)</f>
        <v>5.3260480188514975E-3</v>
      </c>
      <c r="M222" s="1">
        <f ca="1">E222*Surge_Predicted_Impact!$D$55</f>
        <v>1.1133715192379906E-4</v>
      </c>
      <c r="N222" s="6">
        <f ca="1">N221*(1-1/Surge_Predicted_Impact!$C$64)+K222</f>
        <v>7.2905906453259823E-3</v>
      </c>
      <c r="O222" s="24">
        <f ca="1">N221*1/Surge_Predicted_Impact!$C$64</f>
        <v>9.737894315799755E-4</v>
      </c>
      <c r="P222" s="1">
        <f ca="1">E222*Surge_Predicted_Impact!$D$54</f>
        <v>7.608038714792927E-4</v>
      </c>
      <c r="Q222" s="1">
        <f ca="1">Q221*(1-1/Surge_Predicted_Impact!$C$61)+P222</f>
        <v>8.354332292433489E-2</v>
      </c>
      <c r="R222" s="6">
        <f t="shared" ca="1" si="83"/>
        <v>0.10111262746036509</v>
      </c>
      <c r="S222" s="1">
        <f ca="1">E222*Surge_Predicted_Impact!$D$56</f>
        <v>5.5668575961899528E-7</v>
      </c>
      <c r="T222" s="6">
        <f ca="1">T221*(1-1/Surge_Predicted_Impact!$C$65)+S222</f>
        <v>1.4157142008759876E-5</v>
      </c>
      <c r="U222" s="1">
        <f ca="1">E222*Surge_Predicted_Impact!$D$57</f>
        <v>8.9069721539039247E-7</v>
      </c>
      <c r="V222" s="6">
        <f ca="1">U221*(1-1/Surge_Predicted_Impact!$C$66)+U222</f>
        <v>8.9069721539039247E-7</v>
      </c>
      <c r="W222" s="5">
        <f>Surge_Predicted_Impact!$C$72</f>
        <v>0</v>
      </c>
      <c r="X222" s="160">
        <f>Surge_Predicted_Impact!$C$73</f>
        <v>0</v>
      </c>
      <c r="Y222" s="5">
        <f>Surge_Predicted_Impact!$C$74</f>
        <v>0</v>
      </c>
      <c r="Z222" s="5">
        <f>Surge_Predicted_Impact!$C$75</f>
        <v>0</v>
      </c>
      <c r="AA222" s="5">
        <f>Surge_Predicted_Impact!$C$76</f>
        <v>0</v>
      </c>
      <c r="AC222" s="18">
        <f ca="1">_xlfn.CEILING.MATH(G222/Surge_Predicted_Impact!$C$92)*(24/Surge_Predicted_Impact!$C$89)*(7/Surge_Predicted_Impact!$C$90)</f>
        <v>5.25</v>
      </c>
      <c r="AD222" s="18">
        <f ca="1">_xlfn.CEILING.MATH(R222/Surge_Predicted_Impact!$C$93)*(24/Surge_Predicted_Impact!$C$89)*(7/Surge_Predicted_Impact!$C$90)</f>
        <v>5.25</v>
      </c>
      <c r="AE222" s="1">
        <f t="shared" ca="1" si="88"/>
        <v>10.5</v>
      </c>
      <c r="AF222" s="1">
        <f ca="1">_xlfn.CEILING.MATH(N222/Surge_Predicted_Impact!$C$94)*24/Surge_Predicted_Impact!$C$89*7/Surge_Predicted_Impact!$C$90</f>
        <v>5.25</v>
      </c>
      <c r="AG222" s="1">
        <f ca="1">_xlfn.CEILING.MATH(T222/Surge_Predicted_Impact!$C$95)*24/Surge_Predicted_Impact!$C$89*7/Surge_Predicted_Impact!$C$90</f>
        <v>5.25</v>
      </c>
      <c r="AH222" s="1">
        <f ca="1">_xlfn.CEILING.MATH(V222/Surge_Predicted_Impact!$C$96)*24/Surge_Predicted_Impact!$C$89*7/Surge_Predicted_Impact!$C$90</f>
        <v>5.25</v>
      </c>
      <c r="AI222" s="18">
        <f t="shared" ca="1" si="89"/>
        <v>26.25</v>
      </c>
      <c r="AJ222" s="41"/>
      <c r="AK222" s="23">
        <f ca="1">_xlfn.CEILING.MATH(G222/Surge_Predicted_Impact!$C$103)*24/Surge_Predicted_Impact!$C$100*7/Surge_Predicted_Impact!$C$101</f>
        <v>5.25</v>
      </c>
      <c r="AL222" s="23">
        <f ca="1">_xlfn.CEILING.MATH(R222/Surge_Predicted_Impact!$C$104)*24/Surge_Predicted_Impact!$C$100*7/Surge_Predicted_Impact!$C$101</f>
        <v>5.25</v>
      </c>
      <c r="AM222" s="23">
        <f ca="1">_xlfn.CEILING.MATH(N222/Surge_Predicted_Impact!$C$105)*24/Surge_Predicted_Impact!$C$100*7/Surge_Predicted_Impact!$C$101</f>
        <v>5.25</v>
      </c>
      <c r="AN222" s="23">
        <f ca="1">_xlfn.CEILING.MATH(T222/Surge_Predicted_Impact!$C$106)*24/Surge_Predicted_Impact!$C$100*7/Surge_Predicted_Impact!$C$101</f>
        <v>5.25</v>
      </c>
      <c r="AO222" s="23">
        <f ca="1">_xlfn.CEILING.MATH(V222/Surge_Predicted_Impact!$C$107)*24/Surge_Predicted_Impact!$C$100*7/Surge_Predicted_Impact!$C$101</f>
        <v>5.25</v>
      </c>
      <c r="AP222" s="1">
        <f t="shared" ca="1" si="90"/>
        <v>26.25</v>
      </c>
      <c r="AQ222" s="3"/>
      <c r="AR222" s="38">
        <f ca="1">G222/Surge_Predicted_Impact!$C$81</f>
        <v>3.8424867277098863E-3</v>
      </c>
      <c r="AS222" s="38">
        <f ca="1">$R222/Surge_Predicted_Impact!$C$82</f>
        <v>5.0556313730182545E-2</v>
      </c>
      <c r="AT222" s="38">
        <f t="shared" ca="1" si="91"/>
        <v>5.4398800457892429E-2</v>
      </c>
      <c r="AU222" s="38">
        <f ca="1">N222/Surge_Predicted_Impact!$C$83</f>
        <v>3.6452953226629912E-3</v>
      </c>
      <c r="AV222" s="38">
        <f ca="1">T222/Surge_Predicted_Impact!$C$84</f>
        <v>7.078571004379938E-6</v>
      </c>
      <c r="AW222" s="38">
        <f ca="1">V222/Surge_Predicted_Impact!$C$85</f>
        <v>2.2267430384759812E-7</v>
      </c>
      <c r="AX222" s="38">
        <f t="shared" ca="1" si="92"/>
        <v>5.8051397025863649E-2</v>
      </c>
      <c r="AZ222" s="1">
        <f ca="1">(AE222-BA221)*Surge_Predicted_Impact!$C$124</f>
        <v>9.1804463202734748E-2</v>
      </c>
      <c r="BA222" s="1">
        <f ca="1">BA221*(1-1/Surge_Predicted_Impact!$C$125)+AZ222</f>
        <v>1.31710430866308</v>
      </c>
      <c r="BB222" s="37">
        <f t="shared" ca="1" si="93"/>
        <v>11.81710430866308</v>
      </c>
      <c r="BC222" s="1">
        <f ca="1">(AF222-BD221)*Surge_Predicted_Impact!$C$124</f>
        <v>4.6004408175828869E-2</v>
      </c>
      <c r="BD222" s="1">
        <f ca="1">BD221*(1-1/Surge_Predicted_Impact!$C$125)+BC222</f>
        <v>0.64916650613457672</v>
      </c>
      <c r="BE222" s="37">
        <f t="shared" ca="1" si="94"/>
        <v>5.899166506134577</v>
      </c>
      <c r="BF222" s="1">
        <f ca="1">(AI222-BG221)*Surge_Predicted_Impact!$C$124</f>
        <v>0.22991413132689439</v>
      </c>
      <c r="BG222" s="1">
        <f ca="1">BG221*(1-1/Surge_Predicted_Impact!$C$125)+BF222</f>
        <v>3.2557447938295594</v>
      </c>
      <c r="BH222" s="37">
        <f t="shared" ca="1" si="95"/>
        <v>29.50574479382956</v>
      </c>
      <c r="BJ222" s="1">
        <f ca="1">(AT222-BK221)*Surge_Predicted_Impact!$C$124</f>
        <v>2.5574723563666596E-4</v>
      </c>
      <c r="BK222" s="1">
        <f ca="1">BK221*(1-1/Surge_Predicted_Impact!$C$125)+BJ222</f>
        <v>2.7020961494560656E-2</v>
      </c>
      <c r="BL222" s="37">
        <f t="shared" ca="1" si="96"/>
        <v>8.1419761952453082E-2</v>
      </c>
      <c r="BM222" s="1">
        <f ca="1">(AU222-BN221)*Surge_Predicted_Impact!$C$124</f>
        <v>1.543271570698908E-5</v>
      </c>
      <c r="BN222" s="1">
        <f ca="1">BN221*(1-1/Surge_Predicted_Impact!$C$125)+BM222</f>
        <v>1.967311913959352E-3</v>
      </c>
      <c r="BO222" s="37">
        <f t="shared" ca="1" si="97"/>
        <v>5.6126072366223436E-3</v>
      </c>
      <c r="BP222" s="1">
        <f ca="1">(AX222-AY221)*Surge_Predicted_Impact!$C$124</f>
        <v>5.8051397025863651E-4</v>
      </c>
      <c r="BQ222" s="1">
        <f ca="1">BQ221*(1-1/Surge_Predicted_Impact!$C$125)+BP222</f>
        <v>5.1644052402064163E-2</v>
      </c>
      <c r="BR222" s="1">
        <f t="shared" ca="1" si="98"/>
        <v>0.1096954494279278</v>
      </c>
      <c r="BS222" s="1">
        <f ca="1">(AP222-AQ221)*Surge_Predicted_Impact!$C$124</f>
        <v>0.26250000000000001</v>
      </c>
      <c r="BT222" s="1">
        <f ca="1">BT221*(1-1/Surge_Predicted_Impact!$C$125)+BS222</f>
        <v>3.7150437963846468</v>
      </c>
      <c r="BU222" s="1">
        <f t="shared" ca="1" si="99"/>
        <v>29.965043796384649</v>
      </c>
      <c r="BW222" s="1">
        <f>Surge_Predicted_Impact!$C$112</f>
        <v>0</v>
      </c>
      <c r="BX222" s="1">
        <f>Surge_Predicted_Impact!$C$113</f>
        <v>0</v>
      </c>
      <c r="BY222" s="152">
        <f>Surge_Predicted_Impact!$C$114</f>
        <v>0</v>
      </c>
      <c r="BZ222" s="152">
        <f>Surge_Predicted_Impact!$C$115</f>
        <v>0</v>
      </c>
      <c r="CA222" s="152">
        <f t="shared" si="100"/>
        <v>0</v>
      </c>
      <c r="CB222" s="1">
        <f>Surge_Predicted_Impact!$C$117</f>
        <v>0</v>
      </c>
      <c r="CC222" s="1">
        <f>Surge_Predicted_Impact!$C$118</f>
        <v>0</v>
      </c>
      <c r="CD222" s="1">
        <f>Surge_Predicted_Impact!$C$119</f>
        <v>0</v>
      </c>
      <c r="CE222" s="1">
        <f t="shared" si="101"/>
        <v>0</v>
      </c>
      <c r="CF222" s="152">
        <f>Surge_Predicted_Impact!$C$120</f>
        <v>0</v>
      </c>
      <c r="CH222" s="1">
        <f ca="1">D222*Surge_Predicted_Impact!$C$135</f>
        <v>12.735262640901313</v>
      </c>
      <c r="CI222" s="18">
        <f ca="1">(C222-C221)*Surge_Predicted_Impact!$C$135</f>
        <v>0.11597619988606311</v>
      </c>
      <c r="CJ222" s="18">
        <f ca="1">CJ221*(1- 1/Surge_Predicted_Impact!$C$137)+CI222</f>
        <v>2.9494045851396224</v>
      </c>
      <c r="CK222" s="18">
        <f t="shared" ca="1" si="79"/>
        <v>2.8334283852535593</v>
      </c>
      <c r="CL222" s="1">
        <f ca="1">CJ222*(1-Surge_Predicted_Impact!$C$136)</f>
        <v>2.5069938973686789</v>
      </c>
      <c r="CM222" s="1">
        <f ca="1">CJ222*(1+Surge_Predicted_Impact!$C$136)</f>
        <v>3.3918152729105655</v>
      </c>
      <c r="CN222" s="1">
        <f ca="1">CI222/Surge_Predicted_Impact!$C$138</f>
        <v>2.3195239977212623E-2</v>
      </c>
      <c r="CO222" s="1">
        <f ca="1">CK222/Surge_Predicted_Impact!$C$140</f>
        <v>0.11333713541014237</v>
      </c>
      <c r="CP222" s="1">
        <f t="shared" ca="1" si="80"/>
        <v>0.13653237538735499</v>
      </c>
      <c r="CQ222" s="1">
        <f ca="1">CI222/(Surge_Predicted_Impact!$C$138 + Surge_Predicted_Impact!$C$139)</f>
        <v>1.9329366647677187E-2</v>
      </c>
      <c r="CR222" s="1">
        <f ca="1">CK222/(Surge_Predicted_Impact!$C$140 + Surge_Predicted_Impact!$C$141)</f>
        <v>0.1089780148174446</v>
      </c>
      <c r="CS222" s="152">
        <f>Surge_Predicted_Impact!$C$151</f>
        <v>12000</v>
      </c>
      <c r="CT222" s="152"/>
      <c r="CU222" s="1">
        <f ca="1">Surge_Predicted_Impact!$C$146*(Calculation!E222-Calculation!H222)</f>
        <v>7.015980893273176E-6</v>
      </c>
      <c r="CV222" s="1">
        <f ca="1">H221*1/Surge_Predicted_Impact!$C$60</f>
        <v>1.7573303346337945E-3</v>
      </c>
      <c r="CW222" s="1">
        <f ca="1">CV222*Surge_Predicted_Impact!$C$144+CU222</f>
        <v>9.4882497624962915E-5</v>
      </c>
      <c r="CX222" s="1">
        <f ca="1">CX221*(1-1/Surge_Predicted_Impact!$C$147)+CW221</f>
        <v>0.39795255178540551</v>
      </c>
      <c r="CY222" s="1">
        <f ca="1">$CX222*(1-Surge_Predicted_Impact!$C$145)</f>
        <v>0.29846441383905414</v>
      </c>
      <c r="CZ222" s="1">
        <f ca="1">$CX222*(1+Surge_Predicted_Impact!$C$145)</f>
        <v>0.49744068973175687</v>
      </c>
      <c r="DA222" s="1">
        <f ca="1">CX222/Surge_Predicted_Impact!$C$148</f>
        <v>0.13265085059513518</v>
      </c>
      <c r="DB222" s="152">
        <f>Surge_Predicted_Impact!$C$152</f>
        <v>0</v>
      </c>
    </row>
    <row r="223" spans="2:106" x14ac:dyDescent="0.25">
      <c r="B223" s="30">
        <f t="shared" si="81"/>
        <v>44112</v>
      </c>
      <c r="C223" s="18">
        <f ca="1">INDIRECT(_xlfn.CONCAT(EpidemiologicalModel_Selection!$C$2,"!",EpidemiologicalModel_Selection!$C$5,ROW()-1))</f>
        <v>73743.663722921527</v>
      </c>
      <c r="D223" s="18">
        <f ca="1">INDIRECT(_xlfn.CONCAT(EpidemiologicalModel_Selection!$C$2,"!",EpidemiologicalModel_Selection!$C$3,ROW()-1))</f>
        <v>1.1934282479230767</v>
      </c>
      <c r="E223" s="37">
        <f ca="1">INDIRECT(_xlfn.CONCAT(EpidemiologicalModel_Selection!$C$2,"!",EpidemiologicalModel_Selection!$C$4,ROW()-1))</f>
        <v>1.0868145553831709E-2</v>
      </c>
      <c r="F223" s="37">
        <f ca="1">E223*Surge_Predicted_Impact!$D$53</f>
        <v>9.2161874296492886E-4</v>
      </c>
      <c r="G223" s="6">
        <f t="shared" ca="1" si="82"/>
        <v>1.0802298899933208E-2</v>
      </c>
      <c r="H223" s="24">
        <f ca="1">H222*(1-1/Surge_Predicted_Impact!$C$60)+F223</f>
        <v>1.0802298899933208E-2</v>
      </c>
      <c r="I223" s="24">
        <f ca="1">(1-Surge_Predicted_Impact!$C$68)*Calculation!O222</f>
        <v>9.5918259010627585E-4</v>
      </c>
      <c r="J223" s="24">
        <f ca="1">I223+(J222*(1-1/Surge_Predicted_Impact!$C$63))</f>
        <v>1.1453402461973728E-2</v>
      </c>
      <c r="K223" s="24">
        <f ca="1">(1/Surge_Predicted_Impact!$C$62)*Calculation!L222</f>
        <v>4.4383733490429146E-4</v>
      </c>
      <c r="L223" s="24">
        <f ca="1">M223+L222*(1-1/Surge_Predicted_Impact!$C$62)</f>
        <v>4.9865448812639905E-3</v>
      </c>
      <c r="M223" s="1">
        <f ca="1">E223*Surge_Predicted_Impact!$D$55</f>
        <v>1.0433419731678451E-4</v>
      </c>
      <c r="N223" s="6">
        <f ca="1">N222*(1-1/Surge_Predicted_Impact!$C$64)+K223</f>
        <v>6.8231041495645265E-3</v>
      </c>
      <c r="O223" s="24">
        <f ca="1">N222*1/Surge_Predicted_Impact!$C$64</f>
        <v>9.1132383066574779E-4</v>
      </c>
      <c r="P223" s="1">
        <f ca="1">E223*Surge_Predicted_Impact!$D$54</f>
        <v>7.1295034833136002E-4</v>
      </c>
      <c r="Q223" s="1">
        <f ca="1">Q222*(1-1/Surge_Predicted_Impact!$C$61)+P223</f>
        <v>7.8288893063785184E-2</v>
      </c>
      <c r="R223" s="6">
        <f t="shared" ca="1" si="83"/>
        <v>9.4728840407022896E-2</v>
      </c>
      <c r="S223" s="1">
        <f ca="1">E223*Surge_Predicted_Impact!$D$56</f>
        <v>5.2167098658392251E-7</v>
      </c>
      <c r="T223" s="6">
        <f ca="1">T222*(1-1/Surge_Predicted_Impact!$C$65)+S223</f>
        <v>1.3263098794467812E-5</v>
      </c>
      <c r="U223" s="1">
        <f ca="1">E223*Surge_Predicted_Impact!$D$57</f>
        <v>8.3467357853427609E-7</v>
      </c>
      <c r="V223" s="6">
        <f ca="1">U222*(1-1/Surge_Predicted_Impact!$C$66)+U223</f>
        <v>8.3467357853427609E-7</v>
      </c>
      <c r="W223" s="5">
        <f>Surge_Predicted_Impact!$C$72</f>
        <v>0</v>
      </c>
      <c r="X223" s="160">
        <f>Surge_Predicted_Impact!$C$73</f>
        <v>0</v>
      </c>
      <c r="Y223" s="5">
        <f>Surge_Predicted_Impact!$C$74</f>
        <v>0</v>
      </c>
      <c r="Z223" s="5">
        <f>Surge_Predicted_Impact!$C$75</f>
        <v>0</v>
      </c>
      <c r="AA223" s="5">
        <f>Surge_Predicted_Impact!$C$76</f>
        <v>0</v>
      </c>
      <c r="AC223" s="18">
        <f ca="1">_xlfn.CEILING.MATH(G223/Surge_Predicted_Impact!$C$92)*(24/Surge_Predicted_Impact!$C$89)*(7/Surge_Predicted_Impact!$C$90)</f>
        <v>5.25</v>
      </c>
      <c r="AD223" s="18">
        <f ca="1">_xlfn.CEILING.MATH(R223/Surge_Predicted_Impact!$C$93)*(24/Surge_Predicted_Impact!$C$89)*(7/Surge_Predicted_Impact!$C$90)</f>
        <v>5.25</v>
      </c>
      <c r="AE223" s="1">
        <f t="shared" ca="1" si="88"/>
        <v>10.5</v>
      </c>
      <c r="AF223" s="1">
        <f ca="1">_xlfn.CEILING.MATH(N223/Surge_Predicted_Impact!$C$94)*24/Surge_Predicted_Impact!$C$89*7/Surge_Predicted_Impact!$C$90</f>
        <v>5.25</v>
      </c>
      <c r="AG223" s="1">
        <f ca="1">_xlfn.CEILING.MATH(T223/Surge_Predicted_Impact!$C$95)*24/Surge_Predicted_Impact!$C$89*7/Surge_Predicted_Impact!$C$90</f>
        <v>5.25</v>
      </c>
      <c r="AH223" s="1">
        <f ca="1">_xlfn.CEILING.MATH(V223/Surge_Predicted_Impact!$C$96)*24/Surge_Predicted_Impact!$C$89*7/Surge_Predicted_Impact!$C$90</f>
        <v>5.25</v>
      </c>
      <c r="AI223" s="18">
        <f t="shared" ca="1" si="89"/>
        <v>26.25</v>
      </c>
      <c r="AJ223" s="41"/>
      <c r="AK223" s="23">
        <f ca="1">_xlfn.CEILING.MATH(G223/Surge_Predicted_Impact!$C$103)*24/Surge_Predicted_Impact!$C$100*7/Surge_Predicted_Impact!$C$101</f>
        <v>5.25</v>
      </c>
      <c r="AL223" s="23">
        <f ca="1">_xlfn.CEILING.MATH(R223/Surge_Predicted_Impact!$C$104)*24/Surge_Predicted_Impact!$C$100*7/Surge_Predicted_Impact!$C$101</f>
        <v>5.25</v>
      </c>
      <c r="AM223" s="23">
        <f ca="1">_xlfn.CEILING.MATH(N223/Surge_Predicted_Impact!$C$105)*24/Surge_Predicted_Impact!$C$100*7/Surge_Predicted_Impact!$C$101</f>
        <v>5.25</v>
      </c>
      <c r="AN223" s="23">
        <f ca="1">_xlfn.CEILING.MATH(T223/Surge_Predicted_Impact!$C$106)*24/Surge_Predicted_Impact!$C$100*7/Surge_Predicted_Impact!$C$101</f>
        <v>5.25</v>
      </c>
      <c r="AO223" s="23">
        <f ca="1">_xlfn.CEILING.MATH(V223/Surge_Predicted_Impact!$C$107)*24/Surge_Predicted_Impact!$C$100*7/Surge_Predicted_Impact!$C$101</f>
        <v>5.25</v>
      </c>
      <c r="AP223" s="1">
        <f t="shared" ca="1" si="90"/>
        <v>26.25</v>
      </c>
      <c r="AQ223" s="3"/>
      <c r="AR223" s="38">
        <f ca="1">G223/Surge_Predicted_Impact!$C$81</f>
        <v>3.6007662999777358E-3</v>
      </c>
      <c r="AS223" s="38">
        <f ca="1">$R223/Surge_Predicted_Impact!$C$82</f>
        <v>4.7364420203511448E-2</v>
      </c>
      <c r="AT223" s="38">
        <f t="shared" ca="1" si="91"/>
        <v>5.0965186503489184E-2</v>
      </c>
      <c r="AU223" s="38">
        <f ca="1">N223/Surge_Predicted_Impact!$C$83</f>
        <v>3.4115520747822633E-3</v>
      </c>
      <c r="AV223" s="38">
        <f ca="1">T223/Surge_Predicted_Impact!$C$84</f>
        <v>6.6315493972339059E-6</v>
      </c>
      <c r="AW223" s="38">
        <f ca="1">V223/Surge_Predicted_Impact!$C$85</f>
        <v>2.0866839463356902E-7</v>
      </c>
      <c r="AX223" s="38">
        <f t="shared" ca="1" si="92"/>
        <v>5.4383578796063314E-2</v>
      </c>
      <c r="AZ223" s="1">
        <f ca="1">(AE223-BA222)*Surge_Predicted_Impact!$C$124</f>
        <v>9.1828956913369203E-2</v>
      </c>
      <c r="BA223" s="1">
        <f ca="1">BA222*(1-1/Surge_Predicted_Impact!$C$125)+AZ223</f>
        <v>1.3148543863862292</v>
      </c>
      <c r="BB223" s="37">
        <f t="shared" ca="1" si="93"/>
        <v>11.81485438638623</v>
      </c>
      <c r="BC223" s="1">
        <f ca="1">(AF223-BD222)*Surge_Predicted_Impact!$C$124</f>
        <v>4.6008334938654229E-2</v>
      </c>
      <c r="BD223" s="1">
        <f ca="1">BD222*(1-1/Surge_Predicted_Impact!$C$125)+BC223</f>
        <v>0.64880580492076112</v>
      </c>
      <c r="BE223" s="37">
        <f t="shared" ca="1" si="94"/>
        <v>5.8988058049207615</v>
      </c>
      <c r="BF223" s="1">
        <f ca="1">(AI223-BG222)*Surge_Predicted_Impact!$C$124</f>
        <v>0.22994255206170441</v>
      </c>
      <c r="BG223" s="1">
        <f ca="1">BG222*(1-1/Surge_Predicted_Impact!$C$125)+BF223</f>
        <v>3.2531341463320094</v>
      </c>
      <c r="BH223" s="37">
        <f t="shared" ca="1" si="95"/>
        <v>29.503134146332009</v>
      </c>
      <c r="BJ223" s="1">
        <f ca="1">(AT223-BK222)*Surge_Predicted_Impact!$C$124</f>
        <v>2.3944225008928527E-4</v>
      </c>
      <c r="BK223" s="1">
        <f ca="1">BK222*(1-1/Surge_Predicted_Impact!$C$125)+BJ223</f>
        <v>2.5330335066467039E-2</v>
      </c>
      <c r="BL223" s="37">
        <f t="shared" ca="1" si="96"/>
        <v>7.6295521569956226E-2</v>
      </c>
      <c r="BM223" s="1">
        <f ca="1">(AU223-BN222)*Surge_Predicted_Impact!$C$124</f>
        <v>1.4442401608229113E-5</v>
      </c>
      <c r="BN223" s="1">
        <f ca="1">BN222*(1-1/Surge_Predicted_Impact!$C$125)+BM223</f>
        <v>1.8412320359990559E-3</v>
      </c>
      <c r="BO223" s="37">
        <f t="shared" ca="1" si="97"/>
        <v>5.2527841107813189E-3</v>
      </c>
      <c r="BP223" s="1">
        <f ca="1">(AX223-AY222)*Surge_Predicted_Impact!$C$124</f>
        <v>5.4383578796063316E-4</v>
      </c>
      <c r="BQ223" s="1">
        <f ca="1">BQ222*(1-1/Surge_Predicted_Impact!$C$125)+BP223</f>
        <v>4.849902730416307E-2</v>
      </c>
      <c r="BR223" s="1">
        <f t="shared" ca="1" si="98"/>
        <v>0.10288260610022638</v>
      </c>
      <c r="BS223" s="1">
        <f ca="1">(AP223-AQ222)*Surge_Predicted_Impact!$C$124</f>
        <v>0.26250000000000001</v>
      </c>
      <c r="BT223" s="1">
        <f ca="1">BT222*(1-1/Surge_Predicted_Impact!$C$125)+BS223</f>
        <v>3.7121835252143152</v>
      </c>
      <c r="BU223" s="1">
        <f t="shared" ca="1" si="99"/>
        <v>29.962183525214314</v>
      </c>
      <c r="BW223" s="1">
        <f>Surge_Predicted_Impact!$C$112</f>
        <v>0</v>
      </c>
      <c r="BX223" s="1">
        <f>Surge_Predicted_Impact!$C$113</f>
        <v>0</v>
      </c>
      <c r="BY223" s="152">
        <f>Surge_Predicted_Impact!$C$114</f>
        <v>0</v>
      </c>
      <c r="BZ223" s="152">
        <f>Surge_Predicted_Impact!$C$115</f>
        <v>0</v>
      </c>
      <c r="CA223" s="152">
        <f t="shared" si="100"/>
        <v>0</v>
      </c>
      <c r="CB223" s="1">
        <f>Surge_Predicted_Impact!$C$117</f>
        <v>0</v>
      </c>
      <c r="CC223" s="1">
        <f>Surge_Predicted_Impact!$C$118</f>
        <v>0</v>
      </c>
      <c r="CD223" s="1">
        <f>Surge_Predicted_Impact!$C$119</f>
        <v>0</v>
      </c>
      <c r="CE223" s="1">
        <f t="shared" si="101"/>
        <v>0</v>
      </c>
      <c r="CF223" s="152">
        <f>Surge_Predicted_Impact!$C$120</f>
        <v>0</v>
      </c>
      <c r="CH223" s="1">
        <f ca="1">D223*Surge_Predicted_Impact!$C$135</f>
        <v>11.934282479230767</v>
      </c>
      <c r="CI223" s="18">
        <f ca="1">(C223-C222)*Surge_Predicted_Impact!$C$135</f>
        <v>0.10868145545828156</v>
      </c>
      <c r="CJ223" s="18">
        <f ca="1">CJ222*(1- 1/Surge_Predicted_Impact!$C$137)+CI223</f>
        <v>2.7631455820839417</v>
      </c>
      <c r="CK223" s="18">
        <f t="shared" ca="1" si="79"/>
        <v>2.6544641266256601</v>
      </c>
      <c r="CL223" s="1">
        <f ca="1">CJ223*(1-Surge_Predicted_Impact!$C$136)</f>
        <v>2.3486737447713502</v>
      </c>
      <c r="CM223" s="1">
        <f ca="1">CJ223*(1+Surge_Predicted_Impact!$C$136)</f>
        <v>3.1776174193965327</v>
      </c>
      <c r="CN223" s="1">
        <f ca="1">CI223/Surge_Predicted_Impact!$C$138</f>
        <v>2.1736291091656312E-2</v>
      </c>
      <c r="CO223" s="1">
        <f ca="1">CK223/Surge_Predicted_Impact!$C$140</f>
        <v>0.1061785650650264</v>
      </c>
      <c r="CP223" s="1">
        <f t="shared" ca="1" si="80"/>
        <v>0.12791485615668272</v>
      </c>
      <c r="CQ223" s="1">
        <f ca="1">CI223/(Surge_Predicted_Impact!$C$138 + Surge_Predicted_Impact!$C$139)</f>
        <v>1.8113575909713592E-2</v>
      </c>
      <c r="CR223" s="1">
        <f ca="1">CK223/(Surge_Predicted_Impact!$C$140 + Surge_Predicted_Impact!$C$141)</f>
        <v>0.10209477410098693</v>
      </c>
      <c r="CS223" s="152">
        <f>Surge_Predicted_Impact!$C$151</f>
        <v>12000</v>
      </c>
      <c r="CT223" s="152"/>
      <c r="CU223" s="1">
        <f ca="1">Surge_Predicted_Impact!$C$146*(Calculation!E223-Calculation!H223)</f>
        <v>6.5846653898500937E-6</v>
      </c>
      <c r="CV223" s="1">
        <f ca="1">H222*1/Surge_Predicted_Impact!$C$60</f>
        <v>1.6467800261613797E-3</v>
      </c>
      <c r="CW223" s="1">
        <f ca="1">CV223*Surge_Predicted_Impact!$C$144+CU223</f>
        <v>8.8923666697919083E-5</v>
      </c>
      <c r="CX223" s="1">
        <f ca="1">CX222*(1-1/Surge_Predicted_Impact!$C$147)+CW222</f>
        <v>0.37814980669376019</v>
      </c>
      <c r="CY223" s="1">
        <f ca="1">$CX223*(1-Surge_Predicted_Impact!$C$145)</f>
        <v>0.28361235502032012</v>
      </c>
      <c r="CZ223" s="1">
        <f ca="1">$CX223*(1+Surge_Predicted_Impact!$C$145)</f>
        <v>0.47268725836720027</v>
      </c>
      <c r="DA223" s="1">
        <f ca="1">CX223/Surge_Predicted_Impact!$C$148</f>
        <v>0.12604993556458674</v>
      </c>
      <c r="DB223" s="152">
        <f>Surge_Predicted_Impact!$C$152</f>
        <v>0</v>
      </c>
    </row>
    <row r="224" spans="2:106" x14ac:dyDescent="0.25">
      <c r="B224" s="30">
        <f t="shared" si="81"/>
        <v>44113</v>
      </c>
      <c r="C224" s="18">
        <f ca="1">INDIRECT(_xlfn.CONCAT(EpidemiologicalModel_Selection!$C$2,"!",EpidemiologicalModel_Selection!$C$5,ROW()-1))</f>
        <v>73743.673907477933</v>
      </c>
      <c r="D224" s="18">
        <f ca="1">INDIRECT(_xlfn.CONCAT(EpidemiologicalModel_Selection!$C$2,"!",EpidemiologicalModel_Selection!$C$3,ROW()-1))</f>
        <v>1.1183679294682298</v>
      </c>
      <c r="E224" s="37">
        <f ca="1">INDIRECT(_xlfn.CONCAT(EpidemiologicalModel_Selection!$C$2,"!",EpidemiologicalModel_Selection!$C$4,ROW()-1))</f>
        <v>1.0184556396779954E-2</v>
      </c>
      <c r="F224" s="37">
        <f ca="1">E224*Surge_Predicted_Impact!$D$53</f>
        <v>8.636503824469401E-4</v>
      </c>
      <c r="G224" s="6">
        <f t="shared" ca="1" si="82"/>
        <v>1.0122763725246835E-2</v>
      </c>
      <c r="H224" s="24">
        <f ca="1">H223*(1-1/Surge_Predicted_Impact!$C$60)+F224</f>
        <v>1.0122763725246835E-2</v>
      </c>
      <c r="I224" s="24">
        <f ca="1">(1-Surge_Predicted_Impact!$C$68)*Calculation!O223</f>
        <v>8.9765397320576152E-4</v>
      </c>
      <c r="J224" s="24">
        <f ca="1">I224+(J223*(1-1/Surge_Predicted_Impact!$C$63))</f>
        <v>1.0714856083468957E-2</v>
      </c>
      <c r="K224" s="24">
        <f ca="1">(1/Surge_Predicted_Impact!$C$62)*Calculation!L223</f>
        <v>4.1554540677199919E-4</v>
      </c>
      <c r="L224" s="24">
        <f ca="1">M224+L223*(1-1/Surge_Predicted_Impact!$C$62)</f>
        <v>4.6687712159010786E-3</v>
      </c>
      <c r="M224" s="1">
        <f ca="1">E224*Surge_Predicted_Impact!$D$55</f>
        <v>9.7771741409087657E-5</v>
      </c>
      <c r="N224" s="6">
        <f ca="1">N223*(1-1/Surge_Predicted_Impact!$C$64)+K224</f>
        <v>6.3857615376409606E-3</v>
      </c>
      <c r="O224" s="24">
        <f ca="1">N223*1/Surge_Predicted_Impact!$C$64</f>
        <v>8.5288801869556582E-4</v>
      </c>
      <c r="P224" s="1">
        <f ca="1">E224*Surge_Predicted_Impact!$D$54</f>
        <v>6.6810689962876484E-4</v>
      </c>
      <c r="Q224" s="1">
        <f ca="1">Q223*(1-1/Surge_Predicted_Impact!$C$61)+P224</f>
        <v>7.3364936173143575E-2</v>
      </c>
      <c r="R224" s="6">
        <f t="shared" ca="1" si="83"/>
        <v>8.8748563472513614E-2</v>
      </c>
      <c r="S224" s="1">
        <f ca="1">E224*Surge_Predicted_Impact!$D$56</f>
        <v>4.8885870704543825E-7</v>
      </c>
      <c r="T224" s="6">
        <f ca="1">T223*(1-1/Surge_Predicted_Impact!$C$65)+S224</f>
        <v>1.2425647622066469E-5</v>
      </c>
      <c r="U224" s="1">
        <f ca="1">E224*Surge_Predicted_Impact!$D$57</f>
        <v>7.8217393127270119E-7</v>
      </c>
      <c r="V224" s="6">
        <f ca="1">U223*(1-1/Surge_Predicted_Impact!$C$66)+U224</f>
        <v>7.8217393127270119E-7</v>
      </c>
      <c r="W224" s="5">
        <f>Surge_Predicted_Impact!$C$72</f>
        <v>0</v>
      </c>
      <c r="X224" s="160">
        <f>Surge_Predicted_Impact!$C$73</f>
        <v>0</v>
      </c>
      <c r="Y224" s="5">
        <f>Surge_Predicted_Impact!$C$74</f>
        <v>0</v>
      </c>
      <c r="Z224" s="5">
        <f>Surge_Predicted_Impact!$C$75</f>
        <v>0</v>
      </c>
      <c r="AA224" s="5">
        <f>Surge_Predicted_Impact!$C$76</f>
        <v>0</v>
      </c>
      <c r="AC224" s="18">
        <f ca="1">_xlfn.CEILING.MATH(G224/Surge_Predicted_Impact!$C$92)*(24/Surge_Predicted_Impact!$C$89)*(7/Surge_Predicted_Impact!$C$90)</f>
        <v>5.25</v>
      </c>
      <c r="AD224" s="18">
        <f ca="1">_xlfn.CEILING.MATH(R224/Surge_Predicted_Impact!$C$93)*(24/Surge_Predicted_Impact!$C$89)*(7/Surge_Predicted_Impact!$C$90)</f>
        <v>5.25</v>
      </c>
      <c r="AE224" s="1">
        <f t="shared" ca="1" si="88"/>
        <v>10.5</v>
      </c>
      <c r="AF224" s="1">
        <f ca="1">_xlfn.CEILING.MATH(N224/Surge_Predicted_Impact!$C$94)*24/Surge_Predicted_Impact!$C$89*7/Surge_Predicted_Impact!$C$90</f>
        <v>5.25</v>
      </c>
      <c r="AG224" s="1">
        <f ca="1">_xlfn.CEILING.MATH(T224/Surge_Predicted_Impact!$C$95)*24/Surge_Predicted_Impact!$C$89*7/Surge_Predicted_Impact!$C$90</f>
        <v>5.25</v>
      </c>
      <c r="AH224" s="1">
        <f ca="1">_xlfn.CEILING.MATH(V224/Surge_Predicted_Impact!$C$96)*24/Surge_Predicted_Impact!$C$89*7/Surge_Predicted_Impact!$C$90</f>
        <v>5.25</v>
      </c>
      <c r="AI224" s="18">
        <f t="shared" ca="1" si="89"/>
        <v>26.25</v>
      </c>
      <c r="AJ224" s="41"/>
      <c r="AK224" s="23">
        <f ca="1">_xlfn.CEILING.MATH(G224/Surge_Predicted_Impact!$C$103)*24/Surge_Predicted_Impact!$C$100*7/Surge_Predicted_Impact!$C$101</f>
        <v>5.25</v>
      </c>
      <c r="AL224" s="23">
        <f ca="1">_xlfn.CEILING.MATH(R224/Surge_Predicted_Impact!$C$104)*24/Surge_Predicted_Impact!$C$100*7/Surge_Predicted_Impact!$C$101</f>
        <v>5.25</v>
      </c>
      <c r="AM224" s="23">
        <f ca="1">_xlfn.CEILING.MATH(N224/Surge_Predicted_Impact!$C$105)*24/Surge_Predicted_Impact!$C$100*7/Surge_Predicted_Impact!$C$101</f>
        <v>5.25</v>
      </c>
      <c r="AN224" s="23">
        <f ca="1">_xlfn.CEILING.MATH(T224/Surge_Predicted_Impact!$C$106)*24/Surge_Predicted_Impact!$C$100*7/Surge_Predicted_Impact!$C$101</f>
        <v>5.25</v>
      </c>
      <c r="AO224" s="23">
        <f ca="1">_xlfn.CEILING.MATH(V224/Surge_Predicted_Impact!$C$107)*24/Surge_Predicted_Impact!$C$100*7/Surge_Predicted_Impact!$C$101</f>
        <v>5.25</v>
      </c>
      <c r="AP224" s="1">
        <f t="shared" ca="1" si="90"/>
        <v>26.25</v>
      </c>
      <c r="AQ224" s="3"/>
      <c r="AR224" s="38">
        <f ca="1">G224/Surge_Predicted_Impact!$C$81</f>
        <v>3.3742545750822784E-3</v>
      </c>
      <c r="AS224" s="38">
        <f ca="1">$R224/Surge_Predicted_Impact!$C$82</f>
        <v>4.4374281736256807E-2</v>
      </c>
      <c r="AT224" s="38">
        <f t="shared" ca="1" si="91"/>
        <v>4.7748536311339088E-2</v>
      </c>
      <c r="AU224" s="38">
        <f ca="1">N224/Surge_Predicted_Impact!$C$83</f>
        <v>3.1928807688204803E-3</v>
      </c>
      <c r="AV224" s="38">
        <f ca="1">T224/Surge_Predicted_Impact!$C$84</f>
        <v>6.2128238110332343E-6</v>
      </c>
      <c r="AW224" s="38">
        <f ca="1">V224/Surge_Predicted_Impact!$C$85</f>
        <v>1.955434828181753E-7</v>
      </c>
      <c r="AX224" s="38">
        <f t="shared" ca="1" si="92"/>
        <v>5.0947825447453417E-2</v>
      </c>
      <c r="AZ224" s="1">
        <f ca="1">(AE224-BA223)*Surge_Predicted_Impact!$C$124</f>
        <v>9.1851456136137696E-2</v>
      </c>
      <c r="BA224" s="1">
        <f ca="1">BA223*(1-1/Surge_Predicted_Impact!$C$125)+AZ224</f>
        <v>1.3127876720662077</v>
      </c>
      <c r="BB224" s="37">
        <f t="shared" ca="1" si="93"/>
        <v>11.812787672066207</v>
      </c>
      <c r="BC224" s="1">
        <f ca="1">(AF224-BD223)*Surge_Predicted_Impact!$C$124</f>
        <v>4.6011941950792383E-2</v>
      </c>
      <c r="BD224" s="1">
        <f ca="1">BD223*(1-1/Surge_Predicted_Impact!$C$125)+BC224</f>
        <v>0.64847447509149914</v>
      </c>
      <c r="BE224" s="37">
        <f t="shared" ca="1" si="94"/>
        <v>5.8984744750914988</v>
      </c>
      <c r="BF224" s="1">
        <f ca="1">(AI224-BG223)*Surge_Predicted_Impact!$C$124</f>
        <v>0.22996865853667992</v>
      </c>
      <c r="BG224" s="1">
        <f ca="1">BG223*(1-1/Surge_Predicted_Impact!$C$125)+BF224</f>
        <v>3.2507360801306886</v>
      </c>
      <c r="BH224" s="37">
        <f t="shared" ca="1" si="95"/>
        <v>29.500736080130689</v>
      </c>
      <c r="BJ224" s="1">
        <f ca="1">(AT224-BK223)*Surge_Predicted_Impact!$C$124</f>
        <v>2.2418201244872048E-4</v>
      </c>
      <c r="BK224" s="1">
        <f ca="1">BK223*(1-1/Surge_Predicted_Impact!$C$125)+BJ224</f>
        <v>2.374520743131097E-2</v>
      </c>
      <c r="BL224" s="37">
        <f t="shared" ca="1" si="96"/>
        <v>7.1493743742650051E-2</v>
      </c>
      <c r="BM224" s="1">
        <f ca="1">(AU224-BN223)*Surge_Predicted_Impact!$C$124</f>
        <v>1.3516487328214245E-5</v>
      </c>
      <c r="BN224" s="1">
        <f ca="1">BN223*(1-1/Surge_Predicted_Impact!$C$125)+BM224</f>
        <v>1.7232319493273376E-3</v>
      </c>
      <c r="BO224" s="37">
        <f t="shared" ca="1" si="97"/>
        <v>4.9161127181478175E-3</v>
      </c>
      <c r="BP224" s="1">
        <f ca="1">(AX224-AY223)*Surge_Predicted_Impact!$C$124</f>
        <v>5.0947825447453417E-4</v>
      </c>
      <c r="BQ224" s="1">
        <f ca="1">BQ223*(1-1/Surge_Predicted_Impact!$C$125)+BP224</f>
        <v>4.5544289322625955E-2</v>
      </c>
      <c r="BR224" s="1">
        <f t="shared" ca="1" si="98"/>
        <v>9.6492114770079379E-2</v>
      </c>
      <c r="BS224" s="1">
        <f ca="1">(AP224-AQ223)*Surge_Predicted_Impact!$C$124</f>
        <v>0.26250000000000001</v>
      </c>
      <c r="BT224" s="1">
        <f ca="1">BT223*(1-1/Surge_Predicted_Impact!$C$125)+BS224</f>
        <v>3.7095275591275785</v>
      </c>
      <c r="BU224" s="1">
        <f t="shared" ca="1" si="99"/>
        <v>29.959527559127579</v>
      </c>
      <c r="BW224" s="1">
        <f>Surge_Predicted_Impact!$C$112</f>
        <v>0</v>
      </c>
      <c r="BX224" s="1">
        <f>Surge_Predicted_Impact!$C$113</f>
        <v>0</v>
      </c>
      <c r="BY224" s="152">
        <f>Surge_Predicted_Impact!$C$114</f>
        <v>0</v>
      </c>
      <c r="BZ224" s="152">
        <f>Surge_Predicted_Impact!$C$115</f>
        <v>0</v>
      </c>
      <c r="CA224" s="152">
        <f t="shared" si="100"/>
        <v>0</v>
      </c>
      <c r="CB224" s="1">
        <f>Surge_Predicted_Impact!$C$117</f>
        <v>0</v>
      </c>
      <c r="CC224" s="1">
        <f>Surge_Predicted_Impact!$C$118</f>
        <v>0</v>
      </c>
      <c r="CD224" s="1">
        <f>Surge_Predicted_Impact!$C$119</f>
        <v>0</v>
      </c>
      <c r="CE224" s="1">
        <f t="shared" si="101"/>
        <v>0</v>
      </c>
      <c r="CF224" s="152">
        <f>Surge_Predicted_Impact!$C$120</f>
        <v>0</v>
      </c>
      <c r="CH224" s="1">
        <f ca="1">D224*Surge_Predicted_Impact!$C$135</f>
        <v>11.183679294682298</v>
      </c>
      <c r="CI224" s="18">
        <f ca="1">(C224-C223)*Surge_Predicted_Impact!$C$135</f>
        <v>0.10184556405874901</v>
      </c>
      <c r="CJ224" s="18">
        <f ca="1">CJ223*(1- 1/Surge_Predicted_Impact!$C$137)+CI224</f>
        <v>2.5886765879342968</v>
      </c>
      <c r="CK224" s="18">
        <f t="shared" ca="1" si="79"/>
        <v>2.4868310238755478</v>
      </c>
      <c r="CL224" s="1">
        <f ca="1">CJ224*(1-Surge_Predicted_Impact!$C$136)</f>
        <v>2.2003750997441522</v>
      </c>
      <c r="CM224" s="1">
        <f ca="1">CJ224*(1+Surge_Predicted_Impact!$C$136)</f>
        <v>2.9769780761244409</v>
      </c>
      <c r="CN224" s="1">
        <f ca="1">CI224/Surge_Predicted_Impact!$C$138</f>
        <v>2.0369112811749801E-2</v>
      </c>
      <c r="CO224" s="1">
        <f ca="1">CK224/Surge_Predicted_Impact!$C$140</f>
        <v>9.9473240955021913E-2</v>
      </c>
      <c r="CP224" s="1">
        <f t="shared" ca="1" si="80"/>
        <v>0.11984235376677171</v>
      </c>
      <c r="CQ224" s="1">
        <f ca="1">CI224/(Surge_Predicted_Impact!$C$138 + Surge_Predicted_Impact!$C$139)</f>
        <v>1.6974260676458169E-2</v>
      </c>
      <c r="CR224" s="1">
        <f ca="1">CK224/(Surge_Predicted_Impact!$C$140 + Surge_Predicted_Impact!$C$141)</f>
        <v>9.5647347072136457E-2</v>
      </c>
      <c r="CS224" s="152">
        <f>Surge_Predicted_Impact!$C$151</f>
        <v>12000</v>
      </c>
      <c r="CT224" s="152"/>
      <c r="CU224" s="1">
        <f ca="1">Surge_Predicted_Impact!$C$146*(Calculation!E224-Calculation!H224)</f>
        <v>6.1792671533118793E-6</v>
      </c>
      <c r="CV224" s="1">
        <f ca="1">H223*1/Surge_Predicted_Impact!$C$60</f>
        <v>1.5431855571333155E-3</v>
      </c>
      <c r="CW224" s="1">
        <f ca="1">CV224*Surge_Predicted_Impact!$C$144+CU224</f>
        <v>8.3338545009977653E-5</v>
      </c>
      <c r="CX224" s="1">
        <f ca="1">CX223*(1-1/Surge_Predicted_Impact!$C$147)+CW223</f>
        <v>0.3593312400257701</v>
      </c>
      <c r="CY224" s="1">
        <f ca="1">$CX224*(1-Surge_Predicted_Impact!$C$145)</f>
        <v>0.26949843001932761</v>
      </c>
      <c r="CZ224" s="1">
        <f ca="1">$CX224*(1+Surge_Predicted_Impact!$C$145)</f>
        <v>0.4491640500322126</v>
      </c>
      <c r="DA224" s="1">
        <f ca="1">CX224/Surge_Predicted_Impact!$C$148</f>
        <v>0.11977708000859004</v>
      </c>
      <c r="DB224" s="152">
        <f>Surge_Predicted_Impact!$C$152</f>
        <v>0</v>
      </c>
    </row>
    <row r="225" spans="2:106" x14ac:dyDescent="0.25">
      <c r="B225" s="30">
        <f t="shared" si="81"/>
        <v>44114</v>
      </c>
      <c r="C225" s="18">
        <f ca="1">INDIRECT(_xlfn.CONCAT(EpidemiologicalModel_Selection!$C$2,"!",EpidemiologicalModel_Selection!$C$5,ROW()-1))</f>
        <v>73743.683451443896</v>
      </c>
      <c r="D225" s="18">
        <f ca="1">INDIRECT(_xlfn.CONCAT(EpidemiologicalModel_Selection!$C$2,"!",EpidemiologicalModel_Selection!$C$3,ROW()-1))</f>
        <v>1.0480284719029751</v>
      </c>
      <c r="E225" s="37">
        <f ca="1">INDIRECT(_xlfn.CONCAT(EpidemiologicalModel_Selection!$C$2,"!",EpidemiologicalModel_Selection!$C$4,ROW()-1))</f>
        <v>9.5439659680778277E-3</v>
      </c>
      <c r="F225" s="37">
        <f ca="1">E225*Surge_Predicted_Impact!$D$53</f>
        <v>8.0932831409299977E-4</v>
      </c>
      <c r="G225" s="6">
        <f t="shared" ca="1" si="82"/>
        <v>9.4859829357331442E-3</v>
      </c>
      <c r="H225" s="24">
        <f ca="1">H224*(1-1/Surge_Predicted_Impact!$C$60)+F225</f>
        <v>9.4859829357331442E-3</v>
      </c>
      <c r="I225" s="24">
        <f ca="1">(1-Surge_Predicted_Impact!$C$68)*Calculation!O224</f>
        <v>8.4009469841513237E-4</v>
      </c>
      <c r="J225" s="24">
        <f ca="1">I225+(J224*(1-1/Surge_Predicted_Impact!$C$63))</f>
        <v>1.0024257055674239E-2</v>
      </c>
      <c r="K225" s="24">
        <f ca="1">(1/Surge_Predicted_Impact!$C$62)*Calculation!L224</f>
        <v>3.8906426799175655E-4</v>
      </c>
      <c r="L225" s="24">
        <f ca="1">M225+L224*(1-1/Surge_Predicted_Impact!$C$62)</f>
        <v>4.3713290212028686E-3</v>
      </c>
      <c r="M225" s="1">
        <f ca="1">E225*Surge_Predicted_Impact!$D$55</f>
        <v>9.1622073293547241E-5</v>
      </c>
      <c r="N225" s="6">
        <f ca="1">N224*(1-1/Surge_Predicted_Impact!$C$64)+K225</f>
        <v>5.9766056134275963E-3</v>
      </c>
      <c r="O225" s="24">
        <f ca="1">N224*1/Surge_Predicted_Impact!$C$64</f>
        <v>7.9822019220512008E-4</v>
      </c>
      <c r="P225" s="1">
        <f ca="1">E225*Surge_Predicted_Impact!$D$54</f>
        <v>6.2608416750590536E-4</v>
      </c>
      <c r="Q225" s="1">
        <f ca="1">Q224*(1-1/Surge_Predicted_Impact!$C$61)+P225</f>
        <v>6.8750667756853512E-2</v>
      </c>
      <c r="R225" s="6">
        <f t="shared" ca="1" si="83"/>
        <v>8.3146253833730616E-2</v>
      </c>
      <c r="S225" s="1">
        <f ca="1">E225*Surge_Predicted_Impact!$D$56</f>
        <v>4.5811036646773622E-7</v>
      </c>
      <c r="T225" s="6">
        <f ca="1">T224*(1-1/Surge_Predicted_Impact!$C$65)+S225</f>
        <v>1.1641193226327558E-5</v>
      </c>
      <c r="U225" s="1">
        <f ca="1">E225*Surge_Predicted_Impact!$D$57</f>
        <v>7.3297658634837787E-7</v>
      </c>
      <c r="V225" s="6">
        <f ca="1">U224*(1-1/Surge_Predicted_Impact!$C$66)+U225</f>
        <v>7.3297658634837787E-7</v>
      </c>
      <c r="W225" s="5">
        <f>Surge_Predicted_Impact!$C$72</f>
        <v>0</v>
      </c>
      <c r="X225" s="160">
        <f>Surge_Predicted_Impact!$C$73</f>
        <v>0</v>
      </c>
      <c r="Y225" s="5">
        <f>Surge_Predicted_Impact!$C$74</f>
        <v>0</v>
      </c>
      <c r="Z225" s="5">
        <f>Surge_Predicted_Impact!$C$75</f>
        <v>0</v>
      </c>
      <c r="AA225" s="5">
        <f>Surge_Predicted_Impact!$C$76</f>
        <v>0</v>
      </c>
      <c r="AC225" s="18">
        <f ca="1">_xlfn.CEILING.MATH(G225/Surge_Predicted_Impact!$C$92)*(24/Surge_Predicted_Impact!$C$89)*(7/Surge_Predicted_Impact!$C$90)</f>
        <v>5.25</v>
      </c>
      <c r="AD225" s="18">
        <f ca="1">_xlfn.CEILING.MATH(R225/Surge_Predicted_Impact!$C$93)*(24/Surge_Predicted_Impact!$C$89)*(7/Surge_Predicted_Impact!$C$90)</f>
        <v>5.25</v>
      </c>
      <c r="AE225" s="1">
        <f t="shared" ca="1" si="88"/>
        <v>10.5</v>
      </c>
      <c r="AF225" s="1">
        <f ca="1">_xlfn.CEILING.MATH(N225/Surge_Predicted_Impact!$C$94)*24/Surge_Predicted_Impact!$C$89*7/Surge_Predicted_Impact!$C$90</f>
        <v>5.25</v>
      </c>
      <c r="AG225" s="1">
        <f ca="1">_xlfn.CEILING.MATH(T225/Surge_Predicted_Impact!$C$95)*24/Surge_Predicted_Impact!$C$89*7/Surge_Predicted_Impact!$C$90</f>
        <v>5.25</v>
      </c>
      <c r="AH225" s="1">
        <f ca="1">_xlfn.CEILING.MATH(V225/Surge_Predicted_Impact!$C$96)*24/Surge_Predicted_Impact!$C$89*7/Surge_Predicted_Impact!$C$90</f>
        <v>5.25</v>
      </c>
      <c r="AI225" s="18">
        <f t="shared" ca="1" si="89"/>
        <v>26.25</v>
      </c>
      <c r="AJ225" s="41"/>
      <c r="AK225" s="23">
        <f ca="1">_xlfn.CEILING.MATH(G225/Surge_Predicted_Impact!$C$103)*24/Surge_Predicted_Impact!$C$100*7/Surge_Predicted_Impact!$C$101</f>
        <v>5.25</v>
      </c>
      <c r="AL225" s="23">
        <f ca="1">_xlfn.CEILING.MATH(R225/Surge_Predicted_Impact!$C$104)*24/Surge_Predicted_Impact!$C$100*7/Surge_Predicted_Impact!$C$101</f>
        <v>5.25</v>
      </c>
      <c r="AM225" s="23">
        <f ca="1">_xlfn.CEILING.MATH(N225/Surge_Predicted_Impact!$C$105)*24/Surge_Predicted_Impact!$C$100*7/Surge_Predicted_Impact!$C$101</f>
        <v>5.25</v>
      </c>
      <c r="AN225" s="23">
        <f ca="1">_xlfn.CEILING.MATH(T225/Surge_Predicted_Impact!$C$106)*24/Surge_Predicted_Impact!$C$100*7/Surge_Predicted_Impact!$C$101</f>
        <v>5.25</v>
      </c>
      <c r="AO225" s="23">
        <f ca="1">_xlfn.CEILING.MATH(V225/Surge_Predicted_Impact!$C$107)*24/Surge_Predicted_Impact!$C$100*7/Surge_Predicted_Impact!$C$101</f>
        <v>5.25</v>
      </c>
      <c r="AP225" s="1">
        <f t="shared" ca="1" si="90"/>
        <v>26.25</v>
      </c>
      <c r="AQ225" s="3"/>
      <c r="AR225" s="38">
        <f ca="1">G225/Surge_Predicted_Impact!$C$81</f>
        <v>3.1619943119110482E-3</v>
      </c>
      <c r="AS225" s="38">
        <f ca="1">$R225/Surge_Predicted_Impact!$C$82</f>
        <v>4.1573126916865308E-2</v>
      </c>
      <c r="AT225" s="38">
        <f t="shared" ca="1" si="91"/>
        <v>4.4735121228776355E-2</v>
      </c>
      <c r="AU225" s="38">
        <f ca="1">N225/Surge_Predicted_Impact!$C$83</f>
        <v>2.9883028067137982E-3</v>
      </c>
      <c r="AV225" s="38">
        <f ca="1">T225/Surge_Predicted_Impact!$C$84</f>
        <v>5.820596613163779E-6</v>
      </c>
      <c r="AW225" s="38">
        <f ca="1">V225/Surge_Predicted_Impact!$C$85</f>
        <v>1.8324414658709447E-7</v>
      </c>
      <c r="AX225" s="38">
        <f t="shared" ca="1" si="92"/>
        <v>4.7729427876249904E-2</v>
      </c>
      <c r="AZ225" s="1">
        <f ca="1">(AE225-BA224)*Surge_Predicted_Impact!$C$124</f>
        <v>9.1872123279337928E-2</v>
      </c>
      <c r="BA225" s="1">
        <f ca="1">BA224*(1-1/Surge_Predicted_Impact!$C$125)+AZ225</f>
        <v>1.3108892473408167</v>
      </c>
      <c r="BB225" s="37">
        <f t="shared" ca="1" si="93"/>
        <v>11.810889247340818</v>
      </c>
      <c r="BC225" s="1">
        <f ca="1">(AF225-BD224)*Surge_Predicted_Impact!$C$124</f>
        <v>4.6015255249085014E-2</v>
      </c>
      <c r="BD225" s="1">
        <f ca="1">BD224*(1-1/Surge_Predicted_Impact!$C$125)+BC225</f>
        <v>0.64817012497690563</v>
      </c>
      <c r="BE225" s="37">
        <f t="shared" ca="1" si="94"/>
        <v>5.8981701249769056</v>
      </c>
      <c r="BF225" s="1">
        <f ca="1">(AI225-BG224)*Surge_Predicted_Impact!$C$124</f>
        <v>0.22999263919869312</v>
      </c>
      <c r="BG225" s="1">
        <f ca="1">BG224*(1-1/Surge_Predicted_Impact!$C$125)+BF225</f>
        <v>3.2485332850343327</v>
      </c>
      <c r="BH225" s="37">
        <f t="shared" ca="1" si="95"/>
        <v>29.498533285034334</v>
      </c>
      <c r="BJ225" s="1">
        <f ca="1">(AT225-BK224)*Surge_Predicted_Impact!$C$124</f>
        <v>2.0989913797465386E-4</v>
      </c>
      <c r="BK225" s="1">
        <f ca="1">BK224*(1-1/Surge_Predicted_Impact!$C$125)+BJ225</f>
        <v>2.2259020324191987E-2</v>
      </c>
      <c r="BL225" s="37">
        <f t="shared" ca="1" si="96"/>
        <v>6.6994141552968345E-2</v>
      </c>
      <c r="BM225" s="1">
        <f ca="1">(AU225-BN224)*Surge_Predicted_Impact!$C$124</f>
        <v>1.2650708573864606E-5</v>
      </c>
      <c r="BN225" s="1">
        <f ca="1">BN224*(1-1/Surge_Predicted_Impact!$C$125)+BM225</f>
        <v>1.6127946615206782E-3</v>
      </c>
      <c r="BO225" s="37">
        <f t="shared" ca="1" si="97"/>
        <v>4.6010974682344765E-3</v>
      </c>
      <c r="BP225" s="1">
        <f ca="1">(AX225-AY224)*Surge_Predicted_Impact!$C$124</f>
        <v>4.7729427876249905E-4</v>
      </c>
      <c r="BQ225" s="1">
        <f ca="1">BQ224*(1-1/Surge_Predicted_Impact!$C$125)+BP225</f>
        <v>4.276842007834375E-2</v>
      </c>
      <c r="BR225" s="1">
        <f t="shared" ca="1" si="98"/>
        <v>9.0497847954593647E-2</v>
      </c>
      <c r="BS225" s="1">
        <f ca="1">(AP225-AQ224)*Surge_Predicted_Impact!$C$124</f>
        <v>0.26250000000000001</v>
      </c>
      <c r="BT225" s="1">
        <f ca="1">BT224*(1-1/Surge_Predicted_Impact!$C$125)+BS225</f>
        <v>3.7070613049041805</v>
      </c>
      <c r="BU225" s="1">
        <f t="shared" ca="1" si="99"/>
        <v>29.95706130490418</v>
      </c>
      <c r="BW225" s="1">
        <f>Surge_Predicted_Impact!$C$112</f>
        <v>0</v>
      </c>
      <c r="BX225" s="1">
        <f>Surge_Predicted_Impact!$C$113</f>
        <v>0</v>
      </c>
      <c r="BY225" s="152">
        <f>Surge_Predicted_Impact!$C$114</f>
        <v>0</v>
      </c>
      <c r="BZ225" s="152">
        <f>Surge_Predicted_Impact!$C$115</f>
        <v>0</v>
      </c>
      <c r="CA225" s="152">
        <f t="shared" si="100"/>
        <v>0</v>
      </c>
      <c r="CB225" s="1">
        <f>Surge_Predicted_Impact!$C$117</f>
        <v>0</v>
      </c>
      <c r="CC225" s="1">
        <f>Surge_Predicted_Impact!$C$118</f>
        <v>0</v>
      </c>
      <c r="CD225" s="1">
        <f>Surge_Predicted_Impact!$C$119</f>
        <v>0</v>
      </c>
      <c r="CE225" s="1">
        <f t="shared" si="101"/>
        <v>0</v>
      </c>
      <c r="CF225" s="152">
        <f>Surge_Predicted_Impact!$C$120</f>
        <v>0</v>
      </c>
      <c r="CH225" s="1">
        <f ca="1">D225*Surge_Predicted_Impact!$C$135</f>
        <v>10.480284719029751</v>
      </c>
      <c r="CI225" s="18">
        <f ca="1">(C225-C224)*Surge_Predicted_Impact!$C$135</f>
        <v>9.5439659635303542E-2</v>
      </c>
      <c r="CJ225" s="18">
        <f ca="1">CJ224*(1- 1/Surge_Predicted_Impact!$C$137)+CI225</f>
        <v>2.4252485887761708</v>
      </c>
      <c r="CK225" s="18">
        <f t="shared" ca="1" si="79"/>
        <v>2.3298089291408672</v>
      </c>
      <c r="CL225" s="1">
        <f ca="1">CJ225*(1-Surge_Predicted_Impact!$C$136)</f>
        <v>2.0614613004597451</v>
      </c>
      <c r="CM225" s="1">
        <f ca="1">CJ225*(1+Surge_Predicted_Impact!$C$136)</f>
        <v>2.789035877092596</v>
      </c>
      <c r="CN225" s="1">
        <f ca="1">CI225/Surge_Predicted_Impact!$C$138</f>
        <v>1.9087931927060708E-2</v>
      </c>
      <c r="CO225" s="1">
        <f ca="1">CK225/Surge_Predicted_Impact!$C$140</f>
        <v>9.319235716563469E-2</v>
      </c>
      <c r="CP225" s="1">
        <f t="shared" ca="1" si="80"/>
        <v>0.1122802890926954</v>
      </c>
      <c r="CQ225" s="1">
        <f ca="1">CI225/(Surge_Predicted_Impact!$C$138 + Surge_Predicted_Impact!$C$139)</f>
        <v>1.5906609939217258E-2</v>
      </c>
      <c r="CR225" s="1">
        <f ca="1">CK225/(Surge_Predicted_Impact!$C$140 + Surge_Predicted_Impact!$C$141)</f>
        <v>8.9608035736187197E-2</v>
      </c>
      <c r="CS225" s="152">
        <f>Surge_Predicted_Impact!$C$151</f>
        <v>12000</v>
      </c>
      <c r="CT225" s="152"/>
      <c r="CU225" s="1">
        <f ca="1">Surge_Predicted_Impact!$C$146*(Calculation!E225-Calculation!H225)</f>
        <v>5.7983032344683522E-6</v>
      </c>
      <c r="CV225" s="1">
        <f ca="1">H224*1/Surge_Predicted_Impact!$C$60</f>
        <v>1.4461091036066906E-3</v>
      </c>
      <c r="CW225" s="1">
        <f ca="1">CV225*Surge_Predicted_Impact!$C$144+CU225</f>
        <v>7.8103758414802891E-5</v>
      </c>
      <c r="CX225" s="1">
        <f ca="1">CX224*(1-1/Surge_Predicted_Impact!$C$147)+CW224</f>
        <v>0.34144801656949153</v>
      </c>
      <c r="CY225" s="1">
        <f ca="1">$CX225*(1-Surge_Predicted_Impact!$C$145)</f>
        <v>0.25608601242711865</v>
      </c>
      <c r="CZ225" s="1">
        <f ca="1">$CX225*(1+Surge_Predicted_Impact!$C$145)</f>
        <v>0.42681002071186441</v>
      </c>
      <c r="DA225" s="1">
        <f ca="1">CX225/Surge_Predicted_Impact!$C$148</f>
        <v>0.11381600552316384</v>
      </c>
      <c r="DB225" s="152">
        <f>Surge_Predicted_Impact!$C$152</f>
        <v>0</v>
      </c>
    </row>
    <row r="226" spans="2:106" x14ac:dyDescent="0.25">
      <c r="B226" s="30">
        <f t="shared" si="81"/>
        <v>44115</v>
      </c>
      <c r="C226" s="18">
        <f ca="1">INDIRECT(_xlfn.CONCAT(EpidemiologicalModel_Selection!$C$2,"!",EpidemiologicalModel_Selection!$C$5,ROW()-1))</f>
        <v>73743.692395113234</v>
      </c>
      <c r="D226" s="18">
        <f ca="1">INDIRECT(_xlfn.CONCAT(EpidemiologicalModel_Selection!$C$2,"!",EpidemiologicalModel_Selection!$C$3,ROW()-1))</f>
        <v>0.98211296467526643</v>
      </c>
      <c r="E226" s="37">
        <f ca="1">INDIRECT(_xlfn.CONCAT(EpidemiologicalModel_Selection!$C$2,"!",EpidemiologicalModel_Selection!$C$4,ROW()-1))</f>
        <v>8.9436693369862041E-3</v>
      </c>
      <c r="F226" s="37">
        <f ca="1">E226*Surge_Predicted_Impact!$D$53</f>
        <v>7.5842315977643008E-4</v>
      </c>
      <c r="G226" s="6">
        <f t="shared" ca="1" si="82"/>
        <v>8.8892656761191246E-3</v>
      </c>
      <c r="H226" s="24">
        <f ca="1">H225*(1-1/Surge_Predicted_Impact!$C$60)+F226</f>
        <v>8.8892656761191246E-3</v>
      </c>
      <c r="I226" s="24">
        <f ca="1">(1-Surge_Predicted_Impact!$C$68)*Calculation!O225</f>
        <v>7.862468893220433E-4</v>
      </c>
      <c r="J226" s="24">
        <f ca="1">I226+(J225*(1-1/Surge_Predicted_Impact!$C$63))</f>
        <v>9.3784672227571076E-3</v>
      </c>
      <c r="K226" s="24">
        <f ca="1">(1/Surge_Predicted_Impact!$C$62)*Calculation!L225</f>
        <v>3.6427741843357239E-4</v>
      </c>
      <c r="L226" s="24">
        <f ca="1">M226+L225*(1-1/Surge_Predicted_Impact!$C$62)</f>
        <v>4.0929108284043642E-3</v>
      </c>
      <c r="M226" s="1">
        <f ca="1">E226*Surge_Predicted_Impact!$D$55</f>
        <v>8.5859225635067643E-5</v>
      </c>
      <c r="N226" s="6">
        <f ca="1">N225*(1-1/Surge_Predicted_Impact!$C$64)+K226</f>
        <v>5.593807330182719E-3</v>
      </c>
      <c r="O226" s="24">
        <f ca="1">N225*1/Surge_Predicted_Impact!$C$64</f>
        <v>7.4707570167844954E-4</v>
      </c>
      <c r="P226" s="1">
        <f ca="1">E226*Surge_Predicted_Impact!$D$54</f>
        <v>5.8670470850629493E-4</v>
      </c>
      <c r="Q226" s="1">
        <f ca="1">Q225*(1-1/Surge_Predicted_Impact!$C$61)+P226</f>
        <v>6.4426610482727409E-2</v>
      </c>
      <c r="R226" s="6">
        <f t="shared" ca="1" si="83"/>
        <v>7.7897988533888879E-2</v>
      </c>
      <c r="S226" s="1">
        <f ca="1">E226*Surge_Predicted_Impact!$D$56</f>
        <v>4.2929612817533825E-7</v>
      </c>
      <c r="T226" s="6">
        <f ca="1">T225*(1-1/Surge_Predicted_Impact!$C$65)+S226</f>
        <v>1.0906370031870141E-5</v>
      </c>
      <c r="U226" s="1">
        <f ca="1">E226*Surge_Predicted_Impact!$D$57</f>
        <v>6.8687380508054118E-7</v>
      </c>
      <c r="V226" s="6">
        <f ca="1">U225*(1-1/Surge_Predicted_Impact!$C$66)+U226</f>
        <v>6.8687380508054118E-7</v>
      </c>
      <c r="W226" s="5">
        <f>Surge_Predicted_Impact!$C$72</f>
        <v>0</v>
      </c>
      <c r="X226" s="160">
        <f>Surge_Predicted_Impact!$C$73</f>
        <v>0</v>
      </c>
      <c r="Y226" s="5">
        <f>Surge_Predicted_Impact!$C$74</f>
        <v>0</v>
      </c>
      <c r="Z226" s="5">
        <f>Surge_Predicted_Impact!$C$75</f>
        <v>0</v>
      </c>
      <c r="AA226" s="5">
        <f>Surge_Predicted_Impact!$C$76</f>
        <v>0</v>
      </c>
      <c r="AC226" s="18">
        <f ca="1">_xlfn.CEILING.MATH(G226/Surge_Predicted_Impact!$C$92)*(24/Surge_Predicted_Impact!$C$89)*(7/Surge_Predicted_Impact!$C$90)</f>
        <v>5.25</v>
      </c>
      <c r="AD226" s="18">
        <f ca="1">_xlfn.CEILING.MATH(R226/Surge_Predicted_Impact!$C$93)*(24/Surge_Predicted_Impact!$C$89)*(7/Surge_Predicted_Impact!$C$90)</f>
        <v>5.25</v>
      </c>
      <c r="AE226" s="1">
        <f t="shared" ca="1" si="88"/>
        <v>10.5</v>
      </c>
      <c r="AF226" s="1">
        <f ca="1">_xlfn.CEILING.MATH(N226/Surge_Predicted_Impact!$C$94)*24/Surge_Predicted_Impact!$C$89*7/Surge_Predicted_Impact!$C$90</f>
        <v>5.25</v>
      </c>
      <c r="AG226" s="1">
        <f ca="1">_xlfn.CEILING.MATH(T226/Surge_Predicted_Impact!$C$95)*24/Surge_Predicted_Impact!$C$89*7/Surge_Predicted_Impact!$C$90</f>
        <v>5.25</v>
      </c>
      <c r="AH226" s="1">
        <f ca="1">_xlfn.CEILING.MATH(V226/Surge_Predicted_Impact!$C$96)*24/Surge_Predicted_Impact!$C$89*7/Surge_Predicted_Impact!$C$90</f>
        <v>5.25</v>
      </c>
      <c r="AI226" s="18">
        <f t="shared" ca="1" si="89"/>
        <v>26.25</v>
      </c>
      <c r="AJ226" s="41"/>
      <c r="AK226" s="23">
        <f ca="1">_xlfn.CEILING.MATH(G226/Surge_Predicted_Impact!$C$103)*24/Surge_Predicted_Impact!$C$100*7/Surge_Predicted_Impact!$C$101</f>
        <v>5.25</v>
      </c>
      <c r="AL226" s="23">
        <f ca="1">_xlfn.CEILING.MATH(R226/Surge_Predicted_Impact!$C$104)*24/Surge_Predicted_Impact!$C$100*7/Surge_Predicted_Impact!$C$101</f>
        <v>5.25</v>
      </c>
      <c r="AM226" s="23">
        <f ca="1">_xlfn.CEILING.MATH(N226/Surge_Predicted_Impact!$C$105)*24/Surge_Predicted_Impact!$C$100*7/Surge_Predicted_Impact!$C$101</f>
        <v>5.25</v>
      </c>
      <c r="AN226" s="23">
        <f ca="1">_xlfn.CEILING.MATH(T226/Surge_Predicted_Impact!$C$106)*24/Surge_Predicted_Impact!$C$100*7/Surge_Predicted_Impact!$C$101</f>
        <v>5.25</v>
      </c>
      <c r="AO226" s="23">
        <f ca="1">_xlfn.CEILING.MATH(V226/Surge_Predicted_Impact!$C$107)*24/Surge_Predicted_Impact!$C$100*7/Surge_Predicted_Impact!$C$101</f>
        <v>5.25</v>
      </c>
      <c r="AP226" s="1">
        <f t="shared" ca="1" si="90"/>
        <v>26.25</v>
      </c>
      <c r="AQ226" s="3"/>
      <c r="AR226" s="38">
        <f ca="1">G226/Surge_Predicted_Impact!$C$81</f>
        <v>2.963088558706375E-3</v>
      </c>
      <c r="AS226" s="38">
        <f ca="1">$R226/Surge_Predicted_Impact!$C$82</f>
        <v>3.8948994266944439E-2</v>
      </c>
      <c r="AT226" s="38">
        <f t="shared" ca="1" si="91"/>
        <v>4.1912082825650815E-2</v>
      </c>
      <c r="AU226" s="38">
        <f ca="1">N226/Surge_Predicted_Impact!$C$83</f>
        <v>2.7969036650913595E-3</v>
      </c>
      <c r="AV226" s="38">
        <f ca="1">T226/Surge_Predicted_Impact!$C$84</f>
        <v>5.4531850159350703E-6</v>
      </c>
      <c r="AW226" s="38">
        <f ca="1">V226/Surge_Predicted_Impact!$C$85</f>
        <v>1.717184512701353E-7</v>
      </c>
      <c r="AX226" s="38">
        <f t="shared" ca="1" si="92"/>
        <v>4.4714611394209382E-2</v>
      </c>
      <c r="AZ226" s="1">
        <f ca="1">(AE226-BA225)*Surge_Predicted_Impact!$C$124</f>
        <v>9.1891107526591825E-2</v>
      </c>
      <c r="BA226" s="1">
        <f ca="1">BA225*(1-1/Surge_Predicted_Impact!$C$125)+AZ226</f>
        <v>1.3091454086287788</v>
      </c>
      <c r="BB226" s="37">
        <f t="shared" ca="1" si="93"/>
        <v>11.80914540862878</v>
      </c>
      <c r="BC226" s="1">
        <f ca="1">(AF226-BD225)*Surge_Predicted_Impact!$C$124</f>
        <v>4.6018298750230946E-2</v>
      </c>
      <c r="BD226" s="1">
        <f ca="1">BD225*(1-1/Surge_Predicted_Impact!$C$125)+BC226</f>
        <v>0.6478905576573577</v>
      </c>
      <c r="BE226" s="37">
        <f t="shared" ca="1" si="94"/>
        <v>5.8978905576573579</v>
      </c>
      <c r="BF226" s="1">
        <f ca="1">(AI226-BG225)*Surge_Predicted_Impact!$C$124</f>
        <v>0.23001466714965665</v>
      </c>
      <c r="BG226" s="1">
        <f ca="1">BG225*(1-1/Surge_Predicted_Impact!$C$125)+BF226</f>
        <v>3.2465098603958227</v>
      </c>
      <c r="BH226" s="37">
        <f t="shared" ca="1" si="95"/>
        <v>29.496509860395822</v>
      </c>
      <c r="BJ226" s="1">
        <f ca="1">(AT226-BK225)*Surge_Predicted_Impact!$C$124</f>
        <v>1.9653062501458828E-4</v>
      </c>
      <c r="BK226" s="1">
        <f ca="1">BK225*(1-1/Surge_Predicted_Impact!$C$125)+BJ226</f>
        <v>2.0865620926050005E-2</v>
      </c>
      <c r="BL226" s="37">
        <f t="shared" ca="1" si="96"/>
        <v>6.2777703751700817E-2</v>
      </c>
      <c r="BM226" s="1">
        <f ca="1">(AU226-BN225)*Surge_Predicted_Impact!$C$124</f>
        <v>1.1841090035706813E-5</v>
      </c>
      <c r="BN226" s="1">
        <f ca="1">BN225*(1-1/Surge_Predicted_Impact!$C$125)+BM226</f>
        <v>1.5094361328763365E-3</v>
      </c>
      <c r="BO226" s="37">
        <f t="shared" ca="1" si="97"/>
        <v>4.3063397979676964E-3</v>
      </c>
      <c r="BP226" s="1">
        <f ca="1">(AX226-AY225)*Surge_Predicted_Impact!$C$124</f>
        <v>4.4714611394209382E-4</v>
      </c>
      <c r="BQ226" s="1">
        <f ca="1">BQ225*(1-1/Surge_Predicted_Impact!$C$125)+BP226</f>
        <v>4.016067904383272E-2</v>
      </c>
      <c r="BR226" s="1">
        <f t="shared" ca="1" si="98"/>
        <v>8.4875290438042095E-2</v>
      </c>
      <c r="BS226" s="1">
        <f ca="1">(AP226-AQ225)*Surge_Predicted_Impact!$C$124</f>
        <v>0.26250000000000001</v>
      </c>
      <c r="BT226" s="1">
        <f ca="1">BT225*(1-1/Surge_Predicted_Impact!$C$125)+BS226</f>
        <v>3.7047712116967393</v>
      </c>
      <c r="BU226" s="1">
        <f t="shared" ca="1" si="99"/>
        <v>29.954771211696738</v>
      </c>
      <c r="BW226" s="1">
        <f>Surge_Predicted_Impact!$C$112</f>
        <v>0</v>
      </c>
      <c r="BX226" s="1">
        <f>Surge_Predicted_Impact!$C$113</f>
        <v>0</v>
      </c>
      <c r="BY226" s="152">
        <f>Surge_Predicted_Impact!$C$114</f>
        <v>0</v>
      </c>
      <c r="BZ226" s="152">
        <f>Surge_Predicted_Impact!$C$115</f>
        <v>0</v>
      </c>
      <c r="CA226" s="152">
        <f t="shared" si="100"/>
        <v>0</v>
      </c>
      <c r="CB226" s="1">
        <f>Surge_Predicted_Impact!$C$117</f>
        <v>0</v>
      </c>
      <c r="CC226" s="1">
        <f>Surge_Predicted_Impact!$C$118</f>
        <v>0</v>
      </c>
      <c r="CD226" s="1">
        <f>Surge_Predicted_Impact!$C$119</f>
        <v>0</v>
      </c>
      <c r="CE226" s="1">
        <f t="shared" si="101"/>
        <v>0</v>
      </c>
      <c r="CF226" s="152">
        <f>Surge_Predicted_Impact!$C$120</f>
        <v>0</v>
      </c>
      <c r="CH226" s="1">
        <f ca="1">D226*Surge_Predicted_Impact!$C$135</f>
        <v>9.8211296467526648</v>
      </c>
      <c r="CI226" s="18">
        <f ca="1">(C226-C225)*Surge_Predicted_Impact!$C$135</f>
        <v>8.9436693378956988E-2</v>
      </c>
      <c r="CJ226" s="18">
        <f ca="1">CJ225*(1- 1/Surge_Predicted_Impact!$C$137)+CI226</f>
        <v>2.2721604232775108</v>
      </c>
      <c r="CK226" s="18">
        <f t="shared" ca="1" si="79"/>
        <v>2.1827237298985538</v>
      </c>
      <c r="CL226" s="1">
        <f ca="1">CJ226*(1-Surge_Predicted_Impact!$C$136)</f>
        <v>1.9313363597858841</v>
      </c>
      <c r="CM226" s="1">
        <f ca="1">CJ226*(1+Surge_Predicted_Impact!$C$136)</f>
        <v>2.612984486769137</v>
      </c>
      <c r="CN226" s="1">
        <f ca="1">CI226/Surge_Predicted_Impact!$C$138</f>
        <v>1.7887338675791398E-2</v>
      </c>
      <c r="CO226" s="1">
        <f ca="1">CK226/Surge_Predicted_Impact!$C$140</f>
        <v>8.7308949195942148E-2</v>
      </c>
      <c r="CP226" s="1">
        <f t="shared" ca="1" si="80"/>
        <v>0.10519628787173355</v>
      </c>
      <c r="CQ226" s="1">
        <f ca="1">CI226/(Surge_Predicted_Impact!$C$138 + Surge_Predicted_Impact!$C$139)</f>
        <v>1.4906115563159497E-2</v>
      </c>
      <c r="CR226" s="1">
        <f ca="1">CK226/(Surge_Predicted_Impact!$C$140 + Surge_Predicted_Impact!$C$141)</f>
        <v>8.3950912688405918E-2</v>
      </c>
      <c r="CS226" s="152">
        <f>Surge_Predicted_Impact!$C$151</f>
        <v>12000</v>
      </c>
      <c r="CT226" s="152"/>
      <c r="CU226" s="1">
        <f ca="1">Surge_Predicted_Impact!$C$146*(Calculation!E226-Calculation!H226)</f>
        <v>5.4403660867079557E-6</v>
      </c>
      <c r="CV226" s="1">
        <f ca="1">H225*1/Surge_Predicted_Impact!$C$60</f>
        <v>1.3551404193904491E-3</v>
      </c>
      <c r="CW226" s="1">
        <f ca="1">CV226*Surge_Predicted_Impact!$C$144+CU226</f>
        <v>7.319738705623042E-5</v>
      </c>
      <c r="CX226" s="1">
        <f ca="1">CX225*(1-1/Surge_Predicted_Impact!$C$147)+CW225</f>
        <v>0.32445371949943175</v>
      </c>
      <c r="CY226" s="1">
        <f ca="1">$CX226*(1-Surge_Predicted_Impact!$C$145)</f>
        <v>0.24334028962457382</v>
      </c>
      <c r="CZ226" s="1">
        <f ca="1">$CX226*(1+Surge_Predicted_Impact!$C$145)</f>
        <v>0.40556714937428967</v>
      </c>
      <c r="DA226" s="1">
        <f ca="1">CX226/Surge_Predicted_Impact!$C$148</f>
        <v>0.10815123983314391</v>
      </c>
      <c r="DB226" s="152">
        <f>Surge_Predicted_Impact!$C$152</f>
        <v>0</v>
      </c>
    </row>
    <row r="227" spans="2:106" x14ac:dyDescent="0.25">
      <c r="B227" s="30">
        <f t="shared" si="81"/>
        <v>44116</v>
      </c>
      <c r="C227" s="18">
        <f ca="1">INDIRECT(_xlfn.CONCAT(EpidemiologicalModel_Selection!$C$2,"!",EpidemiologicalModel_Selection!$C$5,ROW()-1))</f>
        <v>73743.700776244994</v>
      </c>
      <c r="D227" s="18">
        <f ca="1">INDIRECT(_xlfn.CONCAT(EpidemiologicalModel_Selection!$C$2,"!",EpidemiologicalModel_Selection!$C$3,ROW()-1))</f>
        <v>0.92034317038877345</v>
      </c>
      <c r="E227" s="37">
        <f ca="1">INDIRECT(_xlfn.CONCAT(EpidemiologicalModel_Selection!$C$2,"!",EpidemiologicalModel_Selection!$C$4,ROW()-1))</f>
        <v>8.381131761962023E-3</v>
      </c>
      <c r="F227" s="37">
        <f ca="1">E227*Surge_Predicted_Impact!$D$53</f>
        <v>7.1071997341437955E-4</v>
      </c>
      <c r="G227" s="6">
        <f t="shared" ca="1" si="82"/>
        <v>8.3300905529450579E-3</v>
      </c>
      <c r="H227" s="24">
        <f ca="1">H226*(1-1/Surge_Predicted_Impact!$C$60)+F227</f>
        <v>8.3300905529450579E-3</v>
      </c>
      <c r="I227" s="24">
        <f ca="1">(1-Surge_Predicted_Impact!$C$68)*Calculation!O226</f>
        <v>7.3586956615327281E-4</v>
      </c>
      <c r="J227" s="24">
        <f ca="1">I227+(J226*(1-1/Surge_Predicted_Impact!$C$63))</f>
        <v>8.7745557570879373E-3</v>
      </c>
      <c r="K227" s="24">
        <f ca="1">(1/Surge_Predicted_Impact!$C$62)*Calculation!L226</f>
        <v>3.4107590236703031E-4</v>
      </c>
      <c r="L227" s="24">
        <f ca="1">M227+L226*(1-1/Surge_Predicted_Impact!$C$62)</f>
        <v>3.8322937909521688E-3</v>
      </c>
      <c r="M227" s="1">
        <f ca="1">E227*Surge_Predicted_Impact!$D$55</f>
        <v>8.0458864914835507E-5</v>
      </c>
      <c r="N227" s="6">
        <f ca="1">N226*(1-1/Surge_Predicted_Impact!$C$64)+K227</f>
        <v>5.2356573162769095E-3</v>
      </c>
      <c r="O227" s="24">
        <f ca="1">N226*1/Surge_Predicted_Impact!$C$64</f>
        <v>6.9922591627283987E-4</v>
      </c>
      <c r="P227" s="1">
        <f ca="1">E227*Surge_Predicted_Impact!$D$54</f>
        <v>5.4980224358470867E-4</v>
      </c>
      <c r="Q227" s="1">
        <f ca="1">Q226*(1-1/Surge_Predicted_Impact!$C$61)+P227</f>
        <v>6.0374511977545876E-2</v>
      </c>
      <c r="R227" s="6">
        <f t="shared" ca="1" si="83"/>
        <v>7.2981361525585972E-2</v>
      </c>
      <c r="S227" s="1">
        <f ca="1">E227*Surge_Predicted_Impact!$D$56</f>
        <v>4.0229432457417754E-7</v>
      </c>
      <c r="T227" s="6">
        <f ca="1">T226*(1-1/Surge_Predicted_Impact!$C$65)+S227</f>
        <v>1.0218027353257303E-5</v>
      </c>
      <c r="U227" s="1">
        <f ca="1">E227*Surge_Predicted_Impact!$D$57</f>
        <v>6.4367091931868401E-7</v>
      </c>
      <c r="V227" s="6">
        <f ca="1">U226*(1-1/Surge_Predicted_Impact!$C$66)+U227</f>
        <v>6.4367091931868401E-7</v>
      </c>
      <c r="W227" s="5">
        <f>Surge_Predicted_Impact!$C$72</f>
        <v>0</v>
      </c>
      <c r="X227" s="160">
        <f>Surge_Predicted_Impact!$C$73</f>
        <v>0</v>
      </c>
      <c r="Y227" s="5">
        <f>Surge_Predicted_Impact!$C$74</f>
        <v>0</v>
      </c>
      <c r="Z227" s="5">
        <f>Surge_Predicted_Impact!$C$75</f>
        <v>0</v>
      </c>
      <c r="AA227" s="5">
        <f>Surge_Predicted_Impact!$C$76</f>
        <v>0</v>
      </c>
      <c r="AC227" s="18">
        <f ca="1">_xlfn.CEILING.MATH(G227/Surge_Predicted_Impact!$C$92)*(24/Surge_Predicted_Impact!$C$89)*(7/Surge_Predicted_Impact!$C$90)</f>
        <v>5.25</v>
      </c>
      <c r="AD227" s="18">
        <f ca="1">_xlfn.CEILING.MATH(R227/Surge_Predicted_Impact!$C$93)*(24/Surge_Predicted_Impact!$C$89)*(7/Surge_Predicted_Impact!$C$90)</f>
        <v>5.25</v>
      </c>
      <c r="AE227" s="1">
        <f t="shared" ca="1" si="88"/>
        <v>10.5</v>
      </c>
      <c r="AF227" s="1">
        <f ca="1">_xlfn.CEILING.MATH(N227/Surge_Predicted_Impact!$C$94)*24/Surge_Predicted_Impact!$C$89*7/Surge_Predicted_Impact!$C$90</f>
        <v>5.25</v>
      </c>
      <c r="AG227" s="1">
        <f ca="1">_xlfn.CEILING.MATH(T227/Surge_Predicted_Impact!$C$95)*24/Surge_Predicted_Impact!$C$89*7/Surge_Predicted_Impact!$C$90</f>
        <v>5.25</v>
      </c>
      <c r="AH227" s="1">
        <f ca="1">_xlfn.CEILING.MATH(V227/Surge_Predicted_Impact!$C$96)*24/Surge_Predicted_Impact!$C$89*7/Surge_Predicted_Impact!$C$90</f>
        <v>5.25</v>
      </c>
      <c r="AI227" s="18">
        <f t="shared" ca="1" si="89"/>
        <v>26.25</v>
      </c>
      <c r="AJ227" s="41"/>
      <c r="AK227" s="23">
        <f ca="1">_xlfn.CEILING.MATH(G227/Surge_Predicted_Impact!$C$103)*24/Surge_Predicted_Impact!$C$100*7/Surge_Predicted_Impact!$C$101</f>
        <v>5.25</v>
      </c>
      <c r="AL227" s="23">
        <f ca="1">_xlfn.CEILING.MATH(R227/Surge_Predicted_Impact!$C$104)*24/Surge_Predicted_Impact!$C$100*7/Surge_Predicted_Impact!$C$101</f>
        <v>5.25</v>
      </c>
      <c r="AM227" s="23">
        <f ca="1">_xlfn.CEILING.MATH(N227/Surge_Predicted_Impact!$C$105)*24/Surge_Predicted_Impact!$C$100*7/Surge_Predicted_Impact!$C$101</f>
        <v>5.25</v>
      </c>
      <c r="AN227" s="23">
        <f ca="1">_xlfn.CEILING.MATH(T227/Surge_Predicted_Impact!$C$106)*24/Surge_Predicted_Impact!$C$100*7/Surge_Predicted_Impact!$C$101</f>
        <v>5.25</v>
      </c>
      <c r="AO227" s="23">
        <f ca="1">_xlfn.CEILING.MATH(V227/Surge_Predicted_Impact!$C$107)*24/Surge_Predicted_Impact!$C$100*7/Surge_Predicted_Impact!$C$101</f>
        <v>5.25</v>
      </c>
      <c r="AP227" s="1">
        <f t="shared" ca="1" si="90"/>
        <v>26.25</v>
      </c>
      <c r="AQ227" s="3"/>
      <c r="AR227" s="38">
        <f ca="1">G227/Surge_Predicted_Impact!$C$81</f>
        <v>2.7766968509816861E-3</v>
      </c>
      <c r="AS227" s="38">
        <f ca="1">$R227/Surge_Predicted_Impact!$C$82</f>
        <v>3.6490680762792986E-2</v>
      </c>
      <c r="AT227" s="38">
        <f t="shared" ca="1" si="91"/>
        <v>3.9267377613774669E-2</v>
      </c>
      <c r="AU227" s="38">
        <f ca="1">N227/Surge_Predicted_Impact!$C$83</f>
        <v>2.6178286581384548E-3</v>
      </c>
      <c r="AV227" s="38">
        <f ca="1">T227/Surge_Predicted_Impact!$C$84</f>
        <v>5.1090136766286515E-6</v>
      </c>
      <c r="AW227" s="38">
        <f ca="1">V227/Surge_Predicted_Impact!$C$85</f>
        <v>1.60917729829671E-7</v>
      </c>
      <c r="AX227" s="38">
        <f t="shared" ca="1" si="92"/>
        <v>4.1890476203319586E-2</v>
      </c>
      <c r="AZ227" s="1">
        <f ca="1">(AE227-BA226)*Surge_Predicted_Impact!$C$124</f>
        <v>9.1908545913712211E-2</v>
      </c>
      <c r="BA227" s="1">
        <f ca="1">BA226*(1-1/Surge_Predicted_Impact!$C$125)+AZ227</f>
        <v>1.3075435682118639</v>
      </c>
      <c r="BB227" s="37">
        <f t="shared" ca="1" si="93"/>
        <v>11.807543568211864</v>
      </c>
      <c r="BC227" s="1">
        <f ca="1">(AF227-BD226)*Surge_Predicted_Impact!$C$124</f>
        <v>4.6021094423426424E-2</v>
      </c>
      <c r="BD227" s="1">
        <f ca="1">BD226*(1-1/Surge_Predicted_Impact!$C$125)+BC227</f>
        <v>0.64763375510525856</v>
      </c>
      <c r="BE227" s="37">
        <f t="shared" ca="1" si="94"/>
        <v>5.8976337551052582</v>
      </c>
      <c r="BF227" s="1">
        <f ca="1">(AI227-BG226)*Surge_Predicted_Impact!$C$124</f>
        <v>0.2300349013960418</v>
      </c>
      <c r="BG227" s="1">
        <f ca="1">BG226*(1-1/Surge_Predicted_Impact!$C$125)+BF227</f>
        <v>3.2446512003350199</v>
      </c>
      <c r="BH227" s="37">
        <f t="shared" ca="1" si="95"/>
        <v>29.494651200335021</v>
      </c>
      <c r="BJ227" s="1">
        <f ca="1">(AT227-BK226)*Surge_Predicted_Impact!$C$124</f>
        <v>1.8401756687724664E-4</v>
      </c>
      <c r="BK227" s="1">
        <f ca="1">BK226*(1-1/Surge_Predicted_Impact!$C$125)+BJ227</f>
        <v>1.9559236998209398E-2</v>
      </c>
      <c r="BL227" s="37">
        <f t="shared" ca="1" si="96"/>
        <v>5.8826614611984067E-2</v>
      </c>
      <c r="BM227" s="1">
        <f ca="1">(AU227-BN226)*Surge_Predicted_Impact!$C$124</f>
        <v>1.1083925252621182E-5</v>
      </c>
      <c r="BN227" s="1">
        <f ca="1">BN226*(1-1/Surge_Predicted_Impact!$C$125)+BM227</f>
        <v>1.4127031914949336E-3</v>
      </c>
      <c r="BO227" s="37">
        <f t="shared" ca="1" si="97"/>
        <v>4.0305318496333883E-3</v>
      </c>
      <c r="BP227" s="1">
        <f ca="1">(AX227-AY226)*Surge_Predicted_Impact!$C$124</f>
        <v>4.1890476203319588E-4</v>
      </c>
      <c r="BQ227" s="1">
        <f ca="1">BQ226*(1-1/Surge_Predicted_Impact!$C$125)+BP227</f>
        <v>3.7710963874163582E-2</v>
      </c>
      <c r="BR227" s="1">
        <f t="shared" ca="1" si="98"/>
        <v>7.9601440077483168E-2</v>
      </c>
      <c r="BS227" s="1">
        <f ca="1">(AP227-AQ226)*Surge_Predicted_Impact!$C$124</f>
        <v>0.26250000000000001</v>
      </c>
      <c r="BT227" s="1">
        <f ca="1">BT226*(1-1/Surge_Predicted_Impact!$C$125)+BS227</f>
        <v>3.7026446965755437</v>
      </c>
      <c r="BU227" s="1">
        <f t="shared" ca="1" si="99"/>
        <v>29.952644696575543</v>
      </c>
      <c r="BW227" s="1">
        <f>Surge_Predicted_Impact!$C$112</f>
        <v>0</v>
      </c>
      <c r="BX227" s="1">
        <f>Surge_Predicted_Impact!$C$113</f>
        <v>0</v>
      </c>
      <c r="BY227" s="152">
        <f>Surge_Predicted_Impact!$C$114</f>
        <v>0</v>
      </c>
      <c r="BZ227" s="152">
        <f>Surge_Predicted_Impact!$C$115</f>
        <v>0</v>
      </c>
      <c r="CA227" s="152">
        <f t="shared" si="100"/>
        <v>0</v>
      </c>
      <c r="CB227" s="1">
        <f>Surge_Predicted_Impact!$C$117</f>
        <v>0</v>
      </c>
      <c r="CC227" s="1">
        <f>Surge_Predicted_Impact!$C$118</f>
        <v>0</v>
      </c>
      <c r="CD227" s="1">
        <f>Surge_Predicted_Impact!$C$119</f>
        <v>0</v>
      </c>
      <c r="CE227" s="1">
        <f t="shared" si="101"/>
        <v>0</v>
      </c>
      <c r="CF227" s="152">
        <f>Surge_Predicted_Impact!$C$120</f>
        <v>0</v>
      </c>
      <c r="CH227" s="1">
        <f ca="1">D227*Surge_Predicted_Impact!$C$135</f>
        <v>9.203431703887734</v>
      </c>
      <c r="CI227" s="18">
        <f ca="1">(C227-C226)*Surge_Predicted_Impact!$C$135</f>
        <v>8.3811317599611357E-2</v>
      </c>
      <c r="CJ227" s="18">
        <f ca="1">CJ226*(1- 1/Surge_Predicted_Impact!$C$137)+CI227</f>
        <v>2.1287556985493712</v>
      </c>
      <c r="CK227" s="18">
        <f t="shared" ca="1" si="79"/>
        <v>2.0449443809497598</v>
      </c>
      <c r="CL227" s="1">
        <f ca="1">CJ227*(1-Surge_Predicted_Impact!$C$136)</f>
        <v>1.8094423437669656</v>
      </c>
      <c r="CM227" s="1">
        <f ca="1">CJ227*(1+Surge_Predicted_Impact!$C$136)</f>
        <v>2.4480690533317766</v>
      </c>
      <c r="CN227" s="1">
        <f ca="1">CI227/Surge_Predicted_Impact!$C$138</f>
        <v>1.6762263519922271E-2</v>
      </c>
      <c r="CO227" s="1">
        <f ca="1">CK227/Surge_Predicted_Impact!$C$140</f>
        <v>8.1797775237990394E-2</v>
      </c>
      <c r="CP227" s="1">
        <f t="shared" ca="1" si="80"/>
        <v>9.8560038757912666E-2</v>
      </c>
      <c r="CQ227" s="1">
        <f ca="1">CI227/(Surge_Predicted_Impact!$C$138 + Surge_Predicted_Impact!$C$139)</f>
        <v>1.396855293326856E-2</v>
      </c>
      <c r="CR227" s="1">
        <f ca="1">CK227/(Surge_Predicted_Impact!$C$140 + Surge_Predicted_Impact!$C$141)</f>
        <v>7.8651706959606146E-2</v>
      </c>
      <c r="CS227" s="152">
        <f>Surge_Predicted_Impact!$C$151</f>
        <v>12000</v>
      </c>
      <c r="CT227" s="152"/>
      <c r="CU227" s="1">
        <f ca="1">Surge_Predicted_Impact!$C$146*(Calculation!E227-Calculation!H227)</f>
        <v>5.1041209016965129E-6</v>
      </c>
      <c r="CV227" s="1">
        <f ca="1">H226*1/Surge_Predicted_Impact!$C$60</f>
        <v>1.2698950965884463E-3</v>
      </c>
      <c r="CW227" s="1">
        <f ca="1">CV227*Surge_Predicted_Impact!$C$144+CU227</f>
        <v>6.8598875731118829E-5</v>
      </c>
      <c r="CX227" s="1">
        <f ca="1">CX226*(1-1/Surge_Predicted_Impact!$C$147)+CW226</f>
        <v>0.30830423091151637</v>
      </c>
      <c r="CY227" s="1">
        <f ca="1">$CX227*(1-Surge_Predicted_Impact!$C$145)</f>
        <v>0.23122817318363728</v>
      </c>
      <c r="CZ227" s="1">
        <f ca="1">$CX227*(1+Surge_Predicted_Impact!$C$145)</f>
        <v>0.38538028863939544</v>
      </c>
      <c r="DA227" s="1">
        <f ca="1">CX227/Surge_Predicted_Impact!$C$148</f>
        <v>0.10276807697050545</v>
      </c>
      <c r="DB227" s="152">
        <f>Surge_Predicted_Impact!$C$152</f>
        <v>0</v>
      </c>
    </row>
    <row r="228" spans="2:106" x14ac:dyDescent="0.25">
      <c r="B228" s="30">
        <f t="shared" si="81"/>
        <v>44117</v>
      </c>
      <c r="C228" s="18">
        <f ca="1">INDIRECT(_xlfn.CONCAT(EpidemiologicalModel_Selection!$C$2,"!",EpidemiologicalModel_Selection!$C$5,ROW()-1))</f>
        <v>73743.708630222973</v>
      </c>
      <c r="D228" s="18">
        <f ca="1">INDIRECT(_xlfn.CONCAT(EpidemiologicalModel_Selection!$C$2,"!",EpidemiologicalModel_Selection!$C$3,ROW()-1))</f>
        <v>0.86245835048441222</v>
      </c>
      <c r="E228" s="37">
        <f ca="1">INDIRECT(_xlfn.CONCAT(EpidemiologicalModel_Selection!$C$2,"!",EpidemiologicalModel_Selection!$C$4,ROW()-1))</f>
        <v>7.8539779808124866E-3</v>
      </c>
      <c r="F228" s="37">
        <f ca="1">E228*Surge_Predicted_Impact!$D$53</f>
        <v>6.6601733277289884E-4</v>
      </c>
      <c r="G228" s="6">
        <f t="shared" ca="1" si="82"/>
        <v>7.8060949495829491E-3</v>
      </c>
      <c r="H228" s="24">
        <f ca="1">H227*(1-1/Surge_Predicted_Impact!$C$60)+F228</f>
        <v>7.8060949495829491E-3</v>
      </c>
      <c r="I228" s="24">
        <f ca="1">(1-Surge_Predicted_Impact!$C$68)*Calculation!O227</f>
        <v>6.8873752752874728E-4</v>
      </c>
      <c r="J228" s="24">
        <f ca="1">I228+(J227*(1-1/Surge_Predicted_Impact!$C$63))</f>
        <v>8.2097853193184092E-3</v>
      </c>
      <c r="K228" s="24">
        <f ca="1">(1/Surge_Predicted_Impact!$C$62)*Calculation!L227</f>
        <v>3.1935781591268072E-4</v>
      </c>
      <c r="L228" s="24">
        <f ca="1">M228+L227*(1-1/Surge_Predicted_Impact!$C$62)</f>
        <v>3.588334163655288E-3</v>
      </c>
      <c r="M228" s="1">
        <f ca="1">E228*Surge_Predicted_Impact!$D$55</f>
        <v>7.5398188615799952E-5</v>
      </c>
      <c r="N228" s="6">
        <f ca="1">N227*(1-1/Surge_Predicted_Impact!$C$64)+K228</f>
        <v>4.9005579676549759E-3</v>
      </c>
      <c r="O228" s="24">
        <f ca="1">N227*1/Surge_Predicted_Impact!$C$64</f>
        <v>6.5445716453461369E-4</v>
      </c>
      <c r="P228" s="1">
        <f ca="1">E228*Surge_Predicted_Impact!$D$54</f>
        <v>5.1522095554129902E-4</v>
      </c>
      <c r="Q228" s="1">
        <f ca="1">Q227*(1-1/Surge_Predicted_Impact!$C$61)+P228</f>
        <v>5.6577267791833898E-2</v>
      </c>
      <c r="R228" s="6">
        <f t="shared" ca="1" si="83"/>
        <v>6.8375387274807589E-2</v>
      </c>
      <c r="S228" s="1">
        <f ca="1">E228*Surge_Predicted_Impact!$D$56</f>
        <v>3.7699094307899971E-7</v>
      </c>
      <c r="T228" s="6">
        <f ca="1">T227*(1-1/Surge_Predicted_Impact!$C$65)+S228</f>
        <v>9.5732155610105728E-6</v>
      </c>
      <c r="U228" s="1">
        <f ca="1">E228*Surge_Predicted_Impact!$D$57</f>
        <v>6.0318550892639956E-7</v>
      </c>
      <c r="V228" s="6">
        <f ca="1">U227*(1-1/Surge_Predicted_Impact!$C$66)+U228</f>
        <v>6.0318550892639956E-7</v>
      </c>
      <c r="W228" s="5">
        <f>Surge_Predicted_Impact!$C$72</f>
        <v>0</v>
      </c>
      <c r="X228" s="160">
        <f>Surge_Predicted_Impact!$C$73</f>
        <v>0</v>
      </c>
      <c r="Y228" s="5">
        <f>Surge_Predicted_Impact!$C$74</f>
        <v>0</v>
      </c>
      <c r="Z228" s="5">
        <f>Surge_Predicted_Impact!$C$75</f>
        <v>0</v>
      </c>
      <c r="AA228" s="5">
        <f>Surge_Predicted_Impact!$C$76</f>
        <v>0</v>
      </c>
      <c r="AC228" s="18">
        <f ca="1">_xlfn.CEILING.MATH(G228/Surge_Predicted_Impact!$C$92)*(24/Surge_Predicted_Impact!$C$89)*(7/Surge_Predicted_Impact!$C$90)</f>
        <v>5.25</v>
      </c>
      <c r="AD228" s="18">
        <f ca="1">_xlfn.CEILING.MATH(R228/Surge_Predicted_Impact!$C$93)*(24/Surge_Predicted_Impact!$C$89)*(7/Surge_Predicted_Impact!$C$90)</f>
        <v>5.25</v>
      </c>
      <c r="AE228" s="1">
        <f t="shared" ca="1" si="88"/>
        <v>10.5</v>
      </c>
      <c r="AF228" s="1">
        <f ca="1">_xlfn.CEILING.MATH(N228/Surge_Predicted_Impact!$C$94)*24/Surge_Predicted_Impact!$C$89*7/Surge_Predicted_Impact!$C$90</f>
        <v>5.25</v>
      </c>
      <c r="AG228" s="1">
        <f ca="1">_xlfn.CEILING.MATH(T228/Surge_Predicted_Impact!$C$95)*24/Surge_Predicted_Impact!$C$89*7/Surge_Predicted_Impact!$C$90</f>
        <v>5.25</v>
      </c>
      <c r="AH228" s="1">
        <f ca="1">_xlfn.CEILING.MATH(V228/Surge_Predicted_Impact!$C$96)*24/Surge_Predicted_Impact!$C$89*7/Surge_Predicted_Impact!$C$90</f>
        <v>5.25</v>
      </c>
      <c r="AI228" s="18">
        <f t="shared" ca="1" si="89"/>
        <v>26.25</v>
      </c>
      <c r="AJ228" s="41"/>
      <c r="AK228" s="23">
        <f ca="1">_xlfn.CEILING.MATH(G228/Surge_Predicted_Impact!$C$103)*24/Surge_Predicted_Impact!$C$100*7/Surge_Predicted_Impact!$C$101</f>
        <v>5.25</v>
      </c>
      <c r="AL228" s="23">
        <f ca="1">_xlfn.CEILING.MATH(R228/Surge_Predicted_Impact!$C$104)*24/Surge_Predicted_Impact!$C$100*7/Surge_Predicted_Impact!$C$101</f>
        <v>5.25</v>
      </c>
      <c r="AM228" s="23">
        <f ca="1">_xlfn.CEILING.MATH(N228/Surge_Predicted_Impact!$C$105)*24/Surge_Predicted_Impact!$C$100*7/Surge_Predicted_Impact!$C$101</f>
        <v>5.25</v>
      </c>
      <c r="AN228" s="23">
        <f ca="1">_xlfn.CEILING.MATH(T228/Surge_Predicted_Impact!$C$106)*24/Surge_Predicted_Impact!$C$100*7/Surge_Predicted_Impact!$C$101</f>
        <v>5.25</v>
      </c>
      <c r="AO228" s="23">
        <f ca="1">_xlfn.CEILING.MATH(V228/Surge_Predicted_Impact!$C$107)*24/Surge_Predicted_Impact!$C$100*7/Surge_Predicted_Impact!$C$101</f>
        <v>5.25</v>
      </c>
      <c r="AP228" s="1">
        <f t="shared" ca="1" si="90"/>
        <v>26.25</v>
      </c>
      <c r="AQ228" s="3"/>
      <c r="AR228" s="38">
        <f ca="1">G228/Surge_Predicted_Impact!$C$81</f>
        <v>2.602031649860983E-3</v>
      </c>
      <c r="AS228" s="38">
        <f ca="1">$R228/Surge_Predicted_Impact!$C$82</f>
        <v>3.4187693637403795E-2</v>
      </c>
      <c r="AT228" s="38">
        <f t="shared" ca="1" si="91"/>
        <v>3.6789725287264777E-2</v>
      </c>
      <c r="AU228" s="38">
        <f ca="1">N228/Surge_Predicted_Impact!$C$83</f>
        <v>2.450278983827488E-3</v>
      </c>
      <c r="AV228" s="38">
        <f ca="1">T228/Surge_Predicted_Impact!$C$84</f>
        <v>4.7866077805052864E-6</v>
      </c>
      <c r="AW228" s="38">
        <f ca="1">V228/Surge_Predicted_Impact!$C$85</f>
        <v>1.5079637723159989E-7</v>
      </c>
      <c r="AX228" s="38">
        <f t="shared" ca="1" si="92"/>
        <v>3.924494167525E-2</v>
      </c>
      <c r="AZ228" s="1">
        <f ca="1">(AE228-BA227)*Surge_Predicted_Impact!$C$124</f>
        <v>9.192456431788136E-2</v>
      </c>
      <c r="BA228" s="1">
        <f ca="1">BA227*(1-1/Surge_Predicted_Impact!$C$125)+AZ228</f>
        <v>1.3060721633717551</v>
      </c>
      <c r="BB228" s="37">
        <f t="shared" ca="1" si="93"/>
        <v>11.806072163371756</v>
      </c>
      <c r="BC228" s="1">
        <f ca="1">(AF228-BD227)*Surge_Predicted_Impact!$C$124</f>
        <v>4.6023662448947421E-2</v>
      </c>
      <c r="BD228" s="1">
        <f ca="1">BD227*(1-1/Surge_Predicted_Impact!$C$125)+BC228</f>
        <v>0.64739786361811613</v>
      </c>
      <c r="BE228" s="37">
        <f t="shared" ca="1" si="94"/>
        <v>5.8973978636181164</v>
      </c>
      <c r="BF228" s="1">
        <f ca="1">(AI228-BG227)*Surge_Predicted_Impact!$C$124</f>
        <v>0.23005348799664979</v>
      </c>
      <c r="BG228" s="1">
        <f ca="1">BG227*(1-1/Surge_Predicted_Impact!$C$125)+BF228</f>
        <v>3.2429438883077397</v>
      </c>
      <c r="BH228" s="37">
        <f t="shared" ca="1" si="95"/>
        <v>29.492943888307739</v>
      </c>
      <c r="BJ228" s="1">
        <f ca="1">(AT228-BK227)*Surge_Predicted_Impact!$C$124</f>
        <v>1.7230488289055379E-4</v>
      </c>
      <c r="BK228" s="1">
        <f ca="1">BK227*(1-1/Surge_Predicted_Impact!$C$125)+BJ228</f>
        <v>1.8334453524084995E-2</v>
      </c>
      <c r="BL228" s="37">
        <f t="shared" ca="1" si="96"/>
        <v>5.5124178811349775E-2</v>
      </c>
      <c r="BM228" s="1">
        <f ca="1">(AU228-BN227)*Surge_Predicted_Impact!$C$124</f>
        <v>1.0375757923325544E-5</v>
      </c>
      <c r="BN228" s="1">
        <f ca="1">BN227*(1-1/Surge_Predicted_Impact!$C$125)+BM228</f>
        <v>1.3221715785971925E-3</v>
      </c>
      <c r="BO228" s="37">
        <f t="shared" ca="1" si="97"/>
        <v>3.7724505624246807E-3</v>
      </c>
      <c r="BP228" s="1">
        <f ca="1">(AX228-AY227)*Surge_Predicted_Impact!$C$124</f>
        <v>3.9244941675250003E-4</v>
      </c>
      <c r="BQ228" s="1">
        <f ca="1">BQ227*(1-1/Surge_Predicted_Impact!$C$125)+BP228</f>
        <v>3.5409773014190113E-2</v>
      </c>
      <c r="BR228" s="1">
        <f t="shared" ca="1" si="98"/>
        <v>7.4654714689440113E-2</v>
      </c>
      <c r="BS228" s="1">
        <f ca="1">(AP228-AQ227)*Surge_Predicted_Impact!$C$124</f>
        <v>0.26250000000000001</v>
      </c>
      <c r="BT228" s="1">
        <f ca="1">BT227*(1-1/Surge_Predicted_Impact!$C$125)+BS228</f>
        <v>3.7006700753915767</v>
      </c>
      <c r="BU228" s="1">
        <f t="shared" ca="1" si="99"/>
        <v>29.950670075391578</v>
      </c>
      <c r="BW228" s="1">
        <f>Surge_Predicted_Impact!$C$112</f>
        <v>0</v>
      </c>
      <c r="BX228" s="1">
        <f>Surge_Predicted_Impact!$C$113</f>
        <v>0</v>
      </c>
      <c r="BY228" s="152">
        <f>Surge_Predicted_Impact!$C$114</f>
        <v>0</v>
      </c>
      <c r="BZ228" s="152">
        <f>Surge_Predicted_Impact!$C$115</f>
        <v>0</v>
      </c>
      <c r="CA228" s="152">
        <f t="shared" si="100"/>
        <v>0</v>
      </c>
      <c r="CB228" s="1">
        <f>Surge_Predicted_Impact!$C$117</f>
        <v>0</v>
      </c>
      <c r="CC228" s="1">
        <f>Surge_Predicted_Impact!$C$118</f>
        <v>0</v>
      </c>
      <c r="CD228" s="1">
        <f>Surge_Predicted_Impact!$C$119</f>
        <v>0</v>
      </c>
      <c r="CE228" s="1">
        <f t="shared" si="101"/>
        <v>0</v>
      </c>
      <c r="CF228" s="152">
        <f>Surge_Predicted_Impact!$C$120</f>
        <v>0</v>
      </c>
      <c r="CH228" s="1">
        <f ca="1">D228*Surge_Predicted_Impact!$C$135</f>
        <v>8.6245835048441215</v>
      </c>
      <c r="CI228" s="18">
        <f ca="1">(C228-C227)*Surge_Predicted_Impact!$C$135</f>
        <v>7.8539779788115993E-2</v>
      </c>
      <c r="CJ228" s="18">
        <f ca="1">CJ227*(1- 1/Surge_Predicted_Impact!$C$137)+CI228</f>
        <v>1.99441990848255</v>
      </c>
      <c r="CK228" s="18">
        <f t="shared" ca="1" si="79"/>
        <v>1.915880128694434</v>
      </c>
      <c r="CL228" s="1">
        <f ca="1">CJ228*(1-Surge_Predicted_Impact!$C$136)</f>
        <v>1.6952569222101674</v>
      </c>
      <c r="CM228" s="1">
        <f ca="1">CJ228*(1+Surge_Predicted_Impact!$C$136)</f>
        <v>2.2935828947549322</v>
      </c>
      <c r="CN228" s="1">
        <f ca="1">CI228/Surge_Predicted_Impact!$C$138</f>
        <v>1.5707955957623199E-2</v>
      </c>
      <c r="CO228" s="1">
        <f ca="1">CK228/Surge_Predicted_Impact!$C$140</f>
        <v>7.6635205147777358E-2</v>
      </c>
      <c r="CP228" s="1">
        <f t="shared" ca="1" si="80"/>
        <v>9.2343161105400556E-2</v>
      </c>
      <c r="CQ228" s="1">
        <f ca="1">CI228/(Surge_Predicted_Impact!$C$138 + Surge_Predicted_Impact!$C$139)</f>
        <v>1.3089963298019333E-2</v>
      </c>
      <c r="CR228" s="1">
        <f ca="1">CK228/(Surge_Predicted_Impact!$C$140 + Surge_Predicted_Impact!$C$141)</f>
        <v>7.368769725747823E-2</v>
      </c>
      <c r="CS228" s="152">
        <f>Surge_Predicted_Impact!$C$151</f>
        <v>12000</v>
      </c>
      <c r="CT228" s="152"/>
      <c r="CU228" s="1">
        <f ca="1">Surge_Predicted_Impact!$C$146*(Calculation!E228-Calculation!H228)</f>
        <v>4.7883031229537486E-6</v>
      </c>
      <c r="CV228" s="1">
        <f ca="1">H227*1/Surge_Predicted_Impact!$C$60</f>
        <v>1.1900129361350083E-3</v>
      </c>
      <c r="CW228" s="1">
        <f ca="1">CV228*Surge_Predicted_Impact!$C$144+CU228</f>
        <v>6.428894992970417E-5</v>
      </c>
      <c r="CX228" s="1">
        <f ca="1">CX227*(1-1/Surge_Predicted_Impact!$C$147)+CW227</f>
        <v>0.29295761824167166</v>
      </c>
      <c r="CY228" s="1">
        <f ca="1">$CX228*(1-Surge_Predicted_Impact!$C$145)</f>
        <v>0.21971821368125374</v>
      </c>
      <c r="CZ228" s="1">
        <f ca="1">$CX228*(1+Surge_Predicted_Impact!$C$145)</f>
        <v>0.36619702280208954</v>
      </c>
      <c r="DA228" s="1">
        <f ca="1">CX228/Surge_Predicted_Impact!$C$148</f>
        <v>9.7652539413890557E-2</v>
      </c>
      <c r="DB228" s="152">
        <f>Surge_Predicted_Impact!$C$152</f>
        <v>0</v>
      </c>
    </row>
    <row r="229" spans="2:106" x14ac:dyDescent="0.25">
      <c r="B229" s="30">
        <f t="shared" si="81"/>
        <v>44118</v>
      </c>
      <c r="C229" s="18">
        <f ca="1">INDIRECT(_xlfn.CONCAT(EpidemiologicalModel_Selection!$C$2,"!",EpidemiologicalModel_Selection!$C$5,ROW()-1))</f>
        <v>73743.71599020515</v>
      </c>
      <c r="D229" s="18">
        <f ca="1">INDIRECT(_xlfn.CONCAT(EpidemiologicalModel_Selection!$C$2,"!",EpidemiologicalModel_Selection!$C$3,ROW()-1))</f>
        <v>0.80821416476460106</v>
      </c>
      <c r="E229" s="37">
        <f ca="1">INDIRECT(_xlfn.CONCAT(EpidemiologicalModel_Selection!$C$2,"!",EpidemiologicalModel_Selection!$C$4,ROW()-1))</f>
        <v>7.3599821720563337E-3</v>
      </c>
      <c r="F229" s="37">
        <f ca="1">E229*Surge_Predicted_Impact!$D$53</f>
        <v>6.2412648819037714E-4</v>
      </c>
      <c r="G229" s="6">
        <f t="shared" ca="1" si="82"/>
        <v>7.3150650164043336E-3</v>
      </c>
      <c r="H229" s="24">
        <f ca="1">H228*(1-1/Surge_Predicted_Impact!$C$60)+F229</f>
        <v>7.3150650164043336E-3</v>
      </c>
      <c r="I229" s="24">
        <f ca="1">(1-Surge_Predicted_Impact!$C$68)*Calculation!O228</f>
        <v>6.4464030706659452E-4</v>
      </c>
      <c r="J229" s="24">
        <f ca="1">I229+(J228*(1-1/Surge_Predicted_Impact!$C$63))</f>
        <v>7.6815991521966597E-3</v>
      </c>
      <c r="K229" s="24">
        <f ca="1">(1/Surge_Predicted_Impact!$C$62)*Calculation!L228</f>
        <v>2.9902784697127398E-4</v>
      </c>
      <c r="L229" s="24">
        <f ca="1">M229+L228*(1-1/Surge_Predicted_Impact!$C$62)</f>
        <v>3.3599621455357546E-3</v>
      </c>
      <c r="M229" s="1">
        <f ca="1">E229*Surge_Predicted_Impact!$D$55</f>
        <v>7.065582885174087E-5</v>
      </c>
      <c r="N229" s="6">
        <f ca="1">N228*(1-1/Surge_Predicted_Impact!$C$64)+K229</f>
        <v>4.5870160686693777E-3</v>
      </c>
      <c r="O229" s="24">
        <f ca="1">N228*1/Surge_Predicted_Impact!$C$64</f>
        <v>6.1256974595687199E-4</v>
      </c>
      <c r="P229" s="1">
        <f ca="1">E229*Surge_Predicted_Impact!$D$54</f>
        <v>4.8281483048689543E-4</v>
      </c>
      <c r="Q229" s="1">
        <f ca="1">Q228*(1-1/Surge_Predicted_Impact!$C$61)+P229</f>
        <v>5.3018849208618372E-2</v>
      </c>
      <c r="R229" s="6">
        <f t="shared" ca="1" si="83"/>
        <v>6.4060410506350793E-2</v>
      </c>
      <c r="S229" s="1">
        <f ca="1">E229*Surge_Predicted_Impact!$D$56</f>
        <v>3.5327914425870437E-7</v>
      </c>
      <c r="T229" s="6">
        <f ca="1">T228*(1-1/Surge_Predicted_Impact!$C$65)+S229</f>
        <v>8.9691731491682194E-6</v>
      </c>
      <c r="U229" s="1">
        <f ca="1">E229*Surge_Predicted_Impact!$D$57</f>
        <v>5.6524663081392705E-7</v>
      </c>
      <c r="V229" s="6">
        <f ca="1">U228*(1-1/Surge_Predicted_Impact!$C$66)+U229</f>
        <v>5.6524663081392705E-7</v>
      </c>
      <c r="W229" s="5">
        <f>Surge_Predicted_Impact!$C$72</f>
        <v>0</v>
      </c>
      <c r="X229" s="160">
        <f>Surge_Predicted_Impact!$C$73</f>
        <v>0</v>
      </c>
      <c r="Y229" s="5">
        <f>Surge_Predicted_Impact!$C$74</f>
        <v>0</v>
      </c>
      <c r="Z229" s="5">
        <f>Surge_Predicted_Impact!$C$75</f>
        <v>0</v>
      </c>
      <c r="AA229" s="5">
        <f>Surge_Predicted_Impact!$C$76</f>
        <v>0</v>
      </c>
      <c r="AC229" s="18">
        <f ca="1">_xlfn.CEILING.MATH(G229/Surge_Predicted_Impact!$C$92)*(24/Surge_Predicted_Impact!$C$89)*(7/Surge_Predicted_Impact!$C$90)</f>
        <v>5.25</v>
      </c>
      <c r="AD229" s="18">
        <f ca="1">_xlfn.CEILING.MATH(R229/Surge_Predicted_Impact!$C$93)*(24/Surge_Predicted_Impact!$C$89)*(7/Surge_Predicted_Impact!$C$90)</f>
        <v>5.25</v>
      </c>
      <c r="AE229" s="1">
        <f t="shared" ca="1" si="88"/>
        <v>10.5</v>
      </c>
      <c r="AF229" s="1">
        <f ca="1">_xlfn.CEILING.MATH(N229/Surge_Predicted_Impact!$C$94)*24/Surge_Predicted_Impact!$C$89*7/Surge_Predicted_Impact!$C$90</f>
        <v>5.25</v>
      </c>
      <c r="AG229" s="1">
        <f ca="1">_xlfn.CEILING.MATH(T229/Surge_Predicted_Impact!$C$95)*24/Surge_Predicted_Impact!$C$89*7/Surge_Predicted_Impact!$C$90</f>
        <v>5.25</v>
      </c>
      <c r="AH229" s="1">
        <f ca="1">_xlfn.CEILING.MATH(V229/Surge_Predicted_Impact!$C$96)*24/Surge_Predicted_Impact!$C$89*7/Surge_Predicted_Impact!$C$90</f>
        <v>5.25</v>
      </c>
      <c r="AI229" s="18">
        <f t="shared" ca="1" si="89"/>
        <v>26.25</v>
      </c>
      <c r="AJ229" s="41"/>
      <c r="AK229" s="23">
        <f ca="1">_xlfn.CEILING.MATH(G229/Surge_Predicted_Impact!$C$103)*24/Surge_Predicted_Impact!$C$100*7/Surge_Predicted_Impact!$C$101</f>
        <v>5.25</v>
      </c>
      <c r="AL229" s="23">
        <f ca="1">_xlfn.CEILING.MATH(R229/Surge_Predicted_Impact!$C$104)*24/Surge_Predicted_Impact!$C$100*7/Surge_Predicted_Impact!$C$101</f>
        <v>5.25</v>
      </c>
      <c r="AM229" s="23">
        <f ca="1">_xlfn.CEILING.MATH(N229/Surge_Predicted_Impact!$C$105)*24/Surge_Predicted_Impact!$C$100*7/Surge_Predicted_Impact!$C$101</f>
        <v>5.25</v>
      </c>
      <c r="AN229" s="23">
        <f ca="1">_xlfn.CEILING.MATH(T229/Surge_Predicted_Impact!$C$106)*24/Surge_Predicted_Impact!$C$100*7/Surge_Predicted_Impact!$C$101</f>
        <v>5.25</v>
      </c>
      <c r="AO229" s="23">
        <f ca="1">_xlfn.CEILING.MATH(V229/Surge_Predicted_Impact!$C$107)*24/Surge_Predicted_Impact!$C$100*7/Surge_Predicted_Impact!$C$101</f>
        <v>5.25</v>
      </c>
      <c r="AP229" s="1">
        <f t="shared" ca="1" si="90"/>
        <v>26.25</v>
      </c>
      <c r="AQ229" s="3"/>
      <c r="AR229" s="38">
        <f ca="1">G229/Surge_Predicted_Impact!$C$81</f>
        <v>2.4383550054681113E-3</v>
      </c>
      <c r="AS229" s="38">
        <f ca="1">$R229/Surge_Predicted_Impact!$C$82</f>
        <v>3.2030205253175396E-2</v>
      </c>
      <c r="AT229" s="38">
        <f t="shared" ca="1" si="91"/>
        <v>3.4468560258643505E-2</v>
      </c>
      <c r="AU229" s="38">
        <f ca="1">N229/Surge_Predicted_Impact!$C$83</f>
        <v>2.2935080343346888E-3</v>
      </c>
      <c r="AV229" s="38">
        <f ca="1">T229/Surge_Predicted_Impact!$C$84</f>
        <v>4.4845865745841097E-6</v>
      </c>
      <c r="AW229" s="38">
        <f ca="1">V229/Surge_Predicted_Impact!$C$85</f>
        <v>1.4131165770348176E-7</v>
      </c>
      <c r="AX229" s="38">
        <f t="shared" ca="1" si="92"/>
        <v>3.6766694191210481E-2</v>
      </c>
      <c r="AZ229" s="1">
        <f ca="1">(AE229-BA228)*Surge_Predicted_Impact!$C$124</f>
        <v>9.1939278366282448E-2</v>
      </c>
      <c r="BA229" s="1">
        <f ca="1">BA228*(1-1/Surge_Predicted_Impact!$C$125)+AZ229</f>
        <v>1.3047205729257694</v>
      </c>
      <c r="BB229" s="37">
        <f t="shared" ca="1" si="93"/>
        <v>11.804720572925769</v>
      </c>
      <c r="BC229" s="1">
        <f ca="1">(AF229-BD228)*Surge_Predicted_Impact!$C$124</f>
        <v>4.6026021363818836E-2</v>
      </c>
      <c r="BD229" s="1">
        <f ca="1">BD228*(1-1/Surge_Predicted_Impact!$C$125)+BC229</f>
        <v>0.64718118043778383</v>
      </c>
      <c r="BE229" s="37">
        <f t="shared" ca="1" si="94"/>
        <v>5.8971811804377836</v>
      </c>
      <c r="BF229" s="1">
        <f ca="1">(AI229-BG228)*Surge_Predicted_Impact!$C$124</f>
        <v>0.23007056111692262</v>
      </c>
      <c r="BG229" s="1">
        <f ca="1">BG228*(1-1/Surge_Predicted_Impact!$C$125)+BF229</f>
        <v>3.2413756002598242</v>
      </c>
      <c r="BH229" s="37">
        <f t="shared" ca="1" si="95"/>
        <v>29.491375600259826</v>
      </c>
      <c r="BJ229" s="1">
        <f ca="1">(AT229-BK228)*Surge_Predicted_Impact!$C$124</f>
        <v>1.6134106734558509E-4</v>
      </c>
      <c r="BK229" s="1">
        <f ca="1">BK228*(1-1/Surge_Predicted_Impact!$C$125)+BJ229</f>
        <v>1.7186190768281654E-2</v>
      </c>
      <c r="BL229" s="37">
        <f t="shared" ca="1" si="96"/>
        <v>5.1654751026925155E-2</v>
      </c>
      <c r="BM229" s="1">
        <f ca="1">(AU229-BN228)*Surge_Predicted_Impact!$C$124</f>
        <v>9.713364557374963E-6</v>
      </c>
      <c r="BN229" s="1">
        <f ca="1">BN228*(1-1/Surge_Predicted_Impact!$C$125)+BM229</f>
        <v>1.237444116111911E-3</v>
      </c>
      <c r="BO229" s="37">
        <f t="shared" ca="1" si="97"/>
        <v>3.5309521504466E-3</v>
      </c>
      <c r="BP229" s="1">
        <f ca="1">(AX229-AY228)*Surge_Predicted_Impact!$C$124</f>
        <v>3.6766694191210479E-4</v>
      </c>
      <c r="BQ229" s="1">
        <f ca="1">BQ228*(1-1/Surge_Predicted_Impact!$C$125)+BP229</f>
        <v>3.3248170455088641E-2</v>
      </c>
      <c r="BR229" s="1">
        <f t="shared" ca="1" si="98"/>
        <v>7.0014864646299121E-2</v>
      </c>
      <c r="BS229" s="1">
        <f ca="1">(AP229-AQ228)*Surge_Predicted_Impact!$C$124</f>
        <v>0.26250000000000001</v>
      </c>
      <c r="BT229" s="1">
        <f ca="1">BT228*(1-1/Surge_Predicted_Impact!$C$125)+BS229</f>
        <v>3.6988364985778928</v>
      </c>
      <c r="BU229" s="1">
        <f t="shared" ca="1" si="99"/>
        <v>29.948836498577894</v>
      </c>
      <c r="BW229" s="1">
        <f>Surge_Predicted_Impact!$C$112</f>
        <v>0</v>
      </c>
      <c r="BX229" s="1">
        <f>Surge_Predicted_Impact!$C$113</f>
        <v>0</v>
      </c>
      <c r="BY229" s="152">
        <f>Surge_Predicted_Impact!$C$114</f>
        <v>0</v>
      </c>
      <c r="BZ229" s="152">
        <f>Surge_Predicted_Impact!$C$115</f>
        <v>0</v>
      </c>
      <c r="CA229" s="152">
        <f t="shared" si="100"/>
        <v>0</v>
      </c>
      <c r="CB229" s="1">
        <f>Surge_Predicted_Impact!$C$117</f>
        <v>0</v>
      </c>
      <c r="CC229" s="1">
        <f>Surge_Predicted_Impact!$C$118</f>
        <v>0</v>
      </c>
      <c r="CD229" s="1">
        <f>Surge_Predicted_Impact!$C$119</f>
        <v>0</v>
      </c>
      <c r="CE229" s="1">
        <f t="shared" si="101"/>
        <v>0</v>
      </c>
      <c r="CF229" s="152">
        <f>Surge_Predicted_Impact!$C$120</f>
        <v>0</v>
      </c>
      <c r="CH229" s="1">
        <f ca="1">D229*Surge_Predicted_Impact!$C$135</f>
        <v>8.0821416476460115</v>
      </c>
      <c r="CI229" s="18">
        <f ca="1">(C229-C228)*Surge_Predicted_Impact!$C$135</f>
        <v>7.3599821771495044E-2</v>
      </c>
      <c r="CJ229" s="18">
        <f ca="1">CJ228*(1- 1/Surge_Predicted_Impact!$C$137)+CI229</f>
        <v>1.8685777394057901</v>
      </c>
      <c r="CK229" s="18">
        <f t="shared" ca="1" si="79"/>
        <v>1.794977917634295</v>
      </c>
      <c r="CL229" s="1">
        <f ca="1">CJ229*(1-Surge_Predicted_Impact!$C$136)</f>
        <v>1.5882910784949216</v>
      </c>
      <c r="CM229" s="1">
        <f ca="1">CJ229*(1+Surge_Predicted_Impact!$C$136)</f>
        <v>2.1488644003166586</v>
      </c>
      <c r="CN229" s="1">
        <f ca="1">CI229/Surge_Predicted_Impact!$C$138</f>
        <v>1.4719964354299009E-2</v>
      </c>
      <c r="CO229" s="1">
        <f ca="1">CK229/Surge_Predicted_Impact!$C$140</f>
        <v>7.1799116705371799E-2</v>
      </c>
      <c r="CP229" s="1">
        <f t="shared" ca="1" si="80"/>
        <v>8.6519081059670808E-2</v>
      </c>
      <c r="CQ229" s="1">
        <f ca="1">CI229/(Surge_Predicted_Impact!$C$138 + Surge_Predicted_Impact!$C$139)</f>
        <v>1.2266636961915841E-2</v>
      </c>
      <c r="CR229" s="1">
        <f ca="1">CK229/(Surge_Predicted_Impact!$C$140 + Surge_Predicted_Impact!$C$141)</f>
        <v>6.9037612216703653E-2</v>
      </c>
      <c r="CS229" s="152">
        <f>Surge_Predicted_Impact!$C$151</f>
        <v>12000</v>
      </c>
      <c r="CT229" s="152"/>
      <c r="CU229" s="1">
        <f ca="1">Surge_Predicted_Impact!$C$146*(Calculation!E229-Calculation!H229)</f>
        <v>4.4917155652000194E-6</v>
      </c>
      <c r="CV229" s="1">
        <f ca="1">H228*1/Surge_Predicted_Impact!$C$60</f>
        <v>1.1151564213689928E-3</v>
      </c>
      <c r="CW229" s="1">
        <f ca="1">CV229*Surge_Predicted_Impact!$C$144+CU229</f>
        <v>6.0249536633649659E-5</v>
      </c>
      <c r="CX229" s="1">
        <f ca="1">CX228*(1-1/Surge_Predicted_Impact!$C$147)+CW228</f>
        <v>0.27837402627951779</v>
      </c>
      <c r="CY229" s="1">
        <f ca="1">$CX229*(1-Surge_Predicted_Impact!$C$145)</f>
        <v>0.20878051970963835</v>
      </c>
      <c r="CZ229" s="1">
        <f ca="1">$CX229*(1+Surge_Predicted_Impact!$C$145)</f>
        <v>0.34796753284939724</v>
      </c>
      <c r="DA229" s="1">
        <f ca="1">CX229/Surge_Predicted_Impact!$C$148</f>
        <v>9.2791342093172594E-2</v>
      </c>
      <c r="DB229" s="152">
        <f>Surge_Predicted_Impact!$C$152</f>
        <v>0</v>
      </c>
    </row>
    <row r="230" spans="2:106" x14ac:dyDescent="0.25">
      <c r="B230" s="30">
        <f t="shared" si="81"/>
        <v>44119</v>
      </c>
      <c r="C230" s="18">
        <f ca="1">INDIRECT(_xlfn.CONCAT(EpidemiologicalModel_Selection!$C$2,"!",EpidemiologicalModel_Selection!$C$5,ROW()-1))</f>
        <v>73743.722887263692</v>
      </c>
      <c r="D230" s="18">
        <f ca="1">INDIRECT(_xlfn.CONCAT(EpidemiologicalModel_Selection!$C$2,"!",EpidemiologicalModel_Selection!$C$3,ROW()-1))</f>
        <v>0.75738164011787545</v>
      </c>
      <c r="E230" s="37">
        <f ca="1">INDIRECT(_xlfn.CONCAT(EpidemiologicalModel_Selection!$C$2,"!",EpidemiologicalModel_Selection!$C$4,ROW()-1))</f>
        <v>6.8970585509305236E-3</v>
      </c>
      <c r="F230" s="37">
        <f ca="1">E230*Surge_Predicted_Impact!$D$53</f>
        <v>5.848705651189084E-4</v>
      </c>
      <c r="G230" s="6">
        <f t="shared" ca="1" si="82"/>
        <v>6.854926293465481E-3</v>
      </c>
      <c r="H230" s="24">
        <f ca="1">H229*(1-1/Surge_Predicted_Impact!$C$60)+F230</f>
        <v>6.854926293465481E-3</v>
      </c>
      <c r="I230" s="24">
        <f ca="1">(1-Surge_Predicted_Impact!$C$68)*Calculation!O229</f>
        <v>6.0338119976751888E-4</v>
      </c>
      <c r="J230" s="24">
        <f ca="1">I230+(J229*(1-1/Surge_Predicted_Impact!$C$63))</f>
        <v>7.1876090445075133E-3</v>
      </c>
      <c r="K230" s="24">
        <f ca="1">(1/Surge_Predicted_Impact!$C$62)*Calculation!L229</f>
        <v>2.7999684546131285E-4</v>
      </c>
      <c r="L230" s="24">
        <f ca="1">M230+L229*(1-1/Surge_Predicted_Impact!$C$62)</f>
        <v>3.1461770621633747E-3</v>
      </c>
      <c r="M230" s="1">
        <f ca="1">E230*Surge_Predicted_Impact!$D$55</f>
        <v>6.6211762088933091E-5</v>
      </c>
      <c r="N230" s="6">
        <f ca="1">N229*(1-1/Surge_Predicted_Impact!$C$64)+K230</f>
        <v>4.293635905547019E-3</v>
      </c>
      <c r="O230" s="24">
        <f ca="1">N229*1/Surge_Predicted_Impact!$C$64</f>
        <v>5.7337700858367221E-4</v>
      </c>
      <c r="P230" s="1">
        <f ca="1">E230*Surge_Predicted_Impact!$D$54</f>
        <v>4.524470409410423E-4</v>
      </c>
      <c r="Q230" s="1">
        <f ca="1">Q229*(1-1/Surge_Predicted_Impact!$C$61)+P230</f>
        <v>4.9684235591800963E-2</v>
      </c>
      <c r="R230" s="6">
        <f t="shared" ca="1" si="83"/>
        <v>6.0018021698471848E-2</v>
      </c>
      <c r="S230" s="1">
        <f ca="1">E230*Surge_Predicted_Impact!$D$56</f>
        <v>3.3105881044466548E-7</v>
      </c>
      <c r="T230" s="6">
        <f ca="1">T229*(1-1/Surge_Predicted_Impact!$C$65)+S230</f>
        <v>8.4033146446960627E-6</v>
      </c>
      <c r="U230" s="1">
        <f ca="1">E230*Surge_Predicted_Impact!$D$57</f>
        <v>5.2969409671146475E-7</v>
      </c>
      <c r="V230" s="6">
        <f ca="1">U229*(1-1/Surge_Predicted_Impact!$C$66)+U230</f>
        <v>5.2969409671146475E-7</v>
      </c>
      <c r="W230" s="5">
        <f>Surge_Predicted_Impact!$C$72</f>
        <v>0</v>
      </c>
      <c r="X230" s="160">
        <f>Surge_Predicted_Impact!$C$73</f>
        <v>0</v>
      </c>
      <c r="Y230" s="5">
        <f>Surge_Predicted_Impact!$C$74</f>
        <v>0</v>
      </c>
      <c r="Z230" s="5">
        <f>Surge_Predicted_Impact!$C$75</f>
        <v>0</v>
      </c>
      <c r="AA230" s="5">
        <f>Surge_Predicted_Impact!$C$76</f>
        <v>0</v>
      </c>
      <c r="AC230" s="18">
        <f ca="1">_xlfn.CEILING.MATH(G230/Surge_Predicted_Impact!$C$92)*(24/Surge_Predicted_Impact!$C$89)*(7/Surge_Predicted_Impact!$C$90)</f>
        <v>5.25</v>
      </c>
      <c r="AD230" s="18">
        <f ca="1">_xlfn.CEILING.MATH(R230/Surge_Predicted_Impact!$C$93)*(24/Surge_Predicted_Impact!$C$89)*(7/Surge_Predicted_Impact!$C$90)</f>
        <v>5.25</v>
      </c>
      <c r="AE230" s="1">
        <f t="shared" ca="1" si="88"/>
        <v>10.5</v>
      </c>
      <c r="AF230" s="1">
        <f ca="1">_xlfn.CEILING.MATH(N230/Surge_Predicted_Impact!$C$94)*24/Surge_Predicted_Impact!$C$89*7/Surge_Predicted_Impact!$C$90</f>
        <v>5.25</v>
      </c>
      <c r="AG230" s="1">
        <f ca="1">_xlfn.CEILING.MATH(T230/Surge_Predicted_Impact!$C$95)*24/Surge_Predicted_Impact!$C$89*7/Surge_Predicted_Impact!$C$90</f>
        <v>5.25</v>
      </c>
      <c r="AH230" s="1">
        <f ca="1">_xlfn.CEILING.MATH(V230/Surge_Predicted_Impact!$C$96)*24/Surge_Predicted_Impact!$C$89*7/Surge_Predicted_Impact!$C$90</f>
        <v>5.25</v>
      </c>
      <c r="AI230" s="18">
        <f t="shared" ca="1" si="89"/>
        <v>26.25</v>
      </c>
      <c r="AJ230" s="41"/>
      <c r="AK230" s="23">
        <f ca="1">_xlfn.CEILING.MATH(G230/Surge_Predicted_Impact!$C$103)*24/Surge_Predicted_Impact!$C$100*7/Surge_Predicted_Impact!$C$101</f>
        <v>5.25</v>
      </c>
      <c r="AL230" s="23">
        <f ca="1">_xlfn.CEILING.MATH(R230/Surge_Predicted_Impact!$C$104)*24/Surge_Predicted_Impact!$C$100*7/Surge_Predicted_Impact!$C$101</f>
        <v>5.25</v>
      </c>
      <c r="AM230" s="23">
        <f ca="1">_xlfn.CEILING.MATH(N230/Surge_Predicted_Impact!$C$105)*24/Surge_Predicted_Impact!$C$100*7/Surge_Predicted_Impact!$C$101</f>
        <v>5.25</v>
      </c>
      <c r="AN230" s="23">
        <f ca="1">_xlfn.CEILING.MATH(T230/Surge_Predicted_Impact!$C$106)*24/Surge_Predicted_Impact!$C$100*7/Surge_Predicted_Impact!$C$101</f>
        <v>5.25</v>
      </c>
      <c r="AO230" s="23">
        <f ca="1">_xlfn.CEILING.MATH(V230/Surge_Predicted_Impact!$C$107)*24/Surge_Predicted_Impact!$C$100*7/Surge_Predicted_Impact!$C$101</f>
        <v>5.25</v>
      </c>
      <c r="AP230" s="1">
        <f t="shared" ca="1" si="90"/>
        <v>26.25</v>
      </c>
      <c r="AQ230" s="3"/>
      <c r="AR230" s="38">
        <f ca="1">G230/Surge_Predicted_Impact!$C$81</f>
        <v>2.2849754311551605E-3</v>
      </c>
      <c r="AS230" s="38">
        <f ca="1">$R230/Surge_Predicted_Impact!$C$82</f>
        <v>3.0009010849235924E-2</v>
      </c>
      <c r="AT230" s="38">
        <f t="shared" ca="1" si="91"/>
        <v>3.2293986280391082E-2</v>
      </c>
      <c r="AU230" s="38">
        <f ca="1">N230/Surge_Predicted_Impact!$C$83</f>
        <v>2.1468179527735095E-3</v>
      </c>
      <c r="AV230" s="38">
        <f ca="1">T230/Surge_Predicted_Impact!$C$84</f>
        <v>4.2016573223480314E-6</v>
      </c>
      <c r="AW230" s="38">
        <f ca="1">V230/Surge_Predicted_Impact!$C$85</f>
        <v>1.3242352417786619E-7</v>
      </c>
      <c r="AX230" s="38">
        <f t="shared" ca="1" si="92"/>
        <v>3.4445138314011123E-2</v>
      </c>
      <c r="AZ230" s="1">
        <f ca="1">(AE230-BA229)*Surge_Predicted_Impact!$C$124</f>
        <v>9.1952794270742308E-2</v>
      </c>
      <c r="BA230" s="1">
        <f ca="1">BA229*(1-1/Surge_Predicted_Impact!$C$125)+AZ230</f>
        <v>1.3034790405589567</v>
      </c>
      <c r="BB230" s="37">
        <f t="shared" ca="1" si="93"/>
        <v>11.803479040558956</v>
      </c>
      <c r="BC230" s="1">
        <f ca="1">(AF230-BD229)*Surge_Predicted_Impact!$C$124</f>
        <v>4.6028188195622162E-2</v>
      </c>
      <c r="BD230" s="1">
        <f ca="1">BD229*(1-1/Surge_Predicted_Impact!$C$125)+BC230</f>
        <v>0.64698214145927857</v>
      </c>
      <c r="BE230" s="37">
        <f t="shared" ca="1" si="94"/>
        <v>5.8969821414592785</v>
      </c>
      <c r="BF230" s="1">
        <f ca="1">(AI230-BG229)*Surge_Predicted_Impact!$C$124</f>
        <v>0.23008624399740174</v>
      </c>
      <c r="BG230" s="1">
        <f ca="1">BG229*(1-1/Surge_Predicted_Impact!$C$125)+BF230</f>
        <v>3.2399350156672386</v>
      </c>
      <c r="BH230" s="37">
        <f t="shared" ca="1" si="95"/>
        <v>29.489935015667239</v>
      </c>
      <c r="BJ230" s="1">
        <f ca="1">(AT230-BK229)*Surge_Predicted_Impact!$C$124</f>
        <v>1.5107795512109428E-4</v>
      </c>
      <c r="BK230" s="1">
        <f ca="1">BK229*(1-1/Surge_Predicted_Impact!$C$125)+BJ230</f>
        <v>1.6109683668525488E-2</v>
      </c>
      <c r="BL230" s="37">
        <f t="shared" ca="1" si="96"/>
        <v>4.8403669948916567E-2</v>
      </c>
      <c r="BM230" s="1">
        <f ca="1">(AU230-BN229)*Surge_Predicted_Impact!$C$124</f>
        <v>9.0937383666159847E-6</v>
      </c>
      <c r="BN230" s="1">
        <f ca="1">BN229*(1-1/Surge_Predicted_Impact!$C$125)+BM230</f>
        <v>1.1581489890419619E-3</v>
      </c>
      <c r="BO230" s="37">
        <f t="shared" ca="1" si="97"/>
        <v>3.3049669418154714E-3</v>
      </c>
      <c r="BP230" s="1">
        <f ca="1">(AX230-AY229)*Surge_Predicted_Impact!$C$124</f>
        <v>3.4445138314011123E-4</v>
      </c>
      <c r="BQ230" s="1">
        <f ca="1">BQ229*(1-1/Surge_Predicted_Impact!$C$125)+BP230</f>
        <v>3.1217752520008139E-2</v>
      </c>
      <c r="BR230" s="1">
        <f t="shared" ca="1" si="98"/>
        <v>6.5662890834019258E-2</v>
      </c>
      <c r="BS230" s="1">
        <f ca="1">(AP230-AQ229)*Surge_Predicted_Impact!$C$124</f>
        <v>0.26250000000000001</v>
      </c>
      <c r="BT230" s="1">
        <f ca="1">BT229*(1-1/Surge_Predicted_Impact!$C$125)+BS230</f>
        <v>3.6971338915366152</v>
      </c>
      <c r="BU230" s="1">
        <f t="shared" ca="1" si="99"/>
        <v>29.947133891536616</v>
      </c>
      <c r="BW230" s="1">
        <f>Surge_Predicted_Impact!$C$112</f>
        <v>0</v>
      </c>
      <c r="BX230" s="1">
        <f>Surge_Predicted_Impact!$C$113</f>
        <v>0</v>
      </c>
      <c r="BY230" s="152">
        <f>Surge_Predicted_Impact!$C$114</f>
        <v>0</v>
      </c>
      <c r="BZ230" s="152">
        <f>Surge_Predicted_Impact!$C$115</f>
        <v>0</v>
      </c>
      <c r="CA230" s="152">
        <f t="shared" si="100"/>
        <v>0</v>
      </c>
      <c r="CB230" s="1">
        <f>Surge_Predicted_Impact!$C$117</f>
        <v>0</v>
      </c>
      <c r="CC230" s="1">
        <f>Surge_Predicted_Impact!$C$118</f>
        <v>0</v>
      </c>
      <c r="CD230" s="1">
        <f>Surge_Predicted_Impact!$C$119</f>
        <v>0</v>
      </c>
      <c r="CE230" s="1">
        <f t="shared" si="101"/>
        <v>0</v>
      </c>
      <c r="CF230" s="152">
        <f>Surge_Predicted_Impact!$C$120</f>
        <v>0</v>
      </c>
      <c r="CH230" s="1">
        <f ca="1">D230*Surge_Predicted_Impact!$C$135</f>
        <v>7.573816401178755</v>
      </c>
      <c r="CI230" s="18">
        <f ca="1">(C230-C229)*Surge_Predicted_Impact!$C$135</f>
        <v>6.8970585416536778E-2</v>
      </c>
      <c r="CJ230" s="18">
        <f ca="1">CJ229*(1- 1/Surge_Predicted_Impact!$C$137)+CI230</f>
        <v>1.7506905508817479</v>
      </c>
      <c r="CK230" s="18">
        <f t="shared" ca="1" si="79"/>
        <v>1.6817199654652111</v>
      </c>
      <c r="CL230" s="1">
        <f ca="1">CJ230*(1-Surge_Predicted_Impact!$C$136)</f>
        <v>1.4880869682494857</v>
      </c>
      <c r="CM230" s="1">
        <f ca="1">CJ230*(1+Surge_Predicted_Impact!$C$136)</f>
        <v>2.0132941335140098</v>
      </c>
      <c r="CN230" s="1">
        <f ca="1">CI230/Surge_Predicted_Impact!$C$138</f>
        <v>1.3794117083307356E-2</v>
      </c>
      <c r="CO230" s="1">
        <f ca="1">CK230/Surge_Predicted_Impact!$C$140</f>
        <v>6.7268798618608447E-2</v>
      </c>
      <c r="CP230" s="1">
        <f t="shared" ca="1" si="80"/>
        <v>8.1062915701915803E-2</v>
      </c>
      <c r="CQ230" s="1">
        <f ca="1">CI230/(Surge_Predicted_Impact!$C$138 + Surge_Predicted_Impact!$C$139)</f>
        <v>1.1495097569422796E-2</v>
      </c>
      <c r="CR230" s="1">
        <f ca="1">CK230/(Surge_Predicted_Impact!$C$140 + Surge_Predicted_Impact!$C$141)</f>
        <v>6.4681537133277345E-2</v>
      </c>
      <c r="CS230" s="152">
        <f>Surge_Predicted_Impact!$C$151</f>
        <v>12000</v>
      </c>
      <c r="CT230" s="152"/>
      <c r="CU230" s="1">
        <f ca="1">Surge_Predicted_Impact!$C$146*(Calculation!E230-Calculation!H230)</f>
        <v>4.2132257465042622E-6</v>
      </c>
      <c r="CV230" s="1">
        <f ca="1">H229*1/Surge_Predicted_Impact!$C$60</f>
        <v>1.0450092880577618E-3</v>
      </c>
      <c r="CW230" s="1">
        <f ca="1">CV230*Surge_Predicted_Impact!$C$144+CU230</f>
        <v>5.6463690149392358E-5</v>
      </c>
      <c r="CX230" s="1">
        <f ca="1">CX229*(1-1/Surge_Predicted_Impact!$C$147)+CW229</f>
        <v>0.26451557450217555</v>
      </c>
      <c r="CY230" s="1">
        <f ca="1">$CX230*(1-Surge_Predicted_Impact!$C$145)</f>
        <v>0.19838668087663167</v>
      </c>
      <c r="CZ230" s="1">
        <f ca="1">$CX230*(1+Surge_Predicted_Impact!$C$145)</f>
        <v>0.33064446812771942</v>
      </c>
      <c r="DA230" s="1">
        <f ca="1">CX230/Surge_Predicted_Impact!$C$148</f>
        <v>8.8171858167391856E-2</v>
      </c>
      <c r="DB230" s="152">
        <f>Surge_Predicted_Impact!$C$152</f>
        <v>0</v>
      </c>
    </row>
    <row r="231" spans="2:106" x14ac:dyDescent="0.25">
      <c r="B231" s="30">
        <f t="shared" si="81"/>
        <v>44120</v>
      </c>
      <c r="C231" s="18">
        <f ca="1">INDIRECT(_xlfn.CONCAT(EpidemiologicalModel_Selection!$C$2,"!",EpidemiologicalModel_Selection!$C$5,ROW()-1))</f>
        <v>73743.729350516252</v>
      </c>
      <c r="D231" s="18">
        <f ca="1">INDIRECT(_xlfn.CONCAT(EpidemiologicalModel_Selection!$C$2,"!",EpidemiologicalModel_Selection!$C$3,ROW()-1))</f>
        <v>0.70974620409323008</v>
      </c>
      <c r="E231" s="37">
        <f ca="1">INDIRECT(_xlfn.CONCAT(EpidemiologicalModel_Selection!$C$2,"!",EpidemiologicalModel_Selection!$C$4,ROW()-1))</f>
        <v>6.4632525552951849E-3</v>
      </c>
      <c r="F231" s="37">
        <f ca="1">E231*Surge_Predicted_Impact!$D$53</f>
        <v>5.4808381668903171E-4</v>
      </c>
      <c r="G231" s="6">
        <f t="shared" ca="1" si="82"/>
        <v>6.4237349253737303E-3</v>
      </c>
      <c r="H231" s="24">
        <f ca="1">H230*(1-1/Surge_Predicted_Impact!$C$60)+F231</f>
        <v>6.4237349253737303E-3</v>
      </c>
      <c r="I231" s="24">
        <f ca="1">(1-Surge_Predicted_Impact!$C$68)*Calculation!O230</f>
        <v>5.6477635345491715E-4</v>
      </c>
      <c r="J231" s="24">
        <f ca="1">I231+(J230*(1-1/Surge_Predicted_Impact!$C$63))</f>
        <v>6.7255841058899285E-3</v>
      </c>
      <c r="K231" s="24">
        <f ca="1">(1/Surge_Predicted_Impact!$C$62)*Calculation!L230</f>
        <v>2.6218142184694789E-4</v>
      </c>
      <c r="L231" s="24">
        <f ca="1">M231+L230*(1-1/Surge_Predicted_Impact!$C$62)</f>
        <v>2.9460428648472605E-3</v>
      </c>
      <c r="M231" s="1">
        <f ca="1">E231*Surge_Predicted_Impact!$D$55</f>
        <v>6.2047224530833837E-5</v>
      </c>
      <c r="N231" s="6">
        <f ca="1">N230*(1-1/Surge_Predicted_Impact!$C$64)+K231</f>
        <v>4.0191128392005893E-3</v>
      </c>
      <c r="O231" s="24">
        <f ca="1">N230*1/Surge_Predicted_Impact!$C$64</f>
        <v>5.3670448819337737E-4</v>
      </c>
      <c r="P231" s="1">
        <f ca="1">E231*Surge_Predicted_Impact!$D$54</f>
        <v>4.2398936762736409E-4</v>
      </c>
      <c r="Q231" s="1">
        <f ca="1">Q230*(1-1/Surge_Predicted_Impact!$C$61)+P231</f>
        <v>4.6559350988585407E-2</v>
      </c>
      <c r="R231" s="6">
        <f t="shared" ca="1" si="83"/>
        <v>5.6230977959322595E-2</v>
      </c>
      <c r="S231" s="1">
        <f ca="1">E231*Surge_Predicted_Impact!$D$56</f>
        <v>3.1023612265416918E-7</v>
      </c>
      <c r="T231" s="6">
        <f ca="1">T230*(1-1/Surge_Predicted_Impact!$C$65)+S231</f>
        <v>7.8732193028806265E-6</v>
      </c>
      <c r="U231" s="1">
        <f ca="1">E231*Surge_Predicted_Impact!$D$57</f>
        <v>4.9637779624667066E-7</v>
      </c>
      <c r="V231" s="6">
        <f ca="1">U230*(1-1/Surge_Predicted_Impact!$C$66)+U231</f>
        <v>4.9637779624667066E-7</v>
      </c>
      <c r="W231" s="5">
        <f>Surge_Predicted_Impact!$C$72</f>
        <v>0</v>
      </c>
      <c r="X231" s="160">
        <f>Surge_Predicted_Impact!$C$73</f>
        <v>0</v>
      </c>
      <c r="Y231" s="5">
        <f>Surge_Predicted_Impact!$C$74</f>
        <v>0</v>
      </c>
      <c r="Z231" s="5">
        <f>Surge_Predicted_Impact!$C$75</f>
        <v>0</v>
      </c>
      <c r="AA231" s="5">
        <f>Surge_Predicted_Impact!$C$76</f>
        <v>0</v>
      </c>
      <c r="AC231" s="18">
        <f ca="1">_xlfn.CEILING.MATH(G231/Surge_Predicted_Impact!$C$92)*(24/Surge_Predicted_Impact!$C$89)*(7/Surge_Predicted_Impact!$C$90)</f>
        <v>5.25</v>
      </c>
      <c r="AD231" s="18">
        <f ca="1">_xlfn.CEILING.MATH(R231/Surge_Predicted_Impact!$C$93)*(24/Surge_Predicted_Impact!$C$89)*(7/Surge_Predicted_Impact!$C$90)</f>
        <v>5.25</v>
      </c>
      <c r="AE231" s="1">
        <f t="shared" ca="1" si="88"/>
        <v>10.5</v>
      </c>
      <c r="AF231" s="1">
        <f ca="1">_xlfn.CEILING.MATH(N231/Surge_Predicted_Impact!$C$94)*24/Surge_Predicted_Impact!$C$89*7/Surge_Predicted_Impact!$C$90</f>
        <v>5.25</v>
      </c>
      <c r="AG231" s="1">
        <f ca="1">_xlfn.CEILING.MATH(T231/Surge_Predicted_Impact!$C$95)*24/Surge_Predicted_Impact!$C$89*7/Surge_Predicted_Impact!$C$90</f>
        <v>5.25</v>
      </c>
      <c r="AH231" s="1">
        <f ca="1">_xlfn.CEILING.MATH(V231/Surge_Predicted_Impact!$C$96)*24/Surge_Predicted_Impact!$C$89*7/Surge_Predicted_Impact!$C$90</f>
        <v>5.25</v>
      </c>
      <c r="AI231" s="18">
        <f t="shared" ca="1" si="89"/>
        <v>26.25</v>
      </c>
      <c r="AJ231" s="41"/>
      <c r="AK231" s="23">
        <f ca="1">_xlfn.CEILING.MATH(G231/Surge_Predicted_Impact!$C$103)*24/Surge_Predicted_Impact!$C$100*7/Surge_Predicted_Impact!$C$101</f>
        <v>5.25</v>
      </c>
      <c r="AL231" s="23">
        <f ca="1">_xlfn.CEILING.MATH(R231/Surge_Predicted_Impact!$C$104)*24/Surge_Predicted_Impact!$C$100*7/Surge_Predicted_Impact!$C$101</f>
        <v>5.25</v>
      </c>
      <c r="AM231" s="23">
        <f ca="1">_xlfn.CEILING.MATH(N231/Surge_Predicted_Impact!$C$105)*24/Surge_Predicted_Impact!$C$100*7/Surge_Predicted_Impact!$C$101</f>
        <v>5.25</v>
      </c>
      <c r="AN231" s="23">
        <f ca="1">_xlfn.CEILING.MATH(T231/Surge_Predicted_Impact!$C$106)*24/Surge_Predicted_Impact!$C$100*7/Surge_Predicted_Impact!$C$101</f>
        <v>5.25</v>
      </c>
      <c r="AO231" s="23">
        <f ca="1">_xlfn.CEILING.MATH(V231/Surge_Predicted_Impact!$C$107)*24/Surge_Predicted_Impact!$C$100*7/Surge_Predicted_Impact!$C$101</f>
        <v>5.25</v>
      </c>
      <c r="AP231" s="1">
        <f t="shared" ca="1" si="90"/>
        <v>26.25</v>
      </c>
      <c r="AQ231" s="3"/>
      <c r="AR231" s="38">
        <f ca="1">G231/Surge_Predicted_Impact!$C$81</f>
        <v>2.1412449751245766E-3</v>
      </c>
      <c r="AS231" s="38">
        <f ca="1">$R231/Surge_Predicted_Impact!$C$82</f>
        <v>2.8115488979661298E-2</v>
      </c>
      <c r="AT231" s="38">
        <f t="shared" ca="1" si="91"/>
        <v>3.0256733954785873E-2</v>
      </c>
      <c r="AU231" s="38">
        <f ca="1">N231/Surge_Predicted_Impact!$C$83</f>
        <v>2.0095564196002946E-3</v>
      </c>
      <c r="AV231" s="38">
        <f ca="1">T231/Surge_Predicted_Impact!$C$84</f>
        <v>3.9366096514403132E-6</v>
      </c>
      <c r="AW231" s="38">
        <f ca="1">V231/Surge_Predicted_Impact!$C$85</f>
        <v>1.2409444906166766E-7</v>
      </c>
      <c r="AX231" s="38">
        <f t="shared" ca="1" si="92"/>
        <v>3.2270351078486671E-2</v>
      </c>
      <c r="AZ231" s="1">
        <f ca="1">(AE231-BA230)*Surge_Predicted_Impact!$C$124</f>
        <v>9.1965209594410444E-2</v>
      </c>
      <c r="BA231" s="1">
        <f ca="1">BA230*(1-1/Surge_Predicted_Impact!$C$125)+AZ231</f>
        <v>1.3023386043991558</v>
      </c>
      <c r="BB231" s="37">
        <f t="shared" ca="1" si="93"/>
        <v>11.802338604399155</v>
      </c>
      <c r="BC231" s="1">
        <f ca="1">(AF231-BD230)*Surge_Predicted_Impact!$C$124</f>
        <v>4.6030178585407214E-2</v>
      </c>
      <c r="BD231" s="1">
        <f ca="1">BD230*(1-1/Surge_Predicted_Impact!$C$125)+BC231</f>
        <v>0.64679930994045165</v>
      </c>
      <c r="BE231" s="37">
        <f t="shared" ca="1" si="94"/>
        <v>5.8967993099404516</v>
      </c>
      <c r="BF231" s="1">
        <f ca="1">(AI231-BG230)*Surge_Predicted_Impact!$C$124</f>
        <v>0.23010064984332762</v>
      </c>
      <c r="BG231" s="1">
        <f ca="1">BG230*(1-1/Surge_Predicted_Impact!$C$125)+BF231</f>
        <v>3.2386117358200495</v>
      </c>
      <c r="BH231" s="37">
        <f t="shared" ca="1" si="95"/>
        <v>29.488611735820051</v>
      </c>
      <c r="BJ231" s="1">
        <f ca="1">(AT231-BK230)*Surge_Predicted_Impact!$C$124</f>
        <v>1.4147050286260384E-4</v>
      </c>
      <c r="BK231" s="1">
        <f ca="1">BK230*(1-1/Surge_Predicted_Impact!$C$125)+BJ231</f>
        <v>1.5100462480779129E-2</v>
      </c>
      <c r="BL231" s="37">
        <f t="shared" ca="1" si="96"/>
        <v>4.5357196435565003E-2</v>
      </c>
      <c r="BM231" s="1">
        <f ca="1">(AU231-BN230)*Surge_Predicted_Impact!$C$124</f>
        <v>8.5140743055833268E-6</v>
      </c>
      <c r="BN231" s="1">
        <f ca="1">BN230*(1-1/Surge_Predicted_Impact!$C$125)+BM231</f>
        <v>1.0839381355588337E-3</v>
      </c>
      <c r="BO231" s="37">
        <f t="shared" ca="1" si="97"/>
        <v>3.0934945551591283E-3</v>
      </c>
      <c r="BP231" s="1">
        <f ca="1">(AX231-AY230)*Surge_Predicted_Impact!$C$124</f>
        <v>3.2270351078486674E-4</v>
      </c>
      <c r="BQ231" s="1">
        <f ca="1">BQ230*(1-1/Surge_Predicted_Impact!$C$125)+BP231</f>
        <v>2.9310616565078138E-2</v>
      </c>
      <c r="BR231" s="1">
        <f t="shared" ca="1" si="98"/>
        <v>6.1580967643564813E-2</v>
      </c>
      <c r="BS231" s="1">
        <f ca="1">(AP231-AQ230)*Surge_Predicted_Impact!$C$124</f>
        <v>0.26250000000000001</v>
      </c>
      <c r="BT231" s="1">
        <f ca="1">BT230*(1-1/Surge_Predicted_Impact!$C$125)+BS231</f>
        <v>3.6955528992840003</v>
      </c>
      <c r="BU231" s="1">
        <f t="shared" ca="1" si="99"/>
        <v>29.945552899283999</v>
      </c>
      <c r="BW231" s="1">
        <f>Surge_Predicted_Impact!$C$112</f>
        <v>0</v>
      </c>
      <c r="BX231" s="1">
        <f>Surge_Predicted_Impact!$C$113</f>
        <v>0</v>
      </c>
      <c r="BY231" s="152">
        <f>Surge_Predicted_Impact!$C$114</f>
        <v>0</v>
      </c>
      <c r="BZ231" s="152">
        <f>Surge_Predicted_Impact!$C$115</f>
        <v>0</v>
      </c>
      <c r="CA231" s="152">
        <f t="shared" si="100"/>
        <v>0</v>
      </c>
      <c r="CB231" s="1">
        <f>Surge_Predicted_Impact!$C$117</f>
        <v>0</v>
      </c>
      <c r="CC231" s="1">
        <f>Surge_Predicted_Impact!$C$118</f>
        <v>0</v>
      </c>
      <c r="CD231" s="1">
        <f>Surge_Predicted_Impact!$C$119</f>
        <v>0</v>
      </c>
      <c r="CE231" s="1">
        <f t="shared" si="101"/>
        <v>0</v>
      </c>
      <c r="CF231" s="152">
        <f>Surge_Predicted_Impact!$C$120</f>
        <v>0</v>
      </c>
      <c r="CH231" s="1">
        <f ca="1">D231*Surge_Predicted_Impact!$C$135</f>
        <v>7.0974620409323013</v>
      </c>
      <c r="CI231" s="18">
        <f ca="1">(C231-C230)*Surge_Predicted_Impact!$C$135</f>
        <v>6.4632525609340519E-2</v>
      </c>
      <c r="CJ231" s="18">
        <f ca="1">CJ230*(1- 1/Surge_Predicted_Impact!$C$137)+CI231</f>
        <v>1.6402540214029135</v>
      </c>
      <c r="CK231" s="18">
        <f t="shared" ca="1" si="79"/>
        <v>1.575621495793573</v>
      </c>
      <c r="CL231" s="1">
        <f ca="1">CJ231*(1-Surge_Predicted_Impact!$C$136)</f>
        <v>1.3942159181924765</v>
      </c>
      <c r="CM231" s="1">
        <f ca="1">CJ231*(1+Surge_Predicted_Impact!$C$136)</f>
        <v>1.8862921246133504</v>
      </c>
      <c r="CN231" s="1">
        <f ca="1">CI231/Surge_Predicted_Impact!$C$138</f>
        <v>1.2926505121868104E-2</v>
      </c>
      <c r="CO231" s="1">
        <f ca="1">CK231/Surge_Predicted_Impact!$C$140</f>
        <v>6.3024859831742927E-2</v>
      </c>
      <c r="CP231" s="1">
        <f t="shared" ca="1" si="80"/>
        <v>7.5951364953611031E-2</v>
      </c>
      <c r="CQ231" s="1">
        <f ca="1">CI231/(Surge_Predicted_Impact!$C$138 + Surge_Predicted_Impact!$C$139)</f>
        <v>1.0772087601556754E-2</v>
      </c>
      <c r="CR231" s="1">
        <f ca="1">CK231/(Surge_Predicted_Impact!$C$140 + Surge_Predicted_Impact!$C$141)</f>
        <v>6.060082676129127E-2</v>
      </c>
      <c r="CS231" s="152">
        <f>Surge_Predicted_Impact!$C$151</f>
        <v>12000</v>
      </c>
      <c r="CT231" s="152"/>
      <c r="CU231" s="1">
        <f ca="1">Surge_Predicted_Impact!$C$146*(Calculation!E231-Calculation!H231)</f>
        <v>3.9517629921454606E-6</v>
      </c>
      <c r="CV231" s="1">
        <f ca="1">H230*1/Surge_Predicted_Impact!$C$60</f>
        <v>9.7927518478078306E-4</v>
      </c>
      <c r="CW231" s="1">
        <f ca="1">CV231*Surge_Predicted_Impact!$C$144+CU231</f>
        <v>5.2915522231184618E-5</v>
      </c>
      <c r="CX231" s="1">
        <f ca="1">CX230*(1-1/Surge_Predicted_Impact!$C$147)+CW230</f>
        <v>0.25134625946721617</v>
      </c>
      <c r="CY231" s="1">
        <f ca="1">$CX231*(1-Surge_Predicted_Impact!$C$145)</f>
        <v>0.18850969460041211</v>
      </c>
      <c r="CZ231" s="1">
        <f ca="1">$CX231*(1+Surge_Predicted_Impact!$C$145)</f>
        <v>0.31418282433402023</v>
      </c>
      <c r="DA231" s="1">
        <f ca="1">CX231/Surge_Predicted_Impact!$C$148</f>
        <v>8.3782086489072052E-2</v>
      </c>
      <c r="DB231" s="152">
        <f>Surge_Predicted_Impact!$C$152</f>
        <v>0</v>
      </c>
    </row>
    <row r="232" spans="2:106" x14ac:dyDescent="0.25">
      <c r="B232" s="30">
        <f t="shared" si="81"/>
        <v>44121</v>
      </c>
      <c r="C232" s="18">
        <f ca="1">INDIRECT(_xlfn.CONCAT(EpidemiologicalModel_Selection!$C$2,"!",EpidemiologicalModel_Selection!$C$5,ROW()-1))</f>
        <v>73743.735407248838</v>
      </c>
      <c r="D232" s="18">
        <f ca="1">INDIRECT(_xlfn.CONCAT(EpidemiologicalModel_Selection!$C$2,"!",EpidemiologicalModel_Selection!$C$3,ROW()-1))</f>
        <v>0.66510677924698203</v>
      </c>
      <c r="E232" s="37">
        <f ca="1">INDIRECT(_xlfn.CONCAT(EpidemiologicalModel_Selection!$C$2,"!",EpidemiologicalModel_Selection!$C$4,ROW()-1))</f>
        <v>6.0567325892407096E-3</v>
      </c>
      <c r="F232" s="37">
        <f ca="1">E232*Surge_Predicted_Impact!$D$53</f>
        <v>5.1361092356761221E-4</v>
      </c>
      <c r="G232" s="6">
        <f t="shared" ca="1" si="82"/>
        <v>6.0196694310308101E-3</v>
      </c>
      <c r="H232" s="24">
        <f ca="1">H231*(1-1/Surge_Predicted_Impact!$C$60)+F232</f>
        <v>6.0196694310308101E-3</v>
      </c>
      <c r="I232" s="24">
        <f ca="1">(1-Surge_Predicted_Impact!$C$68)*Calculation!O231</f>
        <v>5.2865392087047668E-4</v>
      </c>
      <c r="J232" s="24">
        <f ca="1">I232+(J231*(1-1/Surge_Predicted_Impact!$C$63))</f>
        <v>6.2934402973475589E-3</v>
      </c>
      <c r="K232" s="24">
        <f ca="1">(1/Surge_Predicted_Impact!$C$62)*Calculation!L231</f>
        <v>2.4550357207060502E-4</v>
      </c>
      <c r="L232" s="24">
        <f ca="1">M232+L231*(1-1/Surge_Predicted_Impact!$C$62)</f>
        <v>2.7586839256333665E-3</v>
      </c>
      <c r="M232" s="1">
        <f ca="1">E232*Surge_Predicted_Impact!$D$55</f>
        <v>5.8144632856710868E-5</v>
      </c>
      <c r="N232" s="6">
        <f ca="1">N231*(1-1/Surge_Predicted_Impact!$C$64)+K232</f>
        <v>3.7622273063711207E-3</v>
      </c>
      <c r="O232" s="24">
        <f ca="1">N231*1/Surge_Predicted_Impact!$C$64</f>
        <v>5.0238910490007366E-4</v>
      </c>
      <c r="P232" s="1">
        <f ca="1">E232*Surge_Predicted_Impact!$D$54</f>
        <v>3.9732165785419051E-4</v>
      </c>
      <c r="Q232" s="1">
        <f ca="1">Q231*(1-1/Surge_Predicted_Impact!$C$61)+P232</f>
        <v>4.3631004718683503E-2</v>
      </c>
      <c r="R232" s="6">
        <f t="shared" ca="1" si="83"/>
        <v>5.268312894166443E-2</v>
      </c>
      <c r="S232" s="1">
        <f ca="1">E232*Surge_Predicted_Impact!$D$56</f>
        <v>2.9072316428355438E-7</v>
      </c>
      <c r="T232" s="6">
        <f ca="1">T231*(1-1/Surge_Predicted_Impact!$C$65)+S232</f>
        <v>7.376620536876119E-6</v>
      </c>
      <c r="U232" s="1">
        <f ca="1">E232*Surge_Predicted_Impact!$D$57</f>
        <v>4.6515706285368697E-7</v>
      </c>
      <c r="V232" s="6">
        <f ca="1">U231*(1-1/Surge_Predicted_Impact!$C$66)+U232</f>
        <v>4.6515706285368697E-7</v>
      </c>
      <c r="W232" s="5">
        <f>Surge_Predicted_Impact!$C$72</f>
        <v>0</v>
      </c>
      <c r="X232" s="160">
        <f>Surge_Predicted_Impact!$C$73</f>
        <v>0</v>
      </c>
      <c r="Y232" s="5">
        <f>Surge_Predicted_Impact!$C$74</f>
        <v>0</v>
      </c>
      <c r="Z232" s="5">
        <f>Surge_Predicted_Impact!$C$75</f>
        <v>0</v>
      </c>
      <c r="AA232" s="5">
        <f>Surge_Predicted_Impact!$C$76</f>
        <v>0</v>
      </c>
      <c r="AC232" s="18">
        <f ca="1">_xlfn.CEILING.MATH(G232/Surge_Predicted_Impact!$C$92)*(24/Surge_Predicted_Impact!$C$89)*(7/Surge_Predicted_Impact!$C$90)</f>
        <v>5.25</v>
      </c>
      <c r="AD232" s="18">
        <f ca="1">_xlfn.CEILING.MATH(R232/Surge_Predicted_Impact!$C$93)*(24/Surge_Predicted_Impact!$C$89)*(7/Surge_Predicted_Impact!$C$90)</f>
        <v>5.25</v>
      </c>
      <c r="AE232" s="1">
        <f t="shared" ca="1" si="88"/>
        <v>10.5</v>
      </c>
      <c r="AF232" s="1">
        <f ca="1">_xlfn.CEILING.MATH(N232/Surge_Predicted_Impact!$C$94)*24/Surge_Predicted_Impact!$C$89*7/Surge_Predicted_Impact!$C$90</f>
        <v>5.25</v>
      </c>
      <c r="AG232" s="1">
        <f ca="1">_xlfn.CEILING.MATH(T232/Surge_Predicted_Impact!$C$95)*24/Surge_Predicted_Impact!$C$89*7/Surge_Predicted_Impact!$C$90</f>
        <v>5.25</v>
      </c>
      <c r="AH232" s="1">
        <f ca="1">_xlfn.CEILING.MATH(V232/Surge_Predicted_Impact!$C$96)*24/Surge_Predicted_Impact!$C$89*7/Surge_Predicted_Impact!$C$90</f>
        <v>5.25</v>
      </c>
      <c r="AI232" s="18">
        <f t="shared" ca="1" si="89"/>
        <v>26.25</v>
      </c>
      <c r="AJ232" s="41"/>
      <c r="AK232" s="23">
        <f ca="1">_xlfn.CEILING.MATH(G232/Surge_Predicted_Impact!$C$103)*24/Surge_Predicted_Impact!$C$100*7/Surge_Predicted_Impact!$C$101</f>
        <v>5.25</v>
      </c>
      <c r="AL232" s="23">
        <f ca="1">_xlfn.CEILING.MATH(R232/Surge_Predicted_Impact!$C$104)*24/Surge_Predicted_Impact!$C$100*7/Surge_Predicted_Impact!$C$101</f>
        <v>5.25</v>
      </c>
      <c r="AM232" s="23">
        <f ca="1">_xlfn.CEILING.MATH(N232/Surge_Predicted_Impact!$C$105)*24/Surge_Predicted_Impact!$C$100*7/Surge_Predicted_Impact!$C$101</f>
        <v>5.25</v>
      </c>
      <c r="AN232" s="23">
        <f ca="1">_xlfn.CEILING.MATH(T232/Surge_Predicted_Impact!$C$106)*24/Surge_Predicted_Impact!$C$100*7/Surge_Predicted_Impact!$C$101</f>
        <v>5.25</v>
      </c>
      <c r="AO232" s="23">
        <f ca="1">_xlfn.CEILING.MATH(V232/Surge_Predicted_Impact!$C$107)*24/Surge_Predicted_Impact!$C$100*7/Surge_Predicted_Impact!$C$101</f>
        <v>5.25</v>
      </c>
      <c r="AP232" s="1">
        <f t="shared" ca="1" si="90"/>
        <v>26.25</v>
      </c>
      <c r="AQ232" s="3"/>
      <c r="AR232" s="38">
        <f ca="1">G232/Surge_Predicted_Impact!$C$81</f>
        <v>2.0065564770102699E-3</v>
      </c>
      <c r="AS232" s="38">
        <f ca="1">$R232/Surge_Predicted_Impact!$C$82</f>
        <v>2.6341564470832215E-2</v>
      </c>
      <c r="AT232" s="38">
        <f t="shared" ca="1" si="91"/>
        <v>2.8348120947842486E-2</v>
      </c>
      <c r="AU232" s="38">
        <f ca="1">N232/Surge_Predicted_Impact!$C$83</f>
        <v>1.8811136531855603E-3</v>
      </c>
      <c r="AV232" s="38">
        <f ca="1">T232/Surge_Predicted_Impact!$C$84</f>
        <v>3.6883102684380595E-6</v>
      </c>
      <c r="AW232" s="38">
        <f ca="1">V232/Surge_Predicted_Impact!$C$85</f>
        <v>1.1628926571342174E-7</v>
      </c>
      <c r="AX232" s="38">
        <f t="shared" ca="1" si="92"/>
        <v>3.0233039200562195E-2</v>
      </c>
      <c r="AZ232" s="1">
        <f ca="1">(AE232-BA231)*Surge_Predicted_Impact!$C$124</f>
        <v>9.1976613956008452E-2</v>
      </c>
      <c r="BA232" s="1">
        <f ca="1">BA231*(1-1/Surge_Predicted_Impact!$C$125)+AZ232</f>
        <v>1.3012910323266533</v>
      </c>
      <c r="BB232" s="37">
        <f t="shared" ca="1" si="93"/>
        <v>11.801291032326652</v>
      </c>
      <c r="BC232" s="1">
        <f ca="1">(AF232-BD231)*Surge_Predicted_Impact!$C$124</f>
        <v>4.6032006900595487E-2</v>
      </c>
      <c r="BD232" s="1">
        <f ca="1">BD231*(1-1/Surge_Predicted_Impact!$C$125)+BC232</f>
        <v>0.64663136613101491</v>
      </c>
      <c r="BE232" s="37">
        <f t="shared" ca="1" si="94"/>
        <v>5.8966313661310146</v>
      </c>
      <c r="BF232" s="1">
        <f ca="1">(AI232-BG231)*Surge_Predicted_Impact!$C$124</f>
        <v>0.23011388264179949</v>
      </c>
      <c r="BG232" s="1">
        <f ca="1">BG231*(1-1/Surge_Predicted_Impact!$C$125)+BF232</f>
        <v>3.2373962087604169</v>
      </c>
      <c r="BH232" s="37">
        <f t="shared" ca="1" si="95"/>
        <v>29.487396208760416</v>
      </c>
      <c r="BJ232" s="1">
        <f ca="1">(AT232-BK231)*Surge_Predicted_Impact!$C$124</f>
        <v>1.3247658467063357E-4</v>
      </c>
      <c r="BK232" s="1">
        <f ca="1">BK231*(1-1/Surge_Predicted_Impact!$C$125)+BJ232</f>
        <v>1.4154334602536968E-2</v>
      </c>
      <c r="BL232" s="37">
        <f t="shared" ca="1" si="96"/>
        <v>4.2502455550379452E-2</v>
      </c>
      <c r="BM232" s="1">
        <f ca="1">(AU232-BN231)*Surge_Predicted_Impact!$C$124</f>
        <v>7.9717551762672674E-6</v>
      </c>
      <c r="BN232" s="1">
        <f ca="1">BN231*(1-1/Surge_Predicted_Impact!$C$125)+BM232</f>
        <v>1.0144857381951843E-3</v>
      </c>
      <c r="BO232" s="37">
        <f t="shared" ca="1" si="97"/>
        <v>2.8955993913807447E-3</v>
      </c>
      <c r="BP232" s="1">
        <f ca="1">(AX232-AY231)*Surge_Predicted_Impact!$C$124</f>
        <v>3.0233039200562193E-4</v>
      </c>
      <c r="BQ232" s="1">
        <f ca="1">BQ231*(1-1/Surge_Predicted_Impact!$C$125)+BP232</f>
        <v>2.7519331488149609E-2</v>
      </c>
      <c r="BR232" s="1">
        <f t="shared" ca="1" si="98"/>
        <v>5.7752370688711807E-2</v>
      </c>
      <c r="BS232" s="1">
        <f ca="1">(AP232-AQ231)*Surge_Predicted_Impact!$C$124</f>
        <v>0.26250000000000001</v>
      </c>
      <c r="BT232" s="1">
        <f ca="1">BT231*(1-1/Surge_Predicted_Impact!$C$125)+BS232</f>
        <v>3.6940848350494293</v>
      </c>
      <c r="BU232" s="1">
        <f t="shared" ca="1" si="99"/>
        <v>29.944084835049431</v>
      </c>
      <c r="BW232" s="1">
        <f>Surge_Predicted_Impact!$C$112</f>
        <v>0</v>
      </c>
      <c r="BX232" s="1">
        <f>Surge_Predicted_Impact!$C$113</f>
        <v>0</v>
      </c>
      <c r="BY232" s="152">
        <f>Surge_Predicted_Impact!$C$114</f>
        <v>0</v>
      </c>
      <c r="BZ232" s="152">
        <f>Surge_Predicted_Impact!$C$115</f>
        <v>0</v>
      </c>
      <c r="CA232" s="152">
        <f t="shared" si="100"/>
        <v>0</v>
      </c>
      <c r="CB232" s="1">
        <f>Surge_Predicted_Impact!$C$117</f>
        <v>0</v>
      </c>
      <c r="CC232" s="1">
        <f>Surge_Predicted_Impact!$C$118</f>
        <v>0</v>
      </c>
      <c r="CD232" s="1">
        <f>Surge_Predicted_Impact!$C$119</f>
        <v>0</v>
      </c>
      <c r="CE232" s="1">
        <f t="shared" si="101"/>
        <v>0</v>
      </c>
      <c r="CF232" s="152">
        <f>Surge_Predicted_Impact!$C$120</f>
        <v>0</v>
      </c>
      <c r="CH232" s="1">
        <f ca="1">D232*Surge_Predicted_Impact!$C$135</f>
        <v>6.6510677924698207</v>
      </c>
      <c r="CI232" s="18">
        <f ca="1">(C232-C231)*Surge_Predicted_Impact!$C$135</f>
        <v>6.056732585420832E-2</v>
      </c>
      <c r="CJ232" s="18">
        <f ca="1">CJ231*(1- 1/Surge_Predicted_Impact!$C$137)+CI232</f>
        <v>1.5367959451168305</v>
      </c>
      <c r="CK232" s="18">
        <f t="shared" ca="1" si="79"/>
        <v>1.4762286192626222</v>
      </c>
      <c r="CL232" s="1">
        <f ca="1">CJ232*(1-Surge_Predicted_Impact!$C$136)</f>
        <v>1.3062765533493059</v>
      </c>
      <c r="CM232" s="1">
        <f ca="1">CJ232*(1+Surge_Predicted_Impact!$C$136)</f>
        <v>1.7673153368843548</v>
      </c>
      <c r="CN232" s="1">
        <f ca="1">CI232/Surge_Predicted_Impact!$C$138</f>
        <v>1.2113465170841664E-2</v>
      </c>
      <c r="CO232" s="1">
        <f ca="1">CK232/Surge_Predicted_Impact!$C$140</f>
        <v>5.9049144770504887E-2</v>
      </c>
      <c r="CP232" s="1">
        <f t="shared" ca="1" si="80"/>
        <v>7.1162609941346544E-2</v>
      </c>
      <c r="CQ232" s="1">
        <f ca="1">CI232/(Surge_Predicted_Impact!$C$138 + Surge_Predicted_Impact!$C$139)</f>
        <v>1.009455430903472E-2</v>
      </c>
      <c r="CR232" s="1">
        <f ca="1">CK232/(Surge_Predicted_Impact!$C$140 + Surge_Predicted_Impact!$C$141)</f>
        <v>5.6778023817793163E-2</v>
      </c>
      <c r="CS232" s="152">
        <f>Surge_Predicted_Impact!$C$151</f>
        <v>12000</v>
      </c>
      <c r="CT232" s="152"/>
      <c r="CU232" s="1">
        <f ca="1">Surge_Predicted_Impact!$C$146*(Calculation!E232-Calculation!H232)</f>
        <v>3.7063158209899551E-6</v>
      </c>
      <c r="CV232" s="1">
        <f ca="1">H231*1/Surge_Predicted_Impact!$C$60</f>
        <v>9.1767641791053287E-4</v>
      </c>
      <c r="CW232" s="1">
        <f ca="1">CV232*Surge_Predicted_Impact!$C$144+CU232</f>
        <v>4.9590136716516598E-5</v>
      </c>
      <c r="CX232" s="1">
        <f ca="1">CX231*(1-1/Surge_Predicted_Impact!$C$147)+CW231</f>
        <v>0.23883186201608653</v>
      </c>
      <c r="CY232" s="1">
        <f ca="1">$CX232*(1-Surge_Predicted_Impact!$C$145)</f>
        <v>0.1791238965120649</v>
      </c>
      <c r="CZ232" s="1">
        <f ca="1">$CX232*(1+Surge_Predicted_Impact!$C$145)</f>
        <v>0.29853982752010816</v>
      </c>
      <c r="DA232" s="1">
        <f ca="1">CX232/Surge_Predicted_Impact!$C$148</f>
        <v>7.9610620672028842E-2</v>
      </c>
      <c r="DB232" s="152">
        <f>Surge_Predicted_Impact!$C$152</f>
        <v>0</v>
      </c>
    </row>
    <row r="233" spans="2:106" x14ac:dyDescent="0.25">
      <c r="B233" s="30">
        <f t="shared" si="81"/>
        <v>44122</v>
      </c>
      <c r="C233" s="18">
        <f ca="1">INDIRECT(_xlfn.CONCAT(EpidemiologicalModel_Selection!$C$2,"!",EpidemiologicalModel_Selection!$C$5,ROW()-1))</f>
        <v>73743.741083031127</v>
      </c>
      <c r="D233" s="18">
        <f ca="1">INDIRECT(_xlfn.CONCAT(EpidemiologicalModel_Selection!$C$2,"!",EpidemiologicalModel_Selection!$C$3,ROW()-1))</f>
        <v>0.6232749344411973</v>
      </c>
      <c r="E233" s="37">
        <f ca="1">INDIRECT(_xlfn.CONCAT(EpidemiologicalModel_Selection!$C$2,"!",EpidemiologicalModel_Selection!$C$4,ROW()-1))</f>
        <v>5.6757822834697432E-3</v>
      </c>
      <c r="F233" s="37">
        <f ca="1">E233*Surge_Predicted_Impact!$D$53</f>
        <v>4.8130633763823424E-4</v>
      </c>
      <c r="G233" s="6">
        <f t="shared" ca="1" si="82"/>
        <v>5.6410229928075001E-3</v>
      </c>
      <c r="H233" s="24">
        <f ca="1">H232*(1-1/Surge_Predicted_Impact!$C$60)+F233</f>
        <v>5.6410229928075001E-3</v>
      </c>
      <c r="I233" s="24">
        <f ca="1">(1-Surge_Predicted_Impact!$C$68)*Calculation!O232</f>
        <v>4.9485326832657251E-4</v>
      </c>
      <c r="J233" s="24">
        <f ca="1">I233+(J232*(1-1/Surge_Predicted_Impact!$C$63))</f>
        <v>5.8892306660530518E-3</v>
      </c>
      <c r="K233" s="24">
        <f ca="1">(1/Surge_Predicted_Impact!$C$62)*Calculation!L232</f>
        <v>2.2989032713611386E-4</v>
      </c>
      <c r="L233" s="24">
        <f ca="1">M233+L232*(1-1/Surge_Predicted_Impact!$C$62)</f>
        <v>2.5832811084185621E-3</v>
      </c>
      <c r="M233" s="1">
        <f ca="1">E233*Surge_Predicted_Impact!$D$55</f>
        <v>5.4487509921309586E-5</v>
      </c>
      <c r="N233" s="6">
        <f ca="1">N232*(1-1/Surge_Predicted_Impact!$C$64)+K233</f>
        <v>3.5218392202108445E-3</v>
      </c>
      <c r="O233" s="24">
        <f ca="1">N232*1/Surge_Predicted_Impact!$C$64</f>
        <v>4.7027841329639008E-4</v>
      </c>
      <c r="P233" s="1">
        <f ca="1">E233*Surge_Predicted_Impact!$D$54</f>
        <v>3.7233131779561512E-4</v>
      </c>
      <c r="Q233" s="1">
        <f ca="1">Q232*(1-1/Surge_Predicted_Impact!$C$61)+P233</f>
        <v>4.0886835699430295E-2</v>
      </c>
      <c r="R233" s="6">
        <f t="shared" ca="1" si="83"/>
        <v>4.9359347473901902E-2</v>
      </c>
      <c r="S233" s="1">
        <f ca="1">E233*Surge_Predicted_Impact!$D$56</f>
        <v>2.7243754960654793E-7</v>
      </c>
      <c r="T233" s="6">
        <f ca="1">T232*(1-1/Surge_Predicted_Impact!$C$65)+S233</f>
        <v>6.9113960327950552E-6</v>
      </c>
      <c r="U233" s="1">
        <f ca="1">E233*Surge_Predicted_Impact!$D$57</f>
        <v>4.359000793704767E-7</v>
      </c>
      <c r="V233" s="6">
        <f ca="1">U232*(1-1/Surge_Predicted_Impact!$C$66)+U233</f>
        <v>4.359000793704767E-7</v>
      </c>
      <c r="W233" s="5">
        <f>Surge_Predicted_Impact!$C$72</f>
        <v>0</v>
      </c>
      <c r="X233" s="160">
        <f>Surge_Predicted_Impact!$C$73</f>
        <v>0</v>
      </c>
      <c r="Y233" s="5">
        <f>Surge_Predicted_Impact!$C$74</f>
        <v>0</v>
      </c>
      <c r="Z233" s="5">
        <f>Surge_Predicted_Impact!$C$75</f>
        <v>0</v>
      </c>
      <c r="AA233" s="5">
        <f>Surge_Predicted_Impact!$C$76</f>
        <v>0</v>
      </c>
      <c r="AC233" s="18">
        <f ca="1">_xlfn.CEILING.MATH(G233/Surge_Predicted_Impact!$C$92)*(24/Surge_Predicted_Impact!$C$89)*(7/Surge_Predicted_Impact!$C$90)</f>
        <v>5.25</v>
      </c>
      <c r="AD233" s="18">
        <f ca="1">_xlfn.CEILING.MATH(R233/Surge_Predicted_Impact!$C$93)*(24/Surge_Predicted_Impact!$C$89)*(7/Surge_Predicted_Impact!$C$90)</f>
        <v>5.25</v>
      </c>
      <c r="AE233" s="1">
        <f t="shared" ca="1" si="88"/>
        <v>10.5</v>
      </c>
      <c r="AF233" s="1">
        <f ca="1">_xlfn.CEILING.MATH(N233/Surge_Predicted_Impact!$C$94)*24/Surge_Predicted_Impact!$C$89*7/Surge_Predicted_Impact!$C$90</f>
        <v>5.25</v>
      </c>
      <c r="AG233" s="1">
        <f ca="1">_xlfn.CEILING.MATH(T233/Surge_Predicted_Impact!$C$95)*24/Surge_Predicted_Impact!$C$89*7/Surge_Predicted_Impact!$C$90</f>
        <v>5.25</v>
      </c>
      <c r="AH233" s="1">
        <f ca="1">_xlfn.CEILING.MATH(V233/Surge_Predicted_Impact!$C$96)*24/Surge_Predicted_Impact!$C$89*7/Surge_Predicted_Impact!$C$90</f>
        <v>5.25</v>
      </c>
      <c r="AI233" s="18">
        <f t="shared" ca="1" si="89"/>
        <v>26.25</v>
      </c>
      <c r="AJ233" s="41"/>
      <c r="AK233" s="23">
        <f ca="1">_xlfn.CEILING.MATH(G233/Surge_Predicted_Impact!$C$103)*24/Surge_Predicted_Impact!$C$100*7/Surge_Predicted_Impact!$C$101</f>
        <v>5.25</v>
      </c>
      <c r="AL233" s="23">
        <f ca="1">_xlfn.CEILING.MATH(R233/Surge_Predicted_Impact!$C$104)*24/Surge_Predicted_Impact!$C$100*7/Surge_Predicted_Impact!$C$101</f>
        <v>5.25</v>
      </c>
      <c r="AM233" s="23">
        <f ca="1">_xlfn.CEILING.MATH(N233/Surge_Predicted_Impact!$C$105)*24/Surge_Predicted_Impact!$C$100*7/Surge_Predicted_Impact!$C$101</f>
        <v>5.25</v>
      </c>
      <c r="AN233" s="23">
        <f ca="1">_xlfn.CEILING.MATH(T233/Surge_Predicted_Impact!$C$106)*24/Surge_Predicted_Impact!$C$100*7/Surge_Predicted_Impact!$C$101</f>
        <v>5.25</v>
      </c>
      <c r="AO233" s="23">
        <f ca="1">_xlfn.CEILING.MATH(V233/Surge_Predicted_Impact!$C$107)*24/Surge_Predicted_Impact!$C$100*7/Surge_Predicted_Impact!$C$101</f>
        <v>5.25</v>
      </c>
      <c r="AP233" s="1">
        <f t="shared" ca="1" si="90"/>
        <v>26.25</v>
      </c>
      <c r="AQ233" s="3"/>
      <c r="AR233" s="38">
        <f ca="1">G233/Surge_Predicted_Impact!$C$81</f>
        <v>1.8803409976025E-3</v>
      </c>
      <c r="AS233" s="38">
        <f ca="1">$R233/Surge_Predicted_Impact!$C$82</f>
        <v>2.4679673736950951E-2</v>
      </c>
      <c r="AT233" s="38">
        <f t="shared" ca="1" si="91"/>
        <v>2.6560014734553453E-2</v>
      </c>
      <c r="AU233" s="38">
        <f ca="1">N233/Surge_Predicted_Impact!$C$83</f>
        <v>1.7609196101054222E-3</v>
      </c>
      <c r="AV233" s="38">
        <f ca="1">T233/Surge_Predicted_Impact!$C$84</f>
        <v>3.4556980163975276E-6</v>
      </c>
      <c r="AW233" s="38">
        <f ca="1">V233/Surge_Predicted_Impact!$C$85</f>
        <v>1.0897501984261918E-7</v>
      </c>
      <c r="AX233" s="38">
        <f t="shared" ca="1" si="92"/>
        <v>2.8324499017695112E-2</v>
      </c>
      <c r="AZ233" s="1">
        <f ca="1">(AE233-BA232)*Surge_Predicted_Impact!$C$124</f>
        <v>9.1987089676733483E-2</v>
      </c>
      <c r="BA233" s="1">
        <f ca="1">BA232*(1-1/Surge_Predicted_Impact!$C$125)+AZ233</f>
        <v>1.300328762551483</v>
      </c>
      <c r="BB233" s="37">
        <f t="shared" ca="1" si="93"/>
        <v>11.800328762551484</v>
      </c>
      <c r="BC233" s="1">
        <f ca="1">(AF233-BD232)*Surge_Predicted_Impact!$C$124</f>
        <v>4.6033686338689858E-2</v>
      </c>
      <c r="BD233" s="1">
        <f ca="1">BD232*(1-1/Surge_Predicted_Impact!$C$125)+BC233</f>
        <v>0.64647709774606088</v>
      </c>
      <c r="BE233" s="37">
        <f t="shared" ca="1" si="94"/>
        <v>5.896477097746061</v>
      </c>
      <c r="BF233" s="1">
        <f ca="1">(AI233-BG232)*Surge_Predicted_Impact!$C$124</f>
        <v>0.23012603791239586</v>
      </c>
      <c r="BG233" s="1">
        <f ca="1">BG232*(1-1/Surge_Predicted_Impact!$C$125)+BF233</f>
        <v>3.2362796603327828</v>
      </c>
      <c r="BH233" s="37">
        <f t="shared" ca="1" si="95"/>
        <v>29.486279660332784</v>
      </c>
      <c r="BJ233" s="1">
        <f ca="1">(AT233-BK232)*Surge_Predicted_Impact!$C$124</f>
        <v>1.2405680132016486E-4</v>
      </c>
      <c r="BK233" s="1">
        <f ca="1">BK232*(1-1/Surge_Predicted_Impact!$C$125)+BJ233</f>
        <v>1.3267367503675921E-2</v>
      </c>
      <c r="BL233" s="37">
        <f t="shared" ca="1" si="96"/>
        <v>3.9827382238229375E-2</v>
      </c>
      <c r="BM233" s="1">
        <f ca="1">(AU233-BN232)*Surge_Predicted_Impact!$C$124</f>
        <v>7.4643387191023794E-6</v>
      </c>
      <c r="BN233" s="1">
        <f ca="1">BN232*(1-1/Surge_Predicted_Impact!$C$125)+BM233</f>
        <v>9.4948680990034496E-4</v>
      </c>
      <c r="BO233" s="37">
        <f t="shared" ca="1" si="97"/>
        <v>2.7104064200057674E-3</v>
      </c>
      <c r="BP233" s="1">
        <f ca="1">(AX233-AY232)*Surge_Predicted_Impact!$C$124</f>
        <v>2.8324499017695111E-4</v>
      </c>
      <c r="BQ233" s="1">
        <f ca="1">BQ232*(1-1/Surge_Predicted_Impact!$C$125)+BP233</f>
        <v>2.5836909943458733E-2</v>
      </c>
      <c r="BR233" s="1">
        <f t="shared" ca="1" si="98"/>
        <v>5.4161408961153845E-2</v>
      </c>
      <c r="BS233" s="1">
        <f ca="1">(AP233-AQ232)*Surge_Predicted_Impact!$C$124</f>
        <v>0.26250000000000001</v>
      </c>
      <c r="BT233" s="1">
        <f ca="1">BT232*(1-1/Surge_Predicted_Impact!$C$125)+BS233</f>
        <v>3.6927216325458989</v>
      </c>
      <c r="BU233" s="1">
        <f t="shared" ca="1" si="99"/>
        <v>29.942721632545897</v>
      </c>
      <c r="BW233" s="1">
        <f>Surge_Predicted_Impact!$C$112</f>
        <v>0</v>
      </c>
      <c r="BX233" s="1">
        <f>Surge_Predicted_Impact!$C$113</f>
        <v>0</v>
      </c>
      <c r="BY233" s="152">
        <f>Surge_Predicted_Impact!$C$114</f>
        <v>0</v>
      </c>
      <c r="BZ233" s="152">
        <f>Surge_Predicted_Impact!$C$115</f>
        <v>0</v>
      </c>
      <c r="CA233" s="152">
        <f t="shared" si="100"/>
        <v>0</v>
      </c>
      <c r="CB233" s="1">
        <f>Surge_Predicted_Impact!$C$117</f>
        <v>0</v>
      </c>
      <c r="CC233" s="1">
        <f>Surge_Predicted_Impact!$C$118</f>
        <v>0</v>
      </c>
      <c r="CD233" s="1">
        <f>Surge_Predicted_Impact!$C$119</f>
        <v>0</v>
      </c>
      <c r="CE233" s="1">
        <f t="shared" si="101"/>
        <v>0</v>
      </c>
      <c r="CF233" s="152">
        <f>Surge_Predicted_Impact!$C$120</f>
        <v>0</v>
      </c>
      <c r="CH233" s="1">
        <f ca="1">D233*Surge_Predicted_Impact!$C$135</f>
        <v>6.2327493444119728</v>
      </c>
      <c r="CI233" s="18">
        <f ca="1">(C233-C232)*Surge_Predicted_Impact!$C$135</f>
        <v>5.6757822894724086E-2</v>
      </c>
      <c r="CJ233" s="18">
        <f ca="1">CJ232*(1- 1/Surge_Predicted_Impact!$C$137)+CI233</f>
        <v>1.4398741734998715</v>
      </c>
      <c r="CK233" s="18">
        <f t="shared" ca="1" si="79"/>
        <v>1.3831163506051474</v>
      </c>
      <c r="CL233" s="1">
        <f ca="1">CJ233*(1-Surge_Predicted_Impact!$C$136)</f>
        <v>1.2238930474748908</v>
      </c>
      <c r="CM233" s="1">
        <f ca="1">CJ233*(1+Surge_Predicted_Impact!$C$136)</f>
        <v>1.6558552995248521</v>
      </c>
      <c r="CN233" s="1">
        <f ca="1">CI233/Surge_Predicted_Impact!$C$138</f>
        <v>1.1351564578944817E-2</v>
      </c>
      <c r="CO233" s="1">
        <f ca="1">CK233/Surge_Predicted_Impact!$C$140</f>
        <v>5.5324654024205895E-2</v>
      </c>
      <c r="CP233" s="1">
        <f t="shared" ca="1" si="80"/>
        <v>6.6676218603150705E-2</v>
      </c>
      <c r="CQ233" s="1">
        <f ca="1">CI233/(Surge_Predicted_Impact!$C$138 + Surge_Predicted_Impact!$C$139)</f>
        <v>9.459637149120681E-3</v>
      </c>
      <c r="CR233" s="1">
        <f ca="1">CK233/(Surge_Predicted_Impact!$C$140 + Surge_Predicted_Impact!$C$141)</f>
        <v>5.3196782715582591E-2</v>
      </c>
      <c r="CS233" s="152">
        <f>Surge_Predicted_Impact!$C$151</f>
        <v>12000</v>
      </c>
      <c r="CT233" s="152"/>
      <c r="CU233" s="1">
        <f ca="1">Surge_Predicted_Impact!$C$146*(Calculation!E233-Calculation!H233)</f>
        <v>3.4759290662243064E-6</v>
      </c>
      <c r="CV233" s="1">
        <f ca="1">H232*1/Surge_Predicted_Impact!$C$60</f>
        <v>8.5995277586154426E-4</v>
      </c>
      <c r="CW233" s="1">
        <f ca="1">CV233*Surge_Predicted_Impact!$C$144+CU233</f>
        <v>4.647356785930152E-5</v>
      </c>
      <c r="CX233" s="1">
        <f ca="1">CX232*(1-1/Surge_Predicted_Impact!$C$147)+CW232</f>
        <v>0.2269398590519987</v>
      </c>
      <c r="CY233" s="1">
        <f ca="1">$CX233*(1-Surge_Predicted_Impact!$C$145)</f>
        <v>0.17020489428899904</v>
      </c>
      <c r="CZ233" s="1">
        <f ca="1">$CX233*(1+Surge_Predicted_Impact!$C$145)</f>
        <v>0.28367482381499837</v>
      </c>
      <c r="DA233" s="1">
        <f ca="1">CX233/Surge_Predicted_Impact!$C$148</f>
        <v>7.5646619683999564E-2</v>
      </c>
      <c r="DB233" s="152">
        <f>Surge_Predicted_Impact!$C$152</f>
        <v>0</v>
      </c>
    </row>
    <row r="234" spans="2:106" x14ac:dyDescent="0.25">
      <c r="B234" s="30">
        <f t="shared" si="81"/>
        <v>44123</v>
      </c>
      <c r="C234" s="18">
        <f ca="1">INDIRECT(_xlfn.CONCAT(EpidemiologicalModel_Selection!$C$2,"!",EpidemiologicalModel_Selection!$C$5,ROW()-1))</f>
        <v>73743.746401824377</v>
      </c>
      <c r="D234" s="18">
        <f ca="1">INDIRECT(_xlfn.CONCAT(EpidemiologicalModel_Selection!$C$2,"!",EpidemiologicalModel_Selection!$C$3,ROW()-1))</f>
        <v>0.58407408951288065</v>
      </c>
      <c r="E234" s="37">
        <f ca="1">INDIRECT(_xlfn.CONCAT(EpidemiologicalModel_Selection!$C$2,"!",EpidemiologicalModel_Selection!$C$4,ROW()-1))</f>
        <v>5.3187932462606113E-3</v>
      </c>
      <c r="F234" s="37">
        <f ca="1">E234*Surge_Predicted_Impact!$D$53</f>
        <v>4.5103366728289982E-4</v>
      </c>
      <c r="G234" s="6">
        <f t="shared" ca="1" si="82"/>
        <v>5.2861962325464716E-3</v>
      </c>
      <c r="H234" s="24">
        <f ca="1">H233*(1-1/Surge_Predicted_Impact!$C$60)+F234</f>
        <v>5.2861962325464716E-3</v>
      </c>
      <c r="I234" s="24">
        <f ca="1">(1-Surge_Predicted_Impact!$C$68)*Calculation!O233</f>
        <v>4.6322423709694422E-4</v>
      </c>
      <c r="J234" s="24">
        <f ca="1">I234+(J233*(1-1/Surge_Predicted_Impact!$C$63))</f>
        <v>5.5111362365709892E-3</v>
      </c>
      <c r="K234" s="24">
        <f ca="1">(1/Surge_Predicted_Impact!$C$62)*Calculation!L233</f>
        <v>2.1527342570154683E-4</v>
      </c>
      <c r="L234" s="24">
        <f ca="1">M234+L233*(1-1/Surge_Predicted_Impact!$C$62)</f>
        <v>2.4190680978811168E-3</v>
      </c>
      <c r="M234" s="1">
        <f ca="1">E234*Surge_Predicted_Impact!$D$55</f>
        <v>5.1060415164101918E-5</v>
      </c>
      <c r="N234" s="6">
        <f ca="1">N233*(1-1/Surge_Predicted_Impact!$C$64)+K234</f>
        <v>3.2968827433860356E-3</v>
      </c>
      <c r="O234" s="24">
        <f ca="1">N233*1/Surge_Predicted_Impact!$C$64</f>
        <v>4.4022990252635556E-4</v>
      </c>
      <c r="P234" s="1">
        <f ca="1">E234*Surge_Predicted_Impact!$D$54</f>
        <v>3.4891283695469608E-4</v>
      </c>
      <c r="Q234" s="1">
        <f ca="1">Q233*(1-1/Surge_Predicted_Impact!$C$61)+P234</f>
        <v>3.8315260272139967E-2</v>
      </c>
      <c r="R234" s="6">
        <f t="shared" ca="1" si="83"/>
        <v>4.6245464606592075E-2</v>
      </c>
      <c r="S234" s="1">
        <f ca="1">E234*Surge_Predicted_Impact!$D$56</f>
        <v>2.5530207582050962E-7</v>
      </c>
      <c r="T234" s="6">
        <f ca="1">T233*(1-1/Surge_Predicted_Impact!$C$65)+S234</f>
        <v>6.4755585053360595E-6</v>
      </c>
      <c r="U234" s="1">
        <f ca="1">E234*Surge_Predicted_Impact!$D$57</f>
        <v>4.0848332131281535E-7</v>
      </c>
      <c r="V234" s="6">
        <f ca="1">U233*(1-1/Surge_Predicted_Impact!$C$66)+U234</f>
        <v>4.0848332131281535E-7</v>
      </c>
      <c r="W234" s="5">
        <f>Surge_Predicted_Impact!$C$72</f>
        <v>0</v>
      </c>
      <c r="X234" s="160">
        <f>Surge_Predicted_Impact!$C$73</f>
        <v>0</v>
      </c>
      <c r="Y234" s="5">
        <f>Surge_Predicted_Impact!$C$74</f>
        <v>0</v>
      </c>
      <c r="Z234" s="5">
        <f>Surge_Predicted_Impact!$C$75</f>
        <v>0</v>
      </c>
      <c r="AA234" s="5">
        <f>Surge_Predicted_Impact!$C$76</f>
        <v>0</v>
      </c>
      <c r="AC234" s="18">
        <f ca="1">_xlfn.CEILING.MATH(G234/Surge_Predicted_Impact!$C$92)*(24/Surge_Predicted_Impact!$C$89)*(7/Surge_Predicted_Impact!$C$90)</f>
        <v>5.25</v>
      </c>
      <c r="AD234" s="18">
        <f ca="1">_xlfn.CEILING.MATH(R234/Surge_Predicted_Impact!$C$93)*(24/Surge_Predicted_Impact!$C$89)*(7/Surge_Predicted_Impact!$C$90)</f>
        <v>5.25</v>
      </c>
      <c r="AE234" s="1">
        <f t="shared" ca="1" si="88"/>
        <v>10.5</v>
      </c>
      <c r="AF234" s="1">
        <f ca="1">_xlfn.CEILING.MATH(N234/Surge_Predicted_Impact!$C$94)*24/Surge_Predicted_Impact!$C$89*7/Surge_Predicted_Impact!$C$90</f>
        <v>5.25</v>
      </c>
      <c r="AG234" s="1">
        <f ca="1">_xlfn.CEILING.MATH(T234/Surge_Predicted_Impact!$C$95)*24/Surge_Predicted_Impact!$C$89*7/Surge_Predicted_Impact!$C$90</f>
        <v>5.25</v>
      </c>
      <c r="AH234" s="1">
        <f ca="1">_xlfn.CEILING.MATH(V234/Surge_Predicted_Impact!$C$96)*24/Surge_Predicted_Impact!$C$89*7/Surge_Predicted_Impact!$C$90</f>
        <v>5.25</v>
      </c>
      <c r="AI234" s="18">
        <f t="shared" ca="1" si="89"/>
        <v>26.25</v>
      </c>
      <c r="AJ234" s="41"/>
      <c r="AK234" s="23">
        <f ca="1">_xlfn.CEILING.MATH(G234/Surge_Predicted_Impact!$C$103)*24/Surge_Predicted_Impact!$C$100*7/Surge_Predicted_Impact!$C$101</f>
        <v>5.25</v>
      </c>
      <c r="AL234" s="23">
        <f ca="1">_xlfn.CEILING.MATH(R234/Surge_Predicted_Impact!$C$104)*24/Surge_Predicted_Impact!$C$100*7/Surge_Predicted_Impact!$C$101</f>
        <v>5.25</v>
      </c>
      <c r="AM234" s="23">
        <f ca="1">_xlfn.CEILING.MATH(N234/Surge_Predicted_Impact!$C$105)*24/Surge_Predicted_Impact!$C$100*7/Surge_Predicted_Impact!$C$101</f>
        <v>5.25</v>
      </c>
      <c r="AN234" s="23">
        <f ca="1">_xlfn.CEILING.MATH(T234/Surge_Predicted_Impact!$C$106)*24/Surge_Predicted_Impact!$C$100*7/Surge_Predicted_Impact!$C$101</f>
        <v>5.25</v>
      </c>
      <c r="AO234" s="23">
        <f ca="1">_xlfn.CEILING.MATH(V234/Surge_Predicted_Impact!$C$107)*24/Surge_Predicted_Impact!$C$100*7/Surge_Predicted_Impact!$C$101</f>
        <v>5.25</v>
      </c>
      <c r="AP234" s="1">
        <f t="shared" ca="1" si="90"/>
        <v>26.25</v>
      </c>
      <c r="AQ234" s="3"/>
      <c r="AR234" s="38">
        <f ca="1">G234/Surge_Predicted_Impact!$C$81</f>
        <v>1.7620654108488239E-3</v>
      </c>
      <c r="AS234" s="38">
        <f ca="1">$R234/Surge_Predicted_Impact!$C$82</f>
        <v>2.3122732303296038E-2</v>
      </c>
      <c r="AT234" s="38">
        <f t="shared" ca="1" si="91"/>
        <v>2.4884797714144861E-2</v>
      </c>
      <c r="AU234" s="38">
        <f ca="1">N234/Surge_Predicted_Impact!$C$83</f>
        <v>1.6484413716930178E-3</v>
      </c>
      <c r="AV234" s="38">
        <f ca="1">T234/Surge_Predicted_Impact!$C$84</f>
        <v>3.2377792526680298E-6</v>
      </c>
      <c r="AW234" s="38">
        <f ca="1">V234/Surge_Predicted_Impact!$C$85</f>
        <v>1.0212083032820384E-7</v>
      </c>
      <c r="AX234" s="38">
        <f t="shared" ca="1" si="92"/>
        <v>2.6536578985920874E-2</v>
      </c>
      <c r="AZ234" s="1">
        <f ca="1">(AE234-BA233)*Surge_Predicted_Impact!$C$124</f>
        <v>9.1996712374485159E-2</v>
      </c>
      <c r="BA234" s="1">
        <f ca="1">BA233*(1-1/Surge_Predicted_Impact!$C$125)+AZ234</f>
        <v>1.2994448490294337</v>
      </c>
      <c r="BB234" s="37">
        <f t="shared" ca="1" si="93"/>
        <v>11.799444849029435</v>
      </c>
      <c r="BC234" s="1">
        <f ca="1">(AF234-BD233)*Surge_Predicted_Impact!$C$124</f>
        <v>4.6035229022539391E-2</v>
      </c>
      <c r="BD234" s="1">
        <f ca="1">BD233*(1-1/Surge_Predicted_Impact!$C$125)+BC234</f>
        <v>0.64633539121531025</v>
      </c>
      <c r="BE234" s="37">
        <f t="shared" ca="1" si="94"/>
        <v>5.8963353912153105</v>
      </c>
      <c r="BF234" s="1">
        <f ca="1">(AI234-BG233)*Surge_Predicted_Impact!$C$124</f>
        <v>0.23013720339667218</v>
      </c>
      <c r="BG234" s="1">
        <f ca="1">BG233*(1-1/Surge_Predicted_Impact!$C$125)+BF234</f>
        <v>3.2352540308485418</v>
      </c>
      <c r="BH234" s="37">
        <f t="shared" ca="1" si="95"/>
        <v>29.485254030848541</v>
      </c>
      <c r="BJ234" s="1">
        <f ca="1">(AT234-BK233)*Surge_Predicted_Impact!$C$124</f>
        <v>1.1617430210468941E-4</v>
      </c>
      <c r="BK234" s="1">
        <f ca="1">BK233*(1-1/Surge_Predicted_Impact!$C$125)+BJ234</f>
        <v>1.2435872698375186E-2</v>
      </c>
      <c r="BL234" s="37">
        <f t="shared" ca="1" si="96"/>
        <v>3.7320670412520046E-2</v>
      </c>
      <c r="BM234" s="1">
        <f ca="1">(AU234-BN233)*Surge_Predicted_Impact!$C$124</f>
        <v>6.9895456179267281E-6</v>
      </c>
      <c r="BN234" s="1">
        <f ca="1">BN233*(1-1/Surge_Predicted_Impact!$C$125)+BM234</f>
        <v>8.8865586909681851E-4</v>
      </c>
      <c r="BO234" s="37">
        <f t="shared" ca="1" si="97"/>
        <v>2.5370972407898363E-3</v>
      </c>
      <c r="BP234" s="1">
        <f ca="1">(AX234-AY233)*Surge_Predicted_Impact!$C$124</f>
        <v>2.6536578985920874E-4</v>
      </c>
      <c r="BQ234" s="1">
        <f ca="1">BQ233*(1-1/Surge_Predicted_Impact!$C$125)+BP234</f>
        <v>2.4256782165928033E-2</v>
      </c>
      <c r="BR234" s="1">
        <f t="shared" ca="1" si="98"/>
        <v>5.0793361151848904E-2</v>
      </c>
      <c r="BS234" s="1">
        <f ca="1">(AP234-AQ233)*Surge_Predicted_Impact!$C$124</f>
        <v>0.26250000000000001</v>
      </c>
      <c r="BT234" s="1">
        <f ca="1">BT233*(1-1/Surge_Predicted_Impact!$C$125)+BS234</f>
        <v>3.6914558016497634</v>
      </c>
      <c r="BU234" s="1">
        <f t="shared" ca="1" si="99"/>
        <v>29.941455801649763</v>
      </c>
      <c r="BW234" s="1">
        <f>Surge_Predicted_Impact!$C$112</f>
        <v>0</v>
      </c>
      <c r="BX234" s="1">
        <f>Surge_Predicted_Impact!$C$113</f>
        <v>0</v>
      </c>
      <c r="BY234" s="152">
        <f>Surge_Predicted_Impact!$C$114</f>
        <v>0</v>
      </c>
      <c r="BZ234" s="152">
        <f>Surge_Predicted_Impact!$C$115</f>
        <v>0</v>
      </c>
      <c r="CA234" s="152">
        <f t="shared" si="100"/>
        <v>0</v>
      </c>
      <c r="CB234" s="1">
        <f>Surge_Predicted_Impact!$C$117</f>
        <v>0</v>
      </c>
      <c r="CC234" s="1">
        <f>Surge_Predicted_Impact!$C$118</f>
        <v>0</v>
      </c>
      <c r="CD234" s="1">
        <f>Surge_Predicted_Impact!$C$119</f>
        <v>0</v>
      </c>
      <c r="CE234" s="1">
        <f t="shared" si="101"/>
        <v>0</v>
      </c>
      <c r="CF234" s="152">
        <f>Surge_Predicted_Impact!$C$120</f>
        <v>0</v>
      </c>
      <c r="CH234" s="1">
        <f ca="1">D234*Surge_Predicted_Impact!$C$135</f>
        <v>5.8407408951288069</v>
      </c>
      <c r="CI234" s="18">
        <f ca="1">(C234-C233)*Surge_Predicted_Impact!$C$135</f>
        <v>5.3187932498985901E-2</v>
      </c>
      <c r="CJ234" s="18">
        <f ca="1">CJ233*(1- 1/Surge_Predicted_Impact!$C$137)+CI234</f>
        <v>1.3490746886488703</v>
      </c>
      <c r="CK234" s="18">
        <f t="shared" ca="1" si="79"/>
        <v>1.2958867561498844</v>
      </c>
      <c r="CL234" s="1">
        <f ca="1">CJ234*(1-Surge_Predicted_Impact!$C$136)</f>
        <v>1.1467134853515397</v>
      </c>
      <c r="CM234" s="1">
        <f ca="1">CJ234*(1+Surge_Predicted_Impact!$C$136)</f>
        <v>1.5514358919462006</v>
      </c>
      <c r="CN234" s="1">
        <f ca="1">CI234/Surge_Predicted_Impact!$C$138</f>
        <v>1.063758649979718E-2</v>
      </c>
      <c r="CO234" s="1">
        <f ca="1">CK234/Surge_Predicted_Impact!$C$140</f>
        <v>5.1835470245995371E-2</v>
      </c>
      <c r="CP234" s="1">
        <f t="shared" ca="1" si="80"/>
        <v>6.2473056745792552E-2</v>
      </c>
      <c r="CQ234" s="1">
        <f ca="1">CI234/(Surge_Predicted_Impact!$C$138 + Surge_Predicted_Impact!$C$139)</f>
        <v>8.8646554164976497E-3</v>
      </c>
      <c r="CR234" s="1">
        <f ca="1">CK234/(Surge_Predicted_Impact!$C$140 + Surge_Predicted_Impact!$C$141)</f>
        <v>4.9841798313457093E-2</v>
      </c>
      <c r="CS234" s="152">
        <f>Surge_Predicted_Impact!$C$151</f>
        <v>12000</v>
      </c>
      <c r="CT234" s="152"/>
      <c r="CU234" s="1">
        <f ca="1">Surge_Predicted_Impact!$C$146*(Calculation!E234-Calculation!H234)</f>
        <v>3.2597013714139728E-6</v>
      </c>
      <c r="CV234" s="1">
        <f ca="1">H233*1/Surge_Predicted_Impact!$C$60</f>
        <v>8.0586042754392858E-4</v>
      </c>
      <c r="CW234" s="1">
        <f ca="1">CV234*Surge_Predicted_Impact!$C$144+CU234</f>
        <v>4.3552722748610403E-5</v>
      </c>
      <c r="CX234" s="1">
        <f ca="1">CX233*(1-1/Surge_Predicted_Impact!$C$147)+CW233</f>
        <v>0.21563933966725807</v>
      </c>
      <c r="CY234" s="1">
        <f ca="1">$CX234*(1-Surge_Predicted_Impact!$C$145)</f>
        <v>0.16172950475044356</v>
      </c>
      <c r="CZ234" s="1">
        <f ca="1">$CX234*(1+Surge_Predicted_Impact!$C$145)</f>
        <v>0.26954917458407257</v>
      </c>
      <c r="DA234" s="1">
        <f ca="1">CX234/Surge_Predicted_Impact!$C$148</f>
        <v>7.1879779889086018E-2</v>
      </c>
      <c r="DB234" s="152">
        <f>Surge_Predicted_Impact!$C$152</f>
        <v>0</v>
      </c>
    </row>
    <row r="235" spans="2:106" x14ac:dyDescent="0.25">
      <c r="B235" s="30">
        <f t="shared" si="81"/>
        <v>44124</v>
      </c>
      <c r="C235" s="18">
        <f ca="1">INDIRECT(_xlfn.CONCAT(EpidemiologicalModel_Selection!$C$2,"!",EpidemiologicalModel_Selection!$C$5,ROW()-1))</f>
        <v>73743.751386082629</v>
      </c>
      <c r="D235" s="18">
        <f ca="1">INDIRECT(_xlfn.CONCAT(EpidemiologicalModel_Selection!$C$2,"!",EpidemiologicalModel_Selection!$C$3,ROW()-1))</f>
        <v>0.54733876995819819</v>
      </c>
      <c r="E235" s="37">
        <f ca="1">INDIRECT(_xlfn.CONCAT(EpidemiologicalModel_Selection!$C$2,"!",EpidemiologicalModel_Selection!$C$4,ROW()-1))</f>
        <v>4.9842582679048061E-3</v>
      </c>
      <c r="F235" s="37">
        <f ca="1">E235*Surge_Predicted_Impact!$D$53</f>
        <v>4.2266510111832754E-4</v>
      </c>
      <c r="G235" s="6">
        <f t="shared" ca="1" si="82"/>
        <v>4.9536904433010176E-3</v>
      </c>
      <c r="H235" s="24">
        <f ca="1">H234*(1-1/Surge_Predicted_Impact!$C$60)+F235</f>
        <v>4.9536904433010176E-3</v>
      </c>
      <c r="I235" s="24">
        <f ca="1">(1-Surge_Predicted_Impact!$C$68)*Calculation!O234</f>
        <v>4.3362645398846021E-4</v>
      </c>
      <c r="J235" s="24">
        <f ca="1">I235+(J234*(1-1/Surge_Predicted_Impact!$C$63))</f>
        <v>5.1574575139064511E-3</v>
      </c>
      <c r="K235" s="24">
        <f ca="1">(1/Surge_Predicted_Impact!$C$62)*Calculation!L234</f>
        <v>2.0158900815675973E-4</v>
      </c>
      <c r="L235" s="24">
        <f ca="1">M235+L234*(1-1/Surge_Predicted_Impact!$C$62)</f>
        <v>2.2653279690962431E-3</v>
      </c>
      <c r="M235" s="1">
        <f ca="1">E235*Surge_Predicted_Impact!$D$55</f>
        <v>4.7848879371886188E-5</v>
      </c>
      <c r="N235" s="6">
        <f ca="1">N234*(1-1/Surge_Predicted_Impact!$C$64)+K235</f>
        <v>3.0863614086195411E-3</v>
      </c>
      <c r="O235" s="24">
        <f ca="1">N234*1/Surge_Predicted_Impact!$C$64</f>
        <v>4.1211034292325445E-4</v>
      </c>
      <c r="P235" s="1">
        <f ca="1">E235*Surge_Predicted_Impact!$D$54</f>
        <v>3.2696734237455525E-4</v>
      </c>
      <c r="Q235" s="1">
        <f ca="1">Q234*(1-1/Surge_Predicted_Impact!$C$61)+P235</f>
        <v>3.5905423309361667E-2</v>
      </c>
      <c r="R235" s="6">
        <f t="shared" ca="1" si="83"/>
        <v>4.3328208792364362E-2</v>
      </c>
      <c r="S235" s="1">
        <f ca="1">E235*Surge_Predicted_Impact!$D$56</f>
        <v>2.3924439685943094E-7</v>
      </c>
      <c r="T235" s="6">
        <f ca="1">T234*(1-1/Surge_Predicted_Impact!$C$65)+S235</f>
        <v>6.0672470516618849E-6</v>
      </c>
      <c r="U235" s="1">
        <f ca="1">E235*Surge_Predicted_Impact!$D$57</f>
        <v>3.827910349750895E-7</v>
      </c>
      <c r="V235" s="6">
        <f ca="1">U234*(1-1/Surge_Predicted_Impact!$C$66)+U235</f>
        <v>3.827910349750895E-7</v>
      </c>
      <c r="W235" s="5">
        <f>Surge_Predicted_Impact!$C$72</f>
        <v>0</v>
      </c>
      <c r="X235" s="160">
        <f>Surge_Predicted_Impact!$C$73</f>
        <v>0</v>
      </c>
      <c r="Y235" s="5">
        <f>Surge_Predicted_Impact!$C$74</f>
        <v>0</v>
      </c>
      <c r="Z235" s="5">
        <f>Surge_Predicted_Impact!$C$75</f>
        <v>0</v>
      </c>
      <c r="AA235" s="5">
        <f>Surge_Predicted_Impact!$C$76</f>
        <v>0</v>
      </c>
      <c r="AC235" s="18">
        <f ca="1">_xlfn.CEILING.MATH(G235/Surge_Predicted_Impact!$C$92)*(24/Surge_Predicted_Impact!$C$89)*(7/Surge_Predicted_Impact!$C$90)</f>
        <v>5.25</v>
      </c>
      <c r="AD235" s="18">
        <f ca="1">_xlfn.CEILING.MATH(R235/Surge_Predicted_Impact!$C$93)*(24/Surge_Predicted_Impact!$C$89)*(7/Surge_Predicted_Impact!$C$90)</f>
        <v>5.25</v>
      </c>
      <c r="AE235" s="1">
        <f t="shared" ca="1" si="88"/>
        <v>10.5</v>
      </c>
      <c r="AF235" s="1">
        <f ca="1">_xlfn.CEILING.MATH(N235/Surge_Predicted_Impact!$C$94)*24/Surge_Predicted_Impact!$C$89*7/Surge_Predicted_Impact!$C$90</f>
        <v>5.25</v>
      </c>
      <c r="AG235" s="1">
        <f ca="1">_xlfn.CEILING.MATH(T235/Surge_Predicted_Impact!$C$95)*24/Surge_Predicted_Impact!$C$89*7/Surge_Predicted_Impact!$C$90</f>
        <v>5.25</v>
      </c>
      <c r="AH235" s="1">
        <f ca="1">_xlfn.CEILING.MATH(V235/Surge_Predicted_Impact!$C$96)*24/Surge_Predicted_Impact!$C$89*7/Surge_Predicted_Impact!$C$90</f>
        <v>5.25</v>
      </c>
      <c r="AI235" s="18">
        <f t="shared" ca="1" si="89"/>
        <v>26.25</v>
      </c>
      <c r="AJ235" s="41"/>
      <c r="AK235" s="23">
        <f ca="1">_xlfn.CEILING.MATH(G235/Surge_Predicted_Impact!$C$103)*24/Surge_Predicted_Impact!$C$100*7/Surge_Predicted_Impact!$C$101</f>
        <v>5.25</v>
      </c>
      <c r="AL235" s="23">
        <f ca="1">_xlfn.CEILING.MATH(R235/Surge_Predicted_Impact!$C$104)*24/Surge_Predicted_Impact!$C$100*7/Surge_Predicted_Impact!$C$101</f>
        <v>5.25</v>
      </c>
      <c r="AM235" s="23">
        <f ca="1">_xlfn.CEILING.MATH(N235/Surge_Predicted_Impact!$C$105)*24/Surge_Predicted_Impact!$C$100*7/Surge_Predicted_Impact!$C$101</f>
        <v>5.25</v>
      </c>
      <c r="AN235" s="23">
        <f ca="1">_xlfn.CEILING.MATH(T235/Surge_Predicted_Impact!$C$106)*24/Surge_Predicted_Impact!$C$100*7/Surge_Predicted_Impact!$C$101</f>
        <v>5.25</v>
      </c>
      <c r="AO235" s="23">
        <f ca="1">_xlfn.CEILING.MATH(V235/Surge_Predicted_Impact!$C$107)*24/Surge_Predicted_Impact!$C$100*7/Surge_Predicted_Impact!$C$101</f>
        <v>5.25</v>
      </c>
      <c r="AP235" s="1">
        <f t="shared" ca="1" si="90"/>
        <v>26.25</v>
      </c>
      <c r="AQ235" s="3"/>
      <c r="AR235" s="38">
        <f ca="1">G235/Surge_Predicted_Impact!$C$81</f>
        <v>1.6512301477670059E-3</v>
      </c>
      <c r="AS235" s="38">
        <f ca="1">$R235/Surge_Predicted_Impact!$C$82</f>
        <v>2.1664104396182181E-2</v>
      </c>
      <c r="AT235" s="38">
        <f t="shared" ca="1" si="91"/>
        <v>2.3315334543949188E-2</v>
      </c>
      <c r="AU235" s="38">
        <f ca="1">N235/Surge_Predicted_Impact!$C$83</f>
        <v>1.5431807043097706E-3</v>
      </c>
      <c r="AV235" s="38">
        <f ca="1">T235/Surge_Predicted_Impact!$C$84</f>
        <v>3.0336235258309424E-6</v>
      </c>
      <c r="AW235" s="38">
        <f ca="1">V235/Surge_Predicted_Impact!$C$85</f>
        <v>9.5697758743772375E-8</v>
      </c>
      <c r="AX235" s="38">
        <f t="shared" ca="1" si="92"/>
        <v>2.4861644569543533E-2</v>
      </c>
      <c r="AZ235" s="1">
        <f ca="1">(AE235-BA234)*Surge_Predicted_Impact!$C$124</f>
        <v>9.2005551509705658E-2</v>
      </c>
      <c r="BA235" s="1">
        <f ca="1">BA234*(1-1/Surge_Predicted_Impact!$C$125)+AZ235</f>
        <v>1.2986329113227513</v>
      </c>
      <c r="BB235" s="37">
        <f t="shared" ca="1" si="93"/>
        <v>11.798632911322752</v>
      </c>
      <c r="BC235" s="1">
        <f ca="1">(AF235-BD234)*Surge_Predicted_Impact!$C$124</f>
        <v>4.6036646087846897E-2</v>
      </c>
      <c r="BD235" s="1">
        <f ca="1">BD234*(1-1/Surge_Predicted_Impact!$C$125)+BC235</f>
        <v>0.64620522364492072</v>
      </c>
      <c r="BE235" s="37">
        <f t="shared" ca="1" si="94"/>
        <v>5.8962052236449205</v>
      </c>
      <c r="BF235" s="1">
        <f ca="1">(AI235-BG234)*Surge_Predicted_Impact!$C$124</f>
        <v>0.23014745969151459</v>
      </c>
      <c r="BG235" s="1">
        <f ca="1">BG234*(1-1/Surge_Predicted_Impact!$C$125)+BF235</f>
        <v>3.2343119169080179</v>
      </c>
      <c r="BH235" s="37">
        <f t="shared" ca="1" si="95"/>
        <v>29.48431191690802</v>
      </c>
      <c r="BJ235" s="1">
        <f ca="1">(AT235-BK234)*Surge_Predicted_Impact!$C$124</f>
        <v>1.0879461845574002E-4</v>
      </c>
      <c r="BK235" s="1">
        <f ca="1">BK234*(1-1/Surge_Predicted_Impact!$C$125)+BJ235</f>
        <v>1.1656390695518415E-2</v>
      </c>
      <c r="BL235" s="37">
        <f t="shared" ca="1" si="96"/>
        <v>3.4971725239467601E-2</v>
      </c>
      <c r="BM235" s="1">
        <f ca="1">(AU235-BN234)*Surge_Predicted_Impact!$C$124</f>
        <v>6.5452483521295203E-6</v>
      </c>
      <c r="BN235" s="1">
        <f ca="1">BN234*(1-1/Surge_Predicted_Impact!$C$125)+BM235</f>
        <v>8.3172569822774673E-4</v>
      </c>
      <c r="BO235" s="37">
        <f t="shared" ca="1" si="97"/>
        <v>2.3749064025375172E-3</v>
      </c>
      <c r="BP235" s="1">
        <f ca="1">(AX235-AY234)*Surge_Predicted_Impact!$C$124</f>
        <v>2.4861644569543532E-4</v>
      </c>
      <c r="BQ235" s="1">
        <f ca="1">BQ234*(1-1/Surge_Predicted_Impact!$C$125)+BP235</f>
        <v>2.277277131405718E-2</v>
      </c>
      <c r="BR235" s="1">
        <f t="shared" ca="1" si="98"/>
        <v>4.7634415883600713E-2</v>
      </c>
      <c r="BS235" s="1">
        <f ca="1">(AP235-AQ234)*Surge_Predicted_Impact!$C$124</f>
        <v>0.26250000000000001</v>
      </c>
      <c r="BT235" s="1">
        <f ca="1">BT234*(1-1/Surge_Predicted_Impact!$C$125)+BS235</f>
        <v>3.6902803872462093</v>
      </c>
      <c r="BU235" s="1">
        <f t="shared" ca="1" si="99"/>
        <v>29.940280387246208</v>
      </c>
      <c r="BW235" s="1">
        <f>Surge_Predicted_Impact!$C$112</f>
        <v>0</v>
      </c>
      <c r="BX235" s="1">
        <f>Surge_Predicted_Impact!$C$113</f>
        <v>0</v>
      </c>
      <c r="BY235" s="152">
        <f>Surge_Predicted_Impact!$C$114</f>
        <v>0</v>
      </c>
      <c r="BZ235" s="152">
        <f>Surge_Predicted_Impact!$C$115</f>
        <v>0</v>
      </c>
      <c r="CA235" s="152">
        <f t="shared" si="100"/>
        <v>0</v>
      </c>
      <c r="CB235" s="1">
        <f>Surge_Predicted_Impact!$C$117</f>
        <v>0</v>
      </c>
      <c r="CC235" s="1">
        <f>Surge_Predicted_Impact!$C$118</f>
        <v>0</v>
      </c>
      <c r="CD235" s="1">
        <f>Surge_Predicted_Impact!$C$119</f>
        <v>0</v>
      </c>
      <c r="CE235" s="1">
        <f t="shared" si="101"/>
        <v>0</v>
      </c>
      <c r="CF235" s="152">
        <f>Surge_Predicted_Impact!$C$120</f>
        <v>0</v>
      </c>
      <c r="CH235" s="1">
        <f ca="1">D235*Surge_Predicted_Impact!$C$135</f>
        <v>5.4733876995819823</v>
      </c>
      <c r="CI235" s="18">
        <f ca="1">(C235-C234)*Surge_Predicted_Impact!$C$135</f>
        <v>4.9842582520795986E-2</v>
      </c>
      <c r="CJ235" s="18">
        <f ca="1">CJ234*(1- 1/Surge_Predicted_Impact!$C$137)+CI235</f>
        <v>1.2640098023047792</v>
      </c>
      <c r="CK235" s="18">
        <f t="shared" ca="1" si="79"/>
        <v>1.2141672197839832</v>
      </c>
      <c r="CL235" s="1">
        <f ca="1">CJ235*(1-Surge_Predicted_Impact!$C$136)</f>
        <v>1.0744083319590623</v>
      </c>
      <c r="CM235" s="1">
        <f ca="1">CJ235*(1+Surge_Predicted_Impact!$C$136)</f>
        <v>1.4536112726504959</v>
      </c>
      <c r="CN235" s="1">
        <f ca="1">CI235/Surge_Predicted_Impact!$C$138</f>
        <v>9.9685165041591972E-3</v>
      </c>
      <c r="CO235" s="1">
        <f ca="1">CK235/Surge_Predicted_Impact!$C$140</f>
        <v>4.8566688791359329E-2</v>
      </c>
      <c r="CP235" s="1">
        <f t="shared" ca="1" si="80"/>
        <v>5.8535205295518526E-2</v>
      </c>
      <c r="CQ235" s="1">
        <f ca="1">CI235/(Surge_Predicted_Impact!$C$138 + Surge_Predicted_Impact!$C$139)</f>
        <v>8.307097086799331E-3</v>
      </c>
      <c r="CR235" s="1">
        <f ca="1">CK235/(Surge_Predicted_Impact!$C$140 + Surge_Predicted_Impact!$C$141)</f>
        <v>4.6698739222460893E-2</v>
      </c>
      <c r="CS235" s="152">
        <f>Surge_Predicted_Impact!$C$151</f>
        <v>12000</v>
      </c>
      <c r="CT235" s="152"/>
      <c r="CU235" s="1">
        <f ca="1">Surge_Predicted_Impact!$C$146*(Calculation!E235-Calculation!H235)</f>
        <v>3.0567824603788474E-6</v>
      </c>
      <c r="CV235" s="1">
        <f ca="1">H234*1/Surge_Predicted_Impact!$C$60</f>
        <v>7.5517089036378161E-4</v>
      </c>
      <c r="CW235" s="1">
        <f ca="1">CV235*Surge_Predicted_Impact!$C$144+CU235</f>
        <v>4.0815326978567928E-5</v>
      </c>
      <c r="CX235" s="1">
        <f ca="1">CX234*(1-1/Surge_Predicted_Impact!$C$147)+CW234</f>
        <v>0.20490092540664376</v>
      </c>
      <c r="CY235" s="1">
        <f ca="1">$CX235*(1-Surge_Predicted_Impact!$C$145)</f>
        <v>0.15367569405498283</v>
      </c>
      <c r="CZ235" s="1">
        <f ca="1">$CX235*(1+Surge_Predicted_Impact!$C$145)</f>
        <v>0.25612615675830469</v>
      </c>
      <c r="DA235" s="1">
        <f ca="1">CX235/Surge_Predicted_Impact!$C$148</f>
        <v>6.8300308468881257E-2</v>
      </c>
      <c r="DB235" s="152">
        <f>Surge_Predicted_Impact!$C$152</f>
        <v>0</v>
      </c>
    </row>
    <row r="236" spans="2:106" x14ac:dyDescent="0.25">
      <c r="B236" s="30">
        <f t="shared" si="81"/>
        <v>44125</v>
      </c>
      <c r="C236" s="18">
        <f ca="1">INDIRECT(_xlfn.CONCAT(EpidemiologicalModel_Selection!$C$2,"!",EpidemiologicalModel_Selection!$C$5,ROW()-1))</f>
        <v>73743.756056847589</v>
      </c>
      <c r="D236" s="18">
        <f ca="1">INDIRECT(_xlfn.CONCAT(EpidemiologicalModel_Selection!$C$2,"!",EpidemiologicalModel_Selection!$C$3,ROW()-1))</f>
        <v>0.51291390848693796</v>
      </c>
      <c r="E236" s="37">
        <f ca="1">INDIRECT(_xlfn.CONCAT(EpidemiologicalModel_Selection!$C$2,"!",EpidemiologicalModel_Selection!$C$4,ROW()-1))</f>
        <v>4.6707649540621782E-3</v>
      </c>
      <c r="F236" s="37">
        <f ca="1">E236*Surge_Predicted_Impact!$D$53</f>
        <v>3.9608086810447274E-4</v>
      </c>
      <c r="G236" s="6">
        <f t="shared" ca="1" si="82"/>
        <v>4.6421012480767744E-3</v>
      </c>
      <c r="H236" s="24">
        <f ca="1">H235*(1-1/Surge_Predicted_Impact!$C$60)+F236</f>
        <v>4.6421012480767744E-3</v>
      </c>
      <c r="I236" s="24">
        <f ca="1">(1-Surge_Predicted_Impact!$C$68)*Calculation!O235</f>
        <v>4.0592868777940565E-4</v>
      </c>
      <c r="J236" s="24">
        <f ca="1">I236+(J235*(1-1/Surge_Predicted_Impact!$C$63))</f>
        <v>4.8266065568420783E-3</v>
      </c>
      <c r="K236" s="24">
        <f ca="1">(1/Surge_Predicted_Impact!$C$62)*Calculation!L235</f>
        <v>1.8877733075802026E-4</v>
      </c>
      <c r="L236" s="24">
        <f ca="1">M236+L235*(1-1/Surge_Predicted_Impact!$C$62)</f>
        <v>2.1213899818972198E-3</v>
      </c>
      <c r="M236" s="1">
        <f ca="1">E236*Surge_Predicted_Impact!$D$55</f>
        <v>4.4839343558996955E-5</v>
      </c>
      <c r="N236" s="6">
        <f ca="1">N235*(1-1/Surge_Predicted_Impact!$C$64)+K236</f>
        <v>2.8893435633001187E-3</v>
      </c>
      <c r="O236" s="24">
        <f ca="1">N235*1/Surge_Predicted_Impact!$C$64</f>
        <v>3.8579517607744264E-4</v>
      </c>
      <c r="P236" s="1">
        <f ca="1">E236*Surge_Predicted_Impact!$D$54</f>
        <v>3.0640218098647884E-4</v>
      </c>
      <c r="Q236" s="1">
        <f ca="1">Q235*(1-1/Surge_Predicted_Impact!$C$61)+P236</f>
        <v>3.3647152396822318E-2</v>
      </c>
      <c r="R236" s="6">
        <f t="shared" ca="1" si="83"/>
        <v>4.0595148935561612E-2</v>
      </c>
      <c r="S236" s="1">
        <f ca="1">E236*Surge_Predicted_Impact!$D$56</f>
        <v>2.2419671779498477E-7</v>
      </c>
      <c r="T236" s="6">
        <f ca="1">T235*(1-1/Surge_Predicted_Impact!$C$65)+S236</f>
        <v>5.684719064290681E-6</v>
      </c>
      <c r="U236" s="1">
        <f ca="1">E236*Surge_Predicted_Impact!$D$57</f>
        <v>3.5871474847197563E-7</v>
      </c>
      <c r="V236" s="6">
        <f ca="1">U235*(1-1/Surge_Predicted_Impact!$C$66)+U236</f>
        <v>3.5871474847197563E-7</v>
      </c>
      <c r="W236" s="5">
        <f>Surge_Predicted_Impact!$C$72</f>
        <v>0</v>
      </c>
      <c r="X236" s="160">
        <f>Surge_Predicted_Impact!$C$73</f>
        <v>0</v>
      </c>
      <c r="Y236" s="5">
        <f>Surge_Predicted_Impact!$C$74</f>
        <v>0</v>
      </c>
      <c r="Z236" s="5">
        <f>Surge_Predicted_Impact!$C$75</f>
        <v>0</v>
      </c>
      <c r="AA236" s="5">
        <f>Surge_Predicted_Impact!$C$76</f>
        <v>0</v>
      </c>
      <c r="AC236" s="18">
        <f ca="1">_xlfn.CEILING.MATH(G236/Surge_Predicted_Impact!$C$92)*(24/Surge_Predicted_Impact!$C$89)*(7/Surge_Predicted_Impact!$C$90)</f>
        <v>5.25</v>
      </c>
      <c r="AD236" s="18">
        <f ca="1">_xlfn.CEILING.MATH(R236/Surge_Predicted_Impact!$C$93)*(24/Surge_Predicted_Impact!$C$89)*(7/Surge_Predicted_Impact!$C$90)</f>
        <v>5.25</v>
      </c>
      <c r="AE236" s="1">
        <f t="shared" ca="1" si="88"/>
        <v>10.5</v>
      </c>
      <c r="AF236" s="1">
        <f ca="1">_xlfn.CEILING.MATH(N236/Surge_Predicted_Impact!$C$94)*24/Surge_Predicted_Impact!$C$89*7/Surge_Predicted_Impact!$C$90</f>
        <v>5.25</v>
      </c>
      <c r="AG236" s="1">
        <f ca="1">_xlfn.CEILING.MATH(T236/Surge_Predicted_Impact!$C$95)*24/Surge_Predicted_Impact!$C$89*7/Surge_Predicted_Impact!$C$90</f>
        <v>5.25</v>
      </c>
      <c r="AH236" s="1">
        <f ca="1">_xlfn.CEILING.MATH(V236/Surge_Predicted_Impact!$C$96)*24/Surge_Predicted_Impact!$C$89*7/Surge_Predicted_Impact!$C$90</f>
        <v>5.25</v>
      </c>
      <c r="AI236" s="18">
        <f t="shared" ca="1" si="89"/>
        <v>26.25</v>
      </c>
      <c r="AJ236" s="41"/>
      <c r="AK236" s="23">
        <f ca="1">_xlfn.CEILING.MATH(G236/Surge_Predicted_Impact!$C$103)*24/Surge_Predicted_Impact!$C$100*7/Surge_Predicted_Impact!$C$101</f>
        <v>5.25</v>
      </c>
      <c r="AL236" s="23">
        <f ca="1">_xlfn.CEILING.MATH(R236/Surge_Predicted_Impact!$C$104)*24/Surge_Predicted_Impact!$C$100*7/Surge_Predicted_Impact!$C$101</f>
        <v>5.25</v>
      </c>
      <c r="AM236" s="23">
        <f ca="1">_xlfn.CEILING.MATH(N236/Surge_Predicted_Impact!$C$105)*24/Surge_Predicted_Impact!$C$100*7/Surge_Predicted_Impact!$C$101</f>
        <v>5.25</v>
      </c>
      <c r="AN236" s="23">
        <f ca="1">_xlfn.CEILING.MATH(T236/Surge_Predicted_Impact!$C$106)*24/Surge_Predicted_Impact!$C$100*7/Surge_Predicted_Impact!$C$101</f>
        <v>5.25</v>
      </c>
      <c r="AO236" s="23">
        <f ca="1">_xlfn.CEILING.MATH(V236/Surge_Predicted_Impact!$C$107)*24/Surge_Predicted_Impact!$C$100*7/Surge_Predicted_Impact!$C$101</f>
        <v>5.25</v>
      </c>
      <c r="AP236" s="1">
        <f t="shared" ca="1" si="90"/>
        <v>26.25</v>
      </c>
      <c r="AQ236" s="3"/>
      <c r="AR236" s="38">
        <f ca="1">G236/Surge_Predicted_Impact!$C$81</f>
        <v>1.5473670826922582E-3</v>
      </c>
      <c r="AS236" s="38">
        <f ca="1">$R236/Surge_Predicted_Impact!$C$82</f>
        <v>2.0297574467780806E-2</v>
      </c>
      <c r="AT236" s="38">
        <f t="shared" ca="1" si="91"/>
        <v>2.1844941550473063E-2</v>
      </c>
      <c r="AU236" s="38">
        <f ca="1">N236/Surge_Predicted_Impact!$C$83</f>
        <v>1.4446717816500594E-3</v>
      </c>
      <c r="AV236" s="38">
        <f ca="1">T236/Surge_Predicted_Impact!$C$84</f>
        <v>2.8423595321453405E-6</v>
      </c>
      <c r="AW236" s="38">
        <f ca="1">V236/Surge_Predicted_Impact!$C$85</f>
        <v>8.9678687117993908E-8</v>
      </c>
      <c r="AX236" s="38">
        <f t="shared" ca="1" si="92"/>
        <v>2.3292545370342387E-2</v>
      </c>
      <c r="AZ236" s="1">
        <f ca="1">(AE236-BA235)*Surge_Predicted_Impact!$C$124</f>
        <v>9.2013670886772481E-2</v>
      </c>
      <c r="BA236" s="1">
        <f ca="1">BA235*(1-1/Surge_Predicted_Impact!$C$125)+AZ236</f>
        <v>1.2978870885436129</v>
      </c>
      <c r="BB236" s="37">
        <f t="shared" ca="1" si="93"/>
        <v>11.797887088543613</v>
      </c>
      <c r="BC236" s="1">
        <f ca="1">(AF236-BD235)*Surge_Predicted_Impact!$C$124</f>
        <v>4.6037947763550795E-2</v>
      </c>
      <c r="BD236" s="1">
        <f ca="1">BD235*(1-1/Surge_Predicted_Impact!$C$125)+BC236</f>
        <v>0.64608565543383434</v>
      </c>
      <c r="BE236" s="37">
        <f t="shared" ca="1" si="94"/>
        <v>5.8960856554338346</v>
      </c>
      <c r="BF236" s="1">
        <f ca="1">(AI236-BG235)*Surge_Predicted_Impact!$C$124</f>
        <v>0.23015688083091981</v>
      </c>
      <c r="BG236" s="1">
        <f ca="1">BG235*(1-1/Surge_Predicted_Impact!$C$125)+BF236</f>
        <v>3.2334465179597935</v>
      </c>
      <c r="BH236" s="37">
        <f t="shared" ca="1" si="95"/>
        <v>29.483446517959795</v>
      </c>
      <c r="BJ236" s="1">
        <f ca="1">(AT236-BK235)*Surge_Predicted_Impact!$C$124</f>
        <v>1.0188550854954649E-4</v>
      </c>
      <c r="BK236" s="1">
        <f ca="1">BK235*(1-1/Surge_Predicted_Impact!$C$125)+BJ236</f>
        <v>1.0925676868673788E-2</v>
      </c>
      <c r="BL236" s="37">
        <f t="shared" ca="1" si="96"/>
        <v>3.2770618419146851E-2</v>
      </c>
      <c r="BM236" s="1">
        <f ca="1">(AU236-BN235)*Surge_Predicted_Impact!$C$124</f>
        <v>6.1294608342231266E-6</v>
      </c>
      <c r="BN236" s="1">
        <f ca="1">BN235*(1-1/Surge_Predicted_Impact!$C$125)+BM236</f>
        <v>7.7844618061713086E-4</v>
      </c>
      <c r="BO236" s="37">
        <f t="shared" ca="1" si="97"/>
        <v>2.2231179622671901E-3</v>
      </c>
      <c r="BP236" s="1">
        <f ca="1">(AX236-AY235)*Surge_Predicted_Impact!$C$124</f>
        <v>2.3292545370342388E-4</v>
      </c>
      <c r="BQ236" s="1">
        <f ca="1">BQ235*(1-1/Surge_Predicted_Impact!$C$125)+BP236</f>
        <v>2.1379070245327949E-2</v>
      </c>
      <c r="BR236" s="1">
        <f t="shared" ca="1" si="98"/>
        <v>4.4671615615670332E-2</v>
      </c>
      <c r="BS236" s="1">
        <f ca="1">(AP236-AQ235)*Surge_Predicted_Impact!$C$124</f>
        <v>0.26250000000000001</v>
      </c>
      <c r="BT236" s="1">
        <f ca="1">BT235*(1-1/Surge_Predicted_Impact!$C$125)+BS236</f>
        <v>3.6891889310143373</v>
      </c>
      <c r="BU236" s="1">
        <f t="shared" ca="1" si="99"/>
        <v>29.939188931014336</v>
      </c>
      <c r="BW236" s="1">
        <f>Surge_Predicted_Impact!$C$112</f>
        <v>0</v>
      </c>
      <c r="BX236" s="1">
        <f>Surge_Predicted_Impact!$C$113</f>
        <v>0</v>
      </c>
      <c r="BY236" s="152">
        <f>Surge_Predicted_Impact!$C$114</f>
        <v>0</v>
      </c>
      <c r="BZ236" s="152">
        <f>Surge_Predicted_Impact!$C$115</f>
        <v>0</v>
      </c>
      <c r="CA236" s="152">
        <f t="shared" si="100"/>
        <v>0</v>
      </c>
      <c r="CB236" s="1">
        <f>Surge_Predicted_Impact!$C$117</f>
        <v>0</v>
      </c>
      <c r="CC236" s="1">
        <f>Surge_Predicted_Impact!$C$118</f>
        <v>0</v>
      </c>
      <c r="CD236" s="1">
        <f>Surge_Predicted_Impact!$C$119</f>
        <v>0</v>
      </c>
      <c r="CE236" s="1">
        <f t="shared" si="101"/>
        <v>0</v>
      </c>
      <c r="CF236" s="152">
        <f>Surge_Predicted_Impact!$C$120</f>
        <v>0</v>
      </c>
      <c r="CH236" s="1">
        <f ca="1">D236*Surge_Predicted_Impact!$C$135</f>
        <v>5.1291390848693794</v>
      </c>
      <c r="CI236" s="18">
        <f ca="1">(C236-C235)*Surge_Predicted_Impact!$C$135</f>
        <v>4.6707649598829448E-2</v>
      </c>
      <c r="CJ236" s="18">
        <f ca="1">CJ235*(1- 1/Surge_Predicted_Impact!$C$137)+CI236</f>
        <v>1.1843164716731307</v>
      </c>
      <c r="CK236" s="18">
        <f t="shared" ca="1" si="79"/>
        <v>1.1376088220743013</v>
      </c>
      <c r="CL236" s="1">
        <f ca="1">CJ236*(1-Surge_Predicted_Impact!$C$136)</f>
        <v>1.0066690009221611</v>
      </c>
      <c r="CM236" s="1">
        <f ca="1">CJ236*(1+Surge_Predicted_Impact!$C$136)</f>
        <v>1.3619639424241001</v>
      </c>
      <c r="CN236" s="1">
        <f ca="1">CI236/Surge_Predicted_Impact!$C$138</f>
        <v>9.3415299197658896E-3</v>
      </c>
      <c r="CO236" s="1">
        <f ca="1">CK236/Surge_Predicted_Impact!$C$140</f>
        <v>4.5504352882972048E-2</v>
      </c>
      <c r="CP236" s="1">
        <f t="shared" ca="1" si="80"/>
        <v>5.4845882802737937E-2</v>
      </c>
      <c r="CQ236" s="1">
        <f ca="1">CI236/(Surge_Predicted_Impact!$C$138 + Surge_Predicted_Impact!$C$139)</f>
        <v>7.784608266471575E-3</v>
      </c>
      <c r="CR236" s="1">
        <f ca="1">CK236/(Surge_Predicted_Impact!$C$140 + Surge_Predicted_Impact!$C$141)</f>
        <v>4.3754185464396203E-2</v>
      </c>
      <c r="CS236" s="152">
        <f>Surge_Predicted_Impact!$C$151</f>
        <v>12000</v>
      </c>
      <c r="CT236" s="152"/>
      <c r="CU236" s="1">
        <f ca="1">Surge_Predicted_Impact!$C$146*(Calculation!E236-Calculation!H236)</f>
        <v>2.866370598540377E-6</v>
      </c>
      <c r="CV236" s="1">
        <f ca="1">H235*1/Surge_Predicted_Impact!$C$60</f>
        <v>7.0767006332871682E-4</v>
      </c>
      <c r="CW236" s="1">
        <f ca="1">CV236*Surge_Predicted_Impact!$C$144+CU236</f>
        <v>3.8249873764976218E-5</v>
      </c>
      <c r="CX236" s="1">
        <f ca="1">CX235*(1-1/Surge_Predicted_Impact!$C$147)+CW235</f>
        <v>0.1946966944632901</v>
      </c>
      <c r="CY236" s="1">
        <f ca="1">$CX236*(1-Surge_Predicted_Impact!$C$145)</f>
        <v>0.14602252084746759</v>
      </c>
      <c r="CZ236" s="1">
        <f ca="1">$CX236*(1+Surge_Predicted_Impact!$C$145)</f>
        <v>0.24337086807911262</v>
      </c>
      <c r="DA236" s="1">
        <f ca="1">CX236/Surge_Predicted_Impact!$C$148</f>
        <v>6.4898898154430035E-2</v>
      </c>
      <c r="DB236" s="152">
        <f>Surge_Predicted_Impact!$C$152</f>
        <v>0</v>
      </c>
    </row>
    <row r="237" spans="2:106" x14ac:dyDescent="0.25">
      <c r="B237" s="30">
        <f t="shared" si="81"/>
        <v>44126</v>
      </c>
      <c r="C237" s="18">
        <f ca="1">INDIRECT(_xlfn.CONCAT(EpidemiologicalModel_Selection!$C$2,"!",EpidemiologicalModel_Selection!$C$5,ROW()-1))</f>
        <v>73743.760433837364</v>
      </c>
      <c r="D237" s="18">
        <f ca="1">INDIRECT(_xlfn.CONCAT(EpidemiologicalModel_Selection!$C$2,"!",EpidemiologicalModel_Selection!$C$3,ROW()-1))</f>
        <v>0.48065419050009167</v>
      </c>
      <c r="E237" s="37">
        <f ca="1">INDIRECT(_xlfn.CONCAT(EpidemiologicalModel_Selection!$C$2,"!",EpidemiologicalModel_Selection!$C$4,ROW()-1))</f>
        <v>4.3769897623860739E-3</v>
      </c>
      <c r="F237" s="37">
        <f ca="1">E237*Surge_Predicted_Impact!$D$53</f>
        <v>3.7116873185033907E-4</v>
      </c>
      <c r="G237" s="6">
        <f t="shared" ca="1" si="82"/>
        <v>4.3501126587732883E-3</v>
      </c>
      <c r="H237" s="24">
        <f ca="1">H236*(1-1/Surge_Predicted_Impact!$C$60)+F237</f>
        <v>4.3501126587732883E-3</v>
      </c>
      <c r="I237" s="24">
        <f ca="1">(1-Surge_Predicted_Impact!$C$68)*Calculation!O236</f>
        <v>3.8000824843628097E-4</v>
      </c>
      <c r="J237" s="24">
        <f ca="1">I237+(J236*(1-1/Surge_Predicted_Impact!$C$63))</f>
        <v>4.5170995828723486E-3</v>
      </c>
      <c r="K237" s="24">
        <f ca="1">(1/Surge_Predicted_Impact!$C$62)*Calculation!L236</f>
        <v>1.7678249849143498E-4</v>
      </c>
      <c r="L237" s="24">
        <f ca="1">M237+L236*(1-1/Surge_Predicted_Impact!$C$62)</f>
        <v>1.9866265851246909E-3</v>
      </c>
      <c r="M237" s="1">
        <f ca="1">E237*Surge_Predicted_Impact!$D$55</f>
        <v>4.2019101718906354E-5</v>
      </c>
      <c r="N237" s="6">
        <f ca="1">N236*(1-1/Surge_Predicted_Impact!$C$64)+K237</f>
        <v>2.7049581163790391E-3</v>
      </c>
      <c r="O237" s="24">
        <f ca="1">N236*1/Surge_Predicted_Impact!$C$64</f>
        <v>3.6116794541251484E-4</v>
      </c>
      <c r="P237" s="1">
        <f ca="1">E237*Surge_Predicted_Impact!$D$54</f>
        <v>2.8713052841252643E-4</v>
      </c>
      <c r="Q237" s="1">
        <f ca="1">Q236*(1-1/Surge_Predicted_Impact!$C$61)+P237</f>
        <v>3.1530914896890395E-2</v>
      </c>
      <c r="R237" s="6">
        <f t="shared" ca="1" si="83"/>
        <v>3.8034641064887437E-2</v>
      </c>
      <c r="S237" s="1">
        <f ca="1">E237*Surge_Predicted_Impact!$D$56</f>
        <v>2.1009550859453176E-7</v>
      </c>
      <c r="T237" s="6">
        <f ca="1">T236*(1-1/Surge_Predicted_Impact!$C$65)+S237</f>
        <v>5.3263426664561447E-6</v>
      </c>
      <c r="U237" s="1">
        <f ca="1">E237*Surge_Predicted_Impact!$D$57</f>
        <v>3.3615281375125082E-7</v>
      </c>
      <c r="V237" s="6">
        <f ca="1">U236*(1-1/Surge_Predicted_Impact!$C$66)+U237</f>
        <v>3.3615281375125082E-7</v>
      </c>
      <c r="W237" s="5">
        <f>Surge_Predicted_Impact!$C$72</f>
        <v>0</v>
      </c>
      <c r="X237" s="160">
        <f>Surge_Predicted_Impact!$C$73</f>
        <v>0</v>
      </c>
      <c r="Y237" s="5">
        <f>Surge_Predicted_Impact!$C$74</f>
        <v>0</v>
      </c>
      <c r="Z237" s="5">
        <f>Surge_Predicted_Impact!$C$75</f>
        <v>0</v>
      </c>
      <c r="AA237" s="5">
        <f>Surge_Predicted_Impact!$C$76</f>
        <v>0</v>
      </c>
      <c r="AC237" s="18">
        <f ca="1">_xlfn.CEILING.MATH(G237/Surge_Predicted_Impact!$C$92)*(24/Surge_Predicted_Impact!$C$89)*(7/Surge_Predicted_Impact!$C$90)</f>
        <v>5.25</v>
      </c>
      <c r="AD237" s="18">
        <f ca="1">_xlfn.CEILING.MATH(R237/Surge_Predicted_Impact!$C$93)*(24/Surge_Predicted_Impact!$C$89)*(7/Surge_Predicted_Impact!$C$90)</f>
        <v>5.25</v>
      </c>
      <c r="AE237" s="1">
        <f t="shared" ca="1" si="88"/>
        <v>10.5</v>
      </c>
      <c r="AF237" s="1">
        <f ca="1">_xlfn.CEILING.MATH(N237/Surge_Predicted_Impact!$C$94)*24/Surge_Predicted_Impact!$C$89*7/Surge_Predicted_Impact!$C$90</f>
        <v>5.25</v>
      </c>
      <c r="AG237" s="1">
        <f ca="1">_xlfn.CEILING.MATH(T237/Surge_Predicted_Impact!$C$95)*24/Surge_Predicted_Impact!$C$89*7/Surge_Predicted_Impact!$C$90</f>
        <v>5.25</v>
      </c>
      <c r="AH237" s="1">
        <f ca="1">_xlfn.CEILING.MATH(V237/Surge_Predicted_Impact!$C$96)*24/Surge_Predicted_Impact!$C$89*7/Surge_Predicted_Impact!$C$90</f>
        <v>5.25</v>
      </c>
      <c r="AI237" s="18">
        <f t="shared" ca="1" si="89"/>
        <v>26.25</v>
      </c>
      <c r="AJ237" s="41"/>
      <c r="AK237" s="23">
        <f ca="1">_xlfn.CEILING.MATH(G237/Surge_Predicted_Impact!$C$103)*24/Surge_Predicted_Impact!$C$100*7/Surge_Predicted_Impact!$C$101</f>
        <v>5.25</v>
      </c>
      <c r="AL237" s="23">
        <f ca="1">_xlfn.CEILING.MATH(R237/Surge_Predicted_Impact!$C$104)*24/Surge_Predicted_Impact!$C$100*7/Surge_Predicted_Impact!$C$101</f>
        <v>5.25</v>
      </c>
      <c r="AM237" s="23">
        <f ca="1">_xlfn.CEILING.MATH(N237/Surge_Predicted_Impact!$C$105)*24/Surge_Predicted_Impact!$C$100*7/Surge_Predicted_Impact!$C$101</f>
        <v>5.25</v>
      </c>
      <c r="AN237" s="23">
        <f ca="1">_xlfn.CEILING.MATH(T237/Surge_Predicted_Impact!$C$106)*24/Surge_Predicted_Impact!$C$100*7/Surge_Predicted_Impact!$C$101</f>
        <v>5.25</v>
      </c>
      <c r="AO237" s="23">
        <f ca="1">_xlfn.CEILING.MATH(V237/Surge_Predicted_Impact!$C$107)*24/Surge_Predicted_Impact!$C$100*7/Surge_Predicted_Impact!$C$101</f>
        <v>5.25</v>
      </c>
      <c r="AP237" s="1">
        <f t="shared" ca="1" si="90"/>
        <v>26.25</v>
      </c>
      <c r="AQ237" s="3"/>
      <c r="AR237" s="38">
        <f ca="1">G237/Surge_Predicted_Impact!$C$81</f>
        <v>1.4500375529244295E-3</v>
      </c>
      <c r="AS237" s="38">
        <f ca="1">$R237/Surge_Predicted_Impact!$C$82</f>
        <v>1.9017320532443718E-2</v>
      </c>
      <c r="AT237" s="38">
        <f t="shared" ca="1" si="91"/>
        <v>2.0467358085368148E-2</v>
      </c>
      <c r="AU237" s="38">
        <f ca="1">N237/Surge_Predicted_Impact!$C$83</f>
        <v>1.3524790581895196E-3</v>
      </c>
      <c r="AV237" s="38">
        <f ca="1">T237/Surge_Predicted_Impact!$C$84</f>
        <v>2.6631713332280724E-6</v>
      </c>
      <c r="AW237" s="38">
        <f ca="1">V237/Surge_Predicted_Impact!$C$85</f>
        <v>8.4038203437812705E-8</v>
      </c>
      <c r="AX237" s="38">
        <f t="shared" ca="1" si="92"/>
        <v>2.1822584353094334E-2</v>
      </c>
      <c r="AZ237" s="1">
        <f ca="1">(AE237-BA236)*Surge_Predicted_Impact!$C$124</f>
        <v>9.2021129114563879E-2</v>
      </c>
      <c r="BA237" s="1">
        <f ca="1">BA236*(1-1/Surge_Predicted_Impact!$C$125)+AZ237</f>
        <v>1.2972019970479187</v>
      </c>
      <c r="BB237" s="37">
        <f t="shared" ca="1" si="93"/>
        <v>11.797201997047919</v>
      </c>
      <c r="BC237" s="1">
        <f ca="1">(AF237-BD236)*Surge_Predicted_Impact!$C$124</f>
        <v>4.6039143445661658E-2</v>
      </c>
      <c r="BD237" s="1">
        <f ca="1">BD236*(1-1/Surge_Predicted_Impact!$C$125)+BC237</f>
        <v>0.64597582349136495</v>
      </c>
      <c r="BE237" s="37">
        <f t="shared" ca="1" si="94"/>
        <v>5.8959758234913648</v>
      </c>
      <c r="BF237" s="1">
        <f ca="1">(AI237-BG236)*Surge_Predicted_Impact!$C$124</f>
        <v>0.23016553482040206</v>
      </c>
      <c r="BG237" s="1">
        <f ca="1">BG236*(1-1/Surge_Predicted_Impact!$C$125)+BF237</f>
        <v>3.232651587211639</v>
      </c>
      <c r="BH237" s="37">
        <f t="shared" ca="1" si="95"/>
        <v>29.482651587211638</v>
      </c>
      <c r="BJ237" s="1">
        <f ca="1">(AT237-BK236)*Surge_Predicted_Impact!$C$124</f>
        <v>9.5416812166943598E-5</v>
      </c>
      <c r="BK237" s="1">
        <f ca="1">BK236*(1-1/Surge_Predicted_Impact!$C$125)+BJ237</f>
        <v>1.0240688190221175E-2</v>
      </c>
      <c r="BL237" s="37">
        <f t="shared" ca="1" si="96"/>
        <v>3.0708046275589325E-2</v>
      </c>
      <c r="BM237" s="1">
        <f ca="1">(AU237-BN236)*Surge_Predicted_Impact!$C$124</f>
        <v>5.7403287757238869E-6</v>
      </c>
      <c r="BN237" s="1">
        <f ca="1">BN236*(1-1/Surge_Predicted_Impact!$C$125)+BM237</f>
        <v>7.2858321077734543E-4</v>
      </c>
      <c r="BO237" s="37">
        <f t="shared" ca="1" si="97"/>
        <v>2.0810622689668651E-3</v>
      </c>
      <c r="BP237" s="1">
        <f ca="1">(AX237-AY236)*Surge_Predicted_Impact!$C$124</f>
        <v>2.1822584353094334E-4</v>
      </c>
      <c r="BQ237" s="1">
        <f ca="1">BQ236*(1-1/Surge_Predicted_Impact!$C$125)+BP237</f>
        <v>2.0070219642764037E-2</v>
      </c>
      <c r="BR237" s="1">
        <f t="shared" ca="1" si="98"/>
        <v>4.1892803995858374E-2</v>
      </c>
      <c r="BS237" s="1">
        <f ca="1">(AP237-AQ236)*Surge_Predicted_Impact!$C$124</f>
        <v>0.26250000000000001</v>
      </c>
      <c r="BT237" s="1">
        <f ca="1">BT236*(1-1/Surge_Predicted_Impact!$C$125)+BS237</f>
        <v>3.688175435941885</v>
      </c>
      <c r="BU237" s="1">
        <f t="shared" ca="1" si="99"/>
        <v>29.938175435941886</v>
      </c>
      <c r="BW237" s="1">
        <f>Surge_Predicted_Impact!$C$112</f>
        <v>0</v>
      </c>
      <c r="BX237" s="1">
        <f>Surge_Predicted_Impact!$C$113</f>
        <v>0</v>
      </c>
      <c r="BY237" s="152">
        <f>Surge_Predicted_Impact!$C$114</f>
        <v>0</v>
      </c>
      <c r="BZ237" s="152">
        <f>Surge_Predicted_Impact!$C$115</f>
        <v>0</v>
      </c>
      <c r="CA237" s="152">
        <f t="shared" si="100"/>
        <v>0</v>
      </c>
      <c r="CB237" s="1">
        <f>Surge_Predicted_Impact!$C$117</f>
        <v>0</v>
      </c>
      <c r="CC237" s="1">
        <f>Surge_Predicted_Impact!$C$118</f>
        <v>0</v>
      </c>
      <c r="CD237" s="1">
        <f>Surge_Predicted_Impact!$C$119</f>
        <v>0</v>
      </c>
      <c r="CE237" s="1">
        <f t="shared" si="101"/>
        <v>0</v>
      </c>
      <c r="CF237" s="152">
        <f>Surge_Predicted_Impact!$C$120</f>
        <v>0</v>
      </c>
      <c r="CH237" s="1">
        <f ca="1">D237*Surge_Predicted_Impact!$C$135</f>
        <v>4.806541905000917</v>
      </c>
      <c r="CI237" s="18">
        <f ca="1">(C237-C236)*Surge_Predicted_Impact!$C$135</f>
        <v>4.3769897747552022E-2</v>
      </c>
      <c r="CJ237" s="18">
        <f ca="1">CJ236*(1- 1/Surge_Predicted_Impact!$C$137)+CI237</f>
        <v>1.1096547222533697</v>
      </c>
      <c r="CK237" s="18">
        <f t="shared" ca="1" si="79"/>
        <v>1.0658848245058177</v>
      </c>
      <c r="CL237" s="1">
        <f ca="1">CJ237*(1-Surge_Predicted_Impact!$C$136)</f>
        <v>0.94320651391536425</v>
      </c>
      <c r="CM237" s="1">
        <f ca="1">CJ237*(1+Surge_Predicted_Impact!$C$136)</f>
        <v>1.2761029305913751</v>
      </c>
      <c r="CN237" s="1">
        <f ca="1">CI237/Surge_Predicted_Impact!$C$138</f>
        <v>8.7539795495104045E-3</v>
      </c>
      <c r="CO237" s="1">
        <f ca="1">CK237/Surge_Predicted_Impact!$C$140</f>
        <v>4.2635392980232709E-2</v>
      </c>
      <c r="CP237" s="1">
        <f t="shared" ca="1" si="80"/>
        <v>5.1389372529743113E-2</v>
      </c>
      <c r="CQ237" s="1">
        <f ca="1">CI237/(Surge_Predicted_Impact!$C$138 + Surge_Predicted_Impact!$C$139)</f>
        <v>7.2949829579253373E-3</v>
      </c>
      <c r="CR237" s="1">
        <f ca="1">CK237/(Surge_Predicted_Impact!$C$140 + Surge_Predicted_Impact!$C$141)</f>
        <v>4.0995570173300681E-2</v>
      </c>
      <c r="CS237" s="152">
        <f>Surge_Predicted_Impact!$C$151</f>
        <v>12000</v>
      </c>
      <c r="CT237" s="152"/>
      <c r="CU237" s="1">
        <f ca="1">Surge_Predicted_Impact!$C$146*(Calculation!E237-Calculation!H237)</f>
        <v>2.6877103612785691E-6</v>
      </c>
      <c r="CV237" s="1">
        <f ca="1">H236*1/Surge_Predicted_Impact!$C$60</f>
        <v>6.6315732115382494E-4</v>
      </c>
      <c r="CW237" s="1">
        <f ca="1">CV237*Surge_Predicted_Impact!$C$144+CU237</f>
        <v>3.584557641896982E-5</v>
      </c>
      <c r="CX237" s="1">
        <f ca="1">CX236*(1-1/Surge_Predicted_Impact!$C$147)+CW236</f>
        <v>0.18500010961389055</v>
      </c>
      <c r="CY237" s="1">
        <f ca="1">$CX237*(1-Surge_Predicted_Impact!$C$145)</f>
        <v>0.1387500822104179</v>
      </c>
      <c r="CZ237" s="1">
        <f ca="1">$CX237*(1+Surge_Predicted_Impact!$C$145)</f>
        <v>0.23125013701736319</v>
      </c>
      <c r="DA237" s="1">
        <f ca="1">CX237/Surge_Predicted_Impact!$C$148</f>
        <v>6.1666703204630184E-2</v>
      </c>
      <c r="DB237" s="152">
        <f>Surge_Predicted_Impact!$C$152</f>
        <v>0</v>
      </c>
    </row>
    <row r="238" spans="2:106" x14ac:dyDescent="0.25">
      <c r="B238" s="30">
        <f t="shared" si="81"/>
        <v>44127</v>
      </c>
      <c r="C238" s="18">
        <f ca="1">INDIRECT(_xlfn.CONCAT(EpidemiologicalModel_Selection!$C$2,"!",EpidemiologicalModel_Selection!$C$5,ROW()-1))</f>
        <v>73743.764535529772</v>
      </c>
      <c r="D238" s="18">
        <f ca="1">INDIRECT(_xlfn.CONCAT(EpidemiologicalModel_Selection!$C$2,"!",EpidemiologicalModel_Selection!$C$3,ROW()-1))</f>
        <v>0.45042344072870777</v>
      </c>
      <c r="E238" s="37">
        <f ca="1">INDIRECT(_xlfn.CONCAT(EpidemiologicalModel_Selection!$C$2,"!",EpidemiologicalModel_Selection!$C$4,ROW()-1))</f>
        <v>4.101692406948132E-3</v>
      </c>
      <c r="F238" s="37">
        <f ca="1">E238*Surge_Predicted_Impact!$D$53</f>
        <v>3.4782351610920158E-4</v>
      </c>
      <c r="G238" s="6">
        <f t="shared" ca="1" si="82"/>
        <v>4.0764915093434492E-3</v>
      </c>
      <c r="H238" s="24">
        <f ca="1">H237*(1-1/Surge_Predicted_Impact!$C$60)+F238</f>
        <v>4.0764915093434492E-3</v>
      </c>
      <c r="I238" s="24">
        <f ca="1">(1-Surge_Predicted_Impact!$C$68)*Calculation!O237</f>
        <v>3.5575042623132709E-4</v>
      </c>
      <c r="J238" s="24">
        <f ca="1">I238+(J237*(1-1/Surge_Predicted_Impact!$C$63))</f>
        <v>4.2275500686933401E-3</v>
      </c>
      <c r="K238" s="24">
        <f ca="1">(1/Surge_Predicted_Impact!$C$62)*Calculation!L237</f>
        <v>1.6555221542705756E-4</v>
      </c>
      <c r="L238" s="24">
        <f ca="1">M238+L237*(1-1/Surge_Predicted_Impact!$C$62)</f>
        <v>1.8604506168043353E-3</v>
      </c>
      <c r="M238" s="1">
        <f ca="1">E238*Surge_Predicted_Impact!$D$55</f>
        <v>3.9376247106702109E-5</v>
      </c>
      <c r="N238" s="6">
        <f ca="1">N237*(1-1/Surge_Predicted_Impact!$C$64)+K238</f>
        <v>2.5323905672587168E-3</v>
      </c>
      <c r="O238" s="24">
        <f ca="1">N237*1/Surge_Predicted_Impact!$C$64</f>
        <v>3.3811976454737989E-4</v>
      </c>
      <c r="P238" s="1">
        <f ca="1">E238*Surge_Predicted_Impact!$D$54</f>
        <v>2.6907102189579742E-4</v>
      </c>
      <c r="Q238" s="1">
        <f ca="1">Q237*(1-1/Surge_Predicted_Impact!$C$61)+P238</f>
        <v>2.9547777711865449E-2</v>
      </c>
      <c r="R238" s="6">
        <f t="shared" ca="1" si="83"/>
        <v>3.5635778397363128E-2</v>
      </c>
      <c r="S238" s="1">
        <f ca="1">E238*Surge_Predicted_Impact!$D$56</f>
        <v>1.9688123553351054E-7</v>
      </c>
      <c r="T238" s="6">
        <f ca="1">T237*(1-1/Surge_Predicted_Impact!$C$65)+S238</f>
        <v>4.990589635344041E-6</v>
      </c>
      <c r="U238" s="1">
        <f ca="1">E238*Surge_Predicted_Impact!$D$57</f>
        <v>3.1500997685361686E-7</v>
      </c>
      <c r="V238" s="6">
        <f ca="1">U237*(1-1/Surge_Predicted_Impact!$C$66)+U238</f>
        <v>3.1500997685361686E-7</v>
      </c>
      <c r="W238" s="5">
        <f>Surge_Predicted_Impact!$C$72</f>
        <v>0</v>
      </c>
      <c r="X238" s="160">
        <f>Surge_Predicted_Impact!$C$73</f>
        <v>0</v>
      </c>
      <c r="Y238" s="5">
        <f>Surge_Predicted_Impact!$C$74</f>
        <v>0</v>
      </c>
      <c r="Z238" s="5">
        <f>Surge_Predicted_Impact!$C$75</f>
        <v>0</v>
      </c>
      <c r="AA238" s="5">
        <f>Surge_Predicted_Impact!$C$76</f>
        <v>0</v>
      </c>
      <c r="AC238" s="18">
        <f ca="1">_xlfn.CEILING.MATH(G238/Surge_Predicted_Impact!$C$92)*(24/Surge_Predicted_Impact!$C$89)*(7/Surge_Predicted_Impact!$C$90)</f>
        <v>5.25</v>
      </c>
      <c r="AD238" s="18">
        <f ca="1">_xlfn.CEILING.MATH(R238/Surge_Predicted_Impact!$C$93)*(24/Surge_Predicted_Impact!$C$89)*(7/Surge_Predicted_Impact!$C$90)</f>
        <v>5.25</v>
      </c>
      <c r="AE238" s="1">
        <f t="shared" ca="1" si="88"/>
        <v>10.5</v>
      </c>
      <c r="AF238" s="1">
        <f ca="1">_xlfn.CEILING.MATH(N238/Surge_Predicted_Impact!$C$94)*24/Surge_Predicted_Impact!$C$89*7/Surge_Predicted_Impact!$C$90</f>
        <v>5.25</v>
      </c>
      <c r="AG238" s="1">
        <f ca="1">_xlfn.CEILING.MATH(T238/Surge_Predicted_Impact!$C$95)*24/Surge_Predicted_Impact!$C$89*7/Surge_Predicted_Impact!$C$90</f>
        <v>5.25</v>
      </c>
      <c r="AH238" s="1">
        <f ca="1">_xlfn.CEILING.MATH(V238/Surge_Predicted_Impact!$C$96)*24/Surge_Predicted_Impact!$C$89*7/Surge_Predicted_Impact!$C$90</f>
        <v>5.25</v>
      </c>
      <c r="AI238" s="18">
        <f t="shared" ca="1" si="89"/>
        <v>26.25</v>
      </c>
      <c r="AJ238" s="41"/>
      <c r="AK238" s="23">
        <f ca="1">_xlfn.CEILING.MATH(G238/Surge_Predicted_Impact!$C$103)*24/Surge_Predicted_Impact!$C$100*7/Surge_Predicted_Impact!$C$101</f>
        <v>5.25</v>
      </c>
      <c r="AL238" s="23">
        <f ca="1">_xlfn.CEILING.MATH(R238/Surge_Predicted_Impact!$C$104)*24/Surge_Predicted_Impact!$C$100*7/Surge_Predicted_Impact!$C$101</f>
        <v>5.25</v>
      </c>
      <c r="AM238" s="23">
        <f ca="1">_xlfn.CEILING.MATH(N238/Surge_Predicted_Impact!$C$105)*24/Surge_Predicted_Impact!$C$100*7/Surge_Predicted_Impact!$C$101</f>
        <v>5.25</v>
      </c>
      <c r="AN238" s="23">
        <f ca="1">_xlfn.CEILING.MATH(T238/Surge_Predicted_Impact!$C$106)*24/Surge_Predicted_Impact!$C$100*7/Surge_Predicted_Impact!$C$101</f>
        <v>5.25</v>
      </c>
      <c r="AO238" s="23">
        <f ca="1">_xlfn.CEILING.MATH(V238/Surge_Predicted_Impact!$C$107)*24/Surge_Predicted_Impact!$C$100*7/Surge_Predicted_Impact!$C$101</f>
        <v>5.25</v>
      </c>
      <c r="AP238" s="1">
        <f t="shared" ca="1" si="90"/>
        <v>26.25</v>
      </c>
      <c r="AQ238" s="3"/>
      <c r="AR238" s="38">
        <f ca="1">G238/Surge_Predicted_Impact!$C$81</f>
        <v>1.3588305031144831E-3</v>
      </c>
      <c r="AS238" s="38">
        <f ca="1">$R238/Surge_Predicted_Impact!$C$82</f>
        <v>1.7817889198681564E-2</v>
      </c>
      <c r="AT238" s="38">
        <f t="shared" ca="1" si="91"/>
        <v>1.9176719701796047E-2</v>
      </c>
      <c r="AU238" s="38">
        <f ca="1">N238/Surge_Predicted_Impact!$C$83</f>
        <v>1.2661952836293584E-3</v>
      </c>
      <c r="AV238" s="38">
        <f ca="1">T238/Surge_Predicted_Impact!$C$84</f>
        <v>2.4952948176720205E-6</v>
      </c>
      <c r="AW238" s="38">
        <f ca="1">V238/Surge_Predicted_Impact!$C$85</f>
        <v>7.8752494213404215E-8</v>
      </c>
      <c r="AX238" s="38">
        <f t="shared" ca="1" si="92"/>
        <v>2.0445489032737289E-2</v>
      </c>
      <c r="AZ238" s="1">
        <f ca="1">(AE238-BA237)*Surge_Predicted_Impact!$C$124</f>
        <v>9.2027980029520812E-2</v>
      </c>
      <c r="BA238" s="1">
        <f ca="1">BA237*(1-1/Surge_Predicted_Impact!$C$125)+AZ238</f>
        <v>1.2965726915740168</v>
      </c>
      <c r="BB238" s="37">
        <f t="shared" ca="1" si="93"/>
        <v>11.796572691574017</v>
      </c>
      <c r="BC238" s="1">
        <f ca="1">(AF238-BD237)*Surge_Predicted_Impact!$C$124</f>
        <v>4.6040241765086351E-2</v>
      </c>
      <c r="BD238" s="1">
        <f ca="1">BD237*(1-1/Surge_Predicted_Impact!$C$125)+BC238</f>
        <v>0.64587493500706816</v>
      </c>
      <c r="BE238" s="37">
        <f t="shared" ca="1" si="94"/>
        <v>5.8958749350070683</v>
      </c>
      <c r="BF238" s="1">
        <f ca="1">(AI238-BG237)*Surge_Predicted_Impact!$C$124</f>
        <v>0.23017348412788363</v>
      </c>
      <c r="BG238" s="1">
        <f ca="1">BG237*(1-1/Surge_Predicted_Impact!$C$125)+BF238</f>
        <v>3.2319213865386915</v>
      </c>
      <c r="BH238" s="37">
        <f t="shared" ca="1" si="95"/>
        <v>29.481921386538691</v>
      </c>
      <c r="BJ238" s="1">
        <f ca="1">(AT238-BK237)*Surge_Predicted_Impact!$C$124</f>
        <v>8.9360315115748719E-5</v>
      </c>
      <c r="BK238" s="1">
        <f ca="1">BK237*(1-1/Surge_Predicted_Impact!$C$125)+BJ238</f>
        <v>9.5985707774639828E-3</v>
      </c>
      <c r="BL238" s="37">
        <f t="shared" ca="1" si="96"/>
        <v>2.8775290479260029E-2</v>
      </c>
      <c r="BM238" s="1">
        <f ca="1">(AU238-BN237)*Surge_Predicted_Impact!$C$124</f>
        <v>5.3761207285201298E-6</v>
      </c>
      <c r="BN238" s="1">
        <f ca="1">BN237*(1-1/Surge_Predicted_Impact!$C$125)+BM238</f>
        <v>6.8191767359319802E-4</v>
      </c>
      <c r="BO238" s="37">
        <f t="shared" ca="1" si="97"/>
        <v>1.9481129572225565E-3</v>
      </c>
      <c r="BP238" s="1">
        <f ca="1">(AX238-AY237)*Surge_Predicted_Impact!$C$124</f>
        <v>2.0445489032737291E-4</v>
      </c>
      <c r="BQ238" s="1">
        <f ca="1">BQ237*(1-1/Surge_Predicted_Impact!$C$125)+BP238</f>
        <v>1.8841087415751124E-2</v>
      </c>
      <c r="BR238" s="1">
        <f t="shared" ca="1" si="98"/>
        <v>3.9286576448488417E-2</v>
      </c>
      <c r="BS238" s="1">
        <f ca="1">(AP238-AQ237)*Surge_Predicted_Impact!$C$124</f>
        <v>0.26250000000000001</v>
      </c>
      <c r="BT238" s="1">
        <f ca="1">BT237*(1-1/Surge_Predicted_Impact!$C$125)+BS238</f>
        <v>3.6872343333746076</v>
      </c>
      <c r="BU238" s="1">
        <f t="shared" ca="1" si="99"/>
        <v>29.937234333374608</v>
      </c>
      <c r="BW238" s="1">
        <f>Surge_Predicted_Impact!$C$112</f>
        <v>0</v>
      </c>
      <c r="BX238" s="1">
        <f>Surge_Predicted_Impact!$C$113</f>
        <v>0</v>
      </c>
      <c r="BY238" s="152">
        <f>Surge_Predicted_Impact!$C$114</f>
        <v>0</v>
      </c>
      <c r="BZ238" s="152">
        <f>Surge_Predicted_Impact!$C$115</f>
        <v>0</v>
      </c>
      <c r="CA238" s="152">
        <f t="shared" si="100"/>
        <v>0</v>
      </c>
      <c r="CB238" s="1">
        <f>Surge_Predicted_Impact!$C$117</f>
        <v>0</v>
      </c>
      <c r="CC238" s="1">
        <f>Surge_Predicted_Impact!$C$118</f>
        <v>0</v>
      </c>
      <c r="CD238" s="1">
        <f>Surge_Predicted_Impact!$C$119</f>
        <v>0</v>
      </c>
      <c r="CE238" s="1">
        <f t="shared" si="101"/>
        <v>0</v>
      </c>
      <c r="CF238" s="152">
        <f>Surge_Predicted_Impact!$C$120</f>
        <v>0</v>
      </c>
      <c r="CH238" s="1">
        <f ca="1">D238*Surge_Predicted_Impact!$C$135</f>
        <v>4.5042344072870772</v>
      </c>
      <c r="CI238" s="18">
        <f ca="1">(C238-C237)*Surge_Predicted_Impact!$C$135</f>
        <v>4.1016924078576267E-2</v>
      </c>
      <c r="CJ238" s="18">
        <f ca="1">CJ237*(1- 1/Surge_Predicted_Impact!$C$137)+CI238</f>
        <v>1.0397061741066089</v>
      </c>
      <c r="CK238" s="18">
        <f t="shared" ca="1" si="79"/>
        <v>0.99868925002803266</v>
      </c>
      <c r="CL238" s="1">
        <f ca="1">CJ238*(1-Surge_Predicted_Impact!$C$136)</f>
        <v>0.88375024799061752</v>
      </c>
      <c r="CM238" s="1">
        <f ca="1">CJ238*(1+Surge_Predicted_Impact!$C$136)</f>
        <v>1.1956621002226002</v>
      </c>
      <c r="CN238" s="1">
        <f ca="1">CI238/Surge_Predicted_Impact!$C$138</f>
        <v>8.2033848157152534E-3</v>
      </c>
      <c r="CO238" s="1">
        <f ca="1">CK238/Surge_Predicted_Impact!$C$140</f>
        <v>3.9947570001121306E-2</v>
      </c>
      <c r="CP238" s="1">
        <f t="shared" ca="1" si="80"/>
        <v>4.8150954816836559E-2</v>
      </c>
      <c r="CQ238" s="1">
        <f ca="1">CI238/(Surge_Predicted_Impact!$C$138 + Surge_Predicted_Impact!$C$139)</f>
        <v>6.8361540130960448E-3</v>
      </c>
      <c r="CR238" s="1">
        <f ca="1">CK238/(Surge_Predicted_Impact!$C$140 + Surge_Predicted_Impact!$C$141)</f>
        <v>3.8411125001078177E-2</v>
      </c>
      <c r="CS238" s="152">
        <f>Surge_Predicted_Impact!$C$151</f>
        <v>12000</v>
      </c>
      <c r="CT238" s="152"/>
      <c r="CU238" s="1">
        <f ca="1">Surge_Predicted_Impact!$C$146*(Calculation!E238-Calculation!H238)</f>
        <v>2.5200897604682821E-6</v>
      </c>
      <c r="CV238" s="1">
        <f ca="1">H237*1/Surge_Predicted_Impact!$C$60</f>
        <v>6.2144466553904116E-4</v>
      </c>
      <c r="CW238" s="1">
        <f ca="1">CV238*Surge_Predicted_Impact!$C$144+CU238</f>
        <v>3.359232303742034E-5</v>
      </c>
      <c r="CX238" s="1">
        <f ca="1">CX237*(1-1/Surge_Predicted_Impact!$C$147)+CW237</f>
        <v>0.17578594970961497</v>
      </c>
      <c r="CY238" s="1">
        <f ca="1">$CX238*(1-Surge_Predicted_Impact!$C$145)</f>
        <v>0.13183946228221122</v>
      </c>
      <c r="CZ238" s="1">
        <f ca="1">$CX238*(1+Surge_Predicted_Impact!$C$145)</f>
        <v>0.21973243713701873</v>
      </c>
      <c r="DA238" s="1">
        <f ca="1">CX238/Surge_Predicted_Impact!$C$148</f>
        <v>5.8595316569871658E-2</v>
      </c>
      <c r="DB238" s="152">
        <f>Surge_Predicted_Impact!$C$152</f>
        <v>0</v>
      </c>
    </row>
    <row r="239" spans="2:106" x14ac:dyDescent="0.25">
      <c r="B239" s="30">
        <f t="shared" si="81"/>
        <v>44128</v>
      </c>
      <c r="C239" s="18">
        <f ca="1">INDIRECT(_xlfn.CONCAT(EpidemiologicalModel_Selection!$C$2,"!",EpidemiologicalModel_Selection!$C$5,ROW()-1))</f>
        <v>73743.768379240399</v>
      </c>
      <c r="D239" s="18">
        <f ca="1">INDIRECT(_xlfn.CONCAT(EpidemiologicalModel_Selection!$C$2,"!",EpidemiologicalModel_Selection!$C$3,ROW()-1))</f>
        <v>0.42209404844578319</v>
      </c>
      <c r="E239" s="37">
        <f ca="1">INDIRECT(_xlfn.CONCAT(EpidemiologicalModel_Selection!$C$2,"!",EpidemiologicalModel_Selection!$C$4,ROW()-1))</f>
        <v>3.843710626097163E-3</v>
      </c>
      <c r="F239" s="37">
        <f ca="1">E239*Surge_Predicted_Impact!$D$53</f>
        <v>3.2594666109303944E-4</v>
      </c>
      <c r="G239" s="6">
        <f t="shared" ca="1" si="82"/>
        <v>3.8200822405302817E-3</v>
      </c>
      <c r="H239" s="24">
        <f ca="1">H238*(1-1/Surge_Predicted_Impact!$C$60)+F239</f>
        <v>3.8200822405302817E-3</v>
      </c>
      <c r="I239" s="24">
        <f ca="1">(1-Surge_Predicted_Impact!$C$68)*Calculation!O238</f>
        <v>3.3304796807916918E-4</v>
      </c>
      <c r="J239" s="24">
        <f ca="1">I239+(J238*(1-1/Surge_Predicted_Impact!$C$63))</f>
        <v>3.9566623126734606E-3</v>
      </c>
      <c r="K239" s="24">
        <f ca="1">(1/Surge_Predicted_Impact!$C$62)*Calculation!L238</f>
        <v>1.5503755140036126E-4</v>
      </c>
      <c r="L239" s="24">
        <f ca="1">M239+L238*(1-1/Surge_Predicted_Impact!$C$62)</f>
        <v>1.7423126874145068E-3</v>
      </c>
      <c r="M239" s="1">
        <f ca="1">E239*Surge_Predicted_Impact!$D$55</f>
        <v>3.6899622010532802E-5</v>
      </c>
      <c r="N239" s="6">
        <f ca="1">N238*(1-1/Surge_Predicted_Impact!$C$64)+K239</f>
        <v>2.3708792977517384E-3</v>
      </c>
      <c r="O239" s="24">
        <f ca="1">N238*1/Surge_Predicted_Impact!$C$64</f>
        <v>3.165488209073396E-4</v>
      </c>
      <c r="P239" s="1">
        <f ca="1">E239*Surge_Predicted_Impact!$D$54</f>
        <v>2.5214741707197384E-4</v>
      </c>
      <c r="Q239" s="1">
        <f ca="1">Q238*(1-1/Surge_Predicted_Impact!$C$61)+P239</f>
        <v>2.7689369578089894E-2</v>
      </c>
      <c r="R239" s="6">
        <f t="shared" ca="1" si="83"/>
        <v>3.3388344578177867E-2</v>
      </c>
      <c r="S239" s="1">
        <f ca="1">E239*Surge_Predicted_Impact!$D$56</f>
        <v>1.84498110052664E-7</v>
      </c>
      <c r="T239" s="6">
        <f ca="1">T238*(1-1/Surge_Predicted_Impact!$C$65)+S239</f>
        <v>4.6760287818623015E-6</v>
      </c>
      <c r="U239" s="1">
        <f ca="1">E239*Surge_Predicted_Impact!$D$57</f>
        <v>2.951969760842624E-7</v>
      </c>
      <c r="V239" s="6">
        <f ca="1">U238*(1-1/Surge_Predicted_Impact!$C$66)+U239</f>
        <v>2.951969760842624E-7</v>
      </c>
      <c r="W239" s="5">
        <f>Surge_Predicted_Impact!$C$72</f>
        <v>0</v>
      </c>
      <c r="X239" s="160">
        <f>Surge_Predicted_Impact!$C$73</f>
        <v>0</v>
      </c>
      <c r="Y239" s="5">
        <f>Surge_Predicted_Impact!$C$74</f>
        <v>0</v>
      </c>
      <c r="Z239" s="5">
        <f>Surge_Predicted_Impact!$C$75</f>
        <v>0</v>
      </c>
      <c r="AA239" s="5">
        <f>Surge_Predicted_Impact!$C$76</f>
        <v>0</v>
      </c>
      <c r="AC239" s="18">
        <f ca="1">_xlfn.CEILING.MATH(G239/Surge_Predicted_Impact!$C$92)*(24/Surge_Predicted_Impact!$C$89)*(7/Surge_Predicted_Impact!$C$90)</f>
        <v>5.25</v>
      </c>
      <c r="AD239" s="18">
        <f ca="1">_xlfn.CEILING.MATH(R239/Surge_Predicted_Impact!$C$93)*(24/Surge_Predicted_Impact!$C$89)*(7/Surge_Predicted_Impact!$C$90)</f>
        <v>5.25</v>
      </c>
      <c r="AE239" s="1">
        <f t="shared" ca="1" si="88"/>
        <v>10.5</v>
      </c>
      <c r="AF239" s="1">
        <f ca="1">_xlfn.CEILING.MATH(N239/Surge_Predicted_Impact!$C$94)*24/Surge_Predicted_Impact!$C$89*7/Surge_Predicted_Impact!$C$90</f>
        <v>5.25</v>
      </c>
      <c r="AG239" s="1">
        <f ca="1">_xlfn.CEILING.MATH(T239/Surge_Predicted_Impact!$C$95)*24/Surge_Predicted_Impact!$C$89*7/Surge_Predicted_Impact!$C$90</f>
        <v>5.25</v>
      </c>
      <c r="AH239" s="1">
        <f ca="1">_xlfn.CEILING.MATH(V239/Surge_Predicted_Impact!$C$96)*24/Surge_Predicted_Impact!$C$89*7/Surge_Predicted_Impact!$C$90</f>
        <v>5.25</v>
      </c>
      <c r="AI239" s="18">
        <f t="shared" ca="1" si="89"/>
        <v>26.25</v>
      </c>
      <c r="AJ239" s="41"/>
      <c r="AK239" s="23">
        <f ca="1">_xlfn.CEILING.MATH(G239/Surge_Predicted_Impact!$C$103)*24/Surge_Predicted_Impact!$C$100*7/Surge_Predicted_Impact!$C$101</f>
        <v>5.25</v>
      </c>
      <c r="AL239" s="23">
        <f ca="1">_xlfn.CEILING.MATH(R239/Surge_Predicted_Impact!$C$104)*24/Surge_Predicted_Impact!$C$100*7/Surge_Predicted_Impact!$C$101</f>
        <v>5.25</v>
      </c>
      <c r="AM239" s="23">
        <f ca="1">_xlfn.CEILING.MATH(N239/Surge_Predicted_Impact!$C$105)*24/Surge_Predicted_Impact!$C$100*7/Surge_Predicted_Impact!$C$101</f>
        <v>5.25</v>
      </c>
      <c r="AN239" s="23">
        <f ca="1">_xlfn.CEILING.MATH(T239/Surge_Predicted_Impact!$C$106)*24/Surge_Predicted_Impact!$C$100*7/Surge_Predicted_Impact!$C$101</f>
        <v>5.25</v>
      </c>
      <c r="AO239" s="23">
        <f ca="1">_xlfn.CEILING.MATH(V239/Surge_Predicted_Impact!$C$107)*24/Surge_Predicted_Impact!$C$100*7/Surge_Predicted_Impact!$C$101</f>
        <v>5.25</v>
      </c>
      <c r="AP239" s="1">
        <f t="shared" ca="1" si="90"/>
        <v>26.25</v>
      </c>
      <c r="AQ239" s="3"/>
      <c r="AR239" s="38">
        <f ca="1">G239/Surge_Predicted_Impact!$C$81</f>
        <v>1.2733607468434272E-3</v>
      </c>
      <c r="AS239" s="38">
        <f ca="1">$R239/Surge_Predicted_Impact!$C$82</f>
        <v>1.6694172289088934E-2</v>
      </c>
      <c r="AT239" s="38">
        <f t="shared" ca="1" si="91"/>
        <v>1.7967533035932362E-2</v>
      </c>
      <c r="AU239" s="38">
        <f ca="1">N239/Surge_Predicted_Impact!$C$83</f>
        <v>1.1854396488758692E-3</v>
      </c>
      <c r="AV239" s="38">
        <f ca="1">T239/Surge_Predicted_Impact!$C$84</f>
        <v>2.3380143909311507E-6</v>
      </c>
      <c r="AW239" s="38">
        <f ca="1">V239/Surge_Predicted_Impact!$C$85</f>
        <v>7.37992440210656E-8</v>
      </c>
      <c r="AX239" s="38">
        <f t="shared" ca="1" si="92"/>
        <v>1.915538449844318E-2</v>
      </c>
      <c r="AZ239" s="1">
        <f ca="1">(AE239-BA238)*Surge_Predicted_Impact!$C$124</f>
        <v>9.2034273084259835E-2</v>
      </c>
      <c r="BA239" s="1">
        <f ca="1">BA238*(1-1/Surge_Predicted_Impact!$C$125)+AZ239</f>
        <v>1.2959946295458469</v>
      </c>
      <c r="BB239" s="37">
        <f t="shared" ca="1" si="93"/>
        <v>11.795994629545847</v>
      </c>
      <c r="BC239" s="1">
        <f ca="1">(AF239-BD238)*Surge_Predicted_Impact!$C$124</f>
        <v>4.6041250649929318E-2</v>
      </c>
      <c r="BD239" s="1">
        <f ca="1">BD238*(1-1/Surge_Predicted_Impact!$C$125)+BC239</f>
        <v>0.6457822617279213</v>
      </c>
      <c r="BE239" s="37">
        <f t="shared" ca="1" si="94"/>
        <v>5.8957822617279216</v>
      </c>
      <c r="BF239" s="1">
        <f ca="1">(AI239-BG238)*Surge_Predicted_Impact!$C$124</f>
        <v>0.2301807861346131</v>
      </c>
      <c r="BG239" s="1">
        <f ca="1">BG238*(1-1/Surge_Predicted_Impact!$C$125)+BF239</f>
        <v>3.2312506450633984</v>
      </c>
      <c r="BH239" s="37">
        <f t="shared" ca="1" si="95"/>
        <v>29.481250645063398</v>
      </c>
      <c r="BJ239" s="1">
        <f ca="1">(AT239-BK238)*Surge_Predicted_Impact!$C$124</f>
        <v>8.368962258468379E-5</v>
      </c>
      <c r="BK239" s="1">
        <f ca="1">BK238*(1-1/Surge_Predicted_Impact!$C$125)+BJ239</f>
        <v>8.9966482016583822E-3</v>
      </c>
      <c r="BL239" s="37">
        <f t="shared" ca="1" si="96"/>
        <v>2.6964181237590742E-2</v>
      </c>
      <c r="BM239" s="1">
        <f ca="1">(AU239-BN238)*Surge_Predicted_Impact!$C$124</f>
        <v>5.0352197528267119E-6</v>
      </c>
      <c r="BN239" s="1">
        <f ca="1">BN238*(1-1/Surge_Predicted_Impact!$C$125)+BM239</f>
        <v>6.382444880893678E-4</v>
      </c>
      <c r="BO239" s="37">
        <f t="shared" ca="1" si="97"/>
        <v>1.823684136965237E-3</v>
      </c>
      <c r="BP239" s="1">
        <f ca="1">(AX239-AY238)*Surge_Predicted_Impact!$C$124</f>
        <v>1.915538449844318E-4</v>
      </c>
      <c r="BQ239" s="1">
        <f ca="1">BQ238*(1-1/Surge_Predicted_Impact!$C$125)+BP239</f>
        <v>1.7686849302467618E-2</v>
      </c>
      <c r="BR239" s="1">
        <f t="shared" ca="1" si="98"/>
        <v>3.6842233800910798E-2</v>
      </c>
      <c r="BS239" s="1">
        <f ca="1">(AP239-AQ238)*Surge_Predicted_Impact!$C$124</f>
        <v>0.26250000000000001</v>
      </c>
      <c r="BT239" s="1">
        <f ca="1">BT238*(1-1/Surge_Predicted_Impact!$C$125)+BS239</f>
        <v>3.6863604524192786</v>
      </c>
      <c r="BU239" s="1">
        <f t="shared" ca="1" si="99"/>
        <v>29.936360452419279</v>
      </c>
      <c r="BW239" s="1">
        <f>Surge_Predicted_Impact!$C$112</f>
        <v>0</v>
      </c>
      <c r="BX239" s="1">
        <f>Surge_Predicted_Impact!$C$113</f>
        <v>0</v>
      </c>
      <c r="BY239" s="152">
        <f>Surge_Predicted_Impact!$C$114</f>
        <v>0</v>
      </c>
      <c r="BZ239" s="152">
        <f>Surge_Predicted_Impact!$C$115</f>
        <v>0</v>
      </c>
      <c r="CA239" s="152">
        <f t="shared" si="100"/>
        <v>0</v>
      </c>
      <c r="CB239" s="1">
        <f>Surge_Predicted_Impact!$C$117</f>
        <v>0</v>
      </c>
      <c r="CC239" s="1">
        <f>Surge_Predicted_Impact!$C$118</f>
        <v>0</v>
      </c>
      <c r="CD239" s="1">
        <f>Surge_Predicted_Impact!$C$119</f>
        <v>0</v>
      </c>
      <c r="CE239" s="1">
        <f t="shared" si="101"/>
        <v>0</v>
      </c>
      <c r="CF239" s="152">
        <f>Surge_Predicted_Impact!$C$120</f>
        <v>0</v>
      </c>
      <c r="CH239" s="1">
        <f ca="1">D239*Surge_Predicted_Impact!$C$135</f>
        <v>4.2209404844578318</v>
      </c>
      <c r="CI239" s="18">
        <f ca="1">(C239-C238)*Surge_Predicted_Impact!$C$135</f>
        <v>3.8437106268247589E-2</v>
      </c>
      <c r="CJ239" s="18">
        <f ca="1">CJ238*(1- 1/Surge_Predicted_Impact!$C$137)+CI239</f>
        <v>0.97417266296419569</v>
      </c>
      <c r="CK239" s="18">
        <f t="shared" ca="1" si="79"/>
        <v>0.9357355566959481</v>
      </c>
      <c r="CL239" s="1">
        <f ca="1">CJ239*(1-Surge_Predicted_Impact!$C$136)</f>
        <v>0.8280467635195663</v>
      </c>
      <c r="CM239" s="1">
        <f ca="1">CJ239*(1+Surge_Predicted_Impact!$C$136)</f>
        <v>1.1202985624088249</v>
      </c>
      <c r="CN239" s="1">
        <f ca="1">CI239/Surge_Predicted_Impact!$C$138</f>
        <v>7.6874212536495179E-3</v>
      </c>
      <c r="CO239" s="1">
        <f ca="1">CK239/Surge_Predicted_Impact!$C$140</f>
        <v>3.7429422267837922E-2</v>
      </c>
      <c r="CP239" s="1">
        <f t="shared" ca="1" si="80"/>
        <v>4.511684352148744E-2</v>
      </c>
      <c r="CQ239" s="1">
        <f ca="1">CI239/(Surge_Predicted_Impact!$C$138 + Surge_Predicted_Impact!$C$139)</f>
        <v>6.4061843780412646E-3</v>
      </c>
      <c r="CR239" s="1">
        <f ca="1">CK239/(Surge_Predicted_Impact!$C$140 + Surge_Predicted_Impact!$C$141)</f>
        <v>3.5989829103690314E-2</v>
      </c>
      <c r="CS239" s="152">
        <f>Surge_Predicted_Impact!$C$151</f>
        <v>12000</v>
      </c>
      <c r="CT239" s="152"/>
      <c r="CU239" s="1">
        <f ca="1">Surge_Predicted_Impact!$C$146*(Calculation!E239-Calculation!H239)</f>
        <v>2.3628385566881306E-6</v>
      </c>
      <c r="CV239" s="1">
        <f ca="1">H238*1/Surge_Predicted_Impact!$C$60</f>
        <v>5.8235592990620705E-4</v>
      </c>
      <c r="CW239" s="1">
        <f ca="1">CV239*Surge_Predicted_Impact!$C$144+CU239</f>
        <v>3.1480635051998486E-5</v>
      </c>
      <c r="CX239" s="1">
        <f ca="1">CX238*(1-1/Surge_Predicted_Impact!$C$147)+CW238</f>
        <v>0.16703024454717164</v>
      </c>
      <c r="CY239" s="1">
        <f ca="1">$CX239*(1-Surge_Predicted_Impact!$C$145)</f>
        <v>0.12527268341037873</v>
      </c>
      <c r="CZ239" s="1">
        <f ca="1">$CX239*(1+Surge_Predicted_Impact!$C$145)</f>
        <v>0.20878780568396454</v>
      </c>
      <c r="DA239" s="1">
        <f ca="1">CX239/Surge_Predicted_Impact!$C$148</f>
        <v>5.5676748182390545E-2</v>
      </c>
      <c r="DB239" s="152">
        <f>Surge_Predicted_Impact!$C$152</f>
        <v>0</v>
      </c>
    </row>
    <row r="240" spans="2:106" x14ac:dyDescent="0.25">
      <c r="B240" s="30">
        <f t="shared" si="81"/>
        <v>44129</v>
      </c>
      <c r="C240" s="18">
        <f ca="1">INDIRECT(_xlfn.CONCAT(EpidemiologicalModel_Selection!$C$2,"!",EpidemiologicalModel_Selection!$C$5,ROW()-1))</f>
        <v>73743.771981195663</v>
      </c>
      <c r="D240" s="18">
        <f ca="1">INDIRECT(_xlfn.CONCAT(EpidemiologicalModel_Selection!$C$2,"!",EpidemiologicalModel_Selection!$C$3,ROW()-1))</f>
        <v>0.39554642882567631</v>
      </c>
      <c r="E240" s="37">
        <f ca="1">INDIRECT(_xlfn.CONCAT(EpidemiologicalModel_Selection!$C$2,"!",EpidemiologicalModel_Selection!$C$4,ROW()-1))</f>
        <v>3.601955269004975E-3</v>
      </c>
      <c r="F240" s="37">
        <f ca="1">E240*Surge_Predicted_Impact!$D$53</f>
        <v>3.0544580681162191E-4</v>
      </c>
      <c r="G240" s="6">
        <f t="shared" ca="1" si="82"/>
        <v>3.5798020129804353E-3</v>
      </c>
      <c r="H240" s="24">
        <f ca="1">H239*(1-1/Surge_Predicted_Impact!$C$60)+F240</f>
        <v>3.5798020129804353E-3</v>
      </c>
      <c r="I240" s="24">
        <f ca="1">(1-Surge_Predicted_Impact!$C$68)*Calculation!O239</f>
        <v>3.1180058859372952E-4</v>
      </c>
      <c r="J240" s="24">
        <f ca="1">I240+(J239*(1-1/Surge_Predicted_Impact!$C$63))</f>
        <v>3.7032254280281243E-3</v>
      </c>
      <c r="K240" s="24">
        <f ca="1">(1/Surge_Predicted_Impact!$C$62)*Calculation!L239</f>
        <v>1.4519272395120889E-4</v>
      </c>
      <c r="L240" s="24">
        <f ca="1">M240+L239*(1-1/Surge_Predicted_Impact!$C$62)</f>
        <v>1.6316987340457456E-3</v>
      </c>
      <c r="M240" s="1">
        <f ca="1">E240*Surge_Predicted_Impact!$D$55</f>
        <v>3.4578770582447793E-5</v>
      </c>
      <c r="N240" s="6">
        <f ca="1">N239*(1-1/Surge_Predicted_Impact!$C$64)+K240</f>
        <v>2.21971210948398E-3</v>
      </c>
      <c r="O240" s="24">
        <f ca="1">N239*1/Surge_Predicted_Impact!$C$64</f>
        <v>2.963599122189673E-4</v>
      </c>
      <c r="P240" s="1">
        <f ca="1">E240*Surge_Predicted_Impact!$D$54</f>
        <v>2.3628826564672632E-4</v>
      </c>
      <c r="Q240" s="1">
        <f ca="1">Q239*(1-1/Surge_Predicted_Impact!$C$61)+P240</f>
        <v>2.5947845731015915E-2</v>
      </c>
      <c r="R240" s="6">
        <f t="shared" ca="1" si="83"/>
        <v>3.1282769893089785E-2</v>
      </c>
      <c r="S240" s="1">
        <f ca="1">E240*Surge_Predicted_Impact!$D$56</f>
        <v>1.7289385291223898E-7</v>
      </c>
      <c r="T240" s="6">
        <f ca="1">T239*(1-1/Surge_Predicted_Impact!$C$65)+S240</f>
        <v>4.3813197565883101E-6</v>
      </c>
      <c r="U240" s="1">
        <f ca="1">E240*Surge_Predicted_Impact!$D$57</f>
        <v>2.7663016465958235E-7</v>
      </c>
      <c r="V240" s="6">
        <f ca="1">U239*(1-1/Surge_Predicted_Impact!$C$66)+U240</f>
        <v>2.7663016465958235E-7</v>
      </c>
      <c r="W240" s="5">
        <f>Surge_Predicted_Impact!$C$72</f>
        <v>0</v>
      </c>
      <c r="X240" s="160">
        <f>Surge_Predicted_Impact!$C$73</f>
        <v>0</v>
      </c>
      <c r="Y240" s="5">
        <f>Surge_Predicted_Impact!$C$74</f>
        <v>0</v>
      </c>
      <c r="Z240" s="5">
        <f>Surge_Predicted_Impact!$C$75</f>
        <v>0</v>
      </c>
      <c r="AA240" s="5">
        <f>Surge_Predicted_Impact!$C$76</f>
        <v>0</v>
      </c>
      <c r="AC240" s="18">
        <f ca="1">_xlfn.CEILING.MATH(G240/Surge_Predicted_Impact!$C$92)*(24/Surge_Predicted_Impact!$C$89)*(7/Surge_Predicted_Impact!$C$90)</f>
        <v>5.25</v>
      </c>
      <c r="AD240" s="18">
        <f ca="1">_xlfn.CEILING.MATH(R240/Surge_Predicted_Impact!$C$93)*(24/Surge_Predicted_Impact!$C$89)*(7/Surge_Predicted_Impact!$C$90)</f>
        <v>5.25</v>
      </c>
      <c r="AE240" s="1">
        <f t="shared" ca="1" si="88"/>
        <v>10.5</v>
      </c>
      <c r="AF240" s="1">
        <f ca="1">_xlfn.CEILING.MATH(N240/Surge_Predicted_Impact!$C$94)*24/Surge_Predicted_Impact!$C$89*7/Surge_Predicted_Impact!$C$90</f>
        <v>5.25</v>
      </c>
      <c r="AG240" s="1">
        <f ca="1">_xlfn.CEILING.MATH(T240/Surge_Predicted_Impact!$C$95)*24/Surge_Predicted_Impact!$C$89*7/Surge_Predicted_Impact!$C$90</f>
        <v>5.25</v>
      </c>
      <c r="AH240" s="1">
        <f ca="1">_xlfn.CEILING.MATH(V240/Surge_Predicted_Impact!$C$96)*24/Surge_Predicted_Impact!$C$89*7/Surge_Predicted_Impact!$C$90</f>
        <v>5.25</v>
      </c>
      <c r="AI240" s="18">
        <f t="shared" ca="1" si="89"/>
        <v>26.25</v>
      </c>
      <c r="AJ240" s="41"/>
      <c r="AK240" s="23">
        <f ca="1">_xlfn.CEILING.MATH(G240/Surge_Predicted_Impact!$C$103)*24/Surge_Predicted_Impact!$C$100*7/Surge_Predicted_Impact!$C$101</f>
        <v>5.25</v>
      </c>
      <c r="AL240" s="23">
        <f ca="1">_xlfn.CEILING.MATH(R240/Surge_Predicted_Impact!$C$104)*24/Surge_Predicted_Impact!$C$100*7/Surge_Predicted_Impact!$C$101</f>
        <v>5.25</v>
      </c>
      <c r="AM240" s="23">
        <f ca="1">_xlfn.CEILING.MATH(N240/Surge_Predicted_Impact!$C$105)*24/Surge_Predicted_Impact!$C$100*7/Surge_Predicted_Impact!$C$101</f>
        <v>5.25</v>
      </c>
      <c r="AN240" s="23">
        <f ca="1">_xlfn.CEILING.MATH(T240/Surge_Predicted_Impact!$C$106)*24/Surge_Predicted_Impact!$C$100*7/Surge_Predicted_Impact!$C$101</f>
        <v>5.25</v>
      </c>
      <c r="AO240" s="23">
        <f ca="1">_xlfn.CEILING.MATH(V240/Surge_Predicted_Impact!$C$107)*24/Surge_Predicted_Impact!$C$100*7/Surge_Predicted_Impact!$C$101</f>
        <v>5.25</v>
      </c>
      <c r="AP240" s="1">
        <f t="shared" ca="1" si="90"/>
        <v>26.25</v>
      </c>
      <c r="AQ240" s="3"/>
      <c r="AR240" s="38">
        <f ca="1">G240/Surge_Predicted_Impact!$C$81</f>
        <v>1.1932673376601451E-3</v>
      </c>
      <c r="AS240" s="38">
        <f ca="1">$R240/Surge_Predicted_Impact!$C$82</f>
        <v>1.5641384946544892E-2</v>
      </c>
      <c r="AT240" s="38">
        <f t="shared" ca="1" si="91"/>
        <v>1.6834652284205037E-2</v>
      </c>
      <c r="AU240" s="38">
        <f ca="1">N240/Surge_Predicted_Impact!$C$83</f>
        <v>1.10985605474199E-3</v>
      </c>
      <c r="AV240" s="38">
        <f ca="1">T240/Surge_Predicted_Impact!$C$84</f>
        <v>2.190659878294155E-6</v>
      </c>
      <c r="AW240" s="38">
        <f ca="1">V240/Surge_Predicted_Impact!$C$85</f>
        <v>6.9157541164895589E-8</v>
      </c>
      <c r="AX240" s="38">
        <f t="shared" ca="1" si="92"/>
        <v>1.7946768156366488E-2</v>
      </c>
      <c r="AZ240" s="1">
        <f ca="1">(AE240-BA239)*Surge_Predicted_Impact!$C$124</f>
        <v>9.2040053704541533E-2</v>
      </c>
      <c r="BA240" s="1">
        <f ca="1">BA239*(1-1/Surge_Predicted_Impact!$C$125)+AZ240</f>
        <v>1.295463638282828</v>
      </c>
      <c r="BB240" s="37">
        <f t="shared" ca="1" si="93"/>
        <v>11.795463638282827</v>
      </c>
      <c r="BC240" s="1">
        <f ca="1">(AF240-BD239)*Surge_Predicted_Impact!$C$124</f>
        <v>4.6042177382720782E-2</v>
      </c>
      <c r="BD240" s="1">
        <f ca="1">BD239*(1-1/Surge_Predicted_Impact!$C$125)+BC240</f>
        <v>0.6456971347015048</v>
      </c>
      <c r="BE240" s="37">
        <f t="shared" ca="1" si="94"/>
        <v>5.8956971347015052</v>
      </c>
      <c r="BF240" s="1">
        <f ca="1">(AI240-BG239)*Surge_Predicted_Impact!$C$124</f>
        <v>0.23018749354936602</v>
      </c>
      <c r="BG240" s="1">
        <f ca="1">BG239*(1-1/Surge_Predicted_Impact!$C$125)+BF240</f>
        <v>3.2306345211082363</v>
      </c>
      <c r="BH240" s="37">
        <f t="shared" ca="1" si="95"/>
        <v>29.480634521108236</v>
      </c>
      <c r="BJ240" s="1">
        <f ca="1">(AT240-BK239)*Surge_Predicted_Impact!$C$124</f>
        <v>7.8380040825466548E-5</v>
      </c>
      <c r="BK240" s="1">
        <f ca="1">BK239*(1-1/Surge_Predicted_Impact!$C$125)+BJ240</f>
        <v>8.4324105137939635E-3</v>
      </c>
      <c r="BL240" s="37">
        <f t="shared" ca="1" si="96"/>
        <v>2.5267062797999E-2</v>
      </c>
      <c r="BM240" s="1">
        <f ca="1">(AU240-BN239)*Surge_Predicted_Impact!$C$124</f>
        <v>4.7161156665262221E-6</v>
      </c>
      <c r="BN240" s="1">
        <f ca="1">BN239*(1-1/Surge_Predicted_Impact!$C$125)+BM240</f>
        <v>5.9737171174951064E-4</v>
      </c>
      <c r="BO240" s="37">
        <f t="shared" ca="1" si="97"/>
        <v>1.7072277664915007E-3</v>
      </c>
      <c r="BP240" s="1">
        <f ca="1">(AX240-AY239)*Surge_Predicted_Impact!$C$124</f>
        <v>1.7946768156366488E-4</v>
      </c>
      <c r="BQ240" s="1">
        <f ca="1">BQ239*(1-1/Surge_Predicted_Impact!$C$125)+BP240</f>
        <v>1.6602970605283596E-2</v>
      </c>
      <c r="BR240" s="1">
        <f t="shared" ca="1" si="98"/>
        <v>3.4549738761650087E-2</v>
      </c>
      <c r="BS240" s="1">
        <f ca="1">(AP240-AQ239)*Surge_Predicted_Impact!$C$124</f>
        <v>0.26250000000000001</v>
      </c>
      <c r="BT240" s="1">
        <f ca="1">BT239*(1-1/Surge_Predicted_Impact!$C$125)+BS240</f>
        <v>3.6855489915321877</v>
      </c>
      <c r="BU240" s="1">
        <f t="shared" ca="1" si="99"/>
        <v>29.935548991532187</v>
      </c>
      <c r="BW240" s="1">
        <f>Surge_Predicted_Impact!$C$112</f>
        <v>0</v>
      </c>
      <c r="BX240" s="1">
        <f>Surge_Predicted_Impact!$C$113</f>
        <v>0</v>
      </c>
      <c r="BY240" s="152">
        <f>Surge_Predicted_Impact!$C$114</f>
        <v>0</v>
      </c>
      <c r="BZ240" s="152">
        <f>Surge_Predicted_Impact!$C$115</f>
        <v>0</v>
      </c>
      <c r="CA240" s="152">
        <f t="shared" si="100"/>
        <v>0</v>
      </c>
      <c r="CB240" s="1">
        <f>Surge_Predicted_Impact!$C$117</f>
        <v>0</v>
      </c>
      <c r="CC240" s="1">
        <f>Surge_Predicted_Impact!$C$118</f>
        <v>0</v>
      </c>
      <c r="CD240" s="1">
        <f>Surge_Predicted_Impact!$C$119</f>
        <v>0</v>
      </c>
      <c r="CE240" s="1">
        <f t="shared" si="101"/>
        <v>0</v>
      </c>
      <c r="CF240" s="152">
        <f>Surge_Predicted_Impact!$C$120</f>
        <v>0</v>
      </c>
      <c r="CH240" s="1">
        <f ca="1">D240*Surge_Predicted_Impact!$C$135</f>
        <v>3.955464288256763</v>
      </c>
      <c r="CI240" s="18">
        <f ca="1">(C240-C239)*Surge_Predicted_Impact!$C$135</f>
        <v>3.6019552644575015E-2</v>
      </c>
      <c r="CJ240" s="18">
        <f ca="1">CJ239*(1- 1/Surge_Predicted_Impact!$C$137)+CI240</f>
        <v>0.91277494931235115</v>
      </c>
      <c r="CK240" s="18">
        <f t="shared" ca="1" si="79"/>
        <v>0.87675539666777613</v>
      </c>
      <c r="CL240" s="1">
        <f ca="1">CJ240*(1-Surge_Predicted_Impact!$C$136)</f>
        <v>0.77585870691549841</v>
      </c>
      <c r="CM240" s="1">
        <f ca="1">CJ240*(1+Surge_Predicted_Impact!$C$136)</f>
        <v>1.0496911917092038</v>
      </c>
      <c r="CN240" s="1">
        <f ca="1">CI240/Surge_Predicted_Impact!$C$138</f>
        <v>7.2039105289150029E-3</v>
      </c>
      <c r="CO240" s="1">
        <f ca="1">CK240/Surge_Predicted_Impact!$C$140</f>
        <v>3.5070215866711045E-2</v>
      </c>
      <c r="CP240" s="1">
        <f t="shared" ca="1" si="80"/>
        <v>4.2274126395626048E-2</v>
      </c>
      <c r="CQ240" s="1">
        <f ca="1">CI240/(Surge_Predicted_Impact!$C$138 + Surge_Predicted_Impact!$C$139)</f>
        <v>6.0032587740958361E-3</v>
      </c>
      <c r="CR240" s="1">
        <f ca="1">CK240/(Surge_Predicted_Impact!$C$140 + Surge_Predicted_Impact!$C$141)</f>
        <v>3.3721361410299085E-2</v>
      </c>
      <c r="CS240" s="152">
        <f>Surge_Predicted_Impact!$C$151</f>
        <v>12000</v>
      </c>
      <c r="CT240" s="152"/>
      <c r="CU240" s="1">
        <f ca="1">Surge_Predicted_Impact!$C$146*(Calculation!E240-Calculation!H240)</f>
        <v>2.2153256024539695E-6</v>
      </c>
      <c r="CV240" s="1">
        <f ca="1">H239*1/Surge_Predicted_Impact!$C$60</f>
        <v>5.4572603436146882E-4</v>
      </c>
      <c r="CW240" s="1">
        <f ca="1">CV240*Surge_Predicted_Impact!$C$144+CU240</f>
        <v>2.9501627320527411E-5</v>
      </c>
      <c r="CX240" s="1">
        <f ca="1">CX239*(1-1/Surge_Predicted_Impact!$C$147)+CW239</f>
        <v>0.15871021295486507</v>
      </c>
      <c r="CY240" s="1">
        <f ca="1">$CX240*(1-Surge_Predicted_Impact!$C$145)</f>
        <v>0.11903265971614879</v>
      </c>
      <c r="CZ240" s="1">
        <f ca="1">$CX240*(1+Surge_Predicted_Impact!$C$145)</f>
        <v>0.19838776619358134</v>
      </c>
      <c r="DA240" s="1">
        <f ca="1">CX240/Surge_Predicted_Impact!$C$148</f>
        <v>5.2903404318288355E-2</v>
      </c>
      <c r="DB240" s="152">
        <f>Surge_Predicted_Impact!$C$152</f>
        <v>0</v>
      </c>
    </row>
    <row r="241" spans="2:106" x14ac:dyDescent="0.25">
      <c r="B241" s="30">
        <f t="shared" si="81"/>
        <v>44130</v>
      </c>
      <c r="C241" s="18">
        <f ca="1">INDIRECT(_xlfn.CONCAT(EpidemiologicalModel_Selection!$C$2,"!",EpidemiologicalModel_Selection!$C$5,ROW()-1))</f>
        <v>73743.775356601356</v>
      </c>
      <c r="D241" s="18">
        <f ca="1">INDIRECT(_xlfn.CONCAT(EpidemiologicalModel_Selection!$C$2,"!",EpidemiologicalModel_Selection!$C$3,ROW()-1))</f>
        <v>0.37066851817800955</v>
      </c>
      <c r="E241" s="37">
        <f ca="1">INDIRECT(_xlfn.CONCAT(EpidemiologicalModel_Selection!$C$2,"!",EpidemiologicalModel_Selection!$C$4,ROW()-1))</f>
        <v>3.3754056970792591E-3</v>
      </c>
      <c r="F241" s="37">
        <f ca="1">E241*Surge_Predicted_Impact!$D$53</f>
        <v>2.8623440311232115E-4</v>
      </c>
      <c r="G241" s="6">
        <f t="shared" ca="1" si="82"/>
        <v>3.354636128524123E-3</v>
      </c>
      <c r="H241" s="24">
        <f ca="1">H240*(1-1/Surge_Predicted_Impact!$C$60)+F241</f>
        <v>3.354636128524123E-3</v>
      </c>
      <c r="I241" s="24">
        <f ca="1">(1-Surge_Predicted_Impact!$C$68)*Calculation!O240</f>
        <v>2.9191451353568278E-4</v>
      </c>
      <c r="J241" s="24">
        <f ca="1">I241+(J240*(1-1/Surge_Predicted_Impact!$C$63))</f>
        <v>3.4661077375597892E-3</v>
      </c>
      <c r="K241" s="24">
        <f ca="1">(1/Surge_Predicted_Impact!$C$62)*Calculation!L240</f>
        <v>1.3597489450381214E-4</v>
      </c>
      <c r="L241" s="24">
        <f ca="1">M241+L240*(1-1/Surge_Predicted_Impact!$C$62)</f>
        <v>1.5281277342338944E-3</v>
      </c>
      <c r="M241" s="1">
        <f ca="1">E241*Surge_Predicted_Impact!$D$55</f>
        <v>3.240389469196092E-5</v>
      </c>
      <c r="N241" s="6">
        <f ca="1">N240*(1-1/Surge_Predicted_Impact!$C$64)+K241</f>
        <v>2.0782229903022948E-3</v>
      </c>
      <c r="O241" s="24">
        <f ca="1">N240*1/Surge_Predicted_Impact!$C$64</f>
        <v>2.774640136854975E-4</v>
      </c>
      <c r="P241" s="1">
        <f ca="1">E241*Surge_Predicted_Impact!$D$54</f>
        <v>2.2142661372839936E-4</v>
      </c>
      <c r="Q241" s="1">
        <f ca="1">Q240*(1-1/Surge_Predicted_Impact!$C$61)+P241</f>
        <v>2.4315854792528891E-2</v>
      </c>
      <c r="R241" s="6">
        <f t="shared" ca="1" si="83"/>
        <v>2.9310090264322575E-2</v>
      </c>
      <c r="S241" s="1">
        <f ca="1">E241*Surge_Predicted_Impact!$D$56</f>
        <v>1.6201947345980459E-7</v>
      </c>
      <c r="T241" s="6">
        <f ca="1">T240*(1-1/Surge_Predicted_Impact!$C$65)+S241</f>
        <v>4.1052072543892832E-6</v>
      </c>
      <c r="U241" s="1">
        <f ca="1">E241*Surge_Predicted_Impact!$D$57</f>
        <v>2.5923115753568734E-7</v>
      </c>
      <c r="V241" s="6">
        <f ca="1">U240*(1-1/Surge_Predicted_Impact!$C$66)+U241</f>
        <v>2.5923115753568734E-7</v>
      </c>
      <c r="W241" s="5">
        <f>Surge_Predicted_Impact!$C$72</f>
        <v>0</v>
      </c>
      <c r="X241" s="160">
        <f>Surge_Predicted_Impact!$C$73</f>
        <v>0</v>
      </c>
      <c r="Y241" s="5">
        <f>Surge_Predicted_Impact!$C$74</f>
        <v>0</v>
      </c>
      <c r="Z241" s="5">
        <f>Surge_Predicted_Impact!$C$75</f>
        <v>0</v>
      </c>
      <c r="AA241" s="5">
        <f>Surge_Predicted_Impact!$C$76</f>
        <v>0</v>
      </c>
      <c r="AC241" s="18">
        <f ca="1">_xlfn.CEILING.MATH(G241/Surge_Predicted_Impact!$C$92)*(24/Surge_Predicted_Impact!$C$89)*(7/Surge_Predicted_Impact!$C$90)</f>
        <v>5.25</v>
      </c>
      <c r="AD241" s="18">
        <f ca="1">_xlfn.CEILING.MATH(R241/Surge_Predicted_Impact!$C$93)*(24/Surge_Predicted_Impact!$C$89)*(7/Surge_Predicted_Impact!$C$90)</f>
        <v>5.25</v>
      </c>
      <c r="AE241" s="1">
        <f t="shared" ca="1" si="88"/>
        <v>10.5</v>
      </c>
      <c r="AF241" s="1">
        <f ca="1">_xlfn.CEILING.MATH(N241/Surge_Predicted_Impact!$C$94)*24/Surge_Predicted_Impact!$C$89*7/Surge_Predicted_Impact!$C$90</f>
        <v>5.25</v>
      </c>
      <c r="AG241" s="1">
        <f ca="1">_xlfn.CEILING.MATH(T241/Surge_Predicted_Impact!$C$95)*24/Surge_Predicted_Impact!$C$89*7/Surge_Predicted_Impact!$C$90</f>
        <v>5.25</v>
      </c>
      <c r="AH241" s="1">
        <f ca="1">_xlfn.CEILING.MATH(V241/Surge_Predicted_Impact!$C$96)*24/Surge_Predicted_Impact!$C$89*7/Surge_Predicted_Impact!$C$90</f>
        <v>5.25</v>
      </c>
      <c r="AI241" s="18">
        <f t="shared" ca="1" si="89"/>
        <v>26.25</v>
      </c>
      <c r="AJ241" s="41"/>
      <c r="AK241" s="23">
        <f ca="1">_xlfn.CEILING.MATH(G241/Surge_Predicted_Impact!$C$103)*24/Surge_Predicted_Impact!$C$100*7/Surge_Predicted_Impact!$C$101</f>
        <v>5.25</v>
      </c>
      <c r="AL241" s="23">
        <f ca="1">_xlfn.CEILING.MATH(R241/Surge_Predicted_Impact!$C$104)*24/Surge_Predicted_Impact!$C$100*7/Surge_Predicted_Impact!$C$101</f>
        <v>5.25</v>
      </c>
      <c r="AM241" s="23">
        <f ca="1">_xlfn.CEILING.MATH(N241/Surge_Predicted_Impact!$C$105)*24/Surge_Predicted_Impact!$C$100*7/Surge_Predicted_Impact!$C$101</f>
        <v>5.25</v>
      </c>
      <c r="AN241" s="23">
        <f ca="1">_xlfn.CEILING.MATH(T241/Surge_Predicted_Impact!$C$106)*24/Surge_Predicted_Impact!$C$100*7/Surge_Predicted_Impact!$C$101</f>
        <v>5.25</v>
      </c>
      <c r="AO241" s="23">
        <f ca="1">_xlfn.CEILING.MATH(V241/Surge_Predicted_Impact!$C$107)*24/Surge_Predicted_Impact!$C$100*7/Surge_Predicted_Impact!$C$101</f>
        <v>5.25</v>
      </c>
      <c r="AP241" s="1">
        <f t="shared" ca="1" si="90"/>
        <v>26.25</v>
      </c>
      <c r="AQ241" s="3"/>
      <c r="AR241" s="38">
        <f ca="1">G241/Surge_Predicted_Impact!$C$81</f>
        <v>1.1182120428413743E-3</v>
      </c>
      <c r="AS241" s="38">
        <f ca="1">$R241/Surge_Predicted_Impact!$C$82</f>
        <v>1.4655045132161287E-2</v>
      </c>
      <c r="AT241" s="38">
        <f t="shared" ca="1" si="91"/>
        <v>1.5773257175002661E-2</v>
      </c>
      <c r="AU241" s="38">
        <f ca="1">N241/Surge_Predicted_Impact!$C$83</f>
        <v>1.0391114951511474E-3</v>
      </c>
      <c r="AV241" s="38">
        <f ca="1">T241/Surge_Predicted_Impact!$C$84</f>
        <v>2.0526036271946416E-6</v>
      </c>
      <c r="AW241" s="38">
        <f ca="1">V241/Surge_Predicted_Impact!$C$85</f>
        <v>6.4807789383921835E-8</v>
      </c>
      <c r="AX241" s="38">
        <f t="shared" ca="1" si="92"/>
        <v>1.6814486081570386E-2</v>
      </c>
      <c r="AZ241" s="1">
        <f ca="1">(AE241-BA240)*Surge_Predicted_Impact!$C$124</f>
        <v>9.2045363617171735E-2</v>
      </c>
      <c r="BA241" s="1">
        <f ca="1">BA240*(1-1/Surge_Predicted_Impact!$C$125)+AZ241</f>
        <v>1.2949758848797976</v>
      </c>
      <c r="BB241" s="37">
        <f t="shared" ca="1" si="93"/>
        <v>11.794975884879797</v>
      </c>
      <c r="BC241" s="1">
        <f ca="1">(AF241-BD240)*Surge_Predicted_Impact!$C$124</f>
        <v>4.6043028652984951E-2</v>
      </c>
      <c r="BD241" s="1">
        <f ca="1">BD240*(1-1/Surge_Predicted_Impact!$C$125)+BC241</f>
        <v>0.64561893944723936</v>
      </c>
      <c r="BE241" s="37">
        <f t="shared" ca="1" si="94"/>
        <v>5.8956189394472389</v>
      </c>
      <c r="BF241" s="1">
        <f ca="1">(AI241-BG240)*Surge_Predicted_Impact!$C$124</f>
        <v>0.23019365478891765</v>
      </c>
      <c r="BG241" s="1">
        <f ca="1">BG240*(1-1/Surge_Predicted_Impact!$C$125)+BF241</f>
        <v>3.2300685672465659</v>
      </c>
      <c r="BH241" s="37">
        <f t="shared" ca="1" si="95"/>
        <v>29.480068567246565</v>
      </c>
      <c r="BJ241" s="1">
        <f ca="1">(AT241-BK240)*Surge_Predicted_Impact!$C$124</f>
        <v>7.3408466612086967E-5</v>
      </c>
      <c r="BK241" s="1">
        <f ca="1">BK240*(1-1/Surge_Predicted_Impact!$C$125)+BJ241</f>
        <v>7.903503943706482E-3</v>
      </c>
      <c r="BL241" s="37">
        <f t="shared" ca="1" si="96"/>
        <v>2.3676761118709144E-2</v>
      </c>
      <c r="BM241" s="1">
        <f ca="1">(AU241-BN240)*Surge_Predicted_Impact!$C$124</f>
        <v>4.4173978340163679E-6</v>
      </c>
      <c r="BN241" s="1">
        <f ca="1">BN240*(1-1/Surge_Predicted_Impact!$C$125)+BM241</f>
        <v>5.5911970160141906E-4</v>
      </c>
      <c r="BO241" s="37">
        <f t="shared" ca="1" si="97"/>
        <v>1.5982311967525664E-3</v>
      </c>
      <c r="BP241" s="1">
        <f ca="1">(AX241-AY240)*Surge_Predicted_Impact!$C$124</f>
        <v>1.6814486081570386E-4</v>
      </c>
      <c r="BQ241" s="1">
        <f ca="1">BQ240*(1-1/Surge_Predicted_Impact!$C$125)+BP241</f>
        <v>1.5585188994293328E-2</v>
      </c>
      <c r="BR241" s="1">
        <f t="shared" ca="1" si="98"/>
        <v>3.2399675075863714E-2</v>
      </c>
      <c r="BS241" s="1">
        <f ca="1">(AP241-AQ240)*Surge_Predicted_Impact!$C$124</f>
        <v>0.26250000000000001</v>
      </c>
      <c r="BT241" s="1">
        <f ca="1">BT240*(1-1/Surge_Predicted_Impact!$C$125)+BS241</f>
        <v>3.6847954921370318</v>
      </c>
      <c r="BU241" s="1">
        <f t="shared" ca="1" si="99"/>
        <v>29.934795492137031</v>
      </c>
      <c r="BW241" s="1">
        <f>Surge_Predicted_Impact!$C$112</f>
        <v>0</v>
      </c>
      <c r="BX241" s="1">
        <f>Surge_Predicted_Impact!$C$113</f>
        <v>0</v>
      </c>
      <c r="BY241" s="152">
        <f>Surge_Predicted_Impact!$C$114</f>
        <v>0</v>
      </c>
      <c r="BZ241" s="152">
        <f>Surge_Predicted_Impact!$C$115</f>
        <v>0</v>
      </c>
      <c r="CA241" s="152">
        <f t="shared" si="100"/>
        <v>0</v>
      </c>
      <c r="CB241" s="1">
        <f>Surge_Predicted_Impact!$C$117</f>
        <v>0</v>
      </c>
      <c r="CC241" s="1">
        <f>Surge_Predicted_Impact!$C$118</f>
        <v>0</v>
      </c>
      <c r="CD241" s="1">
        <f>Surge_Predicted_Impact!$C$119</f>
        <v>0</v>
      </c>
      <c r="CE241" s="1">
        <f t="shared" si="101"/>
        <v>0</v>
      </c>
      <c r="CF241" s="152">
        <f>Surge_Predicted_Impact!$C$120</f>
        <v>0</v>
      </c>
      <c r="CH241" s="1">
        <f ca="1">D241*Surge_Predicted_Impact!$C$135</f>
        <v>3.7066851817800957</v>
      </c>
      <c r="CI241" s="18">
        <f ca="1">(C241-C240)*Surge_Predicted_Impact!$C$135</f>
        <v>3.3754056930774823E-2</v>
      </c>
      <c r="CJ241" s="18">
        <f ca="1">CJ240*(1- 1/Surge_Predicted_Impact!$C$137)+CI241</f>
        <v>0.85525151131189092</v>
      </c>
      <c r="CK241" s="18">
        <f t="shared" ca="1" si="79"/>
        <v>0.8214974543811161</v>
      </c>
      <c r="CL241" s="1">
        <f ca="1">CJ241*(1-Surge_Predicted_Impact!$C$136)</f>
        <v>0.72696378461510724</v>
      </c>
      <c r="CM241" s="1">
        <f ca="1">CJ241*(1+Surge_Predicted_Impact!$C$136)</f>
        <v>0.98353923800867449</v>
      </c>
      <c r="CN241" s="1">
        <f ca="1">CI241/Surge_Predicted_Impact!$C$138</f>
        <v>6.7508113861549646E-3</v>
      </c>
      <c r="CO241" s="1">
        <f ca="1">CK241/Surge_Predicted_Impact!$C$140</f>
        <v>3.2859898175244644E-2</v>
      </c>
      <c r="CP241" s="1">
        <f t="shared" ca="1" si="80"/>
        <v>3.9610709561399608E-2</v>
      </c>
      <c r="CQ241" s="1">
        <f ca="1">CI241/(Surge_Predicted_Impact!$C$138 + Surge_Predicted_Impact!$C$139)</f>
        <v>5.6256761551291374E-3</v>
      </c>
      <c r="CR241" s="1">
        <f ca="1">CK241/(Surge_Predicted_Impact!$C$140 + Surge_Predicted_Impact!$C$141)</f>
        <v>3.1596055937735235E-2</v>
      </c>
      <c r="CS241" s="152">
        <f>Surge_Predicted_Impact!$C$151</f>
        <v>12000</v>
      </c>
      <c r="CT241" s="152"/>
      <c r="CU241" s="1">
        <f ca="1">Surge_Predicted_Impact!$C$146*(Calculation!E241-Calculation!H241)</f>
        <v>2.076956855513604E-6</v>
      </c>
      <c r="CV241" s="1">
        <f ca="1">H240*1/Surge_Predicted_Impact!$C$60</f>
        <v>5.1140028756863358E-4</v>
      </c>
      <c r="CW241" s="1">
        <f ca="1">CV241*Surge_Predicted_Impact!$C$144+CU241</f>
        <v>2.7646971233945284E-5</v>
      </c>
      <c r="CX241" s="1">
        <f ca="1">CX240*(1-1/Surge_Predicted_Impact!$C$147)+CW240</f>
        <v>0.15080420393444233</v>
      </c>
      <c r="CY241" s="1">
        <f ca="1">$CX241*(1-Surge_Predicted_Impact!$C$145)</f>
        <v>0.11310315295083175</v>
      </c>
      <c r="CZ241" s="1">
        <f ca="1">$CX241*(1+Surge_Predicted_Impact!$C$145)</f>
        <v>0.18850525491805292</v>
      </c>
      <c r="DA241" s="1">
        <f ca="1">CX241/Surge_Predicted_Impact!$C$148</f>
        <v>5.0268067978147445E-2</v>
      </c>
      <c r="DB241" s="152">
        <f>Surge_Predicted_Impact!$C$152</f>
        <v>0</v>
      </c>
    </row>
    <row r="242" spans="2:106" x14ac:dyDescent="0.25">
      <c r="B242" s="30">
        <f t="shared" si="81"/>
        <v>44131</v>
      </c>
      <c r="C242" s="18">
        <f ca="1">INDIRECT(_xlfn.CONCAT(EpidemiologicalModel_Selection!$C$2,"!",EpidemiologicalModel_Selection!$C$5,ROW()-1))</f>
        <v>73743.77851970683</v>
      </c>
      <c r="D242" s="18">
        <f ca="1">INDIRECT(_xlfn.CONCAT(EpidemiologicalModel_Selection!$C$2,"!",EpidemiologicalModel_Selection!$C$3,ROW()-1))</f>
        <v>0.34735530092593619</v>
      </c>
      <c r="E242" s="37">
        <f ca="1">INDIRECT(_xlfn.CONCAT(EpidemiologicalModel_Selection!$C$2,"!",EpidemiologicalModel_Selection!$C$4,ROW()-1))</f>
        <v>3.1631054751414919E-3</v>
      </c>
      <c r="F242" s="37">
        <f ca="1">E242*Surge_Predicted_Impact!$D$53</f>
        <v>2.6823134429199852E-4</v>
      </c>
      <c r="G242" s="6">
        <f t="shared" ca="1" si="82"/>
        <v>3.1436337401698185E-3</v>
      </c>
      <c r="H242" s="24">
        <f ca="1">H241*(1-1/Surge_Predicted_Impact!$C$60)+F242</f>
        <v>3.1436337401698185E-3</v>
      </c>
      <c r="I242" s="24">
        <f ca="1">(1-Surge_Predicted_Impact!$C$68)*Calculation!O241</f>
        <v>2.7330205348021505E-4</v>
      </c>
      <c r="J242" s="24">
        <f ca="1">I242+(J241*(1-1/Surge_Predicted_Impact!$C$63))</f>
        <v>3.2442515428171776E-3</v>
      </c>
      <c r="K242" s="24">
        <f ca="1">(1/Surge_Predicted_Impact!$C$62)*Calculation!L241</f>
        <v>1.2734397785282451E-4</v>
      </c>
      <c r="L242" s="24">
        <f ca="1">M242+L241*(1-1/Surge_Predicted_Impact!$C$62)</f>
        <v>1.4311495689424282E-3</v>
      </c>
      <c r="M242" s="1">
        <f ca="1">E242*Surge_Predicted_Impact!$D$55</f>
        <v>3.0365812561358353E-5</v>
      </c>
      <c r="N242" s="6">
        <f ca="1">N241*(1-1/Surge_Predicted_Impact!$C$64)+K242</f>
        <v>1.9457890943673326E-3</v>
      </c>
      <c r="O242" s="24">
        <f ca="1">N241*1/Surge_Predicted_Impact!$C$64</f>
        <v>2.5977787378778685E-4</v>
      </c>
      <c r="P242" s="1">
        <f ca="1">E242*Surge_Predicted_Impact!$D$54</f>
        <v>2.0749971916928184E-4</v>
      </c>
      <c r="Q242" s="1">
        <f ca="1">Q241*(1-1/Surge_Predicted_Impact!$C$61)+P242</f>
        <v>2.2786507740803253E-2</v>
      </c>
      <c r="R242" s="6">
        <f t="shared" ca="1" si="83"/>
        <v>2.7461908852562857E-2</v>
      </c>
      <c r="S242" s="1">
        <f ca="1">E242*Surge_Predicted_Impact!$D$56</f>
        <v>1.5182906280679178E-7</v>
      </c>
      <c r="T242" s="6">
        <f ca="1">T241*(1-1/Surge_Predicted_Impact!$C$65)+S242</f>
        <v>3.8465155917571465E-6</v>
      </c>
      <c r="U242" s="1">
        <f ca="1">E242*Surge_Predicted_Impact!$D$57</f>
        <v>2.4292650049086684E-7</v>
      </c>
      <c r="V242" s="6">
        <f ca="1">U241*(1-1/Surge_Predicted_Impact!$C$66)+U242</f>
        <v>2.4292650049086684E-7</v>
      </c>
      <c r="W242" s="5">
        <f>Surge_Predicted_Impact!$C$72</f>
        <v>0</v>
      </c>
      <c r="X242" s="160">
        <f>Surge_Predicted_Impact!$C$73</f>
        <v>0</v>
      </c>
      <c r="Y242" s="5">
        <f>Surge_Predicted_Impact!$C$74</f>
        <v>0</v>
      </c>
      <c r="Z242" s="5">
        <f>Surge_Predicted_Impact!$C$75</f>
        <v>0</v>
      </c>
      <c r="AA242" s="5">
        <f>Surge_Predicted_Impact!$C$76</f>
        <v>0</v>
      </c>
      <c r="AC242" s="18">
        <f ca="1">_xlfn.CEILING.MATH(G242/Surge_Predicted_Impact!$C$92)*(24/Surge_Predicted_Impact!$C$89)*(7/Surge_Predicted_Impact!$C$90)</f>
        <v>5.25</v>
      </c>
      <c r="AD242" s="18">
        <f ca="1">_xlfn.CEILING.MATH(R242/Surge_Predicted_Impact!$C$93)*(24/Surge_Predicted_Impact!$C$89)*(7/Surge_Predicted_Impact!$C$90)</f>
        <v>5.25</v>
      </c>
      <c r="AE242" s="1">
        <f t="shared" ca="1" si="88"/>
        <v>10.5</v>
      </c>
      <c r="AF242" s="1">
        <f ca="1">_xlfn.CEILING.MATH(N242/Surge_Predicted_Impact!$C$94)*24/Surge_Predicted_Impact!$C$89*7/Surge_Predicted_Impact!$C$90</f>
        <v>5.25</v>
      </c>
      <c r="AG242" s="1">
        <f ca="1">_xlfn.CEILING.MATH(T242/Surge_Predicted_Impact!$C$95)*24/Surge_Predicted_Impact!$C$89*7/Surge_Predicted_Impact!$C$90</f>
        <v>5.25</v>
      </c>
      <c r="AH242" s="1">
        <f ca="1">_xlfn.CEILING.MATH(V242/Surge_Predicted_Impact!$C$96)*24/Surge_Predicted_Impact!$C$89*7/Surge_Predicted_Impact!$C$90</f>
        <v>5.25</v>
      </c>
      <c r="AI242" s="18">
        <f t="shared" ca="1" si="89"/>
        <v>26.25</v>
      </c>
      <c r="AJ242" s="41"/>
      <c r="AK242" s="23">
        <f ca="1">_xlfn.CEILING.MATH(G242/Surge_Predicted_Impact!$C$103)*24/Surge_Predicted_Impact!$C$100*7/Surge_Predicted_Impact!$C$101</f>
        <v>5.25</v>
      </c>
      <c r="AL242" s="23">
        <f ca="1">_xlfn.CEILING.MATH(R242/Surge_Predicted_Impact!$C$104)*24/Surge_Predicted_Impact!$C$100*7/Surge_Predicted_Impact!$C$101</f>
        <v>5.25</v>
      </c>
      <c r="AM242" s="23">
        <f ca="1">_xlfn.CEILING.MATH(N242/Surge_Predicted_Impact!$C$105)*24/Surge_Predicted_Impact!$C$100*7/Surge_Predicted_Impact!$C$101</f>
        <v>5.25</v>
      </c>
      <c r="AN242" s="23">
        <f ca="1">_xlfn.CEILING.MATH(T242/Surge_Predicted_Impact!$C$106)*24/Surge_Predicted_Impact!$C$100*7/Surge_Predicted_Impact!$C$101</f>
        <v>5.25</v>
      </c>
      <c r="AO242" s="23">
        <f ca="1">_xlfn.CEILING.MATH(V242/Surge_Predicted_Impact!$C$107)*24/Surge_Predicted_Impact!$C$100*7/Surge_Predicted_Impact!$C$101</f>
        <v>5.25</v>
      </c>
      <c r="AP242" s="1">
        <f t="shared" ca="1" si="90"/>
        <v>26.25</v>
      </c>
      <c r="AQ242" s="3"/>
      <c r="AR242" s="38">
        <f ca="1">G242/Surge_Predicted_Impact!$C$81</f>
        <v>1.0478779133899394E-3</v>
      </c>
      <c r="AS242" s="38">
        <f ca="1">$R242/Surge_Predicted_Impact!$C$82</f>
        <v>1.3730954426281429E-2</v>
      </c>
      <c r="AT242" s="38">
        <f t="shared" ca="1" si="91"/>
        <v>1.4778832339671368E-2</v>
      </c>
      <c r="AU242" s="38">
        <f ca="1">N242/Surge_Predicted_Impact!$C$83</f>
        <v>9.728945471836663E-4</v>
      </c>
      <c r="AV242" s="38">
        <f ca="1">T242/Surge_Predicted_Impact!$C$84</f>
        <v>1.9232577958785733E-6</v>
      </c>
      <c r="AW242" s="38">
        <f ca="1">V242/Surge_Predicted_Impact!$C$85</f>
        <v>6.0731625122716711E-8</v>
      </c>
      <c r="AX242" s="38">
        <f t="shared" ca="1" si="92"/>
        <v>1.5753710876276035E-2</v>
      </c>
      <c r="AZ242" s="1">
        <f ca="1">(AE242-BA241)*Surge_Predicted_Impact!$C$124</f>
        <v>9.2050241151202028E-2</v>
      </c>
      <c r="BA242" s="1">
        <f ca="1">BA241*(1-1/Surge_Predicted_Impact!$C$125)+AZ242</f>
        <v>1.2945278485395857</v>
      </c>
      <c r="BB242" s="37">
        <f t="shared" ca="1" si="93"/>
        <v>11.794527848539586</v>
      </c>
      <c r="BC242" s="1">
        <f ca="1">(AF242-BD241)*Surge_Predicted_Impact!$C$124</f>
        <v>4.6043810605527612E-2</v>
      </c>
      <c r="BD242" s="1">
        <f ca="1">BD241*(1-1/Surge_Predicted_Impact!$C$125)+BC242</f>
        <v>0.64554711152082134</v>
      </c>
      <c r="BE242" s="37">
        <f t="shared" ca="1" si="94"/>
        <v>5.8955471115208216</v>
      </c>
      <c r="BF242" s="1">
        <f ca="1">(AI242-BG241)*Surge_Predicted_Impact!$C$124</f>
        <v>0.23019931432753435</v>
      </c>
      <c r="BG242" s="1">
        <f ca="1">BG241*(1-1/Surge_Predicted_Impact!$C$125)+BF242</f>
        <v>3.2295486981993458</v>
      </c>
      <c r="BH242" s="37">
        <f t="shared" ca="1" si="95"/>
        <v>29.479548698199345</v>
      </c>
      <c r="BJ242" s="1">
        <f ca="1">(AT242-BK241)*Surge_Predicted_Impact!$C$124</f>
        <v>6.8753283959648855E-5</v>
      </c>
      <c r="BK242" s="1">
        <f ca="1">BK241*(1-1/Surge_Predicted_Impact!$C$125)+BJ242</f>
        <v>7.4077212316870965E-3</v>
      </c>
      <c r="BL242" s="37">
        <f t="shared" ca="1" si="96"/>
        <v>2.2186553571358465E-2</v>
      </c>
      <c r="BM242" s="1">
        <f ca="1">(AU242-BN241)*Surge_Predicted_Impact!$C$124</f>
        <v>4.1377484558224727E-6</v>
      </c>
      <c r="BN242" s="1">
        <f ca="1">BN241*(1-1/Surge_Predicted_Impact!$C$125)+BM242</f>
        <v>5.2332032851428302E-4</v>
      </c>
      <c r="BO242" s="37">
        <f t="shared" ca="1" si="97"/>
        <v>1.4962148756979493E-3</v>
      </c>
      <c r="BP242" s="1">
        <f ca="1">(AX242-AY241)*Surge_Predicted_Impact!$C$124</f>
        <v>1.5753710876276035E-4</v>
      </c>
      <c r="BQ242" s="1">
        <f ca="1">BQ241*(1-1/Surge_Predicted_Impact!$C$125)+BP242</f>
        <v>1.4629498317749422E-2</v>
      </c>
      <c r="BR242" s="1">
        <f t="shared" ca="1" si="98"/>
        <v>3.0383209194025457E-2</v>
      </c>
      <c r="BS242" s="1">
        <f ca="1">(AP242-AQ241)*Surge_Predicted_Impact!$C$124</f>
        <v>0.26250000000000001</v>
      </c>
      <c r="BT242" s="1">
        <f ca="1">BT241*(1-1/Surge_Predicted_Impact!$C$125)+BS242</f>
        <v>3.684095814127244</v>
      </c>
      <c r="BU242" s="1">
        <f t="shared" ca="1" si="99"/>
        <v>29.934095814127243</v>
      </c>
      <c r="BW242" s="1">
        <f>Surge_Predicted_Impact!$C$112</f>
        <v>0</v>
      </c>
      <c r="BX242" s="1">
        <f>Surge_Predicted_Impact!$C$113</f>
        <v>0</v>
      </c>
      <c r="BY242" s="152">
        <f>Surge_Predicted_Impact!$C$114</f>
        <v>0</v>
      </c>
      <c r="BZ242" s="152">
        <f>Surge_Predicted_Impact!$C$115</f>
        <v>0</v>
      </c>
      <c r="CA242" s="152">
        <f t="shared" si="100"/>
        <v>0</v>
      </c>
      <c r="CB242" s="1">
        <f>Surge_Predicted_Impact!$C$117</f>
        <v>0</v>
      </c>
      <c r="CC242" s="1">
        <f>Surge_Predicted_Impact!$C$118</f>
        <v>0</v>
      </c>
      <c r="CD242" s="1">
        <f>Surge_Predicted_Impact!$C$119</f>
        <v>0</v>
      </c>
      <c r="CE242" s="1">
        <f t="shared" si="101"/>
        <v>0</v>
      </c>
      <c r="CF242" s="152">
        <f>Surge_Predicted_Impact!$C$120</f>
        <v>0</v>
      </c>
      <c r="CH242" s="1">
        <f ca="1">D242*Surge_Predicted_Impact!$C$135</f>
        <v>3.4735530092593621</v>
      </c>
      <c r="CI242" s="18">
        <f ca="1">(C242-C241)*Surge_Predicted_Impact!$C$135</f>
        <v>3.1631054735044017E-2</v>
      </c>
      <c r="CJ242" s="18">
        <f ca="1">CJ241*(1- 1/Surge_Predicted_Impact!$C$137)+CI242</f>
        <v>0.80135741491574586</v>
      </c>
      <c r="CK242" s="18">
        <f t="shared" ca="1" si="79"/>
        <v>0.76972636018070184</v>
      </c>
      <c r="CL242" s="1">
        <f ca="1">CJ242*(1-Surge_Predicted_Impact!$C$136)</f>
        <v>0.68115380267838399</v>
      </c>
      <c r="CM242" s="1">
        <f ca="1">CJ242*(1+Surge_Predicted_Impact!$C$136)</f>
        <v>0.92156102715310761</v>
      </c>
      <c r="CN242" s="1">
        <f ca="1">CI242/Surge_Predicted_Impact!$C$138</f>
        <v>6.3262109470088035E-3</v>
      </c>
      <c r="CO242" s="1">
        <f ca="1">CK242/Surge_Predicted_Impact!$C$140</f>
        <v>3.0789054407228074E-2</v>
      </c>
      <c r="CP242" s="1">
        <f t="shared" ca="1" si="80"/>
        <v>3.7115265354236877E-2</v>
      </c>
      <c r="CQ242" s="1">
        <f ca="1">CI242/(Surge_Predicted_Impact!$C$138 + Surge_Predicted_Impact!$C$139)</f>
        <v>5.2718424558406696E-3</v>
      </c>
      <c r="CR242" s="1">
        <f ca="1">CK242/(Surge_Predicted_Impact!$C$140 + Surge_Predicted_Impact!$C$141)</f>
        <v>2.9604860006950069E-2</v>
      </c>
      <c r="CS242" s="152">
        <f>Surge_Predicted_Impact!$C$151</f>
        <v>12000</v>
      </c>
      <c r="CT242" s="152"/>
      <c r="CU242" s="1">
        <f ca="1">Surge_Predicted_Impact!$C$146*(Calculation!E242-Calculation!H242)</f>
        <v>1.9471734971673437E-6</v>
      </c>
      <c r="CV242" s="1">
        <f ca="1">H241*1/Surge_Predicted_Impact!$C$60</f>
        <v>4.792337326463033E-4</v>
      </c>
      <c r="CW242" s="1">
        <f ca="1">CV242*Surge_Predicted_Impact!$C$144+CU242</f>
        <v>2.5908860129482511E-5</v>
      </c>
      <c r="CX242" s="1">
        <f ca="1">CX241*(1-1/Surge_Predicted_Impact!$C$147)+CW241</f>
        <v>0.14329164070895414</v>
      </c>
      <c r="CY242" s="1">
        <f ca="1">$CX242*(1-Surge_Predicted_Impact!$C$145)</f>
        <v>0.1074687305317156</v>
      </c>
      <c r="CZ242" s="1">
        <f ca="1">$CX242*(1+Surge_Predicted_Impact!$C$145)</f>
        <v>0.17911455088619269</v>
      </c>
      <c r="DA242" s="1">
        <f ca="1">CX242/Surge_Predicted_Impact!$C$148</f>
        <v>4.776388023631805E-2</v>
      </c>
      <c r="DB242" s="152">
        <f>Surge_Predicted_Impact!$C$152</f>
        <v>0</v>
      </c>
    </row>
    <row r="243" spans="2:106" x14ac:dyDescent="0.25">
      <c r="B243" s="30">
        <f t="shared" si="81"/>
        <v>44132</v>
      </c>
      <c r="C243" s="18">
        <f ca="1">INDIRECT(_xlfn.CONCAT(EpidemiologicalModel_Selection!$C$2,"!",EpidemiologicalModel_Selection!$C$5,ROW()-1))</f>
        <v>73743.781483865154</v>
      </c>
      <c r="D243" s="18">
        <f ca="1">INDIRECT(_xlfn.CONCAT(EpidemiologicalModel_Selection!$C$2,"!",EpidemiologicalModel_Selection!$C$3,ROW()-1))</f>
        <v>0.32550836633256902</v>
      </c>
      <c r="E243" s="37">
        <f ca="1">INDIRECT(_xlfn.CONCAT(EpidemiologicalModel_Selection!$C$2,"!",EpidemiologicalModel_Selection!$C$4,ROW()-1))</f>
        <v>2.9641583299962805E-3</v>
      </c>
      <c r="F243" s="37">
        <f ca="1">E243*Surge_Predicted_Impact!$D$53</f>
        <v>2.5136062638368456E-4</v>
      </c>
      <c r="G243" s="6">
        <f t="shared" ca="1" si="82"/>
        <v>2.945903832243529E-3</v>
      </c>
      <c r="H243" s="24">
        <f ca="1">H242*(1-1/Surge_Predicted_Impact!$C$60)+F243</f>
        <v>2.945903832243529E-3</v>
      </c>
      <c r="I243" s="24">
        <f ca="1">(1-Surge_Predicted_Impact!$C$68)*Calculation!O242</f>
        <v>2.5588120568097004E-4</v>
      </c>
      <c r="J243" s="24">
        <f ca="1">I243+(J242*(1-1/Surge_Predicted_Impact!$C$63))</f>
        <v>3.0366682423814081E-3</v>
      </c>
      <c r="K243" s="24">
        <f ca="1">(1/Surge_Predicted_Impact!$C$62)*Calculation!L242</f>
        <v>1.1926246407853568E-4</v>
      </c>
      <c r="L243" s="24">
        <f ca="1">M243+L242*(1-1/Surge_Predicted_Impact!$C$62)</f>
        <v>1.3403430248318568E-3</v>
      </c>
      <c r="M243" s="1">
        <f ca="1">E243*Surge_Predicted_Impact!$D$55</f>
        <v>2.8455919967964321E-5</v>
      </c>
      <c r="N243" s="6">
        <f ca="1">N242*(1-1/Surge_Predicted_Impact!$C$64)+K243</f>
        <v>1.8218279216499517E-3</v>
      </c>
      <c r="O243" s="24">
        <f ca="1">N242*1/Surge_Predicted_Impact!$C$64</f>
        <v>2.4322363679591657E-4</v>
      </c>
      <c r="P243" s="1">
        <f ca="1">E243*Surge_Predicted_Impact!$D$54</f>
        <v>1.9444878644775596E-4</v>
      </c>
      <c r="Q243" s="1">
        <f ca="1">Q242*(1-1/Surge_Predicted_Impact!$C$61)+P243</f>
        <v>2.1353348831479352E-2</v>
      </c>
      <c r="R243" s="6">
        <f t="shared" ca="1" si="83"/>
        <v>2.5730360098692617E-2</v>
      </c>
      <c r="S243" s="1">
        <f ca="1">E243*Surge_Predicted_Impact!$D$56</f>
        <v>1.422795998398216E-7</v>
      </c>
      <c r="T243" s="6">
        <f ca="1">T242*(1-1/Surge_Predicted_Impact!$C$65)+S243</f>
        <v>3.6041436324212534E-6</v>
      </c>
      <c r="U243" s="1">
        <f ca="1">E243*Surge_Predicted_Impact!$D$57</f>
        <v>2.2764735974371457E-7</v>
      </c>
      <c r="V243" s="6">
        <f ca="1">U242*(1-1/Surge_Predicted_Impact!$C$66)+U243</f>
        <v>2.2764735974371457E-7</v>
      </c>
      <c r="W243" s="5">
        <f>Surge_Predicted_Impact!$C$72</f>
        <v>0</v>
      </c>
      <c r="X243" s="160">
        <f>Surge_Predicted_Impact!$C$73</f>
        <v>0</v>
      </c>
      <c r="Y243" s="5">
        <f>Surge_Predicted_Impact!$C$74</f>
        <v>0</v>
      </c>
      <c r="Z243" s="5">
        <f>Surge_Predicted_Impact!$C$75</f>
        <v>0</v>
      </c>
      <c r="AA243" s="5">
        <f>Surge_Predicted_Impact!$C$76</f>
        <v>0</v>
      </c>
      <c r="AC243" s="18">
        <f ca="1">_xlfn.CEILING.MATH(G243/Surge_Predicted_Impact!$C$92)*(24/Surge_Predicted_Impact!$C$89)*(7/Surge_Predicted_Impact!$C$90)</f>
        <v>5.25</v>
      </c>
      <c r="AD243" s="18">
        <f ca="1">_xlfn.CEILING.MATH(R243/Surge_Predicted_Impact!$C$93)*(24/Surge_Predicted_Impact!$C$89)*(7/Surge_Predicted_Impact!$C$90)</f>
        <v>5.25</v>
      </c>
      <c r="AE243" s="1">
        <f t="shared" ca="1" si="88"/>
        <v>10.5</v>
      </c>
      <c r="AF243" s="1">
        <f ca="1">_xlfn.CEILING.MATH(N243/Surge_Predicted_Impact!$C$94)*24/Surge_Predicted_Impact!$C$89*7/Surge_Predicted_Impact!$C$90</f>
        <v>5.25</v>
      </c>
      <c r="AG243" s="1">
        <f ca="1">_xlfn.CEILING.MATH(T243/Surge_Predicted_Impact!$C$95)*24/Surge_Predicted_Impact!$C$89*7/Surge_Predicted_Impact!$C$90</f>
        <v>5.25</v>
      </c>
      <c r="AH243" s="1">
        <f ca="1">_xlfn.CEILING.MATH(V243/Surge_Predicted_Impact!$C$96)*24/Surge_Predicted_Impact!$C$89*7/Surge_Predicted_Impact!$C$90</f>
        <v>5.25</v>
      </c>
      <c r="AI243" s="18">
        <f t="shared" ca="1" si="89"/>
        <v>26.25</v>
      </c>
      <c r="AJ243" s="41"/>
      <c r="AK243" s="23">
        <f ca="1">_xlfn.CEILING.MATH(G243/Surge_Predicted_Impact!$C$103)*24/Surge_Predicted_Impact!$C$100*7/Surge_Predicted_Impact!$C$101</f>
        <v>5.25</v>
      </c>
      <c r="AL243" s="23">
        <f ca="1">_xlfn.CEILING.MATH(R243/Surge_Predicted_Impact!$C$104)*24/Surge_Predicted_Impact!$C$100*7/Surge_Predicted_Impact!$C$101</f>
        <v>5.25</v>
      </c>
      <c r="AM243" s="23">
        <f ca="1">_xlfn.CEILING.MATH(N243/Surge_Predicted_Impact!$C$105)*24/Surge_Predicted_Impact!$C$100*7/Surge_Predicted_Impact!$C$101</f>
        <v>5.25</v>
      </c>
      <c r="AN243" s="23">
        <f ca="1">_xlfn.CEILING.MATH(T243/Surge_Predicted_Impact!$C$106)*24/Surge_Predicted_Impact!$C$100*7/Surge_Predicted_Impact!$C$101</f>
        <v>5.25</v>
      </c>
      <c r="AO243" s="23">
        <f ca="1">_xlfn.CEILING.MATH(V243/Surge_Predicted_Impact!$C$107)*24/Surge_Predicted_Impact!$C$100*7/Surge_Predicted_Impact!$C$101</f>
        <v>5.25</v>
      </c>
      <c r="AP243" s="1">
        <f t="shared" ca="1" si="90"/>
        <v>26.25</v>
      </c>
      <c r="AQ243" s="3"/>
      <c r="AR243" s="38">
        <f ca="1">G243/Surge_Predicted_Impact!$C$81</f>
        <v>9.8196794408117634E-4</v>
      </c>
      <c r="AS243" s="38">
        <f ca="1">$R243/Surge_Predicted_Impact!$C$82</f>
        <v>1.2865180049346309E-2</v>
      </c>
      <c r="AT243" s="38">
        <f t="shared" ca="1" si="91"/>
        <v>1.3847147993427485E-2</v>
      </c>
      <c r="AU243" s="38">
        <f ca="1">N243/Surge_Predicted_Impact!$C$83</f>
        <v>9.1091396082497585E-4</v>
      </c>
      <c r="AV243" s="38">
        <f ca="1">T243/Surge_Predicted_Impact!$C$84</f>
        <v>1.8020718162106267E-6</v>
      </c>
      <c r="AW243" s="38">
        <f ca="1">V243/Surge_Predicted_Impact!$C$85</f>
        <v>5.6911839935928643E-8</v>
      </c>
      <c r="AX243" s="38">
        <f t="shared" ca="1" si="92"/>
        <v>1.4759920937908608E-2</v>
      </c>
      <c r="AZ243" s="1">
        <f ca="1">(AE243-BA242)*Surge_Predicted_Impact!$C$124</f>
        <v>9.2054721514604143E-2</v>
      </c>
      <c r="BA243" s="1">
        <f ca="1">BA242*(1-1/Surge_Predicted_Impact!$C$125)+AZ243</f>
        <v>1.2941162951585052</v>
      </c>
      <c r="BB243" s="37">
        <f t="shared" ca="1" si="93"/>
        <v>11.794116295158505</v>
      </c>
      <c r="BC243" s="1">
        <f ca="1">(AF243-BD242)*Surge_Predicted_Impact!$C$124</f>
        <v>4.6044528884791783E-2</v>
      </c>
      <c r="BD243" s="1">
        <f ca="1">BD242*(1-1/Surge_Predicted_Impact!$C$125)+BC243</f>
        <v>0.64548113243984018</v>
      </c>
      <c r="BE243" s="37">
        <f t="shared" ca="1" si="94"/>
        <v>5.8954811324398406</v>
      </c>
      <c r="BF243" s="1">
        <f ca="1">(AI243-BG242)*Surge_Predicted_Impact!$C$124</f>
        <v>0.23020451301800657</v>
      </c>
      <c r="BG243" s="1">
        <f ca="1">BG242*(1-1/Surge_Predicted_Impact!$C$125)+BF243</f>
        <v>3.2290711613459706</v>
      </c>
      <c r="BH243" s="37">
        <f t="shared" ca="1" si="95"/>
        <v>29.479071161345971</v>
      </c>
      <c r="BJ243" s="1">
        <f ca="1">(AT243-BK242)*Surge_Predicted_Impact!$C$124</f>
        <v>6.4394267617403885E-5</v>
      </c>
      <c r="BK243" s="1">
        <f ca="1">BK242*(1-1/Surge_Predicted_Impact!$C$125)+BJ243</f>
        <v>6.9429925541839932E-3</v>
      </c>
      <c r="BL243" s="37">
        <f t="shared" ca="1" si="96"/>
        <v>2.0790140547611479E-2</v>
      </c>
      <c r="BM243" s="1">
        <f ca="1">(AU243-BN242)*Surge_Predicted_Impact!$C$124</f>
        <v>3.8759363231069288E-6</v>
      </c>
      <c r="BN243" s="1">
        <f ca="1">BN242*(1-1/Surge_Predicted_Impact!$C$125)+BM243</f>
        <v>4.8981624137208401E-4</v>
      </c>
      <c r="BO243" s="37">
        <f t="shared" ca="1" si="97"/>
        <v>1.4007302021970599E-3</v>
      </c>
      <c r="BP243" s="1">
        <f ca="1">(AX243-AY242)*Surge_Predicted_Impact!$C$124</f>
        <v>1.4759920937908608E-4</v>
      </c>
      <c r="BQ243" s="1">
        <f ca="1">BQ242*(1-1/Surge_Predicted_Impact!$C$125)+BP243</f>
        <v>1.3732133361574977E-2</v>
      </c>
      <c r="BR243" s="1">
        <f t="shared" ca="1" si="98"/>
        <v>2.8492054299483587E-2</v>
      </c>
      <c r="BS243" s="1">
        <f ca="1">(AP243-AQ242)*Surge_Predicted_Impact!$C$124</f>
        <v>0.26250000000000001</v>
      </c>
      <c r="BT243" s="1">
        <f ca="1">BT242*(1-1/Surge_Predicted_Impact!$C$125)+BS243</f>
        <v>3.6834461131181553</v>
      </c>
      <c r="BU243" s="1">
        <f t="shared" ca="1" si="99"/>
        <v>29.933446113118155</v>
      </c>
      <c r="BW243" s="1">
        <f>Surge_Predicted_Impact!$C$112</f>
        <v>0</v>
      </c>
      <c r="BX243" s="1">
        <f>Surge_Predicted_Impact!$C$113</f>
        <v>0</v>
      </c>
      <c r="BY243" s="152">
        <f>Surge_Predicted_Impact!$C$114</f>
        <v>0</v>
      </c>
      <c r="BZ243" s="152">
        <f>Surge_Predicted_Impact!$C$115</f>
        <v>0</v>
      </c>
      <c r="CA243" s="152">
        <f t="shared" si="100"/>
        <v>0</v>
      </c>
      <c r="CB243" s="1">
        <f>Surge_Predicted_Impact!$C$117</f>
        <v>0</v>
      </c>
      <c r="CC243" s="1">
        <f>Surge_Predicted_Impact!$C$118</f>
        <v>0</v>
      </c>
      <c r="CD243" s="1">
        <f>Surge_Predicted_Impact!$C$119</f>
        <v>0</v>
      </c>
      <c r="CE243" s="1">
        <f t="shared" si="101"/>
        <v>0</v>
      </c>
      <c r="CF243" s="152">
        <f>Surge_Predicted_Impact!$C$120</f>
        <v>0</v>
      </c>
      <c r="CH243" s="1">
        <f ca="1">D243*Surge_Predicted_Impact!$C$135</f>
        <v>3.2550836633256903</v>
      </c>
      <c r="CI243" s="18">
        <f ca="1">(C243-C242)*Surge_Predicted_Impact!$C$135</f>
        <v>2.9641583241755143E-2</v>
      </c>
      <c r="CJ243" s="18">
        <f ca="1">CJ242*(1- 1/Surge_Predicted_Impact!$C$137)+CI243</f>
        <v>0.75086325666592646</v>
      </c>
      <c r="CK243" s="18">
        <f t="shared" ca="1" si="79"/>
        <v>0.72122167342417132</v>
      </c>
      <c r="CL243" s="1">
        <f ca="1">CJ243*(1-Surge_Predicted_Impact!$C$136)</f>
        <v>0.6382337681660375</v>
      </c>
      <c r="CM243" s="1">
        <f ca="1">CJ243*(1+Surge_Predicted_Impact!$C$136)</f>
        <v>0.86349274516581531</v>
      </c>
      <c r="CN243" s="1">
        <f ca="1">CI243/Surge_Predicted_Impact!$C$138</f>
        <v>5.9283166483510286E-3</v>
      </c>
      <c r="CO243" s="1">
        <f ca="1">CK243/Surge_Predicted_Impact!$C$140</f>
        <v>2.8848866936966852E-2</v>
      </c>
      <c r="CP243" s="1">
        <f t="shared" ca="1" si="80"/>
        <v>3.4777183585317881E-2</v>
      </c>
      <c r="CQ243" s="1">
        <f ca="1">CI243/(Surge_Predicted_Impact!$C$138 + Surge_Predicted_Impact!$C$139)</f>
        <v>4.9402638736258568E-3</v>
      </c>
      <c r="CR243" s="1">
        <f ca="1">CK243/(Surge_Predicted_Impact!$C$140 + Surge_Predicted_Impact!$C$141)</f>
        <v>2.7739295131698895E-2</v>
      </c>
      <c r="CS243" s="152">
        <f>Surge_Predicted_Impact!$C$151</f>
        <v>12000</v>
      </c>
      <c r="CT243" s="152"/>
      <c r="CU243" s="1">
        <f ca="1">Surge_Predicted_Impact!$C$146*(Calculation!E243-Calculation!H243)</f>
        <v>1.8254497752751444E-6</v>
      </c>
      <c r="CV243" s="1">
        <f ca="1">H242*1/Surge_Predicted_Impact!$C$60</f>
        <v>4.4909053430997406E-4</v>
      </c>
      <c r="CW243" s="1">
        <f ca="1">CV243*Surge_Predicted_Impact!$C$144+CU243</f>
        <v>2.4279976490773846E-5</v>
      </c>
      <c r="CX243" s="1">
        <f ca="1">CX242*(1-1/Surge_Predicted_Impact!$C$147)+CW242</f>
        <v>0.13615296753363593</v>
      </c>
      <c r="CY243" s="1">
        <f ca="1">$CX243*(1-Surge_Predicted_Impact!$C$145)</f>
        <v>0.10211472565022695</v>
      </c>
      <c r="CZ243" s="1">
        <f ca="1">$CX243*(1+Surge_Predicted_Impact!$C$145)</f>
        <v>0.17019120941704491</v>
      </c>
      <c r="DA243" s="1">
        <f ca="1">CX243/Surge_Predicted_Impact!$C$148</f>
        <v>4.5384322511211973E-2</v>
      </c>
      <c r="DB243" s="152">
        <f>Surge_Predicted_Impact!$C$152</f>
        <v>0</v>
      </c>
    </row>
    <row r="244" spans="2:106" x14ac:dyDescent="0.25">
      <c r="B244" s="30">
        <f t="shared" si="81"/>
        <v>44133</v>
      </c>
      <c r="C244" s="18">
        <f ca="1">INDIRECT(_xlfn.CONCAT(EpidemiologicalModel_Selection!$C$2,"!",EpidemiologicalModel_Selection!$C$5,ROW()-1))</f>
        <v>73743.784261589535</v>
      </c>
      <c r="D244" s="18">
        <f ca="1">INDIRECT(_xlfn.CONCAT(EpidemiologicalModel_Selection!$C$2,"!",EpidemiologicalModel_Selection!$C$3,ROW()-1))</f>
        <v>0.30503549310487599</v>
      </c>
      <c r="E244" s="37">
        <f ca="1">INDIRECT(_xlfn.CONCAT(EpidemiologicalModel_Selection!$C$2,"!",EpidemiologicalModel_Selection!$C$4,ROW()-1))</f>
        <v>2.7777243676609942E-3</v>
      </c>
      <c r="F244" s="37">
        <f ca="1">E244*Surge_Predicted_Impact!$D$53</f>
        <v>2.3555102637765231E-4</v>
      </c>
      <c r="G244" s="6">
        <f t="shared" ca="1" si="82"/>
        <v>2.7606114540149633E-3</v>
      </c>
      <c r="H244" s="24">
        <f ca="1">H243*(1-1/Surge_Predicted_Impact!$C$60)+F244</f>
        <v>2.7606114540149633E-3</v>
      </c>
      <c r="I244" s="24">
        <f ca="1">(1-Surge_Predicted_Impact!$C$68)*Calculation!O243</f>
        <v>2.3957528224397782E-4</v>
      </c>
      <c r="J244" s="24">
        <f ca="1">I244+(J243*(1-1/Surge_Predicted_Impact!$C$63))</f>
        <v>2.8424337757137564E-3</v>
      </c>
      <c r="K244" s="24">
        <f ca="1">(1/Surge_Predicted_Impact!$C$62)*Calculation!L243</f>
        <v>1.116952520693214E-4</v>
      </c>
      <c r="L244" s="24">
        <f ca="1">M244+L243*(1-1/Surge_Predicted_Impact!$C$62)</f>
        <v>1.255313926692081E-3</v>
      </c>
      <c r="M244" s="1">
        <f ca="1">E244*Surge_Predicted_Impact!$D$55</f>
        <v>2.6666153929545571E-5</v>
      </c>
      <c r="N244" s="6">
        <f ca="1">N243*(1-1/Surge_Predicted_Impact!$C$64)+K244</f>
        <v>1.705794683513029E-3</v>
      </c>
      <c r="O244" s="24">
        <f ca="1">N243*1/Surge_Predicted_Impact!$C$64</f>
        <v>2.2772849020624396E-4</v>
      </c>
      <c r="P244" s="1">
        <f ca="1">E244*Surge_Predicted_Impact!$D$54</f>
        <v>1.8221871851856119E-4</v>
      </c>
      <c r="Q244" s="1">
        <f ca="1">Q243*(1-1/Surge_Predicted_Impact!$C$61)+P244</f>
        <v>2.0010328347749389E-2</v>
      </c>
      <c r="R244" s="6">
        <f t="shared" ca="1" si="83"/>
        <v>2.4108076050155226E-2</v>
      </c>
      <c r="S244" s="1">
        <f ca="1">E244*Surge_Predicted_Impact!$D$56</f>
        <v>1.3333076964772787E-7</v>
      </c>
      <c r="T244" s="6">
        <f ca="1">T243*(1-1/Surge_Predicted_Impact!$C$65)+S244</f>
        <v>3.3770600388268561E-6</v>
      </c>
      <c r="U244" s="1">
        <f ca="1">E244*Surge_Predicted_Impact!$D$57</f>
        <v>2.1332923143636457E-7</v>
      </c>
      <c r="V244" s="6">
        <f ca="1">U243*(1-1/Surge_Predicted_Impact!$C$66)+U244</f>
        <v>2.1332923143636457E-7</v>
      </c>
      <c r="W244" s="5">
        <f>Surge_Predicted_Impact!$C$72</f>
        <v>0</v>
      </c>
      <c r="X244" s="160">
        <f>Surge_Predicted_Impact!$C$73</f>
        <v>0</v>
      </c>
      <c r="Y244" s="5">
        <f>Surge_Predicted_Impact!$C$74</f>
        <v>0</v>
      </c>
      <c r="Z244" s="5">
        <f>Surge_Predicted_Impact!$C$75</f>
        <v>0</v>
      </c>
      <c r="AA244" s="5">
        <f>Surge_Predicted_Impact!$C$76</f>
        <v>0</v>
      </c>
      <c r="AC244" s="18">
        <f ca="1">_xlfn.CEILING.MATH(G244/Surge_Predicted_Impact!$C$92)*(24/Surge_Predicted_Impact!$C$89)*(7/Surge_Predicted_Impact!$C$90)</f>
        <v>5.25</v>
      </c>
      <c r="AD244" s="18">
        <f ca="1">_xlfn.CEILING.MATH(R244/Surge_Predicted_Impact!$C$93)*(24/Surge_Predicted_Impact!$C$89)*(7/Surge_Predicted_Impact!$C$90)</f>
        <v>5.25</v>
      </c>
      <c r="AE244" s="1">
        <f t="shared" ca="1" si="88"/>
        <v>10.5</v>
      </c>
      <c r="AF244" s="1">
        <f ca="1">_xlfn.CEILING.MATH(N244/Surge_Predicted_Impact!$C$94)*24/Surge_Predicted_Impact!$C$89*7/Surge_Predicted_Impact!$C$90</f>
        <v>5.25</v>
      </c>
      <c r="AG244" s="1">
        <f ca="1">_xlfn.CEILING.MATH(T244/Surge_Predicted_Impact!$C$95)*24/Surge_Predicted_Impact!$C$89*7/Surge_Predicted_Impact!$C$90</f>
        <v>5.25</v>
      </c>
      <c r="AH244" s="1">
        <f ca="1">_xlfn.CEILING.MATH(V244/Surge_Predicted_Impact!$C$96)*24/Surge_Predicted_Impact!$C$89*7/Surge_Predicted_Impact!$C$90</f>
        <v>5.25</v>
      </c>
      <c r="AI244" s="18">
        <f t="shared" ca="1" si="89"/>
        <v>26.25</v>
      </c>
      <c r="AJ244" s="41"/>
      <c r="AK244" s="23">
        <f ca="1">_xlfn.CEILING.MATH(G244/Surge_Predicted_Impact!$C$103)*24/Surge_Predicted_Impact!$C$100*7/Surge_Predicted_Impact!$C$101</f>
        <v>5.25</v>
      </c>
      <c r="AL244" s="23">
        <f ca="1">_xlfn.CEILING.MATH(R244/Surge_Predicted_Impact!$C$104)*24/Surge_Predicted_Impact!$C$100*7/Surge_Predicted_Impact!$C$101</f>
        <v>5.25</v>
      </c>
      <c r="AM244" s="23">
        <f ca="1">_xlfn.CEILING.MATH(N244/Surge_Predicted_Impact!$C$105)*24/Surge_Predicted_Impact!$C$100*7/Surge_Predicted_Impact!$C$101</f>
        <v>5.25</v>
      </c>
      <c r="AN244" s="23">
        <f ca="1">_xlfn.CEILING.MATH(T244/Surge_Predicted_Impact!$C$106)*24/Surge_Predicted_Impact!$C$100*7/Surge_Predicted_Impact!$C$101</f>
        <v>5.25</v>
      </c>
      <c r="AO244" s="23">
        <f ca="1">_xlfn.CEILING.MATH(V244/Surge_Predicted_Impact!$C$107)*24/Surge_Predicted_Impact!$C$100*7/Surge_Predicted_Impact!$C$101</f>
        <v>5.25</v>
      </c>
      <c r="AP244" s="1">
        <f t="shared" ca="1" si="90"/>
        <v>26.25</v>
      </c>
      <c r="AQ244" s="3"/>
      <c r="AR244" s="38">
        <f ca="1">G244/Surge_Predicted_Impact!$C$81</f>
        <v>9.2020381800498772E-4</v>
      </c>
      <c r="AS244" s="38">
        <f ca="1">$R244/Surge_Predicted_Impact!$C$82</f>
        <v>1.2054038025077613E-2</v>
      </c>
      <c r="AT244" s="38">
        <f t="shared" ca="1" si="91"/>
        <v>1.2974241843082601E-2</v>
      </c>
      <c r="AU244" s="38">
        <f ca="1">N244/Surge_Predicted_Impact!$C$83</f>
        <v>8.528973417565145E-4</v>
      </c>
      <c r="AV244" s="38">
        <f ca="1">T244/Surge_Predicted_Impact!$C$84</f>
        <v>1.6885300194134281E-6</v>
      </c>
      <c r="AW244" s="38">
        <f ca="1">V244/Surge_Predicted_Impact!$C$85</f>
        <v>5.3332307859091142E-8</v>
      </c>
      <c r="AX244" s="38">
        <f t="shared" ca="1" si="92"/>
        <v>1.3828881047166388E-2</v>
      </c>
      <c r="AZ244" s="1">
        <f ca="1">(AE244-BA243)*Surge_Predicted_Impact!$C$124</f>
        <v>9.2058837048414957E-2</v>
      </c>
      <c r="BA244" s="1">
        <f ca="1">BA243*(1-1/Surge_Predicted_Impact!$C$125)+AZ244</f>
        <v>1.2937382539813127</v>
      </c>
      <c r="BB244" s="37">
        <f t="shared" ca="1" si="93"/>
        <v>11.793738253981314</v>
      </c>
      <c r="BC244" s="1">
        <f ca="1">(AF244-BD243)*Surge_Predicted_Impact!$C$124</f>
        <v>4.6045188675601596E-2</v>
      </c>
      <c r="BD244" s="1">
        <f ca="1">BD243*(1-1/Surge_Predicted_Impact!$C$125)+BC244</f>
        <v>0.6454205259411675</v>
      </c>
      <c r="BE244" s="37">
        <f t="shared" ca="1" si="94"/>
        <v>5.8954205259411676</v>
      </c>
      <c r="BF244" s="1">
        <f ca="1">(AI244-BG243)*Surge_Predicted_Impact!$C$124</f>
        <v>0.23020928838654031</v>
      </c>
      <c r="BG244" s="1">
        <f ca="1">BG243*(1-1/Surge_Predicted_Impact!$C$125)+BF244</f>
        <v>3.2286325096363702</v>
      </c>
      <c r="BH244" s="37">
        <f t="shared" ca="1" si="95"/>
        <v>29.47863250963637</v>
      </c>
      <c r="BJ244" s="1">
        <f ca="1">(AT244-BK243)*Surge_Predicted_Impact!$C$124</f>
        <v>6.0312492888986083E-5</v>
      </c>
      <c r="BK244" s="1">
        <f ca="1">BK243*(1-1/Surge_Predicted_Impact!$C$125)+BJ244</f>
        <v>6.5073770074884092E-3</v>
      </c>
      <c r="BL244" s="37">
        <f t="shared" ca="1" si="96"/>
        <v>1.9481618850571009E-2</v>
      </c>
      <c r="BM244" s="1">
        <f ca="1">(AU244-BN243)*Surge_Predicted_Impact!$C$124</f>
        <v>3.6308110038443049E-6</v>
      </c>
      <c r="BN244" s="1">
        <f ca="1">BN243*(1-1/Surge_Predicted_Impact!$C$125)+BM244</f>
        <v>4.5846017799220805E-4</v>
      </c>
      <c r="BO244" s="37">
        <f t="shared" ca="1" si="97"/>
        <v>1.3113575197487226E-3</v>
      </c>
      <c r="BP244" s="1">
        <f ca="1">(AX244-AY243)*Surge_Predicted_Impact!$C$124</f>
        <v>1.3828881047166388E-4</v>
      </c>
      <c r="BQ244" s="1">
        <f ca="1">BQ243*(1-1/Surge_Predicted_Impact!$C$125)+BP244</f>
        <v>1.2889555503362715E-2</v>
      </c>
      <c r="BR244" s="1">
        <f t="shared" ca="1" si="98"/>
        <v>2.6718436550529103E-2</v>
      </c>
      <c r="BS244" s="1">
        <f ca="1">(AP244-AQ243)*Surge_Predicted_Impact!$C$124</f>
        <v>0.26250000000000001</v>
      </c>
      <c r="BT244" s="1">
        <f ca="1">BT243*(1-1/Surge_Predicted_Impact!$C$125)+BS244</f>
        <v>3.6828428193240015</v>
      </c>
      <c r="BU244" s="1">
        <f t="shared" ca="1" si="99"/>
        <v>29.932842819324001</v>
      </c>
      <c r="BW244" s="1">
        <f>Surge_Predicted_Impact!$C$112</f>
        <v>0</v>
      </c>
      <c r="BX244" s="1">
        <f>Surge_Predicted_Impact!$C$113</f>
        <v>0</v>
      </c>
      <c r="BY244" s="152">
        <f>Surge_Predicted_Impact!$C$114</f>
        <v>0</v>
      </c>
      <c r="BZ244" s="152">
        <f>Surge_Predicted_Impact!$C$115</f>
        <v>0</v>
      </c>
      <c r="CA244" s="152">
        <f t="shared" si="100"/>
        <v>0</v>
      </c>
      <c r="CB244" s="1">
        <f>Surge_Predicted_Impact!$C$117</f>
        <v>0</v>
      </c>
      <c r="CC244" s="1">
        <f>Surge_Predicted_Impact!$C$118</f>
        <v>0</v>
      </c>
      <c r="CD244" s="1">
        <f>Surge_Predicted_Impact!$C$119</f>
        <v>0</v>
      </c>
      <c r="CE244" s="1">
        <f t="shared" si="101"/>
        <v>0</v>
      </c>
      <c r="CF244" s="152">
        <f>Surge_Predicted_Impact!$C$120</f>
        <v>0</v>
      </c>
      <c r="CH244" s="1">
        <f ca="1">D244*Surge_Predicted_Impact!$C$135</f>
        <v>3.0503549310487599</v>
      </c>
      <c r="CI244" s="18">
        <f ca="1">(C244-C243)*Surge_Predicted_Impact!$C$135</f>
        <v>2.7777243813034147E-2</v>
      </c>
      <c r="CJ244" s="18">
        <f ca="1">CJ243*(1- 1/Surge_Predicted_Impact!$C$137)+CI244</f>
        <v>0.70355417481236793</v>
      </c>
      <c r="CK244" s="18">
        <f t="shared" ca="1" si="79"/>
        <v>0.67577693099933378</v>
      </c>
      <c r="CL244" s="1">
        <f ca="1">CJ244*(1-Surge_Predicted_Impact!$C$136)</f>
        <v>0.59802104859051275</v>
      </c>
      <c r="CM244" s="1">
        <f ca="1">CJ244*(1+Surge_Predicted_Impact!$C$136)</f>
        <v>0.80908730103422311</v>
      </c>
      <c r="CN244" s="1">
        <f ca="1">CI244/Surge_Predicted_Impact!$C$138</f>
        <v>5.5554487626068294E-3</v>
      </c>
      <c r="CO244" s="1">
        <f ca="1">CK244/Surge_Predicted_Impact!$C$140</f>
        <v>2.7031077239973351E-2</v>
      </c>
      <c r="CP244" s="1">
        <f t="shared" ca="1" si="80"/>
        <v>3.2586526002580177E-2</v>
      </c>
      <c r="CQ244" s="1">
        <f ca="1">CI244/(Surge_Predicted_Impact!$C$138 + Surge_Predicted_Impact!$C$139)</f>
        <v>4.6295406355056912E-3</v>
      </c>
      <c r="CR244" s="1">
        <f ca="1">CK244/(Surge_Predicted_Impact!$C$140 + Surge_Predicted_Impact!$C$141)</f>
        <v>2.59914204230513E-2</v>
      </c>
      <c r="CS244" s="152">
        <f>Surge_Predicted_Impact!$C$151</f>
        <v>12000</v>
      </c>
      <c r="CT244" s="152"/>
      <c r="CU244" s="1">
        <f ca="1">Surge_Predicted_Impact!$C$146*(Calculation!E244-Calculation!H244)</f>
        <v>1.7112913646030911E-6</v>
      </c>
      <c r="CV244" s="1">
        <f ca="1">H243*1/Surge_Predicted_Impact!$C$60</f>
        <v>4.2084340460621844E-4</v>
      </c>
      <c r="CW244" s="1">
        <f ca="1">CV244*Surge_Predicted_Impact!$C$144+CU244</f>
        <v>2.2753461594914012E-5</v>
      </c>
      <c r="CX244" s="1">
        <f ca="1">CX243*(1-1/Surge_Predicted_Impact!$C$147)+CW243</f>
        <v>0.1293695991334449</v>
      </c>
      <c r="CY244" s="1">
        <f ca="1">$CX244*(1-Surge_Predicted_Impact!$C$145)</f>
        <v>9.7027199350083665E-2</v>
      </c>
      <c r="CZ244" s="1">
        <f ca="1">$CX244*(1+Surge_Predicted_Impact!$C$145)</f>
        <v>0.16171199891680613</v>
      </c>
      <c r="DA244" s="1">
        <f ca="1">CX244/Surge_Predicted_Impact!$C$148</f>
        <v>4.3123199711148301E-2</v>
      </c>
      <c r="DB244" s="152">
        <f>Surge_Predicted_Impact!$C$152</f>
        <v>0</v>
      </c>
    </row>
    <row r="245" spans="2:106" x14ac:dyDescent="0.25">
      <c r="B245" s="30">
        <f t="shared" si="81"/>
        <v>44134</v>
      </c>
      <c r="C245" s="18">
        <f ca="1">INDIRECT(_xlfn.CONCAT(EpidemiologicalModel_Selection!$C$2,"!",EpidemiologicalModel_Selection!$C$5,ROW()-1))</f>
        <v>73743.786864606052</v>
      </c>
      <c r="D245" s="18">
        <f ca="1">INDIRECT(_xlfn.CONCAT(EpidemiologicalModel_Selection!$C$2,"!",EpidemiologicalModel_Selection!$C$3,ROW()-1))</f>
        <v>0.28585026012196524</v>
      </c>
      <c r="E245" s="37">
        <f ca="1">INDIRECT(_xlfn.CONCAT(EpidemiologicalModel_Selection!$C$2,"!",EpidemiologicalModel_Selection!$C$4,ROW()-1))</f>
        <v>2.6030165246993418E-3</v>
      </c>
      <c r="F245" s="37">
        <f ca="1">E245*Surge_Predicted_Impact!$D$53</f>
        <v>2.207358012945042E-4</v>
      </c>
      <c r="G245" s="6">
        <f t="shared" ca="1" si="82"/>
        <v>2.5869741904501874E-3</v>
      </c>
      <c r="H245" s="24">
        <f ca="1">H244*(1-1/Surge_Predicted_Impact!$C$60)+F245</f>
        <v>2.5869741904501874E-3</v>
      </c>
      <c r="I245" s="24">
        <f ca="1">(1-Surge_Predicted_Impact!$C$68)*Calculation!O244</f>
        <v>2.2431256285315029E-4</v>
      </c>
      <c r="J245" s="24">
        <f ca="1">I245+(J244*(1-1/Surge_Predicted_Impact!$C$63))</f>
        <v>2.6606843706077988E-3</v>
      </c>
      <c r="K245" s="24">
        <f ca="1">(1/Surge_Predicted_Impact!$C$62)*Calculation!L244</f>
        <v>1.0460949389100675E-4</v>
      </c>
      <c r="L245" s="24">
        <f ca="1">M245+L244*(1-1/Surge_Predicted_Impact!$C$62)</f>
        <v>1.1756933914381881E-3</v>
      </c>
      <c r="M245" s="1">
        <f ca="1">E245*Surge_Predicted_Impact!$D$55</f>
        <v>2.4988958637113706E-5</v>
      </c>
      <c r="N245" s="6">
        <f ca="1">N244*(1-1/Surge_Predicted_Impact!$C$64)+K245</f>
        <v>1.5971798419649071E-3</v>
      </c>
      <c r="O245" s="24">
        <f ca="1">N244*1/Surge_Predicted_Impact!$C$64</f>
        <v>2.1322433543912863E-4</v>
      </c>
      <c r="P245" s="1">
        <f ca="1">E245*Surge_Predicted_Impact!$D$54</f>
        <v>1.707578840202768E-4</v>
      </c>
      <c r="Q245" s="1">
        <f ca="1">Q244*(1-1/Surge_Predicted_Impact!$C$61)+P245</f>
        <v>1.8751777064073282E-2</v>
      </c>
      <c r="R245" s="6">
        <f t="shared" ca="1" si="83"/>
        <v>2.2588154826119269E-2</v>
      </c>
      <c r="S245" s="1">
        <f ca="1">E245*Surge_Predicted_Impact!$D$56</f>
        <v>1.2494479318556854E-7</v>
      </c>
      <c r="T245" s="6">
        <f ca="1">T244*(1-1/Surge_Predicted_Impact!$C$65)+S245</f>
        <v>3.1642988281297391E-6</v>
      </c>
      <c r="U245" s="1">
        <f ca="1">E245*Surge_Predicted_Impact!$D$57</f>
        <v>1.9991166909690966E-7</v>
      </c>
      <c r="V245" s="6">
        <f ca="1">U244*(1-1/Surge_Predicted_Impact!$C$66)+U245</f>
        <v>1.9991166909690966E-7</v>
      </c>
      <c r="W245" s="5">
        <f>Surge_Predicted_Impact!$C$72</f>
        <v>0</v>
      </c>
      <c r="X245" s="160">
        <f>Surge_Predicted_Impact!$C$73</f>
        <v>0</v>
      </c>
      <c r="Y245" s="5">
        <f>Surge_Predicted_Impact!$C$74</f>
        <v>0</v>
      </c>
      <c r="Z245" s="5">
        <f>Surge_Predicted_Impact!$C$75</f>
        <v>0</v>
      </c>
      <c r="AA245" s="5">
        <f>Surge_Predicted_Impact!$C$76</f>
        <v>0</v>
      </c>
      <c r="AC245" s="18">
        <f ca="1">_xlfn.CEILING.MATH(G245/Surge_Predicted_Impact!$C$92)*(24/Surge_Predicted_Impact!$C$89)*(7/Surge_Predicted_Impact!$C$90)</f>
        <v>5.25</v>
      </c>
      <c r="AD245" s="18">
        <f ca="1">_xlfn.CEILING.MATH(R245/Surge_Predicted_Impact!$C$93)*(24/Surge_Predicted_Impact!$C$89)*(7/Surge_Predicted_Impact!$C$90)</f>
        <v>5.25</v>
      </c>
      <c r="AE245" s="1">
        <f t="shared" ca="1" si="88"/>
        <v>10.5</v>
      </c>
      <c r="AF245" s="1">
        <f ca="1">_xlfn.CEILING.MATH(N245/Surge_Predicted_Impact!$C$94)*24/Surge_Predicted_Impact!$C$89*7/Surge_Predicted_Impact!$C$90</f>
        <v>5.25</v>
      </c>
      <c r="AG245" s="1">
        <f ca="1">_xlfn.CEILING.MATH(T245/Surge_Predicted_Impact!$C$95)*24/Surge_Predicted_Impact!$C$89*7/Surge_Predicted_Impact!$C$90</f>
        <v>5.25</v>
      </c>
      <c r="AH245" s="1">
        <f ca="1">_xlfn.CEILING.MATH(V245/Surge_Predicted_Impact!$C$96)*24/Surge_Predicted_Impact!$C$89*7/Surge_Predicted_Impact!$C$90</f>
        <v>5.25</v>
      </c>
      <c r="AI245" s="18">
        <f t="shared" ca="1" si="89"/>
        <v>26.25</v>
      </c>
      <c r="AJ245" s="41"/>
      <c r="AK245" s="23">
        <f ca="1">_xlfn.CEILING.MATH(G245/Surge_Predicted_Impact!$C$103)*24/Surge_Predicted_Impact!$C$100*7/Surge_Predicted_Impact!$C$101</f>
        <v>5.25</v>
      </c>
      <c r="AL245" s="23">
        <f ca="1">_xlfn.CEILING.MATH(R245/Surge_Predicted_Impact!$C$104)*24/Surge_Predicted_Impact!$C$100*7/Surge_Predicted_Impact!$C$101</f>
        <v>5.25</v>
      </c>
      <c r="AM245" s="23">
        <f ca="1">_xlfn.CEILING.MATH(N245/Surge_Predicted_Impact!$C$105)*24/Surge_Predicted_Impact!$C$100*7/Surge_Predicted_Impact!$C$101</f>
        <v>5.25</v>
      </c>
      <c r="AN245" s="23">
        <f ca="1">_xlfn.CEILING.MATH(T245/Surge_Predicted_Impact!$C$106)*24/Surge_Predicted_Impact!$C$100*7/Surge_Predicted_Impact!$C$101</f>
        <v>5.25</v>
      </c>
      <c r="AO245" s="23">
        <f ca="1">_xlfn.CEILING.MATH(V245/Surge_Predicted_Impact!$C$107)*24/Surge_Predicted_Impact!$C$100*7/Surge_Predicted_Impact!$C$101</f>
        <v>5.25</v>
      </c>
      <c r="AP245" s="1">
        <f t="shared" ca="1" si="90"/>
        <v>26.25</v>
      </c>
      <c r="AQ245" s="3"/>
      <c r="AR245" s="38">
        <f ca="1">G245/Surge_Predicted_Impact!$C$81</f>
        <v>8.6232473015006251E-4</v>
      </c>
      <c r="AS245" s="38">
        <f ca="1">$R245/Surge_Predicted_Impact!$C$82</f>
        <v>1.1294077413059635E-2</v>
      </c>
      <c r="AT245" s="38">
        <f t="shared" ca="1" si="91"/>
        <v>1.2156402143209698E-2</v>
      </c>
      <c r="AU245" s="38">
        <f ca="1">N245/Surge_Predicted_Impact!$C$83</f>
        <v>7.9858992098245354E-4</v>
      </c>
      <c r="AV245" s="38">
        <f ca="1">T245/Surge_Predicted_Impact!$C$84</f>
        <v>1.5821494140648695E-6</v>
      </c>
      <c r="AW245" s="38">
        <f ca="1">V245/Surge_Predicted_Impact!$C$85</f>
        <v>4.9977917274227416E-8</v>
      </c>
      <c r="AX245" s="38">
        <f t="shared" ca="1" si="92"/>
        <v>1.295662419152349E-2</v>
      </c>
      <c r="AZ245" s="1">
        <f ca="1">(AE245-BA244)*Surge_Predicted_Impact!$C$124</f>
        <v>9.206261746018686E-2</v>
      </c>
      <c r="BA245" s="1">
        <f ca="1">BA244*(1-1/Surge_Predicted_Impact!$C$125)+AZ245</f>
        <v>1.2933909961571202</v>
      </c>
      <c r="BB245" s="37">
        <f t="shared" ca="1" si="93"/>
        <v>11.79339099615712</v>
      </c>
      <c r="BC245" s="1">
        <f ca="1">(AF245-BD244)*Surge_Predicted_Impact!$C$124</f>
        <v>4.6045794740588328E-2</v>
      </c>
      <c r="BD245" s="1">
        <f ca="1">BD244*(1-1/Surge_Predicted_Impact!$C$125)+BC245</f>
        <v>0.645364854543101</v>
      </c>
      <c r="BE245" s="37">
        <f t="shared" ca="1" si="94"/>
        <v>5.895364854543101</v>
      </c>
      <c r="BF245" s="1">
        <f ca="1">(AI245-BG244)*Surge_Predicted_Impact!$C$124</f>
        <v>0.23021367490363631</v>
      </c>
      <c r="BG245" s="1">
        <f ca="1">BG244*(1-1/Surge_Predicted_Impact!$C$125)+BF245</f>
        <v>3.2282295767088369</v>
      </c>
      <c r="BH245" s="37">
        <f t="shared" ca="1" si="95"/>
        <v>29.478229576708838</v>
      </c>
      <c r="BJ245" s="1">
        <f ca="1">(AT245-BK244)*Surge_Predicted_Impact!$C$124</f>
        <v>5.6490251357212885E-5</v>
      </c>
      <c r="BK245" s="1">
        <f ca="1">BK244*(1-1/Surge_Predicted_Impact!$C$125)+BJ245</f>
        <v>6.0990546154535931E-3</v>
      </c>
      <c r="BL245" s="37">
        <f t="shared" ca="1" si="96"/>
        <v>1.8255456758663292E-2</v>
      </c>
      <c r="BM245" s="1">
        <f ca="1">(AU245-BN244)*Surge_Predicted_Impact!$C$124</f>
        <v>3.401297429902455E-6</v>
      </c>
      <c r="BN245" s="1">
        <f ca="1">BN244*(1-1/Surge_Predicted_Impact!$C$125)+BM245</f>
        <v>4.2911431985123851E-4</v>
      </c>
      <c r="BO245" s="37">
        <f t="shared" ca="1" si="97"/>
        <v>1.227704240833692E-3</v>
      </c>
      <c r="BP245" s="1">
        <f ca="1">(AX245-AY244)*Surge_Predicted_Impact!$C$124</f>
        <v>1.295662419152349E-4</v>
      </c>
      <c r="BQ245" s="1">
        <f ca="1">BQ244*(1-1/Surge_Predicted_Impact!$C$125)+BP245</f>
        <v>1.2098439209323471E-2</v>
      </c>
      <c r="BR245" s="1">
        <f t="shared" ca="1" si="98"/>
        <v>2.5055063400846962E-2</v>
      </c>
      <c r="BS245" s="1">
        <f ca="1">(AP245-AQ244)*Surge_Predicted_Impact!$C$124</f>
        <v>0.26250000000000001</v>
      </c>
      <c r="BT245" s="1">
        <f ca="1">BT244*(1-1/Surge_Predicted_Impact!$C$125)+BS245</f>
        <v>3.682282617943716</v>
      </c>
      <c r="BU245" s="1">
        <f t="shared" ca="1" si="99"/>
        <v>29.932282617943716</v>
      </c>
      <c r="BW245" s="1">
        <f>Surge_Predicted_Impact!$C$112</f>
        <v>0</v>
      </c>
      <c r="BX245" s="1">
        <f>Surge_Predicted_Impact!$C$113</f>
        <v>0</v>
      </c>
      <c r="BY245" s="152">
        <f>Surge_Predicted_Impact!$C$114</f>
        <v>0</v>
      </c>
      <c r="BZ245" s="152">
        <f>Surge_Predicted_Impact!$C$115</f>
        <v>0</v>
      </c>
      <c r="CA245" s="152">
        <f t="shared" si="100"/>
        <v>0</v>
      </c>
      <c r="CB245" s="1">
        <f>Surge_Predicted_Impact!$C$117</f>
        <v>0</v>
      </c>
      <c r="CC245" s="1">
        <f>Surge_Predicted_Impact!$C$118</f>
        <v>0</v>
      </c>
      <c r="CD245" s="1">
        <f>Surge_Predicted_Impact!$C$119</f>
        <v>0</v>
      </c>
      <c r="CE245" s="1">
        <f t="shared" si="101"/>
        <v>0</v>
      </c>
      <c r="CF245" s="152">
        <f>Surge_Predicted_Impact!$C$120</f>
        <v>0</v>
      </c>
      <c r="CH245" s="1">
        <f ca="1">D245*Surge_Predicted_Impact!$C$135</f>
        <v>2.8585026012196524</v>
      </c>
      <c r="CI245" s="18">
        <f ca="1">(C245-C244)*Surge_Predicted_Impact!$C$135</f>
        <v>2.6030165172414854E-2</v>
      </c>
      <c r="CJ245" s="18">
        <f ca="1">CJ244*(1- 1/Surge_Predicted_Impact!$C$137)+CI245</f>
        <v>0.65922892250354603</v>
      </c>
      <c r="CK245" s="18">
        <f t="shared" ca="1" si="79"/>
        <v>0.63319875733113118</v>
      </c>
      <c r="CL245" s="1">
        <f ca="1">CJ245*(1-Surge_Predicted_Impact!$C$136)</f>
        <v>0.56034458412801413</v>
      </c>
      <c r="CM245" s="1">
        <f ca="1">CJ245*(1+Surge_Predicted_Impact!$C$136)</f>
        <v>0.75811326087907793</v>
      </c>
      <c r="CN245" s="1">
        <f ca="1">CI245/Surge_Predicted_Impact!$C$138</f>
        <v>5.2060330344829708E-3</v>
      </c>
      <c r="CO245" s="1">
        <f ca="1">CK245/Surge_Predicted_Impact!$C$140</f>
        <v>2.5327950293245246E-2</v>
      </c>
      <c r="CP245" s="1">
        <f t="shared" ca="1" si="80"/>
        <v>3.0533983327728217E-2</v>
      </c>
      <c r="CQ245" s="1">
        <f ca="1">CI245/(Surge_Predicted_Impact!$C$138 + Surge_Predicted_Impact!$C$139)</f>
        <v>4.3383608620691421E-3</v>
      </c>
      <c r="CR245" s="1">
        <f ca="1">CK245/(Surge_Predicted_Impact!$C$140 + Surge_Predicted_Impact!$C$141)</f>
        <v>2.435379835888966E-2</v>
      </c>
      <c r="CS245" s="152">
        <f>Surge_Predicted_Impact!$C$151</f>
        <v>12000</v>
      </c>
      <c r="CT245" s="152"/>
      <c r="CU245" s="1">
        <f ca="1">Surge_Predicted_Impact!$C$146*(Calculation!E245-Calculation!H245)</f>
        <v>1.6042334249154363E-6</v>
      </c>
      <c r="CV245" s="1">
        <f ca="1">H244*1/Surge_Predicted_Impact!$C$60</f>
        <v>3.9437306485928049E-4</v>
      </c>
      <c r="CW245" s="1">
        <f ca="1">CV245*Surge_Predicted_Impact!$C$144+CU245</f>
        <v>2.1322886667879462E-5</v>
      </c>
      <c r="CX245" s="1">
        <f ca="1">CX244*(1-1/Surge_Predicted_Impact!$C$147)+CW244</f>
        <v>0.12292387263836756</v>
      </c>
      <c r="CY245" s="1">
        <f ca="1">$CX245*(1-Surge_Predicted_Impact!$C$145)</f>
        <v>9.2192904478775664E-2</v>
      </c>
      <c r="CZ245" s="1">
        <f ca="1">$CX245*(1+Surge_Predicted_Impact!$C$145)</f>
        <v>0.15365484079795944</v>
      </c>
      <c r="DA245" s="1">
        <f ca="1">CX245/Surge_Predicted_Impact!$C$148</f>
        <v>4.0974624212789183E-2</v>
      </c>
      <c r="DB245" s="152">
        <f>Surge_Predicted_Impact!$C$152</f>
        <v>0</v>
      </c>
    </row>
    <row r="246" spans="2:106" x14ac:dyDescent="0.25">
      <c r="B246" s="30">
        <f t="shared" si="81"/>
        <v>44135</v>
      </c>
      <c r="C246" s="18">
        <f ca="1">INDIRECT(_xlfn.CONCAT(EpidemiologicalModel_Selection!$C$2,"!",EpidemiologicalModel_Selection!$C$5,ROW()-1))</f>
        <v>73743.789303903308</v>
      </c>
      <c r="D246" s="18">
        <f ca="1">INDIRECT(_xlfn.CONCAT(EpidemiologicalModel_Selection!$C$2,"!",EpidemiologicalModel_Selection!$C$3,ROW()-1))</f>
        <v>0.26787168164490976</v>
      </c>
      <c r="E246" s="37">
        <f ca="1">INDIRECT(_xlfn.CONCAT(EpidemiologicalModel_Selection!$C$2,"!",EpidemiologicalModel_Selection!$C$4,ROW()-1))</f>
        <v>2.439297246019123E-3</v>
      </c>
      <c r="F246" s="37">
        <f ca="1">E246*Surge_Predicted_Impact!$D$53</f>
        <v>2.0685240646242163E-4</v>
      </c>
      <c r="G246" s="6">
        <f t="shared" ca="1" si="82"/>
        <v>2.424258855419725E-3</v>
      </c>
      <c r="H246" s="24">
        <f ca="1">H245*(1-1/Surge_Predicted_Impact!$C$60)+F246</f>
        <v>2.424258855419725E-3</v>
      </c>
      <c r="I246" s="24">
        <f ca="1">(1-Surge_Predicted_Impact!$C$68)*Calculation!O245</f>
        <v>2.100259704075417E-4</v>
      </c>
      <c r="J246" s="24">
        <f ca="1">I246+(J245*(1-1/Surge_Predicted_Impact!$C$63))</f>
        <v>2.490612573785655E-3</v>
      </c>
      <c r="K246" s="24">
        <f ca="1">(1/Surge_Predicted_Impact!$C$62)*Calculation!L245</f>
        <v>9.7974449286515673E-5</v>
      </c>
      <c r="L246" s="24">
        <f ca="1">M246+L245*(1-1/Surge_Predicted_Impact!$C$62)</f>
        <v>1.1011361957134558E-3</v>
      </c>
      <c r="M246" s="1">
        <f ca="1">E246*Surge_Predicted_Impact!$D$55</f>
        <v>2.3417253561783606E-5</v>
      </c>
      <c r="N246" s="6">
        <f ca="1">N245*(1-1/Surge_Predicted_Impact!$C$64)+K246</f>
        <v>1.4955068110058096E-3</v>
      </c>
      <c r="O246" s="24">
        <f ca="1">N245*1/Surge_Predicted_Impact!$C$64</f>
        <v>1.9964748024561339E-4</v>
      </c>
      <c r="P246" s="1">
        <f ca="1">E246*Surge_Predicted_Impact!$D$54</f>
        <v>1.6001789933885446E-4</v>
      </c>
      <c r="Q246" s="1">
        <f ca="1">Q245*(1-1/Surge_Predicted_Impact!$C$61)+P246</f>
        <v>1.7572382315978331E-2</v>
      </c>
      <c r="R246" s="6">
        <f t="shared" ca="1" si="83"/>
        <v>2.116413108547744E-2</v>
      </c>
      <c r="S246" s="1">
        <f ca="1">E246*Surge_Predicted_Impact!$D$56</f>
        <v>1.1708626780891802E-7</v>
      </c>
      <c r="T246" s="6">
        <f ca="1">T245*(1-1/Surge_Predicted_Impact!$C$65)+S246</f>
        <v>2.9649552131256832E-6</v>
      </c>
      <c r="U246" s="1">
        <f ca="1">E246*Surge_Predicted_Impact!$D$57</f>
        <v>1.8733802849426885E-7</v>
      </c>
      <c r="V246" s="6">
        <f ca="1">U245*(1-1/Surge_Predicted_Impact!$C$66)+U246</f>
        <v>1.8733802849426885E-7</v>
      </c>
      <c r="W246" s="5">
        <f>Surge_Predicted_Impact!$C$72</f>
        <v>0</v>
      </c>
      <c r="X246" s="160">
        <f>Surge_Predicted_Impact!$C$73</f>
        <v>0</v>
      </c>
      <c r="Y246" s="5">
        <f>Surge_Predicted_Impact!$C$74</f>
        <v>0</v>
      </c>
      <c r="Z246" s="5">
        <f>Surge_Predicted_Impact!$C$75</f>
        <v>0</v>
      </c>
      <c r="AA246" s="5">
        <f>Surge_Predicted_Impact!$C$76</f>
        <v>0</v>
      </c>
      <c r="AC246" s="18">
        <f ca="1">_xlfn.CEILING.MATH(G246/Surge_Predicted_Impact!$C$92)*(24/Surge_Predicted_Impact!$C$89)*(7/Surge_Predicted_Impact!$C$90)</f>
        <v>5.25</v>
      </c>
      <c r="AD246" s="18">
        <f ca="1">_xlfn.CEILING.MATH(R246/Surge_Predicted_Impact!$C$93)*(24/Surge_Predicted_Impact!$C$89)*(7/Surge_Predicted_Impact!$C$90)</f>
        <v>5.25</v>
      </c>
      <c r="AE246" s="1">
        <f t="shared" ca="1" si="88"/>
        <v>10.5</v>
      </c>
      <c r="AF246" s="1">
        <f ca="1">_xlfn.CEILING.MATH(N246/Surge_Predicted_Impact!$C$94)*24/Surge_Predicted_Impact!$C$89*7/Surge_Predicted_Impact!$C$90</f>
        <v>5.25</v>
      </c>
      <c r="AG246" s="1">
        <f ca="1">_xlfn.CEILING.MATH(T246/Surge_Predicted_Impact!$C$95)*24/Surge_Predicted_Impact!$C$89*7/Surge_Predicted_Impact!$C$90</f>
        <v>5.25</v>
      </c>
      <c r="AH246" s="1">
        <f ca="1">_xlfn.CEILING.MATH(V246/Surge_Predicted_Impact!$C$96)*24/Surge_Predicted_Impact!$C$89*7/Surge_Predicted_Impact!$C$90</f>
        <v>5.25</v>
      </c>
      <c r="AI246" s="18">
        <f t="shared" ca="1" si="89"/>
        <v>26.25</v>
      </c>
      <c r="AJ246" s="41"/>
      <c r="AK246" s="23">
        <f ca="1">_xlfn.CEILING.MATH(G246/Surge_Predicted_Impact!$C$103)*24/Surge_Predicted_Impact!$C$100*7/Surge_Predicted_Impact!$C$101</f>
        <v>5.25</v>
      </c>
      <c r="AL246" s="23">
        <f ca="1">_xlfn.CEILING.MATH(R246/Surge_Predicted_Impact!$C$104)*24/Surge_Predicted_Impact!$C$100*7/Surge_Predicted_Impact!$C$101</f>
        <v>5.25</v>
      </c>
      <c r="AM246" s="23">
        <f ca="1">_xlfn.CEILING.MATH(N246/Surge_Predicted_Impact!$C$105)*24/Surge_Predicted_Impact!$C$100*7/Surge_Predicted_Impact!$C$101</f>
        <v>5.25</v>
      </c>
      <c r="AN246" s="23">
        <f ca="1">_xlfn.CEILING.MATH(T246/Surge_Predicted_Impact!$C$106)*24/Surge_Predicted_Impact!$C$100*7/Surge_Predicted_Impact!$C$101</f>
        <v>5.25</v>
      </c>
      <c r="AO246" s="23">
        <f ca="1">_xlfn.CEILING.MATH(V246/Surge_Predicted_Impact!$C$107)*24/Surge_Predicted_Impact!$C$100*7/Surge_Predicted_Impact!$C$101</f>
        <v>5.25</v>
      </c>
      <c r="AP246" s="1">
        <f t="shared" ca="1" si="90"/>
        <v>26.25</v>
      </c>
      <c r="AQ246" s="3"/>
      <c r="AR246" s="38">
        <f ca="1">G246/Surge_Predicted_Impact!$C$81</f>
        <v>8.0808628513990828E-4</v>
      </c>
      <c r="AS246" s="38">
        <f ca="1">$R246/Surge_Predicted_Impact!$C$82</f>
        <v>1.058206554273872E-2</v>
      </c>
      <c r="AT246" s="38">
        <f t="shared" ca="1" si="91"/>
        <v>1.1390151827878628E-2</v>
      </c>
      <c r="AU246" s="38">
        <f ca="1">N246/Surge_Predicted_Impact!$C$83</f>
        <v>7.4775340550290478E-4</v>
      </c>
      <c r="AV246" s="38">
        <f ca="1">T246/Surge_Predicted_Impact!$C$84</f>
        <v>1.4824776065628416E-6</v>
      </c>
      <c r="AW246" s="38">
        <f ca="1">V246/Surge_Predicted_Impact!$C$85</f>
        <v>4.6834507123567212E-8</v>
      </c>
      <c r="AX246" s="38">
        <f t="shared" ca="1" si="92"/>
        <v>1.2139434545495219E-2</v>
      </c>
      <c r="AZ246" s="1">
        <f ca="1">(AE246-BA245)*Surge_Predicted_Impact!$C$124</f>
        <v>9.2066090038428805E-2</v>
      </c>
      <c r="BA246" s="1">
        <f ca="1">BA245*(1-1/Surge_Predicted_Impact!$C$125)+AZ246</f>
        <v>1.293072015041469</v>
      </c>
      <c r="BB246" s="37">
        <f t="shared" ca="1" si="93"/>
        <v>11.793072015041469</v>
      </c>
      <c r="BC246" s="1">
        <f ca="1">(AF246-BD245)*Surge_Predicted_Impact!$C$124</f>
        <v>4.6046351454568993E-2</v>
      </c>
      <c r="BD246" s="1">
        <f ca="1">BD245*(1-1/Surge_Predicted_Impact!$C$125)+BC246</f>
        <v>0.6453137163874485</v>
      </c>
      <c r="BE246" s="37">
        <f t="shared" ca="1" si="94"/>
        <v>5.8953137163874487</v>
      </c>
      <c r="BF246" s="1">
        <f ca="1">(AI246-BG245)*Surge_Predicted_Impact!$C$124</f>
        <v>0.23021770423291163</v>
      </c>
      <c r="BG246" s="1">
        <f ca="1">BG245*(1-1/Surge_Predicted_Impact!$C$125)+BF246</f>
        <v>3.2278594540339745</v>
      </c>
      <c r="BH246" s="37">
        <f t="shared" ca="1" si="95"/>
        <v>29.477859454033975</v>
      </c>
      <c r="BJ246" s="1">
        <f ca="1">(AT246-BK245)*Surge_Predicted_Impact!$C$124</f>
        <v>5.2910972124250347E-5</v>
      </c>
      <c r="BK246" s="1">
        <f ca="1">BK245*(1-1/Surge_Predicted_Impact!$C$125)+BJ246</f>
        <v>5.716318829331159E-3</v>
      </c>
      <c r="BL246" s="37">
        <f t="shared" ca="1" si="96"/>
        <v>1.7106470657209785E-2</v>
      </c>
      <c r="BM246" s="1">
        <f ca="1">(AU246-BN245)*Surge_Predicted_Impact!$C$124</f>
        <v>3.186390856516663E-6</v>
      </c>
      <c r="BN246" s="1">
        <f ca="1">BN245*(1-1/Surge_Predicted_Impact!$C$125)+BM246</f>
        <v>4.0164968786123815E-4</v>
      </c>
      <c r="BO246" s="37">
        <f t="shared" ca="1" si="97"/>
        <v>1.149403093364143E-3</v>
      </c>
      <c r="BP246" s="1">
        <f ca="1">(AX246-AY245)*Surge_Predicted_Impact!$C$124</f>
        <v>1.213943454549522E-4</v>
      </c>
      <c r="BQ246" s="1">
        <f ca="1">BQ245*(1-1/Surge_Predicted_Impact!$C$125)+BP246</f>
        <v>1.1355659325541032E-2</v>
      </c>
      <c r="BR246" s="1">
        <f t="shared" ca="1" si="98"/>
        <v>2.3495093871036252E-2</v>
      </c>
      <c r="BS246" s="1">
        <f ca="1">(AP246-AQ245)*Surge_Predicted_Impact!$C$124</f>
        <v>0.26250000000000001</v>
      </c>
      <c r="BT246" s="1">
        <f ca="1">BT245*(1-1/Surge_Predicted_Impact!$C$125)+BS246</f>
        <v>3.6817624309477366</v>
      </c>
      <c r="BU246" s="1">
        <f t="shared" ca="1" si="99"/>
        <v>29.931762430947735</v>
      </c>
      <c r="BW246" s="1">
        <f>Surge_Predicted_Impact!$C$112</f>
        <v>0</v>
      </c>
      <c r="BX246" s="1">
        <f>Surge_Predicted_Impact!$C$113</f>
        <v>0</v>
      </c>
      <c r="BY246" s="152">
        <f>Surge_Predicted_Impact!$C$114</f>
        <v>0</v>
      </c>
      <c r="BZ246" s="152">
        <f>Surge_Predicted_Impact!$C$115</f>
        <v>0</v>
      </c>
      <c r="CA246" s="152">
        <f t="shared" si="100"/>
        <v>0</v>
      </c>
      <c r="CB246" s="1">
        <f>Surge_Predicted_Impact!$C$117</f>
        <v>0</v>
      </c>
      <c r="CC246" s="1">
        <f>Surge_Predicted_Impact!$C$118</f>
        <v>0</v>
      </c>
      <c r="CD246" s="1">
        <f>Surge_Predicted_Impact!$C$119</f>
        <v>0</v>
      </c>
      <c r="CE246" s="1">
        <f t="shared" si="101"/>
        <v>0</v>
      </c>
      <c r="CF246" s="152">
        <f>Surge_Predicted_Impact!$C$120</f>
        <v>0</v>
      </c>
      <c r="CH246" s="1">
        <f ca="1">D246*Surge_Predicted_Impact!$C$135</f>
        <v>2.6787168164490978</v>
      </c>
      <c r="CI246" s="18">
        <f ca="1">(C246-C245)*Surge_Predicted_Impact!$C$135</f>
        <v>2.439297255477868E-2</v>
      </c>
      <c r="CJ246" s="18">
        <f ca="1">CJ245*(1- 1/Surge_Predicted_Impact!$C$137)+CI246</f>
        <v>0.61769900280797008</v>
      </c>
      <c r="CK246" s="18">
        <f t="shared" ca="1" si="79"/>
        <v>0.5933060302531914</v>
      </c>
      <c r="CL246" s="1">
        <f ca="1">CJ246*(1-Surge_Predicted_Impact!$C$136)</f>
        <v>0.5250441523867746</v>
      </c>
      <c r="CM246" s="1">
        <f ca="1">CJ246*(1+Surge_Predicted_Impact!$C$136)</f>
        <v>0.71035385322916555</v>
      </c>
      <c r="CN246" s="1">
        <f ca="1">CI246/Surge_Predicted_Impact!$C$138</f>
        <v>4.878594510955736E-3</v>
      </c>
      <c r="CO246" s="1">
        <f ca="1">CK246/Surge_Predicted_Impact!$C$140</f>
        <v>2.3732241210127656E-2</v>
      </c>
      <c r="CP246" s="1">
        <f t="shared" ca="1" si="80"/>
        <v>2.8610835721083392E-2</v>
      </c>
      <c r="CQ246" s="1">
        <f ca="1">CI246/(Surge_Predicted_Impact!$C$138 + Surge_Predicted_Impact!$C$139)</f>
        <v>4.0654954257964464E-3</v>
      </c>
      <c r="CR246" s="1">
        <f ca="1">CK246/(Surge_Predicted_Impact!$C$140 + Surge_Predicted_Impact!$C$141)</f>
        <v>2.2819462702045823E-2</v>
      </c>
      <c r="CS246" s="152">
        <f>Surge_Predicted_Impact!$C$151</f>
        <v>12000</v>
      </c>
      <c r="CT246" s="152"/>
      <c r="CU246" s="1">
        <f ca="1">Surge_Predicted_Impact!$C$146*(Calculation!E246-Calculation!H246)</f>
        <v>1.5038390599398083E-6</v>
      </c>
      <c r="CV246" s="1">
        <f ca="1">H245*1/Surge_Predicted_Impact!$C$60</f>
        <v>3.6956774149288392E-4</v>
      </c>
      <c r="CW246" s="1">
        <f ca="1">CV246*Surge_Predicted_Impact!$C$144+CU246</f>
        <v>1.9982226134584006E-5</v>
      </c>
      <c r="CX246" s="1">
        <f ca="1">CX245*(1-1/Surge_Predicted_Impact!$C$147)+CW245</f>
        <v>0.11679900189311705</v>
      </c>
      <c r="CY246" s="1">
        <f ca="1">$CX246*(1-Surge_Predicted_Impact!$C$145)</f>
        <v>8.7599251419837793E-2</v>
      </c>
      <c r="CZ246" s="1">
        <f ca="1">$CX246*(1+Surge_Predicted_Impact!$C$145)</f>
        <v>0.14599875236639631</v>
      </c>
      <c r="DA246" s="1">
        <f ca="1">CX246/Surge_Predicted_Impact!$C$148</f>
        <v>3.8933000631039015E-2</v>
      </c>
      <c r="DB246" s="152">
        <f>Surge_Predicted_Impact!$C$152</f>
        <v>0</v>
      </c>
    </row>
    <row r="247" spans="2:106" x14ac:dyDescent="0.25">
      <c r="B247" s="30">
        <f t="shared" si="81"/>
        <v>44136</v>
      </c>
      <c r="C247" s="18">
        <f ca="1">INDIRECT(_xlfn.CONCAT(EpidemiologicalModel_Selection!$C$2,"!",EpidemiologicalModel_Selection!$C$5,ROW()-1))</f>
        <v>73743.791589778673</v>
      </c>
      <c r="D247" s="18">
        <f ca="1">INDIRECT(_xlfn.CONCAT(EpidemiologicalModel_Selection!$C$2,"!",EpidemiologicalModel_Selection!$C$3,ROW()-1))</f>
        <v>0.25102386546855754</v>
      </c>
      <c r="E247" s="37">
        <f ca="1">INDIRECT(_xlfn.CONCAT(EpidemiologicalModel_Selection!$C$2,"!",EpidemiologicalModel_Selection!$C$4,ROW()-1))</f>
        <v>2.2858753694890766E-3</v>
      </c>
      <c r="F247" s="37">
        <f ca="1">E247*Surge_Predicted_Impact!$D$53</f>
        <v>1.938422313326737E-4</v>
      </c>
      <c r="G247" s="6">
        <f t="shared" ca="1" si="82"/>
        <v>2.2717783931210092E-3</v>
      </c>
      <c r="H247" s="24">
        <f ca="1">H246*(1-1/Surge_Predicted_Impact!$C$60)+F247</f>
        <v>2.2717783931210092E-3</v>
      </c>
      <c r="I247" s="24">
        <f ca="1">(1-Surge_Predicted_Impact!$C$68)*Calculation!O246</f>
        <v>1.9665276804192917E-4</v>
      </c>
      <c r="J247" s="24">
        <f ca="1">I247+(J246*(1-1/Surge_Predicted_Impact!$C$63))</f>
        <v>2.3314635455724906E-3</v>
      </c>
      <c r="K247" s="24">
        <f ca="1">(1/Surge_Predicted_Impact!$C$62)*Calculation!L246</f>
        <v>9.176134964278798E-5</v>
      </c>
      <c r="L247" s="24">
        <f ca="1">M247+L246*(1-1/Surge_Predicted_Impact!$C$62)</f>
        <v>1.0313192496177628E-3</v>
      </c>
      <c r="M247" s="1">
        <f ca="1">E247*Surge_Predicted_Impact!$D$55</f>
        <v>2.1944403547095156E-5</v>
      </c>
      <c r="N247" s="6">
        <f ca="1">N246*(1-1/Surge_Predicted_Impact!$C$64)+K247</f>
        <v>1.4003298092728712E-3</v>
      </c>
      <c r="O247" s="24">
        <f ca="1">N246*1/Surge_Predicted_Impact!$C$64</f>
        <v>1.869383513757262E-4</v>
      </c>
      <c r="P247" s="1">
        <f ca="1">E247*Surge_Predicted_Impact!$D$54</f>
        <v>1.4995342423848341E-4</v>
      </c>
      <c r="Q247" s="1">
        <f ca="1">Q246*(1-1/Surge_Predicted_Impact!$C$61)+P247</f>
        <v>1.6467165574789791E-2</v>
      </c>
      <c r="R247" s="6">
        <f t="shared" ca="1" si="83"/>
        <v>1.9829948369980043E-2</v>
      </c>
      <c r="S247" s="1">
        <f ca="1">E247*Surge_Predicted_Impact!$D$56</f>
        <v>1.0972201773547579E-7</v>
      </c>
      <c r="T247" s="6">
        <f ca="1">T246*(1-1/Surge_Predicted_Impact!$C$65)+S247</f>
        <v>2.778181709548591E-6</v>
      </c>
      <c r="U247" s="1">
        <f ca="1">E247*Surge_Predicted_Impact!$D$57</f>
        <v>1.7555522837676125E-7</v>
      </c>
      <c r="V247" s="6">
        <f ca="1">U246*(1-1/Surge_Predicted_Impact!$C$66)+U247</f>
        <v>1.7555522837676125E-7</v>
      </c>
      <c r="W247" s="5">
        <f>Surge_Predicted_Impact!$C$72</f>
        <v>0</v>
      </c>
      <c r="X247" s="160">
        <f>Surge_Predicted_Impact!$C$73</f>
        <v>0</v>
      </c>
      <c r="Y247" s="5">
        <f>Surge_Predicted_Impact!$C$74</f>
        <v>0</v>
      </c>
      <c r="Z247" s="5">
        <f>Surge_Predicted_Impact!$C$75</f>
        <v>0</v>
      </c>
      <c r="AA247" s="5">
        <f>Surge_Predicted_Impact!$C$76</f>
        <v>0</v>
      </c>
      <c r="AC247" s="18">
        <f ca="1">_xlfn.CEILING.MATH(G247/Surge_Predicted_Impact!$C$92)*(24/Surge_Predicted_Impact!$C$89)*(7/Surge_Predicted_Impact!$C$90)</f>
        <v>5.25</v>
      </c>
      <c r="AD247" s="18">
        <f ca="1">_xlfn.CEILING.MATH(R247/Surge_Predicted_Impact!$C$93)*(24/Surge_Predicted_Impact!$C$89)*(7/Surge_Predicted_Impact!$C$90)</f>
        <v>5.25</v>
      </c>
      <c r="AE247" s="1">
        <f t="shared" ca="1" si="88"/>
        <v>10.5</v>
      </c>
      <c r="AF247" s="1">
        <f ca="1">_xlfn.CEILING.MATH(N247/Surge_Predicted_Impact!$C$94)*24/Surge_Predicted_Impact!$C$89*7/Surge_Predicted_Impact!$C$90</f>
        <v>5.25</v>
      </c>
      <c r="AG247" s="1">
        <f ca="1">_xlfn.CEILING.MATH(T247/Surge_Predicted_Impact!$C$95)*24/Surge_Predicted_Impact!$C$89*7/Surge_Predicted_Impact!$C$90</f>
        <v>5.25</v>
      </c>
      <c r="AH247" s="1">
        <f ca="1">_xlfn.CEILING.MATH(V247/Surge_Predicted_Impact!$C$96)*24/Surge_Predicted_Impact!$C$89*7/Surge_Predicted_Impact!$C$90</f>
        <v>5.25</v>
      </c>
      <c r="AI247" s="18">
        <f t="shared" ca="1" si="89"/>
        <v>26.25</v>
      </c>
      <c r="AJ247" s="41"/>
      <c r="AK247" s="23">
        <f ca="1">_xlfn.CEILING.MATH(G247/Surge_Predicted_Impact!$C$103)*24/Surge_Predicted_Impact!$C$100*7/Surge_Predicted_Impact!$C$101</f>
        <v>5.25</v>
      </c>
      <c r="AL247" s="23">
        <f ca="1">_xlfn.CEILING.MATH(R247/Surge_Predicted_Impact!$C$104)*24/Surge_Predicted_Impact!$C$100*7/Surge_Predicted_Impact!$C$101</f>
        <v>5.25</v>
      </c>
      <c r="AM247" s="23">
        <f ca="1">_xlfn.CEILING.MATH(N247/Surge_Predicted_Impact!$C$105)*24/Surge_Predicted_Impact!$C$100*7/Surge_Predicted_Impact!$C$101</f>
        <v>5.25</v>
      </c>
      <c r="AN247" s="23">
        <f ca="1">_xlfn.CEILING.MATH(T247/Surge_Predicted_Impact!$C$106)*24/Surge_Predicted_Impact!$C$100*7/Surge_Predicted_Impact!$C$101</f>
        <v>5.25</v>
      </c>
      <c r="AO247" s="23">
        <f ca="1">_xlfn.CEILING.MATH(V247/Surge_Predicted_Impact!$C$107)*24/Surge_Predicted_Impact!$C$100*7/Surge_Predicted_Impact!$C$101</f>
        <v>5.25</v>
      </c>
      <c r="AP247" s="1">
        <f t="shared" ca="1" si="90"/>
        <v>26.25</v>
      </c>
      <c r="AQ247" s="3"/>
      <c r="AR247" s="38">
        <f ca="1">G247/Surge_Predicted_Impact!$C$81</f>
        <v>7.5725946437366976E-4</v>
      </c>
      <c r="AS247" s="38">
        <f ca="1">$R247/Surge_Predicted_Impact!$C$82</f>
        <v>9.9149741849900216E-3</v>
      </c>
      <c r="AT247" s="38">
        <f t="shared" ca="1" si="91"/>
        <v>1.0672233649363691E-2</v>
      </c>
      <c r="AU247" s="38">
        <f ca="1">N247/Surge_Predicted_Impact!$C$83</f>
        <v>7.0016490463643561E-4</v>
      </c>
      <c r="AV247" s="38">
        <f ca="1">T247/Surge_Predicted_Impact!$C$84</f>
        <v>1.3890908547742955E-6</v>
      </c>
      <c r="AW247" s="38">
        <f ca="1">V247/Surge_Predicted_Impact!$C$85</f>
        <v>4.3888807094190313E-8</v>
      </c>
      <c r="AX247" s="38">
        <f t="shared" ca="1" si="92"/>
        <v>1.1373831533661996E-2</v>
      </c>
      <c r="AZ247" s="1">
        <f ca="1">(AE247-BA246)*Surge_Predicted_Impact!$C$124</f>
        <v>9.2069279849585309E-2</v>
      </c>
      <c r="BA247" s="1">
        <f ca="1">BA246*(1-1/Surge_Predicted_Impact!$C$125)+AZ247</f>
        <v>1.2927790081023778</v>
      </c>
      <c r="BB247" s="37">
        <f t="shared" ca="1" si="93"/>
        <v>11.792779008102379</v>
      </c>
      <c r="BC247" s="1">
        <f ca="1">(AF247-BD246)*Surge_Predicted_Impact!$C$124</f>
        <v>4.6046862836125517E-2</v>
      </c>
      <c r="BD247" s="1">
        <f ca="1">BD246*(1-1/Surge_Predicted_Impact!$C$125)+BC247</f>
        <v>0.64526674233875625</v>
      </c>
      <c r="BE247" s="37">
        <f t="shared" ca="1" si="94"/>
        <v>5.8952667423387561</v>
      </c>
      <c r="BF247" s="1">
        <f ca="1">(AI247-BG246)*Surge_Predicted_Impact!$C$124</f>
        <v>0.23022140545966024</v>
      </c>
      <c r="BG247" s="1">
        <f ca="1">BG246*(1-1/Surge_Predicted_Impact!$C$125)+BF247</f>
        <v>3.2275194699197796</v>
      </c>
      <c r="BH247" s="37">
        <f t="shared" ca="1" si="95"/>
        <v>29.47751946991978</v>
      </c>
      <c r="BJ247" s="1">
        <f ca="1">(AT247-BK246)*Surge_Predicted_Impact!$C$124</f>
        <v>4.9559148200325321E-5</v>
      </c>
      <c r="BK247" s="1">
        <f ca="1">BK246*(1-1/Surge_Predicted_Impact!$C$125)+BJ247</f>
        <v>5.3575694897221166E-3</v>
      </c>
      <c r="BL247" s="37">
        <f t="shared" ca="1" si="96"/>
        <v>1.6029803139085808E-2</v>
      </c>
      <c r="BM247" s="1">
        <f ca="1">(AU247-BN246)*Surge_Predicted_Impact!$C$124</f>
        <v>2.9851521677519747E-6</v>
      </c>
      <c r="BN247" s="1">
        <f ca="1">BN246*(1-1/Surge_Predicted_Impact!$C$125)+BM247</f>
        <v>3.7594557661033026E-4</v>
      </c>
      <c r="BO247" s="37">
        <f t="shared" ca="1" si="97"/>
        <v>1.0761104812467659E-3</v>
      </c>
      <c r="BP247" s="1">
        <f ca="1">(AX247-AY246)*Surge_Predicted_Impact!$C$124</f>
        <v>1.1373831533661996E-4</v>
      </c>
      <c r="BQ247" s="1">
        <f ca="1">BQ246*(1-1/Surge_Predicted_Impact!$C$125)+BP247</f>
        <v>1.0658279117624722E-2</v>
      </c>
      <c r="BR247" s="1">
        <f t="shared" ca="1" si="98"/>
        <v>2.203211065128672E-2</v>
      </c>
      <c r="BS247" s="1">
        <f ca="1">(AP247-AQ246)*Surge_Predicted_Impact!$C$124</f>
        <v>0.26250000000000001</v>
      </c>
      <c r="BT247" s="1">
        <f ca="1">BT246*(1-1/Surge_Predicted_Impact!$C$125)+BS247</f>
        <v>3.6812794001657556</v>
      </c>
      <c r="BU247" s="1">
        <f t="shared" ca="1" si="99"/>
        <v>29.931279400165756</v>
      </c>
      <c r="BW247" s="1">
        <f>Surge_Predicted_Impact!$C$112</f>
        <v>0</v>
      </c>
      <c r="BX247" s="1">
        <f>Surge_Predicted_Impact!$C$113</f>
        <v>0</v>
      </c>
      <c r="BY247" s="152">
        <f>Surge_Predicted_Impact!$C$114</f>
        <v>0</v>
      </c>
      <c r="BZ247" s="152">
        <f>Surge_Predicted_Impact!$C$115</f>
        <v>0</v>
      </c>
      <c r="CA247" s="152">
        <f t="shared" si="100"/>
        <v>0</v>
      </c>
      <c r="CB247" s="1">
        <f>Surge_Predicted_Impact!$C$117</f>
        <v>0</v>
      </c>
      <c r="CC247" s="1">
        <f>Surge_Predicted_Impact!$C$118</f>
        <v>0</v>
      </c>
      <c r="CD247" s="1">
        <f>Surge_Predicted_Impact!$C$119</f>
        <v>0</v>
      </c>
      <c r="CE247" s="1">
        <f t="shared" si="101"/>
        <v>0</v>
      </c>
      <c r="CF247" s="152">
        <f>Surge_Predicted_Impact!$C$120</f>
        <v>0</v>
      </c>
      <c r="CH247" s="1">
        <f ca="1">D247*Surge_Predicted_Impact!$C$135</f>
        <v>2.5102386546855753</v>
      </c>
      <c r="CI247" s="18">
        <f ca="1">(C247-C246)*Surge_Predicted_Impact!$C$135</f>
        <v>2.2858753654872999E-2</v>
      </c>
      <c r="CJ247" s="18">
        <f ca="1">CJ246*(1- 1/Surge_Predicted_Impact!$C$137)+CI247</f>
        <v>0.57878785618204609</v>
      </c>
      <c r="CK247" s="18">
        <f t="shared" ca="1" si="79"/>
        <v>0.55592910252717309</v>
      </c>
      <c r="CL247" s="1">
        <f ca="1">CJ247*(1-Surge_Predicted_Impact!$C$136)</f>
        <v>0.49196967775473915</v>
      </c>
      <c r="CM247" s="1">
        <f ca="1">CJ247*(1+Surge_Predicted_Impact!$C$136)</f>
        <v>0.66560603460935297</v>
      </c>
      <c r="CN247" s="1">
        <f ca="1">CI247/Surge_Predicted_Impact!$C$138</f>
        <v>4.5717507309745997E-3</v>
      </c>
      <c r="CO247" s="1">
        <f ca="1">CK247/Surge_Predicted_Impact!$C$140</f>
        <v>2.2237164101086924E-2</v>
      </c>
      <c r="CP247" s="1">
        <f t="shared" ca="1" si="80"/>
        <v>2.6808914832061524E-2</v>
      </c>
      <c r="CQ247" s="1">
        <f ca="1">CI247/(Surge_Predicted_Impact!$C$138 + Surge_Predicted_Impact!$C$139)</f>
        <v>3.8097922758121663E-3</v>
      </c>
      <c r="CR247" s="1">
        <f ca="1">CK247/(Surge_Predicted_Impact!$C$140 + Surge_Predicted_Impact!$C$141)</f>
        <v>2.1381888558737426E-2</v>
      </c>
      <c r="CS247" s="152">
        <f>Surge_Predicted_Impact!$C$151</f>
        <v>12000</v>
      </c>
      <c r="CT247" s="152"/>
      <c r="CU247" s="1">
        <f ca="1">Surge_Predicted_Impact!$C$146*(Calculation!E247-Calculation!H247)</f>
        <v>1.4096976368067461E-6</v>
      </c>
      <c r="CV247" s="1">
        <f ca="1">H246*1/Surge_Predicted_Impact!$C$60</f>
        <v>3.4632269363138929E-4</v>
      </c>
      <c r="CW247" s="1">
        <f ca="1">CV247*Surge_Predicted_Impact!$C$144+CU247</f>
        <v>1.8725832318376209E-5</v>
      </c>
      <c r="CX247" s="1">
        <f ca="1">CX246*(1-1/Surge_Predicted_Impact!$C$147)+CW246</f>
        <v>0.11097903402459577</v>
      </c>
      <c r="CY247" s="1">
        <f ca="1">$CX247*(1-Surge_Predicted_Impact!$C$145)</f>
        <v>8.3234275518446837E-2</v>
      </c>
      <c r="CZ247" s="1">
        <f ca="1">$CX247*(1+Surge_Predicted_Impact!$C$145)</f>
        <v>0.13872379253074471</v>
      </c>
      <c r="DA247" s="1">
        <f ca="1">CX247/Surge_Predicted_Impact!$C$148</f>
        <v>3.6993011341531927E-2</v>
      </c>
      <c r="DB247" s="152">
        <f>Surge_Predicted_Impact!$C$152</f>
        <v>0</v>
      </c>
    </row>
    <row r="248" spans="2:106" x14ac:dyDescent="0.25">
      <c r="B248" s="30">
        <f t="shared" si="81"/>
        <v>44137</v>
      </c>
      <c r="C248" s="18">
        <f ca="1">INDIRECT(_xlfn.CONCAT(EpidemiologicalModel_Selection!$C$2,"!",EpidemiologicalModel_Selection!$C$5,ROW()-1))</f>
        <v>73743.793731881888</v>
      </c>
      <c r="D248" s="18">
        <f ca="1">INDIRECT(_xlfn.CONCAT(EpidemiologicalModel_Selection!$C$2,"!",EpidemiologicalModel_Selection!$C$3,ROW()-1))</f>
        <v>0.23523569257257676</v>
      </c>
      <c r="E248" s="37">
        <f ca="1">INDIRECT(_xlfn.CONCAT(EpidemiologicalModel_Selection!$C$2,"!",EpidemiologicalModel_Selection!$C$4,ROW()-1))</f>
        <v>2.1421032086436751E-3</v>
      </c>
      <c r="F248" s="37">
        <f ca="1">E248*Surge_Predicted_Impact!$D$53</f>
        <v>1.8165035209298365E-4</v>
      </c>
      <c r="G248" s="6">
        <f t="shared" ca="1" si="82"/>
        <v>2.1288889747681345E-3</v>
      </c>
      <c r="H248" s="24">
        <f ca="1">H247*(1-1/Surge_Predicted_Impact!$C$60)+F248</f>
        <v>2.1288889747681345E-3</v>
      </c>
      <c r="I248" s="24">
        <f ca="1">(1-Surge_Predicted_Impact!$C$68)*Calculation!O247</f>
        <v>1.8413427610509031E-4</v>
      </c>
      <c r="J248" s="24">
        <f ca="1">I248+(J247*(1-1/Surge_Predicted_Impact!$C$63))</f>
        <v>2.1825316008815109E-3</v>
      </c>
      <c r="K248" s="24">
        <f ca="1">(1/Surge_Predicted_Impact!$C$62)*Calculation!L247</f>
        <v>8.5943270801480226E-5</v>
      </c>
      <c r="L248" s="24">
        <f ca="1">M248+L247*(1-1/Surge_Predicted_Impact!$C$62)</f>
        <v>9.6594016961926176E-4</v>
      </c>
      <c r="M248" s="1">
        <f ca="1">E248*Surge_Predicted_Impact!$D$55</f>
        <v>2.05641908029793E-5</v>
      </c>
      <c r="N248" s="6">
        <f ca="1">N247*(1-1/Surge_Predicted_Impact!$C$64)+K248</f>
        <v>1.3112318539152425E-3</v>
      </c>
      <c r="O248" s="24">
        <f ca="1">N247*1/Surge_Predicted_Impact!$C$64</f>
        <v>1.750412261591089E-4</v>
      </c>
      <c r="P248" s="1">
        <f ca="1">E248*Surge_Predicted_Impact!$D$54</f>
        <v>1.4052197048702506E-4</v>
      </c>
      <c r="Q248" s="1">
        <f ca="1">Q247*(1-1/Surge_Predicted_Impact!$C$61)+P248</f>
        <v>1.5431461432791832E-2</v>
      </c>
      <c r="R248" s="6">
        <f t="shared" ca="1" si="83"/>
        <v>1.8579933203292605E-2</v>
      </c>
      <c r="S248" s="1">
        <f ca="1">E248*Surge_Predicted_Impact!$D$56</f>
        <v>1.028209540148965E-7</v>
      </c>
      <c r="T248" s="6">
        <f ca="1">T247*(1-1/Surge_Predicted_Impact!$C$65)+S248</f>
        <v>2.6031844926086283E-6</v>
      </c>
      <c r="U248" s="1">
        <f ca="1">E248*Surge_Predicted_Impact!$D$57</f>
        <v>1.6451352642383442E-7</v>
      </c>
      <c r="V248" s="6">
        <f ca="1">U247*(1-1/Surge_Predicted_Impact!$C$66)+U248</f>
        <v>1.6451352642383442E-7</v>
      </c>
      <c r="W248" s="5">
        <f>Surge_Predicted_Impact!$C$72</f>
        <v>0</v>
      </c>
      <c r="X248" s="160">
        <f>Surge_Predicted_Impact!$C$73</f>
        <v>0</v>
      </c>
      <c r="Y248" s="5">
        <f>Surge_Predicted_Impact!$C$74</f>
        <v>0</v>
      </c>
      <c r="Z248" s="5">
        <f>Surge_Predicted_Impact!$C$75</f>
        <v>0</v>
      </c>
      <c r="AA248" s="5">
        <f>Surge_Predicted_Impact!$C$76</f>
        <v>0</v>
      </c>
      <c r="AC248" s="18">
        <f ca="1">_xlfn.CEILING.MATH(G248/Surge_Predicted_Impact!$C$92)*(24/Surge_Predicted_Impact!$C$89)*(7/Surge_Predicted_Impact!$C$90)</f>
        <v>5.25</v>
      </c>
      <c r="AD248" s="18">
        <f ca="1">_xlfn.CEILING.MATH(R248/Surge_Predicted_Impact!$C$93)*(24/Surge_Predicted_Impact!$C$89)*(7/Surge_Predicted_Impact!$C$90)</f>
        <v>5.25</v>
      </c>
      <c r="AE248" s="1">
        <f t="shared" ca="1" si="88"/>
        <v>10.5</v>
      </c>
      <c r="AF248" s="1">
        <f ca="1">_xlfn.CEILING.MATH(N248/Surge_Predicted_Impact!$C$94)*24/Surge_Predicted_Impact!$C$89*7/Surge_Predicted_Impact!$C$90</f>
        <v>5.25</v>
      </c>
      <c r="AG248" s="1">
        <f ca="1">_xlfn.CEILING.MATH(T248/Surge_Predicted_Impact!$C$95)*24/Surge_Predicted_Impact!$C$89*7/Surge_Predicted_Impact!$C$90</f>
        <v>5.25</v>
      </c>
      <c r="AH248" s="1">
        <f ca="1">_xlfn.CEILING.MATH(V248/Surge_Predicted_Impact!$C$96)*24/Surge_Predicted_Impact!$C$89*7/Surge_Predicted_Impact!$C$90</f>
        <v>5.25</v>
      </c>
      <c r="AI248" s="18">
        <f t="shared" ca="1" si="89"/>
        <v>26.25</v>
      </c>
      <c r="AJ248" s="41"/>
      <c r="AK248" s="23">
        <f ca="1">_xlfn.CEILING.MATH(G248/Surge_Predicted_Impact!$C$103)*24/Surge_Predicted_Impact!$C$100*7/Surge_Predicted_Impact!$C$101</f>
        <v>5.25</v>
      </c>
      <c r="AL248" s="23">
        <f ca="1">_xlfn.CEILING.MATH(R248/Surge_Predicted_Impact!$C$104)*24/Surge_Predicted_Impact!$C$100*7/Surge_Predicted_Impact!$C$101</f>
        <v>5.25</v>
      </c>
      <c r="AM248" s="23">
        <f ca="1">_xlfn.CEILING.MATH(N248/Surge_Predicted_Impact!$C$105)*24/Surge_Predicted_Impact!$C$100*7/Surge_Predicted_Impact!$C$101</f>
        <v>5.25</v>
      </c>
      <c r="AN248" s="23">
        <f ca="1">_xlfn.CEILING.MATH(T248/Surge_Predicted_Impact!$C$106)*24/Surge_Predicted_Impact!$C$100*7/Surge_Predicted_Impact!$C$101</f>
        <v>5.25</v>
      </c>
      <c r="AO248" s="23">
        <f ca="1">_xlfn.CEILING.MATH(V248/Surge_Predicted_Impact!$C$107)*24/Surge_Predicted_Impact!$C$100*7/Surge_Predicted_Impact!$C$101</f>
        <v>5.25</v>
      </c>
      <c r="AP248" s="1">
        <f t="shared" ca="1" si="90"/>
        <v>26.25</v>
      </c>
      <c r="AQ248" s="3"/>
      <c r="AR248" s="38">
        <f ca="1">G248/Surge_Predicted_Impact!$C$81</f>
        <v>7.0962965825604486E-4</v>
      </c>
      <c r="AS248" s="38">
        <f ca="1">$R248/Surge_Predicted_Impact!$C$82</f>
        <v>9.2899666016463024E-3</v>
      </c>
      <c r="AT248" s="38">
        <f t="shared" ca="1" si="91"/>
        <v>9.9995962599023474E-3</v>
      </c>
      <c r="AU248" s="38">
        <f ca="1">N248/Surge_Predicted_Impact!$C$83</f>
        <v>6.5561592695762125E-4</v>
      </c>
      <c r="AV248" s="38">
        <f ca="1">T248/Surge_Predicted_Impact!$C$84</f>
        <v>1.3015922463043142E-6</v>
      </c>
      <c r="AW248" s="38">
        <f ca="1">V248/Surge_Predicted_Impact!$C$85</f>
        <v>4.1128381605958604E-8</v>
      </c>
      <c r="AX248" s="38">
        <f t="shared" ca="1" si="92"/>
        <v>1.0656554907487879E-2</v>
      </c>
      <c r="AZ248" s="1">
        <f ca="1">(AE248-BA247)*Surge_Predicted_Impact!$C$124</f>
        <v>9.2072209918976217E-2</v>
      </c>
      <c r="BA248" s="1">
        <f ca="1">BA247*(1-1/Surge_Predicted_Impact!$C$125)+AZ248</f>
        <v>1.2925098602997556</v>
      </c>
      <c r="BB248" s="37">
        <f t="shared" ca="1" si="93"/>
        <v>11.792509860299756</v>
      </c>
      <c r="BC248" s="1">
        <f ca="1">(AF248-BD247)*Surge_Predicted_Impact!$C$124</f>
        <v>4.6047332576612442E-2</v>
      </c>
      <c r="BD248" s="1">
        <f ca="1">BD247*(1-1/Surge_Predicted_Impact!$C$125)+BC248</f>
        <v>0.64522359331974322</v>
      </c>
      <c r="BE248" s="37">
        <f t="shared" ca="1" si="94"/>
        <v>5.8952235933197432</v>
      </c>
      <c r="BF248" s="1">
        <f ca="1">(AI248-BG247)*Surge_Predicted_Impact!$C$124</f>
        <v>0.23022480530080219</v>
      </c>
      <c r="BG248" s="1">
        <f ca="1">BG247*(1-1/Surge_Predicted_Impact!$C$125)+BF248</f>
        <v>3.2272071702263121</v>
      </c>
      <c r="BH248" s="37">
        <f t="shared" ca="1" si="95"/>
        <v>29.477207170226311</v>
      </c>
      <c r="BJ248" s="1">
        <f ca="1">(AT248-BK247)*Surge_Predicted_Impact!$C$124</f>
        <v>4.6420267701802308E-5</v>
      </c>
      <c r="BK248" s="1">
        <f ca="1">BK247*(1-1/Surge_Predicted_Impact!$C$125)+BJ248</f>
        <v>5.021306222443768E-3</v>
      </c>
      <c r="BL248" s="37">
        <f t="shared" ca="1" si="96"/>
        <v>1.5020902482346115E-2</v>
      </c>
      <c r="BM248" s="1">
        <f ca="1">(AU248-BN247)*Surge_Predicted_Impact!$C$124</f>
        <v>2.7967035034729099E-6</v>
      </c>
      <c r="BN248" s="1">
        <f ca="1">BN247*(1-1/Surge_Predicted_Impact!$C$125)+BM248</f>
        <v>3.5188902464163674E-4</v>
      </c>
      <c r="BO248" s="37">
        <f t="shared" ca="1" si="97"/>
        <v>1.0075049515992579E-3</v>
      </c>
      <c r="BP248" s="1">
        <f ca="1">(AX248-AY247)*Surge_Predicted_Impact!$C$124</f>
        <v>1.0656554907487879E-4</v>
      </c>
      <c r="BQ248" s="1">
        <f ca="1">BQ247*(1-1/Surge_Predicted_Impact!$C$125)+BP248</f>
        <v>1.0003539015440693E-2</v>
      </c>
      <c r="BR248" s="1">
        <f t="shared" ca="1" si="98"/>
        <v>2.0660093922928571E-2</v>
      </c>
      <c r="BS248" s="1">
        <f ca="1">(AP248-AQ247)*Surge_Predicted_Impact!$C$124</f>
        <v>0.26250000000000001</v>
      </c>
      <c r="BT248" s="1">
        <f ca="1">BT247*(1-1/Surge_Predicted_Impact!$C$125)+BS248</f>
        <v>3.6808308715824878</v>
      </c>
      <c r="BU248" s="1">
        <f t="shared" ca="1" si="99"/>
        <v>29.930830871582486</v>
      </c>
      <c r="BW248" s="1">
        <f>Surge_Predicted_Impact!$C$112</f>
        <v>0</v>
      </c>
      <c r="BX248" s="1">
        <f>Surge_Predicted_Impact!$C$113</f>
        <v>0</v>
      </c>
      <c r="BY248" s="152">
        <f>Surge_Predicted_Impact!$C$114</f>
        <v>0</v>
      </c>
      <c r="BZ248" s="152">
        <f>Surge_Predicted_Impact!$C$115</f>
        <v>0</v>
      </c>
      <c r="CA248" s="152">
        <f t="shared" si="100"/>
        <v>0</v>
      </c>
      <c r="CB248" s="1">
        <f>Surge_Predicted_Impact!$C$117</f>
        <v>0</v>
      </c>
      <c r="CC248" s="1">
        <f>Surge_Predicted_Impact!$C$118</f>
        <v>0</v>
      </c>
      <c r="CD248" s="1">
        <f>Surge_Predicted_Impact!$C$119</f>
        <v>0</v>
      </c>
      <c r="CE248" s="1">
        <f t="shared" si="101"/>
        <v>0</v>
      </c>
      <c r="CF248" s="152">
        <f>Surge_Predicted_Impact!$C$120</f>
        <v>0</v>
      </c>
      <c r="CH248" s="1">
        <f ca="1">D248*Surge_Predicted_Impact!$C$135</f>
        <v>2.3523569257257675</v>
      </c>
      <c r="CI248" s="18">
        <f ca="1">(C248-C247)*Surge_Predicted_Impact!$C$135</f>
        <v>2.1421032142825425E-2</v>
      </c>
      <c r="CJ248" s="18">
        <f ca="1">CJ247*(1- 1/Surge_Predicted_Impact!$C$137)+CI248</f>
        <v>0.54233010270666693</v>
      </c>
      <c r="CK248" s="18">
        <f t="shared" ca="1" si="79"/>
        <v>0.5209090705638415</v>
      </c>
      <c r="CL248" s="1">
        <f ca="1">CJ248*(1-Surge_Predicted_Impact!$C$136)</f>
        <v>0.46098058730066688</v>
      </c>
      <c r="CM248" s="1">
        <f ca="1">CJ248*(1+Surge_Predicted_Impact!$C$136)</f>
        <v>0.62367961811266692</v>
      </c>
      <c r="CN248" s="1">
        <f ca="1">CI248/Surge_Predicted_Impact!$C$138</f>
        <v>4.2842064285650849E-3</v>
      </c>
      <c r="CO248" s="1">
        <f ca="1">CK248/Surge_Predicted_Impact!$C$140</f>
        <v>2.0836362822553661E-2</v>
      </c>
      <c r="CP248" s="1">
        <f t="shared" ca="1" si="80"/>
        <v>2.5120569251118746E-2</v>
      </c>
      <c r="CQ248" s="1">
        <f ca="1">CI248/(Surge_Predicted_Impact!$C$138 + Surge_Predicted_Impact!$C$139)</f>
        <v>3.5701720238042376E-3</v>
      </c>
      <c r="CR248" s="1">
        <f ca="1">CK248/(Surge_Predicted_Impact!$C$140 + Surge_Predicted_Impact!$C$141)</f>
        <v>2.0034964252455441E-2</v>
      </c>
      <c r="CS248" s="152">
        <f>Surge_Predicted_Impact!$C$151</f>
        <v>12000</v>
      </c>
      <c r="CT248" s="152"/>
      <c r="CU248" s="1">
        <f ca="1">Surge_Predicted_Impact!$C$146*(Calculation!E248-Calculation!H248)</f>
        <v>1.3214233875540569E-6</v>
      </c>
      <c r="CV248" s="1">
        <f ca="1">H247*1/Surge_Predicted_Impact!$C$60</f>
        <v>3.2453977044585847E-4</v>
      </c>
      <c r="CW248" s="1">
        <f ca="1">CV248*Surge_Predicted_Impact!$C$144+CU248</f>
        <v>1.7548411909846982E-5</v>
      </c>
      <c r="CX248" s="1">
        <f ca="1">CX247*(1-1/Surge_Predicted_Impact!$C$147)+CW247</f>
        <v>0.10544880815568436</v>
      </c>
      <c r="CY248" s="1">
        <f ca="1">$CX248*(1-Surge_Predicted_Impact!$C$145)</f>
        <v>7.9086606116763269E-2</v>
      </c>
      <c r="CZ248" s="1">
        <f ca="1">$CX248*(1+Surge_Predicted_Impact!$C$145)</f>
        <v>0.13181101019460545</v>
      </c>
      <c r="DA248" s="1">
        <f ca="1">CX248/Surge_Predicted_Impact!$C$148</f>
        <v>3.5149602718561455E-2</v>
      </c>
      <c r="DB248" s="152">
        <f>Surge_Predicted_Impact!$C$152</f>
        <v>0</v>
      </c>
    </row>
    <row r="249" spans="2:106" x14ac:dyDescent="0.25">
      <c r="B249" s="30">
        <f t="shared" si="81"/>
        <v>44138</v>
      </c>
      <c r="C249" s="18">
        <f ca="1">INDIRECT(_xlfn.CONCAT(EpidemiologicalModel_Selection!$C$2,"!",EpidemiologicalModel_Selection!$C$5,ROW()-1))</f>
        <v>73743.7957392557</v>
      </c>
      <c r="D249" s="18">
        <f ca="1">INDIRECT(_xlfn.CONCAT(EpidemiologicalModel_Selection!$C$2,"!",EpidemiologicalModel_Selection!$C$3,ROW()-1))</f>
        <v>0.22044051691970623</v>
      </c>
      <c r="E249" s="37">
        <f ca="1">INDIRECT(_xlfn.CONCAT(EpidemiologicalModel_Selection!$C$2,"!",EpidemiologicalModel_Selection!$C$4,ROW()-1))</f>
        <v>2.0073738165592657E-3</v>
      </c>
      <c r="F249" s="37">
        <f ca="1">E249*Surge_Predicted_Impact!$D$53</f>
        <v>1.7022529964422572E-4</v>
      </c>
      <c r="G249" s="6">
        <f t="shared" ca="1" si="82"/>
        <v>1.9949872780169126E-3</v>
      </c>
      <c r="H249" s="24">
        <f ca="1">H248*(1-1/Surge_Predicted_Impact!$C$60)+F249</f>
        <v>1.9949872780169126E-3</v>
      </c>
      <c r="I249" s="24">
        <f ca="1">(1-Surge_Predicted_Impact!$C$68)*Calculation!O248</f>
        <v>1.7241560776672227E-4</v>
      </c>
      <c r="J249" s="24">
        <f ca="1">I249+(J248*(1-1/Surge_Predicted_Impact!$C$63))</f>
        <v>2.0431569799508748E-3</v>
      </c>
      <c r="K249" s="24">
        <f ca="1">(1/Surge_Predicted_Impact!$C$62)*Calculation!L248</f>
        <v>8.049501413493848E-5</v>
      </c>
      <c r="L249" s="24">
        <f ca="1">M249+L248*(1-1/Surge_Predicted_Impact!$C$62)</f>
        <v>9.0471594412329219E-4</v>
      </c>
      <c r="M249" s="1">
        <f ca="1">E249*Surge_Predicted_Impact!$D$55</f>
        <v>1.9270788638968969E-5</v>
      </c>
      <c r="N249" s="6">
        <f ca="1">N248*(1-1/Surge_Predicted_Impact!$C$64)+K249</f>
        <v>1.2278228863107758E-3</v>
      </c>
      <c r="O249" s="24">
        <f ca="1">N248*1/Surge_Predicted_Impact!$C$64</f>
        <v>1.6390398173940531E-4</v>
      </c>
      <c r="P249" s="1">
        <f ca="1">E249*Surge_Predicted_Impact!$D$54</f>
        <v>1.3168372236628781E-4</v>
      </c>
      <c r="Q249" s="1">
        <f ca="1">Q248*(1-1/Surge_Predicted_Impact!$C$61)+P249</f>
        <v>1.4460897909958702E-2</v>
      </c>
      <c r="R249" s="6">
        <f t="shared" ca="1" si="83"/>
        <v>1.7408770834032871E-2</v>
      </c>
      <c r="S249" s="1">
        <f ca="1">E249*Surge_Predicted_Impact!$D$56</f>
        <v>9.635394319484485E-8</v>
      </c>
      <c r="T249" s="6">
        <f ca="1">T248*(1-1/Surge_Predicted_Impact!$C$65)+S249</f>
        <v>2.4392199865426107E-6</v>
      </c>
      <c r="U249" s="1">
        <f ca="1">E249*Surge_Predicted_Impact!$D$57</f>
        <v>1.5416630911175177E-7</v>
      </c>
      <c r="V249" s="6">
        <f ca="1">U248*(1-1/Surge_Predicted_Impact!$C$66)+U249</f>
        <v>1.5416630911175177E-7</v>
      </c>
      <c r="W249" s="5">
        <f>Surge_Predicted_Impact!$C$72</f>
        <v>0</v>
      </c>
      <c r="X249" s="160">
        <f>Surge_Predicted_Impact!$C$73</f>
        <v>0</v>
      </c>
      <c r="Y249" s="5">
        <f>Surge_Predicted_Impact!$C$74</f>
        <v>0</v>
      </c>
      <c r="Z249" s="5">
        <f>Surge_Predicted_Impact!$C$75</f>
        <v>0</v>
      </c>
      <c r="AA249" s="5">
        <f>Surge_Predicted_Impact!$C$76</f>
        <v>0</v>
      </c>
      <c r="AC249" s="18">
        <f ca="1">_xlfn.CEILING.MATH(G249/Surge_Predicted_Impact!$C$92)*(24/Surge_Predicted_Impact!$C$89)*(7/Surge_Predicted_Impact!$C$90)</f>
        <v>5.25</v>
      </c>
      <c r="AD249" s="18">
        <f ca="1">_xlfn.CEILING.MATH(R249/Surge_Predicted_Impact!$C$93)*(24/Surge_Predicted_Impact!$C$89)*(7/Surge_Predicted_Impact!$C$90)</f>
        <v>5.25</v>
      </c>
      <c r="AE249" s="1">
        <f t="shared" ca="1" si="88"/>
        <v>10.5</v>
      </c>
      <c r="AF249" s="1">
        <f ca="1">_xlfn.CEILING.MATH(N249/Surge_Predicted_Impact!$C$94)*24/Surge_Predicted_Impact!$C$89*7/Surge_Predicted_Impact!$C$90</f>
        <v>5.25</v>
      </c>
      <c r="AG249" s="1">
        <f ca="1">_xlfn.CEILING.MATH(T249/Surge_Predicted_Impact!$C$95)*24/Surge_Predicted_Impact!$C$89*7/Surge_Predicted_Impact!$C$90</f>
        <v>5.25</v>
      </c>
      <c r="AH249" s="1">
        <f ca="1">_xlfn.CEILING.MATH(V249/Surge_Predicted_Impact!$C$96)*24/Surge_Predicted_Impact!$C$89*7/Surge_Predicted_Impact!$C$90</f>
        <v>5.25</v>
      </c>
      <c r="AI249" s="18">
        <f t="shared" ca="1" si="89"/>
        <v>26.25</v>
      </c>
      <c r="AJ249" s="41"/>
      <c r="AK249" s="23">
        <f ca="1">_xlfn.CEILING.MATH(G249/Surge_Predicted_Impact!$C$103)*24/Surge_Predicted_Impact!$C$100*7/Surge_Predicted_Impact!$C$101</f>
        <v>5.25</v>
      </c>
      <c r="AL249" s="23">
        <f ca="1">_xlfn.CEILING.MATH(R249/Surge_Predicted_Impact!$C$104)*24/Surge_Predicted_Impact!$C$100*7/Surge_Predicted_Impact!$C$101</f>
        <v>5.25</v>
      </c>
      <c r="AM249" s="23">
        <f ca="1">_xlfn.CEILING.MATH(N249/Surge_Predicted_Impact!$C$105)*24/Surge_Predicted_Impact!$C$100*7/Surge_Predicted_Impact!$C$101</f>
        <v>5.25</v>
      </c>
      <c r="AN249" s="23">
        <f ca="1">_xlfn.CEILING.MATH(T249/Surge_Predicted_Impact!$C$106)*24/Surge_Predicted_Impact!$C$100*7/Surge_Predicted_Impact!$C$101</f>
        <v>5.25</v>
      </c>
      <c r="AO249" s="23">
        <f ca="1">_xlfn.CEILING.MATH(V249/Surge_Predicted_Impact!$C$107)*24/Surge_Predicted_Impact!$C$100*7/Surge_Predicted_Impact!$C$101</f>
        <v>5.25</v>
      </c>
      <c r="AP249" s="1">
        <f t="shared" ca="1" si="90"/>
        <v>26.25</v>
      </c>
      <c r="AQ249" s="3"/>
      <c r="AR249" s="38">
        <f ca="1">G249/Surge_Predicted_Impact!$C$81</f>
        <v>6.6499575933897086E-4</v>
      </c>
      <c r="AS249" s="38">
        <f ca="1">$R249/Surge_Predicted_Impact!$C$82</f>
        <v>8.7043854170164355E-3</v>
      </c>
      <c r="AT249" s="38">
        <f t="shared" ca="1" si="91"/>
        <v>9.3693811763554055E-3</v>
      </c>
      <c r="AU249" s="38">
        <f ca="1">N249/Surge_Predicted_Impact!$C$83</f>
        <v>6.139114431553879E-4</v>
      </c>
      <c r="AV249" s="38">
        <f ca="1">T249/Surge_Predicted_Impact!$C$84</f>
        <v>1.2196099932713054E-6</v>
      </c>
      <c r="AW249" s="38">
        <f ca="1">V249/Surge_Predicted_Impact!$C$85</f>
        <v>3.8541577277937943E-8</v>
      </c>
      <c r="AX249" s="38">
        <f t="shared" ca="1" si="92"/>
        <v>9.9845507710813429E-3</v>
      </c>
      <c r="AZ249" s="1">
        <f ca="1">(AE249-BA248)*Surge_Predicted_Impact!$C$124</f>
        <v>9.2074901397002445E-2</v>
      </c>
      <c r="BA249" s="1">
        <f ca="1">BA248*(1-1/Surge_Predicted_Impact!$C$125)+AZ249</f>
        <v>1.292262628818204</v>
      </c>
      <c r="BB249" s="37">
        <f t="shared" ca="1" si="93"/>
        <v>11.792262628818204</v>
      </c>
      <c r="BC249" s="1">
        <f ca="1">(AF249-BD248)*Surge_Predicted_Impact!$C$124</f>
        <v>4.6047764066802568E-2</v>
      </c>
      <c r="BD249" s="1">
        <f ca="1">BD248*(1-1/Surge_Predicted_Impact!$C$125)+BC249</f>
        <v>0.64518395786370697</v>
      </c>
      <c r="BE249" s="37">
        <f t="shared" ca="1" si="94"/>
        <v>5.8951839578637069</v>
      </c>
      <c r="BF249" s="1">
        <f ca="1">(AI249-BG248)*Surge_Predicted_Impact!$C$124</f>
        <v>0.23022792829773689</v>
      </c>
      <c r="BG249" s="1">
        <f ca="1">BG248*(1-1/Surge_Predicted_Impact!$C$125)+BF249</f>
        <v>3.2269203006507414</v>
      </c>
      <c r="BH249" s="37">
        <f t="shared" ca="1" si="95"/>
        <v>29.47692030065074</v>
      </c>
      <c r="BJ249" s="1">
        <f ca="1">(AT249-BK248)*Surge_Predicted_Impact!$C$124</f>
        <v>4.3480749539116379E-5</v>
      </c>
      <c r="BK249" s="1">
        <f ca="1">BK248*(1-1/Surge_Predicted_Impact!$C$125)+BJ249</f>
        <v>4.7061222418083304E-3</v>
      </c>
      <c r="BL249" s="37">
        <f t="shared" ca="1" si="96"/>
        <v>1.4075503418163736E-2</v>
      </c>
      <c r="BM249" s="1">
        <f ca="1">(AU249-BN248)*Surge_Predicted_Impact!$C$124</f>
        <v>2.6202241851375114E-6</v>
      </c>
      <c r="BN249" s="1">
        <f ca="1">BN248*(1-1/Surge_Predicted_Impact!$C$125)+BM249</f>
        <v>3.2937431849522879E-4</v>
      </c>
      <c r="BO249" s="37">
        <f t="shared" ca="1" si="97"/>
        <v>9.4328576165061669E-4</v>
      </c>
      <c r="BP249" s="1">
        <f ca="1">(AX249-AY248)*Surge_Predicted_Impact!$C$124</f>
        <v>9.9845507710813431E-5</v>
      </c>
      <c r="BQ249" s="1">
        <f ca="1">BQ248*(1-1/Surge_Predicted_Impact!$C$125)+BP249</f>
        <v>9.3888460220486001E-3</v>
      </c>
      <c r="BR249" s="1">
        <f t="shared" ca="1" si="98"/>
        <v>1.9373396793129945E-2</v>
      </c>
      <c r="BS249" s="1">
        <f ca="1">(AP249-AQ248)*Surge_Predicted_Impact!$C$124</f>
        <v>0.26250000000000001</v>
      </c>
      <c r="BT249" s="1">
        <f ca="1">BT248*(1-1/Surge_Predicted_Impact!$C$125)+BS249</f>
        <v>3.6804143807551677</v>
      </c>
      <c r="BU249" s="1">
        <f t="shared" ca="1" si="99"/>
        <v>29.930414380755167</v>
      </c>
      <c r="BW249" s="1">
        <f>Surge_Predicted_Impact!$C$112</f>
        <v>0</v>
      </c>
      <c r="BX249" s="1">
        <f>Surge_Predicted_Impact!$C$113</f>
        <v>0</v>
      </c>
      <c r="BY249" s="152">
        <f>Surge_Predicted_Impact!$C$114</f>
        <v>0</v>
      </c>
      <c r="BZ249" s="152">
        <f>Surge_Predicted_Impact!$C$115</f>
        <v>0</v>
      </c>
      <c r="CA249" s="152">
        <f t="shared" si="100"/>
        <v>0</v>
      </c>
      <c r="CB249" s="1">
        <f>Surge_Predicted_Impact!$C$117</f>
        <v>0</v>
      </c>
      <c r="CC249" s="1">
        <f>Surge_Predicted_Impact!$C$118</f>
        <v>0</v>
      </c>
      <c r="CD249" s="1">
        <f>Surge_Predicted_Impact!$C$119</f>
        <v>0</v>
      </c>
      <c r="CE249" s="1">
        <f t="shared" si="101"/>
        <v>0</v>
      </c>
      <c r="CF249" s="152">
        <f>Surge_Predicted_Impact!$C$120</f>
        <v>0</v>
      </c>
      <c r="CH249" s="1">
        <f ca="1">D249*Surge_Predicted_Impact!$C$135</f>
        <v>2.2044051691970621</v>
      </c>
      <c r="CI249" s="18">
        <f ca="1">(C249-C248)*Surge_Predicted_Impact!$C$135</f>
        <v>2.0073738123755902E-2</v>
      </c>
      <c r="CJ249" s="18">
        <f ca="1">CJ248*(1- 1/Surge_Predicted_Impact!$C$137)+CI249</f>
        <v>0.50817083055975609</v>
      </c>
      <c r="CK249" s="18">
        <f t="shared" ca="1" si="79"/>
        <v>0.48809709243600019</v>
      </c>
      <c r="CL249" s="1">
        <f ca="1">CJ249*(1-Surge_Predicted_Impact!$C$136)</f>
        <v>0.43194520597579267</v>
      </c>
      <c r="CM249" s="1">
        <f ca="1">CJ249*(1+Surge_Predicted_Impact!$C$136)</f>
        <v>0.58439645514371941</v>
      </c>
      <c r="CN249" s="1">
        <f ca="1">CI249/Surge_Predicted_Impact!$C$138</f>
        <v>4.0147476247511804E-3</v>
      </c>
      <c r="CO249" s="1">
        <f ca="1">CK249/Surge_Predicted_Impact!$C$140</f>
        <v>1.9523883697440007E-2</v>
      </c>
      <c r="CP249" s="1">
        <f t="shared" ca="1" si="80"/>
        <v>2.3538631322191188E-2</v>
      </c>
      <c r="CQ249" s="1">
        <f ca="1">CI249/(Surge_Predicted_Impact!$C$138 + Surge_Predicted_Impact!$C$139)</f>
        <v>3.3456230206259838E-3</v>
      </c>
      <c r="CR249" s="1">
        <f ca="1">CK249/(Surge_Predicted_Impact!$C$140 + Surge_Predicted_Impact!$C$141)</f>
        <v>1.8772965093692313E-2</v>
      </c>
      <c r="CS249" s="152">
        <f>Surge_Predicted_Impact!$C$151</f>
        <v>12000</v>
      </c>
      <c r="CT249" s="152"/>
      <c r="CU249" s="1">
        <f ca="1">Surge_Predicted_Impact!$C$146*(Calculation!E249-Calculation!H249)</f>
        <v>1.2386538542353155E-6</v>
      </c>
      <c r="CV249" s="1">
        <f ca="1">H248*1/Surge_Predicted_Impact!$C$60</f>
        <v>3.0412699639544781E-4</v>
      </c>
      <c r="CW249" s="1">
        <f ca="1">CV249*Surge_Predicted_Impact!$C$144+CU249</f>
        <v>1.6445003674007705E-5</v>
      </c>
      <c r="CX249" s="1">
        <f ca="1">CX248*(1-1/Surge_Predicted_Impact!$C$147)+CW248</f>
        <v>0.10019391615980998</v>
      </c>
      <c r="CY249" s="1">
        <f ca="1">$CX249*(1-Surge_Predicted_Impact!$C$145)</f>
        <v>7.5145437119857481E-2</v>
      </c>
      <c r="CZ249" s="1">
        <f ca="1">$CX249*(1+Surge_Predicted_Impact!$C$145)</f>
        <v>0.12524239519976246</v>
      </c>
      <c r="DA249" s="1">
        <f ca="1">CX249/Surge_Predicted_Impact!$C$148</f>
        <v>3.3397972053269991E-2</v>
      </c>
      <c r="DB249" s="152">
        <f>Surge_Predicted_Impact!$C$152</f>
        <v>0</v>
      </c>
    </row>
    <row r="250" spans="2:106" x14ac:dyDescent="0.25">
      <c r="B250" s="30">
        <f t="shared" si="81"/>
        <v>44139</v>
      </c>
      <c r="C250" s="18">
        <f ca="1">INDIRECT(_xlfn.CONCAT(EpidemiologicalModel_Selection!$C$2,"!",EpidemiologicalModel_Selection!$C$5,ROW()-1))</f>
        <v>73743.797620374127</v>
      </c>
      <c r="D250" s="18">
        <f ca="1">INDIRECT(_xlfn.CONCAT(EpidemiologicalModel_Selection!$C$2,"!",EpidemiologicalModel_Selection!$C$3,ROW()-1))</f>
        <v>0.20657588413419542</v>
      </c>
      <c r="E250" s="37">
        <f ca="1">INDIRECT(_xlfn.CONCAT(EpidemiologicalModel_Selection!$C$2,"!",EpidemiologicalModel_Selection!$C$4,ROW()-1))</f>
        <v>1.881118423261796E-3</v>
      </c>
      <c r="F250" s="37">
        <f ca="1">E250*Surge_Predicted_Impact!$D$53</f>
        <v>1.5951884229260032E-4</v>
      </c>
      <c r="G250" s="6">
        <f t="shared" ca="1" si="82"/>
        <v>1.8695079377356683E-3</v>
      </c>
      <c r="H250" s="24">
        <f ca="1">H249*(1-1/Surge_Predicted_Impact!$C$60)+F250</f>
        <v>1.8695079377356683E-3</v>
      </c>
      <c r="I250" s="24">
        <f ca="1">(1-Surge_Predicted_Impact!$C$68)*Calculation!O249</f>
        <v>1.6144542201331424E-4</v>
      </c>
      <c r="J250" s="24">
        <f ca="1">I250+(J249*(1-1/Surge_Predicted_Impact!$C$63))</f>
        <v>1.9127228333997784E-3</v>
      </c>
      <c r="K250" s="24">
        <f ca="1">(1/Surge_Predicted_Impact!$C$62)*Calculation!L249</f>
        <v>7.5392995343607678E-5</v>
      </c>
      <c r="L250" s="24">
        <f ca="1">M250+L249*(1-1/Surge_Predicted_Impact!$C$62)</f>
        <v>8.473816856429977E-4</v>
      </c>
      <c r="M250" s="1">
        <f ca="1">E250*Surge_Predicted_Impact!$D$55</f>
        <v>1.8058736863313262E-5</v>
      </c>
      <c r="N250" s="6">
        <f ca="1">N249*(1-1/Surge_Predicted_Impact!$C$64)+K250</f>
        <v>1.1497380208655365E-3</v>
      </c>
      <c r="O250" s="24">
        <f ca="1">N249*1/Surge_Predicted_Impact!$C$64</f>
        <v>1.5347786078884697E-4</v>
      </c>
      <c r="P250" s="1">
        <f ca="1">E250*Surge_Predicted_Impact!$D$54</f>
        <v>1.2340136856597381E-4</v>
      </c>
      <c r="Q250" s="1">
        <f ca="1">Q249*(1-1/Surge_Predicted_Impact!$C$61)+P250</f>
        <v>1.3551377999241911E-2</v>
      </c>
      <c r="R250" s="6">
        <f t="shared" ca="1" si="83"/>
        <v>1.6311482518284688E-2</v>
      </c>
      <c r="S250" s="1">
        <f ca="1">E250*Surge_Predicted_Impact!$D$56</f>
        <v>9.0293684316566302E-8</v>
      </c>
      <c r="T250" s="6">
        <f ca="1">T249*(1-1/Surge_Predicted_Impact!$C$65)+S250</f>
        <v>2.2855916722049164E-6</v>
      </c>
      <c r="U250" s="1">
        <f ca="1">E250*Surge_Predicted_Impact!$D$57</f>
        <v>1.4446989490650608E-7</v>
      </c>
      <c r="V250" s="6">
        <f ca="1">U249*(1-1/Surge_Predicted_Impact!$C$66)+U250</f>
        <v>1.4446989490650608E-7</v>
      </c>
      <c r="W250" s="5">
        <f>Surge_Predicted_Impact!$C$72</f>
        <v>0</v>
      </c>
      <c r="X250" s="160">
        <f>Surge_Predicted_Impact!$C$73</f>
        <v>0</v>
      </c>
      <c r="Y250" s="5">
        <f>Surge_Predicted_Impact!$C$74</f>
        <v>0</v>
      </c>
      <c r="Z250" s="5">
        <f>Surge_Predicted_Impact!$C$75</f>
        <v>0</v>
      </c>
      <c r="AA250" s="5">
        <f>Surge_Predicted_Impact!$C$76</f>
        <v>0</v>
      </c>
      <c r="AC250" s="18">
        <f ca="1">_xlfn.CEILING.MATH(G250/Surge_Predicted_Impact!$C$92)*(24/Surge_Predicted_Impact!$C$89)*(7/Surge_Predicted_Impact!$C$90)</f>
        <v>5.25</v>
      </c>
      <c r="AD250" s="18">
        <f ca="1">_xlfn.CEILING.MATH(R250/Surge_Predicted_Impact!$C$93)*(24/Surge_Predicted_Impact!$C$89)*(7/Surge_Predicted_Impact!$C$90)</f>
        <v>5.25</v>
      </c>
      <c r="AE250" s="1">
        <f t="shared" ca="1" si="88"/>
        <v>10.5</v>
      </c>
      <c r="AF250" s="1">
        <f ca="1">_xlfn.CEILING.MATH(N250/Surge_Predicted_Impact!$C$94)*24/Surge_Predicted_Impact!$C$89*7/Surge_Predicted_Impact!$C$90</f>
        <v>5.25</v>
      </c>
      <c r="AG250" s="1">
        <f ca="1">_xlfn.CEILING.MATH(T250/Surge_Predicted_Impact!$C$95)*24/Surge_Predicted_Impact!$C$89*7/Surge_Predicted_Impact!$C$90</f>
        <v>5.25</v>
      </c>
      <c r="AH250" s="1">
        <f ca="1">_xlfn.CEILING.MATH(V250/Surge_Predicted_Impact!$C$96)*24/Surge_Predicted_Impact!$C$89*7/Surge_Predicted_Impact!$C$90</f>
        <v>5.25</v>
      </c>
      <c r="AI250" s="18">
        <f t="shared" ca="1" si="89"/>
        <v>26.25</v>
      </c>
      <c r="AJ250" s="41"/>
      <c r="AK250" s="23">
        <f ca="1">_xlfn.CEILING.MATH(G250/Surge_Predicted_Impact!$C$103)*24/Surge_Predicted_Impact!$C$100*7/Surge_Predicted_Impact!$C$101</f>
        <v>5.25</v>
      </c>
      <c r="AL250" s="23">
        <f ca="1">_xlfn.CEILING.MATH(R250/Surge_Predicted_Impact!$C$104)*24/Surge_Predicted_Impact!$C$100*7/Surge_Predicted_Impact!$C$101</f>
        <v>5.25</v>
      </c>
      <c r="AM250" s="23">
        <f ca="1">_xlfn.CEILING.MATH(N250/Surge_Predicted_Impact!$C$105)*24/Surge_Predicted_Impact!$C$100*7/Surge_Predicted_Impact!$C$101</f>
        <v>5.25</v>
      </c>
      <c r="AN250" s="23">
        <f ca="1">_xlfn.CEILING.MATH(T250/Surge_Predicted_Impact!$C$106)*24/Surge_Predicted_Impact!$C$100*7/Surge_Predicted_Impact!$C$101</f>
        <v>5.25</v>
      </c>
      <c r="AO250" s="23">
        <f ca="1">_xlfn.CEILING.MATH(V250/Surge_Predicted_Impact!$C$107)*24/Surge_Predicted_Impact!$C$100*7/Surge_Predicted_Impact!$C$101</f>
        <v>5.25</v>
      </c>
      <c r="AP250" s="1">
        <f t="shared" ca="1" si="90"/>
        <v>26.25</v>
      </c>
      <c r="AQ250" s="3"/>
      <c r="AR250" s="38">
        <f ca="1">G250/Surge_Predicted_Impact!$C$81</f>
        <v>6.2316931257855605E-4</v>
      </c>
      <c r="AS250" s="38">
        <f ca="1">$R250/Surge_Predicted_Impact!$C$82</f>
        <v>8.1557412591423441E-3</v>
      </c>
      <c r="AT250" s="38">
        <f t="shared" ca="1" si="91"/>
        <v>8.7789105717209007E-3</v>
      </c>
      <c r="AU250" s="38">
        <f ca="1">N250/Surge_Predicted_Impact!$C$83</f>
        <v>5.7486901043276824E-4</v>
      </c>
      <c r="AV250" s="38">
        <f ca="1">T250/Surge_Predicted_Impact!$C$84</f>
        <v>1.1427958361024582E-6</v>
      </c>
      <c r="AW250" s="38">
        <f ca="1">V250/Surge_Predicted_Impact!$C$85</f>
        <v>3.6117473726626519E-8</v>
      </c>
      <c r="AX250" s="38">
        <f t="shared" ca="1" si="92"/>
        <v>9.3549584954634966E-3</v>
      </c>
      <c r="AZ250" s="1">
        <f ca="1">(AE250-BA249)*Surge_Predicted_Impact!$C$124</f>
        <v>9.207737371181797E-2</v>
      </c>
      <c r="BA250" s="1">
        <f ca="1">BA249*(1-1/Surge_Predicted_Impact!$C$125)+AZ250</f>
        <v>1.2920355290430074</v>
      </c>
      <c r="BB250" s="37">
        <f t="shared" ca="1" si="93"/>
        <v>11.792035529043007</v>
      </c>
      <c r="BC250" s="1">
        <f ca="1">(AF250-BD249)*Surge_Predicted_Impact!$C$124</f>
        <v>4.6048160421362935E-2</v>
      </c>
      <c r="BD250" s="1">
        <f ca="1">BD249*(1-1/Surge_Predicted_Impact!$C$125)+BC250</f>
        <v>0.64514754986623368</v>
      </c>
      <c r="BE250" s="37">
        <f t="shared" ca="1" si="94"/>
        <v>5.895147549866234</v>
      </c>
      <c r="BF250" s="1">
        <f ca="1">(AI250-BG249)*Surge_Predicted_Impact!$C$124</f>
        <v>0.23023079699349261</v>
      </c>
      <c r="BG250" s="1">
        <f ca="1">BG249*(1-1/Surge_Predicted_Impact!$C$125)+BF250</f>
        <v>3.2266567904548955</v>
      </c>
      <c r="BH250" s="37">
        <f t="shared" ca="1" si="95"/>
        <v>29.476656790454896</v>
      </c>
      <c r="BJ250" s="1">
        <f ca="1">(AT250-BK249)*Surge_Predicted_Impact!$C$124</f>
        <v>4.0727883299125701E-5</v>
      </c>
      <c r="BK250" s="1">
        <f ca="1">BK249*(1-1/Surge_Predicted_Impact!$C$125)+BJ250</f>
        <v>4.410698536406861E-3</v>
      </c>
      <c r="BL250" s="37">
        <f t="shared" ca="1" si="96"/>
        <v>1.3189609108127762E-2</v>
      </c>
      <c r="BM250" s="1">
        <f ca="1">(AU250-BN249)*Surge_Predicted_Impact!$C$124</f>
        <v>2.4549469193753945E-6</v>
      </c>
      <c r="BN250" s="1">
        <f ca="1">BN249*(1-1/Surge_Predicted_Impact!$C$125)+BM250</f>
        <v>3.0830252837923071E-4</v>
      </c>
      <c r="BO250" s="37">
        <f t="shared" ca="1" si="97"/>
        <v>8.8317153881199901E-4</v>
      </c>
      <c r="BP250" s="1">
        <f ca="1">(AX250-AY249)*Surge_Predicted_Impact!$C$124</f>
        <v>9.3549584954634964E-5</v>
      </c>
      <c r="BQ250" s="1">
        <f ca="1">BQ249*(1-1/Surge_Predicted_Impact!$C$125)+BP250</f>
        <v>8.811763748285479E-3</v>
      </c>
      <c r="BR250" s="1">
        <f t="shared" ca="1" si="98"/>
        <v>1.8166722243748976E-2</v>
      </c>
      <c r="BS250" s="1">
        <f ca="1">(AP250-AQ249)*Surge_Predicted_Impact!$C$124</f>
        <v>0.26250000000000001</v>
      </c>
      <c r="BT250" s="1">
        <f ca="1">BT249*(1-1/Surge_Predicted_Impact!$C$125)+BS250</f>
        <v>3.6800276392726561</v>
      </c>
      <c r="BU250" s="1">
        <f t="shared" ca="1" si="99"/>
        <v>29.930027639272655</v>
      </c>
      <c r="BW250" s="1">
        <f>Surge_Predicted_Impact!$C$112</f>
        <v>0</v>
      </c>
      <c r="BX250" s="1">
        <f>Surge_Predicted_Impact!$C$113</f>
        <v>0</v>
      </c>
      <c r="BY250" s="152">
        <f>Surge_Predicted_Impact!$C$114</f>
        <v>0</v>
      </c>
      <c r="BZ250" s="152">
        <f>Surge_Predicted_Impact!$C$115</f>
        <v>0</v>
      </c>
      <c r="CA250" s="152">
        <f t="shared" si="100"/>
        <v>0</v>
      </c>
      <c r="CB250" s="1">
        <f>Surge_Predicted_Impact!$C$117</f>
        <v>0</v>
      </c>
      <c r="CC250" s="1">
        <f>Surge_Predicted_Impact!$C$118</f>
        <v>0</v>
      </c>
      <c r="CD250" s="1">
        <f>Surge_Predicted_Impact!$C$119</f>
        <v>0</v>
      </c>
      <c r="CE250" s="1">
        <f t="shared" si="101"/>
        <v>0</v>
      </c>
      <c r="CF250" s="152">
        <f>Surge_Predicted_Impact!$C$120</f>
        <v>0</v>
      </c>
      <c r="CH250" s="1">
        <f ca="1">D250*Surge_Predicted_Impact!$C$135</f>
        <v>2.0657588413419541</v>
      </c>
      <c r="CI250" s="18">
        <f ca="1">(C250-C249)*Surge_Predicted_Impact!$C$135</f>
        <v>1.8811184272635728E-2</v>
      </c>
      <c r="CJ250" s="18">
        <f ca="1">CJ249*(1- 1/Surge_Predicted_Impact!$C$137)+CI250</f>
        <v>0.47616493177641622</v>
      </c>
      <c r="CK250" s="18">
        <f t="shared" ca="1" si="79"/>
        <v>0.45735374750378049</v>
      </c>
      <c r="CL250" s="1">
        <f ca="1">CJ250*(1-Surge_Predicted_Impact!$C$136)</f>
        <v>0.40474019200995376</v>
      </c>
      <c r="CM250" s="1">
        <f ca="1">CJ250*(1+Surge_Predicted_Impact!$C$136)</f>
        <v>0.54758967154287863</v>
      </c>
      <c r="CN250" s="1">
        <f ca="1">CI250/Surge_Predicted_Impact!$C$138</f>
        <v>3.7622368545271456E-3</v>
      </c>
      <c r="CO250" s="1">
        <f ca="1">CK250/Surge_Predicted_Impact!$C$140</f>
        <v>1.829414990015122E-2</v>
      </c>
      <c r="CP250" s="1">
        <f t="shared" ca="1" si="80"/>
        <v>2.2056386754678366E-2</v>
      </c>
      <c r="CQ250" s="1">
        <f ca="1">CI250/(Surge_Predicted_Impact!$C$138 + Surge_Predicted_Impact!$C$139)</f>
        <v>3.1351973787726215E-3</v>
      </c>
      <c r="CR250" s="1">
        <f ca="1">CK250/(Surge_Predicted_Impact!$C$140 + Surge_Predicted_Impact!$C$141)</f>
        <v>1.7590528750145405E-2</v>
      </c>
      <c r="CS250" s="152">
        <f>Surge_Predicted_Impact!$C$151</f>
        <v>12000</v>
      </c>
      <c r="CT250" s="152"/>
      <c r="CU250" s="1">
        <f ca="1">Surge_Predicted_Impact!$C$146*(Calculation!E250-Calculation!H250)</f>
        <v>1.1610485526127772E-6</v>
      </c>
      <c r="CV250" s="1">
        <f ca="1">H249*1/Surge_Predicted_Impact!$C$60</f>
        <v>2.8499818257384467E-4</v>
      </c>
      <c r="CW250" s="1">
        <f ca="1">CV250*Surge_Predicted_Impact!$C$144+CU250</f>
        <v>1.5410957681305013E-5</v>
      </c>
      <c r="CX250" s="1">
        <f ca="1">CX249*(1-1/Surge_Predicted_Impact!$C$147)+CW249</f>
        <v>9.5200665355493486E-2</v>
      </c>
      <c r="CY250" s="1">
        <f ca="1">$CX250*(1-Surge_Predicted_Impact!$C$145)</f>
        <v>7.1400499016620114E-2</v>
      </c>
      <c r="CZ250" s="1">
        <f ca="1">$CX250*(1+Surge_Predicted_Impact!$C$145)</f>
        <v>0.11900083169436686</v>
      </c>
      <c r="DA250" s="1">
        <f ca="1">CX250/Surge_Predicted_Impact!$C$148</f>
        <v>3.1733555118497826E-2</v>
      </c>
      <c r="DB250" s="152">
        <f>Surge_Predicted_Impact!$C$152</f>
        <v>0</v>
      </c>
    </row>
    <row r="251" spans="2:106" x14ac:dyDescent="0.25">
      <c r="B251" s="30">
        <f t="shared" si="81"/>
        <v>44140</v>
      </c>
      <c r="C251" s="18">
        <f ca="1">INDIRECT(_xlfn.CONCAT(EpidemiologicalModel_Selection!$C$2,"!",EpidemiologicalModel_Selection!$C$5,ROW()-1))</f>
        <v>73743.799383178164</v>
      </c>
      <c r="D251" s="18">
        <f ca="1">INDIRECT(_xlfn.CONCAT(EpidemiologicalModel_Selection!$C$2,"!",EpidemiologicalModel_Selection!$C$3,ROW()-1))</f>
        <v>0.19358326787308963</v>
      </c>
      <c r="E251" s="37">
        <f ca="1">INDIRECT(_xlfn.CONCAT(EpidemiologicalModel_Selection!$C$2,"!",EpidemiologicalModel_Selection!$C$4,ROW()-1))</f>
        <v>1.7628040341151063E-3</v>
      </c>
      <c r="F251" s="37">
        <f ca="1">E251*Surge_Predicted_Impact!$D$53</f>
        <v>1.4948578209296101E-4</v>
      </c>
      <c r="G251" s="6">
        <f t="shared" ca="1" si="82"/>
        <v>1.7519211572949627E-3</v>
      </c>
      <c r="H251" s="24">
        <f ca="1">H250*(1-1/Surge_Predicted_Impact!$C$60)+F251</f>
        <v>1.7519211572949627E-3</v>
      </c>
      <c r="I251" s="24">
        <f ca="1">(1-Surge_Predicted_Impact!$C$68)*Calculation!O250</f>
        <v>1.5117569287701426E-4</v>
      </c>
      <c r="J251" s="24">
        <f ca="1">I251+(J250*(1-1/Surge_Predicted_Impact!$C$63))</f>
        <v>1.7906524072196814E-3</v>
      </c>
      <c r="K251" s="24">
        <f ca="1">(1/Surge_Predicted_Impact!$C$62)*Calculation!L250</f>
        <v>7.0615140470249799E-5</v>
      </c>
      <c r="L251" s="24">
        <f ca="1">M251+L250*(1-1/Surge_Predicted_Impact!$C$62)</f>
        <v>7.9368946390025294E-4</v>
      </c>
      <c r="M251" s="1">
        <f ca="1">E251*Surge_Predicted_Impact!$D$55</f>
        <v>1.6922918727505038E-5</v>
      </c>
      <c r="N251" s="6">
        <f ca="1">N250*(1-1/Surge_Predicted_Impact!$C$64)+K251</f>
        <v>1.0766359087275943E-3</v>
      </c>
      <c r="O251" s="24">
        <f ca="1">N250*1/Surge_Predicted_Impact!$C$64</f>
        <v>1.4371725260819206E-4</v>
      </c>
      <c r="P251" s="1">
        <f ca="1">E251*Surge_Predicted_Impact!$D$54</f>
        <v>1.1563994463795096E-4</v>
      </c>
      <c r="Q251" s="1">
        <f ca="1">Q250*(1-1/Surge_Predicted_Impact!$C$61)+P251</f>
        <v>1.269906237250544E-2</v>
      </c>
      <c r="R251" s="6">
        <f t="shared" ca="1" si="83"/>
        <v>1.5283404243625376E-2</v>
      </c>
      <c r="S251" s="1">
        <f ca="1">E251*Surge_Predicted_Impact!$D$56</f>
        <v>8.4614593637525184E-8</v>
      </c>
      <c r="T251" s="6">
        <f ca="1">T250*(1-1/Surge_Predicted_Impact!$C$65)+S251</f>
        <v>2.14164709862195E-6</v>
      </c>
      <c r="U251" s="1">
        <f ca="1">E251*Surge_Predicted_Impact!$D$57</f>
        <v>1.3538334982004029E-7</v>
      </c>
      <c r="V251" s="6">
        <f ca="1">U250*(1-1/Surge_Predicted_Impact!$C$66)+U251</f>
        <v>1.3538334982004029E-7</v>
      </c>
      <c r="W251" s="5">
        <f>Surge_Predicted_Impact!$C$72</f>
        <v>0</v>
      </c>
      <c r="X251" s="160">
        <f>Surge_Predicted_Impact!$C$73</f>
        <v>0</v>
      </c>
      <c r="Y251" s="5">
        <f>Surge_Predicted_Impact!$C$74</f>
        <v>0</v>
      </c>
      <c r="Z251" s="5">
        <f>Surge_Predicted_Impact!$C$75</f>
        <v>0</v>
      </c>
      <c r="AA251" s="5">
        <f>Surge_Predicted_Impact!$C$76</f>
        <v>0</v>
      </c>
      <c r="AC251" s="18">
        <f ca="1">_xlfn.CEILING.MATH(G251/Surge_Predicted_Impact!$C$92)*(24/Surge_Predicted_Impact!$C$89)*(7/Surge_Predicted_Impact!$C$90)</f>
        <v>5.25</v>
      </c>
      <c r="AD251" s="18">
        <f ca="1">_xlfn.CEILING.MATH(R251/Surge_Predicted_Impact!$C$93)*(24/Surge_Predicted_Impact!$C$89)*(7/Surge_Predicted_Impact!$C$90)</f>
        <v>5.25</v>
      </c>
      <c r="AE251" s="1">
        <f t="shared" ca="1" si="88"/>
        <v>10.5</v>
      </c>
      <c r="AF251" s="1">
        <f ca="1">_xlfn.CEILING.MATH(N251/Surge_Predicted_Impact!$C$94)*24/Surge_Predicted_Impact!$C$89*7/Surge_Predicted_Impact!$C$90</f>
        <v>5.25</v>
      </c>
      <c r="AG251" s="1">
        <f ca="1">_xlfn.CEILING.MATH(T251/Surge_Predicted_Impact!$C$95)*24/Surge_Predicted_Impact!$C$89*7/Surge_Predicted_Impact!$C$90</f>
        <v>5.25</v>
      </c>
      <c r="AH251" s="1">
        <f ca="1">_xlfn.CEILING.MATH(V251/Surge_Predicted_Impact!$C$96)*24/Surge_Predicted_Impact!$C$89*7/Surge_Predicted_Impact!$C$90</f>
        <v>5.25</v>
      </c>
      <c r="AI251" s="18">
        <f t="shared" ca="1" si="89"/>
        <v>26.25</v>
      </c>
      <c r="AJ251" s="41"/>
      <c r="AK251" s="23">
        <f ca="1">_xlfn.CEILING.MATH(G251/Surge_Predicted_Impact!$C$103)*24/Surge_Predicted_Impact!$C$100*7/Surge_Predicted_Impact!$C$101</f>
        <v>5.25</v>
      </c>
      <c r="AL251" s="23">
        <f ca="1">_xlfn.CEILING.MATH(R251/Surge_Predicted_Impact!$C$104)*24/Surge_Predicted_Impact!$C$100*7/Surge_Predicted_Impact!$C$101</f>
        <v>5.25</v>
      </c>
      <c r="AM251" s="23">
        <f ca="1">_xlfn.CEILING.MATH(N251/Surge_Predicted_Impact!$C$105)*24/Surge_Predicted_Impact!$C$100*7/Surge_Predicted_Impact!$C$101</f>
        <v>5.25</v>
      </c>
      <c r="AN251" s="23">
        <f ca="1">_xlfn.CEILING.MATH(T251/Surge_Predicted_Impact!$C$106)*24/Surge_Predicted_Impact!$C$100*7/Surge_Predicted_Impact!$C$101</f>
        <v>5.25</v>
      </c>
      <c r="AO251" s="23">
        <f ca="1">_xlfn.CEILING.MATH(V251/Surge_Predicted_Impact!$C$107)*24/Surge_Predicted_Impact!$C$100*7/Surge_Predicted_Impact!$C$101</f>
        <v>5.25</v>
      </c>
      <c r="AP251" s="1">
        <f t="shared" ca="1" si="90"/>
        <v>26.25</v>
      </c>
      <c r="AQ251" s="3"/>
      <c r="AR251" s="38">
        <f ca="1">G251/Surge_Predicted_Impact!$C$81</f>
        <v>5.8397371909832093E-4</v>
      </c>
      <c r="AS251" s="38">
        <f ca="1">$R251/Surge_Predicted_Impact!$C$82</f>
        <v>7.6417021218126878E-3</v>
      </c>
      <c r="AT251" s="38">
        <f t="shared" ca="1" si="91"/>
        <v>8.2256758409110092E-3</v>
      </c>
      <c r="AU251" s="38">
        <f ca="1">N251/Surge_Predicted_Impact!$C$83</f>
        <v>5.3831795436379715E-4</v>
      </c>
      <c r="AV251" s="38">
        <f ca="1">T251/Surge_Predicted_Impact!$C$84</f>
        <v>1.070823549310975E-6</v>
      </c>
      <c r="AW251" s="38">
        <f ca="1">V251/Surge_Predicted_Impact!$C$85</f>
        <v>3.3845837455010074E-8</v>
      </c>
      <c r="AX251" s="38">
        <f t="shared" ca="1" si="92"/>
        <v>8.7650984646615721E-3</v>
      </c>
      <c r="AZ251" s="1">
        <f ca="1">(AE251-BA250)*Surge_Predicted_Impact!$C$124</f>
        <v>9.2079644709569933E-2</v>
      </c>
      <c r="BA251" s="1">
        <f ca="1">BA250*(1-1/Surge_Predicted_Impact!$C$125)+AZ251</f>
        <v>1.2918269216780769</v>
      </c>
      <c r="BB251" s="37">
        <f t="shared" ca="1" si="93"/>
        <v>11.791826921678076</v>
      </c>
      <c r="BC251" s="1">
        <f ca="1">(AF251-BD250)*Surge_Predicted_Impact!$C$124</f>
        <v>4.6048524501337659E-2</v>
      </c>
      <c r="BD251" s="1">
        <f ca="1">BD250*(1-1/Surge_Predicted_Impact!$C$125)+BC251</f>
        <v>0.64511410651998324</v>
      </c>
      <c r="BE251" s="37">
        <f t="shared" ca="1" si="94"/>
        <v>5.8951141065199835</v>
      </c>
      <c r="BF251" s="1">
        <f ca="1">(AI251-BG250)*Surge_Predicted_Impact!$C$124</f>
        <v>0.23023343209545105</v>
      </c>
      <c r="BG251" s="1">
        <f ca="1">BG250*(1-1/Surge_Predicted_Impact!$C$125)+BF251</f>
        <v>3.226414737517854</v>
      </c>
      <c r="BH251" s="37">
        <f t="shared" ca="1" si="95"/>
        <v>29.476414737517853</v>
      </c>
      <c r="BJ251" s="1">
        <f ca="1">(AT251-BK250)*Surge_Predicted_Impact!$C$124</f>
        <v>3.8149773045041483E-5</v>
      </c>
      <c r="BK251" s="1">
        <f ca="1">BK250*(1-1/Surge_Predicted_Impact!$C$125)+BJ251</f>
        <v>4.1337984139942696E-3</v>
      </c>
      <c r="BL251" s="37">
        <f t="shared" ca="1" si="96"/>
        <v>1.235947425490528E-2</v>
      </c>
      <c r="BM251" s="1">
        <f ca="1">(AU251-BN250)*Surge_Predicted_Impact!$C$124</f>
        <v>2.3001542598456644E-6</v>
      </c>
      <c r="BN251" s="1">
        <f ca="1">BN250*(1-1/Surge_Predicted_Impact!$C$125)+BM251</f>
        <v>2.8858107346913133E-4</v>
      </c>
      <c r="BO251" s="37">
        <f t="shared" ca="1" si="97"/>
        <v>8.2689902783292853E-4</v>
      </c>
      <c r="BP251" s="1">
        <f ca="1">(AX251-AY250)*Surge_Predicted_Impact!$C$124</f>
        <v>8.7650984646615724E-5</v>
      </c>
      <c r="BQ251" s="1">
        <f ca="1">BQ250*(1-1/Surge_Predicted_Impact!$C$125)+BP251</f>
        <v>8.2700030366259902E-3</v>
      </c>
      <c r="BR251" s="1">
        <f t="shared" ca="1" si="98"/>
        <v>1.7035101501287564E-2</v>
      </c>
      <c r="BS251" s="1">
        <f ca="1">(AP251-AQ250)*Surge_Predicted_Impact!$C$124</f>
        <v>0.26250000000000001</v>
      </c>
      <c r="BT251" s="1">
        <f ca="1">BT250*(1-1/Surge_Predicted_Impact!$C$125)+BS251</f>
        <v>3.6796685221817524</v>
      </c>
      <c r="BU251" s="1">
        <f t="shared" ca="1" si="99"/>
        <v>29.929668522181753</v>
      </c>
      <c r="BW251" s="1">
        <f>Surge_Predicted_Impact!$C$112</f>
        <v>0</v>
      </c>
      <c r="BX251" s="1">
        <f>Surge_Predicted_Impact!$C$113</f>
        <v>0</v>
      </c>
      <c r="BY251" s="152">
        <f>Surge_Predicted_Impact!$C$114</f>
        <v>0</v>
      </c>
      <c r="BZ251" s="152">
        <f>Surge_Predicted_Impact!$C$115</f>
        <v>0</v>
      </c>
      <c r="CA251" s="152">
        <f t="shared" si="100"/>
        <v>0</v>
      </c>
      <c r="CB251" s="1">
        <f>Surge_Predicted_Impact!$C$117</f>
        <v>0</v>
      </c>
      <c r="CC251" s="1">
        <f>Surge_Predicted_Impact!$C$118</f>
        <v>0</v>
      </c>
      <c r="CD251" s="1">
        <f>Surge_Predicted_Impact!$C$119</f>
        <v>0</v>
      </c>
      <c r="CE251" s="1">
        <f t="shared" si="101"/>
        <v>0</v>
      </c>
      <c r="CF251" s="152">
        <f>Surge_Predicted_Impact!$C$120</f>
        <v>0</v>
      </c>
      <c r="CH251" s="1">
        <f ca="1">D251*Surge_Predicted_Impact!$C$135</f>
        <v>1.9358326787308964</v>
      </c>
      <c r="CI251" s="18">
        <f ca="1">(C251-C250)*Surge_Predicted_Impact!$C$135</f>
        <v>1.7628040368435904E-2</v>
      </c>
      <c r="CJ251" s="18">
        <f ca="1">CJ250*(1- 1/Surge_Predicted_Impact!$C$137)+CI251</f>
        <v>0.44617647896721052</v>
      </c>
      <c r="CK251" s="18">
        <f t="shared" ca="1" si="79"/>
        <v>0.42854843859877462</v>
      </c>
      <c r="CL251" s="1">
        <f ca="1">CJ251*(1-Surge_Predicted_Impact!$C$136)</f>
        <v>0.37925000712212892</v>
      </c>
      <c r="CM251" s="1">
        <f ca="1">CJ251*(1+Surge_Predicted_Impact!$C$136)</f>
        <v>0.51310295081229207</v>
      </c>
      <c r="CN251" s="1">
        <f ca="1">CI251/Surge_Predicted_Impact!$C$138</f>
        <v>3.5256080736871809E-3</v>
      </c>
      <c r="CO251" s="1">
        <f ca="1">CK251/Surge_Predicted_Impact!$C$140</f>
        <v>1.7141937543950984E-2</v>
      </c>
      <c r="CP251" s="1">
        <f t="shared" ca="1" si="80"/>
        <v>2.0667545617638165E-2</v>
      </c>
      <c r="CQ251" s="1">
        <f ca="1">CI251/(Surge_Predicted_Impact!$C$138 + Surge_Predicted_Impact!$C$139)</f>
        <v>2.9380067280726507E-3</v>
      </c>
      <c r="CR251" s="1">
        <f ca="1">CK251/(Surge_Predicted_Impact!$C$140 + Surge_Predicted_Impact!$C$141)</f>
        <v>1.6482632253799024E-2</v>
      </c>
      <c r="CS251" s="152">
        <f>Surge_Predicted_Impact!$C$151</f>
        <v>12000</v>
      </c>
      <c r="CT251" s="152"/>
      <c r="CU251" s="1">
        <f ca="1">Surge_Predicted_Impact!$C$146*(Calculation!E251-Calculation!H251)</f>
        <v>1.0882876820143655E-6</v>
      </c>
      <c r="CV251" s="1">
        <f ca="1">H250*1/Surge_Predicted_Impact!$C$60</f>
        <v>2.6707256253366687E-4</v>
      </c>
      <c r="CW251" s="1">
        <f ca="1">CV251*Surge_Predicted_Impact!$C$144+CU251</f>
        <v>1.4441915808697709E-5</v>
      </c>
      <c r="CX251" s="1">
        <f ca="1">CX250*(1-1/Surge_Predicted_Impact!$C$147)+CW250</f>
        <v>9.0456043045400114E-2</v>
      </c>
      <c r="CY251" s="1">
        <f ca="1">$CX251*(1-Surge_Predicted_Impact!$C$145)</f>
        <v>6.7842032284050086E-2</v>
      </c>
      <c r="CZ251" s="1">
        <f ca="1">$CX251*(1+Surge_Predicted_Impact!$C$145)</f>
        <v>0.11307005380675014</v>
      </c>
      <c r="DA251" s="1">
        <f ca="1">CX251/Surge_Predicted_Impact!$C$148</f>
        <v>3.0152014348466705E-2</v>
      </c>
      <c r="DB251" s="152">
        <f>Surge_Predicted_Impact!$C$152</f>
        <v>0</v>
      </c>
    </row>
    <row r="252" spans="2:106" x14ac:dyDescent="0.25">
      <c r="B252" s="30">
        <f t="shared" si="81"/>
        <v>44141</v>
      </c>
      <c r="C252" s="18">
        <f ca="1">INDIRECT(_xlfn.CONCAT(EpidemiologicalModel_Selection!$C$2,"!",EpidemiologicalModel_Selection!$C$5,ROW()-1))</f>
        <v>73743.80103510934</v>
      </c>
      <c r="D252" s="18">
        <f ca="1">INDIRECT(_xlfn.CONCAT(EpidemiologicalModel_Selection!$C$2,"!",EpidemiologicalModel_Selection!$C$3,ROW()-1))</f>
        <v>0.18140782277767967</v>
      </c>
      <c r="E252" s="37">
        <f ca="1">INDIRECT(_xlfn.CONCAT(EpidemiologicalModel_Selection!$C$2,"!",EpidemiologicalModel_Selection!$C$4,ROW()-1))</f>
        <v>1.6519311810043291E-3</v>
      </c>
      <c r="F252" s="37">
        <f ca="1">E252*Surge_Predicted_Impact!$D$53</f>
        <v>1.4008376414916711E-4</v>
      </c>
      <c r="G252" s="6">
        <f t="shared" ca="1" si="82"/>
        <v>1.6417304704019924E-3</v>
      </c>
      <c r="H252" s="24">
        <f ca="1">H251*(1-1/Surge_Predicted_Impact!$C$60)+F252</f>
        <v>1.6417304704019924E-3</v>
      </c>
      <c r="I252" s="24">
        <f ca="1">(1-Surge_Predicted_Impact!$C$68)*Calculation!O251</f>
        <v>1.4156149381906917E-4</v>
      </c>
      <c r="J252" s="24">
        <f ca="1">I252+(J251*(1-1/Surge_Predicted_Impact!$C$63))</f>
        <v>1.6764064142930819E-3</v>
      </c>
      <c r="K252" s="24">
        <f ca="1">(1/Surge_Predicted_Impact!$C$62)*Calculation!L251</f>
        <v>6.6140788658354403E-5</v>
      </c>
      <c r="L252" s="24">
        <f ca="1">M252+L251*(1-1/Surge_Predicted_Impact!$C$62)</f>
        <v>7.4340721457954008E-4</v>
      </c>
      <c r="M252" s="1">
        <f ca="1">E252*Surge_Predicted_Impact!$D$55</f>
        <v>1.5858539337641574E-5</v>
      </c>
      <c r="N252" s="6">
        <f ca="1">N251*(1-1/Surge_Predicted_Impact!$C$64)+K252</f>
        <v>1.0081972087949995E-3</v>
      </c>
      <c r="O252" s="24">
        <f ca="1">N251*1/Surge_Predicted_Impact!$C$64</f>
        <v>1.3457948859094929E-4</v>
      </c>
      <c r="P252" s="1">
        <f ca="1">E252*Surge_Predicted_Impact!$D$54</f>
        <v>1.0836668547388398E-4</v>
      </c>
      <c r="Q252" s="1">
        <f ca="1">Q251*(1-1/Surge_Predicted_Impact!$C$61)+P252</f>
        <v>1.1900353174228938E-2</v>
      </c>
      <c r="R252" s="6">
        <f t="shared" ca="1" si="83"/>
        <v>1.432016680310156E-2</v>
      </c>
      <c r="S252" s="1">
        <f ca="1">E252*Surge_Predicted_Impact!$D$56</f>
        <v>7.929269668820788E-8</v>
      </c>
      <c r="T252" s="6">
        <f ca="1">T251*(1-1/Surge_Predicted_Impact!$C$65)+S252</f>
        <v>2.0067750854479628E-6</v>
      </c>
      <c r="U252" s="1">
        <f ca="1">E252*Surge_Predicted_Impact!$D$57</f>
        <v>1.268683147011326E-7</v>
      </c>
      <c r="V252" s="6">
        <f ca="1">U251*(1-1/Surge_Predicted_Impact!$C$66)+U252</f>
        <v>1.268683147011326E-7</v>
      </c>
      <c r="W252" s="5">
        <f>Surge_Predicted_Impact!$C$72</f>
        <v>0</v>
      </c>
      <c r="X252" s="160">
        <f>Surge_Predicted_Impact!$C$73</f>
        <v>0</v>
      </c>
      <c r="Y252" s="5">
        <f>Surge_Predicted_Impact!$C$74</f>
        <v>0</v>
      </c>
      <c r="Z252" s="5">
        <f>Surge_Predicted_Impact!$C$75</f>
        <v>0</v>
      </c>
      <c r="AA252" s="5">
        <f>Surge_Predicted_Impact!$C$76</f>
        <v>0</v>
      </c>
      <c r="AC252" s="18">
        <f ca="1">_xlfn.CEILING.MATH(G252/Surge_Predicted_Impact!$C$92)*(24/Surge_Predicted_Impact!$C$89)*(7/Surge_Predicted_Impact!$C$90)</f>
        <v>5.25</v>
      </c>
      <c r="AD252" s="18">
        <f ca="1">_xlfn.CEILING.MATH(R252/Surge_Predicted_Impact!$C$93)*(24/Surge_Predicted_Impact!$C$89)*(7/Surge_Predicted_Impact!$C$90)</f>
        <v>5.25</v>
      </c>
      <c r="AE252" s="1">
        <f t="shared" ca="1" si="88"/>
        <v>10.5</v>
      </c>
      <c r="AF252" s="1">
        <f ca="1">_xlfn.CEILING.MATH(N252/Surge_Predicted_Impact!$C$94)*24/Surge_Predicted_Impact!$C$89*7/Surge_Predicted_Impact!$C$90</f>
        <v>5.25</v>
      </c>
      <c r="AG252" s="1">
        <f ca="1">_xlfn.CEILING.MATH(T252/Surge_Predicted_Impact!$C$95)*24/Surge_Predicted_Impact!$C$89*7/Surge_Predicted_Impact!$C$90</f>
        <v>5.25</v>
      </c>
      <c r="AH252" s="1">
        <f ca="1">_xlfn.CEILING.MATH(V252/Surge_Predicted_Impact!$C$96)*24/Surge_Predicted_Impact!$C$89*7/Surge_Predicted_Impact!$C$90</f>
        <v>5.25</v>
      </c>
      <c r="AI252" s="18">
        <f t="shared" ca="1" si="89"/>
        <v>26.25</v>
      </c>
      <c r="AJ252" s="41"/>
      <c r="AK252" s="23">
        <f ca="1">_xlfn.CEILING.MATH(G252/Surge_Predicted_Impact!$C$103)*24/Surge_Predicted_Impact!$C$100*7/Surge_Predicted_Impact!$C$101</f>
        <v>5.25</v>
      </c>
      <c r="AL252" s="23">
        <f ca="1">_xlfn.CEILING.MATH(R252/Surge_Predicted_Impact!$C$104)*24/Surge_Predicted_Impact!$C$100*7/Surge_Predicted_Impact!$C$101</f>
        <v>5.25</v>
      </c>
      <c r="AM252" s="23">
        <f ca="1">_xlfn.CEILING.MATH(N252/Surge_Predicted_Impact!$C$105)*24/Surge_Predicted_Impact!$C$100*7/Surge_Predicted_Impact!$C$101</f>
        <v>5.25</v>
      </c>
      <c r="AN252" s="23">
        <f ca="1">_xlfn.CEILING.MATH(T252/Surge_Predicted_Impact!$C$106)*24/Surge_Predicted_Impact!$C$100*7/Surge_Predicted_Impact!$C$101</f>
        <v>5.25</v>
      </c>
      <c r="AO252" s="23">
        <f ca="1">_xlfn.CEILING.MATH(V252/Surge_Predicted_Impact!$C$107)*24/Surge_Predicted_Impact!$C$100*7/Surge_Predicted_Impact!$C$101</f>
        <v>5.25</v>
      </c>
      <c r="AP252" s="1">
        <f t="shared" ca="1" si="90"/>
        <v>26.25</v>
      </c>
      <c r="AQ252" s="3"/>
      <c r="AR252" s="38">
        <f ca="1">G252/Surge_Predicted_Impact!$C$81</f>
        <v>5.4724349013399751E-4</v>
      </c>
      <c r="AS252" s="38">
        <f ca="1">$R252/Surge_Predicted_Impact!$C$82</f>
        <v>7.1600834015507799E-3</v>
      </c>
      <c r="AT252" s="38">
        <f t="shared" ca="1" si="91"/>
        <v>7.7073268916847777E-3</v>
      </c>
      <c r="AU252" s="38">
        <f ca="1">N252/Surge_Predicted_Impact!$C$83</f>
        <v>5.0409860439749974E-4</v>
      </c>
      <c r="AV252" s="38">
        <f ca="1">T252/Surge_Predicted_Impact!$C$84</f>
        <v>1.0033875427239814E-6</v>
      </c>
      <c r="AW252" s="38">
        <f ca="1">V252/Surge_Predicted_Impact!$C$85</f>
        <v>3.1717078675283151E-8</v>
      </c>
      <c r="AX252" s="38">
        <f t="shared" ca="1" si="92"/>
        <v>8.2124606007036756E-3</v>
      </c>
      <c r="AZ252" s="1">
        <f ca="1">(AE252-BA251)*Surge_Predicted_Impact!$C$124</f>
        <v>9.208173078321924E-2</v>
      </c>
      <c r="BA252" s="1">
        <f ca="1">BA251*(1-1/Surge_Predicted_Impact!$C$125)+AZ252</f>
        <v>1.291635300912862</v>
      </c>
      <c r="BB252" s="37">
        <f t="shared" ca="1" si="93"/>
        <v>11.791635300912862</v>
      </c>
      <c r="BC252" s="1">
        <f ca="1">(AF252-BD251)*Surge_Predicted_Impact!$C$124</f>
        <v>4.6048858934800166E-2</v>
      </c>
      <c r="BD252" s="1">
        <f ca="1">BD251*(1-1/Surge_Predicted_Impact!$C$125)+BC252</f>
        <v>0.64508338641764174</v>
      </c>
      <c r="BE252" s="37">
        <f t="shared" ca="1" si="94"/>
        <v>5.8950833864176415</v>
      </c>
      <c r="BF252" s="1">
        <f ca="1">(AI252-BG251)*Surge_Predicted_Impact!$C$124</f>
        <v>0.23023585262482146</v>
      </c>
      <c r="BG252" s="1">
        <f ca="1">BG251*(1-1/Surge_Predicted_Impact!$C$125)+BF252</f>
        <v>3.2261923946056861</v>
      </c>
      <c r="BH252" s="37">
        <f t="shared" ca="1" si="95"/>
        <v>29.476192394605686</v>
      </c>
      <c r="BJ252" s="1">
        <f ca="1">(AT252-BK251)*Surge_Predicted_Impact!$C$124</f>
        <v>3.5735284776905083E-5</v>
      </c>
      <c r="BK252" s="1">
        <f ca="1">BK251*(1-1/Surge_Predicted_Impact!$C$125)+BJ252</f>
        <v>3.8742623834858696E-3</v>
      </c>
      <c r="BL252" s="37">
        <f t="shared" ca="1" si="96"/>
        <v>1.1581589275170646E-2</v>
      </c>
      <c r="BM252" s="1">
        <f ca="1">(AU252-BN251)*Surge_Predicted_Impact!$C$124</f>
        <v>2.1551753092836843E-6</v>
      </c>
      <c r="BN252" s="1">
        <f ca="1">BN251*(1-1/Surge_Predicted_Impact!$C$125)+BM252</f>
        <v>2.7012331495919137E-4</v>
      </c>
      <c r="BO252" s="37">
        <f t="shared" ca="1" si="97"/>
        <v>7.742219193566911E-4</v>
      </c>
      <c r="BP252" s="1">
        <f ca="1">(AX252-AY251)*Surge_Predicted_Impact!$C$124</f>
        <v>8.2124606007036763E-5</v>
      </c>
      <c r="BQ252" s="1">
        <f ca="1">BQ251*(1-1/Surge_Predicted_Impact!$C$125)+BP252</f>
        <v>7.7614131400168844E-3</v>
      </c>
      <c r="BR252" s="1">
        <f t="shared" ca="1" si="98"/>
        <v>1.5973873740720561E-2</v>
      </c>
      <c r="BS252" s="1">
        <f ca="1">(AP252-AQ251)*Surge_Predicted_Impact!$C$124</f>
        <v>0.26250000000000001</v>
      </c>
      <c r="BT252" s="1">
        <f ca="1">BT251*(1-1/Surge_Predicted_Impact!$C$125)+BS252</f>
        <v>3.6793350563116274</v>
      </c>
      <c r="BU252" s="1">
        <f t="shared" ca="1" si="99"/>
        <v>29.929335056311629</v>
      </c>
      <c r="BW252" s="1">
        <f>Surge_Predicted_Impact!$C$112</f>
        <v>0</v>
      </c>
      <c r="BX252" s="1">
        <f>Surge_Predicted_Impact!$C$113</f>
        <v>0</v>
      </c>
      <c r="BY252" s="152">
        <f>Surge_Predicted_Impact!$C$114</f>
        <v>0</v>
      </c>
      <c r="BZ252" s="152">
        <f>Surge_Predicted_Impact!$C$115</f>
        <v>0</v>
      </c>
      <c r="CA252" s="152">
        <f t="shared" si="100"/>
        <v>0</v>
      </c>
      <c r="CB252" s="1">
        <f>Surge_Predicted_Impact!$C$117</f>
        <v>0</v>
      </c>
      <c r="CC252" s="1">
        <f>Surge_Predicted_Impact!$C$118</f>
        <v>0</v>
      </c>
      <c r="CD252" s="1">
        <f>Surge_Predicted_Impact!$C$119</f>
        <v>0</v>
      </c>
      <c r="CE252" s="1">
        <f t="shared" si="101"/>
        <v>0</v>
      </c>
      <c r="CF252" s="152">
        <f>Surge_Predicted_Impact!$C$120</f>
        <v>0</v>
      </c>
      <c r="CH252" s="1">
        <f ca="1">D252*Surge_Predicted_Impact!$C$135</f>
        <v>1.8140782277767966</v>
      </c>
      <c r="CI252" s="18">
        <f ca="1">(C252-C251)*Surge_Predicted_Impact!$C$135</f>
        <v>1.6519311757292598E-2</v>
      </c>
      <c r="CJ252" s="18">
        <f ca="1">CJ251*(1- 1/Surge_Predicted_Impact!$C$137)+CI252</f>
        <v>0.41807814282778205</v>
      </c>
      <c r="CK252" s="18">
        <f t="shared" ca="1" si="79"/>
        <v>0.40155883107048945</v>
      </c>
      <c r="CL252" s="1">
        <f ca="1">CJ252*(1-Surge_Predicted_Impact!$C$136)</f>
        <v>0.35536642140361474</v>
      </c>
      <c r="CM252" s="1">
        <f ca="1">CJ252*(1+Surge_Predicted_Impact!$C$136)</f>
        <v>0.48078986425194931</v>
      </c>
      <c r="CN252" s="1">
        <f ca="1">CI252/Surge_Predicted_Impact!$C$138</f>
        <v>3.3038623514585197E-3</v>
      </c>
      <c r="CO252" s="1">
        <f ca="1">CK252/Surge_Predicted_Impact!$C$140</f>
        <v>1.6062353242819578E-2</v>
      </c>
      <c r="CP252" s="1">
        <f t="shared" ca="1" si="80"/>
        <v>1.9366215594278098E-2</v>
      </c>
      <c r="CQ252" s="1">
        <f ca="1">CI252/(Surge_Predicted_Impact!$C$138 + Surge_Predicted_Impact!$C$139)</f>
        <v>2.7532186262154332E-3</v>
      </c>
      <c r="CR252" s="1">
        <f ca="1">CK252/(Surge_Predicted_Impact!$C$140 + Surge_Predicted_Impact!$C$141)</f>
        <v>1.5444570425788055E-2</v>
      </c>
      <c r="CS252" s="152">
        <f>Surge_Predicted_Impact!$C$151</f>
        <v>12000</v>
      </c>
      <c r="CT252" s="152"/>
      <c r="CU252" s="1">
        <f ca="1">Surge_Predicted_Impact!$C$146*(Calculation!E252-Calculation!H252)</f>
        <v>1.0200710602336661E-6</v>
      </c>
      <c r="CV252" s="1">
        <f ca="1">H251*1/Surge_Predicted_Impact!$C$60</f>
        <v>2.5027445104213754E-4</v>
      </c>
      <c r="CW252" s="1">
        <f ca="1">CV252*Surge_Predicted_Impact!$C$144+CU252</f>
        <v>1.3533793612340545E-5</v>
      </c>
      <c r="CX252" s="1">
        <f ca="1">CX251*(1-1/Surge_Predicted_Impact!$C$147)+CW251</f>
        <v>8.5947682808938802E-2</v>
      </c>
      <c r="CY252" s="1">
        <f ca="1">$CX252*(1-Surge_Predicted_Impact!$C$145)</f>
        <v>6.4460762106704095E-2</v>
      </c>
      <c r="CZ252" s="1">
        <f ca="1">$CX252*(1+Surge_Predicted_Impact!$C$145)</f>
        <v>0.10743460351117351</v>
      </c>
      <c r="DA252" s="1">
        <f ca="1">CX252/Surge_Predicted_Impact!$C$148</f>
        <v>2.86492276029796E-2</v>
      </c>
      <c r="DB252" s="152">
        <f>Surge_Predicted_Impact!$C$152</f>
        <v>0</v>
      </c>
    </row>
    <row r="253" spans="2:106" x14ac:dyDescent="0.25">
      <c r="B253" s="30">
        <f t="shared" si="81"/>
        <v>44142</v>
      </c>
      <c r="C253" s="18">
        <f ca="1">INDIRECT(_xlfn.CONCAT(EpidemiologicalModel_Selection!$C$2,"!",EpidemiologicalModel_Selection!$C$5,ROW()-1))</f>
        <v>73743.802583141151</v>
      </c>
      <c r="D253" s="18">
        <f ca="1">INDIRECT(_xlfn.CONCAT(EpidemiologicalModel_Selection!$C$2,"!",EpidemiologicalModel_Selection!$C$3,ROW()-1))</f>
        <v>0.16999815296240239</v>
      </c>
      <c r="E253" s="37">
        <f ca="1">INDIRECT(_xlfn.CONCAT(EpidemiologicalModel_Selection!$C$2,"!",EpidemiologicalModel_Selection!$C$4,ROW()-1))</f>
        <v>1.5480318115805858E-3</v>
      </c>
      <c r="F253" s="37">
        <f ca="1">E253*Surge_Predicted_Impact!$D$53</f>
        <v>1.3127309762203367E-4</v>
      </c>
      <c r="G253" s="6">
        <f t="shared" ca="1" si="82"/>
        <v>1.5384706436808843E-3</v>
      </c>
      <c r="H253" s="24">
        <f ca="1">H252*(1-1/Surge_Predicted_Impact!$C$60)+F253</f>
        <v>1.5384706436808843E-3</v>
      </c>
      <c r="I253" s="24">
        <f ca="1">(1-Surge_Predicted_Impact!$C$68)*Calculation!O252</f>
        <v>1.3256079626208504E-4</v>
      </c>
      <c r="J253" s="24">
        <f ca="1">I253+(J252*(1-1/Surge_Predicted_Impact!$C$63))</f>
        <v>1.5694805799418695E-3</v>
      </c>
      <c r="K253" s="24">
        <f ca="1">(1/Surge_Predicted_Impact!$C$62)*Calculation!L252</f>
        <v>6.1950601214961674E-5</v>
      </c>
      <c r="L253" s="24">
        <f ca="1">M253+L252*(1-1/Surge_Predicted_Impact!$C$62)</f>
        <v>6.9631771875575208E-4</v>
      </c>
      <c r="M253" s="1">
        <f ca="1">E253*Surge_Predicted_Impact!$D$55</f>
        <v>1.4861105391173638E-5</v>
      </c>
      <c r="N253" s="6">
        <f ca="1">N252*(1-1/Surge_Predicted_Impact!$C$64)+K253</f>
        <v>9.4412315891058624E-4</v>
      </c>
      <c r="O253" s="24">
        <f ca="1">N252*1/Surge_Predicted_Impact!$C$64</f>
        <v>1.2602465109937493E-4</v>
      </c>
      <c r="P253" s="1">
        <f ca="1">E253*Surge_Predicted_Impact!$D$54</f>
        <v>1.0155088683968642E-4</v>
      </c>
      <c r="Q253" s="1">
        <f ca="1">Q252*(1-1/Surge_Predicted_Impact!$C$61)+P253</f>
        <v>1.1151878834337985E-2</v>
      </c>
      <c r="R253" s="6">
        <f t="shared" ca="1" si="83"/>
        <v>1.3417677133035606E-2</v>
      </c>
      <c r="S253" s="1">
        <f ca="1">E253*Surge_Predicted_Impact!$D$56</f>
        <v>7.4305526955868189E-8</v>
      </c>
      <c r="T253" s="6">
        <f ca="1">T252*(1-1/Surge_Predicted_Impact!$C$65)+S253</f>
        <v>1.8804031038590347E-6</v>
      </c>
      <c r="U253" s="1">
        <f ca="1">E253*Surge_Predicted_Impact!$D$57</f>
        <v>1.1888884312938911E-7</v>
      </c>
      <c r="V253" s="6">
        <f ca="1">U252*(1-1/Surge_Predicted_Impact!$C$66)+U253</f>
        <v>1.1888884312938911E-7</v>
      </c>
      <c r="W253" s="5">
        <f>Surge_Predicted_Impact!$C$72</f>
        <v>0</v>
      </c>
      <c r="X253" s="160">
        <f>Surge_Predicted_Impact!$C$73</f>
        <v>0</v>
      </c>
      <c r="Y253" s="5">
        <f>Surge_Predicted_Impact!$C$74</f>
        <v>0</v>
      </c>
      <c r="Z253" s="5">
        <f>Surge_Predicted_Impact!$C$75</f>
        <v>0</v>
      </c>
      <c r="AA253" s="5">
        <f>Surge_Predicted_Impact!$C$76</f>
        <v>0</v>
      </c>
      <c r="AC253" s="18">
        <f ca="1">_xlfn.CEILING.MATH(G253/Surge_Predicted_Impact!$C$92)*(24/Surge_Predicted_Impact!$C$89)*(7/Surge_Predicted_Impact!$C$90)</f>
        <v>5.25</v>
      </c>
      <c r="AD253" s="18">
        <f ca="1">_xlfn.CEILING.MATH(R253/Surge_Predicted_Impact!$C$93)*(24/Surge_Predicted_Impact!$C$89)*(7/Surge_Predicted_Impact!$C$90)</f>
        <v>5.25</v>
      </c>
      <c r="AE253" s="1">
        <f t="shared" ca="1" si="88"/>
        <v>10.5</v>
      </c>
      <c r="AF253" s="1">
        <f ca="1">_xlfn.CEILING.MATH(N253/Surge_Predicted_Impact!$C$94)*24/Surge_Predicted_Impact!$C$89*7/Surge_Predicted_Impact!$C$90</f>
        <v>5.25</v>
      </c>
      <c r="AG253" s="1">
        <f ca="1">_xlfn.CEILING.MATH(T253/Surge_Predicted_Impact!$C$95)*24/Surge_Predicted_Impact!$C$89*7/Surge_Predicted_Impact!$C$90</f>
        <v>5.25</v>
      </c>
      <c r="AH253" s="1">
        <f ca="1">_xlfn.CEILING.MATH(V253/Surge_Predicted_Impact!$C$96)*24/Surge_Predicted_Impact!$C$89*7/Surge_Predicted_Impact!$C$90</f>
        <v>5.25</v>
      </c>
      <c r="AI253" s="18">
        <f t="shared" ca="1" si="89"/>
        <v>26.25</v>
      </c>
      <c r="AJ253" s="41"/>
      <c r="AK253" s="23">
        <f ca="1">_xlfn.CEILING.MATH(G253/Surge_Predicted_Impact!$C$103)*24/Surge_Predicted_Impact!$C$100*7/Surge_Predicted_Impact!$C$101</f>
        <v>5.25</v>
      </c>
      <c r="AL253" s="23">
        <f ca="1">_xlfn.CEILING.MATH(R253/Surge_Predicted_Impact!$C$104)*24/Surge_Predicted_Impact!$C$100*7/Surge_Predicted_Impact!$C$101</f>
        <v>5.25</v>
      </c>
      <c r="AM253" s="23">
        <f ca="1">_xlfn.CEILING.MATH(N253/Surge_Predicted_Impact!$C$105)*24/Surge_Predicted_Impact!$C$100*7/Surge_Predicted_Impact!$C$101</f>
        <v>5.25</v>
      </c>
      <c r="AN253" s="23">
        <f ca="1">_xlfn.CEILING.MATH(T253/Surge_Predicted_Impact!$C$106)*24/Surge_Predicted_Impact!$C$100*7/Surge_Predicted_Impact!$C$101</f>
        <v>5.25</v>
      </c>
      <c r="AO253" s="23">
        <f ca="1">_xlfn.CEILING.MATH(V253/Surge_Predicted_Impact!$C$107)*24/Surge_Predicted_Impact!$C$100*7/Surge_Predicted_Impact!$C$101</f>
        <v>5.25</v>
      </c>
      <c r="AP253" s="1">
        <f t="shared" ca="1" si="90"/>
        <v>26.25</v>
      </c>
      <c r="AQ253" s="3"/>
      <c r="AR253" s="38">
        <f ca="1">G253/Surge_Predicted_Impact!$C$81</f>
        <v>5.1282354789362807E-4</v>
      </c>
      <c r="AS253" s="38">
        <f ca="1">$R253/Surge_Predicted_Impact!$C$82</f>
        <v>6.7088385665178031E-3</v>
      </c>
      <c r="AT253" s="38">
        <f t="shared" ca="1" si="91"/>
        <v>7.2216621144114311E-3</v>
      </c>
      <c r="AU253" s="38">
        <f ca="1">N253/Surge_Predicted_Impact!$C$83</f>
        <v>4.7206157945529312E-4</v>
      </c>
      <c r="AV253" s="38">
        <f ca="1">T253/Surge_Predicted_Impact!$C$84</f>
        <v>9.4020155192951736E-7</v>
      </c>
      <c r="AW253" s="38">
        <f ca="1">V253/Surge_Predicted_Impact!$C$85</f>
        <v>2.9722210782347278E-8</v>
      </c>
      <c r="AX253" s="38">
        <f t="shared" ca="1" si="92"/>
        <v>7.6946936176294362E-3</v>
      </c>
      <c r="AZ253" s="1">
        <f ca="1">(AE253-BA252)*Surge_Predicted_Impact!$C$124</f>
        <v>9.2083646990871376E-2</v>
      </c>
      <c r="BA253" s="1">
        <f ca="1">BA252*(1-1/Surge_Predicted_Impact!$C$125)+AZ253</f>
        <v>1.2914592835528149</v>
      </c>
      <c r="BB253" s="37">
        <f t="shared" ca="1" si="93"/>
        <v>11.791459283552815</v>
      </c>
      <c r="BC253" s="1">
        <f ca="1">(AF253-BD252)*Surge_Predicted_Impact!$C$124</f>
        <v>4.6049166135823584E-2</v>
      </c>
      <c r="BD253" s="1">
        <f ca="1">BD252*(1-1/Surge_Predicted_Impact!$C$125)+BC253</f>
        <v>0.64505516780934802</v>
      </c>
      <c r="BE253" s="37">
        <f t="shared" ca="1" si="94"/>
        <v>5.8950551678093479</v>
      </c>
      <c r="BF253" s="1">
        <f ca="1">(AI253-BG252)*Surge_Predicted_Impact!$C$124</f>
        <v>0.23023807605394314</v>
      </c>
      <c r="BG253" s="1">
        <f ca="1">BG252*(1-1/Surge_Predicted_Impact!$C$125)+BF253</f>
        <v>3.225988156759223</v>
      </c>
      <c r="BH253" s="37">
        <f t="shared" ca="1" si="95"/>
        <v>29.475988156759222</v>
      </c>
      <c r="BJ253" s="1">
        <f ca="1">(AT253-BK252)*Surge_Predicted_Impact!$C$124</f>
        <v>3.3473997309255615E-5</v>
      </c>
      <c r="BK253" s="1">
        <f ca="1">BK252*(1-1/Surge_Predicted_Impact!$C$125)+BJ253</f>
        <v>3.6310033534032774E-3</v>
      </c>
      <c r="BL253" s="37">
        <f t="shared" ca="1" si="96"/>
        <v>1.0852665467814708E-2</v>
      </c>
      <c r="BM253" s="1">
        <f ca="1">(AU253-BN252)*Surge_Predicted_Impact!$C$124</f>
        <v>2.0193826449610176E-6</v>
      </c>
      <c r="BN253" s="1">
        <f ca="1">BN252*(1-1/Surge_Predicted_Impact!$C$125)+BM253</f>
        <v>2.5284817510706732E-4</v>
      </c>
      <c r="BO253" s="37">
        <f t="shared" ca="1" si="97"/>
        <v>7.2490975456236044E-4</v>
      </c>
      <c r="BP253" s="1">
        <f ca="1">(AX253-AY252)*Surge_Predicted_Impact!$C$124</f>
        <v>7.6946936176294369E-5</v>
      </c>
      <c r="BQ253" s="1">
        <f ca="1">BQ252*(1-1/Surge_Predicted_Impact!$C$125)+BP253</f>
        <v>7.2839734233348299E-3</v>
      </c>
      <c r="BR253" s="1">
        <f t="shared" ca="1" si="98"/>
        <v>1.4978667040964266E-2</v>
      </c>
      <c r="BS253" s="1">
        <f ca="1">(AP253-AQ252)*Surge_Predicted_Impact!$C$124</f>
        <v>0.26250000000000001</v>
      </c>
      <c r="BT253" s="1">
        <f ca="1">BT252*(1-1/Surge_Predicted_Impact!$C$125)+BS253</f>
        <v>3.6790254094322257</v>
      </c>
      <c r="BU253" s="1">
        <f t="shared" ca="1" si="99"/>
        <v>29.929025409432224</v>
      </c>
      <c r="BW253" s="1">
        <f>Surge_Predicted_Impact!$C$112</f>
        <v>0</v>
      </c>
      <c r="BX253" s="1">
        <f>Surge_Predicted_Impact!$C$113</f>
        <v>0</v>
      </c>
      <c r="BY253" s="152">
        <f>Surge_Predicted_Impact!$C$114</f>
        <v>0</v>
      </c>
      <c r="BZ253" s="152">
        <f>Surge_Predicted_Impact!$C$115</f>
        <v>0</v>
      </c>
      <c r="CA253" s="152">
        <f t="shared" si="100"/>
        <v>0</v>
      </c>
      <c r="CB253" s="1">
        <f>Surge_Predicted_Impact!$C$117</f>
        <v>0</v>
      </c>
      <c r="CC253" s="1">
        <f>Surge_Predicted_Impact!$C$118</f>
        <v>0</v>
      </c>
      <c r="CD253" s="1">
        <f>Surge_Predicted_Impact!$C$119</f>
        <v>0</v>
      </c>
      <c r="CE253" s="1">
        <f t="shared" si="101"/>
        <v>0</v>
      </c>
      <c r="CF253" s="152">
        <f>Surge_Predicted_Impact!$C$120</f>
        <v>0</v>
      </c>
      <c r="CH253" s="1">
        <f ca="1">D253*Surge_Predicted_Impact!$C$135</f>
        <v>1.6999815296240239</v>
      </c>
      <c r="CI253" s="18">
        <f ca="1">(C253-C252)*Surge_Predicted_Impact!$C$135</f>
        <v>1.5480318106710911E-2</v>
      </c>
      <c r="CJ253" s="18">
        <f ca="1">CJ252*(1- 1/Surge_Predicted_Impact!$C$137)+CI253</f>
        <v>0.39175064665171477</v>
      </c>
      <c r="CK253" s="18">
        <f t="shared" ca="1" si="79"/>
        <v>0.37627032854500386</v>
      </c>
      <c r="CL253" s="1">
        <f ca="1">CJ253*(1-Surge_Predicted_Impact!$C$136)</f>
        <v>0.33298804965395756</v>
      </c>
      <c r="CM253" s="1">
        <f ca="1">CJ253*(1+Surge_Predicted_Impact!$C$136)</f>
        <v>0.45051324364947193</v>
      </c>
      <c r="CN253" s="1">
        <f ca="1">CI253/Surge_Predicted_Impact!$C$138</f>
        <v>3.0960636213421822E-3</v>
      </c>
      <c r="CO253" s="1">
        <f ca="1">CK253/Surge_Predicted_Impact!$C$140</f>
        <v>1.5050813141800155E-2</v>
      </c>
      <c r="CP253" s="1">
        <f t="shared" ca="1" si="80"/>
        <v>1.8146876763142337E-2</v>
      </c>
      <c r="CQ253" s="1">
        <f ca="1">CI253/(Surge_Predicted_Impact!$C$138 + Surge_Predicted_Impact!$C$139)</f>
        <v>2.5800530177851519E-3</v>
      </c>
      <c r="CR253" s="1">
        <f ca="1">CK253/(Surge_Predicted_Impact!$C$140 + Surge_Predicted_Impact!$C$141)</f>
        <v>1.4471935713269379E-2</v>
      </c>
      <c r="CS253" s="152">
        <f>Surge_Predicted_Impact!$C$151</f>
        <v>12000</v>
      </c>
      <c r="CT253" s="152"/>
      <c r="CU253" s="1">
        <f ca="1">Surge_Predicted_Impact!$C$146*(Calculation!E253-Calculation!H253)</f>
        <v>9.561167899701465E-7</v>
      </c>
      <c r="CV253" s="1">
        <f ca="1">H252*1/Surge_Predicted_Impact!$C$60</f>
        <v>2.3453292434314177E-4</v>
      </c>
      <c r="CW253" s="1">
        <f ca="1">CV253*Surge_Predicted_Impact!$C$144+CU253</f>
        <v>1.2682763007127235E-5</v>
      </c>
      <c r="CX253" s="1">
        <f ca="1">CX252*(1-1/Surge_Predicted_Impact!$C$147)+CW252</f>
        <v>8.1663832462104194E-2</v>
      </c>
      <c r="CY253" s="1">
        <f ca="1">$CX253*(1-Surge_Predicted_Impact!$C$145)</f>
        <v>6.1247874346578149E-2</v>
      </c>
      <c r="CZ253" s="1">
        <f ca="1">$CX253*(1+Surge_Predicted_Impact!$C$145)</f>
        <v>0.10207979057763024</v>
      </c>
      <c r="DA253" s="1">
        <f ca="1">CX253/Surge_Predicted_Impact!$C$148</f>
        <v>2.7221277487368065E-2</v>
      </c>
      <c r="DB253" s="152">
        <f>Surge_Predicted_Impact!$C$152</f>
        <v>0</v>
      </c>
    </row>
    <row r="254" spans="2:106" x14ac:dyDescent="0.25">
      <c r="B254" s="30">
        <f t="shared" si="81"/>
        <v>44143</v>
      </c>
      <c r="C254" s="18">
        <f ca="1">INDIRECT(_xlfn.CONCAT(EpidemiologicalModel_Selection!$C$2,"!",EpidemiologicalModel_Selection!$C$5,ROW()-1))</f>
        <v>73743.804033808468</v>
      </c>
      <c r="D254" s="18">
        <f ca="1">INDIRECT(_xlfn.CONCAT(EpidemiologicalModel_Selection!$C$2,"!",EpidemiologicalModel_Selection!$C$3,ROW()-1))</f>
        <v>0.1593060950640488</v>
      </c>
      <c r="E254" s="37">
        <f ca="1">INDIRECT(_xlfn.CONCAT(EpidemiologicalModel_Selection!$C$2,"!",EpidemiologicalModel_Selection!$C$4,ROW()-1))</f>
        <v>1.4506673132927972E-3</v>
      </c>
      <c r="F254" s="37">
        <f ca="1">E254*Surge_Predicted_Impact!$D$53</f>
        <v>1.2301658816722921E-4</v>
      </c>
      <c r="G254" s="6">
        <f t="shared" ca="1" si="82"/>
        <v>1.4417057113222729E-3</v>
      </c>
      <c r="H254" s="24">
        <f ca="1">H253*(1-1/Surge_Predicted_Impact!$C$60)+F254</f>
        <v>1.4417057113222729E-3</v>
      </c>
      <c r="I254" s="24">
        <f ca="1">(1-Surge_Predicted_Impact!$C$68)*Calculation!O253</f>
        <v>1.2413428133288432E-4</v>
      </c>
      <c r="J254" s="24">
        <f ca="1">I254+(J253*(1-1/Surge_Predicted_Impact!$C$63))</f>
        <v>1.4694033498544867E-3</v>
      </c>
      <c r="K254" s="24">
        <f ca="1">(1/Surge_Predicted_Impact!$C$62)*Calculation!L253</f>
        <v>5.8026476562979336E-5</v>
      </c>
      <c r="L254" s="24">
        <f ca="1">M254+L253*(1-1/Surge_Predicted_Impact!$C$62)</f>
        <v>6.5221764840038359E-4</v>
      </c>
      <c r="M254" s="1">
        <f ca="1">E254*Surge_Predicted_Impact!$D$55</f>
        <v>1.3926406207610866E-5</v>
      </c>
      <c r="N254" s="6">
        <f ca="1">N253*(1-1/Surge_Predicted_Impact!$C$64)+K254</f>
        <v>8.8413424060974238E-4</v>
      </c>
      <c r="O254" s="24">
        <f ca="1">N253*1/Surge_Predicted_Impact!$C$64</f>
        <v>1.1801539486382328E-4</v>
      </c>
      <c r="P254" s="1">
        <f ca="1">E254*Surge_Predicted_Impact!$D$54</f>
        <v>9.5163775752007482E-5</v>
      </c>
      <c r="Q254" s="1">
        <f ca="1">Q253*(1-1/Surge_Predicted_Impact!$C$61)+P254</f>
        <v>1.0450479836208709E-2</v>
      </c>
      <c r="R254" s="6">
        <f t="shared" ca="1" si="83"/>
        <v>1.2572100834463579E-2</v>
      </c>
      <c r="S254" s="1">
        <f ca="1">E254*Surge_Predicted_Impact!$D$56</f>
        <v>6.9632031038054336E-8</v>
      </c>
      <c r="T254" s="6">
        <f ca="1">T253*(1-1/Surge_Predicted_Impact!$C$65)+S254</f>
        <v>1.7619948245111858E-6</v>
      </c>
      <c r="U254" s="1">
        <f ca="1">E254*Surge_Predicted_Impact!$D$57</f>
        <v>1.1141124966088694E-7</v>
      </c>
      <c r="V254" s="6">
        <f ca="1">U253*(1-1/Surge_Predicted_Impact!$C$66)+U254</f>
        <v>1.1141124966088694E-7</v>
      </c>
      <c r="W254" s="5">
        <f>Surge_Predicted_Impact!$C$72</f>
        <v>0</v>
      </c>
      <c r="X254" s="160">
        <f>Surge_Predicted_Impact!$C$73</f>
        <v>0</v>
      </c>
      <c r="Y254" s="5">
        <f>Surge_Predicted_Impact!$C$74</f>
        <v>0</v>
      </c>
      <c r="Z254" s="5">
        <f>Surge_Predicted_Impact!$C$75</f>
        <v>0</v>
      </c>
      <c r="AA254" s="5">
        <f>Surge_Predicted_Impact!$C$76</f>
        <v>0</v>
      </c>
      <c r="AC254" s="18">
        <f ca="1">_xlfn.CEILING.MATH(G254/Surge_Predicted_Impact!$C$92)*(24/Surge_Predicted_Impact!$C$89)*(7/Surge_Predicted_Impact!$C$90)</f>
        <v>5.25</v>
      </c>
      <c r="AD254" s="18">
        <f ca="1">_xlfn.CEILING.MATH(R254/Surge_Predicted_Impact!$C$93)*(24/Surge_Predicted_Impact!$C$89)*(7/Surge_Predicted_Impact!$C$90)</f>
        <v>5.25</v>
      </c>
      <c r="AE254" s="1">
        <f t="shared" ca="1" si="88"/>
        <v>10.5</v>
      </c>
      <c r="AF254" s="1">
        <f ca="1">_xlfn.CEILING.MATH(N254/Surge_Predicted_Impact!$C$94)*24/Surge_Predicted_Impact!$C$89*7/Surge_Predicted_Impact!$C$90</f>
        <v>5.25</v>
      </c>
      <c r="AG254" s="1">
        <f ca="1">_xlfn.CEILING.MATH(T254/Surge_Predicted_Impact!$C$95)*24/Surge_Predicted_Impact!$C$89*7/Surge_Predicted_Impact!$C$90</f>
        <v>5.25</v>
      </c>
      <c r="AH254" s="1">
        <f ca="1">_xlfn.CEILING.MATH(V254/Surge_Predicted_Impact!$C$96)*24/Surge_Predicted_Impact!$C$89*7/Surge_Predicted_Impact!$C$90</f>
        <v>5.25</v>
      </c>
      <c r="AI254" s="18">
        <f t="shared" ca="1" si="89"/>
        <v>26.25</v>
      </c>
      <c r="AJ254" s="41"/>
      <c r="AK254" s="23">
        <f ca="1">_xlfn.CEILING.MATH(G254/Surge_Predicted_Impact!$C$103)*24/Surge_Predicted_Impact!$C$100*7/Surge_Predicted_Impact!$C$101</f>
        <v>5.25</v>
      </c>
      <c r="AL254" s="23">
        <f ca="1">_xlfn.CEILING.MATH(R254/Surge_Predicted_Impact!$C$104)*24/Surge_Predicted_Impact!$C$100*7/Surge_Predicted_Impact!$C$101</f>
        <v>5.25</v>
      </c>
      <c r="AM254" s="23">
        <f ca="1">_xlfn.CEILING.MATH(N254/Surge_Predicted_Impact!$C$105)*24/Surge_Predicted_Impact!$C$100*7/Surge_Predicted_Impact!$C$101</f>
        <v>5.25</v>
      </c>
      <c r="AN254" s="23">
        <f ca="1">_xlfn.CEILING.MATH(T254/Surge_Predicted_Impact!$C$106)*24/Surge_Predicted_Impact!$C$100*7/Surge_Predicted_Impact!$C$101</f>
        <v>5.25</v>
      </c>
      <c r="AO254" s="23">
        <f ca="1">_xlfn.CEILING.MATH(V254/Surge_Predicted_Impact!$C$107)*24/Surge_Predicted_Impact!$C$100*7/Surge_Predicted_Impact!$C$101</f>
        <v>5.25</v>
      </c>
      <c r="AP254" s="1">
        <f t="shared" ca="1" si="90"/>
        <v>26.25</v>
      </c>
      <c r="AQ254" s="3"/>
      <c r="AR254" s="38">
        <f ca="1">G254/Surge_Predicted_Impact!$C$81</f>
        <v>4.8056857044075763E-4</v>
      </c>
      <c r="AS254" s="38">
        <f ca="1">$R254/Surge_Predicted_Impact!$C$82</f>
        <v>6.2860504172317895E-3</v>
      </c>
      <c r="AT254" s="38">
        <f t="shared" ca="1" si="91"/>
        <v>6.7666189876725473E-3</v>
      </c>
      <c r="AU254" s="38">
        <f ca="1">N254/Surge_Predicted_Impact!$C$83</f>
        <v>4.4206712030487119E-4</v>
      </c>
      <c r="AV254" s="38">
        <f ca="1">T254/Surge_Predicted_Impact!$C$84</f>
        <v>8.8099741225559288E-7</v>
      </c>
      <c r="AW254" s="38">
        <f ca="1">V254/Surge_Predicted_Impact!$C$85</f>
        <v>2.7852812415221736E-8</v>
      </c>
      <c r="AX254" s="38">
        <f t="shared" ca="1" si="92"/>
        <v>7.2095949582020894E-3</v>
      </c>
      <c r="AZ254" s="1">
        <f ca="1">(AE254-BA253)*Surge_Predicted_Impact!$C$124</f>
        <v>9.2085407164471861E-2</v>
      </c>
      <c r="BA254" s="1">
        <f ca="1">BA253*(1-1/Surge_Predicted_Impact!$C$125)+AZ254</f>
        <v>1.2912975990349429</v>
      </c>
      <c r="BB254" s="37">
        <f t="shared" ca="1" si="93"/>
        <v>11.791297599034943</v>
      </c>
      <c r="BC254" s="1">
        <f ca="1">(AF254-BD253)*Surge_Predicted_Impact!$C$124</f>
        <v>4.6049448321906522E-2</v>
      </c>
      <c r="BD254" s="1">
        <f ca="1">BD253*(1-1/Surge_Predicted_Impact!$C$125)+BC254</f>
        <v>0.64502924700201536</v>
      </c>
      <c r="BE254" s="37">
        <f t="shared" ca="1" si="94"/>
        <v>5.8950292470020154</v>
      </c>
      <c r="BF254" s="1">
        <f ca="1">(AI254-BG253)*Surge_Predicted_Impact!$C$124</f>
        <v>0.2302401184324078</v>
      </c>
      <c r="BG254" s="1">
        <f ca="1">BG253*(1-1/Surge_Predicted_Impact!$C$125)+BF254</f>
        <v>3.2258005497088291</v>
      </c>
      <c r="BH254" s="37">
        <f t="shared" ca="1" si="95"/>
        <v>29.475800549708829</v>
      </c>
      <c r="BJ254" s="1">
        <f ca="1">(AT254-BK253)*Surge_Predicted_Impact!$C$124</f>
        <v>3.1356156342692701E-5</v>
      </c>
      <c r="BK254" s="1">
        <f ca="1">BK253*(1-1/Surge_Predicted_Impact!$C$125)+BJ254</f>
        <v>3.4030021273600219E-3</v>
      </c>
      <c r="BL254" s="37">
        <f t="shared" ca="1" si="96"/>
        <v>1.0169621115032569E-2</v>
      </c>
      <c r="BM254" s="1">
        <f ca="1">(AU254-BN253)*Surge_Predicted_Impact!$C$124</f>
        <v>1.8921894519780387E-6</v>
      </c>
      <c r="BN254" s="1">
        <f ca="1">BN253*(1-1/Surge_Predicted_Impact!$C$125)+BM254</f>
        <v>2.3667978062282626E-4</v>
      </c>
      <c r="BO254" s="37">
        <f t="shared" ca="1" si="97"/>
        <v>6.787469009276975E-4</v>
      </c>
      <c r="BP254" s="1">
        <f ca="1">(AX254-AY253)*Surge_Predicted_Impact!$C$124</f>
        <v>7.2095949582020891E-5</v>
      </c>
      <c r="BQ254" s="1">
        <f ca="1">BQ253*(1-1/Surge_Predicted_Impact!$C$125)+BP254</f>
        <v>6.8357855569643631E-3</v>
      </c>
      <c r="BR254" s="1">
        <f t="shared" ca="1" si="98"/>
        <v>1.4045380515166453E-2</v>
      </c>
      <c r="BS254" s="1">
        <f ca="1">(AP254-AQ253)*Surge_Predicted_Impact!$C$124</f>
        <v>0.26250000000000001</v>
      </c>
      <c r="BT254" s="1">
        <f ca="1">BT253*(1-1/Surge_Predicted_Impact!$C$125)+BS254</f>
        <v>3.6787378801870672</v>
      </c>
      <c r="BU254" s="1">
        <f t="shared" ca="1" si="99"/>
        <v>29.928737880187068</v>
      </c>
      <c r="BW254" s="1">
        <f>Surge_Predicted_Impact!$C$112</f>
        <v>0</v>
      </c>
      <c r="BX254" s="1">
        <f>Surge_Predicted_Impact!$C$113</f>
        <v>0</v>
      </c>
      <c r="BY254" s="152">
        <f>Surge_Predicted_Impact!$C$114</f>
        <v>0</v>
      </c>
      <c r="BZ254" s="152">
        <f>Surge_Predicted_Impact!$C$115</f>
        <v>0</v>
      </c>
      <c r="CA254" s="152">
        <f t="shared" si="100"/>
        <v>0</v>
      </c>
      <c r="CB254" s="1">
        <f>Surge_Predicted_Impact!$C$117</f>
        <v>0</v>
      </c>
      <c r="CC254" s="1">
        <f>Surge_Predicted_Impact!$C$118</f>
        <v>0</v>
      </c>
      <c r="CD254" s="1">
        <f>Surge_Predicted_Impact!$C$119</f>
        <v>0</v>
      </c>
      <c r="CE254" s="1">
        <f t="shared" si="101"/>
        <v>0</v>
      </c>
      <c r="CF254" s="152">
        <f>Surge_Predicted_Impact!$C$120</f>
        <v>0</v>
      </c>
      <c r="CH254" s="1">
        <f ca="1">D254*Surge_Predicted_Impact!$C$135</f>
        <v>1.593060950640488</v>
      </c>
      <c r="CI254" s="18">
        <f ca="1">(C254-C253)*Surge_Predicted_Impact!$C$135</f>
        <v>1.4506673178402707E-2</v>
      </c>
      <c r="CJ254" s="18">
        <f ca="1">CJ253*(1- 1/Surge_Predicted_Impact!$C$137)+CI254</f>
        <v>0.36708225516494603</v>
      </c>
      <c r="CK254" s="18">
        <f t="shared" ca="1" si="79"/>
        <v>0.35257558198654332</v>
      </c>
      <c r="CL254" s="1">
        <f ca="1">CJ254*(1-Surge_Predicted_Impact!$C$136)</f>
        <v>0.31201991689020414</v>
      </c>
      <c r="CM254" s="1">
        <f ca="1">CJ254*(1+Surge_Predicted_Impact!$C$136)</f>
        <v>0.42214459343968791</v>
      </c>
      <c r="CN254" s="1">
        <f ca="1">CI254/Surge_Predicted_Impact!$C$138</f>
        <v>2.9013346356805414E-3</v>
      </c>
      <c r="CO254" s="1">
        <f ca="1">CK254/Surge_Predicted_Impact!$C$140</f>
        <v>1.4103023279461733E-2</v>
      </c>
      <c r="CP254" s="1">
        <f t="shared" ca="1" si="80"/>
        <v>1.7004357915142272E-2</v>
      </c>
      <c r="CQ254" s="1">
        <f ca="1">CI254/(Surge_Predicted_Impact!$C$138 + Surge_Predicted_Impact!$C$139)</f>
        <v>2.417778863067118E-3</v>
      </c>
      <c r="CR254" s="1">
        <f ca="1">CK254/(Surge_Predicted_Impact!$C$140 + Surge_Predicted_Impact!$C$141)</f>
        <v>1.3560599307174744E-2</v>
      </c>
      <c r="CS254" s="152">
        <f>Surge_Predicted_Impact!$C$151</f>
        <v>12000</v>
      </c>
      <c r="CT254" s="152"/>
      <c r="CU254" s="1">
        <f ca="1">Surge_Predicted_Impact!$C$146*(Calculation!E254-Calculation!H254)</f>
        <v>8.961601970524248E-7</v>
      </c>
      <c r="CV254" s="1">
        <f ca="1">H253*1/Surge_Predicted_Impact!$C$60</f>
        <v>2.1978152052584061E-4</v>
      </c>
      <c r="CW254" s="1">
        <f ca="1">CV254*Surge_Predicted_Impact!$C$144+CU254</f>
        <v>1.1885236223344456E-5</v>
      </c>
      <c r="CX254" s="1">
        <f ca="1">CX253*(1-1/Surge_Predicted_Impact!$C$147)+CW253</f>
        <v>7.7593323602006103E-2</v>
      </c>
      <c r="CY254" s="1">
        <f ca="1">$CX254*(1-Surge_Predicted_Impact!$C$145)</f>
        <v>5.8194992701504578E-2</v>
      </c>
      <c r="CZ254" s="1">
        <f ca="1">$CX254*(1+Surge_Predicted_Impact!$C$145)</f>
        <v>9.6991654502507629E-2</v>
      </c>
      <c r="DA254" s="1">
        <f ca="1">CX254/Surge_Predicted_Impact!$C$148</f>
        <v>2.5864441200668702E-2</v>
      </c>
      <c r="DB254" s="152">
        <f>Surge_Predicted_Impact!$C$152</f>
        <v>0</v>
      </c>
    </row>
    <row r="255" spans="2:106" x14ac:dyDescent="0.25">
      <c r="B255" s="30">
        <f t="shared" si="81"/>
        <v>44144</v>
      </c>
      <c r="C255" s="18">
        <f ca="1">INDIRECT(_xlfn.CONCAT(EpidemiologicalModel_Selection!$C$2,"!",EpidemiologicalModel_Selection!$C$5,ROW()-1))</f>
        <v>73743.805393235132</v>
      </c>
      <c r="D255" s="18">
        <f ca="1">INDIRECT(_xlfn.CONCAT(EpidemiologicalModel_Selection!$C$2,"!",EpidemiologicalModel_Selection!$C$3,ROW()-1))</f>
        <v>0.14928651493558318</v>
      </c>
      <c r="E255" s="37">
        <f ca="1">INDIRECT(_xlfn.CONCAT(EpidemiologicalModel_Selection!$C$2,"!",EpidemiologicalModel_Selection!$C$4,ROW()-1))</f>
        <v>1.3594266618383699E-3</v>
      </c>
      <c r="F255" s="37">
        <f ca="1">E255*Surge_Predicted_Impact!$D$53</f>
        <v>1.1527938092389377E-4</v>
      </c>
      <c r="G255" s="6">
        <f t="shared" ca="1" si="82"/>
        <v>1.351027133485842E-3</v>
      </c>
      <c r="H255" s="24">
        <f ca="1">H254*(1-1/Surge_Predicted_Impact!$C$60)+F255</f>
        <v>1.351027133485842E-3</v>
      </c>
      <c r="I255" s="24">
        <f ca="1">(1-Surge_Predicted_Impact!$C$68)*Calculation!O254</f>
        <v>1.1624516394086592E-4</v>
      </c>
      <c r="J255" s="24">
        <f ca="1">I255+(J254*(1-1/Surge_Predicted_Impact!$C$63))</f>
        <v>1.3757337495304261E-3</v>
      </c>
      <c r="K255" s="24">
        <f ca="1">(1/Surge_Predicted_Impact!$C$62)*Calculation!L254</f>
        <v>5.4351470700031966E-5</v>
      </c>
      <c r="L255" s="24">
        <f ca="1">M255+L254*(1-1/Surge_Predicted_Impact!$C$62)</f>
        <v>6.1091667365399996E-4</v>
      </c>
      <c r="M255" s="1">
        <f ca="1">E255*Surge_Predicted_Impact!$D$55</f>
        <v>1.3050495953648364E-5</v>
      </c>
      <c r="N255" s="6">
        <f ca="1">N254*(1-1/Surge_Predicted_Impact!$C$64)+K255</f>
        <v>8.2796893123355652E-4</v>
      </c>
      <c r="O255" s="24">
        <f ca="1">N254*1/Surge_Predicted_Impact!$C$64</f>
        <v>1.105167800762178E-4</v>
      </c>
      <c r="P255" s="1">
        <f ca="1">E255*Surge_Predicted_Impact!$D$54</f>
        <v>8.9178389016597058E-5</v>
      </c>
      <c r="Q255" s="1">
        <f ca="1">Q254*(1-1/Surge_Predicted_Impact!$C$61)+P255</f>
        <v>9.7931953797818268E-3</v>
      </c>
      <c r="R255" s="6">
        <f t="shared" ca="1" si="83"/>
        <v>1.1779845802966253E-2</v>
      </c>
      <c r="S255" s="1">
        <f ca="1">E255*Surge_Predicted_Impact!$D$56</f>
        <v>6.5252479768241821E-8</v>
      </c>
      <c r="T255" s="6">
        <f ca="1">T254*(1-1/Surge_Predicted_Impact!$C$65)+S255</f>
        <v>1.6510478218283092E-6</v>
      </c>
      <c r="U255" s="1">
        <f ca="1">E255*Surge_Predicted_Impact!$D$57</f>
        <v>1.0440396762918691E-7</v>
      </c>
      <c r="V255" s="6">
        <f ca="1">U254*(1-1/Surge_Predicted_Impact!$C$66)+U255</f>
        <v>1.0440396762918691E-7</v>
      </c>
      <c r="W255" s="5">
        <f>Surge_Predicted_Impact!$C$72</f>
        <v>0</v>
      </c>
      <c r="X255" s="160">
        <f>Surge_Predicted_Impact!$C$73</f>
        <v>0</v>
      </c>
      <c r="Y255" s="5">
        <f>Surge_Predicted_Impact!$C$74</f>
        <v>0</v>
      </c>
      <c r="Z255" s="5">
        <f>Surge_Predicted_Impact!$C$75</f>
        <v>0</v>
      </c>
      <c r="AA255" s="5">
        <f>Surge_Predicted_Impact!$C$76</f>
        <v>0</v>
      </c>
      <c r="AC255" s="18">
        <f ca="1">_xlfn.CEILING.MATH(G255/Surge_Predicted_Impact!$C$92)*(24/Surge_Predicted_Impact!$C$89)*(7/Surge_Predicted_Impact!$C$90)</f>
        <v>5.25</v>
      </c>
      <c r="AD255" s="18">
        <f ca="1">_xlfn.CEILING.MATH(R255/Surge_Predicted_Impact!$C$93)*(24/Surge_Predicted_Impact!$C$89)*(7/Surge_Predicted_Impact!$C$90)</f>
        <v>5.25</v>
      </c>
      <c r="AE255" s="1">
        <f t="shared" ca="1" si="88"/>
        <v>10.5</v>
      </c>
      <c r="AF255" s="1">
        <f ca="1">_xlfn.CEILING.MATH(N255/Surge_Predicted_Impact!$C$94)*24/Surge_Predicted_Impact!$C$89*7/Surge_Predicted_Impact!$C$90</f>
        <v>5.25</v>
      </c>
      <c r="AG255" s="1">
        <f ca="1">_xlfn.CEILING.MATH(T255/Surge_Predicted_Impact!$C$95)*24/Surge_Predicted_Impact!$C$89*7/Surge_Predicted_Impact!$C$90</f>
        <v>5.25</v>
      </c>
      <c r="AH255" s="1">
        <f ca="1">_xlfn.CEILING.MATH(V255/Surge_Predicted_Impact!$C$96)*24/Surge_Predicted_Impact!$C$89*7/Surge_Predicted_Impact!$C$90</f>
        <v>5.25</v>
      </c>
      <c r="AI255" s="18">
        <f t="shared" ca="1" si="89"/>
        <v>26.25</v>
      </c>
      <c r="AJ255" s="41"/>
      <c r="AK255" s="23">
        <f ca="1">_xlfn.CEILING.MATH(G255/Surge_Predicted_Impact!$C$103)*24/Surge_Predicted_Impact!$C$100*7/Surge_Predicted_Impact!$C$101</f>
        <v>5.25</v>
      </c>
      <c r="AL255" s="23">
        <f ca="1">_xlfn.CEILING.MATH(R255/Surge_Predicted_Impact!$C$104)*24/Surge_Predicted_Impact!$C$100*7/Surge_Predicted_Impact!$C$101</f>
        <v>5.25</v>
      </c>
      <c r="AM255" s="23">
        <f ca="1">_xlfn.CEILING.MATH(N255/Surge_Predicted_Impact!$C$105)*24/Surge_Predicted_Impact!$C$100*7/Surge_Predicted_Impact!$C$101</f>
        <v>5.25</v>
      </c>
      <c r="AN255" s="23">
        <f ca="1">_xlfn.CEILING.MATH(T255/Surge_Predicted_Impact!$C$106)*24/Surge_Predicted_Impact!$C$100*7/Surge_Predicted_Impact!$C$101</f>
        <v>5.25</v>
      </c>
      <c r="AO255" s="23">
        <f ca="1">_xlfn.CEILING.MATH(V255/Surge_Predicted_Impact!$C$107)*24/Surge_Predicted_Impact!$C$100*7/Surge_Predicted_Impact!$C$101</f>
        <v>5.25</v>
      </c>
      <c r="AP255" s="1">
        <f t="shared" ca="1" si="90"/>
        <v>26.25</v>
      </c>
      <c r="AQ255" s="3"/>
      <c r="AR255" s="38">
        <f ca="1">G255/Surge_Predicted_Impact!$C$81</f>
        <v>4.50342377828614E-4</v>
      </c>
      <c r="AS255" s="38">
        <f ca="1">$R255/Surge_Predicted_Impact!$C$82</f>
        <v>5.8899229014831266E-3</v>
      </c>
      <c r="AT255" s="38">
        <f t="shared" ca="1" si="91"/>
        <v>6.3402652793117407E-3</v>
      </c>
      <c r="AU255" s="38">
        <f ca="1">N255/Surge_Predicted_Impact!$C$83</f>
        <v>4.1398446561677826E-4</v>
      </c>
      <c r="AV255" s="38">
        <f ca="1">T255/Surge_Predicted_Impact!$C$84</f>
        <v>8.2552391091415458E-7</v>
      </c>
      <c r="AW255" s="38">
        <f ca="1">V255/Surge_Predicted_Impact!$C$85</f>
        <v>2.6100991907296728E-8</v>
      </c>
      <c r="AX255" s="38">
        <f t="shared" ca="1" si="92"/>
        <v>6.7551013698313404E-3</v>
      </c>
      <c r="AZ255" s="1">
        <f ca="1">(AE255-BA254)*Surge_Predicted_Impact!$C$124</f>
        <v>9.2087024009650575E-2</v>
      </c>
      <c r="BA255" s="1">
        <f ca="1">BA254*(1-1/Surge_Predicted_Impact!$C$125)+AZ255</f>
        <v>1.2911490802563832</v>
      </c>
      <c r="BB255" s="37">
        <f t="shared" ca="1" si="93"/>
        <v>11.791149080256384</v>
      </c>
      <c r="BC255" s="1">
        <f ca="1">(AF255-BD254)*Surge_Predicted_Impact!$C$124</f>
        <v>4.6049707529979847E-2</v>
      </c>
      <c r="BD255" s="1">
        <f ca="1">BD254*(1-1/Surge_Predicted_Impact!$C$125)+BC255</f>
        <v>0.64500543688899414</v>
      </c>
      <c r="BE255" s="37">
        <f t="shared" ca="1" si="94"/>
        <v>5.8950054368889937</v>
      </c>
      <c r="BF255" s="1">
        <f ca="1">(AI255-BG254)*Surge_Predicted_Impact!$C$124</f>
        <v>0.23024199450291172</v>
      </c>
      <c r="BG255" s="1">
        <f ca="1">BG254*(1-1/Surge_Predicted_Impact!$C$125)+BF255</f>
        <v>3.2256282192325392</v>
      </c>
      <c r="BH255" s="37">
        <f t="shared" ca="1" si="95"/>
        <v>29.47562821923254</v>
      </c>
      <c r="BJ255" s="1">
        <f ca="1">(AT255-BK254)*Surge_Predicted_Impact!$C$124</f>
        <v>2.9372631519517188E-5</v>
      </c>
      <c r="BK255" s="1">
        <f ca="1">BK254*(1-1/Surge_Predicted_Impact!$C$125)+BJ255</f>
        <v>3.1893031783538236E-3</v>
      </c>
      <c r="BL255" s="37">
        <f t="shared" ca="1" si="96"/>
        <v>9.5295684576655638E-3</v>
      </c>
      <c r="BM255" s="1">
        <f ca="1">(AU255-BN254)*Surge_Predicted_Impact!$C$124</f>
        <v>1.7730468499395201E-6</v>
      </c>
      <c r="BN255" s="1">
        <f ca="1">BN254*(1-1/Surge_Predicted_Impact!$C$125)+BM255</f>
        <v>2.2154712885684961E-4</v>
      </c>
      <c r="BO255" s="37">
        <f t="shared" ca="1" si="97"/>
        <v>6.3553159447362782E-4</v>
      </c>
      <c r="BP255" s="1">
        <f ca="1">(AX255-AY254)*Surge_Predicted_Impact!$C$124</f>
        <v>6.7551013698313403E-5</v>
      </c>
      <c r="BQ255" s="1">
        <f ca="1">BQ254*(1-1/Surge_Predicted_Impact!$C$125)+BP255</f>
        <v>6.4150661737366506E-3</v>
      </c>
      <c r="BR255" s="1">
        <f t="shared" ca="1" si="98"/>
        <v>1.3170167543567991E-2</v>
      </c>
      <c r="BS255" s="1">
        <f ca="1">(AP255-AQ254)*Surge_Predicted_Impact!$C$124</f>
        <v>0.26250000000000001</v>
      </c>
      <c r="BT255" s="1">
        <f ca="1">BT254*(1-1/Surge_Predicted_Impact!$C$125)+BS255</f>
        <v>3.6784708887451343</v>
      </c>
      <c r="BU255" s="1">
        <f t="shared" ca="1" si="99"/>
        <v>29.928470888745135</v>
      </c>
      <c r="BW255" s="1">
        <f>Surge_Predicted_Impact!$C$112</f>
        <v>0</v>
      </c>
      <c r="BX255" s="1">
        <f>Surge_Predicted_Impact!$C$113</f>
        <v>0</v>
      </c>
      <c r="BY255" s="152">
        <f>Surge_Predicted_Impact!$C$114</f>
        <v>0</v>
      </c>
      <c r="BZ255" s="152">
        <f>Surge_Predicted_Impact!$C$115</f>
        <v>0</v>
      </c>
      <c r="CA255" s="152">
        <f t="shared" si="100"/>
        <v>0</v>
      </c>
      <c r="CB255" s="1">
        <f>Surge_Predicted_Impact!$C$117</f>
        <v>0</v>
      </c>
      <c r="CC255" s="1">
        <f>Surge_Predicted_Impact!$C$118</f>
        <v>0</v>
      </c>
      <c r="CD255" s="1">
        <f>Surge_Predicted_Impact!$C$119</f>
        <v>0</v>
      </c>
      <c r="CE255" s="1">
        <f t="shared" si="101"/>
        <v>0</v>
      </c>
      <c r="CF255" s="152">
        <f>Surge_Predicted_Impact!$C$120</f>
        <v>0</v>
      </c>
      <c r="CH255" s="1">
        <f ca="1">D255*Surge_Predicted_Impact!$C$135</f>
        <v>1.4928651493558318</v>
      </c>
      <c r="CI255" s="18">
        <f ca="1">(C255-C254)*Surge_Predicted_Impact!$C$135</f>
        <v>1.3594266638392583E-2</v>
      </c>
      <c r="CJ255" s="18">
        <f ca="1">CJ254*(1- 1/Surge_Predicted_Impact!$C$137)+CI255</f>
        <v>0.343968296286844</v>
      </c>
      <c r="CK255" s="18">
        <f t="shared" ca="1" si="79"/>
        <v>0.33037402964845142</v>
      </c>
      <c r="CL255" s="1">
        <f ca="1">CJ255*(1-Surge_Predicted_Impact!$C$136)</f>
        <v>0.2923730518438174</v>
      </c>
      <c r="CM255" s="1">
        <f ca="1">CJ255*(1+Surge_Predicted_Impact!$C$136)</f>
        <v>0.39556354072987054</v>
      </c>
      <c r="CN255" s="1">
        <f ca="1">CI255/Surge_Predicted_Impact!$C$138</f>
        <v>2.7188533276785165E-3</v>
      </c>
      <c r="CO255" s="1">
        <f ca="1">CK255/Surge_Predicted_Impact!$C$140</f>
        <v>1.3214961185938057E-2</v>
      </c>
      <c r="CP255" s="1">
        <f t="shared" ca="1" si="80"/>
        <v>1.5933814513616574E-2</v>
      </c>
      <c r="CQ255" s="1">
        <f ca="1">CI255/(Surge_Predicted_Impact!$C$138 + Surge_Predicted_Impact!$C$139)</f>
        <v>2.2657111063987636E-3</v>
      </c>
      <c r="CR255" s="1">
        <f ca="1">CK255/(Surge_Predicted_Impact!$C$140 + Surge_Predicted_Impact!$C$141)</f>
        <v>1.2706693448017363E-2</v>
      </c>
      <c r="CS255" s="152">
        <f>Surge_Predicted_Impact!$C$151</f>
        <v>12000</v>
      </c>
      <c r="CT255" s="152"/>
      <c r="CU255" s="1">
        <f ca="1">Surge_Predicted_Impact!$C$146*(Calculation!E255-Calculation!H255)</f>
        <v>8.3995283525278249E-7</v>
      </c>
      <c r="CV255" s="1">
        <f ca="1">H254*1/Surge_Predicted_Impact!$C$60</f>
        <v>2.0595795876032471E-4</v>
      </c>
      <c r="CW255" s="1">
        <f ca="1">CV255*Surge_Predicted_Impact!$C$144+CU255</f>
        <v>1.1137850773269019E-5</v>
      </c>
      <c r="CX255" s="1">
        <f ca="1">CX254*(1-1/Surge_Predicted_Impact!$C$147)+CW254</f>
        <v>7.372554265812914E-2</v>
      </c>
      <c r="CY255" s="1">
        <f ca="1">$CX255*(1-Surge_Predicted_Impact!$C$145)</f>
        <v>5.5294156993596855E-2</v>
      </c>
      <c r="CZ255" s="1">
        <f ca="1">$CX255*(1+Surge_Predicted_Impact!$C$145)</f>
        <v>9.2156928322661424E-2</v>
      </c>
      <c r="DA255" s="1">
        <f ca="1">CX255/Surge_Predicted_Impact!$C$148</f>
        <v>2.4575180886043047E-2</v>
      </c>
      <c r="DB255" s="152">
        <f>Surge_Predicted_Impact!$C$152</f>
        <v>0</v>
      </c>
    </row>
    <row r="256" spans="2:106" x14ac:dyDescent="0.25">
      <c r="B256" s="30">
        <f t="shared" si="81"/>
        <v>44145</v>
      </c>
      <c r="C256" s="18">
        <f ca="1">INDIRECT(_xlfn.CONCAT(EpidemiologicalModel_Selection!$C$2,"!",EpidemiologicalModel_Selection!$C$5,ROW()-1))</f>
        <v>73743.806667159806</v>
      </c>
      <c r="D256" s="18">
        <f ca="1">INDIRECT(_xlfn.CONCAT(EpidemiologicalModel_Selection!$C$2,"!",EpidemiologicalModel_Selection!$C$3,ROW()-1))</f>
        <v>0.13989711712645991</v>
      </c>
      <c r="E256" s="37">
        <f ca="1">INDIRECT(_xlfn.CONCAT(EpidemiologicalModel_Selection!$C$2,"!",EpidemiologicalModel_Selection!$C$4,ROW()-1))</f>
        <v>1.273924686393002E-3</v>
      </c>
      <c r="F256" s="37">
        <f ca="1">E256*Surge_Predicted_Impact!$D$53</f>
        <v>1.0802881340612657E-4</v>
      </c>
      <c r="G256" s="6">
        <f t="shared" ca="1" si="82"/>
        <v>1.2660520706797055E-3</v>
      </c>
      <c r="H256" s="24">
        <f ca="1">H255*(1-1/Surge_Predicted_Impact!$C$60)+F256</f>
        <v>1.2660520706797055E-3</v>
      </c>
      <c r="I256" s="24">
        <f ca="1">(1-Surge_Predicted_Impact!$C$68)*Calculation!O255</f>
        <v>1.0885902837507453E-4</v>
      </c>
      <c r="J256" s="24">
        <f ca="1">I256+(J255*(1-1/Surge_Predicted_Impact!$C$63))</f>
        <v>1.2880593851154398E-3</v>
      </c>
      <c r="K256" s="24">
        <f ca="1">(1/Surge_Predicted_Impact!$C$62)*Calculation!L255</f>
        <v>5.0909722804499992E-5</v>
      </c>
      <c r="L256" s="24">
        <f ca="1">M256+L255*(1-1/Surge_Predicted_Impact!$C$62)</f>
        <v>5.7223662783887285E-4</v>
      </c>
      <c r="M256" s="1">
        <f ca="1">E256*Surge_Predicted_Impact!$D$55</f>
        <v>1.2229676989372831E-5</v>
      </c>
      <c r="N256" s="6">
        <f ca="1">N255*(1-1/Surge_Predicted_Impact!$C$64)+K256</f>
        <v>7.7538253763386193E-4</v>
      </c>
      <c r="O256" s="24">
        <f ca="1">N255*1/Surge_Predicted_Impact!$C$64</f>
        <v>1.0349611640419456E-4</v>
      </c>
      <c r="P256" s="1">
        <f ca="1">E256*Surge_Predicted_Impact!$D$54</f>
        <v>8.3569459427380917E-5</v>
      </c>
      <c r="Q256" s="1">
        <f ca="1">Q255*(1-1/Surge_Predicted_Impact!$C$61)+P256</f>
        <v>9.1772508835105057E-3</v>
      </c>
      <c r="R256" s="6">
        <f t="shared" ca="1" si="83"/>
        <v>1.103754689646482E-2</v>
      </c>
      <c r="S256" s="1">
        <f ca="1">E256*Surge_Predicted_Impact!$D$56</f>
        <v>6.114838494686416E-8</v>
      </c>
      <c r="T256" s="6">
        <f ca="1">T255*(1-1/Surge_Predicted_Impact!$C$65)+S256</f>
        <v>1.5470914245923424E-6</v>
      </c>
      <c r="U256" s="1">
        <f ca="1">E256*Surge_Predicted_Impact!$D$57</f>
        <v>9.7837415914982646E-8</v>
      </c>
      <c r="V256" s="6">
        <f ca="1">U255*(1-1/Surge_Predicted_Impact!$C$66)+U256</f>
        <v>9.7837415914982646E-8</v>
      </c>
      <c r="W256" s="5">
        <f>Surge_Predicted_Impact!$C$72</f>
        <v>0</v>
      </c>
      <c r="X256" s="160">
        <f>Surge_Predicted_Impact!$C$73</f>
        <v>0</v>
      </c>
      <c r="Y256" s="5">
        <f>Surge_Predicted_Impact!$C$74</f>
        <v>0</v>
      </c>
      <c r="Z256" s="5">
        <f>Surge_Predicted_Impact!$C$75</f>
        <v>0</v>
      </c>
      <c r="AA256" s="5">
        <f>Surge_Predicted_Impact!$C$76</f>
        <v>0</v>
      </c>
      <c r="AC256" s="18">
        <f ca="1">_xlfn.CEILING.MATH(G256/Surge_Predicted_Impact!$C$92)*(24/Surge_Predicted_Impact!$C$89)*(7/Surge_Predicted_Impact!$C$90)</f>
        <v>5.25</v>
      </c>
      <c r="AD256" s="18">
        <f ca="1">_xlfn.CEILING.MATH(R256/Surge_Predicted_Impact!$C$93)*(24/Surge_Predicted_Impact!$C$89)*(7/Surge_Predicted_Impact!$C$90)</f>
        <v>5.25</v>
      </c>
      <c r="AE256" s="1">
        <f t="shared" ca="1" si="88"/>
        <v>10.5</v>
      </c>
      <c r="AF256" s="1">
        <f ca="1">_xlfn.CEILING.MATH(N256/Surge_Predicted_Impact!$C$94)*24/Surge_Predicted_Impact!$C$89*7/Surge_Predicted_Impact!$C$90</f>
        <v>5.25</v>
      </c>
      <c r="AG256" s="1">
        <f ca="1">_xlfn.CEILING.MATH(T256/Surge_Predicted_Impact!$C$95)*24/Surge_Predicted_Impact!$C$89*7/Surge_Predicted_Impact!$C$90</f>
        <v>5.25</v>
      </c>
      <c r="AH256" s="1">
        <f ca="1">_xlfn.CEILING.MATH(V256/Surge_Predicted_Impact!$C$96)*24/Surge_Predicted_Impact!$C$89*7/Surge_Predicted_Impact!$C$90</f>
        <v>5.25</v>
      </c>
      <c r="AI256" s="18">
        <f t="shared" ca="1" si="89"/>
        <v>26.25</v>
      </c>
      <c r="AJ256" s="41"/>
      <c r="AK256" s="23">
        <f ca="1">_xlfn.CEILING.MATH(G256/Surge_Predicted_Impact!$C$103)*24/Surge_Predicted_Impact!$C$100*7/Surge_Predicted_Impact!$C$101</f>
        <v>5.25</v>
      </c>
      <c r="AL256" s="23">
        <f ca="1">_xlfn.CEILING.MATH(R256/Surge_Predicted_Impact!$C$104)*24/Surge_Predicted_Impact!$C$100*7/Surge_Predicted_Impact!$C$101</f>
        <v>5.25</v>
      </c>
      <c r="AM256" s="23">
        <f ca="1">_xlfn.CEILING.MATH(N256/Surge_Predicted_Impact!$C$105)*24/Surge_Predicted_Impact!$C$100*7/Surge_Predicted_Impact!$C$101</f>
        <v>5.25</v>
      </c>
      <c r="AN256" s="23">
        <f ca="1">_xlfn.CEILING.MATH(T256/Surge_Predicted_Impact!$C$106)*24/Surge_Predicted_Impact!$C$100*7/Surge_Predicted_Impact!$C$101</f>
        <v>5.25</v>
      </c>
      <c r="AO256" s="23">
        <f ca="1">_xlfn.CEILING.MATH(V256/Surge_Predicted_Impact!$C$107)*24/Surge_Predicted_Impact!$C$100*7/Surge_Predicted_Impact!$C$101</f>
        <v>5.25</v>
      </c>
      <c r="AP256" s="1">
        <f t="shared" ca="1" si="90"/>
        <v>26.25</v>
      </c>
      <c r="AQ256" s="3"/>
      <c r="AR256" s="38">
        <f ca="1">G256/Surge_Predicted_Impact!$C$81</f>
        <v>4.2201735689323519E-4</v>
      </c>
      <c r="AS256" s="38">
        <f ca="1">$R256/Surge_Predicted_Impact!$C$82</f>
        <v>5.5187734482324098E-3</v>
      </c>
      <c r="AT256" s="38">
        <f t="shared" ca="1" si="91"/>
        <v>5.9407908051256446E-3</v>
      </c>
      <c r="AU256" s="38">
        <f ca="1">N256/Surge_Predicted_Impact!$C$83</f>
        <v>3.8769126881693097E-4</v>
      </c>
      <c r="AV256" s="38">
        <f ca="1">T256/Surge_Predicted_Impact!$C$84</f>
        <v>7.7354571229617121E-7</v>
      </c>
      <c r="AW256" s="38">
        <f ca="1">V256/Surge_Predicted_Impact!$C$85</f>
        <v>2.4459353978745662E-8</v>
      </c>
      <c r="AX256" s="38">
        <f t="shared" ca="1" si="92"/>
        <v>6.3292800790088512E-3</v>
      </c>
      <c r="AZ256" s="1">
        <f ca="1">(AE256-BA255)*Surge_Predicted_Impact!$C$124</f>
        <v>9.2088509197436164E-2</v>
      </c>
      <c r="BA256" s="1">
        <f ca="1">BA255*(1-1/Surge_Predicted_Impact!$C$125)+AZ256</f>
        <v>1.291012655149792</v>
      </c>
      <c r="BB256" s="37">
        <f t="shared" ca="1" si="93"/>
        <v>11.791012655149792</v>
      </c>
      <c r="BC256" s="1">
        <f ca="1">(AF256-BD255)*Surge_Predicted_Impact!$C$124</f>
        <v>4.6049945631110062E-2</v>
      </c>
      <c r="BD256" s="1">
        <f ca="1">BD255*(1-1/Surge_Predicted_Impact!$C$125)+BC256</f>
        <v>0.64498356559946179</v>
      </c>
      <c r="BE256" s="37">
        <f t="shared" ca="1" si="94"/>
        <v>5.8949835655994622</v>
      </c>
      <c r="BF256" s="1">
        <f ca="1">(AI256-BG255)*Surge_Predicted_Impact!$C$124</f>
        <v>0.23024371780767461</v>
      </c>
      <c r="BG256" s="1">
        <f ca="1">BG255*(1-1/Surge_Predicted_Impact!$C$125)+BF256</f>
        <v>3.2254699213807472</v>
      </c>
      <c r="BH256" s="37">
        <f t="shared" ca="1" si="95"/>
        <v>29.475469921380746</v>
      </c>
      <c r="BJ256" s="1">
        <f ca="1">(AT256-BK255)*Surge_Predicted_Impact!$C$124</f>
        <v>2.7514876267718211E-5</v>
      </c>
      <c r="BK256" s="1">
        <f ca="1">BK255*(1-1/Surge_Predicted_Impact!$C$125)+BJ256</f>
        <v>2.9890106847391259E-3</v>
      </c>
      <c r="BL256" s="37">
        <f t="shared" ca="1" si="96"/>
        <v>8.9298014898647714E-3</v>
      </c>
      <c r="BM256" s="1">
        <f ca="1">(AU256-BN255)*Surge_Predicted_Impact!$C$124</f>
        <v>1.6614413996008136E-6</v>
      </c>
      <c r="BN256" s="1">
        <f ca="1">BN255*(1-1/Surge_Predicted_Impact!$C$125)+BM256</f>
        <v>2.0738377533810403E-4</v>
      </c>
      <c r="BO256" s="37">
        <f t="shared" ca="1" si="97"/>
        <v>5.9507504415503502E-4</v>
      </c>
      <c r="BP256" s="1">
        <f ca="1">(AX256-AY255)*Surge_Predicted_Impact!$C$124</f>
        <v>6.3292800790088513E-5</v>
      </c>
      <c r="BQ256" s="1">
        <f ca="1">BQ255*(1-1/Surge_Predicted_Impact!$C$125)+BP256</f>
        <v>6.020139962116978E-3</v>
      </c>
      <c r="BR256" s="1">
        <f t="shared" ca="1" si="98"/>
        <v>1.2349420041125828E-2</v>
      </c>
      <c r="BS256" s="1">
        <f ca="1">(AP256-AQ255)*Surge_Predicted_Impact!$C$124</f>
        <v>0.26250000000000001</v>
      </c>
      <c r="BT256" s="1">
        <f ca="1">BT255*(1-1/Surge_Predicted_Impact!$C$125)+BS256</f>
        <v>3.6782229681204823</v>
      </c>
      <c r="BU256" s="1">
        <f t="shared" ca="1" si="99"/>
        <v>29.928222968120483</v>
      </c>
      <c r="BW256" s="1">
        <f>Surge_Predicted_Impact!$C$112</f>
        <v>0</v>
      </c>
      <c r="BX256" s="1">
        <f>Surge_Predicted_Impact!$C$113</f>
        <v>0</v>
      </c>
      <c r="BY256" s="152">
        <f>Surge_Predicted_Impact!$C$114</f>
        <v>0</v>
      </c>
      <c r="BZ256" s="152">
        <f>Surge_Predicted_Impact!$C$115</f>
        <v>0</v>
      </c>
      <c r="CA256" s="152">
        <f t="shared" si="100"/>
        <v>0</v>
      </c>
      <c r="CB256" s="1">
        <f>Surge_Predicted_Impact!$C$117</f>
        <v>0</v>
      </c>
      <c r="CC256" s="1">
        <f>Surge_Predicted_Impact!$C$118</f>
        <v>0</v>
      </c>
      <c r="CD256" s="1">
        <f>Surge_Predicted_Impact!$C$119</f>
        <v>0</v>
      </c>
      <c r="CE256" s="1">
        <f t="shared" si="101"/>
        <v>0</v>
      </c>
      <c r="CF256" s="152">
        <f>Surge_Predicted_Impact!$C$120</f>
        <v>0</v>
      </c>
      <c r="CH256" s="1">
        <f ca="1">D256*Surge_Predicted_Impact!$C$135</f>
        <v>1.3989711712645991</v>
      </c>
      <c r="CI256" s="18">
        <f ca="1">(C256-C255)*Surge_Predicted_Impact!$C$135</f>
        <v>1.2739246740238741E-2</v>
      </c>
      <c r="CJ256" s="18">
        <f ca="1">CJ255*(1- 1/Surge_Predicted_Impact!$C$137)+CI256</f>
        <v>0.32231071339839834</v>
      </c>
      <c r="CK256" s="18">
        <f t="shared" ca="1" si="79"/>
        <v>0.3095714666581596</v>
      </c>
      <c r="CL256" s="1">
        <f ca="1">CJ256*(1-Surge_Predicted_Impact!$C$136)</f>
        <v>0.27396410638863861</v>
      </c>
      <c r="CM256" s="1">
        <f ca="1">CJ256*(1+Surge_Predicted_Impact!$C$136)</f>
        <v>0.37065732040815808</v>
      </c>
      <c r="CN256" s="1">
        <f ca="1">CI256/Surge_Predicted_Impact!$C$138</f>
        <v>2.5478493480477482E-3</v>
      </c>
      <c r="CO256" s="1">
        <f ca="1">CK256/Surge_Predicted_Impact!$C$140</f>
        <v>1.2382858666326385E-2</v>
      </c>
      <c r="CP256" s="1">
        <f t="shared" ca="1" si="80"/>
        <v>1.4930708014374133E-2</v>
      </c>
      <c r="CQ256" s="1">
        <f ca="1">CI256/(Surge_Predicted_Impact!$C$138 + Surge_Predicted_Impact!$C$139)</f>
        <v>2.1232077900397903E-3</v>
      </c>
      <c r="CR256" s="1">
        <f ca="1">CK256/(Surge_Predicted_Impact!$C$140 + Surge_Predicted_Impact!$C$141)</f>
        <v>1.1906594871467677E-2</v>
      </c>
      <c r="CS256" s="152">
        <f>Surge_Predicted_Impact!$C$151</f>
        <v>12000</v>
      </c>
      <c r="CT256" s="152"/>
      <c r="CU256" s="1">
        <f ca="1">Surge_Predicted_Impact!$C$146*(Calculation!E256-Calculation!H256)</f>
        <v>7.8726157132964511E-7</v>
      </c>
      <c r="CV256" s="1">
        <f ca="1">H255*1/Surge_Predicted_Impact!$C$60</f>
        <v>1.9300387621226314E-4</v>
      </c>
      <c r="CW256" s="1">
        <f ca="1">CV256*Surge_Predicted_Impact!$C$144+CU256</f>
        <v>1.0437455381942804E-5</v>
      </c>
      <c r="CX256" s="1">
        <f ca="1">CX255*(1-1/Surge_Predicted_Impact!$C$147)+CW255</f>
        <v>7.005040337599594E-2</v>
      </c>
      <c r="CY256" s="1">
        <f ca="1">$CX256*(1-Surge_Predicted_Impact!$C$145)</f>
        <v>5.2537802531996955E-2</v>
      </c>
      <c r="CZ256" s="1">
        <f ca="1">$CX256*(1+Surge_Predicted_Impact!$C$145)</f>
        <v>8.7563004219994925E-2</v>
      </c>
      <c r="DA256" s="1">
        <f ca="1">CX256/Surge_Predicted_Impact!$C$148</f>
        <v>2.3350134458665312E-2</v>
      </c>
      <c r="DB256" s="152">
        <f>Surge_Predicted_Impact!$C$152</f>
        <v>0</v>
      </c>
    </row>
    <row r="257" spans="2:106" x14ac:dyDescent="0.25">
      <c r="B257" s="30">
        <f t="shared" si="81"/>
        <v>44146</v>
      </c>
      <c r="C257" s="18">
        <f ca="1">INDIRECT(_xlfn.CONCAT(EpidemiologicalModel_Selection!$C$2,"!",EpidemiologicalModel_Selection!$C$5,ROW()-1))</f>
        <v>73743.807860960253</v>
      </c>
      <c r="D257" s="18">
        <f ca="1">INDIRECT(_xlfn.CONCAT(EpidemiologicalModel_Selection!$C$2,"!",EpidemiologicalModel_Selection!$C$3,ROW()-1))</f>
        <v>0.13109826634528834</v>
      </c>
      <c r="E257" s="37">
        <f ca="1">INDIRECT(_xlfn.CONCAT(EpidemiologicalModel_Selection!$C$2,"!",EpidemiologicalModel_Selection!$C$4,ROW()-1))</f>
        <v>1.1938004423427627E-3</v>
      </c>
      <c r="F257" s="37">
        <f ca="1">E257*Surge_Predicted_Impact!$D$53</f>
        <v>1.0123427751066628E-4</v>
      </c>
      <c r="G257" s="6">
        <f t="shared" ca="1" si="82"/>
        <v>1.1864217666646996E-3</v>
      </c>
      <c r="H257" s="24">
        <f ca="1">H256*(1-1/Surge_Predicted_Impact!$C$60)+F257</f>
        <v>1.1864217666646996E-3</v>
      </c>
      <c r="I257" s="24">
        <f ca="1">(1-Surge_Predicted_Impact!$C$68)*Calculation!O256</f>
        <v>1.0194367465813164E-4</v>
      </c>
      <c r="J257" s="24">
        <f ca="1">I257+(J256*(1-1/Surge_Predicted_Impact!$C$63))</f>
        <v>1.2059945761856514E-3</v>
      </c>
      <c r="K257" s="24">
        <f ca="1">(1/Surge_Predicted_Impact!$C$62)*Calculation!L256</f>
        <v>4.7686385653239402E-5</v>
      </c>
      <c r="L257" s="24">
        <f ca="1">M257+L256*(1-1/Surge_Predicted_Impact!$C$62)</f>
        <v>5.3601072643212394E-4</v>
      </c>
      <c r="M257" s="1">
        <f ca="1">E257*Surge_Predicted_Impact!$D$55</f>
        <v>1.1460484246490534E-5</v>
      </c>
      <c r="N257" s="6">
        <f ca="1">N256*(1-1/Surge_Predicted_Impact!$C$64)+K257</f>
        <v>7.2614610608286861E-4</v>
      </c>
      <c r="O257" s="24">
        <f ca="1">N256*1/Surge_Predicted_Impact!$C$64</f>
        <v>9.6922817204232742E-5</v>
      </c>
      <c r="P257" s="1">
        <f ca="1">E257*Surge_Predicted_Impact!$D$54</f>
        <v>7.8313309017685227E-5</v>
      </c>
      <c r="Q257" s="1">
        <f ca="1">Q256*(1-1/Surge_Predicted_Impact!$C$61)+P257</f>
        <v>8.6000462722774403E-3</v>
      </c>
      <c r="R257" s="6">
        <f t="shared" ca="1" si="83"/>
        <v>1.0342051574895216E-2</v>
      </c>
      <c r="S257" s="1">
        <f ca="1">E257*Surge_Predicted_Impact!$D$56</f>
        <v>5.7302421232452672E-8</v>
      </c>
      <c r="T257" s="6">
        <f ca="1">T256*(1-1/Surge_Predicted_Impact!$C$65)+S257</f>
        <v>1.4496847033655607E-6</v>
      </c>
      <c r="U257" s="1">
        <f ca="1">E257*Surge_Predicted_Impact!$D$57</f>
        <v>9.1683873971924268E-8</v>
      </c>
      <c r="V257" s="6">
        <f ca="1">U256*(1-1/Surge_Predicted_Impact!$C$66)+U257</f>
        <v>9.1683873971924268E-8</v>
      </c>
      <c r="W257" s="5">
        <f>Surge_Predicted_Impact!$C$72</f>
        <v>0</v>
      </c>
      <c r="X257" s="160">
        <f>Surge_Predicted_Impact!$C$73</f>
        <v>0</v>
      </c>
      <c r="Y257" s="5">
        <f>Surge_Predicted_Impact!$C$74</f>
        <v>0</v>
      </c>
      <c r="Z257" s="5">
        <f>Surge_Predicted_Impact!$C$75</f>
        <v>0</v>
      </c>
      <c r="AA257" s="5">
        <f>Surge_Predicted_Impact!$C$76</f>
        <v>0</v>
      </c>
      <c r="AC257" s="18">
        <f ca="1">_xlfn.CEILING.MATH(G257/Surge_Predicted_Impact!$C$92)*(24/Surge_Predicted_Impact!$C$89)*(7/Surge_Predicted_Impact!$C$90)</f>
        <v>5.25</v>
      </c>
      <c r="AD257" s="18">
        <f ca="1">_xlfn.CEILING.MATH(R257/Surge_Predicted_Impact!$C$93)*(24/Surge_Predicted_Impact!$C$89)*(7/Surge_Predicted_Impact!$C$90)</f>
        <v>5.25</v>
      </c>
      <c r="AE257" s="1">
        <f t="shared" ca="1" si="88"/>
        <v>10.5</v>
      </c>
      <c r="AF257" s="1">
        <f ca="1">_xlfn.CEILING.MATH(N257/Surge_Predicted_Impact!$C$94)*24/Surge_Predicted_Impact!$C$89*7/Surge_Predicted_Impact!$C$90</f>
        <v>5.25</v>
      </c>
      <c r="AG257" s="1">
        <f ca="1">_xlfn.CEILING.MATH(T257/Surge_Predicted_Impact!$C$95)*24/Surge_Predicted_Impact!$C$89*7/Surge_Predicted_Impact!$C$90</f>
        <v>5.25</v>
      </c>
      <c r="AH257" s="1">
        <f ca="1">_xlfn.CEILING.MATH(V257/Surge_Predicted_Impact!$C$96)*24/Surge_Predicted_Impact!$C$89*7/Surge_Predicted_Impact!$C$90</f>
        <v>5.25</v>
      </c>
      <c r="AI257" s="18">
        <f t="shared" ca="1" si="89"/>
        <v>26.25</v>
      </c>
      <c r="AJ257" s="41"/>
      <c r="AK257" s="23">
        <f ca="1">_xlfn.CEILING.MATH(G257/Surge_Predicted_Impact!$C$103)*24/Surge_Predicted_Impact!$C$100*7/Surge_Predicted_Impact!$C$101</f>
        <v>5.25</v>
      </c>
      <c r="AL257" s="23">
        <f ca="1">_xlfn.CEILING.MATH(R257/Surge_Predicted_Impact!$C$104)*24/Surge_Predicted_Impact!$C$100*7/Surge_Predicted_Impact!$C$101</f>
        <v>5.25</v>
      </c>
      <c r="AM257" s="23">
        <f ca="1">_xlfn.CEILING.MATH(N257/Surge_Predicted_Impact!$C$105)*24/Surge_Predicted_Impact!$C$100*7/Surge_Predicted_Impact!$C$101</f>
        <v>5.25</v>
      </c>
      <c r="AN257" s="23">
        <f ca="1">_xlfn.CEILING.MATH(T257/Surge_Predicted_Impact!$C$106)*24/Surge_Predicted_Impact!$C$100*7/Surge_Predicted_Impact!$C$101</f>
        <v>5.25</v>
      </c>
      <c r="AO257" s="23">
        <f ca="1">_xlfn.CEILING.MATH(V257/Surge_Predicted_Impact!$C$107)*24/Surge_Predicted_Impact!$C$100*7/Surge_Predicted_Impact!$C$101</f>
        <v>5.25</v>
      </c>
      <c r="AP257" s="1">
        <f t="shared" ca="1" si="90"/>
        <v>26.25</v>
      </c>
      <c r="AQ257" s="3"/>
      <c r="AR257" s="38">
        <f ca="1">G257/Surge_Predicted_Impact!$C$81</f>
        <v>3.9547392222156655E-4</v>
      </c>
      <c r="AS257" s="38">
        <f ca="1">$R257/Surge_Predicted_Impact!$C$82</f>
        <v>5.1710257874476081E-3</v>
      </c>
      <c r="AT257" s="38">
        <f t="shared" ca="1" si="91"/>
        <v>5.5664997096691749E-3</v>
      </c>
      <c r="AU257" s="38">
        <f ca="1">N257/Surge_Predicted_Impact!$C$83</f>
        <v>3.6307305304143431E-4</v>
      </c>
      <c r="AV257" s="38">
        <f ca="1">T257/Surge_Predicted_Impact!$C$84</f>
        <v>7.2484235168278037E-7</v>
      </c>
      <c r="AW257" s="38">
        <f ca="1">V257/Surge_Predicted_Impact!$C$85</f>
        <v>2.2920968492981067E-8</v>
      </c>
      <c r="AX257" s="38">
        <f t="shared" ca="1" si="92"/>
        <v>5.9303205260307842E-3</v>
      </c>
      <c r="AZ257" s="1">
        <f ca="1">(AE257-BA256)*Surge_Predicted_Impact!$C$124</f>
        <v>9.2089873448502071E-2</v>
      </c>
      <c r="BA257" s="1">
        <f ca="1">BA256*(1-1/Surge_Predicted_Impact!$C$125)+AZ257</f>
        <v>1.2908873389447375</v>
      </c>
      <c r="BB257" s="37">
        <f t="shared" ca="1" si="93"/>
        <v>11.790887338944737</v>
      </c>
      <c r="BC257" s="1">
        <f ca="1">(AF257-BD256)*Surge_Predicted_Impact!$C$124</f>
        <v>4.6050164344005377E-2</v>
      </c>
      <c r="BD257" s="1">
        <f ca="1">BD256*(1-1/Surge_Predicted_Impact!$C$125)+BC257</f>
        <v>0.6449634752577913</v>
      </c>
      <c r="BE257" s="37">
        <f t="shared" ca="1" si="94"/>
        <v>5.8949634752577911</v>
      </c>
      <c r="BF257" s="1">
        <f ca="1">(AI257-BG256)*Surge_Predicted_Impact!$C$124</f>
        <v>0.23024530078619254</v>
      </c>
      <c r="BG257" s="1">
        <f ca="1">BG256*(1-1/Surge_Predicted_Impact!$C$125)+BF257</f>
        <v>3.2253245134968864</v>
      </c>
      <c r="BH257" s="37">
        <f t="shared" ca="1" si="95"/>
        <v>29.475324513496886</v>
      </c>
      <c r="BJ257" s="1">
        <f ca="1">(AT257-BK256)*Surge_Predicted_Impact!$C$124</f>
        <v>2.5774890249300491E-5</v>
      </c>
      <c r="BK257" s="1">
        <f ca="1">BK256*(1-1/Surge_Predicted_Impact!$C$125)+BJ257</f>
        <v>2.8012848117927747E-3</v>
      </c>
      <c r="BL257" s="37">
        <f t="shared" ca="1" si="96"/>
        <v>8.3677845214619496E-3</v>
      </c>
      <c r="BM257" s="1">
        <f ca="1">(AU257-BN256)*Surge_Predicted_Impact!$C$124</f>
        <v>1.5568927770333028E-6</v>
      </c>
      <c r="BN257" s="1">
        <f ca="1">BN256*(1-1/Surge_Predicted_Impact!$C$125)+BM257</f>
        <v>1.9412754130527276E-4</v>
      </c>
      <c r="BO257" s="37">
        <f t="shared" ca="1" si="97"/>
        <v>5.5720059434670704E-4</v>
      </c>
      <c r="BP257" s="1">
        <f ca="1">(AX257-AY256)*Surge_Predicted_Impact!$C$124</f>
        <v>5.9303205260307847E-5</v>
      </c>
      <c r="BQ257" s="1">
        <f ca="1">BQ256*(1-1/Surge_Predicted_Impact!$C$125)+BP257</f>
        <v>5.6494331700832163E-3</v>
      </c>
      <c r="BR257" s="1">
        <f t="shared" ca="1" si="98"/>
        <v>1.1579753696114001E-2</v>
      </c>
      <c r="BS257" s="1">
        <f ca="1">(AP257-AQ256)*Surge_Predicted_Impact!$C$124</f>
        <v>0.26250000000000001</v>
      </c>
      <c r="BT257" s="1">
        <f ca="1">BT256*(1-1/Surge_Predicted_Impact!$C$125)+BS257</f>
        <v>3.6779927561118768</v>
      </c>
      <c r="BU257" s="1">
        <f t="shared" ca="1" si="99"/>
        <v>29.927992756111877</v>
      </c>
      <c r="BW257" s="1">
        <f>Surge_Predicted_Impact!$C$112</f>
        <v>0</v>
      </c>
      <c r="BX257" s="1">
        <f>Surge_Predicted_Impact!$C$113</f>
        <v>0</v>
      </c>
      <c r="BY257" s="152">
        <f>Surge_Predicted_Impact!$C$114</f>
        <v>0</v>
      </c>
      <c r="BZ257" s="152">
        <f>Surge_Predicted_Impact!$C$115</f>
        <v>0</v>
      </c>
      <c r="CA257" s="152">
        <f t="shared" si="100"/>
        <v>0</v>
      </c>
      <c r="CB257" s="1">
        <f>Surge_Predicted_Impact!$C$117</f>
        <v>0</v>
      </c>
      <c r="CC257" s="1">
        <f>Surge_Predicted_Impact!$C$118</f>
        <v>0</v>
      </c>
      <c r="CD257" s="1">
        <f>Surge_Predicted_Impact!$C$119</f>
        <v>0</v>
      </c>
      <c r="CE257" s="1">
        <f t="shared" si="101"/>
        <v>0</v>
      </c>
      <c r="CF257" s="152">
        <f>Surge_Predicted_Impact!$C$120</f>
        <v>0</v>
      </c>
      <c r="CH257" s="1">
        <f ca="1">D257*Surge_Predicted_Impact!$C$135</f>
        <v>1.3109826634528834</v>
      </c>
      <c r="CI257" s="18">
        <f ca="1">(C257-C256)*Surge_Predicted_Impact!$C$135</f>
        <v>1.1938004463445395E-2</v>
      </c>
      <c r="CJ257" s="18">
        <f ca="1">CJ256*(1- 1/Surge_Predicted_Impact!$C$137)+CI257</f>
        <v>0.30201764652200391</v>
      </c>
      <c r="CK257" s="18">
        <f t="shared" ca="1" si="79"/>
        <v>0.29007964205855852</v>
      </c>
      <c r="CL257" s="1">
        <f ca="1">CJ257*(1-Surge_Predicted_Impact!$C$136)</f>
        <v>0.2567149995437033</v>
      </c>
      <c r="CM257" s="1">
        <f ca="1">CJ257*(1+Surge_Predicted_Impact!$C$136)</f>
        <v>0.34732029350030447</v>
      </c>
      <c r="CN257" s="1">
        <f ca="1">CI257/Surge_Predicted_Impact!$C$138</f>
        <v>2.387600892689079E-3</v>
      </c>
      <c r="CO257" s="1">
        <f ca="1">CK257/Surge_Predicted_Impact!$C$140</f>
        <v>1.1603185682342341E-2</v>
      </c>
      <c r="CP257" s="1">
        <f t="shared" ca="1" si="80"/>
        <v>1.399078657503142E-2</v>
      </c>
      <c r="CQ257" s="1">
        <f ca="1">CI257/(Surge_Predicted_Impact!$C$138 + Surge_Predicted_Impact!$C$139)</f>
        <v>1.9896674105742327E-3</v>
      </c>
      <c r="CR257" s="1">
        <f ca="1">CK257/(Surge_Predicted_Impact!$C$140 + Surge_Predicted_Impact!$C$141)</f>
        <v>1.1156909309944559E-2</v>
      </c>
      <c r="CS257" s="152">
        <f>Surge_Predicted_Impact!$C$151</f>
        <v>12000</v>
      </c>
      <c r="CT257" s="152"/>
      <c r="CU257" s="1">
        <f ca="1">Surge_Predicted_Impact!$C$146*(Calculation!E257-Calculation!H257)</f>
        <v>7.3786756780631389E-7</v>
      </c>
      <c r="CV257" s="1">
        <f ca="1">H256*1/Surge_Predicted_Impact!$C$60</f>
        <v>1.8086458152567222E-4</v>
      </c>
      <c r="CW257" s="1">
        <f ca="1">CV257*Surge_Predicted_Impact!$C$144+CU257</f>
        <v>9.7810966440899239E-6</v>
      </c>
      <c r="CX257" s="1">
        <f ca="1">CX256*(1-1/Surge_Predicted_Impact!$C$147)+CW256</f>
        <v>6.655832066257808E-2</v>
      </c>
      <c r="CY257" s="1">
        <f ca="1">$CX257*(1-Surge_Predicted_Impact!$C$145)</f>
        <v>4.991874049693356E-2</v>
      </c>
      <c r="CZ257" s="1">
        <f ca="1">$CX257*(1+Surge_Predicted_Impact!$C$145)</f>
        <v>8.3197900828222593E-2</v>
      </c>
      <c r="DA257" s="1">
        <f ca="1">CX257/Surge_Predicted_Impact!$C$148</f>
        <v>2.2186106887526025E-2</v>
      </c>
      <c r="DB257" s="152">
        <f>Surge_Predicted_Impact!$C$152</f>
        <v>0</v>
      </c>
    </row>
    <row r="258" spans="2:106" x14ac:dyDescent="0.25">
      <c r="B258" s="30">
        <f t="shared" si="81"/>
        <v>44147</v>
      </c>
      <c r="C258" s="18">
        <f ca="1">INDIRECT(_xlfn.CONCAT(EpidemiologicalModel_Selection!$C$2,"!",EpidemiologicalModel_Selection!$C$5,ROW()-1))</f>
        <v>73743.808979675945</v>
      </c>
      <c r="D258" s="18">
        <f ca="1">INDIRECT(_xlfn.CONCAT(EpidemiologicalModel_Selection!$C$2,"!",EpidemiologicalModel_Selection!$C$3,ROW()-1))</f>
        <v>0.12285282015126524</v>
      </c>
      <c r="E258" s="37">
        <f ca="1">INDIRECT(_xlfn.CONCAT(EpidemiologicalModel_Selection!$C$2,"!",EpidemiologicalModel_Selection!$C$4,ROW()-1))</f>
        <v>1.1187156876985682E-3</v>
      </c>
      <c r="F258" s="37">
        <f ca="1">E258*Surge_Predicted_Impact!$D$53</f>
        <v>9.4867090316838587E-5</v>
      </c>
      <c r="G258" s="6">
        <f t="shared" ca="1" si="82"/>
        <v>1.1118000331722955E-3</v>
      </c>
      <c r="H258" s="24">
        <f ca="1">H257*(1-1/Surge_Predicted_Impact!$C$60)+F258</f>
        <v>1.1118000331722955E-3</v>
      </c>
      <c r="I258" s="24">
        <f ca="1">(1-Surge_Predicted_Impact!$C$68)*Calculation!O257</f>
        <v>9.5468974946169249E-5</v>
      </c>
      <c r="J258" s="24">
        <f ca="1">I258+(J257*(1-1/Surge_Predicted_Impact!$C$63))</f>
        <v>1.1291786116767277E-3</v>
      </c>
      <c r="K258" s="24">
        <f ca="1">(1/Surge_Predicted_Impact!$C$62)*Calculation!L257</f>
        <v>4.4667560536010326E-5</v>
      </c>
      <c r="L258" s="24">
        <f ca="1">M258+L257*(1-1/Surge_Predicted_Impact!$C$62)</f>
        <v>5.0208283649801988E-4</v>
      </c>
      <c r="M258" s="1">
        <f ca="1">E258*Surge_Predicted_Impact!$D$55</f>
        <v>1.0739670601906265E-5</v>
      </c>
      <c r="N258" s="6">
        <f ca="1">N257*(1-1/Surge_Predicted_Impact!$C$64)+K258</f>
        <v>6.8004540335852041E-4</v>
      </c>
      <c r="O258" s="24">
        <f ca="1">N257*1/Surge_Predicted_Impact!$C$64</f>
        <v>9.0768263260358577E-5</v>
      </c>
      <c r="P258" s="1">
        <f ca="1">E258*Surge_Predicted_Impact!$D$54</f>
        <v>7.3387749113026067E-5</v>
      </c>
      <c r="Q258" s="1">
        <f ca="1">Q257*(1-1/Surge_Predicted_Impact!$C$61)+P258</f>
        <v>8.0591450019420786E-3</v>
      </c>
      <c r="R258" s="6">
        <f t="shared" ca="1" si="83"/>
        <v>9.6904064501168261E-3</v>
      </c>
      <c r="S258" s="1">
        <f ca="1">E258*Surge_Predicted_Impact!$D$56</f>
        <v>5.369835300953133E-8</v>
      </c>
      <c r="T258" s="6">
        <f ca="1">T257*(1-1/Surge_Predicted_Impact!$C$65)+S258</f>
        <v>1.3584145860385359E-6</v>
      </c>
      <c r="U258" s="1">
        <f ca="1">E258*Surge_Predicted_Impact!$D$57</f>
        <v>8.5917364815250125E-8</v>
      </c>
      <c r="V258" s="6">
        <f ca="1">U257*(1-1/Surge_Predicted_Impact!$C$66)+U258</f>
        <v>8.5917364815250125E-8</v>
      </c>
      <c r="W258" s="5">
        <f>Surge_Predicted_Impact!$C$72</f>
        <v>0</v>
      </c>
      <c r="X258" s="160">
        <f>Surge_Predicted_Impact!$C$73</f>
        <v>0</v>
      </c>
      <c r="Y258" s="5">
        <f>Surge_Predicted_Impact!$C$74</f>
        <v>0</v>
      </c>
      <c r="Z258" s="5">
        <f>Surge_Predicted_Impact!$C$75</f>
        <v>0</v>
      </c>
      <c r="AA258" s="5">
        <f>Surge_Predicted_Impact!$C$76</f>
        <v>0</v>
      </c>
      <c r="AC258" s="18">
        <f ca="1">_xlfn.CEILING.MATH(G258/Surge_Predicted_Impact!$C$92)*(24/Surge_Predicted_Impact!$C$89)*(7/Surge_Predicted_Impact!$C$90)</f>
        <v>5.25</v>
      </c>
      <c r="AD258" s="18">
        <f ca="1">_xlfn.CEILING.MATH(R258/Surge_Predicted_Impact!$C$93)*(24/Surge_Predicted_Impact!$C$89)*(7/Surge_Predicted_Impact!$C$90)</f>
        <v>5.25</v>
      </c>
      <c r="AE258" s="1">
        <f t="shared" ca="1" si="88"/>
        <v>10.5</v>
      </c>
      <c r="AF258" s="1">
        <f ca="1">_xlfn.CEILING.MATH(N258/Surge_Predicted_Impact!$C$94)*24/Surge_Predicted_Impact!$C$89*7/Surge_Predicted_Impact!$C$90</f>
        <v>5.25</v>
      </c>
      <c r="AG258" s="1">
        <f ca="1">_xlfn.CEILING.MATH(T258/Surge_Predicted_Impact!$C$95)*24/Surge_Predicted_Impact!$C$89*7/Surge_Predicted_Impact!$C$90</f>
        <v>5.25</v>
      </c>
      <c r="AH258" s="1">
        <f ca="1">_xlfn.CEILING.MATH(V258/Surge_Predicted_Impact!$C$96)*24/Surge_Predicted_Impact!$C$89*7/Surge_Predicted_Impact!$C$90</f>
        <v>5.25</v>
      </c>
      <c r="AI258" s="18">
        <f t="shared" ca="1" si="89"/>
        <v>26.25</v>
      </c>
      <c r="AJ258" s="41"/>
      <c r="AK258" s="23">
        <f ca="1">_xlfn.CEILING.MATH(G258/Surge_Predicted_Impact!$C$103)*24/Surge_Predicted_Impact!$C$100*7/Surge_Predicted_Impact!$C$101</f>
        <v>5.25</v>
      </c>
      <c r="AL258" s="23">
        <f ca="1">_xlfn.CEILING.MATH(R258/Surge_Predicted_Impact!$C$104)*24/Surge_Predicted_Impact!$C$100*7/Surge_Predicted_Impact!$C$101</f>
        <v>5.25</v>
      </c>
      <c r="AM258" s="23">
        <f ca="1">_xlfn.CEILING.MATH(N258/Surge_Predicted_Impact!$C$105)*24/Surge_Predicted_Impact!$C$100*7/Surge_Predicted_Impact!$C$101</f>
        <v>5.25</v>
      </c>
      <c r="AN258" s="23">
        <f ca="1">_xlfn.CEILING.MATH(T258/Surge_Predicted_Impact!$C$106)*24/Surge_Predicted_Impact!$C$100*7/Surge_Predicted_Impact!$C$101</f>
        <v>5.25</v>
      </c>
      <c r="AO258" s="23">
        <f ca="1">_xlfn.CEILING.MATH(V258/Surge_Predicted_Impact!$C$107)*24/Surge_Predicted_Impact!$C$100*7/Surge_Predicted_Impact!$C$101</f>
        <v>5.25</v>
      </c>
      <c r="AP258" s="1">
        <f t="shared" ca="1" si="90"/>
        <v>26.25</v>
      </c>
      <c r="AQ258" s="3"/>
      <c r="AR258" s="38">
        <f ca="1">G258/Surge_Predicted_Impact!$C$81</f>
        <v>3.7060001105743183E-4</v>
      </c>
      <c r="AS258" s="38">
        <f ca="1">$R258/Surge_Predicted_Impact!$C$82</f>
        <v>4.8452032250584131E-3</v>
      </c>
      <c r="AT258" s="38">
        <f t="shared" ca="1" si="91"/>
        <v>5.2158032361158445E-3</v>
      </c>
      <c r="AU258" s="38">
        <f ca="1">N258/Surge_Predicted_Impact!$C$83</f>
        <v>3.4002270167926021E-4</v>
      </c>
      <c r="AV258" s="38">
        <f ca="1">T258/Surge_Predicted_Impact!$C$84</f>
        <v>6.7920729301926797E-7</v>
      </c>
      <c r="AW258" s="38">
        <f ca="1">V258/Surge_Predicted_Impact!$C$85</f>
        <v>2.1479341203812531E-8</v>
      </c>
      <c r="AX258" s="38">
        <f t="shared" ca="1" si="92"/>
        <v>5.5565266244293286E-3</v>
      </c>
      <c r="AZ258" s="1">
        <f ca="1">(AE258-BA257)*Surge_Predicted_Impact!$C$124</f>
        <v>9.2091126610552632E-2</v>
      </c>
      <c r="BA258" s="1">
        <f ca="1">BA257*(1-1/Surge_Predicted_Impact!$C$125)+AZ258</f>
        <v>1.2907722270592374</v>
      </c>
      <c r="BB258" s="37">
        <f t="shared" ca="1" si="93"/>
        <v>11.790772227059238</v>
      </c>
      <c r="BC258" s="1">
        <f ca="1">(AF258-BD257)*Surge_Predicted_Impact!$C$124</f>
        <v>4.6050365247422093E-2</v>
      </c>
      <c r="BD258" s="1">
        <f ca="1">BD257*(1-1/Surge_Predicted_Impact!$C$125)+BC258</f>
        <v>0.64494502084394267</v>
      </c>
      <c r="BE258" s="37">
        <f t="shared" ca="1" si="94"/>
        <v>5.8949450208439425</v>
      </c>
      <c r="BF258" s="1">
        <f ca="1">(AI258-BG257)*Surge_Predicted_Impact!$C$124</f>
        <v>0.23024675486503113</v>
      </c>
      <c r="BG258" s="1">
        <f ca="1">BG257*(1-1/Surge_Predicted_Impact!$C$125)+BF258</f>
        <v>3.2251909459692829</v>
      </c>
      <c r="BH258" s="37">
        <f t="shared" ca="1" si="95"/>
        <v>29.475190945969281</v>
      </c>
      <c r="BJ258" s="1">
        <f ca="1">(AT258-BK257)*Surge_Predicted_Impact!$C$124</f>
        <v>2.4145184243230698E-5</v>
      </c>
      <c r="BK258" s="1">
        <f ca="1">BK257*(1-1/Surge_Predicted_Impact!$C$125)+BJ258</f>
        <v>2.6253382237650929E-3</v>
      </c>
      <c r="BL258" s="37">
        <f t="shared" ca="1" si="96"/>
        <v>7.8411414598809383E-3</v>
      </c>
      <c r="BM258" s="1">
        <f ca="1">(AU258-BN257)*Surge_Predicted_Impact!$C$124</f>
        <v>1.4589516037398744E-6</v>
      </c>
      <c r="BN258" s="1">
        <f ca="1">BN257*(1-1/Surge_Predicted_Impact!$C$125)+BM258</f>
        <v>1.8172023995863601E-4</v>
      </c>
      <c r="BO258" s="37">
        <f t="shared" ca="1" si="97"/>
        <v>5.2174294163789619E-4</v>
      </c>
      <c r="BP258" s="1">
        <f ca="1">(AX258-AY257)*Surge_Predicted_Impact!$C$124</f>
        <v>5.5565266244293289E-5</v>
      </c>
      <c r="BQ258" s="1">
        <f ca="1">BQ257*(1-1/Surge_Predicted_Impact!$C$125)+BP258</f>
        <v>5.3014674956072807E-3</v>
      </c>
      <c r="BR258" s="1">
        <f t="shared" ca="1" si="98"/>
        <v>1.0857994120036608E-2</v>
      </c>
      <c r="BS258" s="1">
        <f ca="1">(AP258-AQ257)*Surge_Predicted_Impact!$C$124</f>
        <v>0.26250000000000001</v>
      </c>
      <c r="BT258" s="1">
        <f ca="1">BT257*(1-1/Surge_Predicted_Impact!$C$125)+BS258</f>
        <v>3.6777789878181717</v>
      </c>
      <c r="BU258" s="1">
        <f t="shared" ca="1" si="99"/>
        <v>29.927778987818172</v>
      </c>
      <c r="BW258" s="1">
        <f>Surge_Predicted_Impact!$C$112</f>
        <v>0</v>
      </c>
      <c r="BX258" s="1">
        <f>Surge_Predicted_Impact!$C$113</f>
        <v>0</v>
      </c>
      <c r="BY258" s="152">
        <f>Surge_Predicted_Impact!$C$114</f>
        <v>0</v>
      </c>
      <c r="BZ258" s="152">
        <f>Surge_Predicted_Impact!$C$115</f>
        <v>0</v>
      </c>
      <c r="CA258" s="152">
        <f t="shared" si="100"/>
        <v>0</v>
      </c>
      <c r="CB258" s="1">
        <f>Surge_Predicted_Impact!$C$117</f>
        <v>0</v>
      </c>
      <c r="CC258" s="1">
        <f>Surge_Predicted_Impact!$C$118</f>
        <v>0</v>
      </c>
      <c r="CD258" s="1">
        <f>Surge_Predicted_Impact!$C$119</f>
        <v>0</v>
      </c>
      <c r="CE258" s="1">
        <f t="shared" si="101"/>
        <v>0</v>
      </c>
      <c r="CF258" s="152">
        <f>Surge_Predicted_Impact!$C$120</f>
        <v>0</v>
      </c>
      <c r="CH258" s="1">
        <f ca="1">D258*Surge_Predicted_Impact!$C$135</f>
        <v>1.2285282015126524</v>
      </c>
      <c r="CI258" s="18">
        <f ca="1">(C258-C257)*Surge_Predicted_Impact!$C$135</f>
        <v>1.1187156924279407E-2</v>
      </c>
      <c r="CJ258" s="18">
        <f ca="1">CJ257*(1- 1/Surge_Predicted_Impact!$C$137)+CI258</f>
        <v>0.28300303879408295</v>
      </c>
      <c r="CK258" s="18">
        <f t="shared" ca="1" si="79"/>
        <v>0.27181588186980354</v>
      </c>
      <c r="CL258" s="1">
        <f ca="1">CJ258*(1-Surge_Predicted_Impact!$C$136)</f>
        <v>0.24055258297497051</v>
      </c>
      <c r="CM258" s="1">
        <f ca="1">CJ258*(1+Surge_Predicted_Impact!$C$136)</f>
        <v>0.32545349461319539</v>
      </c>
      <c r="CN258" s="1">
        <f ca="1">CI258/Surge_Predicted_Impact!$C$138</f>
        <v>2.2374313848558813E-3</v>
      </c>
      <c r="CO258" s="1">
        <f ca="1">CK258/Surge_Predicted_Impact!$C$140</f>
        <v>1.0872635274792142E-2</v>
      </c>
      <c r="CP258" s="1">
        <f t="shared" ca="1" si="80"/>
        <v>1.3110066659648024E-2</v>
      </c>
      <c r="CQ258" s="1">
        <f ca="1">CI258/(Surge_Predicted_Impact!$C$138 + Surge_Predicted_Impact!$C$139)</f>
        <v>1.8645261540465679E-3</v>
      </c>
      <c r="CR258" s="1">
        <f ca="1">CK258/(Surge_Predicted_Impact!$C$140 + Surge_Predicted_Impact!$C$141)</f>
        <v>1.0454456994992443E-2</v>
      </c>
      <c r="CS258" s="152">
        <f>Surge_Predicted_Impact!$C$151</f>
        <v>12000</v>
      </c>
      <c r="CT258" s="152"/>
      <c r="CU258" s="1">
        <f ca="1">Surge_Predicted_Impact!$C$146*(Calculation!E258-Calculation!H258)</f>
        <v>6.9156545262727238E-7</v>
      </c>
      <c r="CV258" s="1">
        <f ca="1">H257*1/Surge_Predicted_Impact!$C$60</f>
        <v>1.694888238092428E-4</v>
      </c>
      <c r="CW258" s="1">
        <f ca="1">CV258*Surge_Predicted_Impact!$C$144+CU258</f>
        <v>9.1660066430894124E-6</v>
      </c>
      <c r="CX258" s="1">
        <f ca="1">CX257*(1-1/Surge_Predicted_Impact!$C$147)+CW257</f>
        <v>6.3240185726093273E-2</v>
      </c>
      <c r="CY258" s="1">
        <f ca="1">$CX258*(1-Surge_Predicted_Impact!$C$145)</f>
        <v>4.7430139294569955E-2</v>
      </c>
      <c r="CZ258" s="1">
        <f ca="1">$CX258*(1+Surge_Predicted_Impact!$C$145)</f>
        <v>7.9050232157616585E-2</v>
      </c>
      <c r="DA258" s="1">
        <f ca="1">CX258/Surge_Predicted_Impact!$C$148</f>
        <v>2.1080061908697757E-2</v>
      </c>
      <c r="DB258" s="152">
        <f>Surge_Predicted_Impact!$C$152</f>
        <v>0</v>
      </c>
    </row>
    <row r="259" spans="2:106" x14ac:dyDescent="0.25">
      <c r="B259" s="30">
        <f t="shared" si="81"/>
        <v>44148</v>
      </c>
      <c r="C259" s="18">
        <f ca="1">INDIRECT(_xlfn.CONCAT(EpidemiologicalModel_Selection!$C$2,"!",EpidemiologicalModel_Selection!$C$5,ROW()-1))</f>
        <v>73743.810028029402</v>
      </c>
      <c r="D259" s="18">
        <f ca="1">INDIRECT(_xlfn.CONCAT(EpidemiologicalModel_Selection!$C$2,"!",EpidemiologicalModel_Selection!$C$3,ROW()-1))</f>
        <v>0.11512597216818493</v>
      </c>
      <c r="E259" s="37">
        <f ca="1">INDIRECT(_xlfn.CONCAT(EpidemiologicalModel_Selection!$C$2,"!",EpidemiologicalModel_Selection!$C$4,ROW()-1))</f>
        <v>1.0483534560989938E-3</v>
      </c>
      <c r="F259" s="37">
        <f ca="1">E259*Surge_Predicted_Impact!$D$53</f>
        <v>8.8900373077194673E-5</v>
      </c>
      <c r="G259" s="6">
        <f t="shared" ca="1" si="82"/>
        <v>1.0418718300820194E-3</v>
      </c>
      <c r="H259" s="24">
        <f ca="1">H258*(1-1/Surge_Predicted_Impact!$C$60)+F259</f>
        <v>1.0418718300820194E-3</v>
      </c>
      <c r="I259" s="24">
        <f ca="1">(1-Surge_Predicted_Impact!$C$68)*Calculation!O258</f>
        <v>8.9406739311453194E-5</v>
      </c>
      <c r="J259" s="24">
        <f ca="1">I259+(J258*(1-1/Surge_Predicted_Impact!$C$63))</f>
        <v>1.0572741207486485E-3</v>
      </c>
      <c r="K259" s="24">
        <f ca="1">(1/Surge_Predicted_Impact!$C$62)*Calculation!L258</f>
        <v>4.1840236374834988E-5</v>
      </c>
      <c r="L259" s="24">
        <f ca="1">M259+L258*(1-1/Surge_Predicted_Impact!$C$62)</f>
        <v>4.7030679330173521E-4</v>
      </c>
      <c r="M259" s="1">
        <f ca="1">E259*Surge_Predicted_Impact!$D$55</f>
        <v>1.0064193178550351E-5</v>
      </c>
      <c r="N259" s="6">
        <f ca="1">N258*(1-1/Surge_Predicted_Impact!$C$64)+K259</f>
        <v>6.3687996431354029E-4</v>
      </c>
      <c r="O259" s="24">
        <f ca="1">N258*1/Surge_Predicted_Impact!$C$64</f>
        <v>8.5005675419815051E-5</v>
      </c>
      <c r="P259" s="1">
        <f ca="1">E259*Surge_Predicted_Impact!$D$54</f>
        <v>6.8771986720093988E-5</v>
      </c>
      <c r="Q259" s="1">
        <f ca="1">Q258*(1-1/Surge_Predicted_Impact!$C$61)+P259</f>
        <v>7.5522637742377391E-3</v>
      </c>
      <c r="R259" s="6">
        <f t="shared" ca="1" si="83"/>
        <v>9.0798446882881228E-3</v>
      </c>
      <c r="S259" s="1">
        <f ca="1">E259*Surge_Predicted_Impact!$D$56</f>
        <v>5.0320965892751752E-8</v>
      </c>
      <c r="T259" s="6">
        <f ca="1">T258*(1-1/Surge_Predicted_Impact!$C$65)+S259</f>
        <v>1.2728940933274341E-6</v>
      </c>
      <c r="U259" s="1">
        <f ca="1">E259*Surge_Predicted_Impact!$D$57</f>
        <v>8.0513545428402801E-8</v>
      </c>
      <c r="V259" s="6">
        <f ca="1">U258*(1-1/Surge_Predicted_Impact!$C$66)+U259</f>
        <v>8.0513545428402801E-8</v>
      </c>
      <c r="W259" s="5">
        <f>Surge_Predicted_Impact!$C$72</f>
        <v>0</v>
      </c>
      <c r="X259" s="160">
        <f>Surge_Predicted_Impact!$C$73</f>
        <v>0</v>
      </c>
      <c r="Y259" s="5">
        <f>Surge_Predicted_Impact!$C$74</f>
        <v>0</v>
      </c>
      <c r="Z259" s="5">
        <f>Surge_Predicted_Impact!$C$75</f>
        <v>0</v>
      </c>
      <c r="AA259" s="5">
        <f>Surge_Predicted_Impact!$C$76</f>
        <v>0</v>
      </c>
      <c r="AC259" s="18">
        <f ca="1">_xlfn.CEILING.MATH(G259/Surge_Predicted_Impact!$C$92)*(24/Surge_Predicted_Impact!$C$89)*(7/Surge_Predicted_Impact!$C$90)</f>
        <v>5.25</v>
      </c>
      <c r="AD259" s="18">
        <f ca="1">_xlfn.CEILING.MATH(R259/Surge_Predicted_Impact!$C$93)*(24/Surge_Predicted_Impact!$C$89)*(7/Surge_Predicted_Impact!$C$90)</f>
        <v>5.25</v>
      </c>
      <c r="AE259" s="1">
        <f t="shared" ca="1" si="88"/>
        <v>10.5</v>
      </c>
      <c r="AF259" s="1">
        <f ca="1">_xlfn.CEILING.MATH(N259/Surge_Predicted_Impact!$C$94)*24/Surge_Predicted_Impact!$C$89*7/Surge_Predicted_Impact!$C$90</f>
        <v>5.25</v>
      </c>
      <c r="AG259" s="1">
        <f ca="1">_xlfn.CEILING.MATH(T259/Surge_Predicted_Impact!$C$95)*24/Surge_Predicted_Impact!$C$89*7/Surge_Predicted_Impact!$C$90</f>
        <v>5.25</v>
      </c>
      <c r="AH259" s="1">
        <f ca="1">_xlfn.CEILING.MATH(V259/Surge_Predicted_Impact!$C$96)*24/Surge_Predicted_Impact!$C$89*7/Surge_Predicted_Impact!$C$90</f>
        <v>5.25</v>
      </c>
      <c r="AI259" s="18">
        <f t="shared" ca="1" si="89"/>
        <v>26.25</v>
      </c>
      <c r="AJ259" s="41"/>
      <c r="AK259" s="23">
        <f ca="1">_xlfn.CEILING.MATH(G259/Surge_Predicted_Impact!$C$103)*24/Surge_Predicted_Impact!$C$100*7/Surge_Predicted_Impact!$C$101</f>
        <v>5.25</v>
      </c>
      <c r="AL259" s="23">
        <f ca="1">_xlfn.CEILING.MATH(R259/Surge_Predicted_Impact!$C$104)*24/Surge_Predicted_Impact!$C$100*7/Surge_Predicted_Impact!$C$101</f>
        <v>5.25</v>
      </c>
      <c r="AM259" s="23">
        <f ca="1">_xlfn.CEILING.MATH(N259/Surge_Predicted_Impact!$C$105)*24/Surge_Predicted_Impact!$C$100*7/Surge_Predicted_Impact!$C$101</f>
        <v>5.25</v>
      </c>
      <c r="AN259" s="23">
        <f ca="1">_xlfn.CEILING.MATH(T259/Surge_Predicted_Impact!$C$106)*24/Surge_Predicted_Impact!$C$100*7/Surge_Predicted_Impact!$C$101</f>
        <v>5.25</v>
      </c>
      <c r="AO259" s="23">
        <f ca="1">_xlfn.CEILING.MATH(V259/Surge_Predicted_Impact!$C$107)*24/Surge_Predicted_Impact!$C$100*7/Surge_Predicted_Impact!$C$101</f>
        <v>5.25</v>
      </c>
      <c r="AP259" s="1">
        <f t="shared" ca="1" si="90"/>
        <v>26.25</v>
      </c>
      <c r="AQ259" s="3"/>
      <c r="AR259" s="38">
        <f ca="1">G259/Surge_Predicted_Impact!$C$81</f>
        <v>3.4729061002733978E-4</v>
      </c>
      <c r="AS259" s="38">
        <f ca="1">$R259/Surge_Predicted_Impact!$C$82</f>
        <v>4.5399223441440614E-3</v>
      </c>
      <c r="AT259" s="38">
        <f t="shared" ca="1" si="91"/>
        <v>4.8872129541714009E-3</v>
      </c>
      <c r="AU259" s="38">
        <f ca="1">N259/Surge_Predicted_Impact!$C$83</f>
        <v>3.1843998215677014E-4</v>
      </c>
      <c r="AV259" s="38">
        <f ca="1">T259/Surge_Predicted_Impact!$C$84</f>
        <v>6.3644704666371706E-7</v>
      </c>
      <c r="AW259" s="38">
        <f ca="1">V259/Surge_Predicted_Impact!$C$85</f>
        <v>2.01283863571007E-8</v>
      </c>
      <c r="AX259" s="38">
        <f t="shared" ca="1" si="92"/>
        <v>5.2063095117611917E-3</v>
      </c>
      <c r="AZ259" s="1">
        <f ca="1">(AE259-BA258)*Surge_Predicted_Impact!$C$124</f>
        <v>9.2092277729407632E-2</v>
      </c>
      <c r="BA259" s="1">
        <f ca="1">BA258*(1-1/Surge_Predicted_Impact!$C$125)+AZ259</f>
        <v>1.290666488570128</v>
      </c>
      <c r="BB259" s="37">
        <f t="shared" ca="1" si="93"/>
        <v>11.790666488570128</v>
      </c>
      <c r="BC259" s="1">
        <f ca="1">(AF259-BD258)*Surge_Predicted_Impact!$C$124</f>
        <v>4.6050549791560577E-2</v>
      </c>
      <c r="BD259" s="1">
        <f ca="1">BD258*(1-1/Surge_Predicted_Impact!$C$125)+BC259</f>
        <v>0.64492806914665013</v>
      </c>
      <c r="BE259" s="37">
        <f t="shared" ca="1" si="94"/>
        <v>5.8949280691466504</v>
      </c>
      <c r="BF259" s="1">
        <f ca="1">(AI259-BG258)*Surge_Predicted_Impact!$C$124</f>
        <v>0.2302480905403072</v>
      </c>
      <c r="BG259" s="1">
        <f ca="1">BG258*(1-1/Surge_Predicted_Impact!$C$125)+BF259</f>
        <v>3.2250682546546416</v>
      </c>
      <c r="BH259" s="37">
        <f t="shared" ca="1" si="95"/>
        <v>29.475068254654641</v>
      </c>
      <c r="BJ259" s="1">
        <f ca="1">(AT259-BK258)*Surge_Predicted_Impact!$C$124</f>
        <v>2.2618747304063079E-5</v>
      </c>
      <c r="BK259" s="1">
        <f ca="1">BK258*(1-1/Surge_Predicted_Impact!$C$125)+BJ259</f>
        <v>2.4604328122287923E-3</v>
      </c>
      <c r="BL259" s="37">
        <f t="shared" ca="1" si="96"/>
        <v>7.3476457664001932E-3</v>
      </c>
      <c r="BM259" s="1">
        <f ca="1">(AU259-BN258)*Surge_Predicted_Impact!$C$124</f>
        <v>1.3671974219813413E-6</v>
      </c>
      <c r="BN259" s="1">
        <f ca="1">BN258*(1-1/Surge_Predicted_Impact!$C$125)+BM259</f>
        <v>1.701074202407148E-4</v>
      </c>
      <c r="BO259" s="37">
        <f t="shared" ca="1" si="97"/>
        <v>4.8854740239748489E-4</v>
      </c>
      <c r="BP259" s="1">
        <f ca="1">(AX259-AY258)*Surge_Predicted_Impact!$C$124</f>
        <v>5.206309511761192E-5</v>
      </c>
      <c r="BQ259" s="1">
        <f ca="1">BQ258*(1-1/Surge_Predicted_Impact!$C$125)+BP259</f>
        <v>4.974854341038659E-3</v>
      </c>
      <c r="BR259" s="1">
        <f t="shared" ca="1" si="98"/>
        <v>1.0181163852799852E-2</v>
      </c>
      <c r="BS259" s="1">
        <f ca="1">(AP259-AQ258)*Surge_Predicted_Impact!$C$124</f>
        <v>0.26250000000000001</v>
      </c>
      <c r="BT259" s="1">
        <f ca="1">BT258*(1-1/Surge_Predicted_Impact!$C$125)+BS259</f>
        <v>3.6775804886883026</v>
      </c>
      <c r="BU259" s="1">
        <f t="shared" ca="1" si="99"/>
        <v>29.927580488688303</v>
      </c>
      <c r="BW259" s="1">
        <f>Surge_Predicted_Impact!$C$112</f>
        <v>0</v>
      </c>
      <c r="BX259" s="1">
        <f>Surge_Predicted_Impact!$C$113</f>
        <v>0</v>
      </c>
      <c r="BY259" s="152">
        <f>Surge_Predicted_Impact!$C$114</f>
        <v>0</v>
      </c>
      <c r="BZ259" s="152">
        <f>Surge_Predicted_Impact!$C$115</f>
        <v>0</v>
      </c>
      <c r="CA259" s="152">
        <f t="shared" si="100"/>
        <v>0</v>
      </c>
      <c r="CB259" s="1">
        <f>Surge_Predicted_Impact!$C$117</f>
        <v>0</v>
      </c>
      <c r="CC259" s="1">
        <f>Surge_Predicted_Impact!$C$118</f>
        <v>0</v>
      </c>
      <c r="CD259" s="1">
        <f>Surge_Predicted_Impact!$C$119</f>
        <v>0</v>
      </c>
      <c r="CE259" s="1">
        <f t="shared" si="101"/>
        <v>0</v>
      </c>
      <c r="CF259" s="152">
        <f>Surge_Predicted_Impact!$C$120</f>
        <v>0</v>
      </c>
      <c r="CH259" s="1">
        <f ca="1">D259*Surge_Predicted_Impact!$C$135</f>
        <v>1.1512597216818494</v>
      </c>
      <c r="CI259" s="18">
        <f ca="1">(C259-C258)*Surge_Predicted_Impact!$C$135</f>
        <v>1.0483534570084885E-2</v>
      </c>
      <c r="CJ259" s="18">
        <f ca="1">CJ258*(1- 1/Surge_Predicted_Impact!$C$137)+CI259</f>
        <v>0.26518626948475954</v>
      </c>
      <c r="CK259" s="18">
        <f t="shared" ca="1" si="79"/>
        <v>0.25470273491467466</v>
      </c>
      <c r="CL259" s="1">
        <f ca="1">CJ259*(1-Surge_Predicted_Impact!$C$136)</f>
        <v>0.22540832906204561</v>
      </c>
      <c r="CM259" s="1">
        <f ca="1">CJ259*(1+Surge_Predicted_Impact!$C$136)</f>
        <v>0.30496420990747347</v>
      </c>
      <c r="CN259" s="1">
        <f ca="1">CI259/Surge_Predicted_Impact!$C$138</f>
        <v>2.096706914016977E-3</v>
      </c>
      <c r="CO259" s="1">
        <f ca="1">CK259/Surge_Predicted_Impact!$C$140</f>
        <v>1.0188109396586986E-2</v>
      </c>
      <c r="CP259" s="1">
        <f t="shared" ca="1" si="80"/>
        <v>1.2284816310603963E-2</v>
      </c>
      <c r="CQ259" s="1">
        <f ca="1">CI259/(Surge_Predicted_Impact!$C$138 + Surge_Predicted_Impact!$C$139)</f>
        <v>1.7472557616808142E-3</v>
      </c>
      <c r="CR259" s="1">
        <f ca="1">CK259/(Surge_Predicted_Impact!$C$140 + Surge_Predicted_Impact!$C$141)</f>
        <v>9.7962590351797947E-3</v>
      </c>
      <c r="CS259" s="152">
        <f>Surge_Predicted_Impact!$C$151</f>
        <v>12000</v>
      </c>
      <c r="CT259" s="152"/>
      <c r="CU259" s="1">
        <f ca="1">Surge_Predicted_Impact!$C$146*(Calculation!E259-Calculation!H259)</f>
        <v>6.4816260169743916E-7</v>
      </c>
      <c r="CV259" s="1">
        <f ca="1">H258*1/Surge_Predicted_Impact!$C$60</f>
        <v>1.5882857616747077E-4</v>
      </c>
      <c r="CW259" s="1">
        <f ca="1">CV259*Surge_Predicted_Impact!$C$144+CU259</f>
        <v>8.5895914100709778E-6</v>
      </c>
      <c r="CX259" s="1">
        <f ca="1">CX258*(1-1/Surge_Predicted_Impact!$C$147)+CW258</f>
        <v>6.0087342446431692E-2</v>
      </c>
      <c r="CY259" s="1">
        <f ca="1">$CX259*(1-Surge_Predicted_Impact!$C$145)</f>
        <v>4.5065506834823771E-2</v>
      </c>
      <c r="CZ259" s="1">
        <f ca="1">$CX259*(1+Surge_Predicted_Impact!$C$145)</f>
        <v>7.5109178058039613E-2</v>
      </c>
      <c r="DA259" s="1">
        <f ca="1">CX259/Surge_Predicted_Impact!$C$148</f>
        <v>2.0029114148810565E-2</v>
      </c>
      <c r="DB259" s="152">
        <f>Surge_Predicted_Impact!$C$152</f>
        <v>0</v>
      </c>
    </row>
    <row r="260" spans="2:106" x14ac:dyDescent="0.25">
      <c r="B260" s="30">
        <f t="shared" si="81"/>
        <v>44149</v>
      </c>
      <c r="C260" s="18">
        <f ca="1">INDIRECT(_xlfn.CONCAT(EpidemiologicalModel_Selection!$C$2,"!",EpidemiologicalModel_Selection!$C$5,ROW()-1))</f>
        <v>73743.811010446123</v>
      </c>
      <c r="D260" s="18">
        <f ca="1">INDIRECT(_xlfn.CONCAT(EpidemiologicalModel_Selection!$C$2,"!",EpidemiologicalModel_Selection!$C$3,ROW()-1))</f>
        <v>0.10788510515924789</v>
      </c>
      <c r="E260" s="37">
        <f ca="1">INDIRECT(_xlfn.CONCAT(EpidemiologicalModel_Selection!$C$2,"!",EpidemiologicalModel_Selection!$C$4,ROW()-1))</f>
        <v>9.8241671712457897E-4</v>
      </c>
      <c r="F260" s="37">
        <f ca="1">E260*Surge_Predicted_Impact!$D$53</f>
        <v>8.3308937612164296E-5</v>
      </c>
      <c r="G260" s="6">
        <f t="shared" ca="1" si="82"/>
        <v>9.7634193482532385E-4</v>
      </c>
      <c r="H260" s="24">
        <f ca="1">H259*(1-1/Surge_Predicted_Impact!$C$60)+F260</f>
        <v>9.7634193482532385E-4</v>
      </c>
      <c r="I260" s="24">
        <f ca="1">(1-Surge_Predicted_Impact!$C$68)*Calculation!O259</f>
        <v>8.3730590288517826E-5</v>
      </c>
      <c r="J260" s="24">
        <f ca="1">I260+(J259*(1-1/Surge_Predicted_Impact!$C$63))</f>
        <v>9.8996555093021658E-4</v>
      </c>
      <c r="K260" s="24">
        <f ca="1">(1/Surge_Predicted_Impact!$C$62)*Calculation!L259</f>
        <v>3.9192232775144598E-5</v>
      </c>
      <c r="L260" s="24">
        <f ca="1">M260+L259*(1-1/Surge_Predicted_Impact!$C$62)</f>
        <v>4.4054576101098657E-4</v>
      </c>
      <c r="M260" s="1">
        <f ca="1">E260*Surge_Predicted_Impact!$D$55</f>
        <v>9.4312004843959676E-6</v>
      </c>
      <c r="N260" s="6">
        <f ca="1">N259*(1-1/Surge_Predicted_Impact!$C$64)+K260</f>
        <v>5.9646220154949234E-4</v>
      </c>
      <c r="O260" s="24">
        <f ca="1">N259*1/Surge_Predicted_Impact!$C$64</f>
        <v>7.9609995539192536E-5</v>
      </c>
      <c r="P260" s="1">
        <f ca="1">E260*Surge_Predicted_Impact!$D$54</f>
        <v>6.4446536643372371E-5</v>
      </c>
      <c r="Q260" s="1">
        <f ca="1">Q259*(1-1/Surge_Predicted_Impact!$C$61)+P260</f>
        <v>7.0772628984355586E-3</v>
      </c>
      <c r="R260" s="6">
        <f t="shared" ca="1" si="83"/>
        <v>8.5077742103767621E-3</v>
      </c>
      <c r="S260" s="1">
        <f ca="1">E260*Surge_Predicted_Impact!$D$56</f>
        <v>4.715600242197984E-8</v>
      </c>
      <c r="T260" s="6">
        <f ca="1">T259*(1-1/Surge_Predicted_Impact!$C$65)+S260</f>
        <v>1.1927606864166705E-6</v>
      </c>
      <c r="U260" s="1">
        <f ca="1">E260*Surge_Predicted_Impact!$D$57</f>
        <v>7.5449603875167735E-8</v>
      </c>
      <c r="V260" s="6">
        <f ca="1">U259*(1-1/Surge_Predicted_Impact!$C$66)+U260</f>
        <v>7.5449603875167735E-8</v>
      </c>
      <c r="W260" s="5">
        <f>Surge_Predicted_Impact!$C$72</f>
        <v>0</v>
      </c>
      <c r="X260" s="160">
        <f>Surge_Predicted_Impact!$C$73</f>
        <v>0</v>
      </c>
      <c r="Y260" s="5">
        <f>Surge_Predicted_Impact!$C$74</f>
        <v>0</v>
      </c>
      <c r="Z260" s="5">
        <f>Surge_Predicted_Impact!$C$75</f>
        <v>0</v>
      </c>
      <c r="AA260" s="5">
        <f>Surge_Predicted_Impact!$C$76</f>
        <v>0</v>
      </c>
      <c r="AC260" s="18">
        <f ca="1">_xlfn.CEILING.MATH(G260/Surge_Predicted_Impact!$C$92)*(24/Surge_Predicted_Impact!$C$89)*(7/Surge_Predicted_Impact!$C$90)</f>
        <v>5.25</v>
      </c>
      <c r="AD260" s="18">
        <f ca="1">_xlfn.CEILING.MATH(R260/Surge_Predicted_Impact!$C$93)*(24/Surge_Predicted_Impact!$C$89)*(7/Surge_Predicted_Impact!$C$90)</f>
        <v>5.25</v>
      </c>
      <c r="AE260" s="1">
        <f t="shared" ca="1" si="88"/>
        <v>10.5</v>
      </c>
      <c r="AF260" s="1">
        <f ca="1">_xlfn.CEILING.MATH(N260/Surge_Predicted_Impact!$C$94)*24/Surge_Predicted_Impact!$C$89*7/Surge_Predicted_Impact!$C$90</f>
        <v>5.25</v>
      </c>
      <c r="AG260" s="1">
        <f ca="1">_xlfn.CEILING.MATH(T260/Surge_Predicted_Impact!$C$95)*24/Surge_Predicted_Impact!$C$89*7/Surge_Predicted_Impact!$C$90</f>
        <v>5.25</v>
      </c>
      <c r="AH260" s="1">
        <f ca="1">_xlfn.CEILING.MATH(V260/Surge_Predicted_Impact!$C$96)*24/Surge_Predicted_Impact!$C$89*7/Surge_Predicted_Impact!$C$90</f>
        <v>5.25</v>
      </c>
      <c r="AI260" s="18">
        <f t="shared" ca="1" si="89"/>
        <v>26.25</v>
      </c>
      <c r="AJ260" s="41"/>
      <c r="AK260" s="23">
        <f ca="1">_xlfn.CEILING.MATH(G260/Surge_Predicted_Impact!$C$103)*24/Surge_Predicted_Impact!$C$100*7/Surge_Predicted_Impact!$C$101</f>
        <v>5.25</v>
      </c>
      <c r="AL260" s="23">
        <f ca="1">_xlfn.CEILING.MATH(R260/Surge_Predicted_Impact!$C$104)*24/Surge_Predicted_Impact!$C$100*7/Surge_Predicted_Impact!$C$101</f>
        <v>5.25</v>
      </c>
      <c r="AM260" s="23">
        <f ca="1">_xlfn.CEILING.MATH(N260/Surge_Predicted_Impact!$C$105)*24/Surge_Predicted_Impact!$C$100*7/Surge_Predicted_Impact!$C$101</f>
        <v>5.25</v>
      </c>
      <c r="AN260" s="23">
        <f ca="1">_xlfn.CEILING.MATH(T260/Surge_Predicted_Impact!$C$106)*24/Surge_Predicted_Impact!$C$100*7/Surge_Predicted_Impact!$C$101</f>
        <v>5.25</v>
      </c>
      <c r="AO260" s="23">
        <f ca="1">_xlfn.CEILING.MATH(V260/Surge_Predicted_Impact!$C$107)*24/Surge_Predicted_Impact!$C$100*7/Surge_Predicted_Impact!$C$101</f>
        <v>5.25</v>
      </c>
      <c r="AP260" s="1">
        <f t="shared" ca="1" si="90"/>
        <v>26.25</v>
      </c>
      <c r="AQ260" s="3"/>
      <c r="AR260" s="38">
        <f ca="1">G260/Surge_Predicted_Impact!$C$81</f>
        <v>3.2544731160844128E-4</v>
      </c>
      <c r="AS260" s="38">
        <f ca="1">$R260/Surge_Predicted_Impact!$C$82</f>
        <v>4.253887105188381E-3</v>
      </c>
      <c r="AT260" s="38">
        <f t="shared" ca="1" si="91"/>
        <v>4.5793344167968219E-3</v>
      </c>
      <c r="AU260" s="38">
        <f ca="1">N260/Surge_Predicted_Impact!$C$83</f>
        <v>2.9823110077474617E-4</v>
      </c>
      <c r="AV260" s="38">
        <f ca="1">T260/Surge_Predicted_Impact!$C$84</f>
        <v>5.9638034320833524E-7</v>
      </c>
      <c r="AW260" s="38">
        <f ca="1">V260/Surge_Predicted_Impact!$C$85</f>
        <v>1.8862400968791934E-8</v>
      </c>
      <c r="AX260" s="38">
        <f t="shared" ca="1" si="92"/>
        <v>4.8781807603157454E-3</v>
      </c>
      <c r="AZ260" s="1">
        <f ca="1">(AE260-BA259)*Surge_Predicted_Impact!$C$124</f>
        <v>9.2093335114298722E-2</v>
      </c>
      <c r="BA260" s="1">
        <f ca="1">BA259*(1-1/Surge_Predicted_Impact!$C$125)+AZ260</f>
        <v>1.290569360215132</v>
      </c>
      <c r="BB260" s="37">
        <f t="shared" ca="1" si="93"/>
        <v>11.790569360215132</v>
      </c>
      <c r="BC260" s="1">
        <f ca="1">(AF260-BD259)*Surge_Predicted_Impact!$C$124</f>
        <v>4.6050719308533494E-2</v>
      </c>
      <c r="BD260" s="1">
        <f ca="1">BD259*(1-1/Surge_Predicted_Impact!$C$125)+BC260</f>
        <v>0.64491249780185145</v>
      </c>
      <c r="BE260" s="37">
        <f t="shared" ca="1" si="94"/>
        <v>5.894912497801851</v>
      </c>
      <c r="BF260" s="1">
        <f ca="1">(AI260-BG259)*Surge_Predicted_Impact!$C$124</f>
        <v>0.23024931745345359</v>
      </c>
      <c r="BG260" s="1">
        <f ca="1">BG259*(1-1/Surge_Predicted_Impact!$C$125)+BF260</f>
        <v>3.2249555539184778</v>
      </c>
      <c r="BH260" s="37">
        <f t="shared" ca="1" si="95"/>
        <v>29.474955553918477</v>
      </c>
      <c r="BJ260" s="1">
        <f ca="1">(AT260-BK259)*Surge_Predicted_Impact!$C$124</f>
        <v>2.1189016045680297E-5</v>
      </c>
      <c r="BK260" s="1">
        <f ca="1">BK259*(1-1/Surge_Predicted_Impact!$C$125)+BJ260</f>
        <v>2.3058766274009876E-3</v>
      </c>
      <c r="BL260" s="37">
        <f t="shared" ca="1" si="96"/>
        <v>6.8852110441978091E-3</v>
      </c>
      <c r="BM260" s="1">
        <f ca="1">(AU260-BN259)*Surge_Predicted_Impact!$C$124</f>
        <v>1.2812368053403138E-6</v>
      </c>
      <c r="BN260" s="1">
        <f ca="1">BN259*(1-1/Surge_Predicted_Impact!$C$125)+BM260</f>
        <v>1.5923812702886119E-4</v>
      </c>
      <c r="BO260" s="37">
        <f t="shared" ca="1" si="97"/>
        <v>4.5746922780360737E-4</v>
      </c>
      <c r="BP260" s="1">
        <f ca="1">(AX260-AY259)*Surge_Predicted_Impact!$C$124</f>
        <v>4.8781807603157457E-5</v>
      </c>
      <c r="BQ260" s="1">
        <f ca="1">BQ259*(1-1/Surge_Predicted_Impact!$C$125)+BP260</f>
        <v>4.6682894099961984E-3</v>
      </c>
      <c r="BR260" s="1">
        <f t="shared" ca="1" si="98"/>
        <v>9.546470170311943E-3</v>
      </c>
      <c r="BS260" s="1">
        <f ca="1">(AP260-AQ259)*Surge_Predicted_Impact!$C$124</f>
        <v>0.26250000000000001</v>
      </c>
      <c r="BT260" s="1">
        <f ca="1">BT259*(1-1/Surge_Predicted_Impact!$C$125)+BS260</f>
        <v>3.6773961680677099</v>
      </c>
      <c r="BU260" s="1">
        <f t="shared" ca="1" si="99"/>
        <v>29.927396168067709</v>
      </c>
      <c r="BW260" s="1">
        <f>Surge_Predicted_Impact!$C$112</f>
        <v>0</v>
      </c>
      <c r="BX260" s="1">
        <f>Surge_Predicted_Impact!$C$113</f>
        <v>0</v>
      </c>
      <c r="BY260" s="152">
        <f>Surge_Predicted_Impact!$C$114</f>
        <v>0</v>
      </c>
      <c r="BZ260" s="152">
        <f>Surge_Predicted_Impact!$C$115</f>
        <v>0</v>
      </c>
      <c r="CA260" s="152">
        <f t="shared" si="100"/>
        <v>0</v>
      </c>
      <c r="CB260" s="1">
        <f>Surge_Predicted_Impact!$C$117</f>
        <v>0</v>
      </c>
      <c r="CC260" s="1">
        <f>Surge_Predicted_Impact!$C$118</f>
        <v>0</v>
      </c>
      <c r="CD260" s="1">
        <f>Surge_Predicted_Impact!$C$119</f>
        <v>0</v>
      </c>
      <c r="CE260" s="1">
        <f t="shared" si="101"/>
        <v>0</v>
      </c>
      <c r="CF260" s="152">
        <f>Surge_Predicted_Impact!$C$120</f>
        <v>0</v>
      </c>
      <c r="CH260" s="1">
        <f ca="1">D260*Surge_Predicted_Impact!$C$135</f>
        <v>1.078851051592479</v>
      </c>
      <c r="CI260" s="18">
        <f ca="1">(C260-C259)*Surge_Predicted_Impact!$C$135</f>
        <v>9.8241672094445676E-3</v>
      </c>
      <c r="CJ260" s="18">
        <f ca="1">CJ259*(1- 1/Surge_Predicted_Impact!$C$137)+CI260</f>
        <v>0.24849180974572815</v>
      </c>
      <c r="CK260" s="18">
        <f t="shared" ref="CK260:CK323" ca="1" si="102">CJ260-CI260</f>
        <v>0.23866764253628359</v>
      </c>
      <c r="CL260" s="1">
        <f ca="1">CJ260*(1-Surge_Predicted_Impact!$C$136)</f>
        <v>0.21121803828386893</v>
      </c>
      <c r="CM260" s="1">
        <f ca="1">CJ260*(1+Surge_Predicted_Impact!$C$136)</f>
        <v>0.28576558120758738</v>
      </c>
      <c r="CN260" s="1">
        <f ca="1">CI260/Surge_Predicted_Impact!$C$138</f>
        <v>1.9648334418889135E-3</v>
      </c>
      <c r="CO260" s="1">
        <f ca="1">CK260/Surge_Predicted_Impact!$C$140</f>
        <v>9.546705701451344E-3</v>
      </c>
      <c r="CP260" s="1">
        <f t="shared" ref="CP260:CP323" ca="1" si="103">CO260+CN260</f>
        <v>1.1511539143340258E-2</v>
      </c>
      <c r="CQ260" s="1">
        <f ca="1">CI260/(Surge_Predicted_Impact!$C$138 + Surge_Predicted_Impact!$C$139)</f>
        <v>1.6373612015740946E-3</v>
      </c>
      <c r="CR260" s="1">
        <f ca="1">CK260/(Surge_Predicted_Impact!$C$140 + Surge_Predicted_Impact!$C$141)</f>
        <v>9.1795247129339841E-3</v>
      </c>
      <c r="CS260" s="152">
        <f>Surge_Predicted_Impact!$C$151</f>
        <v>12000</v>
      </c>
      <c r="CT260" s="152"/>
      <c r="CU260" s="1">
        <f ca="1">Surge_Predicted_Impact!$C$146*(Calculation!E260-Calculation!H260)</f>
        <v>6.0747822992551163E-7</v>
      </c>
      <c r="CV260" s="1">
        <f ca="1">H259*1/Surge_Predicted_Impact!$C$60</f>
        <v>1.4883883286885991E-4</v>
      </c>
      <c r="CW260" s="1">
        <f ca="1">CV260*Surge_Predicted_Impact!$C$144+CU260</f>
        <v>8.0494198733685076E-6</v>
      </c>
      <c r="CX260" s="1">
        <f ca="1">CX259*(1-1/Surge_Predicted_Impact!$C$147)+CW259</f>
        <v>5.7091564915520178E-2</v>
      </c>
      <c r="CY260" s="1">
        <f ca="1">$CX260*(1-Surge_Predicted_Impact!$C$145)</f>
        <v>4.2818673686640135E-2</v>
      </c>
      <c r="CZ260" s="1">
        <f ca="1">$CX260*(1+Surge_Predicted_Impact!$C$145)</f>
        <v>7.1364456144400221E-2</v>
      </c>
      <c r="DA260" s="1">
        <f ca="1">CX260/Surge_Predicted_Impact!$C$148</f>
        <v>1.9030521638506725E-2</v>
      </c>
      <c r="DB260" s="152">
        <f>Surge_Predicted_Impact!$C$152</f>
        <v>0</v>
      </c>
    </row>
    <row r="261" spans="2:106" x14ac:dyDescent="0.25">
      <c r="B261" s="30">
        <f t="shared" ref="B261:B324" si="104">B260+1</f>
        <v>44150</v>
      </c>
      <c r="C261" s="18">
        <f ca="1">INDIRECT(_xlfn.CONCAT(EpidemiologicalModel_Selection!$C$2,"!",EpidemiologicalModel_Selection!$C$5,ROW()-1))</f>
        <v>73743.811931073244</v>
      </c>
      <c r="D261" s="18">
        <f ca="1">INDIRECT(_xlfn.CONCAT(EpidemiologicalModel_Selection!$C$2,"!",EpidemiologicalModel_Selection!$C$3,ROW()-1))</f>
        <v>0.10109965334250573</v>
      </c>
      <c r="E261" s="37">
        <f ca="1">INDIRECT(_xlfn.CONCAT(EpidemiologicalModel_Selection!$C$2,"!",EpidemiologicalModel_Selection!$C$4,ROW()-1))</f>
        <v>9.2062712337792618E-4</v>
      </c>
      <c r="F261" s="37">
        <f ca="1">E261*Surge_Predicted_Impact!$D$53</f>
        <v>7.8069180062448134E-5</v>
      </c>
      <c r="G261" s="6">
        <f t="shared" ref="G261:G307" ca="1" si="105">H261</f>
        <v>9.1493369562701144E-4</v>
      </c>
      <c r="H261" s="24">
        <f ca="1">H260*(1-1/Surge_Predicted_Impact!$C$60)+F261</f>
        <v>9.1493369562701144E-4</v>
      </c>
      <c r="I261" s="24">
        <f ca="1">(1-Surge_Predicted_Impact!$C$68)*Calculation!O260</f>
        <v>7.8415845606104643E-5</v>
      </c>
      <c r="J261" s="24">
        <f ca="1">I261+(J260*(1-1/Surge_Predicted_Impact!$C$63))</f>
        <v>9.2695774640343316E-4</v>
      </c>
      <c r="K261" s="24">
        <f ca="1">(1/Surge_Predicted_Impact!$C$62)*Calculation!L260</f>
        <v>3.6712146750915548E-5</v>
      </c>
      <c r="L261" s="24">
        <f ca="1">M261+L260*(1-1/Surge_Predicted_Impact!$C$62)</f>
        <v>4.126716346444991E-4</v>
      </c>
      <c r="M261" s="1">
        <f ca="1">E261*Surge_Predicted_Impact!$D$55</f>
        <v>8.8380203844281008E-6</v>
      </c>
      <c r="N261" s="6">
        <f ca="1">N260*(1-1/Surge_Predicted_Impact!$C$64)+K261</f>
        <v>5.5861657310672132E-4</v>
      </c>
      <c r="O261" s="24">
        <f ca="1">N260*1/Surge_Predicted_Impact!$C$64</f>
        <v>7.4557775193686543E-5</v>
      </c>
      <c r="P261" s="1">
        <f ca="1">E261*Surge_Predicted_Impact!$D$54</f>
        <v>6.0393139293591949E-5</v>
      </c>
      <c r="Q261" s="1">
        <f ca="1">Q260*(1-1/Surge_Predicted_Impact!$C$61)+P261</f>
        <v>6.6321372592694676E-3</v>
      </c>
      <c r="R261" s="6">
        <f t="shared" ref="R261:R307" ca="1" si="106">SUM(Q261,J261,L261)</f>
        <v>7.9717666403173997E-3</v>
      </c>
      <c r="S261" s="1">
        <f ca="1">E261*Surge_Predicted_Impact!$D$56</f>
        <v>4.41901019221405E-8</v>
      </c>
      <c r="T261" s="6">
        <f ca="1">T260*(1-1/Surge_Predicted_Impact!$C$65)+S261</f>
        <v>1.1176747196971441E-6</v>
      </c>
      <c r="U261" s="1">
        <f ca="1">E261*Surge_Predicted_Impact!$D$57</f>
        <v>7.0704163075424808E-8</v>
      </c>
      <c r="V261" s="6">
        <f ca="1">U260*(1-1/Surge_Predicted_Impact!$C$66)+U261</f>
        <v>7.0704163075424808E-8</v>
      </c>
      <c r="W261" s="5">
        <f>Surge_Predicted_Impact!$C$72</f>
        <v>0</v>
      </c>
      <c r="X261" s="160">
        <f>Surge_Predicted_Impact!$C$73</f>
        <v>0</v>
      </c>
      <c r="Y261" s="5">
        <f>Surge_Predicted_Impact!$C$74</f>
        <v>0</v>
      </c>
      <c r="Z261" s="5">
        <f>Surge_Predicted_Impact!$C$75</f>
        <v>0</v>
      </c>
      <c r="AA261" s="5">
        <f>Surge_Predicted_Impact!$C$76</f>
        <v>0</v>
      </c>
      <c r="AC261" s="18">
        <f ca="1">_xlfn.CEILING.MATH(G261/Surge_Predicted_Impact!$C$92)*(24/Surge_Predicted_Impact!$C$89)*(7/Surge_Predicted_Impact!$C$90)</f>
        <v>5.25</v>
      </c>
      <c r="AD261" s="18">
        <f ca="1">_xlfn.CEILING.MATH(R261/Surge_Predicted_Impact!$C$93)*(24/Surge_Predicted_Impact!$C$89)*(7/Surge_Predicted_Impact!$C$90)</f>
        <v>5.25</v>
      </c>
      <c r="AE261" s="1">
        <f t="shared" ca="1" si="88"/>
        <v>10.5</v>
      </c>
      <c r="AF261" s="1">
        <f ca="1">_xlfn.CEILING.MATH(N261/Surge_Predicted_Impact!$C$94)*24/Surge_Predicted_Impact!$C$89*7/Surge_Predicted_Impact!$C$90</f>
        <v>5.25</v>
      </c>
      <c r="AG261" s="1">
        <f ca="1">_xlfn.CEILING.MATH(T261/Surge_Predicted_Impact!$C$95)*24/Surge_Predicted_Impact!$C$89*7/Surge_Predicted_Impact!$C$90</f>
        <v>5.25</v>
      </c>
      <c r="AH261" s="1">
        <f ca="1">_xlfn.CEILING.MATH(V261/Surge_Predicted_Impact!$C$96)*24/Surge_Predicted_Impact!$C$89*7/Surge_Predicted_Impact!$C$90</f>
        <v>5.25</v>
      </c>
      <c r="AI261" s="18">
        <f t="shared" ca="1" si="89"/>
        <v>26.25</v>
      </c>
      <c r="AJ261" s="41"/>
      <c r="AK261" s="23">
        <f ca="1">_xlfn.CEILING.MATH(G261/Surge_Predicted_Impact!$C$103)*24/Surge_Predicted_Impact!$C$100*7/Surge_Predicted_Impact!$C$101</f>
        <v>5.25</v>
      </c>
      <c r="AL261" s="23">
        <f ca="1">_xlfn.CEILING.MATH(R261/Surge_Predicted_Impact!$C$104)*24/Surge_Predicted_Impact!$C$100*7/Surge_Predicted_Impact!$C$101</f>
        <v>5.25</v>
      </c>
      <c r="AM261" s="23">
        <f ca="1">_xlfn.CEILING.MATH(N261/Surge_Predicted_Impact!$C$105)*24/Surge_Predicted_Impact!$C$100*7/Surge_Predicted_Impact!$C$101</f>
        <v>5.25</v>
      </c>
      <c r="AN261" s="23">
        <f ca="1">_xlfn.CEILING.MATH(T261/Surge_Predicted_Impact!$C$106)*24/Surge_Predicted_Impact!$C$100*7/Surge_Predicted_Impact!$C$101</f>
        <v>5.25</v>
      </c>
      <c r="AO261" s="23">
        <f ca="1">_xlfn.CEILING.MATH(V261/Surge_Predicted_Impact!$C$107)*24/Surge_Predicted_Impact!$C$100*7/Surge_Predicted_Impact!$C$101</f>
        <v>5.25</v>
      </c>
      <c r="AP261" s="1">
        <f t="shared" ca="1" si="90"/>
        <v>26.25</v>
      </c>
      <c r="AQ261" s="3"/>
      <c r="AR261" s="38">
        <f ca="1">G261/Surge_Predicted_Impact!$C$81</f>
        <v>3.0497789854233717E-4</v>
      </c>
      <c r="AS261" s="38">
        <f ca="1">$R261/Surge_Predicted_Impact!$C$82</f>
        <v>3.9858833201586999E-3</v>
      </c>
      <c r="AT261" s="38">
        <f t="shared" ca="1" si="91"/>
        <v>4.2908612187010373E-3</v>
      </c>
      <c r="AU261" s="38">
        <f ca="1">N261/Surge_Predicted_Impact!$C$83</f>
        <v>2.7930828655336066E-4</v>
      </c>
      <c r="AV261" s="38">
        <f ca="1">T261/Surge_Predicted_Impact!$C$84</f>
        <v>5.5883735984857205E-7</v>
      </c>
      <c r="AW261" s="38">
        <f ca="1">V261/Surge_Predicted_Impact!$C$85</f>
        <v>1.7676040768856202E-8</v>
      </c>
      <c r="AX261" s="38">
        <f t="shared" ca="1" si="92"/>
        <v>4.5707460186550156E-3</v>
      </c>
      <c r="AZ261" s="1">
        <f ca="1">(AE261-BA260)*Surge_Predicted_Impact!$C$124</f>
        <v>9.2094306397848685E-2</v>
      </c>
      <c r="BA261" s="1">
        <f ca="1">BA260*(1-1/Surge_Predicted_Impact!$C$125)+AZ261</f>
        <v>1.2904801408833286</v>
      </c>
      <c r="BB261" s="37">
        <f t="shared" ca="1" si="93"/>
        <v>11.790480140883329</v>
      </c>
      <c r="BC261" s="1">
        <f ca="1">(AF261-BD260)*Surge_Predicted_Impact!$C$124</f>
        <v>4.6050875021981491E-2</v>
      </c>
      <c r="BD261" s="1">
        <f ca="1">BD260*(1-1/Surge_Predicted_Impact!$C$125)+BC261</f>
        <v>0.64489819440941498</v>
      </c>
      <c r="BE261" s="37">
        <f t="shared" ca="1" si="94"/>
        <v>5.8948981944094152</v>
      </c>
      <c r="BF261" s="1">
        <f ca="1">(AI261-BG260)*Surge_Predicted_Impact!$C$124</f>
        <v>0.23025044446081525</v>
      </c>
      <c r="BG261" s="1">
        <f ca="1">BG260*(1-1/Surge_Predicted_Impact!$C$125)+BF261</f>
        <v>3.2248520302422587</v>
      </c>
      <c r="BH261" s="37">
        <f t="shared" ca="1" si="95"/>
        <v>29.474852030242261</v>
      </c>
      <c r="BJ261" s="1">
        <f ca="1">(AT261-BK260)*Surge_Predicted_Impact!$C$124</f>
        <v>1.9849845913000497E-5</v>
      </c>
      <c r="BK261" s="1">
        <f ca="1">BK260*(1-1/Surge_Predicted_Impact!$C$125)+BJ261</f>
        <v>2.1610209999282032E-3</v>
      </c>
      <c r="BL261" s="37">
        <f t="shared" ca="1" si="96"/>
        <v>6.4518822186292405E-3</v>
      </c>
      <c r="BM261" s="1">
        <f ca="1">(AU261-BN260)*Surge_Predicted_Impact!$C$124</f>
        <v>1.2007015952449947E-6</v>
      </c>
      <c r="BN261" s="1">
        <f ca="1">BN260*(1-1/Surge_Predicted_Impact!$C$125)+BM261</f>
        <v>1.4906467669347325E-4</v>
      </c>
      <c r="BO261" s="37">
        <f t="shared" ca="1" si="97"/>
        <v>4.2837296324683391E-4</v>
      </c>
      <c r="BP261" s="1">
        <f ca="1">(AX261-AY260)*Surge_Predicted_Impact!$C$124</f>
        <v>4.5707460186550156E-5</v>
      </c>
      <c r="BQ261" s="1">
        <f ca="1">BQ260*(1-1/Surge_Predicted_Impact!$C$125)+BP261</f>
        <v>4.3805476266115919E-3</v>
      </c>
      <c r="BR261" s="1">
        <f t="shared" ca="1" si="98"/>
        <v>8.9512936452666066E-3</v>
      </c>
      <c r="BS261" s="1">
        <f ca="1">(AP261-AQ260)*Surge_Predicted_Impact!$C$124</f>
        <v>0.26250000000000001</v>
      </c>
      <c r="BT261" s="1">
        <f ca="1">BT260*(1-1/Surge_Predicted_Impact!$C$125)+BS261</f>
        <v>3.6772250132057307</v>
      </c>
      <c r="BU261" s="1">
        <f t="shared" ca="1" si="99"/>
        <v>29.927225013205732</v>
      </c>
      <c r="BW261" s="1">
        <f>Surge_Predicted_Impact!$C$112</f>
        <v>0</v>
      </c>
      <c r="BX261" s="1">
        <f>Surge_Predicted_Impact!$C$113</f>
        <v>0</v>
      </c>
      <c r="BY261" s="152">
        <f>Surge_Predicted_Impact!$C$114</f>
        <v>0</v>
      </c>
      <c r="BZ261" s="152">
        <f>Surge_Predicted_Impact!$C$115</f>
        <v>0</v>
      </c>
      <c r="CA261" s="152">
        <f t="shared" si="100"/>
        <v>0</v>
      </c>
      <c r="CB261" s="1">
        <f>Surge_Predicted_Impact!$C$117</f>
        <v>0</v>
      </c>
      <c r="CC261" s="1">
        <f>Surge_Predicted_Impact!$C$118</f>
        <v>0</v>
      </c>
      <c r="CD261" s="1">
        <f>Surge_Predicted_Impact!$C$119</f>
        <v>0</v>
      </c>
      <c r="CE261" s="1">
        <f t="shared" si="101"/>
        <v>0</v>
      </c>
      <c r="CF261" s="152">
        <f>Surge_Predicted_Impact!$C$120</f>
        <v>0</v>
      </c>
      <c r="CH261" s="1">
        <f ca="1">D261*Surge_Predicted_Impact!$C$135</f>
        <v>1.0109965334250572</v>
      </c>
      <c r="CI261" s="18">
        <f ca="1">(C261-C260)*Surge_Predicted_Impact!$C$135</f>
        <v>9.2062712064944208E-3</v>
      </c>
      <c r="CJ261" s="18">
        <f ca="1">CJ260*(1- 1/Surge_Predicted_Impact!$C$137)+CI261</f>
        <v>0.23284889997764976</v>
      </c>
      <c r="CK261" s="18">
        <f t="shared" ca="1" si="102"/>
        <v>0.22364262877115534</v>
      </c>
      <c r="CL261" s="1">
        <f ca="1">CJ261*(1-Surge_Predicted_Impact!$C$136)</f>
        <v>0.1979215649810023</v>
      </c>
      <c r="CM261" s="1">
        <f ca="1">CJ261*(1+Surge_Predicted_Impact!$C$136)</f>
        <v>0.2677762349742972</v>
      </c>
      <c r="CN261" s="1">
        <f ca="1">CI261/Surge_Predicted_Impact!$C$138</f>
        <v>1.8412542412988842E-3</v>
      </c>
      <c r="CO261" s="1">
        <f ca="1">CK261/Surge_Predicted_Impact!$C$140</f>
        <v>8.945705150846214E-3</v>
      </c>
      <c r="CP261" s="1">
        <f t="shared" ca="1" si="103"/>
        <v>1.0786959392145098E-2</v>
      </c>
      <c r="CQ261" s="1">
        <f ca="1">CI261/(Surge_Predicted_Impact!$C$138 + Surge_Predicted_Impact!$C$139)</f>
        <v>1.5343785344157368E-3</v>
      </c>
      <c r="CR261" s="1">
        <f ca="1">CK261/(Surge_Predicted_Impact!$C$140 + Surge_Predicted_Impact!$C$141)</f>
        <v>8.6016395681213602E-3</v>
      </c>
      <c r="CS261" s="152">
        <f>Surge_Predicted_Impact!$C$151</f>
        <v>12000</v>
      </c>
      <c r="CT261" s="152"/>
      <c r="CU261" s="1">
        <f ca="1">Surge_Predicted_Impact!$C$146*(Calculation!E261-Calculation!H261)</f>
        <v>5.693427750914741E-7</v>
      </c>
      <c r="CV261" s="1">
        <f ca="1">H260*1/Surge_Predicted_Impact!$C$60</f>
        <v>1.3947741926076054E-4</v>
      </c>
      <c r="CW261" s="1">
        <f ca="1">CV261*Surge_Predicted_Impact!$C$144+CU261</f>
        <v>7.5432137381295017E-6</v>
      </c>
      <c r="CX261" s="1">
        <f ca="1">CX260*(1-1/Surge_Predicted_Impact!$C$147)+CW260</f>
        <v>5.4245036089617532E-2</v>
      </c>
      <c r="CY261" s="1">
        <f ca="1">$CX261*(1-Surge_Predicted_Impact!$C$145)</f>
        <v>4.0683777067213149E-2</v>
      </c>
      <c r="CZ261" s="1">
        <f ca="1">$CX261*(1+Surge_Predicted_Impact!$C$145)</f>
        <v>6.7806295112021908E-2</v>
      </c>
      <c r="DA261" s="1">
        <f ca="1">CX261/Surge_Predicted_Impact!$C$148</f>
        <v>1.8081678696539177E-2</v>
      </c>
      <c r="DB261" s="152">
        <f>Surge_Predicted_Impact!$C$152</f>
        <v>0</v>
      </c>
    </row>
    <row r="262" spans="2:106" x14ac:dyDescent="0.25">
      <c r="B262" s="30">
        <f t="shared" si="104"/>
        <v>44151</v>
      </c>
      <c r="C262" s="18">
        <f ca="1">INDIRECT(_xlfn.CONCAT(EpidemiologicalModel_Selection!$C$2,"!",EpidemiologicalModel_Selection!$C$5,ROW()-1))</f>
        <v>73743.812793797086</v>
      </c>
      <c r="D262" s="18">
        <f ca="1">INDIRECT(_xlfn.CONCAT(EpidemiologicalModel_Selection!$C$2,"!",EpidemiologicalModel_Selection!$C$3,ROW()-1))</f>
        <v>9.4740973365782064E-2</v>
      </c>
      <c r="E262" s="37">
        <f ca="1">INDIRECT(_xlfn.CONCAT(EpidemiologicalModel_Selection!$C$2,"!",EpidemiologicalModel_Selection!$C$4,ROW()-1))</f>
        <v>8.6272383341565726E-4</v>
      </c>
      <c r="F262" s="37">
        <f ca="1">E262*Surge_Predicted_Impact!$D$53</f>
        <v>7.3158981073647729E-5</v>
      </c>
      <c r="G262" s="6">
        <f t="shared" ca="1" si="105"/>
        <v>8.5738786303965757E-4</v>
      </c>
      <c r="H262" s="24">
        <f ca="1">H261*(1-1/Surge_Predicted_Impact!$C$60)+F262</f>
        <v>8.5738786303965757E-4</v>
      </c>
      <c r="I262" s="24">
        <f ca="1">(1-Surge_Predicted_Impact!$C$68)*Calculation!O261</f>
        <v>7.343940856578125E-5</v>
      </c>
      <c r="J262" s="24">
        <f ca="1">I262+(J261*(1-1/Surge_Predicted_Impact!$C$63))</f>
        <v>8.6797461976872406E-4</v>
      </c>
      <c r="K262" s="24">
        <f ca="1">(1/Surge_Predicted_Impact!$C$62)*Calculation!L261</f>
        <v>3.4389302887041591E-5</v>
      </c>
      <c r="L262" s="24">
        <f ca="1">M262+L261*(1-1/Surge_Predicted_Impact!$C$62)</f>
        <v>3.8656448055824776E-4</v>
      </c>
      <c r="M262" s="1">
        <f ca="1">E262*Surge_Predicted_Impact!$D$55</f>
        <v>8.282148800790318E-6</v>
      </c>
      <c r="N262" s="6">
        <f ca="1">N261*(1-1/Surge_Predicted_Impact!$C$64)+K262</f>
        <v>5.2317880435542277E-4</v>
      </c>
      <c r="O262" s="24">
        <f ca="1">N261*1/Surge_Predicted_Impact!$C$64</f>
        <v>6.9827071638340165E-5</v>
      </c>
      <c r="P262" s="1">
        <f ca="1">E262*Surge_Predicted_Impact!$D$54</f>
        <v>5.659468347206711E-5</v>
      </c>
      <c r="Q262" s="1">
        <f ca="1">Q261*(1-1/Surge_Predicted_Impact!$C$61)+P262</f>
        <v>6.2150078527937157E-3</v>
      </c>
      <c r="R262" s="6">
        <f t="shared" ca="1" si="106"/>
        <v>7.4695469531206871E-3</v>
      </c>
      <c r="S262" s="1">
        <f ca="1">E262*Surge_Predicted_Impact!$D$56</f>
        <v>4.1410744003951591E-8</v>
      </c>
      <c r="T262" s="6">
        <f ca="1">T261*(1-1/Surge_Predicted_Impact!$C$65)+S262</f>
        <v>1.0473179917313812E-6</v>
      </c>
      <c r="U262" s="1">
        <f ca="1">E262*Surge_Predicted_Impact!$D$57</f>
        <v>6.6257190406322549E-8</v>
      </c>
      <c r="V262" s="6">
        <f ca="1">U261*(1-1/Surge_Predicted_Impact!$C$66)+U262</f>
        <v>6.6257190406322549E-8</v>
      </c>
      <c r="W262" s="5">
        <f>Surge_Predicted_Impact!$C$72</f>
        <v>0</v>
      </c>
      <c r="X262" s="160">
        <f>Surge_Predicted_Impact!$C$73</f>
        <v>0</v>
      </c>
      <c r="Y262" s="5">
        <f>Surge_Predicted_Impact!$C$74</f>
        <v>0</v>
      </c>
      <c r="Z262" s="5">
        <f>Surge_Predicted_Impact!$C$75</f>
        <v>0</v>
      </c>
      <c r="AA262" s="5">
        <f>Surge_Predicted_Impact!$C$76</f>
        <v>0</v>
      </c>
      <c r="AC262" s="18">
        <f ca="1">_xlfn.CEILING.MATH(G262/Surge_Predicted_Impact!$C$92)*(24/Surge_Predicted_Impact!$C$89)*(7/Surge_Predicted_Impact!$C$90)</f>
        <v>5.25</v>
      </c>
      <c r="AD262" s="18">
        <f ca="1">_xlfn.CEILING.MATH(R262/Surge_Predicted_Impact!$C$93)*(24/Surge_Predicted_Impact!$C$89)*(7/Surge_Predicted_Impact!$C$90)</f>
        <v>5.25</v>
      </c>
      <c r="AE262" s="1">
        <f t="shared" ca="1" si="88"/>
        <v>10.5</v>
      </c>
      <c r="AF262" s="1">
        <f ca="1">_xlfn.CEILING.MATH(N262/Surge_Predicted_Impact!$C$94)*24/Surge_Predicted_Impact!$C$89*7/Surge_Predicted_Impact!$C$90</f>
        <v>5.25</v>
      </c>
      <c r="AG262" s="1">
        <f ca="1">_xlfn.CEILING.MATH(T262/Surge_Predicted_Impact!$C$95)*24/Surge_Predicted_Impact!$C$89*7/Surge_Predicted_Impact!$C$90</f>
        <v>5.25</v>
      </c>
      <c r="AH262" s="1">
        <f ca="1">_xlfn.CEILING.MATH(V262/Surge_Predicted_Impact!$C$96)*24/Surge_Predicted_Impact!$C$89*7/Surge_Predicted_Impact!$C$90</f>
        <v>5.25</v>
      </c>
      <c r="AI262" s="18">
        <f t="shared" ca="1" si="89"/>
        <v>26.25</v>
      </c>
      <c r="AJ262" s="41"/>
      <c r="AK262" s="23">
        <f ca="1">_xlfn.CEILING.MATH(G262/Surge_Predicted_Impact!$C$103)*24/Surge_Predicted_Impact!$C$100*7/Surge_Predicted_Impact!$C$101</f>
        <v>5.25</v>
      </c>
      <c r="AL262" s="23">
        <f ca="1">_xlfn.CEILING.MATH(R262/Surge_Predicted_Impact!$C$104)*24/Surge_Predicted_Impact!$C$100*7/Surge_Predicted_Impact!$C$101</f>
        <v>5.25</v>
      </c>
      <c r="AM262" s="23">
        <f ca="1">_xlfn.CEILING.MATH(N262/Surge_Predicted_Impact!$C$105)*24/Surge_Predicted_Impact!$C$100*7/Surge_Predicted_Impact!$C$101</f>
        <v>5.25</v>
      </c>
      <c r="AN262" s="23">
        <f ca="1">_xlfn.CEILING.MATH(T262/Surge_Predicted_Impact!$C$106)*24/Surge_Predicted_Impact!$C$100*7/Surge_Predicted_Impact!$C$101</f>
        <v>5.25</v>
      </c>
      <c r="AO262" s="23">
        <f ca="1">_xlfn.CEILING.MATH(V262/Surge_Predicted_Impact!$C$107)*24/Surge_Predicted_Impact!$C$100*7/Surge_Predicted_Impact!$C$101</f>
        <v>5.25</v>
      </c>
      <c r="AP262" s="1">
        <f t="shared" ca="1" si="90"/>
        <v>26.25</v>
      </c>
      <c r="AQ262" s="3"/>
      <c r="AR262" s="38">
        <f ca="1">G262/Surge_Predicted_Impact!$C$81</f>
        <v>2.8579595434655251E-4</v>
      </c>
      <c r="AS262" s="38">
        <f ca="1">$R262/Surge_Predicted_Impact!$C$82</f>
        <v>3.7347734765603435E-3</v>
      </c>
      <c r="AT262" s="38">
        <f t="shared" ca="1" si="91"/>
        <v>4.020569430906896E-3</v>
      </c>
      <c r="AU262" s="38">
        <f ca="1">N262/Surge_Predicted_Impact!$C$83</f>
        <v>2.6158940217771139E-4</v>
      </c>
      <c r="AV262" s="38">
        <f ca="1">T262/Surge_Predicted_Impact!$C$84</f>
        <v>5.2365899586569062E-7</v>
      </c>
      <c r="AW262" s="38">
        <f ca="1">V262/Surge_Predicted_Impact!$C$85</f>
        <v>1.6564297601580637E-8</v>
      </c>
      <c r="AX262" s="38">
        <f t="shared" ca="1" si="92"/>
        <v>4.282699056378075E-3</v>
      </c>
      <c r="AZ262" s="1">
        <f ca="1">(AE262-BA261)*Surge_Predicted_Impact!$C$124</f>
        <v>9.2095198591166716E-2</v>
      </c>
      <c r="BA262" s="1">
        <f ca="1">BA261*(1-1/Surge_Predicted_Impact!$C$125)+AZ262</f>
        <v>1.2903981865542575</v>
      </c>
      <c r="BB262" s="37">
        <f t="shared" ca="1" si="93"/>
        <v>11.790398186554258</v>
      </c>
      <c r="BC262" s="1">
        <f ca="1">(AF262-BD261)*Surge_Predicted_Impact!$C$124</f>
        <v>4.6051018055905849E-2</v>
      </c>
      <c r="BD262" s="1">
        <f ca="1">BD261*(1-1/Surge_Predicted_Impact!$C$125)+BC262</f>
        <v>0.64488505572179122</v>
      </c>
      <c r="BE262" s="37">
        <f t="shared" ca="1" si="94"/>
        <v>5.8948850557217911</v>
      </c>
      <c r="BF262" s="1">
        <f ca="1">(AI262-BG261)*Surge_Predicted_Impact!$C$124</f>
        <v>0.23025147969757739</v>
      </c>
      <c r="BG262" s="1">
        <f ca="1">BG261*(1-1/Surge_Predicted_Impact!$C$125)+BF262</f>
        <v>3.2247569363511035</v>
      </c>
      <c r="BH262" s="37">
        <f t="shared" ca="1" si="95"/>
        <v>29.474756936351103</v>
      </c>
      <c r="BJ262" s="1">
        <f ca="1">(AT262-BK261)*Surge_Predicted_Impact!$C$124</f>
        <v>1.8595484309786926E-5</v>
      </c>
      <c r="BK262" s="1">
        <f ca="1">BK261*(1-1/Surge_Predicted_Impact!$C$125)+BJ262</f>
        <v>2.0252578413859756E-3</v>
      </c>
      <c r="BL262" s="37">
        <f t="shared" ca="1" si="96"/>
        <v>6.0458272722928716E-3</v>
      </c>
      <c r="BM262" s="1">
        <f ca="1">(AU262-BN261)*Surge_Predicted_Impact!$C$124</f>
        <v>1.1252472548423814E-6</v>
      </c>
      <c r="BN262" s="1">
        <f ca="1">BN261*(1-1/Surge_Predicted_Impact!$C$125)+BM262</f>
        <v>1.3954244704163896E-4</v>
      </c>
      <c r="BO262" s="37">
        <f t="shared" ca="1" si="97"/>
        <v>4.0113184921935032E-4</v>
      </c>
      <c r="BP262" s="1">
        <f ca="1">(AX262-AY261)*Surge_Predicted_Impact!$C$124</f>
        <v>4.2826990563780753E-5</v>
      </c>
      <c r="BQ262" s="1">
        <f ca="1">BQ261*(1-1/Surge_Predicted_Impact!$C$125)+BP262</f>
        <v>4.1104783581316874E-3</v>
      </c>
      <c r="BR262" s="1">
        <f t="shared" ca="1" si="98"/>
        <v>8.3931774145097615E-3</v>
      </c>
      <c r="BS262" s="1">
        <f ca="1">(AP262-AQ261)*Surge_Predicted_Impact!$C$124</f>
        <v>0.26250000000000001</v>
      </c>
      <c r="BT262" s="1">
        <f ca="1">BT261*(1-1/Surge_Predicted_Impact!$C$125)+BS262</f>
        <v>3.6770660836910358</v>
      </c>
      <c r="BU262" s="1">
        <f t="shared" ca="1" si="99"/>
        <v>29.927066083691034</v>
      </c>
      <c r="BW262" s="1">
        <f>Surge_Predicted_Impact!$C$112</f>
        <v>0</v>
      </c>
      <c r="BX262" s="1">
        <f>Surge_Predicted_Impact!$C$113</f>
        <v>0</v>
      </c>
      <c r="BY262" s="152">
        <f>Surge_Predicted_Impact!$C$114</f>
        <v>0</v>
      </c>
      <c r="BZ262" s="152">
        <f>Surge_Predicted_Impact!$C$115</f>
        <v>0</v>
      </c>
      <c r="CA262" s="152">
        <f t="shared" si="100"/>
        <v>0</v>
      </c>
      <c r="CB262" s="1">
        <f>Surge_Predicted_Impact!$C$117</f>
        <v>0</v>
      </c>
      <c r="CC262" s="1">
        <f>Surge_Predicted_Impact!$C$118</f>
        <v>0</v>
      </c>
      <c r="CD262" s="1">
        <f>Surge_Predicted_Impact!$C$119</f>
        <v>0</v>
      </c>
      <c r="CE262" s="1">
        <f t="shared" si="101"/>
        <v>0</v>
      </c>
      <c r="CF262" s="152">
        <f>Surge_Predicted_Impact!$C$120</f>
        <v>0</v>
      </c>
      <c r="CH262" s="1">
        <f ca="1">D262*Surge_Predicted_Impact!$C$135</f>
        <v>0.94740973365782066</v>
      </c>
      <c r="CI262" s="18">
        <f ca="1">(C262-C261)*Surge_Predicted_Impact!$C$135</f>
        <v>8.6272384214680642E-3</v>
      </c>
      <c r="CJ262" s="18">
        <f ca="1">CJ261*(1- 1/Surge_Predicted_Impact!$C$137)+CI262</f>
        <v>0.21819124840135284</v>
      </c>
      <c r="CK262" s="18">
        <f t="shared" ca="1" si="102"/>
        <v>0.20956400997988478</v>
      </c>
      <c r="CL262" s="1">
        <f ca="1">CJ262*(1-Surge_Predicted_Impact!$C$136)</f>
        <v>0.18546256114114992</v>
      </c>
      <c r="CM262" s="1">
        <f ca="1">CJ262*(1+Surge_Predicted_Impact!$C$136)</f>
        <v>0.25091993566155574</v>
      </c>
      <c r="CN262" s="1">
        <f ca="1">CI262/Surge_Predicted_Impact!$C$138</f>
        <v>1.7254476842936128E-3</v>
      </c>
      <c r="CO262" s="1">
        <f ca="1">CK262/Surge_Predicted_Impact!$C$140</f>
        <v>8.382560399195391E-3</v>
      </c>
      <c r="CP262" s="1">
        <f t="shared" ca="1" si="103"/>
        <v>1.0108008083489004E-2</v>
      </c>
      <c r="CQ262" s="1">
        <f ca="1">CI262/(Surge_Predicted_Impact!$C$138 + Surge_Predicted_Impact!$C$139)</f>
        <v>1.4378730702446774E-3</v>
      </c>
      <c r="CR262" s="1">
        <f ca="1">CK262/(Surge_Predicted_Impact!$C$140 + Surge_Predicted_Impact!$C$141)</f>
        <v>8.0601542299955677E-3</v>
      </c>
      <c r="CS262" s="152">
        <f>Surge_Predicted_Impact!$C$151</f>
        <v>12000</v>
      </c>
      <c r="CT262" s="152"/>
      <c r="CU262" s="1">
        <f ca="1">Surge_Predicted_Impact!$C$146*(Calculation!E262-Calculation!H262)</f>
        <v>5.3359703759996901E-7</v>
      </c>
      <c r="CV262" s="1">
        <f ca="1">H261*1/Surge_Predicted_Impact!$C$60</f>
        <v>1.3070481366100163E-4</v>
      </c>
      <c r="CW262" s="1">
        <f ca="1">CV262*Surge_Predicted_Impact!$C$144+CU262</f>
        <v>7.0688377206500508E-6</v>
      </c>
      <c r="CX262" s="1">
        <f ca="1">CX261*(1-1/Surge_Predicted_Impact!$C$147)+CW261</f>
        <v>5.1540327498874786E-2</v>
      </c>
      <c r="CY262" s="1">
        <f ca="1">$CX262*(1-Surge_Predicted_Impact!$C$145)</f>
        <v>3.8655245624156093E-2</v>
      </c>
      <c r="CZ262" s="1">
        <f ca="1">$CX262*(1+Surge_Predicted_Impact!$C$145)</f>
        <v>6.4425409373593479E-2</v>
      </c>
      <c r="DA262" s="1">
        <f ca="1">CX262/Surge_Predicted_Impact!$C$148</f>
        <v>1.7180109166291594E-2</v>
      </c>
      <c r="DB262" s="152">
        <f>Surge_Predicted_Impact!$C$152</f>
        <v>0</v>
      </c>
    </row>
    <row r="263" spans="2:106" x14ac:dyDescent="0.25">
      <c r="B263" s="30">
        <f t="shared" si="104"/>
        <v>44152</v>
      </c>
      <c r="C263" s="18">
        <f ca="1">INDIRECT(_xlfn.CONCAT(EpidemiologicalModel_Selection!$C$2,"!",EpidemiologicalModel_Selection!$C$5,ROW()-1))</f>
        <v>73743.813602259499</v>
      </c>
      <c r="D263" s="18">
        <f ca="1">INDIRECT(_xlfn.CONCAT(EpidemiologicalModel_Selection!$C$2,"!",EpidemiologicalModel_Selection!$C$3,ROW()-1))</f>
        <v>8.8782223396456847E-2</v>
      </c>
      <c r="E263" s="37">
        <f ca="1">INDIRECT(_xlfn.CONCAT(EpidemiologicalModel_Selection!$C$2,"!",EpidemiologicalModel_Selection!$C$4,ROW()-1))</f>
        <v>8.0846241380641006E-4</v>
      </c>
      <c r="F263" s="37">
        <f ca="1">E263*Surge_Predicted_Impact!$D$53</f>
        <v>6.855761269078358E-5</v>
      </c>
      <c r="G263" s="6">
        <f t="shared" ca="1" si="105"/>
        <v>8.0346149529620433E-4</v>
      </c>
      <c r="H263" s="24">
        <f ca="1">H262*(1-1/Surge_Predicted_Impact!$C$60)+F263</f>
        <v>8.0346149529620433E-4</v>
      </c>
      <c r="I263" s="24">
        <f ca="1">(1-Surge_Predicted_Impact!$C$68)*Calculation!O262</f>
        <v>6.8779665563765057E-5</v>
      </c>
      <c r="J263" s="24">
        <f ca="1">I263+(J262*(1-1/Surge_Predicted_Impact!$C$63))</f>
        <v>8.1275791107981435E-4</v>
      </c>
      <c r="K263" s="24">
        <f ca="1">(1/Surge_Predicted_Impact!$C$62)*Calculation!L262</f>
        <v>3.2213706713187311E-5</v>
      </c>
      <c r="L263" s="24">
        <f ca="1">M263+L262*(1-1/Surge_Predicted_Impact!$C$62)</f>
        <v>3.6211201301760196E-4</v>
      </c>
      <c r="M263" s="1">
        <f ca="1">E263*Surge_Predicted_Impact!$D$55</f>
        <v>7.7612391725415443E-6</v>
      </c>
      <c r="N263" s="6">
        <f ca="1">N262*(1-1/Surge_Predicted_Impact!$C$64)+K263</f>
        <v>4.8999516052418229E-4</v>
      </c>
      <c r="O263" s="24">
        <f ca="1">N262*1/Surge_Predicted_Impact!$C$64</f>
        <v>6.5397350544427847E-5</v>
      </c>
      <c r="P263" s="1">
        <f ca="1">E263*Surge_Predicted_Impact!$D$54</f>
        <v>5.3035134345700495E-5</v>
      </c>
      <c r="Q263" s="1">
        <f ca="1">Q262*(1-1/Surge_Predicted_Impact!$C$61)+P263</f>
        <v>5.824113854797008E-3</v>
      </c>
      <c r="R263" s="6">
        <f t="shared" ca="1" si="106"/>
        <v>6.9989837788944249E-3</v>
      </c>
      <c r="S263" s="1">
        <f ca="1">E263*Surge_Predicted_Impact!$D$56</f>
        <v>3.8806195862707725E-8</v>
      </c>
      <c r="T263" s="6">
        <f ca="1">T262*(1-1/Surge_Predicted_Impact!$C$65)+S263</f>
        <v>9.8139238842095098E-7</v>
      </c>
      <c r="U263" s="1">
        <f ca="1">E263*Surge_Predicted_Impact!$D$57</f>
        <v>6.2089913380332349E-8</v>
      </c>
      <c r="V263" s="6">
        <f ca="1">U262*(1-1/Surge_Predicted_Impact!$C$66)+U263</f>
        <v>6.2089913380332349E-8</v>
      </c>
      <c r="W263" s="5">
        <f>Surge_Predicted_Impact!$C$72</f>
        <v>0</v>
      </c>
      <c r="X263" s="160">
        <f>Surge_Predicted_Impact!$C$73</f>
        <v>0</v>
      </c>
      <c r="Y263" s="5">
        <f>Surge_Predicted_Impact!$C$74</f>
        <v>0</v>
      </c>
      <c r="Z263" s="5">
        <f>Surge_Predicted_Impact!$C$75</f>
        <v>0</v>
      </c>
      <c r="AA263" s="5">
        <f>Surge_Predicted_Impact!$C$76</f>
        <v>0</v>
      </c>
      <c r="AC263" s="18">
        <f ca="1">_xlfn.CEILING.MATH(G263/Surge_Predicted_Impact!$C$92)*(24/Surge_Predicted_Impact!$C$89)*(7/Surge_Predicted_Impact!$C$90)</f>
        <v>5.25</v>
      </c>
      <c r="AD263" s="18">
        <f ca="1">_xlfn.CEILING.MATH(R263/Surge_Predicted_Impact!$C$93)*(24/Surge_Predicted_Impact!$C$89)*(7/Surge_Predicted_Impact!$C$90)</f>
        <v>5.25</v>
      </c>
      <c r="AE263" s="1">
        <f t="shared" ca="1" si="88"/>
        <v>10.5</v>
      </c>
      <c r="AF263" s="1">
        <f ca="1">_xlfn.CEILING.MATH(N263/Surge_Predicted_Impact!$C$94)*24/Surge_Predicted_Impact!$C$89*7/Surge_Predicted_Impact!$C$90</f>
        <v>5.25</v>
      </c>
      <c r="AG263" s="1">
        <f ca="1">_xlfn.CEILING.MATH(T263/Surge_Predicted_Impact!$C$95)*24/Surge_Predicted_Impact!$C$89*7/Surge_Predicted_Impact!$C$90</f>
        <v>5.25</v>
      </c>
      <c r="AH263" s="1">
        <f ca="1">_xlfn.CEILING.MATH(V263/Surge_Predicted_Impact!$C$96)*24/Surge_Predicted_Impact!$C$89*7/Surge_Predicted_Impact!$C$90</f>
        <v>5.25</v>
      </c>
      <c r="AI263" s="18">
        <f t="shared" ca="1" si="89"/>
        <v>26.25</v>
      </c>
      <c r="AJ263" s="41"/>
      <c r="AK263" s="23">
        <f ca="1">_xlfn.CEILING.MATH(G263/Surge_Predicted_Impact!$C$103)*24/Surge_Predicted_Impact!$C$100*7/Surge_Predicted_Impact!$C$101</f>
        <v>5.25</v>
      </c>
      <c r="AL263" s="23">
        <f ca="1">_xlfn.CEILING.MATH(R263/Surge_Predicted_Impact!$C$104)*24/Surge_Predicted_Impact!$C$100*7/Surge_Predicted_Impact!$C$101</f>
        <v>5.25</v>
      </c>
      <c r="AM263" s="23">
        <f ca="1">_xlfn.CEILING.MATH(N263/Surge_Predicted_Impact!$C$105)*24/Surge_Predicted_Impact!$C$100*7/Surge_Predicted_Impact!$C$101</f>
        <v>5.25</v>
      </c>
      <c r="AN263" s="23">
        <f ca="1">_xlfn.CEILING.MATH(T263/Surge_Predicted_Impact!$C$106)*24/Surge_Predicted_Impact!$C$100*7/Surge_Predicted_Impact!$C$101</f>
        <v>5.25</v>
      </c>
      <c r="AO263" s="23">
        <f ca="1">_xlfn.CEILING.MATH(V263/Surge_Predicted_Impact!$C$107)*24/Surge_Predicted_Impact!$C$100*7/Surge_Predicted_Impact!$C$101</f>
        <v>5.25</v>
      </c>
      <c r="AP263" s="1">
        <f t="shared" ca="1" si="90"/>
        <v>26.25</v>
      </c>
      <c r="AQ263" s="3"/>
      <c r="AR263" s="38">
        <f ca="1">G263/Surge_Predicted_Impact!$C$81</f>
        <v>2.6782049843206813E-4</v>
      </c>
      <c r="AS263" s="38">
        <f ca="1">$R263/Surge_Predicted_Impact!$C$82</f>
        <v>3.4994918894472125E-3</v>
      </c>
      <c r="AT263" s="38">
        <f t="shared" ca="1" si="91"/>
        <v>3.7673123878792804E-3</v>
      </c>
      <c r="AU263" s="38">
        <f ca="1">N263/Surge_Predicted_Impact!$C$83</f>
        <v>2.4499758026209114E-4</v>
      </c>
      <c r="AV263" s="38">
        <f ca="1">T263/Surge_Predicted_Impact!$C$84</f>
        <v>4.9069619421047549E-7</v>
      </c>
      <c r="AW263" s="38">
        <f ca="1">V263/Surge_Predicted_Impact!$C$85</f>
        <v>1.5522478345083087E-8</v>
      </c>
      <c r="AX263" s="38">
        <f t="shared" ca="1" si="92"/>
        <v>4.012816186813927E-3</v>
      </c>
      <c r="AZ263" s="1">
        <f ca="1">(AE263-BA262)*Surge_Predicted_Impact!$C$124</f>
        <v>9.2096018134457419E-2</v>
      </c>
      <c r="BA263" s="1">
        <f ca="1">BA262*(1-1/Surge_Predicted_Impact!$C$125)+AZ263</f>
        <v>1.2903229056491252</v>
      </c>
      <c r="BB263" s="37">
        <f t="shared" ca="1" si="93"/>
        <v>11.790322905649125</v>
      </c>
      <c r="BC263" s="1">
        <f ca="1">(AF263-BD262)*Surge_Predicted_Impact!$C$124</f>
        <v>4.6051149442782088E-2</v>
      </c>
      <c r="BD263" s="1">
        <f ca="1">BD262*(1-1/Surge_Predicted_Impact!$C$125)+BC263</f>
        <v>0.64487298689873107</v>
      </c>
      <c r="BE263" s="37">
        <f t="shared" ca="1" si="94"/>
        <v>5.8948729868987311</v>
      </c>
      <c r="BF263" s="1">
        <f ca="1">(AI263-BG262)*Surge_Predicted_Impact!$C$124</f>
        <v>0.23025243063648898</v>
      </c>
      <c r="BG263" s="1">
        <f ca="1">BG262*(1-1/Surge_Predicted_Impact!$C$125)+BF263</f>
        <v>3.2246695858196563</v>
      </c>
      <c r="BH263" s="37">
        <f t="shared" ca="1" si="95"/>
        <v>29.474669585819655</v>
      </c>
      <c r="BJ263" s="1">
        <f ca="1">(AT263-BK262)*Surge_Predicted_Impact!$C$124</f>
        <v>1.7420545464933048E-5</v>
      </c>
      <c r="BK263" s="1">
        <f ca="1">BK262*(1-1/Surge_Predicted_Impact!$C$125)+BJ263</f>
        <v>1.898017112466196E-3</v>
      </c>
      <c r="BL263" s="37">
        <f t="shared" ca="1" si="96"/>
        <v>5.6653295003454762E-3</v>
      </c>
      <c r="BM263" s="1">
        <f ca="1">(AU263-BN262)*Surge_Predicted_Impact!$C$124</f>
        <v>1.0545513322045219E-6</v>
      </c>
      <c r="BN263" s="1">
        <f ca="1">BN262*(1-1/Surge_Predicted_Impact!$C$125)+BM263</f>
        <v>1.3062968072801215E-4</v>
      </c>
      <c r="BO263" s="37">
        <f t="shared" ca="1" si="97"/>
        <v>3.756272609901033E-4</v>
      </c>
      <c r="BP263" s="1">
        <f ca="1">(AX263-AY262)*Surge_Predicted_Impact!$C$124</f>
        <v>4.0128161868139273E-5</v>
      </c>
      <c r="BQ263" s="1">
        <f ca="1">BQ262*(1-1/Surge_Predicted_Impact!$C$125)+BP263</f>
        <v>3.8570009229904204E-3</v>
      </c>
      <c r="BR263" s="1">
        <f t="shared" ca="1" si="98"/>
        <v>7.8698171098043473E-3</v>
      </c>
      <c r="BS263" s="1">
        <f ca="1">(AP263-AQ262)*Surge_Predicted_Impact!$C$124</f>
        <v>0.26250000000000001</v>
      </c>
      <c r="BT263" s="1">
        <f ca="1">BT262*(1-1/Surge_Predicted_Impact!$C$125)+BS263</f>
        <v>3.6769185062845335</v>
      </c>
      <c r="BU263" s="1">
        <f t="shared" ca="1" si="99"/>
        <v>29.926918506284533</v>
      </c>
      <c r="BW263" s="1">
        <f>Surge_Predicted_Impact!$C$112</f>
        <v>0</v>
      </c>
      <c r="BX263" s="1">
        <f>Surge_Predicted_Impact!$C$113</f>
        <v>0</v>
      </c>
      <c r="BY263" s="152">
        <f>Surge_Predicted_Impact!$C$114</f>
        <v>0</v>
      </c>
      <c r="BZ263" s="152">
        <f>Surge_Predicted_Impact!$C$115</f>
        <v>0</v>
      </c>
      <c r="CA263" s="152">
        <f t="shared" si="100"/>
        <v>0</v>
      </c>
      <c r="CB263" s="1">
        <f>Surge_Predicted_Impact!$C$117</f>
        <v>0</v>
      </c>
      <c r="CC263" s="1">
        <f>Surge_Predicted_Impact!$C$118</f>
        <v>0</v>
      </c>
      <c r="CD263" s="1">
        <f>Surge_Predicted_Impact!$C$119</f>
        <v>0</v>
      </c>
      <c r="CE263" s="1">
        <f t="shared" si="101"/>
        <v>0</v>
      </c>
      <c r="CF263" s="152">
        <f>Surge_Predicted_Impact!$C$120</f>
        <v>0</v>
      </c>
      <c r="CH263" s="1">
        <f ca="1">D263*Surge_Predicted_Impact!$C$135</f>
        <v>0.8878222339645685</v>
      </c>
      <c r="CI263" s="18">
        <f ca="1">(C263-C262)*Surge_Predicted_Impact!$C$135</f>
        <v>8.0846241326071322E-3</v>
      </c>
      <c r="CJ263" s="18">
        <f ca="1">CJ262*(1- 1/Surge_Predicted_Impact!$C$137)+CI263</f>
        <v>0.20445674769382469</v>
      </c>
      <c r="CK263" s="18">
        <f t="shared" ca="1" si="102"/>
        <v>0.19637212356121755</v>
      </c>
      <c r="CL263" s="1">
        <f ca="1">CJ263*(1-Surge_Predicted_Impact!$C$136)</f>
        <v>0.17378823553975098</v>
      </c>
      <c r="CM263" s="1">
        <f ca="1">CJ263*(1+Surge_Predicted_Impact!$C$136)</f>
        <v>0.23512525984789837</v>
      </c>
      <c r="CN263" s="1">
        <f ca="1">CI263/Surge_Predicted_Impact!$C$138</f>
        <v>1.6169248265214264E-3</v>
      </c>
      <c r="CO263" s="1">
        <f ca="1">CK263/Surge_Predicted_Impact!$C$140</f>
        <v>7.8548849424487019E-3</v>
      </c>
      <c r="CP263" s="1">
        <f t="shared" ca="1" si="103"/>
        <v>9.4718097689701283E-3</v>
      </c>
      <c r="CQ263" s="1">
        <f ca="1">CI263/(Surge_Predicted_Impact!$C$138 + Surge_Predicted_Impact!$C$139)</f>
        <v>1.347437355434522E-3</v>
      </c>
      <c r="CR263" s="1">
        <f ca="1">CK263/(Surge_Predicted_Impact!$C$140 + Surge_Predicted_Impact!$C$141)</f>
        <v>7.5527739831237522E-3</v>
      </c>
      <c r="CS263" s="152">
        <f>Surge_Predicted_Impact!$C$151</f>
        <v>12000</v>
      </c>
      <c r="CT263" s="152"/>
      <c r="CU263" s="1">
        <f ca="1">Surge_Predicted_Impact!$C$146*(Calculation!E263-Calculation!H263)</f>
        <v>5.0009185102057334E-7</v>
      </c>
      <c r="CV263" s="1">
        <f ca="1">H262*1/Surge_Predicted_Impact!$C$60</f>
        <v>1.2248398043423681E-4</v>
      </c>
      <c r="CW263" s="1">
        <f ca="1">CV263*Surge_Predicted_Impact!$C$144+CU263</f>
        <v>6.6242908727324143E-6</v>
      </c>
      <c r="CX263" s="1">
        <f ca="1">CX262*(1-1/Surge_Predicted_Impact!$C$147)+CW262</f>
        <v>4.897037996165169E-2</v>
      </c>
      <c r="CY263" s="1">
        <f ca="1">$CX263*(1-Surge_Predicted_Impact!$C$145)</f>
        <v>3.6727784971238769E-2</v>
      </c>
      <c r="CZ263" s="1">
        <f ca="1">$CX263*(1+Surge_Predicted_Impact!$C$145)</f>
        <v>6.1212974952064611E-2</v>
      </c>
      <c r="DA263" s="1">
        <f ca="1">CX263/Surge_Predicted_Impact!$C$148</f>
        <v>1.632345998721723E-2</v>
      </c>
      <c r="DB263" s="152">
        <f>Surge_Predicted_Impact!$C$152</f>
        <v>0</v>
      </c>
    </row>
    <row r="264" spans="2:106" x14ac:dyDescent="0.25">
      <c r="B264" s="30">
        <f t="shared" si="104"/>
        <v>44153</v>
      </c>
      <c r="C264" s="18">
        <f ca="1">INDIRECT(_xlfn.CONCAT(EpidemiologicalModel_Selection!$C$2,"!",EpidemiologicalModel_Selection!$C$5,ROW()-1))</f>
        <v>73743.8143598733</v>
      </c>
      <c r="D264" s="18">
        <f ca="1">INDIRECT(_xlfn.CONCAT(EpidemiologicalModel_Selection!$C$2,"!",EpidemiologicalModel_Selection!$C$3,ROW()-1))</f>
        <v>8.3198249815752037E-2</v>
      </c>
      <c r="E264" s="37">
        <f ca="1">INDIRECT(_xlfn.CONCAT(EpidemiologicalModel_Selection!$C$2,"!",EpidemiologicalModel_Selection!$C$4,ROW()-1))</f>
        <v>7.5761380448966518E-4</v>
      </c>
      <c r="F264" s="37">
        <f ca="1">E264*Surge_Predicted_Impact!$D$53</f>
        <v>6.4245650620723603E-5</v>
      </c>
      <c r="G264" s="6">
        <f t="shared" ca="1" si="105"/>
        <v>7.5292693230318453E-4</v>
      </c>
      <c r="H264" s="24">
        <f ca="1">H263*(1-1/Surge_Predicted_Impact!$C$60)+F264</f>
        <v>7.5292693230318453E-4</v>
      </c>
      <c r="I264" s="24">
        <f ca="1">(1-Surge_Predicted_Impact!$C$68)*Calculation!O263</f>
        <v>6.4416390286261427E-5</v>
      </c>
      <c r="J264" s="24">
        <f ca="1">I264+(J263*(1-1/Surge_Predicted_Impact!$C$63))</f>
        <v>7.6106602835467377E-4</v>
      </c>
      <c r="K264" s="24">
        <f ca="1">(1/Surge_Predicted_Impact!$C$62)*Calculation!L263</f>
        <v>3.0176001084800161E-5</v>
      </c>
      <c r="L264" s="24">
        <f ca="1">M264+L263*(1-1/Surge_Predicted_Impact!$C$62)</f>
        <v>3.3920910445590257E-4</v>
      </c>
      <c r="M264" s="1">
        <f ca="1">E264*Surge_Predicted_Impact!$D$55</f>
        <v>7.2730925231007926E-6</v>
      </c>
      <c r="N264" s="6">
        <f ca="1">N263*(1-1/Surge_Predicted_Impact!$C$64)+K264</f>
        <v>4.5892176654345961E-4</v>
      </c>
      <c r="O264" s="24">
        <f ca="1">N263*1/Surge_Predicted_Impact!$C$64</f>
        <v>6.1249395065522786E-5</v>
      </c>
      <c r="P264" s="1">
        <f ca="1">E264*Surge_Predicted_Impact!$D$54</f>
        <v>4.969946557452203E-5</v>
      </c>
      <c r="Q264" s="1">
        <f ca="1">Q263*(1-1/Surge_Predicted_Impact!$C$61)+P264</f>
        <v>5.4578051878860293E-3</v>
      </c>
      <c r="R264" s="6">
        <f t="shared" ca="1" si="106"/>
        <v>6.5580803206966055E-3</v>
      </c>
      <c r="S264" s="1">
        <f ca="1">E264*Surge_Predicted_Impact!$D$56</f>
        <v>3.6365462615503966E-8</v>
      </c>
      <c r="T264" s="6">
        <f ca="1">T263*(1-1/Surge_Predicted_Impact!$C$65)+S264</f>
        <v>9.1961861219435988E-7</v>
      </c>
      <c r="U264" s="1">
        <f ca="1">E264*Surge_Predicted_Impact!$D$57</f>
        <v>5.8184740184806348E-8</v>
      </c>
      <c r="V264" s="6">
        <f ca="1">U263*(1-1/Surge_Predicted_Impact!$C$66)+U264</f>
        <v>5.8184740184806348E-8</v>
      </c>
      <c r="W264" s="5">
        <f>Surge_Predicted_Impact!$C$72</f>
        <v>0</v>
      </c>
      <c r="X264" s="160">
        <f>Surge_Predicted_Impact!$C$73</f>
        <v>0</v>
      </c>
      <c r="Y264" s="5">
        <f>Surge_Predicted_Impact!$C$74</f>
        <v>0</v>
      </c>
      <c r="Z264" s="5">
        <f>Surge_Predicted_Impact!$C$75</f>
        <v>0</v>
      </c>
      <c r="AA264" s="5">
        <f>Surge_Predicted_Impact!$C$76</f>
        <v>0</v>
      </c>
      <c r="AC264" s="18">
        <f ca="1">_xlfn.CEILING.MATH(G264/Surge_Predicted_Impact!$C$92)*(24/Surge_Predicted_Impact!$C$89)*(7/Surge_Predicted_Impact!$C$90)</f>
        <v>5.25</v>
      </c>
      <c r="AD264" s="18">
        <f ca="1">_xlfn.CEILING.MATH(R264/Surge_Predicted_Impact!$C$93)*(24/Surge_Predicted_Impact!$C$89)*(7/Surge_Predicted_Impact!$C$90)</f>
        <v>5.25</v>
      </c>
      <c r="AE264" s="1">
        <f t="shared" ca="1" si="88"/>
        <v>10.5</v>
      </c>
      <c r="AF264" s="1">
        <f ca="1">_xlfn.CEILING.MATH(N264/Surge_Predicted_Impact!$C$94)*24/Surge_Predicted_Impact!$C$89*7/Surge_Predicted_Impact!$C$90</f>
        <v>5.25</v>
      </c>
      <c r="AG264" s="1">
        <f ca="1">_xlfn.CEILING.MATH(T264/Surge_Predicted_Impact!$C$95)*24/Surge_Predicted_Impact!$C$89*7/Surge_Predicted_Impact!$C$90</f>
        <v>5.25</v>
      </c>
      <c r="AH264" s="1">
        <f ca="1">_xlfn.CEILING.MATH(V264/Surge_Predicted_Impact!$C$96)*24/Surge_Predicted_Impact!$C$89*7/Surge_Predicted_Impact!$C$90</f>
        <v>5.25</v>
      </c>
      <c r="AI264" s="18">
        <f t="shared" ca="1" si="89"/>
        <v>26.25</v>
      </c>
      <c r="AJ264" s="41"/>
      <c r="AK264" s="23">
        <f ca="1">_xlfn.CEILING.MATH(G264/Surge_Predicted_Impact!$C$103)*24/Surge_Predicted_Impact!$C$100*7/Surge_Predicted_Impact!$C$101</f>
        <v>5.25</v>
      </c>
      <c r="AL264" s="23">
        <f ca="1">_xlfn.CEILING.MATH(R264/Surge_Predicted_Impact!$C$104)*24/Surge_Predicted_Impact!$C$100*7/Surge_Predicted_Impact!$C$101</f>
        <v>5.25</v>
      </c>
      <c r="AM264" s="23">
        <f ca="1">_xlfn.CEILING.MATH(N264/Surge_Predicted_Impact!$C$105)*24/Surge_Predicted_Impact!$C$100*7/Surge_Predicted_Impact!$C$101</f>
        <v>5.25</v>
      </c>
      <c r="AN264" s="23">
        <f ca="1">_xlfn.CEILING.MATH(T264/Surge_Predicted_Impact!$C$106)*24/Surge_Predicted_Impact!$C$100*7/Surge_Predicted_Impact!$C$101</f>
        <v>5.25</v>
      </c>
      <c r="AO264" s="23">
        <f ca="1">_xlfn.CEILING.MATH(V264/Surge_Predicted_Impact!$C$107)*24/Surge_Predicted_Impact!$C$100*7/Surge_Predicted_Impact!$C$101</f>
        <v>5.25</v>
      </c>
      <c r="AP264" s="1">
        <f t="shared" ca="1" si="90"/>
        <v>26.25</v>
      </c>
      <c r="AQ264" s="3"/>
      <c r="AR264" s="38">
        <f ca="1">G264/Surge_Predicted_Impact!$C$81</f>
        <v>2.5097564410106151E-4</v>
      </c>
      <c r="AS264" s="38">
        <f ca="1">$R264/Surge_Predicted_Impact!$C$82</f>
        <v>3.2790401603483028E-3</v>
      </c>
      <c r="AT264" s="38">
        <f t="shared" ca="1" si="91"/>
        <v>3.5300158044493644E-3</v>
      </c>
      <c r="AU264" s="38">
        <f ca="1">N264/Surge_Predicted_Impact!$C$83</f>
        <v>2.2946088327172981E-4</v>
      </c>
      <c r="AV264" s="38">
        <f ca="1">T264/Surge_Predicted_Impact!$C$84</f>
        <v>4.5980930609717994E-7</v>
      </c>
      <c r="AW264" s="38">
        <f ca="1">V264/Surge_Predicted_Impact!$C$85</f>
        <v>1.4546185046201587E-8</v>
      </c>
      <c r="AX264" s="38">
        <f t="shared" ca="1" si="92"/>
        <v>3.7599510432122377E-3</v>
      </c>
      <c r="AZ264" s="1">
        <f ca="1">(AE264-BA263)*Surge_Predicted_Impact!$C$124</f>
        <v>9.2096770943508752E-2</v>
      </c>
      <c r="BA264" s="1">
        <f ca="1">BA263*(1-1/Surge_Predicted_Impact!$C$125)+AZ264</f>
        <v>1.2902537547605537</v>
      </c>
      <c r="BB264" s="37">
        <f t="shared" ca="1" si="93"/>
        <v>11.790253754760554</v>
      </c>
      <c r="BC264" s="1">
        <f ca="1">(AF264-BD263)*Surge_Predicted_Impact!$C$124</f>
        <v>4.6051270131012692E-2</v>
      </c>
      <c r="BD264" s="1">
        <f ca="1">BD263*(1-1/Surge_Predicted_Impact!$C$125)+BC264</f>
        <v>0.64486190082269157</v>
      </c>
      <c r="BE264" s="37">
        <f t="shared" ca="1" si="94"/>
        <v>5.8948619008226917</v>
      </c>
      <c r="BF264" s="1">
        <f ca="1">(AI264-BG263)*Surge_Predicted_Impact!$C$124</f>
        <v>0.23025330414180345</v>
      </c>
      <c r="BG264" s="1">
        <f ca="1">BG263*(1-1/Surge_Predicted_Impact!$C$125)+BF264</f>
        <v>3.224589348117199</v>
      </c>
      <c r="BH264" s="37">
        <f t="shared" ca="1" si="95"/>
        <v>29.474589348117199</v>
      </c>
      <c r="BJ264" s="1">
        <f ca="1">(AT264-BK263)*Surge_Predicted_Impact!$C$124</f>
        <v>1.6319986919831683E-5</v>
      </c>
      <c r="BK264" s="1">
        <f ca="1">BK263*(1-1/Surge_Predicted_Impact!$C$125)+BJ264</f>
        <v>1.7787644484955852E-3</v>
      </c>
      <c r="BL264" s="37">
        <f t="shared" ca="1" si="96"/>
        <v>5.3087802529449496E-3</v>
      </c>
      <c r="BM264" s="1">
        <f ca="1">(AU264-BN263)*Surge_Predicted_Impact!$C$124</f>
        <v>9.883120254371766E-7</v>
      </c>
      <c r="BN264" s="1">
        <f ca="1">BN263*(1-1/Surge_Predicted_Impact!$C$125)+BM264</f>
        <v>1.2228730127287704E-4</v>
      </c>
      <c r="BO264" s="37">
        <f t="shared" ca="1" si="97"/>
        <v>3.5174818454460684E-4</v>
      </c>
      <c r="BP264" s="1">
        <f ca="1">(AX264-AY263)*Surge_Predicted_Impact!$C$124</f>
        <v>3.7599510432122375E-5</v>
      </c>
      <c r="BQ264" s="1">
        <f ca="1">BQ263*(1-1/Surge_Predicted_Impact!$C$125)+BP264</f>
        <v>3.6191003674946559E-3</v>
      </c>
      <c r="BR264" s="1">
        <f t="shared" ca="1" si="98"/>
        <v>7.3790514107068932E-3</v>
      </c>
      <c r="BS264" s="1">
        <f ca="1">(AP264-AQ263)*Surge_Predicted_Impact!$C$124</f>
        <v>0.26250000000000001</v>
      </c>
      <c r="BT264" s="1">
        <f ca="1">BT263*(1-1/Surge_Predicted_Impact!$C$125)+BS264</f>
        <v>3.676781470121353</v>
      </c>
      <c r="BU264" s="1">
        <f t="shared" ca="1" si="99"/>
        <v>29.926781470121352</v>
      </c>
      <c r="BW264" s="1">
        <f>Surge_Predicted_Impact!$C$112</f>
        <v>0</v>
      </c>
      <c r="BX264" s="1">
        <f>Surge_Predicted_Impact!$C$113</f>
        <v>0</v>
      </c>
      <c r="BY264" s="152">
        <f>Surge_Predicted_Impact!$C$114</f>
        <v>0</v>
      </c>
      <c r="BZ264" s="152">
        <f>Surge_Predicted_Impact!$C$115</f>
        <v>0</v>
      </c>
      <c r="CA264" s="152">
        <f t="shared" si="100"/>
        <v>0</v>
      </c>
      <c r="CB264" s="1">
        <f>Surge_Predicted_Impact!$C$117</f>
        <v>0</v>
      </c>
      <c r="CC264" s="1">
        <f>Surge_Predicted_Impact!$C$118</f>
        <v>0</v>
      </c>
      <c r="CD264" s="1">
        <f>Surge_Predicted_Impact!$C$119</f>
        <v>0</v>
      </c>
      <c r="CE264" s="1">
        <f t="shared" si="101"/>
        <v>0</v>
      </c>
      <c r="CF264" s="152">
        <f>Surge_Predicted_Impact!$C$120</f>
        <v>0</v>
      </c>
      <c r="CH264" s="1">
        <f ca="1">D264*Surge_Predicted_Impact!$C$135</f>
        <v>0.83198249815752034</v>
      </c>
      <c r="CI264" s="18">
        <f ca="1">(C264-C263)*Surge_Predicted_Impact!$C$135</f>
        <v>7.5761380139738321E-3</v>
      </c>
      <c r="CJ264" s="18">
        <f ca="1">CJ263*(1- 1/Surge_Predicted_Impact!$C$137)+CI264</f>
        <v>0.19158721093841605</v>
      </c>
      <c r="CK264" s="18">
        <f t="shared" ca="1" si="102"/>
        <v>0.18401107292444221</v>
      </c>
      <c r="CL264" s="1">
        <f ca="1">CJ264*(1-Surge_Predicted_Impact!$C$136)</f>
        <v>0.16284912929765363</v>
      </c>
      <c r="CM264" s="1">
        <f ca="1">CJ264*(1+Surge_Predicted_Impact!$C$136)</f>
        <v>0.22032529257917843</v>
      </c>
      <c r="CN264" s="1">
        <f ca="1">CI264/Surge_Predicted_Impact!$C$138</f>
        <v>1.5152276027947664E-3</v>
      </c>
      <c r="CO264" s="1">
        <f ca="1">CK264/Surge_Predicted_Impact!$C$140</f>
        <v>7.3604429169776883E-3</v>
      </c>
      <c r="CP264" s="1">
        <f t="shared" ca="1" si="103"/>
        <v>8.8756705197724547E-3</v>
      </c>
      <c r="CQ264" s="1">
        <f ca="1">CI264/(Surge_Predicted_Impact!$C$138 + Surge_Predicted_Impact!$C$139)</f>
        <v>1.2626896689956386E-3</v>
      </c>
      <c r="CR264" s="1">
        <f ca="1">CK264/(Surge_Predicted_Impact!$C$140 + Surge_Predicted_Impact!$C$141)</f>
        <v>7.0773489586323929E-3</v>
      </c>
      <c r="CS264" s="152">
        <f>Surge_Predicted_Impact!$C$151</f>
        <v>12000</v>
      </c>
      <c r="CT264" s="152"/>
      <c r="CU264" s="1">
        <f ca="1">Surge_Predicted_Impact!$C$146*(Calculation!E264-Calculation!H264)</f>
        <v>4.6868721864806471E-7</v>
      </c>
      <c r="CV264" s="1">
        <f ca="1">H263*1/Surge_Predicted_Impact!$C$60</f>
        <v>1.1478021361374347E-4</v>
      </c>
      <c r="CW264" s="1">
        <f ca="1">CV264*Surge_Predicted_Impact!$C$144+CU264</f>
        <v>6.2076978993352378E-6</v>
      </c>
      <c r="CX264" s="1">
        <f ca="1">CX263*(1-1/Surge_Predicted_Impact!$C$147)+CW263</f>
        <v>4.6528485254441837E-2</v>
      </c>
      <c r="CY264" s="1">
        <f ca="1">$CX264*(1-Surge_Predicted_Impact!$C$145)</f>
        <v>3.4896363940831378E-2</v>
      </c>
      <c r="CZ264" s="1">
        <f ca="1">$CX264*(1+Surge_Predicted_Impact!$C$145)</f>
        <v>5.8160606568052296E-2</v>
      </c>
      <c r="DA264" s="1">
        <f ca="1">CX264/Surge_Predicted_Impact!$C$148</f>
        <v>1.5509495084813946E-2</v>
      </c>
      <c r="DB264" s="152">
        <f>Surge_Predicted_Impact!$C$152</f>
        <v>0</v>
      </c>
    </row>
    <row r="265" spans="2:106" x14ac:dyDescent="0.25">
      <c r="B265" s="30">
        <f t="shared" si="104"/>
        <v>44154</v>
      </c>
      <c r="C265" s="18">
        <f ca="1">INDIRECT(_xlfn.CONCAT(EpidemiologicalModel_Selection!$C$2,"!",EpidemiologicalModel_Selection!$C$5,ROW()-1))</f>
        <v>73743.815069836652</v>
      </c>
      <c r="D265" s="18">
        <f ca="1">INDIRECT(_xlfn.CONCAT(EpidemiologicalModel_Selection!$C$2,"!",EpidemiologicalModel_Selection!$C$3,ROW()-1))</f>
        <v>7.7965481039252937E-2</v>
      </c>
      <c r="E265" s="37">
        <f ca="1">INDIRECT(_xlfn.CONCAT(EpidemiologicalModel_Selection!$C$2,"!",EpidemiologicalModel_Selection!$C$4,ROW()-1))</f>
        <v>7.0996335343807002E-4</v>
      </c>
      <c r="F265" s="37">
        <f ca="1">E265*Surge_Predicted_Impact!$D$53</f>
        <v>6.0204892371548341E-5</v>
      </c>
      <c r="G265" s="6">
        <f t="shared" ca="1" si="105"/>
        <v>7.0557083434570655E-4</v>
      </c>
      <c r="H265" s="24">
        <f ca="1">H264*(1-1/Surge_Predicted_Impact!$C$60)+F265</f>
        <v>7.0557083434570655E-4</v>
      </c>
      <c r="I265" s="24">
        <f ca="1">(1-Surge_Predicted_Impact!$C$68)*Calculation!O264</f>
        <v>6.0330654139539946E-5</v>
      </c>
      <c r="J265" s="24">
        <f ca="1">I265+(J264*(1-1/Surge_Predicted_Impact!$C$63))</f>
        <v>7.1267296415783183E-4</v>
      </c>
      <c r="K265" s="24">
        <f ca="1">(1/Surge_Predicted_Impact!$C$62)*Calculation!L264</f>
        <v>2.8267425371325212E-5</v>
      </c>
      <c r="L265" s="24">
        <f ca="1">M265+L264*(1-1/Surge_Predicted_Impact!$C$62)</f>
        <v>3.177573272775828E-4</v>
      </c>
      <c r="M265" s="1">
        <f ca="1">E265*Surge_Predicted_Impact!$D$55</f>
        <v>6.8156481930054789E-6</v>
      </c>
      <c r="N265" s="6">
        <f ca="1">N264*(1-1/Surge_Predicted_Impact!$C$64)+K265</f>
        <v>4.2982397109685237E-4</v>
      </c>
      <c r="O265" s="24">
        <f ca="1">N264*1/Surge_Predicted_Impact!$C$64</f>
        <v>5.7365220817932452E-5</v>
      </c>
      <c r="P265" s="1">
        <f ca="1">E265*Surge_Predicted_Impact!$D$54</f>
        <v>4.6573595985537387E-5</v>
      </c>
      <c r="Q265" s="1">
        <f ca="1">Q264*(1-1/Surge_Predicted_Impact!$C$61)+P265</f>
        <v>5.1145355561654218E-3</v>
      </c>
      <c r="R265" s="6">
        <f t="shared" ca="1" si="106"/>
        <v>6.1449658476008364E-3</v>
      </c>
      <c r="S265" s="1">
        <f ca="1">E265*Surge_Predicted_Impact!$D$56</f>
        <v>3.4078240965027396E-8</v>
      </c>
      <c r="T265" s="6">
        <f ca="1">T264*(1-1/Surge_Predicted_Impact!$C$65)+S265</f>
        <v>8.6173499193995122E-7</v>
      </c>
      <c r="U265" s="1">
        <f ca="1">E265*Surge_Predicted_Impact!$D$57</f>
        <v>5.4525185544043832E-8</v>
      </c>
      <c r="V265" s="6">
        <f ca="1">U264*(1-1/Surge_Predicted_Impact!$C$66)+U265</f>
        <v>5.4525185544043832E-8</v>
      </c>
      <c r="W265" s="5">
        <f>Surge_Predicted_Impact!$C$72</f>
        <v>0</v>
      </c>
      <c r="X265" s="160">
        <f>Surge_Predicted_Impact!$C$73</f>
        <v>0</v>
      </c>
      <c r="Y265" s="5">
        <f>Surge_Predicted_Impact!$C$74</f>
        <v>0</v>
      </c>
      <c r="Z265" s="5">
        <f>Surge_Predicted_Impact!$C$75</f>
        <v>0</v>
      </c>
      <c r="AA265" s="5">
        <f>Surge_Predicted_Impact!$C$76</f>
        <v>0</v>
      </c>
      <c r="AC265" s="18">
        <f ca="1">_xlfn.CEILING.MATH(G265/Surge_Predicted_Impact!$C$92)*(24/Surge_Predicted_Impact!$C$89)*(7/Surge_Predicted_Impact!$C$90)</f>
        <v>5.25</v>
      </c>
      <c r="AD265" s="18">
        <f ca="1">_xlfn.CEILING.MATH(R265/Surge_Predicted_Impact!$C$93)*(24/Surge_Predicted_Impact!$C$89)*(7/Surge_Predicted_Impact!$C$90)</f>
        <v>5.25</v>
      </c>
      <c r="AE265" s="1">
        <f t="shared" ref="AE265:AE328" ca="1" si="107">SUM(AC265:AD265)</f>
        <v>10.5</v>
      </c>
      <c r="AF265" s="1">
        <f ca="1">_xlfn.CEILING.MATH(N265/Surge_Predicted_Impact!$C$94)*24/Surge_Predicted_Impact!$C$89*7/Surge_Predicted_Impact!$C$90</f>
        <v>5.25</v>
      </c>
      <c r="AG265" s="1">
        <f ca="1">_xlfn.CEILING.MATH(T265/Surge_Predicted_Impact!$C$95)*24/Surge_Predicted_Impact!$C$89*7/Surge_Predicted_Impact!$C$90</f>
        <v>5.25</v>
      </c>
      <c r="AH265" s="1">
        <f ca="1">_xlfn.CEILING.MATH(V265/Surge_Predicted_Impact!$C$96)*24/Surge_Predicted_Impact!$C$89*7/Surge_Predicted_Impact!$C$90</f>
        <v>5.25</v>
      </c>
      <c r="AI265" s="18">
        <f t="shared" ref="AI265:AI328" ca="1" si="108">SUM(AC265:AD265,AF265:AH265)</f>
        <v>26.25</v>
      </c>
      <c r="AJ265" s="41"/>
      <c r="AK265" s="23">
        <f ca="1">_xlfn.CEILING.MATH(G265/Surge_Predicted_Impact!$C$103)*24/Surge_Predicted_Impact!$C$100*7/Surge_Predicted_Impact!$C$101</f>
        <v>5.25</v>
      </c>
      <c r="AL265" s="23">
        <f ca="1">_xlfn.CEILING.MATH(R265/Surge_Predicted_Impact!$C$104)*24/Surge_Predicted_Impact!$C$100*7/Surge_Predicted_Impact!$C$101</f>
        <v>5.25</v>
      </c>
      <c r="AM265" s="23">
        <f ca="1">_xlfn.CEILING.MATH(N265/Surge_Predicted_Impact!$C$105)*24/Surge_Predicted_Impact!$C$100*7/Surge_Predicted_Impact!$C$101</f>
        <v>5.25</v>
      </c>
      <c r="AN265" s="23">
        <f ca="1">_xlfn.CEILING.MATH(T265/Surge_Predicted_Impact!$C$106)*24/Surge_Predicted_Impact!$C$100*7/Surge_Predicted_Impact!$C$101</f>
        <v>5.25</v>
      </c>
      <c r="AO265" s="23">
        <f ca="1">_xlfn.CEILING.MATH(V265/Surge_Predicted_Impact!$C$107)*24/Surge_Predicted_Impact!$C$100*7/Surge_Predicted_Impact!$C$101</f>
        <v>5.25</v>
      </c>
      <c r="AP265" s="1">
        <f t="shared" ref="AP265:AP328" ca="1" si="109">SUM(AK265:AO265)</f>
        <v>26.25</v>
      </c>
      <c r="AQ265" s="3"/>
      <c r="AR265" s="38">
        <f ca="1">G265/Surge_Predicted_Impact!$C$81</f>
        <v>2.3519027811523552E-4</v>
      </c>
      <c r="AS265" s="38">
        <f ca="1">$R265/Surge_Predicted_Impact!$C$82</f>
        <v>3.0724829238004182E-3</v>
      </c>
      <c r="AT265" s="38">
        <f t="shared" ref="AT265:AT328" ca="1" si="110">SUM(AR265:AS265)</f>
        <v>3.3076732019156536E-3</v>
      </c>
      <c r="AU265" s="38">
        <f ca="1">N265/Surge_Predicted_Impact!$C$83</f>
        <v>2.1491198554842618E-4</v>
      </c>
      <c r="AV265" s="38">
        <f ca="1">T265/Surge_Predicted_Impact!$C$84</f>
        <v>4.3086749596997561E-7</v>
      </c>
      <c r="AW265" s="38">
        <f ca="1">V265/Surge_Predicted_Impact!$C$85</f>
        <v>1.3631296386010958E-8</v>
      </c>
      <c r="AX265" s="38">
        <f t="shared" ref="AX265:AX328" ca="1" si="111">SUM(AU265:AW265,AR265:AS265)</f>
        <v>3.5230296862564358E-3</v>
      </c>
      <c r="AZ265" s="1">
        <f ca="1">(AE265-BA264)*Surge_Predicted_Impact!$C$124</f>
        <v>9.209746245239446E-2</v>
      </c>
      <c r="BA265" s="1">
        <f ca="1">BA264*(1-1/Surge_Predicted_Impact!$C$125)+AZ265</f>
        <v>1.2901902347300516</v>
      </c>
      <c r="BB265" s="37">
        <f t="shared" ref="BB265:BB328" ca="1" si="112">BA265+AE265</f>
        <v>11.790190234730051</v>
      </c>
      <c r="BC265" s="1">
        <f ca="1">(AF265-BD264)*Surge_Predicted_Impact!$C$124</f>
        <v>4.6051380991773083E-2</v>
      </c>
      <c r="BD265" s="1">
        <f ca="1">BD264*(1-1/Surge_Predicted_Impact!$C$125)+BC265</f>
        <v>0.64485171746998671</v>
      </c>
      <c r="BE265" s="37">
        <f t="shared" ref="BE265:BE328" ca="1" si="113">BD265+AF265</f>
        <v>5.8948517174699866</v>
      </c>
      <c r="BF265" s="1">
        <f ca="1">(AI265-BG264)*Surge_Predicted_Impact!$C$124</f>
        <v>0.23025410651882802</v>
      </c>
      <c r="BG265" s="1">
        <f ca="1">BG264*(1-1/Surge_Predicted_Impact!$C$125)+BF265</f>
        <v>3.2245156440562273</v>
      </c>
      <c r="BH265" s="37">
        <f t="shared" ref="BH265:BH328" ca="1" si="114">BG265+AI265</f>
        <v>29.474515644056225</v>
      </c>
      <c r="BJ265" s="1">
        <f ca="1">(AT265-BK264)*Surge_Predicted_Impact!$C$124</f>
        <v>1.5289087534200685E-5</v>
      </c>
      <c r="BK265" s="1">
        <f ca="1">BK264*(1-1/Surge_Predicted_Impact!$C$125)+BJ265</f>
        <v>1.6669989325658156E-3</v>
      </c>
      <c r="BL265" s="37">
        <f t="shared" ref="BL265:BL328" ca="1" si="115">BK265+AT265</f>
        <v>4.9746721344814688E-3</v>
      </c>
      <c r="BM265" s="1">
        <f ca="1">(AU265-BN264)*Surge_Predicted_Impact!$C$124</f>
        <v>9.2624684275549145E-7</v>
      </c>
      <c r="BN265" s="1">
        <f ca="1">BN264*(1-1/Surge_Predicted_Impact!$C$125)+BM265</f>
        <v>1.144787408818556E-4</v>
      </c>
      <c r="BO265" s="37">
        <f t="shared" ref="BO265:BO328" ca="1" si="116">BN265+AU265</f>
        <v>3.293907264302818E-4</v>
      </c>
      <c r="BP265" s="1">
        <f ca="1">(AX265-AY264)*Surge_Predicted_Impact!$C$124</f>
        <v>3.5230296862564356E-5</v>
      </c>
      <c r="BQ265" s="1">
        <f ca="1">BQ264*(1-1/Surge_Predicted_Impact!$C$125)+BP265</f>
        <v>3.3958234952504592E-3</v>
      </c>
      <c r="BR265" s="1">
        <f t="shared" ref="BR265:BR328" ca="1" si="117">BQ265+AX265</f>
        <v>6.9188531815068954E-3</v>
      </c>
      <c r="BS265" s="1">
        <f ca="1">(AP265-AQ264)*Surge_Predicted_Impact!$C$124</f>
        <v>0.26250000000000001</v>
      </c>
      <c r="BT265" s="1">
        <f ca="1">BT264*(1-1/Surge_Predicted_Impact!$C$125)+BS265</f>
        <v>3.6766542222555425</v>
      </c>
      <c r="BU265" s="1">
        <f t="shared" ref="BU265:BU328" ca="1" si="118">BT265+AP265</f>
        <v>29.926654222255543</v>
      </c>
      <c r="BW265" s="1">
        <f>Surge_Predicted_Impact!$C$112</f>
        <v>0</v>
      </c>
      <c r="BX265" s="1">
        <f>Surge_Predicted_Impact!$C$113</f>
        <v>0</v>
      </c>
      <c r="BY265" s="152">
        <f>Surge_Predicted_Impact!$C$114</f>
        <v>0</v>
      </c>
      <c r="BZ265" s="152">
        <f>Surge_Predicted_Impact!$C$115</f>
        <v>0</v>
      </c>
      <c r="CA265" s="152">
        <f t="shared" ref="CA265:CA328" si="119">SUM(BW265:BZ265)</f>
        <v>0</v>
      </c>
      <c r="CB265" s="1">
        <f>Surge_Predicted_Impact!$C$117</f>
        <v>0</v>
      </c>
      <c r="CC265" s="1">
        <f>Surge_Predicted_Impact!$C$118</f>
        <v>0</v>
      </c>
      <c r="CD265" s="1">
        <f>Surge_Predicted_Impact!$C$119</f>
        <v>0</v>
      </c>
      <c r="CE265" s="1">
        <f t="shared" ref="CE265:CE328" si="120">SUM(CB265:CD265)</f>
        <v>0</v>
      </c>
      <c r="CF265" s="152">
        <f>Surge_Predicted_Impact!$C$120</f>
        <v>0</v>
      </c>
      <c r="CH265" s="1">
        <f ca="1">D265*Surge_Predicted_Impact!$C$135</f>
        <v>0.77965481039252937</v>
      </c>
      <c r="CI265" s="18">
        <f ca="1">(C265-C264)*Surge_Predicted_Impact!$C$135</f>
        <v>7.0996335125528276E-3</v>
      </c>
      <c r="CJ265" s="18">
        <f ca="1">CJ264*(1- 1/Surge_Predicted_Impact!$C$137)+CI265</f>
        <v>0.17952812335712728</v>
      </c>
      <c r="CK265" s="18">
        <f t="shared" ca="1" si="102"/>
        <v>0.17242848984457446</v>
      </c>
      <c r="CL265" s="1">
        <f ca="1">CJ265*(1-Surge_Predicted_Impact!$C$136)</f>
        <v>0.15259890485355818</v>
      </c>
      <c r="CM265" s="1">
        <f ca="1">CJ265*(1+Surge_Predicted_Impact!$C$136)</f>
        <v>0.20645734186069636</v>
      </c>
      <c r="CN265" s="1">
        <f ca="1">CI265/Surge_Predicted_Impact!$C$138</f>
        <v>1.4199267025105655E-3</v>
      </c>
      <c r="CO265" s="1">
        <f ca="1">CK265/Surge_Predicted_Impact!$C$140</f>
        <v>6.8971395937829786E-3</v>
      </c>
      <c r="CP265" s="1">
        <f t="shared" ca="1" si="103"/>
        <v>8.3170662962935432E-3</v>
      </c>
      <c r="CQ265" s="1">
        <f ca="1">CI265/(Surge_Predicted_Impact!$C$138 + Surge_Predicted_Impact!$C$139)</f>
        <v>1.1832722520921379E-3</v>
      </c>
      <c r="CR265" s="1">
        <f ca="1">CK265/(Surge_Predicted_Impact!$C$140 + Surge_Predicted_Impact!$C$141)</f>
        <v>6.6318649940220941E-3</v>
      </c>
      <c r="CS265" s="152">
        <f>Surge_Predicted_Impact!$C$151</f>
        <v>12000</v>
      </c>
      <c r="CT265" s="152"/>
      <c r="CU265" s="1">
        <f ca="1">Surge_Predicted_Impact!$C$146*(Calculation!E265-Calculation!H265)</f>
        <v>4.3925190923634756E-7</v>
      </c>
      <c r="CV265" s="1">
        <f ca="1">H264*1/Surge_Predicted_Impact!$C$60</f>
        <v>1.0756099032902637E-4</v>
      </c>
      <c r="CW265" s="1">
        <f ca="1">CV265*Surge_Predicted_Impact!$C$144+CU265</f>
        <v>5.817301425687666E-6</v>
      </c>
      <c r="CX265" s="1">
        <f ca="1">CX264*(1-1/Surge_Predicted_Impact!$C$147)+CW264</f>
        <v>4.4208268689619079E-2</v>
      </c>
      <c r="CY265" s="1">
        <f ca="1">$CX265*(1-Surge_Predicted_Impact!$C$145)</f>
        <v>3.3156201517214309E-2</v>
      </c>
      <c r="CZ265" s="1">
        <f ca="1">$CX265*(1+Surge_Predicted_Impact!$C$145)</f>
        <v>5.5260335862023849E-2</v>
      </c>
      <c r="DA265" s="1">
        <f ca="1">CX265/Surge_Predicted_Impact!$C$148</f>
        <v>1.4736089563206359E-2</v>
      </c>
      <c r="DB265" s="152">
        <f>Surge_Predicted_Impact!$C$152</f>
        <v>0</v>
      </c>
    </row>
    <row r="266" spans="2:106" x14ac:dyDescent="0.25">
      <c r="B266" s="30">
        <f t="shared" si="104"/>
        <v>44155</v>
      </c>
      <c r="C266" s="18">
        <f ca="1">INDIRECT(_xlfn.CONCAT(EpidemiologicalModel_Selection!$C$2,"!",EpidemiologicalModel_Selection!$C$5,ROW()-1))</f>
        <v>73743.815735146549</v>
      </c>
      <c r="D266" s="18">
        <f ca="1">INDIRECT(_xlfn.CONCAT(EpidemiologicalModel_Selection!$C$2,"!",EpidemiologicalModel_Selection!$C$3,ROW()-1))</f>
        <v>7.3061828015477462E-2</v>
      </c>
      <c r="E266" s="37">
        <f ca="1">INDIRECT(_xlfn.CONCAT(EpidemiologicalModel_Selection!$C$2,"!",EpidemiologicalModel_Selection!$C$4,ROW()-1))</f>
        <v>6.6530990752653449E-4</v>
      </c>
      <c r="F266" s="37">
        <f ca="1">E266*Surge_Predicted_Impact!$D$53</f>
        <v>5.6418280158250122E-5</v>
      </c>
      <c r="G266" s="6">
        <f t="shared" ca="1" si="105"/>
        <v>6.6119328102599861E-4</v>
      </c>
      <c r="H266" s="24">
        <f ca="1">H265*(1-1/Surge_Predicted_Impact!$C$60)+F266</f>
        <v>6.6119328102599861E-4</v>
      </c>
      <c r="I266" s="24">
        <f ca="1">(1-Surge_Predicted_Impact!$C$68)*Calculation!O265</f>
        <v>5.6504742505663466E-5</v>
      </c>
      <c r="J266" s="24">
        <f ca="1">I266+(J265*(1-1/Surge_Predicted_Impact!$C$63))</f>
        <v>6.6736728321237649E-4</v>
      </c>
      <c r="K266" s="24">
        <f ca="1">(1/Surge_Predicted_Impact!$C$62)*Calculation!L265</f>
        <v>2.64797772731319E-5</v>
      </c>
      <c r="L266" s="24">
        <f ca="1">M266+L265*(1-1/Surge_Predicted_Impact!$C$62)</f>
        <v>2.976645251167056E-4</v>
      </c>
      <c r="M266" s="1">
        <f ca="1">E266*Surge_Predicted_Impact!$D$55</f>
        <v>6.3869751122547379E-6</v>
      </c>
      <c r="N266" s="6">
        <f ca="1">N265*(1-1/Surge_Predicted_Impact!$C$64)+K266</f>
        <v>4.0257575198287773E-4</v>
      </c>
      <c r="O266" s="24">
        <f ca="1">N265*1/Surge_Predicted_Impact!$C$64</f>
        <v>5.3727996387106546E-5</v>
      </c>
      <c r="P266" s="1">
        <f ca="1">E266*Surge_Predicted_Impact!$D$54</f>
        <v>4.3644329933740658E-5</v>
      </c>
      <c r="Q266" s="1">
        <f ca="1">Q265*(1-1/Surge_Predicted_Impact!$C$61)+P266</f>
        <v>4.7928559178016328E-3</v>
      </c>
      <c r="R266" s="6">
        <f t="shared" ca="1" si="106"/>
        <v>5.7578877261307152E-3</v>
      </c>
      <c r="S266" s="1">
        <f ca="1">E266*Surge_Predicted_Impact!$D$56</f>
        <v>3.1934875561273688E-8</v>
      </c>
      <c r="T266" s="6">
        <f ca="1">T265*(1-1/Surge_Predicted_Impact!$C$65)+S266</f>
        <v>8.0749636830722981E-7</v>
      </c>
      <c r="U266" s="1">
        <f ca="1">E266*Surge_Predicted_Impact!$D$57</f>
        <v>5.1095800898037902E-8</v>
      </c>
      <c r="V266" s="6">
        <f ca="1">U265*(1-1/Surge_Predicted_Impact!$C$66)+U266</f>
        <v>5.1095800898037902E-8</v>
      </c>
      <c r="W266" s="5">
        <f>Surge_Predicted_Impact!$C$72</f>
        <v>0</v>
      </c>
      <c r="X266" s="160">
        <f>Surge_Predicted_Impact!$C$73</f>
        <v>0</v>
      </c>
      <c r="Y266" s="5">
        <f>Surge_Predicted_Impact!$C$74</f>
        <v>0</v>
      </c>
      <c r="Z266" s="5">
        <f>Surge_Predicted_Impact!$C$75</f>
        <v>0</v>
      </c>
      <c r="AA266" s="5">
        <f>Surge_Predicted_Impact!$C$76</f>
        <v>0</v>
      </c>
      <c r="AC266" s="18">
        <f ca="1">_xlfn.CEILING.MATH(G266/Surge_Predicted_Impact!$C$92)*(24/Surge_Predicted_Impact!$C$89)*(7/Surge_Predicted_Impact!$C$90)</f>
        <v>5.25</v>
      </c>
      <c r="AD266" s="18">
        <f ca="1">_xlfn.CEILING.MATH(R266/Surge_Predicted_Impact!$C$93)*(24/Surge_Predicted_Impact!$C$89)*(7/Surge_Predicted_Impact!$C$90)</f>
        <v>5.25</v>
      </c>
      <c r="AE266" s="1">
        <f t="shared" ca="1" si="107"/>
        <v>10.5</v>
      </c>
      <c r="AF266" s="1">
        <f ca="1">_xlfn.CEILING.MATH(N266/Surge_Predicted_Impact!$C$94)*24/Surge_Predicted_Impact!$C$89*7/Surge_Predicted_Impact!$C$90</f>
        <v>5.25</v>
      </c>
      <c r="AG266" s="1">
        <f ca="1">_xlfn.CEILING.MATH(T266/Surge_Predicted_Impact!$C$95)*24/Surge_Predicted_Impact!$C$89*7/Surge_Predicted_Impact!$C$90</f>
        <v>5.25</v>
      </c>
      <c r="AH266" s="1">
        <f ca="1">_xlfn.CEILING.MATH(V266/Surge_Predicted_Impact!$C$96)*24/Surge_Predicted_Impact!$C$89*7/Surge_Predicted_Impact!$C$90</f>
        <v>5.25</v>
      </c>
      <c r="AI266" s="18">
        <f t="shared" ca="1" si="108"/>
        <v>26.25</v>
      </c>
      <c r="AJ266" s="41"/>
      <c r="AK266" s="23">
        <f ca="1">_xlfn.CEILING.MATH(G266/Surge_Predicted_Impact!$C$103)*24/Surge_Predicted_Impact!$C$100*7/Surge_Predicted_Impact!$C$101</f>
        <v>5.25</v>
      </c>
      <c r="AL266" s="23">
        <f ca="1">_xlfn.CEILING.MATH(R266/Surge_Predicted_Impact!$C$104)*24/Surge_Predicted_Impact!$C$100*7/Surge_Predicted_Impact!$C$101</f>
        <v>5.25</v>
      </c>
      <c r="AM266" s="23">
        <f ca="1">_xlfn.CEILING.MATH(N266/Surge_Predicted_Impact!$C$105)*24/Surge_Predicted_Impact!$C$100*7/Surge_Predicted_Impact!$C$101</f>
        <v>5.25</v>
      </c>
      <c r="AN266" s="23">
        <f ca="1">_xlfn.CEILING.MATH(T266/Surge_Predicted_Impact!$C$106)*24/Surge_Predicted_Impact!$C$100*7/Surge_Predicted_Impact!$C$101</f>
        <v>5.25</v>
      </c>
      <c r="AO266" s="23">
        <f ca="1">_xlfn.CEILING.MATH(V266/Surge_Predicted_Impact!$C$107)*24/Surge_Predicted_Impact!$C$100*7/Surge_Predicted_Impact!$C$101</f>
        <v>5.25</v>
      </c>
      <c r="AP266" s="1">
        <f t="shared" ca="1" si="109"/>
        <v>26.25</v>
      </c>
      <c r="AQ266" s="3"/>
      <c r="AR266" s="38">
        <f ca="1">G266/Surge_Predicted_Impact!$C$81</f>
        <v>2.2039776034199954E-4</v>
      </c>
      <c r="AS266" s="38">
        <f ca="1">$R266/Surge_Predicted_Impact!$C$82</f>
        <v>2.8789438630653576E-3</v>
      </c>
      <c r="AT266" s="38">
        <f t="shared" ca="1" si="110"/>
        <v>3.0993416234073572E-3</v>
      </c>
      <c r="AU266" s="38">
        <f ca="1">N266/Surge_Predicted_Impact!$C$83</f>
        <v>2.0128787599143886E-4</v>
      </c>
      <c r="AV266" s="38">
        <f ca="1">T266/Surge_Predicted_Impact!$C$84</f>
        <v>4.0374818415361491E-7</v>
      </c>
      <c r="AW266" s="38">
        <f ca="1">V266/Surge_Predicted_Impact!$C$85</f>
        <v>1.2773950224509475E-8</v>
      </c>
      <c r="AX266" s="38">
        <f t="shared" ca="1" si="111"/>
        <v>3.3010460215331739E-3</v>
      </c>
      <c r="AZ266" s="1">
        <f ca="1">(AE266-BA265)*Surge_Predicted_Impact!$C$124</f>
        <v>9.2098097652699482E-2</v>
      </c>
      <c r="BA266" s="1">
        <f ca="1">BA265*(1-1/Surge_Predicted_Impact!$C$125)+AZ266</f>
        <v>1.2901318870448903</v>
      </c>
      <c r="BB266" s="37">
        <f t="shared" ca="1" si="112"/>
        <v>11.79013188704489</v>
      </c>
      <c r="BC266" s="1">
        <f ca="1">(AF266-BD265)*Surge_Predicted_Impact!$C$124</f>
        <v>4.6051482825300132E-2</v>
      </c>
      <c r="BD266" s="1">
        <f ca="1">BD265*(1-1/Surge_Predicted_Impact!$C$125)+BC266</f>
        <v>0.64484236333314493</v>
      </c>
      <c r="BE266" s="37">
        <f t="shared" ca="1" si="113"/>
        <v>5.8948423633331446</v>
      </c>
      <c r="BF266" s="1">
        <f ca="1">(AI266-BG265)*Surge_Predicted_Impact!$C$124</f>
        <v>0.23025484355943776</v>
      </c>
      <c r="BG266" s="1">
        <f ca="1">BG265*(1-1/Surge_Predicted_Impact!$C$125)+BF266</f>
        <v>3.2244479416116492</v>
      </c>
      <c r="BH266" s="37">
        <f t="shared" ca="1" si="114"/>
        <v>29.47444794161165</v>
      </c>
      <c r="BJ266" s="1">
        <f ca="1">(AT266-BK265)*Surge_Predicted_Impact!$C$124</f>
        <v>1.4323426908415416E-5</v>
      </c>
      <c r="BK266" s="1">
        <f ca="1">BK265*(1-1/Surge_Predicted_Impact!$C$125)+BJ266</f>
        <v>1.5622510071481015E-3</v>
      </c>
      <c r="BL266" s="37">
        <f t="shared" ca="1" si="115"/>
        <v>4.6615926305554585E-3</v>
      </c>
      <c r="BM266" s="1">
        <f ca="1">(AU266-BN265)*Surge_Predicted_Impact!$C$124</f>
        <v>8.6809135109583264E-7</v>
      </c>
      <c r="BN266" s="1">
        <f ca="1">BN265*(1-1/Surge_Predicted_Impact!$C$125)+BM266</f>
        <v>1.071697793128189E-4</v>
      </c>
      <c r="BO266" s="37">
        <f t="shared" ca="1" si="116"/>
        <v>3.0845765530425773E-4</v>
      </c>
      <c r="BP266" s="1">
        <f ca="1">(AX266-AY265)*Surge_Predicted_Impact!$C$124</f>
        <v>3.3010460215331742E-5</v>
      </c>
      <c r="BQ266" s="1">
        <f ca="1">BQ265*(1-1/Surge_Predicted_Impact!$C$125)+BP266</f>
        <v>3.1862751343764723E-3</v>
      </c>
      <c r="BR266" s="1">
        <f t="shared" ca="1" si="117"/>
        <v>6.4873211559096462E-3</v>
      </c>
      <c r="BS266" s="1">
        <f ca="1">(AP266-AQ265)*Surge_Predicted_Impact!$C$124</f>
        <v>0.26250000000000001</v>
      </c>
      <c r="BT266" s="1">
        <f ca="1">BT265*(1-1/Surge_Predicted_Impact!$C$125)+BS266</f>
        <v>3.6765360635230042</v>
      </c>
      <c r="BU266" s="1">
        <f t="shared" ca="1" si="118"/>
        <v>29.926536063523002</v>
      </c>
      <c r="BW266" s="1">
        <f>Surge_Predicted_Impact!$C$112</f>
        <v>0</v>
      </c>
      <c r="BX266" s="1">
        <f>Surge_Predicted_Impact!$C$113</f>
        <v>0</v>
      </c>
      <c r="BY266" s="152">
        <f>Surge_Predicted_Impact!$C$114</f>
        <v>0</v>
      </c>
      <c r="BZ266" s="152">
        <f>Surge_Predicted_Impact!$C$115</f>
        <v>0</v>
      </c>
      <c r="CA266" s="152">
        <f t="shared" si="119"/>
        <v>0</v>
      </c>
      <c r="CB266" s="1">
        <f>Surge_Predicted_Impact!$C$117</f>
        <v>0</v>
      </c>
      <c r="CC266" s="1">
        <f>Surge_Predicted_Impact!$C$118</f>
        <v>0</v>
      </c>
      <c r="CD266" s="1">
        <f>Surge_Predicted_Impact!$C$119</f>
        <v>0</v>
      </c>
      <c r="CE266" s="1">
        <f t="shared" si="120"/>
        <v>0</v>
      </c>
      <c r="CF266" s="152">
        <f>Surge_Predicted_Impact!$C$120</f>
        <v>0</v>
      </c>
      <c r="CH266" s="1">
        <f ca="1">D266*Surge_Predicted_Impact!$C$135</f>
        <v>0.73061828015477459</v>
      </c>
      <c r="CI266" s="18">
        <f ca="1">(C266-C265)*Surge_Predicted_Impact!$C$135</f>
        <v>6.6530989715829492E-3</v>
      </c>
      <c r="CJ266" s="18">
        <f ca="1">CJ265*(1- 1/Surge_Predicted_Impact!$C$137)+CI266</f>
        <v>0.16822840999299751</v>
      </c>
      <c r="CK266" s="18">
        <f t="shared" ca="1" si="102"/>
        <v>0.16157531102141456</v>
      </c>
      <c r="CL266" s="1">
        <f ca="1">CJ266*(1-Surge_Predicted_Impact!$C$136)</f>
        <v>0.14299414849404787</v>
      </c>
      <c r="CM266" s="1">
        <f ca="1">CJ266*(1+Surge_Predicted_Impact!$C$136)</f>
        <v>0.19346267149194712</v>
      </c>
      <c r="CN266" s="1">
        <f ca="1">CI266/Surge_Predicted_Impact!$C$138</f>
        <v>1.3306197943165898E-3</v>
      </c>
      <c r="CO266" s="1">
        <f ca="1">CK266/Surge_Predicted_Impact!$C$140</f>
        <v>6.4630124408565828E-3</v>
      </c>
      <c r="CP266" s="1">
        <f t="shared" ca="1" si="103"/>
        <v>7.7936322351731726E-3</v>
      </c>
      <c r="CQ266" s="1">
        <f ca="1">CI266/(Surge_Predicted_Impact!$C$138 + Surge_Predicted_Impact!$C$139)</f>
        <v>1.1088498285971582E-3</v>
      </c>
      <c r="CR266" s="1">
        <f ca="1">CK266/(Surge_Predicted_Impact!$C$140 + Surge_Predicted_Impact!$C$141)</f>
        <v>6.2144350392851757E-3</v>
      </c>
      <c r="CS266" s="152">
        <f>Surge_Predicted_Impact!$C$151</f>
        <v>12000</v>
      </c>
      <c r="CT266" s="152"/>
      <c r="CU266" s="1">
        <f ca="1">Surge_Predicted_Impact!$C$146*(Calculation!E266-Calculation!H266)</f>
        <v>4.1166265005358839E-7</v>
      </c>
      <c r="CV266" s="1">
        <f ca="1">H265*1/Surge_Predicted_Impact!$C$60</f>
        <v>1.0079583347795808E-4</v>
      </c>
      <c r="CW266" s="1">
        <f ca="1">CV266*Surge_Predicted_Impact!$C$144+CU266</f>
        <v>5.4514543239514923E-6</v>
      </c>
      <c r="CX266" s="1">
        <f ca="1">CX265*(1-1/Surge_Predicted_Impact!$C$147)+CW265</f>
        <v>4.2003672556563815E-2</v>
      </c>
      <c r="CY266" s="1">
        <f ca="1">$CX266*(1-Surge_Predicted_Impact!$C$145)</f>
        <v>3.1502754417422861E-2</v>
      </c>
      <c r="CZ266" s="1">
        <f ca="1">$CX266*(1+Surge_Predicted_Impact!$C$145)</f>
        <v>5.2504590695704768E-2</v>
      </c>
      <c r="DA266" s="1">
        <f ca="1">CX266/Surge_Predicted_Impact!$C$148</f>
        <v>1.4001224185521272E-2</v>
      </c>
      <c r="DB266" s="152">
        <f>Surge_Predicted_Impact!$C$152</f>
        <v>0</v>
      </c>
    </row>
    <row r="267" spans="2:106" x14ac:dyDescent="0.25">
      <c r="B267" s="30">
        <f t="shared" si="104"/>
        <v>44156</v>
      </c>
      <c r="C267" s="18">
        <f ca="1">INDIRECT(_xlfn.CONCAT(EpidemiologicalModel_Selection!$C$2,"!",EpidemiologicalModel_Selection!$C$5,ROW()-1))</f>
        <v>73743.816358611526</v>
      </c>
      <c r="D267" s="18">
        <f ca="1">INDIRECT(_xlfn.CONCAT(EpidemiologicalModel_Selection!$C$2,"!",EpidemiologicalModel_Selection!$C$3,ROW()-1))</f>
        <v>6.8466590982492331E-2</v>
      </c>
      <c r="E267" s="37">
        <f ca="1">INDIRECT(_xlfn.CONCAT(EpidemiologicalModel_Selection!$C$2,"!",EpidemiologicalModel_Selection!$C$4,ROW()-1))</f>
        <v>6.2346496833924896E-4</v>
      </c>
      <c r="F267" s="37">
        <f ca="1">E267*Surge_Predicted_Impact!$D$53</f>
        <v>5.2869829315168314E-5</v>
      </c>
      <c r="G267" s="6">
        <f t="shared" ca="1" si="105"/>
        <v>6.196069273374529E-4</v>
      </c>
      <c r="H267" s="24">
        <f ca="1">H266*(1-1/Surge_Predicted_Impact!$C$60)+F267</f>
        <v>6.196069273374529E-4</v>
      </c>
      <c r="I267" s="24">
        <f ca="1">(1-Surge_Predicted_Impact!$C$68)*Calculation!O266</f>
        <v>5.2922076441299944E-5</v>
      </c>
      <c r="J267" s="24">
        <f ca="1">I267+(J266*(1-1/Surge_Predicted_Impact!$C$63))</f>
        <v>6.2495117633762267E-4</v>
      </c>
      <c r="K267" s="24">
        <f ca="1">(1/Surge_Predicted_Impact!$C$62)*Calculation!L266</f>
        <v>2.4805377093058799E-5</v>
      </c>
      <c r="L267" s="24">
        <f ca="1">M267+L266*(1-1/Surge_Predicted_Impact!$C$62)</f>
        <v>2.7884441171970362E-4</v>
      </c>
      <c r="M267" s="1">
        <f ca="1">E267*Surge_Predicted_Impact!$D$55</f>
        <v>5.9852636960567958E-6</v>
      </c>
      <c r="N267" s="6">
        <f ca="1">N266*(1-1/Surge_Predicted_Impact!$C$64)+K267</f>
        <v>3.7705916007807683E-4</v>
      </c>
      <c r="O267" s="24">
        <f ca="1">N266*1/Surge_Predicted_Impact!$C$64</f>
        <v>5.0321968997859716E-5</v>
      </c>
      <c r="P267" s="1">
        <f ca="1">E267*Surge_Predicted_Impact!$D$54</f>
        <v>4.089930192305473E-5</v>
      </c>
      <c r="Q267" s="1">
        <f ca="1">Q266*(1-1/Surge_Predicted_Impact!$C$61)+P267</f>
        <v>4.4914083684531427E-3</v>
      </c>
      <c r="R267" s="6">
        <f t="shared" ca="1" si="106"/>
        <v>5.3952039565104692E-3</v>
      </c>
      <c r="S267" s="1">
        <f ca="1">E267*Surge_Predicted_Impact!$D$56</f>
        <v>2.9926318480283981E-8</v>
      </c>
      <c r="T267" s="6">
        <f ca="1">T266*(1-1/Surge_Predicted_Impact!$C$65)+S267</f>
        <v>7.566730499567908E-7</v>
      </c>
      <c r="U267" s="1">
        <f ca="1">E267*Surge_Predicted_Impact!$D$57</f>
        <v>4.7882109568454369E-8</v>
      </c>
      <c r="V267" s="6">
        <f ca="1">U266*(1-1/Surge_Predicted_Impact!$C$66)+U267</f>
        <v>4.7882109568454369E-8</v>
      </c>
      <c r="W267" s="5">
        <f>Surge_Predicted_Impact!$C$72</f>
        <v>0</v>
      </c>
      <c r="X267" s="160">
        <f>Surge_Predicted_Impact!$C$73</f>
        <v>0</v>
      </c>
      <c r="Y267" s="5">
        <f>Surge_Predicted_Impact!$C$74</f>
        <v>0</v>
      </c>
      <c r="Z267" s="5">
        <f>Surge_Predicted_Impact!$C$75</f>
        <v>0</v>
      </c>
      <c r="AA267" s="5">
        <f>Surge_Predicted_Impact!$C$76</f>
        <v>0</v>
      </c>
      <c r="AC267" s="18">
        <f ca="1">_xlfn.CEILING.MATH(G267/Surge_Predicted_Impact!$C$92)*(24/Surge_Predicted_Impact!$C$89)*(7/Surge_Predicted_Impact!$C$90)</f>
        <v>5.25</v>
      </c>
      <c r="AD267" s="18">
        <f ca="1">_xlfn.CEILING.MATH(R267/Surge_Predicted_Impact!$C$93)*(24/Surge_Predicted_Impact!$C$89)*(7/Surge_Predicted_Impact!$C$90)</f>
        <v>5.25</v>
      </c>
      <c r="AE267" s="1">
        <f t="shared" ca="1" si="107"/>
        <v>10.5</v>
      </c>
      <c r="AF267" s="1">
        <f ca="1">_xlfn.CEILING.MATH(N267/Surge_Predicted_Impact!$C$94)*24/Surge_Predicted_Impact!$C$89*7/Surge_Predicted_Impact!$C$90</f>
        <v>5.25</v>
      </c>
      <c r="AG267" s="1">
        <f ca="1">_xlfn.CEILING.MATH(T267/Surge_Predicted_Impact!$C$95)*24/Surge_Predicted_Impact!$C$89*7/Surge_Predicted_Impact!$C$90</f>
        <v>5.25</v>
      </c>
      <c r="AH267" s="1">
        <f ca="1">_xlfn.CEILING.MATH(V267/Surge_Predicted_Impact!$C$96)*24/Surge_Predicted_Impact!$C$89*7/Surge_Predicted_Impact!$C$90</f>
        <v>5.25</v>
      </c>
      <c r="AI267" s="18">
        <f t="shared" ca="1" si="108"/>
        <v>26.25</v>
      </c>
      <c r="AJ267" s="41"/>
      <c r="AK267" s="23">
        <f ca="1">_xlfn.CEILING.MATH(G267/Surge_Predicted_Impact!$C$103)*24/Surge_Predicted_Impact!$C$100*7/Surge_Predicted_Impact!$C$101</f>
        <v>5.25</v>
      </c>
      <c r="AL267" s="23">
        <f ca="1">_xlfn.CEILING.MATH(R267/Surge_Predicted_Impact!$C$104)*24/Surge_Predicted_Impact!$C$100*7/Surge_Predicted_Impact!$C$101</f>
        <v>5.25</v>
      </c>
      <c r="AM267" s="23">
        <f ca="1">_xlfn.CEILING.MATH(N267/Surge_Predicted_Impact!$C$105)*24/Surge_Predicted_Impact!$C$100*7/Surge_Predicted_Impact!$C$101</f>
        <v>5.25</v>
      </c>
      <c r="AN267" s="23">
        <f ca="1">_xlfn.CEILING.MATH(T267/Surge_Predicted_Impact!$C$106)*24/Surge_Predicted_Impact!$C$100*7/Surge_Predicted_Impact!$C$101</f>
        <v>5.25</v>
      </c>
      <c r="AO267" s="23">
        <f ca="1">_xlfn.CEILING.MATH(V267/Surge_Predicted_Impact!$C$107)*24/Surge_Predicted_Impact!$C$100*7/Surge_Predicted_Impact!$C$101</f>
        <v>5.25</v>
      </c>
      <c r="AP267" s="1">
        <f t="shared" ca="1" si="109"/>
        <v>26.25</v>
      </c>
      <c r="AQ267" s="3"/>
      <c r="AR267" s="38">
        <f ca="1">G267/Surge_Predicted_Impact!$C$81</f>
        <v>2.0653564244581764E-4</v>
      </c>
      <c r="AS267" s="38">
        <f ca="1">$R267/Surge_Predicted_Impact!$C$82</f>
        <v>2.6976019782552346E-3</v>
      </c>
      <c r="AT267" s="38">
        <f t="shared" ca="1" si="110"/>
        <v>2.9041376207010524E-3</v>
      </c>
      <c r="AU267" s="38">
        <f ca="1">N267/Surge_Predicted_Impact!$C$83</f>
        <v>1.8852958003903842E-4</v>
      </c>
      <c r="AV267" s="38">
        <f ca="1">T267/Surge_Predicted_Impact!$C$84</f>
        <v>3.783365249783954E-7</v>
      </c>
      <c r="AW267" s="38">
        <f ca="1">V267/Surge_Predicted_Impact!$C$85</f>
        <v>1.1970527392113592E-8</v>
      </c>
      <c r="AX267" s="38">
        <f t="shared" ca="1" si="111"/>
        <v>3.093057507792461E-3</v>
      </c>
      <c r="AZ267" s="1">
        <f ca="1">(AE267-BA266)*Surge_Predicted_Impact!$C$124</f>
        <v>9.2098681129551108E-2</v>
      </c>
      <c r="BA267" s="1">
        <f ca="1">BA266*(1-1/Surge_Predicted_Impact!$C$125)+AZ267</f>
        <v>1.2900782905283781</v>
      </c>
      <c r="BB267" s="37">
        <f t="shared" ca="1" si="112"/>
        <v>11.790078290528378</v>
      </c>
      <c r="BC267" s="1">
        <f ca="1">(AF267-BD266)*Surge_Predicted_Impact!$C$124</f>
        <v>4.6051576366668553E-2</v>
      </c>
      <c r="BD267" s="1">
        <f ca="1">BD266*(1-1/Surge_Predicted_Impact!$C$125)+BC267</f>
        <v>0.64483377089030314</v>
      </c>
      <c r="BE267" s="37">
        <f t="shared" ca="1" si="113"/>
        <v>5.8948337708903029</v>
      </c>
      <c r="BF267" s="1">
        <f ca="1">(AI267-BG266)*Surge_Predicted_Impact!$C$124</f>
        <v>0.23025552058388349</v>
      </c>
      <c r="BG267" s="1">
        <f ca="1">BG266*(1-1/Surge_Predicted_Impact!$C$125)+BF267</f>
        <v>3.2243857520804151</v>
      </c>
      <c r="BH267" s="37">
        <f t="shared" ca="1" si="114"/>
        <v>29.474385752080416</v>
      </c>
      <c r="BJ267" s="1">
        <f ca="1">(AT267-BK266)*Surge_Predicted_Impact!$C$124</f>
        <v>1.3418866135529508E-5</v>
      </c>
      <c r="BK267" s="1">
        <f ca="1">BK266*(1-1/Surge_Predicted_Impact!$C$125)+BJ267</f>
        <v>1.4640805156301952E-3</v>
      </c>
      <c r="BL267" s="37">
        <f t="shared" ca="1" si="115"/>
        <v>4.3682181363312476E-3</v>
      </c>
      <c r="BM267" s="1">
        <f ca="1">(AU267-BN266)*Surge_Predicted_Impact!$C$124</f>
        <v>8.1359800726219524E-7</v>
      </c>
      <c r="BN267" s="1">
        <f ca="1">BN266*(1-1/Surge_Predicted_Impact!$C$125)+BM267</f>
        <v>1.0032839308345117E-4</v>
      </c>
      <c r="BO267" s="37">
        <f t="shared" ca="1" si="116"/>
        <v>2.888579731224896E-4</v>
      </c>
      <c r="BP267" s="1">
        <f ca="1">(AX267-AY266)*Surge_Predicted_Impact!$C$124</f>
        <v>3.0930575077924609E-5</v>
      </c>
      <c r="BQ267" s="1">
        <f ca="1">BQ266*(1-1/Surge_Predicted_Impact!$C$125)+BP267</f>
        <v>2.9896146284275065E-3</v>
      </c>
      <c r="BR267" s="1">
        <f t="shared" ca="1" si="117"/>
        <v>6.0826721362199675E-3</v>
      </c>
      <c r="BS267" s="1">
        <f ca="1">(AP267-AQ266)*Surge_Predicted_Impact!$C$124</f>
        <v>0.26250000000000001</v>
      </c>
      <c r="BT267" s="1">
        <f ca="1">BT266*(1-1/Surge_Predicted_Impact!$C$125)+BS267</f>
        <v>3.6764263446999328</v>
      </c>
      <c r="BU267" s="1">
        <f t="shared" ca="1" si="118"/>
        <v>29.926426344699934</v>
      </c>
      <c r="BW267" s="1">
        <f>Surge_Predicted_Impact!$C$112</f>
        <v>0</v>
      </c>
      <c r="BX267" s="1">
        <f>Surge_Predicted_Impact!$C$113</f>
        <v>0</v>
      </c>
      <c r="BY267" s="152">
        <f>Surge_Predicted_Impact!$C$114</f>
        <v>0</v>
      </c>
      <c r="BZ267" s="152">
        <f>Surge_Predicted_Impact!$C$115</f>
        <v>0</v>
      </c>
      <c r="CA267" s="152">
        <f t="shared" si="119"/>
        <v>0</v>
      </c>
      <c r="CB267" s="1">
        <f>Surge_Predicted_Impact!$C$117</f>
        <v>0</v>
      </c>
      <c r="CC267" s="1">
        <f>Surge_Predicted_Impact!$C$118</f>
        <v>0</v>
      </c>
      <c r="CD267" s="1">
        <f>Surge_Predicted_Impact!$C$119</f>
        <v>0</v>
      </c>
      <c r="CE267" s="1">
        <f t="shared" si="120"/>
        <v>0</v>
      </c>
      <c r="CF267" s="152">
        <f>Surge_Predicted_Impact!$C$120</f>
        <v>0</v>
      </c>
      <c r="CH267" s="1">
        <f ca="1">D267*Surge_Predicted_Impact!$C$135</f>
        <v>0.68466590982492326</v>
      </c>
      <c r="CI267" s="18">
        <f ca="1">(C267-C266)*Surge_Predicted_Impact!$C$135</f>
        <v>6.234649772522971E-3</v>
      </c>
      <c r="CJ267" s="18">
        <f ca="1">CJ266*(1- 1/Surge_Predicted_Impact!$C$137)+CI267</f>
        <v>0.15764021876622072</v>
      </c>
      <c r="CK267" s="18">
        <f t="shared" ca="1" si="102"/>
        <v>0.15140556899369775</v>
      </c>
      <c r="CL267" s="1">
        <f ca="1">CJ267*(1-Surge_Predicted_Impact!$C$136)</f>
        <v>0.13399418595128762</v>
      </c>
      <c r="CM267" s="1">
        <f ca="1">CJ267*(1+Surge_Predicted_Impact!$C$136)</f>
        <v>0.18128625158115383</v>
      </c>
      <c r="CN267" s="1">
        <f ca="1">CI267/Surge_Predicted_Impact!$C$138</f>
        <v>1.2469299545045942E-3</v>
      </c>
      <c r="CO267" s="1">
        <f ca="1">CK267/Surge_Predicted_Impact!$C$140</f>
        <v>6.0562227597479104E-3</v>
      </c>
      <c r="CP267" s="1">
        <f t="shared" ca="1" si="103"/>
        <v>7.3031527142525046E-3</v>
      </c>
      <c r="CQ267" s="1">
        <f ca="1">CI267/(Surge_Predicted_Impact!$C$138 + Surge_Predicted_Impact!$C$139)</f>
        <v>1.0391082954204951E-3</v>
      </c>
      <c r="CR267" s="1">
        <f ca="1">CK267/(Surge_Predicted_Impact!$C$140 + Surge_Predicted_Impact!$C$141)</f>
        <v>5.8232911151422217E-3</v>
      </c>
      <c r="CS267" s="152">
        <f>Surge_Predicted_Impact!$C$151</f>
        <v>12000</v>
      </c>
      <c r="CT267" s="152"/>
      <c r="CU267" s="1">
        <f ca="1">Surge_Predicted_Impact!$C$146*(Calculation!E267-Calculation!H267)</f>
        <v>3.8580410017960637E-7</v>
      </c>
      <c r="CV267" s="1">
        <f ca="1">H266*1/Surge_Predicted_Impact!$C$60</f>
        <v>9.4456183003714089E-5</v>
      </c>
      <c r="CW267" s="1">
        <f ca="1">CV267*Surge_Predicted_Impact!$C$144+CU267</f>
        <v>5.108613250365311E-6</v>
      </c>
      <c r="CX267" s="1">
        <f ca="1">CX266*(1-1/Surge_Predicted_Impact!$C$147)+CW266</f>
        <v>3.9908940383059574E-2</v>
      </c>
      <c r="CY267" s="1">
        <f ca="1">$CX267*(1-Surge_Predicted_Impact!$C$145)</f>
        <v>2.9931705287294681E-2</v>
      </c>
      <c r="CZ267" s="1">
        <f ca="1">$CX267*(1+Surge_Predicted_Impact!$C$145)</f>
        <v>4.9886175478824471E-2</v>
      </c>
      <c r="DA267" s="1">
        <f ca="1">CX267/Surge_Predicted_Impact!$C$148</f>
        <v>1.3302980127686525E-2</v>
      </c>
      <c r="DB267" s="152">
        <f>Surge_Predicted_Impact!$C$152</f>
        <v>0</v>
      </c>
    </row>
    <row r="268" spans="2:106" x14ac:dyDescent="0.25">
      <c r="B268" s="30">
        <f t="shared" si="104"/>
        <v>44157</v>
      </c>
      <c r="C268" s="18">
        <f ca="1">INDIRECT(_xlfn.CONCAT(EpidemiologicalModel_Selection!$C$2,"!",EpidemiologicalModel_Selection!$C$5,ROW()-1))</f>
        <v>73743.816942863428</v>
      </c>
      <c r="D268" s="18">
        <f ca="1">INDIRECT(_xlfn.CONCAT(EpidemiologicalModel_Selection!$C$2,"!",EpidemiologicalModel_Selection!$C$3,ROW()-1))</f>
        <v>6.4160372088989226E-2</v>
      </c>
      <c r="E268" s="37">
        <f ca="1">INDIRECT(_xlfn.CONCAT(EpidemiologicalModel_Selection!$C$2,"!",EpidemiologicalModel_Selection!$C$4,ROW()-1))</f>
        <v>5.8425189108675109E-4</v>
      </c>
      <c r="F268" s="37">
        <f ca="1">E268*Surge_Predicted_Impact!$D$53</f>
        <v>4.954456036415649E-5</v>
      </c>
      <c r="G268" s="6">
        <f t="shared" ca="1" si="105"/>
        <v>5.806362123676875E-4</v>
      </c>
      <c r="H268" s="24">
        <f ca="1">H267*(1-1/Surge_Predicted_Impact!$C$60)+F268</f>
        <v>5.806362123676875E-4</v>
      </c>
      <c r="I268" s="24">
        <f ca="1">(1-Surge_Predicted_Impact!$C$68)*Calculation!O267</f>
        <v>4.9567139462891818E-5</v>
      </c>
      <c r="J268" s="24">
        <f ca="1">I268+(J267*(1-1/Surge_Predicted_Impact!$C$63))</f>
        <v>5.8523957632371129E-4</v>
      </c>
      <c r="K268" s="24">
        <f ca="1">(1/Surge_Predicted_Impact!$C$62)*Calculation!L267</f>
        <v>2.3237034309975299E-5</v>
      </c>
      <c r="L268" s="24">
        <f ca="1">M268+L267*(1-1/Surge_Predicted_Impact!$C$62)</f>
        <v>2.612161955641611E-4</v>
      </c>
      <c r="M268" s="1">
        <f ca="1">E268*Surge_Predicted_Impact!$D$55</f>
        <v>5.608818154432816E-6</v>
      </c>
      <c r="N268" s="6">
        <f ca="1">N267*(1-1/Surge_Predicted_Impact!$C$64)+K268</f>
        <v>3.5316379937829249E-4</v>
      </c>
      <c r="O268" s="24">
        <f ca="1">N267*1/Surge_Predicted_Impact!$C$64</f>
        <v>4.7132395009759604E-5</v>
      </c>
      <c r="P268" s="1">
        <f ca="1">E268*Surge_Predicted_Impact!$D$54</f>
        <v>3.8326924055290868E-5</v>
      </c>
      <c r="Q268" s="1">
        <f ca="1">Q267*(1-1/Surge_Predicted_Impact!$C$61)+P268</f>
        <v>4.2089204090474943E-3</v>
      </c>
      <c r="R268" s="6">
        <f t="shared" ca="1" si="106"/>
        <v>5.0553761809353668E-3</v>
      </c>
      <c r="S268" s="1">
        <f ca="1">E268*Surge_Predicted_Impact!$D$56</f>
        <v>2.8044090772164081E-8</v>
      </c>
      <c r="T268" s="6">
        <f ca="1">T267*(1-1/Surge_Predicted_Impact!$C$65)+S268</f>
        <v>7.0904983573327584E-7</v>
      </c>
      <c r="U268" s="1">
        <f ca="1">E268*Surge_Predicted_Impact!$D$57</f>
        <v>4.4870545235462529E-8</v>
      </c>
      <c r="V268" s="6">
        <f ca="1">U267*(1-1/Surge_Predicted_Impact!$C$66)+U268</f>
        <v>4.4870545235462529E-8</v>
      </c>
      <c r="W268" s="5">
        <f>Surge_Predicted_Impact!$C$72</f>
        <v>0</v>
      </c>
      <c r="X268" s="160">
        <f>Surge_Predicted_Impact!$C$73</f>
        <v>0</v>
      </c>
      <c r="Y268" s="5">
        <f>Surge_Predicted_Impact!$C$74</f>
        <v>0</v>
      </c>
      <c r="Z268" s="5">
        <f>Surge_Predicted_Impact!$C$75</f>
        <v>0</v>
      </c>
      <c r="AA268" s="5">
        <f>Surge_Predicted_Impact!$C$76</f>
        <v>0</v>
      </c>
      <c r="AC268" s="18">
        <f ca="1">_xlfn.CEILING.MATH(G268/Surge_Predicted_Impact!$C$92)*(24/Surge_Predicted_Impact!$C$89)*(7/Surge_Predicted_Impact!$C$90)</f>
        <v>5.25</v>
      </c>
      <c r="AD268" s="18">
        <f ca="1">_xlfn.CEILING.MATH(R268/Surge_Predicted_Impact!$C$93)*(24/Surge_Predicted_Impact!$C$89)*(7/Surge_Predicted_Impact!$C$90)</f>
        <v>5.25</v>
      </c>
      <c r="AE268" s="1">
        <f t="shared" ca="1" si="107"/>
        <v>10.5</v>
      </c>
      <c r="AF268" s="1">
        <f ca="1">_xlfn.CEILING.MATH(N268/Surge_Predicted_Impact!$C$94)*24/Surge_Predicted_Impact!$C$89*7/Surge_Predicted_Impact!$C$90</f>
        <v>5.25</v>
      </c>
      <c r="AG268" s="1">
        <f ca="1">_xlfn.CEILING.MATH(T268/Surge_Predicted_Impact!$C$95)*24/Surge_Predicted_Impact!$C$89*7/Surge_Predicted_Impact!$C$90</f>
        <v>5.25</v>
      </c>
      <c r="AH268" s="1">
        <f ca="1">_xlfn.CEILING.MATH(V268/Surge_Predicted_Impact!$C$96)*24/Surge_Predicted_Impact!$C$89*7/Surge_Predicted_Impact!$C$90</f>
        <v>5.25</v>
      </c>
      <c r="AI268" s="18">
        <f t="shared" ca="1" si="108"/>
        <v>26.25</v>
      </c>
      <c r="AJ268" s="41"/>
      <c r="AK268" s="23">
        <f ca="1">_xlfn.CEILING.MATH(G268/Surge_Predicted_Impact!$C$103)*24/Surge_Predicted_Impact!$C$100*7/Surge_Predicted_Impact!$C$101</f>
        <v>5.25</v>
      </c>
      <c r="AL268" s="23">
        <f ca="1">_xlfn.CEILING.MATH(R268/Surge_Predicted_Impact!$C$104)*24/Surge_Predicted_Impact!$C$100*7/Surge_Predicted_Impact!$C$101</f>
        <v>5.25</v>
      </c>
      <c r="AM268" s="23">
        <f ca="1">_xlfn.CEILING.MATH(N268/Surge_Predicted_Impact!$C$105)*24/Surge_Predicted_Impact!$C$100*7/Surge_Predicted_Impact!$C$101</f>
        <v>5.25</v>
      </c>
      <c r="AN268" s="23">
        <f ca="1">_xlfn.CEILING.MATH(T268/Surge_Predicted_Impact!$C$106)*24/Surge_Predicted_Impact!$C$100*7/Surge_Predicted_Impact!$C$101</f>
        <v>5.25</v>
      </c>
      <c r="AO268" s="23">
        <f ca="1">_xlfn.CEILING.MATH(V268/Surge_Predicted_Impact!$C$107)*24/Surge_Predicted_Impact!$C$100*7/Surge_Predicted_Impact!$C$101</f>
        <v>5.25</v>
      </c>
      <c r="AP268" s="1">
        <f t="shared" ca="1" si="109"/>
        <v>26.25</v>
      </c>
      <c r="AQ268" s="3"/>
      <c r="AR268" s="38">
        <f ca="1">G268/Surge_Predicted_Impact!$C$81</f>
        <v>1.935454041225625E-4</v>
      </c>
      <c r="AS268" s="38">
        <f ca="1">$R268/Surge_Predicted_Impact!$C$82</f>
        <v>2.5276880904676834E-3</v>
      </c>
      <c r="AT268" s="38">
        <f t="shared" ca="1" si="110"/>
        <v>2.7212334945902459E-3</v>
      </c>
      <c r="AU268" s="38">
        <f ca="1">N268/Surge_Predicted_Impact!$C$83</f>
        <v>1.7658189968914624E-4</v>
      </c>
      <c r="AV268" s="38">
        <f ca="1">T268/Surge_Predicted_Impact!$C$84</f>
        <v>3.5452491786663792E-7</v>
      </c>
      <c r="AW268" s="38">
        <f ca="1">V268/Surge_Predicted_Impact!$C$85</f>
        <v>1.1217636308865632E-8</v>
      </c>
      <c r="AX268" s="38">
        <f t="shared" ca="1" si="111"/>
        <v>2.8981811368335676E-3</v>
      </c>
      <c r="AZ268" s="1">
        <f ca="1">(AE268-BA267)*Surge_Predicted_Impact!$C$124</f>
        <v>9.2099217094716232E-2</v>
      </c>
      <c r="BA268" s="1">
        <f ca="1">BA267*(1-1/Surge_Predicted_Impact!$C$125)+AZ268</f>
        <v>1.2900290582996388</v>
      </c>
      <c r="BB268" s="37">
        <f t="shared" ca="1" si="112"/>
        <v>11.790029058299639</v>
      </c>
      <c r="BC268" s="1">
        <f ca="1">(AF268-BD267)*Surge_Predicted_Impact!$C$124</f>
        <v>4.6051662291096973E-2</v>
      </c>
      <c r="BD268" s="1">
        <f ca="1">BD267*(1-1/Surge_Predicted_Impact!$C$125)+BC268</f>
        <v>0.64482587811780712</v>
      </c>
      <c r="BE268" s="37">
        <f t="shared" ca="1" si="113"/>
        <v>5.8948258781178069</v>
      </c>
      <c r="BF268" s="1">
        <f ca="1">(AI268-BG267)*Surge_Predicted_Impact!$C$124</f>
        <v>0.23025614247919585</v>
      </c>
      <c r="BG268" s="1">
        <f ca="1">BG267*(1-1/Surge_Predicted_Impact!$C$125)+BF268</f>
        <v>3.2243286265538669</v>
      </c>
      <c r="BH268" s="37">
        <f t="shared" ca="1" si="114"/>
        <v>29.474328626553866</v>
      </c>
      <c r="BJ268" s="1">
        <f ca="1">(AT268-BK267)*Surge_Predicted_Impact!$C$124</f>
        <v>1.2571529789600508E-5</v>
      </c>
      <c r="BK268" s="1">
        <f ca="1">BK267*(1-1/Surge_Predicted_Impact!$C$125)+BJ268</f>
        <v>1.3720748657319246E-3</v>
      </c>
      <c r="BL268" s="37">
        <f t="shared" ca="1" si="115"/>
        <v>4.09330836032217E-3</v>
      </c>
      <c r="BM268" s="1">
        <f ca="1">(AU268-BN267)*Surge_Predicted_Impact!$C$124</f>
        <v>7.6253506605695073E-7</v>
      </c>
      <c r="BN268" s="1">
        <f ca="1">BN267*(1-1/Surge_Predicted_Impact!$C$125)+BM268</f>
        <v>9.3924614357833043E-5</v>
      </c>
      <c r="BO268" s="37">
        <f t="shared" ca="1" si="116"/>
        <v>2.705065140469793E-4</v>
      </c>
      <c r="BP268" s="1">
        <f ca="1">(AX268-AY267)*Surge_Predicted_Impact!$C$124</f>
        <v>2.8981811368335676E-5</v>
      </c>
      <c r="BQ268" s="1">
        <f ca="1">BQ267*(1-1/Surge_Predicted_Impact!$C$125)+BP268</f>
        <v>2.805052537765306E-3</v>
      </c>
      <c r="BR268" s="1">
        <f t="shared" ca="1" si="117"/>
        <v>5.7032336745988736E-3</v>
      </c>
      <c r="BS268" s="1">
        <f ca="1">(AP268-AQ267)*Surge_Predicted_Impact!$C$124</f>
        <v>0.26250000000000001</v>
      </c>
      <c r="BT268" s="1">
        <f ca="1">BT267*(1-1/Surge_Predicted_Impact!$C$125)+BS268</f>
        <v>3.6763244629356522</v>
      </c>
      <c r="BU268" s="1">
        <f t="shared" ca="1" si="118"/>
        <v>29.926324462935654</v>
      </c>
      <c r="BW268" s="1">
        <f>Surge_Predicted_Impact!$C$112</f>
        <v>0</v>
      </c>
      <c r="BX268" s="1">
        <f>Surge_Predicted_Impact!$C$113</f>
        <v>0</v>
      </c>
      <c r="BY268" s="152">
        <f>Surge_Predicted_Impact!$C$114</f>
        <v>0</v>
      </c>
      <c r="BZ268" s="152">
        <f>Surge_Predicted_Impact!$C$115</f>
        <v>0</v>
      </c>
      <c r="CA268" s="152">
        <f t="shared" si="119"/>
        <v>0</v>
      </c>
      <c r="CB268" s="1">
        <f>Surge_Predicted_Impact!$C$117</f>
        <v>0</v>
      </c>
      <c r="CC268" s="1">
        <f>Surge_Predicted_Impact!$C$118</f>
        <v>0</v>
      </c>
      <c r="CD268" s="1">
        <f>Surge_Predicted_Impact!$C$119</f>
        <v>0</v>
      </c>
      <c r="CE268" s="1">
        <f t="shared" si="120"/>
        <v>0</v>
      </c>
      <c r="CF268" s="152">
        <f>Surge_Predicted_Impact!$C$120</f>
        <v>0</v>
      </c>
      <c r="CH268" s="1">
        <f ca="1">D268*Surge_Predicted_Impact!$C$135</f>
        <v>0.64160372088989226</v>
      </c>
      <c r="CI268" s="18">
        <f ca="1">(C268-C267)*Surge_Predicted_Impact!$C$135</f>
        <v>5.8425190218258649E-3</v>
      </c>
      <c r="CJ268" s="18">
        <f ca="1">CJ267*(1- 1/Surge_Predicted_Impact!$C$137)+CI268</f>
        <v>0.14771871591142452</v>
      </c>
      <c r="CK268" s="18">
        <f t="shared" ca="1" si="102"/>
        <v>0.14187619688959865</v>
      </c>
      <c r="CL268" s="1">
        <f ca="1">CJ268*(1-Surge_Predicted_Impact!$C$136)</f>
        <v>0.12556090852471083</v>
      </c>
      <c r="CM268" s="1">
        <f ca="1">CJ268*(1+Surge_Predicted_Impact!$C$136)</f>
        <v>0.16987652329813818</v>
      </c>
      <c r="CN268" s="1">
        <f ca="1">CI268/Surge_Predicted_Impact!$C$138</f>
        <v>1.168503804365173E-3</v>
      </c>
      <c r="CO268" s="1">
        <f ca="1">CK268/Surge_Predicted_Impact!$C$140</f>
        <v>5.6750478755839464E-3</v>
      </c>
      <c r="CP268" s="1">
        <f t="shared" ca="1" si="103"/>
        <v>6.8435516799491194E-3</v>
      </c>
      <c r="CQ268" s="1">
        <f ca="1">CI268/(Surge_Predicted_Impact!$C$138 + Surge_Predicted_Impact!$C$139)</f>
        <v>9.7375317030431085E-4</v>
      </c>
      <c r="CR268" s="1">
        <f ca="1">CK268/(Surge_Predicted_Impact!$C$140 + Surge_Predicted_Impact!$C$141)</f>
        <v>5.4567768034461022E-3</v>
      </c>
      <c r="CS268" s="152">
        <f>Surge_Predicted_Impact!$C$151</f>
        <v>12000</v>
      </c>
      <c r="CT268" s="152"/>
      <c r="CU268" s="1">
        <f ca="1">Surge_Predicted_Impact!$C$146*(Calculation!E268-Calculation!H268)</f>
        <v>3.615678719063589E-7</v>
      </c>
      <c r="CV268" s="1">
        <f ca="1">H267*1/Surge_Predicted_Impact!$C$60</f>
        <v>8.8515275333921842E-5</v>
      </c>
      <c r="CW268" s="1">
        <f ca="1">CV268*Surge_Predicted_Impact!$C$144+CU268</f>
        <v>4.7873316386024519E-6</v>
      </c>
      <c r="CX268" s="1">
        <f ca="1">CX267*(1-1/Surge_Predicted_Impact!$C$147)+CW267</f>
        <v>3.7918601977156956E-2</v>
      </c>
      <c r="CY268" s="1">
        <f ca="1">$CX268*(1-Surge_Predicted_Impact!$C$145)</f>
        <v>2.8438951482867715E-2</v>
      </c>
      <c r="CZ268" s="1">
        <f ca="1">$CX268*(1+Surge_Predicted_Impact!$C$145)</f>
        <v>4.7398252471446196E-2</v>
      </c>
      <c r="DA268" s="1">
        <f ca="1">CX268/Surge_Predicted_Impact!$C$148</f>
        <v>1.2639533992385652E-2</v>
      </c>
      <c r="DB268" s="152">
        <f>Surge_Predicted_Impact!$C$152</f>
        <v>0</v>
      </c>
    </row>
    <row r="269" spans="2:106" x14ac:dyDescent="0.25">
      <c r="B269" s="30">
        <f t="shared" si="104"/>
        <v>44158</v>
      </c>
      <c r="C269" s="18">
        <f ca="1">INDIRECT(_xlfn.CONCAT(EpidemiologicalModel_Selection!$C$2,"!",EpidemiologicalModel_Selection!$C$5,ROW()-1))</f>
        <v>73743.817490368558</v>
      </c>
      <c r="D269" s="18">
        <f ca="1">INDIRECT(_xlfn.CONCAT(EpidemiologicalModel_Selection!$C$2,"!",EpidemiologicalModel_Selection!$C$3,ROW()-1))</f>
        <v>6.012499351098699E-2</v>
      </c>
      <c r="E269" s="37">
        <f ca="1">INDIRECT(_xlfn.CONCAT(EpidemiologicalModel_Selection!$C$2,"!",EpidemiologicalModel_Selection!$C$4,ROW()-1))</f>
        <v>5.4750514245824886E-4</v>
      </c>
      <c r="F269" s="37">
        <f ca="1">E269*Surge_Predicted_Impact!$D$53</f>
        <v>4.6428436080459507E-5</v>
      </c>
      <c r="G269" s="6">
        <f t="shared" ca="1" si="105"/>
        <v>5.4411661810990601E-4</v>
      </c>
      <c r="H269" s="24">
        <f ca="1">H268*(1-1/Surge_Predicted_Impact!$C$60)+F269</f>
        <v>5.4411661810990601E-4</v>
      </c>
      <c r="I269" s="24">
        <f ca="1">(1-Surge_Predicted_Impact!$C$68)*Calculation!O268</f>
        <v>4.6425409084613207E-5</v>
      </c>
      <c r="J269" s="24">
        <f ca="1">I269+(J268*(1-1/Surge_Predicted_Impact!$C$63))</f>
        <v>5.4805933164779434E-4</v>
      </c>
      <c r="K269" s="24">
        <f ca="1">(1/Surge_Predicted_Impact!$C$62)*Calculation!L268</f>
        <v>2.1768016297013424E-5</v>
      </c>
      <c r="L269" s="24">
        <f ca="1">M269+L268*(1-1/Surge_Predicted_Impact!$C$62)</f>
        <v>2.4470422863474687E-4</v>
      </c>
      <c r="M269" s="1">
        <f ca="1">E269*Surge_Predicted_Impact!$D$55</f>
        <v>5.2560493675991947E-6</v>
      </c>
      <c r="N269" s="6">
        <f ca="1">N268*(1-1/Surge_Predicted_Impact!$C$64)+K269</f>
        <v>3.3078634075301935E-4</v>
      </c>
      <c r="O269" s="24">
        <f ca="1">N268*1/Surge_Predicted_Impact!$C$64</f>
        <v>4.4145474922286561E-5</v>
      </c>
      <c r="P269" s="1">
        <f ca="1">E269*Surge_Predicted_Impact!$D$54</f>
        <v>3.5916337345261121E-5</v>
      </c>
      <c r="Q269" s="1">
        <f ca="1">Q268*(1-1/Surge_Predicted_Impact!$C$61)+P269</f>
        <v>3.944199574317935E-3</v>
      </c>
      <c r="R269" s="6">
        <f t="shared" ca="1" si="106"/>
        <v>4.736963134600476E-3</v>
      </c>
      <c r="S269" s="1">
        <f ca="1">E269*Surge_Predicted_Impact!$D$56</f>
        <v>2.6280246837995973E-8</v>
      </c>
      <c r="T269" s="6">
        <f ca="1">T268*(1-1/Surge_Predicted_Impact!$C$65)+S269</f>
        <v>6.6442509899794418E-7</v>
      </c>
      <c r="U269" s="1">
        <f ca="1">E269*Surge_Predicted_Impact!$D$57</f>
        <v>4.2048394940793552E-8</v>
      </c>
      <c r="V269" s="6">
        <f ca="1">U268*(1-1/Surge_Predicted_Impact!$C$66)+U269</f>
        <v>4.2048394940793552E-8</v>
      </c>
      <c r="W269" s="5">
        <f>Surge_Predicted_Impact!$C$72</f>
        <v>0</v>
      </c>
      <c r="X269" s="160">
        <f>Surge_Predicted_Impact!$C$73</f>
        <v>0</v>
      </c>
      <c r="Y269" s="5">
        <f>Surge_Predicted_Impact!$C$74</f>
        <v>0</v>
      </c>
      <c r="Z269" s="5">
        <f>Surge_Predicted_Impact!$C$75</f>
        <v>0</v>
      </c>
      <c r="AA269" s="5">
        <f>Surge_Predicted_Impact!$C$76</f>
        <v>0</v>
      </c>
      <c r="AC269" s="18">
        <f ca="1">_xlfn.CEILING.MATH(G269/Surge_Predicted_Impact!$C$92)*(24/Surge_Predicted_Impact!$C$89)*(7/Surge_Predicted_Impact!$C$90)</f>
        <v>5.25</v>
      </c>
      <c r="AD269" s="18">
        <f ca="1">_xlfn.CEILING.MATH(R269/Surge_Predicted_Impact!$C$93)*(24/Surge_Predicted_Impact!$C$89)*(7/Surge_Predicted_Impact!$C$90)</f>
        <v>5.25</v>
      </c>
      <c r="AE269" s="1">
        <f t="shared" ca="1" si="107"/>
        <v>10.5</v>
      </c>
      <c r="AF269" s="1">
        <f ca="1">_xlfn.CEILING.MATH(N269/Surge_Predicted_Impact!$C$94)*24/Surge_Predicted_Impact!$C$89*7/Surge_Predicted_Impact!$C$90</f>
        <v>5.25</v>
      </c>
      <c r="AG269" s="1">
        <f ca="1">_xlfn.CEILING.MATH(T269/Surge_Predicted_Impact!$C$95)*24/Surge_Predicted_Impact!$C$89*7/Surge_Predicted_Impact!$C$90</f>
        <v>5.25</v>
      </c>
      <c r="AH269" s="1">
        <f ca="1">_xlfn.CEILING.MATH(V269/Surge_Predicted_Impact!$C$96)*24/Surge_Predicted_Impact!$C$89*7/Surge_Predicted_Impact!$C$90</f>
        <v>5.25</v>
      </c>
      <c r="AI269" s="18">
        <f t="shared" ca="1" si="108"/>
        <v>26.25</v>
      </c>
      <c r="AJ269" s="41"/>
      <c r="AK269" s="23">
        <f ca="1">_xlfn.CEILING.MATH(G269/Surge_Predicted_Impact!$C$103)*24/Surge_Predicted_Impact!$C$100*7/Surge_Predicted_Impact!$C$101</f>
        <v>5.25</v>
      </c>
      <c r="AL269" s="23">
        <f ca="1">_xlfn.CEILING.MATH(R269/Surge_Predicted_Impact!$C$104)*24/Surge_Predicted_Impact!$C$100*7/Surge_Predicted_Impact!$C$101</f>
        <v>5.25</v>
      </c>
      <c r="AM269" s="23">
        <f ca="1">_xlfn.CEILING.MATH(N269/Surge_Predicted_Impact!$C$105)*24/Surge_Predicted_Impact!$C$100*7/Surge_Predicted_Impact!$C$101</f>
        <v>5.25</v>
      </c>
      <c r="AN269" s="23">
        <f ca="1">_xlfn.CEILING.MATH(T269/Surge_Predicted_Impact!$C$106)*24/Surge_Predicted_Impact!$C$100*7/Surge_Predicted_Impact!$C$101</f>
        <v>5.25</v>
      </c>
      <c r="AO269" s="23">
        <f ca="1">_xlfn.CEILING.MATH(V269/Surge_Predicted_Impact!$C$107)*24/Surge_Predicted_Impact!$C$100*7/Surge_Predicted_Impact!$C$101</f>
        <v>5.25</v>
      </c>
      <c r="AP269" s="1">
        <f t="shared" ca="1" si="109"/>
        <v>26.25</v>
      </c>
      <c r="AQ269" s="3"/>
      <c r="AR269" s="38">
        <f ca="1">G269/Surge_Predicted_Impact!$C$81</f>
        <v>1.8137220603663533E-4</v>
      </c>
      <c r="AS269" s="38">
        <f ca="1">$R269/Surge_Predicted_Impact!$C$82</f>
        <v>2.368481567300238E-3</v>
      </c>
      <c r="AT269" s="38">
        <f t="shared" ca="1" si="110"/>
        <v>2.5498537733368732E-3</v>
      </c>
      <c r="AU269" s="38">
        <f ca="1">N269/Surge_Predicted_Impact!$C$83</f>
        <v>1.6539317037650967E-4</v>
      </c>
      <c r="AV269" s="38">
        <f ca="1">T269/Surge_Predicted_Impact!$C$84</f>
        <v>3.3221254949897209E-7</v>
      </c>
      <c r="AW269" s="38">
        <f ca="1">V269/Surge_Predicted_Impact!$C$85</f>
        <v>1.0512098735198388E-8</v>
      </c>
      <c r="AX269" s="38">
        <f t="shared" ca="1" si="111"/>
        <v>2.7155896683616169E-3</v>
      </c>
      <c r="AZ269" s="1">
        <f ca="1">(AE269-BA268)*Surge_Predicted_Impact!$C$124</f>
        <v>9.2099709417003614E-2</v>
      </c>
      <c r="BA269" s="1">
        <f ca="1">BA268*(1-1/Surge_Predicted_Impact!$C$125)+AZ269</f>
        <v>1.2899838349809538</v>
      </c>
      <c r="BB269" s="37">
        <f t="shared" ca="1" si="112"/>
        <v>11.789983834980953</v>
      </c>
      <c r="BC269" s="1">
        <f ca="1">(AF269-BD268)*Surge_Predicted_Impact!$C$124</f>
        <v>4.6051741218821933E-2</v>
      </c>
      <c r="BD269" s="1">
        <f ca="1">BD268*(1-1/Surge_Predicted_Impact!$C$125)+BC269</f>
        <v>0.64481862804250001</v>
      </c>
      <c r="BE269" s="37">
        <f t="shared" ca="1" si="113"/>
        <v>5.8948186280424997</v>
      </c>
      <c r="BF269" s="1">
        <f ca="1">(AI269-BG268)*Surge_Predicted_Impact!$C$124</f>
        <v>0.23025671373446133</v>
      </c>
      <c r="BG269" s="1">
        <f ca="1">BG268*(1-1/Surge_Predicted_Impact!$C$125)+BF269</f>
        <v>3.224276152677338</v>
      </c>
      <c r="BH269" s="37">
        <f t="shared" ca="1" si="114"/>
        <v>29.474276152677337</v>
      </c>
      <c r="BJ269" s="1">
        <f ca="1">(AT269-BK268)*Surge_Predicted_Impact!$C$124</f>
        <v>1.1777789076049487E-5</v>
      </c>
      <c r="BK269" s="1">
        <f ca="1">BK268*(1-1/Surge_Predicted_Impact!$C$125)+BJ269</f>
        <v>1.2858473072556937E-3</v>
      </c>
      <c r="BL269" s="37">
        <f t="shared" ca="1" si="115"/>
        <v>3.8357010805925669E-3</v>
      </c>
      <c r="BM269" s="1">
        <f ca="1">(AU269-BN268)*Surge_Predicted_Impact!$C$124</f>
        <v>7.1468556018676636E-7</v>
      </c>
      <c r="BN269" s="1">
        <f ca="1">BN268*(1-1/Surge_Predicted_Impact!$C$125)+BM269</f>
        <v>8.7930398892460302E-5</v>
      </c>
      <c r="BO269" s="37">
        <f t="shared" ca="1" si="116"/>
        <v>2.5332356926896998E-4</v>
      </c>
      <c r="BP269" s="1">
        <f ca="1">(AX269-AY268)*Surge_Predicted_Impact!$C$124</f>
        <v>2.7155896683616169E-5</v>
      </c>
      <c r="BQ269" s="1">
        <f ca="1">BQ268*(1-1/Surge_Predicted_Impact!$C$125)+BP269</f>
        <v>2.6318475388942574E-3</v>
      </c>
      <c r="BR269" s="1">
        <f t="shared" ca="1" si="117"/>
        <v>5.3474372072558739E-3</v>
      </c>
      <c r="BS269" s="1">
        <f ca="1">(AP269-AQ268)*Surge_Predicted_Impact!$C$124</f>
        <v>0.26250000000000001</v>
      </c>
      <c r="BT269" s="1">
        <f ca="1">BT268*(1-1/Surge_Predicted_Impact!$C$125)+BS269</f>
        <v>3.6762298584402489</v>
      </c>
      <c r="BU269" s="1">
        <f t="shared" ca="1" si="118"/>
        <v>29.926229858440248</v>
      </c>
      <c r="BW269" s="1">
        <f>Surge_Predicted_Impact!$C$112</f>
        <v>0</v>
      </c>
      <c r="BX269" s="1">
        <f>Surge_Predicted_Impact!$C$113</f>
        <v>0</v>
      </c>
      <c r="BY269" s="152">
        <f>Surge_Predicted_Impact!$C$114</f>
        <v>0</v>
      </c>
      <c r="BZ269" s="152">
        <f>Surge_Predicted_Impact!$C$115</f>
        <v>0</v>
      </c>
      <c r="CA269" s="152">
        <f t="shared" si="119"/>
        <v>0</v>
      </c>
      <c r="CB269" s="1">
        <f>Surge_Predicted_Impact!$C$117</f>
        <v>0</v>
      </c>
      <c r="CC269" s="1">
        <f>Surge_Predicted_Impact!$C$118</f>
        <v>0</v>
      </c>
      <c r="CD269" s="1">
        <f>Surge_Predicted_Impact!$C$119</f>
        <v>0</v>
      </c>
      <c r="CE269" s="1">
        <f t="shared" si="120"/>
        <v>0</v>
      </c>
      <c r="CF269" s="152">
        <f>Surge_Predicted_Impact!$C$120</f>
        <v>0</v>
      </c>
      <c r="CH269" s="1">
        <f ca="1">D269*Surge_Predicted_Impact!$C$135</f>
        <v>0.6012499351098699</v>
      </c>
      <c r="CI269" s="18">
        <f ca="1">(C269-C268)*Surge_Predicted_Impact!$C$135</f>
        <v>5.4750512936152518E-3</v>
      </c>
      <c r="CJ269" s="18">
        <f ca="1">CJ268*(1- 1/Surge_Predicted_Impact!$C$137)+CI269</f>
        <v>0.13842189561389731</v>
      </c>
      <c r="CK269" s="18">
        <f t="shared" ca="1" si="102"/>
        <v>0.13294684432028206</v>
      </c>
      <c r="CL269" s="1">
        <f ca="1">CJ269*(1-Surge_Predicted_Impact!$C$136)</f>
        <v>0.11765861127181271</v>
      </c>
      <c r="CM269" s="1">
        <f ca="1">CJ269*(1+Surge_Predicted_Impact!$C$136)</f>
        <v>0.15918517995598189</v>
      </c>
      <c r="CN269" s="1">
        <f ca="1">CI269/Surge_Predicted_Impact!$C$138</f>
        <v>1.0950102587230504E-3</v>
      </c>
      <c r="CO269" s="1">
        <f ca="1">CK269/Surge_Predicted_Impact!$C$140</f>
        <v>5.3178737728112827E-3</v>
      </c>
      <c r="CP269" s="1">
        <f t="shared" ca="1" si="103"/>
        <v>6.4128840315343331E-3</v>
      </c>
      <c r="CQ269" s="1">
        <f ca="1">CI269/(Surge_Predicted_Impact!$C$138 + Surge_Predicted_Impact!$C$139)</f>
        <v>9.125085489358753E-4</v>
      </c>
      <c r="CR269" s="1">
        <f ca="1">CK269/(Surge_Predicted_Impact!$C$140 + Surge_Predicted_Impact!$C$141)</f>
        <v>5.1133401661646949E-3</v>
      </c>
      <c r="CS269" s="152">
        <f>Surge_Predicted_Impact!$C$151</f>
        <v>12000</v>
      </c>
      <c r="CT269" s="152"/>
      <c r="CU269" s="1">
        <f ca="1">Surge_Predicted_Impact!$C$146*(Calculation!E269-Calculation!H269)</f>
        <v>3.3885243483428508E-7</v>
      </c>
      <c r="CV269" s="1">
        <f ca="1">H268*1/Surge_Predicted_Impact!$C$60</f>
        <v>8.2948030338241067E-5</v>
      </c>
      <c r="CW269" s="1">
        <f ca="1">CV269*Surge_Predicted_Impact!$C$144+CU269</f>
        <v>4.4862539517463386E-6</v>
      </c>
      <c r="CX269" s="1">
        <f ca="1">CX268*(1-1/Surge_Predicted_Impact!$C$147)+CW268</f>
        <v>3.6027459209937711E-2</v>
      </c>
      <c r="CY269" s="1">
        <f ca="1">$CX269*(1-Surge_Predicted_Impact!$C$145)</f>
        <v>2.7020594407453281E-2</v>
      </c>
      <c r="CZ269" s="1">
        <f ca="1">$CX269*(1+Surge_Predicted_Impact!$C$145)</f>
        <v>4.503432401242214E-2</v>
      </c>
      <c r="DA269" s="1">
        <f ca="1">CX269/Surge_Predicted_Impact!$C$148</f>
        <v>1.2009153069979238E-2</v>
      </c>
      <c r="DB269" s="152">
        <f>Surge_Predicted_Impact!$C$152</f>
        <v>0</v>
      </c>
    </row>
    <row r="270" spans="2:106" x14ac:dyDescent="0.25">
      <c r="B270" s="30">
        <f t="shared" si="104"/>
        <v>44159</v>
      </c>
      <c r="C270" s="18">
        <f ca="1">INDIRECT(_xlfn.CONCAT(EpidemiologicalModel_Selection!$C$2,"!",EpidemiologicalModel_Selection!$C$5,ROW()-1))</f>
        <v>73743.818003438166</v>
      </c>
      <c r="D270" s="18">
        <f ca="1">INDIRECT(_xlfn.CONCAT(EpidemiologicalModel_Selection!$C$2,"!",EpidemiologicalModel_Selection!$C$3,ROW()-1))</f>
        <v>5.6343420718522191E-2</v>
      </c>
      <c r="E270" s="37">
        <f ca="1">INDIRECT(_xlfn.CONCAT(EpidemiologicalModel_Selection!$C$2,"!",EpidemiologicalModel_Selection!$C$4,ROW()-1))</f>
        <v>5.1306960103829618E-4</v>
      </c>
      <c r="F270" s="37">
        <f ca="1">E270*Surge_Predicted_Impact!$D$53</f>
        <v>4.3508302168047519E-5</v>
      </c>
      <c r="G270" s="6">
        <f t="shared" ca="1" si="105"/>
        <v>5.098939748336812E-4</v>
      </c>
      <c r="H270" s="24">
        <f ca="1">H269*(1-1/Surge_Predicted_Impact!$C$60)+F270</f>
        <v>5.098939748336812E-4</v>
      </c>
      <c r="I270" s="24">
        <f ca="1">(1-Surge_Predicted_Impact!$C$68)*Calculation!O269</f>
        <v>4.3483292798452263E-5</v>
      </c>
      <c r="J270" s="24">
        <f ca="1">I270+(J269*(1-1/Surge_Predicted_Impact!$C$63))</f>
        <v>5.132484342108474E-4</v>
      </c>
      <c r="K270" s="24">
        <f ca="1">(1/Surge_Predicted_Impact!$C$62)*Calculation!L269</f>
        <v>2.039201905289557E-5</v>
      </c>
      <c r="L270" s="24">
        <f ca="1">M270+L269*(1-1/Surge_Predicted_Impact!$C$62)</f>
        <v>2.2923767775181894E-4</v>
      </c>
      <c r="M270" s="1">
        <f ca="1">E270*Surge_Predicted_Impact!$D$55</f>
        <v>4.9254681699676485E-6</v>
      </c>
      <c r="N270" s="6">
        <f ca="1">N269*(1-1/Surge_Predicted_Impact!$C$64)+K270</f>
        <v>3.0983006721178755E-4</v>
      </c>
      <c r="O270" s="24">
        <f ca="1">N269*1/Surge_Predicted_Impact!$C$64</f>
        <v>4.1348292594127419E-5</v>
      </c>
      <c r="P270" s="1">
        <f ca="1">E270*Surge_Predicted_Impact!$D$54</f>
        <v>3.3657365828112222E-5</v>
      </c>
      <c r="Q270" s="1">
        <f ca="1">Q269*(1-1/Surge_Predicted_Impact!$C$61)+P270</f>
        <v>3.6961283991233376E-3</v>
      </c>
      <c r="R270" s="6">
        <f t="shared" ca="1" si="106"/>
        <v>4.4386145110860047E-3</v>
      </c>
      <c r="S270" s="1">
        <f ca="1">E270*Surge_Predicted_Impact!$D$56</f>
        <v>2.4627340849838243E-8</v>
      </c>
      <c r="T270" s="6">
        <f ca="1">T269*(1-1/Surge_Predicted_Impact!$C$65)+S270</f>
        <v>6.2260992994798805E-7</v>
      </c>
      <c r="U270" s="1">
        <f ca="1">E270*Surge_Predicted_Impact!$D$57</f>
        <v>3.9403745359741187E-8</v>
      </c>
      <c r="V270" s="6">
        <f ca="1">U269*(1-1/Surge_Predicted_Impact!$C$66)+U270</f>
        <v>3.9403745359741187E-8</v>
      </c>
      <c r="W270" s="5">
        <f>Surge_Predicted_Impact!$C$72</f>
        <v>0</v>
      </c>
      <c r="X270" s="160">
        <f>Surge_Predicted_Impact!$C$73</f>
        <v>0</v>
      </c>
      <c r="Y270" s="5">
        <f>Surge_Predicted_Impact!$C$74</f>
        <v>0</v>
      </c>
      <c r="Z270" s="5">
        <f>Surge_Predicted_Impact!$C$75</f>
        <v>0</v>
      </c>
      <c r="AA270" s="5">
        <f>Surge_Predicted_Impact!$C$76</f>
        <v>0</v>
      </c>
      <c r="AC270" s="18">
        <f ca="1">_xlfn.CEILING.MATH(G270/Surge_Predicted_Impact!$C$92)*(24/Surge_Predicted_Impact!$C$89)*(7/Surge_Predicted_Impact!$C$90)</f>
        <v>5.25</v>
      </c>
      <c r="AD270" s="18">
        <f ca="1">_xlfn.CEILING.MATH(R270/Surge_Predicted_Impact!$C$93)*(24/Surge_Predicted_Impact!$C$89)*(7/Surge_Predicted_Impact!$C$90)</f>
        <v>5.25</v>
      </c>
      <c r="AE270" s="1">
        <f t="shared" ca="1" si="107"/>
        <v>10.5</v>
      </c>
      <c r="AF270" s="1">
        <f ca="1">_xlfn.CEILING.MATH(N270/Surge_Predicted_Impact!$C$94)*24/Surge_Predicted_Impact!$C$89*7/Surge_Predicted_Impact!$C$90</f>
        <v>5.25</v>
      </c>
      <c r="AG270" s="1">
        <f ca="1">_xlfn.CEILING.MATH(T270/Surge_Predicted_Impact!$C$95)*24/Surge_Predicted_Impact!$C$89*7/Surge_Predicted_Impact!$C$90</f>
        <v>5.25</v>
      </c>
      <c r="AH270" s="1">
        <f ca="1">_xlfn.CEILING.MATH(V270/Surge_Predicted_Impact!$C$96)*24/Surge_Predicted_Impact!$C$89*7/Surge_Predicted_Impact!$C$90</f>
        <v>5.25</v>
      </c>
      <c r="AI270" s="18">
        <f t="shared" ca="1" si="108"/>
        <v>26.25</v>
      </c>
      <c r="AJ270" s="41"/>
      <c r="AK270" s="23">
        <f ca="1">_xlfn.CEILING.MATH(G270/Surge_Predicted_Impact!$C$103)*24/Surge_Predicted_Impact!$C$100*7/Surge_Predicted_Impact!$C$101</f>
        <v>5.25</v>
      </c>
      <c r="AL270" s="23">
        <f ca="1">_xlfn.CEILING.MATH(R270/Surge_Predicted_Impact!$C$104)*24/Surge_Predicted_Impact!$C$100*7/Surge_Predicted_Impact!$C$101</f>
        <v>5.25</v>
      </c>
      <c r="AM270" s="23">
        <f ca="1">_xlfn.CEILING.MATH(N270/Surge_Predicted_Impact!$C$105)*24/Surge_Predicted_Impact!$C$100*7/Surge_Predicted_Impact!$C$101</f>
        <v>5.25</v>
      </c>
      <c r="AN270" s="23">
        <f ca="1">_xlfn.CEILING.MATH(T270/Surge_Predicted_Impact!$C$106)*24/Surge_Predicted_Impact!$C$100*7/Surge_Predicted_Impact!$C$101</f>
        <v>5.25</v>
      </c>
      <c r="AO270" s="23">
        <f ca="1">_xlfn.CEILING.MATH(V270/Surge_Predicted_Impact!$C$107)*24/Surge_Predicted_Impact!$C$100*7/Surge_Predicted_Impact!$C$101</f>
        <v>5.25</v>
      </c>
      <c r="AP270" s="1">
        <f t="shared" ca="1" si="109"/>
        <v>26.25</v>
      </c>
      <c r="AQ270" s="3"/>
      <c r="AR270" s="38">
        <f ca="1">G270/Surge_Predicted_Impact!$C$81</f>
        <v>1.6996465827789374E-4</v>
      </c>
      <c r="AS270" s="38">
        <f ca="1">$R270/Surge_Predicted_Impact!$C$82</f>
        <v>2.2193072555430023E-3</v>
      </c>
      <c r="AT270" s="38">
        <f t="shared" ca="1" si="110"/>
        <v>2.3892719138208962E-3</v>
      </c>
      <c r="AU270" s="38">
        <f ca="1">N270/Surge_Predicted_Impact!$C$83</f>
        <v>1.5491503360589377E-4</v>
      </c>
      <c r="AV270" s="38">
        <f ca="1">T270/Surge_Predicted_Impact!$C$84</f>
        <v>3.1130496497399402E-7</v>
      </c>
      <c r="AW270" s="38">
        <f ca="1">V270/Surge_Predicted_Impact!$C$85</f>
        <v>9.8509363399352968E-9</v>
      </c>
      <c r="AX270" s="38">
        <f t="shared" ca="1" si="111"/>
        <v>2.5445081033281039E-3</v>
      </c>
      <c r="AZ270" s="1">
        <f ca="1">(AE270-BA269)*Surge_Predicted_Impact!$C$124</f>
        <v>9.2100161650190471E-2</v>
      </c>
      <c r="BA270" s="1">
        <f ca="1">BA269*(1-1/Surge_Predicted_Impact!$C$125)+AZ270</f>
        <v>1.2899422941325047</v>
      </c>
      <c r="BB270" s="37">
        <f t="shared" ca="1" si="112"/>
        <v>11.789942294132505</v>
      </c>
      <c r="BC270" s="1">
        <f ca="1">(AF270-BD269)*Surge_Predicted_Impact!$C$124</f>
        <v>4.6051813719575001E-2</v>
      </c>
      <c r="BD270" s="1">
        <f ca="1">BD269*(1-1/Surge_Predicted_Impact!$C$125)+BC270</f>
        <v>0.64481196833046794</v>
      </c>
      <c r="BE270" s="37">
        <f t="shared" ca="1" si="113"/>
        <v>5.8948119683304681</v>
      </c>
      <c r="BF270" s="1">
        <f ca="1">(AI270-BG269)*Surge_Predicted_Impact!$C$124</f>
        <v>0.23025723847322663</v>
      </c>
      <c r="BG270" s="1">
        <f ca="1">BG269*(1-1/Surge_Predicted_Impact!$C$125)+BF270</f>
        <v>3.2242279516736119</v>
      </c>
      <c r="BH270" s="37">
        <f t="shared" ca="1" si="114"/>
        <v>29.474227951673612</v>
      </c>
      <c r="BJ270" s="1">
        <f ca="1">(AT270-BK269)*Surge_Predicted_Impact!$C$124</f>
        <v>1.1034246065652026E-5</v>
      </c>
      <c r="BK270" s="1">
        <f ca="1">BK269*(1-1/Surge_Predicted_Impact!$C$125)+BJ270</f>
        <v>1.2050353170887961E-3</v>
      </c>
      <c r="BL270" s="37">
        <f t="shared" ca="1" si="115"/>
        <v>3.5943072309096921E-3</v>
      </c>
      <c r="BM270" s="1">
        <f ca="1">(AU270-BN269)*Surge_Predicted_Impact!$C$124</f>
        <v>6.6984634713433468E-7</v>
      </c>
      <c r="BN270" s="1">
        <f ca="1">BN269*(1-1/Surge_Predicted_Impact!$C$125)+BM270</f>
        <v>8.231950246156176E-5</v>
      </c>
      <c r="BO270" s="37">
        <f t="shared" ca="1" si="116"/>
        <v>2.3723453606745552E-4</v>
      </c>
      <c r="BP270" s="1">
        <f ca="1">(AX270-AY269)*Surge_Predicted_Impact!$C$124</f>
        <v>2.5445081033281039E-5</v>
      </c>
      <c r="BQ270" s="1">
        <f ca="1">BQ269*(1-1/Surge_Predicted_Impact!$C$125)+BP270</f>
        <v>2.46930351000652E-3</v>
      </c>
      <c r="BR270" s="1">
        <f t="shared" ca="1" si="117"/>
        <v>5.0138116133346244E-3</v>
      </c>
      <c r="BS270" s="1">
        <f ca="1">(AP270-AQ269)*Surge_Predicted_Impact!$C$124</f>
        <v>0.26250000000000001</v>
      </c>
      <c r="BT270" s="1">
        <f ca="1">BT269*(1-1/Surge_Predicted_Impact!$C$125)+BS270</f>
        <v>3.6761420114088028</v>
      </c>
      <c r="BU270" s="1">
        <f t="shared" ca="1" si="118"/>
        <v>29.926142011408803</v>
      </c>
      <c r="BW270" s="1">
        <f>Surge_Predicted_Impact!$C$112</f>
        <v>0</v>
      </c>
      <c r="BX270" s="1">
        <f>Surge_Predicted_Impact!$C$113</f>
        <v>0</v>
      </c>
      <c r="BY270" s="152">
        <f>Surge_Predicted_Impact!$C$114</f>
        <v>0</v>
      </c>
      <c r="BZ270" s="152">
        <f>Surge_Predicted_Impact!$C$115</f>
        <v>0</v>
      </c>
      <c r="CA270" s="152">
        <f t="shared" si="119"/>
        <v>0</v>
      </c>
      <c r="CB270" s="1">
        <f>Surge_Predicted_Impact!$C$117</f>
        <v>0</v>
      </c>
      <c r="CC270" s="1">
        <f>Surge_Predicted_Impact!$C$118</f>
        <v>0</v>
      </c>
      <c r="CD270" s="1">
        <f>Surge_Predicted_Impact!$C$119</f>
        <v>0</v>
      </c>
      <c r="CE270" s="1">
        <f t="shared" si="120"/>
        <v>0</v>
      </c>
      <c r="CF270" s="152">
        <f>Surge_Predicted_Impact!$C$120</f>
        <v>0</v>
      </c>
      <c r="CH270" s="1">
        <f ca="1">D270*Surge_Predicted_Impact!$C$135</f>
        <v>0.56343420718522186</v>
      </c>
      <c r="CI270" s="18">
        <f ca="1">(C270-C269)*Surge_Predicted_Impact!$C$135</f>
        <v>5.1306960813235492E-3</v>
      </c>
      <c r="CJ270" s="18">
        <f ca="1">CJ269*(1- 1/Surge_Predicted_Impact!$C$137)+CI270</f>
        <v>0.12971040213383112</v>
      </c>
      <c r="CK270" s="18">
        <f t="shared" ca="1" si="102"/>
        <v>0.12457970605250757</v>
      </c>
      <c r="CL270" s="1">
        <f ca="1">CJ270*(1-Surge_Predicted_Impact!$C$136)</f>
        <v>0.11025384181375644</v>
      </c>
      <c r="CM270" s="1">
        <f ca="1">CJ270*(1+Surge_Predicted_Impact!$C$136)</f>
        <v>0.14916696245390576</v>
      </c>
      <c r="CN270" s="1">
        <f ca="1">CI270/Surge_Predicted_Impact!$C$138</f>
        <v>1.0261392162647098E-3</v>
      </c>
      <c r="CO270" s="1">
        <f ca="1">CK270/Surge_Predicted_Impact!$C$140</f>
        <v>4.9831882421003029E-3</v>
      </c>
      <c r="CP270" s="1">
        <f t="shared" ca="1" si="103"/>
        <v>6.0093274583650127E-3</v>
      </c>
      <c r="CQ270" s="1">
        <f ca="1">CI270/(Surge_Predicted_Impact!$C$138 + Surge_Predicted_Impact!$C$139)</f>
        <v>8.5511601355392486E-4</v>
      </c>
      <c r="CR270" s="1">
        <f ca="1">CK270/(Surge_Predicted_Impact!$C$140 + Surge_Predicted_Impact!$C$141)</f>
        <v>4.7915271558656757E-3</v>
      </c>
      <c r="CS270" s="152">
        <f>Surge_Predicted_Impact!$C$151</f>
        <v>12000</v>
      </c>
      <c r="CT270" s="152"/>
      <c r="CU270" s="1">
        <f ca="1">Surge_Predicted_Impact!$C$146*(Calculation!E270-Calculation!H270)</f>
        <v>3.1756262046149729E-7</v>
      </c>
      <c r="CV270" s="1">
        <f ca="1">H269*1/Surge_Predicted_Impact!$C$60</f>
        <v>7.7730945444272285E-5</v>
      </c>
      <c r="CW270" s="1">
        <f ca="1">CV270*Surge_Predicted_Impact!$C$144+CU270</f>
        <v>4.2041098926751115E-6</v>
      </c>
      <c r="CX270" s="1">
        <f ca="1">CX269*(1-1/Surge_Predicted_Impact!$C$147)+CW269</f>
        <v>3.4230572503392571E-2</v>
      </c>
      <c r="CY270" s="1">
        <f ca="1">$CX270*(1-Surge_Predicted_Impact!$C$145)</f>
        <v>2.567292937754443E-2</v>
      </c>
      <c r="CZ270" s="1">
        <f ca="1">$CX270*(1+Surge_Predicted_Impact!$C$145)</f>
        <v>4.2788215629240713E-2</v>
      </c>
      <c r="DA270" s="1">
        <f ca="1">CX270/Surge_Predicted_Impact!$C$148</f>
        <v>1.1410190834464191E-2</v>
      </c>
      <c r="DB270" s="152">
        <f>Surge_Predicted_Impact!$C$152</f>
        <v>0</v>
      </c>
    </row>
    <row r="271" spans="2:106" x14ac:dyDescent="0.25">
      <c r="B271" s="30">
        <f t="shared" si="104"/>
        <v>44160</v>
      </c>
      <c r="C271" s="18">
        <f ca="1">INDIRECT(_xlfn.CONCAT(EpidemiologicalModel_Selection!$C$2,"!",EpidemiologicalModel_Selection!$C$5,ROW()-1))</f>
        <v>73743.818484238058</v>
      </c>
      <c r="D271" s="18">
        <f ca="1">INDIRECT(_xlfn.CONCAT(EpidemiologicalModel_Selection!$C$2,"!",EpidemiologicalModel_Selection!$C$3,ROW()-1))</f>
        <v>5.279969056842812E-2</v>
      </c>
      <c r="E271" s="37">
        <f ca="1">INDIRECT(_xlfn.CONCAT(EpidemiologicalModel_Selection!$C$2,"!",EpidemiologicalModel_Selection!$C$4,ROW()-1))</f>
        <v>4.8079990137921412E-4</v>
      </c>
      <c r="F271" s="37">
        <f ca="1">E271*Surge_Predicted_Impact!$D$53</f>
        <v>4.0771831636957358E-5</v>
      </c>
      <c r="G271" s="6">
        <f t="shared" ca="1" si="105"/>
        <v>4.7782381006582702E-4</v>
      </c>
      <c r="H271" s="24">
        <f ca="1">H270*(1-1/Surge_Predicted_Impact!$C$60)+F271</f>
        <v>4.7782381006582702E-4</v>
      </c>
      <c r="I271" s="24">
        <f ca="1">(1-Surge_Predicted_Impact!$C$68)*Calculation!O270</f>
        <v>4.0728068205215503E-5</v>
      </c>
      <c r="J271" s="24">
        <f ca="1">I271+(J270*(1-1/Surge_Predicted_Impact!$C$63))</f>
        <v>4.8065529752879899E-4</v>
      </c>
      <c r="K271" s="24">
        <f ca="1">(1/Surge_Predicted_Impact!$C$62)*Calculation!L270</f>
        <v>1.9103139812651579E-5</v>
      </c>
      <c r="L271" s="24">
        <f ca="1">M271+L270*(1-1/Surge_Predicted_Impact!$C$62)</f>
        <v>2.1475021699240784E-4</v>
      </c>
      <c r="M271" s="1">
        <f ca="1">E271*Surge_Predicted_Impact!$D$55</f>
        <v>4.6156790532404598E-6</v>
      </c>
      <c r="N271" s="6">
        <f ca="1">N270*(1-1/Surge_Predicted_Impact!$C$64)+K271</f>
        <v>2.9020444862296567E-4</v>
      </c>
      <c r="O271" s="24">
        <f ca="1">N270*1/Surge_Predicted_Impact!$C$64</f>
        <v>3.8728758401473443E-5</v>
      </c>
      <c r="P271" s="1">
        <f ca="1">E271*Surge_Predicted_Impact!$D$54</f>
        <v>3.154047353047644E-5</v>
      </c>
      <c r="Q271" s="1">
        <f ca="1">Q270*(1-1/Surge_Predicted_Impact!$C$61)+P271</f>
        <v>3.4636597012878616E-3</v>
      </c>
      <c r="R271" s="6">
        <f t="shared" ca="1" si="106"/>
        <v>4.1590652158090685E-3</v>
      </c>
      <c r="S271" s="1">
        <f ca="1">E271*Surge_Predicted_Impact!$D$56</f>
        <v>2.3078395266202302E-8</v>
      </c>
      <c r="T271" s="6">
        <f ca="1">T270*(1-1/Surge_Predicted_Impact!$C$65)+S271</f>
        <v>5.8342733221939153E-7</v>
      </c>
      <c r="U271" s="1">
        <f ca="1">E271*Surge_Predicted_Impact!$D$57</f>
        <v>3.6925432425923682E-8</v>
      </c>
      <c r="V271" s="6">
        <f ca="1">U270*(1-1/Surge_Predicted_Impact!$C$66)+U271</f>
        <v>3.6925432425923682E-8</v>
      </c>
      <c r="W271" s="5">
        <f>Surge_Predicted_Impact!$C$72</f>
        <v>0</v>
      </c>
      <c r="X271" s="160">
        <f>Surge_Predicted_Impact!$C$73</f>
        <v>0</v>
      </c>
      <c r="Y271" s="5">
        <f>Surge_Predicted_Impact!$C$74</f>
        <v>0</v>
      </c>
      <c r="Z271" s="5">
        <f>Surge_Predicted_Impact!$C$75</f>
        <v>0</v>
      </c>
      <c r="AA271" s="5">
        <f>Surge_Predicted_Impact!$C$76</f>
        <v>0</v>
      </c>
      <c r="AC271" s="18">
        <f ca="1">_xlfn.CEILING.MATH(G271/Surge_Predicted_Impact!$C$92)*(24/Surge_Predicted_Impact!$C$89)*(7/Surge_Predicted_Impact!$C$90)</f>
        <v>5.25</v>
      </c>
      <c r="AD271" s="18">
        <f ca="1">_xlfn.CEILING.MATH(R271/Surge_Predicted_Impact!$C$93)*(24/Surge_Predicted_Impact!$C$89)*(7/Surge_Predicted_Impact!$C$90)</f>
        <v>5.25</v>
      </c>
      <c r="AE271" s="1">
        <f t="shared" ca="1" si="107"/>
        <v>10.5</v>
      </c>
      <c r="AF271" s="1">
        <f ca="1">_xlfn.CEILING.MATH(N271/Surge_Predicted_Impact!$C$94)*24/Surge_Predicted_Impact!$C$89*7/Surge_Predicted_Impact!$C$90</f>
        <v>5.25</v>
      </c>
      <c r="AG271" s="1">
        <f ca="1">_xlfn.CEILING.MATH(T271/Surge_Predicted_Impact!$C$95)*24/Surge_Predicted_Impact!$C$89*7/Surge_Predicted_Impact!$C$90</f>
        <v>5.25</v>
      </c>
      <c r="AH271" s="1">
        <f ca="1">_xlfn.CEILING.MATH(V271/Surge_Predicted_Impact!$C$96)*24/Surge_Predicted_Impact!$C$89*7/Surge_Predicted_Impact!$C$90</f>
        <v>5.25</v>
      </c>
      <c r="AI271" s="18">
        <f t="shared" ca="1" si="108"/>
        <v>26.25</v>
      </c>
      <c r="AJ271" s="41"/>
      <c r="AK271" s="23">
        <f ca="1">_xlfn.CEILING.MATH(G271/Surge_Predicted_Impact!$C$103)*24/Surge_Predicted_Impact!$C$100*7/Surge_Predicted_Impact!$C$101</f>
        <v>5.25</v>
      </c>
      <c r="AL271" s="23">
        <f ca="1">_xlfn.CEILING.MATH(R271/Surge_Predicted_Impact!$C$104)*24/Surge_Predicted_Impact!$C$100*7/Surge_Predicted_Impact!$C$101</f>
        <v>5.25</v>
      </c>
      <c r="AM271" s="23">
        <f ca="1">_xlfn.CEILING.MATH(N271/Surge_Predicted_Impact!$C$105)*24/Surge_Predicted_Impact!$C$100*7/Surge_Predicted_Impact!$C$101</f>
        <v>5.25</v>
      </c>
      <c r="AN271" s="23">
        <f ca="1">_xlfn.CEILING.MATH(T271/Surge_Predicted_Impact!$C$106)*24/Surge_Predicted_Impact!$C$100*7/Surge_Predicted_Impact!$C$101</f>
        <v>5.25</v>
      </c>
      <c r="AO271" s="23">
        <f ca="1">_xlfn.CEILING.MATH(V271/Surge_Predicted_Impact!$C$107)*24/Surge_Predicted_Impact!$C$100*7/Surge_Predicted_Impact!$C$101</f>
        <v>5.25</v>
      </c>
      <c r="AP271" s="1">
        <f t="shared" ca="1" si="109"/>
        <v>26.25</v>
      </c>
      <c r="AQ271" s="3"/>
      <c r="AR271" s="38">
        <f ca="1">G271/Surge_Predicted_Impact!$C$81</f>
        <v>1.5927460335527567E-4</v>
      </c>
      <c r="AS271" s="38">
        <f ca="1">$R271/Surge_Predicted_Impact!$C$82</f>
        <v>2.0795326079045343E-3</v>
      </c>
      <c r="AT271" s="38">
        <f t="shared" ca="1" si="110"/>
        <v>2.2388072112598098E-3</v>
      </c>
      <c r="AU271" s="38">
        <f ca="1">N271/Surge_Predicted_Impact!$C$83</f>
        <v>1.4510222431148283E-4</v>
      </c>
      <c r="AV271" s="38">
        <f ca="1">T271/Surge_Predicted_Impact!$C$84</f>
        <v>2.9171366610969576E-7</v>
      </c>
      <c r="AW271" s="38">
        <f ca="1">V271/Surge_Predicted_Impact!$C$85</f>
        <v>9.2313581064809205E-9</v>
      </c>
      <c r="AX271" s="38">
        <f t="shared" ca="1" si="111"/>
        <v>2.384210380595509E-3</v>
      </c>
      <c r="AZ271" s="1">
        <f ca="1">(AE271-BA270)*Surge_Predicted_Impact!$C$124</f>
        <v>9.2100577058674957E-2</v>
      </c>
      <c r="BA271" s="1">
        <f ca="1">BA270*(1-1/Surge_Predicted_Impact!$C$125)+AZ271</f>
        <v>1.2899041358960008</v>
      </c>
      <c r="BB271" s="37">
        <f t="shared" ca="1" si="112"/>
        <v>11.789904135896</v>
      </c>
      <c r="BC271" s="1">
        <f ca="1">(AF271-BD270)*Surge_Predicted_Impact!$C$124</f>
        <v>4.6051880316695319E-2</v>
      </c>
      <c r="BD271" s="1">
        <f ca="1">BD270*(1-1/Surge_Predicted_Impact!$C$125)+BC271</f>
        <v>0.64480585090927267</v>
      </c>
      <c r="BE271" s="37">
        <f t="shared" ca="1" si="113"/>
        <v>5.8948058509092727</v>
      </c>
      <c r="BF271" s="1">
        <f ca="1">(AI271-BG270)*Surge_Predicted_Impact!$C$124</f>
        <v>0.23025772048326387</v>
      </c>
      <c r="BG271" s="1">
        <f ca="1">BG270*(1-1/Surge_Predicted_Impact!$C$125)+BF271</f>
        <v>3.224183675608761</v>
      </c>
      <c r="BH271" s="37">
        <f t="shared" ca="1" si="114"/>
        <v>29.47418367560876</v>
      </c>
      <c r="BJ271" s="1">
        <f ca="1">(AT271-BK270)*Surge_Predicted_Impact!$C$124</f>
        <v>1.0337718941710136E-5</v>
      </c>
      <c r="BK271" s="1">
        <f ca="1">BK270*(1-1/Surge_Predicted_Impact!$C$125)+BJ271</f>
        <v>1.1292990848098781E-3</v>
      </c>
      <c r="BL271" s="37">
        <f t="shared" ca="1" si="115"/>
        <v>3.3681062960696879E-3</v>
      </c>
      <c r="BM271" s="1">
        <f ca="1">(AU271-BN270)*Surge_Predicted_Impact!$C$124</f>
        <v>6.2782721849921072E-7</v>
      </c>
      <c r="BN271" s="1">
        <f ca="1">BN270*(1-1/Surge_Predicted_Impact!$C$125)+BM271</f>
        <v>7.7067365218520844E-5</v>
      </c>
      <c r="BO271" s="37">
        <f t="shared" ca="1" si="116"/>
        <v>2.2216958953000368E-4</v>
      </c>
      <c r="BP271" s="1">
        <f ca="1">(AX271-AY270)*Surge_Predicted_Impact!$C$124</f>
        <v>2.384210380595509E-5</v>
      </c>
      <c r="BQ271" s="1">
        <f ca="1">BQ270*(1-1/Surge_Predicted_Impact!$C$125)+BP271</f>
        <v>2.3167667916691526E-3</v>
      </c>
      <c r="BR271" s="1">
        <f t="shared" ca="1" si="117"/>
        <v>4.7009771722646611E-3</v>
      </c>
      <c r="BS271" s="1">
        <f ca="1">(AP271-AQ270)*Surge_Predicted_Impact!$C$124</f>
        <v>0.26250000000000001</v>
      </c>
      <c r="BT271" s="1">
        <f ca="1">BT270*(1-1/Surge_Predicted_Impact!$C$125)+BS271</f>
        <v>3.6760604391653171</v>
      </c>
      <c r="BU271" s="1">
        <f t="shared" ca="1" si="118"/>
        <v>29.926060439165319</v>
      </c>
      <c r="BW271" s="1">
        <f>Surge_Predicted_Impact!$C$112</f>
        <v>0</v>
      </c>
      <c r="BX271" s="1">
        <f>Surge_Predicted_Impact!$C$113</f>
        <v>0</v>
      </c>
      <c r="BY271" s="152">
        <f>Surge_Predicted_Impact!$C$114</f>
        <v>0</v>
      </c>
      <c r="BZ271" s="152">
        <f>Surge_Predicted_Impact!$C$115</f>
        <v>0</v>
      </c>
      <c r="CA271" s="152">
        <f t="shared" si="119"/>
        <v>0</v>
      </c>
      <c r="CB271" s="1">
        <f>Surge_Predicted_Impact!$C$117</f>
        <v>0</v>
      </c>
      <c r="CC271" s="1">
        <f>Surge_Predicted_Impact!$C$118</f>
        <v>0</v>
      </c>
      <c r="CD271" s="1">
        <f>Surge_Predicted_Impact!$C$119</f>
        <v>0</v>
      </c>
      <c r="CE271" s="1">
        <f t="shared" si="120"/>
        <v>0</v>
      </c>
      <c r="CF271" s="152">
        <f>Surge_Predicted_Impact!$C$120</f>
        <v>0</v>
      </c>
      <c r="CH271" s="1">
        <f ca="1">D271*Surge_Predicted_Impact!$C$135</f>
        <v>0.52799690568428126</v>
      </c>
      <c r="CI271" s="18">
        <f ca="1">(C271-C270)*Surge_Predicted_Impact!$C$135</f>
        <v>4.8079989210236818E-3</v>
      </c>
      <c r="CJ271" s="18">
        <f ca="1">CJ270*(1- 1/Surge_Predicted_Impact!$C$137)+CI271</f>
        <v>0.12154736084147169</v>
      </c>
      <c r="CK271" s="18">
        <f t="shared" ca="1" si="102"/>
        <v>0.11673936192044801</v>
      </c>
      <c r="CL271" s="1">
        <f ca="1">CJ271*(1-Surge_Predicted_Impact!$C$136)</f>
        <v>0.10331525671525094</v>
      </c>
      <c r="CM271" s="1">
        <f ca="1">CJ271*(1+Surge_Predicted_Impact!$C$136)</f>
        <v>0.13977946496769245</v>
      </c>
      <c r="CN271" s="1">
        <f ca="1">CI271/Surge_Predicted_Impact!$C$138</f>
        <v>9.6159978420473635E-4</v>
      </c>
      <c r="CO271" s="1">
        <f ca="1">CK271/Surge_Predicted_Impact!$C$140</f>
        <v>4.6695744768179203E-3</v>
      </c>
      <c r="CP271" s="1">
        <f t="shared" ca="1" si="103"/>
        <v>5.6311742610226567E-3</v>
      </c>
      <c r="CQ271" s="1">
        <f ca="1">CI271/(Surge_Predicted_Impact!$C$138 + Surge_Predicted_Impact!$C$139)</f>
        <v>8.0133315350394696E-4</v>
      </c>
      <c r="CR271" s="1">
        <f ca="1">CK271/(Surge_Predicted_Impact!$C$140 + Surge_Predicted_Impact!$C$141)</f>
        <v>4.4899754584787699E-3</v>
      </c>
      <c r="CS271" s="152">
        <f>Surge_Predicted_Impact!$C$151</f>
        <v>12000</v>
      </c>
      <c r="CT271" s="152"/>
      <c r="CU271" s="1">
        <f ca="1">Surge_Predicted_Impact!$C$146*(Calculation!E271-Calculation!H271)</f>
        <v>2.9760913133871021E-7</v>
      </c>
      <c r="CV271" s="1">
        <f ca="1">H270*1/Surge_Predicted_Impact!$C$60</f>
        <v>7.2841996404811595E-5</v>
      </c>
      <c r="CW271" s="1">
        <f ca="1">CV271*Surge_Predicted_Impact!$C$144+CU271</f>
        <v>3.9397089515792898E-6</v>
      </c>
      <c r="CX271" s="1">
        <f ca="1">CX270*(1-1/Surge_Predicted_Impact!$C$147)+CW270</f>
        <v>3.2523247988115615E-2</v>
      </c>
      <c r="CY271" s="1">
        <f ca="1">$CX271*(1-Surge_Predicted_Impact!$C$145)</f>
        <v>2.439243599108671E-2</v>
      </c>
      <c r="CZ271" s="1">
        <f ca="1">$CX271*(1+Surge_Predicted_Impact!$C$145)</f>
        <v>4.0654059985144521E-2</v>
      </c>
      <c r="DA271" s="1">
        <f ca="1">CX271/Surge_Predicted_Impact!$C$148</f>
        <v>1.0841082662705205E-2</v>
      </c>
      <c r="DB271" s="152">
        <f>Surge_Predicted_Impact!$C$152</f>
        <v>0</v>
      </c>
    </row>
    <row r="272" spans="2:106" x14ac:dyDescent="0.25">
      <c r="B272" s="30">
        <f t="shared" si="104"/>
        <v>44161</v>
      </c>
      <c r="C272" s="18">
        <f ca="1">INDIRECT(_xlfn.CONCAT(EpidemiologicalModel_Selection!$C$2,"!",EpidemiologicalModel_Selection!$C$5,ROW()-1))</f>
        <v>73743.818934797877</v>
      </c>
      <c r="D272" s="18">
        <f ca="1">INDIRECT(_xlfn.CONCAT(EpidemiologicalModel_Selection!$C$2,"!",EpidemiologicalModel_Selection!$C$3,ROW()-1))</f>
        <v>4.9478843919672812E-2</v>
      </c>
      <c r="E272" s="37">
        <f ca="1">INDIRECT(_xlfn.CONCAT(EpidemiologicalModel_Selection!$C$2,"!",EpidemiologicalModel_Selection!$C$4,ROW()-1))</f>
        <v>4.5055982063786355E-4</v>
      </c>
      <c r="F272" s="37">
        <f ca="1">E272*Surge_Predicted_Impact!$D$53</f>
        <v>3.8207472790090832E-5</v>
      </c>
      <c r="G272" s="6">
        <f t="shared" ca="1" si="105"/>
        <v>4.4777073856079976E-4</v>
      </c>
      <c r="H272" s="24">
        <f ca="1">H271*(1-1/Surge_Predicted_Impact!$C$60)+F272</f>
        <v>4.4777073856079976E-4</v>
      </c>
      <c r="I272" s="24">
        <f ca="1">(1-Surge_Predicted_Impact!$C$68)*Calculation!O271</f>
        <v>3.8147827025451343E-5</v>
      </c>
      <c r="J272" s="24">
        <f ca="1">I272+(J271*(1-1/Surge_Predicted_Impact!$C$63))</f>
        <v>4.5013808205013626E-4</v>
      </c>
      <c r="K272" s="24">
        <f ca="1">(1/Surge_Predicted_Impact!$C$62)*Calculation!L271</f>
        <v>1.7895851416033986E-5</v>
      </c>
      <c r="L272" s="24">
        <f ca="1">M272+L271*(1-1/Surge_Predicted_Impact!$C$62)</f>
        <v>2.0117973985449733E-4</v>
      </c>
      <c r="M272" s="1">
        <f ca="1">E272*Surge_Predicted_Impact!$D$55</f>
        <v>4.3253742781234942E-6</v>
      </c>
      <c r="N272" s="6">
        <f ca="1">N271*(1-1/Surge_Predicted_Impact!$C$64)+K272</f>
        <v>2.7182474396112897E-4</v>
      </c>
      <c r="O272" s="24">
        <f ca="1">N271*1/Surge_Predicted_Impact!$C$64</f>
        <v>3.6275556077870709E-5</v>
      </c>
      <c r="P272" s="1">
        <f ca="1">E272*Surge_Predicted_Impact!$D$54</f>
        <v>2.9556724233843845E-5</v>
      </c>
      <c r="Q272" s="1">
        <f ca="1">Q271*(1-1/Surge_Predicted_Impact!$C$61)+P272</f>
        <v>3.2458121611440012E-3</v>
      </c>
      <c r="R272" s="6">
        <f t="shared" ca="1" si="106"/>
        <v>3.8971299830486347E-3</v>
      </c>
      <c r="S272" s="1">
        <f ca="1">E272*Surge_Predicted_Impact!$D$56</f>
        <v>2.1626871390617473E-8</v>
      </c>
      <c r="T272" s="6">
        <f ca="1">T271*(1-1/Surge_Predicted_Impact!$C$65)+S272</f>
        <v>5.4671147038806993E-7</v>
      </c>
      <c r="U272" s="1">
        <f ca="1">E272*Surge_Predicted_Impact!$D$57</f>
        <v>3.4602994224987959E-8</v>
      </c>
      <c r="V272" s="6">
        <f ca="1">U271*(1-1/Surge_Predicted_Impact!$C$66)+U272</f>
        <v>3.4602994224987959E-8</v>
      </c>
      <c r="W272" s="5">
        <f>Surge_Predicted_Impact!$C$72</f>
        <v>0</v>
      </c>
      <c r="X272" s="160">
        <f>Surge_Predicted_Impact!$C$73</f>
        <v>0</v>
      </c>
      <c r="Y272" s="5">
        <f>Surge_Predicted_Impact!$C$74</f>
        <v>0</v>
      </c>
      <c r="Z272" s="5">
        <f>Surge_Predicted_Impact!$C$75</f>
        <v>0</v>
      </c>
      <c r="AA272" s="5">
        <f>Surge_Predicted_Impact!$C$76</f>
        <v>0</v>
      </c>
      <c r="AC272" s="18">
        <f ca="1">_xlfn.CEILING.MATH(G272/Surge_Predicted_Impact!$C$92)*(24/Surge_Predicted_Impact!$C$89)*(7/Surge_Predicted_Impact!$C$90)</f>
        <v>5.25</v>
      </c>
      <c r="AD272" s="18">
        <f ca="1">_xlfn.CEILING.MATH(R272/Surge_Predicted_Impact!$C$93)*(24/Surge_Predicted_Impact!$C$89)*(7/Surge_Predicted_Impact!$C$90)</f>
        <v>5.25</v>
      </c>
      <c r="AE272" s="1">
        <f t="shared" ca="1" si="107"/>
        <v>10.5</v>
      </c>
      <c r="AF272" s="1">
        <f ca="1">_xlfn.CEILING.MATH(N272/Surge_Predicted_Impact!$C$94)*24/Surge_Predicted_Impact!$C$89*7/Surge_Predicted_Impact!$C$90</f>
        <v>5.25</v>
      </c>
      <c r="AG272" s="1">
        <f ca="1">_xlfn.CEILING.MATH(T272/Surge_Predicted_Impact!$C$95)*24/Surge_Predicted_Impact!$C$89*7/Surge_Predicted_Impact!$C$90</f>
        <v>5.25</v>
      </c>
      <c r="AH272" s="1">
        <f ca="1">_xlfn.CEILING.MATH(V272/Surge_Predicted_Impact!$C$96)*24/Surge_Predicted_Impact!$C$89*7/Surge_Predicted_Impact!$C$90</f>
        <v>5.25</v>
      </c>
      <c r="AI272" s="18">
        <f t="shared" ca="1" si="108"/>
        <v>26.25</v>
      </c>
      <c r="AJ272" s="41"/>
      <c r="AK272" s="23">
        <f ca="1">_xlfn.CEILING.MATH(G272/Surge_Predicted_Impact!$C$103)*24/Surge_Predicted_Impact!$C$100*7/Surge_Predicted_Impact!$C$101</f>
        <v>5.25</v>
      </c>
      <c r="AL272" s="23">
        <f ca="1">_xlfn.CEILING.MATH(R272/Surge_Predicted_Impact!$C$104)*24/Surge_Predicted_Impact!$C$100*7/Surge_Predicted_Impact!$C$101</f>
        <v>5.25</v>
      </c>
      <c r="AM272" s="23">
        <f ca="1">_xlfn.CEILING.MATH(N272/Surge_Predicted_Impact!$C$105)*24/Surge_Predicted_Impact!$C$100*7/Surge_Predicted_Impact!$C$101</f>
        <v>5.25</v>
      </c>
      <c r="AN272" s="23">
        <f ca="1">_xlfn.CEILING.MATH(T272/Surge_Predicted_Impact!$C$106)*24/Surge_Predicted_Impact!$C$100*7/Surge_Predicted_Impact!$C$101</f>
        <v>5.25</v>
      </c>
      <c r="AO272" s="23">
        <f ca="1">_xlfn.CEILING.MATH(V272/Surge_Predicted_Impact!$C$107)*24/Surge_Predicted_Impact!$C$100*7/Surge_Predicted_Impact!$C$101</f>
        <v>5.25</v>
      </c>
      <c r="AP272" s="1">
        <f t="shared" ca="1" si="109"/>
        <v>26.25</v>
      </c>
      <c r="AQ272" s="3"/>
      <c r="AR272" s="38">
        <f ca="1">G272/Surge_Predicted_Impact!$C$81</f>
        <v>1.4925691285359993E-4</v>
      </c>
      <c r="AS272" s="38">
        <f ca="1">$R272/Surge_Predicted_Impact!$C$82</f>
        <v>1.9485649915243174E-3</v>
      </c>
      <c r="AT272" s="38">
        <f t="shared" ca="1" si="110"/>
        <v>2.0978219043779173E-3</v>
      </c>
      <c r="AU272" s="38">
        <f ca="1">N272/Surge_Predicted_Impact!$C$83</f>
        <v>1.3591237198056448E-4</v>
      </c>
      <c r="AV272" s="38">
        <f ca="1">T272/Surge_Predicted_Impact!$C$84</f>
        <v>2.7335573519403497E-7</v>
      </c>
      <c r="AW272" s="38">
        <f ca="1">V272/Surge_Predicted_Impact!$C$85</f>
        <v>8.6507485562469897E-9</v>
      </c>
      <c r="AX272" s="38">
        <f t="shared" ca="1" si="111"/>
        <v>2.234016282842232E-3</v>
      </c>
      <c r="AZ272" s="1">
        <f ca="1">(AE272-BA271)*Surge_Predicted_Impact!$C$124</f>
        <v>9.2100958641039996E-2</v>
      </c>
      <c r="BA272" s="1">
        <f ca="1">BA271*(1-1/Surge_Predicted_Impact!$C$125)+AZ272</f>
        <v>1.2898690848301837</v>
      </c>
      <c r="BB272" s="37">
        <f t="shared" ca="1" si="112"/>
        <v>11.789869084830183</v>
      </c>
      <c r="BC272" s="1">
        <f ca="1">(AF272-BD271)*Surge_Predicted_Impact!$C$124</f>
        <v>4.6051941490907272E-2</v>
      </c>
      <c r="BD272" s="1">
        <f ca="1">BD271*(1-1/Surge_Predicted_Impact!$C$125)+BC272</f>
        <v>0.64480023162094624</v>
      </c>
      <c r="BE272" s="37">
        <f t="shared" ca="1" si="113"/>
        <v>5.8948002316209465</v>
      </c>
      <c r="BF272" s="1">
        <f ca="1">(AI272-BG271)*Surge_Predicted_Impact!$C$124</f>
        <v>0.23025816324391241</v>
      </c>
      <c r="BG272" s="1">
        <f ca="1">BG271*(1-1/Surge_Predicted_Impact!$C$125)+BF272</f>
        <v>3.2241430048806188</v>
      </c>
      <c r="BH272" s="37">
        <f t="shared" ca="1" si="114"/>
        <v>29.47414300488062</v>
      </c>
      <c r="BJ272" s="1">
        <f ca="1">(AT272-BK271)*Surge_Predicted_Impact!$C$124</f>
        <v>9.6852281956803927E-6</v>
      </c>
      <c r="BK272" s="1">
        <f ca="1">BK271*(1-1/Surge_Predicted_Impact!$C$125)+BJ272</f>
        <v>1.0583200926619959E-3</v>
      </c>
      <c r="BL272" s="37">
        <f t="shared" ca="1" si="115"/>
        <v>3.1561419970399132E-3</v>
      </c>
      <c r="BM272" s="1">
        <f ca="1">(AU272-BN271)*Surge_Predicted_Impact!$C$124</f>
        <v>5.8845006762043637E-7</v>
      </c>
      <c r="BN272" s="1">
        <f ca="1">BN271*(1-1/Surge_Predicted_Impact!$C$125)+BM272</f>
        <v>7.2151003484818358E-5</v>
      </c>
      <c r="BO272" s="37">
        <f t="shared" ca="1" si="116"/>
        <v>2.0806337546538283E-4</v>
      </c>
      <c r="BP272" s="1">
        <f ca="1">(AX272-AY271)*Surge_Predicted_Impact!$C$124</f>
        <v>2.2340162828422322E-5</v>
      </c>
      <c r="BQ272" s="1">
        <f ca="1">BQ271*(1-1/Surge_Predicted_Impact!$C$125)+BP272</f>
        <v>2.1736236122354927E-3</v>
      </c>
      <c r="BR272" s="1">
        <f t="shared" ca="1" si="117"/>
        <v>4.4076398950777251E-3</v>
      </c>
      <c r="BS272" s="1">
        <f ca="1">(AP272-AQ271)*Surge_Predicted_Impact!$C$124</f>
        <v>0.26250000000000001</v>
      </c>
      <c r="BT272" s="1">
        <f ca="1">BT271*(1-1/Surge_Predicted_Impact!$C$125)+BS272</f>
        <v>3.6759846935106517</v>
      </c>
      <c r="BU272" s="1">
        <f t="shared" ca="1" si="118"/>
        <v>29.925984693510653</v>
      </c>
      <c r="BW272" s="1">
        <f>Surge_Predicted_Impact!$C$112</f>
        <v>0</v>
      </c>
      <c r="BX272" s="1">
        <f>Surge_Predicted_Impact!$C$113</f>
        <v>0</v>
      </c>
      <c r="BY272" s="152">
        <f>Surge_Predicted_Impact!$C$114</f>
        <v>0</v>
      </c>
      <c r="BZ272" s="152">
        <f>Surge_Predicted_Impact!$C$115</f>
        <v>0</v>
      </c>
      <c r="CA272" s="152">
        <f t="shared" si="119"/>
        <v>0</v>
      </c>
      <c r="CB272" s="1">
        <f>Surge_Predicted_Impact!$C$117</f>
        <v>0</v>
      </c>
      <c r="CC272" s="1">
        <f>Surge_Predicted_Impact!$C$118</f>
        <v>0</v>
      </c>
      <c r="CD272" s="1">
        <f>Surge_Predicted_Impact!$C$119</f>
        <v>0</v>
      </c>
      <c r="CE272" s="1">
        <f t="shared" si="120"/>
        <v>0</v>
      </c>
      <c r="CF272" s="152">
        <f>Surge_Predicted_Impact!$C$120</f>
        <v>0</v>
      </c>
      <c r="CH272" s="1">
        <f ca="1">D272*Surge_Predicted_Impact!$C$135</f>
        <v>0.4947884391967281</v>
      </c>
      <c r="CI272" s="18">
        <f ca="1">(C272-C271)*Surge_Predicted_Impact!$C$135</f>
        <v>4.5055981900077313E-3</v>
      </c>
      <c r="CJ272" s="18">
        <f ca="1">CJ271*(1- 1/Surge_Predicted_Impact!$C$137)+CI272</f>
        <v>0.11389822294733226</v>
      </c>
      <c r="CK272" s="18">
        <f t="shared" ca="1" si="102"/>
        <v>0.10939262475732453</v>
      </c>
      <c r="CL272" s="1">
        <f ca="1">CJ272*(1-Surge_Predicted_Impact!$C$136)</f>
        <v>9.6813489505232414E-2</v>
      </c>
      <c r="CM272" s="1">
        <f ca="1">CJ272*(1+Surge_Predicted_Impact!$C$136)</f>
        <v>0.13098295638943208</v>
      </c>
      <c r="CN272" s="1">
        <f ca="1">CI272/Surge_Predicted_Impact!$C$138</f>
        <v>9.0111963800154626E-4</v>
      </c>
      <c r="CO272" s="1">
        <f ca="1">CK272/Surge_Predicted_Impact!$C$140</f>
        <v>4.3757049902929815E-3</v>
      </c>
      <c r="CP272" s="1">
        <f t="shared" ca="1" si="103"/>
        <v>5.2768246282945278E-3</v>
      </c>
      <c r="CQ272" s="1">
        <f ca="1">CI272/(Surge_Predicted_Impact!$C$138 + Surge_Predicted_Impact!$C$139)</f>
        <v>7.5093303166795522E-4</v>
      </c>
      <c r="CR272" s="1">
        <f ca="1">CK272/(Surge_Predicted_Impact!$C$140 + Surge_Predicted_Impact!$C$141)</f>
        <v>4.2074086445124817E-3</v>
      </c>
      <c r="CS272" s="152">
        <f>Surge_Predicted_Impact!$C$151</f>
        <v>12000</v>
      </c>
      <c r="CT272" s="152"/>
      <c r="CU272" s="1">
        <f ca="1">Surge_Predicted_Impact!$C$146*(Calculation!E272-Calculation!H272)</f>
        <v>2.7890820770637906E-7</v>
      </c>
      <c r="CV272" s="1">
        <f ca="1">H271*1/Surge_Predicted_Impact!$C$60</f>
        <v>6.8260544295118146E-5</v>
      </c>
      <c r="CW272" s="1">
        <f ca="1">CV272*Surge_Predicted_Impact!$C$144+CU272</f>
        <v>3.6919354224622866E-6</v>
      </c>
      <c r="CX272" s="1">
        <f ca="1">CX271*(1-1/Surge_Predicted_Impact!$C$147)+CW271</f>
        <v>3.0901025297661412E-2</v>
      </c>
      <c r="CY272" s="1">
        <f ca="1">$CX272*(1-Surge_Predicted_Impact!$C$145)</f>
        <v>2.317576897324606E-2</v>
      </c>
      <c r="CZ272" s="1">
        <f ca="1">$CX272*(1+Surge_Predicted_Impact!$C$145)</f>
        <v>3.8626281622076764E-2</v>
      </c>
      <c r="DA272" s="1">
        <f ca="1">CX272/Surge_Predicted_Impact!$C$148</f>
        <v>1.0300341765887138E-2</v>
      </c>
      <c r="DB272" s="152">
        <f>Surge_Predicted_Impact!$C$152</f>
        <v>0</v>
      </c>
    </row>
    <row r="273" spans="2:106" x14ac:dyDescent="0.25">
      <c r="B273" s="30">
        <f t="shared" si="104"/>
        <v>44162</v>
      </c>
      <c r="C273" s="18">
        <f ca="1">INDIRECT(_xlfn.CONCAT(EpidemiologicalModel_Selection!$C$2,"!",EpidemiologicalModel_Selection!$C$5,ROW()-1))</f>
        <v>73743.819357019587</v>
      </c>
      <c r="D273" s="18">
        <f ca="1">INDIRECT(_xlfn.CONCAT(EpidemiologicalModel_Selection!$C$2,"!",EpidemiologicalModel_Selection!$C$3,ROW()-1))</f>
        <v>4.6366862486816221E-2</v>
      </c>
      <c r="E273" s="37">
        <f ca="1">INDIRECT(_xlfn.CONCAT(EpidemiologicalModel_Selection!$C$2,"!",EpidemiologicalModel_Selection!$C$4,ROW()-1))</f>
        <v>4.2222170450258997E-4</v>
      </c>
      <c r="F273" s="37">
        <f ca="1">E273*Surge_Predicted_Impact!$D$53</f>
        <v>3.5804400541819626E-5</v>
      </c>
      <c r="G273" s="6">
        <f t="shared" ca="1" si="105"/>
        <v>4.1960789073679087E-4</v>
      </c>
      <c r="H273" s="24">
        <f ca="1">H272*(1-1/Surge_Predicted_Impact!$C$60)+F273</f>
        <v>4.1960789073679087E-4</v>
      </c>
      <c r="I273" s="24">
        <f ca="1">(1-Surge_Predicted_Impact!$C$68)*Calculation!O272</f>
        <v>3.5731422736702645E-5</v>
      </c>
      <c r="J273" s="24">
        <f ca="1">I273+(J272*(1-1/Surge_Predicted_Impact!$C$63))</f>
        <v>4.2156406449396234E-4</v>
      </c>
      <c r="K273" s="24">
        <f ca="1">(1/Surge_Predicted_Impact!$C$62)*Calculation!L272</f>
        <v>1.676497832120811E-5</v>
      </c>
      <c r="L273" s="24">
        <f ca="1">M273+L272*(1-1/Surge_Predicted_Impact!$C$62)</f>
        <v>1.8846808989651407E-4</v>
      </c>
      <c r="M273" s="1">
        <f ca="1">E273*Surge_Predicted_Impact!$D$55</f>
        <v>4.0533283632248681E-6</v>
      </c>
      <c r="N273" s="6">
        <f ca="1">N272*(1-1/Surge_Predicted_Impact!$C$64)+K273</f>
        <v>2.5461162928719594E-4</v>
      </c>
      <c r="O273" s="24">
        <f ca="1">N272*1/Surge_Predicted_Impact!$C$64</f>
        <v>3.3978092995141121E-5</v>
      </c>
      <c r="P273" s="1">
        <f ca="1">E273*Surge_Predicted_Impact!$D$54</f>
        <v>2.7697743815369899E-5</v>
      </c>
      <c r="Q273" s="1">
        <f ca="1">Q272*(1-1/Surge_Predicted_Impact!$C$61)+P273</f>
        <v>3.0416661791633714E-3</v>
      </c>
      <c r="R273" s="6">
        <f t="shared" ca="1" si="106"/>
        <v>3.6516983335538478E-3</v>
      </c>
      <c r="S273" s="1">
        <f ca="1">E273*Surge_Predicted_Impact!$D$56</f>
        <v>2.0266641816124338E-8</v>
      </c>
      <c r="T273" s="6">
        <f ca="1">T272*(1-1/Surge_Predicted_Impact!$C$65)+S273</f>
        <v>5.1230696516538733E-7</v>
      </c>
      <c r="U273" s="1">
        <f ca="1">E273*Surge_Predicted_Impact!$D$57</f>
        <v>3.2426626905798945E-8</v>
      </c>
      <c r="V273" s="6">
        <f ca="1">U272*(1-1/Surge_Predicted_Impact!$C$66)+U273</f>
        <v>3.2426626905798945E-8</v>
      </c>
      <c r="W273" s="5">
        <f>Surge_Predicted_Impact!$C$72</f>
        <v>0</v>
      </c>
      <c r="X273" s="160">
        <f>Surge_Predicted_Impact!$C$73</f>
        <v>0</v>
      </c>
      <c r="Y273" s="5">
        <f>Surge_Predicted_Impact!$C$74</f>
        <v>0</v>
      </c>
      <c r="Z273" s="5">
        <f>Surge_Predicted_Impact!$C$75</f>
        <v>0</v>
      </c>
      <c r="AA273" s="5">
        <f>Surge_Predicted_Impact!$C$76</f>
        <v>0</v>
      </c>
      <c r="AC273" s="18">
        <f ca="1">_xlfn.CEILING.MATH(G273/Surge_Predicted_Impact!$C$92)*(24/Surge_Predicted_Impact!$C$89)*(7/Surge_Predicted_Impact!$C$90)</f>
        <v>5.25</v>
      </c>
      <c r="AD273" s="18">
        <f ca="1">_xlfn.CEILING.MATH(R273/Surge_Predicted_Impact!$C$93)*(24/Surge_Predicted_Impact!$C$89)*(7/Surge_Predicted_Impact!$C$90)</f>
        <v>5.25</v>
      </c>
      <c r="AE273" s="1">
        <f t="shared" ca="1" si="107"/>
        <v>10.5</v>
      </c>
      <c r="AF273" s="1">
        <f ca="1">_xlfn.CEILING.MATH(N273/Surge_Predicted_Impact!$C$94)*24/Surge_Predicted_Impact!$C$89*7/Surge_Predicted_Impact!$C$90</f>
        <v>5.25</v>
      </c>
      <c r="AG273" s="1">
        <f ca="1">_xlfn.CEILING.MATH(T273/Surge_Predicted_Impact!$C$95)*24/Surge_Predicted_Impact!$C$89*7/Surge_Predicted_Impact!$C$90</f>
        <v>5.25</v>
      </c>
      <c r="AH273" s="1">
        <f ca="1">_xlfn.CEILING.MATH(V273/Surge_Predicted_Impact!$C$96)*24/Surge_Predicted_Impact!$C$89*7/Surge_Predicted_Impact!$C$90</f>
        <v>5.25</v>
      </c>
      <c r="AI273" s="18">
        <f t="shared" ca="1" si="108"/>
        <v>26.25</v>
      </c>
      <c r="AJ273" s="41"/>
      <c r="AK273" s="23">
        <f ca="1">_xlfn.CEILING.MATH(G273/Surge_Predicted_Impact!$C$103)*24/Surge_Predicted_Impact!$C$100*7/Surge_Predicted_Impact!$C$101</f>
        <v>5.25</v>
      </c>
      <c r="AL273" s="23">
        <f ca="1">_xlfn.CEILING.MATH(R273/Surge_Predicted_Impact!$C$104)*24/Surge_Predicted_Impact!$C$100*7/Surge_Predicted_Impact!$C$101</f>
        <v>5.25</v>
      </c>
      <c r="AM273" s="23">
        <f ca="1">_xlfn.CEILING.MATH(N273/Surge_Predicted_Impact!$C$105)*24/Surge_Predicted_Impact!$C$100*7/Surge_Predicted_Impact!$C$101</f>
        <v>5.25</v>
      </c>
      <c r="AN273" s="23">
        <f ca="1">_xlfn.CEILING.MATH(T273/Surge_Predicted_Impact!$C$106)*24/Surge_Predicted_Impact!$C$100*7/Surge_Predicted_Impact!$C$101</f>
        <v>5.25</v>
      </c>
      <c r="AO273" s="23">
        <f ca="1">_xlfn.CEILING.MATH(V273/Surge_Predicted_Impact!$C$107)*24/Surge_Predicted_Impact!$C$100*7/Surge_Predicted_Impact!$C$101</f>
        <v>5.25</v>
      </c>
      <c r="AP273" s="1">
        <f t="shared" ca="1" si="109"/>
        <v>26.25</v>
      </c>
      <c r="AQ273" s="3"/>
      <c r="AR273" s="38">
        <f ca="1">G273/Surge_Predicted_Impact!$C$81</f>
        <v>1.3986929691226361E-4</v>
      </c>
      <c r="AS273" s="38">
        <f ca="1">$R273/Surge_Predicted_Impact!$C$82</f>
        <v>1.8258491667769239E-3</v>
      </c>
      <c r="AT273" s="38">
        <f t="shared" ca="1" si="110"/>
        <v>1.9657184636891877E-3</v>
      </c>
      <c r="AU273" s="38">
        <f ca="1">N273/Surge_Predicted_Impact!$C$83</f>
        <v>1.2730581464359797E-4</v>
      </c>
      <c r="AV273" s="38">
        <f ca="1">T273/Surge_Predicted_Impact!$C$84</f>
        <v>2.5615348258269366E-7</v>
      </c>
      <c r="AW273" s="38">
        <f ca="1">V273/Surge_Predicted_Impact!$C$85</f>
        <v>8.1066567264497362E-9</v>
      </c>
      <c r="AX273" s="38">
        <f t="shared" ca="1" si="111"/>
        <v>2.0932885384720946E-3</v>
      </c>
      <c r="AZ273" s="1">
        <f ca="1">(AE273-BA272)*Surge_Predicted_Impact!$C$124</f>
        <v>9.2101309151698174E-2</v>
      </c>
      <c r="BA273" s="1">
        <f ca="1">BA272*(1-1/Surge_Predicted_Impact!$C$125)+AZ273</f>
        <v>1.2898368879225832</v>
      </c>
      <c r="BB273" s="37">
        <f t="shared" ca="1" si="112"/>
        <v>11.789836887922583</v>
      </c>
      <c r="BC273" s="1">
        <f ca="1">(AF273-BD272)*Surge_Predicted_Impact!$C$124</f>
        <v>4.6051997683790535E-2</v>
      </c>
      <c r="BD273" s="1">
        <f ca="1">BD272*(1-1/Surge_Predicted_Impact!$C$125)+BC273</f>
        <v>0.64479506990324065</v>
      </c>
      <c r="BE273" s="37">
        <f t="shared" ca="1" si="113"/>
        <v>5.8947950699032408</v>
      </c>
      <c r="BF273" s="1">
        <f ca="1">(AI273-BG272)*Surge_Predicted_Impact!$C$124</f>
        <v>0.23025856995119381</v>
      </c>
      <c r="BG273" s="1">
        <f ca="1">BG272*(1-1/Surge_Predicted_Impact!$C$125)+BF273</f>
        <v>3.2241056459117687</v>
      </c>
      <c r="BH273" s="37">
        <f t="shared" ca="1" si="114"/>
        <v>29.47410564591177</v>
      </c>
      <c r="BJ273" s="1">
        <f ca="1">(AT273-BK272)*Surge_Predicted_Impact!$C$124</f>
        <v>9.073983710271919E-6</v>
      </c>
      <c r="BK273" s="1">
        <f ca="1">BK272*(1-1/Surge_Predicted_Impact!$C$125)+BJ273</f>
        <v>9.9179978403926821E-4</v>
      </c>
      <c r="BL273" s="37">
        <f t="shared" ca="1" si="115"/>
        <v>2.9575182477284559E-3</v>
      </c>
      <c r="BM273" s="1">
        <f ca="1">(AU273-BN272)*Surge_Predicted_Impact!$C$124</f>
        <v>5.5154811158779615E-7</v>
      </c>
      <c r="BN273" s="1">
        <f ca="1">BN272*(1-1/Surge_Predicted_Impact!$C$125)+BM273</f>
        <v>6.75489084903477E-5</v>
      </c>
      <c r="BO273" s="37">
        <f t="shared" ca="1" si="116"/>
        <v>1.9485472313394568E-4</v>
      </c>
      <c r="BP273" s="1">
        <f ca="1">(AX273-AY272)*Surge_Predicted_Impact!$C$124</f>
        <v>2.0932885384720948E-5</v>
      </c>
      <c r="BQ273" s="1">
        <f ca="1">BQ272*(1-1/Surge_Predicted_Impact!$C$125)+BP273</f>
        <v>2.0392976681748213E-3</v>
      </c>
      <c r="BR273" s="1">
        <f t="shared" ca="1" si="117"/>
        <v>4.1325862066469154E-3</v>
      </c>
      <c r="BS273" s="1">
        <f ca="1">(AP273-AQ272)*Surge_Predicted_Impact!$C$124</f>
        <v>0.26250000000000001</v>
      </c>
      <c r="BT273" s="1">
        <f ca="1">BT272*(1-1/Surge_Predicted_Impact!$C$125)+BS273</f>
        <v>3.6759143582598912</v>
      </c>
      <c r="BU273" s="1">
        <f t="shared" ca="1" si="118"/>
        <v>29.925914358259892</v>
      </c>
      <c r="BW273" s="1">
        <f>Surge_Predicted_Impact!$C$112</f>
        <v>0</v>
      </c>
      <c r="BX273" s="1">
        <f>Surge_Predicted_Impact!$C$113</f>
        <v>0</v>
      </c>
      <c r="BY273" s="152">
        <f>Surge_Predicted_Impact!$C$114</f>
        <v>0</v>
      </c>
      <c r="BZ273" s="152">
        <f>Surge_Predicted_Impact!$C$115</f>
        <v>0</v>
      </c>
      <c r="CA273" s="152">
        <f t="shared" si="119"/>
        <v>0</v>
      </c>
      <c r="CB273" s="1">
        <f>Surge_Predicted_Impact!$C$117</f>
        <v>0</v>
      </c>
      <c r="CC273" s="1">
        <f>Surge_Predicted_Impact!$C$118</f>
        <v>0</v>
      </c>
      <c r="CD273" s="1">
        <f>Surge_Predicted_Impact!$C$119</f>
        <v>0</v>
      </c>
      <c r="CE273" s="1">
        <f t="shared" si="120"/>
        <v>0</v>
      </c>
      <c r="CF273" s="152">
        <f>Surge_Predicted_Impact!$C$120</f>
        <v>0</v>
      </c>
      <c r="CH273" s="1">
        <f ca="1">D273*Surge_Predicted_Impact!$C$135</f>
        <v>0.46366862486816218</v>
      </c>
      <c r="CI273" s="18">
        <f ca="1">(C273-C272)*Surge_Predicted_Impact!$C$135</f>
        <v>4.2222171032335609E-3</v>
      </c>
      <c r="CJ273" s="18">
        <f ca="1">CJ272*(1- 1/Surge_Predicted_Impact!$C$137)+CI273</f>
        <v>0.1067306177558326</v>
      </c>
      <c r="CK273" s="18">
        <f t="shared" ca="1" si="102"/>
        <v>0.10250840065259904</v>
      </c>
      <c r="CL273" s="1">
        <f ca="1">CJ273*(1-Surge_Predicted_Impact!$C$136)</f>
        <v>9.0721025092457705E-2</v>
      </c>
      <c r="CM273" s="1">
        <f ca="1">CJ273*(1+Surge_Predicted_Impact!$C$136)</f>
        <v>0.12274021041920749</v>
      </c>
      <c r="CN273" s="1">
        <f ca="1">CI273/Surge_Predicted_Impact!$C$138</f>
        <v>8.4444342064671218E-4</v>
      </c>
      <c r="CO273" s="1">
        <f ca="1">CK273/Surge_Predicted_Impact!$C$140</f>
        <v>4.1003360261039614E-3</v>
      </c>
      <c r="CP273" s="1">
        <f t="shared" ca="1" si="103"/>
        <v>4.9447794467506736E-3</v>
      </c>
      <c r="CQ273" s="1">
        <f ca="1">CI273/(Surge_Predicted_Impact!$C$138 + Surge_Predicted_Impact!$C$139)</f>
        <v>7.0370285053892678E-4</v>
      </c>
      <c r="CR273" s="1">
        <f ca="1">CK273/(Surge_Predicted_Impact!$C$140 + Surge_Predicted_Impact!$C$141)</f>
        <v>3.9426307943307322E-3</v>
      </c>
      <c r="CS273" s="152">
        <f>Surge_Predicted_Impact!$C$151</f>
        <v>12000</v>
      </c>
      <c r="CT273" s="152"/>
      <c r="CU273" s="1">
        <f ca="1">Surge_Predicted_Impact!$C$146*(Calculation!E273-Calculation!H273)</f>
        <v>2.6138137657991003E-7</v>
      </c>
      <c r="CV273" s="1">
        <f ca="1">H272*1/Surge_Predicted_Impact!$C$60</f>
        <v>6.3967248365828533E-5</v>
      </c>
      <c r="CW273" s="1">
        <f ca="1">CV273*Surge_Predicted_Impact!$C$144+CU273</f>
        <v>3.4597437948713368E-6</v>
      </c>
      <c r="CX273" s="1">
        <f ca="1">CX272*(1-1/Surge_Predicted_Impact!$C$147)+CW272</f>
        <v>2.9359665968200801E-2</v>
      </c>
      <c r="CY273" s="1">
        <f ca="1">$CX273*(1-Surge_Predicted_Impact!$C$145)</f>
        <v>2.20197494761506E-2</v>
      </c>
      <c r="CZ273" s="1">
        <f ca="1">$CX273*(1+Surge_Predicted_Impact!$C$145)</f>
        <v>3.6699582460250998E-2</v>
      </c>
      <c r="DA273" s="1">
        <f ca="1">CX273/Surge_Predicted_Impact!$C$148</f>
        <v>9.7865553227336009E-3</v>
      </c>
      <c r="DB273" s="152">
        <f>Surge_Predicted_Impact!$C$152</f>
        <v>0</v>
      </c>
    </row>
    <row r="274" spans="2:106" x14ac:dyDescent="0.25">
      <c r="B274" s="30">
        <f t="shared" si="104"/>
        <v>44163</v>
      </c>
      <c r="C274" s="18">
        <f ca="1">INDIRECT(_xlfn.CONCAT(EpidemiologicalModel_Selection!$C$2,"!",EpidemiologicalModel_Selection!$C$5,ROW()-1))</f>
        <v>73743.819752685522</v>
      </c>
      <c r="D274" s="18">
        <f ca="1">INDIRECT(_xlfn.CONCAT(EpidemiologicalModel_Selection!$C$2,"!",EpidemiologicalModel_Selection!$C$3,ROW()-1))</f>
        <v>4.345060966503566E-2</v>
      </c>
      <c r="E274" s="37">
        <f ca="1">INDIRECT(_xlfn.CONCAT(EpidemiologicalModel_Selection!$C$2,"!",EpidemiologicalModel_Selection!$C$4,ROW()-1))</f>
        <v>3.9566592749906704E-4</v>
      </c>
      <c r="F274" s="37">
        <f ca="1">E274*Surge_Predicted_Impact!$D$53</f>
        <v>3.3552470651920885E-5</v>
      </c>
      <c r="G274" s="6">
        <f t="shared" ca="1" si="105"/>
        <v>3.9321637699774162E-4</v>
      </c>
      <c r="H274" s="24">
        <f ca="1">H273*(1-1/Surge_Predicted_Impact!$C$60)+F274</f>
        <v>3.9321637699774162E-4</v>
      </c>
      <c r="I274" s="24">
        <f ca="1">(1-Surge_Predicted_Impact!$C$68)*Calculation!O273</f>
        <v>3.3468421600214001E-5</v>
      </c>
      <c r="J274" s="24">
        <f ca="1">I274+(J273*(1-1/Surge_Predicted_Impact!$C$63))</f>
        <v>3.9480904830932457E-4</v>
      </c>
      <c r="K274" s="24">
        <f ca="1">(1/Surge_Predicted_Impact!$C$62)*Calculation!L273</f>
        <v>1.5705674158042839E-5</v>
      </c>
      <c r="L274" s="24">
        <f ca="1">M274+L273*(1-1/Surge_Predicted_Impact!$C$62)</f>
        <v>1.7656080864246229E-4</v>
      </c>
      <c r="M274" s="1">
        <f ca="1">E274*Surge_Predicted_Impact!$D$55</f>
        <v>3.7983929039910473E-6</v>
      </c>
      <c r="N274" s="6">
        <f ca="1">N273*(1-1/Surge_Predicted_Impact!$C$64)+K274</f>
        <v>2.3849084978433928E-4</v>
      </c>
      <c r="O274" s="24">
        <f ca="1">N273*1/Surge_Predicted_Impact!$C$64</f>
        <v>3.1826453660899492E-5</v>
      </c>
      <c r="P274" s="1">
        <f ca="1">E274*Surge_Predicted_Impact!$D$54</f>
        <v>2.5955684843938796E-5</v>
      </c>
      <c r="Q274" s="1">
        <f ca="1">Q273*(1-1/Surge_Predicted_Impact!$C$61)+P274</f>
        <v>2.8503599940670693E-3</v>
      </c>
      <c r="R274" s="6">
        <f t="shared" ca="1" si="106"/>
        <v>3.4217298510188562E-3</v>
      </c>
      <c r="S274" s="1">
        <f ca="1">E274*Surge_Predicted_Impact!$D$56</f>
        <v>1.8991964519955238E-8</v>
      </c>
      <c r="T274" s="6">
        <f ca="1">T273*(1-1/Surge_Predicted_Impact!$C$65)+S274</f>
        <v>4.8006823316880385E-7</v>
      </c>
      <c r="U274" s="1">
        <f ca="1">E274*Surge_Predicted_Impact!$D$57</f>
        <v>3.0387143231928376E-8</v>
      </c>
      <c r="V274" s="6">
        <f ca="1">U273*(1-1/Surge_Predicted_Impact!$C$66)+U274</f>
        <v>3.0387143231928376E-8</v>
      </c>
      <c r="W274" s="5">
        <f>Surge_Predicted_Impact!$C$72</f>
        <v>0</v>
      </c>
      <c r="X274" s="160">
        <f>Surge_Predicted_Impact!$C$73</f>
        <v>0</v>
      </c>
      <c r="Y274" s="5">
        <f>Surge_Predicted_Impact!$C$74</f>
        <v>0</v>
      </c>
      <c r="Z274" s="5">
        <f>Surge_Predicted_Impact!$C$75</f>
        <v>0</v>
      </c>
      <c r="AA274" s="5">
        <f>Surge_Predicted_Impact!$C$76</f>
        <v>0</v>
      </c>
      <c r="AC274" s="18">
        <f ca="1">_xlfn.CEILING.MATH(G274/Surge_Predicted_Impact!$C$92)*(24/Surge_Predicted_Impact!$C$89)*(7/Surge_Predicted_Impact!$C$90)</f>
        <v>5.25</v>
      </c>
      <c r="AD274" s="18">
        <f ca="1">_xlfn.CEILING.MATH(R274/Surge_Predicted_Impact!$C$93)*(24/Surge_Predicted_Impact!$C$89)*(7/Surge_Predicted_Impact!$C$90)</f>
        <v>5.25</v>
      </c>
      <c r="AE274" s="1">
        <f t="shared" ca="1" si="107"/>
        <v>10.5</v>
      </c>
      <c r="AF274" s="1">
        <f ca="1">_xlfn.CEILING.MATH(N274/Surge_Predicted_Impact!$C$94)*24/Surge_Predicted_Impact!$C$89*7/Surge_Predicted_Impact!$C$90</f>
        <v>5.25</v>
      </c>
      <c r="AG274" s="1">
        <f ca="1">_xlfn.CEILING.MATH(T274/Surge_Predicted_Impact!$C$95)*24/Surge_Predicted_Impact!$C$89*7/Surge_Predicted_Impact!$C$90</f>
        <v>5.25</v>
      </c>
      <c r="AH274" s="1">
        <f ca="1">_xlfn.CEILING.MATH(V274/Surge_Predicted_Impact!$C$96)*24/Surge_Predicted_Impact!$C$89*7/Surge_Predicted_Impact!$C$90</f>
        <v>5.25</v>
      </c>
      <c r="AI274" s="18">
        <f t="shared" ca="1" si="108"/>
        <v>26.25</v>
      </c>
      <c r="AJ274" s="41"/>
      <c r="AK274" s="23">
        <f ca="1">_xlfn.CEILING.MATH(G274/Surge_Predicted_Impact!$C$103)*24/Surge_Predicted_Impact!$C$100*7/Surge_Predicted_Impact!$C$101</f>
        <v>5.25</v>
      </c>
      <c r="AL274" s="23">
        <f ca="1">_xlfn.CEILING.MATH(R274/Surge_Predicted_Impact!$C$104)*24/Surge_Predicted_Impact!$C$100*7/Surge_Predicted_Impact!$C$101</f>
        <v>5.25</v>
      </c>
      <c r="AM274" s="23">
        <f ca="1">_xlfn.CEILING.MATH(N274/Surge_Predicted_Impact!$C$105)*24/Surge_Predicted_Impact!$C$100*7/Surge_Predicted_Impact!$C$101</f>
        <v>5.25</v>
      </c>
      <c r="AN274" s="23">
        <f ca="1">_xlfn.CEILING.MATH(T274/Surge_Predicted_Impact!$C$106)*24/Surge_Predicted_Impact!$C$100*7/Surge_Predicted_Impact!$C$101</f>
        <v>5.25</v>
      </c>
      <c r="AO274" s="23">
        <f ca="1">_xlfn.CEILING.MATH(V274/Surge_Predicted_Impact!$C$107)*24/Surge_Predicted_Impact!$C$100*7/Surge_Predicted_Impact!$C$101</f>
        <v>5.25</v>
      </c>
      <c r="AP274" s="1">
        <f t="shared" ca="1" si="109"/>
        <v>26.25</v>
      </c>
      <c r="AQ274" s="3"/>
      <c r="AR274" s="38">
        <f ca="1">G274/Surge_Predicted_Impact!$C$81</f>
        <v>1.3107212566591388E-4</v>
      </c>
      <c r="AS274" s="38">
        <f ca="1">$R274/Surge_Predicted_Impact!$C$82</f>
        <v>1.7108649255094281E-3</v>
      </c>
      <c r="AT274" s="38">
        <f t="shared" ca="1" si="110"/>
        <v>1.841937051175342E-3</v>
      </c>
      <c r="AU274" s="38">
        <f ca="1">N274/Surge_Predicted_Impact!$C$83</f>
        <v>1.1924542489216964E-4</v>
      </c>
      <c r="AV274" s="38">
        <f ca="1">T274/Surge_Predicted_Impact!$C$84</f>
        <v>2.4003411658440193E-7</v>
      </c>
      <c r="AW274" s="38">
        <f ca="1">V274/Surge_Predicted_Impact!$C$85</f>
        <v>7.5967858079820941E-9</v>
      </c>
      <c r="AX274" s="38">
        <f t="shared" ca="1" si="111"/>
        <v>1.961430106969904E-3</v>
      </c>
      <c r="AZ274" s="1">
        <f ca="1">(AE274-BA273)*Surge_Predicted_Impact!$C$124</f>
        <v>9.2101631120774172E-2</v>
      </c>
      <c r="BA274" s="1">
        <f ca="1">BA273*(1-1/Surge_Predicted_Impact!$C$125)+AZ274</f>
        <v>1.2898073127631728</v>
      </c>
      <c r="BB274" s="37">
        <f t="shared" ca="1" si="112"/>
        <v>11.789807312763173</v>
      </c>
      <c r="BC274" s="1">
        <f ca="1">(AF274-BD273)*Surge_Predicted_Impact!$C$124</f>
        <v>4.6052049300967596E-2</v>
      </c>
      <c r="BD274" s="1">
        <f ca="1">BD273*(1-1/Surge_Predicted_Impact!$C$125)+BC274</f>
        <v>0.64479032849683393</v>
      </c>
      <c r="BE274" s="37">
        <f t="shared" ca="1" si="113"/>
        <v>5.8947903284968337</v>
      </c>
      <c r="BF274" s="1">
        <f ca="1">(AI274-BG273)*Surge_Predicted_Impact!$C$124</f>
        <v>0.2302589435408823</v>
      </c>
      <c r="BG274" s="1">
        <f ca="1">BG273*(1-1/Surge_Predicted_Impact!$C$125)+BF274</f>
        <v>3.224071329030382</v>
      </c>
      <c r="BH274" s="37">
        <f t="shared" ca="1" si="114"/>
        <v>29.47407132903038</v>
      </c>
      <c r="BJ274" s="1">
        <f ca="1">(AT274-BK273)*Surge_Predicted_Impact!$C$124</f>
        <v>8.5013726713607379E-6</v>
      </c>
      <c r="BK274" s="1">
        <f ca="1">BK273*(1-1/Surge_Predicted_Impact!$C$125)+BJ274</f>
        <v>9.2945831499353839E-4</v>
      </c>
      <c r="BL274" s="37">
        <f t="shared" ca="1" si="115"/>
        <v>2.7713953661688802E-3</v>
      </c>
      <c r="BM274" s="1">
        <f ca="1">(AU274-BN273)*Surge_Predicted_Impact!$C$124</f>
        <v>5.169651640182194E-7</v>
      </c>
      <c r="BN274" s="1">
        <f ca="1">BN273*(1-1/Surge_Predicted_Impact!$C$125)+BM274</f>
        <v>6.3240951619341078E-5</v>
      </c>
      <c r="BO274" s="37">
        <f t="shared" ca="1" si="116"/>
        <v>1.824863765115107E-4</v>
      </c>
      <c r="BP274" s="1">
        <f ca="1">(AX274-AY273)*Surge_Predicted_Impact!$C$124</f>
        <v>1.961430106969904E-5</v>
      </c>
      <c r="BQ274" s="1">
        <f ca="1">BQ273*(1-1/Surge_Predicted_Impact!$C$125)+BP274</f>
        <v>1.913247850089176E-3</v>
      </c>
      <c r="BR274" s="1">
        <f t="shared" ca="1" si="117"/>
        <v>3.87467795705908E-3</v>
      </c>
      <c r="BS274" s="1">
        <f ca="1">(AP274-AQ273)*Surge_Predicted_Impact!$C$124</f>
        <v>0.26250000000000001</v>
      </c>
      <c r="BT274" s="1">
        <f ca="1">BT273*(1-1/Surge_Predicted_Impact!$C$125)+BS274</f>
        <v>3.6758490469556135</v>
      </c>
      <c r="BU274" s="1">
        <f t="shared" ca="1" si="118"/>
        <v>29.925849046955612</v>
      </c>
      <c r="BW274" s="1">
        <f>Surge_Predicted_Impact!$C$112</f>
        <v>0</v>
      </c>
      <c r="BX274" s="1">
        <f>Surge_Predicted_Impact!$C$113</f>
        <v>0</v>
      </c>
      <c r="BY274" s="152">
        <f>Surge_Predicted_Impact!$C$114</f>
        <v>0</v>
      </c>
      <c r="BZ274" s="152">
        <f>Surge_Predicted_Impact!$C$115</f>
        <v>0</v>
      </c>
      <c r="CA274" s="152">
        <f t="shared" si="119"/>
        <v>0</v>
      </c>
      <c r="CB274" s="1">
        <f>Surge_Predicted_Impact!$C$117</f>
        <v>0</v>
      </c>
      <c r="CC274" s="1">
        <f>Surge_Predicted_Impact!$C$118</f>
        <v>0</v>
      </c>
      <c r="CD274" s="1">
        <f>Surge_Predicted_Impact!$C$119</f>
        <v>0</v>
      </c>
      <c r="CE274" s="1">
        <f t="shared" si="120"/>
        <v>0</v>
      </c>
      <c r="CF274" s="152">
        <f>Surge_Predicted_Impact!$C$120</f>
        <v>0</v>
      </c>
      <c r="CH274" s="1">
        <f ca="1">D274*Surge_Predicted_Impact!$C$135</f>
        <v>0.43450609665035661</v>
      </c>
      <c r="CI274" s="18">
        <f ca="1">(C274-C273)*Surge_Predicted_Impact!$C$135</f>
        <v>3.9566593477502465E-3</v>
      </c>
      <c r="CJ274" s="18">
        <f ca="1">CJ273*(1- 1/Surge_Predicted_Impact!$C$137)+CI274</f>
        <v>0.10001421532799959</v>
      </c>
      <c r="CK274" s="18">
        <f t="shared" ca="1" si="102"/>
        <v>9.6057555980249343E-2</v>
      </c>
      <c r="CL274" s="1">
        <f ca="1">CJ274*(1-Surge_Predicted_Impact!$C$136)</f>
        <v>8.5012083028799645E-2</v>
      </c>
      <c r="CM274" s="1">
        <f ca="1">CJ274*(1+Surge_Predicted_Impact!$C$136)</f>
        <v>0.11501634762719952</v>
      </c>
      <c r="CN274" s="1">
        <f ca="1">CI274/Surge_Predicted_Impact!$C$138</f>
        <v>7.913318695500493E-4</v>
      </c>
      <c r="CO274" s="1">
        <f ca="1">CK274/Surge_Predicted_Impact!$C$140</f>
        <v>3.8423022392099736E-3</v>
      </c>
      <c r="CP274" s="1">
        <f t="shared" ca="1" si="103"/>
        <v>4.6336341087600229E-3</v>
      </c>
      <c r="CQ274" s="1">
        <f ca="1">CI274/(Surge_Predicted_Impact!$C$138 + Surge_Predicted_Impact!$C$139)</f>
        <v>6.5944322462504112E-4</v>
      </c>
      <c r="CR274" s="1">
        <f ca="1">CK274/(Surge_Predicted_Impact!$C$140 + Surge_Predicted_Impact!$C$141)</f>
        <v>3.6945213838557442E-3</v>
      </c>
      <c r="CS274" s="152">
        <f>Surge_Predicted_Impact!$C$151</f>
        <v>12000</v>
      </c>
      <c r="CT274" s="152"/>
      <c r="CU274" s="1">
        <f ca="1">Surge_Predicted_Impact!$C$146*(Calculation!E274-Calculation!H274)</f>
        <v>2.4495505013254227E-7</v>
      </c>
      <c r="CV274" s="1">
        <f ca="1">H273*1/Surge_Predicted_Impact!$C$60</f>
        <v>5.9943984390970124E-5</v>
      </c>
      <c r="CW274" s="1">
        <f ca="1">CV274*Surge_Predicted_Impact!$C$144+CU274</f>
        <v>3.2421542696810489E-6</v>
      </c>
      <c r="CX274" s="1">
        <f ca="1">CX273*(1-1/Surge_Predicted_Impact!$C$147)+CW273</f>
        <v>2.7895142413585629E-2</v>
      </c>
      <c r="CY274" s="1">
        <f ca="1">$CX274*(1-Surge_Predicted_Impact!$C$145)</f>
        <v>2.0921356810189223E-2</v>
      </c>
      <c r="CZ274" s="1">
        <f ca="1">$CX274*(1+Surge_Predicted_Impact!$C$145)</f>
        <v>3.4868928016982034E-2</v>
      </c>
      <c r="DA274" s="1">
        <f ca="1">CX274/Surge_Predicted_Impact!$C$148</f>
        <v>9.2983808045285429E-3</v>
      </c>
      <c r="DB274" s="152">
        <f>Surge_Predicted_Impact!$C$152</f>
        <v>0</v>
      </c>
    </row>
    <row r="275" spans="2:106" x14ac:dyDescent="0.25">
      <c r="B275" s="30">
        <f t="shared" si="104"/>
        <v>44164</v>
      </c>
      <c r="C275" s="18">
        <f ca="1">INDIRECT(_xlfn.CONCAT(EpidemiologicalModel_Selection!$C$2,"!",EpidemiologicalModel_Selection!$C$5,ROW()-1))</f>
        <v>73743.820123465906</v>
      </c>
      <c r="D275" s="18">
        <f ca="1">INDIRECT(_xlfn.CONCAT(EpidemiologicalModel_Selection!$C$2,"!",EpidemiologicalModel_Selection!$C$3,ROW()-1))</f>
        <v>4.0717775076932583E-2</v>
      </c>
      <c r="E275" s="37">
        <f ca="1">INDIRECT(_xlfn.CONCAT(EpidemiologicalModel_Selection!$C$2,"!",EpidemiologicalModel_Selection!$C$4,ROW()-1))</f>
        <v>3.7078038822073721E-4</v>
      </c>
      <c r="F275" s="37">
        <f ca="1">E275*Surge_Predicted_Impact!$D$53</f>
        <v>3.1442176921118518E-5</v>
      </c>
      <c r="G275" s="6">
        <f t="shared" ca="1" si="105"/>
        <v>3.684847857763256E-4</v>
      </c>
      <c r="H275" s="24">
        <f ca="1">H274*(1-1/Surge_Predicted_Impact!$C$60)+F275</f>
        <v>3.684847857763256E-4</v>
      </c>
      <c r="I275" s="24">
        <f ca="1">(1-Surge_Predicted_Impact!$C$68)*Calculation!O274</f>
        <v>3.1349056855985998E-5</v>
      </c>
      <c r="J275" s="24">
        <f ca="1">I275+(J274*(1-1/Surge_Predicted_Impact!$C$63))</f>
        <v>3.6975681254969284E-4</v>
      </c>
      <c r="K275" s="24">
        <f ca="1">(1/Surge_Predicted_Impact!$C$62)*Calculation!L274</f>
        <v>1.471340072020519E-5</v>
      </c>
      <c r="L275" s="24">
        <f ca="1">M275+L274*(1-1/Surge_Predicted_Impact!$C$62)</f>
        <v>1.6540689964917617E-4</v>
      </c>
      <c r="M275" s="1">
        <f ca="1">E275*Surge_Predicted_Impact!$D$55</f>
        <v>3.559491726919081E-6</v>
      </c>
      <c r="N275" s="6">
        <f ca="1">N274*(1-1/Surge_Predicted_Impact!$C$64)+K275</f>
        <v>2.2339289428150206E-4</v>
      </c>
      <c r="O275" s="24">
        <f ca="1">N274*1/Surge_Predicted_Impact!$C$64</f>
        <v>2.981135622304241E-5</v>
      </c>
      <c r="P275" s="1">
        <f ca="1">E275*Surge_Predicted_Impact!$D$54</f>
        <v>2.4323193467280357E-5</v>
      </c>
      <c r="Q275" s="1">
        <f ca="1">Q274*(1-1/Surge_Predicted_Impact!$C$61)+P275</f>
        <v>2.6710860451009876E-3</v>
      </c>
      <c r="R275" s="6">
        <f t="shared" ca="1" si="106"/>
        <v>3.2062497572998569E-3</v>
      </c>
      <c r="S275" s="1">
        <f ca="1">E275*Surge_Predicted_Impact!$D$56</f>
        <v>1.7797458634595404E-8</v>
      </c>
      <c r="T275" s="6">
        <f ca="1">T274*(1-1/Surge_Predicted_Impact!$C$65)+S275</f>
        <v>4.4985886848651889E-7</v>
      </c>
      <c r="U275" s="1">
        <f ca="1">E275*Surge_Predicted_Impact!$D$57</f>
        <v>2.8475933815352646E-8</v>
      </c>
      <c r="V275" s="6">
        <f ca="1">U274*(1-1/Surge_Predicted_Impact!$C$66)+U275</f>
        <v>2.8475933815352646E-8</v>
      </c>
      <c r="W275" s="5">
        <f>Surge_Predicted_Impact!$C$72</f>
        <v>0</v>
      </c>
      <c r="X275" s="160">
        <f>Surge_Predicted_Impact!$C$73</f>
        <v>0</v>
      </c>
      <c r="Y275" s="5">
        <f>Surge_Predicted_Impact!$C$74</f>
        <v>0</v>
      </c>
      <c r="Z275" s="5">
        <f>Surge_Predicted_Impact!$C$75</f>
        <v>0</v>
      </c>
      <c r="AA275" s="5">
        <f>Surge_Predicted_Impact!$C$76</f>
        <v>0</v>
      </c>
      <c r="AC275" s="18">
        <f ca="1">_xlfn.CEILING.MATH(G275/Surge_Predicted_Impact!$C$92)*(24/Surge_Predicted_Impact!$C$89)*(7/Surge_Predicted_Impact!$C$90)</f>
        <v>5.25</v>
      </c>
      <c r="AD275" s="18">
        <f ca="1">_xlfn.CEILING.MATH(R275/Surge_Predicted_Impact!$C$93)*(24/Surge_Predicted_Impact!$C$89)*(7/Surge_Predicted_Impact!$C$90)</f>
        <v>5.25</v>
      </c>
      <c r="AE275" s="1">
        <f t="shared" ca="1" si="107"/>
        <v>10.5</v>
      </c>
      <c r="AF275" s="1">
        <f ca="1">_xlfn.CEILING.MATH(N275/Surge_Predicted_Impact!$C$94)*24/Surge_Predicted_Impact!$C$89*7/Surge_Predicted_Impact!$C$90</f>
        <v>5.25</v>
      </c>
      <c r="AG275" s="1">
        <f ca="1">_xlfn.CEILING.MATH(T275/Surge_Predicted_Impact!$C$95)*24/Surge_Predicted_Impact!$C$89*7/Surge_Predicted_Impact!$C$90</f>
        <v>5.25</v>
      </c>
      <c r="AH275" s="1">
        <f ca="1">_xlfn.CEILING.MATH(V275/Surge_Predicted_Impact!$C$96)*24/Surge_Predicted_Impact!$C$89*7/Surge_Predicted_Impact!$C$90</f>
        <v>5.25</v>
      </c>
      <c r="AI275" s="18">
        <f t="shared" ca="1" si="108"/>
        <v>26.25</v>
      </c>
      <c r="AJ275" s="41"/>
      <c r="AK275" s="23">
        <f ca="1">_xlfn.CEILING.MATH(G275/Surge_Predicted_Impact!$C$103)*24/Surge_Predicted_Impact!$C$100*7/Surge_Predicted_Impact!$C$101</f>
        <v>5.25</v>
      </c>
      <c r="AL275" s="23">
        <f ca="1">_xlfn.CEILING.MATH(R275/Surge_Predicted_Impact!$C$104)*24/Surge_Predicted_Impact!$C$100*7/Surge_Predicted_Impact!$C$101</f>
        <v>5.25</v>
      </c>
      <c r="AM275" s="23">
        <f ca="1">_xlfn.CEILING.MATH(N275/Surge_Predicted_Impact!$C$105)*24/Surge_Predicted_Impact!$C$100*7/Surge_Predicted_Impact!$C$101</f>
        <v>5.25</v>
      </c>
      <c r="AN275" s="23">
        <f ca="1">_xlfn.CEILING.MATH(T275/Surge_Predicted_Impact!$C$106)*24/Surge_Predicted_Impact!$C$100*7/Surge_Predicted_Impact!$C$101</f>
        <v>5.25</v>
      </c>
      <c r="AO275" s="23">
        <f ca="1">_xlfn.CEILING.MATH(V275/Surge_Predicted_Impact!$C$107)*24/Surge_Predicted_Impact!$C$100*7/Surge_Predicted_Impact!$C$101</f>
        <v>5.25</v>
      </c>
      <c r="AP275" s="1">
        <f t="shared" ca="1" si="109"/>
        <v>26.25</v>
      </c>
      <c r="AQ275" s="3"/>
      <c r="AR275" s="38">
        <f ca="1">G275/Surge_Predicted_Impact!$C$81</f>
        <v>1.2282826192544188E-4</v>
      </c>
      <c r="AS275" s="38">
        <f ca="1">$R275/Surge_Predicted_Impact!$C$82</f>
        <v>1.6031248786499285E-3</v>
      </c>
      <c r="AT275" s="38">
        <f t="shared" ca="1" si="110"/>
        <v>1.7259531405753703E-3</v>
      </c>
      <c r="AU275" s="38">
        <f ca="1">N275/Surge_Predicted_Impact!$C$83</f>
        <v>1.1169644714075103E-4</v>
      </c>
      <c r="AV275" s="38">
        <f ca="1">T275/Surge_Predicted_Impact!$C$84</f>
        <v>2.2492943424325945E-7</v>
      </c>
      <c r="AW275" s="38">
        <f ca="1">V275/Surge_Predicted_Impact!$C$85</f>
        <v>7.1189834538381615E-9</v>
      </c>
      <c r="AX275" s="38">
        <f t="shared" ca="1" si="111"/>
        <v>1.8378816361338186E-3</v>
      </c>
      <c r="AZ275" s="1">
        <f ca="1">(AE275-BA274)*Surge_Predicted_Impact!$C$124</f>
        <v>9.2101926872368275E-2</v>
      </c>
      <c r="BA275" s="1">
        <f ca="1">BA274*(1-1/Surge_Predicted_Impact!$C$125)+AZ275</f>
        <v>1.2897801458667431</v>
      </c>
      <c r="BB275" s="37">
        <f t="shared" ca="1" si="112"/>
        <v>11.789780145866743</v>
      </c>
      <c r="BC275" s="1">
        <f ca="1">(AF275-BD274)*Surge_Predicted_Impact!$C$124</f>
        <v>4.6052096715031667E-2</v>
      </c>
      <c r="BD275" s="1">
        <f ca="1">BD274*(1-1/Surge_Predicted_Impact!$C$125)+BC275</f>
        <v>0.64478597317637742</v>
      </c>
      <c r="BE275" s="37">
        <f t="shared" ca="1" si="113"/>
        <v>5.8947859731763774</v>
      </c>
      <c r="BF275" s="1">
        <f ca="1">(AI275-BG274)*Surge_Predicted_Impact!$C$124</f>
        <v>0.2302592867096962</v>
      </c>
      <c r="BG275" s="1">
        <f ca="1">BG274*(1-1/Surge_Predicted_Impact!$C$125)+BF275</f>
        <v>3.2240398065236224</v>
      </c>
      <c r="BH275" s="37">
        <f t="shared" ca="1" si="114"/>
        <v>29.474039806523621</v>
      </c>
      <c r="BJ275" s="1">
        <f ca="1">(AT275-BK274)*Surge_Predicted_Impact!$C$124</f>
        <v>7.9649482558183194E-6</v>
      </c>
      <c r="BK275" s="1">
        <f ca="1">BK274*(1-1/Surge_Predicted_Impact!$C$125)+BJ275</f>
        <v>8.710333836069612E-4</v>
      </c>
      <c r="BL275" s="37">
        <f t="shared" ca="1" si="115"/>
        <v>2.5969865241823316E-3</v>
      </c>
      <c r="BM275" s="1">
        <f ca="1">(AU275-BN274)*Surge_Predicted_Impact!$C$124</f>
        <v>4.845549552140995E-7</v>
      </c>
      <c r="BN275" s="1">
        <f ca="1">BN274*(1-1/Surge_Predicted_Impact!$C$125)+BM275</f>
        <v>5.9208295744602242E-5</v>
      </c>
      <c r="BO275" s="37">
        <f t="shared" ca="1" si="116"/>
        <v>1.7090474288535327E-4</v>
      </c>
      <c r="BP275" s="1">
        <f ca="1">(AX275-AY274)*Surge_Predicted_Impact!$C$124</f>
        <v>1.8378816361338185E-5</v>
      </c>
      <c r="BQ275" s="1">
        <f ca="1">BQ274*(1-1/Surge_Predicted_Impact!$C$125)+BP275</f>
        <v>1.7949661057298589E-3</v>
      </c>
      <c r="BR275" s="1">
        <f t="shared" ca="1" si="117"/>
        <v>3.6328477418636775E-3</v>
      </c>
      <c r="BS275" s="1">
        <f ca="1">(AP275-AQ274)*Surge_Predicted_Impact!$C$124</f>
        <v>0.26250000000000001</v>
      </c>
      <c r="BT275" s="1">
        <f ca="1">BT274*(1-1/Surge_Predicted_Impact!$C$125)+BS275</f>
        <v>3.6757884007444988</v>
      </c>
      <c r="BU275" s="1">
        <f t="shared" ca="1" si="118"/>
        <v>29.925788400744498</v>
      </c>
      <c r="BW275" s="1">
        <f>Surge_Predicted_Impact!$C$112</f>
        <v>0</v>
      </c>
      <c r="BX275" s="1">
        <f>Surge_Predicted_Impact!$C$113</f>
        <v>0</v>
      </c>
      <c r="BY275" s="152">
        <f>Surge_Predicted_Impact!$C$114</f>
        <v>0</v>
      </c>
      <c r="BZ275" s="152">
        <f>Surge_Predicted_Impact!$C$115</f>
        <v>0</v>
      </c>
      <c r="CA275" s="152">
        <f t="shared" si="119"/>
        <v>0</v>
      </c>
      <c r="CB275" s="1">
        <f>Surge_Predicted_Impact!$C$117</f>
        <v>0</v>
      </c>
      <c r="CC275" s="1">
        <f>Surge_Predicted_Impact!$C$118</f>
        <v>0</v>
      </c>
      <c r="CD275" s="1">
        <f>Surge_Predicted_Impact!$C$119</f>
        <v>0</v>
      </c>
      <c r="CE275" s="1">
        <f t="shared" si="120"/>
        <v>0</v>
      </c>
      <c r="CF275" s="152">
        <f>Surge_Predicted_Impact!$C$120</f>
        <v>0</v>
      </c>
      <c r="CH275" s="1">
        <f ca="1">D275*Surge_Predicted_Impact!$C$135</f>
        <v>0.40717775076932583</v>
      </c>
      <c r="CI275" s="18">
        <f ca="1">(C275-C274)*Surge_Predicted_Impact!$C$135</f>
        <v>3.7078038440085948E-3</v>
      </c>
      <c r="CJ275" s="18">
        <f ca="1">CJ274*(1- 1/Surge_Predicted_Impact!$C$137)+CI275</f>
        <v>9.3720597639208231E-2</v>
      </c>
      <c r="CK275" s="18">
        <f t="shared" ca="1" si="102"/>
        <v>9.0012793795199636E-2</v>
      </c>
      <c r="CL275" s="1">
        <f ca="1">CJ275*(1-Surge_Predicted_Impact!$C$136)</f>
        <v>7.9662507993326998E-2</v>
      </c>
      <c r="CM275" s="1">
        <f ca="1">CJ275*(1+Surge_Predicted_Impact!$C$136)</f>
        <v>0.10777868728508946</v>
      </c>
      <c r="CN275" s="1">
        <f ca="1">CI275/Surge_Predicted_Impact!$C$138</f>
        <v>7.4156076880171895E-4</v>
      </c>
      <c r="CO275" s="1">
        <f ca="1">CK275/Surge_Predicted_Impact!$C$140</f>
        <v>3.6005117518079855E-3</v>
      </c>
      <c r="CP275" s="1">
        <f t="shared" ca="1" si="103"/>
        <v>4.3420725206097044E-3</v>
      </c>
      <c r="CQ275" s="1">
        <f ca="1">CI275/(Surge_Predicted_Impact!$C$138 + Surge_Predicted_Impact!$C$139)</f>
        <v>6.1796730733476579E-4</v>
      </c>
      <c r="CR275" s="1">
        <f ca="1">CK275/(Surge_Predicted_Impact!$C$140 + Surge_Predicted_Impact!$C$141)</f>
        <v>3.4620305305846015E-3</v>
      </c>
      <c r="CS275" s="152">
        <f>Surge_Predicted_Impact!$C$151</f>
        <v>12000</v>
      </c>
      <c r="CT275" s="152"/>
      <c r="CU275" s="1">
        <f ca="1">Surge_Predicted_Impact!$C$146*(Calculation!E275-Calculation!H275)</f>
        <v>2.2956024444116087E-7</v>
      </c>
      <c r="CV275" s="1">
        <f ca="1">H274*1/Surge_Predicted_Impact!$C$60</f>
        <v>5.6173768142534517E-5</v>
      </c>
      <c r="CW275" s="1">
        <f ca="1">CV275*Surge_Predicted_Impact!$C$144+CU275</f>
        <v>3.0382486515678868E-6</v>
      </c>
      <c r="CX275" s="1">
        <f ca="1">CX274*(1-1/Surge_Predicted_Impact!$C$147)+CW274</f>
        <v>2.6503627447176027E-2</v>
      </c>
      <c r="CY275" s="1">
        <f ca="1">$CX275*(1-Surge_Predicted_Impact!$C$145)</f>
        <v>1.9877720585382022E-2</v>
      </c>
      <c r="CZ275" s="1">
        <f ca="1">$CX275*(1+Surge_Predicted_Impact!$C$145)</f>
        <v>3.3129534308970032E-2</v>
      </c>
      <c r="DA275" s="1">
        <f ca="1">CX275/Surge_Predicted_Impact!$C$148</f>
        <v>8.8345424823920091E-3</v>
      </c>
      <c r="DB275" s="152">
        <f>Surge_Predicted_Impact!$C$152</f>
        <v>0</v>
      </c>
    </row>
    <row r="276" spans="2:106" x14ac:dyDescent="0.25">
      <c r="B276" s="30">
        <f t="shared" si="104"/>
        <v>44165</v>
      </c>
      <c r="C276" s="18">
        <f ca="1">INDIRECT(_xlfn.CONCAT(EpidemiologicalModel_Selection!$C$2,"!",EpidemiologicalModel_Selection!$C$5,ROW()-1))</f>
        <v>73743.820470925944</v>
      </c>
      <c r="D276" s="18">
        <f ca="1">INDIRECT(_xlfn.CONCAT(EpidemiologicalModel_Selection!$C$2,"!",EpidemiologicalModel_Selection!$C$3,ROW()-1))</f>
        <v>3.8156822607043554E-2</v>
      </c>
      <c r="E276" s="37">
        <f ca="1">INDIRECT(_xlfn.CONCAT(EpidemiologicalModel_Selection!$C$2,"!",EpidemiologicalModel_Selection!$C$4,ROW()-1))</f>
        <v>3.4746003566397119E-4</v>
      </c>
      <c r="F276" s="37">
        <f ca="1">E276*Surge_Predicted_Impact!$D$53</f>
        <v>2.9464611024304756E-5</v>
      </c>
      <c r="G276" s="6">
        <f t="shared" ca="1" si="105"/>
        <v>3.4530871311829814E-4</v>
      </c>
      <c r="H276" s="24">
        <f ca="1">H275*(1-1/Surge_Predicted_Impact!$C$60)+F276</f>
        <v>3.4530871311829814E-4</v>
      </c>
      <c r="I276" s="24">
        <f ca="1">(1-Surge_Predicted_Impact!$C$68)*Calculation!O275</f>
        <v>2.9364185879696772E-5</v>
      </c>
      <c r="J276" s="24">
        <f ca="1">I276+(J275*(1-1/Surge_Predicted_Impact!$C$63))</f>
        <v>3.4629859663657639E-4</v>
      </c>
      <c r="K276" s="24">
        <f ca="1">(1/Surge_Predicted_Impact!$C$62)*Calculation!L275</f>
        <v>1.3783908304098013E-5</v>
      </c>
      <c r="L276" s="24">
        <f ca="1">M276+L275*(1-1/Surge_Predicted_Impact!$C$62)</f>
        <v>1.5495860768745227E-4</v>
      </c>
      <c r="M276" s="1">
        <f ca="1">E276*Surge_Predicted_Impact!$D$55</f>
        <v>3.3356163423741269E-6</v>
      </c>
      <c r="N276" s="6">
        <f ca="1">N275*(1-1/Surge_Predicted_Impact!$C$64)+K276</f>
        <v>2.0925269080041231E-4</v>
      </c>
      <c r="O276" s="24">
        <f ca="1">N275*1/Surge_Predicted_Impact!$C$64</f>
        <v>2.7924111785187757E-5</v>
      </c>
      <c r="P276" s="1">
        <f ca="1">E276*Surge_Predicted_Impact!$D$54</f>
        <v>2.2793378339556509E-5</v>
      </c>
      <c r="Q276" s="1">
        <f ca="1">Q275*(1-1/Surge_Predicted_Impact!$C$61)+P276</f>
        <v>2.5030875630761879E-3</v>
      </c>
      <c r="R276" s="6">
        <f t="shared" ca="1" si="106"/>
        <v>3.0043447674002167E-3</v>
      </c>
      <c r="S276" s="1">
        <f ca="1">E276*Surge_Predicted_Impact!$D$56</f>
        <v>1.6678081711870634E-8</v>
      </c>
      <c r="T276" s="6">
        <f ca="1">T275*(1-1/Surge_Predicted_Impact!$C$65)+S276</f>
        <v>4.2155106334973763E-7</v>
      </c>
      <c r="U276" s="1">
        <f ca="1">E276*Surge_Predicted_Impact!$D$57</f>
        <v>2.6684930738993016E-8</v>
      </c>
      <c r="V276" s="6">
        <f ca="1">U275*(1-1/Surge_Predicted_Impact!$C$66)+U276</f>
        <v>2.6684930738993016E-8</v>
      </c>
      <c r="W276" s="5">
        <f>Surge_Predicted_Impact!$C$72</f>
        <v>0</v>
      </c>
      <c r="X276" s="160">
        <f>Surge_Predicted_Impact!$C$73</f>
        <v>0</v>
      </c>
      <c r="Y276" s="5">
        <f>Surge_Predicted_Impact!$C$74</f>
        <v>0</v>
      </c>
      <c r="Z276" s="5">
        <f>Surge_Predicted_Impact!$C$75</f>
        <v>0</v>
      </c>
      <c r="AA276" s="5">
        <f>Surge_Predicted_Impact!$C$76</f>
        <v>0</v>
      </c>
      <c r="AC276" s="18">
        <f ca="1">_xlfn.CEILING.MATH(G276/Surge_Predicted_Impact!$C$92)*(24/Surge_Predicted_Impact!$C$89)*(7/Surge_Predicted_Impact!$C$90)</f>
        <v>5.25</v>
      </c>
      <c r="AD276" s="18">
        <f ca="1">_xlfn.CEILING.MATH(R276/Surge_Predicted_Impact!$C$93)*(24/Surge_Predicted_Impact!$C$89)*(7/Surge_Predicted_Impact!$C$90)</f>
        <v>5.25</v>
      </c>
      <c r="AE276" s="1">
        <f t="shared" ca="1" si="107"/>
        <v>10.5</v>
      </c>
      <c r="AF276" s="1">
        <f ca="1">_xlfn.CEILING.MATH(N276/Surge_Predicted_Impact!$C$94)*24/Surge_Predicted_Impact!$C$89*7/Surge_Predicted_Impact!$C$90</f>
        <v>5.25</v>
      </c>
      <c r="AG276" s="1">
        <f ca="1">_xlfn.CEILING.MATH(T276/Surge_Predicted_Impact!$C$95)*24/Surge_Predicted_Impact!$C$89*7/Surge_Predicted_Impact!$C$90</f>
        <v>5.25</v>
      </c>
      <c r="AH276" s="1">
        <f ca="1">_xlfn.CEILING.MATH(V276/Surge_Predicted_Impact!$C$96)*24/Surge_Predicted_Impact!$C$89*7/Surge_Predicted_Impact!$C$90</f>
        <v>5.25</v>
      </c>
      <c r="AI276" s="18">
        <f t="shared" ca="1" si="108"/>
        <v>26.25</v>
      </c>
      <c r="AJ276" s="41"/>
      <c r="AK276" s="23">
        <f ca="1">_xlfn.CEILING.MATH(G276/Surge_Predicted_Impact!$C$103)*24/Surge_Predicted_Impact!$C$100*7/Surge_Predicted_Impact!$C$101</f>
        <v>5.25</v>
      </c>
      <c r="AL276" s="23">
        <f ca="1">_xlfn.CEILING.MATH(R276/Surge_Predicted_Impact!$C$104)*24/Surge_Predicted_Impact!$C$100*7/Surge_Predicted_Impact!$C$101</f>
        <v>5.25</v>
      </c>
      <c r="AM276" s="23">
        <f ca="1">_xlfn.CEILING.MATH(N276/Surge_Predicted_Impact!$C$105)*24/Surge_Predicted_Impact!$C$100*7/Surge_Predicted_Impact!$C$101</f>
        <v>5.25</v>
      </c>
      <c r="AN276" s="23">
        <f ca="1">_xlfn.CEILING.MATH(T276/Surge_Predicted_Impact!$C$106)*24/Surge_Predicted_Impact!$C$100*7/Surge_Predicted_Impact!$C$101</f>
        <v>5.25</v>
      </c>
      <c r="AO276" s="23">
        <f ca="1">_xlfn.CEILING.MATH(V276/Surge_Predicted_Impact!$C$107)*24/Surge_Predicted_Impact!$C$100*7/Surge_Predicted_Impact!$C$101</f>
        <v>5.25</v>
      </c>
      <c r="AP276" s="1">
        <f t="shared" ca="1" si="109"/>
        <v>26.25</v>
      </c>
      <c r="AQ276" s="3"/>
      <c r="AR276" s="38">
        <f ca="1">G276/Surge_Predicted_Impact!$C$81</f>
        <v>1.1510290437276604E-4</v>
      </c>
      <c r="AS276" s="38">
        <f ca="1">$R276/Surge_Predicted_Impact!$C$82</f>
        <v>1.5021723837001083E-3</v>
      </c>
      <c r="AT276" s="38">
        <f t="shared" ca="1" si="110"/>
        <v>1.6172752880728744E-3</v>
      </c>
      <c r="AU276" s="38">
        <f ca="1">N276/Surge_Predicted_Impact!$C$83</f>
        <v>1.0462634540020616E-4</v>
      </c>
      <c r="AV276" s="38">
        <f ca="1">T276/Surge_Predicted_Impact!$C$84</f>
        <v>2.1077553167486882E-7</v>
      </c>
      <c r="AW276" s="38">
        <f ca="1">V276/Surge_Predicted_Impact!$C$85</f>
        <v>6.671232684748254E-9</v>
      </c>
      <c r="AX276" s="38">
        <f t="shared" ca="1" si="111"/>
        <v>1.7221190802374402E-3</v>
      </c>
      <c r="AZ276" s="1">
        <f ca="1">(AE276-BA275)*Surge_Predicted_Impact!$C$124</f>
        <v>9.2102198541332572E-2</v>
      </c>
      <c r="BA276" s="1">
        <f ca="1">BA275*(1-1/Surge_Predicted_Impact!$C$125)+AZ276</f>
        <v>1.2897551911318799</v>
      </c>
      <c r="BB276" s="37">
        <f t="shared" ca="1" si="112"/>
        <v>11.78975519113188</v>
      </c>
      <c r="BC276" s="1">
        <f ca="1">(AF276-BD275)*Surge_Predicted_Impact!$C$124</f>
        <v>4.6052140268236223E-2</v>
      </c>
      <c r="BD276" s="1">
        <f ca="1">BD275*(1-1/Surge_Predicted_Impact!$C$125)+BC276</f>
        <v>0.64478197250344382</v>
      </c>
      <c r="BE276" s="37">
        <f t="shared" ca="1" si="113"/>
        <v>5.894781972503444</v>
      </c>
      <c r="BF276" s="1">
        <f ca="1">(AI276-BG275)*Surge_Predicted_Impact!$C$124</f>
        <v>0.2302596019347638</v>
      </c>
      <c r="BG276" s="1">
        <f ca="1">BG275*(1-1/Surge_Predicted_Impact!$C$125)+BF276</f>
        <v>3.224010850849556</v>
      </c>
      <c r="BH276" s="37">
        <f t="shared" ca="1" si="114"/>
        <v>29.474010850849556</v>
      </c>
      <c r="BJ276" s="1">
        <f ca="1">(AT276-BK275)*Surge_Predicted_Impact!$C$124</f>
        <v>7.4624190446591322E-6</v>
      </c>
      <c r="BK276" s="1">
        <f ca="1">BK275*(1-1/Surge_Predicted_Impact!$C$125)+BJ276</f>
        <v>8.1627913239398027E-4</v>
      </c>
      <c r="BL276" s="37">
        <f t="shared" ca="1" si="115"/>
        <v>2.4335544204668546E-3</v>
      </c>
      <c r="BM276" s="1">
        <f ca="1">(AU276-BN275)*Surge_Predicted_Impact!$C$124</f>
        <v>4.5418049655603913E-7</v>
      </c>
      <c r="BN276" s="1">
        <f ca="1">BN275*(1-1/Surge_Predicted_Impact!$C$125)+BM276</f>
        <v>5.5433312259400983E-5</v>
      </c>
      <c r="BO276" s="37">
        <f t="shared" ca="1" si="116"/>
        <v>1.6005965765960713E-4</v>
      </c>
      <c r="BP276" s="1">
        <f ca="1">(AX276-AY275)*Surge_Predicted_Impact!$C$124</f>
        <v>1.7221190802374402E-5</v>
      </c>
      <c r="BQ276" s="1">
        <f ca="1">BQ275*(1-1/Surge_Predicted_Impact!$C$125)+BP276</f>
        <v>1.6839754318372434E-3</v>
      </c>
      <c r="BR276" s="1">
        <f t="shared" ca="1" si="117"/>
        <v>3.4060945120746836E-3</v>
      </c>
      <c r="BS276" s="1">
        <f ca="1">(AP276-AQ275)*Surge_Predicted_Impact!$C$124</f>
        <v>0.26250000000000001</v>
      </c>
      <c r="BT276" s="1">
        <f ca="1">BT275*(1-1/Surge_Predicted_Impact!$C$125)+BS276</f>
        <v>3.6757320864056062</v>
      </c>
      <c r="BU276" s="1">
        <f t="shared" ca="1" si="118"/>
        <v>29.925732086405606</v>
      </c>
      <c r="BW276" s="1">
        <f>Surge_Predicted_Impact!$C$112</f>
        <v>0</v>
      </c>
      <c r="BX276" s="1">
        <f>Surge_Predicted_Impact!$C$113</f>
        <v>0</v>
      </c>
      <c r="BY276" s="152">
        <f>Surge_Predicted_Impact!$C$114</f>
        <v>0</v>
      </c>
      <c r="BZ276" s="152">
        <f>Surge_Predicted_Impact!$C$115</f>
        <v>0</v>
      </c>
      <c r="CA276" s="152">
        <f t="shared" si="119"/>
        <v>0</v>
      </c>
      <c r="CB276" s="1">
        <f>Surge_Predicted_Impact!$C$117</f>
        <v>0</v>
      </c>
      <c r="CC276" s="1">
        <f>Surge_Predicted_Impact!$C$118</f>
        <v>0</v>
      </c>
      <c r="CD276" s="1">
        <f>Surge_Predicted_Impact!$C$119</f>
        <v>0</v>
      </c>
      <c r="CE276" s="1">
        <f t="shared" si="120"/>
        <v>0</v>
      </c>
      <c r="CF276" s="152">
        <f>Surge_Predicted_Impact!$C$120</f>
        <v>0</v>
      </c>
      <c r="CH276" s="1">
        <f ca="1">D276*Surge_Predicted_Impact!$C$135</f>
        <v>0.38156822607043556</v>
      </c>
      <c r="CI276" s="18">
        <f ca="1">(C276-C275)*Surge_Predicted_Impact!$C$135</f>
        <v>3.4746003802865744E-3</v>
      </c>
      <c r="CJ276" s="18">
        <f ca="1">CJ275*(1- 1/Surge_Predicted_Impact!$C$137)+CI276</f>
        <v>8.7823138255573988E-2</v>
      </c>
      <c r="CK276" s="18">
        <f t="shared" ca="1" si="102"/>
        <v>8.4348537875287413E-2</v>
      </c>
      <c r="CL276" s="1">
        <f ca="1">CJ276*(1-Surge_Predicted_Impact!$C$136)</f>
        <v>7.4649667517237894E-2</v>
      </c>
      <c r="CM276" s="1">
        <f ca="1">CJ276*(1+Surge_Predicted_Impact!$C$136)</f>
        <v>0.10099660899391008</v>
      </c>
      <c r="CN276" s="1">
        <f ca="1">CI276/Surge_Predicted_Impact!$C$138</f>
        <v>6.9492007605731487E-4</v>
      </c>
      <c r="CO276" s="1">
        <f ca="1">CK276/Surge_Predicted_Impact!$C$140</f>
        <v>3.3739415150114966E-3</v>
      </c>
      <c r="CP276" s="1">
        <f t="shared" ca="1" si="103"/>
        <v>4.068861591068812E-3</v>
      </c>
      <c r="CQ276" s="1">
        <f ca="1">CI276/(Surge_Predicted_Impact!$C$138 + Surge_Predicted_Impact!$C$139)</f>
        <v>5.7910006338109576E-4</v>
      </c>
      <c r="CR276" s="1">
        <f ca="1">CK276/(Surge_Predicted_Impact!$C$140 + Surge_Predicted_Impact!$C$141)</f>
        <v>3.2441745336649003E-3</v>
      </c>
      <c r="CS276" s="152">
        <f>Surge_Predicted_Impact!$C$151</f>
        <v>12000</v>
      </c>
      <c r="CT276" s="152"/>
      <c r="CU276" s="1">
        <f ca="1">Surge_Predicted_Impact!$C$146*(Calculation!E276-Calculation!H276)</f>
        <v>2.1513225456730457E-7</v>
      </c>
      <c r="CV276" s="1">
        <f ca="1">H275*1/Surge_Predicted_Impact!$C$60</f>
        <v>5.2640683682332228E-5</v>
      </c>
      <c r="CW276" s="1">
        <f ca="1">CV276*Surge_Predicted_Impact!$C$144+CU276</f>
        <v>2.8471664386839165E-6</v>
      </c>
      <c r="CX276" s="1">
        <f ca="1">CX275*(1-1/Surge_Predicted_Impact!$C$147)+CW275</f>
        <v>2.5181484323468794E-2</v>
      </c>
      <c r="CY276" s="1">
        <f ca="1">$CX276*(1-Surge_Predicted_Impact!$C$145)</f>
        <v>1.8886113242601595E-2</v>
      </c>
      <c r="CZ276" s="1">
        <f ca="1">$CX276*(1+Surge_Predicted_Impact!$C$145)</f>
        <v>3.1476855404335993E-2</v>
      </c>
      <c r="DA276" s="1">
        <f ca="1">CX276/Surge_Predicted_Impact!$C$148</f>
        <v>8.3938281078229319E-3</v>
      </c>
      <c r="DB276" s="152">
        <f>Surge_Predicted_Impact!$C$152</f>
        <v>0</v>
      </c>
    </row>
    <row r="277" spans="2:106" x14ac:dyDescent="0.25">
      <c r="B277" s="30">
        <f t="shared" si="104"/>
        <v>44166</v>
      </c>
      <c r="C277" s="18">
        <f ca="1">INDIRECT(_xlfn.CONCAT(EpidemiologicalModel_Selection!$C$2,"!",EpidemiologicalModel_Selection!$C$5,ROW()-1))</f>
        <v>73743.820796532367</v>
      </c>
      <c r="D277" s="18">
        <f ca="1">INDIRECT(_xlfn.CONCAT(EpidemiologicalModel_Selection!$C$2,"!",EpidemiologicalModel_Selection!$C$3,ROW()-1))</f>
        <v>3.5756941704699861E-2</v>
      </c>
      <c r="E277" s="37">
        <f ca="1">INDIRECT(_xlfn.CONCAT(EpidemiologicalModel_Selection!$C$2,"!",EpidemiologicalModel_Selection!$C$4,ROW()-1))</f>
        <v>3.2560642666794591E-4</v>
      </c>
      <c r="F277" s="37">
        <f ca="1">E277*Surge_Predicted_Impact!$D$53</f>
        <v>2.7611424981441813E-5</v>
      </c>
      <c r="G277" s="6">
        <f t="shared" ca="1" si="105"/>
        <v>3.2359032193998315E-4</v>
      </c>
      <c r="H277" s="24">
        <f ca="1">H276*(1-1/Surge_Predicted_Impact!$C$60)+F277</f>
        <v>3.2359032193998315E-4</v>
      </c>
      <c r="I277" s="24">
        <f ca="1">(1-Surge_Predicted_Impact!$C$68)*Calculation!O276</f>
        <v>2.750525010840994E-5</v>
      </c>
      <c r="J277" s="24">
        <f ca="1">I277+(J276*(1-1/Surge_Predicted_Impact!$C$63))</f>
        <v>3.2433261865404687E-4</v>
      </c>
      <c r="K277" s="24">
        <f ca="1">(1/Surge_Predicted_Impact!$C$62)*Calculation!L276</f>
        <v>1.2913217307287688E-5</v>
      </c>
      <c r="L277" s="24">
        <f ca="1">M277+L276*(1-1/Surge_Predicted_Impact!$C$62)</f>
        <v>1.4517121207617686E-4</v>
      </c>
      <c r="M277" s="1">
        <f ca="1">E277*Surge_Predicted_Impact!$D$55</f>
        <v>3.1258216960122838E-6</v>
      </c>
      <c r="N277" s="6">
        <f ca="1">N276*(1-1/Surge_Predicted_Impact!$C$64)+K277</f>
        <v>1.9600932175764847E-4</v>
      </c>
      <c r="O277" s="24">
        <f ca="1">N276*1/Surge_Predicted_Impact!$C$64</f>
        <v>2.6156586350051539E-5</v>
      </c>
      <c r="P277" s="1">
        <f ca="1">E277*Surge_Predicted_Impact!$D$54</f>
        <v>2.1359781589417248E-5</v>
      </c>
      <c r="Q277" s="1">
        <f ca="1">Q276*(1-1/Surge_Predicted_Impact!$C$61)+P277</f>
        <v>2.3456553758744491E-3</v>
      </c>
      <c r="R277" s="6">
        <f t="shared" ca="1" si="106"/>
        <v>2.8151592066046728E-3</v>
      </c>
      <c r="S277" s="1">
        <f ca="1">E277*Surge_Predicted_Impact!$D$56</f>
        <v>1.5629108480061421E-8</v>
      </c>
      <c r="T277" s="6">
        <f ca="1">T276*(1-1/Surge_Predicted_Impact!$C$65)+S277</f>
        <v>3.9502506549482527E-7</v>
      </c>
      <c r="U277" s="1">
        <f ca="1">E277*Surge_Predicted_Impact!$D$57</f>
        <v>2.5006573568098271E-8</v>
      </c>
      <c r="V277" s="6">
        <f ca="1">U276*(1-1/Surge_Predicted_Impact!$C$66)+U277</f>
        <v>2.5006573568098271E-8</v>
      </c>
      <c r="W277" s="5">
        <f>Surge_Predicted_Impact!$C$72</f>
        <v>0</v>
      </c>
      <c r="X277" s="160">
        <f>Surge_Predicted_Impact!$C$73</f>
        <v>0</v>
      </c>
      <c r="Y277" s="5">
        <f>Surge_Predicted_Impact!$C$74</f>
        <v>0</v>
      </c>
      <c r="Z277" s="5">
        <f>Surge_Predicted_Impact!$C$75</f>
        <v>0</v>
      </c>
      <c r="AA277" s="5">
        <f>Surge_Predicted_Impact!$C$76</f>
        <v>0</v>
      </c>
      <c r="AC277" s="18">
        <f ca="1">_xlfn.CEILING.MATH(G277/Surge_Predicted_Impact!$C$92)*(24/Surge_Predicted_Impact!$C$89)*(7/Surge_Predicted_Impact!$C$90)</f>
        <v>5.25</v>
      </c>
      <c r="AD277" s="18">
        <f ca="1">_xlfn.CEILING.MATH(R277/Surge_Predicted_Impact!$C$93)*(24/Surge_Predicted_Impact!$C$89)*(7/Surge_Predicted_Impact!$C$90)</f>
        <v>5.25</v>
      </c>
      <c r="AE277" s="1">
        <f t="shared" ca="1" si="107"/>
        <v>10.5</v>
      </c>
      <c r="AF277" s="1">
        <f ca="1">_xlfn.CEILING.MATH(N277/Surge_Predicted_Impact!$C$94)*24/Surge_Predicted_Impact!$C$89*7/Surge_Predicted_Impact!$C$90</f>
        <v>5.25</v>
      </c>
      <c r="AG277" s="1">
        <f ca="1">_xlfn.CEILING.MATH(T277/Surge_Predicted_Impact!$C$95)*24/Surge_Predicted_Impact!$C$89*7/Surge_Predicted_Impact!$C$90</f>
        <v>5.25</v>
      </c>
      <c r="AH277" s="1">
        <f ca="1">_xlfn.CEILING.MATH(V277/Surge_Predicted_Impact!$C$96)*24/Surge_Predicted_Impact!$C$89*7/Surge_Predicted_Impact!$C$90</f>
        <v>5.25</v>
      </c>
      <c r="AI277" s="18">
        <f t="shared" ca="1" si="108"/>
        <v>26.25</v>
      </c>
      <c r="AJ277" s="41"/>
      <c r="AK277" s="23">
        <f ca="1">_xlfn.CEILING.MATH(G277/Surge_Predicted_Impact!$C$103)*24/Surge_Predicted_Impact!$C$100*7/Surge_Predicted_Impact!$C$101</f>
        <v>5.25</v>
      </c>
      <c r="AL277" s="23">
        <f ca="1">_xlfn.CEILING.MATH(R277/Surge_Predicted_Impact!$C$104)*24/Surge_Predicted_Impact!$C$100*7/Surge_Predicted_Impact!$C$101</f>
        <v>5.25</v>
      </c>
      <c r="AM277" s="23">
        <f ca="1">_xlfn.CEILING.MATH(N277/Surge_Predicted_Impact!$C$105)*24/Surge_Predicted_Impact!$C$100*7/Surge_Predicted_Impact!$C$101</f>
        <v>5.25</v>
      </c>
      <c r="AN277" s="23">
        <f ca="1">_xlfn.CEILING.MATH(T277/Surge_Predicted_Impact!$C$106)*24/Surge_Predicted_Impact!$C$100*7/Surge_Predicted_Impact!$C$101</f>
        <v>5.25</v>
      </c>
      <c r="AO277" s="23">
        <f ca="1">_xlfn.CEILING.MATH(V277/Surge_Predicted_Impact!$C$107)*24/Surge_Predicted_Impact!$C$100*7/Surge_Predicted_Impact!$C$101</f>
        <v>5.25</v>
      </c>
      <c r="AP277" s="1">
        <f t="shared" ca="1" si="109"/>
        <v>26.25</v>
      </c>
      <c r="AQ277" s="3"/>
      <c r="AR277" s="38">
        <f ca="1">G277/Surge_Predicted_Impact!$C$81</f>
        <v>1.0786344064666105E-4</v>
      </c>
      <c r="AS277" s="38">
        <f ca="1">$R277/Surge_Predicted_Impact!$C$82</f>
        <v>1.4075796033023364E-3</v>
      </c>
      <c r="AT277" s="38">
        <f t="shared" ca="1" si="110"/>
        <v>1.5154430439489974E-3</v>
      </c>
      <c r="AU277" s="38">
        <f ca="1">N277/Surge_Predicted_Impact!$C$83</f>
        <v>9.8004660878824233E-5</v>
      </c>
      <c r="AV277" s="38">
        <f ca="1">T277/Surge_Predicted_Impact!$C$84</f>
        <v>1.9751253274741263E-7</v>
      </c>
      <c r="AW277" s="38">
        <f ca="1">V277/Surge_Predicted_Impact!$C$85</f>
        <v>6.2516433920245677E-9</v>
      </c>
      <c r="AX277" s="38">
        <f t="shared" ca="1" si="111"/>
        <v>1.6136514690039611E-3</v>
      </c>
      <c r="AZ277" s="1">
        <f ca="1">(AE277-BA276)*Surge_Predicted_Impact!$C$124</f>
        <v>9.2102448088681205E-2</v>
      </c>
      <c r="BA277" s="1">
        <f ca="1">BA276*(1-1/Surge_Predicted_Impact!$C$125)+AZ277</f>
        <v>1.2897322684254269</v>
      </c>
      <c r="BB277" s="37">
        <f t="shared" ca="1" si="112"/>
        <v>11.789732268425427</v>
      </c>
      <c r="BC277" s="1">
        <f ca="1">(AF277-BD276)*Surge_Predicted_Impact!$C$124</f>
        <v>4.6052180274965562E-2</v>
      </c>
      <c r="BD277" s="1">
        <f ca="1">BD276*(1-1/Surge_Predicted_Impact!$C$125)+BC277</f>
        <v>0.64477829759959204</v>
      </c>
      <c r="BE277" s="37">
        <f t="shared" ca="1" si="113"/>
        <v>5.8947782975995917</v>
      </c>
      <c r="BF277" s="1">
        <f ca="1">(AI277-BG276)*Surge_Predicted_Impact!$C$124</f>
        <v>0.23025989149150444</v>
      </c>
      <c r="BG277" s="1">
        <f ca="1">BG276*(1-1/Surge_Predicted_Impact!$C$125)+BF277</f>
        <v>3.2239842529946636</v>
      </c>
      <c r="BH277" s="37">
        <f t="shared" ca="1" si="114"/>
        <v>29.473984252994665</v>
      </c>
      <c r="BJ277" s="1">
        <f ca="1">(AT277-BK276)*Surge_Predicted_Impact!$C$124</f>
        <v>6.9916391155501714E-6</v>
      </c>
      <c r="BK277" s="1">
        <f ca="1">BK276*(1-1/Surge_Predicted_Impact!$C$125)+BJ277</f>
        <v>7.6496511919567475E-4</v>
      </c>
      <c r="BL277" s="37">
        <f t="shared" ca="1" si="115"/>
        <v>2.2804081631446721E-3</v>
      </c>
      <c r="BM277" s="1">
        <f ca="1">(AU277-BN276)*Surge_Predicted_Impact!$C$124</f>
        <v>4.257134861942325E-7</v>
      </c>
      <c r="BN277" s="1">
        <f ca="1">BN276*(1-1/Surge_Predicted_Impact!$C$125)+BM277</f>
        <v>5.1899503441352292E-5</v>
      </c>
      <c r="BO277" s="37">
        <f t="shared" ca="1" si="116"/>
        <v>1.4990416432017652E-4</v>
      </c>
      <c r="BP277" s="1">
        <f ca="1">(AX277-AY276)*Surge_Predicted_Impact!$C$124</f>
        <v>1.6136514690039611E-5</v>
      </c>
      <c r="BQ277" s="1">
        <f ca="1">BQ276*(1-1/Surge_Predicted_Impact!$C$125)+BP277</f>
        <v>1.5798279871103371E-3</v>
      </c>
      <c r="BR277" s="1">
        <f t="shared" ca="1" si="117"/>
        <v>3.1934794561142982E-3</v>
      </c>
      <c r="BS277" s="1">
        <f ca="1">(AP277-AQ276)*Surge_Predicted_Impact!$C$124</f>
        <v>0.26250000000000001</v>
      </c>
      <c r="BT277" s="1">
        <f ca="1">BT276*(1-1/Surge_Predicted_Impact!$C$125)+BS277</f>
        <v>3.6756797945194917</v>
      </c>
      <c r="BU277" s="1">
        <f t="shared" ca="1" si="118"/>
        <v>29.925679794519493</v>
      </c>
      <c r="BW277" s="1">
        <f>Surge_Predicted_Impact!$C$112</f>
        <v>0</v>
      </c>
      <c r="BX277" s="1">
        <f>Surge_Predicted_Impact!$C$113</f>
        <v>0</v>
      </c>
      <c r="BY277" s="152">
        <f>Surge_Predicted_Impact!$C$114</f>
        <v>0</v>
      </c>
      <c r="BZ277" s="152">
        <f>Surge_Predicted_Impact!$C$115</f>
        <v>0</v>
      </c>
      <c r="CA277" s="152">
        <f t="shared" si="119"/>
        <v>0</v>
      </c>
      <c r="CB277" s="1">
        <f>Surge_Predicted_Impact!$C$117</f>
        <v>0</v>
      </c>
      <c r="CC277" s="1">
        <f>Surge_Predicted_Impact!$C$118</f>
        <v>0</v>
      </c>
      <c r="CD277" s="1">
        <f>Surge_Predicted_Impact!$C$119</f>
        <v>0</v>
      </c>
      <c r="CE277" s="1">
        <f t="shared" si="120"/>
        <v>0</v>
      </c>
      <c r="CF277" s="152">
        <f>Surge_Predicted_Impact!$C$120</f>
        <v>0</v>
      </c>
      <c r="CH277" s="1">
        <f ca="1">D277*Surge_Predicted_Impact!$C$135</f>
        <v>0.35756941704699863</v>
      </c>
      <c r="CI277" s="18">
        <f ca="1">(C277-C276)*Surge_Predicted_Impact!$C$135</f>
        <v>3.2560642284806818E-3</v>
      </c>
      <c r="CJ277" s="18">
        <f ca="1">CJ276*(1- 1/Surge_Predicted_Impact!$C$137)+CI277</f>
        <v>8.2296888658497269E-2</v>
      </c>
      <c r="CK277" s="18">
        <f t="shared" ca="1" si="102"/>
        <v>7.9040824430016587E-2</v>
      </c>
      <c r="CL277" s="1">
        <f ca="1">CJ277*(1-Surge_Predicted_Impact!$C$136)</f>
        <v>6.9952355359722676E-2</v>
      </c>
      <c r="CM277" s="1">
        <f ca="1">CJ277*(1+Surge_Predicted_Impact!$C$136)</f>
        <v>9.4641421957271848E-2</v>
      </c>
      <c r="CN277" s="1">
        <f ca="1">CI277/Surge_Predicted_Impact!$C$138</f>
        <v>6.5121284569613636E-4</v>
      </c>
      <c r="CO277" s="1">
        <f ca="1">CK277/Surge_Predicted_Impact!$C$140</f>
        <v>3.1616329772006634E-3</v>
      </c>
      <c r="CP277" s="1">
        <f t="shared" ca="1" si="103"/>
        <v>3.8128458228967998E-3</v>
      </c>
      <c r="CQ277" s="1">
        <f ca="1">CI277/(Surge_Predicted_Impact!$C$138 + Surge_Predicted_Impact!$C$139)</f>
        <v>5.4267737141344696E-4</v>
      </c>
      <c r="CR277" s="1">
        <f ca="1">CK277/(Surge_Predicted_Impact!$C$140 + Surge_Predicted_Impact!$C$141)</f>
        <v>3.0400317088467919E-3</v>
      </c>
      <c r="CS277" s="152">
        <f>Surge_Predicted_Impact!$C$151</f>
        <v>12000</v>
      </c>
      <c r="CT277" s="152"/>
      <c r="CU277" s="1">
        <f ca="1">Surge_Predicted_Impact!$C$146*(Calculation!E277-Calculation!H277)</f>
        <v>2.0161047279627681E-7</v>
      </c>
      <c r="CV277" s="1">
        <f ca="1">H276*1/Surge_Predicted_Impact!$C$60</f>
        <v>4.9329816159756879E-5</v>
      </c>
      <c r="CW277" s="1">
        <f ca="1">CV277*Surge_Predicted_Impact!$C$144+CU277</f>
        <v>2.6681012807841207E-6</v>
      </c>
      <c r="CX277" s="1">
        <f ca="1">CX276*(1-1/Surge_Predicted_Impact!$C$147)+CW276</f>
        <v>2.3925257273734037E-2</v>
      </c>
      <c r="CY277" s="1">
        <f ca="1">$CX277*(1-Surge_Predicted_Impact!$C$145)</f>
        <v>1.7943942955300527E-2</v>
      </c>
      <c r="CZ277" s="1">
        <f ca="1">$CX277*(1+Surge_Predicted_Impact!$C$145)</f>
        <v>2.9906571592167547E-2</v>
      </c>
      <c r="DA277" s="1">
        <f ca="1">CX277/Surge_Predicted_Impact!$C$148</f>
        <v>7.9750857579113463E-3</v>
      </c>
      <c r="DB277" s="152">
        <f>Surge_Predicted_Impact!$C$152</f>
        <v>0</v>
      </c>
    </row>
    <row r="278" spans="2:106" x14ac:dyDescent="0.25">
      <c r="B278" s="30">
        <f t="shared" si="104"/>
        <v>44167</v>
      </c>
      <c r="C278" s="18">
        <f ca="1">INDIRECT(_xlfn.CONCAT(EpidemiologicalModel_Selection!$C$2,"!",EpidemiologicalModel_Selection!$C$5,ROW()-1))</f>
        <v>73743.821101659676</v>
      </c>
      <c r="D278" s="18">
        <f ca="1">INDIRECT(_xlfn.CONCAT(EpidemiologicalModel_Selection!$C$2,"!",EpidemiologicalModel_Selection!$C$3,ROW()-1))</f>
        <v>3.350800174967624E-2</v>
      </c>
      <c r="E278" s="37">
        <f ca="1">INDIRECT(_xlfn.CONCAT(EpidemiologicalModel_Selection!$C$2,"!",EpidemiologicalModel_Selection!$C$4,ROW()-1))</f>
        <v>3.0512730954797008E-4</v>
      </c>
      <c r="F278" s="37">
        <f ca="1">E278*Surge_Predicted_Impact!$D$53</f>
        <v>2.5874795849667861E-5</v>
      </c>
      <c r="G278" s="6">
        <f t="shared" ca="1" si="105"/>
        <v>3.0323792894108203E-4</v>
      </c>
      <c r="H278" s="24">
        <f ca="1">H277*(1-1/Surge_Predicted_Impact!$C$60)+F278</f>
        <v>3.0323792894108203E-4</v>
      </c>
      <c r="I278" s="24">
        <f ca="1">(1-Surge_Predicted_Impact!$C$68)*Calculation!O277</f>
        <v>2.5764237554800764E-5</v>
      </c>
      <c r="J278" s="24">
        <f ca="1">I278+(J277*(1-1/Surge_Predicted_Impact!$C$63))</f>
        <v>3.0376362497255523E-4</v>
      </c>
      <c r="K278" s="24">
        <f ca="1">(1/Surge_Predicted_Impact!$C$62)*Calculation!L277</f>
        <v>1.2097601006348072E-5</v>
      </c>
      <c r="L278" s="24">
        <f ca="1">M278+L277*(1-1/Surge_Predicted_Impact!$C$62)</f>
        <v>1.3600283324148929E-4</v>
      </c>
      <c r="M278" s="1">
        <f ca="1">E278*Surge_Predicted_Impact!$D$55</f>
        <v>2.9292221716605158E-6</v>
      </c>
      <c r="N278" s="6">
        <f ca="1">N277*(1-1/Surge_Predicted_Impact!$C$64)+K278</f>
        <v>1.8360575754429047E-4</v>
      </c>
      <c r="O278" s="24">
        <f ca="1">N277*1/Surge_Predicted_Impact!$C$64</f>
        <v>2.4501165219706058E-5</v>
      </c>
      <c r="P278" s="1">
        <f ca="1">E278*Surge_Predicted_Impact!$D$54</f>
        <v>2.0016351506346836E-5</v>
      </c>
      <c r="Q278" s="1">
        <f ca="1">Q277*(1-1/Surge_Predicted_Impact!$C$61)+P278</f>
        <v>2.1981249148183353E-3</v>
      </c>
      <c r="R278" s="6">
        <f t="shared" ca="1" si="106"/>
        <v>2.63789137303238E-3</v>
      </c>
      <c r="S278" s="1">
        <f ca="1">E278*Surge_Predicted_Impact!$D$56</f>
        <v>1.464611085830258E-8</v>
      </c>
      <c r="T278" s="6">
        <f ca="1">T277*(1-1/Surge_Predicted_Impact!$C$65)+S278</f>
        <v>3.701686698036453E-7</v>
      </c>
      <c r="U278" s="1">
        <f ca="1">E278*Surge_Predicted_Impact!$D$57</f>
        <v>2.3433777373284126E-8</v>
      </c>
      <c r="V278" s="6">
        <f ca="1">U277*(1-1/Surge_Predicted_Impact!$C$66)+U278</f>
        <v>2.3433777373284126E-8</v>
      </c>
      <c r="W278" s="5">
        <f>Surge_Predicted_Impact!$C$72</f>
        <v>0</v>
      </c>
      <c r="X278" s="160">
        <f>Surge_Predicted_Impact!$C$73</f>
        <v>0</v>
      </c>
      <c r="Y278" s="5">
        <f>Surge_Predicted_Impact!$C$74</f>
        <v>0</v>
      </c>
      <c r="Z278" s="5">
        <f>Surge_Predicted_Impact!$C$75</f>
        <v>0</v>
      </c>
      <c r="AA278" s="5">
        <f>Surge_Predicted_Impact!$C$76</f>
        <v>0</v>
      </c>
      <c r="AC278" s="18">
        <f ca="1">_xlfn.CEILING.MATH(G278/Surge_Predicted_Impact!$C$92)*(24/Surge_Predicted_Impact!$C$89)*(7/Surge_Predicted_Impact!$C$90)</f>
        <v>5.25</v>
      </c>
      <c r="AD278" s="18">
        <f ca="1">_xlfn.CEILING.MATH(R278/Surge_Predicted_Impact!$C$93)*(24/Surge_Predicted_Impact!$C$89)*(7/Surge_Predicted_Impact!$C$90)</f>
        <v>5.25</v>
      </c>
      <c r="AE278" s="1">
        <f t="shared" ca="1" si="107"/>
        <v>10.5</v>
      </c>
      <c r="AF278" s="1">
        <f ca="1">_xlfn.CEILING.MATH(N278/Surge_Predicted_Impact!$C$94)*24/Surge_Predicted_Impact!$C$89*7/Surge_Predicted_Impact!$C$90</f>
        <v>5.25</v>
      </c>
      <c r="AG278" s="1">
        <f ca="1">_xlfn.CEILING.MATH(T278/Surge_Predicted_Impact!$C$95)*24/Surge_Predicted_Impact!$C$89*7/Surge_Predicted_Impact!$C$90</f>
        <v>5.25</v>
      </c>
      <c r="AH278" s="1">
        <f ca="1">_xlfn.CEILING.MATH(V278/Surge_Predicted_Impact!$C$96)*24/Surge_Predicted_Impact!$C$89*7/Surge_Predicted_Impact!$C$90</f>
        <v>5.25</v>
      </c>
      <c r="AI278" s="18">
        <f t="shared" ca="1" si="108"/>
        <v>26.25</v>
      </c>
      <c r="AJ278" s="41"/>
      <c r="AK278" s="23">
        <f ca="1">_xlfn.CEILING.MATH(G278/Surge_Predicted_Impact!$C$103)*24/Surge_Predicted_Impact!$C$100*7/Surge_Predicted_Impact!$C$101</f>
        <v>5.25</v>
      </c>
      <c r="AL278" s="23">
        <f ca="1">_xlfn.CEILING.MATH(R278/Surge_Predicted_Impact!$C$104)*24/Surge_Predicted_Impact!$C$100*7/Surge_Predicted_Impact!$C$101</f>
        <v>5.25</v>
      </c>
      <c r="AM278" s="23">
        <f ca="1">_xlfn.CEILING.MATH(N278/Surge_Predicted_Impact!$C$105)*24/Surge_Predicted_Impact!$C$100*7/Surge_Predicted_Impact!$C$101</f>
        <v>5.25</v>
      </c>
      <c r="AN278" s="23">
        <f ca="1">_xlfn.CEILING.MATH(T278/Surge_Predicted_Impact!$C$106)*24/Surge_Predicted_Impact!$C$100*7/Surge_Predicted_Impact!$C$101</f>
        <v>5.25</v>
      </c>
      <c r="AO278" s="23">
        <f ca="1">_xlfn.CEILING.MATH(V278/Surge_Predicted_Impact!$C$107)*24/Surge_Predicted_Impact!$C$100*7/Surge_Predicted_Impact!$C$101</f>
        <v>5.25</v>
      </c>
      <c r="AP278" s="1">
        <f t="shared" ca="1" si="109"/>
        <v>26.25</v>
      </c>
      <c r="AQ278" s="3"/>
      <c r="AR278" s="38">
        <f ca="1">G278/Surge_Predicted_Impact!$C$81</f>
        <v>1.0107930964702734E-4</v>
      </c>
      <c r="AS278" s="38">
        <f ca="1">$R278/Surge_Predicted_Impact!$C$82</f>
        <v>1.31894568651619E-3</v>
      </c>
      <c r="AT278" s="38">
        <f t="shared" ca="1" si="110"/>
        <v>1.4200249961632174E-3</v>
      </c>
      <c r="AU278" s="38">
        <f ca="1">N278/Surge_Predicted_Impact!$C$83</f>
        <v>9.1802878772145234E-5</v>
      </c>
      <c r="AV278" s="38">
        <f ca="1">T278/Surge_Predicted_Impact!$C$84</f>
        <v>1.8508433490182265E-7</v>
      </c>
      <c r="AW278" s="38">
        <f ca="1">V278/Surge_Predicted_Impact!$C$85</f>
        <v>5.8584443433210315E-9</v>
      </c>
      <c r="AX278" s="38">
        <f t="shared" ca="1" si="111"/>
        <v>1.5120188177146078E-3</v>
      </c>
      <c r="AZ278" s="1">
        <f ca="1">(AE278-BA277)*Surge_Predicted_Impact!$C$124</f>
        <v>9.2102677315745729E-2</v>
      </c>
      <c r="BA278" s="1">
        <f ca="1">BA277*(1-1/Surge_Predicted_Impact!$C$125)+AZ278</f>
        <v>1.2897112122822136</v>
      </c>
      <c r="BB278" s="37">
        <f t="shared" ca="1" si="112"/>
        <v>11.789711212282214</v>
      </c>
      <c r="BC278" s="1">
        <f ca="1">(AF278-BD277)*Surge_Predicted_Impact!$C$124</f>
        <v>4.6052217024004083E-2</v>
      </c>
      <c r="BD278" s="1">
        <f ca="1">BD277*(1-1/Surge_Predicted_Impact!$C$125)+BC278</f>
        <v>0.64477492193791097</v>
      </c>
      <c r="BE278" s="37">
        <f t="shared" ca="1" si="113"/>
        <v>5.8947749219379109</v>
      </c>
      <c r="BF278" s="1">
        <f ca="1">(AI278-BG277)*Surge_Predicted_Impact!$C$124</f>
        <v>0.23026015747005335</v>
      </c>
      <c r="BG278" s="1">
        <f ca="1">BG277*(1-1/Surge_Predicted_Impact!$C$125)+BF278</f>
        <v>3.2239598209650984</v>
      </c>
      <c r="BH278" s="37">
        <f t="shared" ca="1" si="114"/>
        <v>29.473959820965099</v>
      </c>
      <c r="BJ278" s="1">
        <f ca="1">(AT278-BK277)*Surge_Predicted_Impact!$C$124</f>
        <v>6.5505987696754271E-6</v>
      </c>
      <c r="BK278" s="1">
        <f ca="1">BK277*(1-1/Surge_Predicted_Impact!$C$125)+BJ278</f>
        <v>7.168753523085163E-4</v>
      </c>
      <c r="BL278" s="37">
        <f t="shared" ca="1" si="115"/>
        <v>2.1369003484717338E-3</v>
      </c>
      <c r="BM278" s="1">
        <f ca="1">(AU278-BN277)*Surge_Predicted_Impact!$C$124</f>
        <v>3.9903375330792941E-7</v>
      </c>
      <c r="BN278" s="1">
        <f ca="1">BN277*(1-1/Surge_Predicted_Impact!$C$125)+BM278</f>
        <v>4.8591429805992205E-5</v>
      </c>
      <c r="BO278" s="37">
        <f t="shared" ca="1" si="116"/>
        <v>1.4039430857813745E-4</v>
      </c>
      <c r="BP278" s="1">
        <f ca="1">(AX278-AY277)*Surge_Predicted_Impact!$C$124</f>
        <v>1.5120188177146079E-5</v>
      </c>
      <c r="BQ278" s="1">
        <f ca="1">BQ277*(1-1/Surge_Predicted_Impact!$C$125)+BP278</f>
        <v>1.4821033190653163E-3</v>
      </c>
      <c r="BR278" s="1">
        <f t="shared" ca="1" si="117"/>
        <v>2.9941221367799243E-3</v>
      </c>
      <c r="BS278" s="1">
        <f ca="1">(AP278-AQ277)*Surge_Predicted_Impact!$C$124</f>
        <v>0.26250000000000001</v>
      </c>
      <c r="BT278" s="1">
        <f ca="1">BT277*(1-1/Surge_Predicted_Impact!$C$125)+BS278</f>
        <v>3.6756312377680995</v>
      </c>
      <c r="BU278" s="1">
        <f t="shared" ca="1" si="118"/>
        <v>29.925631237768101</v>
      </c>
      <c r="BW278" s="1">
        <f>Surge_Predicted_Impact!$C$112</f>
        <v>0</v>
      </c>
      <c r="BX278" s="1">
        <f>Surge_Predicted_Impact!$C$113</f>
        <v>0</v>
      </c>
      <c r="BY278" s="152">
        <f>Surge_Predicted_Impact!$C$114</f>
        <v>0</v>
      </c>
      <c r="BZ278" s="152">
        <f>Surge_Predicted_Impact!$C$115</f>
        <v>0</v>
      </c>
      <c r="CA278" s="152">
        <f t="shared" si="119"/>
        <v>0</v>
      </c>
      <c r="CB278" s="1">
        <f>Surge_Predicted_Impact!$C$117</f>
        <v>0</v>
      </c>
      <c r="CC278" s="1">
        <f>Surge_Predicted_Impact!$C$118</f>
        <v>0</v>
      </c>
      <c r="CD278" s="1">
        <f>Surge_Predicted_Impact!$C$119</f>
        <v>0</v>
      </c>
      <c r="CE278" s="1">
        <f t="shared" si="120"/>
        <v>0</v>
      </c>
      <c r="CF278" s="152">
        <f>Surge_Predicted_Impact!$C$120</f>
        <v>0</v>
      </c>
      <c r="CH278" s="1">
        <f ca="1">D278*Surge_Predicted_Impact!$C$135</f>
        <v>0.33508001749676242</v>
      </c>
      <c r="CI278" s="18">
        <f ca="1">(C278-C277)*Surge_Predicted_Impact!$C$135</f>
        <v>3.0512730882037431E-3</v>
      </c>
      <c r="CJ278" s="18">
        <f ca="1">CJ277*(1- 1/Surge_Predicted_Impact!$C$137)+CI278</f>
        <v>7.7118472880851288E-2</v>
      </c>
      <c r="CK278" s="18">
        <f t="shared" ca="1" si="102"/>
        <v>7.4067199792647545E-2</v>
      </c>
      <c r="CL278" s="1">
        <f ca="1">CJ278*(1-Surge_Predicted_Impact!$C$136)</f>
        <v>6.5550701948723589E-2</v>
      </c>
      <c r="CM278" s="1">
        <f ca="1">CJ278*(1+Surge_Predicted_Impact!$C$136)</f>
        <v>8.8686243812978974E-2</v>
      </c>
      <c r="CN278" s="1">
        <f ca="1">CI278/Surge_Predicted_Impact!$C$138</f>
        <v>6.1025461764074862E-4</v>
      </c>
      <c r="CO278" s="1">
        <f ca="1">CK278/Surge_Predicted_Impact!$C$140</f>
        <v>2.9626879917059017E-3</v>
      </c>
      <c r="CP278" s="1">
        <f t="shared" ca="1" si="103"/>
        <v>3.5729426093466504E-3</v>
      </c>
      <c r="CQ278" s="1">
        <f ca="1">CI278/(Surge_Predicted_Impact!$C$138 + Surge_Predicted_Impact!$C$139)</f>
        <v>5.0854551470062381E-4</v>
      </c>
      <c r="CR278" s="1">
        <f ca="1">CK278/(Surge_Predicted_Impact!$C$140 + Surge_Predicted_Impact!$C$141)</f>
        <v>2.848738453563367E-3</v>
      </c>
      <c r="CS278" s="152">
        <f>Surge_Predicted_Impact!$C$151</f>
        <v>12000</v>
      </c>
      <c r="CT278" s="152"/>
      <c r="CU278" s="1">
        <f ca="1">Surge_Predicted_Impact!$C$146*(Calculation!E278-Calculation!H278)</f>
        <v>1.889380606888056E-7</v>
      </c>
      <c r="CV278" s="1">
        <f ca="1">H277*1/Surge_Predicted_Impact!$C$60</f>
        <v>4.6227188848569022E-5</v>
      </c>
      <c r="CW278" s="1">
        <f ca="1">CV278*Surge_Predicted_Impact!$C$144+CU278</f>
        <v>2.5002975031172568E-6</v>
      </c>
      <c r="CX278" s="1">
        <f ca="1">CX277*(1-1/Surge_Predicted_Impact!$C$147)+CW277</f>
        <v>2.2731662511328118E-2</v>
      </c>
      <c r="CY278" s="1">
        <f ca="1">$CX278*(1-Surge_Predicted_Impact!$C$145)</f>
        <v>1.7048746883496089E-2</v>
      </c>
      <c r="CZ278" s="1">
        <f ca="1">$CX278*(1+Surge_Predicted_Impact!$C$145)</f>
        <v>2.8414578139160148E-2</v>
      </c>
      <c r="DA278" s="1">
        <f ca="1">CX278/Surge_Predicted_Impact!$C$148</f>
        <v>7.5772208371093731E-3</v>
      </c>
      <c r="DB278" s="152">
        <f>Surge_Predicted_Impact!$C$152</f>
        <v>0</v>
      </c>
    </row>
    <row r="279" spans="2:106" x14ac:dyDescent="0.25">
      <c r="B279" s="30">
        <f t="shared" si="104"/>
        <v>44168</v>
      </c>
      <c r="C279" s="18">
        <f ca="1">INDIRECT(_xlfn.CONCAT(EpidemiologicalModel_Selection!$C$2,"!",EpidemiologicalModel_Selection!$C$5,ROW()-1))</f>
        <v>73743.821387595919</v>
      </c>
      <c r="D279" s="18">
        <f ca="1">INDIRECT(_xlfn.CONCAT(EpidemiologicalModel_Selection!$C$2,"!",EpidemiologicalModel_Selection!$C$3,ROW()-1))</f>
        <v>3.1400509287997293E-2</v>
      </c>
      <c r="E279" s="37">
        <f ca="1">INDIRECT(_xlfn.CONCAT(EpidemiologicalModel_Selection!$C$2,"!",EpidemiologicalModel_Selection!$C$4,ROW()-1))</f>
        <v>2.8593623446795388E-4</v>
      </c>
      <c r="F279" s="37">
        <f ca="1">E279*Surge_Predicted_Impact!$D$53</f>
        <v>2.4247392682882488E-5</v>
      </c>
      <c r="G279" s="6">
        <f t="shared" ca="1" si="105"/>
        <v>2.8416561748952426E-4</v>
      </c>
      <c r="H279" s="24">
        <f ca="1">H278*(1-1/Surge_Predicted_Impact!$C$60)+F279</f>
        <v>2.8416561748952426E-4</v>
      </c>
      <c r="I279" s="24">
        <f ca="1">(1-Surge_Predicted_Impact!$C$68)*Calculation!O278</f>
        <v>2.4133647741410467E-5</v>
      </c>
      <c r="J279" s="24">
        <f ca="1">I279+(J278*(1-1/Surge_Predicted_Impact!$C$63))</f>
        <v>2.845024691464578E-4</v>
      </c>
      <c r="K279" s="24">
        <f ca="1">(1/Surge_Predicted_Impact!$C$62)*Calculation!L278</f>
        <v>1.1333569436790774E-5</v>
      </c>
      <c r="L279" s="24">
        <f ca="1">M279+L278*(1-1/Surge_Predicted_Impact!$C$62)</f>
        <v>1.2741425165559088E-4</v>
      </c>
      <c r="M279" s="1">
        <f ca="1">E279*Surge_Predicted_Impact!$D$55</f>
        <v>2.74498785089236E-6</v>
      </c>
      <c r="N279" s="6">
        <f ca="1">N278*(1-1/Surge_Predicted_Impact!$C$64)+K279</f>
        <v>1.7198860728804495E-4</v>
      </c>
      <c r="O279" s="24">
        <f ca="1">N278*1/Surge_Predicted_Impact!$C$64</f>
        <v>2.2950719693036309E-5</v>
      </c>
      <c r="P279" s="1">
        <f ca="1">E279*Surge_Predicted_Impact!$D$54</f>
        <v>1.8757416981097773E-5</v>
      </c>
      <c r="Q279" s="1">
        <f ca="1">Q278*(1-1/Surge_Predicted_Impact!$C$61)+P279</f>
        <v>2.0598734093124093E-3</v>
      </c>
      <c r="R279" s="6">
        <f t="shared" ca="1" si="106"/>
        <v>2.471790130114458E-3</v>
      </c>
      <c r="S279" s="1">
        <f ca="1">E279*Surge_Predicted_Impact!$D$56</f>
        <v>1.3724939254461801E-8</v>
      </c>
      <c r="T279" s="6">
        <f ca="1">T278*(1-1/Surge_Predicted_Impact!$C$65)+S279</f>
        <v>3.4687674207774257E-7</v>
      </c>
      <c r="U279" s="1">
        <f ca="1">E279*Surge_Predicted_Impact!$D$57</f>
        <v>2.1959902807138881E-8</v>
      </c>
      <c r="V279" s="6">
        <f ca="1">U278*(1-1/Surge_Predicted_Impact!$C$66)+U279</f>
        <v>2.1959902807138881E-8</v>
      </c>
      <c r="W279" s="5">
        <f>Surge_Predicted_Impact!$C$72</f>
        <v>0</v>
      </c>
      <c r="X279" s="160">
        <f>Surge_Predicted_Impact!$C$73</f>
        <v>0</v>
      </c>
      <c r="Y279" s="5">
        <f>Surge_Predicted_Impact!$C$74</f>
        <v>0</v>
      </c>
      <c r="Z279" s="5">
        <f>Surge_Predicted_Impact!$C$75</f>
        <v>0</v>
      </c>
      <c r="AA279" s="5">
        <f>Surge_Predicted_Impact!$C$76</f>
        <v>0</v>
      </c>
      <c r="AC279" s="18">
        <f ca="1">_xlfn.CEILING.MATH(G279/Surge_Predicted_Impact!$C$92)*(24/Surge_Predicted_Impact!$C$89)*(7/Surge_Predicted_Impact!$C$90)</f>
        <v>5.25</v>
      </c>
      <c r="AD279" s="18">
        <f ca="1">_xlfn.CEILING.MATH(R279/Surge_Predicted_Impact!$C$93)*(24/Surge_Predicted_Impact!$C$89)*(7/Surge_Predicted_Impact!$C$90)</f>
        <v>5.25</v>
      </c>
      <c r="AE279" s="1">
        <f t="shared" ca="1" si="107"/>
        <v>10.5</v>
      </c>
      <c r="AF279" s="1">
        <f ca="1">_xlfn.CEILING.MATH(N279/Surge_Predicted_Impact!$C$94)*24/Surge_Predicted_Impact!$C$89*7/Surge_Predicted_Impact!$C$90</f>
        <v>5.25</v>
      </c>
      <c r="AG279" s="1">
        <f ca="1">_xlfn.CEILING.MATH(T279/Surge_Predicted_Impact!$C$95)*24/Surge_Predicted_Impact!$C$89*7/Surge_Predicted_Impact!$C$90</f>
        <v>5.25</v>
      </c>
      <c r="AH279" s="1">
        <f ca="1">_xlfn.CEILING.MATH(V279/Surge_Predicted_Impact!$C$96)*24/Surge_Predicted_Impact!$C$89*7/Surge_Predicted_Impact!$C$90</f>
        <v>5.25</v>
      </c>
      <c r="AI279" s="18">
        <f t="shared" ca="1" si="108"/>
        <v>26.25</v>
      </c>
      <c r="AJ279" s="41"/>
      <c r="AK279" s="23">
        <f ca="1">_xlfn.CEILING.MATH(G279/Surge_Predicted_Impact!$C$103)*24/Surge_Predicted_Impact!$C$100*7/Surge_Predicted_Impact!$C$101</f>
        <v>5.25</v>
      </c>
      <c r="AL279" s="23">
        <f ca="1">_xlfn.CEILING.MATH(R279/Surge_Predicted_Impact!$C$104)*24/Surge_Predicted_Impact!$C$100*7/Surge_Predicted_Impact!$C$101</f>
        <v>5.25</v>
      </c>
      <c r="AM279" s="23">
        <f ca="1">_xlfn.CEILING.MATH(N279/Surge_Predicted_Impact!$C$105)*24/Surge_Predicted_Impact!$C$100*7/Surge_Predicted_Impact!$C$101</f>
        <v>5.25</v>
      </c>
      <c r="AN279" s="23">
        <f ca="1">_xlfn.CEILING.MATH(T279/Surge_Predicted_Impact!$C$106)*24/Surge_Predicted_Impact!$C$100*7/Surge_Predicted_Impact!$C$101</f>
        <v>5.25</v>
      </c>
      <c r="AO279" s="23">
        <f ca="1">_xlfn.CEILING.MATH(V279/Surge_Predicted_Impact!$C$107)*24/Surge_Predicted_Impact!$C$100*7/Surge_Predicted_Impact!$C$101</f>
        <v>5.25</v>
      </c>
      <c r="AP279" s="1">
        <f t="shared" ca="1" si="109"/>
        <v>26.25</v>
      </c>
      <c r="AQ279" s="3"/>
      <c r="AR279" s="38">
        <f ca="1">G279/Surge_Predicted_Impact!$C$81</f>
        <v>9.4721872496508083E-5</v>
      </c>
      <c r="AS279" s="38">
        <f ca="1">$R279/Surge_Predicted_Impact!$C$82</f>
        <v>1.235895065057229E-3</v>
      </c>
      <c r="AT279" s="38">
        <f t="shared" ca="1" si="110"/>
        <v>1.3306169375537371E-3</v>
      </c>
      <c r="AU279" s="38">
        <f ca="1">N279/Surge_Predicted_Impact!$C$83</f>
        <v>8.5994303644022473E-5</v>
      </c>
      <c r="AV279" s="38">
        <f ca="1">T279/Surge_Predicted_Impact!$C$84</f>
        <v>1.7343837103887129E-7</v>
      </c>
      <c r="AW279" s="38">
        <f ca="1">V279/Surge_Predicted_Impact!$C$85</f>
        <v>5.4899757017847203E-9</v>
      </c>
      <c r="AX279" s="38">
        <f t="shared" ca="1" si="111"/>
        <v>1.4167901695445002E-3</v>
      </c>
      <c r="AZ279" s="1">
        <f ca="1">(AE279-BA278)*Surge_Predicted_Impact!$C$124</f>
        <v>9.2102887877177866E-2</v>
      </c>
      <c r="BA279" s="1">
        <f ca="1">BA278*(1-1/Surge_Predicted_Impact!$C$125)+AZ279</f>
        <v>1.2896918707106619</v>
      </c>
      <c r="BB279" s="37">
        <f t="shared" ca="1" si="112"/>
        <v>11.789691870710662</v>
      </c>
      <c r="BC279" s="1">
        <f ca="1">(AF279-BD278)*Surge_Predicted_Impact!$C$124</f>
        <v>4.605225078062089E-2</v>
      </c>
      <c r="BD279" s="1">
        <f ca="1">BD278*(1-1/Surge_Predicted_Impact!$C$125)+BC279</f>
        <v>0.6447718211515383</v>
      </c>
      <c r="BE279" s="37">
        <f t="shared" ca="1" si="113"/>
        <v>5.8947718211515383</v>
      </c>
      <c r="BF279" s="1">
        <f ca="1">(AI279-BG278)*Surge_Predicted_Impact!$C$124</f>
        <v>0.23026040179034901</v>
      </c>
      <c r="BG279" s="1">
        <f ca="1">BG278*(1-1/Surge_Predicted_Impact!$C$125)+BF279</f>
        <v>3.2239373784007976</v>
      </c>
      <c r="BH279" s="37">
        <f t="shared" ca="1" si="114"/>
        <v>29.473937378400798</v>
      </c>
      <c r="BJ279" s="1">
        <f ca="1">(AT279-BK278)*Surge_Predicted_Impact!$C$124</f>
        <v>6.1374158524522082E-6</v>
      </c>
      <c r="BK279" s="1">
        <f ca="1">BK278*(1-1/Surge_Predicted_Impact!$C$125)+BJ279</f>
        <v>6.7180738585321739E-4</v>
      </c>
      <c r="BL279" s="37">
        <f t="shared" ca="1" si="115"/>
        <v>2.0024243234069545E-3</v>
      </c>
      <c r="BM279" s="1">
        <f ca="1">(AU279-BN278)*Surge_Predicted_Impact!$C$124</f>
        <v>3.740287383803027E-7</v>
      </c>
      <c r="BN279" s="1">
        <f ca="1">BN278*(1-1/Surge_Predicted_Impact!$C$125)+BM279</f>
        <v>4.549464212965878E-5</v>
      </c>
      <c r="BO279" s="37">
        <f t="shared" ca="1" si="116"/>
        <v>1.3148894577368124E-4</v>
      </c>
      <c r="BP279" s="1">
        <f ca="1">(AX279-AY278)*Surge_Predicted_Impact!$C$124</f>
        <v>1.4167901695445002E-5</v>
      </c>
      <c r="BQ279" s="1">
        <f ca="1">BQ278*(1-1/Surge_Predicted_Impact!$C$125)+BP279</f>
        <v>1.3904066979703814E-3</v>
      </c>
      <c r="BR279" s="1">
        <f t="shared" ca="1" si="117"/>
        <v>2.8071968675148816E-3</v>
      </c>
      <c r="BS279" s="1">
        <f ca="1">(AP279-AQ278)*Surge_Predicted_Impact!$C$124</f>
        <v>0.26250000000000001</v>
      </c>
      <c r="BT279" s="1">
        <f ca="1">BT278*(1-1/Surge_Predicted_Impact!$C$125)+BS279</f>
        <v>3.6755861493560928</v>
      </c>
      <c r="BU279" s="1">
        <f t="shared" ca="1" si="118"/>
        <v>29.925586149356093</v>
      </c>
      <c r="BW279" s="1">
        <f>Surge_Predicted_Impact!$C$112</f>
        <v>0</v>
      </c>
      <c r="BX279" s="1">
        <f>Surge_Predicted_Impact!$C$113</f>
        <v>0</v>
      </c>
      <c r="BY279" s="152">
        <f>Surge_Predicted_Impact!$C$114</f>
        <v>0</v>
      </c>
      <c r="BZ279" s="152">
        <f>Surge_Predicted_Impact!$C$115</f>
        <v>0</v>
      </c>
      <c r="CA279" s="152">
        <f t="shared" si="119"/>
        <v>0</v>
      </c>
      <c r="CB279" s="1">
        <f>Surge_Predicted_Impact!$C$117</f>
        <v>0</v>
      </c>
      <c r="CC279" s="1">
        <f>Surge_Predicted_Impact!$C$118</f>
        <v>0</v>
      </c>
      <c r="CD279" s="1">
        <f>Surge_Predicted_Impact!$C$119</f>
        <v>0</v>
      </c>
      <c r="CE279" s="1">
        <f t="shared" si="120"/>
        <v>0</v>
      </c>
      <c r="CF279" s="152">
        <f>Surge_Predicted_Impact!$C$120</f>
        <v>0</v>
      </c>
      <c r="CH279" s="1">
        <f ca="1">D279*Surge_Predicted_Impact!$C$135</f>
        <v>0.31400509287997291</v>
      </c>
      <c r="CI279" s="18">
        <f ca="1">(C279-C278)*Surge_Predicted_Impact!$C$135</f>
        <v>2.8593624301720411E-3</v>
      </c>
      <c r="CJ279" s="18">
        <f ca="1">CJ278*(1- 1/Surge_Predicted_Impact!$C$137)+CI279</f>
        <v>7.2265988022938196E-2</v>
      </c>
      <c r="CK279" s="18">
        <f t="shared" ca="1" si="102"/>
        <v>6.9406625592766155E-2</v>
      </c>
      <c r="CL279" s="1">
        <f ca="1">CJ279*(1-Surge_Predicted_Impact!$C$136)</f>
        <v>6.1426089819497466E-2</v>
      </c>
      <c r="CM279" s="1">
        <f ca="1">CJ279*(1+Surge_Predicted_Impact!$C$136)</f>
        <v>8.3105886226378919E-2</v>
      </c>
      <c r="CN279" s="1">
        <f ca="1">CI279/Surge_Predicted_Impact!$C$138</f>
        <v>5.7187248603440821E-4</v>
      </c>
      <c r="CO279" s="1">
        <f ca="1">CK279/Surge_Predicted_Impact!$C$140</f>
        <v>2.7762650237106463E-3</v>
      </c>
      <c r="CP279" s="1">
        <f t="shared" ca="1" si="103"/>
        <v>3.3481375097450545E-3</v>
      </c>
      <c r="CQ279" s="1">
        <f ca="1">CI279/(Surge_Predicted_Impact!$C$138 + Surge_Predicted_Impact!$C$139)</f>
        <v>4.7656040502867353E-4</v>
      </c>
      <c r="CR279" s="1">
        <f ca="1">CK279/(Surge_Predicted_Impact!$C$140 + Surge_Predicted_Impact!$C$141)</f>
        <v>2.6694855997217754E-3</v>
      </c>
      <c r="CS279" s="152">
        <f>Surge_Predicted_Impact!$C$151</f>
        <v>12000</v>
      </c>
      <c r="CT279" s="152"/>
      <c r="CU279" s="1">
        <f ca="1">Surge_Predicted_Impact!$C$146*(Calculation!E279-Calculation!H279)</f>
        <v>1.7706169784296143E-7</v>
      </c>
      <c r="CV279" s="1">
        <f ca="1">H278*1/Surge_Predicted_Impact!$C$60</f>
        <v>4.3319704134440292E-5</v>
      </c>
      <c r="CW279" s="1">
        <f ca="1">CV279*Surge_Predicted_Impact!$C$144+CU279</f>
        <v>2.3430469045649762E-6</v>
      </c>
      <c r="CX279" s="1">
        <f ca="1">CX278*(1-1/Surge_Predicted_Impact!$C$147)+CW278</f>
        <v>2.1597579683264829E-2</v>
      </c>
      <c r="CY279" s="1">
        <f ca="1">$CX279*(1-Surge_Predicted_Impact!$C$145)</f>
        <v>1.6198184762448622E-2</v>
      </c>
      <c r="CZ279" s="1">
        <f ca="1">$CX279*(1+Surge_Predicted_Impact!$C$145)</f>
        <v>2.6996974604081035E-2</v>
      </c>
      <c r="DA279" s="1">
        <f ca="1">CX279/Surge_Predicted_Impact!$C$148</f>
        <v>7.1991932277549429E-3</v>
      </c>
      <c r="DB279" s="152">
        <f>Surge_Predicted_Impact!$C$152</f>
        <v>0</v>
      </c>
    </row>
    <row r="280" spans="2:106" x14ac:dyDescent="0.25">
      <c r="B280" s="30">
        <f t="shared" si="104"/>
        <v>44169</v>
      </c>
      <c r="C280" s="18">
        <f ca="1">INDIRECT(_xlfn.CONCAT(EpidemiologicalModel_Selection!$C$2,"!",EpidemiologicalModel_Selection!$C$5,ROW()-1))</f>
        <v>73743.821655548105</v>
      </c>
      <c r="D280" s="18">
        <f ca="1">INDIRECT(_xlfn.CONCAT(EpidemiologicalModel_Selection!$C$2,"!",EpidemiologicalModel_Selection!$C$3,ROW()-1))</f>
        <v>2.9425567957385448E-2</v>
      </c>
      <c r="E280" s="37">
        <f ca="1">INDIRECT(_xlfn.CONCAT(EpidemiologicalModel_Selection!$C$2,"!",EpidemiologicalModel_Selection!$C$4,ROW()-1))</f>
        <v>2.6795219000632639E-4</v>
      </c>
      <c r="F280" s="37">
        <f ca="1">E280*Surge_Predicted_Impact!$D$53</f>
        <v>2.2722345712536479E-5</v>
      </c>
      <c r="G280" s="6">
        <f t="shared" ca="1" si="105"/>
        <v>2.6629287498927158E-4</v>
      </c>
      <c r="H280" s="24">
        <f ca="1">H279*(1-1/Surge_Predicted_Impact!$C$60)+F280</f>
        <v>2.6629287498927158E-4</v>
      </c>
      <c r="I280" s="24">
        <f ca="1">(1-Surge_Predicted_Impact!$C$68)*Calculation!O279</f>
        <v>2.2606458897640763E-5</v>
      </c>
      <c r="J280" s="24">
        <f ca="1">I280+(J279*(1-1/Surge_Predicted_Impact!$C$63))</f>
        <v>2.6646571816603317E-4</v>
      </c>
      <c r="K280" s="24">
        <f ca="1">(1/Surge_Predicted_Impact!$C$62)*Calculation!L279</f>
        <v>1.0617854304632573E-5</v>
      </c>
      <c r="L280" s="24">
        <f ca="1">M280+L279*(1-1/Surge_Predicted_Impact!$C$62)</f>
        <v>1.1936873837501903E-4</v>
      </c>
      <c r="M280" s="1">
        <f ca="1">E280*Surge_Predicted_Impact!$D$55</f>
        <v>2.5723410240607357E-6</v>
      </c>
      <c r="N280" s="6">
        <f ca="1">N279*(1-1/Surge_Predicted_Impact!$C$64)+K280</f>
        <v>1.611078856816719E-4</v>
      </c>
      <c r="O280" s="24">
        <f ca="1">N279*1/Surge_Predicted_Impact!$C$64</f>
        <v>2.1498575911005618E-5</v>
      </c>
      <c r="P280" s="1">
        <f ca="1">E280*Surge_Predicted_Impact!$D$54</f>
        <v>1.757766366441501E-5</v>
      </c>
      <c r="Q280" s="1">
        <f ca="1">Q279*(1-1/Surge_Predicted_Impact!$C$61)+P280</f>
        <v>1.930317258025938E-3</v>
      </c>
      <c r="R280" s="6">
        <f t="shared" ca="1" si="106"/>
        <v>2.3161517145669904E-3</v>
      </c>
      <c r="S280" s="1">
        <f ca="1">E280*Surge_Predicted_Impact!$D$56</f>
        <v>1.2861705120303679E-8</v>
      </c>
      <c r="T280" s="6">
        <f ca="1">T279*(1-1/Surge_Predicted_Impact!$C$65)+S280</f>
        <v>3.25050772990272E-7</v>
      </c>
      <c r="U280" s="1">
        <f ca="1">E280*Surge_Predicted_Impact!$D$57</f>
        <v>2.0578728192485886E-8</v>
      </c>
      <c r="V280" s="6">
        <f ca="1">U279*(1-1/Surge_Predicted_Impact!$C$66)+U280</f>
        <v>2.0578728192485886E-8</v>
      </c>
      <c r="W280" s="5">
        <f>Surge_Predicted_Impact!$C$72</f>
        <v>0</v>
      </c>
      <c r="X280" s="160">
        <f>Surge_Predicted_Impact!$C$73</f>
        <v>0</v>
      </c>
      <c r="Y280" s="5">
        <f>Surge_Predicted_Impact!$C$74</f>
        <v>0</v>
      </c>
      <c r="Z280" s="5">
        <f>Surge_Predicted_Impact!$C$75</f>
        <v>0</v>
      </c>
      <c r="AA280" s="5">
        <f>Surge_Predicted_Impact!$C$76</f>
        <v>0</v>
      </c>
      <c r="AC280" s="18">
        <f ca="1">_xlfn.CEILING.MATH(G280/Surge_Predicted_Impact!$C$92)*(24/Surge_Predicted_Impact!$C$89)*(7/Surge_Predicted_Impact!$C$90)</f>
        <v>5.25</v>
      </c>
      <c r="AD280" s="18">
        <f ca="1">_xlfn.CEILING.MATH(R280/Surge_Predicted_Impact!$C$93)*(24/Surge_Predicted_Impact!$C$89)*(7/Surge_Predicted_Impact!$C$90)</f>
        <v>5.25</v>
      </c>
      <c r="AE280" s="1">
        <f t="shared" ca="1" si="107"/>
        <v>10.5</v>
      </c>
      <c r="AF280" s="1">
        <f ca="1">_xlfn.CEILING.MATH(N280/Surge_Predicted_Impact!$C$94)*24/Surge_Predicted_Impact!$C$89*7/Surge_Predicted_Impact!$C$90</f>
        <v>5.25</v>
      </c>
      <c r="AG280" s="1">
        <f ca="1">_xlfn.CEILING.MATH(T280/Surge_Predicted_Impact!$C$95)*24/Surge_Predicted_Impact!$C$89*7/Surge_Predicted_Impact!$C$90</f>
        <v>5.25</v>
      </c>
      <c r="AH280" s="1">
        <f ca="1">_xlfn.CEILING.MATH(V280/Surge_Predicted_Impact!$C$96)*24/Surge_Predicted_Impact!$C$89*7/Surge_Predicted_Impact!$C$90</f>
        <v>5.25</v>
      </c>
      <c r="AI280" s="18">
        <f t="shared" ca="1" si="108"/>
        <v>26.25</v>
      </c>
      <c r="AJ280" s="41"/>
      <c r="AK280" s="23">
        <f ca="1">_xlfn.CEILING.MATH(G280/Surge_Predicted_Impact!$C$103)*24/Surge_Predicted_Impact!$C$100*7/Surge_Predicted_Impact!$C$101</f>
        <v>5.25</v>
      </c>
      <c r="AL280" s="23">
        <f ca="1">_xlfn.CEILING.MATH(R280/Surge_Predicted_Impact!$C$104)*24/Surge_Predicted_Impact!$C$100*7/Surge_Predicted_Impact!$C$101</f>
        <v>5.25</v>
      </c>
      <c r="AM280" s="23">
        <f ca="1">_xlfn.CEILING.MATH(N280/Surge_Predicted_Impact!$C$105)*24/Surge_Predicted_Impact!$C$100*7/Surge_Predicted_Impact!$C$101</f>
        <v>5.25</v>
      </c>
      <c r="AN280" s="23">
        <f ca="1">_xlfn.CEILING.MATH(T280/Surge_Predicted_Impact!$C$106)*24/Surge_Predicted_Impact!$C$100*7/Surge_Predicted_Impact!$C$101</f>
        <v>5.25</v>
      </c>
      <c r="AO280" s="23">
        <f ca="1">_xlfn.CEILING.MATH(V280/Surge_Predicted_Impact!$C$107)*24/Surge_Predicted_Impact!$C$100*7/Surge_Predicted_Impact!$C$101</f>
        <v>5.25</v>
      </c>
      <c r="AP280" s="1">
        <f t="shared" ca="1" si="109"/>
        <v>26.25</v>
      </c>
      <c r="AQ280" s="3"/>
      <c r="AR280" s="38">
        <f ca="1">G280/Surge_Predicted_Impact!$C$81</f>
        <v>8.8764291663090522E-5</v>
      </c>
      <c r="AS280" s="38">
        <f ca="1">$R280/Surge_Predicted_Impact!$C$82</f>
        <v>1.1580758572834952E-3</v>
      </c>
      <c r="AT280" s="38">
        <f t="shared" ca="1" si="110"/>
        <v>1.2468401489465857E-3</v>
      </c>
      <c r="AU280" s="38">
        <f ca="1">N280/Surge_Predicted_Impact!$C$83</f>
        <v>8.0553942840835949E-5</v>
      </c>
      <c r="AV280" s="38">
        <f ca="1">T280/Surge_Predicted_Impact!$C$84</f>
        <v>1.62525386495136E-7</v>
      </c>
      <c r="AW280" s="38">
        <f ca="1">V280/Surge_Predicted_Impact!$C$85</f>
        <v>5.1446820481214715E-9</v>
      </c>
      <c r="AX280" s="38">
        <f t="shared" ca="1" si="111"/>
        <v>1.3275617618559649E-3</v>
      </c>
      <c r="AZ280" s="1">
        <f ca="1">(AE280-BA279)*Surge_Predicted_Impact!$C$124</f>
        <v>9.210308129289338E-2</v>
      </c>
      <c r="BA280" s="1">
        <f ca="1">BA279*(1-1/Surge_Predicted_Impact!$C$125)+AZ280</f>
        <v>1.289674104095651</v>
      </c>
      <c r="BB280" s="37">
        <f t="shared" ca="1" si="112"/>
        <v>11.789674104095651</v>
      </c>
      <c r="BC280" s="1">
        <f ca="1">(AF280-BD279)*Surge_Predicted_Impact!$C$124</f>
        <v>4.6052281788484618E-2</v>
      </c>
      <c r="BD280" s="1">
        <f ca="1">BD279*(1-1/Surge_Predicted_Impact!$C$125)+BC280</f>
        <v>0.64476897285777024</v>
      </c>
      <c r="BE280" s="37">
        <f t="shared" ca="1" si="113"/>
        <v>5.8947689728577704</v>
      </c>
      <c r="BF280" s="1">
        <f ca="1">(AI280-BG279)*Surge_Predicted_Impact!$C$124</f>
        <v>0.23026062621599203</v>
      </c>
      <c r="BG280" s="1">
        <f ca="1">BG279*(1-1/Surge_Predicted_Impact!$C$125)+BF280</f>
        <v>3.223916763302447</v>
      </c>
      <c r="BH280" s="37">
        <f t="shared" ca="1" si="114"/>
        <v>29.473916763302448</v>
      </c>
      <c r="BJ280" s="1">
        <f ca="1">(AT280-BK279)*Surge_Predicted_Impact!$C$124</f>
        <v>5.750327630933683E-6</v>
      </c>
      <c r="BK280" s="1">
        <f ca="1">BK279*(1-1/Surge_Predicted_Impact!$C$125)+BJ280</f>
        <v>6.2957147163749273E-4</v>
      </c>
      <c r="BL280" s="37">
        <f t="shared" ca="1" si="115"/>
        <v>1.8764116205840784E-3</v>
      </c>
      <c r="BM280" s="1">
        <f ca="1">(AU280-BN279)*Surge_Predicted_Impact!$C$124</f>
        <v>3.5059300711177168E-7</v>
      </c>
      <c r="BN280" s="1">
        <f ca="1">BN279*(1-1/Surge_Predicted_Impact!$C$125)+BM280</f>
        <v>4.2595617841794925E-5</v>
      </c>
      <c r="BO280" s="37">
        <f t="shared" ca="1" si="116"/>
        <v>1.2314956068263088E-4</v>
      </c>
      <c r="BP280" s="1">
        <f ca="1">(AX280-AY279)*Surge_Predicted_Impact!$C$124</f>
        <v>1.3275617618559649E-5</v>
      </c>
      <c r="BQ280" s="1">
        <f ca="1">BQ279*(1-1/Surge_Predicted_Impact!$C$125)+BP280</f>
        <v>1.3043675514481997E-3</v>
      </c>
      <c r="BR280" s="1">
        <f t="shared" ca="1" si="117"/>
        <v>2.6319293133041646E-3</v>
      </c>
      <c r="BS280" s="1">
        <f ca="1">(AP280-AQ279)*Surge_Predicted_Impact!$C$124</f>
        <v>0.26250000000000001</v>
      </c>
      <c r="BT280" s="1">
        <f ca="1">BT279*(1-1/Surge_Predicted_Impact!$C$125)+BS280</f>
        <v>3.6755442815449437</v>
      </c>
      <c r="BU280" s="1">
        <f t="shared" ca="1" si="118"/>
        <v>29.925544281544944</v>
      </c>
      <c r="BW280" s="1">
        <f>Surge_Predicted_Impact!$C$112</f>
        <v>0</v>
      </c>
      <c r="BX280" s="1">
        <f>Surge_Predicted_Impact!$C$113</f>
        <v>0</v>
      </c>
      <c r="BY280" s="152">
        <f>Surge_Predicted_Impact!$C$114</f>
        <v>0</v>
      </c>
      <c r="BZ280" s="152">
        <f>Surge_Predicted_Impact!$C$115</f>
        <v>0</v>
      </c>
      <c r="CA280" s="152">
        <f t="shared" si="119"/>
        <v>0</v>
      </c>
      <c r="CB280" s="1">
        <f>Surge_Predicted_Impact!$C$117</f>
        <v>0</v>
      </c>
      <c r="CC280" s="1">
        <f>Surge_Predicted_Impact!$C$118</f>
        <v>0</v>
      </c>
      <c r="CD280" s="1">
        <f>Surge_Predicted_Impact!$C$119</f>
        <v>0</v>
      </c>
      <c r="CE280" s="1">
        <f t="shared" si="120"/>
        <v>0</v>
      </c>
      <c r="CF280" s="152">
        <f>Surge_Predicted_Impact!$C$120</f>
        <v>0</v>
      </c>
      <c r="CH280" s="1">
        <f ca="1">D280*Surge_Predicted_Impact!$C$135</f>
        <v>0.29425567957385446</v>
      </c>
      <c r="CI280" s="18">
        <f ca="1">(C280-C279)*Surge_Predicted_Impact!$C$135</f>
        <v>2.6795218582265079E-3</v>
      </c>
      <c r="CJ280" s="18">
        <f ca="1">CJ279*(1- 1/Surge_Predicted_Impact!$C$137)+CI280</f>
        <v>6.7718911078870889E-2</v>
      </c>
      <c r="CK280" s="18">
        <f t="shared" ca="1" si="102"/>
        <v>6.5039389220644381E-2</v>
      </c>
      <c r="CL280" s="1">
        <f ca="1">CJ280*(1-Surge_Predicted_Impact!$C$136)</f>
        <v>5.7561074417040253E-2</v>
      </c>
      <c r="CM280" s="1">
        <f ca="1">CJ280*(1+Surge_Predicted_Impact!$C$136)</f>
        <v>7.787674774070151E-2</v>
      </c>
      <c r="CN280" s="1">
        <f ca="1">CI280/Surge_Predicted_Impact!$C$138</f>
        <v>5.3590437164530158E-4</v>
      </c>
      <c r="CO280" s="1">
        <f ca="1">CK280/Surge_Predicted_Impact!$C$140</f>
        <v>2.6015755688257752E-3</v>
      </c>
      <c r="CP280" s="1">
        <f t="shared" ca="1" si="103"/>
        <v>3.1374799404710768E-3</v>
      </c>
      <c r="CQ280" s="1">
        <f ca="1">CI280/(Surge_Predicted_Impact!$C$138 + Surge_Predicted_Impact!$C$139)</f>
        <v>4.4658697637108463E-4</v>
      </c>
      <c r="CR280" s="1">
        <f ca="1">CK280/(Surge_Predicted_Impact!$C$140 + Surge_Predicted_Impact!$C$141)</f>
        <v>2.5015149700247838E-3</v>
      </c>
      <c r="CS280" s="152">
        <f>Surge_Predicted_Impact!$C$151</f>
        <v>12000</v>
      </c>
      <c r="CT280" s="152"/>
      <c r="CU280" s="1">
        <f ca="1">Surge_Predicted_Impact!$C$146*(Calculation!E280-Calculation!H280)</f>
        <v>1.6593150170548058E-7</v>
      </c>
      <c r="CV280" s="1">
        <f ca="1">H279*1/Surge_Predicted_Impact!$C$60</f>
        <v>4.0595088212789178E-5</v>
      </c>
      <c r="CW280" s="1">
        <f ca="1">CV280*Surge_Predicted_Impact!$C$144+CU280</f>
        <v>2.1956859123449395E-6</v>
      </c>
      <c r="CX280" s="1">
        <f ca="1">CX279*(1-1/Surge_Predicted_Impact!$C$147)+CW279</f>
        <v>2.0520043746006151E-2</v>
      </c>
      <c r="CY280" s="1">
        <f ca="1">$CX280*(1-Surge_Predicted_Impact!$C$145)</f>
        <v>1.5390032809504614E-2</v>
      </c>
      <c r="CZ280" s="1">
        <f ca="1">$CX280*(1+Surge_Predicted_Impact!$C$145)</f>
        <v>2.5650054682507688E-2</v>
      </c>
      <c r="DA280" s="1">
        <f ca="1">CX280/Surge_Predicted_Impact!$C$148</f>
        <v>6.84001458200205E-3</v>
      </c>
      <c r="DB280" s="152">
        <f>Surge_Predicted_Impact!$C$152</f>
        <v>0</v>
      </c>
    </row>
    <row r="281" spans="2:106" x14ac:dyDescent="0.25">
      <c r="B281" s="30">
        <f t="shared" si="104"/>
        <v>44170</v>
      </c>
      <c r="C281" s="18">
        <f ca="1">INDIRECT(_xlfn.CONCAT(EpidemiologicalModel_Selection!$C$2,"!",EpidemiologicalModel_Selection!$C$5,ROW()-1))</f>
        <v>73743.821906647354</v>
      </c>
      <c r="D281" s="18">
        <f ca="1">INDIRECT(_xlfn.CONCAT(EpidemiologicalModel_Selection!$C$2,"!",EpidemiologicalModel_Selection!$C$3,ROW()-1))</f>
        <v>2.7574840933187465E-2</v>
      </c>
      <c r="E281" s="37">
        <f ca="1">INDIRECT(_xlfn.CONCAT(EpidemiologicalModel_Selection!$C$2,"!",EpidemiologicalModel_Selection!$C$4,ROW()-1))</f>
        <v>2.5109925827564438E-4</v>
      </c>
      <c r="F281" s="37">
        <f ca="1">E281*Surge_Predicted_Impact!$D$53</f>
        <v>2.1293217101774642E-5</v>
      </c>
      <c r="G281" s="6">
        <f t="shared" ca="1" si="105"/>
        <v>2.4954425280686456E-4</v>
      </c>
      <c r="H281" s="24">
        <f ca="1">H280*(1-1/Surge_Predicted_Impact!$C$60)+F281</f>
        <v>2.4954425280686456E-4</v>
      </c>
      <c r="I281" s="24">
        <f ca="1">(1-Surge_Predicted_Impact!$C$68)*Calculation!O280</f>
        <v>2.1176097272340534E-5</v>
      </c>
      <c r="J281" s="24">
        <f ca="1">I281+(J280*(1-1/Surge_Predicted_Impact!$C$63))</f>
        <v>2.4957528427179754E-4</v>
      </c>
      <c r="K281" s="24">
        <f ca="1">(1/Surge_Predicted_Impact!$C$62)*Calculation!L280</f>
        <v>9.9473948645849193E-6</v>
      </c>
      <c r="L281" s="24">
        <f ca="1">M281+L280*(1-1/Surge_Predicted_Impact!$C$62)</f>
        <v>1.118318963898803E-4</v>
      </c>
      <c r="M281" s="1">
        <f ca="1">E281*Surge_Predicted_Impact!$D$55</f>
        <v>2.4105528794461883E-6</v>
      </c>
      <c r="N281" s="6">
        <f ca="1">N280*(1-1/Surge_Predicted_Impact!$C$64)+K281</f>
        <v>1.5091679483604783E-4</v>
      </c>
      <c r="O281" s="24">
        <f ca="1">N280*1/Surge_Predicted_Impact!$C$64</f>
        <v>2.0138485710208987E-5</v>
      </c>
      <c r="P281" s="1">
        <f ca="1">E281*Surge_Predicted_Impact!$D$54</f>
        <v>1.6472111342882269E-5</v>
      </c>
      <c r="Q281" s="1">
        <f ca="1">Q280*(1-1/Surge_Predicted_Impact!$C$61)+P281</f>
        <v>1.8089095652241104E-3</v>
      </c>
      <c r="R281" s="6">
        <f t="shared" ca="1" si="106"/>
        <v>2.1703167458857883E-3</v>
      </c>
      <c r="S281" s="1">
        <f ca="1">E281*Surge_Predicted_Impact!$D$56</f>
        <v>1.2052764397230942E-8</v>
      </c>
      <c r="T281" s="6">
        <f ca="1">T280*(1-1/Surge_Predicted_Impact!$C$65)+S281</f>
        <v>3.0459846008847575E-7</v>
      </c>
      <c r="U281" s="1">
        <f ca="1">E281*Surge_Predicted_Impact!$D$57</f>
        <v>1.9284423035569509E-8</v>
      </c>
      <c r="V281" s="6">
        <f ca="1">U280*(1-1/Surge_Predicted_Impact!$C$66)+U281</f>
        <v>1.9284423035569509E-8</v>
      </c>
      <c r="W281" s="5">
        <f>Surge_Predicted_Impact!$C$72</f>
        <v>0</v>
      </c>
      <c r="X281" s="160">
        <f>Surge_Predicted_Impact!$C$73</f>
        <v>0</v>
      </c>
      <c r="Y281" s="5">
        <f>Surge_Predicted_Impact!$C$74</f>
        <v>0</v>
      </c>
      <c r="Z281" s="5">
        <f>Surge_Predicted_Impact!$C$75</f>
        <v>0</v>
      </c>
      <c r="AA281" s="5">
        <f>Surge_Predicted_Impact!$C$76</f>
        <v>0</v>
      </c>
      <c r="AC281" s="18">
        <f ca="1">_xlfn.CEILING.MATH(G281/Surge_Predicted_Impact!$C$92)*(24/Surge_Predicted_Impact!$C$89)*(7/Surge_Predicted_Impact!$C$90)</f>
        <v>5.25</v>
      </c>
      <c r="AD281" s="18">
        <f ca="1">_xlfn.CEILING.MATH(R281/Surge_Predicted_Impact!$C$93)*(24/Surge_Predicted_Impact!$C$89)*(7/Surge_Predicted_Impact!$C$90)</f>
        <v>5.25</v>
      </c>
      <c r="AE281" s="1">
        <f t="shared" ca="1" si="107"/>
        <v>10.5</v>
      </c>
      <c r="AF281" s="1">
        <f ca="1">_xlfn.CEILING.MATH(N281/Surge_Predicted_Impact!$C$94)*24/Surge_Predicted_Impact!$C$89*7/Surge_Predicted_Impact!$C$90</f>
        <v>5.25</v>
      </c>
      <c r="AG281" s="1">
        <f ca="1">_xlfn.CEILING.MATH(T281/Surge_Predicted_Impact!$C$95)*24/Surge_Predicted_Impact!$C$89*7/Surge_Predicted_Impact!$C$90</f>
        <v>5.25</v>
      </c>
      <c r="AH281" s="1">
        <f ca="1">_xlfn.CEILING.MATH(V281/Surge_Predicted_Impact!$C$96)*24/Surge_Predicted_Impact!$C$89*7/Surge_Predicted_Impact!$C$90</f>
        <v>5.25</v>
      </c>
      <c r="AI281" s="18">
        <f t="shared" ca="1" si="108"/>
        <v>26.25</v>
      </c>
      <c r="AJ281" s="41"/>
      <c r="AK281" s="23">
        <f ca="1">_xlfn.CEILING.MATH(G281/Surge_Predicted_Impact!$C$103)*24/Surge_Predicted_Impact!$C$100*7/Surge_Predicted_Impact!$C$101</f>
        <v>5.25</v>
      </c>
      <c r="AL281" s="23">
        <f ca="1">_xlfn.CEILING.MATH(R281/Surge_Predicted_Impact!$C$104)*24/Surge_Predicted_Impact!$C$100*7/Surge_Predicted_Impact!$C$101</f>
        <v>5.25</v>
      </c>
      <c r="AM281" s="23">
        <f ca="1">_xlfn.CEILING.MATH(N281/Surge_Predicted_Impact!$C$105)*24/Surge_Predicted_Impact!$C$100*7/Surge_Predicted_Impact!$C$101</f>
        <v>5.25</v>
      </c>
      <c r="AN281" s="23">
        <f ca="1">_xlfn.CEILING.MATH(T281/Surge_Predicted_Impact!$C$106)*24/Surge_Predicted_Impact!$C$100*7/Surge_Predicted_Impact!$C$101</f>
        <v>5.25</v>
      </c>
      <c r="AO281" s="23">
        <f ca="1">_xlfn.CEILING.MATH(V281/Surge_Predicted_Impact!$C$107)*24/Surge_Predicted_Impact!$C$100*7/Surge_Predicted_Impact!$C$101</f>
        <v>5.25</v>
      </c>
      <c r="AP281" s="1">
        <f t="shared" ca="1" si="109"/>
        <v>26.25</v>
      </c>
      <c r="AQ281" s="3"/>
      <c r="AR281" s="38">
        <f ca="1">G281/Surge_Predicted_Impact!$C$81</f>
        <v>8.3181417602288187E-5</v>
      </c>
      <c r="AS281" s="38">
        <f ca="1">$R281/Surge_Predicted_Impact!$C$82</f>
        <v>1.0851583729428941E-3</v>
      </c>
      <c r="AT281" s="38">
        <f t="shared" ca="1" si="110"/>
        <v>1.1683397905451823E-3</v>
      </c>
      <c r="AU281" s="38">
        <f ca="1">N281/Surge_Predicted_Impact!$C$83</f>
        <v>7.5458397418023913E-5</v>
      </c>
      <c r="AV281" s="38">
        <f ca="1">T281/Surge_Predicted_Impact!$C$84</f>
        <v>1.5229923004423788E-7</v>
      </c>
      <c r="AW281" s="38">
        <f ca="1">V281/Surge_Predicted_Impact!$C$85</f>
        <v>4.8211057588923773E-9</v>
      </c>
      <c r="AX281" s="38">
        <f t="shared" ca="1" si="111"/>
        <v>1.2439553082990093E-3</v>
      </c>
      <c r="AZ281" s="1">
        <f ca="1">(AE281-BA280)*Surge_Predicted_Impact!$C$124</f>
        <v>9.2103258959043491E-2</v>
      </c>
      <c r="BA281" s="1">
        <f ca="1">BA280*(1-1/Surge_Predicted_Impact!$C$125)+AZ281</f>
        <v>1.2896577841907195</v>
      </c>
      <c r="BB281" s="37">
        <f t="shared" ca="1" si="112"/>
        <v>11.78965778419072</v>
      </c>
      <c r="BC281" s="1">
        <f ca="1">(AF281-BD280)*Surge_Predicted_Impact!$C$124</f>
        <v>4.60523102714223E-2</v>
      </c>
      <c r="BD281" s="1">
        <f ca="1">BD280*(1-1/Surge_Predicted_Impact!$C$125)+BC281</f>
        <v>0.64476635649649472</v>
      </c>
      <c r="BE281" s="37">
        <f t="shared" ca="1" si="113"/>
        <v>5.8947663564964952</v>
      </c>
      <c r="BF281" s="1">
        <f ca="1">(AI281-BG280)*Surge_Predicted_Impact!$C$124</f>
        <v>0.23026083236697553</v>
      </c>
      <c r="BG281" s="1">
        <f ca="1">BG280*(1-1/Surge_Predicted_Impact!$C$125)+BF281</f>
        <v>3.223897826862105</v>
      </c>
      <c r="BH281" s="37">
        <f t="shared" ca="1" si="114"/>
        <v>29.473897826862107</v>
      </c>
      <c r="BJ281" s="1">
        <f ca="1">(AT281-BK280)*Surge_Predicted_Impact!$C$124</f>
        <v>5.3876831890768953E-6</v>
      </c>
      <c r="BK281" s="1">
        <f ca="1">BK280*(1-1/Surge_Predicted_Impact!$C$125)+BJ281</f>
        <v>5.899897639953201E-4</v>
      </c>
      <c r="BL281" s="37">
        <f t="shared" ca="1" si="115"/>
        <v>1.7583295545405024E-3</v>
      </c>
      <c r="BM281" s="1">
        <f ca="1">(AU281-BN280)*Surge_Predicted_Impact!$C$124</f>
        <v>3.2862779576228989E-7</v>
      </c>
      <c r="BN281" s="1">
        <f ca="1">BN280*(1-1/Surge_Predicted_Impact!$C$125)+BM281</f>
        <v>3.9881701506000438E-5</v>
      </c>
      <c r="BO281" s="37">
        <f t="shared" ca="1" si="116"/>
        <v>1.1534009892402434E-4</v>
      </c>
      <c r="BP281" s="1">
        <f ca="1">(AX281-AY280)*Surge_Predicted_Impact!$C$124</f>
        <v>1.2439553082990093E-5</v>
      </c>
      <c r="BQ281" s="1">
        <f ca="1">BQ280*(1-1/Surge_Predicted_Impact!$C$125)+BP281</f>
        <v>1.2236379937134614E-3</v>
      </c>
      <c r="BR281" s="1">
        <f t="shared" ca="1" si="117"/>
        <v>2.4675933020124707E-3</v>
      </c>
      <c r="BS281" s="1">
        <f ca="1">(AP281-AQ280)*Surge_Predicted_Impact!$C$124</f>
        <v>0.26250000000000001</v>
      </c>
      <c r="BT281" s="1">
        <f ca="1">BT280*(1-1/Surge_Predicted_Impact!$C$125)+BS281</f>
        <v>3.6755054042917337</v>
      </c>
      <c r="BU281" s="1">
        <f t="shared" ca="1" si="118"/>
        <v>29.925505404291734</v>
      </c>
      <c r="BW281" s="1">
        <f>Surge_Predicted_Impact!$C$112</f>
        <v>0</v>
      </c>
      <c r="BX281" s="1">
        <f>Surge_Predicted_Impact!$C$113</f>
        <v>0</v>
      </c>
      <c r="BY281" s="152">
        <f>Surge_Predicted_Impact!$C$114</f>
        <v>0</v>
      </c>
      <c r="BZ281" s="152">
        <f>Surge_Predicted_Impact!$C$115</f>
        <v>0</v>
      </c>
      <c r="CA281" s="152">
        <f t="shared" si="119"/>
        <v>0</v>
      </c>
      <c r="CB281" s="1">
        <f>Surge_Predicted_Impact!$C$117</f>
        <v>0</v>
      </c>
      <c r="CC281" s="1">
        <f>Surge_Predicted_Impact!$C$118</f>
        <v>0</v>
      </c>
      <c r="CD281" s="1">
        <f>Surge_Predicted_Impact!$C$119</f>
        <v>0</v>
      </c>
      <c r="CE281" s="1">
        <f t="shared" si="120"/>
        <v>0</v>
      </c>
      <c r="CF281" s="152">
        <f>Surge_Predicted_Impact!$C$120</f>
        <v>0</v>
      </c>
      <c r="CH281" s="1">
        <f ca="1">D281*Surge_Predicted_Impact!$C$135</f>
        <v>0.27574840933187467</v>
      </c>
      <c r="CI281" s="18">
        <f ca="1">(C281-C280)*Surge_Predicted_Impact!$C$135</f>
        <v>2.5109924899879843E-3</v>
      </c>
      <c r="CJ281" s="18">
        <f ca="1">CJ280*(1- 1/Surge_Predicted_Impact!$C$137)+CI281</f>
        <v>6.3458012460971783E-2</v>
      </c>
      <c r="CK281" s="18">
        <f t="shared" ca="1" si="102"/>
        <v>6.0947019970983798E-2</v>
      </c>
      <c r="CL281" s="1">
        <f ca="1">CJ281*(1-Surge_Predicted_Impact!$C$136)</f>
        <v>5.3939310591826016E-2</v>
      </c>
      <c r="CM281" s="1">
        <f ca="1">CJ281*(1+Surge_Predicted_Impact!$C$136)</f>
        <v>7.2976714330117542E-2</v>
      </c>
      <c r="CN281" s="1">
        <f ca="1">CI281/Surge_Predicted_Impact!$C$138</f>
        <v>5.0219849799759686E-4</v>
      </c>
      <c r="CO281" s="1">
        <f ca="1">CK281/Surge_Predicted_Impact!$C$140</f>
        <v>2.4378807988393518E-3</v>
      </c>
      <c r="CP281" s="1">
        <f t="shared" ca="1" si="103"/>
        <v>2.9400792968369486E-3</v>
      </c>
      <c r="CQ281" s="1">
        <f ca="1">CI281/(Surge_Predicted_Impact!$C$138 + Surge_Predicted_Impact!$C$139)</f>
        <v>4.1849874833133072E-4</v>
      </c>
      <c r="CR281" s="1">
        <f ca="1">CK281/(Surge_Predicted_Impact!$C$140 + Surge_Predicted_Impact!$C$141)</f>
        <v>2.3441161527301461E-3</v>
      </c>
      <c r="CS281" s="152">
        <f>Surge_Predicted_Impact!$C$151</f>
        <v>12000</v>
      </c>
      <c r="CT281" s="152"/>
      <c r="CU281" s="1">
        <f ca="1">Surge_Predicted_Impact!$C$146*(Calculation!E281-Calculation!H281)</f>
        <v>1.5550054687798152E-7</v>
      </c>
      <c r="CV281" s="1">
        <f ca="1">H280*1/Surge_Predicted_Impact!$C$60</f>
        <v>3.8041839284181653E-5</v>
      </c>
      <c r="CW281" s="1">
        <f ca="1">CV281*Surge_Predicted_Impact!$C$144+CU281</f>
        <v>2.057592511087064E-6</v>
      </c>
      <c r="CX281" s="1">
        <f ca="1">CX280*(1-1/Surge_Predicted_Impact!$C$147)+CW280</f>
        <v>1.9496237244618186E-2</v>
      </c>
      <c r="CY281" s="1">
        <f ca="1">$CX281*(1-Surge_Predicted_Impact!$C$145)</f>
        <v>1.462217793346364E-2</v>
      </c>
      <c r="CZ281" s="1">
        <f ca="1">$CX281*(1+Surge_Predicted_Impact!$C$145)</f>
        <v>2.4370296555772733E-2</v>
      </c>
      <c r="DA281" s="1">
        <f ca="1">CX281/Surge_Predicted_Impact!$C$148</f>
        <v>6.4987457482060624E-3</v>
      </c>
      <c r="DB281" s="152">
        <f>Surge_Predicted_Impact!$C$152</f>
        <v>0</v>
      </c>
    </row>
    <row r="282" spans="2:106" x14ac:dyDescent="0.25">
      <c r="B282" s="30">
        <f t="shared" si="104"/>
        <v>44171</v>
      </c>
      <c r="C282" s="18">
        <f ca="1">INDIRECT(_xlfn.CONCAT(EpidemiologicalModel_Selection!$C$2,"!",EpidemiologicalModel_Selection!$C$5,ROW()-1))</f>
        <v>73743.822141953657</v>
      </c>
      <c r="D282" s="18">
        <f ca="1">INDIRECT(_xlfn.CONCAT(EpidemiologicalModel_Selection!$C$2,"!",EpidemiologicalModel_Selection!$C$3,ROW()-1))</f>
        <v>2.5840515736255787E-2</v>
      </c>
      <c r="E282" s="37">
        <f ca="1">INDIRECT(_xlfn.CONCAT(EpidemiologicalModel_Selection!$C$2,"!",EpidemiologicalModel_Selection!$C$4,ROW()-1))</f>
        <v>2.3530629841843619E-4</v>
      </c>
      <c r="F282" s="37">
        <f ca="1">E282*Surge_Predicted_Impact!$D$53</f>
        <v>1.9953974105883389E-5</v>
      </c>
      <c r="G282" s="6">
        <f t="shared" ca="1" si="105"/>
        <v>2.3384904794033877E-4</v>
      </c>
      <c r="H282" s="24">
        <f ca="1">H281*(1-1/Surge_Predicted_Impact!$C$60)+F282</f>
        <v>2.3384904794033877E-4</v>
      </c>
      <c r="I282" s="24">
        <f ca="1">(1-Surge_Predicted_Impact!$C$68)*Calculation!O281</f>
        <v>1.9836408424555851E-5</v>
      </c>
      <c r="J282" s="24">
        <f ca="1">I282+(J281*(1-1/Surge_Predicted_Impact!$C$63))</f>
        <v>2.3375808065752521E-4</v>
      </c>
      <c r="K282" s="24">
        <f ca="1">(1/Surge_Predicted_Impact!$C$62)*Calculation!L281</f>
        <v>9.3193246991566916E-6</v>
      </c>
      <c r="L282" s="24">
        <f ca="1">M282+L281*(1-1/Surge_Predicted_Impact!$C$62)</f>
        <v>1.047715121555406E-4</v>
      </c>
      <c r="M282" s="1">
        <f ca="1">E282*Surge_Predicted_Impact!$D$55</f>
        <v>2.2589404648169899E-6</v>
      </c>
      <c r="N282" s="6">
        <f ca="1">N281*(1-1/Surge_Predicted_Impact!$C$64)+K282</f>
        <v>1.4137152018069854E-4</v>
      </c>
      <c r="O282" s="24">
        <f ca="1">N281*1/Surge_Predicted_Impact!$C$64</f>
        <v>1.8864599354505978E-5</v>
      </c>
      <c r="P282" s="1">
        <f ca="1">E282*Surge_Predicted_Impact!$D$54</f>
        <v>1.5436093176249413E-5</v>
      </c>
      <c r="Q282" s="1">
        <f ca="1">Q281*(1-1/Surge_Predicted_Impact!$C$61)+P282</f>
        <v>1.6951378323129234E-3</v>
      </c>
      <c r="R282" s="6">
        <f t="shared" ca="1" si="106"/>
        <v>2.0336674251259894E-3</v>
      </c>
      <c r="S282" s="1">
        <f ca="1">E282*Surge_Predicted_Impact!$D$56</f>
        <v>1.1294702324084949E-8</v>
      </c>
      <c r="T282" s="6">
        <f ca="1">T281*(1-1/Surge_Predicted_Impact!$C$65)+S282</f>
        <v>2.8543331640371315E-7</v>
      </c>
      <c r="U282" s="1">
        <f ca="1">E282*Surge_Predicted_Impact!$D$57</f>
        <v>1.8071523718535916E-8</v>
      </c>
      <c r="V282" s="6">
        <f ca="1">U281*(1-1/Surge_Predicted_Impact!$C$66)+U282</f>
        <v>1.8071523718535916E-8</v>
      </c>
      <c r="W282" s="5">
        <f>Surge_Predicted_Impact!$C$72</f>
        <v>0</v>
      </c>
      <c r="X282" s="160">
        <f>Surge_Predicted_Impact!$C$73</f>
        <v>0</v>
      </c>
      <c r="Y282" s="5">
        <f>Surge_Predicted_Impact!$C$74</f>
        <v>0</v>
      </c>
      <c r="Z282" s="5">
        <f>Surge_Predicted_Impact!$C$75</f>
        <v>0</v>
      </c>
      <c r="AA282" s="5">
        <f>Surge_Predicted_Impact!$C$76</f>
        <v>0</v>
      </c>
      <c r="AC282" s="18">
        <f ca="1">_xlfn.CEILING.MATH(G282/Surge_Predicted_Impact!$C$92)*(24/Surge_Predicted_Impact!$C$89)*(7/Surge_Predicted_Impact!$C$90)</f>
        <v>5.25</v>
      </c>
      <c r="AD282" s="18">
        <f ca="1">_xlfn.CEILING.MATH(R282/Surge_Predicted_Impact!$C$93)*(24/Surge_Predicted_Impact!$C$89)*(7/Surge_Predicted_Impact!$C$90)</f>
        <v>5.25</v>
      </c>
      <c r="AE282" s="1">
        <f t="shared" ca="1" si="107"/>
        <v>10.5</v>
      </c>
      <c r="AF282" s="1">
        <f ca="1">_xlfn.CEILING.MATH(N282/Surge_Predicted_Impact!$C$94)*24/Surge_Predicted_Impact!$C$89*7/Surge_Predicted_Impact!$C$90</f>
        <v>5.25</v>
      </c>
      <c r="AG282" s="1">
        <f ca="1">_xlfn.CEILING.MATH(T282/Surge_Predicted_Impact!$C$95)*24/Surge_Predicted_Impact!$C$89*7/Surge_Predicted_Impact!$C$90</f>
        <v>5.25</v>
      </c>
      <c r="AH282" s="1">
        <f ca="1">_xlfn.CEILING.MATH(V282/Surge_Predicted_Impact!$C$96)*24/Surge_Predicted_Impact!$C$89*7/Surge_Predicted_Impact!$C$90</f>
        <v>5.25</v>
      </c>
      <c r="AI282" s="18">
        <f t="shared" ca="1" si="108"/>
        <v>26.25</v>
      </c>
      <c r="AJ282" s="41"/>
      <c r="AK282" s="23">
        <f ca="1">_xlfn.CEILING.MATH(G282/Surge_Predicted_Impact!$C$103)*24/Surge_Predicted_Impact!$C$100*7/Surge_Predicted_Impact!$C$101</f>
        <v>5.25</v>
      </c>
      <c r="AL282" s="23">
        <f ca="1">_xlfn.CEILING.MATH(R282/Surge_Predicted_Impact!$C$104)*24/Surge_Predicted_Impact!$C$100*7/Surge_Predicted_Impact!$C$101</f>
        <v>5.25</v>
      </c>
      <c r="AM282" s="23">
        <f ca="1">_xlfn.CEILING.MATH(N282/Surge_Predicted_Impact!$C$105)*24/Surge_Predicted_Impact!$C$100*7/Surge_Predicted_Impact!$C$101</f>
        <v>5.25</v>
      </c>
      <c r="AN282" s="23">
        <f ca="1">_xlfn.CEILING.MATH(T282/Surge_Predicted_Impact!$C$106)*24/Surge_Predicted_Impact!$C$100*7/Surge_Predicted_Impact!$C$101</f>
        <v>5.25</v>
      </c>
      <c r="AO282" s="23">
        <f ca="1">_xlfn.CEILING.MATH(V282/Surge_Predicted_Impact!$C$107)*24/Surge_Predicted_Impact!$C$100*7/Surge_Predicted_Impact!$C$101</f>
        <v>5.25</v>
      </c>
      <c r="AP282" s="1">
        <f t="shared" ca="1" si="109"/>
        <v>26.25</v>
      </c>
      <c r="AQ282" s="3"/>
      <c r="AR282" s="38">
        <f ca="1">G282/Surge_Predicted_Impact!$C$81</f>
        <v>7.7949682646779594E-5</v>
      </c>
      <c r="AS282" s="38">
        <f ca="1">$R282/Surge_Predicted_Impact!$C$82</f>
        <v>1.0168337125629947E-3</v>
      </c>
      <c r="AT282" s="38">
        <f t="shared" ca="1" si="110"/>
        <v>1.0947833952097742E-3</v>
      </c>
      <c r="AU282" s="38">
        <f ca="1">N282/Surge_Predicted_Impact!$C$83</f>
        <v>7.0685760090349268E-5</v>
      </c>
      <c r="AV282" s="38">
        <f ca="1">T282/Surge_Predicted_Impact!$C$84</f>
        <v>1.4271665820185658E-7</v>
      </c>
      <c r="AW282" s="38">
        <f ca="1">V282/Surge_Predicted_Impact!$C$85</f>
        <v>4.5178809296339791E-9</v>
      </c>
      <c r="AX282" s="38">
        <f t="shared" ca="1" si="111"/>
        <v>1.165616389839255E-3</v>
      </c>
      <c r="AZ282" s="1">
        <f ca="1">(AE282-BA281)*Surge_Predicted_Impact!$C$124</f>
        <v>9.2103422158092807E-2</v>
      </c>
      <c r="BA282" s="1">
        <f ca="1">BA281*(1-1/Surge_Predicted_Impact!$C$125)+AZ282</f>
        <v>1.2896427931923324</v>
      </c>
      <c r="BB282" s="37">
        <f t="shared" ca="1" si="112"/>
        <v>11.789642793192332</v>
      </c>
      <c r="BC282" s="1">
        <f ca="1">(AF282-BD281)*Surge_Predicted_Impact!$C$124</f>
        <v>4.6052336435035049E-2</v>
      </c>
      <c r="BD282" s="1">
        <f ca="1">BD281*(1-1/Surge_Predicted_Impact!$C$125)+BC282</f>
        <v>0.64476395318178015</v>
      </c>
      <c r="BE282" s="37">
        <f t="shared" ca="1" si="113"/>
        <v>5.8947639531817799</v>
      </c>
      <c r="BF282" s="1">
        <f ca="1">(AI282-BG281)*Surge_Predicted_Impact!$C$124</f>
        <v>0.23026102173137894</v>
      </c>
      <c r="BG282" s="1">
        <f ca="1">BG281*(1-1/Surge_Predicted_Impact!$C$125)+BF282</f>
        <v>3.223880432389048</v>
      </c>
      <c r="BH282" s="37">
        <f t="shared" ca="1" si="114"/>
        <v>29.473880432389048</v>
      </c>
      <c r="BJ282" s="1">
        <f ca="1">(AT282-BK281)*Surge_Predicted_Impact!$C$124</f>
        <v>5.0479363121445411E-6</v>
      </c>
      <c r="BK282" s="1">
        <f ca="1">BK281*(1-1/Surge_Predicted_Impact!$C$125)+BJ282</f>
        <v>5.5289557430779899E-4</v>
      </c>
      <c r="BL282" s="37">
        <f t="shared" ca="1" si="115"/>
        <v>1.6476789695175731E-3</v>
      </c>
      <c r="BM282" s="1">
        <f ca="1">(AU282-BN281)*Surge_Predicted_Impact!$C$124</f>
        <v>3.0804058584348833E-7</v>
      </c>
      <c r="BN282" s="1">
        <f ca="1">BN281*(1-1/Surge_Predicted_Impact!$C$125)+BM282</f>
        <v>3.7341049127129611E-5</v>
      </c>
      <c r="BO282" s="37">
        <f t="shared" ca="1" si="116"/>
        <v>1.0802680921747889E-4</v>
      </c>
      <c r="BP282" s="1">
        <f ca="1">(AX282-AY281)*Surge_Predicted_Impact!$C$124</f>
        <v>1.165616389839255E-5</v>
      </c>
      <c r="BQ282" s="1">
        <f ca="1">BQ281*(1-1/Surge_Predicted_Impact!$C$125)+BP282</f>
        <v>1.1478914437751781E-3</v>
      </c>
      <c r="BR282" s="1">
        <f t="shared" ca="1" si="117"/>
        <v>2.3135078336144329E-3</v>
      </c>
      <c r="BS282" s="1">
        <f ca="1">(AP282-AQ281)*Surge_Predicted_Impact!$C$124</f>
        <v>0.26250000000000001</v>
      </c>
      <c r="BT282" s="1">
        <f ca="1">BT281*(1-1/Surge_Predicted_Impact!$C$125)+BS282</f>
        <v>3.6754693039851816</v>
      </c>
      <c r="BU282" s="1">
        <f t="shared" ca="1" si="118"/>
        <v>29.925469303985182</v>
      </c>
      <c r="BW282" s="1">
        <f>Surge_Predicted_Impact!$C$112</f>
        <v>0</v>
      </c>
      <c r="BX282" s="1">
        <f>Surge_Predicted_Impact!$C$113</f>
        <v>0</v>
      </c>
      <c r="BY282" s="152">
        <f>Surge_Predicted_Impact!$C$114</f>
        <v>0</v>
      </c>
      <c r="BZ282" s="152">
        <f>Surge_Predicted_Impact!$C$115</f>
        <v>0</v>
      </c>
      <c r="CA282" s="152">
        <f t="shared" si="119"/>
        <v>0</v>
      </c>
      <c r="CB282" s="1">
        <f>Surge_Predicted_Impact!$C$117</f>
        <v>0</v>
      </c>
      <c r="CC282" s="1">
        <f>Surge_Predicted_Impact!$C$118</f>
        <v>0</v>
      </c>
      <c r="CD282" s="1">
        <f>Surge_Predicted_Impact!$C$119</f>
        <v>0</v>
      </c>
      <c r="CE282" s="1">
        <f t="shared" si="120"/>
        <v>0</v>
      </c>
      <c r="CF282" s="152">
        <f>Surge_Predicted_Impact!$C$120</f>
        <v>0</v>
      </c>
      <c r="CH282" s="1">
        <f ca="1">D282*Surge_Predicted_Impact!$C$135</f>
        <v>0.25840515736255787</v>
      </c>
      <c r="CI282" s="18">
        <f ca="1">(C282-C281)*Surge_Predicted_Impact!$C$135</f>
        <v>2.3530630278401077E-3</v>
      </c>
      <c r="CJ282" s="18">
        <f ca="1">CJ281*(1- 1/Surge_Predicted_Impact!$C$137)+CI282</f>
        <v>5.9465274242714715E-2</v>
      </c>
      <c r="CK282" s="18">
        <f t="shared" ca="1" si="102"/>
        <v>5.7112211214874607E-2</v>
      </c>
      <c r="CL282" s="1">
        <f ca="1">CJ282*(1-Surge_Predicted_Impact!$C$136)</f>
        <v>5.0545483106307507E-2</v>
      </c>
      <c r="CM282" s="1">
        <f ca="1">CJ282*(1+Surge_Predicted_Impact!$C$136)</f>
        <v>6.8385065379121923E-2</v>
      </c>
      <c r="CN282" s="1">
        <f ca="1">CI282/Surge_Predicted_Impact!$C$138</f>
        <v>4.7061260556802154E-4</v>
      </c>
      <c r="CO282" s="1">
        <f ca="1">CK282/Surge_Predicted_Impact!$C$140</f>
        <v>2.2844884485949844E-3</v>
      </c>
      <c r="CP282" s="1">
        <f t="shared" ca="1" si="103"/>
        <v>2.7551010541630059E-3</v>
      </c>
      <c r="CQ282" s="1">
        <f ca="1">CI282/(Surge_Predicted_Impact!$C$138 + Surge_Predicted_Impact!$C$139)</f>
        <v>3.9217717130668461E-4</v>
      </c>
      <c r="CR282" s="1">
        <f ca="1">CK282/(Surge_Predicted_Impact!$C$140 + Surge_Predicted_Impact!$C$141)</f>
        <v>2.196623508264408E-3</v>
      </c>
      <c r="CS282" s="152">
        <f>Surge_Predicted_Impact!$C$151</f>
        <v>12000</v>
      </c>
      <c r="CT282" s="152"/>
      <c r="CU282" s="1">
        <f ca="1">Surge_Predicted_Impact!$C$146*(Calculation!E282-Calculation!H282)</f>
        <v>1.4572504780974206E-7</v>
      </c>
      <c r="CV282" s="1">
        <f ca="1">H281*1/Surge_Predicted_Impact!$C$60</f>
        <v>3.5649178972409223E-5</v>
      </c>
      <c r="CW282" s="1">
        <f ca="1">CV282*Surge_Predicted_Impact!$C$144+CU282</f>
        <v>1.9281839964302034E-6</v>
      </c>
      <c r="CX282" s="1">
        <f ca="1">CX281*(1-1/Surge_Predicted_Impact!$C$147)+CW281</f>
        <v>1.8523482974898364E-2</v>
      </c>
      <c r="CY282" s="1">
        <f ca="1">$CX282*(1-Surge_Predicted_Impact!$C$145)</f>
        <v>1.3892612231173773E-2</v>
      </c>
      <c r="CZ282" s="1">
        <f ca="1">$CX282*(1+Surge_Predicted_Impact!$C$145)</f>
        <v>2.3154353718622955E-2</v>
      </c>
      <c r="DA282" s="1">
        <f ca="1">CX282/Surge_Predicted_Impact!$C$148</f>
        <v>6.1744943249661217E-3</v>
      </c>
      <c r="DB282" s="152">
        <f>Surge_Predicted_Impact!$C$152</f>
        <v>0</v>
      </c>
    </row>
    <row r="283" spans="2:106" x14ac:dyDescent="0.25">
      <c r="B283" s="30">
        <f t="shared" si="104"/>
        <v>44172</v>
      </c>
      <c r="C283" s="18">
        <f ca="1">INDIRECT(_xlfn.CONCAT(EpidemiologicalModel_Selection!$C$2,"!",EpidemiologicalModel_Selection!$C$5,ROW()-1))</f>
        <v>73743.822362460298</v>
      </c>
      <c r="D283" s="18">
        <f ca="1">INDIRECT(_xlfn.CONCAT(EpidemiologicalModel_Selection!$C$2,"!",EpidemiologicalModel_Selection!$C$3,ROW()-1))</f>
        <v>2.4215271254231143E-2</v>
      </c>
      <c r="E283" s="37">
        <f ca="1">INDIRECT(_xlfn.CONCAT(EpidemiologicalModel_Selection!$C$2,"!",EpidemiologicalModel_Selection!$C$4,ROW()-1))</f>
        <v>2.2050664210837567E-4</v>
      </c>
      <c r="F283" s="37">
        <f ca="1">E283*Surge_Predicted_Impact!$D$53</f>
        <v>1.8698963250790258E-5</v>
      </c>
      <c r="G283" s="6">
        <f t="shared" ca="1" si="105"/>
        <v>2.1914100434250922E-4</v>
      </c>
      <c r="H283" s="24">
        <f ca="1">H282*(1-1/Surge_Predicted_Impact!$C$60)+F283</f>
        <v>2.1914100434250922E-4</v>
      </c>
      <c r="I283" s="24">
        <f ca="1">(1-Surge_Predicted_Impact!$C$68)*Calculation!O282</f>
        <v>1.8581630364188389E-5</v>
      </c>
      <c r="J283" s="24">
        <f ca="1">I283+(J282*(1-1/Surge_Predicted_Impact!$C$63))</f>
        <v>2.1894569949921E-4</v>
      </c>
      <c r="K283" s="24">
        <f ca="1">(1/Surge_Predicted_Impact!$C$62)*Calculation!L282</f>
        <v>8.7309593462950492E-6</v>
      </c>
      <c r="L283" s="24">
        <f ca="1">M283+L282*(1-1/Surge_Predicted_Impact!$C$62)</f>
        <v>9.8157416573485954E-5</v>
      </c>
      <c r="M283" s="1">
        <f ca="1">E283*Surge_Predicted_Impact!$D$55</f>
        <v>2.1168637642404086E-6</v>
      </c>
      <c r="N283" s="6">
        <f ca="1">N282*(1-1/Surge_Predicted_Impact!$C$64)+K283</f>
        <v>1.3243103950440625E-4</v>
      </c>
      <c r="O283" s="24">
        <f ca="1">N282*1/Surge_Predicted_Impact!$C$64</f>
        <v>1.7671440022587317E-5</v>
      </c>
      <c r="P283" s="1">
        <f ca="1">E283*Surge_Predicted_Impact!$D$54</f>
        <v>1.4465235722309442E-5</v>
      </c>
      <c r="Q283" s="1">
        <f ca="1">Q282*(1-1/Surge_Predicted_Impact!$C$61)+P283</f>
        <v>1.5885217942985955E-3</v>
      </c>
      <c r="R283" s="6">
        <f t="shared" ca="1" si="106"/>
        <v>1.9056249103712914E-3</v>
      </c>
      <c r="S283" s="1">
        <f ca="1">E283*Surge_Predicted_Impact!$D$56</f>
        <v>1.0584318821202043E-8</v>
      </c>
      <c r="T283" s="6">
        <f ca="1">T282*(1-1/Surge_Predicted_Impact!$C$65)+S283</f>
        <v>2.6747430358454394E-7</v>
      </c>
      <c r="U283" s="1">
        <f ca="1">E283*Surge_Predicted_Impact!$D$57</f>
        <v>1.6934910113923268E-8</v>
      </c>
      <c r="V283" s="6">
        <f ca="1">U282*(1-1/Surge_Predicted_Impact!$C$66)+U283</f>
        <v>1.6934910113923268E-8</v>
      </c>
      <c r="W283" s="5">
        <f>Surge_Predicted_Impact!$C$72</f>
        <v>0</v>
      </c>
      <c r="X283" s="160">
        <f>Surge_Predicted_Impact!$C$73</f>
        <v>0</v>
      </c>
      <c r="Y283" s="5">
        <f>Surge_Predicted_Impact!$C$74</f>
        <v>0</v>
      </c>
      <c r="Z283" s="5">
        <f>Surge_Predicted_Impact!$C$75</f>
        <v>0</v>
      </c>
      <c r="AA283" s="5">
        <f>Surge_Predicted_Impact!$C$76</f>
        <v>0</v>
      </c>
      <c r="AC283" s="18">
        <f ca="1">_xlfn.CEILING.MATH(G283/Surge_Predicted_Impact!$C$92)*(24/Surge_Predicted_Impact!$C$89)*(7/Surge_Predicted_Impact!$C$90)</f>
        <v>5.25</v>
      </c>
      <c r="AD283" s="18">
        <f ca="1">_xlfn.CEILING.MATH(R283/Surge_Predicted_Impact!$C$93)*(24/Surge_Predicted_Impact!$C$89)*(7/Surge_Predicted_Impact!$C$90)</f>
        <v>5.25</v>
      </c>
      <c r="AE283" s="1">
        <f t="shared" ca="1" si="107"/>
        <v>10.5</v>
      </c>
      <c r="AF283" s="1">
        <f ca="1">_xlfn.CEILING.MATH(N283/Surge_Predicted_Impact!$C$94)*24/Surge_Predicted_Impact!$C$89*7/Surge_Predicted_Impact!$C$90</f>
        <v>5.25</v>
      </c>
      <c r="AG283" s="1">
        <f ca="1">_xlfn.CEILING.MATH(T283/Surge_Predicted_Impact!$C$95)*24/Surge_Predicted_Impact!$C$89*7/Surge_Predicted_Impact!$C$90</f>
        <v>5.25</v>
      </c>
      <c r="AH283" s="1">
        <f ca="1">_xlfn.CEILING.MATH(V283/Surge_Predicted_Impact!$C$96)*24/Surge_Predicted_Impact!$C$89*7/Surge_Predicted_Impact!$C$90</f>
        <v>5.25</v>
      </c>
      <c r="AI283" s="18">
        <f t="shared" ca="1" si="108"/>
        <v>26.25</v>
      </c>
      <c r="AJ283" s="41"/>
      <c r="AK283" s="23">
        <f ca="1">_xlfn.CEILING.MATH(G283/Surge_Predicted_Impact!$C$103)*24/Surge_Predicted_Impact!$C$100*7/Surge_Predicted_Impact!$C$101</f>
        <v>5.25</v>
      </c>
      <c r="AL283" s="23">
        <f ca="1">_xlfn.CEILING.MATH(R283/Surge_Predicted_Impact!$C$104)*24/Surge_Predicted_Impact!$C$100*7/Surge_Predicted_Impact!$C$101</f>
        <v>5.25</v>
      </c>
      <c r="AM283" s="23">
        <f ca="1">_xlfn.CEILING.MATH(N283/Surge_Predicted_Impact!$C$105)*24/Surge_Predicted_Impact!$C$100*7/Surge_Predicted_Impact!$C$101</f>
        <v>5.25</v>
      </c>
      <c r="AN283" s="23">
        <f ca="1">_xlfn.CEILING.MATH(T283/Surge_Predicted_Impact!$C$106)*24/Surge_Predicted_Impact!$C$100*7/Surge_Predicted_Impact!$C$101</f>
        <v>5.25</v>
      </c>
      <c r="AO283" s="23">
        <f ca="1">_xlfn.CEILING.MATH(V283/Surge_Predicted_Impact!$C$107)*24/Surge_Predicted_Impact!$C$100*7/Surge_Predicted_Impact!$C$101</f>
        <v>5.25</v>
      </c>
      <c r="AP283" s="1">
        <f t="shared" ca="1" si="109"/>
        <v>26.25</v>
      </c>
      <c r="AQ283" s="3"/>
      <c r="AR283" s="38">
        <f ca="1">G283/Surge_Predicted_Impact!$C$81</f>
        <v>7.3047001447503068E-5</v>
      </c>
      <c r="AS283" s="38">
        <f ca="1">$R283/Surge_Predicted_Impact!$C$82</f>
        <v>9.5281245518564572E-4</v>
      </c>
      <c r="AT283" s="38">
        <f t="shared" ca="1" si="110"/>
        <v>1.0258594566331489E-3</v>
      </c>
      <c r="AU283" s="38">
        <f ca="1">N283/Surge_Predicted_Impact!$C$83</f>
        <v>6.6215519752203125E-5</v>
      </c>
      <c r="AV283" s="38">
        <f ca="1">T283/Surge_Predicted_Impact!$C$84</f>
        <v>1.3373715179227197E-7</v>
      </c>
      <c r="AW283" s="38">
        <f ca="1">V283/Surge_Predicted_Impact!$C$85</f>
        <v>4.233727528480817E-9</v>
      </c>
      <c r="AX283" s="38">
        <f t="shared" ca="1" si="111"/>
        <v>1.0922129472646727E-3</v>
      </c>
      <c r="AZ283" s="1">
        <f ca="1">(AE283-BA282)*Surge_Predicted_Impact!$C$124</f>
        <v>9.2103572068076678E-2</v>
      </c>
      <c r="BA283" s="1">
        <f ca="1">BA282*(1-1/Surge_Predicted_Impact!$C$125)+AZ283</f>
        <v>1.2896290228895284</v>
      </c>
      <c r="BB283" s="37">
        <f t="shared" ca="1" si="112"/>
        <v>11.789629022889528</v>
      </c>
      <c r="BC283" s="1">
        <f ca="1">(AF283-BD282)*Surge_Predicted_Impact!$C$124</f>
        <v>4.6052360468182202E-2</v>
      </c>
      <c r="BD283" s="1">
        <f ca="1">BD282*(1-1/Surge_Predicted_Impact!$C$125)+BC283</f>
        <v>0.64476174556554944</v>
      </c>
      <c r="BE283" s="37">
        <f t="shared" ca="1" si="113"/>
        <v>5.8947617455655497</v>
      </c>
      <c r="BF283" s="1">
        <f ca="1">(AI283-BG282)*Surge_Predicted_Impact!$C$124</f>
        <v>0.23026119567610953</v>
      </c>
      <c r="BG283" s="1">
        <f ca="1">BG282*(1-1/Surge_Predicted_Impact!$C$125)+BF283</f>
        <v>3.223864454323083</v>
      </c>
      <c r="BH283" s="37">
        <f t="shared" ca="1" si="114"/>
        <v>29.473864454323085</v>
      </c>
      <c r="BJ283" s="1">
        <f ca="1">(AT283-BK282)*Surge_Predicted_Impact!$C$124</f>
        <v>4.7296388232534995E-6</v>
      </c>
      <c r="BK283" s="1">
        <f ca="1">BK282*(1-1/Surge_Predicted_Impact!$C$125)+BJ283</f>
        <v>5.1813267210906689E-4</v>
      </c>
      <c r="BL283" s="37">
        <f t="shared" ca="1" si="115"/>
        <v>1.5439921287422158E-3</v>
      </c>
      <c r="BM283" s="1">
        <f ca="1">(AU283-BN282)*Surge_Predicted_Impact!$C$124</f>
        <v>2.8874470625073515E-7</v>
      </c>
      <c r="BN283" s="1">
        <f ca="1">BN282*(1-1/Surge_Predicted_Impact!$C$125)+BM283</f>
        <v>3.4962576038585377E-5</v>
      </c>
      <c r="BO283" s="37">
        <f t="shared" ca="1" si="116"/>
        <v>1.011780957907885E-4</v>
      </c>
      <c r="BP283" s="1">
        <f ca="1">(AX283-AY282)*Surge_Predicted_Impact!$C$124</f>
        <v>1.0922129472646727E-5</v>
      </c>
      <c r="BQ283" s="1">
        <f ca="1">BQ282*(1-1/Surge_Predicted_Impact!$C$125)+BP283</f>
        <v>1.0768213272638837E-3</v>
      </c>
      <c r="BR283" s="1">
        <f t="shared" ca="1" si="117"/>
        <v>2.1690342745285564E-3</v>
      </c>
      <c r="BS283" s="1">
        <f ca="1">(AP283-AQ282)*Surge_Predicted_Impact!$C$124</f>
        <v>0.26250000000000001</v>
      </c>
      <c r="BT283" s="1">
        <f ca="1">BT282*(1-1/Surge_Predicted_Impact!$C$125)+BS283</f>
        <v>3.6754357822719546</v>
      </c>
      <c r="BU283" s="1">
        <f t="shared" ca="1" si="118"/>
        <v>29.925435782271954</v>
      </c>
      <c r="BW283" s="1">
        <f>Surge_Predicted_Impact!$C$112</f>
        <v>0</v>
      </c>
      <c r="BX283" s="1">
        <f>Surge_Predicted_Impact!$C$113</f>
        <v>0</v>
      </c>
      <c r="BY283" s="152">
        <f>Surge_Predicted_Impact!$C$114</f>
        <v>0</v>
      </c>
      <c r="BZ283" s="152">
        <f>Surge_Predicted_Impact!$C$115</f>
        <v>0</v>
      </c>
      <c r="CA283" s="152">
        <f t="shared" si="119"/>
        <v>0</v>
      </c>
      <c r="CB283" s="1">
        <f>Surge_Predicted_Impact!$C$117</f>
        <v>0</v>
      </c>
      <c r="CC283" s="1">
        <f>Surge_Predicted_Impact!$C$118</f>
        <v>0</v>
      </c>
      <c r="CD283" s="1">
        <f>Surge_Predicted_Impact!$C$119</f>
        <v>0</v>
      </c>
      <c r="CE283" s="1">
        <f t="shared" si="120"/>
        <v>0</v>
      </c>
      <c r="CF283" s="152">
        <f>Surge_Predicted_Impact!$C$120</f>
        <v>0</v>
      </c>
      <c r="CH283" s="1">
        <f ca="1">D283*Surge_Predicted_Impact!$C$135</f>
        <v>0.24215271254231144</v>
      </c>
      <c r="CI283" s="18">
        <f ca="1">(C283-C282)*Surge_Predicted_Impact!$C$135</f>
        <v>2.2050664119888097E-3</v>
      </c>
      <c r="CJ283" s="18">
        <f ca="1">CJ282*(1- 1/Surge_Predicted_Impact!$C$137)+CI283</f>
        <v>5.5723813230432052E-2</v>
      </c>
      <c r="CK283" s="18">
        <f t="shared" ca="1" si="102"/>
        <v>5.3518746818443243E-2</v>
      </c>
      <c r="CL283" s="1">
        <f ca="1">CJ283*(1-Surge_Predicted_Impact!$C$136)</f>
        <v>4.7365241245867246E-2</v>
      </c>
      <c r="CM283" s="1">
        <f ca="1">CJ283*(1+Surge_Predicted_Impact!$C$136)</f>
        <v>6.4082385214996859E-2</v>
      </c>
      <c r="CN283" s="1">
        <f ca="1">CI283/Surge_Predicted_Impact!$C$138</f>
        <v>4.4101328239776194E-4</v>
      </c>
      <c r="CO283" s="1">
        <f ca="1">CK283/Surge_Predicted_Impact!$C$140</f>
        <v>2.1407498727377297E-3</v>
      </c>
      <c r="CP283" s="1">
        <f t="shared" ca="1" si="103"/>
        <v>2.5817631551354916E-3</v>
      </c>
      <c r="CQ283" s="1">
        <f ca="1">CI283/(Surge_Predicted_Impact!$C$138 + Surge_Predicted_Impact!$C$139)</f>
        <v>3.675110686648016E-4</v>
      </c>
      <c r="CR283" s="1">
        <f ca="1">CK283/(Surge_Predicted_Impact!$C$140 + Surge_Predicted_Impact!$C$141)</f>
        <v>2.0584133391708939E-3</v>
      </c>
      <c r="CS283" s="152">
        <f>Surge_Predicted_Impact!$C$151</f>
        <v>12000</v>
      </c>
      <c r="CT283" s="152"/>
      <c r="CU283" s="1">
        <f ca="1">Surge_Predicted_Impact!$C$146*(Calculation!E283-Calculation!H283)</f>
        <v>1.3656377658664561E-7</v>
      </c>
      <c r="CV283" s="1">
        <f ca="1">H282*1/Surge_Predicted_Impact!$C$60</f>
        <v>3.3407006848619823E-5</v>
      </c>
      <c r="CW283" s="1">
        <f ca="1">CV283*Surge_Predicted_Impact!$C$144+CU283</f>
        <v>1.806914119017637E-6</v>
      </c>
      <c r="CX283" s="1">
        <f ca="1">CX282*(1-1/Surge_Predicted_Impact!$C$147)+CW282</f>
        <v>1.7599237010149878E-2</v>
      </c>
      <c r="CY283" s="1">
        <f ca="1">$CX283*(1-Surge_Predicted_Impact!$C$145)</f>
        <v>1.3199427757612408E-2</v>
      </c>
      <c r="CZ283" s="1">
        <f ca="1">$CX283*(1+Surge_Predicted_Impact!$C$145)</f>
        <v>2.1999046262687345E-2</v>
      </c>
      <c r="DA283" s="1">
        <f ca="1">CX283/Surge_Predicted_Impact!$C$148</f>
        <v>5.8664123367166256E-3</v>
      </c>
      <c r="DB283" s="152">
        <f>Surge_Predicted_Impact!$C$152</f>
        <v>0</v>
      </c>
    </row>
    <row r="284" spans="2:106" x14ac:dyDescent="0.25">
      <c r="B284" s="30">
        <f t="shared" si="104"/>
        <v>44173</v>
      </c>
      <c r="C284" s="18">
        <f ca="1">INDIRECT(_xlfn.CONCAT(EpidemiologicalModel_Selection!$C$2,"!",EpidemiologicalModel_Selection!$C$5,ROW()-1))</f>
        <v>73743.82256909812</v>
      </c>
      <c r="D284" s="18">
        <f ca="1">INDIRECT(_xlfn.CONCAT(EpidemiologicalModel_Selection!$C$2,"!",EpidemiologicalModel_Selection!$C$3,ROW()-1))</f>
        <v>2.2692246837015758E-2</v>
      </c>
      <c r="E284" s="37">
        <f ca="1">INDIRECT(_xlfn.CONCAT(EpidemiologicalModel_Selection!$C$2,"!",EpidemiologicalModel_Selection!$C$4,ROW()-1))</f>
        <v>2.0663781524490332E-4</v>
      </c>
      <c r="F284" s="37">
        <f ca="1">E284*Surge_Predicted_Impact!$D$53</f>
        <v>1.7522886732767802E-5</v>
      </c>
      <c r="G284" s="6">
        <f t="shared" ca="1" si="105"/>
        <v>2.0535803331206141E-4</v>
      </c>
      <c r="H284" s="24">
        <f ca="1">H283*(1-1/Surge_Predicted_Impact!$C$60)+F284</f>
        <v>2.0535803331206141E-4</v>
      </c>
      <c r="I284" s="24">
        <f ca="1">(1-Surge_Predicted_Impact!$C$68)*Calculation!O283</f>
        <v>1.7406368422248508E-5</v>
      </c>
      <c r="J284" s="24">
        <f ca="1">I284+(J283*(1-1/Surge_Predicted_Impact!$C$63))</f>
        <v>2.0507411085014284E-4</v>
      </c>
      <c r="K284" s="24">
        <f ca="1">(1/Surge_Predicted_Impact!$C$62)*Calculation!L283</f>
        <v>8.1797847144571617E-6</v>
      </c>
      <c r="L284" s="24">
        <f ca="1">M284+L283*(1-1/Surge_Predicted_Impact!$C$62)</f>
        <v>9.1961354885379854E-5</v>
      </c>
      <c r="M284" s="1">
        <f ca="1">E284*Surge_Predicted_Impact!$D$55</f>
        <v>1.983723026351074E-6</v>
      </c>
      <c r="N284" s="6">
        <f ca="1">N283*(1-1/Surge_Predicted_Impact!$C$64)+K284</f>
        <v>1.2405694428081263E-4</v>
      </c>
      <c r="O284" s="24">
        <f ca="1">N283*1/Surge_Predicted_Impact!$C$64</f>
        <v>1.6553879938050781E-5</v>
      </c>
      <c r="P284" s="1">
        <f ca="1">E284*Surge_Predicted_Impact!$D$54</f>
        <v>1.3555440680065655E-5</v>
      </c>
      <c r="Q284" s="1">
        <f ca="1">Q283*(1-1/Surge_Predicted_Impact!$C$61)+P284</f>
        <v>1.4886113925287616E-3</v>
      </c>
      <c r="R284" s="6">
        <f t="shared" ca="1" si="106"/>
        <v>1.7856468582642842E-3</v>
      </c>
      <c r="S284" s="1">
        <f ca="1">E284*Surge_Predicted_Impact!$D$56</f>
        <v>9.9186151317553685E-9</v>
      </c>
      <c r="T284" s="6">
        <f ca="1">T283*(1-1/Surge_Predicted_Impact!$C$65)+S284</f>
        <v>2.5064548835784493E-7</v>
      </c>
      <c r="U284" s="1">
        <f ca="1">E284*Surge_Predicted_Impact!$D$57</f>
        <v>1.586978421080859E-8</v>
      </c>
      <c r="V284" s="6">
        <f ca="1">U283*(1-1/Surge_Predicted_Impact!$C$66)+U284</f>
        <v>1.586978421080859E-8</v>
      </c>
      <c r="W284" s="5">
        <f>Surge_Predicted_Impact!$C$72</f>
        <v>0</v>
      </c>
      <c r="X284" s="160">
        <f>Surge_Predicted_Impact!$C$73</f>
        <v>0</v>
      </c>
      <c r="Y284" s="5">
        <f>Surge_Predicted_Impact!$C$74</f>
        <v>0</v>
      </c>
      <c r="Z284" s="5">
        <f>Surge_Predicted_Impact!$C$75</f>
        <v>0</v>
      </c>
      <c r="AA284" s="5">
        <f>Surge_Predicted_Impact!$C$76</f>
        <v>0</v>
      </c>
      <c r="AC284" s="18">
        <f ca="1">_xlfn.CEILING.MATH(G284/Surge_Predicted_Impact!$C$92)*(24/Surge_Predicted_Impact!$C$89)*(7/Surge_Predicted_Impact!$C$90)</f>
        <v>5.25</v>
      </c>
      <c r="AD284" s="18">
        <f ca="1">_xlfn.CEILING.MATH(R284/Surge_Predicted_Impact!$C$93)*(24/Surge_Predicted_Impact!$C$89)*(7/Surge_Predicted_Impact!$C$90)</f>
        <v>5.25</v>
      </c>
      <c r="AE284" s="1">
        <f t="shared" ca="1" si="107"/>
        <v>10.5</v>
      </c>
      <c r="AF284" s="1">
        <f ca="1">_xlfn.CEILING.MATH(N284/Surge_Predicted_Impact!$C$94)*24/Surge_Predicted_Impact!$C$89*7/Surge_Predicted_Impact!$C$90</f>
        <v>5.25</v>
      </c>
      <c r="AG284" s="1">
        <f ca="1">_xlfn.CEILING.MATH(T284/Surge_Predicted_Impact!$C$95)*24/Surge_Predicted_Impact!$C$89*7/Surge_Predicted_Impact!$C$90</f>
        <v>5.25</v>
      </c>
      <c r="AH284" s="1">
        <f ca="1">_xlfn.CEILING.MATH(V284/Surge_Predicted_Impact!$C$96)*24/Surge_Predicted_Impact!$C$89*7/Surge_Predicted_Impact!$C$90</f>
        <v>5.25</v>
      </c>
      <c r="AI284" s="18">
        <f t="shared" ca="1" si="108"/>
        <v>26.25</v>
      </c>
      <c r="AJ284" s="41"/>
      <c r="AK284" s="23">
        <f ca="1">_xlfn.CEILING.MATH(G284/Surge_Predicted_Impact!$C$103)*24/Surge_Predicted_Impact!$C$100*7/Surge_Predicted_Impact!$C$101</f>
        <v>5.25</v>
      </c>
      <c r="AL284" s="23">
        <f ca="1">_xlfn.CEILING.MATH(R284/Surge_Predicted_Impact!$C$104)*24/Surge_Predicted_Impact!$C$100*7/Surge_Predicted_Impact!$C$101</f>
        <v>5.25</v>
      </c>
      <c r="AM284" s="23">
        <f ca="1">_xlfn.CEILING.MATH(N284/Surge_Predicted_Impact!$C$105)*24/Surge_Predicted_Impact!$C$100*7/Surge_Predicted_Impact!$C$101</f>
        <v>5.25</v>
      </c>
      <c r="AN284" s="23">
        <f ca="1">_xlfn.CEILING.MATH(T284/Surge_Predicted_Impact!$C$106)*24/Surge_Predicted_Impact!$C$100*7/Surge_Predicted_Impact!$C$101</f>
        <v>5.25</v>
      </c>
      <c r="AO284" s="23">
        <f ca="1">_xlfn.CEILING.MATH(V284/Surge_Predicted_Impact!$C$107)*24/Surge_Predicted_Impact!$C$100*7/Surge_Predicted_Impact!$C$101</f>
        <v>5.25</v>
      </c>
      <c r="AP284" s="1">
        <f t="shared" ca="1" si="109"/>
        <v>26.25</v>
      </c>
      <c r="AQ284" s="3"/>
      <c r="AR284" s="38">
        <f ca="1">G284/Surge_Predicted_Impact!$C$81</f>
        <v>6.8452677770687137E-5</v>
      </c>
      <c r="AS284" s="38">
        <f ca="1">$R284/Surge_Predicted_Impact!$C$82</f>
        <v>8.9282342913214209E-4</v>
      </c>
      <c r="AT284" s="38">
        <f t="shared" ca="1" si="110"/>
        <v>9.612761069028292E-4</v>
      </c>
      <c r="AU284" s="38">
        <f ca="1">N284/Surge_Predicted_Impact!$C$83</f>
        <v>6.2028472140406317E-5</v>
      </c>
      <c r="AV284" s="38">
        <f ca="1">T284/Surge_Predicted_Impact!$C$84</f>
        <v>1.2532274417892246E-7</v>
      </c>
      <c r="AW284" s="38">
        <f ca="1">V284/Surge_Predicted_Impact!$C$85</f>
        <v>3.9674460527021476E-9</v>
      </c>
      <c r="AX284" s="38">
        <f t="shared" ca="1" si="111"/>
        <v>1.0234338692334671E-3</v>
      </c>
      <c r="AZ284" s="1">
        <f ca="1">(AE284-BA283)*Surge_Predicted_Impact!$C$124</f>
        <v>9.2103709771104714E-2</v>
      </c>
      <c r="BA284" s="1">
        <f ca="1">BA283*(1-1/Surge_Predicted_Impact!$C$125)+AZ284</f>
        <v>1.2896163738828097</v>
      </c>
      <c r="BB284" s="37">
        <f t="shared" ca="1" si="112"/>
        <v>11.78961637388281</v>
      </c>
      <c r="BC284" s="1">
        <f ca="1">(AF284-BD283)*Surge_Predicted_Impact!$C$124</f>
        <v>4.6052382544344503E-2</v>
      </c>
      <c r="BD284" s="1">
        <f ca="1">BD283*(1-1/Surge_Predicted_Impact!$C$125)+BC284</f>
        <v>0.64475971771235474</v>
      </c>
      <c r="BE284" s="37">
        <f t="shared" ca="1" si="113"/>
        <v>5.894759717712355</v>
      </c>
      <c r="BF284" s="1">
        <f ca="1">(AI284-BG283)*Surge_Predicted_Impact!$C$124</f>
        <v>0.23026135545676915</v>
      </c>
      <c r="BG284" s="1">
        <f ca="1">BG283*(1-1/Surge_Predicted_Impact!$C$125)+BF284</f>
        <v>3.2238497773282031</v>
      </c>
      <c r="BH284" s="37">
        <f t="shared" ca="1" si="114"/>
        <v>29.473849777328205</v>
      </c>
      <c r="BJ284" s="1">
        <f ca="1">(AT284-BK283)*Surge_Predicted_Impact!$C$124</f>
        <v>4.4314343479376229E-6</v>
      </c>
      <c r="BK284" s="1">
        <f ca="1">BK283*(1-1/Surge_Predicted_Impact!$C$125)+BJ284</f>
        <v>4.8555462987778548E-4</v>
      </c>
      <c r="BL284" s="37">
        <f t="shared" ca="1" si="115"/>
        <v>1.4468307367806147E-3</v>
      </c>
      <c r="BM284" s="1">
        <f ca="1">(AU284-BN283)*Surge_Predicted_Impact!$C$124</f>
        <v>2.7065896101820941E-7</v>
      </c>
      <c r="BN284" s="1">
        <f ca="1">BN283*(1-1/Surge_Predicted_Impact!$C$125)+BM284</f>
        <v>3.2735908139704628E-5</v>
      </c>
      <c r="BO284" s="37">
        <f t="shared" ca="1" si="116"/>
        <v>9.4764380280110952E-5</v>
      </c>
      <c r="BP284" s="1">
        <f ca="1">(AX284-AY283)*Surge_Predicted_Impact!$C$124</f>
        <v>1.0234338692334672E-5</v>
      </c>
      <c r="BQ284" s="1">
        <f ca="1">BQ283*(1-1/Surge_Predicted_Impact!$C$125)+BP284</f>
        <v>1.010139856865941E-3</v>
      </c>
      <c r="BR284" s="1">
        <f t="shared" ca="1" si="117"/>
        <v>2.0335737260994084E-3</v>
      </c>
      <c r="BS284" s="1">
        <f ca="1">(AP284-AQ283)*Surge_Predicted_Impact!$C$124</f>
        <v>0.26250000000000001</v>
      </c>
      <c r="BT284" s="1">
        <f ca="1">BT283*(1-1/Surge_Predicted_Impact!$C$125)+BS284</f>
        <v>3.6754046549668153</v>
      </c>
      <c r="BU284" s="1">
        <f t="shared" ca="1" si="118"/>
        <v>29.925404654966815</v>
      </c>
      <c r="BW284" s="1">
        <f>Surge_Predicted_Impact!$C$112</f>
        <v>0</v>
      </c>
      <c r="BX284" s="1">
        <f>Surge_Predicted_Impact!$C$113</f>
        <v>0</v>
      </c>
      <c r="BY284" s="152">
        <f>Surge_Predicted_Impact!$C$114</f>
        <v>0</v>
      </c>
      <c r="BZ284" s="152">
        <f>Surge_Predicted_Impact!$C$115</f>
        <v>0</v>
      </c>
      <c r="CA284" s="152">
        <f t="shared" si="119"/>
        <v>0</v>
      </c>
      <c r="CB284" s="1">
        <f>Surge_Predicted_Impact!$C$117</f>
        <v>0</v>
      </c>
      <c r="CC284" s="1">
        <f>Surge_Predicted_Impact!$C$118</f>
        <v>0</v>
      </c>
      <c r="CD284" s="1">
        <f>Surge_Predicted_Impact!$C$119</f>
        <v>0</v>
      </c>
      <c r="CE284" s="1">
        <f t="shared" si="120"/>
        <v>0</v>
      </c>
      <c r="CF284" s="152">
        <f>Surge_Predicted_Impact!$C$120</f>
        <v>0</v>
      </c>
      <c r="CH284" s="1">
        <f ca="1">D284*Surge_Predicted_Impact!$C$135</f>
        <v>0.22692246837015759</v>
      </c>
      <c r="CI284" s="18">
        <f ca="1">(C284-C283)*Surge_Predicted_Impact!$C$135</f>
        <v>2.0663782197516412E-3</v>
      </c>
      <c r="CJ284" s="18">
        <f ca="1">CJ283*(1- 1/Surge_Predicted_Impact!$C$137)+CI284</f>
        <v>5.2217810127140489E-2</v>
      </c>
      <c r="CK284" s="18">
        <f t="shared" ca="1" si="102"/>
        <v>5.0151431907388848E-2</v>
      </c>
      <c r="CL284" s="1">
        <f ca="1">CJ284*(1-Surge_Predicted_Impact!$C$136)</f>
        <v>4.4385138608069412E-2</v>
      </c>
      <c r="CM284" s="1">
        <f ca="1">CJ284*(1+Surge_Predicted_Impact!$C$136)</f>
        <v>6.0050481646211559E-2</v>
      </c>
      <c r="CN284" s="1">
        <f ca="1">CI284/Surge_Predicted_Impact!$C$138</f>
        <v>4.1327564395032823E-4</v>
      </c>
      <c r="CO284" s="1">
        <f ca="1">CK284/Surge_Predicted_Impact!$C$140</f>
        <v>2.006057276295554E-3</v>
      </c>
      <c r="CP284" s="1">
        <f t="shared" ca="1" si="103"/>
        <v>2.4193329202458823E-3</v>
      </c>
      <c r="CQ284" s="1">
        <f ca="1">CI284/(Surge_Predicted_Impact!$C$138 + Surge_Predicted_Impact!$C$139)</f>
        <v>3.4439636995860684E-4</v>
      </c>
      <c r="CR284" s="1">
        <f ca="1">CK284/(Surge_Predicted_Impact!$C$140 + Surge_Predicted_Impact!$C$141)</f>
        <v>1.9289012272072634E-3</v>
      </c>
      <c r="CS284" s="152">
        <f>Surge_Predicted_Impact!$C$151</f>
        <v>12000</v>
      </c>
      <c r="CT284" s="152"/>
      <c r="CU284" s="1">
        <f ca="1">Surge_Predicted_Impact!$C$146*(Calculation!E284-Calculation!H284)</f>
        <v>1.2797819328419069E-7</v>
      </c>
      <c r="CV284" s="1">
        <f ca="1">H283*1/Surge_Predicted_Impact!$C$60</f>
        <v>3.1305857763215605E-5</v>
      </c>
      <c r="CW284" s="1">
        <f ca="1">CV284*Surge_Predicted_Impact!$C$144+CU284</f>
        <v>1.6932710814449709E-6</v>
      </c>
      <c r="CX284" s="1">
        <f ca="1">CX283*(1-1/Surge_Predicted_Impact!$C$147)+CW283</f>
        <v>1.6721082073761398E-2</v>
      </c>
      <c r="CY284" s="1">
        <f ca="1">$CX284*(1-Surge_Predicted_Impact!$C$145)</f>
        <v>1.2540811555321048E-2</v>
      </c>
      <c r="CZ284" s="1">
        <f ca="1">$CX284*(1+Surge_Predicted_Impact!$C$145)</f>
        <v>2.0901352592201747E-2</v>
      </c>
      <c r="DA284" s="1">
        <f ca="1">CX284/Surge_Predicted_Impact!$C$148</f>
        <v>5.5736940245871324E-3</v>
      </c>
      <c r="DB284" s="152">
        <f>Surge_Predicted_Impact!$C$152</f>
        <v>0</v>
      </c>
    </row>
    <row r="285" spans="2:106" x14ac:dyDescent="0.25">
      <c r="B285" s="30">
        <f t="shared" si="104"/>
        <v>44174</v>
      </c>
      <c r="C285" s="18">
        <f ca="1">INDIRECT(_xlfn.CONCAT(EpidemiologicalModel_Selection!$C$2,"!",EpidemiologicalModel_Selection!$C$5,ROW()-1))</f>
        <v>73743.822762739394</v>
      </c>
      <c r="D285" s="18">
        <f ca="1">INDIRECT(_xlfn.CONCAT(EpidemiologicalModel_Selection!$C$2,"!",EpidemiologicalModel_Selection!$C$3,ROW()-1))</f>
        <v>2.1265013335982144E-2</v>
      </c>
      <c r="E285" s="37">
        <f ca="1">INDIRECT(_xlfn.CONCAT(EpidemiologicalModel_Selection!$C$2,"!",EpidemiologicalModel_Selection!$C$4,ROW()-1))</f>
        <v>1.9364127329026814E-4</v>
      </c>
      <c r="F285" s="37">
        <f ca="1">E285*Surge_Predicted_Impact!$D$53</f>
        <v>1.642077997501474E-5</v>
      </c>
      <c r="G285" s="6">
        <f t="shared" ca="1" si="105"/>
        <v>1.924419513853531E-4</v>
      </c>
      <c r="H285" s="24">
        <f ca="1">H284*(1-1/Surge_Predicted_Impact!$C$60)+F285</f>
        <v>1.924419513853531E-4</v>
      </c>
      <c r="I285" s="24">
        <f ca="1">(1-Surge_Predicted_Impact!$C$68)*Calculation!O284</f>
        <v>1.630557173898002E-5</v>
      </c>
      <c r="J285" s="24">
        <f ca="1">I285+(J284*(1-1/Surge_Predicted_Impact!$C$63))</f>
        <v>1.9208338103910246E-4</v>
      </c>
      <c r="K285" s="24">
        <f ca="1">(1/Surge_Predicted_Impact!$C$62)*Calculation!L284</f>
        <v>7.6634462404483212E-6</v>
      </c>
      <c r="L285" s="24">
        <f ca="1">M285+L284*(1-1/Surge_Predicted_Impact!$C$62)</f>
        <v>8.6156864868518104E-5</v>
      </c>
      <c r="M285" s="1">
        <f ca="1">E285*Surge_Predicted_Impact!$D$55</f>
        <v>1.8589562235865761E-6</v>
      </c>
      <c r="N285" s="6">
        <f ca="1">N284*(1-1/Surge_Predicted_Impact!$C$64)+K285</f>
        <v>1.1621327248615938E-4</v>
      </c>
      <c r="O285" s="24">
        <f ca="1">N284*1/Surge_Predicted_Impact!$C$64</f>
        <v>1.5507118035101579E-5</v>
      </c>
      <c r="P285" s="1">
        <f ca="1">E285*Surge_Predicted_Impact!$D$54</f>
        <v>1.2702867527841588E-5</v>
      </c>
      <c r="Q285" s="1">
        <f ca="1">Q284*(1-1/Surge_Predicted_Impact!$C$61)+P285</f>
        <v>1.3949848748759774E-3</v>
      </c>
      <c r="R285" s="6">
        <f t="shared" ca="1" si="106"/>
        <v>1.6732251207835979E-3</v>
      </c>
      <c r="S285" s="1">
        <f ca="1">E285*Surge_Predicted_Impact!$D$56</f>
        <v>9.2947811179328798E-9</v>
      </c>
      <c r="T285" s="6">
        <f ca="1">T284*(1-1/Surge_Predicted_Impact!$C$65)+S285</f>
        <v>2.3487572063999333E-7</v>
      </c>
      <c r="U285" s="1">
        <f ca="1">E285*Surge_Predicted_Impact!$D$57</f>
        <v>1.4871649788692608E-8</v>
      </c>
      <c r="V285" s="6">
        <f ca="1">U284*(1-1/Surge_Predicted_Impact!$C$66)+U285</f>
        <v>1.4871649788692608E-8</v>
      </c>
      <c r="W285" s="5">
        <f>Surge_Predicted_Impact!$C$72</f>
        <v>0</v>
      </c>
      <c r="X285" s="160">
        <f>Surge_Predicted_Impact!$C$73</f>
        <v>0</v>
      </c>
      <c r="Y285" s="5">
        <f>Surge_Predicted_Impact!$C$74</f>
        <v>0</v>
      </c>
      <c r="Z285" s="5">
        <f>Surge_Predicted_Impact!$C$75</f>
        <v>0</v>
      </c>
      <c r="AA285" s="5">
        <f>Surge_Predicted_Impact!$C$76</f>
        <v>0</v>
      </c>
      <c r="AC285" s="18">
        <f ca="1">_xlfn.CEILING.MATH(G285/Surge_Predicted_Impact!$C$92)*(24/Surge_Predicted_Impact!$C$89)*(7/Surge_Predicted_Impact!$C$90)</f>
        <v>5.25</v>
      </c>
      <c r="AD285" s="18">
        <f ca="1">_xlfn.CEILING.MATH(R285/Surge_Predicted_Impact!$C$93)*(24/Surge_Predicted_Impact!$C$89)*(7/Surge_Predicted_Impact!$C$90)</f>
        <v>5.25</v>
      </c>
      <c r="AE285" s="1">
        <f t="shared" ca="1" si="107"/>
        <v>10.5</v>
      </c>
      <c r="AF285" s="1">
        <f ca="1">_xlfn.CEILING.MATH(N285/Surge_Predicted_Impact!$C$94)*24/Surge_Predicted_Impact!$C$89*7/Surge_Predicted_Impact!$C$90</f>
        <v>5.25</v>
      </c>
      <c r="AG285" s="1">
        <f ca="1">_xlfn.CEILING.MATH(T285/Surge_Predicted_Impact!$C$95)*24/Surge_Predicted_Impact!$C$89*7/Surge_Predicted_Impact!$C$90</f>
        <v>5.25</v>
      </c>
      <c r="AH285" s="1">
        <f ca="1">_xlfn.CEILING.MATH(V285/Surge_Predicted_Impact!$C$96)*24/Surge_Predicted_Impact!$C$89*7/Surge_Predicted_Impact!$C$90</f>
        <v>5.25</v>
      </c>
      <c r="AI285" s="18">
        <f t="shared" ca="1" si="108"/>
        <v>26.25</v>
      </c>
      <c r="AJ285" s="41"/>
      <c r="AK285" s="23">
        <f ca="1">_xlfn.CEILING.MATH(G285/Surge_Predicted_Impact!$C$103)*24/Surge_Predicted_Impact!$C$100*7/Surge_Predicted_Impact!$C$101</f>
        <v>5.25</v>
      </c>
      <c r="AL285" s="23">
        <f ca="1">_xlfn.CEILING.MATH(R285/Surge_Predicted_Impact!$C$104)*24/Surge_Predicted_Impact!$C$100*7/Surge_Predicted_Impact!$C$101</f>
        <v>5.25</v>
      </c>
      <c r="AM285" s="23">
        <f ca="1">_xlfn.CEILING.MATH(N285/Surge_Predicted_Impact!$C$105)*24/Surge_Predicted_Impact!$C$100*7/Surge_Predicted_Impact!$C$101</f>
        <v>5.25</v>
      </c>
      <c r="AN285" s="23">
        <f ca="1">_xlfn.CEILING.MATH(T285/Surge_Predicted_Impact!$C$106)*24/Surge_Predicted_Impact!$C$100*7/Surge_Predicted_Impact!$C$101</f>
        <v>5.25</v>
      </c>
      <c r="AO285" s="23">
        <f ca="1">_xlfn.CEILING.MATH(V285/Surge_Predicted_Impact!$C$107)*24/Surge_Predicted_Impact!$C$100*7/Surge_Predicted_Impact!$C$101</f>
        <v>5.25</v>
      </c>
      <c r="AP285" s="1">
        <f t="shared" ca="1" si="109"/>
        <v>26.25</v>
      </c>
      <c r="AQ285" s="3"/>
      <c r="AR285" s="38">
        <f ca="1">G285/Surge_Predicted_Impact!$C$81</f>
        <v>6.414731712845103E-5</v>
      </c>
      <c r="AS285" s="38">
        <f ca="1">$R285/Surge_Predicted_Impact!$C$82</f>
        <v>8.3661256039179897E-4</v>
      </c>
      <c r="AT285" s="38">
        <f t="shared" ca="1" si="110"/>
        <v>9.0075987752025004E-4</v>
      </c>
      <c r="AU285" s="38">
        <f ca="1">N285/Surge_Predicted_Impact!$C$83</f>
        <v>5.8106636243079688E-5</v>
      </c>
      <c r="AV285" s="38">
        <f ca="1">T285/Surge_Predicted_Impact!$C$84</f>
        <v>1.1743786031999666E-7</v>
      </c>
      <c r="AW285" s="38">
        <f ca="1">V285/Surge_Predicted_Impact!$C$85</f>
        <v>3.717912447173152E-9</v>
      </c>
      <c r="AX285" s="38">
        <f t="shared" ca="1" si="111"/>
        <v>9.5898766953609682E-4</v>
      </c>
      <c r="AZ285" s="1">
        <f ca="1">(AE285-BA284)*Surge_Predicted_Impact!$C$124</f>
        <v>9.2103836261171898E-2</v>
      </c>
      <c r="BA285" s="1">
        <f ca="1">BA284*(1-1/Surge_Predicted_Impact!$C$125)+AZ285</f>
        <v>1.2896047548666381</v>
      </c>
      <c r="BB285" s="37">
        <f t="shared" ca="1" si="112"/>
        <v>11.789604754866637</v>
      </c>
      <c r="BC285" s="1">
        <f ca="1">(AF285-BD284)*Surge_Predicted_Impact!$C$124</f>
        <v>4.6052402822876454E-2</v>
      </c>
      <c r="BD285" s="1">
        <f ca="1">BD284*(1-1/Surge_Predicted_Impact!$C$125)+BC285</f>
        <v>0.64475785498434879</v>
      </c>
      <c r="BE285" s="37">
        <f t="shared" ca="1" si="113"/>
        <v>5.8947578549843485</v>
      </c>
      <c r="BF285" s="1">
        <f ca="1">(AI285-BG284)*Surge_Predicted_Impact!$C$124</f>
        <v>0.23026150222671796</v>
      </c>
      <c r="BG285" s="1">
        <f ca="1">BG284*(1-1/Surge_Predicted_Impact!$C$125)+BF285</f>
        <v>3.2238362954600497</v>
      </c>
      <c r="BH285" s="37">
        <f t="shared" ca="1" si="114"/>
        <v>29.47383629546005</v>
      </c>
      <c r="BJ285" s="1">
        <f ca="1">(AT285-BK284)*Surge_Predicted_Impact!$C$124</f>
        <v>4.152052476424646E-6</v>
      </c>
      <c r="BK285" s="1">
        <f ca="1">BK284*(1-1/Surge_Predicted_Impact!$C$125)+BJ285</f>
        <v>4.5502420879151115E-4</v>
      </c>
      <c r="BL285" s="37">
        <f t="shared" ca="1" si="115"/>
        <v>1.3557840863117612E-3</v>
      </c>
      <c r="BM285" s="1">
        <f ca="1">(AU285-BN284)*Surge_Predicted_Impact!$C$124</f>
        <v>2.5370728103375061E-7</v>
      </c>
      <c r="BN285" s="1">
        <f ca="1">BN284*(1-1/Surge_Predicted_Impact!$C$125)+BM285</f>
        <v>3.0651336267902333E-5</v>
      </c>
      <c r="BO285" s="37">
        <f t="shared" ca="1" si="116"/>
        <v>8.8757972510982027E-5</v>
      </c>
      <c r="BP285" s="1">
        <f ca="1">(AX285-AY284)*Surge_Predicted_Impact!$C$124</f>
        <v>9.5898766953609683E-6</v>
      </c>
      <c r="BQ285" s="1">
        <f ca="1">BQ284*(1-1/Surge_Predicted_Impact!$C$125)+BP285</f>
        <v>9.4757688664230623E-4</v>
      </c>
      <c r="BR285" s="1">
        <f t="shared" ca="1" si="117"/>
        <v>1.9065645561784032E-3</v>
      </c>
      <c r="BS285" s="1">
        <f ca="1">(AP285-AQ284)*Surge_Predicted_Impact!$C$124</f>
        <v>0.26250000000000001</v>
      </c>
      <c r="BT285" s="1">
        <f ca="1">BT284*(1-1/Surge_Predicted_Impact!$C$125)+BS285</f>
        <v>3.6753757510406144</v>
      </c>
      <c r="BU285" s="1">
        <f t="shared" ca="1" si="118"/>
        <v>29.925375751040615</v>
      </c>
      <c r="BW285" s="1">
        <f>Surge_Predicted_Impact!$C$112</f>
        <v>0</v>
      </c>
      <c r="BX285" s="1">
        <f>Surge_Predicted_Impact!$C$113</f>
        <v>0</v>
      </c>
      <c r="BY285" s="152">
        <f>Surge_Predicted_Impact!$C$114</f>
        <v>0</v>
      </c>
      <c r="BZ285" s="152">
        <f>Surge_Predicted_Impact!$C$115</f>
        <v>0</v>
      </c>
      <c r="CA285" s="152">
        <f t="shared" si="119"/>
        <v>0</v>
      </c>
      <c r="CB285" s="1">
        <f>Surge_Predicted_Impact!$C$117</f>
        <v>0</v>
      </c>
      <c r="CC285" s="1">
        <f>Surge_Predicted_Impact!$C$118</f>
        <v>0</v>
      </c>
      <c r="CD285" s="1">
        <f>Surge_Predicted_Impact!$C$119</f>
        <v>0</v>
      </c>
      <c r="CE285" s="1">
        <f t="shared" si="120"/>
        <v>0</v>
      </c>
      <c r="CF285" s="152">
        <f>Surge_Predicted_Impact!$C$120</f>
        <v>0</v>
      </c>
      <c r="CH285" s="1">
        <f ca="1">D285*Surge_Predicted_Impact!$C$135</f>
        <v>0.21265013335982144</v>
      </c>
      <c r="CI285" s="18">
        <f ca="1">(C285-C284)*Surge_Predicted_Impact!$C$135</f>
        <v>1.9364127365406603E-3</v>
      </c>
      <c r="CJ285" s="18">
        <f ca="1">CJ284*(1- 1/Surge_Predicted_Impact!$C$137)+CI285</f>
        <v>4.8932441850967102E-2</v>
      </c>
      <c r="CK285" s="18">
        <f t="shared" ca="1" si="102"/>
        <v>4.6996029114426442E-2</v>
      </c>
      <c r="CL285" s="1">
        <f ca="1">CJ285*(1-Surge_Predicted_Impact!$C$136)</f>
        <v>4.1592575573322035E-2</v>
      </c>
      <c r="CM285" s="1">
        <f ca="1">CJ285*(1+Surge_Predicted_Impact!$C$136)</f>
        <v>5.6272308128612163E-2</v>
      </c>
      <c r="CN285" s="1">
        <f ca="1">CI285/Surge_Predicted_Impact!$C$138</f>
        <v>3.8728254730813205E-4</v>
      </c>
      <c r="CO285" s="1">
        <f ca="1">CK285/Surge_Predicted_Impact!$C$140</f>
        <v>1.8798411645770576E-3</v>
      </c>
      <c r="CP285" s="1">
        <f t="shared" ca="1" si="103"/>
        <v>2.2671237118851899E-3</v>
      </c>
      <c r="CQ285" s="1">
        <f ca="1">CI285/(Surge_Predicted_Impact!$C$138 + Surge_Predicted_Impact!$C$139)</f>
        <v>3.2273545609011006E-4</v>
      </c>
      <c r="CR285" s="1">
        <f ca="1">CK285/(Surge_Predicted_Impact!$C$140 + Surge_Predicted_Impact!$C$141)</f>
        <v>1.8075395813240938E-3</v>
      </c>
      <c r="CS285" s="152">
        <f>Surge_Predicted_Impact!$C$151</f>
        <v>12000</v>
      </c>
      <c r="CT285" s="152"/>
      <c r="CU285" s="1">
        <f ca="1">Surge_Predicted_Impact!$C$146*(Calculation!E285-Calculation!H285)</f>
        <v>1.1993219049150365E-7</v>
      </c>
      <c r="CV285" s="1">
        <f ca="1">H284*1/Surge_Predicted_Impact!$C$60</f>
        <v>2.933686190172306E-5</v>
      </c>
      <c r="CW285" s="1">
        <f ca="1">CV285*Surge_Predicted_Impact!$C$144+CU285</f>
        <v>1.5867752855776566E-6</v>
      </c>
      <c r="CX285" s="1">
        <f ca="1">CX284*(1-1/Surge_Predicted_Impact!$C$147)+CW284</f>
        <v>1.5886721241154773E-2</v>
      </c>
      <c r="CY285" s="1">
        <f ca="1">$CX285*(1-Surge_Predicted_Impact!$C$145)</f>
        <v>1.191504093086608E-2</v>
      </c>
      <c r="CZ285" s="1">
        <f ca="1">$CX285*(1+Surge_Predicted_Impact!$C$145)</f>
        <v>1.9858401551443465E-2</v>
      </c>
      <c r="DA285" s="1">
        <f ca="1">CX285/Surge_Predicted_Impact!$C$148</f>
        <v>5.2955737470515912E-3</v>
      </c>
      <c r="DB285" s="152">
        <f>Surge_Predicted_Impact!$C$152</f>
        <v>0</v>
      </c>
    </row>
    <row r="286" spans="2:106" x14ac:dyDescent="0.25">
      <c r="B286" s="30">
        <f t="shared" si="104"/>
        <v>44175</v>
      </c>
      <c r="C286" s="18">
        <f ca="1">INDIRECT(_xlfn.CONCAT(EpidemiologicalModel_Selection!$C$2,"!",EpidemiologicalModel_Selection!$C$5,ROW()-1))</f>
        <v>73743.822944201544</v>
      </c>
      <c r="D286" s="18">
        <f ca="1">INDIRECT(_xlfn.CONCAT(EpidemiologicalModel_Selection!$C$2,"!",EpidemiologicalModel_Selection!$C$3,ROW()-1))</f>
        <v>1.9927545964667139E-2</v>
      </c>
      <c r="E286" s="37">
        <f ca="1">INDIRECT(_xlfn.CONCAT(EpidemiologicalModel_Selection!$C$2,"!",EpidemiologicalModel_Selection!$C$4,ROW()-1))</f>
        <v>1.8146215243177721E-4</v>
      </c>
      <c r="F286" s="37">
        <f ca="1">E286*Surge_Predicted_Impact!$D$53</f>
        <v>1.5387990526214707E-5</v>
      </c>
      <c r="G286" s="6">
        <f t="shared" ca="1" si="105"/>
        <v>1.803382345708031E-4</v>
      </c>
      <c r="H286" s="24">
        <f ca="1">H285*(1-1/Surge_Predicted_Impact!$C$60)+F286</f>
        <v>1.803382345708031E-4</v>
      </c>
      <c r="I286" s="24">
        <f ca="1">(1-Surge_Predicted_Impact!$C$68)*Calculation!O285</f>
        <v>1.5274511264575055E-5</v>
      </c>
      <c r="J286" s="24">
        <f ca="1">I286+(J285*(1-1/Surge_Predicted_Impact!$C$63))</f>
        <v>1.7991740929809146E-4</v>
      </c>
      <c r="K286" s="24">
        <f ca="1">(1/Surge_Predicted_Impact!$C$62)*Calculation!L285</f>
        <v>7.179738739043175E-6</v>
      </c>
      <c r="L286" s="24">
        <f ca="1">M286+L285*(1-1/Surge_Predicted_Impact!$C$62)</f>
        <v>8.071916279281998E-5</v>
      </c>
      <c r="M286" s="1">
        <f ca="1">E286*Surge_Predicted_Impact!$D$55</f>
        <v>1.7420366633450629E-6</v>
      </c>
      <c r="N286" s="6">
        <f ca="1">N285*(1-1/Surge_Predicted_Impact!$C$64)+K286</f>
        <v>1.0886635216443262E-4</v>
      </c>
      <c r="O286" s="24">
        <f ca="1">N285*1/Surge_Predicted_Impact!$C$64</f>
        <v>1.4526659060769922E-5</v>
      </c>
      <c r="P286" s="1">
        <f ca="1">E286*Surge_Predicted_Impact!$D$54</f>
        <v>1.1903917199524583E-5</v>
      </c>
      <c r="Q286" s="1">
        <f ca="1">Q285*(1-1/Surge_Predicted_Impact!$C$61)+P286</f>
        <v>1.3072470152986466E-3</v>
      </c>
      <c r="R286" s="6">
        <f t="shared" ca="1" si="106"/>
        <v>1.567883587389558E-3</v>
      </c>
      <c r="S286" s="1">
        <f ca="1">E286*Surge_Predicted_Impact!$D$56</f>
        <v>8.7101833167253145E-9</v>
      </c>
      <c r="T286" s="6">
        <f ca="1">T285*(1-1/Surge_Predicted_Impact!$C$65)+S286</f>
        <v>2.2009833189271931E-7</v>
      </c>
      <c r="U286" s="1">
        <f ca="1">E286*Surge_Predicted_Impact!$D$57</f>
        <v>1.3936293306760503E-8</v>
      </c>
      <c r="V286" s="6">
        <f ca="1">U285*(1-1/Surge_Predicted_Impact!$C$66)+U286</f>
        <v>1.3936293306760503E-8</v>
      </c>
      <c r="W286" s="5">
        <f>Surge_Predicted_Impact!$C$72</f>
        <v>0</v>
      </c>
      <c r="X286" s="160">
        <f>Surge_Predicted_Impact!$C$73</f>
        <v>0</v>
      </c>
      <c r="Y286" s="5">
        <f>Surge_Predicted_Impact!$C$74</f>
        <v>0</v>
      </c>
      <c r="Z286" s="5">
        <f>Surge_Predicted_Impact!$C$75</f>
        <v>0</v>
      </c>
      <c r="AA286" s="5">
        <f>Surge_Predicted_Impact!$C$76</f>
        <v>0</v>
      </c>
      <c r="AC286" s="18">
        <f ca="1">_xlfn.CEILING.MATH(G286/Surge_Predicted_Impact!$C$92)*(24/Surge_Predicted_Impact!$C$89)*(7/Surge_Predicted_Impact!$C$90)</f>
        <v>5.25</v>
      </c>
      <c r="AD286" s="18">
        <f ca="1">_xlfn.CEILING.MATH(R286/Surge_Predicted_Impact!$C$93)*(24/Surge_Predicted_Impact!$C$89)*(7/Surge_Predicted_Impact!$C$90)</f>
        <v>5.25</v>
      </c>
      <c r="AE286" s="1">
        <f t="shared" ca="1" si="107"/>
        <v>10.5</v>
      </c>
      <c r="AF286" s="1">
        <f ca="1">_xlfn.CEILING.MATH(N286/Surge_Predicted_Impact!$C$94)*24/Surge_Predicted_Impact!$C$89*7/Surge_Predicted_Impact!$C$90</f>
        <v>5.25</v>
      </c>
      <c r="AG286" s="1">
        <f ca="1">_xlfn.CEILING.MATH(T286/Surge_Predicted_Impact!$C$95)*24/Surge_Predicted_Impact!$C$89*7/Surge_Predicted_Impact!$C$90</f>
        <v>5.25</v>
      </c>
      <c r="AH286" s="1">
        <f ca="1">_xlfn.CEILING.MATH(V286/Surge_Predicted_Impact!$C$96)*24/Surge_Predicted_Impact!$C$89*7/Surge_Predicted_Impact!$C$90</f>
        <v>5.25</v>
      </c>
      <c r="AI286" s="18">
        <f t="shared" ca="1" si="108"/>
        <v>26.25</v>
      </c>
      <c r="AJ286" s="41"/>
      <c r="AK286" s="23">
        <f ca="1">_xlfn.CEILING.MATH(G286/Surge_Predicted_Impact!$C$103)*24/Surge_Predicted_Impact!$C$100*7/Surge_Predicted_Impact!$C$101</f>
        <v>5.25</v>
      </c>
      <c r="AL286" s="23">
        <f ca="1">_xlfn.CEILING.MATH(R286/Surge_Predicted_Impact!$C$104)*24/Surge_Predicted_Impact!$C$100*7/Surge_Predicted_Impact!$C$101</f>
        <v>5.25</v>
      </c>
      <c r="AM286" s="23">
        <f ca="1">_xlfn.CEILING.MATH(N286/Surge_Predicted_Impact!$C$105)*24/Surge_Predicted_Impact!$C$100*7/Surge_Predicted_Impact!$C$101</f>
        <v>5.25</v>
      </c>
      <c r="AN286" s="23">
        <f ca="1">_xlfn.CEILING.MATH(T286/Surge_Predicted_Impact!$C$106)*24/Surge_Predicted_Impact!$C$100*7/Surge_Predicted_Impact!$C$101</f>
        <v>5.25</v>
      </c>
      <c r="AO286" s="23">
        <f ca="1">_xlfn.CEILING.MATH(V286/Surge_Predicted_Impact!$C$107)*24/Surge_Predicted_Impact!$C$100*7/Surge_Predicted_Impact!$C$101</f>
        <v>5.25</v>
      </c>
      <c r="AP286" s="1">
        <f t="shared" ca="1" si="109"/>
        <v>26.25</v>
      </c>
      <c r="AQ286" s="3"/>
      <c r="AR286" s="38">
        <f ca="1">G286/Surge_Predicted_Impact!$C$81</f>
        <v>6.0112744856934368E-5</v>
      </c>
      <c r="AS286" s="38">
        <f ca="1">$R286/Surge_Predicted_Impact!$C$82</f>
        <v>7.8394179369477898E-4</v>
      </c>
      <c r="AT286" s="38">
        <f t="shared" ca="1" si="110"/>
        <v>8.4405453855171332E-4</v>
      </c>
      <c r="AU286" s="38">
        <f ca="1">N286/Surge_Predicted_Impact!$C$83</f>
        <v>5.4433176082216311E-5</v>
      </c>
      <c r="AV286" s="38">
        <f ca="1">T286/Surge_Predicted_Impact!$C$84</f>
        <v>1.1004916594635965E-7</v>
      </c>
      <c r="AW286" s="38">
        <f ca="1">V286/Surge_Predicted_Impact!$C$85</f>
        <v>3.4840733266901258E-9</v>
      </c>
      <c r="AX286" s="38">
        <f t="shared" ca="1" si="111"/>
        <v>8.9860124787320271E-4</v>
      </c>
      <c r="AZ286" s="1">
        <f ca="1">(AE286-BA285)*Surge_Predicted_Impact!$C$124</f>
        <v>9.2103952451333626E-2</v>
      </c>
      <c r="BA286" s="1">
        <f ca="1">BA285*(1-1/Surge_Predicted_Impact!$C$125)+AZ286</f>
        <v>1.2895940819703546</v>
      </c>
      <c r="BB286" s="37">
        <f t="shared" ca="1" si="112"/>
        <v>11.789594081970355</v>
      </c>
      <c r="BC286" s="1">
        <f ca="1">(AF286-BD285)*Surge_Predicted_Impact!$C$124</f>
        <v>4.6052421450156519E-2</v>
      </c>
      <c r="BD286" s="1">
        <f ca="1">BD285*(1-1/Surge_Predicted_Impact!$C$125)+BC286</f>
        <v>0.6447561439356233</v>
      </c>
      <c r="BE286" s="37">
        <f t="shared" ca="1" si="113"/>
        <v>5.8947561439356235</v>
      </c>
      <c r="BF286" s="1">
        <f ca="1">(AI286-BG285)*Surge_Predicted_Impact!$C$124</f>
        <v>0.23026163704539951</v>
      </c>
      <c r="BG286" s="1">
        <f ca="1">BG285*(1-1/Surge_Predicted_Impact!$C$125)+BF286</f>
        <v>3.2238239114011602</v>
      </c>
      <c r="BH286" s="37">
        <f t="shared" ca="1" si="114"/>
        <v>29.473823911401162</v>
      </c>
      <c r="BJ286" s="1">
        <f ca="1">(AT286-BK285)*Surge_Predicted_Impact!$C$124</f>
        <v>3.8903032976020221E-6</v>
      </c>
      <c r="BK286" s="1">
        <f ca="1">BK285*(1-1/Surge_Predicted_Impact!$C$125)+BJ286</f>
        <v>4.2641278288971956E-4</v>
      </c>
      <c r="BL286" s="37">
        <f t="shared" ca="1" si="115"/>
        <v>1.2704673214414329E-3</v>
      </c>
      <c r="BM286" s="1">
        <f ca="1">(AU286-BN285)*Surge_Predicted_Impact!$C$124</f>
        <v>2.3781839814313979E-7</v>
      </c>
      <c r="BN286" s="1">
        <f ca="1">BN285*(1-1/Surge_Predicted_Impact!$C$125)+BM286</f>
        <v>2.869977350405245E-5</v>
      </c>
      <c r="BO286" s="37">
        <f t="shared" ca="1" si="116"/>
        <v>8.3132949586268764E-5</v>
      </c>
      <c r="BP286" s="1">
        <f ca="1">(AX286-AY285)*Surge_Predicted_Impact!$C$124</f>
        <v>8.9860124787320268E-6</v>
      </c>
      <c r="BQ286" s="1">
        <f ca="1">BQ285*(1-1/Surge_Predicted_Impact!$C$125)+BP286</f>
        <v>8.8887883578944499E-4</v>
      </c>
      <c r="BR286" s="1">
        <f t="shared" ca="1" si="117"/>
        <v>1.7874800836626477E-3</v>
      </c>
      <c r="BS286" s="1">
        <f ca="1">(AP286-AQ285)*Surge_Predicted_Impact!$C$124</f>
        <v>0.26250000000000001</v>
      </c>
      <c r="BT286" s="1">
        <f ca="1">BT285*(1-1/Surge_Predicted_Impact!$C$125)+BS286</f>
        <v>3.6753489116805707</v>
      </c>
      <c r="BU286" s="1">
        <f t="shared" ca="1" si="118"/>
        <v>29.925348911680572</v>
      </c>
      <c r="BW286" s="1">
        <f>Surge_Predicted_Impact!$C$112</f>
        <v>0</v>
      </c>
      <c r="BX286" s="1">
        <f>Surge_Predicted_Impact!$C$113</f>
        <v>0</v>
      </c>
      <c r="BY286" s="152">
        <f>Surge_Predicted_Impact!$C$114</f>
        <v>0</v>
      </c>
      <c r="BZ286" s="152">
        <f>Surge_Predicted_Impact!$C$115</f>
        <v>0</v>
      </c>
      <c r="CA286" s="152">
        <f t="shared" si="119"/>
        <v>0</v>
      </c>
      <c r="CB286" s="1">
        <f>Surge_Predicted_Impact!$C$117</f>
        <v>0</v>
      </c>
      <c r="CC286" s="1">
        <f>Surge_Predicted_Impact!$C$118</f>
        <v>0</v>
      </c>
      <c r="CD286" s="1">
        <f>Surge_Predicted_Impact!$C$119</f>
        <v>0</v>
      </c>
      <c r="CE286" s="1">
        <f t="shared" si="120"/>
        <v>0</v>
      </c>
      <c r="CF286" s="152">
        <f>Surge_Predicted_Impact!$C$120</f>
        <v>0</v>
      </c>
      <c r="CH286" s="1">
        <f ca="1">D286*Surge_Predicted_Impact!$C$135</f>
        <v>0.1992754596466714</v>
      </c>
      <c r="CI286" s="18">
        <f ca="1">(C286-C285)*Surge_Predicted_Impact!$C$135</f>
        <v>1.8146215006709099E-3</v>
      </c>
      <c r="CJ286" s="18">
        <f ca="1">CJ285*(1- 1/Surge_Predicted_Impact!$C$137)+CI286</f>
        <v>4.5853819166541306E-2</v>
      </c>
      <c r="CK286" s="18">
        <f t="shared" ca="1" si="102"/>
        <v>4.4039197665870396E-2</v>
      </c>
      <c r="CL286" s="1">
        <f ca="1">CJ286*(1-Surge_Predicted_Impact!$C$136)</f>
        <v>3.8975746291560108E-2</v>
      </c>
      <c r="CM286" s="1">
        <f ca="1">CJ286*(1+Surge_Predicted_Impact!$C$136)</f>
        <v>5.2731892041522496E-2</v>
      </c>
      <c r="CN286" s="1">
        <f ca="1">CI286/Surge_Predicted_Impact!$C$138</f>
        <v>3.6292430013418198E-4</v>
      </c>
      <c r="CO286" s="1">
        <f ca="1">CK286/Surge_Predicted_Impact!$C$140</f>
        <v>1.7615679066348157E-3</v>
      </c>
      <c r="CP286" s="1">
        <f t="shared" ca="1" si="103"/>
        <v>2.1244922067689977E-3</v>
      </c>
      <c r="CQ286" s="1">
        <f ca="1">CI286/(Surge_Predicted_Impact!$C$138 + Surge_Predicted_Impact!$C$139)</f>
        <v>3.02436916778485E-4</v>
      </c>
      <c r="CR286" s="1">
        <f ca="1">CK286/(Surge_Predicted_Impact!$C$140 + Surge_Predicted_Impact!$C$141)</f>
        <v>1.693815294841169E-3</v>
      </c>
      <c r="CS286" s="152">
        <f>Surge_Predicted_Impact!$C$151</f>
        <v>12000</v>
      </c>
      <c r="CT286" s="152"/>
      <c r="CU286" s="1">
        <f ca="1">Surge_Predicted_Impact!$C$146*(Calculation!E286-Calculation!H286)</f>
        <v>1.1239178609741111E-7</v>
      </c>
      <c r="CV286" s="1">
        <f ca="1">H285*1/Surge_Predicted_Impact!$C$60</f>
        <v>2.7491707340764728E-5</v>
      </c>
      <c r="CW286" s="1">
        <f ca="1">CV286*Surge_Predicted_Impact!$C$144+CU286</f>
        <v>1.4869771531356476E-6</v>
      </c>
      <c r="CX286" s="1">
        <f ca="1">CX285*(1-1/Surge_Predicted_Impact!$C$147)+CW285</f>
        <v>1.5093971954382612E-2</v>
      </c>
      <c r="CY286" s="1">
        <f ca="1">$CX286*(1-Surge_Predicted_Impact!$C$145)</f>
        <v>1.1320478965786959E-2</v>
      </c>
      <c r="CZ286" s="1">
        <f ca="1">$CX286*(1+Surge_Predicted_Impact!$C$145)</f>
        <v>1.8867464942978265E-2</v>
      </c>
      <c r="DA286" s="1">
        <f ca="1">CX286/Surge_Predicted_Impact!$C$148</f>
        <v>5.0313239847942044E-3</v>
      </c>
      <c r="DB286" s="152">
        <f>Surge_Predicted_Impact!$C$152</f>
        <v>0</v>
      </c>
    </row>
    <row r="287" spans="2:106" x14ac:dyDescent="0.25">
      <c r="B287" s="30">
        <f t="shared" si="104"/>
        <v>44176</v>
      </c>
      <c r="C287" s="18">
        <f ca="1">INDIRECT(_xlfn.CONCAT(EpidemiologicalModel_Selection!$C$2,"!",EpidemiologicalModel_Selection!$C$5,ROW()-1))</f>
        <v>73743.823114250583</v>
      </c>
      <c r="D287" s="18">
        <f ca="1">INDIRECT(_xlfn.CONCAT(EpidemiologicalModel_Selection!$C$2,"!",EpidemiologicalModel_Selection!$C$3,ROW()-1))</f>
        <v>1.8674198866389713E-2</v>
      </c>
      <c r="E287" s="37">
        <f ca="1">INDIRECT(_xlfn.CONCAT(EpidemiologicalModel_Selection!$C$2,"!",EpidemiologicalModel_Selection!$C$4,ROW()-1))</f>
        <v>1.7004904202622129E-4</v>
      </c>
      <c r="F287" s="37">
        <f ca="1">E287*Surge_Predicted_Impact!$D$53</f>
        <v>1.4420158763823566E-5</v>
      </c>
      <c r="G287" s="6">
        <f t="shared" ca="1" si="105"/>
        <v>1.6899578839594051E-4</v>
      </c>
      <c r="H287" s="24">
        <f ca="1">H286*(1-1/Surge_Predicted_Impact!$C$60)+F287</f>
        <v>1.6899578839594051E-4</v>
      </c>
      <c r="I287" s="24">
        <f ca="1">(1-Surge_Predicted_Impact!$C$68)*Calculation!O286</f>
        <v>1.4308759174858373E-5</v>
      </c>
      <c r="J287" s="24">
        <f ca="1">I287+(J286*(1-1/Surge_Predicted_Impact!$C$63))</f>
        <v>1.6852368143036535E-4</v>
      </c>
      <c r="K287" s="24">
        <f ca="1">(1/Surge_Predicted_Impact!$C$62)*Calculation!L286</f>
        <v>6.7265968994016647E-6</v>
      </c>
      <c r="L287" s="24">
        <f ca="1">M287+L286*(1-1/Surge_Predicted_Impact!$C$62)</f>
        <v>7.5625036696870039E-5</v>
      </c>
      <c r="M287" s="1">
        <f ca="1">E287*Surge_Predicted_Impact!$D$55</f>
        <v>1.632470803451726E-6</v>
      </c>
      <c r="N287" s="6">
        <f ca="1">N286*(1-1/Surge_Predicted_Impact!$C$64)+K287</f>
        <v>1.0198465504328022E-4</v>
      </c>
      <c r="O287" s="24">
        <f ca="1">N286*1/Surge_Predicted_Impact!$C$64</f>
        <v>1.3608294020554078E-5</v>
      </c>
      <c r="P287" s="1">
        <f ca="1">E287*Surge_Predicted_Impact!$D$54</f>
        <v>1.1155217156920115E-5</v>
      </c>
      <c r="Q287" s="1">
        <f ca="1">Q286*(1-1/Surge_Predicted_Impact!$C$61)+P287</f>
        <v>1.2250274456485205E-3</v>
      </c>
      <c r="R287" s="6">
        <f t="shared" ca="1" si="106"/>
        <v>1.469176163775756E-3</v>
      </c>
      <c r="S287" s="1">
        <f ca="1">E287*Surge_Predicted_Impact!$D$56</f>
        <v>8.1623540172586297E-9</v>
      </c>
      <c r="T287" s="6">
        <f ca="1">T286*(1-1/Surge_Predicted_Impact!$C$65)+S287</f>
        <v>2.0625085272070601E-7</v>
      </c>
      <c r="U287" s="1">
        <f ca="1">E287*Surge_Predicted_Impact!$D$57</f>
        <v>1.3059766427613808E-8</v>
      </c>
      <c r="V287" s="6">
        <f ca="1">U286*(1-1/Surge_Predicted_Impact!$C$66)+U287</f>
        <v>1.3059766427613808E-8</v>
      </c>
      <c r="W287" s="5">
        <f>Surge_Predicted_Impact!$C$72</f>
        <v>0</v>
      </c>
      <c r="X287" s="160">
        <f>Surge_Predicted_Impact!$C$73</f>
        <v>0</v>
      </c>
      <c r="Y287" s="5">
        <f>Surge_Predicted_Impact!$C$74</f>
        <v>0</v>
      </c>
      <c r="Z287" s="5">
        <f>Surge_Predicted_Impact!$C$75</f>
        <v>0</v>
      </c>
      <c r="AA287" s="5">
        <f>Surge_Predicted_Impact!$C$76</f>
        <v>0</v>
      </c>
      <c r="AC287" s="18">
        <f ca="1">_xlfn.CEILING.MATH(G287/Surge_Predicted_Impact!$C$92)*(24/Surge_Predicted_Impact!$C$89)*(7/Surge_Predicted_Impact!$C$90)</f>
        <v>5.25</v>
      </c>
      <c r="AD287" s="18">
        <f ca="1">_xlfn.CEILING.MATH(R287/Surge_Predicted_Impact!$C$93)*(24/Surge_Predicted_Impact!$C$89)*(7/Surge_Predicted_Impact!$C$90)</f>
        <v>5.25</v>
      </c>
      <c r="AE287" s="1">
        <f t="shared" ca="1" si="107"/>
        <v>10.5</v>
      </c>
      <c r="AF287" s="1">
        <f ca="1">_xlfn.CEILING.MATH(N287/Surge_Predicted_Impact!$C$94)*24/Surge_Predicted_Impact!$C$89*7/Surge_Predicted_Impact!$C$90</f>
        <v>5.25</v>
      </c>
      <c r="AG287" s="1">
        <f ca="1">_xlfn.CEILING.MATH(T287/Surge_Predicted_Impact!$C$95)*24/Surge_Predicted_Impact!$C$89*7/Surge_Predicted_Impact!$C$90</f>
        <v>5.25</v>
      </c>
      <c r="AH287" s="1">
        <f ca="1">_xlfn.CEILING.MATH(V287/Surge_Predicted_Impact!$C$96)*24/Surge_Predicted_Impact!$C$89*7/Surge_Predicted_Impact!$C$90</f>
        <v>5.25</v>
      </c>
      <c r="AI287" s="18">
        <f t="shared" ca="1" si="108"/>
        <v>26.25</v>
      </c>
      <c r="AJ287" s="41"/>
      <c r="AK287" s="23">
        <f ca="1">_xlfn.CEILING.MATH(G287/Surge_Predicted_Impact!$C$103)*24/Surge_Predicted_Impact!$C$100*7/Surge_Predicted_Impact!$C$101</f>
        <v>5.25</v>
      </c>
      <c r="AL287" s="23">
        <f ca="1">_xlfn.CEILING.MATH(R287/Surge_Predicted_Impact!$C$104)*24/Surge_Predicted_Impact!$C$100*7/Surge_Predicted_Impact!$C$101</f>
        <v>5.25</v>
      </c>
      <c r="AM287" s="23">
        <f ca="1">_xlfn.CEILING.MATH(N287/Surge_Predicted_Impact!$C$105)*24/Surge_Predicted_Impact!$C$100*7/Surge_Predicted_Impact!$C$101</f>
        <v>5.25</v>
      </c>
      <c r="AN287" s="23">
        <f ca="1">_xlfn.CEILING.MATH(T287/Surge_Predicted_Impact!$C$106)*24/Surge_Predicted_Impact!$C$100*7/Surge_Predicted_Impact!$C$101</f>
        <v>5.25</v>
      </c>
      <c r="AO287" s="23">
        <f ca="1">_xlfn.CEILING.MATH(V287/Surge_Predicted_Impact!$C$107)*24/Surge_Predicted_Impact!$C$100*7/Surge_Predicted_Impact!$C$101</f>
        <v>5.25</v>
      </c>
      <c r="AP287" s="1">
        <f t="shared" ca="1" si="109"/>
        <v>26.25</v>
      </c>
      <c r="AQ287" s="3"/>
      <c r="AR287" s="38">
        <f ca="1">G287/Surge_Predicted_Impact!$C$81</f>
        <v>5.6331929465313505E-5</v>
      </c>
      <c r="AS287" s="38">
        <f ca="1">$R287/Surge_Predicted_Impact!$C$82</f>
        <v>7.3458808188787798E-4</v>
      </c>
      <c r="AT287" s="38">
        <f t="shared" ca="1" si="110"/>
        <v>7.9092001135319147E-4</v>
      </c>
      <c r="AU287" s="38">
        <f ca="1">N287/Surge_Predicted_Impact!$C$83</f>
        <v>5.0992327521640108E-5</v>
      </c>
      <c r="AV287" s="38">
        <f ca="1">T287/Surge_Predicted_Impact!$C$84</f>
        <v>1.03125426360353E-7</v>
      </c>
      <c r="AW287" s="38">
        <f ca="1">V287/Surge_Predicted_Impact!$C$85</f>
        <v>3.2649416069034519E-9</v>
      </c>
      <c r="AX287" s="38">
        <f t="shared" ca="1" si="111"/>
        <v>8.4201872924279889E-4</v>
      </c>
      <c r="AZ287" s="1">
        <f ca="1">(AE287-BA286)*Surge_Predicted_Impact!$C$124</f>
        <v>9.2104059180296446E-2</v>
      </c>
      <c r="BA287" s="1">
        <f ca="1">BA286*(1-1/Surge_Predicted_Impact!$C$125)+AZ287</f>
        <v>1.2895842781527687</v>
      </c>
      <c r="BB287" s="37">
        <f t="shared" ca="1" si="112"/>
        <v>11.789584278152768</v>
      </c>
      <c r="BC287" s="1">
        <f ca="1">(AF287-BD286)*Surge_Predicted_Impact!$C$124</f>
        <v>4.6052438560643769E-2</v>
      </c>
      <c r="BD287" s="1">
        <f ca="1">BD286*(1-1/Surge_Predicted_Impact!$C$125)+BC287</f>
        <v>0.6447545722151512</v>
      </c>
      <c r="BE287" s="37">
        <f t="shared" ca="1" si="113"/>
        <v>5.8947545722151515</v>
      </c>
      <c r="BF287" s="1">
        <f ca="1">(AI287-BG286)*Surge_Predicted_Impact!$C$124</f>
        <v>0.23026176088598838</v>
      </c>
      <c r="BG287" s="1">
        <f ca="1">BG286*(1-1/Surge_Predicted_Impact!$C$125)+BF287</f>
        <v>3.2238125357584946</v>
      </c>
      <c r="BH287" s="37">
        <f t="shared" ca="1" si="114"/>
        <v>29.473812535758494</v>
      </c>
      <c r="BJ287" s="1">
        <f ca="1">(AT287-BK286)*Surge_Predicted_Impact!$C$124</f>
        <v>3.6450722846347189E-6</v>
      </c>
      <c r="BK287" s="1">
        <f ca="1">BK286*(1-1/Surge_Predicted_Impact!$C$125)+BJ287</f>
        <v>3.9959979925365999E-4</v>
      </c>
      <c r="BL287" s="37">
        <f t="shared" ca="1" si="115"/>
        <v>1.1905198106068515E-3</v>
      </c>
      <c r="BM287" s="1">
        <f ca="1">(AU287-BN286)*Surge_Predicted_Impact!$C$124</f>
        <v>2.2292554017587659E-7</v>
      </c>
      <c r="BN287" s="1">
        <f ca="1">BN286*(1-1/Surge_Predicted_Impact!$C$125)+BM287</f>
        <v>2.6872715222510296E-5</v>
      </c>
      <c r="BO287" s="37">
        <f t="shared" ca="1" si="116"/>
        <v>7.786504274415041E-5</v>
      </c>
      <c r="BP287" s="1">
        <f ca="1">(AX287-AY286)*Surge_Predicted_Impact!$C$124</f>
        <v>8.4201872924279883E-6</v>
      </c>
      <c r="BQ287" s="1">
        <f ca="1">BQ286*(1-1/Surge_Predicted_Impact!$C$125)+BP287</f>
        <v>8.3380767766834114E-4</v>
      </c>
      <c r="BR287" s="1">
        <f t="shared" ca="1" si="117"/>
        <v>1.67582640691114E-3</v>
      </c>
      <c r="BS287" s="1">
        <f ca="1">(AP287-AQ286)*Surge_Predicted_Impact!$C$124</f>
        <v>0.26250000000000001</v>
      </c>
      <c r="BT287" s="1">
        <f ca="1">BT286*(1-1/Surge_Predicted_Impact!$C$125)+BS287</f>
        <v>3.6753239894176732</v>
      </c>
      <c r="BU287" s="1">
        <f t="shared" ca="1" si="118"/>
        <v>29.925323989417674</v>
      </c>
      <c r="BW287" s="1">
        <f>Surge_Predicted_Impact!$C$112</f>
        <v>0</v>
      </c>
      <c r="BX287" s="1">
        <f>Surge_Predicted_Impact!$C$113</f>
        <v>0</v>
      </c>
      <c r="BY287" s="152">
        <f>Surge_Predicted_Impact!$C$114</f>
        <v>0</v>
      </c>
      <c r="BZ287" s="152">
        <f>Surge_Predicted_Impact!$C$115</f>
        <v>0</v>
      </c>
      <c r="CA287" s="152">
        <f t="shared" si="119"/>
        <v>0</v>
      </c>
      <c r="CB287" s="1">
        <f>Surge_Predicted_Impact!$C$117</f>
        <v>0</v>
      </c>
      <c r="CC287" s="1">
        <f>Surge_Predicted_Impact!$C$118</f>
        <v>0</v>
      </c>
      <c r="CD287" s="1">
        <f>Surge_Predicted_Impact!$C$119</f>
        <v>0</v>
      </c>
      <c r="CE287" s="1">
        <f t="shared" si="120"/>
        <v>0</v>
      </c>
      <c r="CF287" s="152">
        <f>Surge_Predicted_Impact!$C$120</f>
        <v>0</v>
      </c>
      <c r="CH287" s="1">
        <f ca="1">D287*Surge_Predicted_Impact!$C$135</f>
        <v>0.18674198866389713</v>
      </c>
      <c r="CI287" s="18">
        <f ca="1">(C287-C286)*Surge_Predicted_Impact!$C$135</f>
        <v>1.7004903929773718E-3</v>
      </c>
      <c r="CJ287" s="18">
        <f ca="1">CJ286*(1- 1/Surge_Predicted_Impact!$C$137)+CI287</f>
        <v>4.296892764286455E-2</v>
      </c>
      <c r="CK287" s="18">
        <f t="shared" ca="1" si="102"/>
        <v>4.1268437249887178E-2</v>
      </c>
      <c r="CL287" s="1">
        <f ca="1">CJ287*(1-Surge_Predicted_Impact!$C$136)</f>
        <v>3.6523588496434868E-2</v>
      </c>
      <c r="CM287" s="1">
        <f ca="1">CJ287*(1+Surge_Predicted_Impact!$C$136)</f>
        <v>4.9414266789294226E-2</v>
      </c>
      <c r="CN287" s="1">
        <f ca="1">CI287/Surge_Predicted_Impact!$C$138</f>
        <v>3.4009807859547436E-4</v>
      </c>
      <c r="CO287" s="1">
        <f ca="1">CK287/Surge_Predicted_Impact!$C$140</f>
        <v>1.6507374899954871E-3</v>
      </c>
      <c r="CP287" s="1">
        <f t="shared" ca="1" si="103"/>
        <v>1.9908355685909615E-3</v>
      </c>
      <c r="CQ287" s="1">
        <f ca="1">CI287/(Surge_Predicted_Impact!$C$138 + Surge_Predicted_Impact!$C$139)</f>
        <v>2.8341506549622864E-4</v>
      </c>
      <c r="CR287" s="1">
        <f ca="1">CK287/(Surge_Predicted_Impact!$C$140 + Surge_Predicted_Impact!$C$141)</f>
        <v>1.5872475865341222E-3</v>
      </c>
      <c r="CS287" s="152">
        <f>Surge_Predicted_Impact!$C$151</f>
        <v>12000</v>
      </c>
      <c r="CT287" s="152"/>
      <c r="CU287" s="1">
        <f ca="1">Surge_Predicted_Impact!$C$146*(Calculation!E287-Calculation!H287)</f>
        <v>1.0532536302807773E-7</v>
      </c>
      <c r="CV287" s="1">
        <f ca="1">H286*1/Surge_Predicted_Impact!$C$60</f>
        <v>2.5762604938686158E-5</v>
      </c>
      <c r="CW287" s="1">
        <f ca="1">CV287*Surge_Predicted_Impact!$C$144+CU287</f>
        <v>1.3934556099623858E-6</v>
      </c>
      <c r="CX287" s="1">
        <f ca="1">CX286*(1-1/Surge_Predicted_Impact!$C$147)+CW286</f>
        <v>1.4340760333816618E-2</v>
      </c>
      <c r="CY287" s="1">
        <f ca="1">$CX287*(1-Surge_Predicted_Impact!$C$145)</f>
        <v>1.0755570250362462E-2</v>
      </c>
      <c r="CZ287" s="1">
        <f ca="1">$CX287*(1+Surge_Predicted_Impact!$C$145)</f>
        <v>1.7925950417270773E-2</v>
      </c>
      <c r="DA287" s="1">
        <f ca="1">CX287/Surge_Predicted_Impact!$C$148</f>
        <v>4.7802534446055389E-3</v>
      </c>
      <c r="DB287" s="152">
        <f>Surge_Predicted_Impact!$C$152</f>
        <v>0</v>
      </c>
    </row>
    <row r="288" spans="2:106" x14ac:dyDescent="0.25">
      <c r="B288" s="30">
        <f t="shared" si="104"/>
        <v>44177</v>
      </c>
      <c r="C288" s="18">
        <f ca="1">INDIRECT(_xlfn.CONCAT(EpidemiologicalModel_Selection!$C$2,"!",EpidemiologicalModel_Selection!$C$5,ROW()-1))</f>
        <v>73743.823273604343</v>
      </c>
      <c r="D288" s="18">
        <f ca="1">INDIRECT(_xlfn.CONCAT(EpidemiologicalModel_Selection!$C$2,"!",EpidemiologicalModel_Selection!$C$3,ROW()-1))</f>
        <v>1.749968128143627E-2</v>
      </c>
      <c r="E288" s="37">
        <f ca="1">INDIRECT(_xlfn.CONCAT(EpidemiologicalModel_Selection!$C$2,"!",EpidemiologicalModel_Selection!$C$4,ROW()-1))</f>
        <v>1.5935376250126863E-4</v>
      </c>
      <c r="F288" s="37">
        <f ca="1">E288*Surge_Predicted_Impact!$D$53</f>
        <v>1.3513199060107579E-5</v>
      </c>
      <c r="G288" s="6">
        <f t="shared" ca="1" si="105"/>
        <v>1.5836673197091374E-4</v>
      </c>
      <c r="H288" s="24">
        <f ca="1">H287*(1-1/Surge_Predicted_Impact!$C$60)+F288</f>
        <v>1.5836673197091374E-4</v>
      </c>
      <c r="I288" s="24">
        <f ca="1">(1-Surge_Predicted_Impact!$C$68)*Calculation!O287</f>
        <v>1.3404169610245766E-5</v>
      </c>
      <c r="J288" s="24">
        <f ca="1">I288+(J287*(1-1/Surge_Predicted_Impact!$C$63))</f>
        <v>1.5785303940770177E-4</v>
      </c>
      <c r="K288" s="24">
        <f ca="1">(1/Surge_Predicted_Impact!$C$62)*Calculation!L287</f>
        <v>6.302086391405836E-6</v>
      </c>
      <c r="L288" s="24">
        <f ca="1">M288+L287*(1-1/Surge_Predicted_Impact!$C$62)</f>
        <v>7.0852746425476378E-5</v>
      </c>
      <c r="M288" s="1">
        <f ca="1">E288*Surge_Predicted_Impact!$D$55</f>
        <v>1.5297961200121804E-6</v>
      </c>
      <c r="N288" s="6">
        <f ca="1">N287*(1-1/Surge_Predicted_Impact!$C$64)+K288</f>
        <v>9.5538659554276028E-5</v>
      </c>
      <c r="O288" s="24">
        <f ca="1">N287*1/Surge_Predicted_Impact!$C$64</f>
        <v>1.2748081880410027E-5</v>
      </c>
      <c r="P288" s="1">
        <f ca="1">E288*Surge_Predicted_Impact!$D$54</f>
        <v>1.0453606820083221E-5</v>
      </c>
      <c r="Q288" s="1">
        <f ca="1">Q287*(1-1/Surge_Predicted_Impact!$C$61)+P288</f>
        <v>1.147979092065138E-3</v>
      </c>
      <c r="R288" s="6">
        <f t="shared" ca="1" si="106"/>
        <v>1.3766848778983161E-3</v>
      </c>
      <c r="S288" s="1">
        <f ca="1">E288*Surge_Predicted_Impact!$D$56</f>
        <v>7.648980600060902E-9</v>
      </c>
      <c r="T288" s="6">
        <f ca="1">T287*(1-1/Surge_Predicted_Impact!$C$65)+S288</f>
        <v>1.9327474804869632E-7</v>
      </c>
      <c r="U288" s="1">
        <f ca="1">E288*Surge_Predicted_Impact!$D$57</f>
        <v>1.2238368960097443E-8</v>
      </c>
      <c r="V288" s="6">
        <f ca="1">U287*(1-1/Surge_Predicted_Impact!$C$66)+U288</f>
        <v>1.2238368960097443E-8</v>
      </c>
      <c r="W288" s="5">
        <f>Surge_Predicted_Impact!$C$72</f>
        <v>0</v>
      </c>
      <c r="X288" s="160">
        <f>Surge_Predicted_Impact!$C$73</f>
        <v>0</v>
      </c>
      <c r="Y288" s="5">
        <f>Surge_Predicted_Impact!$C$74</f>
        <v>0</v>
      </c>
      <c r="Z288" s="5">
        <f>Surge_Predicted_Impact!$C$75</f>
        <v>0</v>
      </c>
      <c r="AA288" s="5">
        <f>Surge_Predicted_Impact!$C$76</f>
        <v>0</v>
      </c>
      <c r="AC288" s="18">
        <f ca="1">_xlfn.CEILING.MATH(G288/Surge_Predicted_Impact!$C$92)*(24/Surge_Predicted_Impact!$C$89)*(7/Surge_Predicted_Impact!$C$90)</f>
        <v>5.25</v>
      </c>
      <c r="AD288" s="18">
        <f ca="1">_xlfn.CEILING.MATH(R288/Surge_Predicted_Impact!$C$93)*(24/Surge_Predicted_Impact!$C$89)*(7/Surge_Predicted_Impact!$C$90)</f>
        <v>5.25</v>
      </c>
      <c r="AE288" s="1">
        <f t="shared" ca="1" si="107"/>
        <v>10.5</v>
      </c>
      <c r="AF288" s="1">
        <f ca="1">_xlfn.CEILING.MATH(N288/Surge_Predicted_Impact!$C$94)*24/Surge_Predicted_Impact!$C$89*7/Surge_Predicted_Impact!$C$90</f>
        <v>5.25</v>
      </c>
      <c r="AG288" s="1">
        <f ca="1">_xlfn.CEILING.MATH(T288/Surge_Predicted_Impact!$C$95)*24/Surge_Predicted_Impact!$C$89*7/Surge_Predicted_Impact!$C$90</f>
        <v>5.25</v>
      </c>
      <c r="AH288" s="1">
        <f ca="1">_xlfn.CEILING.MATH(V288/Surge_Predicted_Impact!$C$96)*24/Surge_Predicted_Impact!$C$89*7/Surge_Predicted_Impact!$C$90</f>
        <v>5.25</v>
      </c>
      <c r="AI288" s="18">
        <f t="shared" ca="1" si="108"/>
        <v>26.25</v>
      </c>
      <c r="AJ288" s="41"/>
      <c r="AK288" s="23">
        <f ca="1">_xlfn.CEILING.MATH(G288/Surge_Predicted_Impact!$C$103)*24/Surge_Predicted_Impact!$C$100*7/Surge_Predicted_Impact!$C$101</f>
        <v>5.25</v>
      </c>
      <c r="AL288" s="23">
        <f ca="1">_xlfn.CEILING.MATH(R288/Surge_Predicted_Impact!$C$104)*24/Surge_Predicted_Impact!$C$100*7/Surge_Predicted_Impact!$C$101</f>
        <v>5.25</v>
      </c>
      <c r="AM288" s="23">
        <f ca="1">_xlfn.CEILING.MATH(N288/Surge_Predicted_Impact!$C$105)*24/Surge_Predicted_Impact!$C$100*7/Surge_Predicted_Impact!$C$101</f>
        <v>5.25</v>
      </c>
      <c r="AN288" s="23">
        <f ca="1">_xlfn.CEILING.MATH(T288/Surge_Predicted_Impact!$C$106)*24/Surge_Predicted_Impact!$C$100*7/Surge_Predicted_Impact!$C$101</f>
        <v>5.25</v>
      </c>
      <c r="AO288" s="23">
        <f ca="1">_xlfn.CEILING.MATH(V288/Surge_Predicted_Impact!$C$107)*24/Surge_Predicted_Impact!$C$100*7/Surge_Predicted_Impact!$C$101</f>
        <v>5.25</v>
      </c>
      <c r="AP288" s="1">
        <f t="shared" ca="1" si="109"/>
        <v>26.25</v>
      </c>
      <c r="AQ288" s="3"/>
      <c r="AR288" s="38">
        <f ca="1">G288/Surge_Predicted_Impact!$C$81</f>
        <v>5.2788910656971249E-5</v>
      </c>
      <c r="AS288" s="38">
        <f ca="1">$R288/Surge_Predicted_Impact!$C$82</f>
        <v>6.8834243894915804E-4</v>
      </c>
      <c r="AT288" s="38">
        <f t="shared" ca="1" si="110"/>
        <v>7.4113134960612933E-4</v>
      </c>
      <c r="AU288" s="38">
        <f ca="1">N288/Surge_Predicted_Impact!$C$83</f>
        <v>4.7769329777138014E-5</v>
      </c>
      <c r="AV288" s="38">
        <f ca="1">T288/Surge_Predicted_Impact!$C$84</f>
        <v>9.6637374024348161E-8</v>
      </c>
      <c r="AW288" s="38">
        <f ca="1">V288/Surge_Predicted_Impact!$C$85</f>
        <v>3.0595922400243607E-9</v>
      </c>
      <c r="AX288" s="38">
        <f t="shared" ca="1" si="111"/>
        <v>7.8900037634953171E-4</v>
      </c>
      <c r="AZ288" s="1">
        <f ca="1">(AE288-BA287)*Surge_Predicted_Impact!$C$124</f>
        <v>9.2104157218472316E-2</v>
      </c>
      <c r="BA288" s="1">
        <f ca="1">BA287*(1-1/Surge_Predicted_Impact!$C$125)+AZ288</f>
        <v>1.2895752726460432</v>
      </c>
      <c r="BB288" s="37">
        <f t="shared" ca="1" si="112"/>
        <v>11.789575272646044</v>
      </c>
      <c r="BC288" s="1">
        <f ca="1">(AF288-BD287)*Surge_Predicted_Impact!$C$124</f>
        <v>4.6052454277848487E-2</v>
      </c>
      <c r="BD288" s="1">
        <f ca="1">BD287*(1-1/Surge_Predicted_Impact!$C$125)+BC288</f>
        <v>0.64475312847763178</v>
      </c>
      <c r="BE288" s="37">
        <f t="shared" ca="1" si="113"/>
        <v>5.8947531284776318</v>
      </c>
      <c r="BF288" s="1">
        <f ca="1">(AI288-BG287)*Surge_Predicted_Impact!$C$124</f>
        <v>0.23026187464241507</v>
      </c>
      <c r="BG288" s="1">
        <f ca="1">BG287*(1-1/Surge_Predicted_Impact!$C$125)+BF288</f>
        <v>3.2238020864181602</v>
      </c>
      <c r="BH288" s="37">
        <f t="shared" ca="1" si="114"/>
        <v>29.473802086418161</v>
      </c>
      <c r="BJ288" s="1">
        <f ca="1">(AT288-BK287)*Surge_Predicted_Impact!$C$124</f>
        <v>3.4153155035246935E-6</v>
      </c>
      <c r="BK288" s="1">
        <f ca="1">BK287*(1-1/Surge_Predicted_Impact!$C$125)+BJ288</f>
        <v>3.7447227195335181E-4</v>
      </c>
      <c r="BL288" s="37">
        <f t="shared" ca="1" si="115"/>
        <v>1.1156036215594811E-3</v>
      </c>
      <c r="BM288" s="1">
        <f ca="1">(AU288-BN287)*Surge_Predicted_Impact!$C$124</f>
        <v>2.0896614554627719E-7</v>
      </c>
      <c r="BN288" s="1">
        <f ca="1">BN287*(1-1/Surge_Predicted_Impact!$C$125)+BM288</f>
        <v>2.5162201709305838E-5</v>
      </c>
      <c r="BO288" s="37">
        <f t="shared" ca="1" si="116"/>
        <v>7.2931531486443855E-5</v>
      </c>
      <c r="BP288" s="1">
        <f ca="1">(AX288-AY287)*Surge_Predicted_Impact!$C$124</f>
        <v>7.8900037634953178E-6</v>
      </c>
      <c r="BQ288" s="1">
        <f ca="1">BQ287*(1-1/Surge_Predicted_Impact!$C$125)+BP288</f>
        <v>7.8213999016981219E-4</v>
      </c>
      <c r="BR288" s="1">
        <f t="shared" ca="1" si="117"/>
        <v>1.5711403665193439E-3</v>
      </c>
      <c r="BS288" s="1">
        <f ca="1">(AP288-AQ287)*Surge_Predicted_Impact!$C$124</f>
        <v>0.26250000000000001</v>
      </c>
      <c r="BT288" s="1">
        <f ca="1">BT287*(1-1/Surge_Predicted_Impact!$C$125)+BS288</f>
        <v>3.6753008473164113</v>
      </c>
      <c r="BU288" s="1">
        <f t="shared" ca="1" si="118"/>
        <v>29.925300847316411</v>
      </c>
      <c r="BW288" s="1">
        <f>Surge_Predicted_Impact!$C$112</f>
        <v>0</v>
      </c>
      <c r="BX288" s="1">
        <f>Surge_Predicted_Impact!$C$113</f>
        <v>0</v>
      </c>
      <c r="BY288" s="152">
        <f>Surge_Predicted_Impact!$C$114</f>
        <v>0</v>
      </c>
      <c r="BZ288" s="152">
        <f>Surge_Predicted_Impact!$C$115</f>
        <v>0</v>
      </c>
      <c r="CA288" s="152">
        <f t="shared" si="119"/>
        <v>0</v>
      </c>
      <c r="CB288" s="1">
        <f>Surge_Predicted_Impact!$C$117</f>
        <v>0</v>
      </c>
      <c r="CC288" s="1">
        <f>Surge_Predicted_Impact!$C$118</f>
        <v>0</v>
      </c>
      <c r="CD288" s="1">
        <f>Surge_Predicted_Impact!$C$119</f>
        <v>0</v>
      </c>
      <c r="CE288" s="1">
        <f t="shared" si="120"/>
        <v>0</v>
      </c>
      <c r="CF288" s="152">
        <f>Surge_Predicted_Impact!$C$120</f>
        <v>0</v>
      </c>
      <c r="CH288" s="1">
        <f ca="1">D288*Surge_Predicted_Impact!$C$135</f>
        <v>0.17499681281436269</v>
      </c>
      <c r="CI288" s="18">
        <f ca="1">(C288-C287)*Surge_Predicted_Impact!$C$135</f>
        <v>1.5935375995468348E-3</v>
      </c>
      <c r="CJ288" s="18">
        <f ca="1">CJ287*(1- 1/Surge_Predicted_Impact!$C$137)+CI288</f>
        <v>4.0265572478124928E-2</v>
      </c>
      <c r="CK288" s="18">
        <f t="shared" ca="1" si="102"/>
        <v>3.8672034878578093E-2</v>
      </c>
      <c r="CL288" s="1">
        <f ca="1">CJ288*(1-Surge_Predicted_Impact!$C$136)</f>
        <v>3.4225736606406189E-2</v>
      </c>
      <c r="CM288" s="1">
        <f ca="1">CJ288*(1+Surge_Predicted_Impact!$C$136)</f>
        <v>4.630540834984366E-2</v>
      </c>
      <c r="CN288" s="1">
        <f ca="1">CI288/Surge_Predicted_Impact!$C$138</f>
        <v>3.1870751990936697E-4</v>
      </c>
      <c r="CO288" s="1">
        <f ca="1">CK288/Surge_Predicted_Impact!$C$140</f>
        <v>1.5468813951431237E-3</v>
      </c>
      <c r="CP288" s="1">
        <f t="shared" ca="1" si="103"/>
        <v>1.8655889150524906E-3</v>
      </c>
      <c r="CQ288" s="1">
        <f ca="1">CI288/(Surge_Predicted_Impact!$C$138 + Surge_Predicted_Impact!$C$139)</f>
        <v>2.6558959992447245E-4</v>
      </c>
      <c r="CR288" s="1">
        <f ca="1">CK288/(Surge_Predicted_Impact!$C$140 + Surge_Predicted_Impact!$C$141)</f>
        <v>1.4873859568683883E-3</v>
      </c>
      <c r="CS288" s="152">
        <f>Surge_Predicted_Impact!$C$151</f>
        <v>12000</v>
      </c>
      <c r="CT288" s="152"/>
      <c r="CU288" s="1">
        <f ca="1">Surge_Predicted_Impact!$C$146*(Calculation!E288-Calculation!H288)</f>
        <v>9.8703053035489212E-8</v>
      </c>
      <c r="CV288" s="1">
        <f ca="1">H287*1/Surge_Predicted_Impact!$C$60</f>
        <v>2.4142255485134357E-5</v>
      </c>
      <c r="CW288" s="1">
        <f ca="1">CV288*Surge_Predicted_Impact!$C$144+CU288</f>
        <v>1.3058158272922071E-6</v>
      </c>
      <c r="CX288" s="1">
        <f ca="1">CX287*(1-1/Surge_Predicted_Impact!$C$147)+CW287</f>
        <v>1.3625115772735749E-2</v>
      </c>
      <c r="CY288" s="1">
        <f ca="1">$CX288*(1-Surge_Predicted_Impact!$C$145)</f>
        <v>1.0218836829551811E-2</v>
      </c>
      <c r="CZ288" s="1">
        <f ca="1">$CX288*(1+Surge_Predicted_Impact!$C$145)</f>
        <v>1.7031394715919686E-2</v>
      </c>
      <c r="DA288" s="1">
        <f ca="1">CX288/Surge_Predicted_Impact!$C$148</f>
        <v>4.5417052575785826E-3</v>
      </c>
      <c r="DB288" s="152">
        <f>Surge_Predicted_Impact!$C$152</f>
        <v>0</v>
      </c>
    </row>
    <row r="289" spans="2:106" x14ac:dyDescent="0.25">
      <c r="B289" s="30">
        <f t="shared" si="104"/>
        <v>44178</v>
      </c>
      <c r="C289" s="18">
        <f ca="1">INDIRECT(_xlfn.CONCAT(EpidemiologicalModel_Selection!$C$2,"!",EpidemiologicalModel_Selection!$C$5,ROW()-1))</f>
        <v>73743.823422935515</v>
      </c>
      <c r="D289" s="18">
        <f ca="1">INDIRECT(_xlfn.CONCAT(EpidemiologicalModel_Selection!$C$2,"!",EpidemiologicalModel_Selection!$C$3,ROW()-1))</f>
        <v>1.6399035213209203E-2</v>
      </c>
      <c r="E289" s="37">
        <f ca="1">INDIRECT(_xlfn.CONCAT(EpidemiologicalModel_Selection!$C$2,"!",EpidemiologicalModel_Selection!$C$4,ROW()-1))</f>
        <v>1.493311661761254E-4</v>
      </c>
      <c r="F289" s="37">
        <f ca="1">E289*Surge_Predicted_Impact!$D$53</f>
        <v>1.2663282891735435E-5</v>
      </c>
      <c r="G289" s="6">
        <f t="shared" ca="1" si="105"/>
        <v>1.4840619600966151E-4</v>
      </c>
      <c r="H289" s="24">
        <f ca="1">H288*(1-1/Surge_Predicted_Impact!$C$60)+F289</f>
        <v>1.4840619600966151E-4</v>
      </c>
      <c r="I289" s="24">
        <f ca="1">(1-Surge_Predicted_Impact!$C$68)*Calculation!O288</f>
        <v>1.2556860652203876E-5</v>
      </c>
      <c r="J289" s="24">
        <f ca="1">I289+(J288*(1-1/Surge_Predicted_Impact!$C$63))</f>
        <v>1.4785946585880541E-4</v>
      </c>
      <c r="K289" s="24">
        <f ca="1">(1/Surge_Predicted_Impact!$C$62)*Calculation!L288</f>
        <v>5.9043955354563646E-6</v>
      </c>
      <c r="L289" s="24">
        <f ca="1">M289+L288*(1-1/Surge_Predicted_Impact!$C$62)</f>
        <v>6.6381930085310811E-5</v>
      </c>
      <c r="M289" s="1">
        <f ca="1">E289*Surge_Predicted_Impact!$D$55</f>
        <v>1.4335791952908052E-6</v>
      </c>
      <c r="N289" s="6">
        <f ca="1">N288*(1-1/Surge_Predicted_Impact!$C$64)+K289</f>
        <v>8.9500722645447883E-5</v>
      </c>
      <c r="O289" s="24">
        <f ca="1">N288*1/Surge_Predicted_Impact!$C$64</f>
        <v>1.1942332444284503E-5</v>
      </c>
      <c r="P289" s="1">
        <f ca="1">E289*Surge_Predicted_Impact!$D$54</f>
        <v>9.7961245011538245E-6</v>
      </c>
      <c r="Q289" s="1">
        <f ca="1">Q288*(1-1/Surge_Predicted_Impact!$C$61)+P289</f>
        <v>1.0757767099902106E-3</v>
      </c>
      <c r="R289" s="6">
        <f t="shared" ca="1" si="106"/>
        <v>1.2900181059343268E-3</v>
      </c>
      <c r="S289" s="1">
        <f ca="1">E289*Surge_Predicted_Impact!$D$56</f>
        <v>7.1678959764540268E-9</v>
      </c>
      <c r="T289" s="6">
        <f ca="1">T288*(1-1/Surge_Predicted_Impact!$C$65)+S289</f>
        <v>1.8111516922028071E-7</v>
      </c>
      <c r="U289" s="1">
        <f ca="1">E289*Surge_Predicted_Impact!$D$57</f>
        <v>1.1468633562326442E-8</v>
      </c>
      <c r="V289" s="6">
        <f ca="1">U288*(1-1/Surge_Predicted_Impact!$C$66)+U289</f>
        <v>1.1468633562326442E-8</v>
      </c>
      <c r="W289" s="5">
        <f>Surge_Predicted_Impact!$C$72</f>
        <v>0</v>
      </c>
      <c r="X289" s="160">
        <f>Surge_Predicted_Impact!$C$73</f>
        <v>0</v>
      </c>
      <c r="Y289" s="5">
        <f>Surge_Predicted_Impact!$C$74</f>
        <v>0</v>
      </c>
      <c r="Z289" s="5">
        <f>Surge_Predicted_Impact!$C$75</f>
        <v>0</v>
      </c>
      <c r="AA289" s="5">
        <f>Surge_Predicted_Impact!$C$76</f>
        <v>0</v>
      </c>
      <c r="AC289" s="18">
        <f ca="1">_xlfn.CEILING.MATH(G289/Surge_Predicted_Impact!$C$92)*(24/Surge_Predicted_Impact!$C$89)*(7/Surge_Predicted_Impact!$C$90)</f>
        <v>5.25</v>
      </c>
      <c r="AD289" s="18">
        <f ca="1">_xlfn.CEILING.MATH(R289/Surge_Predicted_Impact!$C$93)*(24/Surge_Predicted_Impact!$C$89)*(7/Surge_Predicted_Impact!$C$90)</f>
        <v>5.25</v>
      </c>
      <c r="AE289" s="1">
        <f t="shared" ca="1" si="107"/>
        <v>10.5</v>
      </c>
      <c r="AF289" s="1">
        <f ca="1">_xlfn.CEILING.MATH(N289/Surge_Predicted_Impact!$C$94)*24/Surge_Predicted_Impact!$C$89*7/Surge_Predicted_Impact!$C$90</f>
        <v>5.25</v>
      </c>
      <c r="AG289" s="1">
        <f ca="1">_xlfn.CEILING.MATH(T289/Surge_Predicted_Impact!$C$95)*24/Surge_Predicted_Impact!$C$89*7/Surge_Predicted_Impact!$C$90</f>
        <v>5.25</v>
      </c>
      <c r="AH289" s="1">
        <f ca="1">_xlfn.CEILING.MATH(V289/Surge_Predicted_Impact!$C$96)*24/Surge_Predicted_Impact!$C$89*7/Surge_Predicted_Impact!$C$90</f>
        <v>5.25</v>
      </c>
      <c r="AI289" s="18">
        <f t="shared" ca="1" si="108"/>
        <v>26.25</v>
      </c>
      <c r="AJ289" s="41"/>
      <c r="AK289" s="23">
        <f ca="1">_xlfn.CEILING.MATH(G289/Surge_Predicted_Impact!$C$103)*24/Surge_Predicted_Impact!$C$100*7/Surge_Predicted_Impact!$C$101</f>
        <v>5.25</v>
      </c>
      <c r="AL289" s="23">
        <f ca="1">_xlfn.CEILING.MATH(R289/Surge_Predicted_Impact!$C$104)*24/Surge_Predicted_Impact!$C$100*7/Surge_Predicted_Impact!$C$101</f>
        <v>5.25</v>
      </c>
      <c r="AM289" s="23">
        <f ca="1">_xlfn.CEILING.MATH(N289/Surge_Predicted_Impact!$C$105)*24/Surge_Predicted_Impact!$C$100*7/Surge_Predicted_Impact!$C$101</f>
        <v>5.25</v>
      </c>
      <c r="AN289" s="23">
        <f ca="1">_xlfn.CEILING.MATH(T289/Surge_Predicted_Impact!$C$106)*24/Surge_Predicted_Impact!$C$100*7/Surge_Predicted_Impact!$C$101</f>
        <v>5.25</v>
      </c>
      <c r="AO289" s="23">
        <f ca="1">_xlfn.CEILING.MATH(V289/Surge_Predicted_Impact!$C$107)*24/Surge_Predicted_Impact!$C$100*7/Surge_Predicted_Impact!$C$101</f>
        <v>5.25</v>
      </c>
      <c r="AP289" s="1">
        <f t="shared" ca="1" si="109"/>
        <v>26.25</v>
      </c>
      <c r="AQ289" s="3"/>
      <c r="AR289" s="38">
        <f ca="1">G289/Surge_Predicted_Impact!$C$81</f>
        <v>4.9468732003220504E-5</v>
      </c>
      <c r="AS289" s="38">
        <f ca="1">$R289/Surge_Predicted_Impact!$C$82</f>
        <v>6.4500905296716341E-4</v>
      </c>
      <c r="AT289" s="38">
        <f t="shared" ca="1" si="110"/>
        <v>6.9447778497038393E-4</v>
      </c>
      <c r="AU289" s="38">
        <f ca="1">N289/Surge_Predicted_Impact!$C$83</f>
        <v>4.4750361322723942E-5</v>
      </c>
      <c r="AV289" s="38">
        <f ca="1">T289/Surge_Predicted_Impact!$C$84</f>
        <v>9.0557584610140353E-8</v>
      </c>
      <c r="AW289" s="38">
        <f ca="1">V289/Surge_Predicted_Impact!$C$85</f>
        <v>2.8671583905816105E-9</v>
      </c>
      <c r="AX289" s="38">
        <f t="shared" ca="1" si="111"/>
        <v>7.3932157103610862E-4</v>
      </c>
      <c r="AZ289" s="1">
        <f ca="1">(AE289-BA288)*Surge_Predicted_Impact!$C$124</f>
        <v>9.2104247273539566E-2</v>
      </c>
      <c r="BA289" s="1">
        <f ca="1">BA288*(1-1/Surge_Predicted_Impact!$C$125)+AZ289</f>
        <v>1.2895670004448654</v>
      </c>
      <c r="BB289" s="37">
        <f t="shared" ca="1" si="112"/>
        <v>11.789567000444865</v>
      </c>
      <c r="BC289" s="1">
        <f ca="1">(AF289-BD288)*Surge_Predicted_Impact!$C$124</f>
        <v>4.6052468715223685E-2</v>
      </c>
      <c r="BD289" s="1">
        <f ca="1">BD288*(1-1/Surge_Predicted_Impact!$C$125)+BC289</f>
        <v>0.64475180230159612</v>
      </c>
      <c r="BE289" s="37">
        <f t="shared" ca="1" si="113"/>
        <v>5.8947518023015961</v>
      </c>
      <c r="BF289" s="1">
        <f ca="1">(AI289-BG288)*Surge_Predicted_Impact!$C$124</f>
        <v>0.23026197913581839</v>
      </c>
      <c r="BG289" s="1">
        <f ca="1">BG288*(1-1/Surge_Predicted_Impact!$C$125)+BF289</f>
        <v>3.2237924879526814</v>
      </c>
      <c r="BH289" s="37">
        <f t="shared" ca="1" si="114"/>
        <v>29.473792487952682</v>
      </c>
      <c r="BJ289" s="1">
        <f ca="1">(AT289-BK288)*Surge_Predicted_Impact!$C$124</f>
        <v>3.2000551301703211E-6</v>
      </c>
      <c r="BK289" s="1">
        <f ca="1">BK288*(1-1/Surge_Predicted_Impact!$C$125)+BJ289</f>
        <v>3.5092430765828271E-4</v>
      </c>
      <c r="BL289" s="37">
        <f t="shared" ca="1" si="115"/>
        <v>1.0454020926286666E-3</v>
      </c>
      <c r="BM289" s="1">
        <f ca="1">(AU289-BN288)*Surge_Predicted_Impact!$C$124</f>
        <v>1.9588159613418105E-7</v>
      </c>
      <c r="BN289" s="1">
        <f ca="1">BN288*(1-1/Surge_Predicted_Impact!$C$125)+BM289</f>
        <v>2.3560783183346746E-5</v>
      </c>
      <c r="BO289" s="37">
        <f t="shared" ca="1" si="116"/>
        <v>6.8311144506070687E-5</v>
      </c>
      <c r="BP289" s="1">
        <f ca="1">(AX289-AY288)*Surge_Predicted_Impact!$C$124</f>
        <v>7.3932157103610861E-6</v>
      </c>
      <c r="BQ289" s="1">
        <f ca="1">BQ288*(1-1/Surge_Predicted_Impact!$C$125)+BP289</f>
        <v>7.336660637251867E-4</v>
      </c>
      <c r="BR289" s="1">
        <f t="shared" ca="1" si="117"/>
        <v>1.4729876347612954E-3</v>
      </c>
      <c r="BS289" s="1">
        <f ca="1">(AP289-AQ288)*Surge_Predicted_Impact!$C$124</f>
        <v>0.26250000000000001</v>
      </c>
      <c r="BT289" s="1">
        <f ca="1">BT288*(1-1/Surge_Predicted_Impact!$C$125)+BS289</f>
        <v>3.6752793582223822</v>
      </c>
      <c r="BU289" s="1">
        <f t="shared" ca="1" si="118"/>
        <v>29.925279358222383</v>
      </c>
      <c r="BW289" s="1">
        <f>Surge_Predicted_Impact!$C$112</f>
        <v>0</v>
      </c>
      <c r="BX289" s="1">
        <f>Surge_Predicted_Impact!$C$113</f>
        <v>0</v>
      </c>
      <c r="BY289" s="152">
        <f>Surge_Predicted_Impact!$C$114</f>
        <v>0</v>
      </c>
      <c r="BZ289" s="152">
        <f>Surge_Predicted_Impact!$C$115</f>
        <v>0</v>
      </c>
      <c r="CA289" s="152">
        <f t="shared" si="119"/>
        <v>0</v>
      </c>
      <c r="CB289" s="1">
        <f>Surge_Predicted_Impact!$C$117</f>
        <v>0</v>
      </c>
      <c r="CC289" s="1">
        <f>Surge_Predicted_Impact!$C$118</f>
        <v>0</v>
      </c>
      <c r="CD289" s="1">
        <f>Surge_Predicted_Impact!$C$119</f>
        <v>0</v>
      </c>
      <c r="CE289" s="1">
        <f t="shared" si="120"/>
        <v>0</v>
      </c>
      <c r="CF289" s="152">
        <f>Surge_Predicted_Impact!$C$120</f>
        <v>0</v>
      </c>
      <c r="CH289" s="1">
        <f ca="1">D289*Surge_Predicted_Impact!$C$135</f>
        <v>0.16399035213209204</v>
      </c>
      <c r="CI289" s="18">
        <f ca="1">(C289-C288)*Surge_Predicted_Impact!$C$135</f>
        <v>1.493311719968915E-3</v>
      </c>
      <c r="CJ289" s="18">
        <f ca="1">CJ288*(1- 1/Surge_Predicted_Impact!$C$137)+CI289</f>
        <v>3.773232695028135E-2</v>
      </c>
      <c r="CK289" s="18">
        <f t="shared" ca="1" si="102"/>
        <v>3.6239015230312435E-2</v>
      </c>
      <c r="CL289" s="1">
        <f ca="1">CJ289*(1-Surge_Predicted_Impact!$C$136)</f>
        <v>3.207247790773915E-2</v>
      </c>
      <c r="CM289" s="1">
        <f ca="1">CJ289*(1+Surge_Predicted_Impact!$C$136)</f>
        <v>4.3392175992823551E-2</v>
      </c>
      <c r="CN289" s="1">
        <f ca="1">CI289/Surge_Predicted_Impact!$C$138</f>
        <v>2.98662343993783E-4</v>
      </c>
      <c r="CO289" s="1">
        <f ca="1">CK289/Surge_Predicted_Impact!$C$140</f>
        <v>1.4495606092124974E-3</v>
      </c>
      <c r="CP289" s="1">
        <f t="shared" ca="1" si="103"/>
        <v>1.7482229532062804E-3</v>
      </c>
      <c r="CQ289" s="1">
        <f ca="1">CI289/(Surge_Predicted_Impact!$C$138 + Surge_Predicted_Impact!$C$139)</f>
        <v>2.4888528666148585E-4</v>
      </c>
      <c r="CR289" s="1">
        <f ca="1">CK289/(Surge_Predicted_Impact!$C$140 + Surge_Predicted_Impact!$C$141)</f>
        <v>1.3938082780889397E-3</v>
      </c>
      <c r="CS289" s="152">
        <f>Surge_Predicted_Impact!$C$151</f>
        <v>12000</v>
      </c>
      <c r="CT289" s="152"/>
      <c r="CU289" s="1">
        <f ca="1">Surge_Predicted_Impact!$C$146*(Calculation!E289-Calculation!H289)</f>
        <v>9.2497016646389546E-8</v>
      </c>
      <c r="CV289" s="1">
        <f ca="1">H288*1/Surge_Predicted_Impact!$C$60</f>
        <v>2.2623818852987678E-5</v>
      </c>
      <c r="CW289" s="1">
        <f ca="1">CV289*Surge_Predicted_Impact!$C$144+CU289</f>
        <v>1.2236879592957736E-6</v>
      </c>
      <c r="CX289" s="1">
        <f ca="1">CX288*(1-1/Surge_Predicted_Impact!$C$147)+CW288</f>
        <v>1.2945165799926254E-2</v>
      </c>
      <c r="CY289" s="1">
        <f ca="1">$CX289*(1-Surge_Predicted_Impact!$C$145)</f>
        <v>9.7088743499446906E-3</v>
      </c>
      <c r="CZ289" s="1">
        <f ca="1">$CX289*(1+Surge_Predicted_Impact!$C$145)</f>
        <v>1.6181457249907816E-2</v>
      </c>
      <c r="DA289" s="1">
        <f ca="1">CX289/Surge_Predicted_Impact!$C$148</f>
        <v>4.3150552666420842E-3</v>
      </c>
      <c r="DB289" s="152">
        <f>Surge_Predicted_Impact!$C$152</f>
        <v>0</v>
      </c>
    </row>
    <row r="290" spans="2:106" x14ac:dyDescent="0.25">
      <c r="B290" s="30">
        <f t="shared" si="104"/>
        <v>44179</v>
      </c>
      <c r="C290" s="18">
        <f ca="1">INDIRECT(_xlfn.CONCAT(EpidemiologicalModel_Selection!$C$2,"!",EpidemiologicalModel_Selection!$C$5,ROW()-1))</f>
        <v>73743.823562874459</v>
      </c>
      <c r="D290" s="18">
        <f ca="1">INDIRECT(_xlfn.CONCAT(EpidemiologicalModel_Selection!$C$2,"!",EpidemiologicalModel_Selection!$C$3,ROW()-1))</f>
        <v>1.5367614499061964E-2</v>
      </c>
      <c r="E290" s="37">
        <f ca="1">INDIRECT(_xlfn.CONCAT(EpidemiologicalModel_Selection!$C$2,"!",EpidemiologicalModel_Selection!$C$4,ROW()-1))</f>
        <v>1.3993894408486084E-4</v>
      </c>
      <c r="F290" s="37">
        <f ca="1">E290*Surge_Predicted_Impact!$D$53</f>
        <v>1.1866822458396199E-5</v>
      </c>
      <c r="G290" s="6">
        <f t="shared" ca="1" si="105"/>
        <v>1.3907213332382037E-4</v>
      </c>
      <c r="H290" s="24">
        <f ca="1">H289*(1-1/Surge_Predicted_Impact!$C$60)+F290</f>
        <v>1.3907213332382037E-4</v>
      </c>
      <c r="I290" s="24">
        <f ca="1">(1-Surge_Predicted_Impact!$C$68)*Calculation!O289</f>
        <v>1.1763197457620236E-5</v>
      </c>
      <c r="J290" s="24">
        <f ca="1">I290+(J289*(1-1/Surge_Predicted_Impact!$C$63))</f>
        <v>1.3849988247945346E-4</v>
      </c>
      <c r="K290" s="24">
        <f ca="1">(1/Surge_Predicted_Impact!$C$62)*Calculation!L289</f>
        <v>5.5318275071092343E-6</v>
      </c>
      <c r="L290" s="24">
        <f ca="1">M290+L289*(1-1/Surge_Predicted_Impact!$C$62)</f>
        <v>6.2193516441416249E-5</v>
      </c>
      <c r="M290" s="1">
        <f ca="1">E290*Surge_Predicted_Impact!$D$55</f>
        <v>1.3434138632146654E-6</v>
      </c>
      <c r="N290" s="6">
        <f ca="1">N289*(1-1/Surge_Predicted_Impact!$C$64)+K290</f>
        <v>8.3844959821876132E-5</v>
      </c>
      <c r="O290" s="24">
        <f ca="1">N289*1/Surge_Predicted_Impact!$C$64</f>
        <v>1.1187590330680985E-5</v>
      </c>
      <c r="P290" s="1">
        <f ca="1">E290*Surge_Predicted_Impact!$D$54</f>
        <v>9.1799947319668693E-6</v>
      </c>
      <c r="Q290" s="1">
        <f ca="1">Q289*(1-1/Surge_Predicted_Impact!$C$61)+P290</f>
        <v>1.0081155111514482E-3</v>
      </c>
      <c r="R290" s="6">
        <f t="shared" ca="1" si="106"/>
        <v>1.2088089100723179E-3</v>
      </c>
      <c r="S290" s="1">
        <f ca="1">E290*Surge_Predicted_Impact!$D$56</f>
        <v>6.7170693160733274E-9</v>
      </c>
      <c r="T290" s="6">
        <f ca="1">T289*(1-1/Surge_Predicted_Impact!$C$65)+S290</f>
        <v>1.6972072161432598E-7</v>
      </c>
      <c r="U290" s="1">
        <f ca="1">E290*Surge_Predicted_Impact!$D$57</f>
        <v>1.0747310905717324E-8</v>
      </c>
      <c r="V290" s="6">
        <f ca="1">U289*(1-1/Surge_Predicted_Impact!$C$66)+U290</f>
        <v>1.0747310905717324E-8</v>
      </c>
      <c r="W290" s="5">
        <f>Surge_Predicted_Impact!$C$72</f>
        <v>0</v>
      </c>
      <c r="X290" s="160">
        <f>Surge_Predicted_Impact!$C$73</f>
        <v>0</v>
      </c>
      <c r="Y290" s="5">
        <f>Surge_Predicted_Impact!$C$74</f>
        <v>0</v>
      </c>
      <c r="Z290" s="5">
        <f>Surge_Predicted_Impact!$C$75</f>
        <v>0</v>
      </c>
      <c r="AA290" s="5">
        <f>Surge_Predicted_Impact!$C$76</f>
        <v>0</v>
      </c>
      <c r="AC290" s="18">
        <f ca="1">_xlfn.CEILING.MATH(G290/Surge_Predicted_Impact!$C$92)*(24/Surge_Predicted_Impact!$C$89)*(7/Surge_Predicted_Impact!$C$90)</f>
        <v>5.25</v>
      </c>
      <c r="AD290" s="18">
        <f ca="1">_xlfn.CEILING.MATH(R290/Surge_Predicted_Impact!$C$93)*(24/Surge_Predicted_Impact!$C$89)*(7/Surge_Predicted_Impact!$C$90)</f>
        <v>5.25</v>
      </c>
      <c r="AE290" s="1">
        <f t="shared" ca="1" si="107"/>
        <v>10.5</v>
      </c>
      <c r="AF290" s="1">
        <f ca="1">_xlfn.CEILING.MATH(N290/Surge_Predicted_Impact!$C$94)*24/Surge_Predicted_Impact!$C$89*7/Surge_Predicted_Impact!$C$90</f>
        <v>5.25</v>
      </c>
      <c r="AG290" s="1">
        <f ca="1">_xlfn.CEILING.MATH(T290/Surge_Predicted_Impact!$C$95)*24/Surge_Predicted_Impact!$C$89*7/Surge_Predicted_Impact!$C$90</f>
        <v>5.25</v>
      </c>
      <c r="AH290" s="1">
        <f ca="1">_xlfn.CEILING.MATH(V290/Surge_Predicted_Impact!$C$96)*24/Surge_Predicted_Impact!$C$89*7/Surge_Predicted_Impact!$C$90</f>
        <v>5.25</v>
      </c>
      <c r="AI290" s="18">
        <f t="shared" ca="1" si="108"/>
        <v>26.25</v>
      </c>
      <c r="AJ290" s="41"/>
      <c r="AK290" s="23">
        <f ca="1">_xlfn.CEILING.MATH(G290/Surge_Predicted_Impact!$C$103)*24/Surge_Predicted_Impact!$C$100*7/Surge_Predicted_Impact!$C$101</f>
        <v>5.25</v>
      </c>
      <c r="AL290" s="23">
        <f ca="1">_xlfn.CEILING.MATH(R290/Surge_Predicted_Impact!$C$104)*24/Surge_Predicted_Impact!$C$100*7/Surge_Predicted_Impact!$C$101</f>
        <v>5.25</v>
      </c>
      <c r="AM290" s="23">
        <f ca="1">_xlfn.CEILING.MATH(N290/Surge_Predicted_Impact!$C$105)*24/Surge_Predicted_Impact!$C$100*7/Surge_Predicted_Impact!$C$101</f>
        <v>5.25</v>
      </c>
      <c r="AN290" s="23">
        <f ca="1">_xlfn.CEILING.MATH(T290/Surge_Predicted_Impact!$C$106)*24/Surge_Predicted_Impact!$C$100*7/Surge_Predicted_Impact!$C$101</f>
        <v>5.25</v>
      </c>
      <c r="AO290" s="23">
        <f ca="1">_xlfn.CEILING.MATH(V290/Surge_Predicted_Impact!$C$107)*24/Surge_Predicted_Impact!$C$100*7/Surge_Predicted_Impact!$C$101</f>
        <v>5.25</v>
      </c>
      <c r="AP290" s="1">
        <f t="shared" ca="1" si="109"/>
        <v>26.25</v>
      </c>
      <c r="AQ290" s="3"/>
      <c r="AR290" s="38">
        <f ca="1">G290/Surge_Predicted_Impact!$C$81</f>
        <v>4.6357377774606787E-5</v>
      </c>
      <c r="AS290" s="38">
        <f ca="1">$R290/Surge_Predicted_Impact!$C$82</f>
        <v>6.0440445503615894E-4</v>
      </c>
      <c r="AT290" s="38">
        <f t="shared" ca="1" si="110"/>
        <v>6.5076183281076569E-4</v>
      </c>
      <c r="AU290" s="38">
        <f ca="1">N290/Surge_Predicted_Impact!$C$83</f>
        <v>4.1922479910938066E-5</v>
      </c>
      <c r="AV290" s="38">
        <f ca="1">T290/Surge_Predicted_Impact!$C$84</f>
        <v>8.486036080716299E-8</v>
      </c>
      <c r="AW290" s="38">
        <f ca="1">V290/Surge_Predicted_Impact!$C$85</f>
        <v>2.6868277264293309E-9</v>
      </c>
      <c r="AX290" s="38">
        <f t="shared" ca="1" si="111"/>
        <v>6.9277185991023743E-4</v>
      </c>
      <c r="AZ290" s="1">
        <f ca="1">(AE290-BA289)*Surge_Predicted_Impact!$C$124</f>
        <v>9.2104329995551348E-2</v>
      </c>
      <c r="BA290" s="1">
        <f ca="1">BA289*(1-1/Surge_Predicted_Impact!$C$125)+AZ290</f>
        <v>1.2895594018372121</v>
      </c>
      <c r="BB290" s="37">
        <f t="shared" ca="1" si="112"/>
        <v>11.789559401837213</v>
      </c>
      <c r="BC290" s="1">
        <f ca="1">(AF290-BD289)*Surge_Predicted_Impact!$C$124</f>
        <v>4.6052481976984042E-2</v>
      </c>
      <c r="BD290" s="1">
        <f ca="1">BD289*(1-1/Surge_Predicted_Impact!$C$125)+BC290</f>
        <v>0.64475058411418051</v>
      </c>
      <c r="BE290" s="37">
        <f t="shared" ca="1" si="113"/>
        <v>5.8947505841141803</v>
      </c>
      <c r="BF290" s="1">
        <f ca="1">(AI290-BG289)*Surge_Predicted_Impact!$C$124</f>
        <v>0.23026207512047317</v>
      </c>
      <c r="BG290" s="1">
        <f ca="1">BG289*(1-1/Surge_Predicted_Impact!$C$125)+BF290</f>
        <v>3.2237836710765344</v>
      </c>
      <c r="BH290" s="37">
        <f t="shared" ca="1" si="114"/>
        <v>29.473783671076536</v>
      </c>
      <c r="BJ290" s="1">
        <f ca="1">(AT290-BK289)*Surge_Predicted_Impact!$C$124</f>
        <v>2.9983752515248297E-6</v>
      </c>
      <c r="BK290" s="1">
        <f ca="1">BK289*(1-1/Surge_Predicted_Impact!$C$125)+BJ290</f>
        <v>3.2885666093421592E-4</v>
      </c>
      <c r="BL290" s="37">
        <f t="shared" ca="1" si="115"/>
        <v>9.7961849374498156E-4</v>
      </c>
      <c r="BM290" s="1">
        <f ca="1">(AU290-BN289)*Surge_Predicted_Impact!$C$124</f>
        <v>1.8361696727591321E-7</v>
      </c>
      <c r="BN290" s="1">
        <f ca="1">BN289*(1-1/Surge_Predicted_Impact!$C$125)+BM290</f>
        <v>2.2061487066097894E-5</v>
      </c>
      <c r="BO290" s="37">
        <f t="shared" ca="1" si="116"/>
        <v>6.398396697703596E-5</v>
      </c>
      <c r="BP290" s="1">
        <f ca="1">(AX290-AY289)*Surge_Predicted_Impact!$C$124</f>
        <v>6.9277185991023741E-6</v>
      </c>
      <c r="BQ290" s="1">
        <f ca="1">BQ289*(1-1/Surge_Predicted_Impact!$C$125)+BP290</f>
        <v>6.8818906348677581E-4</v>
      </c>
      <c r="BR290" s="1">
        <f t="shared" ca="1" si="117"/>
        <v>1.3809609233970132E-3</v>
      </c>
      <c r="BS290" s="1">
        <f ca="1">(AP290-AQ289)*Surge_Predicted_Impact!$C$124</f>
        <v>0.26250000000000001</v>
      </c>
      <c r="BT290" s="1">
        <f ca="1">BT289*(1-1/Surge_Predicted_Impact!$C$125)+BS290</f>
        <v>3.6752594040636408</v>
      </c>
      <c r="BU290" s="1">
        <f t="shared" ca="1" si="118"/>
        <v>29.925259404063642</v>
      </c>
      <c r="BW290" s="1">
        <f>Surge_Predicted_Impact!$C$112</f>
        <v>0</v>
      </c>
      <c r="BX290" s="1">
        <f>Surge_Predicted_Impact!$C$113</f>
        <v>0</v>
      </c>
      <c r="BY290" s="152">
        <f>Surge_Predicted_Impact!$C$114</f>
        <v>0</v>
      </c>
      <c r="BZ290" s="152">
        <f>Surge_Predicted_Impact!$C$115</f>
        <v>0</v>
      </c>
      <c r="CA290" s="152">
        <f t="shared" si="119"/>
        <v>0</v>
      </c>
      <c r="CB290" s="1">
        <f>Surge_Predicted_Impact!$C$117</f>
        <v>0</v>
      </c>
      <c r="CC290" s="1">
        <f>Surge_Predicted_Impact!$C$118</f>
        <v>0</v>
      </c>
      <c r="CD290" s="1">
        <f>Surge_Predicted_Impact!$C$119</f>
        <v>0</v>
      </c>
      <c r="CE290" s="1">
        <f t="shared" si="120"/>
        <v>0</v>
      </c>
      <c r="CF290" s="152">
        <f>Surge_Predicted_Impact!$C$120</f>
        <v>0</v>
      </c>
      <c r="CH290" s="1">
        <f ca="1">D290*Surge_Predicted_Impact!$C$135</f>
        <v>0.15367614499061963</v>
      </c>
      <c r="CI290" s="18">
        <f ca="1">(C290-C289)*Surge_Predicted_Impact!$C$135</f>
        <v>1.3993894390296191E-3</v>
      </c>
      <c r="CJ290" s="18">
        <f ca="1">CJ289*(1- 1/Surge_Predicted_Impact!$C$137)+CI290</f>
        <v>3.5358483694282836E-2</v>
      </c>
      <c r="CK290" s="18">
        <f t="shared" ca="1" si="102"/>
        <v>3.3959094255253217E-2</v>
      </c>
      <c r="CL290" s="1">
        <f ca="1">CJ290*(1-Surge_Predicted_Impact!$C$136)</f>
        <v>3.0054711140140411E-2</v>
      </c>
      <c r="CM290" s="1">
        <f ca="1">CJ290*(1+Surge_Predicted_Impact!$C$136)</f>
        <v>4.066225624842526E-2</v>
      </c>
      <c r="CN290" s="1">
        <f ca="1">CI290/Surge_Predicted_Impact!$C$138</f>
        <v>2.7987788780592382E-4</v>
      </c>
      <c r="CO290" s="1">
        <f ca="1">CK290/Surge_Predicted_Impact!$C$140</f>
        <v>1.3583637702101288E-3</v>
      </c>
      <c r="CP290" s="1">
        <f t="shared" ca="1" si="103"/>
        <v>1.6382416580160526E-3</v>
      </c>
      <c r="CQ290" s="1">
        <f ca="1">CI290/(Surge_Predicted_Impact!$C$138 + Surge_Predicted_Impact!$C$139)</f>
        <v>2.3323157317160317E-4</v>
      </c>
      <c r="CR290" s="1">
        <f ca="1">CK290/(Surge_Predicted_Impact!$C$140 + Surge_Predicted_Impact!$C$141)</f>
        <v>1.3061190098174315E-3</v>
      </c>
      <c r="CS290" s="152">
        <f>Surge_Predicted_Impact!$C$151</f>
        <v>12000</v>
      </c>
      <c r="CT290" s="152"/>
      <c r="CU290" s="1">
        <f ca="1">Surge_Predicted_Impact!$C$146*(Calculation!E290-Calculation!H290)</f>
        <v>8.6681076104047242E-8</v>
      </c>
      <c r="CV290" s="1">
        <f ca="1">H289*1/Surge_Predicted_Impact!$C$60</f>
        <v>2.1200885144237359E-5</v>
      </c>
      <c r="CW290" s="1">
        <f ca="1">CV290*Surge_Predicted_Impact!$C$144+CU290</f>
        <v>1.1467253333159154E-6</v>
      </c>
      <c r="CX290" s="1">
        <f ca="1">CX289*(1-1/Surge_Predicted_Impact!$C$147)+CW289</f>
        <v>1.2299131197889236E-2</v>
      </c>
      <c r="CY290" s="1">
        <f ca="1">$CX290*(1-Surge_Predicted_Impact!$C$145)</f>
        <v>9.2243483984169265E-3</v>
      </c>
      <c r="CZ290" s="1">
        <f ca="1">$CX290*(1+Surge_Predicted_Impact!$C$145)</f>
        <v>1.5373913997361545E-2</v>
      </c>
      <c r="DA290" s="1">
        <f ca="1">CX290/Surge_Predicted_Impact!$C$148</f>
        <v>4.0997103992964122E-3</v>
      </c>
      <c r="DB290" s="152">
        <f>Surge_Predicted_Impact!$C$152</f>
        <v>0</v>
      </c>
    </row>
    <row r="291" spans="2:106" x14ac:dyDescent="0.25">
      <c r="B291" s="30">
        <f t="shared" si="104"/>
        <v>44180</v>
      </c>
      <c r="C291" s="18">
        <f ca="1">INDIRECT(_xlfn.CONCAT(EpidemiologicalModel_Selection!$C$2,"!",EpidemiologicalModel_Selection!$C$5,ROW()-1))</f>
        <v>73743.823694011895</v>
      </c>
      <c r="D291" s="18">
        <f ca="1">INDIRECT(_xlfn.CONCAT(EpidemiologicalModel_Selection!$C$2,"!",EpidemiologicalModel_Selection!$C$3,ROW()-1))</f>
        <v>1.4401065197473226E-2</v>
      </c>
      <c r="E291" s="37">
        <f ca="1">INDIRECT(_xlfn.CONCAT(EpidemiologicalModel_Selection!$C$2,"!",EpidemiologicalModel_Selection!$C$4,ROW()-1))</f>
        <v>1.3113744807924377E-4</v>
      </c>
      <c r="F291" s="37">
        <f ca="1">E291*Surge_Predicted_Impact!$D$53</f>
        <v>1.1120455597119872E-5</v>
      </c>
      <c r="G291" s="6">
        <f t="shared" ca="1" si="105"/>
        <v>1.3032514130325161E-4</v>
      </c>
      <c r="H291" s="24">
        <f ca="1">H290*(1-1/Surge_Predicted_Impact!$C$60)+F291</f>
        <v>1.3032514130325161E-4</v>
      </c>
      <c r="I291" s="24">
        <f ca="1">(1-Surge_Predicted_Impact!$C$68)*Calculation!O290</f>
        <v>1.1019776475720771E-5</v>
      </c>
      <c r="J291" s="24">
        <f ca="1">I291+(J290*(1-1/Surge_Predicted_Impact!$C$63))</f>
        <v>1.2973396145810946E-4</v>
      </c>
      <c r="K291" s="24">
        <f ca="1">(1/Surge_Predicted_Impact!$C$62)*Calculation!L290</f>
        <v>5.1827930367846874E-6</v>
      </c>
      <c r="L291" s="24">
        <f ca="1">M291+L290*(1-1/Surge_Predicted_Impact!$C$62)</f>
        <v>5.82696429061923E-5</v>
      </c>
      <c r="M291" s="1">
        <f ca="1">E291*Surge_Predicted_Impact!$D$55</f>
        <v>1.2589195015607414E-6</v>
      </c>
      <c r="N291" s="6">
        <f ca="1">N290*(1-1/Surge_Predicted_Impact!$C$64)+K291</f>
        <v>7.8547132880926306E-5</v>
      </c>
      <c r="O291" s="24">
        <f ca="1">N290*1/Surge_Predicted_Impact!$C$64</f>
        <v>1.0480619977734516E-5</v>
      </c>
      <c r="P291" s="1">
        <f ca="1">E291*Surge_Predicted_Impact!$D$54</f>
        <v>8.6026165939983901E-6</v>
      </c>
      <c r="Q291" s="1">
        <f ca="1">Q290*(1-1/Surge_Predicted_Impact!$C$61)+P291</f>
        <v>9.4470987694891459E-4</v>
      </c>
      <c r="R291" s="6">
        <f t="shared" ca="1" si="106"/>
        <v>1.1327134813132163E-3</v>
      </c>
      <c r="S291" s="1">
        <f ca="1">E291*Surge_Predicted_Impact!$D$56</f>
        <v>6.2945975078037073E-9</v>
      </c>
      <c r="T291" s="6">
        <f ca="1">T290*(1-1/Surge_Predicted_Impact!$C$65)+S291</f>
        <v>1.5904324696069709E-7</v>
      </c>
      <c r="U291" s="1">
        <f ca="1">E291*Surge_Predicted_Impact!$D$57</f>
        <v>1.0071356012485931E-8</v>
      </c>
      <c r="V291" s="6">
        <f ca="1">U290*(1-1/Surge_Predicted_Impact!$C$66)+U291</f>
        <v>1.0071356012485931E-8</v>
      </c>
      <c r="W291" s="5">
        <f>Surge_Predicted_Impact!$C$72</f>
        <v>0</v>
      </c>
      <c r="X291" s="160">
        <f>Surge_Predicted_Impact!$C$73</f>
        <v>0</v>
      </c>
      <c r="Y291" s="5">
        <f>Surge_Predicted_Impact!$C$74</f>
        <v>0</v>
      </c>
      <c r="Z291" s="5">
        <f>Surge_Predicted_Impact!$C$75</f>
        <v>0</v>
      </c>
      <c r="AA291" s="5">
        <f>Surge_Predicted_Impact!$C$76</f>
        <v>0</v>
      </c>
      <c r="AC291" s="18">
        <f ca="1">_xlfn.CEILING.MATH(G291/Surge_Predicted_Impact!$C$92)*(24/Surge_Predicted_Impact!$C$89)*(7/Surge_Predicted_Impact!$C$90)</f>
        <v>5.25</v>
      </c>
      <c r="AD291" s="18">
        <f ca="1">_xlfn.CEILING.MATH(R291/Surge_Predicted_Impact!$C$93)*(24/Surge_Predicted_Impact!$C$89)*(7/Surge_Predicted_Impact!$C$90)</f>
        <v>5.25</v>
      </c>
      <c r="AE291" s="1">
        <f t="shared" ca="1" si="107"/>
        <v>10.5</v>
      </c>
      <c r="AF291" s="1">
        <f ca="1">_xlfn.CEILING.MATH(N291/Surge_Predicted_Impact!$C$94)*24/Surge_Predicted_Impact!$C$89*7/Surge_Predicted_Impact!$C$90</f>
        <v>5.25</v>
      </c>
      <c r="AG291" s="1">
        <f ca="1">_xlfn.CEILING.MATH(T291/Surge_Predicted_Impact!$C$95)*24/Surge_Predicted_Impact!$C$89*7/Surge_Predicted_Impact!$C$90</f>
        <v>5.25</v>
      </c>
      <c r="AH291" s="1">
        <f ca="1">_xlfn.CEILING.MATH(V291/Surge_Predicted_Impact!$C$96)*24/Surge_Predicted_Impact!$C$89*7/Surge_Predicted_Impact!$C$90</f>
        <v>5.25</v>
      </c>
      <c r="AI291" s="18">
        <f t="shared" ca="1" si="108"/>
        <v>26.25</v>
      </c>
      <c r="AJ291" s="41"/>
      <c r="AK291" s="23">
        <f ca="1">_xlfn.CEILING.MATH(G291/Surge_Predicted_Impact!$C$103)*24/Surge_Predicted_Impact!$C$100*7/Surge_Predicted_Impact!$C$101</f>
        <v>5.25</v>
      </c>
      <c r="AL291" s="23">
        <f ca="1">_xlfn.CEILING.MATH(R291/Surge_Predicted_Impact!$C$104)*24/Surge_Predicted_Impact!$C$100*7/Surge_Predicted_Impact!$C$101</f>
        <v>5.25</v>
      </c>
      <c r="AM291" s="23">
        <f ca="1">_xlfn.CEILING.MATH(N291/Surge_Predicted_Impact!$C$105)*24/Surge_Predicted_Impact!$C$100*7/Surge_Predicted_Impact!$C$101</f>
        <v>5.25</v>
      </c>
      <c r="AN291" s="23">
        <f ca="1">_xlfn.CEILING.MATH(T291/Surge_Predicted_Impact!$C$106)*24/Surge_Predicted_Impact!$C$100*7/Surge_Predicted_Impact!$C$101</f>
        <v>5.25</v>
      </c>
      <c r="AO291" s="23">
        <f ca="1">_xlfn.CEILING.MATH(V291/Surge_Predicted_Impact!$C$107)*24/Surge_Predicted_Impact!$C$100*7/Surge_Predicted_Impact!$C$101</f>
        <v>5.25</v>
      </c>
      <c r="AP291" s="1">
        <f t="shared" ca="1" si="109"/>
        <v>26.25</v>
      </c>
      <c r="AQ291" s="3"/>
      <c r="AR291" s="38">
        <f ca="1">G291/Surge_Predicted_Impact!$C$81</f>
        <v>4.3441713767750538E-5</v>
      </c>
      <c r="AS291" s="38">
        <f ca="1">$R291/Surge_Predicted_Impact!$C$82</f>
        <v>5.6635674065660816E-4</v>
      </c>
      <c r="AT291" s="38">
        <f t="shared" ca="1" si="110"/>
        <v>6.0979845442435865E-4</v>
      </c>
      <c r="AU291" s="38">
        <f ca="1">N291/Surge_Predicted_Impact!$C$83</f>
        <v>3.9273566440463153E-5</v>
      </c>
      <c r="AV291" s="38">
        <f ca="1">T291/Surge_Predicted_Impact!$C$84</f>
        <v>7.9521623480348544E-8</v>
      </c>
      <c r="AW291" s="38">
        <f ca="1">V291/Surge_Predicted_Impact!$C$85</f>
        <v>2.5178390031214828E-9</v>
      </c>
      <c r="AX291" s="38">
        <f t="shared" ca="1" si="111"/>
        <v>6.4915406032730531E-4</v>
      </c>
      <c r="AZ291" s="1">
        <f ca="1">(AE291-BA290)*Surge_Predicted_Impact!$C$124</f>
        <v>9.2104405981627877E-2</v>
      </c>
      <c r="BA291" s="1">
        <f ca="1">BA290*(1-1/Surge_Predicted_Impact!$C$125)+AZ291</f>
        <v>1.2895524219733248</v>
      </c>
      <c r="BB291" s="37">
        <f t="shared" ca="1" si="112"/>
        <v>11.789552421973324</v>
      </c>
      <c r="BC291" s="1">
        <f ca="1">(AF291-BD290)*Surge_Predicted_Impact!$C$124</f>
        <v>4.6052494158858197E-2</v>
      </c>
      <c r="BD291" s="1">
        <f ca="1">BD290*(1-1/Surge_Predicted_Impact!$C$125)+BC291</f>
        <v>0.6447494651220258</v>
      </c>
      <c r="BE291" s="37">
        <f t="shared" ca="1" si="113"/>
        <v>5.8947494651220254</v>
      </c>
      <c r="BF291" s="1">
        <f ca="1">(AI291-BG290)*Surge_Predicted_Impact!$C$124</f>
        <v>0.23026216328923466</v>
      </c>
      <c r="BG291" s="1">
        <f ca="1">BG290*(1-1/Surge_Predicted_Impact!$C$125)+BF291</f>
        <v>3.2237755721460166</v>
      </c>
      <c r="BH291" s="37">
        <f t="shared" ca="1" si="114"/>
        <v>29.473775572146018</v>
      </c>
      <c r="BJ291" s="1">
        <f ca="1">(AT291-BK290)*Surge_Predicted_Impact!$C$124</f>
        <v>2.8094179349014275E-6</v>
      </c>
      <c r="BK291" s="1">
        <f ca="1">BK290*(1-1/Surge_Predicted_Impact!$C$125)+BJ291</f>
        <v>3.081763173738162E-4</v>
      </c>
      <c r="BL291" s="37">
        <f t="shared" ca="1" si="115"/>
        <v>9.1797477179817485E-4</v>
      </c>
      <c r="BM291" s="1">
        <f ca="1">(AU291-BN290)*Surge_Predicted_Impact!$C$124</f>
        <v>1.721207937436526E-7</v>
      </c>
      <c r="BN291" s="1">
        <f ca="1">BN290*(1-1/Surge_Predicted_Impact!$C$125)+BM291</f>
        <v>2.0657787355120269E-5</v>
      </c>
      <c r="BO291" s="37">
        <f t="shared" ca="1" si="116"/>
        <v>5.9931353795583426E-5</v>
      </c>
      <c r="BP291" s="1">
        <f ca="1">(AX291-AY290)*Surge_Predicted_Impact!$C$124</f>
        <v>6.4915406032730534E-6</v>
      </c>
      <c r="BQ291" s="1">
        <f ca="1">BQ290*(1-1/Surge_Predicted_Impact!$C$125)+BP291</f>
        <v>6.4552424241242203E-4</v>
      </c>
      <c r="BR291" s="1">
        <f t="shared" ca="1" si="117"/>
        <v>1.2946783027397274E-3</v>
      </c>
      <c r="BS291" s="1">
        <f ca="1">(AP291-AQ290)*Surge_Predicted_Impact!$C$124</f>
        <v>0.26250000000000001</v>
      </c>
      <c r="BT291" s="1">
        <f ca="1">BT290*(1-1/Surge_Predicted_Impact!$C$125)+BS291</f>
        <v>3.6752408752019523</v>
      </c>
      <c r="BU291" s="1">
        <f t="shared" ca="1" si="118"/>
        <v>29.925240875201951</v>
      </c>
      <c r="BW291" s="1">
        <f>Surge_Predicted_Impact!$C$112</f>
        <v>0</v>
      </c>
      <c r="BX291" s="1">
        <f>Surge_Predicted_Impact!$C$113</f>
        <v>0</v>
      </c>
      <c r="BY291" s="152">
        <f>Surge_Predicted_Impact!$C$114</f>
        <v>0</v>
      </c>
      <c r="BZ291" s="152">
        <f>Surge_Predicted_Impact!$C$115</f>
        <v>0</v>
      </c>
      <c r="CA291" s="152">
        <f t="shared" si="119"/>
        <v>0</v>
      </c>
      <c r="CB291" s="1">
        <f>Surge_Predicted_Impact!$C$117</f>
        <v>0</v>
      </c>
      <c r="CC291" s="1">
        <f>Surge_Predicted_Impact!$C$118</f>
        <v>0</v>
      </c>
      <c r="CD291" s="1">
        <f>Surge_Predicted_Impact!$C$119</f>
        <v>0</v>
      </c>
      <c r="CE291" s="1">
        <f t="shared" si="120"/>
        <v>0</v>
      </c>
      <c r="CF291" s="152">
        <f>Surge_Predicted_Impact!$C$120</f>
        <v>0</v>
      </c>
      <c r="CH291" s="1">
        <f ca="1">D291*Surge_Predicted_Impact!$C$135</f>
        <v>0.14401065197473226</v>
      </c>
      <c r="CI291" s="18">
        <f ca="1">(C291-C290)*Surge_Predicted_Impact!$C$135</f>
        <v>1.3113743625581264E-3</v>
      </c>
      <c r="CJ291" s="18">
        <f ca="1">CJ290*(1- 1/Surge_Predicted_Impact!$C$137)+CI291</f>
        <v>3.3134009687412681E-2</v>
      </c>
      <c r="CK291" s="18">
        <f t="shared" ca="1" si="102"/>
        <v>3.1822635324854555E-2</v>
      </c>
      <c r="CL291" s="1">
        <f ca="1">CJ291*(1-Surge_Predicted_Impact!$C$136)</f>
        <v>2.8163908234300778E-2</v>
      </c>
      <c r="CM291" s="1">
        <f ca="1">CJ291*(1+Surge_Predicted_Impact!$C$136)</f>
        <v>3.8104111140524581E-2</v>
      </c>
      <c r="CN291" s="1">
        <f ca="1">CI291/Surge_Predicted_Impact!$C$138</f>
        <v>2.6227487251162529E-4</v>
      </c>
      <c r="CO291" s="1">
        <f ca="1">CK291/Surge_Predicted_Impact!$C$140</f>
        <v>1.2729054129941822E-3</v>
      </c>
      <c r="CP291" s="1">
        <f t="shared" ca="1" si="103"/>
        <v>1.5351802855058075E-3</v>
      </c>
      <c r="CQ291" s="1">
        <f ca="1">CI291/(Surge_Predicted_Impact!$C$138 + Surge_Predicted_Impact!$C$139)</f>
        <v>2.1856239375968775E-4</v>
      </c>
      <c r="CR291" s="1">
        <f ca="1">CK291/(Surge_Predicted_Impact!$C$140 + Surge_Predicted_Impact!$C$141)</f>
        <v>1.223947512494406E-3</v>
      </c>
      <c r="CS291" s="152">
        <f>Surge_Predicted_Impact!$C$151</f>
        <v>12000</v>
      </c>
      <c r="CT291" s="152"/>
      <c r="CU291" s="1">
        <f ca="1">Surge_Predicted_Impact!$C$146*(Calculation!E291-Calculation!H291)</f>
        <v>8.1230677599216056E-8</v>
      </c>
      <c r="CV291" s="1">
        <f ca="1">H290*1/Surge_Predicted_Impact!$C$60</f>
        <v>1.9867447617688623E-5</v>
      </c>
      <c r="CW291" s="1">
        <f ca="1">CV291*Surge_Predicted_Impact!$C$144+CU291</f>
        <v>1.0746030584836473E-6</v>
      </c>
      <c r="CX291" s="1">
        <f ca="1">CX290*(1-1/Surge_Predicted_Impact!$C$147)+CW290</f>
        <v>1.168532136332809E-2</v>
      </c>
      <c r="CY291" s="1">
        <f ca="1">$CX291*(1-Surge_Predicted_Impact!$C$145)</f>
        <v>8.763991022496068E-3</v>
      </c>
      <c r="CZ291" s="1">
        <f ca="1">$CX291*(1+Surge_Predicted_Impact!$C$145)</f>
        <v>1.4606651704160112E-2</v>
      </c>
      <c r="DA291" s="1">
        <f ca="1">CX291/Surge_Predicted_Impact!$C$148</f>
        <v>3.8951071211093635E-3</v>
      </c>
      <c r="DB291" s="152">
        <f>Surge_Predicted_Impact!$C$152</f>
        <v>0</v>
      </c>
    </row>
    <row r="292" spans="2:106" x14ac:dyDescent="0.25">
      <c r="B292" s="30">
        <f t="shared" si="104"/>
        <v>44181</v>
      </c>
      <c r="C292" s="18">
        <f ca="1">INDIRECT(_xlfn.CONCAT(EpidemiologicalModel_Selection!$C$2,"!",EpidemiologicalModel_Selection!$C$5,ROW()-1))</f>
        <v>73743.823816901437</v>
      </c>
      <c r="D292" s="18">
        <f ca="1">INDIRECT(_xlfn.CONCAT(EpidemiologicalModel_Selection!$C$2,"!",EpidemiologicalModel_Selection!$C$3,ROW()-1))</f>
        <v>1.3495307208769422E-2</v>
      </c>
      <c r="E292" s="37">
        <f ca="1">INDIRECT(_xlfn.CONCAT(EpidemiologicalModel_Selection!$C$2,"!",EpidemiologicalModel_Selection!$C$4,ROW()-1))</f>
        <v>1.2288952548260567E-4</v>
      </c>
      <c r="F292" s="37">
        <f ca="1">E292*Surge_Predicted_Impact!$D$53</f>
        <v>1.0421031760924961E-5</v>
      </c>
      <c r="G292" s="6">
        <f t="shared" ca="1" si="105"/>
        <v>1.2212829573514063E-4</v>
      </c>
      <c r="H292" s="24">
        <f ca="1">H291*(1-1/Surge_Predicted_Impact!$C$60)+F292</f>
        <v>1.2212829573514063E-4</v>
      </c>
      <c r="I292" s="24">
        <f ca="1">(1-Surge_Predicted_Impact!$C$68)*Calculation!O291</f>
        <v>1.0323410678068498E-5</v>
      </c>
      <c r="J292" s="24">
        <f ca="1">I292+(J291*(1-1/Surge_Predicted_Impact!$C$63))</f>
        <v>1.2152394907073375E-4</v>
      </c>
      <c r="K292" s="24">
        <f ca="1">(1/Surge_Predicted_Impact!$C$62)*Calculation!L291</f>
        <v>4.8558035755160244E-6</v>
      </c>
      <c r="L292" s="24">
        <f ca="1">M292+L291*(1-1/Surge_Predicted_Impact!$C$62)</f>
        <v>5.4593578775309292E-5</v>
      </c>
      <c r="M292" s="1">
        <f ca="1">E292*Surge_Predicted_Impact!$D$55</f>
        <v>1.1797394446330155E-6</v>
      </c>
      <c r="N292" s="6">
        <f ca="1">N291*(1-1/Surge_Predicted_Impact!$C$64)+K292</f>
        <v>7.3584544846326549E-5</v>
      </c>
      <c r="O292" s="24">
        <f ca="1">N291*1/Surge_Predicted_Impact!$C$64</f>
        <v>9.8183916101157883E-6</v>
      </c>
      <c r="P292" s="1">
        <f ca="1">E292*Surge_Predicted_Impact!$D$54</f>
        <v>8.0615528716589305E-6</v>
      </c>
      <c r="Q292" s="1">
        <f ca="1">Q291*(1-1/Surge_Predicted_Impact!$C$61)+P292</f>
        <v>8.8529215289565109E-4</v>
      </c>
      <c r="R292" s="6">
        <f t="shared" ca="1" si="106"/>
        <v>1.0614096807416941E-3</v>
      </c>
      <c r="S292" s="1">
        <f ca="1">E292*Surge_Predicted_Impact!$D$56</f>
        <v>5.8986972231650779E-9</v>
      </c>
      <c r="T292" s="6">
        <f ca="1">T291*(1-1/Surge_Predicted_Impact!$C$65)+S292</f>
        <v>1.4903761948779247E-7</v>
      </c>
      <c r="U292" s="1">
        <f ca="1">E292*Surge_Predicted_Impact!$D$57</f>
        <v>9.4379155570641243E-9</v>
      </c>
      <c r="V292" s="6">
        <f ca="1">U291*(1-1/Surge_Predicted_Impact!$C$66)+U292</f>
        <v>9.4379155570641243E-9</v>
      </c>
      <c r="W292" s="5">
        <f>Surge_Predicted_Impact!$C$72</f>
        <v>0</v>
      </c>
      <c r="X292" s="160">
        <f>Surge_Predicted_Impact!$C$73</f>
        <v>0</v>
      </c>
      <c r="Y292" s="5">
        <f>Surge_Predicted_Impact!$C$74</f>
        <v>0</v>
      </c>
      <c r="Z292" s="5">
        <f>Surge_Predicted_Impact!$C$75</f>
        <v>0</v>
      </c>
      <c r="AA292" s="5">
        <f>Surge_Predicted_Impact!$C$76</f>
        <v>0</v>
      </c>
      <c r="AC292" s="18">
        <f ca="1">_xlfn.CEILING.MATH(G292/Surge_Predicted_Impact!$C$92)*(24/Surge_Predicted_Impact!$C$89)*(7/Surge_Predicted_Impact!$C$90)</f>
        <v>5.25</v>
      </c>
      <c r="AD292" s="18">
        <f ca="1">_xlfn.CEILING.MATH(R292/Surge_Predicted_Impact!$C$93)*(24/Surge_Predicted_Impact!$C$89)*(7/Surge_Predicted_Impact!$C$90)</f>
        <v>5.25</v>
      </c>
      <c r="AE292" s="1">
        <f t="shared" ca="1" si="107"/>
        <v>10.5</v>
      </c>
      <c r="AF292" s="1">
        <f ca="1">_xlfn.CEILING.MATH(N292/Surge_Predicted_Impact!$C$94)*24/Surge_Predicted_Impact!$C$89*7/Surge_Predicted_Impact!$C$90</f>
        <v>5.25</v>
      </c>
      <c r="AG292" s="1">
        <f ca="1">_xlfn.CEILING.MATH(T292/Surge_Predicted_Impact!$C$95)*24/Surge_Predicted_Impact!$C$89*7/Surge_Predicted_Impact!$C$90</f>
        <v>5.25</v>
      </c>
      <c r="AH292" s="1">
        <f ca="1">_xlfn.CEILING.MATH(V292/Surge_Predicted_Impact!$C$96)*24/Surge_Predicted_Impact!$C$89*7/Surge_Predicted_Impact!$C$90</f>
        <v>5.25</v>
      </c>
      <c r="AI292" s="18">
        <f t="shared" ca="1" si="108"/>
        <v>26.25</v>
      </c>
      <c r="AJ292" s="41"/>
      <c r="AK292" s="23">
        <f ca="1">_xlfn.CEILING.MATH(G292/Surge_Predicted_Impact!$C$103)*24/Surge_Predicted_Impact!$C$100*7/Surge_Predicted_Impact!$C$101</f>
        <v>5.25</v>
      </c>
      <c r="AL292" s="23">
        <f ca="1">_xlfn.CEILING.MATH(R292/Surge_Predicted_Impact!$C$104)*24/Surge_Predicted_Impact!$C$100*7/Surge_Predicted_Impact!$C$101</f>
        <v>5.25</v>
      </c>
      <c r="AM292" s="23">
        <f ca="1">_xlfn.CEILING.MATH(N292/Surge_Predicted_Impact!$C$105)*24/Surge_Predicted_Impact!$C$100*7/Surge_Predicted_Impact!$C$101</f>
        <v>5.25</v>
      </c>
      <c r="AN292" s="23">
        <f ca="1">_xlfn.CEILING.MATH(T292/Surge_Predicted_Impact!$C$106)*24/Surge_Predicted_Impact!$C$100*7/Surge_Predicted_Impact!$C$101</f>
        <v>5.25</v>
      </c>
      <c r="AO292" s="23">
        <f ca="1">_xlfn.CEILING.MATH(V292/Surge_Predicted_Impact!$C$107)*24/Surge_Predicted_Impact!$C$100*7/Surge_Predicted_Impact!$C$101</f>
        <v>5.25</v>
      </c>
      <c r="AP292" s="1">
        <f t="shared" ca="1" si="109"/>
        <v>26.25</v>
      </c>
      <c r="AQ292" s="3"/>
      <c r="AR292" s="38">
        <f ca="1">G292/Surge_Predicted_Impact!$C$81</f>
        <v>4.0709431911713547E-5</v>
      </c>
      <c r="AS292" s="38">
        <f ca="1">$R292/Surge_Predicted_Impact!$C$82</f>
        <v>5.3070484037084703E-4</v>
      </c>
      <c r="AT292" s="38">
        <f t="shared" ca="1" si="110"/>
        <v>5.7141427228256055E-4</v>
      </c>
      <c r="AU292" s="38">
        <f ca="1">N292/Surge_Predicted_Impact!$C$83</f>
        <v>3.6792272423163275E-5</v>
      </c>
      <c r="AV292" s="38">
        <f ca="1">T292/Surge_Predicted_Impact!$C$84</f>
        <v>7.4518809743896233E-8</v>
      </c>
      <c r="AW292" s="38">
        <f ca="1">V292/Surge_Predicted_Impact!$C$85</f>
        <v>2.3594788892660311E-9</v>
      </c>
      <c r="AX292" s="38">
        <f t="shared" ca="1" si="111"/>
        <v>6.0828342299435703E-4</v>
      </c>
      <c r="AZ292" s="1">
        <f ca="1">(AE292-BA291)*Surge_Predicted_Impact!$C$124</f>
        <v>9.2104475780266759E-2</v>
      </c>
      <c r="BA292" s="1">
        <f ca="1">BA291*(1-1/Surge_Predicted_Impact!$C$125)+AZ292</f>
        <v>1.2895460104697827</v>
      </c>
      <c r="BB292" s="37">
        <f t="shared" ca="1" si="112"/>
        <v>11.789546010469783</v>
      </c>
      <c r="BC292" s="1">
        <f ca="1">(AF292-BD291)*Surge_Predicted_Impact!$C$124</f>
        <v>4.6052505348779749E-2</v>
      </c>
      <c r="BD292" s="1">
        <f ca="1">BD291*(1-1/Surge_Predicted_Impact!$C$125)+BC292</f>
        <v>0.64474843724780362</v>
      </c>
      <c r="BE292" s="37">
        <f t="shared" ca="1" si="113"/>
        <v>5.8947484372478041</v>
      </c>
      <c r="BF292" s="1">
        <f ca="1">(AI292-BG291)*Surge_Predicted_Impact!$C$124</f>
        <v>0.23026224427853983</v>
      </c>
      <c r="BG292" s="1">
        <f ca="1">BG291*(1-1/Surge_Predicted_Impact!$C$125)+BF292</f>
        <v>3.2237681326998411</v>
      </c>
      <c r="BH292" s="37">
        <f t="shared" ca="1" si="114"/>
        <v>29.473768132699842</v>
      </c>
      <c r="BJ292" s="1">
        <f ca="1">(AT292-BK291)*Surge_Predicted_Impact!$C$124</f>
        <v>2.6323795490874437E-6</v>
      </c>
      <c r="BK292" s="1">
        <f ca="1">BK291*(1-1/Surge_Predicted_Impact!$C$125)+BJ292</f>
        <v>2.8879610282477394E-4</v>
      </c>
      <c r="BL292" s="37">
        <f t="shared" ca="1" si="115"/>
        <v>8.6021037510733444E-4</v>
      </c>
      <c r="BM292" s="1">
        <f ca="1">(AU292-BN291)*Surge_Predicted_Impact!$C$124</f>
        <v>1.6134485068043007E-7</v>
      </c>
      <c r="BN292" s="1">
        <f ca="1">BN291*(1-1/Surge_Predicted_Impact!$C$125)+BM292</f>
        <v>1.934357596614925E-5</v>
      </c>
      <c r="BO292" s="37">
        <f t="shared" ca="1" si="116"/>
        <v>5.6135848389312528E-5</v>
      </c>
      <c r="BP292" s="1">
        <f ca="1">(AX292-AY291)*Surge_Predicted_Impact!$C$124</f>
        <v>6.0828342299435701E-6</v>
      </c>
      <c r="BQ292" s="1">
        <f ca="1">BQ291*(1-1/Surge_Predicted_Impact!$C$125)+BP292</f>
        <v>6.0549820218433557E-4</v>
      </c>
      <c r="BR292" s="1">
        <f t="shared" ca="1" si="117"/>
        <v>1.2137816251786926E-3</v>
      </c>
      <c r="BS292" s="1">
        <f ca="1">(AP292-AQ291)*Surge_Predicted_Impact!$C$124</f>
        <v>0.26250000000000001</v>
      </c>
      <c r="BT292" s="1">
        <f ca="1">BT291*(1-1/Surge_Predicted_Impact!$C$125)+BS292</f>
        <v>3.6752236698303844</v>
      </c>
      <c r="BU292" s="1">
        <f t="shared" ca="1" si="118"/>
        <v>29.925223669830384</v>
      </c>
      <c r="BW292" s="1">
        <f>Surge_Predicted_Impact!$C$112</f>
        <v>0</v>
      </c>
      <c r="BX292" s="1">
        <f>Surge_Predicted_Impact!$C$113</f>
        <v>0</v>
      </c>
      <c r="BY292" s="152">
        <f>Surge_Predicted_Impact!$C$114</f>
        <v>0</v>
      </c>
      <c r="BZ292" s="152">
        <f>Surge_Predicted_Impact!$C$115</f>
        <v>0</v>
      </c>
      <c r="CA292" s="152">
        <f t="shared" si="119"/>
        <v>0</v>
      </c>
      <c r="CB292" s="1">
        <f>Surge_Predicted_Impact!$C$117</f>
        <v>0</v>
      </c>
      <c r="CC292" s="1">
        <f>Surge_Predicted_Impact!$C$118</f>
        <v>0</v>
      </c>
      <c r="CD292" s="1">
        <f>Surge_Predicted_Impact!$C$119</f>
        <v>0</v>
      </c>
      <c r="CE292" s="1">
        <f t="shared" si="120"/>
        <v>0</v>
      </c>
      <c r="CF292" s="152">
        <f>Surge_Predicted_Impact!$C$120</f>
        <v>0</v>
      </c>
      <c r="CH292" s="1">
        <f ca="1">D292*Surge_Predicted_Impact!$C$135</f>
        <v>0.13495307208769422</v>
      </c>
      <c r="CI292" s="18">
        <f ca="1">(C292-C291)*Surge_Predicted_Impact!$C$135</f>
        <v>1.2288954167161137E-3</v>
      </c>
      <c r="CJ292" s="18">
        <f ca="1">CJ291*(1- 1/Surge_Predicted_Impact!$C$137)+CI292</f>
        <v>3.1049504135387526E-2</v>
      </c>
      <c r="CK292" s="18">
        <f t="shared" ca="1" si="102"/>
        <v>2.9820608718671412E-2</v>
      </c>
      <c r="CL292" s="1">
        <f ca="1">CJ292*(1-Surge_Predicted_Impact!$C$136)</f>
        <v>2.6392078515079395E-2</v>
      </c>
      <c r="CM292" s="1">
        <f ca="1">CJ292*(1+Surge_Predicted_Impact!$C$136)</f>
        <v>3.570692975569565E-2</v>
      </c>
      <c r="CN292" s="1">
        <f ca="1">CI292/Surge_Predicted_Impact!$C$138</f>
        <v>2.4577908334322274E-4</v>
      </c>
      <c r="CO292" s="1">
        <f ca="1">CK292/Surge_Predicted_Impact!$C$140</f>
        <v>1.1928243487468566E-3</v>
      </c>
      <c r="CP292" s="1">
        <f t="shared" ca="1" si="103"/>
        <v>1.4386034320900793E-3</v>
      </c>
      <c r="CQ292" s="1">
        <f ca="1">CI292/(Surge_Predicted_Impact!$C$138 + Surge_Predicted_Impact!$C$139)</f>
        <v>2.0481590278601894E-4</v>
      </c>
      <c r="CR292" s="1">
        <f ca="1">CK292/(Surge_Predicted_Impact!$C$140 + Surge_Predicted_Impact!$C$141)</f>
        <v>1.1469464891796697E-3</v>
      </c>
      <c r="CS292" s="152">
        <f>Surge_Predicted_Impact!$C$151</f>
        <v>12000</v>
      </c>
      <c r="CT292" s="152"/>
      <c r="CU292" s="1">
        <f ca="1">Surge_Predicted_Impact!$C$146*(Calculation!E292-Calculation!H292)</f>
        <v>7.6122974746503223E-8</v>
      </c>
      <c r="CV292" s="1">
        <f ca="1">H291*1/Surge_Predicted_Impact!$C$60</f>
        <v>1.8617877329035942E-5</v>
      </c>
      <c r="CW292" s="1">
        <f ca="1">CV292*Surge_Predicted_Impact!$C$144+CU292</f>
        <v>1.0070168411983004E-6</v>
      </c>
      <c r="CX292" s="1">
        <f ca="1">CX291*(1-1/Surge_Predicted_Impact!$C$147)+CW291</f>
        <v>1.1102129898220169E-2</v>
      </c>
      <c r="CY292" s="1">
        <f ca="1">$CX292*(1-Surge_Predicted_Impact!$C$145)</f>
        <v>8.3265974236651271E-3</v>
      </c>
      <c r="CZ292" s="1">
        <f ca="1">$CX292*(1+Surge_Predicted_Impact!$C$145)</f>
        <v>1.3877662372775211E-2</v>
      </c>
      <c r="DA292" s="1">
        <f ca="1">CX292/Surge_Predicted_Impact!$C$148</f>
        <v>3.7007099660733896E-3</v>
      </c>
      <c r="DB292" s="152">
        <f>Surge_Predicted_Impact!$C$152</f>
        <v>0</v>
      </c>
    </row>
    <row r="293" spans="2:106" x14ac:dyDescent="0.25">
      <c r="B293" s="30">
        <f t="shared" si="104"/>
        <v>44182</v>
      </c>
      <c r="C293" s="18">
        <f ca="1">INDIRECT(_xlfn.CONCAT(EpidemiologicalModel_Selection!$C$2,"!",EpidemiologicalModel_Selection!$C$5,ROW()-1))</f>
        <v>73743.823932061787</v>
      </c>
      <c r="D293" s="18">
        <f ca="1">INDIRECT(_xlfn.CONCAT(EpidemiologicalModel_Selection!$C$2,"!",EpidemiologicalModel_Selection!$C$3,ROW()-1))</f>
        <v>1.2646517051811862E-2</v>
      </c>
      <c r="E293" s="37">
        <f ca="1">INDIRECT(_xlfn.CONCAT(EpidemiologicalModel_Selection!$C$2,"!",EpidemiologicalModel_Selection!$C$4,ROW()-1))</f>
        <v>1.151603581092786E-4</v>
      </c>
      <c r="F293" s="37">
        <f ca="1">E293*Surge_Predicted_Impact!$D$53</f>
        <v>9.7655983676668257E-6</v>
      </c>
      <c r="G293" s="6">
        <f t="shared" ca="1" si="105"/>
        <v>1.1444699471207309E-4</v>
      </c>
      <c r="H293" s="24">
        <f ca="1">H292*(1-1/Surge_Predicted_Impact!$C$60)+F293</f>
        <v>1.1444699471207309E-4</v>
      </c>
      <c r="I293" s="24">
        <f ca="1">(1-Surge_Predicted_Impact!$C$68)*Calculation!O292</f>
        <v>9.6711157359640519E-6</v>
      </c>
      <c r="J293" s="24">
        <f ca="1">I293+(J292*(1-1/Surge_Predicted_Impact!$C$63))</f>
        <v>1.1383450065373584E-4</v>
      </c>
      <c r="K293" s="24">
        <f ca="1">(1/Surge_Predicted_Impact!$C$62)*Calculation!L292</f>
        <v>4.5494648979424405E-6</v>
      </c>
      <c r="L293" s="24">
        <f ca="1">M293+L292*(1-1/Surge_Predicted_Impact!$C$62)</f>
        <v>5.1149653315215926E-5</v>
      </c>
      <c r="M293" s="1">
        <f ca="1">E293*Surge_Predicted_Impact!$D$55</f>
        <v>1.1055394378490756E-6</v>
      </c>
      <c r="N293" s="6">
        <f ca="1">N292*(1-1/Surge_Predicted_Impact!$C$64)+K293</f>
        <v>6.8935941638478173E-5</v>
      </c>
      <c r="O293" s="24">
        <f ca="1">N292*1/Surge_Predicted_Impact!$C$64</f>
        <v>9.1980681057908187E-6</v>
      </c>
      <c r="P293" s="1">
        <f ca="1">E293*Surge_Predicted_Impact!$D$54</f>
        <v>7.5545194919686753E-6</v>
      </c>
      <c r="Q293" s="1">
        <f ca="1">Q292*(1-1/Surge_Predicted_Impact!$C$61)+P293</f>
        <v>8.2961151860935897E-4</v>
      </c>
      <c r="R293" s="6">
        <f t="shared" ca="1" si="106"/>
        <v>9.9459567257831078E-4</v>
      </c>
      <c r="S293" s="1">
        <f ca="1">E293*Surge_Predicted_Impact!$D$56</f>
        <v>5.5276971892453784E-9</v>
      </c>
      <c r="T293" s="6">
        <f ca="1">T292*(1-1/Surge_Predicted_Impact!$C$65)+S293</f>
        <v>1.3966155472825859E-7</v>
      </c>
      <c r="U293" s="1">
        <f ca="1">E293*Surge_Predicted_Impact!$D$57</f>
        <v>8.8443155027926057E-9</v>
      </c>
      <c r="V293" s="6">
        <f ca="1">U292*(1-1/Surge_Predicted_Impact!$C$66)+U293</f>
        <v>8.8443155027926057E-9</v>
      </c>
      <c r="W293" s="5">
        <f>Surge_Predicted_Impact!$C$72</f>
        <v>0</v>
      </c>
      <c r="X293" s="160">
        <f>Surge_Predicted_Impact!$C$73</f>
        <v>0</v>
      </c>
      <c r="Y293" s="5">
        <f>Surge_Predicted_Impact!$C$74</f>
        <v>0</v>
      </c>
      <c r="Z293" s="5">
        <f>Surge_Predicted_Impact!$C$75</f>
        <v>0</v>
      </c>
      <c r="AA293" s="5">
        <f>Surge_Predicted_Impact!$C$76</f>
        <v>0</v>
      </c>
      <c r="AC293" s="18">
        <f ca="1">_xlfn.CEILING.MATH(G293/Surge_Predicted_Impact!$C$92)*(24/Surge_Predicted_Impact!$C$89)*(7/Surge_Predicted_Impact!$C$90)</f>
        <v>5.25</v>
      </c>
      <c r="AD293" s="18">
        <f ca="1">_xlfn.CEILING.MATH(R293/Surge_Predicted_Impact!$C$93)*(24/Surge_Predicted_Impact!$C$89)*(7/Surge_Predicted_Impact!$C$90)</f>
        <v>5.25</v>
      </c>
      <c r="AE293" s="1">
        <f t="shared" ca="1" si="107"/>
        <v>10.5</v>
      </c>
      <c r="AF293" s="1">
        <f ca="1">_xlfn.CEILING.MATH(N293/Surge_Predicted_Impact!$C$94)*24/Surge_Predicted_Impact!$C$89*7/Surge_Predicted_Impact!$C$90</f>
        <v>5.25</v>
      </c>
      <c r="AG293" s="1">
        <f ca="1">_xlfn.CEILING.MATH(T293/Surge_Predicted_Impact!$C$95)*24/Surge_Predicted_Impact!$C$89*7/Surge_Predicted_Impact!$C$90</f>
        <v>5.25</v>
      </c>
      <c r="AH293" s="1">
        <f ca="1">_xlfn.CEILING.MATH(V293/Surge_Predicted_Impact!$C$96)*24/Surge_Predicted_Impact!$C$89*7/Surge_Predicted_Impact!$C$90</f>
        <v>5.25</v>
      </c>
      <c r="AI293" s="18">
        <f t="shared" ca="1" si="108"/>
        <v>26.25</v>
      </c>
      <c r="AJ293" s="41"/>
      <c r="AK293" s="23">
        <f ca="1">_xlfn.CEILING.MATH(G293/Surge_Predicted_Impact!$C$103)*24/Surge_Predicted_Impact!$C$100*7/Surge_Predicted_Impact!$C$101</f>
        <v>5.25</v>
      </c>
      <c r="AL293" s="23">
        <f ca="1">_xlfn.CEILING.MATH(R293/Surge_Predicted_Impact!$C$104)*24/Surge_Predicted_Impact!$C$100*7/Surge_Predicted_Impact!$C$101</f>
        <v>5.25</v>
      </c>
      <c r="AM293" s="23">
        <f ca="1">_xlfn.CEILING.MATH(N293/Surge_Predicted_Impact!$C$105)*24/Surge_Predicted_Impact!$C$100*7/Surge_Predicted_Impact!$C$101</f>
        <v>5.25</v>
      </c>
      <c r="AN293" s="23">
        <f ca="1">_xlfn.CEILING.MATH(T293/Surge_Predicted_Impact!$C$106)*24/Surge_Predicted_Impact!$C$100*7/Surge_Predicted_Impact!$C$101</f>
        <v>5.25</v>
      </c>
      <c r="AO293" s="23">
        <f ca="1">_xlfn.CEILING.MATH(V293/Surge_Predicted_Impact!$C$107)*24/Surge_Predicted_Impact!$C$100*7/Surge_Predicted_Impact!$C$101</f>
        <v>5.25</v>
      </c>
      <c r="AP293" s="1">
        <f t="shared" ca="1" si="109"/>
        <v>26.25</v>
      </c>
      <c r="AQ293" s="3"/>
      <c r="AR293" s="38">
        <f ca="1">G293/Surge_Predicted_Impact!$C$81</f>
        <v>3.8148998237357698E-5</v>
      </c>
      <c r="AS293" s="38">
        <f ca="1">$R293/Surge_Predicted_Impact!$C$82</f>
        <v>4.9729783628915539E-4</v>
      </c>
      <c r="AT293" s="38">
        <f t="shared" ca="1" si="110"/>
        <v>5.3544683452651308E-4</v>
      </c>
      <c r="AU293" s="38">
        <f ca="1">N293/Surge_Predicted_Impact!$C$83</f>
        <v>3.4467970819239086E-5</v>
      </c>
      <c r="AV293" s="38">
        <f ca="1">T293/Surge_Predicted_Impact!$C$84</f>
        <v>6.9830777364129296E-8</v>
      </c>
      <c r="AW293" s="38">
        <f ca="1">V293/Surge_Predicted_Impact!$C$85</f>
        <v>2.2110788756981514E-9</v>
      </c>
      <c r="AX293" s="38">
        <f t="shared" ca="1" si="111"/>
        <v>5.6998684720199202E-4</v>
      </c>
      <c r="AZ293" s="1">
        <f ca="1">(AE293-BA292)*Surge_Predicted_Impact!$C$124</f>
        <v>9.2104539895302179E-2</v>
      </c>
      <c r="BA293" s="1">
        <f ca="1">BA292*(1-1/Surge_Predicted_Impact!$C$125)+AZ293</f>
        <v>1.2895401210458148</v>
      </c>
      <c r="BB293" s="37">
        <f t="shared" ca="1" si="112"/>
        <v>11.789540121045814</v>
      </c>
      <c r="BC293" s="1">
        <f ca="1">(AF293-BD292)*Surge_Predicted_Impact!$C$124</f>
        <v>4.605251562752196E-2</v>
      </c>
      <c r="BD293" s="1">
        <f ca="1">BD292*(1-1/Surge_Predicted_Impact!$C$125)+BC293</f>
        <v>0.64474749307191104</v>
      </c>
      <c r="BE293" s="37">
        <f t="shared" ca="1" si="113"/>
        <v>5.894747493071911</v>
      </c>
      <c r="BF293" s="1">
        <f ca="1">(AI293-BG292)*Surge_Predicted_Impact!$C$124</f>
        <v>0.23026231867300159</v>
      </c>
      <c r="BG293" s="1">
        <f ca="1">BG292*(1-1/Surge_Predicted_Impact!$C$125)+BF293</f>
        <v>3.2237612990371396</v>
      </c>
      <c r="BH293" s="37">
        <f t="shared" ca="1" si="114"/>
        <v>29.47376129903714</v>
      </c>
      <c r="BJ293" s="1">
        <f ca="1">(AT293-BK292)*Surge_Predicted_Impact!$C$124</f>
        <v>2.4665073170173915E-6</v>
      </c>
      <c r="BK293" s="1">
        <f ca="1">BK292*(1-1/Surge_Predicted_Impact!$C$125)+BJ293</f>
        <v>2.7063431708287895E-4</v>
      </c>
      <c r="BL293" s="37">
        <f t="shared" ca="1" si="115"/>
        <v>8.0608115160939208E-4</v>
      </c>
      <c r="BM293" s="1">
        <f ca="1">(AU293-BN292)*Surge_Predicted_Impact!$C$124</f>
        <v>1.5124394853089836E-7</v>
      </c>
      <c r="BN293" s="1">
        <f ca="1">BN292*(1-1/Surge_Predicted_Impact!$C$125)+BM293</f>
        <v>1.8113135917098063E-5</v>
      </c>
      <c r="BO293" s="37">
        <f t="shared" ca="1" si="116"/>
        <v>5.2581106736337152E-5</v>
      </c>
      <c r="BP293" s="1">
        <f ca="1">(AX293-AY292)*Surge_Predicted_Impact!$C$124</f>
        <v>5.6998684720199199E-6</v>
      </c>
      <c r="BQ293" s="1">
        <f ca="1">BQ292*(1-1/Surge_Predicted_Impact!$C$125)+BP293</f>
        <v>5.6794819907176014E-4</v>
      </c>
      <c r="BR293" s="1">
        <f t="shared" ca="1" si="117"/>
        <v>1.1379350462737523E-3</v>
      </c>
      <c r="BS293" s="1">
        <f ca="1">(AP293-AQ292)*Surge_Predicted_Impact!$C$124</f>
        <v>0.26250000000000001</v>
      </c>
      <c r="BT293" s="1">
        <f ca="1">BT292*(1-1/Surge_Predicted_Impact!$C$125)+BS293</f>
        <v>3.6752076934139288</v>
      </c>
      <c r="BU293" s="1">
        <f t="shared" ca="1" si="118"/>
        <v>29.925207693413928</v>
      </c>
      <c r="BW293" s="1">
        <f>Surge_Predicted_Impact!$C$112</f>
        <v>0</v>
      </c>
      <c r="BX293" s="1">
        <f>Surge_Predicted_Impact!$C$113</f>
        <v>0</v>
      </c>
      <c r="BY293" s="152">
        <f>Surge_Predicted_Impact!$C$114</f>
        <v>0</v>
      </c>
      <c r="BZ293" s="152">
        <f>Surge_Predicted_Impact!$C$115</f>
        <v>0</v>
      </c>
      <c r="CA293" s="152">
        <f t="shared" si="119"/>
        <v>0</v>
      </c>
      <c r="CB293" s="1">
        <f>Surge_Predicted_Impact!$C$117</f>
        <v>0</v>
      </c>
      <c r="CC293" s="1">
        <f>Surge_Predicted_Impact!$C$118</f>
        <v>0</v>
      </c>
      <c r="CD293" s="1">
        <f>Surge_Predicted_Impact!$C$119</f>
        <v>0</v>
      </c>
      <c r="CE293" s="1">
        <f t="shared" si="120"/>
        <v>0</v>
      </c>
      <c r="CF293" s="152">
        <f>Surge_Predicted_Impact!$C$120</f>
        <v>0</v>
      </c>
      <c r="CH293" s="1">
        <f ca="1">D293*Surge_Predicted_Impact!$C$135</f>
        <v>0.12646517051811862</v>
      </c>
      <c r="CI293" s="18">
        <f ca="1">(C293-C292)*Surge_Predicted_Impact!$C$135</f>
        <v>1.1516035010572523E-3</v>
      </c>
      <c r="CJ293" s="18">
        <f ca="1">CJ292*(1- 1/Surge_Predicted_Impact!$C$137)+CI293</f>
        <v>2.9096157222906028E-2</v>
      </c>
      <c r="CK293" s="18">
        <f t="shared" ca="1" si="102"/>
        <v>2.7944553721848776E-2</v>
      </c>
      <c r="CL293" s="1">
        <f ca="1">CJ293*(1-Surge_Predicted_Impact!$C$136)</f>
        <v>2.4731733639470121E-2</v>
      </c>
      <c r="CM293" s="1">
        <f ca="1">CJ293*(1+Surge_Predicted_Impact!$C$136)</f>
        <v>3.3460580806341927E-2</v>
      </c>
      <c r="CN293" s="1">
        <f ca="1">CI293/Surge_Predicted_Impact!$C$138</f>
        <v>2.3032070021145046E-4</v>
      </c>
      <c r="CO293" s="1">
        <f ca="1">CK293/Surge_Predicted_Impact!$C$140</f>
        <v>1.117782148873951E-3</v>
      </c>
      <c r="CP293" s="1">
        <f t="shared" ca="1" si="103"/>
        <v>1.3481028490854015E-3</v>
      </c>
      <c r="CQ293" s="1">
        <f ca="1">CI293/(Surge_Predicted_Impact!$C$138 + Surge_Predicted_Impact!$C$139)</f>
        <v>1.9193391684287539E-4</v>
      </c>
      <c r="CR293" s="1">
        <f ca="1">CK293/(Surge_Predicted_Impact!$C$140 + Surge_Predicted_Impact!$C$141)</f>
        <v>1.0747905277634145E-3</v>
      </c>
      <c r="CS293" s="152">
        <f>Surge_Predicted_Impact!$C$151</f>
        <v>12000</v>
      </c>
      <c r="CT293" s="152"/>
      <c r="CU293" s="1">
        <f ca="1">Surge_Predicted_Impact!$C$146*(Calculation!E293-Calculation!H293)</f>
        <v>7.1336339720550702E-8</v>
      </c>
      <c r="CV293" s="1">
        <f ca="1">H292*1/Surge_Predicted_Impact!$C$60</f>
        <v>1.7446899390734375E-5</v>
      </c>
      <c r="CW293" s="1">
        <f ca="1">CV293*Surge_Predicted_Impact!$C$144+CU293</f>
        <v>9.4368130925726945E-7</v>
      </c>
      <c r="CX293" s="1">
        <f ca="1">CX292*(1-1/Surge_Predicted_Impact!$C$147)+CW292</f>
        <v>1.0548030420150357E-2</v>
      </c>
      <c r="CY293" s="1">
        <f ca="1">$CX293*(1-Surge_Predicted_Impact!$C$145)</f>
        <v>7.9110228151127674E-3</v>
      </c>
      <c r="CZ293" s="1">
        <f ca="1">$CX293*(1+Surge_Predicted_Impact!$C$145)</f>
        <v>1.3185038025187947E-2</v>
      </c>
      <c r="DA293" s="1">
        <f ca="1">CX293/Surge_Predicted_Impact!$C$148</f>
        <v>3.516010140050119E-3</v>
      </c>
      <c r="DB293" s="152">
        <f>Surge_Predicted_Impact!$C$152</f>
        <v>0</v>
      </c>
    </row>
    <row r="294" spans="2:106" x14ac:dyDescent="0.25">
      <c r="B294" s="30">
        <f t="shared" si="104"/>
        <v>44183</v>
      </c>
      <c r="C294" s="18">
        <f ca="1">INDIRECT(_xlfn.CONCAT(EpidemiologicalModel_Selection!$C$2,"!",EpidemiologicalModel_Selection!$C$5,ROW()-1))</f>
        <v>73743.82403997911</v>
      </c>
      <c r="D294" s="18">
        <f ca="1">INDIRECT(_xlfn.CONCAT(EpidemiologicalModel_Selection!$C$2,"!",EpidemiologicalModel_Selection!$C$3,ROW()-1))</f>
        <v>1.1851111723944315E-2</v>
      </c>
      <c r="E294" s="37">
        <f ca="1">INDIRECT(_xlfn.CONCAT(EpidemiologicalModel_Selection!$C$2,"!",EpidemiologicalModel_Selection!$C$4,ROW()-1))</f>
        <v>1.0791731874633115E-4</v>
      </c>
      <c r="F294" s="37">
        <f ca="1">E294*Surge_Predicted_Impact!$D$53</f>
        <v>9.1513886296888812E-6</v>
      </c>
      <c r="G294" s="6">
        <f t="shared" ca="1" si="105"/>
        <v>1.0724881266860868E-4</v>
      </c>
      <c r="H294" s="24">
        <f ca="1">H293*(1-1/Surge_Predicted_Impact!$C$60)+F294</f>
        <v>1.0724881266860868E-4</v>
      </c>
      <c r="I294" s="24">
        <f ca="1">(1-Surge_Predicted_Impact!$C$68)*Calculation!O293</f>
        <v>9.0600970842039569E-6</v>
      </c>
      <c r="J294" s="24">
        <f ca="1">I294+(J293*(1-1/Surge_Predicted_Impact!$C$63))</f>
        <v>1.0663252621597755E-4</v>
      </c>
      <c r="K294" s="24">
        <f ca="1">(1/Surge_Predicted_Impact!$C$62)*Calculation!L293</f>
        <v>4.2624711096013269E-6</v>
      </c>
      <c r="L294" s="24">
        <f ca="1">M294+L293*(1-1/Surge_Predicted_Impact!$C$62)</f>
        <v>4.7923188465579374E-5</v>
      </c>
      <c r="M294" s="1">
        <f ca="1">E294*Surge_Predicted_Impact!$D$55</f>
        <v>1.0360062599647801E-6</v>
      </c>
      <c r="N294" s="6">
        <f ca="1">N293*(1-1/Surge_Predicted_Impact!$C$64)+K294</f>
        <v>6.4581420043269722E-5</v>
      </c>
      <c r="O294" s="24">
        <f ca="1">N293*1/Surge_Predicted_Impact!$C$64</f>
        <v>8.6169927048097716E-6</v>
      </c>
      <c r="P294" s="1">
        <f ca="1">E294*Surge_Predicted_Impact!$D$54</f>
        <v>7.0793761097593218E-6</v>
      </c>
      <c r="Q294" s="1">
        <f ca="1">Q293*(1-1/Surge_Predicted_Impact!$C$61)+P294</f>
        <v>7.7743292910416415E-4</v>
      </c>
      <c r="R294" s="6">
        <f t="shared" ca="1" si="106"/>
        <v>9.3198864378572104E-4</v>
      </c>
      <c r="S294" s="1">
        <f ca="1">E294*Surge_Predicted_Impact!$D$56</f>
        <v>5.1800312998238998E-9</v>
      </c>
      <c r="T294" s="6">
        <f ca="1">T293*(1-1/Surge_Predicted_Impact!$C$65)+S294</f>
        <v>1.3087543055525666E-7</v>
      </c>
      <c r="U294" s="1">
        <f ca="1">E294*Surge_Predicted_Impact!$D$57</f>
        <v>8.28805007971824E-9</v>
      </c>
      <c r="V294" s="6">
        <f ca="1">U293*(1-1/Surge_Predicted_Impact!$C$66)+U294</f>
        <v>8.28805007971824E-9</v>
      </c>
      <c r="W294" s="5">
        <f>Surge_Predicted_Impact!$C$72</f>
        <v>0</v>
      </c>
      <c r="X294" s="160">
        <f>Surge_Predicted_Impact!$C$73</f>
        <v>0</v>
      </c>
      <c r="Y294" s="5">
        <f>Surge_Predicted_Impact!$C$74</f>
        <v>0</v>
      </c>
      <c r="Z294" s="5">
        <f>Surge_Predicted_Impact!$C$75</f>
        <v>0</v>
      </c>
      <c r="AA294" s="5">
        <f>Surge_Predicted_Impact!$C$76</f>
        <v>0</v>
      </c>
      <c r="AC294" s="18">
        <f ca="1">_xlfn.CEILING.MATH(G294/Surge_Predicted_Impact!$C$92)*(24/Surge_Predicted_Impact!$C$89)*(7/Surge_Predicted_Impact!$C$90)</f>
        <v>5.25</v>
      </c>
      <c r="AD294" s="18">
        <f ca="1">_xlfn.CEILING.MATH(R294/Surge_Predicted_Impact!$C$93)*(24/Surge_Predicted_Impact!$C$89)*(7/Surge_Predicted_Impact!$C$90)</f>
        <v>5.25</v>
      </c>
      <c r="AE294" s="1">
        <f t="shared" ca="1" si="107"/>
        <v>10.5</v>
      </c>
      <c r="AF294" s="1">
        <f ca="1">_xlfn.CEILING.MATH(N294/Surge_Predicted_Impact!$C$94)*24/Surge_Predicted_Impact!$C$89*7/Surge_Predicted_Impact!$C$90</f>
        <v>5.25</v>
      </c>
      <c r="AG294" s="1">
        <f ca="1">_xlfn.CEILING.MATH(T294/Surge_Predicted_Impact!$C$95)*24/Surge_Predicted_Impact!$C$89*7/Surge_Predicted_Impact!$C$90</f>
        <v>5.25</v>
      </c>
      <c r="AH294" s="1">
        <f ca="1">_xlfn.CEILING.MATH(V294/Surge_Predicted_Impact!$C$96)*24/Surge_Predicted_Impact!$C$89*7/Surge_Predicted_Impact!$C$90</f>
        <v>5.25</v>
      </c>
      <c r="AI294" s="18">
        <f t="shared" ca="1" si="108"/>
        <v>26.25</v>
      </c>
      <c r="AJ294" s="41"/>
      <c r="AK294" s="23">
        <f ca="1">_xlfn.CEILING.MATH(G294/Surge_Predicted_Impact!$C$103)*24/Surge_Predicted_Impact!$C$100*7/Surge_Predicted_Impact!$C$101</f>
        <v>5.25</v>
      </c>
      <c r="AL294" s="23">
        <f ca="1">_xlfn.CEILING.MATH(R294/Surge_Predicted_Impact!$C$104)*24/Surge_Predicted_Impact!$C$100*7/Surge_Predicted_Impact!$C$101</f>
        <v>5.25</v>
      </c>
      <c r="AM294" s="23">
        <f ca="1">_xlfn.CEILING.MATH(N294/Surge_Predicted_Impact!$C$105)*24/Surge_Predicted_Impact!$C$100*7/Surge_Predicted_Impact!$C$101</f>
        <v>5.25</v>
      </c>
      <c r="AN294" s="23">
        <f ca="1">_xlfn.CEILING.MATH(T294/Surge_Predicted_Impact!$C$106)*24/Surge_Predicted_Impact!$C$100*7/Surge_Predicted_Impact!$C$101</f>
        <v>5.25</v>
      </c>
      <c r="AO294" s="23">
        <f ca="1">_xlfn.CEILING.MATH(V294/Surge_Predicted_Impact!$C$107)*24/Surge_Predicted_Impact!$C$100*7/Surge_Predicted_Impact!$C$101</f>
        <v>5.25</v>
      </c>
      <c r="AP294" s="1">
        <f t="shared" ca="1" si="109"/>
        <v>26.25</v>
      </c>
      <c r="AQ294" s="3"/>
      <c r="AR294" s="38">
        <f ca="1">G294/Surge_Predicted_Impact!$C$81</f>
        <v>3.5749604222869559E-5</v>
      </c>
      <c r="AS294" s="38">
        <f ca="1">$R294/Surge_Predicted_Impact!$C$82</f>
        <v>4.6599432189286052E-4</v>
      </c>
      <c r="AT294" s="38">
        <f t="shared" ca="1" si="110"/>
        <v>5.0174392611573014E-4</v>
      </c>
      <c r="AU294" s="38">
        <f ca="1">N294/Surge_Predicted_Impact!$C$83</f>
        <v>3.2290710021634861E-5</v>
      </c>
      <c r="AV294" s="38">
        <f ca="1">T294/Surge_Predicted_Impact!$C$84</f>
        <v>6.5437715277628328E-8</v>
      </c>
      <c r="AW294" s="38">
        <f ca="1">V294/Surge_Predicted_Impact!$C$85</f>
        <v>2.07201251992956E-9</v>
      </c>
      <c r="AX294" s="38">
        <f t="shared" ca="1" si="111"/>
        <v>5.3410214586516245E-4</v>
      </c>
      <c r="AZ294" s="1">
        <f ca="1">(AE294-BA293)*Surge_Predicted_Impact!$C$124</f>
        <v>9.2104598789541858E-2</v>
      </c>
      <c r="BA294" s="1">
        <f ca="1">BA293*(1-1/Surge_Predicted_Impact!$C$125)+AZ294</f>
        <v>1.2895347111892272</v>
      </c>
      <c r="BB294" s="37">
        <f t="shared" ca="1" si="112"/>
        <v>11.789534711189226</v>
      </c>
      <c r="BC294" s="1">
        <f ca="1">(AF294-BD293)*Surge_Predicted_Impact!$C$124</f>
        <v>4.605252506928089E-2</v>
      </c>
      <c r="BD294" s="1">
        <f ca="1">BD293*(1-1/Surge_Predicted_Impact!$C$125)+BC294</f>
        <v>0.64474662577891262</v>
      </c>
      <c r="BE294" s="37">
        <f t="shared" ca="1" si="113"/>
        <v>5.8947466257789127</v>
      </c>
      <c r="BF294" s="1">
        <f ca="1">(AI294-BG293)*Surge_Predicted_Impact!$C$124</f>
        <v>0.23026238700962862</v>
      </c>
      <c r="BG294" s="1">
        <f ca="1">BG293*(1-1/Surge_Predicted_Impact!$C$125)+BF294</f>
        <v>3.2237550218298296</v>
      </c>
      <c r="BH294" s="37">
        <f t="shared" ca="1" si="114"/>
        <v>29.473755021829831</v>
      </c>
      <c r="BJ294" s="1">
        <f ca="1">(AT294-BK293)*Surge_Predicted_Impact!$C$124</f>
        <v>2.3110960903285118E-6</v>
      </c>
      <c r="BK294" s="1">
        <f ca="1">BK293*(1-1/Surge_Predicted_Impact!$C$125)+BJ294</f>
        <v>2.5361439052443044E-4</v>
      </c>
      <c r="BL294" s="37">
        <f t="shared" ca="1" si="115"/>
        <v>7.5535831664016052E-4</v>
      </c>
      <c r="BM294" s="1">
        <f ca="1">(AU294-BN293)*Surge_Predicted_Impact!$C$124</f>
        <v>1.4177574104536798E-7</v>
      </c>
      <c r="BN294" s="1">
        <f ca="1">BN293*(1-1/Surge_Predicted_Impact!$C$125)+BM294</f>
        <v>1.696111623549357E-5</v>
      </c>
      <c r="BO294" s="37">
        <f t="shared" ca="1" si="116"/>
        <v>4.9251826257128431E-5</v>
      </c>
      <c r="BP294" s="1">
        <f ca="1">(AX294-AY293)*Surge_Predicted_Impact!$C$124</f>
        <v>5.3410214586516249E-6</v>
      </c>
      <c r="BQ294" s="1">
        <f ca="1">BQ293*(1-1/Surge_Predicted_Impact!$C$125)+BP294</f>
        <v>5.3272149202528607E-4</v>
      </c>
      <c r="BR294" s="1">
        <f t="shared" ca="1" si="117"/>
        <v>1.0668236378904485E-3</v>
      </c>
      <c r="BS294" s="1">
        <f ca="1">(AP294-AQ293)*Surge_Predicted_Impact!$C$124</f>
        <v>0.26250000000000001</v>
      </c>
      <c r="BT294" s="1">
        <f ca="1">BT293*(1-1/Surge_Predicted_Impact!$C$125)+BS294</f>
        <v>3.6751928581700772</v>
      </c>
      <c r="BU294" s="1">
        <f t="shared" ca="1" si="118"/>
        <v>29.925192858170078</v>
      </c>
      <c r="BW294" s="1">
        <f>Surge_Predicted_Impact!$C$112</f>
        <v>0</v>
      </c>
      <c r="BX294" s="1">
        <f>Surge_Predicted_Impact!$C$113</f>
        <v>0</v>
      </c>
      <c r="BY294" s="152">
        <f>Surge_Predicted_Impact!$C$114</f>
        <v>0</v>
      </c>
      <c r="BZ294" s="152">
        <f>Surge_Predicted_Impact!$C$115</f>
        <v>0</v>
      </c>
      <c r="CA294" s="152">
        <f t="shared" si="119"/>
        <v>0</v>
      </c>
      <c r="CB294" s="1">
        <f>Surge_Predicted_Impact!$C$117</f>
        <v>0</v>
      </c>
      <c r="CC294" s="1">
        <f>Surge_Predicted_Impact!$C$118</f>
        <v>0</v>
      </c>
      <c r="CD294" s="1">
        <f>Surge_Predicted_Impact!$C$119</f>
        <v>0</v>
      </c>
      <c r="CE294" s="1">
        <f t="shared" si="120"/>
        <v>0</v>
      </c>
      <c r="CF294" s="152">
        <f>Surge_Predicted_Impact!$C$120</f>
        <v>0</v>
      </c>
      <c r="CH294" s="1">
        <f ca="1">D294*Surge_Predicted_Impact!$C$135</f>
        <v>0.11851111723944316</v>
      </c>
      <c r="CI294" s="18">
        <f ca="1">(C294-C293)*Surge_Predicted_Impact!$C$135</f>
        <v>1.079173234757036E-3</v>
      </c>
      <c r="CJ294" s="18">
        <f ca="1">CJ293*(1- 1/Surge_Predicted_Impact!$C$137)+CI294</f>
        <v>2.7265714735372461E-2</v>
      </c>
      <c r="CK294" s="18">
        <f t="shared" ca="1" si="102"/>
        <v>2.6186541500615425E-2</v>
      </c>
      <c r="CL294" s="1">
        <f ca="1">CJ294*(1-Surge_Predicted_Impact!$C$136)</f>
        <v>2.3175857525066592E-2</v>
      </c>
      <c r="CM294" s="1">
        <f ca="1">CJ294*(1+Surge_Predicted_Impact!$C$136)</f>
        <v>3.1355571945678326E-2</v>
      </c>
      <c r="CN294" s="1">
        <f ca="1">CI294/Surge_Predicted_Impact!$C$138</f>
        <v>2.1583464695140719E-4</v>
      </c>
      <c r="CO294" s="1">
        <f ca="1">CK294/Surge_Predicted_Impact!$C$140</f>
        <v>1.047461660024617E-3</v>
      </c>
      <c r="CP294" s="1">
        <f t="shared" ca="1" si="103"/>
        <v>1.2632963069760242E-3</v>
      </c>
      <c r="CQ294" s="1">
        <f ca="1">CI294/(Surge_Predicted_Impact!$C$138 + Surge_Predicted_Impact!$C$139)</f>
        <v>1.7986220579283932E-4</v>
      </c>
      <c r="CR294" s="1">
        <f ca="1">CK294/(Surge_Predicted_Impact!$C$140 + Surge_Predicted_Impact!$C$141)</f>
        <v>1.0071746731005933E-3</v>
      </c>
      <c r="CS294" s="152">
        <f>Surge_Predicted_Impact!$C$151</f>
        <v>12000</v>
      </c>
      <c r="CT294" s="152"/>
      <c r="CU294" s="1">
        <f ca="1">Surge_Predicted_Impact!$C$146*(Calculation!E294-Calculation!H294)</f>
        <v>6.6850607772246778E-8</v>
      </c>
      <c r="CV294" s="1">
        <f ca="1">H293*1/Surge_Predicted_Impact!$C$60</f>
        <v>1.63495706731533E-5</v>
      </c>
      <c r="CW294" s="1">
        <f ca="1">CV294*Surge_Predicted_Impact!$C$144+CU294</f>
        <v>8.8432914142991177E-7</v>
      </c>
      <c r="CX294" s="1">
        <f ca="1">CX293*(1-1/Surge_Predicted_Impact!$C$147)+CW293</f>
        <v>1.0021572580452096E-2</v>
      </c>
      <c r="CY294" s="1">
        <f ca="1">$CX294*(1-Surge_Predicted_Impact!$C$145)</f>
        <v>7.5161794353390717E-3</v>
      </c>
      <c r="CZ294" s="1">
        <f ca="1">$CX294*(1+Surge_Predicted_Impact!$C$145)</f>
        <v>1.2526965725565119E-2</v>
      </c>
      <c r="DA294" s="1">
        <f ca="1">CX294/Surge_Predicted_Impact!$C$148</f>
        <v>3.3405241934840318E-3</v>
      </c>
      <c r="DB294" s="152">
        <f>Surge_Predicted_Impact!$C$152</f>
        <v>0</v>
      </c>
    </row>
    <row r="295" spans="2:106" x14ac:dyDescent="0.25">
      <c r="B295" s="30">
        <f t="shared" si="104"/>
        <v>44184</v>
      </c>
      <c r="C295" s="18">
        <f ca="1">INDIRECT(_xlfn.CONCAT(EpidemiologicalModel_Selection!$C$2,"!",EpidemiologicalModel_Selection!$C$5,ROW()-1))</f>
        <v>73743.82414110894</v>
      </c>
      <c r="D295" s="18">
        <f ca="1">INDIRECT(_xlfn.CONCAT(EpidemiologicalModel_Selection!$C$2,"!",EpidemiologicalModel_Selection!$C$3,ROW()-1))</f>
        <v>1.1105733576069553E-2</v>
      </c>
      <c r="E295" s="37">
        <f ca="1">INDIRECT(_xlfn.CONCAT(EpidemiologicalModel_Selection!$C$2,"!",EpidemiologicalModel_Selection!$C$4,ROW()-1))</f>
        <v>1.0112983254657592E-4</v>
      </c>
      <c r="F295" s="37">
        <f ca="1">E295*Surge_Predicted_Impact!$D$53</f>
        <v>8.5758097999496381E-6</v>
      </c>
      <c r="G295" s="6">
        <f t="shared" ca="1" si="105"/>
        <v>1.0050336351589994E-4</v>
      </c>
      <c r="H295" s="24">
        <f ca="1">H294*(1-1/Surge_Predicted_Impact!$C$60)+F295</f>
        <v>1.0050336351589994E-4</v>
      </c>
      <c r="I295" s="24">
        <f ca="1">(1-Surge_Predicted_Impact!$C$68)*Calculation!O294</f>
        <v>8.4877378142376252E-6</v>
      </c>
      <c r="J295" s="24">
        <f ca="1">I295+(J294*(1-1/Surge_Predicted_Impact!$C$63))</f>
        <v>9.9887045999361249E-5</v>
      </c>
      <c r="K295" s="24">
        <f ca="1">(1/Surge_Predicted_Impact!$C$62)*Calculation!L294</f>
        <v>3.9935990387982806E-6</v>
      </c>
      <c r="L295" s="24">
        <f ca="1">M295+L294*(1-1/Surge_Predicted_Impact!$C$62)</f>
        <v>4.490043581922822E-5</v>
      </c>
      <c r="M295" s="1">
        <f ca="1">E295*Surge_Predicted_Impact!$D$55</f>
        <v>9.7084639244712988E-7</v>
      </c>
      <c r="N295" s="6">
        <f ca="1">N294*(1-1/Surge_Predicted_Impact!$C$64)+K295</f>
        <v>6.0502341576659289E-5</v>
      </c>
      <c r="O295" s="24">
        <f ca="1">N294*1/Surge_Predicted_Impact!$C$64</f>
        <v>8.0726775054087153E-6</v>
      </c>
      <c r="P295" s="1">
        <f ca="1">E295*Surge_Predicted_Impact!$D$54</f>
        <v>6.63411701505538E-6</v>
      </c>
      <c r="Q295" s="1">
        <f ca="1">Q294*(1-1/Surge_Predicted_Impact!$C$61)+P295</f>
        <v>7.2853612261177924E-4</v>
      </c>
      <c r="R295" s="6">
        <f t="shared" ca="1" si="106"/>
        <v>8.7332360443036867E-4</v>
      </c>
      <c r="S295" s="1">
        <f ca="1">E295*Surge_Predicted_Impact!$D$56</f>
        <v>4.8542319622356493E-9</v>
      </c>
      <c r="T295" s="6">
        <f ca="1">T294*(1-1/Surge_Predicted_Impact!$C$65)+S295</f>
        <v>1.2264211946196664E-7</v>
      </c>
      <c r="U295" s="1">
        <f ca="1">E295*Surge_Predicted_Impact!$D$57</f>
        <v>7.7667711395770396E-9</v>
      </c>
      <c r="V295" s="6">
        <f ca="1">U294*(1-1/Surge_Predicted_Impact!$C$66)+U295</f>
        <v>7.7667711395770396E-9</v>
      </c>
      <c r="W295" s="5">
        <f>Surge_Predicted_Impact!$C$72</f>
        <v>0</v>
      </c>
      <c r="X295" s="160">
        <f>Surge_Predicted_Impact!$C$73</f>
        <v>0</v>
      </c>
      <c r="Y295" s="5">
        <f>Surge_Predicted_Impact!$C$74</f>
        <v>0</v>
      </c>
      <c r="Z295" s="5">
        <f>Surge_Predicted_Impact!$C$75</f>
        <v>0</v>
      </c>
      <c r="AA295" s="5">
        <f>Surge_Predicted_Impact!$C$76</f>
        <v>0</v>
      </c>
      <c r="AC295" s="18">
        <f ca="1">_xlfn.CEILING.MATH(G295/Surge_Predicted_Impact!$C$92)*(24/Surge_Predicted_Impact!$C$89)*(7/Surge_Predicted_Impact!$C$90)</f>
        <v>5.25</v>
      </c>
      <c r="AD295" s="18">
        <f ca="1">_xlfn.CEILING.MATH(R295/Surge_Predicted_Impact!$C$93)*(24/Surge_Predicted_Impact!$C$89)*(7/Surge_Predicted_Impact!$C$90)</f>
        <v>5.25</v>
      </c>
      <c r="AE295" s="1">
        <f t="shared" ca="1" si="107"/>
        <v>10.5</v>
      </c>
      <c r="AF295" s="1">
        <f ca="1">_xlfn.CEILING.MATH(N295/Surge_Predicted_Impact!$C$94)*24/Surge_Predicted_Impact!$C$89*7/Surge_Predicted_Impact!$C$90</f>
        <v>5.25</v>
      </c>
      <c r="AG295" s="1">
        <f ca="1">_xlfn.CEILING.MATH(T295/Surge_Predicted_Impact!$C$95)*24/Surge_Predicted_Impact!$C$89*7/Surge_Predicted_Impact!$C$90</f>
        <v>5.25</v>
      </c>
      <c r="AH295" s="1">
        <f ca="1">_xlfn.CEILING.MATH(V295/Surge_Predicted_Impact!$C$96)*24/Surge_Predicted_Impact!$C$89*7/Surge_Predicted_Impact!$C$90</f>
        <v>5.25</v>
      </c>
      <c r="AI295" s="18">
        <f t="shared" ca="1" si="108"/>
        <v>26.25</v>
      </c>
      <c r="AJ295" s="41"/>
      <c r="AK295" s="23">
        <f ca="1">_xlfn.CEILING.MATH(G295/Surge_Predicted_Impact!$C$103)*24/Surge_Predicted_Impact!$C$100*7/Surge_Predicted_Impact!$C$101</f>
        <v>5.25</v>
      </c>
      <c r="AL295" s="23">
        <f ca="1">_xlfn.CEILING.MATH(R295/Surge_Predicted_Impact!$C$104)*24/Surge_Predicted_Impact!$C$100*7/Surge_Predicted_Impact!$C$101</f>
        <v>5.25</v>
      </c>
      <c r="AM295" s="23">
        <f ca="1">_xlfn.CEILING.MATH(N295/Surge_Predicted_Impact!$C$105)*24/Surge_Predicted_Impact!$C$100*7/Surge_Predicted_Impact!$C$101</f>
        <v>5.25</v>
      </c>
      <c r="AN295" s="23">
        <f ca="1">_xlfn.CEILING.MATH(T295/Surge_Predicted_Impact!$C$106)*24/Surge_Predicted_Impact!$C$100*7/Surge_Predicted_Impact!$C$101</f>
        <v>5.25</v>
      </c>
      <c r="AO295" s="23">
        <f ca="1">_xlfn.CEILING.MATH(V295/Surge_Predicted_Impact!$C$107)*24/Surge_Predicted_Impact!$C$100*7/Surge_Predicted_Impact!$C$101</f>
        <v>5.25</v>
      </c>
      <c r="AP295" s="1">
        <f t="shared" ca="1" si="109"/>
        <v>26.25</v>
      </c>
      <c r="AQ295" s="3"/>
      <c r="AR295" s="38">
        <f ca="1">G295/Surge_Predicted_Impact!$C$81</f>
        <v>3.3501121171966649E-5</v>
      </c>
      <c r="AS295" s="38">
        <f ca="1">$R295/Surge_Predicted_Impact!$C$82</f>
        <v>4.3666180221518434E-4</v>
      </c>
      <c r="AT295" s="38">
        <f t="shared" ca="1" si="110"/>
        <v>4.7016292338715096E-4</v>
      </c>
      <c r="AU295" s="38">
        <f ca="1">N295/Surge_Predicted_Impact!$C$83</f>
        <v>3.0251170788329645E-5</v>
      </c>
      <c r="AV295" s="38">
        <f ca="1">T295/Surge_Predicted_Impact!$C$84</f>
        <v>6.1321059730983318E-8</v>
      </c>
      <c r="AW295" s="38">
        <f ca="1">V295/Surge_Predicted_Impact!$C$85</f>
        <v>1.9416927848942599E-9</v>
      </c>
      <c r="AX295" s="38">
        <f t="shared" ca="1" si="111"/>
        <v>5.0047735692799653E-4</v>
      </c>
      <c r="AZ295" s="1">
        <f ca="1">(AE295-BA294)*Surge_Predicted_Impact!$C$124</f>
        <v>9.2104652888107735E-2</v>
      </c>
      <c r="BA295" s="1">
        <f ca="1">BA294*(1-1/Surge_Predicted_Impact!$C$125)+AZ295</f>
        <v>1.2895297418495331</v>
      </c>
      <c r="BB295" s="37">
        <f t="shared" ca="1" si="112"/>
        <v>11.789529741849533</v>
      </c>
      <c r="BC295" s="1">
        <f ca="1">(AF295-BD294)*Surge_Predicted_Impact!$C$124</f>
        <v>4.6052533742210876E-2</v>
      </c>
      <c r="BD295" s="1">
        <f ca="1">BD294*(1-1/Surge_Predicted_Impact!$C$125)+BC295</f>
        <v>0.64474582910834399</v>
      </c>
      <c r="BE295" s="37">
        <f t="shared" ca="1" si="113"/>
        <v>5.8947458291083441</v>
      </c>
      <c r="BF295" s="1">
        <f ca="1">(AI295-BG294)*Surge_Predicted_Impact!$C$124</f>
        <v>0.23026244978170168</v>
      </c>
      <c r="BG295" s="1">
        <f ca="1">BG294*(1-1/Surge_Predicted_Impact!$C$125)+BF295</f>
        <v>3.2237492557665437</v>
      </c>
      <c r="BH295" s="37">
        <f t="shared" ca="1" si="114"/>
        <v>29.473749255766542</v>
      </c>
      <c r="BJ295" s="1">
        <f ca="1">(AT295-BK294)*Surge_Predicted_Impact!$C$124</f>
        <v>2.1654853286272054E-6</v>
      </c>
      <c r="BK295" s="1">
        <f ca="1">BK294*(1-1/Surge_Predicted_Impact!$C$125)+BJ295</f>
        <v>2.3766456224416977E-4</v>
      </c>
      <c r="BL295" s="37">
        <f t="shared" ca="1" si="115"/>
        <v>7.078274856313207E-4</v>
      </c>
      <c r="BM295" s="1">
        <f ca="1">(AU295-BN294)*Surge_Predicted_Impact!$C$124</f>
        <v>1.3290054552836075E-7</v>
      </c>
      <c r="BN295" s="1">
        <f ca="1">BN294*(1-1/Surge_Predicted_Impact!$C$125)+BM295</f>
        <v>1.5882508478486677E-5</v>
      </c>
      <c r="BO295" s="37">
        <f t="shared" ca="1" si="116"/>
        <v>4.6133679266816325E-5</v>
      </c>
      <c r="BP295" s="1">
        <f ca="1">(AX295-AY294)*Surge_Predicted_Impact!$C$124</f>
        <v>5.0047735692799656E-6</v>
      </c>
      <c r="BQ295" s="1">
        <f ca="1">BQ294*(1-1/Surge_Predicted_Impact!$C$125)+BP295</f>
        <v>4.9967473044990279E-4</v>
      </c>
      <c r="BR295" s="1">
        <f t="shared" ca="1" si="117"/>
        <v>1.0001520873778994E-3</v>
      </c>
      <c r="BS295" s="1">
        <f ca="1">(AP295-AQ294)*Surge_Predicted_Impact!$C$124</f>
        <v>0.26250000000000001</v>
      </c>
      <c r="BT295" s="1">
        <f ca="1">BT294*(1-1/Surge_Predicted_Impact!$C$125)+BS295</f>
        <v>3.6751790825865007</v>
      </c>
      <c r="BU295" s="1">
        <f t="shared" ca="1" si="118"/>
        <v>29.925179082586499</v>
      </c>
      <c r="BW295" s="1">
        <f>Surge_Predicted_Impact!$C$112</f>
        <v>0</v>
      </c>
      <c r="BX295" s="1">
        <f>Surge_Predicted_Impact!$C$113</f>
        <v>0</v>
      </c>
      <c r="BY295" s="152">
        <f>Surge_Predicted_Impact!$C$114</f>
        <v>0</v>
      </c>
      <c r="BZ295" s="152">
        <f>Surge_Predicted_Impact!$C$115</f>
        <v>0</v>
      </c>
      <c r="CA295" s="152">
        <f t="shared" si="119"/>
        <v>0</v>
      </c>
      <c r="CB295" s="1">
        <f>Surge_Predicted_Impact!$C$117</f>
        <v>0</v>
      </c>
      <c r="CC295" s="1">
        <f>Surge_Predicted_Impact!$C$118</f>
        <v>0</v>
      </c>
      <c r="CD295" s="1">
        <f>Surge_Predicted_Impact!$C$119</f>
        <v>0</v>
      </c>
      <c r="CE295" s="1">
        <f t="shared" si="120"/>
        <v>0</v>
      </c>
      <c r="CF295" s="152">
        <f>Surge_Predicted_Impact!$C$120</f>
        <v>0</v>
      </c>
      <c r="CH295" s="1">
        <f ca="1">D295*Surge_Predicted_Impact!$C$135</f>
        <v>0.11105733576069553</v>
      </c>
      <c r="CI295" s="18">
        <f ca="1">(C295-C294)*Surge_Predicted_Impact!$C$135</f>
        <v>1.0112982999999076E-3</v>
      </c>
      <c r="CJ295" s="18">
        <f ca="1">CJ294*(1- 1/Surge_Predicted_Impact!$C$137)+CI295</f>
        <v>2.5550441561835124E-2</v>
      </c>
      <c r="CK295" s="18">
        <f t="shared" ca="1" si="102"/>
        <v>2.4539143261835216E-2</v>
      </c>
      <c r="CL295" s="1">
        <f ca="1">CJ295*(1-Surge_Predicted_Impact!$C$136)</f>
        <v>2.1717875327559855E-2</v>
      </c>
      <c r="CM295" s="1">
        <f ca="1">CJ295*(1+Surge_Predicted_Impact!$C$136)</f>
        <v>2.9383007796110389E-2</v>
      </c>
      <c r="CN295" s="1">
        <f ca="1">CI295/Surge_Predicted_Impact!$C$138</f>
        <v>2.0225965999998152E-4</v>
      </c>
      <c r="CO295" s="1">
        <f ca="1">CK295/Surge_Predicted_Impact!$C$140</f>
        <v>9.8156573047340854E-4</v>
      </c>
      <c r="CP295" s="1">
        <f t="shared" ca="1" si="103"/>
        <v>1.1838253904733901E-3</v>
      </c>
      <c r="CQ295" s="1">
        <f ca="1">CI295/(Surge_Predicted_Impact!$C$138 + Surge_Predicted_Impact!$C$139)</f>
        <v>1.6854971666665128E-4</v>
      </c>
      <c r="CR295" s="1">
        <f ca="1">CK295/(Surge_Predicted_Impact!$C$140 + Surge_Predicted_Impact!$C$141)</f>
        <v>9.4381320237827749E-4</v>
      </c>
      <c r="CS295" s="152">
        <f>Surge_Predicted_Impact!$C$151</f>
        <v>12000</v>
      </c>
      <c r="CT295" s="152"/>
      <c r="CU295" s="1">
        <f ca="1">Surge_Predicted_Impact!$C$146*(Calculation!E295-Calculation!H295)</f>
        <v>6.2646903067598269E-8</v>
      </c>
      <c r="CV295" s="1">
        <f ca="1">H294*1/Surge_Predicted_Impact!$C$60</f>
        <v>1.5321258952658383E-5</v>
      </c>
      <c r="CW295" s="1">
        <f ca="1">CV295*Surge_Predicted_Impact!$C$144+CU295</f>
        <v>8.2870985070051748E-7</v>
      </c>
      <c r="CX295" s="1">
        <f ca="1">CX294*(1-1/Surge_Predicted_Impact!$C$147)+CW294</f>
        <v>9.5213782805709211E-3</v>
      </c>
      <c r="CY295" s="1">
        <f ca="1">$CX295*(1-Surge_Predicted_Impact!$C$145)</f>
        <v>7.1410337104281909E-3</v>
      </c>
      <c r="CZ295" s="1">
        <f ca="1">$CX295*(1+Surge_Predicted_Impact!$C$145)</f>
        <v>1.1901722850713652E-2</v>
      </c>
      <c r="DA295" s="1">
        <f ca="1">CX295/Surge_Predicted_Impact!$C$148</f>
        <v>3.1737927601903069E-3</v>
      </c>
      <c r="DB295" s="152">
        <f>Surge_Predicted_Impact!$C$152</f>
        <v>0</v>
      </c>
    </row>
    <row r="296" spans="2:106" x14ac:dyDescent="0.25">
      <c r="B296" s="30">
        <f t="shared" si="104"/>
        <v>44185</v>
      </c>
      <c r="C296" s="18">
        <f ca="1">INDIRECT(_xlfn.CONCAT(EpidemiologicalModel_Selection!$C$2,"!",EpidemiologicalModel_Selection!$C$5,ROW()-1))</f>
        <v>73743.824235878186</v>
      </c>
      <c r="D296" s="18">
        <f ca="1">INDIRECT(_xlfn.CONCAT(EpidemiologicalModel_Selection!$C$2,"!",EpidemiologicalModel_Selection!$C$3,ROW()-1))</f>
        <v>1.0407236139008494E-2</v>
      </c>
      <c r="E296" s="37">
        <f ca="1">INDIRECT(_xlfn.CONCAT(EpidemiologicalModel_Selection!$C$2,"!",EpidemiologicalModel_Selection!$C$4,ROW()-1))</f>
        <v>9.4769247152726169E-5</v>
      </c>
      <c r="F296" s="37">
        <f ca="1">E296*Surge_Predicted_Impact!$D$53</f>
        <v>8.0364321585511785E-6</v>
      </c>
      <c r="G296" s="6">
        <f t="shared" ca="1" si="105"/>
        <v>9.4182172315036847E-5</v>
      </c>
      <c r="H296" s="24">
        <f ca="1">H295*(1-1/Surge_Predicted_Impact!$C$60)+F296</f>
        <v>9.4182172315036847E-5</v>
      </c>
      <c r="I296" s="24">
        <f ca="1">(1-Surge_Predicted_Impact!$C$68)*Calculation!O295</f>
        <v>7.9515873428275845E-6</v>
      </c>
      <c r="J296" s="24">
        <f ca="1">I296+(J295*(1-1/Surge_Predicted_Impact!$C$63))</f>
        <v>9.35690553422801E-5</v>
      </c>
      <c r="K296" s="24">
        <f ca="1">(1/Surge_Predicted_Impact!$C$62)*Calculation!L295</f>
        <v>3.741702984935685E-6</v>
      </c>
      <c r="L296" s="24">
        <f ca="1">M296+L295*(1-1/Surge_Predicted_Impact!$C$62)</f>
        <v>4.2068517606958703E-5</v>
      </c>
      <c r="M296" s="1">
        <f ca="1">E296*Surge_Predicted_Impact!$D$55</f>
        <v>9.0978477266617213E-7</v>
      </c>
      <c r="N296" s="6">
        <f ca="1">N295*(1-1/Surge_Predicted_Impact!$C$64)+K296</f>
        <v>5.6681251864512558E-5</v>
      </c>
      <c r="O296" s="24">
        <f ca="1">N295*1/Surge_Predicted_Impact!$C$64</f>
        <v>7.5627926970824111E-6</v>
      </c>
      <c r="P296" s="1">
        <f ca="1">E296*Surge_Predicted_Impact!$D$54</f>
        <v>6.2168626132188356E-6</v>
      </c>
      <c r="Q296" s="1">
        <f ca="1">Q295*(1-1/Surge_Predicted_Impact!$C$61)+P296</f>
        <v>6.8271469075272819E-4</v>
      </c>
      <c r="R296" s="6">
        <f t="shared" ca="1" si="106"/>
        <v>8.18352263701967E-4</v>
      </c>
      <c r="S296" s="1">
        <f ca="1">E296*Surge_Predicted_Impact!$D$56</f>
        <v>4.5489238633308606E-9</v>
      </c>
      <c r="T296" s="6">
        <f ca="1">T295*(1-1/Surge_Predicted_Impact!$C$65)+S296</f>
        <v>1.1492683137910084E-7</v>
      </c>
      <c r="U296" s="1">
        <f ca="1">E296*Surge_Predicted_Impact!$D$57</f>
        <v>7.2782781813293772E-9</v>
      </c>
      <c r="V296" s="6">
        <f ca="1">U295*(1-1/Surge_Predicted_Impact!$C$66)+U296</f>
        <v>7.2782781813293772E-9</v>
      </c>
      <c r="W296" s="5">
        <f>Surge_Predicted_Impact!$C$72</f>
        <v>0</v>
      </c>
      <c r="X296" s="160">
        <f>Surge_Predicted_Impact!$C$73</f>
        <v>0</v>
      </c>
      <c r="Y296" s="5">
        <f>Surge_Predicted_Impact!$C$74</f>
        <v>0</v>
      </c>
      <c r="Z296" s="5">
        <f>Surge_Predicted_Impact!$C$75</f>
        <v>0</v>
      </c>
      <c r="AA296" s="5">
        <f>Surge_Predicted_Impact!$C$76</f>
        <v>0</v>
      </c>
      <c r="AC296" s="18">
        <f ca="1">_xlfn.CEILING.MATH(G296/Surge_Predicted_Impact!$C$92)*(24/Surge_Predicted_Impact!$C$89)*(7/Surge_Predicted_Impact!$C$90)</f>
        <v>5.25</v>
      </c>
      <c r="AD296" s="18">
        <f ca="1">_xlfn.CEILING.MATH(R296/Surge_Predicted_Impact!$C$93)*(24/Surge_Predicted_Impact!$C$89)*(7/Surge_Predicted_Impact!$C$90)</f>
        <v>5.25</v>
      </c>
      <c r="AE296" s="1">
        <f t="shared" ca="1" si="107"/>
        <v>10.5</v>
      </c>
      <c r="AF296" s="1">
        <f ca="1">_xlfn.CEILING.MATH(N296/Surge_Predicted_Impact!$C$94)*24/Surge_Predicted_Impact!$C$89*7/Surge_Predicted_Impact!$C$90</f>
        <v>5.25</v>
      </c>
      <c r="AG296" s="1">
        <f ca="1">_xlfn.CEILING.MATH(T296/Surge_Predicted_Impact!$C$95)*24/Surge_Predicted_Impact!$C$89*7/Surge_Predicted_Impact!$C$90</f>
        <v>5.25</v>
      </c>
      <c r="AH296" s="1">
        <f ca="1">_xlfn.CEILING.MATH(V296/Surge_Predicted_Impact!$C$96)*24/Surge_Predicted_Impact!$C$89*7/Surge_Predicted_Impact!$C$90</f>
        <v>5.25</v>
      </c>
      <c r="AI296" s="18">
        <f t="shared" ca="1" si="108"/>
        <v>26.25</v>
      </c>
      <c r="AJ296" s="41"/>
      <c r="AK296" s="23">
        <f ca="1">_xlfn.CEILING.MATH(G296/Surge_Predicted_Impact!$C$103)*24/Surge_Predicted_Impact!$C$100*7/Surge_Predicted_Impact!$C$101</f>
        <v>5.25</v>
      </c>
      <c r="AL296" s="23">
        <f ca="1">_xlfn.CEILING.MATH(R296/Surge_Predicted_Impact!$C$104)*24/Surge_Predicted_Impact!$C$100*7/Surge_Predicted_Impact!$C$101</f>
        <v>5.25</v>
      </c>
      <c r="AM296" s="23">
        <f ca="1">_xlfn.CEILING.MATH(N296/Surge_Predicted_Impact!$C$105)*24/Surge_Predicted_Impact!$C$100*7/Surge_Predicted_Impact!$C$101</f>
        <v>5.25</v>
      </c>
      <c r="AN296" s="23">
        <f ca="1">_xlfn.CEILING.MATH(T296/Surge_Predicted_Impact!$C$106)*24/Surge_Predicted_Impact!$C$100*7/Surge_Predicted_Impact!$C$101</f>
        <v>5.25</v>
      </c>
      <c r="AO296" s="23">
        <f ca="1">_xlfn.CEILING.MATH(V296/Surge_Predicted_Impact!$C$107)*24/Surge_Predicted_Impact!$C$100*7/Surge_Predicted_Impact!$C$101</f>
        <v>5.25</v>
      </c>
      <c r="AP296" s="1">
        <f t="shared" ca="1" si="109"/>
        <v>26.25</v>
      </c>
      <c r="AQ296" s="3"/>
      <c r="AR296" s="38">
        <f ca="1">G296/Surge_Predicted_Impact!$C$81</f>
        <v>3.1394057438345616E-5</v>
      </c>
      <c r="AS296" s="38">
        <f ca="1">$R296/Surge_Predicted_Impact!$C$82</f>
        <v>4.091761318509835E-4</v>
      </c>
      <c r="AT296" s="38">
        <f t="shared" ca="1" si="110"/>
        <v>4.405701892893291E-4</v>
      </c>
      <c r="AU296" s="38">
        <f ca="1">N296/Surge_Predicted_Impact!$C$83</f>
        <v>2.8340625932256279E-5</v>
      </c>
      <c r="AV296" s="38">
        <f ca="1">T296/Surge_Predicted_Impact!$C$84</f>
        <v>5.7463415689550418E-8</v>
      </c>
      <c r="AW296" s="38">
        <f ca="1">V296/Surge_Predicted_Impact!$C$85</f>
        <v>1.8195695453323443E-9</v>
      </c>
      <c r="AX296" s="38">
        <f t="shared" ca="1" si="111"/>
        <v>4.6897009820682026E-4</v>
      </c>
      <c r="AZ296" s="1">
        <f ca="1">(AE296-BA295)*Surge_Predicted_Impact!$C$124</f>
        <v>9.2104702581504674E-2</v>
      </c>
      <c r="BA296" s="1">
        <f ca="1">BA295*(1-1/Surge_Predicted_Impact!$C$125)+AZ296</f>
        <v>1.2895251771560712</v>
      </c>
      <c r="BB296" s="37">
        <f t="shared" ca="1" si="112"/>
        <v>11.789525177156071</v>
      </c>
      <c r="BC296" s="1">
        <f ca="1">(AF296-BD295)*Surge_Predicted_Impact!$C$124</f>
        <v>4.605254170891656E-2</v>
      </c>
      <c r="BD296" s="1">
        <f ca="1">BD295*(1-1/Surge_Predicted_Impact!$C$125)+BC296</f>
        <v>0.64474509730952179</v>
      </c>
      <c r="BE296" s="37">
        <f t="shared" ca="1" si="113"/>
        <v>5.8947450973095217</v>
      </c>
      <c r="BF296" s="1">
        <f ca="1">(AI296-BG295)*Surge_Predicted_Impact!$C$124</f>
        <v>0.23026250744233459</v>
      </c>
      <c r="BG296" s="1">
        <f ca="1">BG295*(1-1/Surge_Predicted_Impact!$C$125)+BF296</f>
        <v>3.2237439592255539</v>
      </c>
      <c r="BH296" s="37">
        <f t="shared" ca="1" si="114"/>
        <v>29.473743959225555</v>
      </c>
      <c r="BJ296" s="1">
        <f ca="1">(AT296-BK295)*Surge_Predicted_Impact!$C$124</f>
        <v>2.0290562704515932E-6</v>
      </c>
      <c r="BK296" s="1">
        <f ca="1">BK295*(1-1/Surge_Predicted_Impact!$C$125)+BJ296</f>
        <v>2.2271757835432351E-4</v>
      </c>
      <c r="BL296" s="37">
        <f t="shared" ca="1" si="115"/>
        <v>6.6328776764365267E-4</v>
      </c>
      <c r="BM296" s="1">
        <f ca="1">(AU296-BN295)*Surge_Predicted_Impact!$C$124</f>
        <v>1.2458117453769603E-7</v>
      </c>
      <c r="BN296" s="1">
        <f ca="1">BN295*(1-1/Surge_Predicted_Impact!$C$125)+BM296</f>
        <v>1.4872624761703896E-5</v>
      </c>
      <c r="BO296" s="37">
        <f t="shared" ca="1" si="116"/>
        <v>4.3213250693960174E-5</v>
      </c>
      <c r="BP296" s="1">
        <f ca="1">(AX296-AY295)*Surge_Predicted_Impact!$C$124</f>
        <v>4.6897009820682028E-6</v>
      </c>
      <c r="BQ296" s="1">
        <f ca="1">BQ295*(1-1/Surge_Predicted_Impact!$C$125)+BP296</f>
        <v>4.6867337925697794E-4</v>
      </c>
      <c r="BR296" s="1">
        <f t="shared" ca="1" si="117"/>
        <v>9.3764347746379826E-4</v>
      </c>
      <c r="BS296" s="1">
        <f ca="1">(AP296-AQ295)*Surge_Predicted_Impact!$C$124</f>
        <v>0.26250000000000001</v>
      </c>
      <c r="BT296" s="1">
        <f ca="1">BT295*(1-1/Surge_Predicted_Impact!$C$125)+BS296</f>
        <v>3.6751662909731797</v>
      </c>
      <c r="BU296" s="1">
        <f t="shared" ca="1" si="118"/>
        <v>29.925166290973181</v>
      </c>
      <c r="BW296" s="1">
        <f>Surge_Predicted_Impact!$C$112</f>
        <v>0</v>
      </c>
      <c r="BX296" s="1">
        <f>Surge_Predicted_Impact!$C$113</f>
        <v>0</v>
      </c>
      <c r="BY296" s="152">
        <f>Surge_Predicted_Impact!$C$114</f>
        <v>0</v>
      </c>
      <c r="BZ296" s="152">
        <f>Surge_Predicted_Impact!$C$115</f>
        <v>0</v>
      </c>
      <c r="CA296" s="152">
        <f t="shared" si="119"/>
        <v>0</v>
      </c>
      <c r="CB296" s="1">
        <f>Surge_Predicted_Impact!$C$117</f>
        <v>0</v>
      </c>
      <c r="CC296" s="1">
        <f>Surge_Predicted_Impact!$C$118</f>
        <v>0</v>
      </c>
      <c r="CD296" s="1">
        <f>Surge_Predicted_Impact!$C$119</f>
        <v>0</v>
      </c>
      <c r="CE296" s="1">
        <f t="shared" si="120"/>
        <v>0</v>
      </c>
      <c r="CF296" s="152">
        <f>Surge_Predicted_Impact!$C$120</f>
        <v>0</v>
      </c>
      <c r="CH296" s="1">
        <f ca="1">D296*Surge_Predicted_Impact!$C$135</f>
        <v>0.10407236139008494</v>
      </c>
      <c r="CI296" s="18">
        <f ca="1">(C296-C295)*Surge_Predicted_Impact!$C$135</f>
        <v>9.4769246061332524E-4</v>
      </c>
      <c r="CJ296" s="18">
        <f ca="1">CJ295*(1- 1/Surge_Predicted_Impact!$C$137)+CI296</f>
        <v>2.3943089866264936E-2</v>
      </c>
      <c r="CK296" s="18">
        <f t="shared" ca="1" si="102"/>
        <v>2.299539740565161E-2</v>
      </c>
      <c r="CL296" s="1">
        <f ca="1">CJ296*(1-Surge_Predicted_Impact!$C$136)</f>
        <v>2.0351626386325195E-2</v>
      </c>
      <c r="CM296" s="1">
        <f ca="1">CJ296*(1+Surge_Predicted_Impact!$C$136)</f>
        <v>2.7534553346204672E-2</v>
      </c>
      <c r="CN296" s="1">
        <f ca="1">CI296/Surge_Predicted_Impact!$C$138</f>
        <v>1.8953849212266505E-4</v>
      </c>
      <c r="CO296" s="1">
        <f ca="1">CK296/Surge_Predicted_Impact!$C$140</f>
        <v>9.1981589622606443E-4</v>
      </c>
      <c r="CP296" s="1">
        <f t="shared" ca="1" si="103"/>
        <v>1.1093543883487294E-3</v>
      </c>
      <c r="CQ296" s="1">
        <f ca="1">CI296/(Surge_Predicted_Impact!$C$138 + Surge_Predicted_Impact!$C$139)</f>
        <v>1.5794874343555421E-4</v>
      </c>
      <c r="CR296" s="1">
        <f ca="1">CK296/(Surge_Predicted_Impact!$C$140 + Surge_Predicted_Impact!$C$141)</f>
        <v>8.8443836175583121E-4</v>
      </c>
      <c r="CS296" s="152">
        <f>Surge_Predicted_Impact!$C$151</f>
        <v>12000</v>
      </c>
      <c r="CT296" s="152"/>
      <c r="CU296" s="1">
        <f ca="1">Surge_Predicted_Impact!$C$146*(Calculation!E296-Calculation!H296)</f>
        <v>5.8707483768932217E-8</v>
      </c>
      <c r="CV296" s="1">
        <f ca="1">H295*1/Surge_Predicted_Impact!$C$60</f>
        <v>1.4357623359414278E-5</v>
      </c>
      <c r="CW296" s="1">
        <f ca="1">CV296*Surge_Predicted_Impact!$C$144+CU296</f>
        <v>7.7658865173964613E-7</v>
      </c>
      <c r="CX296" s="1">
        <f ca="1">CX295*(1-1/Surge_Predicted_Impact!$C$147)+CW295</f>
        <v>9.0461380763930746E-3</v>
      </c>
      <c r="CY296" s="1">
        <f ca="1">$CX296*(1-Surge_Predicted_Impact!$C$145)</f>
        <v>6.784603557294806E-3</v>
      </c>
      <c r="CZ296" s="1">
        <f ca="1">$CX296*(1+Surge_Predicted_Impact!$C$145)</f>
        <v>1.1307672595491343E-2</v>
      </c>
      <c r="DA296" s="1">
        <f ca="1">CX296/Surge_Predicted_Impact!$C$148</f>
        <v>3.0153793587976915E-3</v>
      </c>
      <c r="DB296" s="152">
        <f>Surge_Predicted_Impact!$C$152</f>
        <v>0</v>
      </c>
    </row>
    <row r="297" spans="2:106" x14ac:dyDescent="0.25">
      <c r="B297" s="30">
        <f t="shared" si="104"/>
        <v>44186</v>
      </c>
      <c r="C297" s="18">
        <f ca="1">INDIRECT(_xlfn.CONCAT(EpidemiologicalModel_Selection!$C$2,"!",EpidemiologicalModel_Selection!$C$5,ROW()-1))</f>
        <v>73743.824324686895</v>
      </c>
      <c r="D297" s="18">
        <f ca="1">INDIRECT(_xlfn.CONCAT(EpidemiologicalModel_Selection!$C$2,"!",EpidemiologicalModel_Selection!$C$3,ROW()-1))</f>
        <v>9.7526708413111646E-3</v>
      </c>
      <c r="E297" s="37">
        <f ca="1">INDIRECT(_xlfn.CONCAT(EpidemiologicalModel_Selection!$C$2,"!",EpidemiologicalModel_Selection!$C$4,ROW()-1))</f>
        <v>8.880871209839824E-5</v>
      </c>
      <c r="F297" s="37">
        <f ca="1">E297*Surge_Predicted_Impact!$D$53</f>
        <v>7.5309787859441707E-6</v>
      </c>
      <c r="G297" s="6">
        <f t="shared" ca="1" si="105"/>
        <v>8.8258555055975758E-5</v>
      </c>
      <c r="H297" s="24">
        <f ca="1">H296*(1-1/Surge_Predicted_Impact!$C$60)+F297</f>
        <v>8.8258555055975758E-5</v>
      </c>
      <c r="I297" s="24">
        <f ca="1">(1-Surge_Predicted_Impact!$C$68)*Calculation!O296</f>
        <v>7.4493508066261749E-6</v>
      </c>
      <c r="J297" s="24">
        <f ca="1">I297+(J296*(1-1/Surge_Predicted_Impact!$C$63))</f>
        <v>8.7651398242866261E-5</v>
      </c>
      <c r="K297" s="24">
        <f ca="1">(1/Surge_Predicted_Impact!$C$62)*Calculation!L296</f>
        <v>3.5057098005798916E-6</v>
      </c>
      <c r="L297" s="24">
        <f ca="1">M297+L296*(1-1/Surge_Predicted_Impact!$C$62)</f>
        <v>3.9415371442523435E-5</v>
      </c>
      <c r="M297" s="1">
        <f ca="1">E297*Surge_Predicted_Impact!$D$55</f>
        <v>8.5256363614462401E-7</v>
      </c>
      <c r="N297" s="6">
        <f ca="1">N296*(1-1/Surge_Predicted_Impact!$C$64)+K297</f>
        <v>5.3101805182028377E-5</v>
      </c>
      <c r="O297" s="24">
        <f ca="1">N296*1/Surge_Predicted_Impact!$C$64</f>
        <v>7.0851564830640697E-6</v>
      </c>
      <c r="P297" s="1">
        <f ca="1">E297*Surge_Predicted_Impact!$D$54</f>
        <v>5.8258515136549235E-6</v>
      </c>
      <c r="Q297" s="1">
        <f ca="1">Q296*(1-1/Surge_Predicted_Impact!$C$61)+P297</f>
        <v>6.3977520721261684E-4</v>
      </c>
      <c r="R297" s="6">
        <f t="shared" ca="1" si="106"/>
        <v>7.6684197689800648E-4</v>
      </c>
      <c r="S297" s="1">
        <f ca="1">E297*Surge_Predicted_Impact!$D$56</f>
        <v>4.2628181807231198E-9</v>
      </c>
      <c r="T297" s="6">
        <f ca="1">T296*(1-1/Surge_Predicted_Impact!$C$65)+S297</f>
        <v>1.0769696642191388E-7</v>
      </c>
      <c r="U297" s="1">
        <f ca="1">E297*Surge_Predicted_Impact!$D$57</f>
        <v>6.8205090891569916E-9</v>
      </c>
      <c r="V297" s="6">
        <f ca="1">U296*(1-1/Surge_Predicted_Impact!$C$66)+U297</f>
        <v>6.8205090891569916E-9</v>
      </c>
      <c r="W297" s="5">
        <f>Surge_Predicted_Impact!$C$72</f>
        <v>0</v>
      </c>
      <c r="X297" s="160">
        <f>Surge_Predicted_Impact!$C$73</f>
        <v>0</v>
      </c>
      <c r="Y297" s="5">
        <f>Surge_Predicted_Impact!$C$74</f>
        <v>0</v>
      </c>
      <c r="Z297" s="5">
        <f>Surge_Predicted_Impact!$C$75</f>
        <v>0</v>
      </c>
      <c r="AA297" s="5">
        <f>Surge_Predicted_Impact!$C$76</f>
        <v>0</v>
      </c>
      <c r="AC297" s="18">
        <f ca="1">_xlfn.CEILING.MATH(G297/Surge_Predicted_Impact!$C$92)*(24/Surge_Predicted_Impact!$C$89)*(7/Surge_Predicted_Impact!$C$90)</f>
        <v>5.25</v>
      </c>
      <c r="AD297" s="18">
        <f ca="1">_xlfn.CEILING.MATH(R297/Surge_Predicted_Impact!$C$93)*(24/Surge_Predicted_Impact!$C$89)*(7/Surge_Predicted_Impact!$C$90)</f>
        <v>5.25</v>
      </c>
      <c r="AE297" s="1">
        <f t="shared" ca="1" si="107"/>
        <v>10.5</v>
      </c>
      <c r="AF297" s="1">
        <f ca="1">_xlfn.CEILING.MATH(N297/Surge_Predicted_Impact!$C$94)*24/Surge_Predicted_Impact!$C$89*7/Surge_Predicted_Impact!$C$90</f>
        <v>5.25</v>
      </c>
      <c r="AG297" s="1">
        <f ca="1">_xlfn.CEILING.MATH(T297/Surge_Predicted_Impact!$C$95)*24/Surge_Predicted_Impact!$C$89*7/Surge_Predicted_Impact!$C$90</f>
        <v>5.25</v>
      </c>
      <c r="AH297" s="1">
        <f ca="1">_xlfn.CEILING.MATH(V297/Surge_Predicted_Impact!$C$96)*24/Surge_Predicted_Impact!$C$89*7/Surge_Predicted_Impact!$C$90</f>
        <v>5.25</v>
      </c>
      <c r="AI297" s="18">
        <f t="shared" ca="1" si="108"/>
        <v>26.25</v>
      </c>
      <c r="AJ297" s="41"/>
      <c r="AK297" s="23">
        <f ca="1">_xlfn.CEILING.MATH(G297/Surge_Predicted_Impact!$C$103)*24/Surge_Predicted_Impact!$C$100*7/Surge_Predicted_Impact!$C$101</f>
        <v>5.25</v>
      </c>
      <c r="AL297" s="23">
        <f ca="1">_xlfn.CEILING.MATH(R297/Surge_Predicted_Impact!$C$104)*24/Surge_Predicted_Impact!$C$100*7/Surge_Predicted_Impact!$C$101</f>
        <v>5.25</v>
      </c>
      <c r="AM297" s="23">
        <f ca="1">_xlfn.CEILING.MATH(N297/Surge_Predicted_Impact!$C$105)*24/Surge_Predicted_Impact!$C$100*7/Surge_Predicted_Impact!$C$101</f>
        <v>5.25</v>
      </c>
      <c r="AN297" s="23">
        <f ca="1">_xlfn.CEILING.MATH(T297/Surge_Predicted_Impact!$C$106)*24/Surge_Predicted_Impact!$C$100*7/Surge_Predicted_Impact!$C$101</f>
        <v>5.25</v>
      </c>
      <c r="AO297" s="23">
        <f ca="1">_xlfn.CEILING.MATH(V297/Surge_Predicted_Impact!$C$107)*24/Surge_Predicted_Impact!$C$100*7/Surge_Predicted_Impact!$C$101</f>
        <v>5.25</v>
      </c>
      <c r="AP297" s="1">
        <f t="shared" ca="1" si="109"/>
        <v>26.25</v>
      </c>
      <c r="AQ297" s="3"/>
      <c r="AR297" s="38">
        <f ca="1">G297/Surge_Predicted_Impact!$C$81</f>
        <v>2.9419518351991918E-5</v>
      </c>
      <c r="AS297" s="38">
        <f ca="1">$R297/Surge_Predicted_Impact!$C$82</f>
        <v>3.8342098844900324E-4</v>
      </c>
      <c r="AT297" s="38">
        <f t="shared" ca="1" si="110"/>
        <v>4.1284050680099514E-4</v>
      </c>
      <c r="AU297" s="38">
        <f ca="1">N297/Surge_Predicted_Impact!$C$83</f>
        <v>2.6550902591014189E-5</v>
      </c>
      <c r="AV297" s="38">
        <f ca="1">T297/Surge_Predicted_Impact!$C$84</f>
        <v>5.3848483210956942E-8</v>
      </c>
      <c r="AW297" s="38">
        <f ca="1">V297/Surge_Predicted_Impact!$C$85</f>
        <v>1.7051272722892479E-9</v>
      </c>
      <c r="AX297" s="38">
        <f t="shared" ca="1" si="111"/>
        <v>4.394469630024926E-4</v>
      </c>
      <c r="AZ297" s="1">
        <f ca="1">(AE297-BA296)*Surge_Predicted_Impact!$C$124</f>
        <v>9.2104748228439295E-2</v>
      </c>
      <c r="BA297" s="1">
        <f ca="1">BA296*(1-1/Surge_Predicted_Impact!$C$125)+AZ297</f>
        <v>1.2895209841590769</v>
      </c>
      <c r="BB297" s="37">
        <f t="shared" ca="1" si="112"/>
        <v>11.789520984159077</v>
      </c>
      <c r="BC297" s="1">
        <f ca="1">(AF297-BD296)*Surge_Predicted_Impact!$C$124</f>
        <v>4.6052549026904782E-2</v>
      </c>
      <c r="BD297" s="1">
        <f ca="1">BD296*(1-1/Surge_Predicted_Impact!$C$125)+BC297</f>
        <v>0.64474442510003216</v>
      </c>
      <c r="BE297" s="37">
        <f t="shared" ca="1" si="113"/>
        <v>5.8947444251000318</v>
      </c>
      <c r="BF297" s="1">
        <f ca="1">(AI297-BG296)*Surge_Predicted_Impact!$C$124</f>
        <v>0.23026256040774445</v>
      </c>
      <c r="BG297" s="1">
        <f ca="1">BG296*(1-1/Surge_Predicted_Impact!$C$125)+BF297</f>
        <v>3.2237390939743302</v>
      </c>
      <c r="BH297" s="37">
        <f t="shared" ca="1" si="114"/>
        <v>29.473739093974331</v>
      </c>
      <c r="BJ297" s="1">
        <f ca="1">(AT297-BK296)*Surge_Predicted_Impact!$C$124</f>
        <v>1.9012292844667162E-6</v>
      </c>
      <c r="BK297" s="1">
        <f ca="1">BK296*(1-1/Surge_Predicted_Impact!$C$125)+BJ297</f>
        <v>2.0871040918490999E-4</v>
      </c>
      <c r="BL297" s="37">
        <f t="shared" ca="1" si="115"/>
        <v>6.2155091598590519E-4</v>
      </c>
      <c r="BM297" s="1">
        <f ca="1">(AU297-BN296)*Surge_Predicted_Impact!$C$124</f>
        <v>1.1678277829310292E-7</v>
      </c>
      <c r="BN297" s="1">
        <f ca="1">BN296*(1-1/Surge_Predicted_Impact!$C$125)+BM297</f>
        <v>1.3927077199875293E-5</v>
      </c>
      <c r="BO297" s="37">
        <f t="shared" ca="1" si="116"/>
        <v>4.0477979790889479E-5</v>
      </c>
      <c r="BP297" s="1">
        <f ca="1">(AX297-AY296)*Surge_Predicted_Impact!$C$124</f>
        <v>4.3944696300249258E-6</v>
      </c>
      <c r="BQ297" s="1">
        <f ca="1">BQ296*(1-1/Surge_Predicted_Impact!$C$125)+BP297</f>
        <v>4.3959117894007589E-4</v>
      </c>
      <c r="BR297" s="1">
        <f t="shared" ca="1" si="117"/>
        <v>8.7903814194256855E-4</v>
      </c>
      <c r="BS297" s="1">
        <f ca="1">(AP297-AQ296)*Surge_Predicted_Impact!$C$124</f>
        <v>0.26250000000000001</v>
      </c>
      <c r="BT297" s="1">
        <f ca="1">BT296*(1-1/Surge_Predicted_Impact!$C$125)+BS297</f>
        <v>3.6751544130465241</v>
      </c>
      <c r="BU297" s="1">
        <f t="shared" ca="1" si="118"/>
        <v>29.925154413046524</v>
      </c>
      <c r="BW297" s="1">
        <f>Surge_Predicted_Impact!$C$112</f>
        <v>0</v>
      </c>
      <c r="BX297" s="1">
        <f>Surge_Predicted_Impact!$C$113</f>
        <v>0</v>
      </c>
      <c r="BY297" s="152">
        <f>Surge_Predicted_Impact!$C$114</f>
        <v>0</v>
      </c>
      <c r="BZ297" s="152">
        <f>Surge_Predicted_Impact!$C$115</f>
        <v>0</v>
      </c>
      <c r="CA297" s="152">
        <f t="shared" si="119"/>
        <v>0</v>
      </c>
      <c r="CB297" s="1">
        <f>Surge_Predicted_Impact!$C$117</f>
        <v>0</v>
      </c>
      <c r="CC297" s="1">
        <f>Surge_Predicted_Impact!$C$118</f>
        <v>0</v>
      </c>
      <c r="CD297" s="1">
        <f>Surge_Predicted_Impact!$C$119</f>
        <v>0</v>
      </c>
      <c r="CE297" s="1">
        <f t="shared" si="120"/>
        <v>0</v>
      </c>
      <c r="CF297" s="152">
        <f>Surge_Predicted_Impact!$C$120</f>
        <v>0</v>
      </c>
      <c r="CH297" s="1">
        <f ca="1">D297*Surge_Predicted_Impact!$C$135</f>
        <v>9.7526708413111646E-2</v>
      </c>
      <c r="CI297" s="18">
        <f ca="1">(C297-C296)*Surge_Predicted_Impact!$C$135</f>
        <v>8.8808708824217319E-4</v>
      </c>
      <c r="CJ297" s="18">
        <f ca="1">CJ296*(1- 1/Surge_Predicted_Impact!$C$137)+CI297</f>
        <v>2.2436867967880615E-2</v>
      </c>
      <c r="CK297" s="18">
        <f t="shared" ca="1" si="102"/>
        <v>2.1548780879638442E-2</v>
      </c>
      <c r="CL297" s="1">
        <f ca="1">CJ297*(1-Surge_Predicted_Impact!$C$136)</f>
        <v>1.9071337772698524E-2</v>
      </c>
      <c r="CM297" s="1">
        <f ca="1">CJ297*(1+Surge_Predicted_Impact!$C$136)</f>
        <v>2.5802398163062706E-2</v>
      </c>
      <c r="CN297" s="1">
        <f ca="1">CI297/Surge_Predicted_Impact!$C$138</f>
        <v>1.7761741764843464E-4</v>
      </c>
      <c r="CO297" s="1">
        <f ca="1">CK297/Surge_Predicted_Impact!$C$140</f>
        <v>8.6195123518553773E-4</v>
      </c>
      <c r="CP297" s="1">
        <f t="shared" ca="1" si="103"/>
        <v>1.0395686528339725E-3</v>
      </c>
      <c r="CQ297" s="1">
        <f ca="1">CI297/(Surge_Predicted_Impact!$C$138 + Surge_Predicted_Impact!$C$139)</f>
        <v>1.4801451470702887E-4</v>
      </c>
      <c r="CR297" s="1">
        <f ca="1">CK297/(Surge_Predicted_Impact!$C$140 + Surge_Predicted_Impact!$C$141)</f>
        <v>8.287992646014785E-4</v>
      </c>
      <c r="CS297" s="152">
        <f>Surge_Predicted_Impact!$C$151</f>
        <v>12000</v>
      </c>
      <c r="CT297" s="152"/>
      <c r="CU297" s="1">
        <f ca="1">Surge_Predicted_Impact!$C$146*(Calculation!E297-Calculation!H297)</f>
        <v>5.5015704242248233E-8</v>
      </c>
      <c r="CV297" s="1">
        <f ca="1">H296*1/Surge_Predicted_Impact!$C$60</f>
        <v>1.3454596045005263E-5</v>
      </c>
      <c r="CW297" s="1">
        <f ca="1">CV297*Surge_Predicted_Impact!$C$144+CU297</f>
        <v>7.2774550649251148E-7</v>
      </c>
      <c r="CX297" s="1">
        <f ca="1">CX296*(1-1/Surge_Predicted_Impact!$C$147)+CW296</f>
        <v>8.5946077612251599E-3</v>
      </c>
      <c r="CY297" s="1">
        <f ca="1">$CX297*(1-Surge_Predicted_Impact!$C$145)</f>
        <v>6.4459558209188699E-3</v>
      </c>
      <c r="CZ297" s="1">
        <f ca="1">$CX297*(1+Surge_Predicted_Impact!$C$145)</f>
        <v>1.0743259701531449E-2</v>
      </c>
      <c r="DA297" s="1">
        <f ca="1">CX297/Surge_Predicted_Impact!$C$148</f>
        <v>2.8648692537417198E-3</v>
      </c>
      <c r="DB297" s="152">
        <f>Surge_Predicted_Impact!$C$152</f>
        <v>0</v>
      </c>
    </row>
    <row r="298" spans="2:106" x14ac:dyDescent="0.25">
      <c r="B298" s="30">
        <f t="shared" si="104"/>
        <v>44187</v>
      </c>
      <c r="C298" s="18">
        <f ca="1">INDIRECT(_xlfn.CONCAT(EpidemiologicalModel_Selection!$C$2,"!",EpidemiologicalModel_Selection!$C$5,ROW()-1))</f>
        <v>73743.824407909968</v>
      </c>
      <c r="D298" s="18">
        <f ca="1">INDIRECT(_xlfn.CONCAT(EpidemiologicalModel_Selection!$C$2,"!",EpidemiologicalModel_Selection!$C$3,ROW()-1))</f>
        <v>9.1392745624516748E-3</v>
      </c>
      <c r="E298" s="37">
        <f ca="1">INDIRECT(_xlfn.CONCAT(EpidemiologicalModel_Selection!$C$2,"!",EpidemiologicalModel_Selection!$C$4,ROW()-1))</f>
        <v>8.3223066940263377E-5</v>
      </c>
      <c r="F298" s="37">
        <f ca="1">E298*Surge_Predicted_Impact!$D$53</f>
        <v>7.0573160765343343E-6</v>
      </c>
      <c r="G298" s="6">
        <f t="shared" ca="1" si="105"/>
        <v>8.2707506124513562E-5</v>
      </c>
      <c r="H298" s="24">
        <f ca="1">H297*(1-1/Surge_Predicted_Impact!$C$60)+F298</f>
        <v>8.2707506124513562E-5</v>
      </c>
      <c r="I298" s="24">
        <f ca="1">(1-Surge_Predicted_Impact!$C$68)*Calculation!O297</f>
        <v>6.9788791358181089E-6</v>
      </c>
      <c r="J298" s="24">
        <f ca="1">I298+(J297*(1-1/Surge_Predicted_Impact!$C$63))</f>
        <v>8.2108649058274907E-5</v>
      </c>
      <c r="K298" s="24">
        <f ca="1">(1/Surge_Predicted_Impact!$C$62)*Calculation!L297</f>
        <v>3.2846142868769529E-6</v>
      </c>
      <c r="L298" s="24">
        <f ca="1">M298+L297*(1-1/Surge_Predicted_Impact!$C$62)</f>
        <v>3.6929698598273012E-5</v>
      </c>
      <c r="M298" s="1">
        <f ca="1">E298*Surge_Predicted_Impact!$D$55</f>
        <v>7.9894144262652917E-7</v>
      </c>
      <c r="N298" s="6">
        <f ca="1">N297*(1-1/Surge_Predicted_Impact!$C$64)+K298</f>
        <v>4.9748693821151782E-5</v>
      </c>
      <c r="O298" s="24">
        <f ca="1">N297*1/Surge_Predicted_Impact!$C$64</f>
        <v>6.6377256477535472E-6</v>
      </c>
      <c r="P298" s="1">
        <f ca="1">E298*Surge_Predicted_Impact!$D$54</f>
        <v>5.4594331912812772E-6</v>
      </c>
      <c r="Q298" s="1">
        <f ca="1">Q297*(1-1/Surge_Predicted_Impact!$C$61)+P298</f>
        <v>5.9953641131728266E-4</v>
      </c>
      <c r="R298" s="6">
        <f t="shared" ca="1" si="106"/>
        <v>7.1857475897383054E-4</v>
      </c>
      <c r="S298" s="1">
        <f ca="1">E298*Surge_Predicted_Impact!$D$56</f>
        <v>3.9947072131326458E-9</v>
      </c>
      <c r="T298" s="6">
        <f ca="1">T297*(1-1/Surge_Predicted_Impact!$C$65)+S298</f>
        <v>1.0092197699285514E-7</v>
      </c>
      <c r="U298" s="1">
        <f ca="1">E298*Surge_Predicted_Impact!$D$57</f>
        <v>6.3915315410122341E-9</v>
      </c>
      <c r="V298" s="6">
        <f ca="1">U297*(1-1/Surge_Predicted_Impact!$C$66)+U298</f>
        <v>6.3915315410122341E-9</v>
      </c>
      <c r="W298" s="5">
        <f>Surge_Predicted_Impact!$C$72</f>
        <v>0</v>
      </c>
      <c r="X298" s="160">
        <f>Surge_Predicted_Impact!$C$73</f>
        <v>0</v>
      </c>
      <c r="Y298" s="5">
        <f>Surge_Predicted_Impact!$C$74</f>
        <v>0</v>
      </c>
      <c r="Z298" s="5">
        <f>Surge_Predicted_Impact!$C$75</f>
        <v>0</v>
      </c>
      <c r="AA298" s="5">
        <f>Surge_Predicted_Impact!$C$76</f>
        <v>0</v>
      </c>
      <c r="AC298" s="18">
        <f ca="1">_xlfn.CEILING.MATH(G298/Surge_Predicted_Impact!$C$92)*(24/Surge_Predicted_Impact!$C$89)*(7/Surge_Predicted_Impact!$C$90)</f>
        <v>5.25</v>
      </c>
      <c r="AD298" s="18">
        <f ca="1">_xlfn.CEILING.MATH(R298/Surge_Predicted_Impact!$C$93)*(24/Surge_Predicted_Impact!$C$89)*(7/Surge_Predicted_Impact!$C$90)</f>
        <v>5.25</v>
      </c>
      <c r="AE298" s="1">
        <f t="shared" ca="1" si="107"/>
        <v>10.5</v>
      </c>
      <c r="AF298" s="1">
        <f ca="1">_xlfn.CEILING.MATH(N298/Surge_Predicted_Impact!$C$94)*24/Surge_Predicted_Impact!$C$89*7/Surge_Predicted_Impact!$C$90</f>
        <v>5.25</v>
      </c>
      <c r="AG298" s="1">
        <f ca="1">_xlfn.CEILING.MATH(T298/Surge_Predicted_Impact!$C$95)*24/Surge_Predicted_Impact!$C$89*7/Surge_Predicted_Impact!$C$90</f>
        <v>5.25</v>
      </c>
      <c r="AH298" s="1">
        <f ca="1">_xlfn.CEILING.MATH(V298/Surge_Predicted_Impact!$C$96)*24/Surge_Predicted_Impact!$C$89*7/Surge_Predicted_Impact!$C$90</f>
        <v>5.25</v>
      </c>
      <c r="AI298" s="18">
        <f t="shared" ca="1" si="108"/>
        <v>26.25</v>
      </c>
      <c r="AJ298" s="41"/>
      <c r="AK298" s="23">
        <f ca="1">_xlfn.CEILING.MATH(G298/Surge_Predicted_Impact!$C$103)*24/Surge_Predicted_Impact!$C$100*7/Surge_Predicted_Impact!$C$101</f>
        <v>5.25</v>
      </c>
      <c r="AL298" s="23">
        <f ca="1">_xlfn.CEILING.MATH(R298/Surge_Predicted_Impact!$C$104)*24/Surge_Predicted_Impact!$C$100*7/Surge_Predicted_Impact!$C$101</f>
        <v>5.25</v>
      </c>
      <c r="AM298" s="23">
        <f ca="1">_xlfn.CEILING.MATH(N298/Surge_Predicted_Impact!$C$105)*24/Surge_Predicted_Impact!$C$100*7/Surge_Predicted_Impact!$C$101</f>
        <v>5.25</v>
      </c>
      <c r="AN298" s="23">
        <f ca="1">_xlfn.CEILING.MATH(T298/Surge_Predicted_Impact!$C$106)*24/Surge_Predicted_Impact!$C$100*7/Surge_Predicted_Impact!$C$101</f>
        <v>5.25</v>
      </c>
      <c r="AO298" s="23">
        <f ca="1">_xlfn.CEILING.MATH(V298/Surge_Predicted_Impact!$C$107)*24/Surge_Predicted_Impact!$C$100*7/Surge_Predicted_Impact!$C$101</f>
        <v>5.25</v>
      </c>
      <c r="AP298" s="1">
        <f t="shared" ca="1" si="109"/>
        <v>26.25</v>
      </c>
      <c r="AQ298" s="3"/>
      <c r="AR298" s="38">
        <f ca="1">G298/Surge_Predicted_Impact!$C$81</f>
        <v>2.7569168708171189E-5</v>
      </c>
      <c r="AS298" s="38">
        <f ca="1">$R298/Surge_Predicted_Impact!$C$82</f>
        <v>3.5928737948691527E-4</v>
      </c>
      <c r="AT298" s="38">
        <f t="shared" ca="1" si="110"/>
        <v>3.8685654819508648E-4</v>
      </c>
      <c r="AU298" s="38">
        <f ca="1">N298/Surge_Predicted_Impact!$C$83</f>
        <v>2.4874346910575891E-5</v>
      </c>
      <c r="AV298" s="38">
        <f ca="1">T298/Surge_Predicted_Impact!$C$84</f>
        <v>5.0460988496427568E-8</v>
      </c>
      <c r="AW298" s="38">
        <f ca="1">V298/Surge_Predicted_Impact!$C$85</f>
        <v>1.5978828852530585E-9</v>
      </c>
      <c r="AX298" s="38">
        <f t="shared" ca="1" si="111"/>
        <v>4.1178295397704403E-4</v>
      </c>
      <c r="AZ298" s="1">
        <f ca="1">(AE298-BA297)*Surge_Predicted_Impact!$C$124</f>
        <v>9.2104790158409222E-2</v>
      </c>
      <c r="BA298" s="1">
        <f ca="1">BA297*(1-1/Surge_Predicted_Impact!$C$125)+AZ298</f>
        <v>1.289517132591838</v>
      </c>
      <c r="BB298" s="37">
        <f t="shared" ca="1" si="112"/>
        <v>11.789517132591838</v>
      </c>
      <c r="BC298" s="1">
        <f ca="1">(AF298-BD297)*Surge_Predicted_Impact!$C$124</f>
        <v>4.6052555748999684E-2</v>
      </c>
      <c r="BD298" s="1">
        <f ca="1">BD297*(1-1/Surge_Predicted_Impact!$C$125)+BC298</f>
        <v>0.64474380762760097</v>
      </c>
      <c r="BE298" s="37">
        <f t="shared" ca="1" si="113"/>
        <v>5.8947438076276013</v>
      </c>
      <c r="BF298" s="1">
        <f ca="1">(AI298-BG297)*Surge_Predicted_Impact!$C$124</f>
        <v>0.2302626090602567</v>
      </c>
      <c r="BG298" s="1">
        <f ca="1">BG297*(1-1/Surge_Predicted_Impact!$C$125)+BF298</f>
        <v>3.2237346248935634</v>
      </c>
      <c r="BH298" s="37">
        <f t="shared" ca="1" si="114"/>
        <v>29.473734624893563</v>
      </c>
      <c r="BJ298" s="1">
        <f ca="1">(AT298-BK297)*Surge_Predicted_Impact!$C$124</f>
        <v>1.7814613901017648E-6</v>
      </c>
      <c r="BK298" s="1">
        <f ca="1">BK297*(1-1/Surge_Predicted_Impact!$C$125)+BJ298</f>
        <v>1.9558398420466104E-4</v>
      </c>
      <c r="BL298" s="37">
        <f t="shared" ca="1" si="115"/>
        <v>5.8244053239974748E-4</v>
      </c>
      <c r="BM298" s="1">
        <f ca="1">(AU298-BN297)*Surge_Predicted_Impact!$C$124</f>
        <v>1.0947269710700599E-7</v>
      </c>
      <c r="BN298" s="1">
        <f ca="1">BN297*(1-1/Surge_Predicted_Impact!$C$125)+BM298</f>
        <v>1.3041758668419778E-5</v>
      </c>
      <c r="BO298" s="37">
        <f t="shared" ca="1" si="116"/>
        <v>3.7916105578995668E-5</v>
      </c>
      <c r="BP298" s="1">
        <f ca="1">(AX298-AY297)*Surge_Predicted_Impact!$C$124</f>
        <v>4.1178295397704403E-6</v>
      </c>
      <c r="BQ298" s="1">
        <f ca="1">BQ297*(1-1/Surge_Predicted_Impact!$C$125)+BP298</f>
        <v>4.1230963855555525E-4</v>
      </c>
      <c r="BR298" s="1">
        <f t="shared" ca="1" si="117"/>
        <v>8.2409259253259928E-4</v>
      </c>
      <c r="BS298" s="1">
        <f ca="1">(AP298-AQ297)*Surge_Predicted_Impact!$C$124</f>
        <v>0.26250000000000001</v>
      </c>
      <c r="BT298" s="1">
        <f ca="1">BT297*(1-1/Surge_Predicted_Impact!$C$125)+BS298</f>
        <v>3.6751433835432015</v>
      </c>
      <c r="BU298" s="1">
        <f t="shared" ca="1" si="118"/>
        <v>29.925143383543201</v>
      </c>
      <c r="BW298" s="1">
        <f>Surge_Predicted_Impact!$C$112</f>
        <v>0</v>
      </c>
      <c r="BX298" s="1">
        <f>Surge_Predicted_Impact!$C$113</f>
        <v>0</v>
      </c>
      <c r="BY298" s="152">
        <f>Surge_Predicted_Impact!$C$114</f>
        <v>0</v>
      </c>
      <c r="BZ298" s="152">
        <f>Surge_Predicted_Impact!$C$115</f>
        <v>0</v>
      </c>
      <c r="CA298" s="152">
        <f t="shared" si="119"/>
        <v>0</v>
      </c>
      <c r="CB298" s="1">
        <f>Surge_Predicted_Impact!$C$117</f>
        <v>0</v>
      </c>
      <c r="CC298" s="1">
        <f>Surge_Predicted_Impact!$C$118</f>
        <v>0</v>
      </c>
      <c r="CD298" s="1">
        <f>Surge_Predicted_Impact!$C$119</f>
        <v>0</v>
      </c>
      <c r="CE298" s="1">
        <f t="shared" si="120"/>
        <v>0</v>
      </c>
      <c r="CF298" s="152">
        <f>Surge_Predicted_Impact!$C$120</f>
        <v>0</v>
      </c>
      <c r="CH298" s="1">
        <f ca="1">D298*Surge_Predicted_Impact!$C$135</f>
        <v>9.1392745624516741E-2</v>
      </c>
      <c r="CI298" s="18">
        <f ca="1">(C298-C297)*Surge_Predicted_Impact!$C$135</f>
        <v>8.322307257913053E-4</v>
      </c>
      <c r="CJ298" s="18">
        <f ca="1">CJ297*(1- 1/Surge_Predicted_Impact!$C$137)+CI298</f>
        <v>2.102541189688386E-2</v>
      </c>
      <c r="CK298" s="18">
        <f t="shared" ca="1" si="102"/>
        <v>2.0193181171092554E-2</v>
      </c>
      <c r="CL298" s="1">
        <f ca="1">CJ298*(1-Surge_Predicted_Impact!$C$136)</f>
        <v>1.7871600112351279E-2</v>
      </c>
      <c r="CM298" s="1">
        <f ca="1">CJ298*(1+Surge_Predicted_Impact!$C$136)</f>
        <v>2.4179223681416437E-2</v>
      </c>
      <c r="CN298" s="1">
        <f ca="1">CI298/Surge_Predicted_Impact!$C$138</f>
        <v>1.6644614515826106E-4</v>
      </c>
      <c r="CO298" s="1">
        <f ca="1">CK298/Surge_Predicted_Impact!$C$140</f>
        <v>8.0772724684370222E-4</v>
      </c>
      <c r="CP298" s="1">
        <f t="shared" ca="1" si="103"/>
        <v>9.7417339200196328E-4</v>
      </c>
      <c r="CQ298" s="1">
        <f ca="1">CI298/(Surge_Predicted_Impact!$C$138 + Surge_Predicted_Impact!$C$139)</f>
        <v>1.3870512096521756E-4</v>
      </c>
      <c r="CR298" s="1">
        <f ca="1">CK298/(Surge_Predicted_Impact!$C$140 + Surge_Predicted_Impact!$C$141)</f>
        <v>7.7666081427279056E-4</v>
      </c>
      <c r="CS298" s="152">
        <f>Surge_Predicted_Impact!$C$151</f>
        <v>12000</v>
      </c>
      <c r="CT298" s="152"/>
      <c r="CU298" s="1">
        <f ca="1">Surge_Predicted_Impact!$C$146*(Calculation!E298-Calculation!H298)</f>
        <v>5.1556081574981441E-8</v>
      </c>
      <c r="CV298" s="1">
        <f ca="1">H297*1/Surge_Predicted_Impact!$C$60</f>
        <v>1.2608365007996537E-5</v>
      </c>
      <c r="CW298" s="1">
        <f ca="1">CV298*Surge_Predicted_Impact!$C$144+CU298</f>
        <v>6.8197433197480834E-7</v>
      </c>
      <c r="CX298" s="1">
        <f ca="1">CX297*(1-1/Surge_Predicted_Impact!$C$147)+CW297</f>
        <v>8.1656051186703941E-3</v>
      </c>
      <c r="CY298" s="1">
        <f ca="1">$CX298*(1-Surge_Predicted_Impact!$C$145)</f>
        <v>6.124203839002796E-3</v>
      </c>
      <c r="CZ298" s="1">
        <f ca="1">$CX298*(1+Surge_Predicted_Impact!$C$145)</f>
        <v>1.0207006398337992E-2</v>
      </c>
      <c r="DA298" s="1">
        <f ca="1">CX298/Surge_Predicted_Impact!$C$148</f>
        <v>2.7218683728901312E-3</v>
      </c>
      <c r="DB298" s="152">
        <f>Surge_Predicted_Impact!$C$152</f>
        <v>0</v>
      </c>
    </row>
    <row r="299" spans="2:106" x14ac:dyDescent="0.25">
      <c r="B299" s="30">
        <f t="shared" si="104"/>
        <v>44188</v>
      </c>
      <c r="C299" s="18">
        <f ca="1">INDIRECT(_xlfn.CONCAT(EpidemiologicalModel_Selection!$C$2,"!",EpidemiologicalModel_Selection!$C$5,ROW()-1))</f>
        <v>73743.824485898702</v>
      </c>
      <c r="D299" s="18">
        <f ca="1">INDIRECT(_xlfn.CONCAT(EpidemiologicalModel_Selection!$C$2,"!",EpidemiologicalModel_Selection!$C$3,ROW()-1))</f>
        <v>8.5644579688658601E-3</v>
      </c>
      <c r="E299" s="37">
        <f ca="1">INDIRECT(_xlfn.CONCAT(EpidemiologicalModel_Selection!$C$2,"!",EpidemiologicalModel_Selection!$C$4,ROW()-1))</f>
        <v>7.7988732118683399E-5</v>
      </c>
      <c r="F299" s="37">
        <f ca="1">E299*Surge_Predicted_Impact!$D$53</f>
        <v>6.6134444836643523E-6</v>
      </c>
      <c r="G299" s="6">
        <f t="shared" ca="1" si="105"/>
        <v>7.7505592590390262E-5</v>
      </c>
      <c r="H299" s="24">
        <f ca="1">H298*(1-1/Surge_Predicted_Impact!$C$60)+F299</f>
        <v>7.7505592590390262E-5</v>
      </c>
      <c r="I299" s="24">
        <f ca="1">(1-Surge_Predicted_Impact!$C$68)*Calculation!O298</f>
        <v>6.5381597630372442E-6</v>
      </c>
      <c r="J299" s="24">
        <f ca="1">I299+(J298*(1-1/Surge_Predicted_Impact!$C$63))</f>
        <v>7.6917001812987175E-5</v>
      </c>
      <c r="K299" s="24">
        <f ca="1">(1/Surge_Predicted_Impact!$C$62)*Calculation!L298</f>
        <v>3.0774748831894176E-6</v>
      </c>
      <c r="L299" s="24">
        <f ca="1">M299+L298*(1-1/Surge_Predicted_Impact!$C$62)</f>
        <v>3.4600915543422956E-5</v>
      </c>
      <c r="M299" s="1">
        <f ca="1">E299*Surge_Predicted_Impact!$D$55</f>
        <v>7.4869182833936134E-7</v>
      </c>
      <c r="N299" s="6">
        <f ca="1">N298*(1-1/Surge_Predicted_Impact!$C$64)+K299</f>
        <v>4.6607581976697224E-5</v>
      </c>
      <c r="O299" s="24">
        <f ca="1">N298*1/Surge_Predicted_Impact!$C$64</f>
        <v>6.2185867276439728E-6</v>
      </c>
      <c r="P299" s="1">
        <f ca="1">E299*Surge_Predicted_Impact!$D$54</f>
        <v>5.1160608269856304E-6</v>
      </c>
      <c r="Q299" s="1">
        <f ca="1">Q298*(1-1/Surge_Predicted_Impact!$C$61)+P299</f>
        <v>5.6182844276446236E-4</v>
      </c>
      <c r="R299" s="6">
        <f t="shared" ca="1" si="106"/>
        <v>6.7334636012087248E-4</v>
      </c>
      <c r="S299" s="1">
        <f ca="1">E299*Surge_Predicted_Impact!$D$56</f>
        <v>3.7434591416968073E-9</v>
      </c>
      <c r="T299" s="6">
        <f ca="1">T298*(1-1/Surge_Predicted_Impact!$C$65)+S299</f>
        <v>9.4573238435266434E-8</v>
      </c>
      <c r="U299" s="1">
        <f ca="1">E299*Surge_Predicted_Impact!$D$57</f>
        <v>5.9895346267148913E-9</v>
      </c>
      <c r="V299" s="6">
        <f ca="1">U298*(1-1/Surge_Predicted_Impact!$C$66)+U299</f>
        <v>5.9895346267148913E-9</v>
      </c>
      <c r="W299" s="5">
        <f>Surge_Predicted_Impact!$C$72</f>
        <v>0</v>
      </c>
      <c r="X299" s="160">
        <f>Surge_Predicted_Impact!$C$73</f>
        <v>0</v>
      </c>
      <c r="Y299" s="5">
        <f>Surge_Predicted_Impact!$C$74</f>
        <v>0</v>
      </c>
      <c r="Z299" s="5">
        <f>Surge_Predicted_Impact!$C$75</f>
        <v>0</v>
      </c>
      <c r="AA299" s="5">
        <f>Surge_Predicted_Impact!$C$76</f>
        <v>0</v>
      </c>
      <c r="AC299" s="18">
        <f ca="1">_xlfn.CEILING.MATH(G299/Surge_Predicted_Impact!$C$92)*(24/Surge_Predicted_Impact!$C$89)*(7/Surge_Predicted_Impact!$C$90)</f>
        <v>5.25</v>
      </c>
      <c r="AD299" s="18">
        <f ca="1">_xlfn.CEILING.MATH(R299/Surge_Predicted_Impact!$C$93)*(24/Surge_Predicted_Impact!$C$89)*(7/Surge_Predicted_Impact!$C$90)</f>
        <v>5.25</v>
      </c>
      <c r="AE299" s="1">
        <f t="shared" ca="1" si="107"/>
        <v>10.5</v>
      </c>
      <c r="AF299" s="1">
        <f ca="1">_xlfn.CEILING.MATH(N299/Surge_Predicted_Impact!$C$94)*24/Surge_Predicted_Impact!$C$89*7/Surge_Predicted_Impact!$C$90</f>
        <v>5.25</v>
      </c>
      <c r="AG299" s="1">
        <f ca="1">_xlfn.CEILING.MATH(T299/Surge_Predicted_Impact!$C$95)*24/Surge_Predicted_Impact!$C$89*7/Surge_Predicted_Impact!$C$90</f>
        <v>5.25</v>
      </c>
      <c r="AH299" s="1">
        <f ca="1">_xlfn.CEILING.MATH(V299/Surge_Predicted_Impact!$C$96)*24/Surge_Predicted_Impact!$C$89*7/Surge_Predicted_Impact!$C$90</f>
        <v>5.25</v>
      </c>
      <c r="AI299" s="18">
        <f t="shared" ca="1" si="108"/>
        <v>26.25</v>
      </c>
      <c r="AJ299" s="41"/>
      <c r="AK299" s="23">
        <f ca="1">_xlfn.CEILING.MATH(G299/Surge_Predicted_Impact!$C$103)*24/Surge_Predicted_Impact!$C$100*7/Surge_Predicted_Impact!$C$101</f>
        <v>5.25</v>
      </c>
      <c r="AL299" s="23">
        <f ca="1">_xlfn.CEILING.MATH(R299/Surge_Predicted_Impact!$C$104)*24/Surge_Predicted_Impact!$C$100*7/Surge_Predicted_Impact!$C$101</f>
        <v>5.25</v>
      </c>
      <c r="AM299" s="23">
        <f ca="1">_xlfn.CEILING.MATH(N299/Surge_Predicted_Impact!$C$105)*24/Surge_Predicted_Impact!$C$100*7/Surge_Predicted_Impact!$C$101</f>
        <v>5.25</v>
      </c>
      <c r="AN299" s="23">
        <f ca="1">_xlfn.CEILING.MATH(T299/Surge_Predicted_Impact!$C$106)*24/Surge_Predicted_Impact!$C$100*7/Surge_Predicted_Impact!$C$101</f>
        <v>5.25</v>
      </c>
      <c r="AO299" s="23">
        <f ca="1">_xlfn.CEILING.MATH(V299/Surge_Predicted_Impact!$C$107)*24/Surge_Predicted_Impact!$C$100*7/Surge_Predicted_Impact!$C$101</f>
        <v>5.25</v>
      </c>
      <c r="AP299" s="1">
        <f t="shared" ca="1" si="109"/>
        <v>26.25</v>
      </c>
      <c r="AQ299" s="3"/>
      <c r="AR299" s="38">
        <f ca="1">G299/Surge_Predicted_Impact!$C$81</f>
        <v>2.5835197530130086E-5</v>
      </c>
      <c r="AS299" s="38">
        <f ca="1">$R299/Surge_Predicted_Impact!$C$82</f>
        <v>3.3667318006043624E-4</v>
      </c>
      <c r="AT299" s="38">
        <f t="shared" ca="1" si="110"/>
        <v>3.6250837759056634E-4</v>
      </c>
      <c r="AU299" s="38">
        <f ca="1">N299/Surge_Predicted_Impact!$C$83</f>
        <v>2.3303790988348612E-5</v>
      </c>
      <c r="AV299" s="38">
        <f ca="1">T299/Surge_Predicted_Impact!$C$84</f>
        <v>4.7286619217633217E-8</v>
      </c>
      <c r="AW299" s="38">
        <f ca="1">V299/Surge_Predicted_Impact!$C$85</f>
        <v>1.4973836566787228E-9</v>
      </c>
      <c r="AX299" s="38">
        <f t="shared" ca="1" si="111"/>
        <v>3.8586095258178924E-4</v>
      </c>
      <c r="AZ299" s="1">
        <f ca="1">(AE299-BA298)*Surge_Predicted_Impact!$C$124</f>
        <v>9.2104828674081624E-2</v>
      </c>
      <c r="BA299" s="1">
        <f ca="1">BA298*(1-1/Surge_Predicted_Impact!$C$125)+AZ299</f>
        <v>1.2895135946522169</v>
      </c>
      <c r="BB299" s="37">
        <f t="shared" ca="1" si="112"/>
        <v>11.789513594652217</v>
      </c>
      <c r="BC299" s="1">
        <f ca="1">(AF299-BD298)*Surge_Predicted_Impact!$C$124</f>
        <v>4.6052561923723985E-2</v>
      </c>
      <c r="BD299" s="1">
        <f ca="1">BD298*(1-1/Surge_Predicted_Impact!$C$125)+BC299</f>
        <v>0.64474324043506781</v>
      </c>
      <c r="BE299" s="37">
        <f t="shared" ca="1" si="113"/>
        <v>5.8947432404350675</v>
      </c>
      <c r="BF299" s="1">
        <f ca="1">(AI299-BG298)*Surge_Predicted_Impact!$C$124</f>
        <v>0.23026265375106436</v>
      </c>
      <c r="BG299" s="1">
        <f ca="1">BG298*(1-1/Surge_Predicted_Impact!$C$125)+BF299</f>
        <v>3.2237305197236594</v>
      </c>
      <c r="BH299" s="37">
        <f t="shared" ca="1" si="114"/>
        <v>29.473730519723659</v>
      </c>
      <c r="BJ299" s="1">
        <f ca="1">(AT299-BK298)*Surge_Predicted_Impact!$C$124</f>
        <v>1.669243933859053E-6</v>
      </c>
      <c r="BK299" s="1">
        <f ca="1">BK298*(1-1/Surge_Predicted_Impact!$C$125)+BJ299</f>
        <v>1.8328294355247286E-4</v>
      </c>
      <c r="BL299" s="37">
        <f t="shared" ca="1" si="115"/>
        <v>5.4579132114303914E-4</v>
      </c>
      <c r="BM299" s="1">
        <f ca="1">(AU299-BN298)*Surge_Predicted_Impact!$C$124</f>
        <v>1.0262032319928833E-7</v>
      </c>
      <c r="BN299" s="1">
        <f ca="1">BN298*(1-1/Surge_Predicted_Impact!$C$125)+BM299</f>
        <v>1.2212824801017654E-5</v>
      </c>
      <c r="BO299" s="37">
        <f t="shared" ca="1" si="116"/>
        <v>3.5516615789366266E-5</v>
      </c>
      <c r="BP299" s="1">
        <f ca="1">(AX299-AY298)*Surge_Predicted_Impact!$C$124</f>
        <v>3.8586095258178928E-6</v>
      </c>
      <c r="BQ299" s="1">
        <f ca="1">BQ298*(1-1/Surge_Predicted_Impact!$C$125)+BP299</f>
        <v>3.8671755961311921E-4</v>
      </c>
      <c r="BR299" s="1">
        <f t="shared" ca="1" si="117"/>
        <v>7.7257851219490845E-4</v>
      </c>
      <c r="BS299" s="1">
        <f ca="1">(AP299-AQ298)*Surge_Predicted_Impact!$C$124</f>
        <v>0.26250000000000001</v>
      </c>
      <c r="BT299" s="1">
        <f ca="1">BT298*(1-1/Surge_Predicted_Impact!$C$125)+BS299</f>
        <v>3.6751331418615445</v>
      </c>
      <c r="BU299" s="1">
        <f t="shared" ca="1" si="118"/>
        <v>29.925133141861544</v>
      </c>
      <c r="BW299" s="1">
        <f>Surge_Predicted_Impact!$C$112</f>
        <v>0</v>
      </c>
      <c r="BX299" s="1">
        <f>Surge_Predicted_Impact!$C$113</f>
        <v>0</v>
      </c>
      <c r="BY299" s="152">
        <f>Surge_Predicted_Impact!$C$114</f>
        <v>0</v>
      </c>
      <c r="BZ299" s="152">
        <f>Surge_Predicted_Impact!$C$115</f>
        <v>0</v>
      </c>
      <c r="CA299" s="152">
        <f t="shared" si="119"/>
        <v>0</v>
      </c>
      <c r="CB299" s="1">
        <f>Surge_Predicted_Impact!$C$117</f>
        <v>0</v>
      </c>
      <c r="CC299" s="1">
        <f>Surge_Predicted_Impact!$C$118</f>
        <v>0</v>
      </c>
      <c r="CD299" s="1">
        <f>Surge_Predicted_Impact!$C$119</f>
        <v>0</v>
      </c>
      <c r="CE299" s="1">
        <f t="shared" si="120"/>
        <v>0</v>
      </c>
      <c r="CF299" s="152">
        <f>Surge_Predicted_Impact!$C$120</f>
        <v>0</v>
      </c>
      <c r="CH299" s="1">
        <f ca="1">D299*Surge_Predicted_Impact!$C$135</f>
        <v>8.5644579688658601E-2</v>
      </c>
      <c r="CI299" s="18">
        <f ca="1">(C299-C298)*Surge_Predicted_Impact!$C$135</f>
        <v>7.7988734119571745E-4</v>
      </c>
      <c r="CJ299" s="18">
        <f ca="1">CJ298*(1- 1/Surge_Predicted_Impact!$C$137)+CI299</f>
        <v>1.9702758048391191E-2</v>
      </c>
      <c r="CK299" s="18">
        <f t="shared" ca="1" si="102"/>
        <v>1.8922870707195474E-2</v>
      </c>
      <c r="CL299" s="1">
        <f ca="1">CJ299*(1-Surge_Predicted_Impact!$C$136)</f>
        <v>1.6747344341132512E-2</v>
      </c>
      <c r="CM299" s="1">
        <f ca="1">CJ299*(1+Surge_Predicted_Impact!$C$136)</f>
        <v>2.2658171755649867E-2</v>
      </c>
      <c r="CN299" s="1">
        <f ca="1">CI299/Surge_Predicted_Impact!$C$138</f>
        <v>1.5597746823914349E-4</v>
      </c>
      <c r="CO299" s="1">
        <f ca="1">CK299/Surge_Predicted_Impact!$C$140</f>
        <v>7.56914828287819E-4</v>
      </c>
      <c r="CP299" s="1">
        <f t="shared" ca="1" si="103"/>
        <v>9.1289229652696249E-4</v>
      </c>
      <c r="CQ299" s="1">
        <f ca="1">CI299/(Surge_Predicted_Impact!$C$138 + Surge_Predicted_Impact!$C$139)</f>
        <v>1.2998122353261957E-4</v>
      </c>
      <c r="CR299" s="1">
        <f ca="1">CK299/(Surge_Predicted_Impact!$C$140 + Surge_Predicted_Impact!$C$141)</f>
        <v>7.2780271950751818E-4</v>
      </c>
      <c r="CS299" s="152">
        <f>Surge_Predicted_Impact!$C$151</f>
        <v>12000</v>
      </c>
      <c r="CT299" s="152"/>
      <c r="CU299" s="1">
        <f ca="1">Surge_Predicted_Impact!$C$146*(Calculation!E299-Calculation!H299)</f>
        <v>4.8313952829313683E-8</v>
      </c>
      <c r="CV299" s="1">
        <f ca="1">H298*1/Surge_Predicted_Impact!$C$60</f>
        <v>1.1815358017787652E-5</v>
      </c>
      <c r="CW299" s="1">
        <f ca="1">CV299*Surge_Predicted_Impact!$C$144+CU299</f>
        <v>6.3908185371869631E-7</v>
      </c>
      <c r="CX299" s="1">
        <f ca="1">CX298*(1-1/Surge_Predicted_Impact!$C$147)+CW298</f>
        <v>7.7580068370688487E-3</v>
      </c>
      <c r="CY299" s="1">
        <f ca="1">$CX299*(1-Surge_Predicted_Impact!$C$145)</f>
        <v>5.8185051278016363E-3</v>
      </c>
      <c r="CZ299" s="1">
        <f ca="1">$CX299*(1+Surge_Predicted_Impact!$C$145)</f>
        <v>9.6975085463360602E-3</v>
      </c>
      <c r="DA299" s="1">
        <f ca="1">CX299/Surge_Predicted_Impact!$C$148</f>
        <v>2.5860022790229497E-3</v>
      </c>
      <c r="DB299" s="152">
        <f>Surge_Predicted_Impact!$C$152</f>
        <v>0</v>
      </c>
    </row>
    <row r="300" spans="2:106" x14ac:dyDescent="0.25">
      <c r="B300" s="30">
        <f t="shared" si="104"/>
        <v>44189</v>
      </c>
      <c r="C300" s="18">
        <f ca="1">INDIRECT(_xlfn.CONCAT(EpidemiologicalModel_Selection!$C$2,"!",EpidemiologicalModel_Selection!$C$5,ROW()-1))</f>
        <v>73743.824558982305</v>
      </c>
      <c r="D300" s="18">
        <f ca="1">INDIRECT(_xlfn.CONCAT(EpidemiologicalModel_Selection!$C$2,"!",EpidemiologicalModel_Selection!$C$3,ROW()-1))</f>
        <v>8.0257945835946979E-3</v>
      </c>
      <c r="E300" s="37">
        <f ca="1">INDIRECT(_xlfn.CONCAT(EpidemiologicalModel_Selection!$C$2,"!",EpidemiologicalModel_Selection!$C$4,ROW()-1))</f>
        <v>7.3083612369373435E-5</v>
      </c>
      <c r="F300" s="37">
        <f ca="1">E300*Surge_Predicted_Impact!$D$53</f>
        <v>6.197490328922867E-6</v>
      </c>
      <c r="G300" s="6">
        <f t="shared" ca="1" si="105"/>
        <v>7.2630855406400241E-5</v>
      </c>
      <c r="H300" s="24">
        <f ca="1">H299*(1-1/Surge_Predicted_Impact!$C$60)+F300</f>
        <v>7.2630855406400241E-5</v>
      </c>
      <c r="I300" s="24">
        <f ca="1">(1-Surge_Predicted_Impact!$C$68)*Calculation!O299</f>
        <v>6.1253079267293129E-6</v>
      </c>
      <c r="J300" s="24">
        <f ca="1">I300+(J299*(1-1/Surge_Predicted_Impact!$C$63))</f>
        <v>7.2054166623575463E-5</v>
      </c>
      <c r="K300" s="24">
        <f ca="1">(1/Surge_Predicted_Impact!$C$62)*Calculation!L299</f>
        <v>2.8834096286185797E-6</v>
      </c>
      <c r="L300" s="24">
        <f ca="1">M300+L299*(1-1/Surge_Predicted_Impact!$C$62)</f>
        <v>3.241910859355036E-5</v>
      </c>
      <c r="M300" s="1">
        <f ca="1">E300*Surge_Predicted_Impact!$D$55</f>
        <v>7.0160267874598568E-7</v>
      </c>
      <c r="N300" s="6">
        <f ca="1">N299*(1-1/Surge_Predicted_Impact!$C$64)+K300</f>
        <v>4.366504385822865E-5</v>
      </c>
      <c r="O300" s="24">
        <f ca="1">N299*1/Surge_Predicted_Impact!$C$64</f>
        <v>5.825947747087153E-6</v>
      </c>
      <c r="P300" s="1">
        <f ca="1">E300*Surge_Predicted_Impact!$D$54</f>
        <v>4.7942849714308965E-6</v>
      </c>
      <c r="Q300" s="1">
        <f ca="1">Q299*(1-1/Surge_Predicted_Impact!$C$61)+P300</f>
        <v>5.2649212468128888E-4</v>
      </c>
      <c r="R300" s="6">
        <f t="shared" ca="1" si="106"/>
        <v>6.3096539989841477E-4</v>
      </c>
      <c r="S300" s="1">
        <f ca="1">E300*Surge_Predicted_Impact!$D$56</f>
        <v>3.5080133937299284E-9</v>
      </c>
      <c r="T300" s="6">
        <f ca="1">T299*(1-1/Surge_Predicted_Impact!$C$65)+S300</f>
        <v>8.8623927985469722E-8</v>
      </c>
      <c r="U300" s="1">
        <f ca="1">E300*Surge_Predicted_Impact!$D$57</f>
        <v>5.6128214299678856E-9</v>
      </c>
      <c r="V300" s="6">
        <f ca="1">U299*(1-1/Surge_Predicted_Impact!$C$66)+U300</f>
        <v>5.6128214299678856E-9</v>
      </c>
      <c r="W300" s="5">
        <f>Surge_Predicted_Impact!$C$72</f>
        <v>0</v>
      </c>
      <c r="X300" s="160">
        <f>Surge_Predicted_Impact!$C$73</f>
        <v>0</v>
      </c>
      <c r="Y300" s="5">
        <f>Surge_Predicted_Impact!$C$74</f>
        <v>0</v>
      </c>
      <c r="Z300" s="5">
        <f>Surge_Predicted_Impact!$C$75</f>
        <v>0</v>
      </c>
      <c r="AA300" s="5">
        <f>Surge_Predicted_Impact!$C$76</f>
        <v>0</v>
      </c>
      <c r="AC300" s="18">
        <f ca="1">_xlfn.CEILING.MATH(G300/Surge_Predicted_Impact!$C$92)*(24/Surge_Predicted_Impact!$C$89)*(7/Surge_Predicted_Impact!$C$90)</f>
        <v>5.25</v>
      </c>
      <c r="AD300" s="18">
        <f ca="1">_xlfn.CEILING.MATH(R300/Surge_Predicted_Impact!$C$93)*(24/Surge_Predicted_Impact!$C$89)*(7/Surge_Predicted_Impact!$C$90)</f>
        <v>5.25</v>
      </c>
      <c r="AE300" s="1">
        <f t="shared" ca="1" si="107"/>
        <v>10.5</v>
      </c>
      <c r="AF300" s="1">
        <f ca="1">_xlfn.CEILING.MATH(N300/Surge_Predicted_Impact!$C$94)*24/Surge_Predicted_Impact!$C$89*7/Surge_Predicted_Impact!$C$90</f>
        <v>5.25</v>
      </c>
      <c r="AG300" s="1">
        <f ca="1">_xlfn.CEILING.MATH(T300/Surge_Predicted_Impact!$C$95)*24/Surge_Predicted_Impact!$C$89*7/Surge_Predicted_Impact!$C$90</f>
        <v>5.25</v>
      </c>
      <c r="AH300" s="1">
        <f ca="1">_xlfn.CEILING.MATH(V300/Surge_Predicted_Impact!$C$96)*24/Surge_Predicted_Impact!$C$89*7/Surge_Predicted_Impact!$C$90</f>
        <v>5.25</v>
      </c>
      <c r="AI300" s="18">
        <f t="shared" ca="1" si="108"/>
        <v>26.25</v>
      </c>
      <c r="AJ300" s="41"/>
      <c r="AK300" s="23">
        <f ca="1">_xlfn.CEILING.MATH(G300/Surge_Predicted_Impact!$C$103)*24/Surge_Predicted_Impact!$C$100*7/Surge_Predicted_Impact!$C$101</f>
        <v>5.25</v>
      </c>
      <c r="AL300" s="23">
        <f ca="1">_xlfn.CEILING.MATH(R300/Surge_Predicted_Impact!$C$104)*24/Surge_Predicted_Impact!$C$100*7/Surge_Predicted_Impact!$C$101</f>
        <v>5.25</v>
      </c>
      <c r="AM300" s="23">
        <f ca="1">_xlfn.CEILING.MATH(N300/Surge_Predicted_Impact!$C$105)*24/Surge_Predicted_Impact!$C$100*7/Surge_Predicted_Impact!$C$101</f>
        <v>5.25</v>
      </c>
      <c r="AN300" s="23">
        <f ca="1">_xlfn.CEILING.MATH(T300/Surge_Predicted_Impact!$C$106)*24/Surge_Predicted_Impact!$C$100*7/Surge_Predicted_Impact!$C$101</f>
        <v>5.25</v>
      </c>
      <c r="AO300" s="23">
        <f ca="1">_xlfn.CEILING.MATH(V300/Surge_Predicted_Impact!$C$107)*24/Surge_Predicted_Impact!$C$100*7/Surge_Predicted_Impact!$C$101</f>
        <v>5.25</v>
      </c>
      <c r="AP300" s="1">
        <f t="shared" ca="1" si="109"/>
        <v>26.25</v>
      </c>
      <c r="AQ300" s="3"/>
      <c r="AR300" s="38">
        <f ca="1">G300/Surge_Predicted_Impact!$C$81</f>
        <v>2.4210285135466748E-5</v>
      </c>
      <c r="AS300" s="38">
        <f ca="1">$R300/Surge_Predicted_Impact!$C$82</f>
        <v>3.1548269994920739E-4</v>
      </c>
      <c r="AT300" s="38">
        <f t="shared" ca="1" si="110"/>
        <v>3.3969298508467415E-4</v>
      </c>
      <c r="AU300" s="38">
        <f ca="1">N300/Surge_Predicted_Impact!$C$83</f>
        <v>2.1832521929114325E-5</v>
      </c>
      <c r="AV300" s="38">
        <f ca="1">T300/Surge_Predicted_Impact!$C$84</f>
        <v>4.4311963992734861E-8</v>
      </c>
      <c r="AW300" s="38">
        <f ca="1">V300/Surge_Predicted_Impact!$C$85</f>
        <v>1.4032053574919714E-9</v>
      </c>
      <c r="AX300" s="38">
        <f t="shared" ca="1" si="111"/>
        <v>3.6157122218313868E-4</v>
      </c>
      <c r="AZ300" s="1">
        <f ca="1">(AE300-BA299)*Surge_Predicted_Impact!$C$124</f>
        <v>9.2104864053477828E-2</v>
      </c>
      <c r="BA300" s="1">
        <f ca="1">BA299*(1-1/Surge_Predicted_Impact!$C$125)+AZ300</f>
        <v>1.2895103448019651</v>
      </c>
      <c r="BB300" s="37">
        <f t="shared" ca="1" si="112"/>
        <v>11.789510344801965</v>
      </c>
      <c r="BC300" s="1">
        <f ca="1">(AF300-BD299)*Surge_Predicted_Impact!$C$124</f>
        <v>4.6052567595649324E-2</v>
      </c>
      <c r="BD300" s="1">
        <f ca="1">BD299*(1-1/Surge_Predicted_Impact!$C$125)+BC300</f>
        <v>0.64474271942821237</v>
      </c>
      <c r="BE300" s="37">
        <f t="shared" ca="1" si="113"/>
        <v>5.894742719428212</v>
      </c>
      <c r="BF300" s="1">
        <f ca="1">(AI300-BG299)*Surge_Predicted_Impact!$C$124</f>
        <v>0.2302626948027634</v>
      </c>
      <c r="BG300" s="1">
        <f ca="1">BG299*(1-1/Surge_Predicted_Impact!$C$125)+BF300</f>
        <v>3.2237267488318762</v>
      </c>
      <c r="BH300" s="37">
        <f t="shared" ca="1" si="114"/>
        <v>29.473726748831876</v>
      </c>
      <c r="BJ300" s="1">
        <f ca="1">(AT300-BK299)*Surge_Predicted_Impact!$C$124</f>
        <v>1.564100415322013E-6</v>
      </c>
      <c r="BK300" s="1">
        <f ca="1">BK299*(1-1/Surge_Predicted_Impact!$C$125)+BJ300</f>
        <v>1.7175540514261824E-4</v>
      </c>
      <c r="BL300" s="37">
        <f t="shared" ca="1" si="115"/>
        <v>5.1144839022729239E-4</v>
      </c>
      <c r="BM300" s="1">
        <f ca="1">(AU300-BN299)*Surge_Predicted_Impact!$C$124</f>
        <v>9.6196971280966717E-8</v>
      </c>
      <c r="BN300" s="1">
        <f ca="1">BN299*(1-1/Surge_Predicted_Impact!$C$125)+BM300</f>
        <v>1.1436677143654501E-5</v>
      </c>
      <c r="BO300" s="37">
        <f t="shared" ca="1" si="116"/>
        <v>3.3269199072768825E-5</v>
      </c>
      <c r="BP300" s="1">
        <f ca="1">(AX300-AY299)*Surge_Predicted_Impact!$C$124</f>
        <v>3.6157122218313867E-6</v>
      </c>
      <c r="BQ300" s="1">
        <f ca="1">BQ299*(1-1/Surge_Predicted_Impact!$C$125)+BP300</f>
        <v>3.6271058900544205E-4</v>
      </c>
      <c r="BR300" s="1">
        <f t="shared" ca="1" si="117"/>
        <v>7.2428181118858073E-4</v>
      </c>
      <c r="BS300" s="1">
        <f ca="1">(AP300-AQ299)*Surge_Predicted_Impact!$C$124</f>
        <v>0.26250000000000001</v>
      </c>
      <c r="BT300" s="1">
        <f ca="1">BT299*(1-1/Surge_Predicted_Impact!$C$125)+BS300</f>
        <v>3.6751236317285771</v>
      </c>
      <c r="BU300" s="1">
        <f t="shared" ca="1" si="118"/>
        <v>29.925123631728578</v>
      </c>
      <c r="BW300" s="1">
        <f>Surge_Predicted_Impact!$C$112</f>
        <v>0</v>
      </c>
      <c r="BX300" s="1">
        <f>Surge_Predicted_Impact!$C$113</f>
        <v>0</v>
      </c>
      <c r="BY300" s="152">
        <f>Surge_Predicted_Impact!$C$114</f>
        <v>0</v>
      </c>
      <c r="BZ300" s="152">
        <f>Surge_Predicted_Impact!$C$115</f>
        <v>0</v>
      </c>
      <c r="CA300" s="152">
        <f t="shared" si="119"/>
        <v>0</v>
      </c>
      <c r="CB300" s="1">
        <f>Surge_Predicted_Impact!$C$117</f>
        <v>0</v>
      </c>
      <c r="CC300" s="1">
        <f>Surge_Predicted_Impact!$C$118</f>
        <v>0</v>
      </c>
      <c r="CD300" s="1">
        <f>Surge_Predicted_Impact!$C$119</f>
        <v>0</v>
      </c>
      <c r="CE300" s="1">
        <f t="shared" si="120"/>
        <v>0</v>
      </c>
      <c r="CF300" s="152">
        <f>Surge_Predicted_Impact!$C$120</f>
        <v>0</v>
      </c>
      <c r="CH300" s="1">
        <f ca="1">D300*Surge_Predicted_Impact!$C$135</f>
        <v>8.0257945835946976E-2</v>
      </c>
      <c r="CI300" s="18">
        <f ca="1">(C300-C299)*Surge_Predicted_Impact!$C$135</f>
        <v>7.3083603638224304E-4</v>
      </c>
      <c r="CJ300" s="18">
        <f ca="1">CJ299*(1- 1/Surge_Predicted_Impact!$C$137)+CI300</f>
        <v>1.8463318279934315E-2</v>
      </c>
      <c r="CK300" s="18">
        <f t="shared" ca="1" si="102"/>
        <v>1.7732482243552072E-2</v>
      </c>
      <c r="CL300" s="1">
        <f ca="1">CJ300*(1-Surge_Predicted_Impact!$C$136)</f>
        <v>1.5693820537944166E-2</v>
      </c>
      <c r="CM300" s="1">
        <f ca="1">CJ300*(1+Surge_Predicted_Impact!$C$136)</f>
        <v>2.123281602192446E-2</v>
      </c>
      <c r="CN300" s="1">
        <f ca="1">CI300/Surge_Predicted_Impact!$C$138</f>
        <v>1.4616720727644861E-4</v>
      </c>
      <c r="CO300" s="1">
        <f ca="1">CK300/Surge_Predicted_Impact!$C$140</f>
        <v>7.0929928974208291E-4</v>
      </c>
      <c r="CP300" s="1">
        <f t="shared" ca="1" si="103"/>
        <v>8.5546649701853151E-4</v>
      </c>
      <c r="CQ300" s="1">
        <f ca="1">CI300/(Surge_Predicted_Impact!$C$138 + Surge_Predicted_Impact!$C$139)</f>
        <v>1.2180600606370717E-4</v>
      </c>
      <c r="CR300" s="1">
        <f ca="1">CK300/(Surge_Predicted_Impact!$C$140 + Surge_Predicted_Impact!$C$141)</f>
        <v>6.8201854782892583E-4</v>
      </c>
      <c r="CS300" s="152">
        <f>Surge_Predicted_Impact!$C$151</f>
        <v>12000</v>
      </c>
      <c r="CT300" s="152"/>
      <c r="CU300" s="1">
        <f ca="1">Surge_Predicted_Impact!$C$146*(Calculation!E300-Calculation!H300)</f>
        <v>4.5275696297319394E-8</v>
      </c>
      <c r="CV300" s="1">
        <f ca="1">H299*1/Surge_Predicted_Impact!$C$60</f>
        <v>1.1072227512912894E-5</v>
      </c>
      <c r="CW300" s="1">
        <f ca="1">CV300*Surge_Predicted_Impact!$C$144+CU300</f>
        <v>5.9888707194296419E-7</v>
      </c>
      <c r="CX300" s="1">
        <f ca="1">CX299*(1-1/Surge_Predicted_Impact!$C$147)+CW299</f>
        <v>7.370745577069124E-3</v>
      </c>
      <c r="CY300" s="1">
        <f ca="1">$CX300*(1-Surge_Predicted_Impact!$C$145)</f>
        <v>5.5280591828018432E-3</v>
      </c>
      <c r="CZ300" s="1">
        <f ca="1">$CX300*(1+Surge_Predicted_Impact!$C$145)</f>
        <v>9.2134319713364048E-3</v>
      </c>
      <c r="DA300" s="1">
        <f ca="1">CX300/Surge_Predicted_Impact!$C$148</f>
        <v>2.4569151923563748E-3</v>
      </c>
      <c r="DB300" s="152">
        <f>Surge_Predicted_Impact!$C$152</f>
        <v>0</v>
      </c>
    </row>
    <row r="301" spans="2:106" x14ac:dyDescent="0.25">
      <c r="B301" s="30">
        <f t="shared" si="104"/>
        <v>44190</v>
      </c>
      <c r="C301" s="18">
        <f ca="1">INDIRECT(_xlfn.CONCAT(EpidemiologicalModel_Selection!$C$2,"!",EpidemiologicalModel_Selection!$C$5,ROW()-1))</f>
        <v>73743.824627469308</v>
      </c>
      <c r="D301" s="18">
        <f ca="1">INDIRECT(_xlfn.CONCAT(EpidemiologicalModel_Selection!$C$2,"!",EpidemiologicalModel_Selection!$C$3,ROW()-1))</f>
        <v>7.5210105433934533E-3</v>
      </c>
      <c r="E301" s="37">
        <f ca="1">INDIRECT(_xlfn.CONCAT(EpidemiologicalModel_Selection!$C$2,"!",EpidemiologicalModel_Selection!$C$4,ROW()-1))</f>
        <v>6.8487001226458236E-5</v>
      </c>
      <c r="F301" s="37">
        <f ca="1">E301*Surge_Predicted_Impact!$D$53</f>
        <v>5.8076977040036588E-6</v>
      </c>
      <c r="G301" s="6">
        <f t="shared" ca="1" si="105"/>
        <v>6.8062716623775295E-5</v>
      </c>
      <c r="H301" s="24">
        <f ca="1">H300*(1-1/Surge_Predicted_Impact!$C$60)+F301</f>
        <v>6.8062716623775295E-5</v>
      </c>
      <c r="I301" s="24">
        <f ca="1">(1-Surge_Predicted_Impact!$C$68)*Calculation!O300</f>
        <v>5.7385585308808454E-6</v>
      </c>
      <c r="J301" s="24">
        <f ca="1">I301+(J300*(1-1/Surge_Predicted_Impact!$C$63))</f>
        <v>6.7499272779659807E-5</v>
      </c>
      <c r="K301" s="24">
        <f ca="1">(1/Surge_Predicted_Impact!$C$62)*Calculation!L300</f>
        <v>2.701592382795863E-6</v>
      </c>
      <c r="L301" s="24">
        <f ca="1">M301+L300*(1-1/Surge_Predicted_Impact!$C$62)</f>
        <v>3.0374991422528493E-5</v>
      </c>
      <c r="M301" s="1">
        <f ca="1">E301*Surge_Predicted_Impact!$D$55</f>
        <v>6.5747521177399968E-7</v>
      </c>
      <c r="N301" s="6">
        <f ca="1">N300*(1-1/Surge_Predicted_Impact!$C$64)+K301</f>
        <v>4.0908505758745934E-5</v>
      </c>
      <c r="O301" s="24">
        <f ca="1">N300*1/Surge_Predicted_Impact!$C$64</f>
        <v>5.4581304822785812E-6</v>
      </c>
      <c r="P301" s="1">
        <f ca="1">E301*Surge_Predicted_Impact!$D$54</f>
        <v>4.4927472804556594E-6</v>
      </c>
      <c r="Q301" s="1">
        <f ca="1">Q300*(1-1/Surge_Predicted_Impact!$C$61)+P301</f>
        <v>4.9337829162736672E-4</v>
      </c>
      <c r="R301" s="6">
        <f t="shared" ca="1" si="106"/>
        <v>5.9125255582955503E-4</v>
      </c>
      <c r="S301" s="1">
        <f ca="1">E301*Surge_Predicted_Impact!$D$56</f>
        <v>3.2873760588699986E-9</v>
      </c>
      <c r="T301" s="6">
        <f ca="1">T300*(1-1/Surge_Predicted_Impact!$C$65)+S301</f>
        <v>8.3048911245792761E-8</v>
      </c>
      <c r="U301" s="1">
        <f ca="1">E301*Surge_Predicted_Impact!$D$57</f>
        <v>5.2598016941919978E-9</v>
      </c>
      <c r="V301" s="6">
        <f ca="1">U300*(1-1/Surge_Predicted_Impact!$C$66)+U301</f>
        <v>5.2598016941919978E-9</v>
      </c>
      <c r="W301" s="5">
        <f>Surge_Predicted_Impact!$C$72</f>
        <v>0</v>
      </c>
      <c r="X301" s="160">
        <f>Surge_Predicted_Impact!$C$73</f>
        <v>0</v>
      </c>
      <c r="Y301" s="5">
        <f>Surge_Predicted_Impact!$C$74</f>
        <v>0</v>
      </c>
      <c r="Z301" s="5">
        <f>Surge_Predicted_Impact!$C$75</f>
        <v>0</v>
      </c>
      <c r="AA301" s="5">
        <f>Surge_Predicted_Impact!$C$76</f>
        <v>0</v>
      </c>
      <c r="AC301" s="18">
        <f ca="1">_xlfn.CEILING.MATH(G301/Surge_Predicted_Impact!$C$92)*(24/Surge_Predicted_Impact!$C$89)*(7/Surge_Predicted_Impact!$C$90)</f>
        <v>5.25</v>
      </c>
      <c r="AD301" s="18">
        <f ca="1">_xlfn.CEILING.MATH(R301/Surge_Predicted_Impact!$C$93)*(24/Surge_Predicted_Impact!$C$89)*(7/Surge_Predicted_Impact!$C$90)</f>
        <v>5.25</v>
      </c>
      <c r="AE301" s="1">
        <f t="shared" ca="1" si="107"/>
        <v>10.5</v>
      </c>
      <c r="AF301" s="1">
        <f ca="1">_xlfn.CEILING.MATH(N301/Surge_Predicted_Impact!$C$94)*24/Surge_Predicted_Impact!$C$89*7/Surge_Predicted_Impact!$C$90</f>
        <v>5.25</v>
      </c>
      <c r="AG301" s="1">
        <f ca="1">_xlfn.CEILING.MATH(T301/Surge_Predicted_Impact!$C$95)*24/Surge_Predicted_Impact!$C$89*7/Surge_Predicted_Impact!$C$90</f>
        <v>5.25</v>
      </c>
      <c r="AH301" s="1">
        <f ca="1">_xlfn.CEILING.MATH(V301/Surge_Predicted_Impact!$C$96)*24/Surge_Predicted_Impact!$C$89*7/Surge_Predicted_Impact!$C$90</f>
        <v>5.25</v>
      </c>
      <c r="AI301" s="18">
        <f t="shared" ca="1" si="108"/>
        <v>26.25</v>
      </c>
      <c r="AJ301" s="41"/>
      <c r="AK301" s="23">
        <f ca="1">_xlfn.CEILING.MATH(G301/Surge_Predicted_Impact!$C$103)*24/Surge_Predicted_Impact!$C$100*7/Surge_Predicted_Impact!$C$101</f>
        <v>5.25</v>
      </c>
      <c r="AL301" s="23">
        <f ca="1">_xlfn.CEILING.MATH(R301/Surge_Predicted_Impact!$C$104)*24/Surge_Predicted_Impact!$C$100*7/Surge_Predicted_Impact!$C$101</f>
        <v>5.25</v>
      </c>
      <c r="AM301" s="23">
        <f ca="1">_xlfn.CEILING.MATH(N301/Surge_Predicted_Impact!$C$105)*24/Surge_Predicted_Impact!$C$100*7/Surge_Predicted_Impact!$C$101</f>
        <v>5.25</v>
      </c>
      <c r="AN301" s="23">
        <f ca="1">_xlfn.CEILING.MATH(T301/Surge_Predicted_Impact!$C$106)*24/Surge_Predicted_Impact!$C$100*7/Surge_Predicted_Impact!$C$101</f>
        <v>5.25</v>
      </c>
      <c r="AO301" s="23">
        <f ca="1">_xlfn.CEILING.MATH(V301/Surge_Predicted_Impact!$C$107)*24/Surge_Predicted_Impact!$C$100*7/Surge_Predicted_Impact!$C$101</f>
        <v>5.25</v>
      </c>
      <c r="AP301" s="1">
        <f t="shared" ca="1" si="109"/>
        <v>26.25</v>
      </c>
      <c r="AQ301" s="3"/>
      <c r="AR301" s="38">
        <f ca="1">G301/Surge_Predicted_Impact!$C$81</f>
        <v>2.2687572207925097E-5</v>
      </c>
      <c r="AS301" s="38">
        <f ca="1">$R301/Surge_Predicted_Impact!$C$82</f>
        <v>2.9562627791477751E-4</v>
      </c>
      <c r="AT301" s="38">
        <f t="shared" ca="1" si="110"/>
        <v>3.1831385012270262E-4</v>
      </c>
      <c r="AU301" s="38">
        <f ca="1">N301/Surge_Predicted_Impact!$C$83</f>
        <v>2.0454252879372967E-5</v>
      </c>
      <c r="AV301" s="38">
        <f ca="1">T301/Surge_Predicted_Impact!$C$84</f>
        <v>4.1524455622896381E-8</v>
      </c>
      <c r="AW301" s="38">
        <f ca="1">V301/Surge_Predicted_Impact!$C$85</f>
        <v>1.3149504235479994E-9</v>
      </c>
      <c r="AX301" s="38">
        <f t="shared" ca="1" si="111"/>
        <v>3.3881094240812202E-4</v>
      </c>
      <c r="AZ301" s="1">
        <f ca="1">(AE301-BA300)*Surge_Predicted_Impact!$C$124</f>
        <v>9.2104896551980356E-2</v>
      </c>
      <c r="BA301" s="1">
        <f ca="1">BA300*(1-1/Surge_Predicted_Impact!$C$125)+AZ301</f>
        <v>1.2895073595823767</v>
      </c>
      <c r="BB301" s="37">
        <f t="shared" ca="1" si="112"/>
        <v>11.789507359582377</v>
      </c>
      <c r="BC301" s="1">
        <f ca="1">(AF301-BD300)*Surge_Predicted_Impact!$C$124</f>
        <v>4.6052572805717881E-2</v>
      </c>
      <c r="BD301" s="1">
        <f ca="1">BD300*(1-1/Surge_Predicted_Impact!$C$125)+BC301</f>
        <v>0.6447422408462008</v>
      </c>
      <c r="BE301" s="37">
        <f t="shared" ca="1" si="113"/>
        <v>5.8947422408462007</v>
      </c>
      <c r="BF301" s="1">
        <f ca="1">(AI301-BG300)*Surge_Predicted_Impact!$C$124</f>
        <v>0.23026273251168125</v>
      </c>
      <c r="BG301" s="1">
        <f ca="1">BG300*(1-1/Surge_Predicted_Impact!$C$125)+BF301</f>
        <v>3.2237232849984236</v>
      </c>
      <c r="BH301" s="37">
        <f t="shared" ca="1" si="114"/>
        <v>29.473723284998425</v>
      </c>
      <c r="BJ301" s="1">
        <f ca="1">(AT301-BK300)*Surge_Predicted_Impact!$C$124</f>
        <v>1.4655844498008438E-6</v>
      </c>
      <c r="BK301" s="1">
        <f ca="1">BK300*(1-1/Surge_Predicted_Impact!$C$125)+BJ301</f>
        <v>1.6095274636794636E-4</v>
      </c>
      <c r="BL301" s="37">
        <f t="shared" ca="1" si="115"/>
        <v>4.7926659649064898E-4</v>
      </c>
      <c r="BM301" s="1">
        <f ca="1">(AU301-BN300)*Surge_Predicted_Impact!$C$124</f>
        <v>9.0175757357184653E-8</v>
      </c>
      <c r="BN301" s="1">
        <f ca="1">BN300*(1-1/Surge_Predicted_Impact!$C$125)+BM301</f>
        <v>1.070994739075065E-5</v>
      </c>
      <c r="BO301" s="37">
        <f t="shared" ca="1" si="116"/>
        <v>3.116420027012362E-5</v>
      </c>
      <c r="BP301" s="1">
        <f ca="1">(AX301-AY300)*Surge_Predicted_Impact!$C$124</f>
        <v>3.3881094240812204E-6</v>
      </c>
      <c r="BQ301" s="1">
        <f ca="1">BQ300*(1-1/Surge_Predicted_Impact!$C$125)+BP301</f>
        <v>3.4019079921484885E-4</v>
      </c>
      <c r="BR301" s="1">
        <f t="shared" ca="1" si="117"/>
        <v>6.7900174162297087E-4</v>
      </c>
      <c r="BS301" s="1">
        <f ca="1">(AP301-AQ300)*Surge_Predicted_Impact!$C$124</f>
        <v>0.26250000000000001</v>
      </c>
      <c r="BT301" s="1">
        <f ca="1">BT300*(1-1/Surge_Predicted_Impact!$C$125)+BS301</f>
        <v>3.6751148008908219</v>
      </c>
      <c r="BU301" s="1">
        <f t="shared" ca="1" si="118"/>
        <v>29.925114800890821</v>
      </c>
      <c r="BW301" s="1">
        <f>Surge_Predicted_Impact!$C$112</f>
        <v>0</v>
      </c>
      <c r="BX301" s="1">
        <f>Surge_Predicted_Impact!$C$113</f>
        <v>0</v>
      </c>
      <c r="BY301" s="152">
        <f>Surge_Predicted_Impact!$C$114</f>
        <v>0</v>
      </c>
      <c r="BZ301" s="152">
        <f>Surge_Predicted_Impact!$C$115</f>
        <v>0</v>
      </c>
      <c r="CA301" s="152">
        <f t="shared" si="119"/>
        <v>0</v>
      </c>
      <c r="CB301" s="1">
        <f>Surge_Predicted_Impact!$C$117</f>
        <v>0</v>
      </c>
      <c r="CC301" s="1">
        <f>Surge_Predicted_Impact!$C$118</f>
        <v>0</v>
      </c>
      <c r="CD301" s="1">
        <f>Surge_Predicted_Impact!$C$119</f>
        <v>0</v>
      </c>
      <c r="CE301" s="1">
        <f t="shared" si="120"/>
        <v>0</v>
      </c>
      <c r="CF301" s="152">
        <f>Surge_Predicted_Impact!$C$120</f>
        <v>0</v>
      </c>
      <c r="CH301" s="1">
        <f ca="1">D301*Surge_Predicted_Impact!$C$135</f>
        <v>7.5210105433934527E-2</v>
      </c>
      <c r="CI301" s="18">
        <f ca="1">(C301-C300)*Surge_Predicted_Impact!$C$135</f>
        <v>6.8487002863548696E-4</v>
      </c>
      <c r="CJ301" s="18">
        <f ca="1">CJ300*(1- 1/Surge_Predicted_Impact!$C$137)+CI301</f>
        <v>1.7301856480576371E-2</v>
      </c>
      <c r="CK301" s="18">
        <f t="shared" ca="1" si="102"/>
        <v>1.6616986451940884E-2</v>
      </c>
      <c r="CL301" s="1">
        <f ca="1">CJ301*(1-Surge_Predicted_Impact!$C$136)</f>
        <v>1.4706578008489915E-2</v>
      </c>
      <c r="CM301" s="1">
        <f ca="1">CJ301*(1+Surge_Predicted_Impact!$C$136)</f>
        <v>1.9897134952662824E-2</v>
      </c>
      <c r="CN301" s="1">
        <f ca="1">CI301/Surge_Predicted_Impact!$C$138</f>
        <v>1.3697400572709739E-4</v>
      </c>
      <c r="CO301" s="1">
        <f ca="1">CK301/Surge_Predicted_Impact!$C$140</f>
        <v>6.6467945807763534E-4</v>
      </c>
      <c r="CP301" s="1">
        <f t="shared" ca="1" si="103"/>
        <v>8.0165346380473273E-4</v>
      </c>
      <c r="CQ301" s="1">
        <f ca="1">CI301/(Surge_Predicted_Impact!$C$138 + Surge_Predicted_Impact!$C$139)</f>
        <v>1.1414500477258116E-4</v>
      </c>
      <c r="CR301" s="1">
        <f ca="1">CK301/(Surge_Predicted_Impact!$C$140 + Surge_Predicted_Impact!$C$141)</f>
        <v>6.3911486353618785E-4</v>
      </c>
      <c r="CS301" s="152">
        <f>Surge_Predicted_Impact!$C$151</f>
        <v>12000</v>
      </c>
      <c r="CT301" s="152"/>
      <c r="CU301" s="1">
        <f ca="1">Surge_Predicted_Impact!$C$146*(Calculation!E301-Calculation!H301)</f>
        <v>4.2428460268294082E-8</v>
      </c>
      <c r="CV301" s="1">
        <f ca="1">H300*1/Surge_Predicted_Impact!$C$60</f>
        <v>1.0375836486628605E-5</v>
      </c>
      <c r="CW301" s="1">
        <f ca="1">CV301*Surge_Predicted_Impact!$C$144+CU301</f>
        <v>5.6122028459972444E-7</v>
      </c>
      <c r="CX301" s="1">
        <f ca="1">CX300*(1-1/Surge_Predicted_Impact!$C$147)+CW300</f>
        <v>7.0028071852876106E-3</v>
      </c>
      <c r="CY301" s="1">
        <f ca="1">$CX301*(1-Surge_Predicted_Impact!$C$145)</f>
        <v>5.2521053889657077E-3</v>
      </c>
      <c r="CZ301" s="1">
        <f ca="1">$CX301*(1+Surge_Predicted_Impact!$C$145)</f>
        <v>8.7535089816095125E-3</v>
      </c>
      <c r="DA301" s="1">
        <f ca="1">CX301/Surge_Predicted_Impact!$C$148</f>
        <v>2.3342690617625369E-3</v>
      </c>
      <c r="DB301" s="152">
        <f>Surge_Predicted_Impact!$C$152</f>
        <v>0</v>
      </c>
    </row>
    <row r="302" spans="2:106" x14ac:dyDescent="0.25">
      <c r="B302" s="30">
        <f t="shared" si="104"/>
        <v>44191</v>
      </c>
      <c r="C302" s="18">
        <f ca="1">INDIRECT(_xlfn.CONCAT(EpidemiologicalModel_Selection!$C$2,"!",EpidemiologicalModel_Selection!$C$5,ROW()-1))</f>
        <v>73743.824691648799</v>
      </c>
      <c r="D302" s="18">
        <f ca="1">INDIRECT(_xlfn.CONCAT(EpidemiologicalModel_Selection!$C$2,"!",EpidemiologicalModel_Selection!$C$3,ROW()-1))</f>
        <v>7.0479750000683808E-3</v>
      </c>
      <c r="E302" s="37">
        <f ca="1">INDIRECT(_xlfn.CONCAT(EpidemiologicalModel_Selection!$C$2,"!",EpidemiologicalModel_Selection!$C$4,ROW()-1))</f>
        <v>6.4179495348071206E-5</v>
      </c>
      <c r="F302" s="37">
        <f ca="1">E302*Surge_Predicted_Impact!$D$53</f>
        <v>5.442421205516438E-6</v>
      </c>
      <c r="G302" s="6">
        <f t="shared" ca="1" si="105"/>
        <v>6.3781892597323845E-5</v>
      </c>
      <c r="H302" s="24">
        <f ca="1">H301*(1-1/Surge_Predicted_Impact!$C$60)+F302</f>
        <v>6.3781892597323845E-5</v>
      </c>
      <c r="I302" s="24">
        <f ca="1">(1-Surge_Predicted_Impact!$C$68)*Calculation!O301</f>
        <v>5.3762585250444022E-6</v>
      </c>
      <c r="J302" s="24">
        <f ca="1">I302+(J301*(1-1/Surge_Predicted_Impact!$C$63))</f>
        <v>6.3232778050467106E-5</v>
      </c>
      <c r="K302" s="24">
        <f ca="1">(1/Surge_Predicted_Impact!$C$62)*Calculation!L301</f>
        <v>2.5312492852107075E-6</v>
      </c>
      <c r="L302" s="24">
        <f ca="1">M302+L301*(1-1/Surge_Predicted_Impact!$C$62)</f>
        <v>2.8459865292659268E-5</v>
      </c>
      <c r="M302" s="1">
        <f ca="1">E302*Surge_Predicted_Impact!$D$55</f>
        <v>6.1612315534148414E-7</v>
      </c>
      <c r="N302" s="6">
        <f ca="1">N301*(1-1/Surge_Predicted_Impact!$C$64)+K302</f>
        <v>3.8326191824113396E-5</v>
      </c>
      <c r="O302" s="24">
        <f ca="1">N301*1/Surge_Predicted_Impact!$C$64</f>
        <v>5.1135632198432418E-6</v>
      </c>
      <c r="P302" s="1">
        <f ca="1">E302*Surge_Predicted_Impact!$D$54</f>
        <v>4.2101748948334708E-6</v>
      </c>
      <c r="Q302" s="1">
        <f ca="1">Q301*(1-1/Surge_Predicted_Impact!$C$61)+P302</f>
        <v>4.6234715997738832E-4</v>
      </c>
      <c r="R302" s="6">
        <f t="shared" ca="1" si="106"/>
        <v>5.5403980332051469E-4</v>
      </c>
      <c r="S302" s="1">
        <f ca="1">E302*Surge_Predicted_Impact!$D$56</f>
        <v>3.0806157767074211E-9</v>
      </c>
      <c r="T302" s="6">
        <f ca="1">T301*(1-1/Surge_Predicted_Impact!$C$65)+S302</f>
        <v>7.782463589792091E-8</v>
      </c>
      <c r="U302" s="1">
        <f ca="1">E302*Surge_Predicted_Impact!$D$57</f>
        <v>4.9289852427318734E-9</v>
      </c>
      <c r="V302" s="6">
        <f ca="1">U301*(1-1/Surge_Predicted_Impact!$C$66)+U302</f>
        <v>4.9289852427318734E-9</v>
      </c>
      <c r="W302" s="5">
        <f>Surge_Predicted_Impact!$C$72</f>
        <v>0</v>
      </c>
      <c r="X302" s="160">
        <f>Surge_Predicted_Impact!$C$73</f>
        <v>0</v>
      </c>
      <c r="Y302" s="5">
        <f>Surge_Predicted_Impact!$C$74</f>
        <v>0</v>
      </c>
      <c r="Z302" s="5">
        <f>Surge_Predicted_Impact!$C$75</f>
        <v>0</v>
      </c>
      <c r="AA302" s="5">
        <f>Surge_Predicted_Impact!$C$76</f>
        <v>0</v>
      </c>
      <c r="AC302" s="18">
        <f ca="1">_xlfn.CEILING.MATH(G302/Surge_Predicted_Impact!$C$92)*(24/Surge_Predicted_Impact!$C$89)*(7/Surge_Predicted_Impact!$C$90)</f>
        <v>5.25</v>
      </c>
      <c r="AD302" s="18">
        <f ca="1">_xlfn.CEILING.MATH(R302/Surge_Predicted_Impact!$C$93)*(24/Surge_Predicted_Impact!$C$89)*(7/Surge_Predicted_Impact!$C$90)</f>
        <v>5.25</v>
      </c>
      <c r="AE302" s="1">
        <f t="shared" ca="1" si="107"/>
        <v>10.5</v>
      </c>
      <c r="AF302" s="1">
        <f ca="1">_xlfn.CEILING.MATH(N302/Surge_Predicted_Impact!$C$94)*24/Surge_Predicted_Impact!$C$89*7/Surge_Predicted_Impact!$C$90</f>
        <v>5.25</v>
      </c>
      <c r="AG302" s="1">
        <f ca="1">_xlfn.CEILING.MATH(T302/Surge_Predicted_Impact!$C$95)*24/Surge_Predicted_Impact!$C$89*7/Surge_Predicted_Impact!$C$90</f>
        <v>5.25</v>
      </c>
      <c r="AH302" s="1">
        <f ca="1">_xlfn.CEILING.MATH(V302/Surge_Predicted_Impact!$C$96)*24/Surge_Predicted_Impact!$C$89*7/Surge_Predicted_Impact!$C$90</f>
        <v>5.25</v>
      </c>
      <c r="AI302" s="18">
        <f t="shared" ca="1" si="108"/>
        <v>26.25</v>
      </c>
      <c r="AJ302" s="41"/>
      <c r="AK302" s="23">
        <f ca="1">_xlfn.CEILING.MATH(G302/Surge_Predicted_Impact!$C$103)*24/Surge_Predicted_Impact!$C$100*7/Surge_Predicted_Impact!$C$101</f>
        <v>5.25</v>
      </c>
      <c r="AL302" s="23">
        <f ca="1">_xlfn.CEILING.MATH(R302/Surge_Predicted_Impact!$C$104)*24/Surge_Predicted_Impact!$C$100*7/Surge_Predicted_Impact!$C$101</f>
        <v>5.25</v>
      </c>
      <c r="AM302" s="23">
        <f ca="1">_xlfn.CEILING.MATH(N302/Surge_Predicted_Impact!$C$105)*24/Surge_Predicted_Impact!$C$100*7/Surge_Predicted_Impact!$C$101</f>
        <v>5.25</v>
      </c>
      <c r="AN302" s="23">
        <f ca="1">_xlfn.CEILING.MATH(T302/Surge_Predicted_Impact!$C$106)*24/Surge_Predicted_Impact!$C$100*7/Surge_Predicted_Impact!$C$101</f>
        <v>5.25</v>
      </c>
      <c r="AO302" s="23">
        <f ca="1">_xlfn.CEILING.MATH(V302/Surge_Predicted_Impact!$C$107)*24/Surge_Predicted_Impact!$C$100*7/Surge_Predicted_Impact!$C$101</f>
        <v>5.25</v>
      </c>
      <c r="AP302" s="1">
        <f t="shared" ca="1" si="109"/>
        <v>26.25</v>
      </c>
      <c r="AQ302" s="3"/>
      <c r="AR302" s="38">
        <f ca="1">G302/Surge_Predicted_Impact!$C$81</f>
        <v>2.1260630865774615E-5</v>
      </c>
      <c r="AS302" s="38">
        <f ca="1">$R302/Surge_Predicted_Impact!$C$82</f>
        <v>2.7701990166025735E-4</v>
      </c>
      <c r="AT302" s="38">
        <f t="shared" ca="1" si="110"/>
        <v>2.9828053252603195E-4</v>
      </c>
      <c r="AU302" s="38">
        <f ca="1">N302/Surge_Predicted_Impact!$C$83</f>
        <v>1.9163095912056698E-5</v>
      </c>
      <c r="AV302" s="38">
        <f ca="1">T302/Surge_Predicted_Impact!$C$84</f>
        <v>3.8912317948960455E-8</v>
      </c>
      <c r="AW302" s="38">
        <f ca="1">V302/Surge_Predicted_Impact!$C$85</f>
        <v>1.2322463106829684E-9</v>
      </c>
      <c r="AX302" s="38">
        <f t="shared" ca="1" si="111"/>
        <v>3.174837730023483E-4</v>
      </c>
      <c r="AZ302" s="1">
        <f ca="1">(AE302-BA301)*Surge_Predicted_Impact!$C$124</f>
        <v>9.2104926404176238E-2</v>
      </c>
      <c r="BA302" s="1">
        <f ca="1">BA301*(1-1/Surge_Predicted_Impact!$C$125)+AZ302</f>
        <v>1.2895046174449547</v>
      </c>
      <c r="BB302" s="37">
        <f t="shared" ca="1" si="112"/>
        <v>11.789504617444955</v>
      </c>
      <c r="BC302" s="1">
        <f ca="1">(AF302-BD301)*Surge_Predicted_Impact!$C$124</f>
        <v>4.6052577591537996E-2</v>
      </c>
      <c r="BD302" s="1">
        <f ca="1">BD301*(1-1/Surge_Predicted_Impact!$C$125)+BC302</f>
        <v>0.6447418012344388</v>
      </c>
      <c r="BE302" s="37">
        <f t="shared" ca="1" si="113"/>
        <v>5.8947418012344386</v>
      </c>
      <c r="BF302" s="1">
        <f ca="1">(AI302-BG301)*Surge_Predicted_Impact!$C$124</f>
        <v>0.23026276715001576</v>
      </c>
      <c r="BG302" s="1">
        <f ca="1">BG301*(1-1/Surge_Predicted_Impact!$C$125)+BF302</f>
        <v>3.2237201032199807</v>
      </c>
      <c r="BH302" s="37">
        <f t="shared" ca="1" si="114"/>
        <v>29.473720103219982</v>
      </c>
      <c r="BJ302" s="1">
        <f ca="1">(AT302-BK301)*Surge_Predicted_Impact!$C$124</f>
        <v>1.3732778615808559E-6</v>
      </c>
      <c r="BK302" s="1">
        <f ca="1">BK301*(1-1/Surge_Predicted_Impact!$C$125)+BJ302</f>
        <v>1.508293994889596E-4</v>
      </c>
      <c r="BL302" s="37">
        <f t="shared" ca="1" si="115"/>
        <v>4.4910993201499155E-4</v>
      </c>
      <c r="BM302" s="1">
        <f ca="1">(AU302-BN301)*Surge_Predicted_Impact!$C$124</f>
        <v>8.4531485213060487E-8</v>
      </c>
      <c r="BN302" s="1">
        <f ca="1">BN301*(1-1/Surge_Predicted_Impact!$C$125)+BM302</f>
        <v>1.0029482633767234E-5</v>
      </c>
      <c r="BO302" s="37">
        <f t="shared" ca="1" si="116"/>
        <v>2.9192578545823934E-5</v>
      </c>
      <c r="BP302" s="1">
        <f ca="1">(AX302-AY301)*Surge_Predicted_Impact!$C$124</f>
        <v>3.1748377300234831E-6</v>
      </c>
      <c r="BQ302" s="1">
        <f ca="1">BQ301*(1-1/Surge_Predicted_Impact!$C$125)+BP302</f>
        <v>3.190662941438117E-4</v>
      </c>
      <c r="BR302" s="1">
        <f t="shared" ca="1" si="117"/>
        <v>6.3655006714615999E-4</v>
      </c>
      <c r="BS302" s="1">
        <f ca="1">(AP302-AQ301)*Surge_Predicted_Impact!$C$124</f>
        <v>0.26250000000000001</v>
      </c>
      <c r="BT302" s="1">
        <f ca="1">BT301*(1-1/Surge_Predicted_Impact!$C$125)+BS302</f>
        <v>3.675106600827192</v>
      </c>
      <c r="BU302" s="1">
        <f t="shared" ca="1" si="118"/>
        <v>29.925106600827192</v>
      </c>
      <c r="BW302" s="1">
        <f>Surge_Predicted_Impact!$C$112</f>
        <v>0</v>
      </c>
      <c r="BX302" s="1">
        <f>Surge_Predicted_Impact!$C$113</f>
        <v>0</v>
      </c>
      <c r="BY302" s="152">
        <f>Surge_Predicted_Impact!$C$114</f>
        <v>0</v>
      </c>
      <c r="BZ302" s="152">
        <f>Surge_Predicted_Impact!$C$115</f>
        <v>0</v>
      </c>
      <c r="CA302" s="152">
        <f t="shared" si="119"/>
        <v>0</v>
      </c>
      <c r="CB302" s="1">
        <f>Surge_Predicted_Impact!$C$117</f>
        <v>0</v>
      </c>
      <c r="CC302" s="1">
        <f>Surge_Predicted_Impact!$C$118</f>
        <v>0</v>
      </c>
      <c r="CD302" s="1">
        <f>Surge_Predicted_Impact!$C$119</f>
        <v>0</v>
      </c>
      <c r="CE302" s="1">
        <f t="shared" si="120"/>
        <v>0</v>
      </c>
      <c r="CF302" s="152">
        <f>Surge_Predicted_Impact!$C$120</f>
        <v>0</v>
      </c>
      <c r="CH302" s="1">
        <f ca="1">D302*Surge_Predicted_Impact!$C$135</f>
        <v>7.0479750000683808E-2</v>
      </c>
      <c r="CI302" s="18">
        <f ca="1">(C302-C301)*Surge_Predicted_Impact!$C$135</f>
        <v>6.4179490436799824E-4</v>
      </c>
      <c r="CJ302" s="18">
        <f ca="1">CJ301*(1- 1/Surge_Predicted_Impact!$C$137)+CI302</f>
        <v>1.6213465736886732E-2</v>
      </c>
      <c r="CK302" s="18">
        <f t="shared" ca="1" si="102"/>
        <v>1.5571670832518734E-2</v>
      </c>
      <c r="CL302" s="1">
        <f ca="1">CJ302*(1-Surge_Predicted_Impact!$C$136)</f>
        <v>1.3781445876353722E-2</v>
      </c>
      <c r="CM302" s="1">
        <f ca="1">CJ302*(1+Surge_Predicted_Impact!$C$136)</f>
        <v>1.8645485597419742E-2</v>
      </c>
      <c r="CN302" s="1">
        <f ca="1">CI302/Surge_Predicted_Impact!$C$138</f>
        <v>1.2835898087359965E-4</v>
      </c>
      <c r="CO302" s="1">
        <f ca="1">CK302/Surge_Predicted_Impact!$C$140</f>
        <v>6.2286683330074939E-4</v>
      </c>
      <c r="CP302" s="1">
        <f t="shared" ca="1" si="103"/>
        <v>7.5122581417434904E-4</v>
      </c>
      <c r="CQ302" s="1">
        <f ca="1">CI302/(Surge_Predicted_Impact!$C$138 + Surge_Predicted_Impact!$C$139)</f>
        <v>1.0696581739466637E-4</v>
      </c>
      <c r="CR302" s="1">
        <f ca="1">CK302/(Surge_Predicted_Impact!$C$140 + Surge_Predicted_Impact!$C$141)</f>
        <v>5.9891041663533596E-4</v>
      </c>
      <c r="CS302" s="152">
        <f>Surge_Predicted_Impact!$C$151</f>
        <v>12000</v>
      </c>
      <c r="CT302" s="152"/>
      <c r="CU302" s="1">
        <f ca="1">Surge_Predicted_Impact!$C$146*(Calculation!E302-Calculation!H302)</f>
        <v>3.9760275074736117E-8</v>
      </c>
      <c r="CV302" s="1">
        <f ca="1">H301*1/Surge_Predicted_Impact!$C$60</f>
        <v>9.7232452319678993E-6</v>
      </c>
      <c r="CW302" s="1">
        <f ca="1">CV302*Surge_Predicted_Impact!$C$144+CU302</f>
        <v>5.2592253667313108E-7</v>
      </c>
      <c r="CX302" s="1">
        <f ca="1">CX301*(1-1/Surge_Predicted_Impact!$C$147)+CW301</f>
        <v>6.6532280463078297E-3</v>
      </c>
      <c r="CY302" s="1">
        <f ca="1">$CX302*(1-Surge_Predicted_Impact!$C$145)</f>
        <v>4.9899210347308723E-3</v>
      </c>
      <c r="CZ302" s="1">
        <f ca="1">$CX302*(1+Surge_Predicted_Impact!$C$145)</f>
        <v>8.3165350578847871E-3</v>
      </c>
      <c r="DA302" s="1">
        <f ca="1">CX302/Surge_Predicted_Impact!$C$148</f>
        <v>2.21774268210261E-3</v>
      </c>
      <c r="DB302" s="152">
        <f>Surge_Predicted_Impact!$C$152</f>
        <v>0</v>
      </c>
    </row>
    <row r="303" spans="2:106" x14ac:dyDescent="0.25">
      <c r="B303" s="30">
        <f t="shared" si="104"/>
        <v>44192</v>
      </c>
      <c r="C303" s="18">
        <f ca="1">INDIRECT(_xlfn.CONCAT(EpidemiologicalModel_Selection!$C$2,"!",EpidemiologicalModel_Selection!$C$5,ROW()-1))</f>
        <v>73743.824751791719</v>
      </c>
      <c r="D303" s="18">
        <f ca="1">INDIRECT(_xlfn.CONCAT(EpidemiologicalModel_Selection!$C$2,"!",EpidemiologicalModel_Selection!$C$3,ROW()-1))</f>
        <v>6.6046911255223341E-3</v>
      </c>
      <c r="E303" s="37">
        <f ca="1">INDIRECT(_xlfn.CONCAT(EpidemiologicalModel_Selection!$C$2,"!",EpidemiologicalModel_Selection!$C$4,ROW()-1))</f>
        <v>6.0142911024740897E-5</v>
      </c>
      <c r="F303" s="37">
        <f ca="1">E303*Surge_Predicted_Impact!$D$53</f>
        <v>5.1001188548980282E-6</v>
      </c>
      <c r="G303" s="6">
        <f t="shared" ca="1" si="105"/>
        <v>5.9770312509747042E-5</v>
      </c>
      <c r="H303" s="24">
        <f ca="1">H302*(1-1/Surge_Predicted_Impact!$C$60)+F303</f>
        <v>5.9770312509747042E-5</v>
      </c>
      <c r="I303" s="24">
        <f ca="1">(1-Surge_Predicted_Impact!$C$68)*Calculation!O302</f>
        <v>5.0368597715455933E-6</v>
      </c>
      <c r="J303" s="24">
        <f ca="1">I303+(J302*(1-1/Surge_Predicted_Impact!$C$63))</f>
        <v>5.9236383814803121E-5</v>
      </c>
      <c r="K303" s="24">
        <f ca="1">(1/Surge_Predicted_Impact!$C$62)*Calculation!L302</f>
        <v>2.3716554410549387E-6</v>
      </c>
      <c r="L303" s="24">
        <f ca="1">M303+L302*(1-1/Surge_Predicted_Impact!$C$62)</f>
        <v>2.666558179744184E-5</v>
      </c>
      <c r="M303" s="1">
        <f ca="1">E303*Surge_Predicted_Impact!$D$55</f>
        <v>5.773719458375132E-7</v>
      </c>
      <c r="N303" s="6">
        <f ca="1">N302*(1-1/Surge_Predicted_Impact!$C$64)+K303</f>
        <v>3.5907073287154164E-5</v>
      </c>
      <c r="O303" s="24">
        <f ca="1">N302*1/Surge_Predicted_Impact!$C$64</f>
        <v>4.7907739780141744E-6</v>
      </c>
      <c r="P303" s="1">
        <f ca="1">E303*Surge_Predicted_Impact!$D$54</f>
        <v>3.945374963223002E-6</v>
      </c>
      <c r="Q303" s="1">
        <f ca="1">Q302*(1-1/Surge_Predicted_Impact!$C$61)+P303</f>
        <v>4.3326773779936933E-4</v>
      </c>
      <c r="R303" s="6">
        <f t="shared" ca="1" si="106"/>
        <v>5.1916970341161432E-4</v>
      </c>
      <c r="S303" s="1">
        <f ca="1">E303*Surge_Predicted_Impact!$D$56</f>
        <v>2.8868597291875659E-9</v>
      </c>
      <c r="T303" s="6">
        <f ca="1">T302*(1-1/Surge_Predicted_Impact!$C$65)+S303</f>
        <v>7.2929032037316382E-8</v>
      </c>
      <c r="U303" s="1">
        <f ca="1">E303*Surge_Predicted_Impact!$D$57</f>
        <v>4.6189755667001052E-9</v>
      </c>
      <c r="V303" s="6">
        <f ca="1">U302*(1-1/Surge_Predicted_Impact!$C$66)+U303</f>
        <v>4.6189755667001052E-9</v>
      </c>
      <c r="W303" s="5">
        <f>Surge_Predicted_Impact!$C$72</f>
        <v>0</v>
      </c>
      <c r="X303" s="160">
        <f>Surge_Predicted_Impact!$C$73</f>
        <v>0</v>
      </c>
      <c r="Y303" s="5">
        <f>Surge_Predicted_Impact!$C$74</f>
        <v>0</v>
      </c>
      <c r="Z303" s="5">
        <f>Surge_Predicted_Impact!$C$75</f>
        <v>0</v>
      </c>
      <c r="AA303" s="5">
        <f>Surge_Predicted_Impact!$C$76</f>
        <v>0</v>
      </c>
      <c r="AC303" s="18">
        <f ca="1">_xlfn.CEILING.MATH(G303/Surge_Predicted_Impact!$C$92)*(24/Surge_Predicted_Impact!$C$89)*(7/Surge_Predicted_Impact!$C$90)</f>
        <v>5.25</v>
      </c>
      <c r="AD303" s="18">
        <f ca="1">_xlfn.CEILING.MATH(R303/Surge_Predicted_Impact!$C$93)*(24/Surge_Predicted_Impact!$C$89)*(7/Surge_Predicted_Impact!$C$90)</f>
        <v>5.25</v>
      </c>
      <c r="AE303" s="1">
        <f t="shared" ca="1" si="107"/>
        <v>10.5</v>
      </c>
      <c r="AF303" s="1">
        <f ca="1">_xlfn.CEILING.MATH(N303/Surge_Predicted_Impact!$C$94)*24/Surge_Predicted_Impact!$C$89*7/Surge_Predicted_Impact!$C$90</f>
        <v>5.25</v>
      </c>
      <c r="AG303" s="1">
        <f ca="1">_xlfn.CEILING.MATH(T303/Surge_Predicted_Impact!$C$95)*24/Surge_Predicted_Impact!$C$89*7/Surge_Predicted_Impact!$C$90</f>
        <v>5.25</v>
      </c>
      <c r="AH303" s="1">
        <f ca="1">_xlfn.CEILING.MATH(V303/Surge_Predicted_Impact!$C$96)*24/Surge_Predicted_Impact!$C$89*7/Surge_Predicted_Impact!$C$90</f>
        <v>5.25</v>
      </c>
      <c r="AI303" s="18">
        <f t="shared" ca="1" si="108"/>
        <v>26.25</v>
      </c>
      <c r="AJ303" s="41"/>
      <c r="AK303" s="23">
        <f ca="1">_xlfn.CEILING.MATH(G303/Surge_Predicted_Impact!$C$103)*24/Surge_Predicted_Impact!$C$100*7/Surge_Predicted_Impact!$C$101</f>
        <v>5.25</v>
      </c>
      <c r="AL303" s="23">
        <f ca="1">_xlfn.CEILING.MATH(R303/Surge_Predicted_Impact!$C$104)*24/Surge_Predicted_Impact!$C$100*7/Surge_Predicted_Impact!$C$101</f>
        <v>5.25</v>
      </c>
      <c r="AM303" s="23">
        <f ca="1">_xlfn.CEILING.MATH(N303/Surge_Predicted_Impact!$C$105)*24/Surge_Predicted_Impact!$C$100*7/Surge_Predicted_Impact!$C$101</f>
        <v>5.25</v>
      </c>
      <c r="AN303" s="23">
        <f ca="1">_xlfn.CEILING.MATH(T303/Surge_Predicted_Impact!$C$106)*24/Surge_Predicted_Impact!$C$100*7/Surge_Predicted_Impact!$C$101</f>
        <v>5.25</v>
      </c>
      <c r="AO303" s="23">
        <f ca="1">_xlfn.CEILING.MATH(V303/Surge_Predicted_Impact!$C$107)*24/Surge_Predicted_Impact!$C$100*7/Surge_Predicted_Impact!$C$101</f>
        <v>5.25</v>
      </c>
      <c r="AP303" s="1">
        <f t="shared" ca="1" si="109"/>
        <v>26.25</v>
      </c>
      <c r="AQ303" s="3"/>
      <c r="AR303" s="38">
        <f ca="1">G303/Surge_Predicted_Impact!$C$81</f>
        <v>1.9923437503249014E-5</v>
      </c>
      <c r="AS303" s="38">
        <f ca="1">$R303/Surge_Predicted_Impact!$C$82</f>
        <v>2.5958485170580716E-4</v>
      </c>
      <c r="AT303" s="38">
        <f t="shared" ca="1" si="110"/>
        <v>2.7950828920905615E-4</v>
      </c>
      <c r="AU303" s="38">
        <f ca="1">N303/Surge_Predicted_Impact!$C$83</f>
        <v>1.7953536643577082E-5</v>
      </c>
      <c r="AV303" s="38">
        <f ca="1">T303/Surge_Predicted_Impact!$C$84</f>
        <v>3.6464516018658191E-8</v>
      </c>
      <c r="AW303" s="38">
        <f ca="1">V303/Surge_Predicted_Impact!$C$85</f>
        <v>1.1547438916750263E-9</v>
      </c>
      <c r="AX303" s="38">
        <f t="shared" ca="1" si="111"/>
        <v>2.9749944511254362E-4</v>
      </c>
      <c r="AZ303" s="1">
        <f ca="1">(AE303-BA302)*Surge_Predicted_Impact!$C$124</f>
        <v>9.2104953825550451E-2</v>
      </c>
      <c r="BA303" s="1">
        <f ca="1">BA302*(1-1/Surge_Predicted_Impact!$C$125)+AZ303</f>
        <v>1.2895020985958656</v>
      </c>
      <c r="BB303" s="37">
        <f t="shared" ca="1" si="112"/>
        <v>11.789502098595866</v>
      </c>
      <c r="BC303" s="1">
        <f ca="1">(AF303-BD302)*Surge_Predicted_Impact!$C$124</f>
        <v>4.6052581987655612E-2</v>
      </c>
      <c r="BD303" s="1">
        <f ca="1">BD302*(1-1/Surge_Predicted_Impact!$C$125)+BC303</f>
        <v>0.64474139741963454</v>
      </c>
      <c r="BE303" s="37">
        <f t="shared" ca="1" si="113"/>
        <v>5.8947413974196348</v>
      </c>
      <c r="BF303" s="1">
        <f ca="1">(AI303-BG302)*Surge_Predicted_Impact!$C$124</f>
        <v>0.23026279896780019</v>
      </c>
      <c r="BG303" s="1">
        <f ca="1">BG302*(1-1/Surge_Predicted_Impact!$C$125)+BF303</f>
        <v>3.2237171805292109</v>
      </c>
      <c r="BH303" s="37">
        <f t="shared" ca="1" si="114"/>
        <v>29.47371718052921</v>
      </c>
      <c r="BJ303" s="1">
        <f ca="1">(AT303-BK302)*Surge_Predicted_Impact!$C$124</f>
        <v>1.2867888972009655E-6</v>
      </c>
      <c r="BK303" s="1">
        <f ca="1">BK302*(1-1/Surge_Predicted_Impact!$C$125)+BJ303</f>
        <v>1.4134265985123488E-4</v>
      </c>
      <c r="BL303" s="37">
        <f t="shared" ca="1" si="115"/>
        <v>4.2085094906029103E-4</v>
      </c>
      <c r="BM303" s="1">
        <f ca="1">(AU303-BN302)*Surge_Predicted_Impact!$C$124</f>
        <v>7.9240540098098486E-8</v>
      </c>
      <c r="BN303" s="1">
        <f ca="1">BN302*(1-1/Surge_Predicted_Impact!$C$125)+BM303</f>
        <v>9.3923315571676743E-6</v>
      </c>
      <c r="BO303" s="37">
        <f t="shared" ca="1" si="116"/>
        <v>2.7345868200744756E-5</v>
      </c>
      <c r="BP303" s="1">
        <f ca="1">(AX303-AY302)*Surge_Predicted_Impact!$C$124</f>
        <v>2.974994451125436E-6</v>
      </c>
      <c r="BQ303" s="1">
        <f ca="1">BQ302*(1-1/Surge_Predicted_Impact!$C$125)+BP303</f>
        <v>2.9925083901323631E-4</v>
      </c>
      <c r="BR303" s="1">
        <f t="shared" ca="1" si="117"/>
        <v>5.9675028412577993E-4</v>
      </c>
      <c r="BS303" s="1">
        <f ca="1">(AP303-AQ302)*Surge_Predicted_Impact!$C$124</f>
        <v>0.26250000000000001</v>
      </c>
      <c r="BT303" s="1">
        <f ca="1">BT302*(1-1/Surge_Predicted_Impact!$C$125)+BS303</f>
        <v>3.6750989864823929</v>
      </c>
      <c r="BU303" s="1">
        <f t="shared" ca="1" si="118"/>
        <v>29.925098986482393</v>
      </c>
      <c r="BW303" s="1">
        <f>Surge_Predicted_Impact!$C$112</f>
        <v>0</v>
      </c>
      <c r="BX303" s="1">
        <f>Surge_Predicted_Impact!$C$113</f>
        <v>0</v>
      </c>
      <c r="BY303" s="152">
        <f>Surge_Predicted_Impact!$C$114</f>
        <v>0</v>
      </c>
      <c r="BZ303" s="152">
        <f>Surge_Predicted_Impact!$C$115</f>
        <v>0</v>
      </c>
      <c r="CA303" s="152">
        <f t="shared" si="119"/>
        <v>0</v>
      </c>
      <c r="CB303" s="1">
        <f>Surge_Predicted_Impact!$C$117</f>
        <v>0</v>
      </c>
      <c r="CC303" s="1">
        <f>Surge_Predicted_Impact!$C$118</f>
        <v>0</v>
      </c>
      <c r="CD303" s="1">
        <f>Surge_Predicted_Impact!$C$119</f>
        <v>0</v>
      </c>
      <c r="CE303" s="1">
        <f t="shared" si="120"/>
        <v>0</v>
      </c>
      <c r="CF303" s="152">
        <f>Surge_Predicted_Impact!$C$120</f>
        <v>0</v>
      </c>
      <c r="CH303" s="1">
        <f ca="1">D303*Surge_Predicted_Impact!$C$135</f>
        <v>6.6046911255223342E-2</v>
      </c>
      <c r="CI303" s="18">
        <f ca="1">(C303-C302)*Surge_Predicted_Impact!$C$135</f>
        <v>6.0142920119687915E-4</v>
      </c>
      <c r="CJ303" s="18">
        <f ca="1">CJ302*(1- 1/Surge_Predicted_Impact!$C$137)+CI303</f>
        <v>1.5193548364394939E-2</v>
      </c>
      <c r="CK303" s="18">
        <f t="shared" ca="1" si="102"/>
        <v>1.459211916319806E-2</v>
      </c>
      <c r="CL303" s="1">
        <f ca="1">CJ303*(1-Surge_Predicted_Impact!$C$136)</f>
        <v>1.2914516109735697E-2</v>
      </c>
      <c r="CM303" s="1">
        <f ca="1">CJ303*(1+Surge_Predicted_Impact!$C$136)</f>
        <v>1.7472580619054177E-2</v>
      </c>
      <c r="CN303" s="1">
        <f ca="1">CI303/Surge_Predicted_Impact!$C$138</f>
        <v>1.2028584023937583E-4</v>
      </c>
      <c r="CO303" s="1">
        <f ca="1">CK303/Surge_Predicted_Impact!$C$140</f>
        <v>5.8368476652792241E-4</v>
      </c>
      <c r="CP303" s="1">
        <f t="shared" ca="1" si="103"/>
        <v>7.0397060676729824E-4</v>
      </c>
      <c r="CQ303" s="1">
        <f ca="1">CI303/(Surge_Predicted_Impact!$C$138 + Surge_Predicted_Impact!$C$139)</f>
        <v>1.0023820019947986E-4</v>
      </c>
      <c r="CR303" s="1">
        <f ca="1">CK303/(Surge_Predicted_Impact!$C$140 + Surge_Predicted_Impact!$C$141)</f>
        <v>5.6123535243069464E-4</v>
      </c>
      <c r="CS303" s="152">
        <f>Surge_Predicted_Impact!$C$151</f>
        <v>12000</v>
      </c>
      <c r="CT303" s="152"/>
      <c r="CU303" s="1">
        <f ca="1">Surge_Predicted_Impact!$C$146*(Calculation!E303-Calculation!H303)</f>
        <v>3.7259851499385505E-8</v>
      </c>
      <c r="CV303" s="1">
        <f ca="1">H302*1/Surge_Predicted_Impact!$C$60</f>
        <v>9.1116989424748349E-6</v>
      </c>
      <c r="CW303" s="1">
        <f ca="1">CV303*Surge_Predicted_Impact!$C$144+CU303</f>
        <v>4.9284479862312725E-7</v>
      </c>
      <c r="CX303" s="1">
        <f ca="1">CX302*(1-1/Surge_Predicted_Impact!$C$147)+CW302</f>
        <v>6.3210925665291113E-3</v>
      </c>
      <c r="CY303" s="1">
        <f ca="1">$CX303*(1-Surge_Predicted_Impact!$C$145)</f>
        <v>4.7408194248968333E-3</v>
      </c>
      <c r="CZ303" s="1">
        <f ca="1">$CX303*(1+Surge_Predicted_Impact!$C$145)</f>
        <v>7.9013657081613894E-3</v>
      </c>
      <c r="DA303" s="1">
        <f ca="1">CX303/Surge_Predicted_Impact!$C$148</f>
        <v>2.1070308555097036E-3</v>
      </c>
      <c r="DB303" s="152">
        <f>Surge_Predicted_Impact!$C$152</f>
        <v>0</v>
      </c>
    </row>
    <row r="304" spans="2:106" x14ac:dyDescent="0.25">
      <c r="B304" s="30">
        <f t="shared" si="104"/>
        <v>44193</v>
      </c>
      <c r="C304" s="18">
        <f ca="1">INDIRECT(_xlfn.CONCAT(EpidemiologicalModel_Selection!$C$2,"!",EpidemiologicalModel_Selection!$C$5,ROW()-1))</f>
        <v>73743.824808151927</v>
      </c>
      <c r="D304" s="18">
        <f ca="1">INDIRECT(_xlfn.CONCAT(EpidemiologicalModel_Selection!$C$2,"!",EpidemiologicalModel_Selection!$C$3,ROW()-1))</f>
        <v>6.1892876825389957E-3</v>
      </c>
      <c r="E304" s="37">
        <f ca="1">INDIRECT(_xlfn.CONCAT(EpidemiologicalModel_Selection!$C$2,"!",EpidemiologicalModel_Selection!$C$4,ROW()-1))</f>
        <v>5.6360208873229567E-5</v>
      </c>
      <c r="F304" s="37">
        <f ca="1">E304*Surge_Predicted_Impact!$D$53</f>
        <v>4.7793457124498676E-6</v>
      </c>
      <c r="G304" s="6">
        <f t="shared" ca="1" si="105"/>
        <v>5.6011042149375905E-5</v>
      </c>
      <c r="H304" s="24">
        <f ca="1">H303*(1-1/Surge_Predicted_Impact!$C$60)+F304</f>
        <v>5.6011042149375905E-5</v>
      </c>
      <c r="I304" s="24">
        <f ca="1">(1-Surge_Predicted_Impact!$C$68)*Calculation!O303</f>
        <v>4.7189123683439621E-6</v>
      </c>
      <c r="J304" s="24">
        <f ca="1">I304+(J303*(1-1/Surge_Predicted_Impact!$C$63))</f>
        <v>5.5492955638175218E-5</v>
      </c>
      <c r="K304" s="24">
        <f ca="1">(1/Surge_Predicted_Impact!$C$62)*Calculation!L303</f>
        <v>2.2221318164534867E-6</v>
      </c>
      <c r="L304" s="24">
        <f ca="1">M304+L303*(1-1/Surge_Predicted_Impact!$C$62)</f>
        <v>2.4984507986171357E-5</v>
      </c>
      <c r="M304" s="1">
        <f ca="1">E304*Surge_Predicted_Impact!$D$55</f>
        <v>5.4105800518300435E-7</v>
      </c>
      <c r="N304" s="6">
        <f ca="1">N303*(1-1/Surge_Predicted_Impact!$C$64)+K304</f>
        <v>3.3640820942713375E-5</v>
      </c>
      <c r="O304" s="24">
        <f ca="1">N303*1/Surge_Predicted_Impact!$C$64</f>
        <v>4.4883841608942705E-6</v>
      </c>
      <c r="P304" s="1">
        <f ca="1">E304*Surge_Predicted_Impact!$D$54</f>
        <v>3.6972297020838591E-6</v>
      </c>
      <c r="Q304" s="1">
        <f ca="1">Q303*(1-1/Surge_Predicted_Impact!$C$61)+P304</f>
        <v>4.0601727194435538E-4</v>
      </c>
      <c r="R304" s="6">
        <f t="shared" ca="1" si="106"/>
        <v>4.8649473556870194E-4</v>
      </c>
      <c r="S304" s="1">
        <f ca="1">E304*Surge_Predicted_Impact!$D$56</f>
        <v>2.7052900259150221E-9</v>
      </c>
      <c r="T304" s="6">
        <f ca="1">T303*(1-1/Surge_Predicted_Impact!$C$65)+S304</f>
        <v>6.8341418859499761E-8</v>
      </c>
      <c r="U304" s="1">
        <f ca="1">E304*Surge_Predicted_Impact!$D$57</f>
        <v>4.3284640414640352E-9</v>
      </c>
      <c r="V304" s="6">
        <f ca="1">U303*(1-1/Surge_Predicted_Impact!$C$66)+U304</f>
        <v>4.3284640414640352E-9</v>
      </c>
      <c r="W304" s="5">
        <f>Surge_Predicted_Impact!$C$72</f>
        <v>0</v>
      </c>
      <c r="X304" s="160">
        <f>Surge_Predicted_Impact!$C$73</f>
        <v>0</v>
      </c>
      <c r="Y304" s="5">
        <f>Surge_Predicted_Impact!$C$74</f>
        <v>0</v>
      </c>
      <c r="Z304" s="5">
        <f>Surge_Predicted_Impact!$C$75</f>
        <v>0</v>
      </c>
      <c r="AA304" s="5">
        <f>Surge_Predicted_Impact!$C$76</f>
        <v>0</v>
      </c>
      <c r="AC304" s="18">
        <f ca="1">_xlfn.CEILING.MATH(G304/Surge_Predicted_Impact!$C$92)*(24/Surge_Predicted_Impact!$C$89)*(7/Surge_Predicted_Impact!$C$90)</f>
        <v>5.25</v>
      </c>
      <c r="AD304" s="18">
        <f ca="1">_xlfn.CEILING.MATH(R304/Surge_Predicted_Impact!$C$93)*(24/Surge_Predicted_Impact!$C$89)*(7/Surge_Predicted_Impact!$C$90)</f>
        <v>5.25</v>
      </c>
      <c r="AE304" s="1">
        <f t="shared" ca="1" si="107"/>
        <v>10.5</v>
      </c>
      <c r="AF304" s="1">
        <f ca="1">_xlfn.CEILING.MATH(N304/Surge_Predicted_Impact!$C$94)*24/Surge_Predicted_Impact!$C$89*7/Surge_Predicted_Impact!$C$90</f>
        <v>5.25</v>
      </c>
      <c r="AG304" s="1">
        <f ca="1">_xlfn.CEILING.MATH(T304/Surge_Predicted_Impact!$C$95)*24/Surge_Predicted_Impact!$C$89*7/Surge_Predicted_Impact!$C$90</f>
        <v>5.25</v>
      </c>
      <c r="AH304" s="1">
        <f ca="1">_xlfn.CEILING.MATH(V304/Surge_Predicted_Impact!$C$96)*24/Surge_Predicted_Impact!$C$89*7/Surge_Predicted_Impact!$C$90</f>
        <v>5.25</v>
      </c>
      <c r="AI304" s="18">
        <f t="shared" ca="1" si="108"/>
        <v>26.25</v>
      </c>
      <c r="AJ304" s="41"/>
      <c r="AK304" s="23">
        <f ca="1">_xlfn.CEILING.MATH(G304/Surge_Predicted_Impact!$C$103)*24/Surge_Predicted_Impact!$C$100*7/Surge_Predicted_Impact!$C$101</f>
        <v>5.25</v>
      </c>
      <c r="AL304" s="23">
        <f ca="1">_xlfn.CEILING.MATH(R304/Surge_Predicted_Impact!$C$104)*24/Surge_Predicted_Impact!$C$100*7/Surge_Predicted_Impact!$C$101</f>
        <v>5.25</v>
      </c>
      <c r="AM304" s="23">
        <f ca="1">_xlfn.CEILING.MATH(N304/Surge_Predicted_Impact!$C$105)*24/Surge_Predicted_Impact!$C$100*7/Surge_Predicted_Impact!$C$101</f>
        <v>5.25</v>
      </c>
      <c r="AN304" s="23">
        <f ca="1">_xlfn.CEILING.MATH(T304/Surge_Predicted_Impact!$C$106)*24/Surge_Predicted_Impact!$C$100*7/Surge_Predicted_Impact!$C$101</f>
        <v>5.25</v>
      </c>
      <c r="AO304" s="23">
        <f ca="1">_xlfn.CEILING.MATH(V304/Surge_Predicted_Impact!$C$107)*24/Surge_Predicted_Impact!$C$100*7/Surge_Predicted_Impact!$C$101</f>
        <v>5.25</v>
      </c>
      <c r="AP304" s="1">
        <f t="shared" ca="1" si="109"/>
        <v>26.25</v>
      </c>
      <c r="AQ304" s="3"/>
      <c r="AR304" s="38">
        <f ca="1">G304/Surge_Predicted_Impact!$C$81</f>
        <v>1.8670347383125303E-5</v>
      </c>
      <c r="AS304" s="38">
        <f ca="1">$R304/Surge_Predicted_Impact!$C$82</f>
        <v>2.4324736778435097E-4</v>
      </c>
      <c r="AT304" s="38">
        <f t="shared" ca="1" si="110"/>
        <v>2.6191771516747626E-4</v>
      </c>
      <c r="AU304" s="38">
        <f ca="1">N304/Surge_Predicted_Impact!$C$83</f>
        <v>1.6820410471356688E-5</v>
      </c>
      <c r="AV304" s="38">
        <f ca="1">T304/Surge_Predicted_Impact!$C$84</f>
        <v>3.417070942974988E-8</v>
      </c>
      <c r="AW304" s="38">
        <f ca="1">V304/Surge_Predicted_Impact!$C$85</f>
        <v>1.0821160103660088E-9</v>
      </c>
      <c r="AX304" s="38">
        <f t="shared" ca="1" si="111"/>
        <v>2.7877337846427306E-4</v>
      </c>
      <c r="AZ304" s="1">
        <f ca="1">(AE304-BA303)*Surge_Predicted_Impact!$C$124</f>
        <v>9.2104979014041341E-2</v>
      </c>
      <c r="BA304" s="1">
        <f ca="1">BA303*(1-1/Surge_Predicted_Impact!$C$125)+AZ304</f>
        <v>1.2894997848530594</v>
      </c>
      <c r="BB304" s="37">
        <f t="shared" ca="1" si="112"/>
        <v>11.78949978485306</v>
      </c>
      <c r="BC304" s="1">
        <f ca="1">(AF304-BD303)*Surge_Predicted_Impact!$C$124</f>
        <v>4.605258602580365E-2</v>
      </c>
      <c r="BD304" s="1">
        <f ca="1">BD303*(1-1/Surge_Predicted_Impact!$C$125)+BC304</f>
        <v>0.64474102648689291</v>
      </c>
      <c r="BE304" s="37">
        <f t="shared" ca="1" si="113"/>
        <v>5.8947410264868925</v>
      </c>
      <c r="BF304" s="1">
        <f ca="1">(AI304-BG303)*Surge_Predicted_Impact!$C$124</f>
        <v>0.23026282819470789</v>
      </c>
      <c r="BG304" s="1">
        <f ca="1">BG303*(1-1/Surge_Predicted_Impact!$C$125)+BF304</f>
        <v>3.2237144958289754</v>
      </c>
      <c r="BH304" s="37">
        <f t="shared" ca="1" si="114"/>
        <v>29.473714495828975</v>
      </c>
      <c r="BJ304" s="1">
        <f ca="1">(AT304-BK303)*Surge_Predicted_Impact!$C$124</f>
        <v>1.2057505531624138E-6</v>
      </c>
      <c r="BK304" s="1">
        <f ca="1">BK303*(1-1/Surge_Predicted_Impact!$C$125)+BJ304</f>
        <v>1.3245250612930912E-4</v>
      </c>
      <c r="BL304" s="37">
        <f t="shared" ca="1" si="115"/>
        <v>3.9437022129678537E-4</v>
      </c>
      <c r="BM304" s="1">
        <f ca="1">(AU304-BN303)*Surge_Predicted_Impact!$C$124</f>
        <v>7.4280789141890133E-8</v>
      </c>
      <c r="BN304" s="1">
        <f ca="1">BN303*(1-1/Surge_Predicted_Impact!$C$125)+BM304</f>
        <v>8.7957315207975869E-6</v>
      </c>
      <c r="BO304" s="37">
        <f t="shared" ca="1" si="116"/>
        <v>2.5616141992154274E-5</v>
      </c>
      <c r="BP304" s="1">
        <f ca="1">(AX304-AY303)*Surge_Predicted_Impact!$C$124</f>
        <v>2.7877337846427305E-6</v>
      </c>
      <c r="BQ304" s="1">
        <f ca="1">BQ303*(1-1/Surge_Predicted_Impact!$C$125)+BP304</f>
        <v>2.8066351286836215E-4</v>
      </c>
      <c r="BR304" s="1">
        <f t="shared" ca="1" si="117"/>
        <v>5.5943689133263527E-4</v>
      </c>
      <c r="BS304" s="1">
        <f ca="1">(AP304-AQ303)*Surge_Predicted_Impact!$C$124</f>
        <v>0.26250000000000001</v>
      </c>
      <c r="BT304" s="1">
        <f ca="1">BT303*(1-1/Surge_Predicted_Impact!$C$125)+BS304</f>
        <v>3.6750919160193649</v>
      </c>
      <c r="BU304" s="1">
        <f t="shared" ca="1" si="118"/>
        <v>29.925091916019365</v>
      </c>
      <c r="BW304" s="1">
        <f>Surge_Predicted_Impact!$C$112</f>
        <v>0</v>
      </c>
      <c r="BX304" s="1">
        <f>Surge_Predicted_Impact!$C$113</f>
        <v>0</v>
      </c>
      <c r="BY304" s="152">
        <f>Surge_Predicted_Impact!$C$114</f>
        <v>0</v>
      </c>
      <c r="BZ304" s="152">
        <f>Surge_Predicted_Impact!$C$115</f>
        <v>0</v>
      </c>
      <c r="CA304" s="152">
        <f t="shared" si="119"/>
        <v>0</v>
      </c>
      <c r="CB304" s="1">
        <f>Surge_Predicted_Impact!$C$117</f>
        <v>0</v>
      </c>
      <c r="CC304" s="1">
        <f>Surge_Predicted_Impact!$C$118</f>
        <v>0</v>
      </c>
      <c r="CD304" s="1">
        <f>Surge_Predicted_Impact!$C$119</f>
        <v>0</v>
      </c>
      <c r="CE304" s="1">
        <f t="shared" si="120"/>
        <v>0</v>
      </c>
      <c r="CF304" s="152">
        <f>Surge_Predicted_Impact!$C$120</f>
        <v>0</v>
      </c>
      <c r="CH304" s="1">
        <f ca="1">D304*Surge_Predicted_Impact!$C$135</f>
        <v>6.1892876825389957E-2</v>
      </c>
      <c r="CI304" s="18">
        <f ca="1">(C304-C303)*Surge_Predicted_Impact!$C$135</f>
        <v>5.6360207963734865E-4</v>
      </c>
      <c r="CJ304" s="18">
        <f ca="1">CJ303*(1- 1/Surge_Predicted_Impact!$C$137)+CI304</f>
        <v>1.4237795607592795E-2</v>
      </c>
      <c r="CK304" s="18">
        <f t="shared" ca="1" si="102"/>
        <v>1.3674193527955446E-2</v>
      </c>
      <c r="CL304" s="1">
        <f ca="1">CJ304*(1-Surge_Predicted_Impact!$C$136)</f>
        <v>1.2102126266453876E-2</v>
      </c>
      <c r="CM304" s="1">
        <f ca="1">CJ304*(1+Surge_Predicted_Impact!$C$136)</f>
        <v>1.6373464948731712E-2</v>
      </c>
      <c r="CN304" s="1">
        <f ca="1">CI304/Surge_Predicted_Impact!$C$138</f>
        <v>1.1272041592746973E-4</v>
      </c>
      <c r="CO304" s="1">
        <f ca="1">CK304/Surge_Predicted_Impact!$C$140</f>
        <v>5.4696774111821788E-4</v>
      </c>
      <c r="CP304" s="1">
        <f t="shared" ca="1" si="103"/>
        <v>6.5968815704568761E-4</v>
      </c>
      <c r="CQ304" s="1">
        <f ca="1">CI304/(Surge_Predicted_Impact!$C$138 + Surge_Predicted_Impact!$C$139)</f>
        <v>9.3933679939558104E-5</v>
      </c>
      <c r="CR304" s="1">
        <f ca="1">CK304/(Surge_Predicted_Impact!$C$140 + Surge_Predicted_Impact!$C$141)</f>
        <v>5.2593052030597872E-4</v>
      </c>
      <c r="CS304" s="152">
        <f>Surge_Predicted_Impact!$C$151</f>
        <v>12000</v>
      </c>
      <c r="CT304" s="152"/>
      <c r="CU304" s="1">
        <f ca="1">Surge_Predicted_Impact!$C$146*(Calculation!E304-Calculation!H304)</f>
        <v>3.4916672385366231E-8</v>
      </c>
      <c r="CV304" s="1">
        <f ca="1">H303*1/Surge_Predicted_Impact!$C$60</f>
        <v>8.5386160728210067E-6</v>
      </c>
      <c r="CW304" s="1">
        <f ca="1">CV304*Surge_Predicted_Impact!$C$144+CU304</f>
        <v>4.6184747602641655E-7</v>
      </c>
      <c r="CX304" s="1">
        <f ca="1">CX303*(1-1/Surge_Predicted_Impact!$C$147)+CW303</f>
        <v>6.0055307830012786E-3</v>
      </c>
      <c r="CY304" s="1">
        <f ca="1">$CX304*(1-Surge_Predicted_Impact!$C$145)</f>
        <v>4.5041480872509594E-3</v>
      </c>
      <c r="CZ304" s="1">
        <f ca="1">$CX304*(1+Surge_Predicted_Impact!$C$145)</f>
        <v>7.5069134787515979E-3</v>
      </c>
      <c r="DA304" s="1">
        <f ca="1">CX304/Surge_Predicted_Impact!$C$148</f>
        <v>2.0018435943337594E-3</v>
      </c>
      <c r="DB304" s="152">
        <f>Surge_Predicted_Impact!$C$152</f>
        <v>0</v>
      </c>
    </row>
    <row r="305" spans="2:106" x14ac:dyDescent="0.25">
      <c r="B305" s="30">
        <f t="shared" si="104"/>
        <v>44194</v>
      </c>
      <c r="C305" s="18">
        <f ca="1">INDIRECT(_xlfn.CONCAT(EpidemiologicalModel_Selection!$C$2,"!",EpidemiologicalModel_Selection!$C$5,ROW()-1))</f>
        <v>73743.824860967346</v>
      </c>
      <c r="D305" s="18">
        <f ca="1">INDIRECT(_xlfn.CONCAT(EpidemiologicalModel_Selection!$C$2,"!",EpidemiologicalModel_Selection!$C$3,ROW()-1))</f>
        <v>5.8000111257235946E-3</v>
      </c>
      <c r="E305" s="37">
        <f ca="1">INDIRECT(_xlfn.CONCAT(EpidemiologicalModel_Selection!$C$2,"!",EpidemiologicalModel_Selection!$C$4,ROW()-1))</f>
        <v>5.2815420713159252E-5</v>
      </c>
      <c r="F305" s="37">
        <f ca="1">E305*Surge_Predicted_Impact!$D$53</f>
        <v>4.4787476764759043E-6</v>
      </c>
      <c r="G305" s="6">
        <f t="shared" ca="1" si="105"/>
        <v>5.2488212375940974E-5</v>
      </c>
      <c r="H305" s="24">
        <f ca="1">H304*(1-1/Surge_Predicted_Impact!$C$60)+F305</f>
        <v>5.2488212375940974E-5</v>
      </c>
      <c r="I305" s="24">
        <f ca="1">(1-Surge_Predicted_Impact!$C$68)*Calculation!O304</f>
        <v>4.4210583984808563E-6</v>
      </c>
      <c r="J305" s="24">
        <f ca="1">I305+(J304*(1-1/Surge_Predicted_Impact!$C$63))</f>
        <v>5.1986448945488193E-5</v>
      </c>
      <c r="K305" s="24">
        <f ca="1">(1/Surge_Predicted_Impact!$C$62)*Calculation!L304</f>
        <v>2.0820423321809461E-6</v>
      </c>
      <c r="L305" s="24">
        <f ca="1">M305+L304*(1-1/Surge_Predicted_Impact!$C$62)</f>
        <v>2.3409493692836739E-5</v>
      </c>
      <c r="M305" s="1">
        <f ca="1">E305*Surge_Predicted_Impact!$D$55</f>
        <v>5.0702803884632931E-7</v>
      </c>
      <c r="N305" s="6">
        <f ca="1">N304*(1-1/Surge_Predicted_Impact!$C$64)+K305</f>
        <v>3.1517760657055149E-5</v>
      </c>
      <c r="O305" s="24">
        <f ca="1">N304*1/Surge_Predicted_Impact!$C$64</f>
        <v>4.2051026178391719E-6</v>
      </c>
      <c r="P305" s="1">
        <f ca="1">E305*Surge_Predicted_Impact!$D$54</f>
        <v>3.4646915987832466E-6</v>
      </c>
      <c r="Q305" s="1">
        <f ca="1">Q304*(1-1/Surge_Predicted_Impact!$C$61)+P305</f>
        <v>3.8048072983282752E-4</v>
      </c>
      <c r="R305" s="6">
        <f t="shared" ca="1" si="106"/>
        <v>4.5587667247115241E-4</v>
      </c>
      <c r="S305" s="1">
        <f ca="1">E305*Surge_Predicted_Impact!$D$56</f>
        <v>2.5351401942316465E-9</v>
      </c>
      <c r="T305" s="6">
        <f ca="1">T304*(1-1/Surge_Predicted_Impact!$C$65)+S305</f>
        <v>6.404241716778144E-8</v>
      </c>
      <c r="U305" s="1">
        <f ca="1">E305*Surge_Predicted_Impact!$D$57</f>
        <v>4.0562243107706348E-9</v>
      </c>
      <c r="V305" s="6">
        <f ca="1">U304*(1-1/Surge_Predicted_Impact!$C$66)+U305</f>
        <v>4.0562243107706348E-9</v>
      </c>
      <c r="W305" s="5">
        <f>Surge_Predicted_Impact!$C$72</f>
        <v>0</v>
      </c>
      <c r="X305" s="160">
        <f>Surge_Predicted_Impact!$C$73</f>
        <v>0</v>
      </c>
      <c r="Y305" s="5">
        <f>Surge_Predicted_Impact!$C$74</f>
        <v>0</v>
      </c>
      <c r="Z305" s="5">
        <f>Surge_Predicted_Impact!$C$75</f>
        <v>0</v>
      </c>
      <c r="AA305" s="5">
        <f>Surge_Predicted_Impact!$C$76</f>
        <v>0</v>
      </c>
      <c r="AC305" s="18">
        <f ca="1">_xlfn.CEILING.MATH(G305/Surge_Predicted_Impact!$C$92)*(24/Surge_Predicted_Impact!$C$89)*(7/Surge_Predicted_Impact!$C$90)</f>
        <v>5.25</v>
      </c>
      <c r="AD305" s="18">
        <f ca="1">_xlfn.CEILING.MATH(R305/Surge_Predicted_Impact!$C$93)*(24/Surge_Predicted_Impact!$C$89)*(7/Surge_Predicted_Impact!$C$90)</f>
        <v>5.25</v>
      </c>
      <c r="AE305" s="1">
        <f t="shared" ca="1" si="107"/>
        <v>10.5</v>
      </c>
      <c r="AF305" s="1">
        <f ca="1">_xlfn.CEILING.MATH(N305/Surge_Predicted_Impact!$C$94)*24/Surge_Predicted_Impact!$C$89*7/Surge_Predicted_Impact!$C$90</f>
        <v>5.25</v>
      </c>
      <c r="AG305" s="1">
        <f ca="1">_xlfn.CEILING.MATH(T305/Surge_Predicted_Impact!$C$95)*24/Surge_Predicted_Impact!$C$89*7/Surge_Predicted_Impact!$C$90</f>
        <v>5.25</v>
      </c>
      <c r="AH305" s="1">
        <f ca="1">_xlfn.CEILING.MATH(V305/Surge_Predicted_Impact!$C$96)*24/Surge_Predicted_Impact!$C$89*7/Surge_Predicted_Impact!$C$90</f>
        <v>5.25</v>
      </c>
      <c r="AI305" s="18">
        <f t="shared" ca="1" si="108"/>
        <v>26.25</v>
      </c>
      <c r="AJ305" s="41"/>
      <c r="AK305" s="23">
        <f ca="1">_xlfn.CEILING.MATH(G305/Surge_Predicted_Impact!$C$103)*24/Surge_Predicted_Impact!$C$100*7/Surge_Predicted_Impact!$C$101</f>
        <v>5.25</v>
      </c>
      <c r="AL305" s="23">
        <f ca="1">_xlfn.CEILING.MATH(R305/Surge_Predicted_Impact!$C$104)*24/Surge_Predicted_Impact!$C$100*7/Surge_Predicted_Impact!$C$101</f>
        <v>5.25</v>
      </c>
      <c r="AM305" s="23">
        <f ca="1">_xlfn.CEILING.MATH(N305/Surge_Predicted_Impact!$C$105)*24/Surge_Predicted_Impact!$C$100*7/Surge_Predicted_Impact!$C$101</f>
        <v>5.25</v>
      </c>
      <c r="AN305" s="23">
        <f ca="1">_xlfn.CEILING.MATH(T305/Surge_Predicted_Impact!$C$106)*24/Surge_Predicted_Impact!$C$100*7/Surge_Predicted_Impact!$C$101</f>
        <v>5.25</v>
      </c>
      <c r="AO305" s="23">
        <f ca="1">_xlfn.CEILING.MATH(V305/Surge_Predicted_Impact!$C$107)*24/Surge_Predicted_Impact!$C$100*7/Surge_Predicted_Impact!$C$101</f>
        <v>5.25</v>
      </c>
      <c r="AP305" s="1">
        <f t="shared" ca="1" si="109"/>
        <v>26.25</v>
      </c>
      <c r="AQ305" s="3"/>
      <c r="AR305" s="38">
        <f ca="1">G305/Surge_Predicted_Impact!$C$81</f>
        <v>1.7496070791980323E-5</v>
      </c>
      <c r="AS305" s="38">
        <f ca="1">$R305/Surge_Predicted_Impact!$C$82</f>
        <v>2.279383362355762E-4</v>
      </c>
      <c r="AT305" s="38">
        <f t="shared" ca="1" si="110"/>
        <v>2.4543440702755651E-4</v>
      </c>
      <c r="AU305" s="38">
        <f ca="1">N305/Surge_Predicted_Impact!$C$83</f>
        <v>1.5758880328527574E-5</v>
      </c>
      <c r="AV305" s="38">
        <f ca="1">T305/Surge_Predicted_Impact!$C$84</f>
        <v>3.202120858389072E-8</v>
      </c>
      <c r="AW305" s="38">
        <f ca="1">V305/Surge_Predicted_Impact!$C$85</f>
        <v>1.0140560776926587E-9</v>
      </c>
      <c r="AX305" s="38">
        <f t="shared" ca="1" si="111"/>
        <v>2.6122632262074569E-4</v>
      </c>
      <c r="AZ305" s="1">
        <f ca="1">(AE305-BA304)*Surge_Predicted_Impact!$C$124</f>
        <v>9.2105002151469398E-2</v>
      </c>
      <c r="BA305" s="1">
        <f ca="1">BA304*(1-1/Surge_Predicted_Impact!$C$125)+AZ305</f>
        <v>1.2894976595150245</v>
      </c>
      <c r="BB305" s="37">
        <f t="shared" ca="1" si="112"/>
        <v>11.789497659515025</v>
      </c>
      <c r="BC305" s="1">
        <f ca="1">(AF305-BD304)*Surge_Predicted_Impact!$C$124</f>
        <v>4.6052589735131079E-2</v>
      </c>
      <c r="BD305" s="1">
        <f ca="1">BD304*(1-1/Surge_Predicted_Impact!$C$125)+BC305</f>
        <v>0.64474068575867449</v>
      </c>
      <c r="BE305" s="37">
        <f t="shared" ca="1" si="113"/>
        <v>5.8947406857586744</v>
      </c>
      <c r="BF305" s="1">
        <f ca="1">(AI305-BG304)*Surge_Predicted_Impact!$C$124</f>
        <v>0.23026285504171026</v>
      </c>
      <c r="BG305" s="1">
        <f ca="1">BG304*(1-1/Surge_Predicted_Impact!$C$125)+BF305</f>
        <v>3.2237120297400446</v>
      </c>
      <c r="BH305" s="37">
        <f t="shared" ca="1" si="114"/>
        <v>29.473712029740046</v>
      </c>
      <c r="BJ305" s="1">
        <f ca="1">(AT305-BK304)*Surge_Predicted_Impact!$C$124</f>
        <v>1.129819008982474E-6</v>
      </c>
      <c r="BK305" s="1">
        <f ca="1">BK304*(1-1/Surge_Predicted_Impact!$C$125)+BJ305</f>
        <v>1.2412143184334094E-4</v>
      </c>
      <c r="BL305" s="37">
        <f t="shared" ca="1" si="115"/>
        <v>3.6955583887089748E-4</v>
      </c>
      <c r="BM305" s="1">
        <f ca="1">(AU305-BN304)*Surge_Predicted_Impact!$C$124</f>
        <v>6.9631488077299876E-8</v>
      </c>
      <c r="BN305" s="1">
        <f ca="1">BN304*(1-1/Surge_Predicted_Impact!$C$125)+BM305</f>
        <v>8.2370964716750589E-6</v>
      </c>
      <c r="BO305" s="37">
        <f t="shared" ca="1" si="116"/>
        <v>2.3995976800202633E-5</v>
      </c>
      <c r="BP305" s="1">
        <f ca="1">(AX305-AY304)*Surge_Predicted_Impact!$C$124</f>
        <v>2.6122632262074572E-6</v>
      </c>
      <c r="BQ305" s="1">
        <f ca="1">BQ304*(1-1/Surge_Predicted_Impact!$C$125)+BP305</f>
        <v>2.6322838231825806E-4</v>
      </c>
      <c r="BR305" s="1">
        <f t="shared" ca="1" si="117"/>
        <v>5.2445470493900381E-4</v>
      </c>
      <c r="BS305" s="1">
        <f ca="1">(AP305-AQ304)*Surge_Predicted_Impact!$C$124</f>
        <v>0.26250000000000001</v>
      </c>
      <c r="BT305" s="1">
        <f ca="1">BT304*(1-1/Surge_Predicted_Impact!$C$125)+BS305</f>
        <v>3.6750853505894105</v>
      </c>
      <c r="BU305" s="1">
        <f t="shared" ca="1" si="118"/>
        <v>29.925085350589409</v>
      </c>
      <c r="BW305" s="1">
        <f>Surge_Predicted_Impact!$C$112</f>
        <v>0</v>
      </c>
      <c r="BX305" s="1">
        <f>Surge_Predicted_Impact!$C$113</f>
        <v>0</v>
      </c>
      <c r="BY305" s="152">
        <f>Surge_Predicted_Impact!$C$114</f>
        <v>0</v>
      </c>
      <c r="BZ305" s="152">
        <f>Surge_Predicted_Impact!$C$115</f>
        <v>0</v>
      </c>
      <c r="CA305" s="152">
        <f t="shared" si="119"/>
        <v>0</v>
      </c>
      <c r="CB305" s="1">
        <f>Surge_Predicted_Impact!$C$117</f>
        <v>0</v>
      </c>
      <c r="CC305" s="1">
        <f>Surge_Predicted_Impact!$C$118</f>
        <v>0</v>
      </c>
      <c r="CD305" s="1">
        <f>Surge_Predicted_Impact!$C$119</f>
        <v>0</v>
      </c>
      <c r="CE305" s="1">
        <f t="shared" si="120"/>
        <v>0</v>
      </c>
      <c r="CF305" s="152">
        <f>Surge_Predicted_Impact!$C$120</f>
        <v>0</v>
      </c>
      <c r="CH305" s="1">
        <f ca="1">D305*Surge_Predicted_Impact!$C$135</f>
        <v>5.8000111257235948E-2</v>
      </c>
      <c r="CI305" s="18">
        <f ca="1">(C305-C304)*Surge_Predicted_Impact!$C$135</f>
        <v>5.2815419621765614E-4</v>
      </c>
      <c r="CJ305" s="18">
        <f ca="1">CJ304*(1- 1/Surge_Predicted_Impact!$C$137)+CI305</f>
        <v>1.3342170243051172E-2</v>
      </c>
      <c r="CK305" s="18">
        <f t="shared" ca="1" si="102"/>
        <v>1.2814016046833515E-2</v>
      </c>
      <c r="CL305" s="1">
        <f ca="1">CJ305*(1-Surge_Predicted_Impact!$C$136)</f>
        <v>1.1340844706593495E-2</v>
      </c>
      <c r="CM305" s="1">
        <f ca="1">CJ305*(1+Surge_Predicted_Impact!$C$136)</f>
        <v>1.5343495779508847E-2</v>
      </c>
      <c r="CN305" s="1">
        <f ca="1">CI305/Surge_Predicted_Impact!$C$138</f>
        <v>1.0563083924353123E-4</v>
      </c>
      <c r="CO305" s="1">
        <f ca="1">CK305/Surge_Predicted_Impact!$C$140</f>
        <v>5.1256064187334062E-4</v>
      </c>
      <c r="CP305" s="1">
        <f t="shared" ca="1" si="103"/>
        <v>6.1819148111687185E-4</v>
      </c>
      <c r="CQ305" s="1">
        <f ca="1">CI305/(Surge_Predicted_Impact!$C$138 + Surge_Predicted_Impact!$C$139)</f>
        <v>8.8025699369609356E-5</v>
      </c>
      <c r="CR305" s="1">
        <f ca="1">CK305/(Surge_Predicted_Impact!$C$140 + Surge_Predicted_Impact!$C$141)</f>
        <v>4.9284677103205831E-4</v>
      </c>
      <c r="CS305" s="152">
        <f>Surge_Predicted_Impact!$C$151</f>
        <v>12000</v>
      </c>
      <c r="CT305" s="152"/>
      <c r="CU305" s="1">
        <f ca="1">Surge_Predicted_Impact!$C$146*(Calculation!E305-Calculation!H305)</f>
        <v>3.2720833721827795E-8</v>
      </c>
      <c r="CV305" s="1">
        <f ca="1">H304*1/Surge_Predicted_Impact!$C$60</f>
        <v>8.0015774499108438E-6</v>
      </c>
      <c r="CW305" s="1">
        <f ca="1">CV305*Surge_Predicted_Impact!$C$144+CU305</f>
        <v>4.3279970621737005E-7</v>
      </c>
      <c r="CX305" s="1">
        <f ca="1">CX304*(1-1/Surge_Predicted_Impact!$C$147)+CW304</f>
        <v>5.7057160913272405E-3</v>
      </c>
      <c r="CY305" s="1">
        <f ca="1">$CX305*(1-Surge_Predicted_Impact!$C$145)</f>
        <v>4.2792870684954304E-3</v>
      </c>
      <c r="CZ305" s="1">
        <f ca="1">$CX305*(1+Surge_Predicted_Impact!$C$145)</f>
        <v>7.1321451141590506E-3</v>
      </c>
      <c r="DA305" s="1">
        <f ca="1">CX305/Surge_Predicted_Impact!$C$148</f>
        <v>1.9019053637757469E-3</v>
      </c>
      <c r="DB305" s="152">
        <f>Surge_Predicted_Impact!$C$152</f>
        <v>0</v>
      </c>
    </row>
    <row r="306" spans="2:106" x14ac:dyDescent="0.25">
      <c r="B306" s="30">
        <f t="shared" si="104"/>
        <v>44195</v>
      </c>
      <c r="C306" s="18">
        <f ca="1">INDIRECT(_xlfn.CONCAT(EpidemiologicalModel_Selection!$C$2,"!",EpidemiologicalModel_Selection!$C$5,ROW()-1))</f>
        <v>73743.824910460942</v>
      </c>
      <c r="D306" s="18">
        <f ca="1">INDIRECT(_xlfn.CONCAT(EpidemiologicalModel_Selection!$C$2,"!",EpidemiologicalModel_Selection!$C$3,ROW()-1))</f>
        <v>5.4352181992559185E-3</v>
      </c>
      <c r="E306" s="37">
        <f ca="1">INDIRECT(_xlfn.CONCAT(EpidemiologicalModel_Selection!$C$2,"!",EpidemiologicalModel_Selection!$C$4,ROW()-1))</f>
        <v>4.9493582446302752E-5</v>
      </c>
      <c r="F306" s="37">
        <f ca="1">E306*Surge_Predicted_Impact!$D$53</f>
        <v>4.197055791446473E-6</v>
      </c>
      <c r="G306" s="6">
        <f t="shared" ca="1" si="105"/>
        <v>4.9186952113681597E-5</v>
      </c>
      <c r="H306" s="24">
        <f ca="1">H305*(1-1/Surge_Predicted_Impact!$C$60)+F306</f>
        <v>4.9186952113681597E-5</v>
      </c>
      <c r="I306" s="24">
        <f ca="1">(1-Surge_Predicted_Impact!$C$68)*Calculation!O305</f>
        <v>4.142026078571584E-6</v>
      </c>
      <c r="J306" s="24">
        <f ca="1">I306+(J305*(1-1/Surge_Predicted_Impact!$C$63))</f>
        <v>4.8701839460418611E-5</v>
      </c>
      <c r="K306" s="24">
        <f ca="1">(1/Surge_Predicted_Impact!$C$62)*Calculation!L305</f>
        <v>1.9507911410697281E-6</v>
      </c>
      <c r="L306" s="24">
        <f ca="1">M306+L305*(1-1/Surge_Predicted_Impact!$C$62)</f>
        <v>2.1933840943251515E-5</v>
      </c>
      <c r="M306" s="1">
        <f ca="1">E306*Surge_Predicted_Impact!$D$55</f>
        <v>4.7513839148450691E-7</v>
      </c>
      <c r="N306" s="6">
        <f ca="1">N305*(1-1/Surge_Predicted_Impact!$C$64)+K306</f>
        <v>2.9528831715992985E-5</v>
      </c>
      <c r="O306" s="24">
        <f ca="1">N305*1/Surge_Predicted_Impact!$C$64</f>
        <v>3.9397200821318936E-6</v>
      </c>
      <c r="P306" s="1">
        <f ca="1">E306*Surge_Predicted_Impact!$D$54</f>
        <v>3.2467790084774603E-6</v>
      </c>
      <c r="Q306" s="1">
        <f ca="1">Q305*(1-1/Surge_Predicted_Impact!$C$61)+P306</f>
        <v>3.5655031385324588E-4</v>
      </c>
      <c r="R306" s="6">
        <f t="shared" ca="1" si="106"/>
        <v>4.2718599425691601E-4</v>
      </c>
      <c r="S306" s="1">
        <f ca="1">E306*Surge_Predicted_Impact!$D$56</f>
        <v>2.3756919574225343E-9</v>
      </c>
      <c r="T306" s="6">
        <f ca="1">T305*(1-1/Surge_Predicted_Impact!$C$65)+S306</f>
        <v>6.0013867408425832E-8</v>
      </c>
      <c r="U306" s="1">
        <f ca="1">E306*Surge_Predicted_Impact!$D$57</f>
        <v>3.8011071318760549E-9</v>
      </c>
      <c r="V306" s="6">
        <f ca="1">U305*(1-1/Surge_Predicted_Impact!$C$66)+U306</f>
        <v>3.8011071318760549E-9</v>
      </c>
      <c r="W306" s="5">
        <f>Surge_Predicted_Impact!$C$72</f>
        <v>0</v>
      </c>
      <c r="X306" s="160">
        <f>Surge_Predicted_Impact!$C$73</f>
        <v>0</v>
      </c>
      <c r="Y306" s="5">
        <f>Surge_Predicted_Impact!$C$74</f>
        <v>0</v>
      </c>
      <c r="Z306" s="5">
        <f>Surge_Predicted_Impact!$C$75</f>
        <v>0</v>
      </c>
      <c r="AA306" s="5">
        <f>Surge_Predicted_Impact!$C$76</f>
        <v>0</v>
      </c>
      <c r="AC306" s="18">
        <f ca="1">_xlfn.CEILING.MATH(G306/Surge_Predicted_Impact!$C$92)*(24/Surge_Predicted_Impact!$C$89)*(7/Surge_Predicted_Impact!$C$90)</f>
        <v>5.25</v>
      </c>
      <c r="AD306" s="18">
        <f ca="1">_xlfn.CEILING.MATH(R306/Surge_Predicted_Impact!$C$93)*(24/Surge_Predicted_Impact!$C$89)*(7/Surge_Predicted_Impact!$C$90)</f>
        <v>5.25</v>
      </c>
      <c r="AE306" s="1">
        <f t="shared" ca="1" si="107"/>
        <v>10.5</v>
      </c>
      <c r="AF306" s="1">
        <f ca="1">_xlfn.CEILING.MATH(N306/Surge_Predicted_Impact!$C$94)*24/Surge_Predicted_Impact!$C$89*7/Surge_Predicted_Impact!$C$90</f>
        <v>5.25</v>
      </c>
      <c r="AG306" s="1">
        <f ca="1">_xlfn.CEILING.MATH(T306/Surge_Predicted_Impact!$C$95)*24/Surge_Predicted_Impact!$C$89*7/Surge_Predicted_Impact!$C$90</f>
        <v>5.25</v>
      </c>
      <c r="AH306" s="1">
        <f ca="1">_xlfn.CEILING.MATH(V306/Surge_Predicted_Impact!$C$96)*24/Surge_Predicted_Impact!$C$89*7/Surge_Predicted_Impact!$C$90</f>
        <v>5.25</v>
      </c>
      <c r="AI306" s="18">
        <f t="shared" ca="1" si="108"/>
        <v>26.25</v>
      </c>
      <c r="AJ306" s="41"/>
      <c r="AK306" s="23">
        <f ca="1">_xlfn.CEILING.MATH(G306/Surge_Predicted_Impact!$C$103)*24/Surge_Predicted_Impact!$C$100*7/Surge_Predicted_Impact!$C$101</f>
        <v>5.25</v>
      </c>
      <c r="AL306" s="23">
        <f ca="1">_xlfn.CEILING.MATH(R306/Surge_Predicted_Impact!$C$104)*24/Surge_Predicted_Impact!$C$100*7/Surge_Predicted_Impact!$C$101</f>
        <v>5.25</v>
      </c>
      <c r="AM306" s="23">
        <f ca="1">_xlfn.CEILING.MATH(N306/Surge_Predicted_Impact!$C$105)*24/Surge_Predicted_Impact!$C$100*7/Surge_Predicted_Impact!$C$101</f>
        <v>5.25</v>
      </c>
      <c r="AN306" s="23">
        <f ca="1">_xlfn.CEILING.MATH(T306/Surge_Predicted_Impact!$C$106)*24/Surge_Predicted_Impact!$C$100*7/Surge_Predicted_Impact!$C$101</f>
        <v>5.25</v>
      </c>
      <c r="AO306" s="23">
        <f ca="1">_xlfn.CEILING.MATH(V306/Surge_Predicted_Impact!$C$107)*24/Surge_Predicted_Impact!$C$100*7/Surge_Predicted_Impact!$C$101</f>
        <v>5.25</v>
      </c>
      <c r="AP306" s="1">
        <f t="shared" ca="1" si="109"/>
        <v>26.25</v>
      </c>
      <c r="AQ306" s="3"/>
      <c r="AR306" s="38">
        <f ca="1">G306/Surge_Predicted_Impact!$C$81</f>
        <v>1.6395650704560531E-5</v>
      </c>
      <c r="AS306" s="38">
        <f ca="1">$R306/Surge_Predicted_Impact!$C$82</f>
        <v>2.1359299712845801E-4</v>
      </c>
      <c r="AT306" s="38">
        <f t="shared" ca="1" si="110"/>
        <v>2.2998864783301855E-4</v>
      </c>
      <c r="AU306" s="38">
        <f ca="1">N306/Surge_Predicted_Impact!$C$83</f>
        <v>1.4764415857996493E-5</v>
      </c>
      <c r="AV306" s="38">
        <f ca="1">T306/Surge_Predicted_Impact!$C$84</f>
        <v>3.0006933704212916E-8</v>
      </c>
      <c r="AW306" s="38">
        <f ca="1">V306/Surge_Predicted_Impact!$C$85</f>
        <v>9.5027678296901372E-10</v>
      </c>
      <c r="AX306" s="38">
        <f t="shared" ca="1" si="111"/>
        <v>2.4478402090150222E-4</v>
      </c>
      <c r="AZ306" s="1">
        <f ca="1">(AE306-BA305)*Surge_Predicted_Impact!$C$124</f>
        <v>9.2105023404849759E-2</v>
      </c>
      <c r="BA306" s="1">
        <f ca="1">BA305*(1-1/Surge_Predicted_Impact!$C$125)+AZ306</f>
        <v>1.2894957072402295</v>
      </c>
      <c r="BB306" s="37">
        <f t="shared" ca="1" si="112"/>
        <v>11.78949570724023</v>
      </c>
      <c r="BC306" s="1">
        <f ca="1">(AF306-BD305)*Surge_Predicted_Impact!$C$124</f>
        <v>4.6052593142413258E-2</v>
      </c>
      <c r="BD306" s="1">
        <f ca="1">BD305*(1-1/Surge_Predicted_Impact!$C$125)+BC306</f>
        <v>0.64474037277546814</v>
      </c>
      <c r="BE306" s="37">
        <f t="shared" ca="1" si="113"/>
        <v>5.8947403727754679</v>
      </c>
      <c r="BF306" s="1">
        <f ca="1">(AI306-BG305)*Surge_Predicted_Impact!$C$124</f>
        <v>0.23026287970259954</v>
      </c>
      <c r="BG306" s="1">
        <f ca="1">BG305*(1-1/Surge_Predicted_Impact!$C$125)+BF306</f>
        <v>3.2237097644612125</v>
      </c>
      <c r="BH306" s="37">
        <f t="shared" ca="1" si="114"/>
        <v>29.473709764461212</v>
      </c>
      <c r="BJ306" s="1">
        <f ca="1">(AT306-BK305)*Surge_Predicted_Impact!$C$124</f>
        <v>1.0586721598967761E-6</v>
      </c>
      <c r="BK306" s="1">
        <f ca="1">BK305*(1-1/Surge_Predicted_Impact!$C$125)+BJ306</f>
        <v>1.1631428744299909E-4</v>
      </c>
      <c r="BL306" s="37">
        <f t="shared" ca="1" si="115"/>
        <v>3.4630293527601765E-4</v>
      </c>
      <c r="BM306" s="1">
        <f ca="1">(AU306-BN305)*Surge_Predicted_Impact!$C$124</f>
        <v>6.5273193863214337E-8</v>
      </c>
      <c r="BN306" s="1">
        <f ca="1">BN305*(1-1/Surge_Predicted_Impact!$C$125)+BM306</f>
        <v>7.7140056318471981E-6</v>
      </c>
      <c r="BO306" s="37">
        <f t="shared" ca="1" si="116"/>
        <v>2.2478421489843689E-5</v>
      </c>
      <c r="BP306" s="1">
        <f ca="1">(AX306-AY305)*Surge_Predicted_Impact!$C$124</f>
        <v>2.4478402090150223E-6</v>
      </c>
      <c r="BQ306" s="1">
        <f ca="1">BQ305*(1-1/Surge_Predicted_Impact!$C$125)+BP306</f>
        <v>2.4687419521882608E-4</v>
      </c>
      <c r="BR306" s="1">
        <f t="shared" ca="1" si="117"/>
        <v>4.916582161203283E-4</v>
      </c>
      <c r="BS306" s="1">
        <f ca="1">(AP306-AQ305)*Surge_Predicted_Impact!$C$124</f>
        <v>0.26250000000000001</v>
      </c>
      <c r="BT306" s="1">
        <f ca="1">BT305*(1-1/Surge_Predicted_Impact!$C$125)+BS306</f>
        <v>3.6750792541187387</v>
      </c>
      <c r="BU306" s="1">
        <f t="shared" ca="1" si="118"/>
        <v>29.925079254118739</v>
      </c>
      <c r="BW306" s="1">
        <f>Surge_Predicted_Impact!$C$112</f>
        <v>0</v>
      </c>
      <c r="BX306" s="1">
        <f>Surge_Predicted_Impact!$C$113</f>
        <v>0</v>
      </c>
      <c r="BY306" s="152">
        <f>Surge_Predicted_Impact!$C$114</f>
        <v>0</v>
      </c>
      <c r="BZ306" s="152">
        <f>Surge_Predicted_Impact!$C$115</f>
        <v>0</v>
      </c>
      <c r="CA306" s="152">
        <f t="shared" si="119"/>
        <v>0</v>
      </c>
      <c r="CB306" s="1">
        <f>Surge_Predicted_Impact!$C$117</f>
        <v>0</v>
      </c>
      <c r="CC306" s="1">
        <f>Surge_Predicted_Impact!$C$118</f>
        <v>0</v>
      </c>
      <c r="CD306" s="1">
        <f>Surge_Predicted_Impact!$C$119</f>
        <v>0</v>
      </c>
      <c r="CE306" s="1">
        <f t="shared" si="120"/>
        <v>0</v>
      </c>
      <c r="CF306" s="152">
        <f>Surge_Predicted_Impact!$C$120</f>
        <v>0</v>
      </c>
      <c r="CH306" s="1">
        <f ca="1">D306*Surge_Predicted_Impact!$C$135</f>
        <v>5.4352181992559187E-2</v>
      </c>
      <c r="CI306" s="18">
        <f ca="1">(C306-C305)*Surge_Predicted_Impact!$C$135</f>
        <v>4.9493595724925399E-4</v>
      </c>
      <c r="CJ306" s="18">
        <f ca="1">CJ305*(1- 1/Surge_Predicted_Impact!$C$137)+CI306</f>
        <v>1.2502889175995308E-2</v>
      </c>
      <c r="CK306" s="18">
        <f t="shared" ca="1" si="102"/>
        <v>1.2007953218746054E-2</v>
      </c>
      <c r="CL306" s="1">
        <f ca="1">CJ306*(1-Surge_Predicted_Impact!$C$136)</f>
        <v>1.0627455799596012E-2</v>
      </c>
      <c r="CM306" s="1">
        <f ca="1">CJ306*(1+Surge_Predicted_Impact!$C$136)</f>
        <v>1.4378322552394603E-2</v>
      </c>
      <c r="CN306" s="1">
        <f ca="1">CI306/Surge_Predicted_Impact!$C$138</f>
        <v>9.8987191449850798E-5</v>
      </c>
      <c r="CO306" s="1">
        <f ca="1">CK306/Surge_Predicted_Impact!$C$140</f>
        <v>4.8031812874984215E-4</v>
      </c>
      <c r="CP306" s="1">
        <f t="shared" ca="1" si="103"/>
        <v>5.7930532019969294E-4</v>
      </c>
      <c r="CQ306" s="1">
        <f ca="1">CI306/(Surge_Predicted_Impact!$C$138 + Surge_Predicted_Impact!$C$139)</f>
        <v>8.2489326208208994E-5</v>
      </c>
      <c r="CR306" s="1">
        <f ca="1">CK306/(Surge_Predicted_Impact!$C$140 + Surge_Predicted_Impact!$C$141)</f>
        <v>4.6184435456715595E-4</v>
      </c>
      <c r="CS306" s="152">
        <f>Surge_Predicted_Impact!$C$151</f>
        <v>12000</v>
      </c>
      <c r="CT306" s="152"/>
      <c r="CU306" s="1">
        <f ca="1">Surge_Predicted_Impact!$C$146*(Calculation!E306-Calculation!H306)</f>
        <v>3.0663033262115479E-8</v>
      </c>
      <c r="CV306" s="1">
        <f ca="1">H305*1/Surge_Predicted_Impact!$C$60</f>
        <v>7.4983160537058533E-6</v>
      </c>
      <c r="CW306" s="1">
        <f ca="1">CV306*Surge_Predicted_Impact!$C$144+CU306</f>
        <v>4.0557883594740817E-7</v>
      </c>
      <c r="CX306" s="1">
        <f ca="1">CX305*(1-1/Surge_Predicted_Impact!$C$147)+CW305</f>
        <v>5.4208630864670962E-3</v>
      </c>
      <c r="CY306" s="1">
        <f ca="1">$CX306*(1-Surge_Predicted_Impact!$C$145)</f>
        <v>4.0656473148503224E-3</v>
      </c>
      <c r="CZ306" s="1">
        <f ca="1">$CX306*(1+Surge_Predicted_Impact!$C$145)</f>
        <v>6.7760788580838701E-3</v>
      </c>
      <c r="DA306" s="1">
        <f ca="1">CX306/Surge_Predicted_Impact!$C$148</f>
        <v>1.8069543621556988E-3</v>
      </c>
      <c r="DB306" s="152">
        <f>Surge_Predicted_Impact!$C$152</f>
        <v>0</v>
      </c>
    </row>
    <row r="307" spans="2:106" x14ac:dyDescent="0.25">
      <c r="B307" s="30">
        <f t="shared" si="104"/>
        <v>44196</v>
      </c>
      <c r="C307" s="18">
        <f ca="1">INDIRECT(_xlfn.CONCAT(EpidemiologicalModel_Selection!$C$2,"!",EpidemiologicalModel_Selection!$C$5,ROW()-1))</f>
        <v>73743.824956841607</v>
      </c>
      <c r="D307" s="18">
        <f ca="1">INDIRECT(_xlfn.CONCAT(EpidemiologicalModel_Selection!$C$2,"!",EpidemiologicalModel_Selection!$C$3,ROW()-1))</f>
        <v>5.0933690002085827E-3</v>
      </c>
      <c r="E307" s="37">
        <f ca="1">INDIRECT(_xlfn.CONCAT(EpidemiologicalModel_Selection!$C$2,"!",EpidemiologicalModel_Selection!$C$4,ROW()-1))</f>
        <v>4.6380672392842827E-5</v>
      </c>
      <c r="F307" s="37">
        <f ca="1">E307*Surge_Predicted_Impact!$D$53</f>
        <v>3.9330810189130719E-6</v>
      </c>
      <c r="G307" s="6">
        <f t="shared" ca="1" si="105"/>
        <v>4.6093325687783018E-5</v>
      </c>
      <c r="H307" s="24">
        <f ca="1">H306*(1-1/Surge_Predicted_Impact!$C$60)+F307</f>
        <v>4.6093325687783018E-5</v>
      </c>
      <c r="I307" s="24">
        <f ca="1">(1-Surge_Predicted_Impact!$C$68)*Calculation!O306</f>
        <v>3.8806242808999155E-6</v>
      </c>
      <c r="J307" s="24">
        <f ca="1">I307+(J306*(1-1/Surge_Predicted_Impact!$C$63))</f>
        <v>4.562505810411587E-5</v>
      </c>
      <c r="K307" s="24">
        <f ca="1">(1/Surge_Predicted_Impact!$C$62)*Calculation!L306</f>
        <v>1.8278200786042929E-6</v>
      </c>
      <c r="L307" s="24">
        <f ca="1">M307+L306*(1-1/Surge_Predicted_Impact!$C$62)</f>
        <v>2.0551275319618514E-5</v>
      </c>
      <c r="M307" s="1">
        <f ca="1">E307*Surge_Predicted_Impact!$D$55</f>
        <v>4.4525445497129157E-7</v>
      </c>
      <c r="N307" s="6">
        <f ca="1">N306*(1-1/Surge_Predicted_Impact!$C$64)+K307</f>
        <v>2.7665547830098156E-5</v>
      </c>
      <c r="O307" s="24">
        <f ca="1">N306*1/Surge_Predicted_Impact!$C$64</f>
        <v>3.6911039644991232E-6</v>
      </c>
      <c r="P307" s="1">
        <f ca="1">E307*Surge_Predicted_Impact!$D$54</f>
        <v>3.0425721089704892E-6</v>
      </c>
      <c r="Q307" s="1">
        <f ca="1">Q306*(1-1/Surge_Predicted_Impact!$C$61)+P307</f>
        <v>3.341250064012702E-4</v>
      </c>
      <c r="R307" s="6">
        <f t="shared" ca="1" si="106"/>
        <v>4.0030133982500455E-4</v>
      </c>
      <c r="S307" s="1">
        <f ca="1">E307*Surge_Predicted_Impact!$D$56</f>
        <v>2.226272274856458E-9</v>
      </c>
      <c r="T307" s="6">
        <f ca="1">T306*(1-1/Surge_Predicted_Impact!$C$65)+S307</f>
        <v>5.6238752942439706E-8</v>
      </c>
      <c r="U307" s="1">
        <f ca="1">E307*Surge_Predicted_Impact!$D$57</f>
        <v>3.5620356397703327E-9</v>
      </c>
      <c r="V307" s="6">
        <f ca="1">U306*(1-1/Surge_Predicted_Impact!$C$66)+U307</f>
        <v>3.5620356397703327E-9</v>
      </c>
      <c r="W307" s="5">
        <f>Surge_Predicted_Impact!$C$72</f>
        <v>0</v>
      </c>
      <c r="X307" s="160">
        <f>Surge_Predicted_Impact!$C$73</f>
        <v>0</v>
      </c>
      <c r="Y307" s="5">
        <f>Surge_Predicted_Impact!$C$74</f>
        <v>0</v>
      </c>
      <c r="Z307" s="5">
        <f>Surge_Predicted_Impact!$C$75</f>
        <v>0</v>
      </c>
      <c r="AA307" s="5">
        <f>Surge_Predicted_Impact!$C$76</f>
        <v>0</v>
      </c>
      <c r="AC307" s="18">
        <f ca="1">_xlfn.CEILING.MATH(G307/Surge_Predicted_Impact!$C$92)*(24/Surge_Predicted_Impact!$C$89)*(7/Surge_Predicted_Impact!$C$90)</f>
        <v>5.25</v>
      </c>
      <c r="AD307" s="18">
        <f ca="1">_xlfn.CEILING.MATH(R307/Surge_Predicted_Impact!$C$93)*(24/Surge_Predicted_Impact!$C$89)*(7/Surge_Predicted_Impact!$C$90)</f>
        <v>5.25</v>
      </c>
      <c r="AE307" s="1">
        <f t="shared" ca="1" si="107"/>
        <v>10.5</v>
      </c>
      <c r="AF307" s="1">
        <f ca="1">_xlfn.CEILING.MATH(N307/Surge_Predicted_Impact!$C$94)*24/Surge_Predicted_Impact!$C$89*7/Surge_Predicted_Impact!$C$90</f>
        <v>5.25</v>
      </c>
      <c r="AG307" s="1">
        <f ca="1">_xlfn.CEILING.MATH(T307/Surge_Predicted_Impact!$C$95)*24/Surge_Predicted_Impact!$C$89*7/Surge_Predicted_Impact!$C$90</f>
        <v>5.25</v>
      </c>
      <c r="AH307" s="1">
        <f ca="1">_xlfn.CEILING.MATH(V307/Surge_Predicted_Impact!$C$96)*24/Surge_Predicted_Impact!$C$89*7/Surge_Predicted_Impact!$C$90</f>
        <v>5.25</v>
      </c>
      <c r="AI307" s="18">
        <f t="shared" ca="1" si="108"/>
        <v>26.25</v>
      </c>
      <c r="AJ307" s="41"/>
      <c r="AK307" s="23">
        <f ca="1">_xlfn.CEILING.MATH(G307/Surge_Predicted_Impact!$C$103)*24/Surge_Predicted_Impact!$C$100*7/Surge_Predicted_Impact!$C$101</f>
        <v>5.25</v>
      </c>
      <c r="AL307" s="23">
        <f ca="1">_xlfn.CEILING.MATH(R307/Surge_Predicted_Impact!$C$104)*24/Surge_Predicted_Impact!$C$100*7/Surge_Predicted_Impact!$C$101</f>
        <v>5.25</v>
      </c>
      <c r="AM307" s="23">
        <f ca="1">_xlfn.CEILING.MATH(N307/Surge_Predicted_Impact!$C$105)*24/Surge_Predicted_Impact!$C$100*7/Surge_Predicted_Impact!$C$101</f>
        <v>5.25</v>
      </c>
      <c r="AN307" s="23">
        <f ca="1">_xlfn.CEILING.MATH(T307/Surge_Predicted_Impact!$C$106)*24/Surge_Predicted_Impact!$C$100*7/Surge_Predicted_Impact!$C$101</f>
        <v>5.25</v>
      </c>
      <c r="AO307" s="23">
        <f ca="1">_xlfn.CEILING.MATH(V307/Surge_Predicted_Impact!$C$107)*24/Surge_Predicted_Impact!$C$100*7/Surge_Predicted_Impact!$C$101</f>
        <v>5.25</v>
      </c>
      <c r="AP307" s="1">
        <f t="shared" ca="1" si="109"/>
        <v>26.25</v>
      </c>
      <c r="AQ307" s="3"/>
      <c r="AR307" s="38">
        <f ca="1">G307/Surge_Predicted_Impact!$C$81</f>
        <v>1.5364441895927674E-5</v>
      </c>
      <c r="AS307" s="38">
        <f ca="1">$R307/Surge_Predicted_Impact!$C$82</f>
        <v>2.0015066991250227E-4</v>
      </c>
      <c r="AT307" s="38">
        <f t="shared" ca="1" si="110"/>
        <v>2.1551511180842995E-4</v>
      </c>
      <c r="AU307" s="38">
        <f ca="1">N307/Surge_Predicted_Impact!$C$83</f>
        <v>1.3832773915049078E-5</v>
      </c>
      <c r="AV307" s="38">
        <f ca="1">T307/Surge_Predicted_Impact!$C$84</f>
        <v>2.8119376471219853E-8</v>
      </c>
      <c r="AW307" s="38">
        <f ca="1">V307/Surge_Predicted_Impact!$C$85</f>
        <v>8.9050890994258318E-10</v>
      </c>
      <c r="AX307" s="38">
        <f t="shared" ca="1" si="111"/>
        <v>2.2937689560886018E-4</v>
      </c>
      <c r="AZ307" s="1">
        <f ca="1">(AE307-BA306)*Surge_Predicted_Impact!$C$124</f>
        <v>9.2105042927597705E-2</v>
      </c>
      <c r="BA307" s="1">
        <f ca="1">BA306*(1-1/Surge_Predicted_Impact!$C$125)+AZ307</f>
        <v>1.2894939139363824</v>
      </c>
      <c r="BB307" s="37">
        <f t="shared" ca="1" si="112"/>
        <v>11.789493913936383</v>
      </c>
      <c r="BC307" s="1">
        <f ca="1">(AF307-BD306)*Surge_Predicted_Impact!$C$124</f>
        <v>4.6052596272245325E-2</v>
      </c>
      <c r="BD307" s="1">
        <f ca="1">BD306*(1-1/Surge_Predicted_Impact!$C$125)+BC307</f>
        <v>0.64474008527803717</v>
      </c>
      <c r="BE307" s="37">
        <f t="shared" ca="1" si="113"/>
        <v>5.8947400852780376</v>
      </c>
      <c r="BF307" s="1">
        <f ca="1">(AI307-BG306)*Surge_Predicted_Impact!$C$124</f>
        <v>0.23026290235538788</v>
      </c>
      <c r="BG307" s="1">
        <f ca="1">BG306*(1-1/Surge_Predicted_Impact!$C$125)+BF307</f>
        <v>3.2237076836407996</v>
      </c>
      <c r="BH307" s="37">
        <f t="shared" ca="1" si="114"/>
        <v>29.4737076836408</v>
      </c>
      <c r="BJ307" s="1">
        <f ca="1">(AT307-BK306)*Surge_Predicted_Impact!$C$124</f>
        <v>9.9200824365430853E-7</v>
      </c>
      <c r="BK307" s="1">
        <f ca="1">BK306*(1-1/Surge_Predicted_Impact!$C$125)+BJ307</f>
        <v>1.0899813229786776E-4</v>
      </c>
      <c r="BL307" s="37">
        <f t="shared" ca="1" si="115"/>
        <v>3.2451324410629769E-4</v>
      </c>
      <c r="BM307" s="1">
        <f ca="1">(AU307-BN306)*Surge_Predicted_Impact!$C$124</f>
        <v>6.1187682832018801E-8</v>
      </c>
      <c r="BN307" s="1">
        <f ca="1">BN306*(1-1/Surge_Predicted_Impact!$C$125)+BM307</f>
        <v>7.2241929124044175E-6</v>
      </c>
      <c r="BO307" s="37">
        <f t="shared" ca="1" si="116"/>
        <v>2.1056966827453495E-5</v>
      </c>
      <c r="BP307" s="1">
        <f ca="1">(AX307-AY306)*Surge_Predicted_Impact!$C$124</f>
        <v>2.2937689560886018E-6</v>
      </c>
      <c r="BQ307" s="1">
        <f ca="1">BQ306*(1-1/Surge_Predicted_Impact!$C$125)+BP307</f>
        <v>2.3153409308785568E-4</v>
      </c>
      <c r="BR307" s="1">
        <f t="shared" ca="1" si="117"/>
        <v>4.6091098869671589E-4</v>
      </c>
      <c r="BS307" s="1">
        <f ca="1">(AP307-AQ306)*Surge_Predicted_Impact!$C$124</f>
        <v>0.26250000000000001</v>
      </c>
      <c r="BT307" s="1">
        <f ca="1">BT306*(1-1/Surge_Predicted_Impact!$C$125)+BS307</f>
        <v>3.6750735931102576</v>
      </c>
      <c r="BU307" s="1">
        <f t="shared" ca="1" si="118"/>
        <v>29.925073593110259</v>
      </c>
      <c r="BW307" s="1">
        <f>Surge_Predicted_Impact!$C$112</f>
        <v>0</v>
      </c>
      <c r="BX307" s="1">
        <f>Surge_Predicted_Impact!$C$113</f>
        <v>0</v>
      </c>
      <c r="BY307" s="152">
        <f>Surge_Predicted_Impact!$C$114</f>
        <v>0</v>
      </c>
      <c r="BZ307" s="152">
        <f>Surge_Predicted_Impact!$C$115</f>
        <v>0</v>
      </c>
      <c r="CA307" s="152">
        <f t="shared" si="119"/>
        <v>0</v>
      </c>
      <c r="CB307" s="1">
        <f>Surge_Predicted_Impact!$C$117</f>
        <v>0</v>
      </c>
      <c r="CC307" s="1">
        <f>Surge_Predicted_Impact!$C$118</f>
        <v>0</v>
      </c>
      <c r="CD307" s="1">
        <f>Surge_Predicted_Impact!$C$119</f>
        <v>0</v>
      </c>
      <c r="CE307" s="1">
        <f t="shared" si="120"/>
        <v>0</v>
      </c>
      <c r="CF307" s="152">
        <f>Surge_Predicted_Impact!$C$120</f>
        <v>0</v>
      </c>
      <c r="CH307" s="1">
        <f ca="1">D307*Surge_Predicted_Impact!$C$135</f>
        <v>5.0933690002085828E-2</v>
      </c>
      <c r="CI307" s="18">
        <f ca="1">(C307-C306)*Surge_Predicted_Impact!$C$135</f>
        <v>4.638066457118839E-4</v>
      </c>
      <c r="CJ307" s="18">
        <f ca="1">CJ306*(1- 1/Surge_Predicted_Impact!$C$137)+CI307</f>
        <v>1.1716406904107662E-2</v>
      </c>
      <c r="CK307" s="18">
        <f t="shared" ca="1" si="102"/>
        <v>1.1252600258395778E-2</v>
      </c>
      <c r="CL307" s="1">
        <f ca="1">CJ307*(1-Surge_Predicted_Impact!$C$136)</f>
        <v>9.9589458684915134E-3</v>
      </c>
      <c r="CM307" s="1">
        <f ca="1">CJ307*(1+Surge_Predicted_Impact!$C$136)</f>
        <v>1.3473867939723811E-2</v>
      </c>
      <c r="CN307" s="1">
        <f ca="1">CI307/Surge_Predicted_Impact!$C$138</f>
        <v>9.2761329142376781E-5</v>
      </c>
      <c r="CO307" s="1">
        <f ca="1">CK307/Surge_Predicted_Impact!$C$140</f>
        <v>4.5010401033583115E-4</v>
      </c>
      <c r="CP307" s="1">
        <f t="shared" ca="1" si="103"/>
        <v>5.4286533947820793E-4</v>
      </c>
      <c r="CQ307" s="1">
        <f ca="1">CI307/(Surge_Predicted_Impact!$C$138 + Surge_Predicted_Impact!$C$139)</f>
        <v>7.7301107618647322E-5</v>
      </c>
      <c r="CR307" s="1">
        <f ca="1">CK307/(Surge_Predicted_Impact!$C$140 + Surge_Predicted_Impact!$C$141)</f>
        <v>4.3279231763060686E-4</v>
      </c>
      <c r="CS307" s="152">
        <f>Surge_Predicted_Impact!$C$151</f>
        <v>12000</v>
      </c>
      <c r="CT307" s="152"/>
      <c r="CU307" s="1">
        <f ca="1">Surge_Predicted_Impact!$C$146*(Calculation!E307-Calculation!H307)</f>
        <v>2.8734670505980911E-8</v>
      </c>
      <c r="CV307" s="1">
        <f ca="1">H306*1/Surge_Predicted_Impact!$C$60</f>
        <v>7.0267074448116569E-6</v>
      </c>
      <c r="CW307" s="1">
        <f ca="1">CV307*Surge_Predicted_Impact!$C$144+CU307</f>
        <v>3.8007004274656381E-7</v>
      </c>
      <c r="CX307" s="1">
        <f ca="1">CX306*(1-1/Surge_Predicted_Impact!$C$147)+CW306</f>
        <v>5.1502255109796887E-3</v>
      </c>
      <c r="CY307" s="1">
        <f ca="1">$CX307*(1-Surge_Predicted_Impact!$C$145)</f>
        <v>3.8626691332347665E-3</v>
      </c>
      <c r="CZ307" s="1">
        <f ca="1">$CX307*(1+Surge_Predicted_Impact!$C$145)</f>
        <v>6.4377818887246113E-3</v>
      </c>
      <c r="DA307" s="1">
        <f ca="1">CX307/Surge_Predicted_Impact!$C$148</f>
        <v>1.7167418369932296E-3</v>
      </c>
      <c r="DB307" s="152">
        <f>Surge_Predicted_Impact!$C$152</f>
        <v>0</v>
      </c>
    </row>
    <row r="308" spans="2:106" x14ac:dyDescent="0.25">
      <c r="B308" s="30">
        <f t="shared" si="104"/>
        <v>44197</v>
      </c>
      <c r="C308" s="18">
        <f ca="1">INDIRECT(_xlfn.CONCAT(EpidemiologicalModel_Selection!$C$2,"!",EpidemiologicalModel_Selection!$C$5,ROW()-1))</f>
        <v>73743.825000305165</v>
      </c>
      <c r="D308" s="18">
        <f ca="1">INDIRECT(_xlfn.CONCAT(EpidemiologicalModel_Selection!$C$2,"!",EpidemiologicalModel_Selection!$C$3,ROW()-1))</f>
        <v>4.7730204781488142E-3</v>
      </c>
      <c r="E308" s="37">
        <f ca="1">INDIRECT(_xlfn.CONCAT(EpidemiologicalModel_Selection!$C$2,"!",EpidemiologicalModel_Selection!$C$4,ROW()-1))</f>
        <v>4.3463549627631433E-5</v>
      </c>
      <c r="F308" s="37">
        <f ca="1">E308*Surge_Predicted_Impact!$D$53</f>
        <v>3.6857090084231457E-6</v>
      </c>
      <c r="G308" s="6">
        <f t="shared" ref="G308:G361" ca="1" si="121">H308</f>
        <v>4.319427388366574E-5</v>
      </c>
      <c r="H308" s="24">
        <f ca="1">H307*(1-1/Surge_Predicted_Impact!$C$60)+F308</f>
        <v>4.319427388366574E-5</v>
      </c>
      <c r="I308" s="24">
        <f ca="1">(1-Surge_Predicted_Impact!$C$68)*Calculation!O307</f>
        <v>3.6357374050316361E-6</v>
      </c>
      <c r="J308" s="24">
        <f ca="1">I308+(J307*(1-1/Surge_Predicted_Impact!$C$63))</f>
        <v>4.2742930065702383E-5</v>
      </c>
      <c r="K308" s="24">
        <f ca="1">(1/Surge_Predicted_Impact!$C$62)*Calculation!L307</f>
        <v>1.712606276634876E-6</v>
      </c>
      <c r="L308" s="24">
        <f ca="1">M308+L307*(1-1/Surge_Predicted_Impact!$C$62)</f>
        <v>1.9255919119408899E-5</v>
      </c>
      <c r="M308" s="1">
        <f ca="1">E308*Surge_Predicted_Impact!$D$55</f>
        <v>4.1725007642526217E-7</v>
      </c>
      <c r="N308" s="6">
        <f ca="1">N307*(1-1/Surge_Predicted_Impact!$C$64)+K308</f>
        <v>2.5919960627970762E-5</v>
      </c>
      <c r="O308" s="24">
        <f ca="1">N307*1/Surge_Predicted_Impact!$C$64</f>
        <v>3.4581934787622696E-6</v>
      </c>
      <c r="P308" s="1">
        <f ca="1">E308*Surge_Predicted_Impact!$D$54</f>
        <v>2.8512088555726217E-6</v>
      </c>
      <c r="Q308" s="1">
        <f ca="1">Q307*(1-1/Surge_Predicted_Impact!$C$61)+P308</f>
        <v>3.1311014337103777E-4</v>
      </c>
      <c r="R308" s="6">
        <f t="shared" ref="R308:R361" ca="1" si="122">SUM(Q308,J308,L308)</f>
        <v>3.7510899255614906E-4</v>
      </c>
      <c r="S308" s="1">
        <f ca="1">E308*Surge_Predicted_Impact!$D$56</f>
        <v>2.0862503821263107E-9</v>
      </c>
      <c r="T308" s="6">
        <f ca="1">T307*(1-1/Surge_Predicted_Impact!$C$65)+S308</f>
        <v>5.270112803032205E-8</v>
      </c>
      <c r="U308" s="1">
        <f ca="1">E308*Surge_Predicted_Impact!$D$57</f>
        <v>3.3380006114020975E-9</v>
      </c>
      <c r="V308" s="6">
        <f ca="1">U307*(1-1/Surge_Predicted_Impact!$C$66)+U308</f>
        <v>3.3380006114020975E-9</v>
      </c>
      <c r="W308" s="5">
        <f>Surge_Predicted_Impact!$C$72</f>
        <v>0</v>
      </c>
      <c r="X308" s="160">
        <f>Surge_Predicted_Impact!$C$73</f>
        <v>0</v>
      </c>
      <c r="Y308" s="5">
        <f>Surge_Predicted_Impact!$C$74</f>
        <v>0</v>
      </c>
      <c r="Z308" s="5">
        <f>Surge_Predicted_Impact!$C$75</f>
        <v>0</v>
      </c>
      <c r="AA308" s="5">
        <f>Surge_Predicted_Impact!$C$76</f>
        <v>0</v>
      </c>
      <c r="AC308" s="18">
        <f ca="1">_xlfn.CEILING.MATH(G308/Surge_Predicted_Impact!$C$92)*(24/Surge_Predicted_Impact!$C$89)*(7/Surge_Predicted_Impact!$C$90)</f>
        <v>5.25</v>
      </c>
      <c r="AD308" s="18">
        <f ca="1">_xlfn.CEILING.MATH(R308/Surge_Predicted_Impact!$C$93)*(24/Surge_Predicted_Impact!$C$89)*(7/Surge_Predicted_Impact!$C$90)</f>
        <v>5.25</v>
      </c>
      <c r="AE308" s="1">
        <f t="shared" ca="1" si="107"/>
        <v>10.5</v>
      </c>
      <c r="AF308" s="1">
        <f ca="1">_xlfn.CEILING.MATH(N308/Surge_Predicted_Impact!$C$94)*24/Surge_Predicted_Impact!$C$89*7/Surge_Predicted_Impact!$C$90</f>
        <v>5.25</v>
      </c>
      <c r="AG308" s="1">
        <f ca="1">_xlfn.CEILING.MATH(T308/Surge_Predicted_Impact!$C$95)*24/Surge_Predicted_Impact!$C$89*7/Surge_Predicted_Impact!$C$90</f>
        <v>5.25</v>
      </c>
      <c r="AH308" s="1">
        <f ca="1">_xlfn.CEILING.MATH(V308/Surge_Predicted_Impact!$C$96)*24/Surge_Predicted_Impact!$C$89*7/Surge_Predicted_Impact!$C$90</f>
        <v>5.25</v>
      </c>
      <c r="AI308" s="18">
        <f t="shared" ca="1" si="108"/>
        <v>26.25</v>
      </c>
      <c r="AJ308" s="41"/>
      <c r="AK308" s="23">
        <f ca="1">_xlfn.CEILING.MATH(G308/Surge_Predicted_Impact!$C$103)*24/Surge_Predicted_Impact!$C$100*7/Surge_Predicted_Impact!$C$101</f>
        <v>5.25</v>
      </c>
      <c r="AL308" s="23">
        <f ca="1">_xlfn.CEILING.MATH(R308/Surge_Predicted_Impact!$C$104)*24/Surge_Predicted_Impact!$C$100*7/Surge_Predicted_Impact!$C$101</f>
        <v>5.25</v>
      </c>
      <c r="AM308" s="23">
        <f ca="1">_xlfn.CEILING.MATH(N308/Surge_Predicted_Impact!$C$105)*24/Surge_Predicted_Impact!$C$100*7/Surge_Predicted_Impact!$C$101</f>
        <v>5.25</v>
      </c>
      <c r="AN308" s="23">
        <f ca="1">_xlfn.CEILING.MATH(T308/Surge_Predicted_Impact!$C$106)*24/Surge_Predicted_Impact!$C$100*7/Surge_Predicted_Impact!$C$101</f>
        <v>5.25</v>
      </c>
      <c r="AO308" s="23">
        <f ca="1">_xlfn.CEILING.MATH(V308/Surge_Predicted_Impact!$C$107)*24/Surge_Predicted_Impact!$C$100*7/Surge_Predicted_Impact!$C$101</f>
        <v>5.25</v>
      </c>
      <c r="AP308" s="1">
        <f t="shared" ca="1" si="109"/>
        <v>26.25</v>
      </c>
      <c r="AQ308" s="3"/>
      <c r="AR308" s="38">
        <f ca="1">G308/Surge_Predicted_Impact!$C$81</f>
        <v>1.4398091294555247E-5</v>
      </c>
      <c r="AS308" s="38">
        <f ca="1">$R308/Surge_Predicted_Impact!$C$82</f>
        <v>1.8755449627807453E-4</v>
      </c>
      <c r="AT308" s="38">
        <f t="shared" ca="1" si="110"/>
        <v>2.0195258757262977E-4</v>
      </c>
      <c r="AU308" s="38">
        <f ca="1">N308/Surge_Predicted_Impact!$C$83</f>
        <v>1.2959980313985381E-5</v>
      </c>
      <c r="AV308" s="38">
        <f ca="1">T308/Surge_Predicted_Impact!$C$84</f>
        <v>2.6350564015161025E-8</v>
      </c>
      <c r="AW308" s="38">
        <f ca="1">V308/Surge_Predicted_Impact!$C$85</f>
        <v>8.3450015285052437E-10</v>
      </c>
      <c r="AX308" s="38">
        <f t="shared" ca="1" si="111"/>
        <v>2.1493975295078317E-4</v>
      </c>
      <c r="AZ308" s="1">
        <f ca="1">(AE308-BA307)*Surge_Predicted_Impact!$C$124</f>
        <v>9.2105060860636176E-2</v>
      </c>
      <c r="BA308" s="1">
        <f ca="1">BA307*(1-1/Surge_Predicted_Impact!$C$125)+AZ308</f>
        <v>1.2894922666587056</v>
      </c>
      <c r="BB308" s="37">
        <f t="shared" ca="1" si="112"/>
        <v>11.789492266658705</v>
      </c>
      <c r="BC308" s="1">
        <f ca="1">(AF308-BD307)*Surge_Predicted_Impact!$C$124</f>
        <v>4.6052599147219625E-2</v>
      </c>
      <c r="BD308" s="1">
        <f ca="1">BD307*(1-1/Surge_Predicted_Impact!$C$125)+BC308</f>
        <v>0.64473982119111128</v>
      </c>
      <c r="BE308" s="37">
        <f t="shared" ca="1" si="113"/>
        <v>5.8947398211911111</v>
      </c>
      <c r="BF308" s="1">
        <f ca="1">(AI308-BG307)*Surge_Predicted_Impact!$C$124</f>
        <v>0.23026292316359201</v>
      </c>
      <c r="BG308" s="1">
        <f ca="1">BG307*(1-1/Surge_Predicted_Impact!$C$125)+BF308</f>
        <v>3.2237057722586204</v>
      </c>
      <c r="BH308" s="37">
        <f t="shared" ca="1" si="114"/>
        <v>29.473705772258619</v>
      </c>
      <c r="BJ308" s="1">
        <f ca="1">(AT308-BK307)*Surge_Predicted_Impact!$C$124</f>
        <v>9.2954455274762018E-7</v>
      </c>
      <c r="BK308" s="1">
        <f ca="1">BK307*(1-1/Surge_Predicted_Impact!$C$125)+BJ308</f>
        <v>1.0214209597219627E-4</v>
      </c>
      <c r="BL308" s="37">
        <f t="shared" ca="1" si="115"/>
        <v>3.0409468354482603E-4</v>
      </c>
      <c r="BM308" s="1">
        <f ca="1">(AU308-BN307)*Surge_Predicted_Impact!$C$124</f>
        <v>5.7357874015809634E-8</v>
      </c>
      <c r="BN308" s="1">
        <f ca="1">BN307*(1-1/Surge_Predicted_Impact!$C$125)+BM308</f>
        <v>6.7655370069627695E-6</v>
      </c>
      <c r="BO308" s="37">
        <f t="shared" ca="1" si="116"/>
        <v>1.9725517320948149E-5</v>
      </c>
      <c r="BP308" s="1">
        <f ca="1">(AX308-AY307)*Surge_Predicted_Impact!$C$124</f>
        <v>2.1493975295078318E-6</v>
      </c>
      <c r="BQ308" s="1">
        <f ca="1">BQ307*(1-1/Surge_Predicted_Impact!$C$125)+BP308</f>
        <v>2.171453411110881E-4</v>
      </c>
      <c r="BR308" s="1">
        <f t="shared" ca="1" si="117"/>
        <v>4.3208509406187127E-4</v>
      </c>
      <c r="BS308" s="1">
        <f ca="1">(AP308-AQ307)*Surge_Predicted_Impact!$C$124</f>
        <v>0.26250000000000001</v>
      </c>
      <c r="BT308" s="1">
        <f ca="1">BT307*(1-1/Surge_Predicted_Impact!$C$125)+BS308</f>
        <v>3.6750683364595251</v>
      </c>
      <c r="BU308" s="1">
        <f t="shared" ca="1" si="118"/>
        <v>29.925068336459525</v>
      </c>
      <c r="BW308" s="1">
        <f>Surge_Predicted_Impact!$C$112</f>
        <v>0</v>
      </c>
      <c r="BX308" s="1">
        <f>Surge_Predicted_Impact!$C$113</f>
        <v>0</v>
      </c>
      <c r="BY308" s="152">
        <f>Surge_Predicted_Impact!$C$114</f>
        <v>0</v>
      </c>
      <c r="BZ308" s="152">
        <f>Surge_Predicted_Impact!$C$115</f>
        <v>0</v>
      </c>
      <c r="CA308" s="152">
        <f t="shared" si="119"/>
        <v>0</v>
      </c>
      <c r="CB308" s="1">
        <f>Surge_Predicted_Impact!$C$117</f>
        <v>0</v>
      </c>
      <c r="CC308" s="1">
        <f>Surge_Predicted_Impact!$C$118</f>
        <v>0</v>
      </c>
      <c r="CD308" s="1">
        <f>Surge_Predicted_Impact!$C$119</f>
        <v>0</v>
      </c>
      <c r="CE308" s="1">
        <f t="shared" si="120"/>
        <v>0</v>
      </c>
      <c r="CF308" s="152">
        <f>Surge_Predicted_Impact!$C$120</f>
        <v>0</v>
      </c>
      <c r="CH308" s="1">
        <f ca="1">D308*Surge_Predicted_Impact!$C$135</f>
        <v>4.7730204781488143E-2</v>
      </c>
      <c r="CI308" s="18">
        <f ca="1">(C308-C307)*Surge_Predicted_Impact!$C$135</f>
        <v>4.3463558540679514E-4</v>
      </c>
      <c r="CJ308" s="18">
        <f ca="1">CJ307*(1- 1/Surge_Predicted_Impact!$C$137)+CI308</f>
        <v>1.0979401799103691E-2</v>
      </c>
      <c r="CK308" s="18">
        <f t="shared" ca="1" si="102"/>
        <v>1.0544766213696896E-2</v>
      </c>
      <c r="CL308" s="1">
        <f ca="1">CJ308*(1-Surge_Predicted_Impact!$C$136)</f>
        <v>9.3324915292381377E-3</v>
      </c>
      <c r="CM308" s="1">
        <f ca="1">CJ308*(1+Surge_Predicted_Impact!$C$136)</f>
        <v>1.2626312068969244E-2</v>
      </c>
      <c r="CN308" s="1">
        <f ca="1">CI308/Surge_Predicted_Impact!$C$138</f>
        <v>8.6927117081359029E-5</v>
      </c>
      <c r="CO308" s="1">
        <f ca="1">CK308/Surge_Predicted_Impact!$C$140</f>
        <v>4.2179064854787584E-4</v>
      </c>
      <c r="CP308" s="1">
        <f t="shared" ca="1" si="103"/>
        <v>5.0871776562923482E-4</v>
      </c>
      <c r="CQ308" s="1">
        <f ca="1">CI308/(Surge_Predicted_Impact!$C$138 + Surge_Predicted_Impact!$C$139)</f>
        <v>7.2439264234465853E-5</v>
      </c>
      <c r="CR308" s="1">
        <f ca="1">CK308/(Surge_Predicted_Impact!$C$140 + Surge_Predicted_Impact!$C$141)</f>
        <v>4.0556793129603445E-4</v>
      </c>
      <c r="CS308" s="152">
        <f>Surge_Predicted_Impact!$C$151</f>
        <v>12000</v>
      </c>
      <c r="CT308" s="152"/>
      <c r="CU308" s="1">
        <f ca="1">Surge_Predicted_Impact!$C$146*(Calculation!E308-Calculation!H308)</f>
        <v>2.6927574396569286E-8</v>
      </c>
      <c r="CV308" s="1">
        <f ca="1">H307*1/Surge_Predicted_Impact!$C$60</f>
        <v>6.5847608125404313E-6</v>
      </c>
      <c r="CW308" s="1">
        <f ca="1">CV308*Surge_Predicted_Impact!$C$144+CU308</f>
        <v>3.5616561502359084E-7</v>
      </c>
      <c r="CX308" s="1">
        <f ca="1">CX307*(1-1/Surge_Predicted_Impact!$C$147)+CW307</f>
        <v>4.8930943054734501E-3</v>
      </c>
      <c r="CY308" s="1">
        <f ca="1">$CX308*(1-Surge_Predicted_Impact!$C$145)</f>
        <v>3.6698207291050878E-3</v>
      </c>
      <c r="CZ308" s="1">
        <f ca="1">$CX308*(1+Surge_Predicted_Impact!$C$145)</f>
        <v>6.1163678818418124E-3</v>
      </c>
      <c r="DA308" s="1">
        <f ca="1">CX308/Surge_Predicted_Impact!$C$148</f>
        <v>1.6310314351578167E-3</v>
      </c>
      <c r="DB308" s="152">
        <f>Surge_Predicted_Impact!$C$152</f>
        <v>0</v>
      </c>
    </row>
    <row r="309" spans="2:106" x14ac:dyDescent="0.25">
      <c r="B309" s="30">
        <f t="shared" si="104"/>
        <v>44198</v>
      </c>
      <c r="C309" s="18">
        <f ca="1">INDIRECT(_xlfn.CONCAT(EpidemiologicalModel_Selection!$C$2,"!",EpidemiologicalModel_Selection!$C$5,ROW()-1))</f>
        <v>73743.825041035059</v>
      </c>
      <c r="D309" s="18">
        <f ca="1">INDIRECT(_xlfn.CONCAT(EpidemiologicalModel_Selection!$C$2,"!",EpidemiologicalModel_Selection!$C$3,ROW()-1))</f>
        <v>4.4728203435836743E-3</v>
      </c>
      <c r="E309" s="37">
        <f ca="1">INDIRECT(_xlfn.CONCAT(EpidemiologicalModel_Selection!$C$2,"!",EpidemiologicalModel_Selection!$C$4,ROW()-1))</f>
        <v>4.0729899410507642E-5</v>
      </c>
      <c r="F309" s="37">
        <f ca="1">E309*Surge_Predicted_Impact!$D$53</f>
        <v>3.4538954700110482E-6</v>
      </c>
      <c r="G309" s="6">
        <f t="shared" ca="1" si="121"/>
        <v>4.04775587988674E-5</v>
      </c>
      <c r="H309" s="24">
        <f ca="1">H308*(1-1/Surge_Predicted_Impact!$C$60)+F309</f>
        <v>4.04775587988674E-5</v>
      </c>
      <c r="I309" s="24">
        <f ca="1">(1-Surge_Predicted_Impact!$C$68)*Calculation!O308</f>
        <v>3.4063205765808355E-6</v>
      </c>
      <c r="J309" s="24">
        <f ca="1">I309+(J308*(1-1/Surge_Predicted_Impact!$C$63))</f>
        <v>4.0043117775754308E-5</v>
      </c>
      <c r="K309" s="24">
        <f ca="1">(1/Surge_Predicted_Impact!$C$62)*Calculation!L308</f>
        <v>1.6046599266174082E-6</v>
      </c>
      <c r="L309" s="24">
        <f ca="1">M309+L308*(1-1/Surge_Predicted_Impact!$C$62)</f>
        <v>1.8042266227132365E-5</v>
      </c>
      <c r="M309" s="1">
        <f ca="1">E309*Surge_Predicted_Impact!$D$55</f>
        <v>3.9100703434087374E-7</v>
      </c>
      <c r="N309" s="6">
        <f ca="1">N308*(1-1/Surge_Predicted_Impact!$C$64)+K309</f>
        <v>2.4284625476091825E-5</v>
      </c>
      <c r="O309" s="24">
        <f ca="1">N308*1/Surge_Predicted_Impact!$C$64</f>
        <v>3.2399950784963453E-6</v>
      </c>
      <c r="P309" s="1">
        <f ca="1">E309*Surge_Predicted_Impact!$D$54</f>
        <v>2.671881401329301E-6</v>
      </c>
      <c r="Q309" s="1">
        <f ca="1">Q308*(1-1/Surge_Predicted_Impact!$C$61)+P309</f>
        <v>2.9341701453157866E-4</v>
      </c>
      <c r="R309" s="6">
        <f t="shared" ca="1" si="122"/>
        <v>3.5150239853446531E-4</v>
      </c>
      <c r="S309" s="1">
        <f ca="1">E309*Surge_Predicted_Impact!$D$56</f>
        <v>1.9550351717043689E-9</v>
      </c>
      <c r="T309" s="6">
        <f ca="1">T308*(1-1/Surge_Predicted_Impact!$C$65)+S309</f>
        <v>4.9386050398994214E-8</v>
      </c>
      <c r="U309" s="1">
        <f ca="1">E309*Surge_Predicted_Impact!$D$57</f>
        <v>3.12805627472699E-9</v>
      </c>
      <c r="V309" s="6">
        <f ca="1">U308*(1-1/Surge_Predicted_Impact!$C$66)+U309</f>
        <v>3.12805627472699E-9</v>
      </c>
      <c r="W309" s="5">
        <f>Surge_Predicted_Impact!$C$72</f>
        <v>0</v>
      </c>
      <c r="X309" s="160">
        <f>Surge_Predicted_Impact!$C$73</f>
        <v>0</v>
      </c>
      <c r="Y309" s="5">
        <f>Surge_Predicted_Impact!$C$74</f>
        <v>0</v>
      </c>
      <c r="Z309" s="5">
        <f>Surge_Predicted_Impact!$C$75</f>
        <v>0</v>
      </c>
      <c r="AA309" s="5">
        <f>Surge_Predicted_Impact!$C$76</f>
        <v>0</v>
      </c>
      <c r="AC309" s="18">
        <f ca="1">_xlfn.CEILING.MATH(G309/Surge_Predicted_Impact!$C$92)*(24/Surge_Predicted_Impact!$C$89)*(7/Surge_Predicted_Impact!$C$90)</f>
        <v>5.25</v>
      </c>
      <c r="AD309" s="18">
        <f ca="1">_xlfn.CEILING.MATH(R309/Surge_Predicted_Impact!$C$93)*(24/Surge_Predicted_Impact!$C$89)*(7/Surge_Predicted_Impact!$C$90)</f>
        <v>5.25</v>
      </c>
      <c r="AE309" s="1">
        <f t="shared" ca="1" si="107"/>
        <v>10.5</v>
      </c>
      <c r="AF309" s="1">
        <f ca="1">_xlfn.CEILING.MATH(N309/Surge_Predicted_Impact!$C$94)*24/Surge_Predicted_Impact!$C$89*7/Surge_Predicted_Impact!$C$90</f>
        <v>5.25</v>
      </c>
      <c r="AG309" s="1">
        <f ca="1">_xlfn.CEILING.MATH(T309/Surge_Predicted_Impact!$C$95)*24/Surge_Predicted_Impact!$C$89*7/Surge_Predicted_Impact!$C$90</f>
        <v>5.25</v>
      </c>
      <c r="AH309" s="1">
        <f ca="1">_xlfn.CEILING.MATH(V309/Surge_Predicted_Impact!$C$96)*24/Surge_Predicted_Impact!$C$89*7/Surge_Predicted_Impact!$C$90</f>
        <v>5.25</v>
      </c>
      <c r="AI309" s="18">
        <f t="shared" ca="1" si="108"/>
        <v>26.25</v>
      </c>
      <c r="AJ309" s="41"/>
      <c r="AK309" s="23">
        <f ca="1">_xlfn.CEILING.MATH(G309/Surge_Predicted_Impact!$C$103)*24/Surge_Predicted_Impact!$C$100*7/Surge_Predicted_Impact!$C$101</f>
        <v>5.25</v>
      </c>
      <c r="AL309" s="23">
        <f ca="1">_xlfn.CEILING.MATH(R309/Surge_Predicted_Impact!$C$104)*24/Surge_Predicted_Impact!$C$100*7/Surge_Predicted_Impact!$C$101</f>
        <v>5.25</v>
      </c>
      <c r="AM309" s="23">
        <f ca="1">_xlfn.CEILING.MATH(N309/Surge_Predicted_Impact!$C$105)*24/Surge_Predicted_Impact!$C$100*7/Surge_Predicted_Impact!$C$101</f>
        <v>5.25</v>
      </c>
      <c r="AN309" s="23">
        <f ca="1">_xlfn.CEILING.MATH(T309/Surge_Predicted_Impact!$C$106)*24/Surge_Predicted_Impact!$C$100*7/Surge_Predicted_Impact!$C$101</f>
        <v>5.25</v>
      </c>
      <c r="AO309" s="23">
        <f ca="1">_xlfn.CEILING.MATH(V309/Surge_Predicted_Impact!$C$107)*24/Surge_Predicted_Impact!$C$100*7/Surge_Predicted_Impact!$C$101</f>
        <v>5.25</v>
      </c>
      <c r="AP309" s="1">
        <f t="shared" ca="1" si="109"/>
        <v>26.25</v>
      </c>
      <c r="AQ309" s="3"/>
      <c r="AR309" s="38">
        <f ca="1">G309/Surge_Predicted_Impact!$C$81</f>
        <v>1.3492519599622467E-5</v>
      </c>
      <c r="AS309" s="38">
        <f ca="1">$R309/Surge_Predicted_Impact!$C$82</f>
        <v>1.7575119926723266E-4</v>
      </c>
      <c r="AT309" s="38">
        <f t="shared" ca="1" si="110"/>
        <v>1.8924371886685511E-4</v>
      </c>
      <c r="AU309" s="38">
        <f ca="1">N309/Surge_Predicted_Impact!$C$83</f>
        <v>1.2142312738045913E-5</v>
      </c>
      <c r="AV309" s="38">
        <f ca="1">T309/Surge_Predicted_Impact!$C$84</f>
        <v>2.4693025199497107E-8</v>
      </c>
      <c r="AW309" s="38">
        <f ca="1">V309/Surge_Predicted_Impact!$C$85</f>
        <v>7.8201406868174749E-10</v>
      </c>
      <c r="AX309" s="38">
        <f t="shared" ca="1" si="111"/>
        <v>2.0141150664416922E-4</v>
      </c>
      <c r="AZ309" s="1">
        <f ca="1">(AE309-BA308)*Surge_Predicted_Impact!$C$124</f>
        <v>9.2105077333412957E-2</v>
      </c>
      <c r="BA309" s="1">
        <f ca="1">BA308*(1-1/Surge_Predicted_Impact!$C$125)+AZ309</f>
        <v>1.2894907535164968</v>
      </c>
      <c r="BB309" s="37">
        <f t="shared" ca="1" si="112"/>
        <v>11.789490753516496</v>
      </c>
      <c r="BC309" s="1">
        <f ca="1">(AF309-BD308)*Surge_Predicted_Impact!$C$124</f>
        <v>4.6052601788088891E-2</v>
      </c>
      <c r="BD309" s="1">
        <f ca="1">BD308*(1-1/Surge_Predicted_Impact!$C$125)+BC309</f>
        <v>0.64473957860840658</v>
      </c>
      <c r="BE309" s="37">
        <f t="shared" ca="1" si="113"/>
        <v>5.8947395786084069</v>
      </c>
      <c r="BF309" s="1">
        <f ca="1">(AI309-BG308)*Surge_Predicted_Impact!$C$124</f>
        <v>0.23026294227741381</v>
      </c>
      <c r="BG309" s="1">
        <f ca="1">BG308*(1-1/Surge_Predicted_Impact!$C$125)+BF309</f>
        <v>3.2237040165175612</v>
      </c>
      <c r="BH309" s="37">
        <f t="shared" ca="1" si="114"/>
        <v>29.473704016517562</v>
      </c>
      <c r="BJ309" s="1">
        <f ca="1">(AT309-BK308)*Surge_Predicted_Impact!$C$124</f>
        <v>8.7101622894658844E-7</v>
      </c>
      <c r="BK309" s="1">
        <f ca="1">BK308*(1-1/Surge_Predicted_Impact!$C$125)+BJ309</f>
        <v>9.5717248203128831E-5</v>
      </c>
      <c r="BL309" s="37">
        <f t="shared" ca="1" si="115"/>
        <v>2.8496096706998394E-4</v>
      </c>
      <c r="BM309" s="1">
        <f ca="1">(AU309-BN308)*Surge_Predicted_Impact!$C$124</f>
        <v>5.3767757310831433E-8</v>
      </c>
      <c r="BN309" s="1">
        <f ca="1">BN308*(1-1/Surge_Predicted_Impact!$C$125)+BM309</f>
        <v>6.3360521209191173E-6</v>
      </c>
      <c r="BO309" s="37">
        <f t="shared" ca="1" si="116"/>
        <v>1.847836485896503E-5</v>
      </c>
      <c r="BP309" s="1">
        <f ca="1">(AX309-AY308)*Surge_Predicted_Impact!$C$124</f>
        <v>2.0141150664416922E-6</v>
      </c>
      <c r="BQ309" s="1">
        <f ca="1">BQ308*(1-1/Surge_Predicted_Impact!$C$125)+BP309</f>
        <v>2.0364907466959494E-4</v>
      </c>
      <c r="BR309" s="1">
        <f t="shared" ca="1" si="117"/>
        <v>4.0506058131376416E-4</v>
      </c>
      <c r="BS309" s="1">
        <f ca="1">(AP309-AQ308)*Surge_Predicted_Impact!$C$124</f>
        <v>0.26250000000000001</v>
      </c>
      <c r="BT309" s="1">
        <f ca="1">BT308*(1-1/Surge_Predicted_Impact!$C$125)+BS309</f>
        <v>3.675063455283845</v>
      </c>
      <c r="BU309" s="1">
        <f t="shared" ca="1" si="118"/>
        <v>29.925063455283844</v>
      </c>
      <c r="BW309" s="1">
        <f>Surge_Predicted_Impact!$C$112</f>
        <v>0</v>
      </c>
      <c r="BX309" s="1">
        <f>Surge_Predicted_Impact!$C$113</f>
        <v>0</v>
      </c>
      <c r="BY309" s="152">
        <f>Surge_Predicted_Impact!$C$114</f>
        <v>0</v>
      </c>
      <c r="BZ309" s="152">
        <f>Surge_Predicted_Impact!$C$115</f>
        <v>0</v>
      </c>
      <c r="CA309" s="152">
        <f t="shared" si="119"/>
        <v>0</v>
      </c>
      <c r="CB309" s="1">
        <f>Surge_Predicted_Impact!$C$117</f>
        <v>0</v>
      </c>
      <c r="CC309" s="1">
        <f>Surge_Predicted_Impact!$C$118</f>
        <v>0</v>
      </c>
      <c r="CD309" s="1">
        <f>Surge_Predicted_Impact!$C$119</f>
        <v>0</v>
      </c>
      <c r="CE309" s="1">
        <f t="shared" si="120"/>
        <v>0</v>
      </c>
      <c r="CF309" s="152">
        <f>Surge_Predicted_Impact!$C$120</f>
        <v>0</v>
      </c>
      <c r="CH309" s="1">
        <f ca="1">D309*Surge_Predicted_Impact!$C$135</f>
        <v>4.4728203435836743E-2</v>
      </c>
      <c r="CI309" s="18">
        <f ca="1">(C309-C308)*Surge_Predicted_Impact!$C$135</f>
        <v>4.0729893953539431E-4</v>
      </c>
      <c r="CJ309" s="18">
        <f ca="1">CJ308*(1- 1/Surge_Predicted_Impact!$C$137)+CI309</f>
        <v>1.0288760558728717E-2</v>
      </c>
      <c r="CK309" s="18">
        <f t="shared" ca="1" si="102"/>
        <v>9.8814616191933227E-3</v>
      </c>
      <c r="CL309" s="1">
        <f ca="1">CJ309*(1-Surge_Predicted_Impact!$C$136)</f>
        <v>8.7454464749194098E-3</v>
      </c>
      <c r="CM309" s="1">
        <f ca="1">CJ309*(1+Surge_Predicted_Impact!$C$136)</f>
        <v>1.1832074642538024E-2</v>
      </c>
      <c r="CN309" s="1">
        <f ca="1">CI309/Surge_Predicted_Impact!$C$138</f>
        <v>8.1459787907078862E-5</v>
      </c>
      <c r="CO309" s="1">
        <f ca="1">CK309/Surge_Predicted_Impact!$C$140</f>
        <v>3.9525846476773293E-4</v>
      </c>
      <c r="CP309" s="1">
        <f t="shared" ca="1" si="103"/>
        <v>4.7671825267481179E-4</v>
      </c>
      <c r="CQ309" s="1">
        <f ca="1">CI309/(Surge_Predicted_Impact!$C$138 + Surge_Predicted_Impact!$C$139)</f>
        <v>6.7883156589232385E-5</v>
      </c>
      <c r="CR309" s="1">
        <f ca="1">CK309/(Surge_Predicted_Impact!$C$140 + Surge_Predicted_Impact!$C$141)</f>
        <v>3.8005621612282009E-4</v>
      </c>
      <c r="CS309" s="152">
        <f>Surge_Predicted_Impact!$C$151</f>
        <v>12000</v>
      </c>
      <c r="CT309" s="152"/>
      <c r="CU309" s="1">
        <f ca="1">Surge_Predicted_Impact!$C$146*(Calculation!E309-Calculation!H309)</f>
        <v>2.5234061164024187E-8</v>
      </c>
      <c r="CV309" s="1">
        <f ca="1">H308*1/Surge_Predicted_Impact!$C$60</f>
        <v>6.1706105548093914E-6</v>
      </c>
      <c r="CW309" s="1">
        <f ca="1">CV309*Surge_Predicted_Impact!$C$144+CU309</f>
        <v>3.3376458890449382E-7</v>
      </c>
      <c r="CX309" s="1">
        <f ca="1">CX308*(1-1/Surge_Predicted_Impact!$C$147)+CW308</f>
        <v>4.6487957558148003E-3</v>
      </c>
      <c r="CY309" s="1">
        <f ca="1">$CX309*(1-Surge_Predicted_Impact!$C$145)</f>
        <v>3.4865968168611003E-3</v>
      </c>
      <c r="CZ309" s="1">
        <f ca="1">$CX309*(1+Surge_Predicted_Impact!$C$145)</f>
        <v>5.8109946947685004E-3</v>
      </c>
      <c r="DA309" s="1">
        <f ca="1">CX309/Surge_Predicted_Impact!$C$148</f>
        <v>1.5495985852716002E-3</v>
      </c>
      <c r="DB309" s="152">
        <f>Surge_Predicted_Impact!$C$152</f>
        <v>0</v>
      </c>
    </row>
    <row r="310" spans="2:106" x14ac:dyDescent="0.25">
      <c r="B310" s="30">
        <f t="shared" si="104"/>
        <v>44199</v>
      </c>
      <c r="C310" s="18">
        <f ca="1">INDIRECT(_xlfn.CONCAT(EpidemiologicalModel_Selection!$C$2,"!",EpidemiologicalModel_Selection!$C$5,ROW()-1))</f>
        <v>73743.825079203249</v>
      </c>
      <c r="D310" s="18">
        <f ca="1">INDIRECT(_xlfn.CONCAT(EpidemiologicalModel_Selection!$C$2,"!",EpidemiologicalModel_Selection!$C$3,ROW()-1))</f>
        <v>4.1915013595344823E-3</v>
      </c>
      <c r="E310" s="37">
        <f ca="1">INDIRECT(_xlfn.CONCAT(EpidemiologicalModel_Selection!$C$2,"!",EpidemiologicalModel_Selection!$C$4,ROW()-1))</f>
        <v>3.8168183527886869E-5</v>
      </c>
      <c r="F310" s="37">
        <f ca="1">E310*Surge_Predicted_Impact!$D$53</f>
        <v>3.2366619631648064E-6</v>
      </c>
      <c r="G310" s="6">
        <f t="shared" ca="1" si="121"/>
        <v>3.7931712362194006E-5</v>
      </c>
      <c r="H310" s="24">
        <f ca="1">H309*(1-1/Surge_Predicted_Impact!$C$60)+F310</f>
        <v>3.7931712362194006E-5</v>
      </c>
      <c r="I310" s="24">
        <f ca="1">(1-Surge_Predicted_Impact!$C$68)*Calculation!O309</f>
        <v>3.1913951523189001E-6</v>
      </c>
      <c r="J310" s="24">
        <f ca="1">I310+(J309*(1-1/Surge_Predicted_Impact!$C$63))</f>
        <v>3.7514067531536875E-5</v>
      </c>
      <c r="K310" s="24">
        <f ca="1">(1/Surge_Predicted_Impact!$C$62)*Calculation!L309</f>
        <v>1.5035221855943636E-6</v>
      </c>
      <c r="L310" s="24">
        <f ca="1">M310+L309*(1-1/Surge_Predicted_Impact!$C$62)</f>
        <v>1.6905158603405713E-5</v>
      </c>
      <c r="M310" s="1">
        <f ca="1">E310*Surge_Predicted_Impact!$D$55</f>
        <v>3.664145618677143E-7</v>
      </c>
      <c r="N310" s="6">
        <f ca="1">N309*(1-1/Surge_Predicted_Impact!$C$64)+K310</f>
        <v>2.2752569477174711E-5</v>
      </c>
      <c r="O310" s="24">
        <f ca="1">N309*1/Surge_Predicted_Impact!$C$64</f>
        <v>3.0355781845114782E-6</v>
      </c>
      <c r="P310" s="1">
        <f ca="1">E310*Surge_Predicted_Impact!$D$54</f>
        <v>2.5038328394293782E-6</v>
      </c>
      <c r="Q310" s="1">
        <f ca="1">Q309*(1-1/Surge_Predicted_Impact!$C$61)+P310</f>
        <v>2.74962489190181E-4</v>
      </c>
      <c r="R310" s="6">
        <f t="shared" ca="1" si="122"/>
        <v>3.2938171532512358E-4</v>
      </c>
      <c r="S310" s="1">
        <f ca="1">E310*Surge_Predicted_Impact!$D$56</f>
        <v>1.8320728093385715E-9</v>
      </c>
      <c r="T310" s="6">
        <f ca="1">T309*(1-1/Surge_Predicted_Impact!$C$65)+S310</f>
        <v>4.6279518168433368E-8</v>
      </c>
      <c r="U310" s="1">
        <f ca="1">E310*Surge_Predicted_Impact!$D$57</f>
        <v>2.9313164949417143E-9</v>
      </c>
      <c r="V310" s="6">
        <f ca="1">U309*(1-1/Surge_Predicted_Impact!$C$66)+U310</f>
        <v>2.9313164949417143E-9</v>
      </c>
      <c r="W310" s="5">
        <f>Surge_Predicted_Impact!$C$72</f>
        <v>0</v>
      </c>
      <c r="X310" s="160">
        <f>Surge_Predicted_Impact!$C$73</f>
        <v>0</v>
      </c>
      <c r="Y310" s="5">
        <f>Surge_Predicted_Impact!$C$74</f>
        <v>0</v>
      </c>
      <c r="Z310" s="5">
        <f>Surge_Predicted_Impact!$C$75</f>
        <v>0</v>
      </c>
      <c r="AA310" s="5">
        <f>Surge_Predicted_Impact!$C$76</f>
        <v>0</v>
      </c>
      <c r="AC310" s="18">
        <f ca="1">_xlfn.CEILING.MATH(G310/Surge_Predicted_Impact!$C$92)*(24/Surge_Predicted_Impact!$C$89)*(7/Surge_Predicted_Impact!$C$90)</f>
        <v>5.25</v>
      </c>
      <c r="AD310" s="18">
        <f ca="1">_xlfn.CEILING.MATH(R310/Surge_Predicted_Impact!$C$93)*(24/Surge_Predicted_Impact!$C$89)*(7/Surge_Predicted_Impact!$C$90)</f>
        <v>5.25</v>
      </c>
      <c r="AE310" s="1">
        <f t="shared" ca="1" si="107"/>
        <v>10.5</v>
      </c>
      <c r="AF310" s="1">
        <f ca="1">_xlfn.CEILING.MATH(N310/Surge_Predicted_Impact!$C$94)*24/Surge_Predicted_Impact!$C$89*7/Surge_Predicted_Impact!$C$90</f>
        <v>5.25</v>
      </c>
      <c r="AG310" s="1">
        <f ca="1">_xlfn.CEILING.MATH(T310/Surge_Predicted_Impact!$C$95)*24/Surge_Predicted_Impact!$C$89*7/Surge_Predicted_Impact!$C$90</f>
        <v>5.25</v>
      </c>
      <c r="AH310" s="1">
        <f ca="1">_xlfn.CEILING.MATH(V310/Surge_Predicted_Impact!$C$96)*24/Surge_Predicted_Impact!$C$89*7/Surge_Predicted_Impact!$C$90</f>
        <v>5.25</v>
      </c>
      <c r="AI310" s="18">
        <f t="shared" ca="1" si="108"/>
        <v>26.25</v>
      </c>
      <c r="AJ310" s="41"/>
      <c r="AK310" s="23">
        <f ca="1">_xlfn.CEILING.MATH(G310/Surge_Predicted_Impact!$C$103)*24/Surge_Predicted_Impact!$C$100*7/Surge_Predicted_Impact!$C$101</f>
        <v>5.25</v>
      </c>
      <c r="AL310" s="23">
        <f ca="1">_xlfn.CEILING.MATH(R310/Surge_Predicted_Impact!$C$104)*24/Surge_Predicted_Impact!$C$100*7/Surge_Predicted_Impact!$C$101</f>
        <v>5.25</v>
      </c>
      <c r="AM310" s="23">
        <f ca="1">_xlfn.CEILING.MATH(N310/Surge_Predicted_Impact!$C$105)*24/Surge_Predicted_Impact!$C$100*7/Surge_Predicted_Impact!$C$101</f>
        <v>5.25</v>
      </c>
      <c r="AN310" s="23">
        <f ca="1">_xlfn.CEILING.MATH(T310/Surge_Predicted_Impact!$C$106)*24/Surge_Predicted_Impact!$C$100*7/Surge_Predicted_Impact!$C$101</f>
        <v>5.25</v>
      </c>
      <c r="AO310" s="23">
        <f ca="1">_xlfn.CEILING.MATH(V310/Surge_Predicted_Impact!$C$107)*24/Surge_Predicted_Impact!$C$100*7/Surge_Predicted_Impact!$C$101</f>
        <v>5.25</v>
      </c>
      <c r="AP310" s="1">
        <f t="shared" ca="1" si="109"/>
        <v>26.25</v>
      </c>
      <c r="AQ310" s="3"/>
      <c r="AR310" s="38">
        <f ca="1">G310/Surge_Predicted_Impact!$C$81</f>
        <v>1.2643904120731335E-5</v>
      </c>
      <c r="AS310" s="38">
        <f ca="1">$R310/Surge_Predicted_Impact!$C$82</f>
        <v>1.6469085766256179E-4</v>
      </c>
      <c r="AT310" s="38">
        <f t="shared" ca="1" si="110"/>
        <v>1.7733476178329312E-4</v>
      </c>
      <c r="AU310" s="38">
        <f ca="1">N310/Surge_Predicted_Impact!$C$83</f>
        <v>1.1376284738587356E-5</v>
      </c>
      <c r="AV310" s="38">
        <f ca="1">T310/Surge_Predicted_Impact!$C$84</f>
        <v>2.3139759084216684E-8</v>
      </c>
      <c r="AW310" s="38">
        <f ca="1">V310/Surge_Predicted_Impact!$C$85</f>
        <v>7.3282912373542858E-10</v>
      </c>
      <c r="AX310" s="38">
        <f t="shared" ca="1" si="111"/>
        <v>1.8873491911008844E-4</v>
      </c>
      <c r="AZ310" s="1">
        <f ca="1">(AE310-BA309)*Surge_Predicted_Impact!$C$124</f>
        <v>9.2105092464835045E-2</v>
      </c>
      <c r="BA310" s="1">
        <f ca="1">BA309*(1-1/Surge_Predicted_Impact!$C$125)+AZ310</f>
        <v>1.2894893635872964</v>
      </c>
      <c r="BB310" s="37">
        <f t="shared" ca="1" si="112"/>
        <v>11.789489363587297</v>
      </c>
      <c r="BC310" s="1">
        <f ca="1">(AF310-BD309)*Surge_Predicted_Impact!$C$124</f>
        <v>4.6052604213915931E-2</v>
      </c>
      <c r="BD310" s="1">
        <f ca="1">BD309*(1-1/Surge_Predicted_Impact!$C$125)+BC310</f>
        <v>0.64473935577886488</v>
      </c>
      <c r="BE310" s="37">
        <f t="shared" ca="1" si="113"/>
        <v>5.8947393557788645</v>
      </c>
      <c r="BF310" s="1">
        <f ca="1">(AI310-BG309)*Surge_Predicted_Impact!$C$124</f>
        <v>0.23026295983482439</v>
      </c>
      <c r="BG310" s="1">
        <f ca="1">BG309*(1-1/Surge_Predicted_Impact!$C$125)+BF310</f>
        <v>3.2237024037439883</v>
      </c>
      <c r="BH310" s="37">
        <f t="shared" ca="1" si="114"/>
        <v>29.473702403743989</v>
      </c>
      <c r="BJ310" s="1">
        <f ca="1">(AT310-BK309)*Surge_Predicted_Impact!$C$124</f>
        <v>8.1617513580164291E-7</v>
      </c>
      <c r="BK310" s="1">
        <f ca="1">BK309*(1-1/Surge_Predicted_Impact!$C$125)+BJ310</f>
        <v>8.9696477038706988E-5</v>
      </c>
      <c r="BL310" s="37">
        <f t="shared" ca="1" si="115"/>
        <v>2.6703123882200008E-4</v>
      </c>
      <c r="BM310" s="1">
        <f ca="1">(AU310-BN309)*Surge_Predicted_Impact!$C$124</f>
        <v>5.0402326176682386E-8</v>
      </c>
      <c r="BN310" s="1">
        <f ca="1">BN309*(1-1/Surge_Predicted_Impact!$C$125)+BM310</f>
        <v>5.9338792956015772E-6</v>
      </c>
      <c r="BO310" s="37">
        <f t="shared" ca="1" si="116"/>
        <v>1.7310164034188934E-5</v>
      </c>
      <c r="BP310" s="1">
        <f ca="1">(AX310-AY309)*Surge_Predicted_Impact!$C$124</f>
        <v>1.8873491911008843E-6</v>
      </c>
      <c r="BQ310" s="1">
        <f ca="1">BQ309*(1-1/Surge_Predicted_Impact!$C$125)+BP310</f>
        <v>1.909900613842962E-4</v>
      </c>
      <c r="BR310" s="1">
        <f t="shared" ca="1" si="117"/>
        <v>3.7972498049438464E-4</v>
      </c>
      <c r="BS310" s="1">
        <f ca="1">(AP310-AQ309)*Surge_Predicted_Impact!$C$124</f>
        <v>0.26250000000000001</v>
      </c>
      <c r="BT310" s="1">
        <f ca="1">BT309*(1-1/Surge_Predicted_Impact!$C$125)+BS310</f>
        <v>3.6750589227635708</v>
      </c>
      <c r="BU310" s="1">
        <f t="shared" ca="1" si="118"/>
        <v>29.925058922763572</v>
      </c>
      <c r="BW310" s="1">
        <f>Surge_Predicted_Impact!$C$112</f>
        <v>0</v>
      </c>
      <c r="BX310" s="1">
        <f>Surge_Predicted_Impact!$C$113</f>
        <v>0</v>
      </c>
      <c r="BY310" s="152">
        <f>Surge_Predicted_Impact!$C$114</f>
        <v>0</v>
      </c>
      <c r="BZ310" s="152">
        <f>Surge_Predicted_Impact!$C$115</f>
        <v>0</v>
      </c>
      <c r="CA310" s="152">
        <f t="shared" si="119"/>
        <v>0</v>
      </c>
      <c r="CB310" s="1">
        <f>Surge_Predicted_Impact!$C$117</f>
        <v>0</v>
      </c>
      <c r="CC310" s="1">
        <f>Surge_Predicted_Impact!$C$118</f>
        <v>0</v>
      </c>
      <c r="CD310" s="1">
        <f>Surge_Predicted_Impact!$C$119</f>
        <v>0</v>
      </c>
      <c r="CE310" s="1">
        <f t="shared" si="120"/>
        <v>0</v>
      </c>
      <c r="CF310" s="152">
        <f>Surge_Predicted_Impact!$C$120</f>
        <v>0</v>
      </c>
      <c r="CH310" s="1">
        <f ca="1">D310*Surge_Predicted_Impact!$C$135</f>
        <v>4.1915013595344823E-2</v>
      </c>
      <c r="CI310" s="18">
        <f ca="1">(C310-C309)*Surge_Predicted_Impact!$C$135</f>
        <v>3.8168189348652959E-4</v>
      </c>
      <c r="CJ310" s="18">
        <f ca="1">CJ309*(1- 1/Surge_Predicted_Impact!$C$137)+CI310</f>
        <v>9.6415663963423746E-3</v>
      </c>
      <c r="CK310" s="18">
        <f t="shared" ca="1" si="102"/>
        <v>9.259884502855845E-3</v>
      </c>
      <c r="CL310" s="1">
        <f ca="1">CJ310*(1-Surge_Predicted_Impact!$C$136)</f>
        <v>8.1953314368910183E-3</v>
      </c>
      <c r="CM310" s="1">
        <f ca="1">CJ310*(1+Surge_Predicted_Impact!$C$136)</f>
        <v>1.1087801355793729E-2</v>
      </c>
      <c r="CN310" s="1">
        <f ca="1">CI310/Surge_Predicted_Impact!$C$138</f>
        <v>7.6336378697305918E-5</v>
      </c>
      <c r="CO310" s="1">
        <f ca="1">CK310/Surge_Predicted_Impact!$C$140</f>
        <v>3.703953801142338E-4</v>
      </c>
      <c r="CP310" s="1">
        <f t="shared" ca="1" si="103"/>
        <v>4.4673175881153971E-4</v>
      </c>
      <c r="CQ310" s="1">
        <f ca="1">CI310/(Surge_Predicted_Impact!$C$138 + Surge_Predicted_Impact!$C$139)</f>
        <v>6.3613648914421603E-5</v>
      </c>
      <c r="CR310" s="1">
        <f ca="1">CK310/(Surge_Predicted_Impact!$C$140 + Surge_Predicted_Impact!$C$141)</f>
        <v>3.5614940395599403E-4</v>
      </c>
      <c r="CS310" s="152">
        <f>Surge_Predicted_Impact!$C$151</f>
        <v>12000</v>
      </c>
      <c r="CT310" s="152"/>
      <c r="CU310" s="1">
        <f ca="1">Surge_Predicted_Impact!$C$146*(Calculation!E310-Calculation!H310)</f>
        <v>2.3647116569286249E-8</v>
      </c>
      <c r="CV310" s="1">
        <f ca="1">H309*1/Surge_Predicted_Impact!$C$60</f>
        <v>5.7825083998381999E-6</v>
      </c>
      <c r="CW310" s="1">
        <f ca="1">CV310*Surge_Predicted_Impact!$C$144+CU310</f>
        <v>3.1277253656119623E-7</v>
      </c>
      <c r="CX310" s="1">
        <f ca="1">CX309*(1-1/Surge_Predicted_Impact!$C$147)+CW309</f>
        <v>4.4166897326129648E-3</v>
      </c>
      <c r="CY310" s="1">
        <f ca="1">$CX310*(1-Surge_Predicted_Impact!$C$145)</f>
        <v>3.3125172994597236E-3</v>
      </c>
      <c r="CZ310" s="1">
        <f ca="1">$CX310*(1+Surge_Predicted_Impact!$C$145)</f>
        <v>5.520862165766206E-3</v>
      </c>
      <c r="DA310" s="1">
        <f ca="1">CX310/Surge_Predicted_Impact!$C$148</f>
        <v>1.4722299108709883E-3</v>
      </c>
      <c r="DB310" s="152">
        <f>Surge_Predicted_Impact!$C$152</f>
        <v>0</v>
      </c>
    </row>
    <row r="311" spans="2:106" x14ac:dyDescent="0.25">
      <c r="B311" s="30">
        <f t="shared" si="104"/>
        <v>44200</v>
      </c>
      <c r="C311" s="18">
        <f ca="1">INDIRECT(_xlfn.CONCAT(EpidemiologicalModel_Selection!$C$2,"!",EpidemiologicalModel_Selection!$C$5,ROW()-1))</f>
        <v>73743.825114970838</v>
      </c>
      <c r="D311" s="18">
        <f ca="1">INDIRECT(_xlfn.CONCAT(EpidemiologicalModel_Selection!$C$2,"!",EpidemiologicalModel_Selection!$C$3,ROW()-1))</f>
        <v>3.9278759921435062E-3</v>
      </c>
      <c r="E311" s="37">
        <f ca="1">INDIRECT(_xlfn.CONCAT(EpidemiologicalModel_Selection!$C$2,"!",EpidemiologicalModel_Selection!$C$4,ROW()-1))</f>
        <v>3.5767586814472453E-5</v>
      </c>
      <c r="F311" s="37">
        <f ca="1">E311*Surge_Predicted_Impact!$D$53</f>
        <v>3.033091361867264E-6</v>
      </c>
      <c r="G311" s="6">
        <f t="shared" ca="1" si="121"/>
        <v>3.5545987672319276E-5</v>
      </c>
      <c r="H311" s="24">
        <f ca="1">H310*(1-1/Surge_Predicted_Impact!$C$60)+F311</f>
        <v>3.5545987672319276E-5</v>
      </c>
      <c r="I311" s="24">
        <f ca="1">(1-Surge_Predicted_Impact!$C$68)*Calculation!O310</f>
        <v>2.9900445117438058E-6</v>
      </c>
      <c r="J311" s="24">
        <f ca="1">I311+(J310*(1-1/Surge_Predicted_Impact!$C$63))</f>
        <v>3.5144959538775416E-5</v>
      </c>
      <c r="K311" s="24">
        <f ca="1">(1/Surge_Predicted_Impact!$C$62)*Calculation!L310</f>
        <v>1.4087632169504759E-6</v>
      </c>
      <c r="L311" s="24">
        <f ca="1">M311+L310*(1-1/Surge_Predicted_Impact!$C$62)</f>
        <v>1.5839764219874173E-5</v>
      </c>
      <c r="M311" s="1">
        <f ca="1">E311*Surge_Predicted_Impact!$D$55</f>
        <v>3.4336883341893592E-7</v>
      </c>
      <c r="N311" s="6">
        <f ca="1">N310*(1-1/Surge_Predicted_Impact!$C$64)+K311</f>
        <v>2.1317261509478348E-5</v>
      </c>
      <c r="O311" s="24">
        <f ca="1">N310*1/Surge_Predicted_Impact!$C$64</f>
        <v>2.8440711846468389E-6</v>
      </c>
      <c r="P311" s="1">
        <f ca="1">E311*Surge_Predicted_Impact!$D$54</f>
        <v>2.3463536950293928E-6</v>
      </c>
      <c r="Q311" s="1">
        <f ca="1">Q310*(1-1/Surge_Predicted_Impact!$C$61)+P311</f>
        <v>2.5766866508591176E-4</v>
      </c>
      <c r="R311" s="6">
        <f t="shared" ca="1" si="122"/>
        <v>3.0865338884456135E-4</v>
      </c>
      <c r="S311" s="1">
        <f ca="1">E311*Surge_Predicted_Impact!$D$56</f>
        <v>1.7168441670946795E-9</v>
      </c>
      <c r="T311" s="6">
        <f ca="1">T310*(1-1/Surge_Predicted_Impact!$C$65)+S311</f>
        <v>4.3368410518684708E-8</v>
      </c>
      <c r="U311" s="1">
        <f ca="1">E311*Surge_Predicted_Impact!$D$57</f>
        <v>2.746950667351487E-9</v>
      </c>
      <c r="V311" s="6">
        <f ca="1">U310*(1-1/Surge_Predicted_Impact!$C$66)+U311</f>
        <v>2.746950667351487E-9</v>
      </c>
      <c r="W311" s="5">
        <f>Surge_Predicted_Impact!$C$72</f>
        <v>0</v>
      </c>
      <c r="X311" s="160">
        <f>Surge_Predicted_Impact!$C$73</f>
        <v>0</v>
      </c>
      <c r="Y311" s="5">
        <f>Surge_Predicted_Impact!$C$74</f>
        <v>0</v>
      </c>
      <c r="Z311" s="5">
        <f>Surge_Predicted_Impact!$C$75</f>
        <v>0</v>
      </c>
      <c r="AA311" s="5">
        <f>Surge_Predicted_Impact!$C$76</f>
        <v>0</v>
      </c>
      <c r="AC311" s="18">
        <f ca="1">_xlfn.CEILING.MATH(G311/Surge_Predicted_Impact!$C$92)*(24/Surge_Predicted_Impact!$C$89)*(7/Surge_Predicted_Impact!$C$90)</f>
        <v>5.25</v>
      </c>
      <c r="AD311" s="18">
        <f ca="1">_xlfn.CEILING.MATH(R311/Surge_Predicted_Impact!$C$93)*(24/Surge_Predicted_Impact!$C$89)*(7/Surge_Predicted_Impact!$C$90)</f>
        <v>5.25</v>
      </c>
      <c r="AE311" s="1">
        <f t="shared" ca="1" si="107"/>
        <v>10.5</v>
      </c>
      <c r="AF311" s="1">
        <f ca="1">_xlfn.CEILING.MATH(N311/Surge_Predicted_Impact!$C$94)*24/Surge_Predicted_Impact!$C$89*7/Surge_Predicted_Impact!$C$90</f>
        <v>5.25</v>
      </c>
      <c r="AG311" s="1">
        <f ca="1">_xlfn.CEILING.MATH(T311/Surge_Predicted_Impact!$C$95)*24/Surge_Predicted_Impact!$C$89*7/Surge_Predicted_Impact!$C$90</f>
        <v>5.25</v>
      </c>
      <c r="AH311" s="1">
        <f ca="1">_xlfn.CEILING.MATH(V311/Surge_Predicted_Impact!$C$96)*24/Surge_Predicted_Impact!$C$89*7/Surge_Predicted_Impact!$C$90</f>
        <v>5.25</v>
      </c>
      <c r="AI311" s="18">
        <f t="shared" ca="1" si="108"/>
        <v>26.25</v>
      </c>
      <c r="AJ311" s="41"/>
      <c r="AK311" s="23">
        <f ca="1">_xlfn.CEILING.MATH(G311/Surge_Predicted_Impact!$C$103)*24/Surge_Predicted_Impact!$C$100*7/Surge_Predicted_Impact!$C$101</f>
        <v>5.25</v>
      </c>
      <c r="AL311" s="23">
        <f ca="1">_xlfn.CEILING.MATH(R311/Surge_Predicted_Impact!$C$104)*24/Surge_Predicted_Impact!$C$100*7/Surge_Predicted_Impact!$C$101</f>
        <v>5.25</v>
      </c>
      <c r="AM311" s="23">
        <f ca="1">_xlfn.CEILING.MATH(N311/Surge_Predicted_Impact!$C$105)*24/Surge_Predicted_Impact!$C$100*7/Surge_Predicted_Impact!$C$101</f>
        <v>5.25</v>
      </c>
      <c r="AN311" s="23">
        <f ca="1">_xlfn.CEILING.MATH(T311/Surge_Predicted_Impact!$C$106)*24/Surge_Predicted_Impact!$C$100*7/Surge_Predicted_Impact!$C$101</f>
        <v>5.25</v>
      </c>
      <c r="AO311" s="23">
        <f ca="1">_xlfn.CEILING.MATH(V311/Surge_Predicted_Impact!$C$107)*24/Surge_Predicted_Impact!$C$100*7/Surge_Predicted_Impact!$C$101</f>
        <v>5.25</v>
      </c>
      <c r="AP311" s="1">
        <f t="shared" ca="1" si="109"/>
        <v>26.25</v>
      </c>
      <c r="AQ311" s="3"/>
      <c r="AR311" s="38">
        <f ca="1">G311/Surge_Predicted_Impact!$C$81</f>
        <v>1.1848662557439759E-5</v>
      </c>
      <c r="AS311" s="38">
        <f ca="1">$R311/Surge_Predicted_Impact!$C$82</f>
        <v>1.5432669442228068E-4</v>
      </c>
      <c r="AT311" s="38">
        <f t="shared" ca="1" si="110"/>
        <v>1.6617535697972043E-4</v>
      </c>
      <c r="AU311" s="38">
        <f ca="1">N311/Surge_Predicted_Impact!$C$83</f>
        <v>1.0658630754739174E-5</v>
      </c>
      <c r="AV311" s="38">
        <f ca="1">T311/Surge_Predicted_Impact!$C$84</f>
        <v>2.1684205259342354E-8</v>
      </c>
      <c r="AW311" s="38">
        <f ca="1">V311/Surge_Predicted_Impact!$C$85</f>
        <v>6.8673766683787175E-10</v>
      </c>
      <c r="AX311" s="38">
        <f t="shared" ca="1" si="111"/>
        <v>1.7685635867738578E-4</v>
      </c>
      <c r="AZ311" s="1">
        <f ca="1">(AE311-BA310)*Surge_Predicted_Impact!$C$124</f>
        <v>9.210510636412704E-2</v>
      </c>
      <c r="BA311" s="1">
        <f ca="1">BA310*(1-1/Surge_Predicted_Impact!$C$125)+AZ311</f>
        <v>1.2894880868380449</v>
      </c>
      <c r="BB311" s="37">
        <f t="shared" ca="1" si="112"/>
        <v>11.789488086838045</v>
      </c>
      <c r="BC311" s="1">
        <f ca="1">(AF311-BD310)*Surge_Predicted_Impact!$C$124</f>
        <v>4.6052606442211354E-2</v>
      </c>
      <c r="BD311" s="1">
        <f ca="1">BD310*(1-1/Surge_Predicted_Impact!$C$125)+BC311</f>
        <v>0.64473915109401447</v>
      </c>
      <c r="BE311" s="37">
        <f t="shared" ca="1" si="113"/>
        <v>5.8947391510940141</v>
      </c>
      <c r="BF311" s="1">
        <f ca="1">(AI311-BG310)*Surge_Predicted_Impact!$C$124</f>
        <v>0.23026297596256012</v>
      </c>
      <c r="BG311" s="1">
        <f ca="1">BG310*(1-1/Surge_Predicted_Impact!$C$125)+BF311</f>
        <v>3.2237009222962638</v>
      </c>
      <c r="BH311" s="37">
        <f t="shared" ca="1" si="114"/>
        <v>29.473700922296263</v>
      </c>
      <c r="BJ311" s="1">
        <f ca="1">(AT311-BK310)*Surge_Predicted_Impact!$C$124</f>
        <v>7.647887994101344E-7</v>
      </c>
      <c r="BK311" s="1">
        <f ca="1">BK310*(1-1/Surge_Predicted_Impact!$C$125)+BJ311</f>
        <v>8.4054374621066622E-5</v>
      </c>
      <c r="BL311" s="37">
        <f t="shared" ca="1" si="115"/>
        <v>2.5022973160078704E-4</v>
      </c>
      <c r="BM311" s="1">
        <f ca="1">(AU311-BN310)*Surge_Predicted_Impact!$C$124</f>
        <v>4.7247514591375969E-8</v>
      </c>
      <c r="BN311" s="1">
        <f ca="1">BN310*(1-1/Surge_Predicted_Impact!$C$125)+BM311</f>
        <v>5.5572782890785552E-6</v>
      </c>
      <c r="BO311" s="37">
        <f t="shared" ca="1" si="116"/>
        <v>1.6215909043817729E-5</v>
      </c>
      <c r="BP311" s="1">
        <f ca="1">(AX311-AY310)*Surge_Predicted_Impact!$C$124</f>
        <v>1.7685635867738579E-6</v>
      </c>
      <c r="BQ311" s="1">
        <f ca="1">BQ310*(1-1/Surge_Predicted_Impact!$C$125)+BP311</f>
        <v>1.791164777293346E-4</v>
      </c>
      <c r="BR311" s="1">
        <f t="shared" ca="1" si="117"/>
        <v>3.5597283640672039E-4</v>
      </c>
      <c r="BS311" s="1">
        <f ca="1">(AP311-AQ310)*Surge_Predicted_Impact!$C$124</f>
        <v>0.26250000000000001</v>
      </c>
      <c r="BT311" s="1">
        <f ca="1">BT310*(1-1/Surge_Predicted_Impact!$C$125)+BS311</f>
        <v>3.6750547139947445</v>
      </c>
      <c r="BU311" s="1">
        <f t="shared" ca="1" si="118"/>
        <v>29.925054713994744</v>
      </c>
      <c r="BW311" s="1">
        <f>Surge_Predicted_Impact!$C$112</f>
        <v>0</v>
      </c>
      <c r="BX311" s="1">
        <f>Surge_Predicted_Impact!$C$113</f>
        <v>0</v>
      </c>
      <c r="BY311" s="152">
        <f>Surge_Predicted_Impact!$C$114</f>
        <v>0</v>
      </c>
      <c r="BZ311" s="152">
        <f>Surge_Predicted_Impact!$C$115</f>
        <v>0</v>
      </c>
      <c r="CA311" s="152">
        <f t="shared" si="119"/>
        <v>0</v>
      </c>
      <c r="CB311" s="1">
        <f>Surge_Predicted_Impact!$C$117</f>
        <v>0</v>
      </c>
      <c r="CC311" s="1">
        <f>Surge_Predicted_Impact!$C$118</f>
        <v>0</v>
      </c>
      <c r="CD311" s="1">
        <f>Surge_Predicted_Impact!$C$119</f>
        <v>0</v>
      </c>
      <c r="CE311" s="1">
        <f t="shared" si="120"/>
        <v>0</v>
      </c>
      <c r="CF311" s="152">
        <f>Surge_Predicted_Impact!$C$120</f>
        <v>0</v>
      </c>
      <c r="CH311" s="1">
        <f ca="1">D311*Surge_Predicted_Impact!$C$135</f>
        <v>3.9278759921435064E-2</v>
      </c>
      <c r="CI311" s="18">
        <f ca="1">(C311-C310)*Surge_Predicted_Impact!$C$135</f>
        <v>3.5767588997259736E-4</v>
      </c>
      <c r="CJ311" s="18">
        <f ca="1">CJ310*(1- 1/Surge_Predicted_Impact!$C$137)+CI311</f>
        <v>9.035085646680735E-3</v>
      </c>
      <c r="CK311" s="18">
        <f t="shared" ca="1" si="102"/>
        <v>8.6774097567081376E-3</v>
      </c>
      <c r="CL311" s="1">
        <f ca="1">CJ311*(1-Surge_Predicted_Impact!$C$136)</f>
        <v>7.6798227996786247E-3</v>
      </c>
      <c r="CM311" s="1">
        <f ca="1">CJ311*(1+Surge_Predicted_Impact!$C$136)</f>
        <v>1.0390348493682845E-2</v>
      </c>
      <c r="CN311" s="1">
        <f ca="1">CI311/Surge_Predicted_Impact!$C$138</f>
        <v>7.1535177994519472E-5</v>
      </c>
      <c r="CO311" s="1">
        <f ca="1">CK311/Surge_Predicted_Impact!$C$140</f>
        <v>3.4709639026832549E-4</v>
      </c>
      <c r="CP311" s="1">
        <f t="shared" ca="1" si="103"/>
        <v>4.1863156826284497E-4</v>
      </c>
      <c r="CQ311" s="1">
        <f ca="1">CI311/(Surge_Predicted_Impact!$C$138 + Surge_Predicted_Impact!$C$139)</f>
        <v>5.9612648328766227E-5</v>
      </c>
      <c r="CR311" s="1">
        <f ca="1">CK311/(Surge_Predicted_Impact!$C$140 + Surge_Predicted_Impact!$C$141)</f>
        <v>3.3374652910415914E-4</v>
      </c>
      <c r="CS311" s="152">
        <f>Surge_Predicted_Impact!$C$151</f>
        <v>12000</v>
      </c>
      <c r="CT311" s="152"/>
      <c r="CU311" s="1">
        <f ca="1">Surge_Predicted_Impact!$C$146*(Calculation!E311-Calculation!H311)</f>
        <v>2.2159914215317764E-8</v>
      </c>
      <c r="CV311" s="1">
        <f ca="1">H310*1/Surge_Predicted_Impact!$C$60</f>
        <v>5.4188160517420013E-6</v>
      </c>
      <c r="CW311" s="1">
        <f ca="1">CV311*Surge_Predicted_Impact!$C$144+CU311</f>
        <v>2.9310071680241787E-7</v>
      </c>
      <c r="CX311" s="1">
        <f ca="1">CX310*(1-1/Surge_Predicted_Impact!$C$147)+CW310</f>
        <v>4.1961680185188775E-3</v>
      </c>
      <c r="CY311" s="1">
        <f ca="1">$CX311*(1-Surge_Predicted_Impact!$C$145)</f>
        <v>3.1471260138891581E-3</v>
      </c>
      <c r="CZ311" s="1">
        <f ca="1">$CX311*(1+Surge_Predicted_Impact!$C$145)</f>
        <v>5.2452100231485969E-3</v>
      </c>
      <c r="DA311" s="1">
        <f ca="1">CX311/Surge_Predicted_Impact!$C$148</f>
        <v>1.3987226728396258E-3</v>
      </c>
      <c r="DB311" s="152">
        <f>Surge_Predicted_Impact!$C$152</f>
        <v>0</v>
      </c>
    </row>
    <row r="312" spans="2:106" x14ac:dyDescent="0.25">
      <c r="B312" s="30">
        <f t="shared" si="104"/>
        <v>44201</v>
      </c>
      <c r="C312" s="18">
        <f ca="1">INDIRECT(_xlfn.CONCAT(EpidemiologicalModel_Selection!$C$2,"!",EpidemiologicalModel_Selection!$C$5,ROW()-1))</f>
        <v>73743.825148488802</v>
      </c>
      <c r="D312" s="18">
        <f ca="1">INDIRECT(_xlfn.CONCAT(EpidemiologicalModel_Selection!$C$2,"!",EpidemiologicalModel_Selection!$C$3,ROW()-1))</f>
        <v>3.6808313977315511E-3</v>
      </c>
      <c r="E312" s="37">
        <f ca="1">INDIRECT(_xlfn.CONCAT(EpidemiologicalModel_Selection!$C$2,"!",EpidemiologicalModel_Selection!$C$4,ROW()-1))</f>
        <v>3.3517976225994063E-5</v>
      </c>
      <c r="F312" s="37">
        <f ca="1">E312*Surge_Predicted_Impact!$D$53</f>
        <v>2.8423243839642965E-6</v>
      </c>
      <c r="G312" s="6">
        <f t="shared" ca="1" si="121"/>
        <v>3.3310313817380818E-5</v>
      </c>
      <c r="H312" s="24">
        <f ca="1">H311*(1-1/Surge_Predicted_Impact!$C$60)+F312</f>
        <v>3.3310313817380818E-5</v>
      </c>
      <c r="I312" s="24">
        <f ca="1">(1-Surge_Predicted_Impact!$C$68)*Calculation!O311</f>
        <v>2.8014101168771363E-6</v>
      </c>
      <c r="J312" s="24">
        <f ca="1">I312+(J311*(1-1/Surge_Predicted_Impact!$C$63))</f>
        <v>3.2925661150113207E-5</v>
      </c>
      <c r="K312" s="24">
        <f ca="1">(1/Surge_Predicted_Impact!$C$62)*Calculation!L311</f>
        <v>1.319980351656181E-6</v>
      </c>
      <c r="L312" s="24">
        <f ca="1">M312+L311*(1-1/Surge_Predicted_Impact!$C$62)</f>
        <v>1.4841556439987534E-5</v>
      </c>
      <c r="M312" s="1">
        <f ca="1">E312*Surge_Predicted_Impact!$D$55</f>
        <v>3.2177257176954331E-7</v>
      </c>
      <c r="N312" s="6">
        <f ca="1">N311*(1-1/Surge_Predicted_Impact!$C$64)+K312</f>
        <v>1.9972584172449734E-5</v>
      </c>
      <c r="O312" s="24">
        <f ca="1">N311*1/Surge_Predicted_Impact!$C$64</f>
        <v>2.6646576886847934E-6</v>
      </c>
      <c r="P312" s="1">
        <f ca="1">E312*Surge_Predicted_Impact!$D$54</f>
        <v>2.1987792404252102E-6</v>
      </c>
      <c r="Q312" s="1">
        <f ca="1">Q311*(1-1/Surge_Predicted_Impact!$C$61)+P312</f>
        <v>2.414625396773433E-4</v>
      </c>
      <c r="R312" s="6">
        <f t="shared" ca="1" si="122"/>
        <v>2.8922975726744407E-4</v>
      </c>
      <c r="S312" s="1">
        <f ca="1">E312*Surge_Predicted_Impact!$D$56</f>
        <v>1.6088628588477166E-9</v>
      </c>
      <c r="T312" s="6">
        <f ca="1">T311*(1-1/Surge_Predicted_Impact!$C$65)+S312</f>
        <v>4.0640432325663949E-8</v>
      </c>
      <c r="U312" s="1">
        <f ca="1">E312*Surge_Predicted_Impact!$D$57</f>
        <v>2.5741805741563466E-9</v>
      </c>
      <c r="V312" s="6">
        <f ca="1">U311*(1-1/Surge_Predicted_Impact!$C$66)+U312</f>
        <v>2.5741805741563466E-9</v>
      </c>
      <c r="W312" s="5">
        <f>Surge_Predicted_Impact!$C$72</f>
        <v>0</v>
      </c>
      <c r="X312" s="160">
        <f>Surge_Predicted_Impact!$C$73</f>
        <v>0</v>
      </c>
      <c r="Y312" s="5">
        <f>Surge_Predicted_Impact!$C$74</f>
        <v>0</v>
      </c>
      <c r="Z312" s="5">
        <f>Surge_Predicted_Impact!$C$75</f>
        <v>0</v>
      </c>
      <c r="AA312" s="5">
        <f>Surge_Predicted_Impact!$C$76</f>
        <v>0</v>
      </c>
      <c r="AC312" s="18">
        <f ca="1">_xlfn.CEILING.MATH(G312/Surge_Predicted_Impact!$C$92)*(24/Surge_Predicted_Impact!$C$89)*(7/Surge_Predicted_Impact!$C$90)</f>
        <v>5.25</v>
      </c>
      <c r="AD312" s="18">
        <f ca="1">_xlfn.CEILING.MATH(R312/Surge_Predicted_Impact!$C$93)*(24/Surge_Predicted_Impact!$C$89)*(7/Surge_Predicted_Impact!$C$90)</f>
        <v>5.25</v>
      </c>
      <c r="AE312" s="1">
        <f t="shared" ca="1" si="107"/>
        <v>10.5</v>
      </c>
      <c r="AF312" s="1">
        <f ca="1">_xlfn.CEILING.MATH(N312/Surge_Predicted_Impact!$C$94)*24/Surge_Predicted_Impact!$C$89*7/Surge_Predicted_Impact!$C$90</f>
        <v>5.25</v>
      </c>
      <c r="AG312" s="1">
        <f ca="1">_xlfn.CEILING.MATH(T312/Surge_Predicted_Impact!$C$95)*24/Surge_Predicted_Impact!$C$89*7/Surge_Predicted_Impact!$C$90</f>
        <v>5.25</v>
      </c>
      <c r="AH312" s="1">
        <f ca="1">_xlfn.CEILING.MATH(V312/Surge_Predicted_Impact!$C$96)*24/Surge_Predicted_Impact!$C$89*7/Surge_Predicted_Impact!$C$90</f>
        <v>5.25</v>
      </c>
      <c r="AI312" s="18">
        <f t="shared" ca="1" si="108"/>
        <v>26.25</v>
      </c>
      <c r="AJ312" s="41"/>
      <c r="AK312" s="23">
        <f ca="1">_xlfn.CEILING.MATH(G312/Surge_Predicted_Impact!$C$103)*24/Surge_Predicted_Impact!$C$100*7/Surge_Predicted_Impact!$C$101</f>
        <v>5.25</v>
      </c>
      <c r="AL312" s="23">
        <f ca="1">_xlfn.CEILING.MATH(R312/Surge_Predicted_Impact!$C$104)*24/Surge_Predicted_Impact!$C$100*7/Surge_Predicted_Impact!$C$101</f>
        <v>5.25</v>
      </c>
      <c r="AM312" s="23">
        <f ca="1">_xlfn.CEILING.MATH(N312/Surge_Predicted_Impact!$C$105)*24/Surge_Predicted_Impact!$C$100*7/Surge_Predicted_Impact!$C$101</f>
        <v>5.25</v>
      </c>
      <c r="AN312" s="23">
        <f ca="1">_xlfn.CEILING.MATH(T312/Surge_Predicted_Impact!$C$106)*24/Surge_Predicted_Impact!$C$100*7/Surge_Predicted_Impact!$C$101</f>
        <v>5.25</v>
      </c>
      <c r="AO312" s="23">
        <f ca="1">_xlfn.CEILING.MATH(V312/Surge_Predicted_Impact!$C$107)*24/Surge_Predicted_Impact!$C$100*7/Surge_Predicted_Impact!$C$101</f>
        <v>5.25</v>
      </c>
      <c r="AP312" s="1">
        <f t="shared" ca="1" si="109"/>
        <v>26.25</v>
      </c>
      <c r="AQ312" s="3"/>
      <c r="AR312" s="38">
        <f ca="1">G312/Surge_Predicted_Impact!$C$81</f>
        <v>1.1103437939126939E-5</v>
      </c>
      <c r="AS312" s="38">
        <f ca="1">$R312/Surge_Predicted_Impact!$C$82</f>
        <v>1.4461487863372203E-4</v>
      </c>
      <c r="AT312" s="38">
        <f t="shared" ca="1" si="110"/>
        <v>1.5571831657284896E-4</v>
      </c>
      <c r="AU312" s="38">
        <f ca="1">N312/Surge_Predicted_Impact!$C$83</f>
        <v>9.9862920862248668E-6</v>
      </c>
      <c r="AV312" s="38">
        <f ca="1">T312/Surge_Predicted_Impact!$C$84</f>
        <v>2.0320216162831975E-8</v>
      </c>
      <c r="AW312" s="38">
        <f ca="1">V312/Surge_Predicted_Impact!$C$85</f>
        <v>6.4354514353908664E-10</v>
      </c>
      <c r="AX312" s="38">
        <f t="shared" ca="1" si="111"/>
        <v>1.6572557242038022E-4</v>
      </c>
      <c r="AZ312" s="1">
        <f ca="1">(AE312-BA311)*Surge_Predicted_Impact!$C$124</f>
        <v>9.2105119131619548E-2</v>
      </c>
      <c r="BA312" s="1">
        <f ca="1">BA311*(1-1/Surge_Predicted_Impact!$C$125)+AZ312</f>
        <v>1.2894869140526612</v>
      </c>
      <c r="BB312" s="37">
        <f t="shared" ca="1" si="112"/>
        <v>11.789486914052661</v>
      </c>
      <c r="BC312" s="1">
        <f ca="1">(AF312-BD311)*Surge_Predicted_Impact!$C$124</f>
        <v>4.6052608489059857E-2</v>
      </c>
      <c r="BD312" s="1">
        <f ca="1">BD311*(1-1/Surge_Predicted_Impact!$C$125)+BC312</f>
        <v>0.64473896307635903</v>
      </c>
      <c r="BE312" s="37">
        <f t="shared" ca="1" si="113"/>
        <v>5.8947389630763594</v>
      </c>
      <c r="BF312" s="1">
        <f ca="1">(AI312-BG311)*Surge_Predicted_Impact!$C$124</f>
        <v>0.23026299077703738</v>
      </c>
      <c r="BG312" s="1">
        <f ca="1">BG311*(1-1/Surge_Predicted_Impact!$C$125)+BF312</f>
        <v>3.2236995614807111</v>
      </c>
      <c r="BH312" s="37">
        <f t="shared" ca="1" si="114"/>
        <v>29.473699561480711</v>
      </c>
      <c r="BJ312" s="1">
        <f ca="1">(AT312-BK311)*Surge_Predicted_Impact!$C$124</f>
        <v>7.1663941951782343E-7</v>
      </c>
      <c r="BK312" s="1">
        <f ca="1">BK311*(1-1/Surge_Predicted_Impact!$C$125)+BJ312</f>
        <v>7.8767130139079688E-5</v>
      </c>
      <c r="BL312" s="37">
        <f t="shared" ca="1" si="115"/>
        <v>2.3448544671192867E-4</v>
      </c>
      <c r="BM312" s="1">
        <f ca="1">(AU312-BN311)*Surge_Predicted_Impact!$C$124</f>
        <v>4.4290137971463115E-8</v>
      </c>
      <c r="BN312" s="1">
        <f ca="1">BN311*(1-1/Surge_Predicted_Impact!$C$125)+BM312</f>
        <v>5.2046199778301211E-6</v>
      </c>
      <c r="BO312" s="37">
        <f t="shared" ca="1" si="116"/>
        <v>1.5190912064054988E-5</v>
      </c>
      <c r="BP312" s="1">
        <f ca="1">(AX312-AY311)*Surge_Predicted_Impact!$C$124</f>
        <v>1.6572557242038022E-6</v>
      </c>
      <c r="BQ312" s="1">
        <f ca="1">BQ311*(1-1/Surge_Predicted_Impact!$C$125)+BP312</f>
        <v>1.6797969933001451E-4</v>
      </c>
      <c r="BR312" s="1">
        <f t="shared" ca="1" si="117"/>
        <v>3.3370527175039476E-4</v>
      </c>
      <c r="BS312" s="1">
        <f ca="1">(AP312-AQ311)*Surge_Predicted_Impact!$C$124</f>
        <v>0.26250000000000001</v>
      </c>
      <c r="BT312" s="1">
        <f ca="1">BT311*(1-1/Surge_Predicted_Impact!$C$125)+BS312</f>
        <v>3.6750508058522628</v>
      </c>
      <c r="BU312" s="1">
        <f t="shared" ca="1" si="118"/>
        <v>29.925050805852262</v>
      </c>
      <c r="BW312" s="1">
        <f>Surge_Predicted_Impact!$C$112</f>
        <v>0</v>
      </c>
      <c r="BX312" s="1">
        <f>Surge_Predicted_Impact!$C$113</f>
        <v>0</v>
      </c>
      <c r="BY312" s="152">
        <f>Surge_Predicted_Impact!$C$114</f>
        <v>0</v>
      </c>
      <c r="BZ312" s="152">
        <f>Surge_Predicted_Impact!$C$115</f>
        <v>0</v>
      </c>
      <c r="CA312" s="152">
        <f t="shared" si="119"/>
        <v>0</v>
      </c>
      <c r="CB312" s="1">
        <f>Surge_Predicted_Impact!$C$117</f>
        <v>0</v>
      </c>
      <c r="CC312" s="1">
        <f>Surge_Predicted_Impact!$C$118</f>
        <v>0</v>
      </c>
      <c r="CD312" s="1">
        <f>Surge_Predicted_Impact!$C$119</f>
        <v>0</v>
      </c>
      <c r="CE312" s="1">
        <f t="shared" si="120"/>
        <v>0</v>
      </c>
      <c r="CF312" s="152">
        <f>Surge_Predicted_Impact!$C$120</f>
        <v>0</v>
      </c>
      <c r="CH312" s="1">
        <f ca="1">D312*Surge_Predicted_Impact!$C$135</f>
        <v>3.6808313977315509E-2</v>
      </c>
      <c r="CI312" s="18">
        <f ca="1">(C312-C311)*Surge_Predicted_Impact!$C$135</f>
        <v>3.3517964766360819E-4</v>
      </c>
      <c r="CJ312" s="18">
        <f ca="1">CJ311*(1- 1/Surge_Predicted_Impact!$C$137)+CI312</f>
        <v>8.4667567296762697E-3</v>
      </c>
      <c r="CK312" s="18">
        <f t="shared" ca="1" si="102"/>
        <v>8.1315770820126615E-3</v>
      </c>
      <c r="CL312" s="1">
        <f ca="1">CJ312*(1-Surge_Predicted_Impact!$C$136)</f>
        <v>7.1967432202248291E-3</v>
      </c>
      <c r="CM312" s="1">
        <f ca="1">CJ312*(1+Surge_Predicted_Impact!$C$136)</f>
        <v>9.7367702391277094E-3</v>
      </c>
      <c r="CN312" s="1">
        <f ca="1">CI312/Surge_Predicted_Impact!$C$138</f>
        <v>6.7035929532721639E-5</v>
      </c>
      <c r="CO312" s="1">
        <f ca="1">CK312/Surge_Predicted_Impact!$C$140</f>
        <v>3.2526308328050647E-4</v>
      </c>
      <c r="CP312" s="1">
        <f t="shared" ca="1" si="103"/>
        <v>3.922990128132281E-4</v>
      </c>
      <c r="CQ312" s="1">
        <f ca="1">CI312/(Surge_Predicted_Impact!$C$138 + Surge_Predicted_Impact!$C$139)</f>
        <v>5.5863274610601366E-5</v>
      </c>
      <c r="CR312" s="1">
        <f ca="1">CK312/(Surge_Predicted_Impact!$C$140 + Surge_Predicted_Impact!$C$141)</f>
        <v>3.1275296469279469E-4</v>
      </c>
      <c r="CS312" s="152">
        <f>Surge_Predicted_Impact!$C$151</f>
        <v>12000</v>
      </c>
      <c r="CT312" s="152"/>
      <c r="CU312" s="1">
        <f ca="1">Surge_Predicted_Impact!$C$146*(Calculation!E312-Calculation!H312)</f>
        <v>2.0766240861324483E-8</v>
      </c>
      <c r="CV312" s="1">
        <f ca="1">H311*1/Surge_Predicted_Impact!$C$60</f>
        <v>5.0779982389027534E-6</v>
      </c>
      <c r="CW312" s="1">
        <f ca="1">CV312*Surge_Predicted_Impact!$C$144+CU312</f>
        <v>2.7466615280646216E-7</v>
      </c>
      <c r="CX312" s="1">
        <f ca="1">CX311*(1-1/Surge_Predicted_Impact!$C$147)+CW311</f>
        <v>3.9866527183097357E-3</v>
      </c>
      <c r="CY312" s="1">
        <f ca="1">$CX312*(1-Surge_Predicted_Impact!$C$145)</f>
        <v>2.989989538732302E-3</v>
      </c>
      <c r="CZ312" s="1">
        <f ca="1">$CX312*(1+Surge_Predicted_Impact!$C$145)</f>
        <v>4.9833158978871694E-3</v>
      </c>
      <c r="DA312" s="1">
        <f ca="1">CX312/Surge_Predicted_Impact!$C$148</f>
        <v>1.3288842394365786E-3</v>
      </c>
      <c r="DB312" s="152">
        <f>Surge_Predicted_Impact!$C$152</f>
        <v>0</v>
      </c>
    </row>
    <row r="313" spans="2:106" x14ac:dyDescent="0.25">
      <c r="B313" s="30">
        <f t="shared" si="104"/>
        <v>44202</v>
      </c>
      <c r="C313" s="18">
        <f ca="1">INDIRECT(_xlfn.CONCAT(EpidemiologicalModel_Selection!$C$2,"!",EpidemiologicalModel_Selection!$C$5,ROW()-1))</f>
        <v>73743.82517989866</v>
      </c>
      <c r="D313" s="18">
        <f ca="1">INDIRECT(_xlfn.CONCAT(EpidemiologicalModel_Selection!$C$2,"!",EpidemiologicalModel_Selection!$C$3,ROW()-1))</f>
        <v>3.4493247251453324E-3</v>
      </c>
      <c r="E313" s="37">
        <f ca="1">INDIRECT(_xlfn.CONCAT(EpidemiologicalModel_Selection!$C$2,"!",EpidemiologicalModel_Selection!$C$4,ROW()-1))</f>
        <v>3.1409856092068367E-5</v>
      </c>
      <c r="F313" s="37">
        <f ca="1">E313*Surge_Predicted_Impact!$D$53</f>
        <v>2.6635557966073975E-6</v>
      </c>
      <c r="G313" s="6">
        <f t="shared" ca="1" si="121"/>
        <v>3.1215253354362384E-5</v>
      </c>
      <c r="H313" s="24">
        <f ca="1">H312*(1-1/Surge_Predicted_Impact!$C$60)+F313</f>
        <v>3.1215253354362384E-5</v>
      </c>
      <c r="I313" s="24">
        <f ca="1">(1-Surge_Predicted_Impact!$C$68)*Calculation!O312</f>
        <v>2.6246878233545214E-6</v>
      </c>
      <c r="J313" s="24">
        <f ca="1">I313+(J312*(1-1/Surge_Predicted_Impact!$C$63))</f>
        <v>3.0846683094880129E-5</v>
      </c>
      <c r="K313" s="24">
        <f ca="1">(1/Surge_Predicted_Impact!$C$62)*Calculation!L312</f>
        <v>1.236796369998961E-6</v>
      </c>
      <c r="L313" s="24">
        <f ca="1">M313+L312*(1-1/Surge_Predicted_Impact!$C$62)</f>
        <v>1.3906294688472428E-5</v>
      </c>
      <c r="M313" s="1">
        <f ca="1">E313*Surge_Predicted_Impact!$D$55</f>
        <v>3.0153461848385661E-7</v>
      </c>
      <c r="N313" s="6">
        <f ca="1">N312*(1-1/Surge_Predicted_Impact!$C$64)+K313</f>
        <v>1.8712807520892476E-5</v>
      </c>
      <c r="O313" s="24">
        <f ca="1">N312*1/Surge_Predicted_Impact!$C$64</f>
        <v>2.4965730215562167E-6</v>
      </c>
      <c r="P313" s="1">
        <f ca="1">E313*Surge_Predicted_Impact!$D$54</f>
        <v>2.0604865596396844E-6</v>
      </c>
      <c r="Q313" s="1">
        <f ca="1">Q312*(1-1/Surge_Predicted_Impact!$C$61)+P313</f>
        <v>2.262757019743156E-4</v>
      </c>
      <c r="R313" s="6">
        <f t="shared" ca="1" si="122"/>
        <v>2.7102867975766816E-4</v>
      </c>
      <c r="S313" s="1">
        <f ca="1">E313*Surge_Predicted_Impact!$D$56</f>
        <v>1.5076730924192832E-9</v>
      </c>
      <c r="T313" s="6">
        <f ca="1">T312*(1-1/Surge_Predicted_Impact!$C$65)+S313</f>
        <v>3.8084062185516837E-8</v>
      </c>
      <c r="U313" s="1">
        <f ca="1">E313*Surge_Predicted_Impact!$D$57</f>
        <v>2.412276947870853E-9</v>
      </c>
      <c r="V313" s="6">
        <f ca="1">U312*(1-1/Surge_Predicted_Impact!$C$66)+U313</f>
        <v>2.412276947870853E-9</v>
      </c>
      <c r="W313" s="5">
        <f>Surge_Predicted_Impact!$C$72</f>
        <v>0</v>
      </c>
      <c r="X313" s="160">
        <f>Surge_Predicted_Impact!$C$73</f>
        <v>0</v>
      </c>
      <c r="Y313" s="5">
        <f>Surge_Predicted_Impact!$C$74</f>
        <v>0</v>
      </c>
      <c r="Z313" s="5">
        <f>Surge_Predicted_Impact!$C$75</f>
        <v>0</v>
      </c>
      <c r="AA313" s="5">
        <f>Surge_Predicted_Impact!$C$76</f>
        <v>0</v>
      </c>
      <c r="AC313" s="18">
        <f ca="1">_xlfn.CEILING.MATH(G313/Surge_Predicted_Impact!$C$92)*(24/Surge_Predicted_Impact!$C$89)*(7/Surge_Predicted_Impact!$C$90)</f>
        <v>5.25</v>
      </c>
      <c r="AD313" s="18">
        <f ca="1">_xlfn.CEILING.MATH(R313/Surge_Predicted_Impact!$C$93)*(24/Surge_Predicted_Impact!$C$89)*(7/Surge_Predicted_Impact!$C$90)</f>
        <v>5.25</v>
      </c>
      <c r="AE313" s="1">
        <f t="shared" ca="1" si="107"/>
        <v>10.5</v>
      </c>
      <c r="AF313" s="1">
        <f ca="1">_xlfn.CEILING.MATH(N313/Surge_Predicted_Impact!$C$94)*24/Surge_Predicted_Impact!$C$89*7/Surge_Predicted_Impact!$C$90</f>
        <v>5.25</v>
      </c>
      <c r="AG313" s="1">
        <f ca="1">_xlfn.CEILING.MATH(T313/Surge_Predicted_Impact!$C$95)*24/Surge_Predicted_Impact!$C$89*7/Surge_Predicted_Impact!$C$90</f>
        <v>5.25</v>
      </c>
      <c r="AH313" s="1">
        <f ca="1">_xlfn.CEILING.MATH(V313/Surge_Predicted_Impact!$C$96)*24/Surge_Predicted_Impact!$C$89*7/Surge_Predicted_Impact!$C$90</f>
        <v>5.25</v>
      </c>
      <c r="AI313" s="18">
        <f t="shared" ca="1" si="108"/>
        <v>26.25</v>
      </c>
      <c r="AJ313" s="41"/>
      <c r="AK313" s="23">
        <f ca="1">_xlfn.CEILING.MATH(G313/Surge_Predicted_Impact!$C$103)*24/Surge_Predicted_Impact!$C$100*7/Surge_Predicted_Impact!$C$101</f>
        <v>5.25</v>
      </c>
      <c r="AL313" s="23">
        <f ca="1">_xlfn.CEILING.MATH(R313/Surge_Predicted_Impact!$C$104)*24/Surge_Predicted_Impact!$C$100*7/Surge_Predicted_Impact!$C$101</f>
        <v>5.25</v>
      </c>
      <c r="AM313" s="23">
        <f ca="1">_xlfn.CEILING.MATH(N313/Surge_Predicted_Impact!$C$105)*24/Surge_Predicted_Impact!$C$100*7/Surge_Predicted_Impact!$C$101</f>
        <v>5.25</v>
      </c>
      <c r="AN313" s="23">
        <f ca="1">_xlfn.CEILING.MATH(T313/Surge_Predicted_Impact!$C$106)*24/Surge_Predicted_Impact!$C$100*7/Surge_Predicted_Impact!$C$101</f>
        <v>5.25</v>
      </c>
      <c r="AO313" s="23">
        <f ca="1">_xlfn.CEILING.MATH(V313/Surge_Predicted_Impact!$C$107)*24/Surge_Predicted_Impact!$C$100*7/Surge_Predicted_Impact!$C$101</f>
        <v>5.25</v>
      </c>
      <c r="AP313" s="1">
        <f t="shared" ca="1" si="109"/>
        <v>26.25</v>
      </c>
      <c r="AQ313" s="3"/>
      <c r="AR313" s="38">
        <f ca="1">G313/Surge_Predicted_Impact!$C$81</f>
        <v>1.0405084451454128E-5</v>
      </c>
      <c r="AS313" s="38">
        <f ca="1">$R313/Surge_Predicted_Impact!$C$82</f>
        <v>1.3551433987883408E-4</v>
      </c>
      <c r="AT313" s="38">
        <f t="shared" ca="1" si="110"/>
        <v>1.4591942433028822E-4</v>
      </c>
      <c r="AU313" s="38">
        <f ca="1">N313/Surge_Predicted_Impact!$C$83</f>
        <v>9.3564037604462381E-6</v>
      </c>
      <c r="AV313" s="38">
        <f ca="1">T313/Surge_Predicted_Impact!$C$84</f>
        <v>1.9042031092758419E-8</v>
      </c>
      <c r="AW313" s="38">
        <f ca="1">V313/Surge_Predicted_Impact!$C$85</f>
        <v>6.0306923696771324E-10</v>
      </c>
      <c r="AX313" s="38">
        <f t="shared" ca="1" si="111"/>
        <v>1.5529547319106417E-4</v>
      </c>
      <c r="AZ313" s="1">
        <f ca="1">(AE313-BA312)*Surge_Predicted_Impact!$C$124</f>
        <v>9.2105130859473389E-2</v>
      </c>
      <c r="BA313" s="1">
        <f ca="1">BA312*(1-1/Surge_Predicted_Impact!$C$125)+AZ313</f>
        <v>1.289485836765516</v>
      </c>
      <c r="BB313" s="37">
        <f t="shared" ca="1" si="112"/>
        <v>11.789485836765516</v>
      </c>
      <c r="BC313" s="1">
        <f ca="1">(AF313-BD312)*Surge_Predicted_Impact!$C$124</f>
        <v>4.6052610369236406E-2</v>
      </c>
      <c r="BD313" s="1">
        <f ca="1">BD312*(1-1/Surge_Predicted_Impact!$C$125)+BC313</f>
        <v>0.64473879036871262</v>
      </c>
      <c r="BE313" s="37">
        <f t="shared" ca="1" si="113"/>
        <v>5.894738790368713</v>
      </c>
      <c r="BF313" s="1">
        <f ca="1">(AI313-BG312)*Surge_Predicted_Impact!$C$124</f>
        <v>0.2302630043851929</v>
      </c>
      <c r="BG313" s="1">
        <f ca="1">BG312*(1-1/Surge_Predicted_Impact!$C$125)+BF313</f>
        <v>3.2236983114744246</v>
      </c>
      <c r="BH313" s="37">
        <f t="shared" ca="1" si="114"/>
        <v>29.473698311474426</v>
      </c>
      <c r="BJ313" s="1">
        <f ca="1">(AT313-BK312)*Surge_Predicted_Impact!$C$124</f>
        <v>6.7152294191208534E-7</v>
      </c>
      <c r="BK313" s="1">
        <f ca="1">BK312*(1-1/Surge_Predicted_Impact!$C$125)+BJ313</f>
        <v>7.3812429499628941E-5</v>
      </c>
      <c r="BL313" s="37">
        <f t="shared" ca="1" si="115"/>
        <v>2.1973185382991717E-4</v>
      </c>
      <c r="BM313" s="1">
        <f ca="1">(AU313-BN312)*Surge_Predicted_Impact!$C$124</f>
        <v>4.1517837826161168E-8</v>
      </c>
      <c r="BN313" s="1">
        <f ca="1">BN312*(1-1/Surge_Predicted_Impact!$C$125)+BM313</f>
        <v>4.8743792458112732E-6</v>
      </c>
      <c r="BO313" s="37">
        <f t="shared" ca="1" si="116"/>
        <v>1.4230783006257511E-5</v>
      </c>
      <c r="BP313" s="1">
        <f ca="1">(AX313-AY312)*Surge_Predicted_Impact!$C$124</f>
        <v>1.5529547319106417E-6</v>
      </c>
      <c r="BQ313" s="1">
        <f ca="1">BQ312*(1-1/Surge_Predicted_Impact!$C$125)+BP313</f>
        <v>1.5753410410978126E-4</v>
      </c>
      <c r="BR313" s="1">
        <f t="shared" ca="1" si="117"/>
        <v>3.128295773008454E-4</v>
      </c>
      <c r="BS313" s="1">
        <f ca="1">(AP313-AQ312)*Surge_Predicted_Impact!$C$124</f>
        <v>0.26250000000000001</v>
      </c>
      <c r="BT313" s="1">
        <f ca="1">BT312*(1-1/Surge_Predicted_Impact!$C$125)+BS313</f>
        <v>3.6750471768628157</v>
      </c>
      <c r="BU313" s="1">
        <f t="shared" ca="1" si="118"/>
        <v>29.925047176862815</v>
      </c>
      <c r="BW313" s="1">
        <f>Surge_Predicted_Impact!$C$112</f>
        <v>0</v>
      </c>
      <c r="BX313" s="1">
        <f>Surge_Predicted_Impact!$C$113</f>
        <v>0</v>
      </c>
      <c r="BY313" s="152">
        <f>Surge_Predicted_Impact!$C$114</f>
        <v>0</v>
      </c>
      <c r="BZ313" s="152">
        <f>Surge_Predicted_Impact!$C$115</f>
        <v>0</v>
      </c>
      <c r="CA313" s="152">
        <f t="shared" si="119"/>
        <v>0</v>
      </c>
      <c r="CB313" s="1">
        <f>Surge_Predicted_Impact!$C$117</f>
        <v>0</v>
      </c>
      <c r="CC313" s="1">
        <f>Surge_Predicted_Impact!$C$118</f>
        <v>0</v>
      </c>
      <c r="CD313" s="1">
        <f>Surge_Predicted_Impact!$C$119</f>
        <v>0</v>
      </c>
      <c r="CE313" s="1">
        <f t="shared" si="120"/>
        <v>0</v>
      </c>
      <c r="CF313" s="152">
        <f>Surge_Predicted_Impact!$C$120</f>
        <v>0</v>
      </c>
      <c r="CH313" s="1">
        <f ca="1">D313*Surge_Predicted_Impact!$C$135</f>
        <v>3.4493247251453321E-2</v>
      </c>
      <c r="CI313" s="18">
        <f ca="1">(C313-C312)*Surge_Predicted_Impact!$C$135</f>
        <v>3.140985791105777E-4</v>
      </c>
      <c r="CJ313" s="18">
        <f ca="1">CJ312*(1- 1/Surge_Predicted_Impact!$C$137)+CI313</f>
        <v>7.9341796358192197E-3</v>
      </c>
      <c r="CK313" s="18">
        <f t="shared" ca="1" si="102"/>
        <v>7.620081056708642E-3</v>
      </c>
      <c r="CL313" s="1">
        <f ca="1">CJ313*(1-Surge_Predicted_Impact!$C$136)</f>
        <v>6.7440526904463368E-3</v>
      </c>
      <c r="CM313" s="1">
        <f ca="1">CJ313*(1+Surge_Predicted_Impact!$C$136)</f>
        <v>9.1243065811921018E-3</v>
      </c>
      <c r="CN313" s="1">
        <f ca="1">CI313/Surge_Predicted_Impact!$C$138</f>
        <v>6.2819715822115541E-5</v>
      </c>
      <c r="CO313" s="1">
        <f ca="1">CK313/Surge_Predicted_Impact!$C$140</f>
        <v>3.0480324226834566E-4</v>
      </c>
      <c r="CP313" s="1">
        <f t="shared" ca="1" si="103"/>
        <v>3.676229580904612E-4</v>
      </c>
      <c r="CQ313" s="1">
        <f ca="1">CI313/(Surge_Predicted_Impact!$C$138 + Surge_Predicted_Impact!$C$139)</f>
        <v>5.2349763185096286E-5</v>
      </c>
      <c r="CR313" s="1">
        <f ca="1">CK313/(Surge_Predicted_Impact!$C$140 + Surge_Predicted_Impact!$C$141)</f>
        <v>2.9308004064264006E-4</v>
      </c>
      <c r="CS313" s="152">
        <f>Surge_Predicted_Impact!$C$151</f>
        <v>12000</v>
      </c>
      <c r="CT313" s="152"/>
      <c r="CU313" s="1">
        <f ca="1">Surge_Predicted_Impact!$C$146*(Calculation!E313-Calculation!H313)</f>
        <v>1.9460273770598323E-8</v>
      </c>
      <c r="CV313" s="1">
        <f ca="1">H312*1/Surge_Predicted_Impact!$C$60</f>
        <v>4.7586162596258314E-6</v>
      </c>
      <c r="CW313" s="1">
        <f ca="1">CV313*Surge_Predicted_Impact!$C$144+CU313</f>
        <v>2.5739108675188989E-7</v>
      </c>
      <c r="CX313" s="1">
        <f ca="1">CX312*(1-1/Surge_Predicted_Impact!$C$147)+CW312</f>
        <v>3.7875947485470551E-3</v>
      </c>
      <c r="CY313" s="1">
        <f ca="1">$CX313*(1-Surge_Predicted_Impact!$C$145)</f>
        <v>2.8406960614102911E-3</v>
      </c>
      <c r="CZ313" s="1">
        <f ca="1">$CX313*(1+Surge_Predicted_Impact!$C$145)</f>
        <v>4.7344934356838191E-3</v>
      </c>
      <c r="DA313" s="1">
        <f ca="1">CX313/Surge_Predicted_Impact!$C$148</f>
        <v>1.2625315828490183E-3</v>
      </c>
      <c r="DB313" s="152">
        <f>Surge_Predicted_Impact!$C$152</f>
        <v>0</v>
      </c>
    </row>
    <row r="314" spans="2:106" x14ac:dyDescent="0.25">
      <c r="B314" s="30">
        <f t="shared" si="104"/>
        <v>44203</v>
      </c>
      <c r="C314" s="18">
        <f ca="1">INDIRECT(_xlfn.CONCAT(EpidemiologicalModel_Selection!$C$2,"!",EpidemiologicalModel_Selection!$C$5,ROW()-1))</f>
        <v>73743.825209332994</v>
      </c>
      <c r="D314" s="18">
        <f ca="1">INDIRECT(_xlfn.CONCAT(EpidemiologicalModel_Selection!$C$2,"!",EpidemiologicalModel_Selection!$C$3,ROW()-1))</f>
        <v>3.2323787135644642E-3</v>
      </c>
      <c r="E314" s="37">
        <f ca="1">INDIRECT(_xlfn.CONCAT(EpidemiologicalModel_Selection!$C$2,"!",EpidemiologicalModel_Selection!$C$4,ROW()-1))</f>
        <v>2.9434326097543814E-5</v>
      </c>
      <c r="F314" s="37">
        <f ca="1">E314*Surge_Predicted_Impact!$D$53</f>
        <v>2.4960308530717156E-6</v>
      </c>
      <c r="G314" s="6">
        <f t="shared" ca="1" si="121"/>
        <v>2.9251962299668046E-5</v>
      </c>
      <c r="H314" s="24">
        <f ca="1">H313*(1-1/Surge_Predicted_Impact!$C$60)+F314</f>
        <v>2.9251962299668046E-5</v>
      </c>
      <c r="I314" s="24">
        <f ca="1">(1-Surge_Predicted_Impact!$C$68)*Calculation!O313</f>
        <v>2.4591244262328733E-6</v>
      </c>
      <c r="J314" s="24">
        <f ca="1">I314+(J313*(1-1/Surge_Predicted_Impact!$C$63))</f>
        <v>2.8899138507558703E-5</v>
      </c>
      <c r="K314" s="24">
        <f ca="1">(1/Surge_Predicted_Impact!$C$62)*Calculation!L313</f>
        <v>1.1588578907060356E-6</v>
      </c>
      <c r="L314" s="24">
        <f ca="1">M314+L313*(1-1/Surge_Predicted_Impact!$C$62)</f>
        <v>1.3030006328302813E-5</v>
      </c>
      <c r="M314" s="1">
        <f ca="1">E314*Surge_Predicted_Impact!$D$55</f>
        <v>2.8256953053642089E-7</v>
      </c>
      <c r="N314" s="6">
        <f ca="1">N313*(1-1/Surge_Predicted_Impact!$C$64)+K314</f>
        <v>1.7532564471486952E-5</v>
      </c>
      <c r="O314" s="24">
        <f ca="1">N313*1/Surge_Predicted_Impact!$C$64</f>
        <v>2.3391009401115595E-6</v>
      </c>
      <c r="P314" s="1">
        <f ca="1">E314*Surge_Predicted_Impact!$D$54</f>
        <v>1.9308917919988742E-6</v>
      </c>
      <c r="Q314" s="1">
        <f ca="1">Q313*(1-1/Surge_Predicted_Impact!$C$61)+P314</f>
        <v>2.1204404362529193E-4</v>
      </c>
      <c r="R314" s="6">
        <f t="shared" ca="1" si="122"/>
        <v>2.5397318846115342E-4</v>
      </c>
      <c r="S314" s="1">
        <f ca="1">E314*Surge_Predicted_Impact!$D$56</f>
        <v>1.4128476526821046E-9</v>
      </c>
      <c r="T314" s="6">
        <f ca="1">T313*(1-1/Surge_Predicted_Impact!$C$65)+S314</f>
        <v>3.5688503619647263E-8</v>
      </c>
      <c r="U314" s="1">
        <f ca="1">E314*Surge_Predicted_Impact!$D$57</f>
        <v>2.2605562442913672E-9</v>
      </c>
      <c r="V314" s="6">
        <f ca="1">U313*(1-1/Surge_Predicted_Impact!$C$66)+U314</f>
        <v>2.2605562442913672E-9</v>
      </c>
      <c r="W314" s="5">
        <f>Surge_Predicted_Impact!$C$72</f>
        <v>0</v>
      </c>
      <c r="X314" s="160">
        <f>Surge_Predicted_Impact!$C$73</f>
        <v>0</v>
      </c>
      <c r="Y314" s="5">
        <f>Surge_Predicted_Impact!$C$74</f>
        <v>0</v>
      </c>
      <c r="Z314" s="5">
        <f>Surge_Predicted_Impact!$C$75</f>
        <v>0</v>
      </c>
      <c r="AA314" s="5">
        <f>Surge_Predicted_Impact!$C$76</f>
        <v>0</v>
      </c>
      <c r="AC314" s="18">
        <f ca="1">_xlfn.CEILING.MATH(G314/Surge_Predicted_Impact!$C$92)*(24/Surge_Predicted_Impact!$C$89)*(7/Surge_Predicted_Impact!$C$90)</f>
        <v>5.25</v>
      </c>
      <c r="AD314" s="18">
        <f ca="1">_xlfn.CEILING.MATH(R314/Surge_Predicted_Impact!$C$93)*(24/Surge_Predicted_Impact!$C$89)*(7/Surge_Predicted_Impact!$C$90)</f>
        <v>5.25</v>
      </c>
      <c r="AE314" s="1">
        <f t="shared" ca="1" si="107"/>
        <v>10.5</v>
      </c>
      <c r="AF314" s="1">
        <f ca="1">_xlfn.CEILING.MATH(N314/Surge_Predicted_Impact!$C$94)*24/Surge_Predicted_Impact!$C$89*7/Surge_Predicted_Impact!$C$90</f>
        <v>5.25</v>
      </c>
      <c r="AG314" s="1">
        <f ca="1">_xlfn.CEILING.MATH(T314/Surge_Predicted_Impact!$C$95)*24/Surge_Predicted_Impact!$C$89*7/Surge_Predicted_Impact!$C$90</f>
        <v>5.25</v>
      </c>
      <c r="AH314" s="1">
        <f ca="1">_xlfn.CEILING.MATH(V314/Surge_Predicted_Impact!$C$96)*24/Surge_Predicted_Impact!$C$89*7/Surge_Predicted_Impact!$C$90</f>
        <v>5.25</v>
      </c>
      <c r="AI314" s="18">
        <f t="shared" ca="1" si="108"/>
        <v>26.25</v>
      </c>
      <c r="AJ314" s="41"/>
      <c r="AK314" s="23">
        <f ca="1">_xlfn.CEILING.MATH(G314/Surge_Predicted_Impact!$C$103)*24/Surge_Predicted_Impact!$C$100*7/Surge_Predicted_Impact!$C$101</f>
        <v>5.25</v>
      </c>
      <c r="AL314" s="23">
        <f ca="1">_xlfn.CEILING.MATH(R314/Surge_Predicted_Impact!$C$104)*24/Surge_Predicted_Impact!$C$100*7/Surge_Predicted_Impact!$C$101</f>
        <v>5.25</v>
      </c>
      <c r="AM314" s="23">
        <f ca="1">_xlfn.CEILING.MATH(N314/Surge_Predicted_Impact!$C$105)*24/Surge_Predicted_Impact!$C$100*7/Surge_Predicted_Impact!$C$101</f>
        <v>5.25</v>
      </c>
      <c r="AN314" s="23">
        <f ca="1">_xlfn.CEILING.MATH(T314/Surge_Predicted_Impact!$C$106)*24/Surge_Predicted_Impact!$C$100*7/Surge_Predicted_Impact!$C$101</f>
        <v>5.25</v>
      </c>
      <c r="AO314" s="23">
        <f ca="1">_xlfn.CEILING.MATH(V314/Surge_Predicted_Impact!$C$107)*24/Surge_Predicted_Impact!$C$100*7/Surge_Predicted_Impact!$C$101</f>
        <v>5.25</v>
      </c>
      <c r="AP314" s="1">
        <f t="shared" ca="1" si="109"/>
        <v>26.25</v>
      </c>
      <c r="AQ314" s="3"/>
      <c r="AR314" s="38">
        <f ca="1">G314/Surge_Predicted_Impact!$C$81</f>
        <v>9.7506540998893491E-6</v>
      </c>
      <c r="AS314" s="38">
        <f ca="1">$R314/Surge_Predicted_Impact!$C$82</f>
        <v>1.2698659423057671E-4</v>
      </c>
      <c r="AT314" s="38">
        <f t="shared" ca="1" si="110"/>
        <v>1.3673724833046606E-4</v>
      </c>
      <c r="AU314" s="38">
        <f ca="1">N314/Surge_Predicted_Impact!$C$83</f>
        <v>8.7662822357434758E-6</v>
      </c>
      <c r="AV314" s="38">
        <f ca="1">T314/Surge_Predicted_Impact!$C$84</f>
        <v>1.7844251809823632E-8</v>
      </c>
      <c r="AW314" s="38">
        <f ca="1">V314/Surge_Predicted_Impact!$C$85</f>
        <v>5.651390610728418E-10</v>
      </c>
      <c r="AX314" s="38">
        <f t="shared" ca="1" si="111"/>
        <v>1.4552193995708042E-4</v>
      </c>
      <c r="AZ314" s="1">
        <f ca="1">(AE314-BA313)*Surge_Predicted_Impact!$C$124</f>
        <v>9.2105141632344831E-2</v>
      </c>
      <c r="BA314" s="1">
        <f ca="1">BA313*(1-1/Surge_Predicted_Impact!$C$125)+AZ314</f>
        <v>1.289484847200324</v>
      </c>
      <c r="BB314" s="37">
        <f t="shared" ca="1" si="112"/>
        <v>11.789484847200324</v>
      </c>
      <c r="BC314" s="1">
        <f ca="1">(AF314-BD313)*Surge_Predicted_Impact!$C$124</f>
        <v>4.6052612096312874E-2</v>
      </c>
      <c r="BD314" s="1">
        <f ca="1">BD313*(1-1/Surge_Predicted_Impact!$C$125)+BC314</f>
        <v>0.64473863172440316</v>
      </c>
      <c r="BE314" s="37">
        <f t="shared" ca="1" si="113"/>
        <v>5.8947386317244028</v>
      </c>
      <c r="BF314" s="1">
        <f ca="1">(AI314-BG313)*Surge_Predicted_Impact!$C$124</f>
        <v>0.23026301688525574</v>
      </c>
      <c r="BG314" s="1">
        <f ca="1">BG313*(1-1/Surge_Predicted_Impact!$C$125)+BF314</f>
        <v>3.2236971632543643</v>
      </c>
      <c r="BH314" s="37">
        <f t="shared" ca="1" si="114"/>
        <v>29.473697163254364</v>
      </c>
      <c r="BJ314" s="1">
        <f ca="1">(AT314-BK313)*Surge_Predicted_Impact!$C$124</f>
        <v>6.2924818830837118E-7</v>
      </c>
      <c r="BK314" s="1">
        <f ca="1">BK313*(1-1/Surge_Predicted_Impact!$C$125)+BJ314</f>
        <v>6.9169361295106681E-5</v>
      </c>
      <c r="BL314" s="37">
        <f t="shared" ca="1" si="115"/>
        <v>2.0590660962557274E-4</v>
      </c>
      <c r="BM314" s="1">
        <f ca="1">(AU314-BN313)*Surge_Predicted_Impact!$C$124</f>
        <v>3.891902989932203E-8</v>
      </c>
      <c r="BN314" s="1">
        <f ca="1">BN313*(1-1/Surge_Predicted_Impact!$C$125)+BM314</f>
        <v>4.5651283295812191E-6</v>
      </c>
      <c r="BO314" s="37">
        <f t="shared" ca="1" si="116"/>
        <v>1.3331410565324695E-5</v>
      </c>
      <c r="BP314" s="1">
        <f ca="1">(AX314-AY313)*Surge_Predicted_Impact!$C$124</f>
        <v>1.4552193995708043E-6</v>
      </c>
      <c r="BQ314" s="1">
        <f ca="1">BQ313*(1-1/Surge_Predicted_Impact!$C$125)+BP314</f>
        <v>1.4773688750151055E-4</v>
      </c>
      <c r="BR314" s="1">
        <f t="shared" ca="1" si="117"/>
        <v>2.9325882745859098E-4</v>
      </c>
      <c r="BS314" s="1">
        <f ca="1">(AP314-AQ313)*Surge_Predicted_Impact!$C$124</f>
        <v>0.26250000000000001</v>
      </c>
      <c r="BT314" s="1">
        <f ca="1">BT313*(1-1/Surge_Predicted_Impact!$C$125)+BS314</f>
        <v>3.6750438070869005</v>
      </c>
      <c r="BU314" s="1">
        <f t="shared" ca="1" si="118"/>
        <v>29.925043807086901</v>
      </c>
      <c r="BW314" s="1">
        <f>Surge_Predicted_Impact!$C$112</f>
        <v>0</v>
      </c>
      <c r="BX314" s="1">
        <f>Surge_Predicted_Impact!$C$113</f>
        <v>0</v>
      </c>
      <c r="BY314" s="152">
        <f>Surge_Predicted_Impact!$C$114</f>
        <v>0</v>
      </c>
      <c r="BZ314" s="152">
        <f>Surge_Predicted_Impact!$C$115</f>
        <v>0</v>
      </c>
      <c r="CA314" s="152">
        <f t="shared" si="119"/>
        <v>0</v>
      </c>
      <c r="CB314" s="1">
        <f>Surge_Predicted_Impact!$C$117</f>
        <v>0</v>
      </c>
      <c r="CC314" s="1">
        <f>Surge_Predicted_Impact!$C$118</f>
        <v>0</v>
      </c>
      <c r="CD314" s="1">
        <f>Surge_Predicted_Impact!$C$119</f>
        <v>0</v>
      </c>
      <c r="CE314" s="1">
        <f t="shared" si="120"/>
        <v>0</v>
      </c>
      <c r="CF314" s="152">
        <f>Surge_Predicted_Impact!$C$120</f>
        <v>0</v>
      </c>
      <c r="CH314" s="1">
        <f ca="1">D314*Surge_Predicted_Impact!$C$135</f>
        <v>3.2323787135644641E-2</v>
      </c>
      <c r="CI314" s="18">
        <f ca="1">(C314-C313)*Surge_Predicted_Impact!$C$135</f>
        <v>2.9434333555400372E-4</v>
      </c>
      <c r="CJ314" s="18">
        <f ca="1">CJ313*(1- 1/Surge_Predicted_Impact!$C$137)+CI314</f>
        <v>7.4351050077913015E-3</v>
      </c>
      <c r="CK314" s="18">
        <f t="shared" ca="1" si="102"/>
        <v>7.1407616722372978E-3</v>
      </c>
      <c r="CL314" s="1">
        <f ca="1">CJ314*(1-Surge_Predicted_Impact!$C$136)</f>
        <v>6.3198392566226058E-3</v>
      </c>
      <c r="CM314" s="1">
        <f ca="1">CJ314*(1+Surge_Predicted_Impact!$C$136)</f>
        <v>8.5503707589599954E-3</v>
      </c>
      <c r="CN314" s="1">
        <f ca="1">CI314/Surge_Predicted_Impact!$C$138</f>
        <v>5.8868667110800743E-5</v>
      </c>
      <c r="CO314" s="1">
        <f ca="1">CK314/Surge_Predicted_Impact!$C$140</f>
        <v>2.856304668894919E-4</v>
      </c>
      <c r="CP314" s="1">
        <f t="shared" ca="1" si="103"/>
        <v>3.4449913400029264E-4</v>
      </c>
      <c r="CQ314" s="1">
        <f ca="1">CI314/(Surge_Predicted_Impact!$C$138 + Surge_Predicted_Impact!$C$139)</f>
        <v>4.905722259233395E-5</v>
      </c>
      <c r="CR314" s="1">
        <f ca="1">CK314/(Surge_Predicted_Impact!$C$140 + Surge_Predicted_Impact!$C$141)</f>
        <v>2.7464467970143451E-4</v>
      </c>
      <c r="CS314" s="152">
        <f>Surge_Predicted_Impact!$C$151</f>
        <v>12000</v>
      </c>
      <c r="CT314" s="152"/>
      <c r="CU314" s="1">
        <f ca="1">Surge_Predicted_Impact!$C$146*(Calculation!E314-Calculation!H314)</f>
        <v>1.8236379787576856E-8</v>
      </c>
      <c r="CV314" s="1">
        <f ca="1">H313*1/Surge_Predicted_Impact!$C$60</f>
        <v>4.4593219077660547E-6</v>
      </c>
      <c r="CW314" s="1">
        <f ca="1">CV314*Surge_Predicted_Impact!$C$144+CU314</f>
        <v>2.4120247517587961E-7</v>
      </c>
      <c r="CX314" s="1">
        <f ca="1">CX313*(1-1/Surge_Predicted_Impact!$C$147)+CW313</f>
        <v>3.598472402206454E-3</v>
      </c>
      <c r="CY314" s="1">
        <f ca="1">$CX314*(1-Surge_Predicted_Impact!$C$145)</f>
        <v>2.6988543016548405E-3</v>
      </c>
      <c r="CZ314" s="1">
        <f ca="1">$CX314*(1+Surge_Predicted_Impact!$C$145)</f>
        <v>4.4980905027580675E-3</v>
      </c>
      <c r="DA314" s="1">
        <f ca="1">CX314/Surge_Predicted_Impact!$C$148</f>
        <v>1.1994908007354848E-3</v>
      </c>
      <c r="DB314" s="152">
        <f>Surge_Predicted_Impact!$C$152</f>
        <v>0</v>
      </c>
    </row>
    <row r="315" spans="2:106" x14ac:dyDescent="0.25">
      <c r="B315" s="30">
        <f t="shared" si="104"/>
        <v>44204</v>
      </c>
      <c r="C315" s="18">
        <f ca="1">INDIRECT(_xlfn.CONCAT(EpidemiologicalModel_Selection!$C$2,"!",EpidemiologicalModel_Selection!$C$5,ROW()-1))</f>
        <v>73743.825236916033</v>
      </c>
      <c r="D315" s="18">
        <f ca="1">INDIRECT(_xlfn.CONCAT(EpidemiologicalModel_Selection!$C$2,"!",EpidemiologicalModel_Selection!$C$3,ROW()-1))</f>
        <v>3.0290775671850821E-3</v>
      </c>
      <c r="E315" s="37">
        <f ca="1">INDIRECT(_xlfn.CONCAT(EpidemiologicalModel_Selection!$C$2,"!",EpidemiologicalModel_Selection!$C$4,ROW()-1))</f>
        <v>2.7583047449297736E-5</v>
      </c>
      <c r="F315" s="37">
        <f ca="1">E315*Surge_Predicted_Impact!$D$53</f>
        <v>2.3390424237004482E-6</v>
      </c>
      <c r="G315" s="6">
        <f t="shared" ca="1" si="121"/>
        <v>2.7412152966273059E-5</v>
      </c>
      <c r="H315" s="24">
        <f ca="1">H314*(1-1/Surge_Predicted_Impact!$C$60)+F315</f>
        <v>2.7412152966273059E-5</v>
      </c>
      <c r="I315" s="24">
        <f ca="1">(1-Surge_Predicted_Impact!$C$68)*Calculation!O314</f>
        <v>2.304014426009886E-6</v>
      </c>
      <c r="J315" s="24">
        <f ca="1">I315+(J314*(1-1/Surge_Predicted_Impact!$C$63))</f>
        <v>2.7074704575345921E-5</v>
      </c>
      <c r="K315" s="24">
        <f ca="1">(1/Surge_Predicted_Impact!$C$62)*Calculation!L314</f>
        <v>1.085833860691901E-6</v>
      </c>
      <c r="L315" s="24">
        <f ca="1">M315+L314*(1-1/Surge_Predicted_Impact!$C$62)</f>
        <v>1.220896972312417E-5</v>
      </c>
      <c r="M315" s="1">
        <f ca="1">E315*Surge_Predicted_Impact!$D$55</f>
        <v>2.6479725551325854E-7</v>
      </c>
      <c r="N315" s="6">
        <f ca="1">N314*(1-1/Surge_Predicted_Impact!$C$64)+K315</f>
        <v>1.6426827773242985E-5</v>
      </c>
      <c r="O315" s="24">
        <f ca="1">N314*1/Surge_Predicted_Impact!$C$64</f>
        <v>2.191570558935869E-6</v>
      </c>
      <c r="P315" s="1">
        <f ca="1">E315*Surge_Predicted_Impact!$D$54</f>
        <v>1.8094479126739313E-6</v>
      </c>
      <c r="Q315" s="1">
        <f ca="1">Q314*(1-1/Surge_Predicted_Impact!$C$61)+P315</f>
        <v>1.9870748842187359E-4</v>
      </c>
      <c r="R315" s="6">
        <f t="shared" ca="1" si="122"/>
        <v>2.3799116272034366E-4</v>
      </c>
      <c r="S315" s="1">
        <f ca="1">E315*Surge_Predicted_Impact!$D$56</f>
        <v>1.3239862775662926E-9</v>
      </c>
      <c r="T315" s="6">
        <f ca="1">T314*(1-1/Surge_Predicted_Impact!$C$65)+S315</f>
        <v>3.3443639535248834E-8</v>
      </c>
      <c r="U315" s="1">
        <f ca="1">E315*Surge_Predicted_Impact!$D$57</f>
        <v>2.1183780441060681E-9</v>
      </c>
      <c r="V315" s="6">
        <f ca="1">U314*(1-1/Surge_Predicted_Impact!$C$66)+U315</f>
        <v>2.1183780441060681E-9</v>
      </c>
      <c r="W315" s="5">
        <f>Surge_Predicted_Impact!$C$72</f>
        <v>0</v>
      </c>
      <c r="X315" s="160">
        <f>Surge_Predicted_Impact!$C$73</f>
        <v>0</v>
      </c>
      <c r="Y315" s="5">
        <f>Surge_Predicted_Impact!$C$74</f>
        <v>0</v>
      </c>
      <c r="Z315" s="5">
        <f>Surge_Predicted_Impact!$C$75</f>
        <v>0</v>
      </c>
      <c r="AA315" s="5">
        <f>Surge_Predicted_Impact!$C$76</f>
        <v>0</v>
      </c>
      <c r="AC315" s="18">
        <f ca="1">_xlfn.CEILING.MATH(G315/Surge_Predicted_Impact!$C$92)*(24/Surge_Predicted_Impact!$C$89)*(7/Surge_Predicted_Impact!$C$90)</f>
        <v>5.25</v>
      </c>
      <c r="AD315" s="18">
        <f ca="1">_xlfn.CEILING.MATH(R315/Surge_Predicted_Impact!$C$93)*(24/Surge_Predicted_Impact!$C$89)*(7/Surge_Predicted_Impact!$C$90)</f>
        <v>5.25</v>
      </c>
      <c r="AE315" s="1">
        <f t="shared" ca="1" si="107"/>
        <v>10.5</v>
      </c>
      <c r="AF315" s="1">
        <f ca="1">_xlfn.CEILING.MATH(N315/Surge_Predicted_Impact!$C$94)*24/Surge_Predicted_Impact!$C$89*7/Surge_Predicted_Impact!$C$90</f>
        <v>5.25</v>
      </c>
      <c r="AG315" s="1">
        <f ca="1">_xlfn.CEILING.MATH(T315/Surge_Predicted_Impact!$C$95)*24/Surge_Predicted_Impact!$C$89*7/Surge_Predicted_Impact!$C$90</f>
        <v>5.25</v>
      </c>
      <c r="AH315" s="1">
        <f ca="1">_xlfn.CEILING.MATH(V315/Surge_Predicted_Impact!$C$96)*24/Surge_Predicted_Impact!$C$89*7/Surge_Predicted_Impact!$C$90</f>
        <v>5.25</v>
      </c>
      <c r="AI315" s="18">
        <f t="shared" ca="1" si="108"/>
        <v>26.25</v>
      </c>
      <c r="AJ315" s="41"/>
      <c r="AK315" s="23">
        <f ca="1">_xlfn.CEILING.MATH(G315/Surge_Predicted_Impact!$C$103)*24/Surge_Predicted_Impact!$C$100*7/Surge_Predicted_Impact!$C$101</f>
        <v>5.25</v>
      </c>
      <c r="AL315" s="23">
        <f ca="1">_xlfn.CEILING.MATH(R315/Surge_Predicted_Impact!$C$104)*24/Surge_Predicted_Impact!$C$100*7/Surge_Predicted_Impact!$C$101</f>
        <v>5.25</v>
      </c>
      <c r="AM315" s="23">
        <f ca="1">_xlfn.CEILING.MATH(N315/Surge_Predicted_Impact!$C$105)*24/Surge_Predicted_Impact!$C$100*7/Surge_Predicted_Impact!$C$101</f>
        <v>5.25</v>
      </c>
      <c r="AN315" s="23">
        <f ca="1">_xlfn.CEILING.MATH(T315/Surge_Predicted_Impact!$C$106)*24/Surge_Predicted_Impact!$C$100*7/Surge_Predicted_Impact!$C$101</f>
        <v>5.25</v>
      </c>
      <c r="AO315" s="23">
        <f ca="1">_xlfn.CEILING.MATH(V315/Surge_Predicted_Impact!$C$107)*24/Surge_Predicted_Impact!$C$100*7/Surge_Predicted_Impact!$C$101</f>
        <v>5.25</v>
      </c>
      <c r="AP315" s="1">
        <f t="shared" ca="1" si="109"/>
        <v>26.25</v>
      </c>
      <c r="AQ315" s="3"/>
      <c r="AR315" s="38">
        <f ca="1">G315/Surge_Predicted_Impact!$C$81</f>
        <v>9.1373843220910201E-6</v>
      </c>
      <c r="AS315" s="38">
        <f ca="1">$R315/Surge_Predicted_Impact!$C$82</f>
        <v>1.1899558136017183E-4</v>
      </c>
      <c r="AT315" s="38">
        <f t="shared" ca="1" si="110"/>
        <v>1.2813296568226285E-4</v>
      </c>
      <c r="AU315" s="38">
        <f ca="1">N315/Surge_Predicted_Impact!$C$83</f>
        <v>8.2134138866214924E-6</v>
      </c>
      <c r="AV315" s="38">
        <f ca="1">T315/Surge_Predicted_Impact!$C$84</f>
        <v>1.6721819767624417E-8</v>
      </c>
      <c r="AW315" s="38">
        <f ca="1">V315/Surge_Predicted_Impact!$C$85</f>
        <v>5.2959451102651704E-10</v>
      </c>
      <c r="AX315" s="38">
        <f t="shared" ca="1" si="111"/>
        <v>1.3636363098316299E-4</v>
      </c>
      <c r="AZ315" s="1">
        <f ca="1">(AE315-BA314)*Surge_Predicted_Impact!$C$124</f>
        <v>9.2105151527996768E-2</v>
      </c>
      <c r="BA315" s="1">
        <f ca="1">BA314*(1-1/Surge_Predicted_Impact!$C$125)+AZ315</f>
        <v>1.2894839382140117</v>
      </c>
      <c r="BB315" s="37">
        <f t="shared" ca="1" si="112"/>
        <v>11.789483938214012</v>
      </c>
      <c r="BC315" s="1">
        <f ca="1">(AF315-BD314)*Surge_Predicted_Impact!$C$124</f>
        <v>4.6052613682755976E-2</v>
      </c>
      <c r="BD315" s="1">
        <f ca="1">BD314*(1-1/Surge_Predicted_Impact!$C$125)+BC315</f>
        <v>0.64473848599827321</v>
      </c>
      <c r="BE315" s="37">
        <f t="shared" ca="1" si="113"/>
        <v>5.894738485998273</v>
      </c>
      <c r="BF315" s="1">
        <f ca="1">(AI315-BG314)*Surge_Predicted_Impact!$C$124</f>
        <v>0.23026302836745635</v>
      </c>
      <c r="BG315" s="1">
        <f ca="1">BG314*(1-1/Surge_Predicted_Impact!$C$125)+BF315</f>
        <v>3.2236961085322231</v>
      </c>
      <c r="BH315" s="37">
        <f t="shared" ca="1" si="114"/>
        <v>29.473696108532224</v>
      </c>
      <c r="BJ315" s="1">
        <f ca="1">(AT315-BK314)*Surge_Predicted_Impact!$C$124</f>
        <v>5.8963604387156167E-7</v>
      </c>
      <c r="BK315" s="1">
        <f ca="1">BK314*(1-1/Surge_Predicted_Impact!$C$125)+BJ315</f>
        <v>6.4818328675042046E-5</v>
      </c>
      <c r="BL315" s="37">
        <f t="shared" ca="1" si="115"/>
        <v>1.9295129435730488E-4</v>
      </c>
      <c r="BM315" s="1">
        <f ca="1">(AU315-BN314)*Surge_Predicted_Impact!$C$124</f>
        <v>3.6482855570402733E-8</v>
      </c>
      <c r="BN315" s="1">
        <f ca="1">BN314*(1-1/Surge_Predicted_Impact!$C$125)+BM315</f>
        <v>4.2755305901815346E-6</v>
      </c>
      <c r="BO315" s="37">
        <f t="shared" ca="1" si="116"/>
        <v>1.2488944476803027E-5</v>
      </c>
      <c r="BP315" s="1">
        <f ca="1">(AX315-AY314)*Surge_Predicted_Impact!$C$124</f>
        <v>1.3636363098316299E-6</v>
      </c>
      <c r="BQ315" s="1">
        <f ca="1">BQ314*(1-1/Surge_Predicted_Impact!$C$125)+BP315</f>
        <v>1.3854788898980572E-4</v>
      </c>
      <c r="BR315" s="1">
        <f t="shared" ca="1" si="117"/>
        <v>2.7491151997296873E-4</v>
      </c>
      <c r="BS315" s="1">
        <f ca="1">(AP315-AQ314)*Surge_Predicted_Impact!$C$124</f>
        <v>0.26250000000000001</v>
      </c>
      <c r="BT315" s="1">
        <f ca="1">BT314*(1-1/Surge_Predicted_Impact!$C$125)+BS315</f>
        <v>3.6750406780092648</v>
      </c>
      <c r="BU315" s="1">
        <f t="shared" ca="1" si="118"/>
        <v>29.925040678009264</v>
      </c>
      <c r="BW315" s="1">
        <f>Surge_Predicted_Impact!$C$112</f>
        <v>0</v>
      </c>
      <c r="BX315" s="1">
        <f>Surge_Predicted_Impact!$C$113</f>
        <v>0</v>
      </c>
      <c r="BY315" s="152">
        <f>Surge_Predicted_Impact!$C$114</f>
        <v>0</v>
      </c>
      <c r="BZ315" s="152">
        <f>Surge_Predicted_Impact!$C$115</f>
        <v>0</v>
      </c>
      <c r="CA315" s="152">
        <f t="shared" si="119"/>
        <v>0</v>
      </c>
      <c r="CB315" s="1">
        <f>Surge_Predicted_Impact!$C$117</f>
        <v>0</v>
      </c>
      <c r="CC315" s="1">
        <f>Surge_Predicted_Impact!$C$118</f>
        <v>0</v>
      </c>
      <c r="CD315" s="1">
        <f>Surge_Predicted_Impact!$C$119</f>
        <v>0</v>
      </c>
      <c r="CE315" s="1">
        <f t="shared" si="120"/>
        <v>0</v>
      </c>
      <c r="CF315" s="152">
        <f>Surge_Predicted_Impact!$C$120</f>
        <v>0</v>
      </c>
      <c r="CH315" s="1">
        <f ca="1">D315*Surge_Predicted_Impact!$C$135</f>
        <v>3.029077567185082E-2</v>
      </c>
      <c r="CI315" s="18">
        <f ca="1">(C315-C314)*Surge_Predicted_Impact!$C$135</f>
        <v>2.7583038900047541E-4</v>
      </c>
      <c r="CJ315" s="18">
        <f ca="1">CJ314*(1- 1/Surge_Predicted_Impact!$C$137)+CI315</f>
        <v>6.9674248960126467E-3</v>
      </c>
      <c r="CK315" s="18">
        <f t="shared" ca="1" si="102"/>
        <v>6.6915945070121713E-3</v>
      </c>
      <c r="CL315" s="1">
        <f ca="1">CJ315*(1-Surge_Predicted_Impact!$C$136)</f>
        <v>5.9223111616107495E-3</v>
      </c>
      <c r="CM315" s="1">
        <f ca="1">CJ315*(1+Surge_Predicted_Impact!$C$136)</f>
        <v>8.0125386304145431E-3</v>
      </c>
      <c r="CN315" s="1">
        <f ca="1">CI315/Surge_Predicted_Impact!$C$138</f>
        <v>5.5166077800095081E-5</v>
      </c>
      <c r="CO315" s="1">
        <f ca="1">CK315/Surge_Predicted_Impact!$C$140</f>
        <v>2.6766378028048683E-4</v>
      </c>
      <c r="CP315" s="1">
        <f t="shared" ca="1" si="103"/>
        <v>3.2282985808058191E-4</v>
      </c>
      <c r="CQ315" s="1">
        <f ca="1">CI315/(Surge_Predicted_Impact!$C$138 + Surge_Predicted_Impact!$C$139)</f>
        <v>4.5971731500079237E-5</v>
      </c>
      <c r="CR315" s="1">
        <f ca="1">CK315/(Surge_Predicted_Impact!$C$140 + Surge_Predicted_Impact!$C$141)</f>
        <v>2.573690195004681E-4</v>
      </c>
      <c r="CS315" s="152">
        <f>Surge_Predicted_Impact!$C$151</f>
        <v>12000</v>
      </c>
      <c r="CT315" s="152"/>
      <c r="CU315" s="1">
        <f ca="1">Surge_Predicted_Impact!$C$146*(Calculation!E315-Calculation!H315)</f>
        <v>1.7089448302467739E-8</v>
      </c>
      <c r="CV315" s="1">
        <f ca="1">H314*1/Surge_Predicted_Impact!$C$60</f>
        <v>4.1788517570954353E-6</v>
      </c>
      <c r="CW315" s="1">
        <f ca="1">CV315*Surge_Predicted_Impact!$C$144+CU315</f>
        <v>2.2603203615723954E-7</v>
      </c>
      <c r="CX315" s="1">
        <f ca="1">CX314*(1-1/Surge_Predicted_Impact!$C$147)+CW314</f>
        <v>3.4187899845713071E-3</v>
      </c>
      <c r="CY315" s="1">
        <f ca="1">$CX315*(1-Surge_Predicted_Impact!$C$145)</f>
        <v>2.5640924884284804E-3</v>
      </c>
      <c r="CZ315" s="1">
        <f ca="1">$CX315*(1+Surge_Predicted_Impact!$C$145)</f>
        <v>4.2734874807141337E-3</v>
      </c>
      <c r="DA315" s="1">
        <f ca="1">CX315/Surge_Predicted_Impact!$C$148</f>
        <v>1.139596661523769E-3</v>
      </c>
      <c r="DB315" s="152">
        <f>Surge_Predicted_Impact!$C$152</f>
        <v>0</v>
      </c>
    </row>
    <row r="316" spans="2:106" x14ac:dyDescent="0.25">
      <c r="B316" s="30">
        <f t="shared" si="104"/>
        <v>44205</v>
      </c>
      <c r="C316" s="18">
        <f ca="1">INDIRECT(_xlfn.CONCAT(EpidemiologicalModel_Selection!$C$2,"!",EpidemiologicalModel_Selection!$C$5,ROW()-1))</f>
        <v>73743.825262764251</v>
      </c>
      <c r="D316" s="18">
        <f ca="1">INDIRECT(_xlfn.CONCAT(EpidemiologicalModel_Selection!$C$2,"!",EpidemiologicalModel_Selection!$C$3,ROW()-1))</f>
        <v>2.8385630893659267E-3</v>
      </c>
      <c r="E316" s="37">
        <f ca="1">INDIRECT(_xlfn.CONCAT(EpidemiologicalModel_Selection!$C$2,"!",EpidemiologicalModel_Selection!$C$4,ROW()-1))</f>
        <v>2.5848205768852495E-5</v>
      </c>
      <c r="F316" s="37">
        <f ca="1">E316*Surge_Predicted_Impact!$D$53</f>
        <v>2.1919278491986917E-6</v>
      </c>
      <c r="G316" s="6">
        <f t="shared" ca="1" si="121"/>
        <v>2.568805896314703E-5</v>
      </c>
      <c r="H316" s="24">
        <f ca="1">H315*(1-1/Surge_Predicted_Impact!$C$60)+F316</f>
        <v>2.568805896314703E-5</v>
      </c>
      <c r="I316" s="24">
        <f ca="1">(1-Surge_Predicted_Impact!$C$68)*Calculation!O315</f>
        <v>2.1586970005518308E-6</v>
      </c>
      <c r="J316" s="24">
        <f ca="1">I316+(J315*(1-1/Surge_Predicted_Impact!$C$63))</f>
        <v>2.5365586636562622E-5</v>
      </c>
      <c r="K316" s="24">
        <f ca="1">(1/Surge_Predicted_Impact!$C$62)*Calculation!L315</f>
        <v>1.0174141435936807E-6</v>
      </c>
      <c r="L316" s="24">
        <f ca="1">M316+L315*(1-1/Surge_Predicted_Impact!$C$62)</f>
        <v>1.1439698354911471E-5</v>
      </c>
      <c r="M316" s="1">
        <f ca="1">E316*Surge_Predicted_Impact!$D$55</f>
        <v>2.481427753809842E-7</v>
      </c>
      <c r="N316" s="6">
        <f ca="1">N315*(1-1/Surge_Predicted_Impact!$C$64)+K316</f>
        <v>1.5390888445181292E-5</v>
      </c>
      <c r="O316" s="24">
        <f ca="1">N315*1/Surge_Predicted_Impact!$C$64</f>
        <v>2.0533534716553731E-6</v>
      </c>
      <c r="P316" s="1">
        <f ca="1">E316*Surge_Predicted_Impact!$D$54</f>
        <v>1.6956422984367234E-6</v>
      </c>
      <c r="Q316" s="1">
        <f ca="1">Q315*(1-1/Surge_Predicted_Impact!$C$61)+P316</f>
        <v>1.862097386901765E-4</v>
      </c>
      <c r="R316" s="6">
        <f t="shared" ca="1" si="122"/>
        <v>2.2301502368165057E-4</v>
      </c>
      <c r="S316" s="1">
        <f ca="1">E316*Surge_Predicted_Impact!$D$56</f>
        <v>1.240713876904921E-9</v>
      </c>
      <c r="T316" s="6">
        <f ca="1">T315*(1-1/Surge_Predicted_Impact!$C$65)+S316</f>
        <v>3.1339989458628876E-8</v>
      </c>
      <c r="U316" s="1">
        <f ca="1">E316*Surge_Predicted_Impact!$D$57</f>
        <v>1.9851422030478738E-9</v>
      </c>
      <c r="V316" s="6">
        <f ca="1">U315*(1-1/Surge_Predicted_Impact!$C$66)+U316</f>
        <v>1.9851422030478738E-9</v>
      </c>
      <c r="W316" s="5">
        <f>Surge_Predicted_Impact!$C$72</f>
        <v>0</v>
      </c>
      <c r="X316" s="160">
        <f>Surge_Predicted_Impact!$C$73</f>
        <v>0</v>
      </c>
      <c r="Y316" s="5">
        <f>Surge_Predicted_Impact!$C$74</f>
        <v>0</v>
      </c>
      <c r="Z316" s="5">
        <f>Surge_Predicted_Impact!$C$75</f>
        <v>0</v>
      </c>
      <c r="AA316" s="5">
        <f>Surge_Predicted_Impact!$C$76</f>
        <v>0</v>
      </c>
      <c r="AC316" s="18">
        <f ca="1">_xlfn.CEILING.MATH(G316/Surge_Predicted_Impact!$C$92)*(24/Surge_Predicted_Impact!$C$89)*(7/Surge_Predicted_Impact!$C$90)</f>
        <v>5.25</v>
      </c>
      <c r="AD316" s="18">
        <f ca="1">_xlfn.CEILING.MATH(R316/Surge_Predicted_Impact!$C$93)*(24/Surge_Predicted_Impact!$C$89)*(7/Surge_Predicted_Impact!$C$90)</f>
        <v>5.25</v>
      </c>
      <c r="AE316" s="1">
        <f t="shared" ca="1" si="107"/>
        <v>10.5</v>
      </c>
      <c r="AF316" s="1">
        <f ca="1">_xlfn.CEILING.MATH(N316/Surge_Predicted_Impact!$C$94)*24/Surge_Predicted_Impact!$C$89*7/Surge_Predicted_Impact!$C$90</f>
        <v>5.25</v>
      </c>
      <c r="AG316" s="1">
        <f ca="1">_xlfn.CEILING.MATH(T316/Surge_Predicted_Impact!$C$95)*24/Surge_Predicted_Impact!$C$89*7/Surge_Predicted_Impact!$C$90</f>
        <v>5.25</v>
      </c>
      <c r="AH316" s="1">
        <f ca="1">_xlfn.CEILING.MATH(V316/Surge_Predicted_Impact!$C$96)*24/Surge_Predicted_Impact!$C$89*7/Surge_Predicted_Impact!$C$90</f>
        <v>5.25</v>
      </c>
      <c r="AI316" s="18">
        <f t="shared" ca="1" si="108"/>
        <v>26.25</v>
      </c>
      <c r="AJ316" s="41"/>
      <c r="AK316" s="23">
        <f ca="1">_xlfn.CEILING.MATH(G316/Surge_Predicted_Impact!$C$103)*24/Surge_Predicted_Impact!$C$100*7/Surge_Predicted_Impact!$C$101</f>
        <v>5.25</v>
      </c>
      <c r="AL316" s="23">
        <f ca="1">_xlfn.CEILING.MATH(R316/Surge_Predicted_Impact!$C$104)*24/Surge_Predicted_Impact!$C$100*7/Surge_Predicted_Impact!$C$101</f>
        <v>5.25</v>
      </c>
      <c r="AM316" s="23">
        <f ca="1">_xlfn.CEILING.MATH(N316/Surge_Predicted_Impact!$C$105)*24/Surge_Predicted_Impact!$C$100*7/Surge_Predicted_Impact!$C$101</f>
        <v>5.25</v>
      </c>
      <c r="AN316" s="23">
        <f ca="1">_xlfn.CEILING.MATH(T316/Surge_Predicted_Impact!$C$106)*24/Surge_Predicted_Impact!$C$100*7/Surge_Predicted_Impact!$C$101</f>
        <v>5.25</v>
      </c>
      <c r="AO316" s="23">
        <f ca="1">_xlfn.CEILING.MATH(V316/Surge_Predicted_Impact!$C$107)*24/Surge_Predicted_Impact!$C$100*7/Surge_Predicted_Impact!$C$101</f>
        <v>5.25</v>
      </c>
      <c r="AP316" s="1">
        <f t="shared" ca="1" si="109"/>
        <v>26.25</v>
      </c>
      <c r="AQ316" s="3"/>
      <c r="AR316" s="38">
        <f ca="1">G316/Surge_Predicted_Impact!$C$81</f>
        <v>8.5626863210490093E-6</v>
      </c>
      <c r="AS316" s="38">
        <f ca="1">$R316/Surge_Predicted_Impact!$C$82</f>
        <v>1.1150751184082529E-4</v>
      </c>
      <c r="AT316" s="38">
        <f t="shared" ca="1" si="110"/>
        <v>1.200701981618743E-4</v>
      </c>
      <c r="AU316" s="38">
        <f ca="1">N316/Surge_Predicted_Impact!$C$83</f>
        <v>7.695444222590646E-6</v>
      </c>
      <c r="AV316" s="38">
        <f ca="1">T316/Surge_Predicted_Impact!$C$84</f>
        <v>1.5669994729314438E-8</v>
      </c>
      <c r="AW316" s="38">
        <f ca="1">V316/Surge_Predicted_Impact!$C$85</f>
        <v>4.9628555076196846E-10</v>
      </c>
      <c r="AX316" s="38">
        <f t="shared" ca="1" si="111"/>
        <v>1.2778180866474502E-4</v>
      </c>
      <c r="AZ316" s="1">
        <f ca="1">(AE316-BA315)*Surge_Predicted_Impact!$C$124</f>
        <v>9.210516061785988E-2</v>
      </c>
      <c r="BA316" s="1">
        <f ca="1">BA315*(1-1/Surge_Predicted_Impact!$C$125)+AZ316</f>
        <v>1.2894831032451564</v>
      </c>
      <c r="BB316" s="37">
        <f t="shared" ca="1" si="112"/>
        <v>11.789483103245157</v>
      </c>
      <c r="BC316" s="1">
        <f ca="1">(AF316-BD315)*Surge_Predicted_Impact!$C$124</f>
        <v>4.6052615140017274E-2</v>
      </c>
      <c r="BD316" s="1">
        <f ca="1">BD315*(1-1/Surge_Predicted_Impact!$C$125)+BC316</f>
        <v>0.64473835213841379</v>
      </c>
      <c r="BE316" s="37">
        <f t="shared" ca="1" si="113"/>
        <v>5.8947383521384138</v>
      </c>
      <c r="BF316" s="1">
        <f ca="1">(AI316-BG315)*Surge_Predicted_Impact!$C$124</f>
        <v>0.23026303891467778</v>
      </c>
      <c r="BG316" s="1">
        <f ca="1">BG315*(1-1/Surge_Predicted_Impact!$C$125)+BF316</f>
        <v>3.2236951396945992</v>
      </c>
      <c r="BH316" s="37">
        <f t="shared" ca="1" si="114"/>
        <v>29.473695139694598</v>
      </c>
      <c r="BJ316" s="1">
        <f ca="1">(AT316-BK315)*Surge_Predicted_Impact!$C$124</f>
        <v>5.5251869486832254E-7</v>
      </c>
      <c r="BK316" s="1">
        <f ca="1">BK315*(1-1/Surge_Predicted_Impact!$C$125)+BJ316</f>
        <v>6.0740966750264509E-5</v>
      </c>
      <c r="BL316" s="37">
        <f t="shared" ca="1" si="115"/>
        <v>1.8081116491213881E-4</v>
      </c>
      <c r="BM316" s="1">
        <f ca="1">(AU316-BN315)*Surge_Predicted_Impact!$C$124</f>
        <v>3.4199136324091115E-8</v>
      </c>
      <c r="BN316" s="1">
        <f ca="1">BN315*(1-1/Surge_Predicted_Impact!$C$125)+BM316</f>
        <v>4.0043346843498017E-6</v>
      </c>
      <c r="BO316" s="37">
        <f t="shared" ca="1" si="116"/>
        <v>1.1699778906940448E-5</v>
      </c>
      <c r="BP316" s="1">
        <f ca="1">(AX316-AY315)*Surge_Predicted_Impact!$C$124</f>
        <v>1.2778180866474502E-6</v>
      </c>
      <c r="BQ316" s="1">
        <f ca="1">BQ315*(1-1/Surge_Predicted_Impact!$C$125)+BP316</f>
        <v>1.2992942929146705E-4</v>
      </c>
      <c r="BR316" s="1">
        <f t="shared" ca="1" si="117"/>
        <v>2.5771123795621207E-4</v>
      </c>
      <c r="BS316" s="1">
        <f ca="1">(AP316-AQ315)*Surge_Predicted_Impact!$C$124</f>
        <v>0.26250000000000001</v>
      </c>
      <c r="BT316" s="1">
        <f ca="1">BT315*(1-1/Surge_Predicted_Impact!$C$125)+BS316</f>
        <v>3.6750377724371748</v>
      </c>
      <c r="BU316" s="1">
        <f t="shared" ca="1" si="118"/>
        <v>29.925037772437175</v>
      </c>
      <c r="BW316" s="1">
        <f>Surge_Predicted_Impact!$C$112</f>
        <v>0</v>
      </c>
      <c r="BX316" s="1">
        <f>Surge_Predicted_Impact!$C$113</f>
        <v>0</v>
      </c>
      <c r="BY316" s="152">
        <f>Surge_Predicted_Impact!$C$114</f>
        <v>0</v>
      </c>
      <c r="BZ316" s="152">
        <f>Surge_Predicted_Impact!$C$115</f>
        <v>0</v>
      </c>
      <c r="CA316" s="152">
        <f t="shared" si="119"/>
        <v>0</v>
      </c>
      <c r="CB316" s="1">
        <f>Surge_Predicted_Impact!$C$117</f>
        <v>0</v>
      </c>
      <c r="CC316" s="1">
        <f>Surge_Predicted_Impact!$C$118</f>
        <v>0</v>
      </c>
      <c r="CD316" s="1">
        <f>Surge_Predicted_Impact!$C$119</f>
        <v>0</v>
      </c>
      <c r="CE316" s="1">
        <f t="shared" si="120"/>
        <v>0</v>
      </c>
      <c r="CF316" s="152">
        <f>Surge_Predicted_Impact!$C$120</f>
        <v>0</v>
      </c>
      <c r="CH316" s="1">
        <f ca="1">D316*Surge_Predicted_Impact!$C$135</f>
        <v>2.8385630893659267E-2</v>
      </c>
      <c r="CI316" s="18">
        <f ca="1">(C316-C315)*Surge_Predicted_Impact!$C$135</f>
        <v>2.5848217774182558E-4</v>
      </c>
      <c r="CJ316" s="18">
        <f ca="1">CJ315*(1- 1/Surge_Predicted_Impact!$C$137)+CI316</f>
        <v>6.5291645841532081E-3</v>
      </c>
      <c r="CK316" s="18">
        <f t="shared" ca="1" si="102"/>
        <v>6.2706824064113825E-3</v>
      </c>
      <c r="CL316" s="1">
        <f ca="1">CJ316*(1-Surge_Predicted_Impact!$C$136)</f>
        <v>5.5497898965302271E-3</v>
      </c>
      <c r="CM316" s="1">
        <f ca="1">CJ316*(1+Surge_Predicted_Impact!$C$136)</f>
        <v>7.5085392717761891E-3</v>
      </c>
      <c r="CN316" s="1">
        <f ca="1">CI316/Surge_Predicted_Impact!$C$138</f>
        <v>5.1696435548365116E-5</v>
      </c>
      <c r="CO316" s="1">
        <f ca="1">CK316/Surge_Predicted_Impact!$C$140</f>
        <v>2.5082729625645531E-4</v>
      </c>
      <c r="CP316" s="1">
        <f t="shared" ca="1" si="103"/>
        <v>3.0252373180482043E-4</v>
      </c>
      <c r="CQ316" s="1">
        <f ca="1">CI316/(Surge_Predicted_Impact!$C$138 + Surge_Predicted_Impact!$C$139)</f>
        <v>4.308036295697093E-5</v>
      </c>
      <c r="CR316" s="1">
        <f ca="1">CK316/(Surge_Predicted_Impact!$C$140 + Surge_Predicted_Impact!$C$141)</f>
        <v>2.4118009255428394E-4</v>
      </c>
      <c r="CS316" s="152">
        <f>Surge_Predicted_Impact!$C$151</f>
        <v>12000</v>
      </c>
      <c r="CT316" s="152"/>
      <c r="CU316" s="1">
        <f ca="1">Surge_Predicted_Impact!$C$146*(Calculation!E316-Calculation!H316)</f>
        <v>1.6014680570546559E-8</v>
      </c>
      <c r="CV316" s="1">
        <f ca="1">H315*1/Surge_Predicted_Impact!$C$60</f>
        <v>3.9160218523247223E-6</v>
      </c>
      <c r="CW316" s="1">
        <f ca="1">CV316*Surge_Predicted_Impact!$C$144+CU316</f>
        <v>2.1181577318678267E-7</v>
      </c>
      <c r="CX316" s="1">
        <f ca="1">CX315*(1-1/Surge_Predicted_Impact!$C$147)+CW315</f>
        <v>3.2480765173788992E-3</v>
      </c>
      <c r="CY316" s="1">
        <f ca="1">$CX316*(1-Surge_Predicted_Impact!$C$145)</f>
        <v>2.4360573880341744E-3</v>
      </c>
      <c r="CZ316" s="1">
        <f ca="1">$CX316*(1+Surge_Predicted_Impact!$C$145)</f>
        <v>4.060095646723624E-3</v>
      </c>
      <c r="DA316" s="1">
        <f ca="1">CX316/Surge_Predicted_Impact!$C$148</f>
        <v>1.0826921724596331E-3</v>
      </c>
      <c r="DB316" s="152">
        <f>Surge_Predicted_Impact!$C$152</f>
        <v>0</v>
      </c>
    </row>
    <row r="317" spans="2:106" x14ac:dyDescent="0.25">
      <c r="B317" s="30">
        <f t="shared" si="104"/>
        <v>44206</v>
      </c>
      <c r="C317" s="18">
        <f ca="1">INDIRECT(_xlfn.CONCAT(EpidemiologicalModel_Selection!$C$2,"!",EpidemiologicalModel_Selection!$C$5,ROW()-1))</f>
        <v>73743.825286986728</v>
      </c>
      <c r="D317" s="18">
        <f ca="1">INDIRECT(_xlfn.CONCAT(EpidemiologicalModel_Selection!$C$2,"!",EpidemiologicalModel_Selection!$C$3,ROW()-1))</f>
        <v>2.6600310599179566E-3</v>
      </c>
      <c r="E317" s="37">
        <f ca="1">INDIRECT(_xlfn.CONCAT(EpidemiologicalModel_Selection!$C$2,"!",EpidemiologicalModel_Selection!$C$4,ROW()-1))</f>
        <v>2.4222476713475772E-5</v>
      </c>
      <c r="F317" s="37">
        <f ca="1">E317*Surge_Predicted_Impact!$D$53</f>
        <v>2.0540660253027455E-6</v>
      </c>
      <c r="G317" s="6">
        <f t="shared" ca="1" si="121"/>
        <v>2.4072402279428772E-5</v>
      </c>
      <c r="H317" s="24">
        <f ca="1">H316*(1-1/Surge_Predicted_Impact!$C$60)+F317</f>
        <v>2.4072402279428772E-5</v>
      </c>
      <c r="I317" s="24">
        <f ca="1">(1-Surge_Predicted_Impact!$C$68)*Calculation!O316</f>
        <v>2.0225531695805426E-6</v>
      </c>
      <c r="J317" s="24">
        <f ca="1">I317+(J316*(1-1/Surge_Predicted_Impact!$C$63))</f>
        <v>2.3764484572348506E-5</v>
      </c>
      <c r="K317" s="24">
        <f ca="1">(1/Surge_Predicted_Impact!$C$62)*Calculation!L316</f>
        <v>9.5330819624262255E-7</v>
      </c>
      <c r="L317" s="24">
        <f ca="1">M317+L316*(1-1/Surge_Predicted_Impact!$C$62)</f>
        <v>1.0718925935118216E-5</v>
      </c>
      <c r="M317" s="1">
        <f ca="1">E317*Surge_Predicted_Impact!$D$55</f>
        <v>2.3253577644936765E-7</v>
      </c>
      <c r="N317" s="6">
        <f ca="1">N316*(1-1/Surge_Predicted_Impact!$C$64)+K317</f>
        <v>1.4420335585776254E-5</v>
      </c>
      <c r="O317" s="24">
        <f ca="1">N316*1/Surge_Predicted_Impact!$C$64</f>
        <v>1.9238610556476615E-6</v>
      </c>
      <c r="P317" s="1">
        <f ca="1">E317*Surge_Predicted_Impact!$D$54</f>
        <v>1.5889944724040104E-6</v>
      </c>
      <c r="Q317" s="1">
        <f ca="1">Q316*(1-1/Surge_Predicted_Impact!$C$61)+P317</f>
        <v>1.7449803754185361E-4</v>
      </c>
      <c r="R317" s="6">
        <f t="shared" ca="1" si="122"/>
        <v>2.0898144804932034E-4</v>
      </c>
      <c r="S317" s="1">
        <f ca="1">E317*Surge_Predicted_Impact!$D$56</f>
        <v>1.1626788822468382E-9</v>
      </c>
      <c r="T317" s="6">
        <f ca="1">T316*(1-1/Surge_Predicted_Impact!$C$65)+S317</f>
        <v>2.9368669395012826E-8</v>
      </c>
      <c r="U317" s="1">
        <f ca="1">E317*Surge_Predicted_Impact!$D$57</f>
        <v>1.8602862115949412E-9</v>
      </c>
      <c r="V317" s="6">
        <f ca="1">U316*(1-1/Surge_Predicted_Impact!$C$66)+U317</f>
        <v>1.8602862115949412E-9</v>
      </c>
      <c r="W317" s="5">
        <f>Surge_Predicted_Impact!$C$72</f>
        <v>0</v>
      </c>
      <c r="X317" s="160">
        <f>Surge_Predicted_Impact!$C$73</f>
        <v>0</v>
      </c>
      <c r="Y317" s="5">
        <f>Surge_Predicted_Impact!$C$74</f>
        <v>0</v>
      </c>
      <c r="Z317" s="5">
        <f>Surge_Predicted_Impact!$C$75</f>
        <v>0</v>
      </c>
      <c r="AA317" s="5">
        <f>Surge_Predicted_Impact!$C$76</f>
        <v>0</v>
      </c>
      <c r="AC317" s="18">
        <f ca="1">_xlfn.CEILING.MATH(G317/Surge_Predicted_Impact!$C$92)*(24/Surge_Predicted_Impact!$C$89)*(7/Surge_Predicted_Impact!$C$90)</f>
        <v>5.25</v>
      </c>
      <c r="AD317" s="18">
        <f ca="1">_xlfn.CEILING.MATH(R317/Surge_Predicted_Impact!$C$93)*(24/Surge_Predicted_Impact!$C$89)*(7/Surge_Predicted_Impact!$C$90)</f>
        <v>5.25</v>
      </c>
      <c r="AE317" s="1">
        <f t="shared" ca="1" si="107"/>
        <v>10.5</v>
      </c>
      <c r="AF317" s="1">
        <f ca="1">_xlfn.CEILING.MATH(N317/Surge_Predicted_Impact!$C$94)*24/Surge_Predicted_Impact!$C$89*7/Surge_Predicted_Impact!$C$90</f>
        <v>5.25</v>
      </c>
      <c r="AG317" s="1">
        <f ca="1">_xlfn.CEILING.MATH(T317/Surge_Predicted_Impact!$C$95)*24/Surge_Predicted_Impact!$C$89*7/Surge_Predicted_Impact!$C$90</f>
        <v>5.25</v>
      </c>
      <c r="AH317" s="1">
        <f ca="1">_xlfn.CEILING.MATH(V317/Surge_Predicted_Impact!$C$96)*24/Surge_Predicted_Impact!$C$89*7/Surge_Predicted_Impact!$C$90</f>
        <v>5.25</v>
      </c>
      <c r="AI317" s="18">
        <f t="shared" ca="1" si="108"/>
        <v>26.25</v>
      </c>
      <c r="AJ317" s="41"/>
      <c r="AK317" s="23">
        <f ca="1">_xlfn.CEILING.MATH(G317/Surge_Predicted_Impact!$C$103)*24/Surge_Predicted_Impact!$C$100*7/Surge_Predicted_Impact!$C$101</f>
        <v>5.25</v>
      </c>
      <c r="AL317" s="23">
        <f ca="1">_xlfn.CEILING.MATH(R317/Surge_Predicted_Impact!$C$104)*24/Surge_Predicted_Impact!$C$100*7/Surge_Predicted_Impact!$C$101</f>
        <v>5.25</v>
      </c>
      <c r="AM317" s="23">
        <f ca="1">_xlfn.CEILING.MATH(N317/Surge_Predicted_Impact!$C$105)*24/Surge_Predicted_Impact!$C$100*7/Surge_Predicted_Impact!$C$101</f>
        <v>5.25</v>
      </c>
      <c r="AN317" s="23">
        <f ca="1">_xlfn.CEILING.MATH(T317/Surge_Predicted_Impact!$C$106)*24/Surge_Predicted_Impact!$C$100*7/Surge_Predicted_Impact!$C$101</f>
        <v>5.25</v>
      </c>
      <c r="AO317" s="23">
        <f ca="1">_xlfn.CEILING.MATH(V317/Surge_Predicted_Impact!$C$107)*24/Surge_Predicted_Impact!$C$100*7/Surge_Predicted_Impact!$C$101</f>
        <v>5.25</v>
      </c>
      <c r="AP317" s="1">
        <f t="shared" ca="1" si="109"/>
        <v>26.25</v>
      </c>
      <c r="AQ317" s="3"/>
      <c r="AR317" s="38">
        <f ca="1">G317/Surge_Predicted_Impact!$C$81</f>
        <v>8.024134093142924E-6</v>
      </c>
      <c r="AS317" s="38">
        <f ca="1">$R317/Surge_Predicted_Impact!$C$82</f>
        <v>1.0449072402466017E-4</v>
      </c>
      <c r="AT317" s="38">
        <f t="shared" ca="1" si="110"/>
        <v>1.1251485811780309E-4</v>
      </c>
      <c r="AU317" s="38">
        <f ca="1">N317/Surge_Predicted_Impact!$C$83</f>
        <v>7.2101677928881268E-6</v>
      </c>
      <c r="AV317" s="38">
        <f ca="1">T317/Surge_Predicted_Impact!$C$84</f>
        <v>1.4684334697506413E-8</v>
      </c>
      <c r="AW317" s="38">
        <f ca="1">V317/Surge_Predicted_Impact!$C$85</f>
        <v>4.650715528987353E-10</v>
      </c>
      <c r="AX317" s="38">
        <f t="shared" ca="1" si="111"/>
        <v>1.1974017531694163E-4</v>
      </c>
      <c r="AZ317" s="1">
        <f ca="1">(AE317-BA316)*Surge_Predicted_Impact!$C$124</f>
        <v>9.2105168967548431E-2</v>
      </c>
      <c r="BA317" s="1">
        <f ca="1">BA316*(1-1/Surge_Predicted_Impact!$C$125)+AZ317</f>
        <v>1.2894823362666223</v>
      </c>
      <c r="BB317" s="37">
        <f t="shared" ca="1" si="112"/>
        <v>11.789482336266623</v>
      </c>
      <c r="BC317" s="1">
        <f ca="1">(AF317-BD316)*Surge_Predicted_Impact!$C$124</f>
        <v>4.605261647861586E-2</v>
      </c>
      <c r="BD317" s="1">
        <f ca="1">BD316*(1-1/Surge_Predicted_Impact!$C$125)+BC317</f>
        <v>0.64473822917857149</v>
      </c>
      <c r="BE317" s="37">
        <f t="shared" ca="1" si="113"/>
        <v>5.8947382291785715</v>
      </c>
      <c r="BF317" s="1">
        <f ca="1">(AI317-BG316)*Surge_Predicted_Impact!$C$124</f>
        <v>0.23026304860305402</v>
      </c>
      <c r="BG317" s="1">
        <f ca="1">BG316*(1-1/Surge_Predicted_Impact!$C$125)+BF317</f>
        <v>3.2236942497480392</v>
      </c>
      <c r="BH317" s="37">
        <f t="shared" ca="1" si="114"/>
        <v>29.473694249748039</v>
      </c>
      <c r="BJ317" s="1">
        <f ca="1">(AT317-BK316)*Surge_Predicted_Impact!$C$124</f>
        <v>5.1773891367538591E-7</v>
      </c>
      <c r="BK317" s="1">
        <f ca="1">BK316*(1-1/Surge_Predicted_Impact!$C$125)+BJ317</f>
        <v>5.6920065181778144E-5</v>
      </c>
      <c r="BL317" s="37">
        <f t="shared" ca="1" si="115"/>
        <v>1.6943492329958123E-4</v>
      </c>
      <c r="BM317" s="1">
        <f ca="1">(AU317-BN316)*Surge_Predicted_Impact!$C$124</f>
        <v>3.2058331085383255E-8</v>
      </c>
      <c r="BN317" s="1">
        <f ca="1">BN316*(1-1/Surge_Predicted_Impact!$C$125)+BM317</f>
        <v>3.7503691094101992E-6</v>
      </c>
      <c r="BO317" s="37">
        <f t="shared" ca="1" si="116"/>
        <v>1.0960536902298326E-5</v>
      </c>
      <c r="BP317" s="1">
        <f ca="1">(AX317-AY316)*Surge_Predicted_Impact!$C$124</f>
        <v>1.1974017531694164E-6</v>
      </c>
      <c r="BQ317" s="1">
        <f ca="1">BQ316*(1-1/Surge_Predicted_Impact!$C$125)+BP317</f>
        <v>1.2184615752381739E-4</v>
      </c>
      <c r="BR317" s="1">
        <f t="shared" ca="1" si="117"/>
        <v>2.4158633284075904E-4</v>
      </c>
      <c r="BS317" s="1">
        <f ca="1">(AP317-AQ316)*Surge_Predicted_Impact!$C$124</f>
        <v>0.26250000000000001</v>
      </c>
      <c r="BT317" s="1">
        <f ca="1">BT316*(1-1/Surge_Predicted_Impact!$C$125)+BS317</f>
        <v>3.6750350744059483</v>
      </c>
      <c r="BU317" s="1">
        <f t="shared" ca="1" si="118"/>
        <v>29.925035074405947</v>
      </c>
      <c r="BW317" s="1">
        <f>Surge_Predicted_Impact!$C$112</f>
        <v>0</v>
      </c>
      <c r="BX317" s="1">
        <f>Surge_Predicted_Impact!$C$113</f>
        <v>0</v>
      </c>
      <c r="BY317" s="152">
        <f>Surge_Predicted_Impact!$C$114</f>
        <v>0</v>
      </c>
      <c r="BZ317" s="152">
        <f>Surge_Predicted_Impact!$C$115</f>
        <v>0</v>
      </c>
      <c r="CA317" s="152">
        <f t="shared" si="119"/>
        <v>0</v>
      </c>
      <c r="CB317" s="1">
        <f>Surge_Predicted_Impact!$C$117</f>
        <v>0</v>
      </c>
      <c r="CC317" s="1">
        <f>Surge_Predicted_Impact!$C$118</f>
        <v>0</v>
      </c>
      <c r="CD317" s="1">
        <f>Surge_Predicted_Impact!$C$119</f>
        <v>0</v>
      </c>
      <c r="CE317" s="1">
        <f t="shared" si="120"/>
        <v>0</v>
      </c>
      <c r="CF317" s="152">
        <f>Surge_Predicted_Impact!$C$120</f>
        <v>0</v>
      </c>
      <c r="CH317" s="1">
        <f ca="1">D317*Surge_Predicted_Impact!$C$135</f>
        <v>2.6600310599179566E-2</v>
      </c>
      <c r="CI317" s="18">
        <f ca="1">(C317-C316)*Surge_Predicted_Impact!$C$135</f>
        <v>2.4222477804869413E-4</v>
      </c>
      <c r="CJ317" s="18">
        <f ca="1">CJ316*(1- 1/Surge_Predicted_Impact!$C$137)+CI317</f>
        <v>6.1184729037865818E-3</v>
      </c>
      <c r="CK317" s="18">
        <f t="shared" ca="1" si="102"/>
        <v>5.8762481257378877E-3</v>
      </c>
      <c r="CL317" s="1">
        <f ca="1">CJ317*(1-Surge_Predicted_Impact!$C$136)</f>
        <v>5.2007019682185941E-3</v>
      </c>
      <c r="CM317" s="1">
        <f ca="1">CJ317*(1+Surge_Predicted_Impact!$C$136)</f>
        <v>7.0362438393545687E-3</v>
      </c>
      <c r="CN317" s="1">
        <f ca="1">CI317/Surge_Predicted_Impact!$C$138</f>
        <v>4.8444955609738827E-5</v>
      </c>
      <c r="CO317" s="1">
        <f ca="1">CK317/Surge_Predicted_Impact!$C$140</f>
        <v>2.350499250295155E-4</v>
      </c>
      <c r="CP317" s="1">
        <f t="shared" ca="1" si="103"/>
        <v>2.8349488063925436E-4</v>
      </c>
      <c r="CQ317" s="1">
        <f ca="1">CI317/(Surge_Predicted_Impact!$C$138 + Surge_Predicted_Impact!$C$139)</f>
        <v>4.0370796341449022E-5</v>
      </c>
      <c r="CR317" s="1">
        <f ca="1">CK317/(Surge_Predicted_Impact!$C$140 + Surge_Predicted_Impact!$C$141)</f>
        <v>2.2600954329761105E-4</v>
      </c>
      <c r="CS317" s="152">
        <f>Surge_Predicted_Impact!$C$151</f>
        <v>12000</v>
      </c>
      <c r="CT317" s="152"/>
      <c r="CU317" s="1">
        <f ca="1">Surge_Predicted_Impact!$C$146*(Calculation!E317-Calculation!H317)</f>
        <v>1.5007443404700003E-8</v>
      </c>
      <c r="CV317" s="1">
        <f ca="1">H316*1/Surge_Predicted_Impact!$C$60</f>
        <v>3.6697227090210042E-6</v>
      </c>
      <c r="CW317" s="1">
        <f ca="1">CV317*Surge_Predicted_Impact!$C$144+CU317</f>
        <v>1.9849357885575022E-7</v>
      </c>
      <c r="CX317" s="1">
        <f ca="1">CX316*(1-1/Surge_Predicted_Impact!$C$147)+CW316</f>
        <v>3.085884507283141E-3</v>
      </c>
      <c r="CY317" s="1">
        <f ca="1">$CX317*(1-Surge_Predicted_Impact!$C$145)</f>
        <v>2.3144133804623556E-3</v>
      </c>
      <c r="CZ317" s="1">
        <f ca="1">$CX317*(1+Surge_Predicted_Impact!$C$145)</f>
        <v>3.8573556341039263E-3</v>
      </c>
      <c r="DA317" s="1">
        <f ca="1">CX317/Surge_Predicted_Impact!$C$148</f>
        <v>1.0286281690943804E-3</v>
      </c>
      <c r="DB317" s="152">
        <f>Surge_Predicted_Impact!$C$152</f>
        <v>0</v>
      </c>
    </row>
    <row r="318" spans="2:106" x14ac:dyDescent="0.25">
      <c r="B318" s="30">
        <f t="shared" si="104"/>
        <v>44207</v>
      </c>
      <c r="C318" s="18">
        <f ca="1">INDIRECT(_xlfn.CONCAT(EpidemiologicalModel_Selection!$C$2,"!",EpidemiologicalModel_Selection!$C$5,ROW()-1))</f>
        <v>73743.825309685722</v>
      </c>
      <c r="D318" s="18">
        <f ca="1">INDIRECT(_xlfn.CONCAT(EpidemiologicalModel_Selection!$C$2,"!",EpidemiologicalModel_Selection!$C$3,ROW()-1))</f>
        <v>2.4927278402449558E-3</v>
      </c>
      <c r="E318" s="37">
        <f ca="1">INDIRECT(_xlfn.CONCAT(EpidemiologicalModel_Selection!$C$2,"!",EpidemiologicalModel_Selection!$C$4,ROW()-1))</f>
        <v>2.2698998691339511E-5</v>
      </c>
      <c r="F318" s="37">
        <f ca="1">E318*Surge_Predicted_Impact!$D$53</f>
        <v>1.9248750890255907E-6</v>
      </c>
      <c r="G318" s="6">
        <f t="shared" ca="1" si="121"/>
        <v>2.2558362757107396E-5</v>
      </c>
      <c r="H318" s="24">
        <f ca="1">H317*(1-1/Surge_Predicted_Impact!$C$60)+F318</f>
        <v>2.2558362757107396E-5</v>
      </c>
      <c r="I318" s="24">
        <f ca="1">(1-Surge_Predicted_Impact!$C$68)*Calculation!O317</f>
        <v>1.8950031398129466E-6</v>
      </c>
      <c r="J318" s="24">
        <f ca="1">I318+(J317*(1-1/Surge_Predicted_Impact!$C$63))</f>
        <v>2.2264561344683094E-5</v>
      </c>
      <c r="K318" s="24">
        <f ca="1">(1/Surge_Predicted_Impact!$C$62)*Calculation!L317</f>
        <v>8.9324382792651792E-7</v>
      </c>
      <c r="L318" s="24">
        <f ca="1">M318+L317*(1-1/Surge_Predicted_Impact!$C$62)</f>
        <v>1.0043592494628557E-5</v>
      </c>
      <c r="M318" s="1">
        <f ca="1">E318*Surge_Predicted_Impact!$D$55</f>
        <v>2.1791038743685952E-7</v>
      </c>
      <c r="N318" s="6">
        <f ca="1">N317*(1-1/Surge_Predicted_Impact!$C$64)+K318</f>
        <v>1.351103746548074E-5</v>
      </c>
      <c r="O318" s="24">
        <f ca="1">N317*1/Surge_Predicted_Impact!$C$64</f>
        <v>1.8025419482220317E-6</v>
      </c>
      <c r="P318" s="1">
        <f ca="1">E318*Surge_Predicted_Impact!$D$54</f>
        <v>1.4890543141518717E-6</v>
      </c>
      <c r="Q318" s="1">
        <f ca="1">Q317*(1-1/Surge_Predicted_Impact!$C$61)+P318</f>
        <v>1.6352294631730166E-4</v>
      </c>
      <c r="R318" s="6">
        <f t="shared" ca="1" si="122"/>
        <v>1.958311001566133E-4</v>
      </c>
      <c r="S318" s="1">
        <f ca="1">E318*Surge_Predicted_Impact!$D$56</f>
        <v>1.0895519371842977E-9</v>
      </c>
      <c r="T318" s="6">
        <f ca="1">T317*(1-1/Surge_Predicted_Impact!$C$65)+S318</f>
        <v>2.7521354392695842E-8</v>
      </c>
      <c r="U318" s="1">
        <f ca="1">E318*Surge_Predicted_Impact!$D$57</f>
        <v>1.7432830994948763E-9</v>
      </c>
      <c r="V318" s="6">
        <f ca="1">U317*(1-1/Surge_Predicted_Impact!$C$66)+U318</f>
        <v>1.7432830994948763E-9</v>
      </c>
      <c r="W318" s="5">
        <f>Surge_Predicted_Impact!$C$72</f>
        <v>0</v>
      </c>
      <c r="X318" s="160">
        <f>Surge_Predicted_Impact!$C$73</f>
        <v>0</v>
      </c>
      <c r="Y318" s="5">
        <f>Surge_Predicted_Impact!$C$74</f>
        <v>0</v>
      </c>
      <c r="Z318" s="5">
        <f>Surge_Predicted_Impact!$C$75</f>
        <v>0</v>
      </c>
      <c r="AA318" s="5">
        <f>Surge_Predicted_Impact!$C$76</f>
        <v>0</v>
      </c>
      <c r="AC318" s="18">
        <f ca="1">_xlfn.CEILING.MATH(G318/Surge_Predicted_Impact!$C$92)*(24/Surge_Predicted_Impact!$C$89)*(7/Surge_Predicted_Impact!$C$90)</f>
        <v>5.25</v>
      </c>
      <c r="AD318" s="18">
        <f ca="1">_xlfn.CEILING.MATH(R318/Surge_Predicted_Impact!$C$93)*(24/Surge_Predicted_Impact!$C$89)*(7/Surge_Predicted_Impact!$C$90)</f>
        <v>5.25</v>
      </c>
      <c r="AE318" s="1">
        <f t="shared" ca="1" si="107"/>
        <v>10.5</v>
      </c>
      <c r="AF318" s="1">
        <f ca="1">_xlfn.CEILING.MATH(N318/Surge_Predicted_Impact!$C$94)*24/Surge_Predicted_Impact!$C$89*7/Surge_Predicted_Impact!$C$90</f>
        <v>5.25</v>
      </c>
      <c r="AG318" s="1">
        <f ca="1">_xlfn.CEILING.MATH(T318/Surge_Predicted_Impact!$C$95)*24/Surge_Predicted_Impact!$C$89*7/Surge_Predicted_Impact!$C$90</f>
        <v>5.25</v>
      </c>
      <c r="AH318" s="1">
        <f ca="1">_xlfn.CEILING.MATH(V318/Surge_Predicted_Impact!$C$96)*24/Surge_Predicted_Impact!$C$89*7/Surge_Predicted_Impact!$C$90</f>
        <v>5.25</v>
      </c>
      <c r="AI318" s="18">
        <f t="shared" ca="1" si="108"/>
        <v>26.25</v>
      </c>
      <c r="AJ318" s="41"/>
      <c r="AK318" s="23">
        <f ca="1">_xlfn.CEILING.MATH(G318/Surge_Predicted_Impact!$C$103)*24/Surge_Predicted_Impact!$C$100*7/Surge_Predicted_Impact!$C$101</f>
        <v>5.25</v>
      </c>
      <c r="AL318" s="23">
        <f ca="1">_xlfn.CEILING.MATH(R318/Surge_Predicted_Impact!$C$104)*24/Surge_Predicted_Impact!$C$100*7/Surge_Predicted_Impact!$C$101</f>
        <v>5.25</v>
      </c>
      <c r="AM318" s="23">
        <f ca="1">_xlfn.CEILING.MATH(N318/Surge_Predicted_Impact!$C$105)*24/Surge_Predicted_Impact!$C$100*7/Surge_Predicted_Impact!$C$101</f>
        <v>5.25</v>
      </c>
      <c r="AN318" s="23">
        <f ca="1">_xlfn.CEILING.MATH(T318/Surge_Predicted_Impact!$C$106)*24/Surge_Predicted_Impact!$C$100*7/Surge_Predicted_Impact!$C$101</f>
        <v>5.25</v>
      </c>
      <c r="AO318" s="23">
        <f ca="1">_xlfn.CEILING.MATH(V318/Surge_Predicted_Impact!$C$107)*24/Surge_Predicted_Impact!$C$100*7/Surge_Predicted_Impact!$C$101</f>
        <v>5.25</v>
      </c>
      <c r="AP318" s="1">
        <f t="shared" ca="1" si="109"/>
        <v>26.25</v>
      </c>
      <c r="AQ318" s="3"/>
      <c r="AR318" s="38">
        <f ca="1">G318/Surge_Predicted_Impact!$C$81</f>
        <v>7.5194542523691321E-6</v>
      </c>
      <c r="AS318" s="38">
        <f ca="1">$R318/Surge_Predicted_Impact!$C$82</f>
        <v>9.7915550078306649E-5</v>
      </c>
      <c r="AT318" s="38">
        <f t="shared" ca="1" si="110"/>
        <v>1.0543500433067579E-4</v>
      </c>
      <c r="AU318" s="38">
        <f ca="1">N318/Surge_Predicted_Impact!$C$83</f>
        <v>6.75551873274037E-6</v>
      </c>
      <c r="AV318" s="38">
        <f ca="1">T318/Surge_Predicted_Impact!$C$84</f>
        <v>1.3760677196347921E-8</v>
      </c>
      <c r="AW318" s="38">
        <f ca="1">V318/Surge_Predicted_Impact!$C$85</f>
        <v>4.3582077487371908E-10</v>
      </c>
      <c r="AX318" s="38">
        <f t="shared" ca="1" si="111"/>
        <v>1.1220471956138737E-4</v>
      </c>
      <c r="AZ318" s="1">
        <f ca="1">(AE318-BA317)*Surge_Predicted_Impact!$C$124</f>
        <v>9.2105176637333766E-2</v>
      </c>
      <c r="BA318" s="1">
        <f ca="1">BA317*(1-1/Surge_Predicted_Impact!$C$125)+AZ318</f>
        <v>1.2894816317420545</v>
      </c>
      <c r="BB318" s="37">
        <f t="shared" ca="1" si="112"/>
        <v>11.789481631742055</v>
      </c>
      <c r="BC318" s="1">
        <f ca="1">(AF318-BD317)*Surge_Predicted_Impact!$C$124</f>
        <v>4.6052617708214283E-2</v>
      </c>
      <c r="BD318" s="1">
        <f ca="1">BD317*(1-1/Surge_Predicted_Impact!$C$125)+BC318</f>
        <v>0.64473811623117361</v>
      </c>
      <c r="BE318" s="37">
        <f t="shared" ca="1" si="113"/>
        <v>5.8947381162311734</v>
      </c>
      <c r="BF318" s="1">
        <f ca="1">(AI318-BG317)*Surge_Predicted_Impact!$C$124</f>
        <v>0.2302630575025196</v>
      </c>
      <c r="BG318" s="1">
        <f ca="1">BG317*(1-1/Surge_Predicted_Impact!$C$125)+BF318</f>
        <v>3.223693432268556</v>
      </c>
      <c r="BH318" s="37">
        <f t="shared" ca="1" si="114"/>
        <v>29.473693432268554</v>
      </c>
      <c r="BJ318" s="1">
        <f ca="1">(AT318-BK317)*Surge_Predicted_Impact!$C$124</f>
        <v>4.8514939148897649E-7</v>
      </c>
      <c r="BK318" s="1">
        <f ca="1">BK317*(1-1/Surge_Predicted_Impact!$C$125)+BJ318</f>
        <v>5.333949563171154E-5</v>
      </c>
      <c r="BL318" s="37">
        <f t="shared" ca="1" si="115"/>
        <v>1.5877449996238734E-4</v>
      </c>
      <c r="BM318" s="1">
        <f ca="1">(AU318-BN317)*Surge_Predicted_Impact!$C$124</f>
        <v>3.0051496233301707E-8</v>
      </c>
      <c r="BN318" s="1">
        <f ca="1">BN317*(1-1/Surge_Predicted_Impact!$C$125)+BM318</f>
        <v>3.5125370978284868E-6</v>
      </c>
      <c r="BO318" s="37">
        <f t="shared" ca="1" si="116"/>
        <v>1.0268055830568857E-5</v>
      </c>
      <c r="BP318" s="1">
        <f ca="1">(AX318-AY317)*Surge_Predicted_Impact!$C$124</f>
        <v>1.1220471956138738E-6</v>
      </c>
      <c r="BQ318" s="1">
        <f ca="1">BQ317*(1-1/Surge_Predicted_Impact!$C$125)+BP318</f>
        <v>1.1426490775344431E-4</v>
      </c>
      <c r="BR318" s="1">
        <f t="shared" ca="1" si="117"/>
        <v>2.2646962731483168E-4</v>
      </c>
      <c r="BS318" s="1">
        <f ca="1">(AP318-AQ317)*Surge_Predicted_Impact!$C$124</f>
        <v>0.26250000000000001</v>
      </c>
      <c r="BT318" s="1">
        <f ca="1">BT317*(1-1/Surge_Predicted_Impact!$C$125)+BS318</f>
        <v>3.675032569091238</v>
      </c>
      <c r="BU318" s="1">
        <f t="shared" ca="1" si="118"/>
        <v>29.925032569091236</v>
      </c>
      <c r="BW318" s="1">
        <f>Surge_Predicted_Impact!$C$112</f>
        <v>0</v>
      </c>
      <c r="BX318" s="1">
        <f>Surge_Predicted_Impact!$C$113</f>
        <v>0</v>
      </c>
      <c r="BY318" s="152">
        <f>Surge_Predicted_Impact!$C$114</f>
        <v>0</v>
      </c>
      <c r="BZ318" s="152">
        <f>Surge_Predicted_Impact!$C$115</f>
        <v>0</v>
      </c>
      <c r="CA318" s="152">
        <f t="shared" si="119"/>
        <v>0</v>
      </c>
      <c r="CB318" s="1">
        <f>Surge_Predicted_Impact!$C$117</f>
        <v>0</v>
      </c>
      <c r="CC318" s="1">
        <f>Surge_Predicted_Impact!$C$118</f>
        <v>0</v>
      </c>
      <c r="CD318" s="1">
        <f>Surge_Predicted_Impact!$C$119</f>
        <v>0</v>
      </c>
      <c r="CE318" s="1">
        <f t="shared" si="120"/>
        <v>0</v>
      </c>
      <c r="CF318" s="152">
        <f>Surge_Predicted_Impact!$C$120</f>
        <v>0</v>
      </c>
      <c r="CH318" s="1">
        <f ca="1">D318*Surge_Predicted_Impact!$C$135</f>
        <v>2.4927278402449557E-2</v>
      </c>
      <c r="CI318" s="18">
        <f ca="1">(C318-C317)*Surge_Predicted_Impact!$C$135</f>
        <v>2.2698994143866003E-4</v>
      </c>
      <c r="CJ318" s="18">
        <f ca="1">CJ317*(1- 1/Surge_Predicted_Impact!$C$137)+CI318</f>
        <v>5.7336155548465837E-3</v>
      </c>
      <c r="CK318" s="18">
        <f t="shared" ca="1" si="102"/>
        <v>5.5066256134079236E-3</v>
      </c>
      <c r="CL318" s="1">
        <f ca="1">CJ318*(1-Surge_Predicted_Impact!$C$136)</f>
        <v>4.8735732216195959E-3</v>
      </c>
      <c r="CM318" s="1">
        <f ca="1">CJ318*(1+Surge_Predicted_Impact!$C$136)</f>
        <v>6.5936578880735706E-3</v>
      </c>
      <c r="CN318" s="1">
        <f ca="1">CI318/Surge_Predicted_Impact!$C$138</f>
        <v>4.5397988287732005E-5</v>
      </c>
      <c r="CO318" s="1">
        <f ca="1">CK318/Surge_Predicted_Impact!$C$140</f>
        <v>2.2026502453631694E-4</v>
      </c>
      <c r="CP318" s="1">
        <f t="shared" ca="1" si="103"/>
        <v>2.6566301282404897E-4</v>
      </c>
      <c r="CQ318" s="1">
        <f ca="1">CI318/(Surge_Predicted_Impact!$C$138 + Surge_Predicted_Impact!$C$139)</f>
        <v>3.7831656906443335E-5</v>
      </c>
      <c r="CR318" s="1">
        <f ca="1">CK318/(Surge_Predicted_Impact!$C$140 + Surge_Predicted_Impact!$C$141)</f>
        <v>2.1179329282338167E-4</v>
      </c>
      <c r="CS318" s="152">
        <f>Surge_Predicted_Impact!$C$151</f>
        <v>12000</v>
      </c>
      <c r="CT318" s="152"/>
      <c r="CU318" s="1">
        <f ca="1">Surge_Predicted_Impact!$C$146*(Calculation!E318-Calculation!H318)</f>
        <v>1.4063593423211507E-8</v>
      </c>
      <c r="CV318" s="1">
        <f ca="1">H317*1/Surge_Predicted_Impact!$C$60</f>
        <v>3.4389146113469675E-6</v>
      </c>
      <c r="CW318" s="1">
        <f ca="1">CV318*Surge_Predicted_Impact!$C$144+CU318</f>
        <v>1.8600932399055989E-7</v>
      </c>
      <c r="CX318" s="1">
        <f ca="1">CX317*(1-1/Surge_Predicted_Impact!$C$147)+CW317</f>
        <v>2.9317887754978394E-3</v>
      </c>
      <c r="CY318" s="1">
        <f ca="1">$CX318*(1-Surge_Predicted_Impact!$C$145)</f>
        <v>2.1988415816233797E-3</v>
      </c>
      <c r="CZ318" s="1">
        <f ca="1">$CX318*(1+Surge_Predicted_Impact!$C$145)</f>
        <v>3.6647359693722991E-3</v>
      </c>
      <c r="DA318" s="1">
        <f ca="1">CX318/Surge_Predicted_Impact!$C$148</f>
        <v>9.7726292516594647E-4</v>
      </c>
      <c r="DB318" s="152">
        <f>Surge_Predicted_Impact!$C$152</f>
        <v>0</v>
      </c>
    </row>
    <row r="319" spans="2:106" x14ac:dyDescent="0.25">
      <c r="B319" s="30">
        <f t="shared" si="104"/>
        <v>44208</v>
      </c>
      <c r="C319" s="18">
        <f ca="1">INDIRECT(_xlfn.CONCAT(EpidemiologicalModel_Selection!$C$2,"!",EpidemiologicalModel_Selection!$C$5,ROW()-1))</f>
        <v>73743.825330957057</v>
      </c>
      <c r="D319" s="18">
        <f ca="1">INDIRECT(_xlfn.CONCAT(EpidemiologicalModel_Selection!$C$2,"!",EpidemiologicalModel_Selection!$C$3,ROW()-1))</f>
        <v>2.3359471920044077E-3</v>
      </c>
      <c r="E319" s="37">
        <f ca="1">INDIRECT(_xlfn.CONCAT(EpidemiologicalModel_Selection!$C$2,"!",EpidemiologicalModel_Selection!$C$4,ROW()-1))</f>
        <v>2.1271340119710658E-5</v>
      </c>
      <c r="F319" s="37">
        <f ca="1">E319*Surge_Predicted_Impact!$D$53</f>
        <v>1.8038096421514639E-6</v>
      </c>
      <c r="G319" s="6">
        <f t="shared" ca="1" si="121"/>
        <v>2.1139549148243519E-5</v>
      </c>
      <c r="H319" s="24">
        <f ca="1">H318*(1-1/Surge_Predicted_Impact!$C$60)+F319</f>
        <v>2.1139549148243519E-5</v>
      </c>
      <c r="I319" s="24">
        <f ca="1">(1-Surge_Predicted_Impact!$C$68)*Calculation!O318</f>
        <v>1.7755038189987013E-6</v>
      </c>
      <c r="J319" s="24">
        <f ca="1">I319+(J318*(1-1/Surge_Predicted_Impact!$C$63))</f>
        <v>2.0859413543012786E-5</v>
      </c>
      <c r="K319" s="24">
        <f ca="1">(1/Surge_Predicted_Impact!$C$62)*Calculation!L318</f>
        <v>8.3696604121904637E-7</v>
      </c>
      <c r="L319" s="24">
        <f ca="1">M319+L318*(1-1/Surge_Predicted_Impact!$C$62)</f>
        <v>9.4108313185587335E-6</v>
      </c>
      <c r="M319" s="1">
        <f ca="1">E319*Surge_Predicted_Impact!$D$55</f>
        <v>2.0420486514922252E-7</v>
      </c>
      <c r="N319" s="6">
        <f ca="1">N318*(1-1/Surge_Predicted_Impact!$C$64)+K319</f>
        <v>1.2659123823514695E-5</v>
      </c>
      <c r="O319" s="24">
        <f ca="1">N318*1/Surge_Predicted_Impact!$C$64</f>
        <v>1.6888796831850925E-6</v>
      </c>
      <c r="P319" s="1">
        <f ca="1">E319*Surge_Predicted_Impact!$D$54</f>
        <v>1.3953999118530189E-6</v>
      </c>
      <c r="Q319" s="1">
        <f ca="1">Q318*(1-1/Surge_Predicted_Impact!$C$61)+P319</f>
        <v>1.5323813577791884E-4</v>
      </c>
      <c r="R319" s="6">
        <f t="shared" ca="1" si="122"/>
        <v>1.8350838063949036E-4</v>
      </c>
      <c r="S319" s="1">
        <f ca="1">E319*Surge_Predicted_Impact!$D$56</f>
        <v>1.0210243257461126E-9</v>
      </c>
      <c r="T319" s="6">
        <f ca="1">T318*(1-1/Surge_Predicted_Impact!$C$65)+S319</f>
        <v>2.5790243279172371E-8</v>
      </c>
      <c r="U319" s="1">
        <f ca="1">E319*Surge_Predicted_Impact!$D$57</f>
        <v>1.6336389211937801E-9</v>
      </c>
      <c r="V319" s="6">
        <f ca="1">U318*(1-1/Surge_Predicted_Impact!$C$66)+U319</f>
        <v>1.6336389211937801E-9</v>
      </c>
      <c r="W319" s="5">
        <f>Surge_Predicted_Impact!$C$72</f>
        <v>0</v>
      </c>
      <c r="X319" s="160">
        <f>Surge_Predicted_Impact!$C$73</f>
        <v>0</v>
      </c>
      <c r="Y319" s="5">
        <f>Surge_Predicted_Impact!$C$74</f>
        <v>0</v>
      </c>
      <c r="Z319" s="5">
        <f>Surge_Predicted_Impact!$C$75</f>
        <v>0</v>
      </c>
      <c r="AA319" s="5">
        <f>Surge_Predicted_Impact!$C$76</f>
        <v>0</v>
      </c>
      <c r="AC319" s="18">
        <f ca="1">_xlfn.CEILING.MATH(G319/Surge_Predicted_Impact!$C$92)*(24/Surge_Predicted_Impact!$C$89)*(7/Surge_Predicted_Impact!$C$90)</f>
        <v>5.25</v>
      </c>
      <c r="AD319" s="18">
        <f ca="1">_xlfn.CEILING.MATH(R319/Surge_Predicted_Impact!$C$93)*(24/Surge_Predicted_Impact!$C$89)*(7/Surge_Predicted_Impact!$C$90)</f>
        <v>5.25</v>
      </c>
      <c r="AE319" s="1">
        <f t="shared" ca="1" si="107"/>
        <v>10.5</v>
      </c>
      <c r="AF319" s="1">
        <f ca="1">_xlfn.CEILING.MATH(N319/Surge_Predicted_Impact!$C$94)*24/Surge_Predicted_Impact!$C$89*7/Surge_Predicted_Impact!$C$90</f>
        <v>5.25</v>
      </c>
      <c r="AG319" s="1">
        <f ca="1">_xlfn.CEILING.MATH(T319/Surge_Predicted_Impact!$C$95)*24/Surge_Predicted_Impact!$C$89*7/Surge_Predicted_Impact!$C$90</f>
        <v>5.25</v>
      </c>
      <c r="AH319" s="1">
        <f ca="1">_xlfn.CEILING.MATH(V319/Surge_Predicted_Impact!$C$96)*24/Surge_Predicted_Impact!$C$89*7/Surge_Predicted_Impact!$C$90</f>
        <v>5.25</v>
      </c>
      <c r="AI319" s="18">
        <f t="shared" ca="1" si="108"/>
        <v>26.25</v>
      </c>
      <c r="AJ319" s="41"/>
      <c r="AK319" s="23">
        <f ca="1">_xlfn.CEILING.MATH(G319/Surge_Predicted_Impact!$C$103)*24/Surge_Predicted_Impact!$C$100*7/Surge_Predicted_Impact!$C$101</f>
        <v>5.25</v>
      </c>
      <c r="AL319" s="23">
        <f ca="1">_xlfn.CEILING.MATH(R319/Surge_Predicted_Impact!$C$104)*24/Surge_Predicted_Impact!$C$100*7/Surge_Predicted_Impact!$C$101</f>
        <v>5.25</v>
      </c>
      <c r="AM319" s="23">
        <f ca="1">_xlfn.CEILING.MATH(N319/Surge_Predicted_Impact!$C$105)*24/Surge_Predicted_Impact!$C$100*7/Surge_Predicted_Impact!$C$101</f>
        <v>5.25</v>
      </c>
      <c r="AN319" s="23">
        <f ca="1">_xlfn.CEILING.MATH(T319/Surge_Predicted_Impact!$C$106)*24/Surge_Predicted_Impact!$C$100*7/Surge_Predicted_Impact!$C$101</f>
        <v>5.25</v>
      </c>
      <c r="AO319" s="23">
        <f ca="1">_xlfn.CEILING.MATH(V319/Surge_Predicted_Impact!$C$107)*24/Surge_Predicted_Impact!$C$100*7/Surge_Predicted_Impact!$C$101</f>
        <v>5.25</v>
      </c>
      <c r="AP319" s="1">
        <f t="shared" ca="1" si="109"/>
        <v>26.25</v>
      </c>
      <c r="AQ319" s="3"/>
      <c r="AR319" s="38">
        <f ca="1">G319/Surge_Predicted_Impact!$C$81</f>
        <v>7.04651638274784E-6</v>
      </c>
      <c r="AS319" s="38">
        <f ca="1">$R319/Surge_Predicted_Impact!$C$82</f>
        <v>9.1754190319745182E-5</v>
      </c>
      <c r="AT319" s="38">
        <f t="shared" ca="1" si="110"/>
        <v>9.8800706702493023E-5</v>
      </c>
      <c r="AU319" s="38">
        <f ca="1">N319/Surge_Predicted_Impact!$C$83</f>
        <v>6.3295619117573473E-6</v>
      </c>
      <c r="AV319" s="38">
        <f ca="1">T319/Surge_Predicted_Impact!$C$84</f>
        <v>1.2895121639586185E-8</v>
      </c>
      <c r="AW319" s="38">
        <f ca="1">V319/Surge_Predicted_Impact!$C$85</f>
        <v>4.0840973029844503E-10</v>
      </c>
      <c r="AX319" s="38">
        <f t="shared" ca="1" si="111"/>
        <v>1.0514357214562025E-4</v>
      </c>
      <c r="AZ319" s="1">
        <f ca="1">(AE319-BA318)*Surge_Predicted_Impact!$C$124</f>
        <v>9.2105183682579458E-2</v>
      </c>
      <c r="BA319" s="1">
        <f ca="1">BA318*(1-1/Surge_Predicted_Impact!$C$125)+AZ319</f>
        <v>1.2894809845859159</v>
      </c>
      <c r="BB319" s="37">
        <f t="shared" ca="1" si="112"/>
        <v>11.789480984585916</v>
      </c>
      <c r="BC319" s="1">
        <f ca="1">(AF319-BD318)*Surge_Predicted_Impact!$C$124</f>
        <v>4.6052618837688269E-2</v>
      </c>
      <c r="BD319" s="1">
        <f ca="1">BD318*(1-1/Surge_Predicted_Impact!$C$125)+BC319</f>
        <v>0.644738012480921</v>
      </c>
      <c r="BE319" s="37">
        <f t="shared" ca="1" si="113"/>
        <v>5.8947380124809214</v>
      </c>
      <c r="BF319" s="1">
        <f ca="1">(AI319-BG318)*Surge_Predicted_Impact!$C$124</f>
        <v>0.23026306567731447</v>
      </c>
      <c r="BG319" s="1">
        <f ca="1">BG318*(1-1/Surge_Predicted_Impact!$C$125)+BF319</f>
        <v>3.2236926813552595</v>
      </c>
      <c r="BH319" s="37">
        <f t="shared" ca="1" si="114"/>
        <v>29.47369268135526</v>
      </c>
      <c r="BJ319" s="1">
        <f ca="1">(AT319-BK318)*Surge_Predicted_Impact!$C$124</f>
        <v>4.5461211070781482E-7</v>
      </c>
      <c r="BK319" s="1">
        <f ca="1">BK318*(1-1/Surge_Predicted_Impact!$C$125)+BJ319</f>
        <v>4.9984143768725679E-5</v>
      </c>
      <c r="BL319" s="37">
        <f t="shared" ca="1" si="115"/>
        <v>1.4878485047121871E-4</v>
      </c>
      <c r="BM319" s="1">
        <f ca="1">(AU319-BN318)*Surge_Predicted_Impact!$C$124</f>
        <v>2.8170248139288606E-8</v>
      </c>
      <c r="BN319" s="1">
        <f ca="1">BN318*(1-1/Surge_Predicted_Impact!$C$125)+BM319</f>
        <v>3.2898118389800266E-6</v>
      </c>
      <c r="BO319" s="37">
        <f t="shared" ca="1" si="116"/>
        <v>9.619373750737374E-6</v>
      </c>
      <c r="BP319" s="1">
        <f ca="1">(AX319-AY318)*Surge_Predicted_Impact!$C$124</f>
        <v>1.0514357214562025E-6</v>
      </c>
      <c r="BQ319" s="1">
        <f ca="1">BQ318*(1-1/Surge_Predicted_Impact!$C$125)+BP319</f>
        <v>1.071545643496545E-4</v>
      </c>
      <c r="BR319" s="1">
        <f t="shared" ca="1" si="117"/>
        <v>2.1229813649527475E-4</v>
      </c>
      <c r="BS319" s="1">
        <f ca="1">(AP319-AQ318)*Surge_Predicted_Impact!$C$124</f>
        <v>0.26250000000000001</v>
      </c>
      <c r="BT319" s="1">
        <f ca="1">BT318*(1-1/Surge_Predicted_Impact!$C$125)+BS319</f>
        <v>3.6750302427275785</v>
      </c>
      <c r="BU319" s="1">
        <f t="shared" ca="1" si="118"/>
        <v>29.92503024272758</v>
      </c>
      <c r="BW319" s="1">
        <f>Surge_Predicted_Impact!$C$112</f>
        <v>0</v>
      </c>
      <c r="BX319" s="1">
        <f>Surge_Predicted_Impact!$C$113</f>
        <v>0</v>
      </c>
      <c r="BY319" s="152">
        <f>Surge_Predicted_Impact!$C$114</f>
        <v>0</v>
      </c>
      <c r="BZ319" s="152">
        <f>Surge_Predicted_Impact!$C$115</f>
        <v>0</v>
      </c>
      <c r="CA319" s="152">
        <f t="shared" si="119"/>
        <v>0</v>
      </c>
      <c r="CB319" s="1">
        <f>Surge_Predicted_Impact!$C$117</f>
        <v>0</v>
      </c>
      <c r="CC319" s="1">
        <f>Surge_Predicted_Impact!$C$118</f>
        <v>0</v>
      </c>
      <c r="CD319" s="1">
        <f>Surge_Predicted_Impact!$C$119</f>
        <v>0</v>
      </c>
      <c r="CE319" s="1">
        <f t="shared" si="120"/>
        <v>0</v>
      </c>
      <c r="CF319" s="152">
        <f>Surge_Predicted_Impact!$C$120</f>
        <v>0</v>
      </c>
      <c r="CH319" s="1">
        <f ca="1">D319*Surge_Predicted_Impact!$C$135</f>
        <v>2.3359471920044075E-2</v>
      </c>
      <c r="CI319" s="18">
        <f ca="1">(C319-C318)*Surge_Predicted_Impact!$C$135</f>
        <v>2.1271334844641387E-4</v>
      </c>
      <c r="CJ319" s="18">
        <f ca="1">CJ318*(1- 1/Surge_Predicted_Impact!$C$137)+CI319</f>
        <v>5.3729673478083396E-3</v>
      </c>
      <c r="CK319" s="18">
        <f t="shared" ca="1" si="102"/>
        <v>5.1602539993619257E-3</v>
      </c>
      <c r="CL319" s="1">
        <f ca="1">CJ319*(1-Surge_Predicted_Impact!$C$136)</f>
        <v>4.5670222456370884E-3</v>
      </c>
      <c r="CM319" s="1">
        <f ca="1">CJ319*(1+Surge_Predicted_Impact!$C$136)</f>
        <v>6.17891244997959E-3</v>
      </c>
      <c r="CN319" s="1">
        <f ca="1">CI319/Surge_Predicted_Impact!$C$138</f>
        <v>4.2542669689282775E-5</v>
      </c>
      <c r="CO319" s="1">
        <f ca="1">CK319/Surge_Predicted_Impact!$C$140</f>
        <v>2.0641015997447702E-4</v>
      </c>
      <c r="CP319" s="1">
        <f t="shared" ca="1" si="103"/>
        <v>2.4895282966375977E-4</v>
      </c>
      <c r="CQ319" s="1">
        <f ca="1">CI319/(Surge_Predicted_Impact!$C$138 + Surge_Predicted_Impact!$C$139)</f>
        <v>3.5452224741068981E-5</v>
      </c>
      <c r="CR319" s="1">
        <f ca="1">CK319/(Surge_Predicted_Impact!$C$140 + Surge_Predicted_Impact!$C$141)</f>
        <v>1.9847130766776638E-4</v>
      </c>
      <c r="CS319" s="152">
        <f>Surge_Predicted_Impact!$C$151</f>
        <v>12000</v>
      </c>
      <c r="CT319" s="152"/>
      <c r="CU319" s="1">
        <f ca="1">Surge_Predicted_Impact!$C$146*(Calculation!E319-Calculation!H319)</f>
        <v>1.3179097146713923E-8</v>
      </c>
      <c r="CV319" s="1">
        <f ca="1">H318*1/Surge_Predicted_Impact!$C$60</f>
        <v>3.2226232510153423E-6</v>
      </c>
      <c r="CW319" s="1">
        <f ca="1">CV319*Surge_Predicted_Impact!$C$144+CU319</f>
        <v>1.7431025969748104E-7</v>
      </c>
      <c r="CX319" s="1">
        <f ca="1">CX318*(1-1/Surge_Predicted_Impact!$C$147)+CW318</f>
        <v>2.7853853460469377E-3</v>
      </c>
      <c r="CY319" s="1">
        <f ca="1">$CX319*(1-Surge_Predicted_Impact!$C$145)</f>
        <v>2.0890390095352034E-3</v>
      </c>
      <c r="CZ319" s="1">
        <f ca="1">$CX319*(1+Surge_Predicted_Impact!$C$145)</f>
        <v>3.481731682558672E-3</v>
      </c>
      <c r="DA319" s="1">
        <f ca="1">CX319/Surge_Predicted_Impact!$C$148</f>
        <v>9.2846178201564592E-4</v>
      </c>
      <c r="DB319" s="152">
        <f>Surge_Predicted_Impact!$C$152</f>
        <v>0</v>
      </c>
    </row>
    <row r="320" spans="2:106" x14ac:dyDescent="0.25">
      <c r="B320" s="30">
        <f t="shared" si="104"/>
        <v>44209</v>
      </c>
      <c r="C320" s="18">
        <f ca="1">INDIRECT(_xlfn.CONCAT(EpidemiologicalModel_Selection!$C$2,"!",EpidemiologicalModel_Selection!$C$5,ROW()-1))</f>
        <v>73743.825350890533</v>
      </c>
      <c r="D320" s="18">
        <f ca="1">INDIRECT(_xlfn.CONCAT(EpidemiologicalModel_Selection!$C$2,"!",EpidemiologicalModel_Selection!$C$3,ROW()-1))</f>
        <v>2.1890272958592582E-3</v>
      </c>
      <c r="E320" s="37">
        <f ca="1">INDIRECT(_xlfn.CONCAT(EpidemiologicalModel_Selection!$C$2,"!",EpidemiologicalModel_Selection!$C$4,ROW()-1))</f>
        <v>1.9933474868594202E-5</v>
      </c>
      <c r="F320" s="37">
        <f ca="1">E320*Surge_Predicted_Impact!$D$53</f>
        <v>1.6903586688567884E-6</v>
      </c>
      <c r="G320" s="6">
        <f t="shared" ca="1" si="121"/>
        <v>1.9809972224494091E-5</v>
      </c>
      <c r="H320" s="24">
        <f ca="1">H319*(1-1/Surge_Predicted_Impact!$C$60)+F320</f>
        <v>1.9809972224494091E-5</v>
      </c>
      <c r="I320" s="24">
        <f ca="1">(1-Surge_Predicted_Impact!$C$68)*Calculation!O319</f>
        <v>1.6635464879373161E-6</v>
      </c>
      <c r="J320" s="24">
        <f ca="1">I320+(J319*(1-1/Surge_Predicted_Impact!$C$63))</f>
        <v>1.9543043810519705E-5</v>
      </c>
      <c r="K320" s="24">
        <f ca="1">(1/Surge_Predicted_Impact!$C$62)*Calculation!L319</f>
        <v>7.8423594321322772E-7</v>
      </c>
      <c r="L320" s="24">
        <f ca="1">M320+L319*(1-1/Surge_Predicted_Impact!$C$62)</f>
        <v>8.8179567340840113E-6</v>
      </c>
      <c r="M320" s="1">
        <f ca="1">E320*Surge_Predicted_Impact!$D$55</f>
        <v>1.9136135873850454E-7</v>
      </c>
      <c r="N320" s="6">
        <f ca="1">N319*(1-1/Surge_Predicted_Impact!$C$64)+K320</f>
        <v>1.1860969288788586E-5</v>
      </c>
      <c r="O320" s="24">
        <f ca="1">N319*1/Surge_Predicted_Impact!$C$64</f>
        <v>1.5823904779393368E-6</v>
      </c>
      <c r="P320" s="1">
        <f ca="1">E320*Surge_Predicted_Impact!$D$54</f>
        <v>1.3076359513797796E-6</v>
      </c>
      <c r="Q320" s="1">
        <f ca="1">Q319*(1-1/Surge_Predicted_Impact!$C$61)+P320</f>
        <v>1.4360019060230441E-4</v>
      </c>
      <c r="R320" s="6">
        <f t="shared" ca="1" si="122"/>
        <v>1.7196119114690813E-4</v>
      </c>
      <c r="S320" s="1">
        <f ca="1">E320*Surge_Predicted_Impact!$D$56</f>
        <v>9.5680679369252257E-10</v>
      </c>
      <c r="T320" s="6">
        <f ca="1">T319*(1-1/Surge_Predicted_Impact!$C$65)+S320</f>
        <v>2.4168025744947659E-8</v>
      </c>
      <c r="U320" s="1">
        <f ca="1">E320*Surge_Predicted_Impact!$D$57</f>
        <v>1.5308908699080362E-9</v>
      </c>
      <c r="V320" s="6">
        <f ca="1">U319*(1-1/Surge_Predicted_Impact!$C$66)+U320</f>
        <v>1.5308908699080362E-9</v>
      </c>
      <c r="W320" s="5">
        <f>Surge_Predicted_Impact!$C$72</f>
        <v>0</v>
      </c>
      <c r="X320" s="160">
        <f>Surge_Predicted_Impact!$C$73</f>
        <v>0</v>
      </c>
      <c r="Y320" s="5">
        <f>Surge_Predicted_Impact!$C$74</f>
        <v>0</v>
      </c>
      <c r="Z320" s="5">
        <f>Surge_Predicted_Impact!$C$75</f>
        <v>0</v>
      </c>
      <c r="AA320" s="5">
        <f>Surge_Predicted_Impact!$C$76</f>
        <v>0</v>
      </c>
      <c r="AC320" s="18">
        <f ca="1">_xlfn.CEILING.MATH(G320/Surge_Predicted_Impact!$C$92)*(24/Surge_Predicted_Impact!$C$89)*(7/Surge_Predicted_Impact!$C$90)</f>
        <v>5.25</v>
      </c>
      <c r="AD320" s="18">
        <f ca="1">_xlfn.CEILING.MATH(R320/Surge_Predicted_Impact!$C$93)*(24/Surge_Predicted_Impact!$C$89)*(7/Surge_Predicted_Impact!$C$90)</f>
        <v>5.25</v>
      </c>
      <c r="AE320" s="1">
        <f t="shared" ca="1" si="107"/>
        <v>10.5</v>
      </c>
      <c r="AF320" s="1">
        <f ca="1">_xlfn.CEILING.MATH(N320/Surge_Predicted_Impact!$C$94)*24/Surge_Predicted_Impact!$C$89*7/Surge_Predicted_Impact!$C$90</f>
        <v>5.25</v>
      </c>
      <c r="AG320" s="1">
        <f ca="1">_xlfn.CEILING.MATH(T320/Surge_Predicted_Impact!$C$95)*24/Surge_Predicted_Impact!$C$89*7/Surge_Predicted_Impact!$C$90</f>
        <v>5.25</v>
      </c>
      <c r="AH320" s="1">
        <f ca="1">_xlfn.CEILING.MATH(V320/Surge_Predicted_Impact!$C$96)*24/Surge_Predicted_Impact!$C$89*7/Surge_Predicted_Impact!$C$90</f>
        <v>5.25</v>
      </c>
      <c r="AI320" s="18">
        <f t="shared" ca="1" si="108"/>
        <v>26.25</v>
      </c>
      <c r="AJ320" s="41"/>
      <c r="AK320" s="23">
        <f ca="1">_xlfn.CEILING.MATH(G320/Surge_Predicted_Impact!$C$103)*24/Surge_Predicted_Impact!$C$100*7/Surge_Predicted_Impact!$C$101</f>
        <v>5.25</v>
      </c>
      <c r="AL320" s="23">
        <f ca="1">_xlfn.CEILING.MATH(R320/Surge_Predicted_Impact!$C$104)*24/Surge_Predicted_Impact!$C$100*7/Surge_Predicted_Impact!$C$101</f>
        <v>5.25</v>
      </c>
      <c r="AM320" s="23">
        <f ca="1">_xlfn.CEILING.MATH(N320/Surge_Predicted_Impact!$C$105)*24/Surge_Predicted_Impact!$C$100*7/Surge_Predicted_Impact!$C$101</f>
        <v>5.25</v>
      </c>
      <c r="AN320" s="23">
        <f ca="1">_xlfn.CEILING.MATH(T320/Surge_Predicted_Impact!$C$106)*24/Surge_Predicted_Impact!$C$100*7/Surge_Predicted_Impact!$C$101</f>
        <v>5.25</v>
      </c>
      <c r="AO320" s="23">
        <f ca="1">_xlfn.CEILING.MATH(V320/Surge_Predicted_Impact!$C$107)*24/Surge_Predicted_Impact!$C$100*7/Surge_Predicted_Impact!$C$101</f>
        <v>5.25</v>
      </c>
      <c r="AP320" s="1">
        <f t="shared" ca="1" si="109"/>
        <v>26.25</v>
      </c>
      <c r="AQ320" s="3"/>
      <c r="AR320" s="38">
        <f ca="1">G320/Surge_Predicted_Impact!$C$81</f>
        <v>6.6033240748313635E-6</v>
      </c>
      <c r="AS320" s="38">
        <f ca="1">$R320/Surge_Predicted_Impact!$C$82</f>
        <v>8.5980595573454066E-5</v>
      </c>
      <c r="AT320" s="38">
        <f t="shared" ca="1" si="110"/>
        <v>9.2583919648285426E-5</v>
      </c>
      <c r="AU320" s="38">
        <f ca="1">N320/Surge_Predicted_Impact!$C$83</f>
        <v>5.930484644394293E-6</v>
      </c>
      <c r="AV320" s="38">
        <f ca="1">T320/Surge_Predicted_Impact!$C$84</f>
        <v>1.208401287247383E-8</v>
      </c>
      <c r="AW320" s="38">
        <f ca="1">V320/Surge_Predicted_Impact!$C$85</f>
        <v>3.8272271747700904E-10</v>
      </c>
      <c r="AX320" s="38">
        <f t="shared" ca="1" si="111"/>
        <v>9.8526871028269678E-5</v>
      </c>
      <c r="AZ320" s="1">
        <f ca="1">(AE320-BA319)*Surge_Predicted_Impact!$C$124</f>
        <v>9.2105190154140842E-2</v>
      </c>
      <c r="BA320" s="1">
        <f ca="1">BA319*(1-1/Surge_Predicted_Impact!$C$125)+AZ320</f>
        <v>1.2894803901267771</v>
      </c>
      <c r="BB320" s="37">
        <f t="shared" ca="1" si="112"/>
        <v>11.789480390126776</v>
      </c>
      <c r="BC320" s="1">
        <f ca="1">(AF320-BD319)*Surge_Predicted_Impact!$C$124</f>
        <v>4.6052619875190784E-2</v>
      </c>
      <c r="BD320" s="1">
        <f ca="1">BD319*(1-1/Surge_Predicted_Impact!$C$125)+BC320</f>
        <v>0.64473791717890316</v>
      </c>
      <c r="BE320" s="37">
        <f t="shared" ca="1" si="113"/>
        <v>5.8947379171789027</v>
      </c>
      <c r="BF320" s="1">
        <f ca="1">(AI320-BG319)*Surge_Predicted_Impact!$C$124</f>
        <v>0.2302630731864474</v>
      </c>
      <c r="BG320" s="1">
        <f ca="1">BG319*(1-1/Surge_Predicted_Impact!$C$125)+BF320</f>
        <v>3.22369199158776</v>
      </c>
      <c r="BH320" s="37">
        <f t="shared" ca="1" si="114"/>
        <v>29.47369199158776</v>
      </c>
      <c r="BJ320" s="1">
        <f ca="1">(AT320-BK319)*Surge_Predicted_Impact!$C$124</f>
        <v>4.259977587955975E-7</v>
      </c>
      <c r="BK320" s="1">
        <f ca="1">BK319*(1-1/Surge_Predicted_Impact!$C$125)+BJ320</f>
        <v>4.6839845544040874E-5</v>
      </c>
      <c r="BL320" s="37">
        <f t="shared" ca="1" si="115"/>
        <v>1.3942376519232629E-4</v>
      </c>
      <c r="BM320" s="1">
        <f ca="1">(AU320-BN319)*Surge_Predicted_Impact!$C$124</f>
        <v>2.6406728054142662E-8</v>
      </c>
      <c r="BN320" s="1">
        <f ca="1">BN319*(1-1/Surge_Predicted_Impact!$C$125)+BM320</f>
        <v>3.0812320071070243E-6</v>
      </c>
      <c r="BO320" s="37">
        <f t="shared" ca="1" si="116"/>
        <v>9.0117166515013181E-6</v>
      </c>
      <c r="BP320" s="1">
        <f ca="1">(AX320-AY319)*Surge_Predicted_Impact!$C$124</f>
        <v>9.8526871028269673E-7</v>
      </c>
      <c r="BQ320" s="1">
        <f ca="1">BQ319*(1-1/Surge_Predicted_Impact!$C$125)+BP320</f>
        <v>1.0048593560639046E-4</v>
      </c>
      <c r="BR320" s="1">
        <f t="shared" ca="1" si="117"/>
        <v>1.9901280663466015E-4</v>
      </c>
      <c r="BS320" s="1">
        <f ca="1">(AP320-AQ319)*Surge_Predicted_Impact!$C$124</f>
        <v>0.26250000000000001</v>
      </c>
      <c r="BT320" s="1">
        <f ca="1">BT319*(1-1/Surge_Predicted_Impact!$C$125)+BS320</f>
        <v>3.6750280825327519</v>
      </c>
      <c r="BU320" s="1">
        <f t="shared" ca="1" si="118"/>
        <v>29.925028082532751</v>
      </c>
      <c r="BW320" s="1">
        <f>Surge_Predicted_Impact!$C$112</f>
        <v>0</v>
      </c>
      <c r="BX320" s="1">
        <f>Surge_Predicted_Impact!$C$113</f>
        <v>0</v>
      </c>
      <c r="BY320" s="152">
        <f>Surge_Predicted_Impact!$C$114</f>
        <v>0</v>
      </c>
      <c r="BZ320" s="152">
        <f>Surge_Predicted_Impact!$C$115</f>
        <v>0</v>
      </c>
      <c r="CA320" s="152">
        <f t="shared" si="119"/>
        <v>0</v>
      </c>
      <c r="CB320" s="1">
        <f>Surge_Predicted_Impact!$C$117</f>
        <v>0</v>
      </c>
      <c r="CC320" s="1">
        <f>Surge_Predicted_Impact!$C$118</f>
        <v>0</v>
      </c>
      <c r="CD320" s="1">
        <f>Surge_Predicted_Impact!$C$119</f>
        <v>0</v>
      </c>
      <c r="CE320" s="1">
        <f t="shared" si="120"/>
        <v>0</v>
      </c>
      <c r="CF320" s="152">
        <f>Surge_Predicted_Impact!$C$120</f>
        <v>0</v>
      </c>
      <c r="CH320" s="1">
        <f ca="1">D320*Surge_Predicted_Impact!$C$135</f>
        <v>2.1890272958592583E-2</v>
      </c>
      <c r="CI320" s="18">
        <f ca="1">(C320-C319)*Surge_Predicted_Impact!$C$135</f>
        <v>1.9933475414291024E-4</v>
      </c>
      <c r="CJ320" s="18">
        <f ca="1">CJ319*(1- 1/Surge_Predicted_Impact!$C$137)+CI320</f>
        <v>5.035005367170416E-3</v>
      </c>
      <c r="CK320" s="18">
        <f t="shared" ca="1" si="102"/>
        <v>4.8356706130275057E-3</v>
      </c>
      <c r="CL320" s="1">
        <f ca="1">CJ320*(1-Surge_Predicted_Impact!$C$136)</f>
        <v>4.2797545620948535E-3</v>
      </c>
      <c r="CM320" s="1">
        <f ca="1">CJ320*(1+Surge_Predicted_Impact!$C$136)</f>
        <v>5.7902561722459776E-3</v>
      </c>
      <c r="CN320" s="1">
        <f ca="1">CI320/Surge_Predicted_Impact!$C$138</f>
        <v>3.9866950828582048E-5</v>
      </c>
      <c r="CO320" s="1">
        <f ca="1">CK320/Surge_Predicted_Impact!$C$140</f>
        <v>1.9342682452110023E-4</v>
      </c>
      <c r="CP320" s="1">
        <f t="shared" ca="1" si="103"/>
        <v>2.3329377534968228E-4</v>
      </c>
      <c r="CQ320" s="1">
        <f ca="1">CI320/(Surge_Predicted_Impact!$C$138 + Surge_Predicted_Impact!$C$139)</f>
        <v>3.3222459023818374E-5</v>
      </c>
      <c r="CR320" s="1">
        <f ca="1">CK320/(Surge_Predicted_Impact!$C$140 + Surge_Predicted_Impact!$C$141)</f>
        <v>1.8598733127028869E-4</v>
      </c>
      <c r="CS320" s="152">
        <f>Surge_Predicted_Impact!$C$151</f>
        <v>12000</v>
      </c>
      <c r="CT320" s="152"/>
      <c r="CU320" s="1">
        <f ca="1">Surge_Predicted_Impact!$C$146*(Calculation!E320-Calculation!H320)</f>
        <v>1.2350264410011128E-8</v>
      </c>
      <c r="CV320" s="1">
        <f ca="1">H319*1/Surge_Predicted_Impact!$C$60</f>
        <v>3.0199355926062168E-6</v>
      </c>
      <c r="CW320" s="1">
        <f ca="1">CV320*Surge_Predicted_Impact!$C$144+CU320</f>
        <v>1.6334704404032199E-7</v>
      </c>
      <c r="CX320" s="1">
        <f ca="1">CX319*(1-1/Surge_Predicted_Impact!$C$147)+CW319</f>
        <v>2.6462903890042883E-3</v>
      </c>
      <c r="CY320" s="1">
        <f ca="1">$CX320*(1-Surge_Predicted_Impact!$C$145)</f>
        <v>1.9847177917532164E-3</v>
      </c>
      <c r="CZ320" s="1">
        <f ca="1">$CX320*(1+Surge_Predicted_Impact!$C$145)</f>
        <v>3.3078629862553603E-3</v>
      </c>
      <c r="DA320" s="1">
        <f ca="1">CX320/Surge_Predicted_Impact!$C$148</f>
        <v>8.8209679633476275E-4</v>
      </c>
      <c r="DB320" s="152">
        <f>Surge_Predicted_Impact!$C$152</f>
        <v>0</v>
      </c>
    </row>
    <row r="321" spans="2:106" x14ac:dyDescent="0.25">
      <c r="B321" s="30">
        <f t="shared" si="104"/>
        <v>44210</v>
      </c>
      <c r="C321" s="18">
        <f ca="1">INDIRECT(_xlfn.CONCAT(EpidemiologicalModel_Selection!$C$2,"!",EpidemiologicalModel_Selection!$C$5,ROW()-1))</f>
        <v>73743.825369570288</v>
      </c>
      <c r="D321" s="18">
        <f ca="1">INDIRECT(_xlfn.CONCAT(EpidemiologicalModel_Selection!$C$2,"!",EpidemiologicalModel_Selection!$C$3,ROW()-1))</f>
        <v>2.0513479577358188E-3</v>
      </c>
      <c r="E321" s="37">
        <f ca="1">INDIRECT(_xlfn.CONCAT(EpidemiologicalModel_Selection!$C$2,"!",EpidemiologicalModel_Selection!$C$4,ROW()-1))</f>
        <v>1.8679754430195316E-5</v>
      </c>
      <c r="F321" s="37">
        <f ca="1">E321*Surge_Predicted_Impact!$D$53</f>
        <v>1.5840431756805628E-6</v>
      </c>
      <c r="G321" s="6">
        <f t="shared" ca="1" si="121"/>
        <v>1.8564019368104072E-5</v>
      </c>
      <c r="H321" s="24">
        <f ca="1">H320*(1-1/Surge_Predicted_Impact!$C$60)+F321</f>
        <v>1.8564019368104072E-5</v>
      </c>
      <c r="I321" s="24">
        <f ca="1">(1-Surge_Predicted_Impact!$C$68)*Calculation!O320</f>
        <v>1.5586546207702468E-6</v>
      </c>
      <c r="J321" s="24">
        <f ca="1">I321+(J320*(1-1/Surge_Predicted_Impact!$C$63))</f>
        <v>1.8309835029787138E-5</v>
      </c>
      <c r="K321" s="24">
        <f ca="1">(1/Surge_Predicted_Impact!$C$62)*Calculation!L320</f>
        <v>7.3482972784033428E-7</v>
      </c>
      <c r="L321" s="24">
        <f ca="1">M321+L320*(1-1/Surge_Predicted_Impact!$C$62)</f>
        <v>8.2624526487735523E-6</v>
      </c>
      <c r="M321" s="1">
        <f ca="1">E321*Surge_Predicted_Impact!$D$55</f>
        <v>1.7932564252987522E-7</v>
      </c>
      <c r="N321" s="6">
        <f ca="1">N320*(1-1/Surge_Predicted_Impact!$C$64)+K321</f>
        <v>1.1113177855530347E-5</v>
      </c>
      <c r="O321" s="24">
        <f ca="1">N320*1/Surge_Predicted_Impact!$C$64</f>
        <v>1.4826211610985732E-6</v>
      </c>
      <c r="P321" s="1">
        <f ca="1">E321*Surge_Predicted_Impact!$D$54</f>
        <v>1.2253918906208126E-6</v>
      </c>
      <c r="Q321" s="1">
        <f ca="1">Q320*(1-1/Surge_Predicted_Impact!$C$61)+P321</f>
        <v>1.3456842602133204E-4</v>
      </c>
      <c r="R321" s="6">
        <f t="shared" ca="1" si="122"/>
        <v>1.6114071369989274E-4</v>
      </c>
      <c r="S321" s="1">
        <f ca="1">E321*Surge_Predicted_Impact!$D$56</f>
        <v>8.9662821264937608E-10</v>
      </c>
      <c r="T321" s="6">
        <f ca="1">T320*(1-1/Surge_Predicted_Impact!$C$65)+S321</f>
        <v>2.2647851383102269E-8</v>
      </c>
      <c r="U321" s="1">
        <f ca="1">E321*Surge_Predicted_Impact!$D$57</f>
        <v>1.4346051402390018E-9</v>
      </c>
      <c r="V321" s="6">
        <f ca="1">U320*(1-1/Surge_Predicted_Impact!$C$66)+U321</f>
        <v>1.4346051402390018E-9</v>
      </c>
      <c r="W321" s="5">
        <f>Surge_Predicted_Impact!$C$72</f>
        <v>0</v>
      </c>
      <c r="X321" s="160">
        <f>Surge_Predicted_Impact!$C$73</f>
        <v>0</v>
      </c>
      <c r="Y321" s="5">
        <f>Surge_Predicted_Impact!$C$74</f>
        <v>0</v>
      </c>
      <c r="Z321" s="5">
        <f>Surge_Predicted_Impact!$C$75</f>
        <v>0</v>
      </c>
      <c r="AA321" s="5">
        <f>Surge_Predicted_Impact!$C$76</f>
        <v>0</v>
      </c>
      <c r="AC321" s="18">
        <f ca="1">_xlfn.CEILING.MATH(G321/Surge_Predicted_Impact!$C$92)*(24/Surge_Predicted_Impact!$C$89)*(7/Surge_Predicted_Impact!$C$90)</f>
        <v>5.25</v>
      </c>
      <c r="AD321" s="18">
        <f ca="1">_xlfn.CEILING.MATH(R321/Surge_Predicted_Impact!$C$93)*(24/Surge_Predicted_Impact!$C$89)*(7/Surge_Predicted_Impact!$C$90)</f>
        <v>5.25</v>
      </c>
      <c r="AE321" s="1">
        <f t="shared" ca="1" si="107"/>
        <v>10.5</v>
      </c>
      <c r="AF321" s="1">
        <f ca="1">_xlfn.CEILING.MATH(N321/Surge_Predicted_Impact!$C$94)*24/Surge_Predicted_Impact!$C$89*7/Surge_Predicted_Impact!$C$90</f>
        <v>5.25</v>
      </c>
      <c r="AG321" s="1">
        <f ca="1">_xlfn.CEILING.MATH(T321/Surge_Predicted_Impact!$C$95)*24/Surge_Predicted_Impact!$C$89*7/Surge_Predicted_Impact!$C$90</f>
        <v>5.25</v>
      </c>
      <c r="AH321" s="1">
        <f ca="1">_xlfn.CEILING.MATH(V321/Surge_Predicted_Impact!$C$96)*24/Surge_Predicted_Impact!$C$89*7/Surge_Predicted_Impact!$C$90</f>
        <v>5.25</v>
      </c>
      <c r="AI321" s="18">
        <f t="shared" ca="1" si="108"/>
        <v>26.25</v>
      </c>
      <c r="AJ321" s="41"/>
      <c r="AK321" s="23">
        <f ca="1">_xlfn.CEILING.MATH(G321/Surge_Predicted_Impact!$C$103)*24/Surge_Predicted_Impact!$C$100*7/Surge_Predicted_Impact!$C$101</f>
        <v>5.25</v>
      </c>
      <c r="AL321" s="23">
        <f ca="1">_xlfn.CEILING.MATH(R321/Surge_Predicted_Impact!$C$104)*24/Surge_Predicted_Impact!$C$100*7/Surge_Predicted_Impact!$C$101</f>
        <v>5.25</v>
      </c>
      <c r="AM321" s="23">
        <f ca="1">_xlfn.CEILING.MATH(N321/Surge_Predicted_Impact!$C$105)*24/Surge_Predicted_Impact!$C$100*7/Surge_Predicted_Impact!$C$101</f>
        <v>5.25</v>
      </c>
      <c r="AN321" s="23">
        <f ca="1">_xlfn.CEILING.MATH(T321/Surge_Predicted_Impact!$C$106)*24/Surge_Predicted_Impact!$C$100*7/Surge_Predicted_Impact!$C$101</f>
        <v>5.25</v>
      </c>
      <c r="AO321" s="23">
        <f ca="1">_xlfn.CEILING.MATH(V321/Surge_Predicted_Impact!$C$107)*24/Surge_Predicted_Impact!$C$100*7/Surge_Predicted_Impact!$C$101</f>
        <v>5.25</v>
      </c>
      <c r="AP321" s="1">
        <f t="shared" ca="1" si="109"/>
        <v>26.25</v>
      </c>
      <c r="AQ321" s="3"/>
      <c r="AR321" s="38">
        <f ca="1">G321/Surge_Predicted_Impact!$C$81</f>
        <v>6.1880064560346907E-6</v>
      </c>
      <c r="AS321" s="38">
        <f ca="1">$R321/Surge_Predicted_Impact!$C$82</f>
        <v>8.0570356849946371E-5</v>
      </c>
      <c r="AT321" s="38">
        <f t="shared" ca="1" si="110"/>
        <v>8.6758363305981069E-5</v>
      </c>
      <c r="AU321" s="38">
        <f ca="1">N321/Surge_Predicted_Impact!$C$83</f>
        <v>5.5565889277651736E-6</v>
      </c>
      <c r="AV321" s="38">
        <f ca="1">T321/Surge_Predicted_Impact!$C$84</f>
        <v>1.1323925691551135E-8</v>
      </c>
      <c r="AW321" s="38">
        <f ca="1">V321/Surge_Predicted_Impact!$C$85</f>
        <v>3.5865128505975044E-10</v>
      </c>
      <c r="AX321" s="38">
        <f t="shared" ca="1" si="111"/>
        <v>9.2326634810722851E-5</v>
      </c>
      <c r="AZ321" s="1">
        <f ca="1">(AE321-BA320)*Surge_Predicted_Impact!$C$124</f>
        <v>9.2105196098732231E-2</v>
      </c>
      <c r="BA321" s="1">
        <f ca="1">BA320*(1-1/Surge_Predicted_Impact!$C$125)+AZ321</f>
        <v>1.2894798440735966</v>
      </c>
      <c r="BB321" s="37">
        <f t="shared" ca="1" si="112"/>
        <v>11.789479844073597</v>
      </c>
      <c r="BC321" s="1">
        <f ca="1">(AF321-BD320)*Surge_Predicted_Impact!$C$124</f>
        <v>4.6052620828210974E-2</v>
      </c>
      <c r="BD321" s="1">
        <f ca="1">BD320*(1-1/Surge_Predicted_Impact!$C$125)+BC321</f>
        <v>0.64473782963719251</v>
      </c>
      <c r="BE321" s="37">
        <f t="shared" ca="1" si="113"/>
        <v>5.8947378296371928</v>
      </c>
      <c r="BF321" s="1">
        <f ca="1">(AI321-BG320)*Surge_Predicted_Impact!$C$124</f>
        <v>0.23026308008412241</v>
      </c>
      <c r="BG321" s="1">
        <f ca="1">BG320*(1-1/Surge_Predicted_Impact!$C$125)+BF321</f>
        <v>3.2236913579870423</v>
      </c>
      <c r="BH321" s="37">
        <f t="shared" ca="1" si="114"/>
        <v>29.473691357987043</v>
      </c>
      <c r="BJ321" s="1">
        <f ca="1">(AT321-BK320)*Surge_Predicted_Impact!$C$124</f>
        <v>3.9918517761940194E-7</v>
      </c>
      <c r="BK321" s="1">
        <f ca="1">BK320*(1-1/Surge_Predicted_Impact!$C$125)+BJ321</f>
        <v>4.3893327468514498E-5</v>
      </c>
      <c r="BL321" s="37">
        <f t="shared" ca="1" si="115"/>
        <v>1.3065169077449557E-4</v>
      </c>
      <c r="BM321" s="1">
        <f ca="1">(AU321-BN320)*Surge_Predicted_Impact!$C$124</f>
        <v>2.4753569206581495E-8</v>
      </c>
      <c r="BN321" s="1">
        <f ca="1">BN320*(1-1/Surge_Predicted_Impact!$C$125)+BM321</f>
        <v>2.8858975758059611E-6</v>
      </c>
      <c r="BO321" s="37">
        <f t="shared" ca="1" si="116"/>
        <v>8.4424865035711339E-6</v>
      </c>
      <c r="BP321" s="1">
        <f ca="1">(AX321-AY320)*Surge_Predicted_Impact!$C$124</f>
        <v>9.2326634810722857E-7</v>
      </c>
      <c r="BQ321" s="1">
        <f ca="1">BQ320*(1-1/Surge_Predicted_Impact!$C$125)+BP321</f>
        <v>9.4231635125469794E-5</v>
      </c>
      <c r="BR321" s="1">
        <f t="shared" ca="1" si="117"/>
        <v>1.8655826993619265E-4</v>
      </c>
      <c r="BS321" s="1">
        <f ca="1">(AP321-AQ320)*Surge_Predicted_Impact!$C$124</f>
        <v>0.26250000000000001</v>
      </c>
      <c r="BT321" s="1">
        <f ca="1">BT320*(1-1/Surge_Predicted_Impact!$C$125)+BS321</f>
        <v>3.6750260766375558</v>
      </c>
      <c r="BU321" s="1">
        <f t="shared" ca="1" si="118"/>
        <v>29.925026076637558</v>
      </c>
      <c r="BW321" s="1">
        <f>Surge_Predicted_Impact!$C$112</f>
        <v>0</v>
      </c>
      <c r="BX321" s="1">
        <f>Surge_Predicted_Impact!$C$113</f>
        <v>0</v>
      </c>
      <c r="BY321" s="152">
        <f>Surge_Predicted_Impact!$C$114</f>
        <v>0</v>
      </c>
      <c r="BZ321" s="152">
        <f>Surge_Predicted_Impact!$C$115</f>
        <v>0</v>
      </c>
      <c r="CA321" s="152">
        <f t="shared" si="119"/>
        <v>0</v>
      </c>
      <c r="CB321" s="1">
        <f>Surge_Predicted_Impact!$C$117</f>
        <v>0</v>
      </c>
      <c r="CC321" s="1">
        <f>Surge_Predicted_Impact!$C$118</f>
        <v>0</v>
      </c>
      <c r="CD321" s="1">
        <f>Surge_Predicted_Impact!$C$119</f>
        <v>0</v>
      </c>
      <c r="CE321" s="1">
        <f t="shared" si="120"/>
        <v>0</v>
      </c>
      <c r="CF321" s="152">
        <f>Surge_Predicted_Impact!$C$120</f>
        <v>0</v>
      </c>
      <c r="CH321" s="1">
        <f ca="1">D321*Surge_Predicted_Impact!$C$135</f>
        <v>2.051347957735819E-2</v>
      </c>
      <c r="CI321" s="18">
        <f ca="1">(C321-C320)*Surge_Predicted_Impact!$C$135</f>
        <v>1.8679755157791078E-4</v>
      </c>
      <c r="CJ321" s="18">
        <f ca="1">CJ320*(1- 1/Surge_Predicted_Impact!$C$137)+CI321</f>
        <v>4.7183023820312857E-3</v>
      </c>
      <c r="CK321" s="18">
        <f t="shared" ca="1" si="102"/>
        <v>4.5315048304533749E-3</v>
      </c>
      <c r="CL321" s="1">
        <f ca="1">CJ321*(1-Surge_Predicted_Impact!$C$136)</f>
        <v>4.0105570247265928E-3</v>
      </c>
      <c r="CM321" s="1">
        <f ca="1">CJ321*(1+Surge_Predicted_Impact!$C$136)</f>
        <v>5.4260477393359785E-3</v>
      </c>
      <c r="CN321" s="1">
        <f ca="1">CI321/Surge_Predicted_Impact!$C$138</f>
        <v>3.7359510315582156E-5</v>
      </c>
      <c r="CO321" s="1">
        <f ca="1">CK321/Surge_Predicted_Impact!$C$140</f>
        <v>1.81260193218135E-4</v>
      </c>
      <c r="CP321" s="1">
        <f t="shared" ca="1" si="103"/>
        <v>2.1861970353371715E-4</v>
      </c>
      <c r="CQ321" s="1">
        <f ca="1">CI321/(Surge_Predicted_Impact!$C$138 + Surge_Predicted_Impact!$C$139)</f>
        <v>3.1132925262985132E-5</v>
      </c>
      <c r="CR321" s="1">
        <f ca="1">CK321/(Surge_Predicted_Impact!$C$140 + Surge_Predicted_Impact!$C$141)</f>
        <v>1.7428864732512981E-4</v>
      </c>
      <c r="CS321" s="152">
        <f>Surge_Predicted_Impact!$C$151</f>
        <v>12000</v>
      </c>
      <c r="CT321" s="152"/>
      <c r="CU321" s="1">
        <f ca="1">Surge_Predicted_Impact!$C$146*(Calculation!E321-Calculation!H321)</f>
        <v>1.1573506209124402E-8</v>
      </c>
      <c r="CV321" s="1">
        <f ca="1">H320*1/Surge_Predicted_Impact!$C$60</f>
        <v>2.8299960320705845E-6</v>
      </c>
      <c r="CW321" s="1">
        <f ca="1">CV321*Surge_Predicted_Impact!$C$144+CU321</f>
        <v>1.5307330781265361E-7</v>
      </c>
      <c r="CX321" s="1">
        <f ca="1">CX320*(1-1/Surge_Predicted_Impact!$C$147)+CW320</f>
        <v>2.5141392165981139E-3</v>
      </c>
      <c r="CY321" s="1">
        <f ca="1">$CX321*(1-Surge_Predicted_Impact!$C$145)</f>
        <v>1.8856044124485854E-3</v>
      </c>
      <c r="CZ321" s="1">
        <f ca="1">$CX321*(1+Surge_Predicted_Impact!$C$145)</f>
        <v>3.1426740207476421E-3</v>
      </c>
      <c r="DA321" s="1">
        <f ca="1">CX321/Surge_Predicted_Impact!$C$148</f>
        <v>8.3804640553270459E-4</v>
      </c>
      <c r="DB321" s="152">
        <f>Surge_Predicted_Impact!$C$152</f>
        <v>0</v>
      </c>
    </row>
    <row r="322" spans="2:106" x14ac:dyDescent="0.25">
      <c r="B322" s="30">
        <f t="shared" si="104"/>
        <v>44211</v>
      </c>
      <c r="C322" s="18">
        <f ca="1">INDIRECT(_xlfn.CONCAT(EpidemiologicalModel_Selection!$C$2,"!",EpidemiologicalModel_Selection!$C$5,ROW()-1))</f>
        <v>73743.82538707518</v>
      </c>
      <c r="D322" s="18">
        <f ca="1">INDIRECT(_xlfn.CONCAT(EpidemiologicalModel_Selection!$C$2,"!",EpidemiologicalModel_Selection!$C$3,ROW()-1))</f>
        <v>1.922327990794585E-3</v>
      </c>
      <c r="E322" s="37">
        <f ca="1">INDIRECT(_xlfn.CONCAT(EpidemiologicalModel_Selection!$C$2,"!",EpidemiologicalModel_Selection!$C$4,ROW()-1))</f>
        <v>1.7504887182440143E-5</v>
      </c>
      <c r="F322" s="37">
        <f ca="1">E322*Surge_Predicted_Impact!$D$53</f>
        <v>1.4844144330709241E-6</v>
      </c>
      <c r="G322" s="6">
        <f t="shared" ca="1" si="121"/>
        <v>1.7396431034302988E-5</v>
      </c>
      <c r="H322" s="24">
        <f ca="1">H321*(1-1/Surge_Predicted_Impact!$C$60)+F322</f>
        <v>1.7396431034302988E-5</v>
      </c>
      <c r="I322" s="24">
        <f ca="1">(1-Surge_Predicted_Impact!$C$68)*Calculation!O321</f>
        <v>1.4603818436820946E-6</v>
      </c>
      <c r="J322" s="24">
        <f ca="1">I322+(J321*(1-1/Surge_Predicted_Impact!$C$63))</f>
        <v>1.7154526154928212E-5</v>
      </c>
      <c r="K322" s="24">
        <f ca="1">(1/Surge_Predicted_Impact!$C$62)*Calculation!L321</f>
        <v>6.8853772073112928E-7</v>
      </c>
      <c r="L322" s="24">
        <f ca="1">M322+L321*(1-1/Surge_Predicted_Impact!$C$62)</f>
        <v>7.7419618449938473E-6</v>
      </c>
      <c r="M322" s="1">
        <f ca="1">E322*Surge_Predicted_Impact!$D$55</f>
        <v>1.6804691695142553E-7</v>
      </c>
      <c r="N322" s="6">
        <f ca="1">N321*(1-1/Surge_Predicted_Impact!$C$64)+K322</f>
        <v>1.0412568344320182E-5</v>
      </c>
      <c r="O322" s="24">
        <f ca="1">N321*1/Surge_Predicted_Impact!$C$64</f>
        <v>1.3891472319412934E-6</v>
      </c>
      <c r="P322" s="1">
        <f ca="1">E322*Surge_Predicted_Impact!$D$54</f>
        <v>1.1483205991680733E-6</v>
      </c>
      <c r="Q322" s="1">
        <f ca="1">Q321*(1-1/Surge_Predicted_Impact!$C$61)+P322</f>
        <v>1.2610471619040498E-4</v>
      </c>
      <c r="R322" s="6">
        <f t="shared" ca="1" si="122"/>
        <v>1.5100120419032703E-4</v>
      </c>
      <c r="S322" s="1">
        <f ca="1">E322*Surge_Predicted_Impact!$D$56</f>
        <v>8.4023458475712773E-10</v>
      </c>
      <c r="T322" s="6">
        <f ca="1">T321*(1-1/Surge_Predicted_Impact!$C$65)+S322</f>
        <v>2.1223300829549172E-8</v>
      </c>
      <c r="U322" s="1">
        <f ca="1">E322*Surge_Predicted_Impact!$D$57</f>
        <v>1.3443753356114044E-9</v>
      </c>
      <c r="V322" s="6">
        <f ca="1">U321*(1-1/Surge_Predicted_Impact!$C$66)+U322</f>
        <v>1.3443753356114044E-9</v>
      </c>
      <c r="W322" s="5">
        <f>Surge_Predicted_Impact!$C$72</f>
        <v>0</v>
      </c>
      <c r="X322" s="160">
        <f>Surge_Predicted_Impact!$C$73</f>
        <v>0</v>
      </c>
      <c r="Y322" s="5">
        <f>Surge_Predicted_Impact!$C$74</f>
        <v>0</v>
      </c>
      <c r="Z322" s="5">
        <f>Surge_Predicted_Impact!$C$75</f>
        <v>0</v>
      </c>
      <c r="AA322" s="5">
        <f>Surge_Predicted_Impact!$C$76</f>
        <v>0</v>
      </c>
      <c r="AC322" s="18">
        <f ca="1">_xlfn.CEILING.MATH(G322/Surge_Predicted_Impact!$C$92)*(24/Surge_Predicted_Impact!$C$89)*(7/Surge_Predicted_Impact!$C$90)</f>
        <v>5.25</v>
      </c>
      <c r="AD322" s="18">
        <f ca="1">_xlfn.CEILING.MATH(R322/Surge_Predicted_Impact!$C$93)*(24/Surge_Predicted_Impact!$C$89)*(7/Surge_Predicted_Impact!$C$90)</f>
        <v>5.25</v>
      </c>
      <c r="AE322" s="1">
        <f t="shared" ca="1" si="107"/>
        <v>10.5</v>
      </c>
      <c r="AF322" s="1">
        <f ca="1">_xlfn.CEILING.MATH(N322/Surge_Predicted_Impact!$C$94)*24/Surge_Predicted_Impact!$C$89*7/Surge_Predicted_Impact!$C$90</f>
        <v>5.25</v>
      </c>
      <c r="AG322" s="1">
        <f ca="1">_xlfn.CEILING.MATH(T322/Surge_Predicted_Impact!$C$95)*24/Surge_Predicted_Impact!$C$89*7/Surge_Predicted_Impact!$C$90</f>
        <v>5.25</v>
      </c>
      <c r="AH322" s="1">
        <f ca="1">_xlfn.CEILING.MATH(V322/Surge_Predicted_Impact!$C$96)*24/Surge_Predicted_Impact!$C$89*7/Surge_Predicted_Impact!$C$90</f>
        <v>5.25</v>
      </c>
      <c r="AI322" s="18">
        <f t="shared" ca="1" si="108"/>
        <v>26.25</v>
      </c>
      <c r="AJ322" s="41"/>
      <c r="AK322" s="23">
        <f ca="1">_xlfn.CEILING.MATH(G322/Surge_Predicted_Impact!$C$103)*24/Surge_Predicted_Impact!$C$100*7/Surge_Predicted_Impact!$C$101</f>
        <v>5.25</v>
      </c>
      <c r="AL322" s="23">
        <f ca="1">_xlfn.CEILING.MATH(R322/Surge_Predicted_Impact!$C$104)*24/Surge_Predicted_Impact!$C$100*7/Surge_Predicted_Impact!$C$101</f>
        <v>5.25</v>
      </c>
      <c r="AM322" s="23">
        <f ca="1">_xlfn.CEILING.MATH(N322/Surge_Predicted_Impact!$C$105)*24/Surge_Predicted_Impact!$C$100*7/Surge_Predicted_Impact!$C$101</f>
        <v>5.25</v>
      </c>
      <c r="AN322" s="23">
        <f ca="1">_xlfn.CEILING.MATH(T322/Surge_Predicted_Impact!$C$106)*24/Surge_Predicted_Impact!$C$100*7/Surge_Predicted_Impact!$C$101</f>
        <v>5.25</v>
      </c>
      <c r="AO322" s="23">
        <f ca="1">_xlfn.CEILING.MATH(V322/Surge_Predicted_Impact!$C$107)*24/Surge_Predicted_Impact!$C$100*7/Surge_Predicted_Impact!$C$101</f>
        <v>5.25</v>
      </c>
      <c r="AP322" s="1">
        <f t="shared" ca="1" si="109"/>
        <v>26.25</v>
      </c>
      <c r="AQ322" s="3"/>
      <c r="AR322" s="38">
        <f ca="1">G322/Surge_Predicted_Impact!$C$81</f>
        <v>5.7988103447676623E-6</v>
      </c>
      <c r="AS322" s="38">
        <f ca="1">$R322/Surge_Predicted_Impact!$C$82</f>
        <v>7.5500602095163514E-5</v>
      </c>
      <c r="AT322" s="38">
        <f t="shared" ca="1" si="110"/>
        <v>8.1299412439931175E-5</v>
      </c>
      <c r="AU322" s="38">
        <f ca="1">N322/Surge_Predicted_Impact!$C$83</f>
        <v>5.2062841721600911E-6</v>
      </c>
      <c r="AV322" s="38">
        <f ca="1">T322/Surge_Predicted_Impact!$C$84</f>
        <v>1.0611650414774586E-8</v>
      </c>
      <c r="AW322" s="38">
        <f ca="1">V322/Surge_Predicted_Impact!$C$85</f>
        <v>3.360938339028511E-10</v>
      </c>
      <c r="AX322" s="38">
        <f t="shared" ca="1" si="111"/>
        <v>8.6516644356339942E-5</v>
      </c>
      <c r="AZ322" s="1">
        <f ca="1">(AE322-BA321)*Surge_Predicted_Impact!$C$124</f>
        <v>9.2105201559264036E-2</v>
      </c>
      <c r="BA322" s="1">
        <f ca="1">BA321*(1-1/Surge_Predicted_Impact!$C$125)+AZ322</f>
        <v>1.2894793424847466</v>
      </c>
      <c r="BB322" s="37">
        <f t="shared" ca="1" si="112"/>
        <v>11.789479342484746</v>
      </c>
      <c r="BC322" s="1">
        <f ca="1">(AF322-BD321)*Surge_Predicted_Impact!$C$124</f>
        <v>4.6052621703628074E-2</v>
      </c>
      <c r="BD322" s="1">
        <f ca="1">BD321*(1-1/Surge_Predicted_Impact!$C$125)+BC322</f>
        <v>0.64473774922387828</v>
      </c>
      <c r="BE322" s="37">
        <f t="shared" ca="1" si="113"/>
        <v>5.8947377492238786</v>
      </c>
      <c r="BF322" s="1">
        <f ca="1">(AI322-BG321)*Surge_Predicted_Impact!$C$124</f>
        <v>0.23026308642012958</v>
      </c>
      <c r="BG322" s="1">
        <f ca="1">BG321*(1-1/Surge_Predicted_Impact!$C$125)+BF322</f>
        <v>3.2236907759795264</v>
      </c>
      <c r="BH322" s="37">
        <f t="shared" ca="1" si="114"/>
        <v>29.473690775979527</v>
      </c>
      <c r="BJ322" s="1">
        <f ca="1">(AT322-BK321)*Surge_Predicted_Impact!$C$124</f>
        <v>3.7406084971416679E-7</v>
      </c>
      <c r="BK322" s="1">
        <f ca="1">BK321*(1-1/Surge_Predicted_Impact!$C$125)+BJ322</f>
        <v>4.1132150641906208E-5</v>
      </c>
      <c r="BL322" s="37">
        <f t="shared" ca="1" si="115"/>
        <v>1.2243156308183739E-4</v>
      </c>
      <c r="BM322" s="1">
        <f ca="1">(AU322-BN321)*Surge_Predicted_Impact!$C$124</f>
        <v>2.3203865963541301E-8</v>
      </c>
      <c r="BN322" s="1">
        <f ca="1">BN321*(1-1/Surge_Predicted_Impact!$C$125)+BM322</f>
        <v>2.7029659006405053E-6</v>
      </c>
      <c r="BO322" s="37">
        <f t="shared" ca="1" si="116"/>
        <v>7.9092500728005969E-6</v>
      </c>
      <c r="BP322" s="1">
        <f ca="1">(AX322-AY321)*Surge_Predicted_Impact!$C$124</f>
        <v>8.6516644356339944E-7</v>
      </c>
      <c r="BQ322" s="1">
        <f ca="1">BQ321*(1-1/Surge_Predicted_Impact!$C$125)+BP322</f>
        <v>8.8365970488642491E-5</v>
      </c>
      <c r="BR322" s="1">
        <f t="shared" ca="1" si="117"/>
        <v>1.7488261484498245E-4</v>
      </c>
      <c r="BS322" s="1">
        <f ca="1">(AP322-AQ321)*Surge_Predicted_Impact!$C$124</f>
        <v>0.26250000000000001</v>
      </c>
      <c r="BT322" s="1">
        <f ca="1">BT321*(1-1/Surge_Predicted_Impact!$C$125)+BS322</f>
        <v>3.675024214020588</v>
      </c>
      <c r="BU322" s="1">
        <f t="shared" ca="1" si="118"/>
        <v>29.925024214020588</v>
      </c>
      <c r="BW322" s="1">
        <f>Surge_Predicted_Impact!$C$112</f>
        <v>0</v>
      </c>
      <c r="BX322" s="1">
        <f>Surge_Predicted_Impact!$C$113</f>
        <v>0</v>
      </c>
      <c r="BY322" s="152">
        <f>Surge_Predicted_Impact!$C$114</f>
        <v>0</v>
      </c>
      <c r="BZ322" s="152">
        <f>Surge_Predicted_Impact!$C$115</f>
        <v>0</v>
      </c>
      <c r="CA322" s="152">
        <f t="shared" si="119"/>
        <v>0</v>
      </c>
      <c r="CB322" s="1">
        <f>Surge_Predicted_Impact!$C$117</f>
        <v>0</v>
      </c>
      <c r="CC322" s="1">
        <f>Surge_Predicted_Impact!$C$118</f>
        <v>0</v>
      </c>
      <c r="CD322" s="1">
        <f>Surge_Predicted_Impact!$C$119</f>
        <v>0</v>
      </c>
      <c r="CE322" s="1">
        <f t="shared" si="120"/>
        <v>0</v>
      </c>
      <c r="CF322" s="152">
        <f>Surge_Predicted_Impact!$C$120</f>
        <v>0</v>
      </c>
      <c r="CH322" s="1">
        <f ca="1">D322*Surge_Predicted_Impact!$C$135</f>
        <v>1.922327990794585E-2</v>
      </c>
      <c r="CI322" s="18">
        <f ca="1">(C322-C321)*Surge_Predicted_Impact!$C$135</f>
        <v>1.7504891729913652E-4</v>
      </c>
      <c r="CJ322" s="18">
        <f ca="1">CJ321*(1- 1/Surge_Predicted_Impact!$C$137)+CI322</f>
        <v>4.4215210611272936E-3</v>
      </c>
      <c r="CK322" s="18">
        <f t="shared" ca="1" si="102"/>
        <v>4.2464721438281571E-3</v>
      </c>
      <c r="CL322" s="1">
        <f ca="1">CJ322*(1-Surge_Predicted_Impact!$C$136)</f>
        <v>3.7582929019581994E-3</v>
      </c>
      <c r="CM322" s="1">
        <f ca="1">CJ322*(1+Surge_Predicted_Impact!$C$136)</f>
        <v>5.0847492202963874E-3</v>
      </c>
      <c r="CN322" s="1">
        <f ca="1">CI322/Surge_Predicted_Impact!$C$138</f>
        <v>3.5009783459827304E-5</v>
      </c>
      <c r="CO322" s="1">
        <f ca="1">CK322/Surge_Predicted_Impact!$C$140</f>
        <v>1.6985888575312628E-4</v>
      </c>
      <c r="CP322" s="1">
        <f t="shared" ca="1" si="103"/>
        <v>2.0486866921295358E-4</v>
      </c>
      <c r="CQ322" s="1">
        <f ca="1">CI322/(Surge_Predicted_Impact!$C$138 + Surge_Predicted_Impact!$C$139)</f>
        <v>2.9174819549856085E-5</v>
      </c>
      <c r="CR322" s="1">
        <f ca="1">CK322/(Surge_Predicted_Impact!$C$140 + Surge_Predicted_Impact!$C$141)</f>
        <v>1.6332585168569834E-4</v>
      </c>
      <c r="CS322" s="152">
        <f>Surge_Predicted_Impact!$C$151</f>
        <v>12000</v>
      </c>
      <c r="CT322" s="152"/>
      <c r="CU322" s="1">
        <f ca="1">Surge_Predicted_Impact!$C$146*(Calculation!E322-Calculation!H322)</f>
        <v>1.0845614813715546E-8</v>
      </c>
      <c r="CV322" s="1">
        <f ca="1">H321*1/Surge_Predicted_Impact!$C$60</f>
        <v>2.6520027668720101E-6</v>
      </c>
      <c r="CW322" s="1">
        <f ca="1">CV322*Surge_Predicted_Impact!$C$144+CU322</f>
        <v>1.4344575315731604E-7</v>
      </c>
      <c r="CX322" s="1">
        <f ca="1">CX321*(1-1/Surge_Predicted_Impact!$C$147)+CW321</f>
        <v>2.3885853290760207E-3</v>
      </c>
      <c r="CY322" s="1">
        <f ca="1">$CX322*(1-Surge_Predicted_Impact!$C$145)</f>
        <v>1.7914389968070156E-3</v>
      </c>
      <c r="CZ322" s="1">
        <f ca="1">$CX322*(1+Surge_Predicted_Impact!$C$145)</f>
        <v>2.9857316613450258E-3</v>
      </c>
      <c r="DA322" s="1">
        <f ca="1">CX322/Surge_Predicted_Impact!$C$148</f>
        <v>7.9619510969200686E-4</v>
      </c>
      <c r="DB322" s="152">
        <f>Surge_Predicted_Impact!$C$152</f>
        <v>0</v>
      </c>
    </row>
    <row r="323" spans="2:106" x14ac:dyDescent="0.25">
      <c r="B323" s="30">
        <f t="shared" si="104"/>
        <v>44212</v>
      </c>
      <c r="C323" s="18">
        <f ca="1">INDIRECT(_xlfn.CONCAT(EpidemiologicalModel_Selection!$C$2,"!",EpidemiologicalModel_Selection!$C$5,ROW()-1))</f>
        <v>73743.825403479088</v>
      </c>
      <c r="D323" s="18">
        <f ca="1">INDIRECT(_xlfn.CONCAT(EpidemiologicalModel_Selection!$C$2,"!",EpidemiologicalModel_Selection!$C$3,ROW()-1))</f>
        <v>1.8014227620624774E-3</v>
      </c>
      <c r="E323" s="37">
        <f ca="1">INDIRECT(_xlfn.CONCAT(EpidemiologicalModel_Selection!$C$2,"!",EpidemiologicalModel_Selection!$C$4,ROW()-1))</f>
        <v>1.6403913286922033E-5</v>
      </c>
      <c r="F323" s="37">
        <f ca="1">E323*Surge_Predicted_Impact!$D$53</f>
        <v>1.3910518467309883E-6</v>
      </c>
      <c r="G323" s="6">
        <f t="shared" ca="1" si="121"/>
        <v>1.6302278447562121E-5</v>
      </c>
      <c r="H323" s="24">
        <f ca="1">H322*(1-1/Surge_Predicted_Impact!$C$60)+F323</f>
        <v>1.6302278447562121E-5</v>
      </c>
      <c r="I323" s="24">
        <f ca="1">(1-Surge_Predicted_Impact!$C$68)*Calculation!O322</f>
        <v>1.3683100234621739E-6</v>
      </c>
      <c r="J323" s="24">
        <f ca="1">I323+(J322*(1-1/Surge_Predicted_Impact!$C$63))</f>
        <v>1.6072189584829214E-5</v>
      </c>
      <c r="K323" s="24">
        <f ca="1">(1/Surge_Predicted_Impact!$C$62)*Calculation!L322</f>
        <v>6.4516348708282054E-7</v>
      </c>
      <c r="L323" s="24">
        <f ca="1">M323+L322*(1-1/Surge_Predicted_Impact!$C$62)</f>
        <v>7.2542759254654784E-6</v>
      </c>
      <c r="M323" s="1">
        <f ca="1">E323*Surge_Predicted_Impact!$D$55</f>
        <v>1.5747756755445167E-7</v>
      </c>
      <c r="N323" s="6">
        <f ca="1">N322*(1-1/Surge_Predicted_Impact!$C$64)+K323</f>
        <v>9.7561607883629802E-6</v>
      </c>
      <c r="O323" s="24">
        <f ca="1">N322*1/Surge_Predicted_Impact!$C$64</f>
        <v>1.3015710430400228E-6</v>
      </c>
      <c r="P323" s="1">
        <f ca="1">E323*Surge_Predicted_Impact!$D$54</f>
        <v>1.0760967116220851E-6</v>
      </c>
      <c r="Q323" s="1">
        <f ca="1">Q322*(1-1/Surge_Predicted_Impact!$C$61)+P323</f>
        <v>1.1817333317414099E-4</v>
      </c>
      <c r="R323" s="6">
        <f t="shared" ca="1" si="122"/>
        <v>1.4149979868443568E-4</v>
      </c>
      <c r="S323" s="1">
        <f ca="1">E323*Surge_Predicted_Impact!$D$56</f>
        <v>7.8738783777225837E-10</v>
      </c>
      <c r="T323" s="6">
        <f ca="1">T322*(1-1/Surge_Predicted_Impact!$C$65)+S323</f>
        <v>1.9888358584366516E-8</v>
      </c>
      <c r="U323" s="1">
        <f ca="1">E323*Surge_Predicted_Impact!$D$57</f>
        <v>1.2598205404356134E-9</v>
      </c>
      <c r="V323" s="6">
        <f ca="1">U322*(1-1/Surge_Predicted_Impact!$C$66)+U323</f>
        <v>1.2598205404356134E-9</v>
      </c>
      <c r="W323" s="5">
        <f>Surge_Predicted_Impact!$C$72</f>
        <v>0</v>
      </c>
      <c r="X323" s="160">
        <f>Surge_Predicted_Impact!$C$73</f>
        <v>0</v>
      </c>
      <c r="Y323" s="5">
        <f>Surge_Predicted_Impact!$C$74</f>
        <v>0</v>
      </c>
      <c r="Z323" s="5">
        <f>Surge_Predicted_Impact!$C$75</f>
        <v>0</v>
      </c>
      <c r="AA323" s="5">
        <f>Surge_Predicted_Impact!$C$76</f>
        <v>0</v>
      </c>
      <c r="AC323" s="18">
        <f ca="1">_xlfn.CEILING.MATH(G323/Surge_Predicted_Impact!$C$92)*(24/Surge_Predicted_Impact!$C$89)*(7/Surge_Predicted_Impact!$C$90)</f>
        <v>5.25</v>
      </c>
      <c r="AD323" s="18">
        <f ca="1">_xlfn.CEILING.MATH(R323/Surge_Predicted_Impact!$C$93)*(24/Surge_Predicted_Impact!$C$89)*(7/Surge_Predicted_Impact!$C$90)</f>
        <v>5.25</v>
      </c>
      <c r="AE323" s="1">
        <f t="shared" ca="1" si="107"/>
        <v>10.5</v>
      </c>
      <c r="AF323" s="1">
        <f ca="1">_xlfn.CEILING.MATH(N323/Surge_Predicted_Impact!$C$94)*24/Surge_Predicted_Impact!$C$89*7/Surge_Predicted_Impact!$C$90</f>
        <v>5.25</v>
      </c>
      <c r="AG323" s="1">
        <f ca="1">_xlfn.CEILING.MATH(T323/Surge_Predicted_Impact!$C$95)*24/Surge_Predicted_Impact!$C$89*7/Surge_Predicted_Impact!$C$90</f>
        <v>5.25</v>
      </c>
      <c r="AH323" s="1">
        <f ca="1">_xlfn.CEILING.MATH(V323/Surge_Predicted_Impact!$C$96)*24/Surge_Predicted_Impact!$C$89*7/Surge_Predicted_Impact!$C$90</f>
        <v>5.25</v>
      </c>
      <c r="AI323" s="18">
        <f t="shared" ca="1" si="108"/>
        <v>26.25</v>
      </c>
      <c r="AJ323" s="41"/>
      <c r="AK323" s="23">
        <f ca="1">_xlfn.CEILING.MATH(G323/Surge_Predicted_Impact!$C$103)*24/Surge_Predicted_Impact!$C$100*7/Surge_Predicted_Impact!$C$101</f>
        <v>5.25</v>
      </c>
      <c r="AL323" s="23">
        <f ca="1">_xlfn.CEILING.MATH(R323/Surge_Predicted_Impact!$C$104)*24/Surge_Predicted_Impact!$C$100*7/Surge_Predicted_Impact!$C$101</f>
        <v>5.25</v>
      </c>
      <c r="AM323" s="23">
        <f ca="1">_xlfn.CEILING.MATH(N323/Surge_Predicted_Impact!$C$105)*24/Surge_Predicted_Impact!$C$100*7/Surge_Predicted_Impact!$C$101</f>
        <v>5.25</v>
      </c>
      <c r="AN323" s="23">
        <f ca="1">_xlfn.CEILING.MATH(T323/Surge_Predicted_Impact!$C$106)*24/Surge_Predicted_Impact!$C$100*7/Surge_Predicted_Impact!$C$101</f>
        <v>5.25</v>
      </c>
      <c r="AO323" s="23">
        <f ca="1">_xlfn.CEILING.MATH(V323/Surge_Predicted_Impact!$C$107)*24/Surge_Predicted_Impact!$C$100*7/Surge_Predicted_Impact!$C$101</f>
        <v>5.25</v>
      </c>
      <c r="AP323" s="1">
        <f t="shared" ca="1" si="109"/>
        <v>26.25</v>
      </c>
      <c r="AQ323" s="3"/>
      <c r="AR323" s="38">
        <f ca="1">G323/Surge_Predicted_Impact!$C$81</f>
        <v>5.4340928158540405E-6</v>
      </c>
      <c r="AS323" s="38">
        <f ca="1">$R323/Surge_Predicted_Impact!$C$82</f>
        <v>7.074989934221784E-5</v>
      </c>
      <c r="AT323" s="38">
        <f t="shared" ca="1" si="110"/>
        <v>7.6183992158071885E-5</v>
      </c>
      <c r="AU323" s="38">
        <f ca="1">N323/Surge_Predicted_Impact!$C$83</f>
        <v>4.8780803941814901E-6</v>
      </c>
      <c r="AV323" s="38">
        <f ca="1">T323/Surge_Predicted_Impact!$C$84</f>
        <v>9.9441792921832578E-9</v>
      </c>
      <c r="AW323" s="38">
        <f ca="1">V323/Surge_Predicted_Impact!$C$85</f>
        <v>3.1495513510890335E-10</v>
      </c>
      <c r="AX323" s="38">
        <f t="shared" ca="1" si="111"/>
        <v>8.1072331686680657E-5</v>
      </c>
      <c r="AZ323" s="1">
        <f ca="1">(AE323-BA322)*Surge_Predicted_Impact!$C$124</f>
        <v>9.2105206575152532E-2</v>
      </c>
      <c r="BA323" s="1">
        <f ca="1">BA322*(1-1/Surge_Predicted_Impact!$C$125)+AZ323</f>
        <v>1.2894788817395599</v>
      </c>
      <c r="BB323" s="37">
        <f t="shared" ca="1" si="112"/>
        <v>11.78947888173956</v>
      </c>
      <c r="BC323" s="1">
        <f ca="1">(AF323-BD322)*Surge_Predicted_Impact!$C$124</f>
        <v>4.6052622507761216E-2</v>
      </c>
      <c r="BD323" s="1">
        <f ca="1">BD322*(1-1/Surge_Predicted_Impact!$C$125)+BC323</f>
        <v>0.64473767535850535</v>
      </c>
      <c r="BE323" s="37">
        <f t="shared" ca="1" si="113"/>
        <v>5.8947376753585052</v>
      </c>
      <c r="BF323" s="1">
        <f ca="1">(AI323-BG322)*Surge_Predicted_Impact!$C$124</f>
        <v>0.23026309224020472</v>
      </c>
      <c r="BG323" s="1">
        <f ca="1">BG322*(1-1/Surge_Predicted_Impact!$C$125)+BF323</f>
        <v>3.2236902413640509</v>
      </c>
      <c r="BH323" s="37">
        <f t="shared" ca="1" si="114"/>
        <v>29.47369024136405</v>
      </c>
      <c r="BJ323" s="1">
        <f ca="1">(AT323-BK322)*Surge_Predicted_Impact!$C$124</f>
        <v>3.5051841516165678E-7</v>
      </c>
      <c r="BK323" s="1">
        <f ca="1">BK322*(1-1/Surge_Predicted_Impact!$C$125)+BJ323</f>
        <v>3.8544658296931712E-5</v>
      </c>
      <c r="BL323" s="37">
        <f t="shared" ca="1" si="115"/>
        <v>1.147286504550036E-4</v>
      </c>
      <c r="BM323" s="1">
        <f ca="1">(AU323-BN322)*Surge_Predicted_Impact!$C$124</f>
        <v>2.1751144935409847E-8</v>
      </c>
      <c r="BN323" s="1">
        <f ca="1">BN322*(1-1/Surge_Predicted_Impact!$C$125)+BM323</f>
        <v>2.5316480526730222E-6</v>
      </c>
      <c r="BO323" s="37">
        <f t="shared" ca="1" si="116"/>
        <v>7.4097284468545127E-6</v>
      </c>
      <c r="BP323" s="1">
        <f ca="1">(AX323-AY322)*Surge_Predicted_Impact!$C$124</f>
        <v>8.1072331686680662E-7</v>
      </c>
      <c r="BQ323" s="1">
        <f ca="1">BQ322*(1-1/Surge_Predicted_Impact!$C$125)+BP323</f>
        <v>8.2864838770606273E-5</v>
      </c>
      <c r="BR323" s="1">
        <f t="shared" ca="1" si="117"/>
        <v>1.6393717045728692E-4</v>
      </c>
      <c r="BS323" s="1">
        <f ca="1">(AP323-AQ322)*Surge_Predicted_Impact!$C$124</f>
        <v>0.26250000000000001</v>
      </c>
      <c r="BT323" s="1">
        <f ca="1">BT322*(1-1/Surge_Predicted_Impact!$C$125)+BS323</f>
        <v>3.6750224844476893</v>
      </c>
      <c r="BU323" s="1">
        <f t="shared" ca="1" si="118"/>
        <v>29.925022484447688</v>
      </c>
      <c r="BW323" s="1">
        <f>Surge_Predicted_Impact!$C$112</f>
        <v>0</v>
      </c>
      <c r="BX323" s="1">
        <f>Surge_Predicted_Impact!$C$113</f>
        <v>0</v>
      </c>
      <c r="BY323" s="152">
        <f>Surge_Predicted_Impact!$C$114</f>
        <v>0</v>
      </c>
      <c r="BZ323" s="152">
        <f>Surge_Predicted_Impact!$C$115</f>
        <v>0</v>
      </c>
      <c r="CA323" s="152">
        <f t="shared" si="119"/>
        <v>0</v>
      </c>
      <c r="CB323" s="1">
        <f>Surge_Predicted_Impact!$C$117</f>
        <v>0</v>
      </c>
      <c r="CC323" s="1">
        <f>Surge_Predicted_Impact!$C$118</f>
        <v>0</v>
      </c>
      <c r="CD323" s="1">
        <f>Surge_Predicted_Impact!$C$119</f>
        <v>0</v>
      </c>
      <c r="CE323" s="1">
        <f t="shared" si="120"/>
        <v>0</v>
      </c>
      <c r="CF323" s="152">
        <f>Surge_Predicted_Impact!$C$120</f>
        <v>0</v>
      </c>
      <c r="CH323" s="1">
        <f ca="1">D323*Surge_Predicted_Impact!$C$135</f>
        <v>1.8014227620624775E-2</v>
      </c>
      <c r="CI323" s="18">
        <f ca="1">(C323-C322)*Surge_Predicted_Impact!$C$135</f>
        <v>1.6403908375650644E-4</v>
      </c>
      <c r="CJ323" s="18">
        <f ca="1">CJ322*(1- 1/Surge_Predicted_Impact!$C$137)+CI323</f>
        <v>4.1434080387710709E-3</v>
      </c>
      <c r="CK323" s="18">
        <f t="shared" ca="1" si="102"/>
        <v>3.9793689550145644E-3</v>
      </c>
      <c r="CL323" s="1">
        <f ca="1">CJ323*(1-Surge_Predicted_Impact!$C$136)</f>
        <v>3.52189683295541E-3</v>
      </c>
      <c r="CM323" s="1">
        <f ca="1">CJ323*(1+Surge_Predicted_Impact!$C$136)</f>
        <v>4.7649192445867313E-3</v>
      </c>
      <c r="CN323" s="1">
        <f ca="1">CI323/Surge_Predicted_Impact!$C$138</f>
        <v>3.2807816751301289E-5</v>
      </c>
      <c r="CO323" s="1">
        <f ca="1">CK323/Surge_Predicted_Impact!$C$140</f>
        <v>1.5917475820058258E-4</v>
      </c>
      <c r="CP323" s="1">
        <f t="shared" ca="1" si="103"/>
        <v>1.9198257495188387E-4</v>
      </c>
      <c r="CQ323" s="1">
        <f ca="1">CI323/(Surge_Predicted_Impact!$C$138 + Surge_Predicted_Impact!$C$139)</f>
        <v>2.7339847292751074E-5</v>
      </c>
      <c r="CR323" s="1">
        <f ca="1">CK323/(Surge_Predicted_Impact!$C$140 + Surge_Predicted_Impact!$C$141)</f>
        <v>1.5305265211594478E-4</v>
      </c>
      <c r="CS323" s="152">
        <f>Surge_Predicted_Impact!$C$151</f>
        <v>12000</v>
      </c>
      <c r="CT323" s="152"/>
      <c r="CU323" s="1">
        <f ca="1">Surge_Predicted_Impact!$C$146*(Calculation!E323-Calculation!H323)</f>
        <v>1.016348393599118E-8</v>
      </c>
      <c r="CV323" s="1">
        <f ca="1">H322*1/Surge_Predicted_Impact!$C$60</f>
        <v>2.4852044334718552E-6</v>
      </c>
      <c r="CW323" s="1">
        <f ca="1">CV323*Surge_Predicted_Impact!$C$144+CU323</f>
        <v>1.3442370560958394E-7</v>
      </c>
      <c r="CX323" s="1">
        <f ca="1">CX322*(1-1/Surge_Predicted_Impact!$C$147)+CW322</f>
        <v>2.2692995083753767E-3</v>
      </c>
      <c r="CY323" s="1">
        <f ca="1">$CX323*(1-Surge_Predicted_Impact!$C$145)</f>
        <v>1.7019746312815325E-3</v>
      </c>
      <c r="CZ323" s="1">
        <f ca="1">$CX323*(1+Surge_Predicted_Impact!$C$145)</f>
        <v>2.836624385469221E-3</v>
      </c>
      <c r="DA323" s="1">
        <f ca="1">CX323/Surge_Predicted_Impact!$C$148</f>
        <v>7.5643316945845892E-4</v>
      </c>
      <c r="DB323" s="152">
        <f>Surge_Predicted_Impact!$C$152</f>
        <v>0</v>
      </c>
    </row>
    <row r="324" spans="2:106" x14ac:dyDescent="0.25">
      <c r="B324" s="30">
        <f t="shared" si="104"/>
        <v>44213</v>
      </c>
      <c r="C324" s="18">
        <f ca="1">INDIRECT(_xlfn.CONCAT(EpidemiologicalModel_Selection!$C$2,"!",EpidemiologicalModel_Selection!$C$5,ROW()-1))</f>
        <v>73743.82541885128</v>
      </c>
      <c r="D324" s="18">
        <f ca="1">INDIRECT(_xlfn.CONCAT(EpidemiologicalModel_Selection!$C$2,"!",EpidemiologicalModel_Selection!$C$3,ROW()-1))</f>
        <v>1.6881218933701046E-3</v>
      </c>
      <c r="E324" s="37">
        <f ca="1">INDIRECT(_xlfn.CONCAT(EpidemiologicalModel_Selection!$C$2,"!",EpidemiologicalModel_Selection!$C$4,ROW()-1))</f>
        <v>1.5372185589512811E-5</v>
      </c>
      <c r="F324" s="37">
        <f ca="1">E324*Surge_Predicted_Impact!$D$53</f>
        <v>1.3035613379906863E-6</v>
      </c>
      <c r="G324" s="6">
        <f t="shared" ca="1" si="121"/>
        <v>1.5276942864472506E-5</v>
      </c>
      <c r="H324" s="24">
        <f ca="1">H323*(1-1/Surge_Predicted_Impact!$C$60)+F324</f>
        <v>1.5276942864472506E-5</v>
      </c>
      <c r="I324" s="24">
        <f ca="1">(1-Surge_Predicted_Impact!$C$68)*Calculation!O323</f>
        <v>1.2820474773944225E-6</v>
      </c>
      <c r="J324" s="24">
        <f ca="1">I324+(J323*(1-1/Surge_Predicted_Impact!$C$63))</f>
        <v>1.5058209978676608E-5</v>
      </c>
      <c r="K324" s="24">
        <f ca="1">(1/Surge_Predicted_Impact!$C$62)*Calculation!L323</f>
        <v>6.0452299378878987E-7</v>
      </c>
      <c r="L324" s="24">
        <f ca="1">M324+L323*(1-1/Surge_Predicted_Impact!$C$62)</f>
        <v>6.7973259133360116E-6</v>
      </c>
      <c r="M324" s="1">
        <f ca="1">E324*Surge_Predicted_Impact!$D$55</f>
        <v>1.4757298165932312E-7</v>
      </c>
      <c r="N324" s="6">
        <f ca="1">N323*(1-1/Surge_Predicted_Impact!$C$64)+K324</f>
        <v>9.1411636836063988E-6</v>
      </c>
      <c r="O324" s="24">
        <f ca="1">N323*1/Surge_Predicted_Impact!$C$64</f>
        <v>1.2195200985453725E-6</v>
      </c>
      <c r="P324" s="1">
        <f ca="1">E324*Surge_Predicted_Impact!$D$54</f>
        <v>1.0084153746720402E-6</v>
      </c>
      <c r="Q324" s="1">
        <f ca="1">Q323*(1-1/Surge_Predicted_Impact!$C$61)+P324</f>
        <v>1.1074079617923154E-4</v>
      </c>
      <c r="R324" s="6">
        <f t="shared" ca="1" si="122"/>
        <v>1.3259633207124416E-4</v>
      </c>
      <c r="S324" s="1">
        <f ca="1">E324*Surge_Predicted_Impact!$D$56</f>
        <v>7.3786490829661563E-10</v>
      </c>
      <c r="T324" s="6">
        <f ca="1">T323*(1-1/Surge_Predicted_Impact!$C$65)+S324</f>
        <v>1.8637387634226482E-8</v>
      </c>
      <c r="U324" s="1">
        <f ca="1">E324*Surge_Predicted_Impact!$D$57</f>
        <v>1.180583853274585E-9</v>
      </c>
      <c r="V324" s="6">
        <f ca="1">U323*(1-1/Surge_Predicted_Impact!$C$66)+U324</f>
        <v>1.180583853274585E-9</v>
      </c>
      <c r="W324" s="5">
        <f>Surge_Predicted_Impact!$C$72</f>
        <v>0</v>
      </c>
      <c r="X324" s="160">
        <f>Surge_Predicted_Impact!$C$73</f>
        <v>0</v>
      </c>
      <c r="Y324" s="5">
        <f>Surge_Predicted_Impact!$C$74</f>
        <v>0</v>
      </c>
      <c r="Z324" s="5">
        <f>Surge_Predicted_Impact!$C$75</f>
        <v>0</v>
      </c>
      <c r="AA324" s="5">
        <f>Surge_Predicted_Impact!$C$76</f>
        <v>0</v>
      </c>
      <c r="AC324" s="18">
        <f ca="1">_xlfn.CEILING.MATH(G324/Surge_Predicted_Impact!$C$92)*(24/Surge_Predicted_Impact!$C$89)*(7/Surge_Predicted_Impact!$C$90)</f>
        <v>5.25</v>
      </c>
      <c r="AD324" s="18">
        <f ca="1">_xlfn.CEILING.MATH(R324/Surge_Predicted_Impact!$C$93)*(24/Surge_Predicted_Impact!$C$89)*(7/Surge_Predicted_Impact!$C$90)</f>
        <v>5.25</v>
      </c>
      <c r="AE324" s="1">
        <f t="shared" ca="1" si="107"/>
        <v>10.5</v>
      </c>
      <c r="AF324" s="1">
        <f ca="1">_xlfn.CEILING.MATH(N324/Surge_Predicted_Impact!$C$94)*24/Surge_Predicted_Impact!$C$89*7/Surge_Predicted_Impact!$C$90</f>
        <v>5.25</v>
      </c>
      <c r="AG324" s="1">
        <f ca="1">_xlfn.CEILING.MATH(T324/Surge_Predicted_Impact!$C$95)*24/Surge_Predicted_Impact!$C$89*7/Surge_Predicted_Impact!$C$90</f>
        <v>5.25</v>
      </c>
      <c r="AH324" s="1">
        <f ca="1">_xlfn.CEILING.MATH(V324/Surge_Predicted_Impact!$C$96)*24/Surge_Predicted_Impact!$C$89*7/Surge_Predicted_Impact!$C$90</f>
        <v>5.25</v>
      </c>
      <c r="AI324" s="18">
        <f t="shared" ca="1" si="108"/>
        <v>26.25</v>
      </c>
      <c r="AJ324" s="41"/>
      <c r="AK324" s="23">
        <f ca="1">_xlfn.CEILING.MATH(G324/Surge_Predicted_Impact!$C$103)*24/Surge_Predicted_Impact!$C$100*7/Surge_Predicted_Impact!$C$101</f>
        <v>5.25</v>
      </c>
      <c r="AL324" s="23">
        <f ca="1">_xlfn.CEILING.MATH(R324/Surge_Predicted_Impact!$C$104)*24/Surge_Predicted_Impact!$C$100*7/Surge_Predicted_Impact!$C$101</f>
        <v>5.25</v>
      </c>
      <c r="AM324" s="23">
        <f ca="1">_xlfn.CEILING.MATH(N324/Surge_Predicted_Impact!$C$105)*24/Surge_Predicted_Impact!$C$100*7/Surge_Predicted_Impact!$C$101</f>
        <v>5.25</v>
      </c>
      <c r="AN324" s="23">
        <f ca="1">_xlfn.CEILING.MATH(T324/Surge_Predicted_Impact!$C$106)*24/Surge_Predicted_Impact!$C$100*7/Surge_Predicted_Impact!$C$101</f>
        <v>5.25</v>
      </c>
      <c r="AO324" s="23">
        <f ca="1">_xlfn.CEILING.MATH(V324/Surge_Predicted_Impact!$C$107)*24/Surge_Predicted_Impact!$C$100*7/Surge_Predicted_Impact!$C$101</f>
        <v>5.25</v>
      </c>
      <c r="AP324" s="1">
        <f t="shared" ca="1" si="109"/>
        <v>26.25</v>
      </c>
      <c r="AQ324" s="3"/>
      <c r="AR324" s="38">
        <f ca="1">G324/Surge_Predicted_Impact!$C$81</f>
        <v>5.0923142881575021E-6</v>
      </c>
      <c r="AS324" s="38">
        <f ca="1">$R324/Surge_Predicted_Impact!$C$82</f>
        <v>6.6298166035622081E-5</v>
      </c>
      <c r="AT324" s="38">
        <f t="shared" ca="1" si="110"/>
        <v>7.139048032377959E-5</v>
      </c>
      <c r="AU324" s="38">
        <f ca="1">N324/Surge_Predicted_Impact!$C$83</f>
        <v>4.5705818418031994E-6</v>
      </c>
      <c r="AV324" s="38">
        <f ca="1">T324/Surge_Predicted_Impact!$C$84</f>
        <v>9.3186938171132408E-9</v>
      </c>
      <c r="AW324" s="38">
        <f ca="1">V324/Surge_Predicted_Impact!$C$85</f>
        <v>2.9514596331864624E-10</v>
      </c>
      <c r="AX324" s="38">
        <f t="shared" ca="1" si="111"/>
        <v>7.5970676005363211E-5</v>
      </c>
      <c r="AZ324" s="1">
        <f ca="1">(AE324-BA323)*Surge_Predicted_Impact!$C$124</f>
        <v>9.2105211182604396E-2</v>
      </c>
      <c r="BA324" s="1">
        <f ca="1">BA323*(1-1/Surge_Predicted_Impact!$C$125)+AZ324</f>
        <v>1.2894784585121959</v>
      </c>
      <c r="BB324" s="37">
        <f t="shared" ca="1" si="112"/>
        <v>11.789478458512196</v>
      </c>
      <c r="BC324" s="1">
        <f ca="1">(AF324-BD323)*Surge_Predicted_Impact!$C$124</f>
        <v>4.6052623246414952E-2</v>
      </c>
      <c r="BD324" s="1">
        <f ca="1">BD323*(1-1/Surge_Predicted_Impact!$C$125)+BC324</f>
        <v>0.64473760750788423</v>
      </c>
      <c r="BE324" s="37">
        <f t="shared" ca="1" si="113"/>
        <v>5.8947376075078841</v>
      </c>
      <c r="BF324" s="1">
        <f ca="1">(AI324-BG323)*Surge_Predicted_Impact!$C$124</f>
        <v>0.23026309758635952</v>
      </c>
      <c r="BG324" s="1">
        <f ca="1">BG323*(1-1/Surge_Predicted_Impact!$C$125)+BF324</f>
        <v>3.2236897502815496</v>
      </c>
      <c r="BH324" s="37">
        <f t="shared" ca="1" si="114"/>
        <v>29.473689750281551</v>
      </c>
      <c r="BJ324" s="1">
        <f ca="1">(AT324-BK323)*Surge_Predicted_Impact!$C$124</f>
        <v>3.2845822026847881E-7</v>
      </c>
      <c r="BK324" s="1">
        <f ca="1">BK323*(1-1/Surge_Predicted_Impact!$C$125)+BJ324</f>
        <v>3.6119926638847926E-5</v>
      </c>
      <c r="BL324" s="37">
        <f t="shared" ca="1" si="115"/>
        <v>1.0751040696262752E-4</v>
      </c>
      <c r="BM324" s="1">
        <f ca="1">(AU324-BN323)*Surge_Predicted_Impact!$C$124</f>
        <v>2.0389337891301774E-8</v>
      </c>
      <c r="BN324" s="1">
        <f ca="1">BN323*(1-1/Surge_Predicted_Impact!$C$125)+BM324</f>
        <v>2.3712053868019654E-6</v>
      </c>
      <c r="BO324" s="37">
        <f t="shared" ca="1" si="116"/>
        <v>6.9417872286051644E-6</v>
      </c>
      <c r="BP324" s="1">
        <f ca="1">(AX324-AY323)*Surge_Predicted_Impact!$C$124</f>
        <v>7.5970676005363208E-7</v>
      </c>
      <c r="BQ324" s="1">
        <f ca="1">BQ323*(1-1/Surge_Predicted_Impact!$C$125)+BP324</f>
        <v>7.7705628475616603E-5</v>
      </c>
      <c r="BR324" s="1">
        <f t="shared" ca="1" si="117"/>
        <v>1.5367630448097981E-4</v>
      </c>
      <c r="BS324" s="1">
        <f ca="1">(AP324-AQ323)*Surge_Predicted_Impact!$C$124</f>
        <v>0.26250000000000001</v>
      </c>
      <c r="BT324" s="1">
        <f ca="1">BT323*(1-1/Surge_Predicted_Impact!$C$125)+BS324</f>
        <v>3.6750208784157117</v>
      </c>
      <c r="BU324" s="1">
        <f t="shared" ca="1" si="118"/>
        <v>29.925020878415712</v>
      </c>
      <c r="BW324" s="1">
        <f>Surge_Predicted_Impact!$C$112</f>
        <v>0</v>
      </c>
      <c r="BX324" s="1">
        <f>Surge_Predicted_Impact!$C$113</f>
        <v>0</v>
      </c>
      <c r="BY324" s="152">
        <f>Surge_Predicted_Impact!$C$114</f>
        <v>0</v>
      </c>
      <c r="BZ324" s="152">
        <f>Surge_Predicted_Impact!$C$115</f>
        <v>0</v>
      </c>
      <c r="CA324" s="152">
        <f t="shared" si="119"/>
        <v>0</v>
      </c>
      <c r="CB324" s="1">
        <f>Surge_Predicted_Impact!$C$117</f>
        <v>0</v>
      </c>
      <c r="CC324" s="1">
        <f>Surge_Predicted_Impact!$C$118</f>
        <v>0</v>
      </c>
      <c r="CD324" s="1">
        <f>Surge_Predicted_Impact!$C$119</f>
        <v>0</v>
      </c>
      <c r="CE324" s="1">
        <f t="shared" si="120"/>
        <v>0</v>
      </c>
      <c r="CF324" s="152">
        <f>Surge_Predicted_Impact!$C$120</f>
        <v>0</v>
      </c>
      <c r="CH324" s="1">
        <f ca="1">D324*Surge_Predicted_Impact!$C$135</f>
        <v>1.6881218933701047E-2</v>
      </c>
      <c r="CI324" s="18">
        <f ca="1">(C324-C323)*Surge_Predicted_Impact!$C$135</f>
        <v>1.5372192137874663E-4</v>
      </c>
      <c r="CJ324" s="18">
        <f ca="1">CJ323*(1- 1/Surge_Predicted_Impact!$C$137)+CI324</f>
        <v>3.8827891562727107E-3</v>
      </c>
      <c r="CK324" s="18">
        <f t="shared" ref="CK324:CK369" ca="1" si="123">CJ324-CI324</f>
        <v>3.7290672348939641E-3</v>
      </c>
      <c r="CL324" s="1">
        <f ca="1">CJ324*(1-Surge_Predicted_Impact!$C$136)</f>
        <v>3.3003707828318041E-3</v>
      </c>
      <c r="CM324" s="1">
        <f ca="1">CJ324*(1+Surge_Predicted_Impact!$C$136)</f>
        <v>4.4652075297136173E-3</v>
      </c>
      <c r="CN324" s="1">
        <f ca="1">CI324/Surge_Predicted_Impact!$C$138</f>
        <v>3.0744384275749326E-5</v>
      </c>
      <c r="CO324" s="1">
        <f ca="1">CK324/Surge_Predicted_Impact!$C$140</f>
        <v>1.4916268939575857E-4</v>
      </c>
      <c r="CP324" s="1">
        <f t="shared" ref="CP324:CP369" ca="1" si="124">CO324+CN324</f>
        <v>1.799070736715079E-4</v>
      </c>
      <c r="CQ324" s="1">
        <f ca="1">CI324/(Surge_Predicted_Impact!$C$138 + Surge_Predicted_Impact!$C$139)</f>
        <v>2.5620320229791105E-5</v>
      </c>
      <c r="CR324" s="1">
        <f ca="1">CK324/(Surge_Predicted_Impact!$C$140 + Surge_Predicted_Impact!$C$141)</f>
        <v>1.4342566288053709E-4</v>
      </c>
      <c r="CS324" s="152">
        <f>Surge_Predicted_Impact!$C$151</f>
        <v>12000</v>
      </c>
      <c r="CT324" s="152"/>
      <c r="CU324" s="1">
        <f ca="1">Surge_Predicted_Impact!$C$146*(Calculation!E324-Calculation!H324)</f>
        <v>9.524272504030463E-9</v>
      </c>
      <c r="CV324" s="1">
        <f ca="1">H323*1/Surge_Predicted_Impact!$C$60</f>
        <v>2.328896921080303E-6</v>
      </c>
      <c r="CW324" s="1">
        <f ca="1">CV324*Surge_Predicted_Impact!$C$144+CU324</f>
        <v>1.2596911855804562E-7</v>
      </c>
      <c r="CX324" s="1">
        <f ca="1">CX323*(1-1/Surge_Predicted_Impact!$C$147)+CW323</f>
        <v>2.1559689566622172E-3</v>
      </c>
      <c r="CY324" s="1">
        <f ca="1">$CX324*(1-Surge_Predicted_Impact!$C$145)</f>
        <v>1.6169767174966628E-3</v>
      </c>
      <c r="CZ324" s="1">
        <f ca="1">$CX324*(1+Surge_Predicted_Impact!$C$145)</f>
        <v>2.6949611958277716E-3</v>
      </c>
      <c r="DA324" s="1">
        <f ca="1">CX324/Surge_Predicted_Impact!$C$148</f>
        <v>7.1865631888740576E-4</v>
      </c>
      <c r="DB324" s="152">
        <f>Surge_Predicted_Impact!$C$152</f>
        <v>0</v>
      </c>
    </row>
    <row r="325" spans="2:106" x14ac:dyDescent="0.25">
      <c r="B325" s="30">
        <f t="shared" ref="B325:B369" si="125">B324+1</f>
        <v>44214</v>
      </c>
      <c r="C325" s="18">
        <f ca="1">INDIRECT(_xlfn.CONCAT(EpidemiologicalModel_Selection!$C$2,"!",EpidemiologicalModel_Selection!$C$5,ROW()-1))</f>
        <v>73743.825433256628</v>
      </c>
      <c r="D325" s="18">
        <f ca="1">INDIRECT(_xlfn.CONCAT(EpidemiologicalModel_Selection!$C$2,"!",EpidemiologicalModel_Selection!$C$3,ROW()-1))</f>
        <v>1.5819471068890055E-3</v>
      </c>
      <c r="E325" s="37">
        <f ca="1">INDIRECT(_xlfn.CONCAT(EpidemiologicalModel_Selection!$C$2,"!",EpidemiologicalModel_Selection!$C$4,ROW()-1))</f>
        <v>1.4405348883883562E-5</v>
      </c>
      <c r="F325" s="37">
        <f ca="1">E325*Surge_Predicted_Impact!$D$53</f>
        <v>1.2215735853533261E-6</v>
      </c>
      <c r="G325" s="6">
        <f t="shared" ca="1" si="121"/>
        <v>1.4316096040615475E-5</v>
      </c>
      <c r="H325" s="24">
        <f ca="1">H324*(1-1/Surge_Predicted_Impact!$C$60)+F325</f>
        <v>1.4316096040615475E-5</v>
      </c>
      <c r="I325" s="24">
        <f ca="1">(1-Surge_Predicted_Impact!$C$68)*Calculation!O324</f>
        <v>1.201227297067192E-6</v>
      </c>
      <c r="J325" s="24">
        <f ca="1">I325+(J324*(1-1/Surge_Predicted_Impact!$C$63))</f>
        <v>1.4108264421647143E-5</v>
      </c>
      <c r="K325" s="24">
        <f ca="1">(1/Surge_Predicted_Impact!$C$62)*Calculation!L324</f>
        <v>5.6644382611133427E-7</v>
      </c>
      <c r="L325" s="24">
        <f ca="1">M325+L324*(1-1/Surge_Predicted_Impact!$C$62)</f>
        <v>6.3691734365099593E-6</v>
      </c>
      <c r="M325" s="1">
        <f ca="1">E325*Surge_Predicted_Impact!$D$55</f>
        <v>1.3829134928528234E-7</v>
      </c>
      <c r="N325" s="6">
        <f ca="1">N324*(1-1/Surge_Predicted_Impact!$C$64)+K325</f>
        <v>8.564962049266934E-6</v>
      </c>
      <c r="O325" s="24">
        <f ca="1">N324*1/Surge_Predicted_Impact!$C$64</f>
        <v>1.1426454604507999E-6</v>
      </c>
      <c r="P325" s="1">
        <f ca="1">E325*Surge_Predicted_Impact!$D$54</f>
        <v>9.4499088678276149E-7</v>
      </c>
      <c r="Q325" s="1">
        <f ca="1">Q324*(1-1/Surge_Predicted_Impact!$C$61)+P325</f>
        <v>1.0377573019606919E-4</v>
      </c>
      <c r="R325" s="6">
        <f t="shared" ca="1" si="122"/>
        <v>1.242531680542263E-4</v>
      </c>
      <c r="S325" s="1">
        <f ca="1">E325*Surge_Predicted_Impact!$D$56</f>
        <v>6.9145674642641164E-10</v>
      </c>
      <c r="T325" s="6">
        <f ca="1">T324*(1-1/Surge_Predicted_Impact!$C$65)+S325</f>
        <v>1.7465105617230247E-8</v>
      </c>
      <c r="U325" s="1">
        <f ca="1">E325*Surge_Predicted_Impact!$D$57</f>
        <v>1.1063307942822587E-9</v>
      </c>
      <c r="V325" s="6">
        <f ca="1">U324*(1-1/Surge_Predicted_Impact!$C$66)+U325</f>
        <v>1.1063307942822587E-9</v>
      </c>
      <c r="W325" s="5">
        <f>Surge_Predicted_Impact!$C$72</f>
        <v>0</v>
      </c>
      <c r="X325" s="160">
        <f>Surge_Predicted_Impact!$C$73</f>
        <v>0</v>
      </c>
      <c r="Y325" s="5">
        <f>Surge_Predicted_Impact!$C$74</f>
        <v>0</v>
      </c>
      <c r="Z325" s="5">
        <f>Surge_Predicted_Impact!$C$75</f>
        <v>0</v>
      </c>
      <c r="AA325" s="5">
        <f>Surge_Predicted_Impact!$C$76</f>
        <v>0</v>
      </c>
      <c r="AC325" s="18">
        <f ca="1">_xlfn.CEILING.MATH(G325/Surge_Predicted_Impact!$C$92)*(24/Surge_Predicted_Impact!$C$89)*(7/Surge_Predicted_Impact!$C$90)</f>
        <v>5.25</v>
      </c>
      <c r="AD325" s="18">
        <f ca="1">_xlfn.CEILING.MATH(R325/Surge_Predicted_Impact!$C$93)*(24/Surge_Predicted_Impact!$C$89)*(7/Surge_Predicted_Impact!$C$90)</f>
        <v>5.25</v>
      </c>
      <c r="AE325" s="1">
        <f t="shared" ca="1" si="107"/>
        <v>10.5</v>
      </c>
      <c r="AF325" s="1">
        <f ca="1">_xlfn.CEILING.MATH(N325/Surge_Predicted_Impact!$C$94)*24/Surge_Predicted_Impact!$C$89*7/Surge_Predicted_Impact!$C$90</f>
        <v>5.25</v>
      </c>
      <c r="AG325" s="1">
        <f ca="1">_xlfn.CEILING.MATH(T325/Surge_Predicted_Impact!$C$95)*24/Surge_Predicted_Impact!$C$89*7/Surge_Predicted_Impact!$C$90</f>
        <v>5.25</v>
      </c>
      <c r="AH325" s="1">
        <f ca="1">_xlfn.CEILING.MATH(V325/Surge_Predicted_Impact!$C$96)*24/Surge_Predicted_Impact!$C$89*7/Surge_Predicted_Impact!$C$90</f>
        <v>5.25</v>
      </c>
      <c r="AI325" s="18">
        <f t="shared" ca="1" si="108"/>
        <v>26.25</v>
      </c>
      <c r="AJ325" s="41"/>
      <c r="AK325" s="23">
        <f ca="1">_xlfn.CEILING.MATH(G325/Surge_Predicted_Impact!$C$103)*24/Surge_Predicted_Impact!$C$100*7/Surge_Predicted_Impact!$C$101</f>
        <v>5.25</v>
      </c>
      <c r="AL325" s="23">
        <f ca="1">_xlfn.CEILING.MATH(R325/Surge_Predicted_Impact!$C$104)*24/Surge_Predicted_Impact!$C$100*7/Surge_Predicted_Impact!$C$101</f>
        <v>5.25</v>
      </c>
      <c r="AM325" s="23">
        <f ca="1">_xlfn.CEILING.MATH(N325/Surge_Predicted_Impact!$C$105)*24/Surge_Predicted_Impact!$C$100*7/Surge_Predicted_Impact!$C$101</f>
        <v>5.25</v>
      </c>
      <c r="AN325" s="23">
        <f ca="1">_xlfn.CEILING.MATH(T325/Surge_Predicted_Impact!$C$106)*24/Surge_Predicted_Impact!$C$100*7/Surge_Predicted_Impact!$C$101</f>
        <v>5.25</v>
      </c>
      <c r="AO325" s="23">
        <f ca="1">_xlfn.CEILING.MATH(V325/Surge_Predicted_Impact!$C$107)*24/Surge_Predicted_Impact!$C$100*7/Surge_Predicted_Impact!$C$101</f>
        <v>5.25</v>
      </c>
      <c r="AP325" s="1">
        <f t="shared" ca="1" si="109"/>
        <v>26.25</v>
      </c>
      <c r="AQ325" s="3"/>
      <c r="AR325" s="38">
        <f ca="1">G325/Surge_Predicted_Impact!$C$81</f>
        <v>4.7720320135384912E-6</v>
      </c>
      <c r="AS325" s="38">
        <f ca="1">$R325/Surge_Predicted_Impact!$C$82</f>
        <v>6.2126584027113151E-5</v>
      </c>
      <c r="AT325" s="38">
        <f t="shared" ca="1" si="110"/>
        <v>6.6898616040651646E-5</v>
      </c>
      <c r="AU325" s="38">
        <f ca="1">N325/Surge_Predicted_Impact!$C$83</f>
        <v>4.282481024633467E-6</v>
      </c>
      <c r="AV325" s="38">
        <f ca="1">T325/Surge_Predicted_Impact!$C$84</f>
        <v>8.7325528086151234E-9</v>
      </c>
      <c r="AW325" s="38">
        <f ca="1">V325/Surge_Predicted_Impact!$C$85</f>
        <v>2.7658269857056466E-10</v>
      </c>
      <c r="AX325" s="38">
        <f t="shared" ca="1" si="111"/>
        <v>7.1190106200792302E-5</v>
      </c>
      <c r="AZ325" s="1">
        <f ca="1">(AE325-BA324)*Surge_Predicted_Impact!$C$124</f>
        <v>9.2105215414878039E-2</v>
      </c>
      <c r="BA325" s="1">
        <f ca="1">BA324*(1-1/Surge_Predicted_Impact!$C$125)+AZ325</f>
        <v>1.2894780697476314</v>
      </c>
      <c r="BB325" s="37">
        <f t="shared" ca="1" si="112"/>
        <v>11.789478069747631</v>
      </c>
      <c r="BC325" s="1">
        <f ca="1">(AF325-BD324)*Surge_Predicted_Impact!$C$124</f>
        <v>4.6052623924921161E-2</v>
      </c>
      <c r="BD325" s="1">
        <f ca="1">BD324*(1-1/Surge_Predicted_Impact!$C$125)+BC325</f>
        <v>0.64473754518224224</v>
      </c>
      <c r="BE325" s="37">
        <f t="shared" ca="1" si="113"/>
        <v>5.8947375451822426</v>
      </c>
      <c r="BF325" s="1">
        <f ca="1">(AI325-BG324)*Surge_Predicted_Impact!$C$124</f>
        <v>0.23026310249718449</v>
      </c>
      <c r="BG325" s="1">
        <f ca="1">BG324*(1-1/Surge_Predicted_Impact!$C$125)+BF325</f>
        <v>3.2236892991871948</v>
      </c>
      <c r="BH325" s="37">
        <f t="shared" ca="1" si="114"/>
        <v>29.473689299187196</v>
      </c>
      <c r="BJ325" s="1">
        <f ca="1">(AT325-BK324)*Surge_Predicted_Impact!$C$124</f>
        <v>3.0778689401803718E-7</v>
      </c>
      <c r="BK325" s="1">
        <f ca="1">BK324*(1-1/Surge_Predicted_Impact!$C$125)+BJ325</f>
        <v>3.3847718772948261E-5</v>
      </c>
      <c r="BL325" s="37">
        <f t="shared" ca="1" si="115"/>
        <v>1.0074633481359991E-4</v>
      </c>
      <c r="BM325" s="1">
        <f ca="1">(AU325-BN324)*Surge_Predicted_Impact!$C$124</f>
        <v>1.9112756378315016E-8</v>
      </c>
      <c r="BN325" s="1">
        <f ca="1">BN324*(1-1/Surge_Predicted_Impact!$C$125)+BM325</f>
        <v>2.2209463298372832E-6</v>
      </c>
      <c r="BO325" s="37">
        <f t="shared" ca="1" si="116"/>
        <v>6.5034273544707506E-6</v>
      </c>
      <c r="BP325" s="1">
        <f ca="1">(AX325-AY324)*Surge_Predicted_Impact!$C$124</f>
        <v>7.1190106200792299E-7</v>
      </c>
      <c r="BQ325" s="1">
        <f ca="1">BQ324*(1-1/Surge_Predicted_Impact!$C$125)+BP325</f>
        <v>7.2867127503651916E-5</v>
      </c>
      <c r="BR325" s="1">
        <f t="shared" ca="1" si="117"/>
        <v>1.440572337044442E-4</v>
      </c>
      <c r="BS325" s="1">
        <f ca="1">(AP325-AQ324)*Surge_Predicted_Impact!$C$124</f>
        <v>0.26250000000000001</v>
      </c>
      <c r="BT325" s="1">
        <f ca="1">BT324*(1-1/Surge_Predicted_Impact!$C$125)+BS325</f>
        <v>3.6750193871003041</v>
      </c>
      <c r="BU325" s="1">
        <f t="shared" ca="1" si="118"/>
        <v>29.925019387100303</v>
      </c>
      <c r="BW325" s="1">
        <f>Surge_Predicted_Impact!$C$112</f>
        <v>0</v>
      </c>
      <c r="BX325" s="1">
        <f>Surge_Predicted_Impact!$C$113</f>
        <v>0</v>
      </c>
      <c r="BY325" s="152">
        <f>Surge_Predicted_Impact!$C$114</f>
        <v>0</v>
      </c>
      <c r="BZ325" s="152">
        <f>Surge_Predicted_Impact!$C$115</f>
        <v>0</v>
      </c>
      <c r="CA325" s="152">
        <f t="shared" si="119"/>
        <v>0</v>
      </c>
      <c r="CB325" s="1">
        <f>Surge_Predicted_Impact!$C$117</f>
        <v>0</v>
      </c>
      <c r="CC325" s="1">
        <f>Surge_Predicted_Impact!$C$118</f>
        <v>0</v>
      </c>
      <c r="CD325" s="1">
        <f>Surge_Predicted_Impact!$C$119</f>
        <v>0</v>
      </c>
      <c r="CE325" s="1">
        <f t="shared" si="120"/>
        <v>0</v>
      </c>
      <c r="CF325" s="152">
        <f>Surge_Predicted_Impact!$C$120</f>
        <v>0</v>
      </c>
      <c r="CH325" s="1">
        <f ca="1">D325*Surge_Predicted_Impact!$C$135</f>
        <v>1.5819471068890055E-2</v>
      </c>
      <c r="CI325" s="18">
        <f ca="1">(C325-C324)*Surge_Predicted_Impact!$C$135</f>
        <v>1.4405348338186741E-4</v>
      </c>
      <c r="CJ325" s="18">
        <f ca="1">CJ324*(1- 1/Surge_Predicted_Impact!$C$137)+CI325</f>
        <v>3.6385637240273069E-3</v>
      </c>
      <c r="CK325" s="18">
        <f t="shared" ca="1" si="123"/>
        <v>3.4945102406454395E-3</v>
      </c>
      <c r="CL325" s="1">
        <f ca="1">CJ325*(1-Surge_Predicted_Impact!$C$136)</f>
        <v>3.0927791654232106E-3</v>
      </c>
      <c r="CM325" s="1">
        <f ca="1">CJ325*(1+Surge_Predicted_Impact!$C$136)</f>
        <v>4.1843482826314027E-3</v>
      </c>
      <c r="CN325" s="1">
        <f ca="1">CI325/Surge_Predicted_Impact!$C$138</f>
        <v>2.8810696676373482E-5</v>
      </c>
      <c r="CO325" s="1">
        <f ca="1">CK325/Surge_Predicted_Impact!$C$140</f>
        <v>1.3978040962581758E-4</v>
      </c>
      <c r="CP325" s="1">
        <f t="shared" ca="1" si="124"/>
        <v>1.6859110630219106E-4</v>
      </c>
      <c r="CQ325" s="1">
        <f ca="1">CI325/(Surge_Predicted_Impact!$C$138 + Surge_Predicted_Impact!$C$139)</f>
        <v>2.4008913896977901E-5</v>
      </c>
      <c r="CR325" s="1">
        <f ca="1">CK325/(Surge_Predicted_Impact!$C$140 + Surge_Predicted_Impact!$C$141)</f>
        <v>1.3440424002482458E-4</v>
      </c>
      <c r="CS325" s="152">
        <f>Surge_Predicted_Impact!$C$151</f>
        <v>12000</v>
      </c>
      <c r="CT325" s="152"/>
      <c r="CU325" s="1">
        <f ca="1">Surge_Predicted_Impact!$C$146*(Calculation!E325-Calculation!H325)</f>
        <v>8.9252843268087071E-9</v>
      </c>
      <c r="CV325" s="1">
        <f ca="1">H324*1/Surge_Predicted_Impact!$C$60</f>
        <v>2.182420409210358E-6</v>
      </c>
      <c r="CW325" s="1">
        <f ca="1">CV325*Surge_Predicted_Impact!$C$144+CU325</f>
        <v>1.180463047873266E-7</v>
      </c>
      <c r="CX325" s="1">
        <f ca="1">CX324*(1-1/Surge_Predicted_Impact!$C$147)+CW324</f>
        <v>2.0482964779476643E-3</v>
      </c>
      <c r="CY325" s="1">
        <f ca="1">$CX325*(1-Surge_Predicted_Impact!$C$145)</f>
        <v>1.5362223584607483E-3</v>
      </c>
      <c r="CZ325" s="1">
        <f ca="1">$CX325*(1+Surge_Predicted_Impact!$C$145)</f>
        <v>2.5603705974345803E-3</v>
      </c>
      <c r="DA325" s="1">
        <f ca="1">CX325/Surge_Predicted_Impact!$C$148</f>
        <v>6.8276549264922144E-4</v>
      </c>
      <c r="DB325" s="152">
        <f>Surge_Predicted_Impact!$C$152</f>
        <v>0</v>
      </c>
    </row>
    <row r="326" spans="2:106" x14ac:dyDescent="0.25">
      <c r="B326" s="30">
        <f t="shared" si="125"/>
        <v>44215</v>
      </c>
      <c r="C326" s="18">
        <f ca="1">INDIRECT(_xlfn.CONCAT(EpidemiologicalModel_Selection!$C$2,"!",EpidemiologicalModel_Selection!$C$5,ROW()-1))</f>
        <v>73743.825446755945</v>
      </c>
      <c r="D326" s="18">
        <f ca="1">INDIRECT(_xlfn.CONCAT(EpidemiologicalModel_Selection!$C$2,"!",EpidemiologicalModel_Selection!$C$3,ROW()-1))</f>
        <v>1.4824502061742315E-3</v>
      </c>
      <c r="E326" s="37">
        <f ca="1">INDIRECT(_xlfn.CONCAT(EpidemiologicalModel_Selection!$C$2,"!",EpidemiologicalModel_Selection!$C$4,ROW()-1))</f>
        <v>1.3499321357812731E-5</v>
      </c>
      <c r="F326" s="37">
        <f ca="1">E326*Surge_Predicted_Impact!$D$53</f>
        <v>1.1447424511425196E-6</v>
      </c>
      <c r="G326" s="6">
        <f t="shared" ca="1" si="121"/>
        <v>1.3415681914527213E-5</v>
      </c>
      <c r="H326" s="24">
        <f ca="1">H325*(1-1/Surge_Predicted_Impact!$C$60)+F326</f>
        <v>1.3415681914527213E-5</v>
      </c>
      <c r="I326" s="24">
        <f ca="1">(1-Surge_Predicted_Impact!$C$68)*Calculation!O325</f>
        <v>1.1255057785440379E-6</v>
      </c>
      <c r="J326" s="24">
        <f ca="1">I326+(J325*(1-1/Surge_Predicted_Impact!$C$63))</f>
        <v>1.3218303854241591E-5</v>
      </c>
      <c r="K326" s="24">
        <f ca="1">(1/Surge_Predicted_Impact!$C$62)*Calculation!L325</f>
        <v>5.3076445304249657E-7</v>
      </c>
      <c r="L326" s="24">
        <f ca="1">M326+L325*(1-1/Surge_Predicted_Impact!$C$62)</f>
        <v>5.9680024685024645E-6</v>
      </c>
      <c r="M326" s="1">
        <f ca="1">E326*Surge_Predicted_Impact!$D$55</f>
        <v>1.2959348503500234E-7</v>
      </c>
      <c r="N326" s="6">
        <f ca="1">N325*(1-1/Surge_Predicted_Impact!$C$64)+K326</f>
        <v>8.0251062461510646E-6</v>
      </c>
      <c r="O326" s="24">
        <f ca="1">N325*1/Surge_Predicted_Impact!$C$64</f>
        <v>1.0706202561583667E-6</v>
      </c>
      <c r="P326" s="1">
        <f ca="1">E326*Surge_Predicted_Impact!$D$54</f>
        <v>8.8555548107251504E-7</v>
      </c>
      <c r="Q326" s="1">
        <f ca="1">Q325*(1-1/Surge_Predicted_Impact!$C$61)+P326</f>
        <v>9.7248733520279633E-5</v>
      </c>
      <c r="R326" s="6">
        <f t="shared" ca="1" si="122"/>
        <v>1.1643503984302369E-4</v>
      </c>
      <c r="S326" s="1">
        <f ca="1">E326*Surge_Predicted_Impact!$D$56</f>
        <v>6.4796742517501176E-10</v>
      </c>
      <c r="T326" s="6">
        <f ca="1">T325*(1-1/Surge_Predicted_Impact!$C$65)+S326</f>
        <v>1.6366562480682234E-8</v>
      </c>
      <c r="U326" s="1">
        <f ca="1">E326*Surge_Predicted_Impact!$D$57</f>
        <v>1.0367478802800189E-9</v>
      </c>
      <c r="V326" s="6">
        <f ca="1">U325*(1-1/Surge_Predicted_Impact!$C$66)+U326</f>
        <v>1.0367478802800189E-9</v>
      </c>
      <c r="W326" s="5">
        <f>Surge_Predicted_Impact!$C$72</f>
        <v>0</v>
      </c>
      <c r="X326" s="160">
        <f>Surge_Predicted_Impact!$C$73</f>
        <v>0</v>
      </c>
      <c r="Y326" s="5">
        <f>Surge_Predicted_Impact!$C$74</f>
        <v>0</v>
      </c>
      <c r="Z326" s="5">
        <f>Surge_Predicted_Impact!$C$75</f>
        <v>0</v>
      </c>
      <c r="AA326" s="5">
        <f>Surge_Predicted_Impact!$C$76</f>
        <v>0</v>
      </c>
      <c r="AC326" s="18">
        <f ca="1">_xlfn.CEILING.MATH(G326/Surge_Predicted_Impact!$C$92)*(24/Surge_Predicted_Impact!$C$89)*(7/Surge_Predicted_Impact!$C$90)</f>
        <v>5.25</v>
      </c>
      <c r="AD326" s="18">
        <f ca="1">_xlfn.CEILING.MATH(R326/Surge_Predicted_Impact!$C$93)*(24/Surge_Predicted_Impact!$C$89)*(7/Surge_Predicted_Impact!$C$90)</f>
        <v>5.25</v>
      </c>
      <c r="AE326" s="1">
        <f t="shared" ca="1" si="107"/>
        <v>10.5</v>
      </c>
      <c r="AF326" s="1">
        <f ca="1">_xlfn.CEILING.MATH(N326/Surge_Predicted_Impact!$C$94)*24/Surge_Predicted_Impact!$C$89*7/Surge_Predicted_Impact!$C$90</f>
        <v>5.25</v>
      </c>
      <c r="AG326" s="1">
        <f ca="1">_xlfn.CEILING.MATH(T326/Surge_Predicted_Impact!$C$95)*24/Surge_Predicted_Impact!$C$89*7/Surge_Predicted_Impact!$C$90</f>
        <v>5.25</v>
      </c>
      <c r="AH326" s="1">
        <f ca="1">_xlfn.CEILING.MATH(V326/Surge_Predicted_Impact!$C$96)*24/Surge_Predicted_Impact!$C$89*7/Surge_Predicted_Impact!$C$90</f>
        <v>5.25</v>
      </c>
      <c r="AI326" s="18">
        <f t="shared" ca="1" si="108"/>
        <v>26.25</v>
      </c>
      <c r="AJ326" s="41"/>
      <c r="AK326" s="23">
        <f ca="1">_xlfn.CEILING.MATH(G326/Surge_Predicted_Impact!$C$103)*24/Surge_Predicted_Impact!$C$100*7/Surge_Predicted_Impact!$C$101</f>
        <v>5.25</v>
      </c>
      <c r="AL326" s="23">
        <f ca="1">_xlfn.CEILING.MATH(R326/Surge_Predicted_Impact!$C$104)*24/Surge_Predicted_Impact!$C$100*7/Surge_Predicted_Impact!$C$101</f>
        <v>5.25</v>
      </c>
      <c r="AM326" s="23">
        <f ca="1">_xlfn.CEILING.MATH(N326/Surge_Predicted_Impact!$C$105)*24/Surge_Predicted_Impact!$C$100*7/Surge_Predicted_Impact!$C$101</f>
        <v>5.25</v>
      </c>
      <c r="AN326" s="23">
        <f ca="1">_xlfn.CEILING.MATH(T326/Surge_Predicted_Impact!$C$106)*24/Surge_Predicted_Impact!$C$100*7/Surge_Predicted_Impact!$C$101</f>
        <v>5.25</v>
      </c>
      <c r="AO326" s="23">
        <f ca="1">_xlfn.CEILING.MATH(V326/Surge_Predicted_Impact!$C$107)*24/Surge_Predicted_Impact!$C$100*7/Surge_Predicted_Impact!$C$101</f>
        <v>5.25</v>
      </c>
      <c r="AP326" s="1">
        <f t="shared" ca="1" si="109"/>
        <v>26.25</v>
      </c>
      <c r="AQ326" s="3"/>
      <c r="AR326" s="38">
        <f ca="1">G326/Surge_Predicted_Impact!$C$81</f>
        <v>4.4718939715090708E-6</v>
      </c>
      <c r="AS326" s="38">
        <f ca="1">$R326/Surge_Predicted_Impact!$C$82</f>
        <v>5.8217519921511844E-5</v>
      </c>
      <c r="AT326" s="38">
        <f t="shared" ca="1" si="110"/>
        <v>6.2689413893020913E-5</v>
      </c>
      <c r="AU326" s="38">
        <f ca="1">N326/Surge_Predicted_Impact!$C$83</f>
        <v>4.0125531230755323E-6</v>
      </c>
      <c r="AV326" s="38">
        <f ca="1">T326/Surge_Predicted_Impact!$C$84</f>
        <v>8.1832812403411169E-9</v>
      </c>
      <c r="AW326" s="38">
        <f ca="1">V326/Surge_Predicted_Impact!$C$85</f>
        <v>2.5918697007000472E-10</v>
      </c>
      <c r="AX326" s="38">
        <f t="shared" ca="1" si="111"/>
        <v>6.6710409484306858E-5</v>
      </c>
      <c r="AZ326" s="1">
        <f ca="1">(AE326-BA325)*Surge_Predicted_Impact!$C$124</f>
        <v>9.2105219302523689E-2</v>
      </c>
      <c r="BA326" s="1">
        <f ca="1">BA325*(1-1/Surge_Predicted_Impact!$C$125)+AZ326</f>
        <v>1.2894777126396102</v>
      </c>
      <c r="BB326" s="37">
        <f t="shared" ca="1" si="112"/>
        <v>11.789477712639609</v>
      </c>
      <c r="BC326" s="1">
        <f ca="1">(AF326-BD325)*Surge_Predicted_Impact!$C$124</f>
        <v>4.6052624548177573E-2</v>
      </c>
      <c r="BD326" s="1">
        <f ca="1">BD325*(1-1/Surge_Predicted_Impact!$C$125)+BC326</f>
        <v>0.64473748793168828</v>
      </c>
      <c r="BE326" s="37">
        <f t="shared" ca="1" si="113"/>
        <v>5.8947374879316881</v>
      </c>
      <c r="BF326" s="1">
        <f ca="1">(AI326-BG325)*Surge_Predicted_Impact!$C$124</f>
        <v>0.23026310700812805</v>
      </c>
      <c r="BG326" s="1">
        <f ca="1">BG325*(1-1/Surge_Predicted_Impact!$C$125)+BF326</f>
        <v>3.2236888848248091</v>
      </c>
      <c r="BH326" s="37">
        <f t="shared" ca="1" si="114"/>
        <v>29.47368888482481</v>
      </c>
      <c r="BJ326" s="1">
        <f ca="1">(AT326-BK325)*Surge_Predicted_Impact!$C$124</f>
        <v>2.8841695120072652E-7</v>
      </c>
      <c r="BK326" s="1">
        <f ca="1">BK325*(1-1/Surge_Predicted_Impact!$C$125)+BJ326</f>
        <v>3.1718441526081257E-5</v>
      </c>
      <c r="BL326" s="37">
        <f t="shared" ca="1" si="115"/>
        <v>9.4407855419102163E-5</v>
      </c>
      <c r="BM326" s="1">
        <f ca="1">(AU326-BN325)*Surge_Predicted_Impact!$C$124</f>
        <v>1.791606793238249E-8</v>
      </c>
      <c r="BN326" s="1">
        <f ca="1">BN325*(1-1/Surge_Predicted_Impact!$C$125)+BM326</f>
        <v>2.0802233742098595E-6</v>
      </c>
      <c r="BO326" s="37">
        <f t="shared" ca="1" si="116"/>
        <v>6.0927764972853918E-6</v>
      </c>
      <c r="BP326" s="1">
        <f ca="1">(AX326-AY325)*Surge_Predicted_Impact!$C$124</f>
        <v>6.6710409484306858E-7</v>
      </c>
      <c r="BQ326" s="1">
        <f ca="1">BQ325*(1-1/Surge_Predicted_Impact!$C$125)+BP326</f>
        <v>6.8329436776805563E-5</v>
      </c>
      <c r="BR326" s="1">
        <f t="shared" ca="1" si="117"/>
        <v>1.3503984626111242E-4</v>
      </c>
      <c r="BS326" s="1">
        <f ca="1">(AP326-AQ325)*Surge_Predicted_Impact!$C$124</f>
        <v>0.26250000000000001</v>
      </c>
      <c r="BT326" s="1">
        <f ca="1">BT325*(1-1/Surge_Predicted_Impact!$C$125)+BS326</f>
        <v>3.6750180023074255</v>
      </c>
      <c r="BU326" s="1">
        <f t="shared" ca="1" si="118"/>
        <v>29.925018002307425</v>
      </c>
      <c r="BW326" s="1">
        <f>Surge_Predicted_Impact!$C$112</f>
        <v>0</v>
      </c>
      <c r="BX326" s="1">
        <f>Surge_Predicted_Impact!$C$113</f>
        <v>0</v>
      </c>
      <c r="BY326" s="152">
        <f>Surge_Predicted_Impact!$C$114</f>
        <v>0</v>
      </c>
      <c r="BZ326" s="152">
        <f>Surge_Predicted_Impact!$C$115</f>
        <v>0</v>
      </c>
      <c r="CA326" s="152">
        <f t="shared" si="119"/>
        <v>0</v>
      </c>
      <c r="CB326" s="1">
        <f>Surge_Predicted_Impact!$C$117</f>
        <v>0</v>
      </c>
      <c r="CC326" s="1">
        <f>Surge_Predicted_Impact!$C$118</f>
        <v>0</v>
      </c>
      <c r="CD326" s="1">
        <f>Surge_Predicted_Impact!$C$119</f>
        <v>0</v>
      </c>
      <c r="CE326" s="1">
        <f t="shared" si="120"/>
        <v>0</v>
      </c>
      <c r="CF326" s="152">
        <f>Surge_Predicted_Impact!$C$120</f>
        <v>0</v>
      </c>
      <c r="CH326" s="1">
        <f ca="1">D326*Surge_Predicted_Impact!$C$135</f>
        <v>1.4824502061742316E-2</v>
      </c>
      <c r="CI326" s="18">
        <f ca="1">(C326-C325)*Surge_Predicted_Impact!$C$135</f>
        <v>1.3499316992238164E-4</v>
      </c>
      <c r="CJ326" s="18">
        <f ca="1">CJ325*(1- 1/Surge_Predicted_Impact!$C$137)+CI326</f>
        <v>3.4097005215469578E-3</v>
      </c>
      <c r="CK326" s="18">
        <f t="shared" ca="1" si="123"/>
        <v>3.2747073516245762E-3</v>
      </c>
      <c r="CL326" s="1">
        <f ca="1">CJ326*(1-Surge_Predicted_Impact!$C$136)</f>
        <v>2.8982454433149141E-3</v>
      </c>
      <c r="CM326" s="1">
        <f ca="1">CJ326*(1+Surge_Predicted_Impact!$C$136)</f>
        <v>3.9211555997790016E-3</v>
      </c>
      <c r="CN326" s="1">
        <f ca="1">CI326/Surge_Predicted_Impact!$C$138</f>
        <v>2.6998633984476328E-5</v>
      </c>
      <c r="CO326" s="1">
        <f ca="1">CK326/Surge_Predicted_Impact!$C$140</f>
        <v>1.3098829406498304E-4</v>
      </c>
      <c r="CP326" s="1">
        <f t="shared" ca="1" si="124"/>
        <v>1.5798692804945937E-4</v>
      </c>
      <c r="CQ326" s="1">
        <f ca="1">CI326/(Surge_Predicted_Impact!$C$138 + Surge_Predicted_Impact!$C$139)</f>
        <v>2.2498861653730273E-5</v>
      </c>
      <c r="CR326" s="1">
        <f ca="1">CK326/(Surge_Predicted_Impact!$C$140 + Surge_Predicted_Impact!$C$141)</f>
        <v>1.2595028275479139E-4</v>
      </c>
      <c r="CS326" s="152">
        <f>Surge_Predicted_Impact!$C$151</f>
        <v>12000</v>
      </c>
      <c r="CT326" s="152"/>
      <c r="CU326" s="1">
        <f ca="1">Surge_Predicted_Impact!$C$146*(Calculation!E326-Calculation!H326)</f>
        <v>8.3639443285518264E-9</v>
      </c>
      <c r="CV326" s="1">
        <f ca="1">H325*1/Surge_Predicted_Impact!$C$60</f>
        <v>2.045156577230782E-6</v>
      </c>
      <c r="CW326" s="1">
        <f ca="1">CV326*Surge_Predicted_Impact!$C$144+CU326</f>
        <v>1.1062177319009093E-7</v>
      </c>
      <c r="CX326" s="1">
        <f ca="1">CX325*(1-1/Surge_Predicted_Impact!$C$147)+CW325</f>
        <v>1.9459997003550683E-3</v>
      </c>
      <c r="CY326" s="1">
        <f ca="1">$CX326*(1-Surge_Predicted_Impact!$C$145)</f>
        <v>1.4594997752663012E-3</v>
      </c>
      <c r="CZ326" s="1">
        <f ca="1">$CX326*(1+Surge_Predicted_Impact!$C$145)</f>
        <v>2.4324996254438355E-3</v>
      </c>
      <c r="DA326" s="1">
        <f ca="1">CX326/Surge_Predicted_Impact!$C$148</f>
        <v>6.4866656678502278E-4</v>
      </c>
      <c r="DB326" s="152">
        <f>Surge_Predicted_Impact!$C$152</f>
        <v>0</v>
      </c>
    </row>
    <row r="327" spans="2:106" x14ac:dyDescent="0.25">
      <c r="B327" s="30">
        <f t="shared" si="125"/>
        <v>44216</v>
      </c>
      <c r="C327" s="18">
        <f ca="1">INDIRECT(_xlfn.CONCAT(EpidemiologicalModel_Selection!$C$2,"!",EpidemiologicalModel_Selection!$C$5,ROW()-1))</f>
        <v>73743.825459406231</v>
      </c>
      <c r="D327" s="18">
        <f ca="1">INDIRECT(_xlfn.CONCAT(EpidemiologicalModel_Selection!$C$2,"!",EpidemiologicalModel_Selection!$C$3,ROW()-1))</f>
        <v>1.3892111841896421E-3</v>
      </c>
      <c r="E327" s="37">
        <f ca="1">INDIRECT(_xlfn.CONCAT(EpidemiologicalModel_Selection!$C$2,"!",EpidemiologicalModel_Selection!$C$4,ROW()-1))</f>
        <v>1.2650278222281486E-5</v>
      </c>
      <c r="F327" s="37">
        <f ca="1">E327*Surge_Predicted_Impact!$D$53</f>
        <v>1.07274359324947E-6</v>
      </c>
      <c r="G327" s="6">
        <f t="shared" ca="1" si="121"/>
        <v>1.2571899519987083E-5</v>
      </c>
      <c r="H327" s="24">
        <f ca="1">H326*(1-1/Surge_Predicted_Impact!$C$60)+F327</f>
        <v>1.2571899519987083E-5</v>
      </c>
      <c r="I327" s="24">
        <f ca="1">(1-Surge_Predicted_Impact!$C$68)*Calculation!O326</f>
        <v>1.0545609523159912E-6</v>
      </c>
      <c r="J327" s="24">
        <f ca="1">I327+(J326*(1-1/Surge_Predicted_Impact!$C$63))</f>
        <v>1.2384535684523068E-5</v>
      </c>
      <c r="K327" s="24">
        <f ca="1">(1/Surge_Predicted_Impact!$C$62)*Calculation!L326</f>
        <v>4.9733353904187201E-7</v>
      </c>
      <c r="L327" s="24">
        <f ca="1">M327+L326*(1-1/Surge_Predicted_Impact!$C$62)</f>
        <v>5.5921116003944945E-6</v>
      </c>
      <c r="M327" s="1">
        <f ca="1">E327*Surge_Predicted_Impact!$D$55</f>
        <v>1.2144267093390237E-7</v>
      </c>
      <c r="N327" s="6">
        <f ca="1">N326*(1-1/Surge_Predicted_Impact!$C$64)+K327</f>
        <v>7.519301504424054E-6</v>
      </c>
      <c r="O327" s="24">
        <f ca="1">N326*1/Surge_Predicted_Impact!$C$64</f>
        <v>1.0031382807688831E-6</v>
      </c>
      <c r="P327" s="1">
        <f ca="1">E327*Surge_Predicted_Impact!$D$54</f>
        <v>8.2985825138166537E-7</v>
      </c>
      <c r="Q327" s="1">
        <f ca="1">Q326*(1-1/Surge_Predicted_Impact!$C$61)+P327</f>
        <v>9.11322536630699E-5</v>
      </c>
      <c r="R327" s="6">
        <f t="shared" ca="1" si="122"/>
        <v>1.0910890094798745E-4</v>
      </c>
      <c r="S327" s="1">
        <f ca="1">E327*Surge_Predicted_Impact!$D$56</f>
        <v>6.0721335466951195E-10</v>
      </c>
      <c r="T327" s="6">
        <f ca="1">T326*(1-1/Surge_Predicted_Impact!$C$65)+S327</f>
        <v>1.5337119587283523E-8</v>
      </c>
      <c r="U327" s="1">
        <f ca="1">E327*Surge_Predicted_Impact!$D$57</f>
        <v>9.7154136747121916E-10</v>
      </c>
      <c r="V327" s="6">
        <f ca="1">U326*(1-1/Surge_Predicted_Impact!$C$66)+U327</f>
        <v>9.7154136747121916E-10</v>
      </c>
      <c r="W327" s="5">
        <f>Surge_Predicted_Impact!$C$72</f>
        <v>0</v>
      </c>
      <c r="X327" s="160">
        <f>Surge_Predicted_Impact!$C$73</f>
        <v>0</v>
      </c>
      <c r="Y327" s="5">
        <f>Surge_Predicted_Impact!$C$74</f>
        <v>0</v>
      </c>
      <c r="Z327" s="5">
        <f>Surge_Predicted_Impact!$C$75</f>
        <v>0</v>
      </c>
      <c r="AA327" s="5">
        <f>Surge_Predicted_Impact!$C$76</f>
        <v>0</v>
      </c>
      <c r="AC327" s="18">
        <f ca="1">_xlfn.CEILING.MATH(G327/Surge_Predicted_Impact!$C$92)*(24/Surge_Predicted_Impact!$C$89)*(7/Surge_Predicted_Impact!$C$90)</f>
        <v>5.25</v>
      </c>
      <c r="AD327" s="18">
        <f ca="1">_xlfn.CEILING.MATH(R327/Surge_Predicted_Impact!$C$93)*(24/Surge_Predicted_Impact!$C$89)*(7/Surge_Predicted_Impact!$C$90)</f>
        <v>5.25</v>
      </c>
      <c r="AE327" s="1">
        <f t="shared" ca="1" si="107"/>
        <v>10.5</v>
      </c>
      <c r="AF327" s="1">
        <f ca="1">_xlfn.CEILING.MATH(N327/Surge_Predicted_Impact!$C$94)*24/Surge_Predicted_Impact!$C$89*7/Surge_Predicted_Impact!$C$90</f>
        <v>5.25</v>
      </c>
      <c r="AG327" s="1">
        <f ca="1">_xlfn.CEILING.MATH(T327/Surge_Predicted_Impact!$C$95)*24/Surge_Predicted_Impact!$C$89*7/Surge_Predicted_Impact!$C$90</f>
        <v>5.25</v>
      </c>
      <c r="AH327" s="1">
        <f ca="1">_xlfn.CEILING.MATH(V327/Surge_Predicted_Impact!$C$96)*24/Surge_Predicted_Impact!$C$89*7/Surge_Predicted_Impact!$C$90</f>
        <v>5.25</v>
      </c>
      <c r="AI327" s="18">
        <f t="shared" ca="1" si="108"/>
        <v>26.25</v>
      </c>
      <c r="AJ327" s="41"/>
      <c r="AK327" s="23">
        <f ca="1">_xlfn.CEILING.MATH(G327/Surge_Predicted_Impact!$C$103)*24/Surge_Predicted_Impact!$C$100*7/Surge_Predicted_Impact!$C$101</f>
        <v>5.25</v>
      </c>
      <c r="AL327" s="23">
        <f ca="1">_xlfn.CEILING.MATH(R327/Surge_Predicted_Impact!$C$104)*24/Surge_Predicted_Impact!$C$100*7/Surge_Predicted_Impact!$C$101</f>
        <v>5.25</v>
      </c>
      <c r="AM327" s="23">
        <f ca="1">_xlfn.CEILING.MATH(N327/Surge_Predicted_Impact!$C$105)*24/Surge_Predicted_Impact!$C$100*7/Surge_Predicted_Impact!$C$101</f>
        <v>5.25</v>
      </c>
      <c r="AN327" s="23">
        <f ca="1">_xlfn.CEILING.MATH(T327/Surge_Predicted_Impact!$C$106)*24/Surge_Predicted_Impact!$C$100*7/Surge_Predicted_Impact!$C$101</f>
        <v>5.25</v>
      </c>
      <c r="AO327" s="23">
        <f ca="1">_xlfn.CEILING.MATH(V327/Surge_Predicted_Impact!$C$107)*24/Surge_Predicted_Impact!$C$100*7/Surge_Predicted_Impact!$C$101</f>
        <v>5.25</v>
      </c>
      <c r="AP327" s="1">
        <f t="shared" ca="1" si="109"/>
        <v>26.25</v>
      </c>
      <c r="AQ327" s="3"/>
      <c r="AR327" s="38">
        <f ca="1">G327/Surge_Predicted_Impact!$C$81</f>
        <v>4.1906331733290275E-6</v>
      </c>
      <c r="AS327" s="38">
        <f ca="1">$R327/Surge_Predicted_Impact!$C$82</f>
        <v>5.4554450473993726E-5</v>
      </c>
      <c r="AT327" s="38">
        <f t="shared" ca="1" si="110"/>
        <v>5.8745083647322752E-5</v>
      </c>
      <c r="AU327" s="38">
        <f ca="1">N327/Surge_Predicted_Impact!$C$83</f>
        <v>3.759650752212027E-6</v>
      </c>
      <c r="AV327" s="38">
        <f ca="1">T327/Surge_Predicted_Impact!$C$84</f>
        <v>7.6685597936417614E-9</v>
      </c>
      <c r="AW327" s="38">
        <f ca="1">V327/Surge_Predicted_Impact!$C$85</f>
        <v>2.4288534186780479E-10</v>
      </c>
      <c r="AX327" s="38">
        <f t="shared" ca="1" si="111"/>
        <v>6.2512645844670293E-5</v>
      </c>
      <c r="AZ327" s="1">
        <f ca="1">(AE327-BA326)*Surge_Predicted_Impact!$C$124</f>
        <v>9.2105222873603912E-2</v>
      </c>
      <c r="BA327" s="1">
        <f ca="1">BA326*(1-1/Surge_Predicted_Impact!$C$125)+AZ327</f>
        <v>1.2894773846103849</v>
      </c>
      <c r="BB327" s="37">
        <f t="shared" ca="1" si="112"/>
        <v>11.789477384610384</v>
      </c>
      <c r="BC327" s="1">
        <f ca="1">(AF327-BD326)*Surge_Predicted_Impact!$C$124</f>
        <v>4.6052625120683123E-2</v>
      </c>
      <c r="BD327" s="1">
        <f ca="1">BD326*(1-1/Surge_Predicted_Impact!$C$125)+BC327</f>
        <v>0.64473743534296513</v>
      </c>
      <c r="BE327" s="37">
        <f t="shared" ca="1" si="113"/>
        <v>5.8947374353429653</v>
      </c>
      <c r="BF327" s="1">
        <f ca="1">(AI327-BG326)*Surge_Predicted_Impact!$C$124</f>
        <v>0.23026311115175191</v>
      </c>
      <c r="BG327" s="1">
        <f ca="1">BG326*(1-1/Surge_Predicted_Impact!$C$125)+BF327</f>
        <v>3.2236885042033601</v>
      </c>
      <c r="BH327" s="37">
        <f t="shared" ca="1" si="114"/>
        <v>29.473688504203359</v>
      </c>
      <c r="BJ327" s="1">
        <f ca="1">(AT327-BK326)*Surge_Predicted_Impact!$C$124</f>
        <v>2.7026642121241494E-7</v>
      </c>
      <c r="BK327" s="1">
        <f ca="1">BK326*(1-1/Surge_Predicted_Impact!$C$125)+BJ327</f>
        <v>2.9723104981145013E-5</v>
      </c>
      <c r="BL327" s="37">
        <f t="shared" ca="1" si="115"/>
        <v>8.8468188628467766E-5</v>
      </c>
      <c r="BM327" s="1">
        <f ca="1">(AU327-BN326)*Surge_Predicted_Impact!$C$124</f>
        <v>1.6794273780021675E-8</v>
      </c>
      <c r="BN327" s="1">
        <f ca="1">BN326*(1-1/Surge_Predicted_Impact!$C$125)+BM327</f>
        <v>1.9484302641177481E-6</v>
      </c>
      <c r="BO327" s="37">
        <f t="shared" ca="1" si="116"/>
        <v>5.7080810163297755E-6</v>
      </c>
      <c r="BP327" s="1">
        <f ca="1">(AX327-AY326)*Surge_Predicted_Impact!$C$124</f>
        <v>6.2512645844670294E-7</v>
      </c>
      <c r="BQ327" s="1">
        <f ca="1">BQ326*(1-1/Surge_Predicted_Impact!$C$125)+BP327</f>
        <v>6.4073889179766161E-5</v>
      </c>
      <c r="BR327" s="1">
        <f t="shared" ca="1" si="117"/>
        <v>1.2658653502443647E-4</v>
      </c>
      <c r="BS327" s="1">
        <f ca="1">(AP327-AQ326)*Surge_Predicted_Impact!$C$124</f>
        <v>0.26250000000000001</v>
      </c>
      <c r="BT327" s="1">
        <f ca="1">BT326*(1-1/Surge_Predicted_Impact!$C$125)+BS327</f>
        <v>3.6750167164283241</v>
      </c>
      <c r="BU327" s="1">
        <f t="shared" ca="1" si="118"/>
        <v>29.925016716428324</v>
      </c>
      <c r="BW327" s="1">
        <f>Surge_Predicted_Impact!$C$112</f>
        <v>0</v>
      </c>
      <c r="BX327" s="1">
        <f>Surge_Predicted_Impact!$C$113</f>
        <v>0</v>
      </c>
      <c r="BY327" s="152">
        <f>Surge_Predicted_Impact!$C$114</f>
        <v>0</v>
      </c>
      <c r="BZ327" s="152">
        <f>Surge_Predicted_Impact!$C$115</f>
        <v>0</v>
      </c>
      <c r="CA327" s="152">
        <f t="shared" si="119"/>
        <v>0</v>
      </c>
      <c r="CB327" s="1">
        <f>Surge_Predicted_Impact!$C$117</f>
        <v>0</v>
      </c>
      <c r="CC327" s="1">
        <f>Surge_Predicted_Impact!$C$118</f>
        <v>0</v>
      </c>
      <c r="CD327" s="1">
        <f>Surge_Predicted_Impact!$C$119</f>
        <v>0</v>
      </c>
      <c r="CE327" s="1">
        <f t="shared" si="120"/>
        <v>0</v>
      </c>
      <c r="CF327" s="152">
        <f>Surge_Predicted_Impact!$C$120</f>
        <v>0</v>
      </c>
      <c r="CH327" s="1">
        <f ca="1">D327*Surge_Predicted_Impact!$C$135</f>
        <v>1.3892111841896421E-2</v>
      </c>
      <c r="CI327" s="18">
        <f ca="1">(C327-C326)*Surge_Predicted_Impact!$C$135</f>
        <v>1.26502854982391E-4</v>
      </c>
      <c r="CJ327" s="18">
        <f ca="1">CJ326*(1- 1/Surge_Predicted_Impact!$C$137)+CI327</f>
        <v>3.195233324374653E-3</v>
      </c>
      <c r="CK327" s="18">
        <f t="shared" ca="1" si="123"/>
        <v>3.068730469392262E-3</v>
      </c>
      <c r="CL327" s="1">
        <f ca="1">CJ327*(1-Surge_Predicted_Impact!$C$136)</f>
        <v>2.715948325718455E-3</v>
      </c>
      <c r="CM327" s="1">
        <f ca="1">CJ327*(1+Surge_Predicted_Impact!$C$136)</f>
        <v>3.6745183230308506E-3</v>
      </c>
      <c r="CN327" s="1">
        <f ca="1">CI327/Surge_Predicted_Impact!$C$138</f>
        <v>2.53005709964782E-5</v>
      </c>
      <c r="CO327" s="1">
        <f ca="1">CK327/Surge_Predicted_Impact!$C$140</f>
        <v>1.2274921877569048E-4</v>
      </c>
      <c r="CP327" s="1">
        <f t="shared" ca="1" si="124"/>
        <v>1.4804978977216868E-4</v>
      </c>
      <c r="CQ327" s="1">
        <f ca="1">CI327/(Surge_Predicted_Impact!$C$138 + Surge_Predicted_Impact!$C$139)</f>
        <v>2.1083809163731832E-5</v>
      </c>
      <c r="CR327" s="1">
        <f ca="1">CK327/(Surge_Predicted_Impact!$C$140 + Surge_Predicted_Impact!$C$141)</f>
        <v>1.1802809497662546E-4</v>
      </c>
      <c r="CS327" s="152">
        <f>Surge_Predicted_Impact!$C$151</f>
        <v>12000</v>
      </c>
      <c r="CT327" s="152"/>
      <c r="CU327" s="1">
        <f ca="1">Surge_Predicted_Impact!$C$146*(Calculation!E327-Calculation!H327)</f>
        <v>7.8378702294402385E-9</v>
      </c>
      <c r="CV327" s="1">
        <f ca="1">H326*1/Surge_Predicted_Impact!$C$60</f>
        <v>1.9165259877896017E-6</v>
      </c>
      <c r="CW327" s="1">
        <f ca="1">CV327*Surge_Predicted_Impact!$C$144+CU327</f>
        <v>1.0366416961892033E-7</v>
      </c>
      <c r="CX327" s="1">
        <f ca="1">CX326*(1-1/Surge_Predicted_Impact!$C$147)+CW326</f>
        <v>1.8488103371105049E-3</v>
      </c>
      <c r="CY327" s="1">
        <f ca="1">$CX327*(1-Surge_Predicted_Impact!$C$145)</f>
        <v>1.3866077528328787E-3</v>
      </c>
      <c r="CZ327" s="1">
        <f ca="1">$CX327*(1+Surge_Predicted_Impact!$C$145)</f>
        <v>2.311012921388131E-3</v>
      </c>
      <c r="DA327" s="1">
        <f ca="1">CX327/Surge_Predicted_Impact!$C$148</f>
        <v>6.1627011237016833E-4</v>
      </c>
      <c r="DB327" s="152">
        <f>Surge_Predicted_Impact!$C$152</f>
        <v>0</v>
      </c>
    </row>
    <row r="328" spans="2:106" x14ac:dyDescent="0.25">
      <c r="B328" s="30">
        <f t="shared" si="125"/>
        <v>44217</v>
      </c>
      <c r="C328" s="18">
        <f ca="1">INDIRECT(_xlfn.CONCAT(EpidemiologicalModel_Selection!$C$2,"!",EpidemiologicalModel_Selection!$C$5,ROW()-1))</f>
        <v>73743.825471260861</v>
      </c>
      <c r="D328" s="18">
        <f ca="1">INDIRECT(_xlfn.CONCAT(EpidemiologicalModel_Selection!$C$2,"!",EpidemiologicalModel_Selection!$C$3,ROW()-1))</f>
        <v>1.3018364503293094E-3</v>
      </c>
      <c r="E328" s="37">
        <f ca="1">INDIRECT(_xlfn.CONCAT(EpidemiologicalModel_Selection!$C$2,"!",EpidemiologicalModel_Selection!$C$4,ROW()-1))</f>
        <v>1.1854636431962717E-5</v>
      </c>
      <c r="F328" s="37">
        <f ca="1">E328*Surge_Predicted_Impact!$D$53</f>
        <v>1.0052731694304383E-6</v>
      </c>
      <c r="G328" s="6">
        <f t="shared" ca="1" si="121"/>
        <v>1.1781187043705082E-5</v>
      </c>
      <c r="H328" s="24">
        <f ca="1">H327*(1-1/Surge_Predicted_Impact!$C$60)+F328</f>
        <v>1.1781187043705082E-5</v>
      </c>
      <c r="I328" s="24">
        <f ca="1">(1-Surge_Predicted_Impact!$C$68)*Calculation!O327</f>
        <v>9.8809120655734978E-7</v>
      </c>
      <c r="J328" s="24">
        <f ca="1">I328+(J327*(1-1/Surge_Predicted_Impact!$C$63))</f>
        <v>1.1603407507577123E-5</v>
      </c>
      <c r="K328" s="24">
        <f ca="1">(1/Surge_Predicted_Impact!$C$62)*Calculation!L327</f>
        <v>4.6600930003287454E-7</v>
      </c>
      <c r="L328" s="24">
        <f ca="1">M328+L327*(1-1/Surge_Predicted_Impact!$C$62)</f>
        <v>5.2399068101084621E-6</v>
      </c>
      <c r="M328" s="1">
        <f ca="1">E328*Surge_Predicted_Impact!$D$55</f>
        <v>1.138045097468422E-7</v>
      </c>
      <c r="N328" s="6">
        <f ca="1">N327*(1-1/Surge_Predicted_Impact!$C$64)+K328</f>
        <v>7.0453981164039219E-6</v>
      </c>
      <c r="O328" s="24">
        <f ca="1">N327*1/Surge_Predicted_Impact!$C$64</f>
        <v>9.3991268805300675E-7</v>
      </c>
      <c r="P328" s="1">
        <f ca="1">E328*Surge_Predicted_Impact!$D$54</f>
        <v>7.7766414993675412E-7</v>
      </c>
      <c r="Q328" s="1">
        <f ca="1">Q327*(1-1/Surge_Predicted_Impact!$C$61)+P328</f>
        <v>8.5400471122787377E-5</v>
      </c>
      <c r="R328" s="6">
        <f t="shared" ca="1" si="122"/>
        <v>1.0224378544047296E-4</v>
      </c>
      <c r="S328" s="1">
        <f ca="1">E328*Surge_Predicted_Impact!$D$56</f>
        <v>5.6902254873421095E-10</v>
      </c>
      <c r="T328" s="6">
        <f ca="1">T327*(1-1/Surge_Predicted_Impact!$C$65)+S328</f>
        <v>1.4372430177289382E-8</v>
      </c>
      <c r="U328" s="1">
        <f ca="1">E328*Surge_Predicted_Impact!$D$57</f>
        <v>9.1043607797473763E-10</v>
      </c>
      <c r="V328" s="6">
        <f ca="1">U327*(1-1/Surge_Predicted_Impact!$C$66)+U328</f>
        <v>9.1043607797473763E-10</v>
      </c>
      <c r="W328" s="5">
        <f>Surge_Predicted_Impact!$C$72</f>
        <v>0</v>
      </c>
      <c r="X328" s="160">
        <f>Surge_Predicted_Impact!$C$73</f>
        <v>0</v>
      </c>
      <c r="Y328" s="5">
        <f>Surge_Predicted_Impact!$C$74</f>
        <v>0</v>
      </c>
      <c r="Z328" s="5">
        <f>Surge_Predicted_Impact!$C$75</f>
        <v>0</v>
      </c>
      <c r="AA328" s="5">
        <f>Surge_Predicted_Impact!$C$76</f>
        <v>0</v>
      </c>
      <c r="AC328" s="18">
        <f ca="1">_xlfn.CEILING.MATH(G328/Surge_Predicted_Impact!$C$92)*(24/Surge_Predicted_Impact!$C$89)*(7/Surge_Predicted_Impact!$C$90)</f>
        <v>5.25</v>
      </c>
      <c r="AD328" s="18">
        <f ca="1">_xlfn.CEILING.MATH(R328/Surge_Predicted_Impact!$C$93)*(24/Surge_Predicted_Impact!$C$89)*(7/Surge_Predicted_Impact!$C$90)</f>
        <v>5.25</v>
      </c>
      <c r="AE328" s="1">
        <f t="shared" ca="1" si="107"/>
        <v>10.5</v>
      </c>
      <c r="AF328" s="1">
        <f ca="1">_xlfn.CEILING.MATH(N328/Surge_Predicted_Impact!$C$94)*24/Surge_Predicted_Impact!$C$89*7/Surge_Predicted_Impact!$C$90</f>
        <v>5.25</v>
      </c>
      <c r="AG328" s="1">
        <f ca="1">_xlfn.CEILING.MATH(T328/Surge_Predicted_Impact!$C$95)*24/Surge_Predicted_Impact!$C$89*7/Surge_Predicted_Impact!$C$90</f>
        <v>5.25</v>
      </c>
      <c r="AH328" s="1">
        <f ca="1">_xlfn.CEILING.MATH(V328/Surge_Predicted_Impact!$C$96)*24/Surge_Predicted_Impact!$C$89*7/Surge_Predicted_Impact!$C$90</f>
        <v>5.25</v>
      </c>
      <c r="AI328" s="18">
        <f t="shared" ca="1" si="108"/>
        <v>26.25</v>
      </c>
      <c r="AJ328" s="41"/>
      <c r="AK328" s="23">
        <f ca="1">_xlfn.CEILING.MATH(G328/Surge_Predicted_Impact!$C$103)*24/Surge_Predicted_Impact!$C$100*7/Surge_Predicted_Impact!$C$101</f>
        <v>5.25</v>
      </c>
      <c r="AL328" s="23">
        <f ca="1">_xlfn.CEILING.MATH(R328/Surge_Predicted_Impact!$C$104)*24/Surge_Predicted_Impact!$C$100*7/Surge_Predicted_Impact!$C$101</f>
        <v>5.25</v>
      </c>
      <c r="AM328" s="23">
        <f ca="1">_xlfn.CEILING.MATH(N328/Surge_Predicted_Impact!$C$105)*24/Surge_Predicted_Impact!$C$100*7/Surge_Predicted_Impact!$C$101</f>
        <v>5.25</v>
      </c>
      <c r="AN328" s="23">
        <f ca="1">_xlfn.CEILING.MATH(T328/Surge_Predicted_Impact!$C$106)*24/Surge_Predicted_Impact!$C$100*7/Surge_Predicted_Impact!$C$101</f>
        <v>5.25</v>
      </c>
      <c r="AO328" s="23">
        <f ca="1">_xlfn.CEILING.MATH(V328/Surge_Predicted_Impact!$C$107)*24/Surge_Predicted_Impact!$C$100*7/Surge_Predicted_Impact!$C$101</f>
        <v>5.25</v>
      </c>
      <c r="AP328" s="1">
        <f t="shared" ca="1" si="109"/>
        <v>26.25</v>
      </c>
      <c r="AQ328" s="3"/>
      <c r="AR328" s="38">
        <f ca="1">G328/Surge_Predicted_Impact!$C$81</f>
        <v>3.9270623479016936E-6</v>
      </c>
      <c r="AS328" s="38">
        <f ca="1">$R328/Surge_Predicted_Impact!$C$82</f>
        <v>5.112189272023648E-5</v>
      </c>
      <c r="AT328" s="38">
        <f t="shared" ca="1" si="110"/>
        <v>5.5048955068138174E-5</v>
      </c>
      <c r="AU328" s="38">
        <f ca="1">N328/Surge_Predicted_Impact!$C$83</f>
        <v>3.522699058201961E-6</v>
      </c>
      <c r="AV328" s="38">
        <f ca="1">T328/Surge_Predicted_Impact!$C$84</f>
        <v>7.1862150886446909E-9</v>
      </c>
      <c r="AW328" s="38">
        <f ca="1">V328/Surge_Predicted_Impact!$C$85</f>
        <v>2.2760901949368441E-10</v>
      </c>
      <c r="AX328" s="38">
        <f t="shared" ca="1" si="111"/>
        <v>5.857906795044827E-5</v>
      </c>
      <c r="AZ328" s="1">
        <f ca="1">(AE328-BA327)*Surge_Predicted_Impact!$C$124</f>
        <v>9.2105226153896158E-2</v>
      </c>
      <c r="BA328" s="1">
        <f ca="1">BA327*(1-1/Surge_Predicted_Impact!$C$125)+AZ328</f>
        <v>1.2894770832921107</v>
      </c>
      <c r="BB328" s="37">
        <f t="shared" ca="1" si="112"/>
        <v>11.789477083292111</v>
      </c>
      <c r="BC328" s="1">
        <f ca="1">(AF328-BD327)*Surge_Predicted_Impact!$C$124</f>
        <v>4.6052625646570346E-2</v>
      </c>
      <c r="BD328" s="1">
        <f ca="1">BD327*(1-1/Surge_Predicted_Impact!$C$125)+BC328</f>
        <v>0.64473738703646655</v>
      </c>
      <c r="BE328" s="37">
        <f t="shared" ca="1" si="113"/>
        <v>5.8947373870364661</v>
      </c>
      <c r="BF328" s="1">
        <f ca="1">(AI328-BG327)*Surge_Predicted_Impact!$C$124</f>
        <v>0.23026311495796642</v>
      </c>
      <c r="BG328" s="1">
        <f ca="1">BG327*(1-1/Surge_Predicted_Impact!$C$125)+BF328</f>
        <v>3.2236881545753726</v>
      </c>
      <c r="BH328" s="37">
        <f t="shared" ca="1" si="114"/>
        <v>29.473688154575374</v>
      </c>
      <c r="BJ328" s="1">
        <f ca="1">(AT328-BK327)*Surge_Predicted_Impact!$C$124</f>
        <v>2.5325850086993163E-7</v>
      </c>
      <c r="BK328" s="1">
        <f ca="1">BK327*(1-1/Surge_Predicted_Impact!$C$125)+BJ328</f>
        <v>2.7853284554790303E-5</v>
      </c>
      <c r="BL328" s="37">
        <f t="shared" ca="1" si="115"/>
        <v>8.2902239622928474E-5</v>
      </c>
      <c r="BM328" s="1">
        <f ca="1">(AU328-BN327)*Surge_Predicted_Impact!$C$124</f>
        <v>1.5742687940842128E-8</v>
      </c>
      <c r="BN328" s="1">
        <f ca="1">BN327*(1-1/Surge_Predicted_Impact!$C$125)+BM328</f>
        <v>1.8249993617644655E-6</v>
      </c>
      <c r="BO328" s="37">
        <f t="shared" ca="1" si="116"/>
        <v>5.3476984199664264E-6</v>
      </c>
      <c r="BP328" s="1">
        <f ca="1">(AX328-AY327)*Surge_Predicted_Impact!$C$124</f>
        <v>5.8579067950448269E-7</v>
      </c>
      <c r="BQ328" s="1">
        <f ca="1">BQ327*(1-1/Surge_Predicted_Impact!$C$125)+BP328</f>
        <v>6.0082973489287349E-5</v>
      </c>
      <c r="BR328" s="1">
        <f t="shared" ca="1" si="117"/>
        <v>1.1866204143973562E-4</v>
      </c>
      <c r="BS328" s="1">
        <f ca="1">(AP328-AQ327)*Surge_Predicted_Impact!$C$124</f>
        <v>0.26250000000000001</v>
      </c>
      <c r="BT328" s="1">
        <f ca="1">BT327*(1-1/Surge_Predicted_Impact!$C$125)+BS328</f>
        <v>3.6750155223977297</v>
      </c>
      <c r="BU328" s="1">
        <f t="shared" ca="1" si="118"/>
        <v>29.925015522397729</v>
      </c>
      <c r="BW328" s="1">
        <f>Surge_Predicted_Impact!$C$112</f>
        <v>0</v>
      </c>
      <c r="BX328" s="1">
        <f>Surge_Predicted_Impact!$C$113</f>
        <v>0</v>
      </c>
      <c r="BY328" s="152">
        <f>Surge_Predicted_Impact!$C$114</f>
        <v>0</v>
      </c>
      <c r="BZ328" s="152">
        <f>Surge_Predicted_Impact!$C$115</f>
        <v>0</v>
      </c>
      <c r="CA328" s="152">
        <f t="shared" si="119"/>
        <v>0</v>
      </c>
      <c r="CB328" s="1">
        <f>Surge_Predicted_Impact!$C$117</f>
        <v>0</v>
      </c>
      <c r="CC328" s="1">
        <f>Surge_Predicted_Impact!$C$118</f>
        <v>0</v>
      </c>
      <c r="CD328" s="1">
        <f>Surge_Predicted_Impact!$C$119</f>
        <v>0</v>
      </c>
      <c r="CE328" s="1">
        <f t="shared" si="120"/>
        <v>0</v>
      </c>
      <c r="CF328" s="152">
        <f>Surge_Predicted_Impact!$C$120</f>
        <v>0</v>
      </c>
      <c r="CH328" s="1">
        <f ca="1">D328*Surge_Predicted_Impact!$C$135</f>
        <v>1.3018364503293094E-2</v>
      </c>
      <c r="CI328" s="18">
        <f ca="1">(C328-C327)*Surge_Predicted_Impact!$C$135</f>
        <v>1.1854630429297686E-4</v>
      </c>
      <c r="CJ328" s="18">
        <f ca="1">CJ327*(1- 1/Surge_Predicted_Impact!$C$137)+CI328</f>
        <v>2.9942562962301648E-3</v>
      </c>
      <c r="CK328" s="18">
        <f t="shared" ca="1" si="123"/>
        <v>2.8757099919371879E-3</v>
      </c>
      <c r="CL328" s="1">
        <f ca="1">CJ328*(1-Surge_Predicted_Impact!$C$136)</f>
        <v>2.5451178517956401E-3</v>
      </c>
      <c r="CM328" s="1">
        <f ca="1">CJ328*(1+Surge_Predicted_Impact!$C$136)</f>
        <v>3.4433947406646891E-3</v>
      </c>
      <c r="CN328" s="1">
        <f ca="1">CI328/Surge_Predicted_Impact!$C$138</f>
        <v>2.3709260858595371E-5</v>
      </c>
      <c r="CO328" s="1">
        <f ca="1">CK328/Surge_Predicted_Impact!$C$140</f>
        <v>1.1502839967748751E-4</v>
      </c>
      <c r="CP328" s="1">
        <f t="shared" ca="1" si="124"/>
        <v>1.3873766053608289E-4</v>
      </c>
      <c r="CQ328" s="1">
        <f ca="1">CI328/(Surge_Predicted_Impact!$C$138 + Surge_Predicted_Impact!$C$139)</f>
        <v>1.9757717382162809E-5</v>
      </c>
      <c r="CR328" s="1">
        <f ca="1">CK328/(Surge_Predicted_Impact!$C$140 + Surge_Predicted_Impact!$C$141)</f>
        <v>1.1060423045912261E-4</v>
      </c>
      <c r="CS328" s="152">
        <f>Surge_Predicted_Impact!$C$151</f>
        <v>12000</v>
      </c>
      <c r="CT328" s="152"/>
      <c r="CU328" s="1">
        <f ca="1">Surge_Predicted_Impact!$C$146*(Calculation!E328-Calculation!H328)</f>
        <v>7.3449388257635255E-9</v>
      </c>
      <c r="CV328" s="1">
        <f ca="1">H327*1/Surge_Predicted_Impact!$C$60</f>
        <v>1.7959856457124404E-6</v>
      </c>
      <c r="CW328" s="1">
        <f ca="1">CV328*Surge_Predicted_Impact!$C$144+CU328</f>
        <v>9.7144221111385554E-8</v>
      </c>
      <c r="CX328" s="1">
        <f ca="1">CX327*(1-1/Surge_Predicted_Impact!$C$147)+CW327</f>
        <v>1.7564734844245985E-3</v>
      </c>
      <c r="CY328" s="1">
        <f ca="1">$CX328*(1-Surge_Predicted_Impact!$C$145)</f>
        <v>1.3173551133184489E-3</v>
      </c>
      <c r="CZ328" s="1">
        <f ca="1">$CX328*(1+Surge_Predicted_Impact!$C$145)</f>
        <v>2.195591855530748E-3</v>
      </c>
      <c r="DA328" s="1">
        <f ca="1">CX328/Surge_Predicted_Impact!$C$148</f>
        <v>5.8549116147486619E-4</v>
      </c>
      <c r="DB328" s="152">
        <f>Surge_Predicted_Impact!$C$152</f>
        <v>0</v>
      </c>
    </row>
    <row r="329" spans="2:106" x14ac:dyDescent="0.25">
      <c r="B329" s="30">
        <f t="shared" si="125"/>
        <v>44218</v>
      </c>
      <c r="C329" s="18">
        <f ca="1">INDIRECT(_xlfn.CONCAT(EpidemiologicalModel_Selection!$C$2,"!",EpidemiologicalModel_Selection!$C$5,ROW()-1))</f>
        <v>73743.825482369895</v>
      </c>
      <c r="D329" s="18">
        <f ca="1">INDIRECT(_xlfn.CONCAT(EpidemiologicalModel_Selection!$C$2,"!",EpidemiologicalModel_Selection!$C$3,ROW()-1))</f>
        <v>1.2199571689507558E-3</v>
      </c>
      <c r="E329" s="37">
        <f ca="1">INDIRECT(_xlfn.CONCAT(EpidemiologicalModel_Selection!$C$2,"!",EpidemiologicalModel_Selection!$C$4,ROW()-1))</f>
        <v>1.1109036677225959E-5</v>
      </c>
      <c r="F329" s="37">
        <f ca="1">E329*Surge_Predicted_Impact!$D$53</f>
        <v>9.4204631022876126E-7</v>
      </c>
      <c r="G329" s="6">
        <f t="shared" ca="1" si="121"/>
        <v>1.1040206633404546E-5</v>
      </c>
      <c r="H329" s="24">
        <f ca="1">H328*(1-1/Surge_Predicted_Impact!$C$60)+F329</f>
        <v>1.1040206633404546E-5</v>
      </c>
      <c r="I329" s="24">
        <f ca="1">(1-Surge_Predicted_Impact!$C$68)*Calculation!O328</f>
        <v>9.2581399773221165E-7</v>
      </c>
      <c r="J329" s="24">
        <f ca="1">I329+(J328*(1-1/Surge_Predicted_Impact!$C$63))</f>
        <v>1.0871591861369747E-5</v>
      </c>
      <c r="K329" s="24">
        <f ca="1">(1/Surge_Predicted_Impact!$C$62)*Calculation!L328</f>
        <v>4.366589008423718E-7</v>
      </c>
      <c r="L329" s="24">
        <f ca="1">M329+L328*(1-1/Surge_Predicted_Impact!$C$62)</f>
        <v>4.90989466136746E-6</v>
      </c>
      <c r="M329" s="1">
        <f ca="1">E329*Surge_Predicted_Impact!$D$55</f>
        <v>1.0664675210136931E-7</v>
      </c>
      <c r="N329" s="6">
        <f ca="1">N328*(1-1/Surge_Predicted_Impact!$C$64)+K329</f>
        <v>6.6013822526958033E-6</v>
      </c>
      <c r="O329" s="24">
        <f ca="1">N328*1/Surge_Predicted_Impact!$C$64</f>
        <v>8.8067476455049024E-7</v>
      </c>
      <c r="P329" s="1">
        <f ca="1">E329*Surge_Predicted_Impact!$D$54</f>
        <v>7.2875280602602278E-7</v>
      </c>
      <c r="Q329" s="1">
        <f ca="1">Q328*(1-1/Surge_Predicted_Impact!$C$61)+P329</f>
        <v>8.0029190277185734E-5</v>
      </c>
      <c r="R329" s="6">
        <f t="shared" ca="1" si="122"/>
        <v>9.5810676799922942E-5</v>
      </c>
      <c r="S329" s="1">
        <f ca="1">E329*Surge_Predicted_Impact!$D$56</f>
        <v>5.3323376050684657E-10</v>
      </c>
      <c r="T329" s="6">
        <f ca="1">T328*(1-1/Surge_Predicted_Impact!$C$65)+S329</f>
        <v>1.346842092006729E-8</v>
      </c>
      <c r="U329" s="1">
        <f ca="1">E329*Surge_Predicted_Impact!$D$57</f>
        <v>8.5317401681095443E-10</v>
      </c>
      <c r="V329" s="6">
        <f ca="1">U328*(1-1/Surge_Predicted_Impact!$C$66)+U329</f>
        <v>8.5317401681095443E-10</v>
      </c>
      <c r="W329" s="5">
        <f>Surge_Predicted_Impact!$C$72</f>
        <v>0</v>
      </c>
      <c r="X329" s="160">
        <f>Surge_Predicted_Impact!$C$73</f>
        <v>0</v>
      </c>
      <c r="Y329" s="5">
        <f>Surge_Predicted_Impact!$C$74</f>
        <v>0</v>
      </c>
      <c r="Z329" s="5">
        <f>Surge_Predicted_Impact!$C$75</f>
        <v>0</v>
      </c>
      <c r="AA329" s="5">
        <f>Surge_Predicted_Impact!$C$76</f>
        <v>0</v>
      </c>
      <c r="AC329" s="18">
        <f ca="1">_xlfn.CEILING.MATH(G329/Surge_Predicted_Impact!$C$92)*(24/Surge_Predicted_Impact!$C$89)*(7/Surge_Predicted_Impact!$C$90)</f>
        <v>5.25</v>
      </c>
      <c r="AD329" s="18">
        <f ca="1">_xlfn.CEILING.MATH(R329/Surge_Predicted_Impact!$C$93)*(24/Surge_Predicted_Impact!$C$89)*(7/Surge_Predicted_Impact!$C$90)</f>
        <v>5.25</v>
      </c>
      <c r="AE329" s="1">
        <f t="shared" ref="AE329:AE369" ca="1" si="126">SUM(AC329:AD329)</f>
        <v>10.5</v>
      </c>
      <c r="AF329" s="1">
        <f ca="1">_xlfn.CEILING.MATH(N329/Surge_Predicted_Impact!$C$94)*24/Surge_Predicted_Impact!$C$89*7/Surge_Predicted_Impact!$C$90</f>
        <v>5.25</v>
      </c>
      <c r="AG329" s="1">
        <f ca="1">_xlfn.CEILING.MATH(T329/Surge_Predicted_Impact!$C$95)*24/Surge_Predicted_Impact!$C$89*7/Surge_Predicted_Impact!$C$90</f>
        <v>5.25</v>
      </c>
      <c r="AH329" s="1">
        <f ca="1">_xlfn.CEILING.MATH(V329/Surge_Predicted_Impact!$C$96)*24/Surge_Predicted_Impact!$C$89*7/Surge_Predicted_Impact!$C$90</f>
        <v>5.25</v>
      </c>
      <c r="AI329" s="18">
        <f t="shared" ref="AI329:AI369" ca="1" si="127">SUM(AC329:AD329,AF329:AH329)</f>
        <v>26.25</v>
      </c>
      <c r="AJ329" s="41"/>
      <c r="AK329" s="23">
        <f ca="1">_xlfn.CEILING.MATH(G329/Surge_Predicted_Impact!$C$103)*24/Surge_Predicted_Impact!$C$100*7/Surge_Predicted_Impact!$C$101</f>
        <v>5.25</v>
      </c>
      <c r="AL329" s="23">
        <f ca="1">_xlfn.CEILING.MATH(R329/Surge_Predicted_Impact!$C$104)*24/Surge_Predicted_Impact!$C$100*7/Surge_Predicted_Impact!$C$101</f>
        <v>5.25</v>
      </c>
      <c r="AM329" s="23">
        <f ca="1">_xlfn.CEILING.MATH(N329/Surge_Predicted_Impact!$C$105)*24/Surge_Predicted_Impact!$C$100*7/Surge_Predicted_Impact!$C$101</f>
        <v>5.25</v>
      </c>
      <c r="AN329" s="23">
        <f ca="1">_xlfn.CEILING.MATH(T329/Surge_Predicted_Impact!$C$106)*24/Surge_Predicted_Impact!$C$100*7/Surge_Predicted_Impact!$C$101</f>
        <v>5.25</v>
      </c>
      <c r="AO329" s="23">
        <f ca="1">_xlfn.CEILING.MATH(V329/Surge_Predicted_Impact!$C$107)*24/Surge_Predicted_Impact!$C$100*7/Surge_Predicted_Impact!$C$101</f>
        <v>5.25</v>
      </c>
      <c r="AP329" s="1">
        <f t="shared" ref="AP329:AP369" ca="1" si="128">SUM(AK329:AO329)</f>
        <v>26.25</v>
      </c>
      <c r="AQ329" s="3"/>
      <c r="AR329" s="38">
        <f ca="1">G329/Surge_Predicted_Impact!$C$81</f>
        <v>3.6800688778015153E-6</v>
      </c>
      <c r="AS329" s="38">
        <f ca="1">$R329/Surge_Predicted_Impact!$C$82</f>
        <v>4.7905338399961471E-5</v>
      </c>
      <c r="AT329" s="38">
        <f t="shared" ref="AT329:AT369" ca="1" si="129">SUM(AR329:AS329)</f>
        <v>5.1585407277762989E-5</v>
      </c>
      <c r="AU329" s="38">
        <f ca="1">N329/Surge_Predicted_Impact!$C$83</f>
        <v>3.3006911263479016E-6</v>
      </c>
      <c r="AV329" s="38">
        <f ca="1">T329/Surge_Predicted_Impact!$C$84</f>
        <v>6.7342104600336448E-9</v>
      </c>
      <c r="AW329" s="38">
        <f ca="1">V329/Surge_Predicted_Impact!$C$85</f>
        <v>2.1329350420273861E-10</v>
      </c>
      <c r="AX329" s="38">
        <f t="shared" ref="AX329:AX369" ca="1" si="130">SUM(AU329:AW329,AR329:AS329)</f>
        <v>5.4893045908075123E-5</v>
      </c>
      <c r="AZ329" s="1">
        <f ca="1">(AE329-BA328)*Surge_Predicted_Impact!$C$124</f>
        <v>9.2105229167078889E-2</v>
      </c>
      <c r="BA329" s="1">
        <f ca="1">BA328*(1-1/Surge_Predicted_Impact!$C$125)+AZ329</f>
        <v>1.2894768065097533</v>
      </c>
      <c r="BB329" s="37">
        <f t="shared" ref="BB329:BB369" ca="1" si="131">BA329+AE329</f>
        <v>11.789476806509754</v>
      </c>
      <c r="BC329" s="1">
        <f ca="1">(AF329-BD328)*Surge_Predicted_Impact!$C$124</f>
        <v>4.6052626129635336E-2</v>
      </c>
      <c r="BD329" s="1">
        <f ca="1">BD328*(1-1/Surge_Predicted_Impact!$C$125)+BC329</f>
        <v>0.64473734266349714</v>
      </c>
      <c r="BE329" s="37">
        <f t="shared" ref="BE329:BE369" ca="1" si="132">BD329+AF329</f>
        <v>5.8947373426634968</v>
      </c>
      <c r="BF329" s="1">
        <f ca="1">(AI329-BG328)*Surge_Predicted_Impact!$C$124</f>
        <v>0.23026311845424627</v>
      </c>
      <c r="BG329" s="1">
        <f ca="1">BG328*(1-1/Surge_Predicted_Impact!$C$125)+BF329</f>
        <v>3.2236878334170922</v>
      </c>
      <c r="BH329" s="37">
        <f t="shared" ref="BH329:BH369" ca="1" si="133">BG329+AI329</f>
        <v>29.473687833417092</v>
      </c>
      <c r="BJ329" s="1">
        <f ca="1">(AT329-BK328)*Surge_Predicted_Impact!$C$124</f>
        <v>2.3732122722972686E-7</v>
      </c>
      <c r="BK329" s="1">
        <f ca="1">BK328*(1-1/Surge_Predicted_Impact!$C$125)+BJ329</f>
        <v>2.6101085456677867E-5</v>
      </c>
      <c r="BL329" s="37">
        <f t="shared" ref="BL329:BL369" ca="1" si="134">BK329+AT329</f>
        <v>7.7686492734440856E-5</v>
      </c>
      <c r="BM329" s="1">
        <f ca="1">(AU329-BN328)*Surge_Predicted_Impact!$C$124</f>
        <v>1.4756917645834362E-8</v>
      </c>
      <c r="BN329" s="1">
        <f ca="1">BN328*(1-1/Surge_Predicted_Impact!$C$125)+BM329</f>
        <v>1.7093991821414095E-6</v>
      </c>
      <c r="BO329" s="37">
        <f t="shared" ref="BO329:BO369" ca="1" si="135">BN329+AU329</f>
        <v>5.0100903084893111E-6</v>
      </c>
      <c r="BP329" s="1">
        <f ca="1">(AX329-AY328)*Surge_Predicted_Impact!$C$124</f>
        <v>5.4893045908075125E-7</v>
      </c>
      <c r="BQ329" s="1">
        <f ca="1">BQ328*(1-1/Surge_Predicted_Impact!$C$125)+BP329</f>
        <v>5.6340262984847575E-5</v>
      </c>
      <c r="BR329" s="1">
        <f t="shared" ref="BR329:BR369" ca="1" si="136">BQ329+AX329</f>
        <v>1.112333088929227E-4</v>
      </c>
      <c r="BS329" s="1">
        <f ca="1">(AP329-AQ328)*Surge_Predicted_Impact!$C$124</f>
        <v>0.26250000000000001</v>
      </c>
      <c r="BT329" s="1">
        <f ca="1">BT328*(1-1/Surge_Predicted_Impact!$C$125)+BS329</f>
        <v>3.6750144136550351</v>
      </c>
      <c r="BU329" s="1">
        <f t="shared" ref="BU329:BU369" ca="1" si="137">BT329+AP329</f>
        <v>29.925014413655035</v>
      </c>
      <c r="BW329" s="1">
        <f>Surge_Predicted_Impact!$C$112</f>
        <v>0</v>
      </c>
      <c r="BX329" s="1">
        <f>Surge_Predicted_Impact!$C$113</f>
        <v>0</v>
      </c>
      <c r="BY329" s="152">
        <f>Surge_Predicted_Impact!$C$114</f>
        <v>0</v>
      </c>
      <c r="BZ329" s="152">
        <f>Surge_Predicted_Impact!$C$115</f>
        <v>0</v>
      </c>
      <c r="CA329" s="152">
        <f t="shared" ref="CA329:CA369" si="138">SUM(BW329:BZ329)</f>
        <v>0</v>
      </c>
      <c r="CB329" s="1">
        <f>Surge_Predicted_Impact!$C$117</f>
        <v>0</v>
      </c>
      <c r="CC329" s="1">
        <f>Surge_Predicted_Impact!$C$118</f>
        <v>0</v>
      </c>
      <c r="CD329" s="1">
        <f>Surge_Predicted_Impact!$C$119</f>
        <v>0</v>
      </c>
      <c r="CE329" s="1">
        <f t="shared" ref="CE329:CE369" si="139">SUM(CB329:CD329)</f>
        <v>0</v>
      </c>
      <c r="CF329" s="152">
        <f>Surge_Predicted_Impact!$C$120</f>
        <v>0</v>
      </c>
      <c r="CH329" s="1">
        <f ca="1">D329*Surge_Predicted_Impact!$C$135</f>
        <v>1.2199571689507558E-2</v>
      </c>
      <c r="CI329" s="18">
        <f ca="1">(C329-C328)*Surge_Predicted_Impact!$C$135</f>
        <v>1.1109033948741853E-4</v>
      </c>
      <c r="CJ329" s="18">
        <f ca="1">CJ328*(1- 1/Surge_Predicted_Impact!$C$137)+CI329</f>
        <v>2.805921006094567E-3</v>
      </c>
      <c r="CK329" s="18">
        <f t="shared" ca="1" si="123"/>
        <v>2.6948306666071484E-3</v>
      </c>
      <c r="CL329" s="1">
        <f ca="1">CJ329*(1-Surge_Predicted_Impact!$C$136)</f>
        <v>2.3850328551803818E-3</v>
      </c>
      <c r="CM329" s="1">
        <f ca="1">CJ329*(1+Surge_Predicted_Impact!$C$136)</f>
        <v>3.2268091570087517E-3</v>
      </c>
      <c r="CN329" s="1">
        <f ca="1">CI329/Surge_Predicted_Impact!$C$138</f>
        <v>2.2218067897483706E-5</v>
      </c>
      <c r="CO329" s="1">
        <f ca="1">CK329/Surge_Predicted_Impact!$C$140</f>
        <v>1.0779322666428594E-4</v>
      </c>
      <c r="CP329" s="1">
        <f t="shared" ca="1" si="124"/>
        <v>1.3001129456176964E-4</v>
      </c>
      <c r="CQ329" s="1">
        <f ca="1">CI329/(Surge_Predicted_Impact!$C$138 + Surge_Predicted_Impact!$C$139)</f>
        <v>1.8515056581236422E-5</v>
      </c>
      <c r="CR329" s="1">
        <f ca="1">CK329/(Surge_Predicted_Impact!$C$140 + Surge_Predicted_Impact!$C$141)</f>
        <v>1.0364733333104417E-4</v>
      </c>
      <c r="CS329" s="152">
        <f>Surge_Predicted_Impact!$C$151</f>
        <v>12000</v>
      </c>
      <c r="CT329" s="152"/>
      <c r="CU329" s="1">
        <f ca="1">Surge_Predicted_Impact!$C$146*(Calculation!E329-Calculation!H329)</f>
        <v>6.8830043821412649E-9</v>
      </c>
      <c r="CV329" s="1">
        <f ca="1">H328*1/Surge_Predicted_Impact!$C$60</f>
        <v>1.6830267205292973E-6</v>
      </c>
      <c r="CW329" s="1">
        <f ca="1">CV329*Surge_Predicted_Impact!$C$144+CU329</f>
        <v>9.1034340408606135E-8</v>
      </c>
      <c r="CX329" s="1">
        <f ca="1">CX328*(1-1/Surge_Predicted_Impact!$C$147)+CW328</f>
        <v>1.6687469544244798E-3</v>
      </c>
      <c r="CY329" s="1">
        <f ca="1">$CX329*(1-Surge_Predicted_Impact!$C$145)</f>
        <v>1.2515602158183598E-3</v>
      </c>
      <c r="CZ329" s="1">
        <f ca="1">$CX329*(1+Surge_Predicted_Impact!$C$145)</f>
        <v>2.0859336930305998E-3</v>
      </c>
      <c r="DA329" s="1">
        <f ca="1">CX329/Surge_Predicted_Impact!$C$148</f>
        <v>5.562489848081599E-4</v>
      </c>
      <c r="DB329" s="152">
        <f>Surge_Predicted_Impact!$C$152</f>
        <v>0</v>
      </c>
    </row>
    <row r="330" spans="2:106" x14ac:dyDescent="0.25">
      <c r="B330" s="30">
        <f t="shared" si="125"/>
        <v>44219</v>
      </c>
      <c r="C330" s="18">
        <f ca="1">INDIRECT(_xlfn.CONCAT(EpidemiologicalModel_Selection!$C$2,"!",EpidemiologicalModel_Selection!$C$5,ROW()-1))</f>
        <v>73743.825492780234</v>
      </c>
      <c r="D330" s="18">
        <f ca="1">INDIRECT(_xlfn.CONCAT(EpidemiologicalModel_Selection!$C$2,"!",EpidemiologicalModel_Selection!$C$3,ROW()-1))</f>
        <v>1.1432277024064649E-3</v>
      </c>
      <c r="E330" s="37">
        <f ca="1">INDIRECT(_xlfn.CONCAT(EpidemiologicalModel_Selection!$C$2,"!",EpidemiologicalModel_Selection!$C$4,ROW()-1))</f>
        <v>1.0410331378807314E-5</v>
      </c>
      <c r="F330" s="37">
        <f ca="1">E330*Surge_Predicted_Impact!$D$53</f>
        <v>8.8279610092286027E-7</v>
      </c>
      <c r="G330" s="6">
        <f t="shared" ca="1" si="121"/>
        <v>1.0345830358126757E-5</v>
      </c>
      <c r="H330" s="24">
        <f ca="1">H329*(1-1/Surge_Predicted_Impact!$C$60)+F330</f>
        <v>1.0345830358126757E-5</v>
      </c>
      <c r="I330" s="24">
        <f ca="1">(1-Surge_Predicted_Impact!$C$68)*Calculation!O329</f>
        <v>8.6746464308223284E-7</v>
      </c>
      <c r="J330" s="24">
        <f ca="1">I330+(J329*(1-1/Surge_Predicted_Impact!$C$63))</f>
        <v>1.0185971952827731E-5</v>
      </c>
      <c r="K330" s="24">
        <f ca="1">(1/Surge_Predicted_Impact!$C$62)*Calculation!L329</f>
        <v>4.091578884472883E-7</v>
      </c>
      <c r="L330" s="24">
        <f ca="1">M330+L329*(1-1/Surge_Predicted_Impact!$C$62)</f>
        <v>4.6006759541567219E-6</v>
      </c>
      <c r="M330" s="1">
        <f ca="1">E330*Surge_Predicted_Impact!$D$55</f>
        <v>9.9939181236550309E-8</v>
      </c>
      <c r="N330" s="6">
        <f ca="1">N329*(1-1/Surge_Predicted_Impact!$C$64)+K330</f>
        <v>6.1853673595561161E-6</v>
      </c>
      <c r="O330" s="24">
        <f ca="1">N329*1/Surge_Predicted_Impact!$C$64</f>
        <v>8.2517278158697541E-7</v>
      </c>
      <c r="P330" s="1">
        <f ca="1">E330*Surge_Predicted_Impact!$D$54</f>
        <v>6.829177384497597E-7</v>
      </c>
      <c r="Q330" s="1">
        <f ca="1">Q329*(1-1/Surge_Predicted_Impact!$C$61)+P330</f>
        <v>7.4995737281550803E-5</v>
      </c>
      <c r="R330" s="6">
        <f t="shared" ca="1" si="122"/>
        <v>8.9782385188535258E-5</v>
      </c>
      <c r="S330" s="1">
        <f ca="1">E330*Surge_Predicted_Impact!$D$56</f>
        <v>4.9969590618275154E-10</v>
      </c>
      <c r="T330" s="6">
        <f ca="1">T329*(1-1/Surge_Predicted_Impact!$C$65)+S330</f>
        <v>1.2621274734243313E-8</v>
      </c>
      <c r="U330" s="1">
        <f ca="1">E330*Surge_Predicted_Impact!$D$57</f>
        <v>7.9951344989240254E-10</v>
      </c>
      <c r="V330" s="6">
        <f ca="1">U329*(1-1/Surge_Predicted_Impact!$C$66)+U330</f>
        <v>7.9951344989240254E-10</v>
      </c>
      <c r="W330" s="5">
        <f>Surge_Predicted_Impact!$C$72</f>
        <v>0</v>
      </c>
      <c r="X330" s="160">
        <f>Surge_Predicted_Impact!$C$73</f>
        <v>0</v>
      </c>
      <c r="Y330" s="5">
        <f>Surge_Predicted_Impact!$C$74</f>
        <v>0</v>
      </c>
      <c r="Z330" s="5">
        <f>Surge_Predicted_Impact!$C$75</f>
        <v>0</v>
      </c>
      <c r="AA330" s="5">
        <f>Surge_Predicted_Impact!$C$76</f>
        <v>0</v>
      </c>
      <c r="AC330" s="18">
        <f ca="1">_xlfn.CEILING.MATH(G330/Surge_Predicted_Impact!$C$92)*(24/Surge_Predicted_Impact!$C$89)*(7/Surge_Predicted_Impact!$C$90)</f>
        <v>5.25</v>
      </c>
      <c r="AD330" s="18">
        <f ca="1">_xlfn.CEILING.MATH(R330/Surge_Predicted_Impact!$C$93)*(24/Surge_Predicted_Impact!$C$89)*(7/Surge_Predicted_Impact!$C$90)</f>
        <v>5.25</v>
      </c>
      <c r="AE330" s="1">
        <f t="shared" ca="1" si="126"/>
        <v>10.5</v>
      </c>
      <c r="AF330" s="1">
        <f ca="1">_xlfn.CEILING.MATH(N330/Surge_Predicted_Impact!$C$94)*24/Surge_Predicted_Impact!$C$89*7/Surge_Predicted_Impact!$C$90</f>
        <v>5.25</v>
      </c>
      <c r="AG330" s="1">
        <f ca="1">_xlfn.CEILING.MATH(T330/Surge_Predicted_Impact!$C$95)*24/Surge_Predicted_Impact!$C$89*7/Surge_Predicted_Impact!$C$90</f>
        <v>5.25</v>
      </c>
      <c r="AH330" s="1">
        <f ca="1">_xlfn.CEILING.MATH(V330/Surge_Predicted_Impact!$C$96)*24/Surge_Predicted_Impact!$C$89*7/Surge_Predicted_Impact!$C$90</f>
        <v>5.25</v>
      </c>
      <c r="AI330" s="18">
        <f t="shared" ca="1" si="127"/>
        <v>26.25</v>
      </c>
      <c r="AJ330" s="41"/>
      <c r="AK330" s="23">
        <f ca="1">_xlfn.CEILING.MATH(G330/Surge_Predicted_Impact!$C$103)*24/Surge_Predicted_Impact!$C$100*7/Surge_Predicted_Impact!$C$101</f>
        <v>5.25</v>
      </c>
      <c r="AL330" s="23">
        <f ca="1">_xlfn.CEILING.MATH(R330/Surge_Predicted_Impact!$C$104)*24/Surge_Predicted_Impact!$C$100*7/Surge_Predicted_Impact!$C$101</f>
        <v>5.25</v>
      </c>
      <c r="AM330" s="23">
        <f ca="1">_xlfn.CEILING.MATH(N330/Surge_Predicted_Impact!$C$105)*24/Surge_Predicted_Impact!$C$100*7/Surge_Predicted_Impact!$C$101</f>
        <v>5.25</v>
      </c>
      <c r="AN330" s="23">
        <f ca="1">_xlfn.CEILING.MATH(T330/Surge_Predicted_Impact!$C$106)*24/Surge_Predicted_Impact!$C$100*7/Surge_Predicted_Impact!$C$101</f>
        <v>5.25</v>
      </c>
      <c r="AO330" s="23">
        <f ca="1">_xlfn.CEILING.MATH(V330/Surge_Predicted_Impact!$C$107)*24/Surge_Predicted_Impact!$C$100*7/Surge_Predicted_Impact!$C$101</f>
        <v>5.25</v>
      </c>
      <c r="AP330" s="1">
        <f t="shared" ca="1" si="128"/>
        <v>26.25</v>
      </c>
      <c r="AQ330" s="3"/>
      <c r="AR330" s="38">
        <f ca="1">G330/Surge_Predicted_Impact!$C$81</f>
        <v>3.4486101193755857E-6</v>
      </c>
      <c r="AS330" s="38">
        <f ca="1">$R330/Surge_Predicted_Impact!$C$82</f>
        <v>4.4891192594267629E-5</v>
      </c>
      <c r="AT330" s="38">
        <f t="shared" ca="1" si="129"/>
        <v>4.8339802713643215E-5</v>
      </c>
      <c r="AU330" s="38">
        <f ca="1">N330/Surge_Predicted_Impact!$C$83</f>
        <v>3.092683679778058E-6</v>
      </c>
      <c r="AV330" s="38">
        <f ca="1">T330/Surge_Predicted_Impact!$C$84</f>
        <v>6.3106373671216564E-9</v>
      </c>
      <c r="AW330" s="38">
        <f ca="1">V330/Surge_Predicted_Impact!$C$85</f>
        <v>1.9987836247310064E-10</v>
      </c>
      <c r="AX330" s="38">
        <f t="shared" ca="1" si="130"/>
        <v>5.143899690915087E-5</v>
      </c>
      <c r="AZ330" s="1">
        <f ca="1">(AE330-BA329)*Surge_Predicted_Impact!$C$124</f>
        <v>9.2105231934902471E-2</v>
      </c>
      <c r="BA330" s="1">
        <f ca="1">BA329*(1-1/Surge_Predicted_Impact!$C$125)+AZ330</f>
        <v>1.2894765522653877</v>
      </c>
      <c r="BB330" s="37">
        <f t="shared" ca="1" si="131"/>
        <v>11.789476552265388</v>
      </c>
      <c r="BC330" s="1">
        <f ca="1">(AF330-BD329)*Surge_Predicted_Impact!$C$124</f>
        <v>4.6052626573365035E-2</v>
      </c>
      <c r="BD330" s="1">
        <f ca="1">BD329*(1-1/Surge_Predicted_Impact!$C$125)+BC330</f>
        <v>0.64473730190375533</v>
      </c>
      <c r="BE330" s="37">
        <f t="shared" ca="1" si="132"/>
        <v>5.8947373019037554</v>
      </c>
      <c r="BF330" s="1">
        <f ca="1">(AI330-BG329)*Surge_Predicted_Impact!$C$124</f>
        <v>0.23026312166582907</v>
      </c>
      <c r="BG330" s="1">
        <f ca="1">BG329*(1-1/Surge_Predicted_Impact!$C$125)+BF330</f>
        <v>3.2236875384102719</v>
      </c>
      <c r="BH330" s="37">
        <f t="shared" ca="1" si="133"/>
        <v>29.473687538410271</v>
      </c>
      <c r="BJ330" s="1">
        <f ca="1">(AT330-BK329)*Surge_Predicted_Impact!$C$124</f>
        <v>2.2238717256965349E-7</v>
      </c>
      <c r="BK330" s="1">
        <f ca="1">BK329*(1-1/Surge_Predicted_Impact!$C$125)+BJ330</f>
        <v>2.4459109382341957E-5</v>
      </c>
      <c r="BL330" s="37">
        <f t="shared" ca="1" si="134"/>
        <v>7.2798912095985169E-5</v>
      </c>
      <c r="BM330" s="1">
        <f ca="1">(AU330-BN329)*Surge_Predicted_Impact!$C$124</f>
        <v>1.3832844976366486E-8</v>
      </c>
      <c r="BN330" s="1">
        <f ca="1">BN329*(1-1/Surge_Predicted_Impact!$C$125)+BM330</f>
        <v>1.6011320855362469E-6</v>
      </c>
      <c r="BO330" s="37">
        <f t="shared" ca="1" si="135"/>
        <v>4.6938157653143053E-6</v>
      </c>
      <c r="BP330" s="1">
        <f ca="1">(AX330-AY329)*Surge_Predicted_Impact!$C$124</f>
        <v>5.1438996909150871E-7</v>
      </c>
      <c r="BQ330" s="1">
        <f ca="1">BQ329*(1-1/Surge_Predicted_Impact!$C$125)+BP330</f>
        <v>5.2830348455021396E-5</v>
      </c>
      <c r="BR330" s="1">
        <f t="shared" ca="1" si="136"/>
        <v>1.0426934536417227E-4</v>
      </c>
      <c r="BS330" s="1">
        <f ca="1">(AP330-AQ329)*Surge_Predicted_Impact!$C$124</f>
        <v>0.26250000000000001</v>
      </c>
      <c r="BT330" s="1">
        <f ca="1">BT329*(1-1/Surge_Predicted_Impact!$C$125)+BS330</f>
        <v>3.6750133841082473</v>
      </c>
      <c r="BU330" s="1">
        <f t="shared" ca="1" si="137"/>
        <v>29.925013384108247</v>
      </c>
      <c r="BW330" s="1">
        <f>Surge_Predicted_Impact!$C$112</f>
        <v>0</v>
      </c>
      <c r="BX330" s="1">
        <f>Surge_Predicted_Impact!$C$113</f>
        <v>0</v>
      </c>
      <c r="BY330" s="152">
        <f>Surge_Predicted_Impact!$C$114</f>
        <v>0</v>
      </c>
      <c r="BZ330" s="152">
        <f>Surge_Predicted_Impact!$C$115</f>
        <v>0</v>
      </c>
      <c r="CA330" s="152">
        <f t="shared" si="138"/>
        <v>0</v>
      </c>
      <c r="CB330" s="1">
        <f>Surge_Predicted_Impact!$C$117</f>
        <v>0</v>
      </c>
      <c r="CC330" s="1">
        <f>Surge_Predicted_Impact!$C$118</f>
        <v>0</v>
      </c>
      <c r="CD330" s="1">
        <f>Surge_Predicted_Impact!$C$119</f>
        <v>0</v>
      </c>
      <c r="CE330" s="1">
        <f t="shared" si="139"/>
        <v>0</v>
      </c>
      <c r="CF330" s="152">
        <f>Surge_Predicted_Impact!$C$120</f>
        <v>0</v>
      </c>
      <c r="CH330" s="1">
        <f ca="1">D330*Surge_Predicted_Impact!$C$135</f>
        <v>1.1432277024064649E-2</v>
      </c>
      <c r="CI330" s="18">
        <f ca="1">(C330-C329)*Surge_Predicted_Impact!$C$135</f>
        <v>1.0410338290967047E-4</v>
      </c>
      <c r="CJ330" s="18">
        <f ca="1">CJ329*(1- 1/Surge_Predicted_Impact!$C$137)+CI330</f>
        <v>2.6294322883947808E-3</v>
      </c>
      <c r="CK330" s="18">
        <f t="shared" ca="1" si="123"/>
        <v>2.5253289054851104E-3</v>
      </c>
      <c r="CL330" s="1">
        <f ca="1">CJ330*(1-Surge_Predicted_Impact!$C$136)</f>
        <v>2.2350174451355636E-3</v>
      </c>
      <c r="CM330" s="1">
        <f ca="1">CJ330*(1+Surge_Predicted_Impact!$C$136)</f>
        <v>3.0238471316539977E-3</v>
      </c>
      <c r="CN330" s="1">
        <f ca="1">CI330/Surge_Predicted_Impact!$C$138</f>
        <v>2.0820676581934094E-5</v>
      </c>
      <c r="CO330" s="1">
        <f ca="1">CK330/Surge_Predicted_Impact!$C$140</f>
        <v>1.0101315621940441E-4</v>
      </c>
      <c r="CP330" s="1">
        <f t="shared" ca="1" si="124"/>
        <v>1.2183383280133851E-4</v>
      </c>
      <c r="CQ330" s="1">
        <f ca="1">CI330/(Surge_Predicted_Impact!$C$138 + Surge_Predicted_Impact!$C$139)</f>
        <v>1.7350563818278413E-5</v>
      </c>
      <c r="CR330" s="1">
        <f ca="1">CK330/(Surge_Predicted_Impact!$C$140 + Surge_Predicted_Impact!$C$141)</f>
        <v>9.7128034826350404E-5</v>
      </c>
      <c r="CS330" s="152">
        <f>Surge_Predicted_Impact!$C$151</f>
        <v>12000</v>
      </c>
      <c r="CT330" s="152"/>
      <c r="CU330" s="1">
        <f ca="1">Surge_Predicted_Impact!$C$146*(Calculation!E330-Calculation!H330)</f>
        <v>6.4501020680556961E-9</v>
      </c>
      <c r="CV330" s="1">
        <f ca="1">H329*1/Surge_Predicted_Impact!$C$60</f>
        <v>1.5771723762006495E-6</v>
      </c>
      <c r="CW330" s="1">
        <f ca="1">CV330*Surge_Predicted_Impact!$C$144+CU330</f>
        <v>8.5308720878088169E-8</v>
      </c>
      <c r="CX330" s="1">
        <f ca="1">CX329*(1-1/Surge_Predicted_Impact!$C$147)+CW329</f>
        <v>1.5854006410436644E-3</v>
      </c>
      <c r="CY330" s="1">
        <f ca="1">$CX330*(1-Surge_Predicted_Impact!$C$145)</f>
        <v>1.1890504807827483E-3</v>
      </c>
      <c r="CZ330" s="1">
        <f ca="1">$CX330*(1+Surge_Predicted_Impact!$C$145)</f>
        <v>1.9817508013045804E-3</v>
      </c>
      <c r="DA330" s="1">
        <f ca="1">CX330/Surge_Predicted_Impact!$C$148</f>
        <v>5.2846688034788813E-4</v>
      </c>
      <c r="DB330" s="152">
        <f>Surge_Predicted_Impact!$C$152</f>
        <v>0</v>
      </c>
    </row>
    <row r="331" spans="2:106" x14ac:dyDescent="0.25">
      <c r="B331" s="30">
        <f t="shared" si="125"/>
        <v>44220</v>
      </c>
      <c r="C331" s="18">
        <f ca="1">INDIRECT(_xlfn.CONCAT(EpidemiologicalModel_Selection!$C$2,"!",EpidemiologicalModel_Selection!$C$5,ROW()-1))</f>
        <v>73743.825502535808</v>
      </c>
      <c r="D331" s="18">
        <f ca="1">INDIRECT(_xlfn.CONCAT(EpidemiologicalModel_Selection!$C$2,"!",EpidemiologicalModel_Selection!$C$3,ROW()-1))</f>
        <v>1.0713241520012319E-3</v>
      </c>
      <c r="E331" s="37">
        <f ca="1">INDIRECT(_xlfn.CONCAT(EpidemiologicalModel_Selection!$C$2,"!",EpidemiologicalModel_Selection!$C$4,ROW()-1))</f>
        <v>9.7555710453889323E-6</v>
      </c>
      <c r="F331" s="37">
        <f ca="1">E331*Surge_Predicted_Impact!$D$53</f>
        <v>8.2727242464898142E-7</v>
      </c>
      <c r="G331" s="6">
        <f t="shared" ca="1" si="121"/>
        <v>9.6951270173290594E-6</v>
      </c>
      <c r="H331" s="24">
        <f ca="1">H330*(1-1/Surge_Predicted_Impact!$C$60)+F331</f>
        <v>9.6951270173290594E-6</v>
      </c>
      <c r="I331" s="24">
        <f ca="1">(1-Surge_Predicted_Impact!$C$68)*Calculation!O330</f>
        <v>8.1279518986317072E-7</v>
      </c>
      <c r="J331" s="24">
        <f ca="1">I331+(J330*(1-1/Surge_Predicted_Impact!$C$63))</f>
        <v>9.543628292286941E-6</v>
      </c>
      <c r="K331" s="24">
        <f ca="1">(1/Surge_Predicted_Impact!$C$62)*Calculation!L330</f>
        <v>3.8338966284639348E-7</v>
      </c>
      <c r="L331" s="24">
        <f ca="1">M331+L330*(1-1/Surge_Predicted_Impact!$C$62)</f>
        <v>4.3109397733460619E-6</v>
      </c>
      <c r="M331" s="1">
        <f ca="1">E331*Surge_Predicted_Impact!$D$55</f>
        <v>9.3653482035733845E-8</v>
      </c>
      <c r="N331" s="6">
        <f ca="1">N330*(1-1/Surge_Predicted_Impact!$C$64)+K331</f>
        <v>5.7955861024579956E-6</v>
      </c>
      <c r="O331" s="24">
        <f ca="1">N330*1/Surge_Predicted_Impact!$C$64</f>
        <v>7.7317091994451451E-7</v>
      </c>
      <c r="P331" s="1">
        <f ca="1">E331*Surge_Predicted_Impact!$D$54</f>
        <v>6.3996546057751392E-7</v>
      </c>
      <c r="Q331" s="1">
        <f ca="1">Q330*(1-1/Surge_Predicted_Impact!$C$61)+P331</f>
        <v>7.0278864364874686E-5</v>
      </c>
      <c r="R331" s="6">
        <f t="shared" ca="1" si="122"/>
        <v>8.4133432430507691E-5</v>
      </c>
      <c r="S331" s="1">
        <f ca="1">E331*Surge_Predicted_Impact!$D$56</f>
        <v>4.6826741017866927E-10</v>
      </c>
      <c r="T331" s="6">
        <f ca="1">T330*(1-1/Surge_Predicted_Impact!$C$65)+S331</f>
        <v>1.1827414670997652E-8</v>
      </c>
      <c r="U331" s="1">
        <f ca="1">E331*Surge_Predicted_Impact!$D$57</f>
        <v>7.4922785628587073E-10</v>
      </c>
      <c r="V331" s="6">
        <f ca="1">U330*(1-1/Surge_Predicted_Impact!$C$66)+U331</f>
        <v>7.4922785628587073E-10</v>
      </c>
      <c r="W331" s="5">
        <f>Surge_Predicted_Impact!$C$72</f>
        <v>0</v>
      </c>
      <c r="X331" s="160">
        <f>Surge_Predicted_Impact!$C$73</f>
        <v>0</v>
      </c>
      <c r="Y331" s="5">
        <f>Surge_Predicted_Impact!$C$74</f>
        <v>0</v>
      </c>
      <c r="Z331" s="5">
        <f>Surge_Predicted_Impact!$C$75</f>
        <v>0</v>
      </c>
      <c r="AA331" s="5">
        <f>Surge_Predicted_Impact!$C$76</f>
        <v>0</v>
      </c>
      <c r="AC331" s="18">
        <f ca="1">_xlfn.CEILING.MATH(G331/Surge_Predicted_Impact!$C$92)*(24/Surge_Predicted_Impact!$C$89)*(7/Surge_Predicted_Impact!$C$90)</f>
        <v>5.25</v>
      </c>
      <c r="AD331" s="18">
        <f ca="1">_xlfn.CEILING.MATH(R331/Surge_Predicted_Impact!$C$93)*(24/Surge_Predicted_Impact!$C$89)*(7/Surge_Predicted_Impact!$C$90)</f>
        <v>5.25</v>
      </c>
      <c r="AE331" s="1">
        <f t="shared" ca="1" si="126"/>
        <v>10.5</v>
      </c>
      <c r="AF331" s="1">
        <f ca="1">_xlfn.CEILING.MATH(N331/Surge_Predicted_Impact!$C$94)*24/Surge_Predicted_Impact!$C$89*7/Surge_Predicted_Impact!$C$90</f>
        <v>5.25</v>
      </c>
      <c r="AG331" s="1">
        <f ca="1">_xlfn.CEILING.MATH(T331/Surge_Predicted_Impact!$C$95)*24/Surge_Predicted_Impact!$C$89*7/Surge_Predicted_Impact!$C$90</f>
        <v>5.25</v>
      </c>
      <c r="AH331" s="1">
        <f ca="1">_xlfn.CEILING.MATH(V331/Surge_Predicted_Impact!$C$96)*24/Surge_Predicted_Impact!$C$89*7/Surge_Predicted_Impact!$C$90</f>
        <v>5.25</v>
      </c>
      <c r="AI331" s="18">
        <f t="shared" ca="1" si="127"/>
        <v>26.25</v>
      </c>
      <c r="AJ331" s="41"/>
      <c r="AK331" s="23">
        <f ca="1">_xlfn.CEILING.MATH(G331/Surge_Predicted_Impact!$C$103)*24/Surge_Predicted_Impact!$C$100*7/Surge_Predicted_Impact!$C$101</f>
        <v>5.25</v>
      </c>
      <c r="AL331" s="23">
        <f ca="1">_xlfn.CEILING.MATH(R331/Surge_Predicted_Impact!$C$104)*24/Surge_Predicted_Impact!$C$100*7/Surge_Predicted_Impact!$C$101</f>
        <v>5.25</v>
      </c>
      <c r="AM331" s="23">
        <f ca="1">_xlfn.CEILING.MATH(N331/Surge_Predicted_Impact!$C$105)*24/Surge_Predicted_Impact!$C$100*7/Surge_Predicted_Impact!$C$101</f>
        <v>5.25</v>
      </c>
      <c r="AN331" s="23">
        <f ca="1">_xlfn.CEILING.MATH(T331/Surge_Predicted_Impact!$C$106)*24/Surge_Predicted_Impact!$C$100*7/Surge_Predicted_Impact!$C$101</f>
        <v>5.25</v>
      </c>
      <c r="AO331" s="23">
        <f ca="1">_xlfn.CEILING.MATH(V331/Surge_Predicted_Impact!$C$107)*24/Surge_Predicted_Impact!$C$100*7/Surge_Predicted_Impact!$C$101</f>
        <v>5.25</v>
      </c>
      <c r="AP331" s="1">
        <f t="shared" ca="1" si="128"/>
        <v>26.25</v>
      </c>
      <c r="AQ331" s="3"/>
      <c r="AR331" s="38">
        <f ca="1">G331/Surge_Predicted_Impact!$C$81</f>
        <v>3.231709005776353E-6</v>
      </c>
      <c r="AS331" s="38">
        <f ca="1">$R331/Surge_Predicted_Impact!$C$82</f>
        <v>4.2066716215253846E-5</v>
      </c>
      <c r="AT331" s="38">
        <f t="shared" ca="1" si="129"/>
        <v>4.52984252210302E-5</v>
      </c>
      <c r="AU331" s="38">
        <f ca="1">N331/Surge_Predicted_Impact!$C$83</f>
        <v>2.8977930512289978E-6</v>
      </c>
      <c r="AV331" s="38">
        <f ca="1">T331/Surge_Predicted_Impact!$C$84</f>
        <v>5.913707335498826E-9</v>
      </c>
      <c r="AW331" s="38">
        <f ca="1">V331/Surge_Predicted_Impact!$C$85</f>
        <v>1.8730696407146768E-10</v>
      </c>
      <c r="AX331" s="38">
        <f t="shared" ca="1" si="130"/>
        <v>4.8202319286558764E-5</v>
      </c>
      <c r="AZ331" s="1">
        <f ca="1">(AE331-BA330)*Surge_Predicted_Impact!$C$124</f>
        <v>9.2105234477346129E-2</v>
      </c>
      <c r="BA331" s="1">
        <f ca="1">BA330*(1-1/Surge_Predicted_Impact!$C$125)+AZ331</f>
        <v>1.2894763187237777</v>
      </c>
      <c r="BB331" s="37">
        <f t="shared" ca="1" si="131"/>
        <v>11.789476318723779</v>
      </c>
      <c r="BC331" s="1">
        <f ca="1">(AF331-BD330)*Surge_Predicted_Impact!$C$124</f>
        <v>4.6052626980962449E-2</v>
      </c>
      <c r="BD331" s="1">
        <f ca="1">BD330*(1-1/Surge_Predicted_Impact!$C$125)+BC331</f>
        <v>0.64473726446302104</v>
      </c>
      <c r="BE331" s="37">
        <f t="shared" ca="1" si="132"/>
        <v>5.8947372644630214</v>
      </c>
      <c r="BF331" s="1">
        <f ca="1">(AI331-BG330)*Surge_Predicted_Impact!$C$124</f>
        <v>0.23026312461589729</v>
      </c>
      <c r="BG331" s="1">
        <f ca="1">BG330*(1-1/Surge_Predicted_Impact!$C$125)+BF331</f>
        <v>3.223687267425436</v>
      </c>
      <c r="BH331" s="37">
        <f t="shared" ca="1" si="133"/>
        <v>29.473687267425436</v>
      </c>
      <c r="BJ331" s="1">
        <f ca="1">(AT331-BK330)*Surge_Predicted_Impact!$C$124</f>
        <v>2.0839315838688243E-7</v>
      </c>
      <c r="BK331" s="1">
        <f ca="1">BK330*(1-1/Surge_Predicted_Impact!$C$125)+BJ331</f>
        <v>2.2920423299132983E-5</v>
      </c>
      <c r="BL331" s="37">
        <f t="shared" ca="1" si="134"/>
        <v>6.821884852016318E-5</v>
      </c>
      <c r="BM331" s="1">
        <f ca="1">(AU331-BN330)*Surge_Predicted_Impact!$C$124</f>
        <v>1.296660965692751E-8</v>
      </c>
      <c r="BN331" s="1">
        <f ca="1">BN330*(1-1/Surge_Predicted_Impact!$C$125)+BM331</f>
        <v>1.499732117654871E-6</v>
      </c>
      <c r="BO331" s="37">
        <f t="shared" ca="1" si="135"/>
        <v>4.3975251688838684E-6</v>
      </c>
      <c r="BP331" s="1">
        <f ca="1">(AX331-AY330)*Surge_Predicted_Impact!$C$124</f>
        <v>4.8202319286558769E-7</v>
      </c>
      <c r="BQ331" s="1">
        <f ca="1">BQ330*(1-1/Surge_Predicted_Impact!$C$125)+BP331</f>
        <v>4.9538775329671172E-5</v>
      </c>
      <c r="BR331" s="1">
        <f t="shared" ca="1" si="136"/>
        <v>9.7741094616229929E-5</v>
      </c>
      <c r="BS331" s="1">
        <f ca="1">(AP331-AQ330)*Surge_Predicted_Impact!$C$124</f>
        <v>0.26250000000000001</v>
      </c>
      <c r="BT331" s="1">
        <f ca="1">BT330*(1-1/Surge_Predicted_Impact!$C$125)+BS331</f>
        <v>3.6750124281005156</v>
      </c>
      <c r="BU331" s="1">
        <f t="shared" ca="1" si="137"/>
        <v>29.925012428100516</v>
      </c>
      <c r="BW331" s="1">
        <f>Surge_Predicted_Impact!$C$112</f>
        <v>0</v>
      </c>
      <c r="BX331" s="1">
        <f>Surge_Predicted_Impact!$C$113</f>
        <v>0</v>
      </c>
      <c r="BY331" s="152">
        <f>Surge_Predicted_Impact!$C$114</f>
        <v>0</v>
      </c>
      <c r="BZ331" s="152">
        <f>Surge_Predicted_Impact!$C$115</f>
        <v>0</v>
      </c>
      <c r="CA331" s="152">
        <f t="shared" si="138"/>
        <v>0</v>
      </c>
      <c r="CB331" s="1">
        <f>Surge_Predicted_Impact!$C$117</f>
        <v>0</v>
      </c>
      <c r="CC331" s="1">
        <f>Surge_Predicted_Impact!$C$118</f>
        <v>0</v>
      </c>
      <c r="CD331" s="1">
        <f>Surge_Predicted_Impact!$C$119</f>
        <v>0</v>
      </c>
      <c r="CE331" s="1">
        <f t="shared" si="139"/>
        <v>0</v>
      </c>
      <c r="CF331" s="152">
        <f>Surge_Predicted_Impact!$C$120</f>
        <v>0</v>
      </c>
      <c r="CH331" s="1">
        <f ca="1">D331*Surge_Predicted_Impact!$C$135</f>
        <v>1.071324152001232E-2</v>
      </c>
      <c r="CI331" s="18">
        <f ca="1">(C331-C330)*Surge_Predicted_Impact!$C$135</f>
        <v>9.7555748652666807E-5</v>
      </c>
      <c r="CJ331" s="18">
        <f ca="1">CJ330*(1- 1/Surge_Predicted_Impact!$C$137)+CI331</f>
        <v>2.4640448082079696E-3</v>
      </c>
      <c r="CK331" s="18">
        <f t="shared" ca="1" si="123"/>
        <v>2.3664890595553028E-3</v>
      </c>
      <c r="CL331" s="1">
        <f ca="1">CJ331*(1-Surge_Predicted_Impact!$C$136)</f>
        <v>2.094438086976774E-3</v>
      </c>
      <c r="CM331" s="1">
        <f ca="1">CJ331*(1+Surge_Predicted_Impact!$C$136)</f>
        <v>2.8336515294391648E-3</v>
      </c>
      <c r="CN331" s="1">
        <f ca="1">CI331/Surge_Predicted_Impact!$C$138</f>
        <v>1.9511149730533361E-5</v>
      </c>
      <c r="CO331" s="1">
        <f ca="1">CK331/Surge_Predicted_Impact!$C$140</f>
        <v>9.4659562382212118E-5</v>
      </c>
      <c r="CP331" s="1">
        <f t="shared" ca="1" si="124"/>
        <v>1.1417071211274548E-4</v>
      </c>
      <c r="CQ331" s="1">
        <f ca="1">CI331/(Surge_Predicted_Impact!$C$138 + Surge_Predicted_Impact!$C$139)</f>
        <v>1.6259291442111135E-5</v>
      </c>
      <c r="CR331" s="1">
        <f ca="1">CK331/(Surge_Predicted_Impact!$C$140 + Surge_Predicted_Impact!$C$141)</f>
        <v>9.1018809982896268E-5</v>
      </c>
      <c r="CS331" s="152">
        <f>Surge_Predicted_Impact!$C$151</f>
        <v>12000</v>
      </c>
      <c r="CT331" s="152"/>
      <c r="CU331" s="1">
        <f ca="1">Surge_Predicted_Impact!$C$146*(Calculation!E331-Calculation!H331)</f>
        <v>6.0444028059872875E-9</v>
      </c>
      <c r="CV331" s="1">
        <f ca="1">H330*1/Surge_Predicted_Impact!$C$60</f>
        <v>1.4779757654466796E-6</v>
      </c>
      <c r="CW331" s="1">
        <f ca="1">CV331*Surge_Predicted_Impact!$C$144+CU331</f>
        <v>7.994319107832128E-8</v>
      </c>
      <c r="CX331" s="1">
        <f ca="1">CX330*(1-1/Surge_Predicted_Impact!$C$147)+CW330</f>
        <v>1.506215917712359E-3</v>
      </c>
      <c r="CY331" s="1">
        <f ca="1">$CX331*(1-Surge_Predicted_Impact!$C$145)</f>
        <v>1.1296619382842692E-3</v>
      </c>
      <c r="CZ331" s="1">
        <f ca="1">$CX331*(1+Surge_Predicted_Impact!$C$145)</f>
        <v>1.8827698971404488E-3</v>
      </c>
      <c r="DA331" s="1">
        <f ca="1">CX331/Surge_Predicted_Impact!$C$148</f>
        <v>5.0207197257078637E-4</v>
      </c>
      <c r="DB331" s="152">
        <f>Surge_Predicted_Impact!$C$152</f>
        <v>0</v>
      </c>
    </row>
    <row r="332" spans="2:106" x14ac:dyDescent="0.25">
      <c r="B332" s="30">
        <f t="shared" si="125"/>
        <v>44221</v>
      </c>
      <c r="C332" s="18">
        <f ca="1">INDIRECT(_xlfn.CONCAT(EpidemiologicalModel_Selection!$C$2,"!",EpidemiologicalModel_Selection!$C$5,ROW()-1))</f>
        <v>73743.825511677802</v>
      </c>
      <c r="D332" s="18">
        <f ca="1">INDIRECT(_xlfn.CONCAT(EpidemiologicalModel_Selection!$C$2,"!",EpidemiologicalModel_Selection!$C$3,ROW()-1))</f>
        <v>1.0039429907162869E-3</v>
      </c>
      <c r="E332" s="37">
        <f ca="1">INDIRECT(_xlfn.CONCAT(EpidemiologicalModel_Selection!$C$2,"!",EpidemiologicalModel_Selection!$C$4,ROW()-1))</f>
        <v>9.1419922682689493E-6</v>
      </c>
      <c r="F332" s="37">
        <f ca="1">E332*Surge_Predicted_Impact!$D$53</f>
        <v>7.7524094434920689E-7</v>
      </c>
      <c r="G332" s="6">
        <f t="shared" ca="1" si="121"/>
        <v>9.0853498163455432E-6</v>
      </c>
      <c r="H332" s="24">
        <f ca="1">H331*(1-1/Surge_Predicted_Impact!$C$60)+F332</f>
        <v>9.0853498163455432E-6</v>
      </c>
      <c r="I332" s="24">
        <f ca="1">(1-Surge_Predicted_Impact!$C$68)*Calculation!O331</f>
        <v>7.6157335614534678E-7</v>
      </c>
      <c r="J332" s="24">
        <f ca="1">I332+(J331*(1-1/Surge_Predicted_Impact!$C$63))</f>
        <v>8.9418261781055831E-6</v>
      </c>
      <c r="K332" s="24">
        <f ca="1">(1/Surge_Predicted_Impact!$C$62)*Calculation!L331</f>
        <v>3.5924498111217183E-7</v>
      </c>
      <c r="L332" s="24">
        <f ca="1">M332+L331*(1-1/Surge_Predicted_Impact!$C$62)</f>
        <v>4.0394579180092717E-6</v>
      </c>
      <c r="M332" s="1">
        <f ca="1">E332*Surge_Predicted_Impact!$D$55</f>
        <v>8.7763125775382E-8</v>
      </c>
      <c r="N332" s="6">
        <f ca="1">N331*(1-1/Surge_Predicted_Impact!$C$64)+K332</f>
        <v>5.430382820762918E-6</v>
      </c>
      <c r="O332" s="24">
        <f ca="1">N331*1/Surge_Predicted_Impact!$C$64</f>
        <v>7.2444826280724945E-7</v>
      </c>
      <c r="P332" s="1">
        <f ca="1">E332*Surge_Predicted_Impact!$D$54</f>
        <v>5.99714692798443E-7</v>
      </c>
      <c r="Q332" s="1">
        <f ca="1">Q331*(1-1/Surge_Predicted_Impact!$C$61)+P332</f>
        <v>6.5858660174467792E-5</v>
      </c>
      <c r="R332" s="6">
        <f t="shared" ca="1" si="122"/>
        <v>7.8839944270582646E-5</v>
      </c>
      <c r="S332" s="1">
        <f ca="1">E332*Surge_Predicted_Impact!$D$56</f>
        <v>4.3881562887691001E-10</v>
      </c>
      <c r="T332" s="6">
        <f ca="1">T331*(1-1/Surge_Predicted_Impact!$C$65)+S332</f>
        <v>1.1083488832774798E-8</v>
      </c>
      <c r="U332" s="1">
        <f ca="1">E332*Surge_Predicted_Impact!$D$57</f>
        <v>7.0210500620305598E-10</v>
      </c>
      <c r="V332" s="6">
        <f ca="1">U331*(1-1/Surge_Predicted_Impact!$C$66)+U332</f>
        <v>7.0210500620305598E-10</v>
      </c>
      <c r="W332" s="5">
        <f>Surge_Predicted_Impact!$C$72</f>
        <v>0</v>
      </c>
      <c r="X332" s="160">
        <f>Surge_Predicted_Impact!$C$73</f>
        <v>0</v>
      </c>
      <c r="Y332" s="5">
        <f>Surge_Predicted_Impact!$C$74</f>
        <v>0</v>
      </c>
      <c r="Z332" s="5">
        <f>Surge_Predicted_Impact!$C$75</f>
        <v>0</v>
      </c>
      <c r="AA332" s="5">
        <f>Surge_Predicted_Impact!$C$76</f>
        <v>0</v>
      </c>
      <c r="AC332" s="18">
        <f ca="1">_xlfn.CEILING.MATH(G332/Surge_Predicted_Impact!$C$92)*(24/Surge_Predicted_Impact!$C$89)*(7/Surge_Predicted_Impact!$C$90)</f>
        <v>5.25</v>
      </c>
      <c r="AD332" s="18">
        <f ca="1">_xlfn.CEILING.MATH(R332/Surge_Predicted_Impact!$C$93)*(24/Surge_Predicted_Impact!$C$89)*(7/Surge_Predicted_Impact!$C$90)</f>
        <v>5.25</v>
      </c>
      <c r="AE332" s="1">
        <f t="shared" ca="1" si="126"/>
        <v>10.5</v>
      </c>
      <c r="AF332" s="1">
        <f ca="1">_xlfn.CEILING.MATH(N332/Surge_Predicted_Impact!$C$94)*24/Surge_Predicted_Impact!$C$89*7/Surge_Predicted_Impact!$C$90</f>
        <v>5.25</v>
      </c>
      <c r="AG332" s="1">
        <f ca="1">_xlfn.CEILING.MATH(T332/Surge_Predicted_Impact!$C$95)*24/Surge_Predicted_Impact!$C$89*7/Surge_Predicted_Impact!$C$90</f>
        <v>5.25</v>
      </c>
      <c r="AH332" s="1">
        <f ca="1">_xlfn.CEILING.MATH(V332/Surge_Predicted_Impact!$C$96)*24/Surge_Predicted_Impact!$C$89*7/Surge_Predicted_Impact!$C$90</f>
        <v>5.25</v>
      </c>
      <c r="AI332" s="18">
        <f t="shared" ca="1" si="127"/>
        <v>26.25</v>
      </c>
      <c r="AJ332" s="41"/>
      <c r="AK332" s="23">
        <f ca="1">_xlfn.CEILING.MATH(G332/Surge_Predicted_Impact!$C$103)*24/Surge_Predicted_Impact!$C$100*7/Surge_Predicted_Impact!$C$101</f>
        <v>5.25</v>
      </c>
      <c r="AL332" s="23">
        <f ca="1">_xlfn.CEILING.MATH(R332/Surge_Predicted_Impact!$C$104)*24/Surge_Predicted_Impact!$C$100*7/Surge_Predicted_Impact!$C$101</f>
        <v>5.25</v>
      </c>
      <c r="AM332" s="23">
        <f ca="1">_xlfn.CEILING.MATH(N332/Surge_Predicted_Impact!$C$105)*24/Surge_Predicted_Impact!$C$100*7/Surge_Predicted_Impact!$C$101</f>
        <v>5.25</v>
      </c>
      <c r="AN332" s="23">
        <f ca="1">_xlfn.CEILING.MATH(T332/Surge_Predicted_Impact!$C$106)*24/Surge_Predicted_Impact!$C$100*7/Surge_Predicted_Impact!$C$101</f>
        <v>5.25</v>
      </c>
      <c r="AO332" s="23">
        <f ca="1">_xlfn.CEILING.MATH(V332/Surge_Predicted_Impact!$C$107)*24/Surge_Predicted_Impact!$C$100*7/Surge_Predicted_Impact!$C$101</f>
        <v>5.25</v>
      </c>
      <c r="AP332" s="1">
        <f t="shared" ca="1" si="128"/>
        <v>26.25</v>
      </c>
      <c r="AQ332" s="3"/>
      <c r="AR332" s="38">
        <f ca="1">G332/Surge_Predicted_Impact!$C$81</f>
        <v>3.0284499387818476E-6</v>
      </c>
      <c r="AS332" s="38">
        <f ca="1">$R332/Surge_Predicted_Impact!$C$82</f>
        <v>3.9419972135291323E-5</v>
      </c>
      <c r="AT332" s="38">
        <f t="shared" ca="1" si="129"/>
        <v>4.2448422074073172E-5</v>
      </c>
      <c r="AU332" s="38">
        <f ca="1">N332/Surge_Predicted_Impact!$C$83</f>
        <v>2.715191410381459E-6</v>
      </c>
      <c r="AV332" s="38">
        <f ca="1">T332/Surge_Predicted_Impact!$C$84</f>
        <v>5.5417444163873989E-9</v>
      </c>
      <c r="AW332" s="38">
        <f ca="1">V332/Surge_Predicted_Impact!$C$85</f>
        <v>1.7552625155076399E-10</v>
      </c>
      <c r="AX332" s="38">
        <f t="shared" ca="1" si="130"/>
        <v>4.5169330755122564E-5</v>
      </c>
      <c r="AZ332" s="1">
        <f ca="1">(AE332-BA331)*Surge_Predicted_Impact!$C$124</f>
        <v>9.2105236812762212E-2</v>
      </c>
      <c r="BA332" s="1">
        <f ca="1">BA331*(1-1/Surge_Predicted_Impact!$C$125)+AZ332</f>
        <v>1.2894761041991272</v>
      </c>
      <c r="BB332" s="37">
        <f t="shared" ca="1" si="131"/>
        <v>11.789476104199128</v>
      </c>
      <c r="BC332" s="1">
        <f ca="1">(AF332-BD331)*Surge_Predicted_Impact!$C$124</f>
        <v>4.6052627355369788E-2</v>
      </c>
      <c r="BD332" s="1">
        <f ca="1">BD331*(1-1/Surge_Predicted_Impact!$C$125)+BC332</f>
        <v>0.64473723007103212</v>
      </c>
      <c r="BE332" s="37">
        <f t="shared" ca="1" si="132"/>
        <v>5.8947372300710317</v>
      </c>
      <c r="BF332" s="1">
        <f ca="1">(AI332-BG331)*Surge_Predicted_Impact!$C$124</f>
        <v>0.23026312732574564</v>
      </c>
      <c r="BG332" s="1">
        <f ca="1">BG331*(1-1/Surge_Predicted_Impact!$C$125)+BF332</f>
        <v>3.2236870185065079</v>
      </c>
      <c r="BH332" s="37">
        <f t="shared" ca="1" si="133"/>
        <v>29.473687018506507</v>
      </c>
      <c r="BJ332" s="1">
        <f ca="1">(AT332-BK331)*Surge_Predicted_Impact!$C$124</f>
        <v>1.9527998774940188E-7</v>
      </c>
      <c r="BK332" s="1">
        <f ca="1">BK331*(1-1/Surge_Predicted_Impact!$C$125)+BJ332</f>
        <v>2.1478530194087174E-5</v>
      </c>
      <c r="BL332" s="37">
        <f t="shared" ca="1" si="134"/>
        <v>6.3926952268160346E-5</v>
      </c>
      <c r="BM332" s="1">
        <f ca="1">(AU332-BN331)*Surge_Predicted_Impact!$C$124</f>
        <v>1.2154592927265881E-8</v>
      </c>
      <c r="BN332" s="1">
        <f ca="1">BN331*(1-1/Surge_Predicted_Impact!$C$125)+BM332</f>
        <v>1.4047629878925033E-6</v>
      </c>
      <c r="BO332" s="37">
        <f t="shared" ca="1" si="135"/>
        <v>4.1199543982739621E-6</v>
      </c>
      <c r="BP332" s="1">
        <f ca="1">(AX332-AY331)*Surge_Predicted_Impact!$C$124</f>
        <v>4.5169330755122566E-7</v>
      </c>
      <c r="BQ332" s="1">
        <f ca="1">BQ331*(1-1/Surge_Predicted_Impact!$C$125)+BP332</f>
        <v>4.6451984685103034E-5</v>
      </c>
      <c r="BR332" s="1">
        <f t="shared" ca="1" si="136"/>
        <v>9.1621315440225599E-5</v>
      </c>
      <c r="BS332" s="1">
        <f ca="1">(AP332-AQ331)*Surge_Predicted_Impact!$C$124</f>
        <v>0.26250000000000001</v>
      </c>
      <c r="BT332" s="1">
        <f ca="1">BT331*(1-1/Surge_Predicted_Impact!$C$125)+BS332</f>
        <v>3.6750115403790504</v>
      </c>
      <c r="BU332" s="1">
        <f t="shared" ca="1" si="137"/>
        <v>29.92501154037905</v>
      </c>
      <c r="BW332" s="1">
        <f>Surge_Predicted_Impact!$C$112</f>
        <v>0</v>
      </c>
      <c r="BX332" s="1">
        <f>Surge_Predicted_Impact!$C$113</f>
        <v>0</v>
      </c>
      <c r="BY332" s="152">
        <f>Surge_Predicted_Impact!$C$114</f>
        <v>0</v>
      </c>
      <c r="BZ332" s="152">
        <f>Surge_Predicted_Impact!$C$115</f>
        <v>0</v>
      </c>
      <c r="CA332" s="152">
        <f t="shared" si="138"/>
        <v>0</v>
      </c>
      <c r="CB332" s="1">
        <f>Surge_Predicted_Impact!$C$117</f>
        <v>0</v>
      </c>
      <c r="CC332" s="1">
        <f>Surge_Predicted_Impact!$C$118</f>
        <v>0</v>
      </c>
      <c r="CD332" s="1">
        <f>Surge_Predicted_Impact!$C$119</f>
        <v>0</v>
      </c>
      <c r="CE332" s="1">
        <f t="shared" si="139"/>
        <v>0</v>
      </c>
      <c r="CF332" s="152">
        <f>Surge_Predicted_Impact!$C$120</f>
        <v>0</v>
      </c>
      <c r="CH332" s="1">
        <f ca="1">D332*Surge_Predicted_Impact!$C$135</f>
        <v>1.0039429907162868E-2</v>
      </c>
      <c r="CI332" s="18">
        <f ca="1">(C332-C331)*Surge_Predicted_Impact!$C$135</f>
        <v>9.1419933596625924E-5</v>
      </c>
      <c r="CJ332" s="18">
        <f ca="1">CJ331*(1- 1/Surge_Predicted_Impact!$C$137)+CI332</f>
        <v>2.3090602609837987E-3</v>
      </c>
      <c r="CK332" s="18">
        <f t="shared" ca="1" si="123"/>
        <v>2.2176403273871728E-3</v>
      </c>
      <c r="CL332" s="1">
        <f ca="1">CJ332*(1-Surge_Predicted_Impact!$C$136)</f>
        <v>1.9627012218362289E-3</v>
      </c>
      <c r="CM332" s="1">
        <f ca="1">CJ332*(1+Surge_Predicted_Impact!$C$136)</f>
        <v>2.6554193001313686E-3</v>
      </c>
      <c r="CN332" s="1">
        <f ca="1">CI332/Surge_Predicted_Impact!$C$138</f>
        <v>1.8283986719325185E-5</v>
      </c>
      <c r="CO332" s="1">
        <f ca="1">CK332/Surge_Predicted_Impact!$C$140</f>
        <v>8.8705613095486907E-5</v>
      </c>
      <c r="CP332" s="1">
        <f t="shared" ca="1" si="124"/>
        <v>1.0698959981481209E-4</v>
      </c>
      <c r="CQ332" s="1">
        <f ca="1">CI332/(Surge_Predicted_Impact!$C$138 + Surge_Predicted_Impact!$C$139)</f>
        <v>1.5236655599437654E-5</v>
      </c>
      <c r="CR332" s="1">
        <f ca="1">CK332/(Surge_Predicted_Impact!$C$140 + Surge_Predicted_Impact!$C$141)</f>
        <v>8.529385874566049E-5</v>
      </c>
      <c r="CS332" s="152">
        <f>Surge_Predicted_Impact!$C$151</f>
        <v>12000</v>
      </c>
      <c r="CT332" s="152"/>
      <c r="CU332" s="1">
        <f ca="1">Surge_Predicted_Impact!$C$146*(Calculation!E332-Calculation!H332)</f>
        <v>5.6642451923406052E-9</v>
      </c>
      <c r="CV332" s="1">
        <f ca="1">H331*1/Surge_Predicted_Impact!$C$60</f>
        <v>1.3850181453327227E-6</v>
      </c>
      <c r="CW332" s="1">
        <f ca="1">CV332*Surge_Predicted_Impact!$C$144+CU332</f>
        <v>7.4915152458976742E-8</v>
      </c>
      <c r="CX332" s="1">
        <f ca="1">CX331*(1-1/Surge_Predicted_Impact!$C$147)+CW331</f>
        <v>1.4309850650178193E-3</v>
      </c>
      <c r="CY332" s="1">
        <f ca="1">$CX332*(1-Surge_Predicted_Impact!$C$145)</f>
        <v>1.0732387987633645E-3</v>
      </c>
      <c r="CZ332" s="1">
        <f ca="1">$CX332*(1+Surge_Predicted_Impact!$C$145)</f>
        <v>1.7887313312722742E-3</v>
      </c>
      <c r="DA332" s="1">
        <f ca="1">CX332/Surge_Predicted_Impact!$C$148</f>
        <v>4.7699502167260644E-4</v>
      </c>
      <c r="DB332" s="152">
        <f>Surge_Predicted_Impact!$C$152</f>
        <v>0</v>
      </c>
    </row>
    <row r="333" spans="2:106" x14ac:dyDescent="0.25">
      <c r="B333" s="30">
        <f t="shared" si="125"/>
        <v>44222</v>
      </c>
      <c r="C333" s="18">
        <f ca="1">INDIRECT(_xlfn.CONCAT(EpidemiologicalModel_Selection!$C$2,"!",EpidemiologicalModel_Selection!$C$5,ROW()-1))</f>
        <v>73743.825520244805</v>
      </c>
      <c r="D333" s="18">
        <f ca="1">INDIRECT(_xlfn.CONCAT(EpidemiologicalModel_Selection!$C$2,"!",EpidemiologicalModel_Selection!$C$3,ROW()-1))</f>
        <v>9.4079978192850499E-4</v>
      </c>
      <c r="E333" s="37">
        <f ca="1">INDIRECT(_xlfn.CONCAT(EpidemiologicalModel_Selection!$C$2,"!",EpidemiologicalModel_Selection!$C$4,ROW()-1))</f>
        <v>8.5670046246377744E-6</v>
      </c>
      <c r="F333" s="37">
        <f ca="1">E333*Surge_Predicted_Impact!$D$53</f>
        <v>7.264819921692833E-7</v>
      </c>
      <c r="G333" s="6">
        <f t="shared" ca="1" si="121"/>
        <v>8.5139246918940355E-6</v>
      </c>
      <c r="H333" s="24">
        <f ca="1">H332*(1-1/Surge_Predicted_Impact!$C$60)+F333</f>
        <v>8.5139246918940355E-6</v>
      </c>
      <c r="I333" s="24">
        <f ca="1">(1-Surge_Predicted_Impact!$C$68)*Calculation!O332</f>
        <v>7.1358153886514069E-7</v>
      </c>
      <c r="J333" s="24">
        <f ca="1">I333+(J332*(1-1/Surge_Predicted_Impact!$C$63))</f>
        <v>8.378003977241354E-6</v>
      </c>
      <c r="K333" s="24">
        <f ca="1">(1/Surge_Predicted_Impact!$C$62)*Calculation!L332</f>
        <v>3.3662149316743927E-7</v>
      </c>
      <c r="L333" s="24">
        <f ca="1">M333+L332*(1-1/Surge_Predicted_Impact!$C$62)</f>
        <v>3.7850796692383549E-6</v>
      </c>
      <c r="M333" s="1">
        <f ca="1">E333*Surge_Predicted_Impact!$D$55</f>
        <v>8.2243244396522714E-8</v>
      </c>
      <c r="N333" s="6">
        <f ca="1">N332*(1-1/Surge_Predicted_Impact!$C$64)+K333</f>
        <v>5.0882064613349925E-6</v>
      </c>
      <c r="O333" s="24">
        <f ca="1">N332*1/Surge_Predicted_Impact!$C$64</f>
        <v>6.7879785259536475E-7</v>
      </c>
      <c r="P333" s="1">
        <f ca="1">E333*Surge_Predicted_Impact!$D$54</f>
        <v>5.6199550337623792E-7</v>
      </c>
      <c r="Q333" s="1">
        <f ca="1">Q332*(1-1/Surge_Predicted_Impact!$C$61)+P333</f>
        <v>6.1716465665382045E-5</v>
      </c>
      <c r="R333" s="6">
        <f t="shared" ca="1" si="122"/>
        <v>7.387954931186176E-5</v>
      </c>
      <c r="S333" s="1">
        <f ca="1">E333*Surge_Predicted_Impact!$D$56</f>
        <v>4.112162219826136E-10</v>
      </c>
      <c r="T333" s="6">
        <f ca="1">T332*(1-1/Surge_Predicted_Impact!$C$65)+S333</f>
        <v>1.0386356171479931E-8</v>
      </c>
      <c r="U333" s="1">
        <f ca="1">E333*Surge_Predicted_Impact!$D$57</f>
        <v>6.5794595517218174E-10</v>
      </c>
      <c r="V333" s="6">
        <f ca="1">U332*(1-1/Surge_Predicted_Impact!$C$66)+U333</f>
        <v>6.5794595517218174E-10</v>
      </c>
      <c r="W333" s="5">
        <f>Surge_Predicted_Impact!$C$72</f>
        <v>0</v>
      </c>
      <c r="X333" s="160">
        <f>Surge_Predicted_Impact!$C$73</f>
        <v>0</v>
      </c>
      <c r="Y333" s="5">
        <f>Surge_Predicted_Impact!$C$74</f>
        <v>0</v>
      </c>
      <c r="Z333" s="5">
        <f>Surge_Predicted_Impact!$C$75</f>
        <v>0</v>
      </c>
      <c r="AA333" s="5">
        <f>Surge_Predicted_Impact!$C$76</f>
        <v>0</v>
      </c>
      <c r="AC333" s="18">
        <f ca="1">_xlfn.CEILING.MATH(G333/Surge_Predicted_Impact!$C$92)*(24/Surge_Predicted_Impact!$C$89)*(7/Surge_Predicted_Impact!$C$90)</f>
        <v>5.25</v>
      </c>
      <c r="AD333" s="18">
        <f ca="1">_xlfn.CEILING.MATH(R333/Surge_Predicted_Impact!$C$93)*(24/Surge_Predicted_Impact!$C$89)*(7/Surge_Predicted_Impact!$C$90)</f>
        <v>5.25</v>
      </c>
      <c r="AE333" s="1">
        <f t="shared" ca="1" si="126"/>
        <v>10.5</v>
      </c>
      <c r="AF333" s="1">
        <f ca="1">_xlfn.CEILING.MATH(N333/Surge_Predicted_Impact!$C$94)*24/Surge_Predicted_Impact!$C$89*7/Surge_Predicted_Impact!$C$90</f>
        <v>5.25</v>
      </c>
      <c r="AG333" s="1">
        <f ca="1">_xlfn.CEILING.MATH(T333/Surge_Predicted_Impact!$C$95)*24/Surge_Predicted_Impact!$C$89*7/Surge_Predicted_Impact!$C$90</f>
        <v>5.25</v>
      </c>
      <c r="AH333" s="1">
        <f ca="1">_xlfn.CEILING.MATH(V333/Surge_Predicted_Impact!$C$96)*24/Surge_Predicted_Impact!$C$89*7/Surge_Predicted_Impact!$C$90</f>
        <v>5.25</v>
      </c>
      <c r="AI333" s="18">
        <f t="shared" ca="1" si="127"/>
        <v>26.25</v>
      </c>
      <c r="AJ333" s="41"/>
      <c r="AK333" s="23">
        <f ca="1">_xlfn.CEILING.MATH(G333/Surge_Predicted_Impact!$C$103)*24/Surge_Predicted_Impact!$C$100*7/Surge_Predicted_Impact!$C$101</f>
        <v>5.25</v>
      </c>
      <c r="AL333" s="23">
        <f ca="1">_xlfn.CEILING.MATH(R333/Surge_Predicted_Impact!$C$104)*24/Surge_Predicted_Impact!$C$100*7/Surge_Predicted_Impact!$C$101</f>
        <v>5.25</v>
      </c>
      <c r="AM333" s="23">
        <f ca="1">_xlfn.CEILING.MATH(N333/Surge_Predicted_Impact!$C$105)*24/Surge_Predicted_Impact!$C$100*7/Surge_Predicted_Impact!$C$101</f>
        <v>5.25</v>
      </c>
      <c r="AN333" s="23">
        <f ca="1">_xlfn.CEILING.MATH(T333/Surge_Predicted_Impact!$C$106)*24/Surge_Predicted_Impact!$C$100*7/Surge_Predicted_Impact!$C$101</f>
        <v>5.25</v>
      </c>
      <c r="AO333" s="23">
        <f ca="1">_xlfn.CEILING.MATH(V333/Surge_Predicted_Impact!$C$107)*24/Surge_Predicted_Impact!$C$100*7/Surge_Predicted_Impact!$C$101</f>
        <v>5.25</v>
      </c>
      <c r="AP333" s="1">
        <f t="shared" ca="1" si="128"/>
        <v>26.25</v>
      </c>
      <c r="AQ333" s="3"/>
      <c r="AR333" s="38">
        <f ca="1">G333/Surge_Predicted_Impact!$C$81</f>
        <v>2.8379748972980117E-6</v>
      </c>
      <c r="AS333" s="38">
        <f ca="1">$R333/Surge_Predicted_Impact!$C$82</f>
        <v>3.693977465593088E-5</v>
      </c>
      <c r="AT333" s="38">
        <f t="shared" ca="1" si="129"/>
        <v>3.9777749553228895E-5</v>
      </c>
      <c r="AU333" s="38">
        <f ca="1">N333/Surge_Predicted_Impact!$C$83</f>
        <v>2.5441032306674963E-6</v>
      </c>
      <c r="AV333" s="38">
        <f ca="1">T333/Surge_Predicted_Impact!$C$84</f>
        <v>5.1931780857399657E-9</v>
      </c>
      <c r="AW333" s="38">
        <f ca="1">V333/Surge_Predicted_Impact!$C$85</f>
        <v>1.6448648879304543E-10</v>
      </c>
      <c r="AX333" s="38">
        <f t="shared" ca="1" si="130"/>
        <v>4.2327210448470922E-5</v>
      </c>
      <c r="AZ333" s="1">
        <f ca="1">(AE333-BA332)*Surge_Predicted_Impact!$C$124</f>
        <v>9.210523895800872E-2</v>
      </c>
      <c r="BA333" s="1">
        <f ca="1">BA332*(1-1/Surge_Predicted_Impact!$C$125)+AZ333</f>
        <v>1.2894759071429127</v>
      </c>
      <c r="BB333" s="37">
        <f t="shared" ca="1" si="131"/>
        <v>11.789475907142913</v>
      </c>
      <c r="BC333" s="1">
        <f ca="1">(AF333-BD332)*Surge_Predicted_Impact!$C$124</f>
        <v>4.6052627699289687E-2</v>
      </c>
      <c r="BD333" s="1">
        <f ca="1">BD332*(1-1/Surge_Predicted_Impact!$C$125)+BC333</f>
        <v>0.64473719847953381</v>
      </c>
      <c r="BE333" s="37">
        <f t="shared" ca="1" si="132"/>
        <v>5.8947371984795343</v>
      </c>
      <c r="BF333" s="1">
        <f ca="1">(AI333-BG332)*Surge_Predicted_Impact!$C$124</f>
        <v>0.23026312981493494</v>
      </c>
      <c r="BG333" s="1">
        <f ca="1">BG332*(1-1/Surge_Predicted_Impact!$C$125)+BF333</f>
        <v>3.2236867898566923</v>
      </c>
      <c r="BH333" s="37">
        <f t="shared" ca="1" si="133"/>
        <v>29.473686789856693</v>
      </c>
      <c r="BJ333" s="1">
        <f ca="1">(AT333-BK332)*Surge_Predicted_Impact!$C$124</f>
        <v>1.8299219359141721E-7</v>
      </c>
      <c r="BK333" s="1">
        <f ca="1">BK332*(1-1/Surge_Predicted_Impact!$C$125)+BJ333</f>
        <v>2.0127341659529507E-5</v>
      </c>
      <c r="BL333" s="37">
        <f t="shared" ca="1" si="134"/>
        <v>5.9905091212758405E-5</v>
      </c>
      <c r="BM333" s="1">
        <f ca="1">(AU333-BN332)*Surge_Predicted_Impact!$C$124</f>
        <v>1.139340242774993E-8</v>
      </c>
      <c r="BN333" s="1">
        <f ca="1">BN332*(1-1/Surge_Predicted_Impact!$C$125)+BM333</f>
        <v>1.3158161768993603E-6</v>
      </c>
      <c r="BO333" s="37">
        <f t="shared" ca="1" si="135"/>
        <v>3.8599194075668563E-6</v>
      </c>
      <c r="BP333" s="1">
        <f ca="1">(AX333-AY332)*Surge_Predicted_Impact!$C$124</f>
        <v>4.2327210448470922E-7</v>
      </c>
      <c r="BQ333" s="1">
        <f ca="1">BQ332*(1-1/Surge_Predicted_Impact!$C$125)+BP333</f>
        <v>4.3557257883508957E-5</v>
      </c>
      <c r="BR333" s="1">
        <f t="shared" ca="1" si="136"/>
        <v>8.5884468331979879E-5</v>
      </c>
      <c r="BS333" s="1">
        <f ca="1">(AP333-AQ332)*Surge_Predicted_Impact!$C$124</f>
        <v>0.26250000000000001</v>
      </c>
      <c r="BT333" s="1">
        <f ca="1">BT332*(1-1/Surge_Predicted_Impact!$C$125)+BS333</f>
        <v>3.6750107160662613</v>
      </c>
      <c r="BU333" s="1">
        <f t="shared" ca="1" si="137"/>
        <v>29.925010716066261</v>
      </c>
      <c r="BW333" s="1">
        <f>Surge_Predicted_Impact!$C$112</f>
        <v>0</v>
      </c>
      <c r="BX333" s="1">
        <f>Surge_Predicted_Impact!$C$113</f>
        <v>0</v>
      </c>
      <c r="BY333" s="152">
        <f>Surge_Predicted_Impact!$C$114</f>
        <v>0</v>
      </c>
      <c r="BZ333" s="152">
        <f>Surge_Predicted_Impact!$C$115</f>
        <v>0</v>
      </c>
      <c r="CA333" s="152">
        <f t="shared" si="138"/>
        <v>0</v>
      </c>
      <c r="CB333" s="1">
        <f>Surge_Predicted_Impact!$C$117</f>
        <v>0</v>
      </c>
      <c r="CC333" s="1">
        <f>Surge_Predicted_Impact!$C$118</f>
        <v>0</v>
      </c>
      <c r="CD333" s="1">
        <f>Surge_Predicted_Impact!$C$119</f>
        <v>0</v>
      </c>
      <c r="CE333" s="1">
        <f t="shared" si="139"/>
        <v>0</v>
      </c>
      <c r="CF333" s="152">
        <f>Surge_Predicted_Impact!$C$120</f>
        <v>0</v>
      </c>
      <c r="CH333" s="1">
        <f ca="1">D333*Surge_Predicted_Impact!$C$135</f>
        <v>9.4079978192850508E-3</v>
      </c>
      <c r="CI333" s="18">
        <f ca="1">(C333-C332)*Surge_Predicted_Impact!$C$135</f>
        <v>8.567003533244133E-5</v>
      </c>
      <c r="CJ333" s="18">
        <f ca="1">CJ332*(1- 1/Surge_Predicted_Impact!$C$137)+CI333</f>
        <v>2.1638242702178602E-3</v>
      </c>
      <c r="CK333" s="18">
        <f t="shared" ca="1" si="123"/>
        <v>2.0781542348854189E-3</v>
      </c>
      <c r="CL333" s="1">
        <f ca="1">CJ333*(1-Surge_Predicted_Impact!$C$136)</f>
        <v>1.8392506296851811E-3</v>
      </c>
      <c r="CM333" s="1">
        <f ca="1">CJ333*(1+Surge_Predicted_Impact!$C$136)</f>
        <v>2.4883979107505391E-3</v>
      </c>
      <c r="CN333" s="1">
        <f ca="1">CI333/Surge_Predicted_Impact!$C$138</f>
        <v>1.7134007066488266E-5</v>
      </c>
      <c r="CO333" s="1">
        <f ca="1">CK333/Surge_Predicted_Impact!$C$140</f>
        <v>8.3126169395416751E-5</v>
      </c>
      <c r="CP333" s="1">
        <f t="shared" ca="1" si="124"/>
        <v>1.0026017646190502E-4</v>
      </c>
      <c r="CQ333" s="1">
        <f ca="1">CI333/(Surge_Predicted_Impact!$C$138 + Surge_Predicted_Impact!$C$139)</f>
        <v>1.4278339222073555E-5</v>
      </c>
      <c r="CR333" s="1">
        <f ca="1">CK333/(Surge_Predicted_Impact!$C$140 + Surge_Predicted_Impact!$C$141)</f>
        <v>7.9929009034054578E-5</v>
      </c>
      <c r="CS333" s="152">
        <f>Surge_Predicted_Impact!$C$151</f>
        <v>12000</v>
      </c>
      <c r="CT333" s="152"/>
      <c r="CU333" s="1">
        <f ca="1">Surge_Predicted_Impact!$C$146*(Calculation!E333-Calculation!H333)</f>
        <v>5.3079932743738989E-9</v>
      </c>
      <c r="CV333" s="1">
        <f ca="1">H332*1/Surge_Predicted_Impact!$C$60</f>
        <v>1.2979071166207918E-6</v>
      </c>
      <c r="CW333" s="1">
        <f ca="1">CV333*Surge_Predicted_Impact!$C$144+CU333</f>
        <v>7.0203349105413494E-8</v>
      </c>
      <c r="CX333" s="1">
        <f ca="1">CX332*(1-1/Surge_Predicted_Impact!$C$147)+CW332</f>
        <v>1.3595107269193873E-3</v>
      </c>
      <c r="CY333" s="1">
        <f ca="1">$CX333*(1-Surge_Predicted_Impact!$C$145)</f>
        <v>1.0196330451895405E-3</v>
      </c>
      <c r="CZ333" s="1">
        <f ca="1">$CX333*(1+Surge_Predicted_Impact!$C$145)</f>
        <v>1.6993884086492341E-3</v>
      </c>
      <c r="DA333" s="1">
        <f ca="1">CX333/Surge_Predicted_Impact!$C$148</f>
        <v>4.5317024230646241E-4</v>
      </c>
      <c r="DB333" s="152">
        <f>Surge_Predicted_Impact!$C$152</f>
        <v>0</v>
      </c>
    </row>
    <row r="334" spans="2:106" x14ac:dyDescent="0.25">
      <c r="B334" s="30">
        <f t="shared" si="125"/>
        <v>44223</v>
      </c>
      <c r="C334" s="18">
        <f ca="1">INDIRECT(_xlfn.CONCAT(EpidemiologicalModel_Selection!$C$2,"!",EpidemiologicalModel_Selection!$C$5,ROW()-1))</f>
        <v>73743.825528272981</v>
      </c>
      <c r="D334" s="18">
        <f ca="1">INDIRECT(_xlfn.CONCAT(EpidemiologicalModel_Selection!$C$2,"!",EpidemiologicalModel_Selection!$C$3,ROW()-1))</f>
        <v>8.8162797871602864E-4</v>
      </c>
      <c r="E334" s="37">
        <f ca="1">INDIRECT(_xlfn.CONCAT(EpidemiologicalModel_Selection!$C$2,"!",EpidemiologicalModel_Selection!$C$4,ROW()-1))</f>
        <v>8.0281814007321362E-6</v>
      </c>
      <c r="F334" s="37">
        <f ca="1">E334*Surge_Predicted_Impact!$D$53</f>
        <v>6.8078978278208511E-7</v>
      </c>
      <c r="G334" s="6">
        <f t="shared" ca="1" si="121"/>
        <v>7.9784395186912586E-6</v>
      </c>
      <c r="H334" s="24">
        <f ca="1">H333*(1-1/Surge_Predicted_Impact!$C$60)+F334</f>
        <v>7.9784395186912586E-6</v>
      </c>
      <c r="I334" s="24">
        <f ca="1">(1-Surge_Predicted_Impact!$C$68)*Calculation!O333</f>
        <v>6.686158848064343E-7</v>
      </c>
      <c r="J334" s="24">
        <f ca="1">I334+(J333*(1-1/Surge_Predicted_Impact!$C$63))</f>
        <v>7.8497621510133097E-6</v>
      </c>
      <c r="K334" s="24">
        <f ca="1">(1/Surge_Predicted_Impact!$C$62)*Calculation!L333</f>
        <v>3.1542330576986287E-7</v>
      </c>
      <c r="L334" s="24">
        <f ca="1">M334+L333*(1-1/Surge_Predicted_Impact!$C$62)</f>
        <v>3.5467269049155207E-6</v>
      </c>
      <c r="M334" s="1">
        <f ca="1">E334*Surge_Predicted_Impact!$D$55</f>
        <v>7.7070541447028591E-8</v>
      </c>
      <c r="N334" s="6">
        <f ca="1">N333*(1-1/Surge_Predicted_Impact!$C$64)+K334</f>
        <v>4.7676039594379816E-6</v>
      </c>
      <c r="O334" s="24">
        <f ca="1">N333*1/Surge_Predicted_Impact!$C$64</f>
        <v>6.3602580766687406E-7</v>
      </c>
      <c r="P334" s="1">
        <f ca="1">E334*Surge_Predicted_Impact!$D$54</f>
        <v>5.2664869988802808E-7</v>
      </c>
      <c r="Q334" s="1">
        <f ca="1">Q333*(1-1/Surge_Predicted_Impact!$C$61)+P334</f>
        <v>5.7834795389171358E-5</v>
      </c>
      <c r="R334" s="6">
        <f t="shared" ca="1" si="122"/>
        <v>6.923128444510018E-5</v>
      </c>
      <c r="S334" s="1">
        <f ca="1">E334*Surge_Predicted_Impact!$D$56</f>
        <v>3.8535270723514295E-10</v>
      </c>
      <c r="T334" s="6">
        <f ca="1">T333*(1-1/Surge_Predicted_Impact!$C$65)+S334</f>
        <v>9.7330732615670815E-9</v>
      </c>
      <c r="U334" s="1">
        <f ca="1">E334*Surge_Predicted_Impact!$D$57</f>
        <v>6.1656433157622868E-10</v>
      </c>
      <c r="V334" s="6">
        <f ca="1">U333*(1-1/Surge_Predicted_Impact!$C$66)+U334</f>
        <v>6.1656433157622868E-10</v>
      </c>
      <c r="W334" s="5">
        <f>Surge_Predicted_Impact!$C$72</f>
        <v>0</v>
      </c>
      <c r="X334" s="160">
        <f>Surge_Predicted_Impact!$C$73</f>
        <v>0</v>
      </c>
      <c r="Y334" s="5">
        <f>Surge_Predicted_Impact!$C$74</f>
        <v>0</v>
      </c>
      <c r="Z334" s="5">
        <f>Surge_Predicted_Impact!$C$75</f>
        <v>0</v>
      </c>
      <c r="AA334" s="5">
        <f>Surge_Predicted_Impact!$C$76</f>
        <v>0</v>
      </c>
      <c r="AC334" s="18">
        <f ca="1">_xlfn.CEILING.MATH(G334/Surge_Predicted_Impact!$C$92)*(24/Surge_Predicted_Impact!$C$89)*(7/Surge_Predicted_Impact!$C$90)</f>
        <v>5.25</v>
      </c>
      <c r="AD334" s="18">
        <f ca="1">_xlfn.CEILING.MATH(R334/Surge_Predicted_Impact!$C$93)*(24/Surge_Predicted_Impact!$C$89)*(7/Surge_Predicted_Impact!$C$90)</f>
        <v>5.25</v>
      </c>
      <c r="AE334" s="1">
        <f t="shared" ca="1" si="126"/>
        <v>10.5</v>
      </c>
      <c r="AF334" s="1">
        <f ca="1">_xlfn.CEILING.MATH(N334/Surge_Predicted_Impact!$C$94)*24/Surge_Predicted_Impact!$C$89*7/Surge_Predicted_Impact!$C$90</f>
        <v>5.25</v>
      </c>
      <c r="AG334" s="1">
        <f ca="1">_xlfn.CEILING.MATH(T334/Surge_Predicted_Impact!$C$95)*24/Surge_Predicted_Impact!$C$89*7/Surge_Predicted_Impact!$C$90</f>
        <v>5.25</v>
      </c>
      <c r="AH334" s="1">
        <f ca="1">_xlfn.CEILING.MATH(V334/Surge_Predicted_Impact!$C$96)*24/Surge_Predicted_Impact!$C$89*7/Surge_Predicted_Impact!$C$90</f>
        <v>5.25</v>
      </c>
      <c r="AI334" s="18">
        <f t="shared" ca="1" si="127"/>
        <v>26.25</v>
      </c>
      <c r="AJ334" s="41"/>
      <c r="AK334" s="23">
        <f ca="1">_xlfn.CEILING.MATH(G334/Surge_Predicted_Impact!$C$103)*24/Surge_Predicted_Impact!$C$100*7/Surge_Predicted_Impact!$C$101</f>
        <v>5.25</v>
      </c>
      <c r="AL334" s="23">
        <f ca="1">_xlfn.CEILING.MATH(R334/Surge_Predicted_Impact!$C$104)*24/Surge_Predicted_Impact!$C$100*7/Surge_Predicted_Impact!$C$101</f>
        <v>5.25</v>
      </c>
      <c r="AM334" s="23">
        <f ca="1">_xlfn.CEILING.MATH(N334/Surge_Predicted_Impact!$C$105)*24/Surge_Predicted_Impact!$C$100*7/Surge_Predicted_Impact!$C$101</f>
        <v>5.25</v>
      </c>
      <c r="AN334" s="23">
        <f ca="1">_xlfn.CEILING.MATH(T334/Surge_Predicted_Impact!$C$106)*24/Surge_Predicted_Impact!$C$100*7/Surge_Predicted_Impact!$C$101</f>
        <v>5.25</v>
      </c>
      <c r="AO334" s="23">
        <f ca="1">_xlfn.CEILING.MATH(V334/Surge_Predicted_Impact!$C$107)*24/Surge_Predicted_Impact!$C$100*7/Surge_Predicted_Impact!$C$101</f>
        <v>5.25</v>
      </c>
      <c r="AP334" s="1">
        <f t="shared" ca="1" si="128"/>
        <v>26.25</v>
      </c>
      <c r="AQ334" s="3"/>
      <c r="AR334" s="38">
        <f ca="1">G334/Surge_Predicted_Impact!$C$81</f>
        <v>2.6594798395637529E-6</v>
      </c>
      <c r="AS334" s="38">
        <f ca="1">$R334/Surge_Predicted_Impact!$C$82</f>
        <v>3.461564222255009E-5</v>
      </c>
      <c r="AT334" s="38">
        <f t="shared" ca="1" si="129"/>
        <v>3.7275122062113846E-5</v>
      </c>
      <c r="AU334" s="38">
        <f ca="1">N334/Surge_Predicted_Impact!$C$83</f>
        <v>2.3838019797189908E-6</v>
      </c>
      <c r="AV334" s="38">
        <f ca="1">T334/Surge_Predicted_Impact!$C$84</f>
        <v>4.8665366307835407E-9</v>
      </c>
      <c r="AW334" s="38">
        <f ca="1">V334/Surge_Predicted_Impact!$C$85</f>
        <v>1.5414108289405717E-10</v>
      </c>
      <c r="AX334" s="38">
        <f t="shared" ca="1" si="130"/>
        <v>3.9663944719546512E-5</v>
      </c>
      <c r="AZ334" s="1">
        <f ca="1">(AE334-BA333)*Surge_Predicted_Impact!$C$124</f>
        <v>9.2105240928570864E-2</v>
      </c>
      <c r="BA334" s="1">
        <f ca="1">BA333*(1-1/Surge_Predicted_Impact!$C$125)+AZ334</f>
        <v>1.2894757261327041</v>
      </c>
      <c r="BB334" s="37">
        <f t="shared" ca="1" si="131"/>
        <v>11.789475726132704</v>
      </c>
      <c r="BC334" s="1">
        <f ca="1">(AF334-BD333)*Surge_Predicted_Impact!$C$124</f>
        <v>4.6052628015204655E-2</v>
      </c>
      <c r="BD334" s="1">
        <f ca="1">BD333*(1-1/Surge_Predicted_Impact!$C$125)+BC334</f>
        <v>0.64473716946048598</v>
      </c>
      <c r="BE334" s="37">
        <f t="shared" ca="1" si="132"/>
        <v>5.8947371694604858</v>
      </c>
      <c r="BF334" s="1">
        <f ca="1">(AI334-BG333)*Surge_Predicted_Impact!$C$124</f>
        <v>0.23026313210143307</v>
      </c>
      <c r="BG334" s="1">
        <f ca="1">BG333*(1-1/Surge_Predicted_Impact!$C$125)+BF334</f>
        <v>3.2236865798255048</v>
      </c>
      <c r="BH334" s="37">
        <f t="shared" ca="1" si="133"/>
        <v>29.473686579825504</v>
      </c>
      <c r="BJ334" s="1">
        <f ca="1">(AT334-BK333)*Surge_Predicted_Impact!$C$124</f>
        <v>1.714778040258434E-7</v>
      </c>
      <c r="BK334" s="1">
        <f ca="1">BK333*(1-1/Surge_Predicted_Impact!$C$125)+BJ334</f>
        <v>1.8861152202160385E-5</v>
      </c>
      <c r="BL334" s="37">
        <f t="shared" ca="1" si="134"/>
        <v>5.6136274264274234E-5</v>
      </c>
      <c r="BM334" s="1">
        <f ca="1">(AU334-BN333)*Surge_Predicted_Impact!$C$124</f>
        <v>1.0679858028196305E-8</v>
      </c>
      <c r="BN334" s="1">
        <f ca="1">BN333*(1-1/Surge_Predicted_Impact!$C$125)+BM334</f>
        <v>1.232509165149031E-6</v>
      </c>
      <c r="BO334" s="37">
        <f t="shared" ca="1" si="135"/>
        <v>3.6163111448680218E-6</v>
      </c>
      <c r="BP334" s="1">
        <f ca="1">(AX334-AY333)*Surge_Predicted_Impact!$C$124</f>
        <v>3.9663944719546512E-7</v>
      </c>
      <c r="BQ334" s="1">
        <f ca="1">BQ333*(1-1/Surge_Predicted_Impact!$C$125)+BP334</f>
        <v>4.08426646247395E-5</v>
      </c>
      <c r="BR334" s="1">
        <f t="shared" ca="1" si="136"/>
        <v>8.0506609344286012E-5</v>
      </c>
      <c r="BS334" s="1">
        <f ca="1">(AP334-AQ333)*Surge_Predicted_Impact!$C$124</f>
        <v>0.26250000000000001</v>
      </c>
      <c r="BT334" s="1">
        <f ca="1">BT333*(1-1/Surge_Predicted_Impact!$C$125)+BS334</f>
        <v>3.675009950632957</v>
      </c>
      <c r="BU334" s="1">
        <f t="shared" ca="1" si="137"/>
        <v>29.925009950632958</v>
      </c>
      <c r="BW334" s="1">
        <f>Surge_Predicted_Impact!$C$112</f>
        <v>0</v>
      </c>
      <c r="BX334" s="1">
        <f>Surge_Predicted_Impact!$C$113</f>
        <v>0</v>
      </c>
      <c r="BY334" s="152">
        <f>Surge_Predicted_Impact!$C$114</f>
        <v>0</v>
      </c>
      <c r="BZ334" s="152">
        <f>Surge_Predicted_Impact!$C$115</f>
        <v>0</v>
      </c>
      <c r="CA334" s="152">
        <f t="shared" si="138"/>
        <v>0</v>
      </c>
      <c r="CB334" s="1">
        <f>Surge_Predicted_Impact!$C$117</f>
        <v>0</v>
      </c>
      <c r="CC334" s="1">
        <f>Surge_Predicted_Impact!$C$118</f>
        <v>0</v>
      </c>
      <c r="CD334" s="1">
        <f>Surge_Predicted_Impact!$C$119</f>
        <v>0</v>
      </c>
      <c r="CE334" s="1">
        <f t="shared" si="139"/>
        <v>0</v>
      </c>
      <c r="CF334" s="152">
        <f>Surge_Predicted_Impact!$C$120</f>
        <v>0</v>
      </c>
      <c r="CH334" s="1">
        <f ca="1">D334*Surge_Predicted_Impact!$C$135</f>
        <v>8.8162797871602864E-3</v>
      </c>
      <c r="CI334" s="18">
        <f ca="1">(C334-C333)*Surge_Predicted_Impact!$C$135</f>
        <v>8.0281752161681652E-5</v>
      </c>
      <c r="CJ334" s="18">
        <f ca="1">CJ333*(1- 1/Surge_Predicted_Impact!$C$137)+CI334</f>
        <v>2.0277235953577557E-3</v>
      </c>
      <c r="CK334" s="18">
        <f t="shared" ca="1" si="123"/>
        <v>1.947441843196074E-3</v>
      </c>
      <c r="CL334" s="1">
        <f ca="1">CJ334*(1-Surge_Predicted_Impact!$C$136)</f>
        <v>1.7235650560540922E-3</v>
      </c>
      <c r="CM334" s="1">
        <f ca="1">CJ334*(1+Surge_Predicted_Impact!$C$136)</f>
        <v>2.3318821346614187E-3</v>
      </c>
      <c r="CN334" s="1">
        <f ca="1">CI334/Surge_Predicted_Impact!$C$138</f>
        <v>1.605635043233633E-5</v>
      </c>
      <c r="CO334" s="1">
        <f ca="1">CK334/Surge_Predicted_Impact!$C$140</f>
        <v>7.7897673727842954E-5</v>
      </c>
      <c r="CP334" s="1">
        <f t="shared" ca="1" si="124"/>
        <v>9.3954024160179285E-5</v>
      </c>
      <c r="CQ334" s="1">
        <f ca="1">CI334/(Surge_Predicted_Impact!$C$138 + Surge_Predicted_Impact!$C$139)</f>
        <v>1.3380292026946941E-5</v>
      </c>
      <c r="CR334" s="1">
        <f ca="1">CK334/(Surge_Predicted_Impact!$C$140 + Surge_Predicted_Impact!$C$141)</f>
        <v>7.4901609353695154E-5</v>
      </c>
      <c r="CS334" s="152">
        <f>Surge_Predicted_Impact!$C$151</f>
        <v>12000</v>
      </c>
      <c r="CT334" s="152"/>
      <c r="CU334" s="1">
        <f ca="1">Surge_Predicted_Impact!$C$146*(Calculation!E334-Calculation!H334)</f>
        <v>4.974188204087762E-9</v>
      </c>
      <c r="CV334" s="1">
        <f ca="1">H333*1/Surge_Predicted_Impact!$C$60</f>
        <v>1.2162749559848621E-6</v>
      </c>
      <c r="CW334" s="1">
        <f ca="1">CV334*Surge_Predicted_Impact!$C$144+CU334</f>
        <v>6.5787936003330877E-8</v>
      </c>
      <c r="CX334" s="1">
        <f ca="1">CX333*(1-1/Surge_Predicted_Impact!$C$147)+CW333</f>
        <v>1.2916053939225232E-3</v>
      </c>
      <c r="CY334" s="1">
        <f ca="1">$CX334*(1-Surge_Predicted_Impact!$C$145)</f>
        <v>9.6870404544189236E-4</v>
      </c>
      <c r="CZ334" s="1">
        <f ca="1">$CX334*(1+Surge_Predicted_Impact!$C$145)</f>
        <v>1.6145067424031541E-3</v>
      </c>
      <c r="DA334" s="1">
        <f ca="1">CX334/Surge_Predicted_Impact!$C$148</f>
        <v>4.3053513130750774E-4</v>
      </c>
      <c r="DB334" s="152">
        <f>Surge_Predicted_Impact!$C$152</f>
        <v>0</v>
      </c>
    </row>
    <row r="335" spans="2:106" x14ac:dyDescent="0.25">
      <c r="B335" s="30">
        <f t="shared" si="125"/>
        <v>44224</v>
      </c>
      <c r="C335" s="18">
        <f ca="1">INDIRECT(_xlfn.CONCAT(EpidemiologicalModel_Selection!$C$2,"!",EpidemiologicalModel_Selection!$C$5,ROW()-1))</f>
        <v>73743.825535796233</v>
      </c>
      <c r="D335" s="18">
        <f ca="1">INDIRECT(_xlfn.CONCAT(EpidemiologicalModel_Selection!$C$2,"!",EpidemiologicalModel_Selection!$C$3,ROW()-1))</f>
        <v>8.2617779868179972E-4</v>
      </c>
      <c r="E335" s="37">
        <f ca="1">INDIRECT(_xlfn.CONCAT(EpidemiologicalModel_Selection!$C$2,"!",EpidemiologicalModel_Selection!$C$4,ROW()-1))</f>
        <v>7.5232470408082005E-6</v>
      </c>
      <c r="F335" s="37">
        <f ca="1">E335*Surge_Predicted_Impact!$D$53</f>
        <v>6.3797134906053544E-7</v>
      </c>
      <c r="G335" s="6">
        <f t="shared" ca="1" si="121"/>
        <v>7.4766337936530436E-6</v>
      </c>
      <c r="H335" s="24">
        <f ca="1">H334*(1-1/Surge_Predicted_Impact!$C$60)+F335</f>
        <v>7.4766337936530436E-6</v>
      </c>
      <c r="I335" s="24">
        <f ca="1">(1-Surge_Predicted_Impact!$C$68)*Calculation!O334</f>
        <v>6.2648542055187098E-7</v>
      </c>
      <c r="J335" s="24">
        <f ca="1">I335+(J334*(1-1/Surge_Predicted_Impact!$C$63))</f>
        <v>7.3548529785632794E-6</v>
      </c>
      <c r="K335" s="24">
        <f ca="1">(1/Surge_Predicted_Impact!$C$62)*Calculation!L334</f>
        <v>2.9556057540962672E-7</v>
      </c>
      <c r="L335" s="24">
        <f ca="1">M335+L334*(1-1/Surge_Predicted_Impact!$C$62)</f>
        <v>3.3233895010976525E-6</v>
      </c>
      <c r="M335" s="1">
        <f ca="1">E335*Surge_Predicted_Impact!$D$55</f>
        <v>7.2223171591758799E-8</v>
      </c>
      <c r="N335" s="6">
        <f ca="1">N334*(1-1/Surge_Predicted_Impact!$C$64)+K335</f>
        <v>4.467214039917861E-6</v>
      </c>
      <c r="O335" s="24">
        <f ca="1">N334*1/Surge_Predicted_Impact!$C$64</f>
        <v>5.959504949297477E-7</v>
      </c>
      <c r="P335" s="1">
        <f ca="1">E335*Surge_Predicted_Impact!$D$54</f>
        <v>4.935250058770179E-7</v>
      </c>
      <c r="Q335" s="1">
        <f ca="1">Q334*(1-1/Surge_Predicted_Impact!$C$61)+P335</f>
        <v>5.4197263581536137E-5</v>
      </c>
      <c r="R335" s="6">
        <f t="shared" ca="1" si="122"/>
        <v>6.4875506061197076E-5</v>
      </c>
      <c r="S335" s="1">
        <f ca="1">E335*Surge_Predicted_Impact!$D$56</f>
        <v>3.6111585795879401E-10</v>
      </c>
      <c r="T335" s="6">
        <f ca="1">T334*(1-1/Surge_Predicted_Impact!$C$65)+S335</f>
        <v>9.1208817933691678E-9</v>
      </c>
      <c r="U335" s="1">
        <f ca="1">E335*Surge_Predicted_Impact!$D$57</f>
        <v>5.7778537273407034E-10</v>
      </c>
      <c r="V335" s="6">
        <f ca="1">U334*(1-1/Surge_Predicted_Impact!$C$66)+U335</f>
        <v>5.7778537273407034E-10</v>
      </c>
      <c r="W335" s="5">
        <f>Surge_Predicted_Impact!$C$72</f>
        <v>0</v>
      </c>
      <c r="X335" s="160">
        <f>Surge_Predicted_Impact!$C$73</f>
        <v>0</v>
      </c>
      <c r="Y335" s="5">
        <f>Surge_Predicted_Impact!$C$74</f>
        <v>0</v>
      </c>
      <c r="Z335" s="5">
        <f>Surge_Predicted_Impact!$C$75</f>
        <v>0</v>
      </c>
      <c r="AA335" s="5">
        <f>Surge_Predicted_Impact!$C$76</f>
        <v>0</v>
      </c>
      <c r="AC335" s="18">
        <f ca="1">_xlfn.CEILING.MATH(G335/Surge_Predicted_Impact!$C$92)*(24/Surge_Predicted_Impact!$C$89)*(7/Surge_Predicted_Impact!$C$90)</f>
        <v>5.25</v>
      </c>
      <c r="AD335" s="18">
        <f ca="1">_xlfn.CEILING.MATH(R335/Surge_Predicted_Impact!$C$93)*(24/Surge_Predicted_Impact!$C$89)*(7/Surge_Predicted_Impact!$C$90)</f>
        <v>5.25</v>
      </c>
      <c r="AE335" s="1">
        <f t="shared" ca="1" si="126"/>
        <v>10.5</v>
      </c>
      <c r="AF335" s="1">
        <f ca="1">_xlfn.CEILING.MATH(N335/Surge_Predicted_Impact!$C$94)*24/Surge_Predicted_Impact!$C$89*7/Surge_Predicted_Impact!$C$90</f>
        <v>5.25</v>
      </c>
      <c r="AG335" s="1">
        <f ca="1">_xlfn.CEILING.MATH(T335/Surge_Predicted_Impact!$C$95)*24/Surge_Predicted_Impact!$C$89*7/Surge_Predicted_Impact!$C$90</f>
        <v>5.25</v>
      </c>
      <c r="AH335" s="1">
        <f ca="1">_xlfn.CEILING.MATH(V335/Surge_Predicted_Impact!$C$96)*24/Surge_Predicted_Impact!$C$89*7/Surge_Predicted_Impact!$C$90</f>
        <v>5.25</v>
      </c>
      <c r="AI335" s="18">
        <f t="shared" ca="1" si="127"/>
        <v>26.25</v>
      </c>
      <c r="AJ335" s="41"/>
      <c r="AK335" s="23">
        <f ca="1">_xlfn.CEILING.MATH(G335/Surge_Predicted_Impact!$C$103)*24/Surge_Predicted_Impact!$C$100*7/Surge_Predicted_Impact!$C$101</f>
        <v>5.25</v>
      </c>
      <c r="AL335" s="23">
        <f ca="1">_xlfn.CEILING.MATH(R335/Surge_Predicted_Impact!$C$104)*24/Surge_Predicted_Impact!$C$100*7/Surge_Predicted_Impact!$C$101</f>
        <v>5.25</v>
      </c>
      <c r="AM335" s="23">
        <f ca="1">_xlfn.CEILING.MATH(N335/Surge_Predicted_Impact!$C$105)*24/Surge_Predicted_Impact!$C$100*7/Surge_Predicted_Impact!$C$101</f>
        <v>5.25</v>
      </c>
      <c r="AN335" s="23">
        <f ca="1">_xlfn.CEILING.MATH(T335/Surge_Predicted_Impact!$C$106)*24/Surge_Predicted_Impact!$C$100*7/Surge_Predicted_Impact!$C$101</f>
        <v>5.25</v>
      </c>
      <c r="AO335" s="23">
        <f ca="1">_xlfn.CEILING.MATH(V335/Surge_Predicted_Impact!$C$107)*24/Surge_Predicted_Impact!$C$100*7/Surge_Predicted_Impact!$C$101</f>
        <v>5.25</v>
      </c>
      <c r="AP335" s="1">
        <f t="shared" ca="1" si="128"/>
        <v>26.25</v>
      </c>
      <c r="AQ335" s="3"/>
      <c r="AR335" s="38">
        <f ca="1">G335/Surge_Predicted_Impact!$C$81</f>
        <v>2.4922112645510147E-6</v>
      </c>
      <c r="AS335" s="38">
        <f ca="1">$R335/Surge_Predicted_Impact!$C$82</f>
        <v>3.2437753030598538E-5</v>
      </c>
      <c r="AT335" s="38">
        <f t="shared" ca="1" si="129"/>
        <v>3.4929964295149553E-5</v>
      </c>
      <c r="AU335" s="38">
        <f ca="1">N335/Surge_Predicted_Impact!$C$83</f>
        <v>2.2336070199589305E-6</v>
      </c>
      <c r="AV335" s="38">
        <f ca="1">T335/Surge_Predicted_Impact!$C$84</f>
        <v>4.5604408966845839E-9</v>
      </c>
      <c r="AW335" s="38">
        <f ca="1">V335/Surge_Predicted_Impact!$C$85</f>
        <v>1.4444634318351758E-10</v>
      </c>
      <c r="AX335" s="38">
        <f t="shared" ca="1" si="130"/>
        <v>3.7168276202348354E-5</v>
      </c>
      <c r="AZ335" s="1">
        <f ca="1">(AE335-BA334)*Surge_Predicted_Impact!$C$124</f>
        <v>9.210524273867296E-2</v>
      </c>
      <c r="BA335" s="1">
        <f ca="1">BA334*(1-1/Surge_Predicted_Impact!$C$125)+AZ335</f>
        <v>1.2894755598618983</v>
      </c>
      <c r="BB335" s="37">
        <f t="shared" ca="1" si="131"/>
        <v>11.789475559861899</v>
      </c>
      <c r="BC335" s="1">
        <f ca="1">(AF335-BD334)*Surge_Predicted_Impact!$C$124</f>
        <v>4.6052628305395145E-2</v>
      </c>
      <c r="BD335" s="1">
        <f ca="1">BD334*(1-1/Surge_Predicted_Impact!$C$125)+BC335</f>
        <v>0.64473714280441785</v>
      </c>
      <c r="BE335" s="37">
        <f t="shared" ca="1" si="132"/>
        <v>5.8947371428044182</v>
      </c>
      <c r="BF335" s="1">
        <f ca="1">(AI335-BG334)*Surge_Predicted_Impact!$C$124</f>
        <v>0.23026313420174496</v>
      </c>
      <c r="BG335" s="1">
        <f ca="1">BG334*(1-1/Surge_Predicted_Impact!$C$125)+BF335</f>
        <v>3.223686386896857</v>
      </c>
      <c r="BH335" s="37">
        <f t="shared" ca="1" si="133"/>
        <v>29.473686386896858</v>
      </c>
      <c r="BJ335" s="1">
        <f ca="1">(AT335-BK334)*Surge_Predicted_Impact!$C$124</f>
        <v>1.606881209298917E-7</v>
      </c>
      <c r="BK335" s="1">
        <f ca="1">BK334*(1-1/Surge_Predicted_Impact!$C$125)+BJ335</f>
        <v>1.7674615165793106E-5</v>
      </c>
      <c r="BL335" s="37">
        <f t="shared" ca="1" si="134"/>
        <v>5.2604579460942662E-5</v>
      </c>
      <c r="BM335" s="1">
        <f ca="1">(AU335-BN334)*Surge_Predicted_Impact!$C$124</f>
        <v>1.0010978548098995E-8</v>
      </c>
      <c r="BN335" s="1">
        <f ca="1">BN334*(1-1/Surge_Predicted_Impact!$C$125)+BM335</f>
        <v>1.1544837747579136E-6</v>
      </c>
      <c r="BO335" s="37">
        <f t="shared" ca="1" si="135"/>
        <v>3.3880907947168441E-6</v>
      </c>
      <c r="BP335" s="1">
        <f ca="1">(AX335-AY334)*Surge_Predicted_Impact!$C$124</f>
        <v>3.7168276202348353E-7</v>
      </c>
      <c r="BQ335" s="1">
        <f ca="1">BQ334*(1-1/Surge_Predicted_Impact!$C$125)+BP335</f>
        <v>3.8297014199281598E-5</v>
      </c>
      <c r="BR335" s="1">
        <f t="shared" ca="1" si="136"/>
        <v>7.5465290401629945E-5</v>
      </c>
      <c r="BS335" s="1">
        <f ca="1">(AP335-AQ334)*Surge_Predicted_Impact!$C$124</f>
        <v>0.26250000000000001</v>
      </c>
      <c r="BT335" s="1">
        <f ca="1">BT334*(1-1/Surge_Predicted_Impact!$C$125)+BS335</f>
        <v>3.6750092398734604</v>
      </c>
      <c r="BU335" s="1">
        <f t="shared" ca="1" si="137"/>
        <v>29.925009239873461</v>
      </c>
      <c r="BW335" s="1">
        <f>Surge_Predicted_Impact!$C$112</f>
        <v>0</v>
      </c>
      <c r="BX335" s="1">
        <f>Surge_Predicted_Impact!$C$113</f>
        <v>0</v>
      </c>
      <c r="BY335" s="152">
        <f>Surge_Predicted_Impact!$C$114</f>
        <v>0</v>
      </c>
      <c r="BZ335" s="152">
        <f>Surge_Predicted_Impact!$C$115</f>
        <v>0</v>
      </c>
      <c r="CA335" s="152">
        <f t="shared" si="138"/>
        <v>0</v>
      </c>
      <c r="CB335" s="1">
        <f>Surge_Predicted_Impact!$C$117</f>
        <v>0</v>
      </c>
      <c r="CC335" s="1">
        <f>Surge_Predicted_Impact!$C$118</f>
        <v>0</v>
      </c>
      <c r="CD335" s="1">
        <f>Surge_Predicted_Impact!$C$119</f>
        <v>0</v>
      </c>
      <c r="CE335" s="1">
        <f t="shared" si="139"/>
        <v>0</v>
      </c>
      <c r="CF335" s="152">
        <f>Surge_Predicted_Impact!$C$120</f>
        <v>0</v>
      </c>
      <c r="CH335" s="1">
        <f ca="1">D335*Surge_Predicted_Impact!$C$135</f>
        <v>8.2617779868179968E-3</v>
      </c>
      <c r="CI335" s="18">
        <f ca="1">(C335-C334)*Surge_Predicted_Impact!$C$135</f>
        <v>7.5232528615742922E-5</v>
      </c>
      <c r="CJ335" s="18">
        <f ca="1">CJ334*(1- 1/Surge_Predicted_Impact!$C$137)+CI335</f>
        <v>1.9001837644377231E-3</v>
      </c>
      <c r="CK335" s="18">
        <f t="shared" ca="1" si="123"/>
        <v>1.8249512358219802E-3</v>
      </c>
      <c r="CL335" s="1">
        <f ca="1">CJ335*(1-Surge_Predicted_Impact!$C$136)</f>
        <v>1.6151561997720645E-3</v>
      </c>
      <c r="CM335" s="1">
        <f ca="1">CJ335*(1+Surge_Predicted_Impact!$C$136)</f>
        <v>2.1852113291033815E-3</v>
      </c>
      <c r="CN335" s="1">
        <f ca="1">CI335/Surge_Predicted_Impact!$C$138</f>
        <v>1.5046505723148584E-5</v>
      </c>
      <c r="CO335" s="1">
        <f ca="1">CK335/Surge_Predicted_Impact!$C$140</f>
        <v>7.2998049432879212E-5</v>
      </c>
      <c r="CP335" s="1">
        <f t="shared" ca="1" si="124"/>
        <v>8.8044555156027796E-5</v>
      </c>
      <c r="CQ335" s="1">
        <f ca="1">CI335/(Surge_Predicted_Impact!$C$138 + Surge_Predicted_Impact!$C$139)</f>
        <v>1.2538754769290486E-5</v>
      </c>
      <c r="CR335" s="1">
        <f ca="1">CK335/(Surge_Predicted_Impact!$C$140 + Surge_Predicted_Impact!$C$141)</f>
        <v>7.0190432146999233E-5</v>
      </c>
      <c r="CS335" s="152">
        <f>Surge_Predicted_Impact!$C$151</f>
        <v>12000</v>
      </c>
      <c r="CT335" s="152"/>
      <c r="CU335" s="1">
        <f ca="1">Surge_Predicted_Impact!$C$146*(Calculation!E335-Calculation!H335)</f>
        <v>4.6613247155156952E-9</v>
      </c>
      <c r="CV335" s="1">
        <f ca="1">H334*1/Surge_Predicted_Impact!$C$60</f>
        <v>1.1397770740987513E-6</v>
      </c>
      <c r="CW335" s="1">
        <f ca="1">CV335*Surge_Predicted_Impact!$C$144+CU335</f>
        <v>6.1650178420453255E-8</v>
      </c>
      <c r="CX335" s="1">
        <f ca="1">CX334*(1-1/Surge_Predicted_Impact!$C$147)+CW334</f>
        <v>1.2270909121624004E-3</v>
      </c>
      <c r="CY335" s="1">
        <f ca="1">$CX335*(1-Surge_Predicted_Impact!$C$145)</f>
        <v>9.2031818412180032E-4</v>
      </c>
      <c r="CZ335" s="1">
        <f ca="1">$CX335*(1+Surge_Predicted_Impact!$C$145)</f>
        <v>1.5338636402030005E-3</v>
      </c>
      <c r="DA335" s="1">
        <f ca="1">CX335/Surge_Predicted_Impact!$C$148</f>
        <v>4.0903030405413349E-4</v>
      </c>
      <c r="DB335" s="152">
        <f>Surge_Predicted_Impact!$C$152</f>
        <v>0</v>
      </c>
    </row>
    <row r="336" spans="2:106" x14ac:dyDescent="0.25">
      <c r="B336" s="30">
        <f t="shared" si="125"/>
        <v>44225</v>
      </c>
      <c r="C336" s="18">
        <f ca="1">INDIRECT(_xlfn.CONCAT(EpidemiologicalModel_Selection!$C$2,"!",EpidemiologicalModel_Selection!$C$5,ROW()-1))</f>
        <v>73743.825542846302</v>
      </c>
      <c r="D336" s="18">
        <f ca="1">INDIRECT(_xlfn.CONCAT(EpidemiologicalModel_Selection!$C$2,"!",EpidemiologicalModel_Selection!$C$3,ROW()-1))</f>
        <v>7.7421516954529336E-4</v>
      </c>
      <c r="E336" s="37">
        <f ca="1">INDIRECT(_xlfn.CONCAT(EpidemiologicalModel_Selection!$C$2,"!",EpidemiologicalModel_Selection!$C$4,ROW()-1))</f>
        <v>7.0500705987797115E-6</v>
      </c>
      <c r="F336" s="37">
        <f ca="1">E336*Surge_Predicted_Impact!$D$53</f>
        <v>5.9784598677651954E-7</v>
      </c>
      <c r="G336" s="6">
        <f t="shared" ca="1" si="121"/>
        <v>7.0063892384791289E-6</v>
      </c>
      <c r="H336" s="24">
        <f ca="1">H335*(1-1/Surge_Predicted_Impact!$C$60)+F336</f>
        <v>7.0063892384791289E-6</v>
      </c>
      <c r="I336" s="24">
        <f ca="1">(1-Surge_Predicted_Impact!$C$68)*Calculation!O335</f>
        <v>5.8701123750580144E-7</v>
      </c>
      <c r="J336" s="24">
        <f ca="1">I336+(J335*(1-1/Surge_Predicted_Impact!$C$63))</f>
        <v>6.8911709334171837E-6</v>
      </c>
      <c r="K336" s="24">
        <f ca="1">(1/Surge_Predicted_Impact!$C$62)*Calculation!L335</f>
        <v>2.7694912509147104E-7</v>
      </c>
      <c r="L336" s="24">
        <f ca="1">M336+L335*(1-1/Surge_Predicted_Impact!$C$62)</f>
        <v>3.1141210537544666E-6</v>
      </c>
      <c r="M336" s="1">
        <f ca="1">E336*Surge_Predicted_Impact!$D$55</f>
        <v>6.7680677748285292E-8</v>
      </c>
      <c r="N336" s="6">
        <f ca="1">N335*(1-1/Surge_Predicted_Impact!$C$64)+K336</f>
        <v>4.1857614100195997E-6</v>
      </c>
      <c r="O336" s="24">
        <f ca="1">N335*1/Surge_Predicted_Impact!$C$64</f>
        <v>5.5840175498973262E-7</v>
      </c>
      <c r="P336" s="1">
        <f ca="1">E336*Surge_Predicted_Impact!$D$54</f>
        <v>4.6248463127994901E-7</v>
      </c>
      <c r="Q336" s="1">
        <f ca="1">Q335*(1-1/Surge_Predicted_Impact!$C$61)+P336</f>
        <v>5.0788515099849217E-5</v>
      </c>
      <c r="R336" s="6">
        <f t="shared" ca="1" si="122"/>
        <v>6.0793807087020871E-5</v>
      </c>
      <c r="S336" s="1">
        <f ca="1">E336*Surge_Predicted_Impact!$D$56</f>
        <v>3.3840338874142649E-10</v>
      </c>
      <c r="T336" s="6">
        <f ca="1">T335*(1-1/Surge_Predicted_Impact!$C$65)+S336</f>
        <v>8.5471970027736792E-9</v>
      </c>
      <c r="U336" s="1">
        <f ca="1">E336*Surge_Predicted_Impact!$D$57</f>
        <v>5.4144542198628243E-10</v>
      </c>
      <c r="V336" s="6">
        <f ca="1">U335*(1-1/Surge_Predicted_Impact!$C$66)+U336</f>
        <v>5.4144542198628243E-10</v>
      </c>
      <c r="W336" s="5">
        <f>Surge_Predicted_Impact!$C$72</f>
        <v>0</v>
      </c>
      <c r="X336" s="160">
        <f>Surge_Predicted_Impact!$C$73</f>
        <v>0</v>
      </c>
      <c r="Y336" s="5">
        <f>Surge_Predicted_Impact!$C$74</f>
        <v>0</v>
      </c>
      <c r="Z336" s="5">
        <f>Surge_Predicted_Impact!$C$75</f>
        <v>0</v>
      </c>
      <c r="AA336" s="5">
        <f>Surge_Predicted_Impact!$C$76</f>
        <v>0</v>
      </c>
      <c r="AC336" s="18">
        <f ca="1">_xlfn.CEILING.MATH(G336/Surge_Predicted_Impact!$C$92)*(24/Surge_Predicted_Impact!$C$89)*(7/Surge_Predicted_Impact!$C$90)</f>
        <v>5.25</v>
      </c>
      <c r="AD336" s="18">
        <f ca="1">_xlfn.CEILING.MATH(R336/Surge_Predicted_Impact!$C$93)*(24/Surge_Predicted_Impact!$C$89)*(7/Surge_Predicted_Impact!$C$90)</f>
        <v>5.25</v>
      </c>
      <c r="AE336" s="1">
        <f t="shared" ca="1" si="126"/>
        <v>10.5</v>
      </c>
      <c r="AF336" s="1">
        <f ca="1">_xlfn.CEILING.MATH(N336/Surge_Predicted_Impact!$C$94)*24/Surge_Predicted_Impact!$C$89*7/Surge_Predicted_Impact!$C$90</f>
        <v>5.25</v>
      </c>
      <c r="AG336" s="1">
        <f ca="1">_xlfn.CEILING.MATH(T336/Surge_Predicted_Impact!$C$95)*24/Surge_Predicted_Impact!$C$89*7/Surge_Predicted_Impact!$C$90</f>
        <v>5.25</v>
      </c>
      <c r="AH336" s="1">
        <f ca="1">_xlfn.CEILING.MATH(V336/Surge_Predicted_Impact!$C$96)*24/Surge_Predicted_Impact!$C$89*7/Surge_Predicted_Impact!$C$90</f>
        <v>5.25</v>
      </c>
      <c r="AI336" s="18">
        <f t="shared" ca="1" si="127"/>
        <v>26.25</v>
      </c>
      <c r="AJ336" s="41"/>
      <c r="AK336" s="23">
        <f ca="1">_xlfn.CEILING.MATH(G336/Surge_Predicted_Impact!$C$103)*24/Surge_Predicted_Impact!$C$100*7/Surge_Predicted_Impact!$C$101</f>
        <v>5.25</v>
      </c>
      <c r="AL336" s="23">
        <f ca="1">_xlfn.CEILING.MATH(R336/Surge_Predicted_Impact!$C$104)*24/Surge_Predicted_Impact!$C$100*7/Surge_Predicted_Impact!$C$101</f>
        <v>5.25</v>
      </c>
      <c r="AM336" s="23">
        <f ca="1">_xlfn.CEILING.MATH(N336/Surge_Predicted_Impact!$C$105)*24/Surge_Predicted_Impact!$C$100*7/Surge_Predicted_Impact!$C$101</f>
        <v>5.25</v>
      </c>
      <c r="AN336" s="23">
        <f ca="1">_xlfn.CEILING.MATH(T336/Surge_Predicted_Impact!$C$106)*24/Surge_Predicted_Impact!$C$100*7/Surge_Predicted_Impact!$C$101</f>
        <v>5.25</v>
      </c>
      <c r="AO336" s="23">
        <f ca="1">_xlfn.CEILING.MATH(V336/Surge_Predicted_Impact!$C$107)*24/Surge_Predicted_Impact!$C$100*7/Surge_Predicted_Impact!$C$101</f>
        <v>5.25</v>
      </c>
      <c r="AP336" s="1">
        <f t="shared" ca="1" si="128"/>
        <v>26.25</v>
      </c>
      <c r="AQ336" s="3"/>
      <c r="AR336" s="38">
        <f ca="1">G336/Surge_Predicted_Impact!$C$81</f>
        <v>2.335463079493043E-6</v>
      </c>
      <c r="AS336" s="38">
        <f ca="1">$R336/Surge_Predicted_Impact!$C$82</f>
        <v>3.0396903543510436E-5</v>
      </c>
      <c r="AT336" s="38">
        <f t="shared" ca="1" si="129"/>
        <v>3.2732366623003479E-5</v>
      </c>
      <c r="AU336" s="38">
        <f ca="1">N336/Surge_Predicted_Impact!$C$83</f>
        <v>2.0928807050097999E-6</v>
      </c>
      <c r="AV336" s="38">
        <f ca="1">T336/Surge_Predicted_Impact!$C$84</f>
        <v>4.2735985013868396E-9</v>
      </c>
      <c r="AW336" s="38">
        <f ca="1">V336/Surge_Predicted_Impact!$C$85</f>
        <v>1.3536135549657061E-10</v>
      </c>
      <c r="AX336" s="38">
        <f t="shared" ca="1" si="130"/>
        <v>3.482965628787016E-5</v>
      </c>
      <c r="AZ336" s="1">
        <f ca="1">(AE336-BA335)*Surge_Predicted_Impact!$C$124</f>
        <v>9.2105244401381015E-2</v>
      </c>
      <c r="BA336" s="1">
        <f ca="1">BA335*(1-1/Surge_Predicted_Impact!$C$125)+AZ336</f>
        <v>1.2894754071302867</v>
      </c>
      <c r="BB336" s="37">
        <f t="shared" ca="1" si="131"/>
        <v>11.789475407130286</v>
      </c>
      <c r="BC336" s="1">
        <f ca="1">(AF336-BD335)*Surge_Predicted_Impact!$C$124</f>
        <v>4.6052628571955821E-2</v>
      </c>
      <c r="BD336" s="1">
        <f ca="1">BD335*(1-1/Surge_Predicted_Impact!$C$125)+BC336</f>
        <v>0.64473711831891523</v>
      </c>
      <c r="BE336" s="37">
        <f t="shared" ca="1" si="132"/>
        <v>5.8947371183189148</v>
      </c>
      <c r="BF336" s="1">
        <f ca="1">(AI336-BG335)*Surge_Predicted_Impact!$C$124</f>
        <v>0.23026313613103142</v>
      </c>
      <c r="BG336" s="1">
        <f ca="1">BG335*(1-1/Surge_Predicted_Impact!$C$125)+BF336</f>
        <v>3.2236862096781129</v>
      </c>
      <c r="BH336" s="37">
        <f t="shared" ca="1" si="133"/>
        <v>29.473686209678114</v>
      </c>
      <c r="BJ336" s="1">
        <f ca="1">(AT336-BK335)*Surge_Predicted_Impact!$C$124</f>
        <v>1.5057751457210373E-7</v>
      </c>
      <c r="BK336" s="1">
        <f ca="1">BK335*(1-1/Surge_Predicted_Impact!$C$125)+BJ336</f>
        <v>1.6562720168522847E-5</v>
      </c>
      <c r="BL336" s="37">
        <f t="shared" ca="1" si="134"/>
        <v>4.9295086791526326E-5</v>
      </c>
      <c r="BM336" s="1">
        <f ca="1">(AU336-BN335)*Surge_Predicted_Impact!$C$124</f>
        <v>9.3839693025188626E-9</v>
      </c>
      <c r="BN336" s="1">
        <f ca="1">BN335*(1-1/Surge_Predicted_Impact!$C$125)+BM336</f>
        <v>1.0814046172920102E-6</v>
      </c>
      <c r="BO336" s="37">
        <f t="shared" ca="1" si="135"/>
        <v>3.1742853223018099E-6</v>
      </c>
      <c r="BP336" s="1">
        <f ca="1">(AX336-AY335)*Surge_Predicted_Impact!$C$124</f>
        <v>3.4829656287870159E-7</v>
      </c>
      <c r="BQ336" s="1">
        <f ca="1">BQ335*(1-1/Surge_Predicted_Impact!$C$125)+BP336</f>
        <v>3.5909809747925902E-5</v>
      </c>
      <c r="BR336" s="1">
        <f t="shared" ca="1" si="136"/>
        <v>7.0739466035796056E-5</v>
      </c>
      <c r="BS336" s="1">
        <f ca="1">(AP336-AQ335)*Surge_Predicted_Impact!$C$124</f>
        <v>0.26250000000000001</v>
      </c>
      <c r="BT336" s="1">
        <f ca="1">BT335*(1-1/Surge_Predicted_Impact!$C$125)+BS336</f>
        <v>3.6750085798824994</v>
      </c>
      <c r="BU336" s="1">
        <f t="shared" ca="1" si="137"/>
        <v>29.925008579882501</v>
      </c>
      <c r="BW336" s="1">
        <f>Surge_Predicted_Impact!$C$112</f>
        <v>0</v>
      </c>
      <c r="BX336" s="1">
        <f>Surge_Predicted_Impact!$C$113</f>
        <v>0</v>
      </c>
      <c r="BY336" s="152">
        <f>Surge_Predicted_Impact!$C$114</f>
        <v>0</v>
      </c>
      <c r="BZ336" s="152">
        <f>Surge_Predicted_Impact!$C$115</f>
        <v>0</v>
      </c>
      <c r="CA336" s="152">
        <f t="shared" si="138"/>
        <v>0</v>
      </c>
      <c r="CB336" s="1">
        <f>Surge_Predicted_Impact!$C$117</f>
        <v>0</v>
      </c>
      <c r="CC336" s="1">
        <f>Surge_Predicted_Impact!$C$118</f>
        <v>0</v>
      </c>
      <c r="CD336" s="1">
        <f>Surge_Predicted_Impact!$C$119</f>
        <v>0</v>
      </c>
      <c r="CE336" s="1">
        <f t="shared" si="139"/>
        <v>0</v>
      </c>
      <c r="CF336" s="152">
        <f>Surge_Predicted_Impact!$C$120</f>
        <v>0</v>
      </c>
      <c r="CH336" s="1">
        <f ca="1">D336*Surge_Predicted_Impact!$C$135</f>
        <v>7.742151695452934E-3</v>
      </c>
      <c r="CI336" s="18">
        <f ca="1">(C336-C335)*Surge_Predicted_Impact!$C$135</f>
        <v>7.0500682340934873E-5</v>
      </c>
      <c r="CJ336" s="18">
        <f ca="1">CJ335*(1- 1/Surge_Predicted_Impact!$C$137)+CI336</f>
        <v>1.7806660703348857E-3</v>
      </c>
      <c r="CK336" s="18">
        <f t="shared" ca="1" si="123"/>
        <v>1.7101653879939508E-3</v>
      </c>
      <c r="CL336" s="1">
        <f ca="1">CJ336*(1-Surge_Predicted_Impact!$C$136)</f>
        <v>1.5135661597846528E-3</v>
      </c>
      <c r="CM336" s="1">
        <f ca="1">CJ336*(1+Surge_Predicted_Impact!$C$136)</f>
        <v>2.0477659808851184E-3</v>
      </c>
      <c r="CN336" s="1">
        <f ca="1">CI336/Surge_Predicted_Impact!$C$138</f>
        <v>1.4100136468186975E-5</v>
      </c>
      <c r="CO336" s="1">
        <f ca="1">CK336/Surge_Predicted_Impact!$C$140</f>
        <v>6.8406615519758028E-5</v>
      </c>
      <c r="CP336" s="1">
        <f t="shared" ca="1" si="124"/>
        <v>8.2506751987945003E-5</v>
      </c>
      <c r="CQ336" s="1">
        <f ca="1">CI336/(Surge_Predicted_Impact!$C$138 + Surge_Predicted_Impact!$C$139)</f>
        <v>1.1750113723489145E-5</v>
      </c>
      <c r="CR336" s="1">
        <f ca="1">CK336/(Surge_Predicted_Impact!$C$140 + Surge_Predicted_Impact!$C$141)</f>
        <v>6.5775591845921189E-5</v>
      </c>
      <c r="CS336" s="152">
        <f>Surge_Predicted_Impact!$C$151</f>
        <v>12000</v>
      </c>
      <c r="CT336" s="152"/>
      <c r="CU336" s="1">
        <f ca="1">Surge_Predicted_Impact!$C$146*(Calculation!E336-Calculation!H336)</f>
        <v>4.3681360300582605E-9</v>
      </c>
      <c r="CV336" s="1">
        <f ca="1">H335*1/Surge_Predicted_Impact!$C$60</f>
        <v>1.0680905419504348E-6</v>
      </c>
      <c r="CW336" s="1">
        <f ca="1">CV336*Surge_Predicted_Impact!$C$144+CU336</f>
        <v>5.7772663127580002E-8</v>
      </c>
      <c r="CX336" s="1">
        <f ca="1">CX335*(1-1/Surge_Predicted_Impact!$C$147)+CW335</f>
        <v>1.1657980167327007E-3</v>
      </c>
      <c r="CY336" s="1">
        <f ca="1">$CX336*(1-Surge_Predicted_Impact!$C$145)</f>
        <v>8.7434851254952555E-4</v>
      </c>
      <c r="CZ336" s="1">
        <f ca="1">$CX336*(1+Surge_Predicted_Impact!$C$145)</f>
        <v>1.457247520915876E-3</v>
      </c>
      <c r="DA336" s="1">
        <f ca="1">CX336/Surge_Predicted_Impact!$C$148</f>
        <v>3.8859933891090026E-4</v>
      </c>
      <c r="DB336" s="152">
        <f>Surge_Predicted_Impact!$C$152</f>
        <v>0</v>
      </c>
    </row>
    <row r="337" spans="2:106" x14ac:dyDescent="0.25">
      <c r="B337" s="30">
        <f t="shared" si="125"/>
        <v>44226</v>
      </c>
      <c r="C337" s="18">
        <f ca="1">INDIRECT(_xlfn.CONCAT(EpidemiologicalModel_Selection!$C$2,"!",EpidemiologicalModel_Selection!$C$5,ROW()-1))</f>
        <v>73743.825549452959</v>
      </c>
      <c r="D337" s="18">
        <f ca="1">INDIRECT(_xlfn.CONCAT(EpidemiologicalModel_Selection!$C$2,"!",EpidemiologicalModel_Selection!$C$3,ROW()-1))</f>
        <v>7.2552074105147182E-4</v>
      </c>
      <c r="E337" s="37">
        <f ca="1">INDIRECT(_xlfn.CONCAT(EpidemiologicalModel_Selection!$C$2,"!",EpidemiologicalModel_Selection!$C$4,ROW()-1))</f>
        <v>6.6066548242815769E-6</v>
      </c>
      <c r="F337" s="37">
        <f ca="1">E337*Surge_Predicted_Impact!$D$53</f>
        <v>5.6024432909907768E-7</v>
      </c>
      <c r="G337" s="6">
        <f t="shared" ca="1" si="121"/>
        <v>6.5657208192240461E-6</v>
      </c>
      <c r="H337" s="24">
        <f ca="1">H336*(1-1/Surge_Predicted_Impact!$C$60)+F337</f>
        <v>6.5657208192240461E-6</v>
      </c>
      <c r="I337" s="24">
        <f ca="1">(1-Surge_Predicted_Impact!$C$68)*Calculation!O336</f>
        <v>5.5002572866488664E-7</v>
      </c>
      <c r="J337" s="24">
        <f ca="1">I337+(J336*(1-1/Surge_Predicted_Impact!$C$63))</f>
        <v>6.4567436715939023E-6</v>
      </c>
      <c r="K337" s="24">
        <f ca="1">(1/Surge_Predicted_Impact!$C$62)*Calculation!L336</f>
        <v>2.5951008781287218E-7</v>
      </c>
      <c r="L337" s="24">
        <f ca="1">M337+L336*(1-1/Surge_Predicted_Impact!$C$62)</f>
        <v>2.9180348522546978E-6</v>
      </c>
      <c r="M337" s="1">
        <f ca="1">E337*Surge_Predicted_Impact!$D$55</f>
        <v>6.3423886313103197E-8</v>
      </c>
      <c r="N337" s="6">
        <f ca="1">N336*(1-1/Surge_Predicted_Impact!$C$64)+K337</f>
        <v>3.9220513215800219E-6</v>
      </c>
      <c r="O337" s="24">
        <f ca="1">N336*1/Surge_Predicted_Impact!$C$64</f>
        <v>5.2322017625244996E-7</v>
      </c>
      <c r="P337" s="1">
        <f ca="1">E337*Surge_Predicted_Impact!$D$54</f>
        <v>4.3339655647287139E-7</v>
      </c>
      <c r="Q337" s="1">
        <f ca="1">Q336*(1-1/Surge_Predicted_Impact!$C$61)+P337</f>
        <v>4.7594160577761434E-5</v>
      </c>
      <c r="R337" s="6">
        <f t="shared" ca="1" si="122"/>
        <v>5.6968939101610034E-5</v>
      </c>
      <c r="S337" s="1">
        <f ca="1">E337*Surge_Predicted_Impact!$D$56</f>
        <v>3.1711943156551601E-10</v>
      </c>
      <c r="T337" s="6">
        <f ca="1">T336*(1-1/Surge_Predicted_Impact!$C$65)+S337</f>
        <v>8.0095967340618276E-9</v>
      </c>
      <c r="U337" s="1">
        <f ca="1">E337*Surge_Predicted_Impact!$D$57</f>
        <v>5.0739109050482558E-10</v>
      </c>
      <c r="V337" s="6">
        <f ca="1">U336*(1-1/Surge_Predicted_Impact!$C$66)+U337</f>
        <v>5.0739109050482558E-10</v>
      </c>
      <c r="W337" s="5">
        <f>Surge_Predicted_Impact!$C$72</f>
        <v>0</v>
      </c>
      <c r="X337" s="160">
        <f>Surge_Predicted_Impact!$C$73</f>
        <v>0</v>
      </c>
      <c r="Y337" s="5">
        <f>Surge_Predicted_Impact!$C$74</f>
        <v>0</v>
      </c>
      <c r="Z337" s="5">
        <f>Surge_Predicted_Impact!$C$75</f>
        <v>0</v>
      </c>
      <c r="AA337" s="5">
        <f>Surge_Predicted_Impact!$C$76</f>
        <v>0</v>
      </c>
      <c r="AC337" s="18">
        <f ca="1">_xlfn.CEILING.MATH(G337/Surge_Predicted_Impact!$C$92)*(24/Surge_Predicted_Impact!$C$89)*(7/Surge_Predicted_Impact!$C$90)</f>
        <v>5.25</v>
      </c>
      <c r="AD337" s="18">
        <f ca="1">_xlfn.CEILING.MATH(R337/Surge_Predicted_Impact!$C$93)*(24/Surge_Predicted_Impact!$C$89)*(7/Surge_Predicted_Impact!$C$90)</f>
        <v>5.25</v>
      </c>
      <c r="AE337" s="1">
        <f t="shared" ca="1" si="126"/>
        <v>10.5</v>
      </c>
      <c r="AF337" s="1">
        <f ca="1">_xlfn.CEILING.MATH(N337/Surge_Predicted_Impact!$C$94)*24/Surge_Predicted_Impact!$C$89*7/Surge_Predicted_Impact!$C$90</f>
        <v>5.25</v>
      </c>
      <c r="AG337" s="1">
        <f ca="1">_xlfn.CEILING.MATH(T337/Surge_Predicted_Impact!$C$95)*24/Surge_Predicted_Impact!$C$89*7/Surge_Predicted_Impact!$C$90</f>
        <v>5.25</v>
      </c>
      <c r="AH337" s="1">
        <f ca="1">_xlfn.CEILING.MATH(V337/Surge_Predicted_Impact!$C$96)*24/Surge_Predicted_Impact!$C$89*7/Surge_Predicted_Impact!$C$90</f>
        <v>5.25</v>
      </c>
      <c r="AI337" s="18">
        <f t="shared" ca="1" si="127"/>
        <v>26.25</v>
      </c>
      <c r="AJ337" s="41"/>
      <c r="AK337" s="23">
        <f ca="1">_xlfn.CEILING.MATH(G337/Surge_Predicted_Impact!$C$103)*24/Surge_Predicted_Impact!$C$100*7/Surge_Predicted_Impact!$C$101</f>
        <v>5.25</v>
      </c>
      <c r="AL337" s="23">
        <f ca="1">_xlfn.CEILING.MATH(R337/Surge_Predicted_Impact!$C$104)*24/Surge_Predicted_Impact!$C$100*7/Surge_Predicted_Impact!$C$101</f>
        <v>5.25</v>
      </c>
      <c r="AM337" s="23">
        <f ca="1">_xlfn.CEILING.MATH(N337/Surge_Predicted_Impact!$C$105)*24/Surge_Predicted_Impact!$C$100*7/Surge_Predicted_Impact!$C$101</f>
        <v>5.25</v>
      </c>
      <c r="AN337" s="23">
        <f ca="1">_xlfn.CEILING.MATH(T337/Surge_Predicted_Impact!$C$106)*24/Surge_Predicted_Impact!$C$100*7/Surge_Predicted_Impact!$C$101</f>
        <v>5.25</v>
      </c>
      <c r="AO337" s="23">
        <f ca="1">_xlfn.CEILING.MATH(V337/Surge_Predicted_Impact!$C$107)*24/Surge_Predicted_Impact!$C$100*7/Surge_Predicted_Impact!$C$101</f>
        <v>5.25</v>
      </c>
      <c r="AP337" s="1">
        <f t="shared" ca="1" si="128"/>
        <v>26.25</v>
      </c>
      <c r="AQ337" s="3"/>
      <c r="AR337" s="38">
        <f ca="1">G337/Surge_Predicted_Impact!$C$81</f>
        <v>2.1885736064080152E-6</v>
      </c>
      <c r="AS337" s="38">
        <f ca="1">$R337/Surge_Predicted_Impact!$C$82</f>
        <v>2.8484469550805017E-5</v>
      </c>
      <c r="AT337" s="38">
        <f t="shared" ca="1" si="129"/>
        <v>3.0673043157213035E-5</v>
      </c>
      <c r="AU337" s="38">
        <f ca="1">N337/Surge_Predicted_Impact!$C$83</f>
        <v>1.961025660790011E-6</v>
      </c>
      <c r="AV337" s="38">
        <f ca="1">T337/Surge_Predicted_Impact!$C$84</f>
        <v>4.0047983670309138E-9</v>
      </c>
      <c r="AW337" s="38">
        <f ca="1">V337/Surge_Predicted_Impact!$C$85</f>
        <v>1.2684777262620639E-10</v>
      </c>
      <c r="AX337" s="38">
        <f t="shared" ca="1" si="130"/>
        <v>3.2638200464142703E-5</v>
      </c>
      <c r="AZ337" s="1">
        <f ca="1">(AE337-BA336)*Surge_Predicted_Impact!$C$124</f>
        <v>9.2105245928697135E-2</v>
      </c>
      <c r="BA337" s="1">
        <f ca="1">BA336*(1-1/Surge_Predicted_Impact!$C$125)+AZ337</f>
        <v>1.2894752668353919</v>
      </c>
      <c r="BB337" s="37">
        <f t="shared" ca="1" si="131"/>
        <v>11.789475266835392</v>
      </c>
      <c r="BC337" s="1">
        <f ca="1">(AF337-BD336)*Surge_Predicted_Impact!$C$124</f>
        <v>4.6052628816810853E-2</v>
      </c>
      <c r="BD337" s="1">
        <f ca="1">BD336*(1-1/Surge_Predicted_Impact!$C$125)+BC337</f>
        <v>0.64473709582723215</v>
      </c>
      <c r="BE337" s="37">
        <f t="shared" ca="1" si="132"/>
        <v>5.8947370958272325</v>
      </c>
      <c r="BF337" s="1">
        <f ca="1">(AI337-BG336)*Surge_Predicted_Impact!$C$124</f>
        <v>0.23026313790321887</v>
      </c>
      <c r="BG337" s="1">
        <f ca="1">BG336*(1-1/Surge_Predicted_Impact!$C$125)+BF337</f>
        <v>3.2236860468900383</v>
      </c>
      <c r="BH337" s="37">
        <f t="shared" ca="1" si="133"/>
        <v>29.473686046890037</v>
      </c>
      <c r="BJ337" s="1">
        <f ca="1">(AT337-BK336)*Surge_Predicted_Impact!$C$124</f>
        <v>1.4110322988690189E-7</v>
      </c>
      <c r="BK337" s="1">
        <f ca="1">BK336*(1-1/Surge_Predicted_Impact!$C$125)+BJ337</f>
        <v>1.5520771957800977E-5</v>
      </c>
      <c r="BL337" s="37">
        <f t="shared" ca="1" si="134"/>
        <v>4.6193815115014016E-5</v>
      </c>
      <c r="BM337" s="1">
        <f ca="1">(AU337-BN336)*Surge_Predicted_Impact!$C$124</f>
        <v>8.796210434980008E-9</v>
      </c>
      <c r="BN337" s="1">
        <f ca="1">BN336*(1-1/Surge_Predicted_Impact!$C$125)+BM337</f>
        <v>1.0129576407775609E-6</v>
      </c>
      <c r="BO337" s="37">
        <f t="shared" ca="1" si="135"/>
        <v>2.9739833015675719E-6</v>
      </c>
      <c r="BP337" s="1">
        <f ca="1">(AX337-AY336)*Surge_Predicted_Impact!$C$124</f>
        <v>3.2638200464142703E-7</v>
      </c>
      <c r="BQ337" s="1">
        <f ca="1">BQ336*(1-1/Surge_Predicted_Impact!$C$125)+BP337</f>
        <v>3.3671205342001198E-5</v>
      </c>
      <c r="BR337" s="1">
        <f t="shared" ca="1" si="136"/>
        <v>6.6309405806143902E-5</v>
      </c>
      <c r="BS337" s="1">
        <f ca="1">(AP337-AQ336)*Surge_Predicted_Impact!$C$124</f>
        <v>0.26250000000000001</v>
      </c>
      <c r="BT337" s="1">
        <f ca="1">BT336*(1-1/Surge_Predicted_Impact!$C$125)+BS337</f>
        <v>3.6750079670337499</v>
      </c>
      <c r="BU337" s="1">
        <f t="shared" ca="1" si="137"/>
        <v>29.92500796703375</v>
      </c>
      <c r="BW337" s="1">
        <f>Surge_Predicted_Impact!$C$112</f>
        <v>0</v>
      </c>
      <c r="BX337" s="1">
        <f>Surge_Predicted_Impact!$C$113</f>
        <v>0</v>
      </c>
      <c r="BY337" s="152">
        <f>Surge_Predicted_Impact!$C$114</f>
        <v>0</v>
      </c>
      <c r="BZ337" s="152">
        <f>Surge_Predicted_Impact!$C$115</f>
        <v>0</v>
      </c>
      <c r="CA337" s="152">
        <f t="shared" si="138"/>
        <v>0</v>
      </c>
      <c r="CB337" s="1">
        <f>Surge_Predicted_Impact!$C$117</f>
        <v>0</v>
      </c>
      <c r="CC337" s="1">
        <f>Surge_Predicted_Impact!$C$118</f>
        <v>0</v>
      </c>
      <c r="CD337" s="1">
        <f>Surge_Predicted_Impact!$C$119</f>
        <v>0</v>
      </c>
      <c r="CE337" s="1">
        <f t="shared" si="139"/>
        <v>0</v>
      </c>
      <c r="CF337" s="152">
        <f>Surge_Predicted_Impact!$C$120</f>
        <v>0</v>
      </c>
      <c r="CH337" s="1">
        <f ca="1">D337*Surge_Predicted_Impact!$C$135</f>
        <v>7.2552074105147182E-3</v>
      </c>
      <c r="CI337" s="18">
        <f ca="1">(C337-C336)*Surge_Predicted_Impact!$C$135</f>
        <v>6.6066568251699209E-5</v>
      </c>
      <c r="CJ337" s="18">
        <f ca="1">CJ336*(1- 1/Surge_Predicted_Impact!$C$137)+CI337</f>
        <v>1.6686660315530964E-3</v>
      </c>
      <c r="CK337" s="18">
        <f t="shared" ca="1" si="123"/>
        <v>1.6025994633013972E-3</v>
      </c>
      <c r="CL337" s="1">
        <f ca="1">CJ337*(1-Surge_Predicted_Impact!$C$136)</f>
        <v>1.4183661268201318E-3</v>
      </c>
      <c r="CM337" s="1">
        <f ca="1">CJ337*(1+Surge_Predicted_Impact!$C$136)</f>
        <v>1.9189659362860607E-3</v>
      </c>
      <c r="CN337" s="1">
        <f ca="1">CI337/Surge_Predicted_Impact!$C$138</f>
        <v>1.3213313650339842E-5</v>
      </c>
      <c r="CO337" s="1">
        <f ca="1">CK337/Surge_Predicted_Impact!$C$140</f>
        <v>6.4103978532055887E-5</v>
      </c>
      <c r="CP337" s="1">
        <f t="shared" ca="1" si="124"/>
        <v>7.7317292182395729E-5</v>
      </c>
      <c r="CQ337" s="1">
        <f ca="1">CI337/(Surge_Predicted_Impact!$C$138 + Surge_Predicted_Impact!$C$139)</f>
        <v>1.1011094708616534E-5</v>
      </c>
      <c r="CR337" s="1">
        <f ca="1">CK337/(Surge_Predicted_Impact!$C$140 + Surge_Predicted_Impact!$C$141)</f>
        <v>6.1638440896207586E-5</v>
      </c>
      <c r="CS337" s="152">
        <f>Surge_Predicted_Impact!$C$151</f>
        <v>12000</v>
      </c>
      <c r="CT337" s="152"/>
      <c r="CU337" s="1">
        <f ca="1">Surge_Predicted_Impact!$C$146*(Calculation!E337-Calculation!H337)</f>
        <v>4.0934005057530801E-9</v>
      </c>
      <c r="CV337" s="1">
        <f ca="1">H336*1/Surge_Predicted_Impact!$C$60</f>
        <v>1.0009127483541613E-6</v>
      </c>
      <c r="CW337" s="1">
        <f ca="1">CV337*Surge_Predicted_Impact!$C$144+CU337</f>
        <v>5.4139037923461148E-8</v>
      </c>
      <c r="CX337" s="1">
        <f ca="1">CX336*(1-1/Surge_Predicted_Impact!$C$147)+CW336</f>
        <v>1.1075658885591933E-3</v>
      </c>
      <c r="CY337" s="1">
        <f ca="1">$CX337*(1-Surge_Predicted_Impact!$C$145)</f>
        <v>8.3067441641939495E-4</v>
      </c>
      <c r="CZ337" s="1">
        <f ca="1">$CX337*(1+Surge_Predicted_Impact!$C$145)</f>
        <v>1.3844573606989915E-3</v>
      </c>
      <c r="DA337" s="1">
        <f ca="1">CX337/Surge_Predicted_Impact!$C$148</f>
        <v>3.6918862951973111E-4</v>
      </c>
      <c r="DB337" s="152">
        <f>Surge_Predicted_Impact!$C$152</f>
        <v>0</v>
      </c>
    </row>
    <row r="338" spans="2:106" x14ac:dyDescent="0.25">
      <c r="B338" s="30">
        <f t="shared" si="125"/>
        <v>44227</v>
      </c>
      <c r="C338" s="18">
        <f ca="1">INDIRECT(_xlfn.CONCAT(EpidemiologicalModel_Selection!$C$2,"!",EpidemiologicalModel_Selection!$C$5,ROW()-1))</f>
        <v>73743.825555644085</v>
      </c>
      <c r="D338" s="18">
        <f ca="1">INDIRECT(_xlfn.CONCAT(EpidemiologicalModel_Selection!$C$2,"!",EpidemiologicalModel_Selection!$C$3,ROW()-1))</f>
        <v>6.7988895902592391E-4</v>
      </c>
      <c r="E338" s="37">
        <f ca="1">INDIRECT(_xlfn.CONCAT(EpidemiologicalModel_Selection!$C$2,"!",EpidemiologicalModel_Selection!$C$4,ROW()-1))</f>
        <v>6.1911279772175478E-6</v>
      </c>
      <c r="F338" s="37">
        <f ca="1">E338*Surge_Predicted_Impact!$D$53</f>
        <v>5.2500765246804803E-7</v>
      </c>
      <c r="G338" s="6">
        <f t="shared" ca="1" si="121"/>
        <v>6.1527683546600877E-6</v>
      </c>
      <c r="H338" s="24">
        <f ca="1">H337*(1-1/Surge_Predicted_Impact!$C$60)+F338</f>
        <v>6.1527683546600877E-6</v>
      </c>
      <c r="I338" s="24">
        <f ca="1">(1-Surge_Predicted_Impact!$C$68)*Calculation!O337</f>
        <v>5.1537187360866317E-7</v>
      </c>
      <c r="J338" s="24">
        <f ca="1">I338+(J337*(1-1/Surge_Predicted_Impact!$C$63))</f>
        <v>6.0497235921177231E-6</v>
      </c>
      <c r="K338" s="24">
        <f ca="1">(1/Surge_Predicted_Impact!$C$62)*Calculation!L337</f>
        <v>2.431695710212248E-7</v>
      </c>
      <c r="L338" s="24">
        <f ca="1">M338+L337*(1-1/Surge_Predicted_Impact!$C$62)</f>
        <v>2.7343001098147615E-6</v>
      </c>
      <c r="M338" s="1">
        <f ca="1">E338*Surge_Predicted_Impact!$D$55</f>
        <v>5.9434828581288517E-8</v>
      </c>
      <c r="N338" s="6">
        <f ca="1">N337*(1-1/Surge_Predicted_Impact!$C$64)+K338</f>
        <v>3.6749644774037439E-6</v>
      </c>
      <c r="O338" s="24">
        <f ca="1">N337*1/Surge_Predicted_Impact!$C$64</f>
        <v>4.9025641519750274E-7</v>
      </c>
      <c r="P338" s="1">
        <f ca="1">E338*Surge_Predicted_Impact!$D$54</f>
        <v>4.0613799530547109E-7</v>
      </c>
      <c r="Q338" s="1">
        <f ca="1">Q337*(1-1/Surge_Predicted_Impact!$C$61)+P338</f>
        <v>4.4600715674655375E-5</v>
      </c>
      <c r="R338" s="6">
        <f t="shared" ca="1" si="122"/>
        <v>5.3384739376587864E-5</v>
      </c>
      <c r="S338" s="1">
        <f ca="1">E338*Surge_Predicted_Impact!$D$56</f>
        <v>2.971741429064426E-10</v>
      </c>
      <c r="T338" s="6">
        <f ca="1">T337*(1-1/Surge_Predicted_Impact!$C$65)+S338</f>
        <v>7.5058112035620884E-9</v>
      </c>
      <c r="U338" s="1">
        <f ca="1">E338*Surge_Predicted_Impact!$D$57</f>
        <v>4.754786286503081E-10</v>
      </c>
      <c r="V338" s="6">
        <f ca="1">U337*(1-1/Surge_Predicted_Impact!$C$66)+U338</f>
        <v>4.754786286503081E-10</v>
      </c>
      <c r="W338" s="5">
        <f>Surge_Predicted_Impact!$C$72</f>
        <v>0</v>
      </c>
      <c r="X338" s="160">
        <f>Surge_Predicted_Impact!$C$73</f>
        <v>0</v>
      </c>
      <c r="Y338" s="5">
        <f>Surge_Predicted_Impact!$C$74</f>
        <v>0</v>
      </c>
      <c r="Z338" s="5">
        <f>Surge_Predicted_Impact!$C$75</f>
        <v>0</v>
      </c>
      <c r="AA338" s="5">
        <f>Surge_Predicted_Impact!$C$76</f>
        <v>0</v>
      </c>
      <c r="AC338" s="18">
        <f ca="1">_xlfn.CEILING.MATH(G338/Surge_Predicted_Impact!$C$92)*(24/Surge_Predicted_Impact!$C$89)*(7/Surge_Predicted_Impact!$C$90)</f>
        <v>5.25</v>
      </c>
      <c r="AD338" s="18">
        <f ca="1">_xlfn.CEILING.MATH(R338/Surge_Predicted_Impact!$C$93)*(24/Surge_Predicted_Impact!$C$89)*(7/Surge_Predicted_Impact!$C$90)</f>
        <v>5.25</v>
      </c>
      <c r="AE338" s="1">
        <f t="shared" ca="1" si="126"/>
        <v>10.5</v>
      </c>
      <c r="AF338" s="1">
        <f ca="1">_xlfn.CEILING.MATH(N338/Surge_Predicted_Impact!$C$94)*24/Surge_Predicted_Impact!$C$89*7/Surge_Predicted_Impact!$C$90</f>
        <v>5.25</v>
      </c>
      <c r="AG338" s="1">
        <f ca="1">_xlfn.CEILING.MATH(T338/Surge_Predicted_Impact!$C$95)*24/Surge_Predicted_Impact!$C$89*7/Surge_Predicted_Impact!$C$90</f>
        <v>5.25</v>
      </c>
      <c r="AH338" s="1">
        <f ca="1">_xlfn.CEILING.MATH(V338/Surge_Predicted_Impact!$C$96)*24/Surge_Predicted_Impact!$C$89*7/Surge_Predicted_Impact!$C$90</f>
        <v>5.25</v>
      </c>
      <c r="AI338" s="18">
        <f t="shared" ca="1" si="127"/>
        <v>26.25</v>
      </c>
      <c r="AJ338" s="41"/>
      <c r="AK338" s="23">
        <f ca="1">_xlfn.CEILING.MATH(G338/Surge_Predicted_Impact!$C$103)*24/Surge_Predicted_Impact!$C$100*7/Surge_Predicted_Impact!$C$101</f>
        <v>5.25</v>
      </c>
      <c r="AL338" s="23">
        <f ca="1">_xlfn.CEILING.MATH(R338/Surge_Predicted_Impact!$C$104)*24/Surge_Predicted_Impact!$C$100*7/Surge_Predicted_Impact!$C$101</f>
        <v>5.25</v>
      </c>
      <c r="AM338" s="23">
        <f ca="1">_xlfn.CEILING.MATH(N338/Surge_Predicted_Impact!$C$105)*24/Surge_Predicted_Impact!$C$100*7/Surge_Predicted_Impact!$C$101</f>
        <v>5.25</v>
      </c>
      <c r="AN338" s="23">
        <f ca="1">_xlfn.CEILING.MATH(T338/Surge_Predicted_Impact!$C$106)*24/Surge_Predicted_Impact!$C$100*7/Surge_Predicted_Impact!$C$101</f>
        <v>5.25</v>
      </c>
      <c r="AO338" s="23">
        <f ca="1">_xlfn.CEILING.MATH(V338/Surge_Predicted_Impact!$C$107)*24/Surge_Predicted_Impact!$C$100*7/Surge_Predicted_Impact!$C$101</f>
        <v>5.25</v>
      </c>
      <c r="AP338" s="1">
        <f t="shared" ca="1" si="128"/>
        <v>26.25</v>
      </c>
      <c r="AQ338" s="3"/>
      <c r="AR338" s="38">
        <f ca="1">G338/Surge_Predicted_Impact!$C$81</f>
        <v>2.0509227848866959E-6</v>
      </c>
      <c r="AS338" s="38">
        <f ca="1">$R338/Surge_Predicted_Impact!$C$82</f>
        <v>2.6692369688293932E-5</v>
      </c>
      <c r="AT338" s="38">
        <f t="shared" ca="1" si="129"/>
        <v>2.8743292473180629E-5</v>
      </c>
      <c r="AU338" s="38">
        <f ca="1">N338/Surge_Predicted_Impact!$C$83</f>
        <v>1.837482238701872E-6</v>
      </c>
      <c r="AV338" s="38">
        <f ca="1">T338/Surge_Predicted_Impact!$C$84</f>
        <v>3.7529056017810442E-9</v>
      </c>
      <c r="AW338" s="38">
        <f ca="1">V338/Surge_Predicted_Impact!$C$85</f>
        <v>1.1886965716257703E-10</v>
      </c>
      <c r="AX338" s="38">
        <f t="shared" ca="1" si="130"/>
        <v>3.0584646487141446E-5</v>
      </c>
      <c r="AZ338" s="1">
        <f ca="1">(AE338-BA337)*Surge_Predicted_Impact!$C$124</f>
        <v>9.2105247331646073E-2</v>
      </c>
      <c r="BA338" s="1">
        <f ca="1">BA337*(1-1/Surge_Predicted_Impact!$C$125)+AZ338</f>
        <v>1.2894751379645102</v>
      </c>
      <c r="BB338" s="37">
        <f t="shared" ca="1" si="131"/>
        <v>11.78947513796451</v>
      </c>
      <c r="BC338" s="1">
        <f ca="1">(AF338-BD337)*Surge_Predicted_Impact!$C$124</f>
        <v>4.6052629041727675E-2</v>
      </c>
      <c r="BD338" s="1">
        <f ca="1">BD337*(1-1/Surge_Predicted_Impact!$C$125)+BC338</f>
        <v>0.64473707516701473</v>
      </c>
      <c r="BE338" s="37">
        <f t="shared" ca="1" si="132"/>
        <v>5.894737075167015</v>
      </c>
      <c r="BF338" s="1">
        <f ca="1">(AI338-BG337)*Surge_Predicted_Impact!$C$124</f>
        <v>0.23026313953109964</v>
      </c>
      <c r="BG338" s="1">
        <f ca="1">BG337*(1-1/Surge_Predicted_Impact!$C$125)+BF338</f>
        <v>3.2236858973575639</v>
      </c>
      <c r="BH338" s="37">
        <f t="shared" ca="1" si="133"/>
        <v>29.473685897357562</v>
      </c>
      <c r="BJ338" s="1">
        <f ca="1">(AT338-BK337)*Surge_Predicted_Impact!$C$124</f>
        <v>1.3222520515379652E-7</v>
      </c>
      <c r="BK338" s="1">
        <f ca="1">BK337*(1-1/Surge_Predicted_Impact!$C$125)+BJ338</f>
        <v>1.4544370594540417E-5</v>
      </c>
      <c r="BL338" s="37">
        <f t="shared" ca="1" si="134"/>
        <v>4.3287663067721044E-5</v>
      </c>
      <c r="BM338" s="1">
        <f ca="1">(AU338-BN337)*Surge_Predicted_Impact!$C$124</f>
        <v>8.2452459792431096E-9</v>
      </c>
      <c r="BN338" s="1">
        <f ca="1">BN337*(1-1/Surge_Predicted_Impact!$C$125)+BM338</f>
        <v>9.488487695584069E-7</v>
      </c>
      <c r="BO338" s="37">
        <f t="shared" ca="1" si="135"/>
        <v>2.786331008260279E-6</v>
      </c>
      <c r="BP338" s="1">
        <f ca="1">(AX338-AY337)*Surge_Predicted_Impact!$C$124</f>
        <v>3.0584646487141446E-7</v>
      </c>
      <c r="BQ338" s="1">
        <f ca="1">BQ337*(1-1/Surge_Predicted_Impact!$C$125)+BP338</f>
        <v>3.1571965711015386E-5</v>
      </c>
      <c r="BR338" s="1">
        <f t="shared" ca="1" si="136"/>
        <v>6.2156612198156839E-5</v>
      </c>
      <c r="BS338" s="1">
        <f ca="1">(AP338-AQ337)*Surge_Predicted_Impact!$C$124</f>
        <v>0.26250000000000001</v>
      </c>
      <c r="BT338" s="1">
        <f ca="1">BT337*(1-1/Surge_Predicted_Impact!$C$125)+BS338</f>
        <v>3.6750073979599107</v>
      </c>
      <c r="BU338" s="1">
        <f t="shared" ca="1" si="137"/>
        <v>29.925007397959909</v>
      </c>
      <c r="BW338" s="1">
        <f>Surge_Predicted_Impact!$C$112</f>
        <v>0</v>
      </c>
      <c r="BX338" s="1">
        <f>Surge_Predicted_Impact!$C$113</f>
        <v>0</v>
      </c>
      <c r="BY338" s="152">
        <f>Surge_Predicted_Impact!$C$114</f>
        <v>0</v>
      </c>
      <c r="BZ338" s="152">
        <f>Surge_Predicted_Impact!$C$115</f>
        <v>0</v>
      </c>
      <c r="CA338" s="152">
        <f t="shared" si="138"/>
        <v>0</v>
      </c>
      <c r="CB338" s="1">
        <f>Surge_Predicted_Impact!$C$117</f>
        <v>0</v>
      </c>
      <c r="CC338" s="1">
        <f>Surge_Predicted_Impact!$C$118</f>
        <v>0</v>
      </c>
      <c r="CD338" s="1">
        <f>Surge_Predicted_Impact!$C$119</f>
        <v>0</v>
      </c>
      <c r="CE338" s="1">
        <f t="shared" si="139"/>
        <v>0</v>
      </c>
      <c r="CF338" s="152">
        <f>Surge_Predicted_Impact!$C$120</f>
        <v>0</v>
      </c>
      <c r="CH338" s="1">
        <f ca="1">D338*Surge_Predicted_Impact!$C$135</f>
        <v>6.7988895902592389E-3</v>
      </c>
      <c r="CI338" s="18">
        <f ca="1">(C338-C337)*Surge_Predicted_Impact!$C$135</f>
        <v>6.1911268858239055E-5</v>
      </c>
      <c r="CJ338" s="18">
        <f ca="1">CJ337*(1- 1/Surge_Predicted_Impact!$C$137)+CI338</f>
        <v>1.5637106972560258E-3</v>
      </c>
      <c r="CK338" s="18">
        <f t="shared" ca="1" si="123"/>
        <v>1.5017994283977867E-3</v>
      </c>
      <c r="CL338" s="1">
        <f ca="1">CJ338*(1-Surge_Predicted_Impact!$C$136)</f>
        <v>1.3291540926676218E-3</v>
      </c>
      <c r="CM338" s="1">
        <f ca="1">CJ338*(1+Surge_Predicted_Impact!$C$136)</f>
        <v>1.7982673018444295E-3</v>
      </c>
      <c r="CN338" s="1">
        <f ca="1">CI338/Surge_Predicted_Impact!$C$138</f>
        <v>1.2382253771647811E-5</v>
      </c>
      <c r="CO338" s="1">
        <f ca="1">CK338/Surge_Predicted_Impact!$C$140</f>
        <v>6.0071977135911465E-5</v>
      </c>
      <c r="CP338" s="1">
        <f t="shared" ca="1" si="124"/>
        <v>7.2454230907559276E-5</v>
      </c>
      <c r="CQ338" s="1">
        <f ca="1">CI338/(Surge_Predicted_Impact!$C$138 + Surge_Predicted_Impact!$C$139)</f>
        <v>1.0318544809706509E-5</v>
      </c>
      <c r="CR338" s="1">
        <f ca="1">CK338/(Surge_Predicted_Impact!$C$140 + Surge_Predicted_Impact!$C$141)</f>
        <v>5.7761516476837953E-5</v>
      </c>
      <c r="CS338" s="152">
        <f>Surge_Predicted_Impact!$C$151</f>
        <v>12000</v>
      </c>
      <c r="CT338" s="152"/>
      <c r="CU338" s="1">
        <f ca="1">Surge_Predicted_Impact!$C$146*(Calculation!E338-Calculation!H338)</f>
        <v>3.8359622557460109E-9</v>
      </c>
      <c r="CV338" s="1">
        <f ca="1">H337*1/Surge_Predicted_Impact!$C$60</f>
        <v>9.3796011703200653E-7</v>
      </c>
      <c r="CW338" s="1">
        <f ca="1">CV338*Surge_Predicted_Impact!$C$144+CU338</f>
        <v>5.0733968107346338E-8</v>
      </c>
      <c r="CX338" s="1">
        <f ca="1">CX337*(1-1/Surge_Predicted_Impact!$C$147)+CW337</f>
        <v>1.0522417331691571E-3</v>
      </c>
      <c r="CY338" s="1">
        <f ca="1">$CX338*(1-Surge_Predicted_Impact!$C$145)</f>
        <v>7.8918129987686782E-4</v>
      </c>
      <c r="CZ338" s="1">
        <f ca="1">$CX338*(1+Surge_Predicted_Impact!$C$145)</f>
        <v>1.3153021664614464E-3</v>
      </c>
      <c r="DA338" s="1">
        <f ca="1">CX338/Surge_Predicted_Impact!$C$148</f>
        <v>3.5074724438971901E-4</v>
      </c>
      <c r="DB338" s="152">
        <f>Surge_Predicted_Impact!$C$152</f>
        <v>0</v>
      </c>
    </row>
    <row r="339" spans="2:106" x14ac:dyDescent="0.25">
      <c r="B339" s="30">
        <f t="shared" si="125"/>
        <v>44228</v>
      </c>
      <c r="C339" s="18">
        <f ca="1">INDIRECT(_xlfn.CONCAT(EpidemiologicalModel_Selection!$C$2,"!",EpidemiologicalModel_Selection!$C$5,ROW()-1))</f>
        <v>73743.825561445818</v>
      </c>
      <c r="D339" s="18">
        <f ca="1">INDIRECT(_xlfn.CONCAT(EpidemiologicalModel_Selection!$C$2,"!",EpidemiologicalModel_Selection!$C$3,ROW()-1))</f>
        <v>6.3712719766749546E-4</v>
      </c>
      <c r="E339" s="37">
        <f ca="1">INDIRECT(_xlfn.CONCAT(EpidemiologicalModel_Selection!$C$2,"!",EpidemiologicalModel_Selection!$C$4,ROW()-1))</f>
        <v>5.8017356423079034E-6</v>
      </c>
      <c r="F339" s="37">
        <f ca="1">E339*Surge_Predicted_Impact!$D$53</f>
        <v>4.919871824677102E-7</v>
      </c>
      <c r="G339" s="6">
        <f t="shared" ca="1" si="121"/>
        <v>5.7657886293192146E-6</v>
      </c>
      <c r="H339" s="24">
        <f ca="1">H338*(1-1/Surge_Predicted_Impact!$C$60)+F339</f>
        <v>5.7657886293192146E-6</v>
      </c>
      <c r="I339" s="24">
        <f ca="1">(1-Surge_Predicted_Impact!$C$68)*Calculation!O338</f>
        <v>4.8290256896954024E-7</v>
      </c>
      <c r="J339" s="24">
        <f ca="1">I339+(J338*(1-1/Surge_Predicted_Impact!$C$63))</f>
        <v>5.6683799336418745E-6</v>
      </c>
      <c r="K339" s="24">
        <f ca="1">(1/Surge_Predicted_Impact!$C$62)*Calculation!L338</f>
        <v>2.2785834248456346E-7</v>
      </c>
      <c r="L339" s="24">
        <f ca="1">M339+L338*(1-1/Surge_Predicted_Impact!$C$62)</f>
        <v>2.5621384294963536E-6</v>
      </c>
      <c r="M339" s="1">
        <f ca="1">E339*Surge_Predicted_Impact!$D$55</f>
        <v>5.5696662166155926E-8</v>
      </c>
      <c r="N339" s="6">
        <f ca="1">N338*(1-1/Surge_Predicted_Impact!$C$64)+K339</f>
        <v>3.4434522602128392E-6</v>
      </c>
      <c r="O339" s="24">
        <f ca="1">N338*1/Surge_Predicted_Impact!$C$64</f>
        <v>4.5937055967546799E-7</v>
      </c>
      <c r="P339" s="1">
        <f ca="1">E339*Surge_Predicted_Impact!$D$54</f>
        <v>3.8059385813539844E-7</v>
      </c>
      <c r="Q339" s="1">
        <f ca="1">Q338*(1-1/Surge_Predicted_Impact!$C$61)+P339</f>
        <v>4.1795544127458249E-5</v>
      </c>
      <c r="R339" s="6">
        <f t="shared" ca="1" si="122"/>
        <v>5.0026062490596477E-5</v>
      </c>
      <c r="S339" s="1">
        <f ca="1">E339*Surge_Predicted_Impact!$D$56</f>
        <v>2.7848331083077964E-10</v>
      </c>
      <c r="T339" s="6">
        <f ca="1">T338*(1-1/Surge_Predicted_Impact!$C$65)+S339</f>
        <v>7.0337133940366597E-9</v>
      </c>
      <c r="U339" s="1">
        <f ca="1">E339*Surge_Predicted_Impact!$D$57</f>
        <v>4.4557329732924743E-10</v>
      </c>
      <c r="V339" s="6">
        <f ca="1">U338*(1-1/Surge_Predicted_Impact!$C$66)+U339</f>
        <v>4.4557329732924743E-10</v>
      </c>
      <c r="W339" s="5">
        <f>Surge_Predicted_Impact!$C$72</f>
        <v>0</v>
      </c>
      <c r="X339" s="160">
        <f>Surge_Predicted_Impact!$C$73</f>
        <v>0</v>
      </c>
      <c r="Y339" s="5">
        <f>Surge_Predicted_Impact!$C$74</f>
        <v>0</v>
      </c>
      <c r="Z339" s="5">
        <f>Surge_Predicted_Impact!$C$75</f>
        <v>0</v>
      </c>
      <c r="AA339" s="5">
        <f>Surge_Predicted_Impact!$C$76</f>
        <v>0</v>
      </c>
      <c r="AC339" s="18">
        <f ca="1">_xlfn.CEILING.MATH(G339/Surge_Predicted_Impact!$C$92)*(24/Surge_Predicted_Impact!$C$89)*(7/Surge_Predicted_Impact!$C$90)</f>
        <v>5.25</v>
      </c>
      <c r="AD339" s="18">
        <f ca="1">_xlfn.CEILING.MATH(R339/Surge_Predicted_Impact!$C$93)*(24/Surge_Predicted_Impact!$C$89)*(7/Surge_Predicted_Impact!$C$90)</f>
        <v>5.25</v>
      </c>
      <c r="AE339" s="1">
        <f t="shared" ca="1" si="126"/>
        <v>10.5</v>
      </c>
      <c r="AF339" s="1">
        <f ca="1">_xlfn.CEILING.MATH(N339/Surge_Predicted_Impact!$C$94)*24/Surge_Predicted_Impact!$C$89*7/Surge_Predicted_Impact!$C$90</f>
        <v>5.25</v>
      </c>
      <c r="AG339" s="1">
        <f ca="1">_xlfn.CEILING.MATH(T339/Surge_Predicted_Impact!$C$95)*24/Surge_Predicted_Impact!$C$89*7/Surge_Predicted_Impact!$C$90</f>
        <v>5.25</v>
      </c>
      <c r="AH339" s="1">
        <f ca="1">_xlfn.CEILING.MATH(V339/Surge_Predicted_Impact!$C$96)*24/Surge_Predicted_Impact!$C$89*7/Surge_Predicted_Impact!$C$90</f>
        <v>5.25</v>
      </c>
      <c r="AI339" s="18">
        <f t="shared" ca="1" si="127"/>
        <v>26.25</v>
      </c>
      <c r="AJ339" s="41"/>
      <c r="AK339" s="23">
        <f ca="1">_xlfn.CEILING.MATH(G339/Surge_Predicted_Impact!$C$103)*24/Surge_Predicted_Impact!$C$100*7/Surge_Predicted_Impact!$C$101</f>
        <v>5.25</v>
      </c>
      <c r="AL339" s="23">
        <f ca="1">_xlfn.CEILING.MATH(R339/Surge_Predicted_Impact!$C$104)*24/Surge_Predicted_Impact!$C$100*7/Surge_Predicted_Impact!$C$101</f>
        <v>5.25</v>
      </c>
      <c r="AM339" s="23">
        <f ca="1">_xlfn.CEILING.MATH(N339/Surge_Predicted_Impact!$C$105)*24/Surge_Predicted_Impact!$C$100*7/Surge_Predicted_Impact!$C$101</f>
        <v>5.25</v>
      </c>
      <c r="AN339" s="23">
        <f ca="1">_xlfn.CEILING.MATH(T339/Surge_Predicted_Impact!$C$106)*24/Surge_Predicted_Impact!$C$100*7/Surge_Predicted_Impact!$C$101</f>
        <v>5.25</v>
      </c>
      <c r="AO339" s="23">
        <f ca="1">_xlfn.CEILING.MATH(V339/Surge_Predicted_Impact!$C$107)*24/Surge_Predicted_Impact!$C$100*7/Surge_Predicted_Impact!$C$101</f>
        <v>5.25</v>
      </c>
      <c r="AP339" s="1">
        <f t="shared" ca="1" si="128"/>
        <v>26.25</v>
      </c>
      <c r="AQ339" s="3"/>
      <c r="AR339" s="38">
        <f ca="1">G339/Surge_Predicted_Impact!$C$81</f>
        <v>1.921929543106405E-6</v>
      </c>
      <c r="AS339" s="38">
        <f ca="1">$R339/Surge_Predicted_Impact!$C$82</f>
        <v>2.5013031245298238E-5</v>
      </c>
      <c r="AT339" s="38">
        <f t="shared" ca="1" si="129"/>
        <v>2.6934960788404643E-5</v>
      </c>
      <c r="AU339" s="38">
        <f ca="1">N339/Surge_Predicted_Impact!$C$83</f>
        <v>1.7217261301064196E-6</v>
      </c>
      <c r="AV339" s="38">
        <f ca="1">T339/Surge_Predicted_Impact!$C$84</f>
        <v>3.5168566970183298E-9</v>
      </c>
      <c r="AW339" s="38">
        <f ca="1">V339/Surge_Predicted_Impact!$C$85</f>
        <v>1.1139332433231186E-10</v>
      </c>
      <c r="AX339" s="38">
        <f t="shared" ca="1" si="130"/>
        <v>2.8660315168532413E-5</v>
      </c>
      <c r="AZ339" s="1">
        <f ca="1">(AE339-BA338)*Surge_Predicted_Impact!$C$124</f>
        <v>9.2105248620354893E-2</v>
      </c>
      <c r="BA339" s="1">
        <f ca="1">BA338*(1-1/Surge_Predicted_Impact!$C$125)+AZ339</f>
        <v>1.2894750195874001</v>
      </c>
      <c r="BB339" s="37">
        <f t="shared" ca="1" si="131"/>
        <v>11.7894750195874</v>
      </c>
      <c r="BC339" s="1">
        <f ca="1">(AF339-BD338)*Surge_Predicted_Impact!$C$124</f>
        <v>4.6052629248329854E-2</v>
      </c>
      <c r="BD339" s="1">
        <f ca="1">BD338*(1-1/Surge_Predicted_Impact!$C$125)+BC339</f>
        <v>0.64473705618912924</v>
      </c>
      <c r="BE339" s="37">
        <f t="shared" ca="1" si="132"/>
        <v>5.894737056189129</v>
      </c>
      <c r="BF339" s="1">
        <f ca="1">(AI339-BG338)*Surge_Predicted_Impact!$C$124</f>
        <v>0.23026314102642439</v>
      </c>
      <c r="BG339" s="1">
        <f ca="1">BG338*(1-1/Surge_Predicted_Impact!$C$125)+BF339</f>
        <v>3.2236857600013051</v>
      </c>
      <c r="BH339" s="37">
        <f t="shared" ca="1" si="133"/>
        <v>29.473685760001306</v>
      </c>
      <c r="BJ339" s="1">
        <f ca="1">(AT339-BK338)*Surge_Predicted_Impact!$C$124</f>
        <v>1.2390590193864227E-7</v>
      </c>
      <c r="BK339" s="1">
        <f ca="1">BK338*(1-1/Surge_Predicted_Impact!$C$125)+BJ339</f>
        <v>1.3629392882583315E-5</v>
      </c>
      <c r="BL339" s="37">
        <f t="shared" ca="1" si="134"/>
        <v>4.0564353670987956E-5</v>
      </c>
      <c r="BM339" s="1">
        <f ca="1">(AU339-BN338)*Surge_Predicted_Impact!$C$124</f>
        <v>7.7287736054801277E-9</v>
      </c>
      <c r="BN339" s="1">
        <f ca="1">BN338*(1-1/Surge_Predicted_Impact!$C$125)+BM339</f>
        <v>8.8880263105257224E-7</v>
      </c>
      <c r="BO339" s="37">
        <f t="shared" ca="1" si="135"/>
        <v>2.6105287611589918E-6</v>
      </c>
      <c r="BP339" s="1">
        <f ca="1">(AX339-AY338)*Surge_Predicted_Impact!$C$124</f>
        <v>2.8660315168532412E-7</v>
      </c>
      <c r="BQ339" s="1">
        <f ca="1">BQ338*(1-1/Surge_Predicted_Impact!$C$125)+BP339</f>
        <v>2.9603428454771043E-5</v>
      </c>
      <c r="BR339" s="1">
        <f t="shared" ca="1" si="136"/>
        <v>5.8263743623303458E-5</v>
      </c>
      <c r="BS339" s="1">
        <f ca="1">(AP339-AQ338)*Surge_Predicted_Impact!$C$124</f>
        <v>0.26250000000000001</v>
      </c>
      <c r="BT339" s="1">
        <f ca="1">BT338*(1-1/Surge_Predicted_Impact!$C$125)+BS339</f>
        <v>3.6750068695342031</v>
      </c>
      <c r="BU339" s="1">
        <f t="shared" ca="1" si="137"/>
        <v>29.925006869534204</v>
      </c>
      <c r="BW339" s="1">
        <f>Surge_Predicted_Impact!$C$112</f>
        <v>0</v>
      </c>
      <c r="BX339" s="1">
        <f>Surge_Predicted_Impact!$C$113</f>
        <v>0</v>
      </c>
      <c r="BY339" s="152">
        <f>Surge_Predicted_Impact!$C$114</f>
        <v>0</v>
      </c>
      <c r="BZ339" s="152">
        <f>Surge_Predicted_Impact!$C$115</f>
        <v>0</v>
      </c>
      <c r="CA339" s="152">
        <f t="shared" si="138"/>
        <v>0</v>
      </c>
      <c r="CB339" s="1">
        <f>Surge_Predicted_Impact!$C$117</f>
        <v>0</v>
      </c>
      <c r="CC339" s="1">
        <f>Surge_Predicted_Impact!$C$118</f>
        <v>0</v>
      </c>
      <c r="CD339" s="1">
        <f>Surge_Predicted_Impact!$C$119</f>
        <v>0</v>
      </c>
      <c r="CE339" s="1">
        <f t="shared" si="139"/>
        <v>0</v>
      </c>
      <c r="CF339" s="152">
        <f>Surge_Predicted_Impact!$C$120</f>
        <v>0</v>
      </c>
      <c r="CH339" s="1">
        <f ca="1">D339*Surge_Predicted_Impact!$C$135</f>
        <v>6.3712719766749549E-3</v>
      </c>
      <c r="CI339" s="18">
        <f ca="1">(C339-C338)*Surge_Predicted_Impact!$C$135</f>
        <v>5.8017321862280369E-5</v>
      </c>
      <c r="CJ339" s="18">
        <f ca="1">CJ338*(1- 1/Surge_Predicted_Impact!$C$137)+CI339</f>
        <v>1.4653569493927037E-3</v>
      </c>
      <c r="CK339" s="18">
        <f t="shared" ca="1" si="123"/>
        <v>1.4073396275304233E-3</v>
      </c>
      <c r="CL339" s="1">
        <f ca="1">CJ339*(1-Surge_Predicted_Impact!$C$136)</f>
        <v>1.2455534069837982E-3</v>
      </c>
      <c r="CM339" s="1">
        <f ca="1">CJ339*(1+Surge_Predicted_Impact!$C$136)</f>
        <v>1.6851604918016092E-3</v>
      </c>
      <c r="CN339" s="1">
        <f ca="1">CI339/Surge_Predicted_Impact!$C$138</f>
        <v>1.1603464372456074E-5</v>
      </c>
      <c r="CO339" s="1">
        <f ca="1">CK339/Surge_Predicted_Impact!$C$140</f>
        <v>5.6293585101216932E-5</v>
      </c>
      <c r="CP339" s="1">
        <f t="shared" ca="1" si="124"/>
        <v>6.7897049473673006E-5</v>
      </c>
      <c r="CQ339" s="1">
        <f ca="1">CI339/(Surge_Predicted_Impact!$C$138 + Surge_Predicted_Impact!$C$139)</f>
        <v>9.6695536437133942E-6</v>
      </c>
      <c r="CR339" s="1">
        <f ca="1">CK339/(Surge_Predicted_Impact!$C$140 + Surge_Predicted_Impact!$C$141)</f>
        <v>5.4128447212708591E-5</v>
      </c>
      <c r="CS339" s="152">
        <f>Surge_Predicted_Impact!$C$151</f>
        <v>12000</v>
      </c>
      <c r="CT339" s="152"/>
      <c r="CU339" s="1">
        <f ca="1">Surge_Predicted_Impact!$C$146*(Calculation!E339-Calculation!H339)</f>
        <v>3.5947012988688847E-9</v>
      </c>
      <c r="CV339" s="1">
        <f ca="1">H338*1/Surge_Predicted_Impact!$C$60</f>
        <v>8.78966907808584E-7</v>
      </c>
      <c r="CW339" s="1">
        <f ca="1">CV339*Surge_Predicted_Impact!$C$144+CU339</f>
        <v>4.7543046689298087E-8</v>
      </c>
      <c r="CX339" s="1">
        <f ca="1">CX338*(1-1/Surge_Predicted_Impact!$C$147)+CW338</f>
        <v>9.9968038047880663E-4</v>
      </c>
      <c r="CY339" s="1">
        <f ca="1">$CX339*(1-Surge_Predicted_Impact!$C$145)</f>
        <v>7.4976028535910498E-4</v>
      </c>
      <c r="CZ339" s="1">
        <f ca="1">$CX339*(1+Surge_Predicted_Impact!$C$145)</f>
        <v>1.2496004755985083E-3</v>
      </c>
      <c r="DA339" s="1">
        <f ca="1">CX339/Surge_Predicted_Impact!$C$148</f>
        <v>3.3322679349293553E-4</v>
      </c>
      <c r="DB339" s="152">
        <f>Surge_Predicted_Impact!$C$152</f>
        <v>0</v>
      </c>
    </row>
    <row r="340" spans="2:106" x14ac:dyDescent="0.25">
      <c r="B340" s="30">
        <f t="shared" si="125"/>
        <v>44229</v>
      </c>
      <c r="C340" s="18">
        <f ca="1">INDIRECT(_xlfn.CONCAT(EpidemiologicalModel_Selection!$C$2,"!",EpidemiologicalModel_Selection!$C$5,ROW()-1))</f>
        <v>73743.82556688266</v>
      </c>
      <c r="D340" s="18">
        <f ca="1">INDIRECT(_xlfn.CONCAT(EpidemiologicalModel_Selection!$C$2,"!",EpidemiologicalModel_Selection!$C$3,ROW()-1))</f>
        <v>5.970549464155505E-4</v>
      </c>
      <c r="E340" s="37">
        <f ca="1">INDIRECT(_xlfn.CONCAT(EpidemiologicalModel_Selection!$C$2,"!",EpidemiologicalModel_Selection!$C$4,ROW()-1))</f>
        <v>5.4368341807276005E-6</v>
      </c>
      <c r="F340" s="37">
        <f ca="1">E340*Surge_Predicted_Impact!$D$53</f>
        <v>4.6104353852570054E-7</v>
      </c>
      <c r="G340" s="6">
        <f t="shared" ca="1" si="121"/>
        <v>5.4031480779421706E-6</v>
      </c>
      <c r="H340" s="24">
        <f ca="1">H339*(1-1/Surge_Predicted_Impact!$C$60)+F340</f>
        <v>5.4031480779421706E-6</v>
      </c>
      <c r="I340" s="24">
        <f ca="1">(1-Surge_Predicted_Impact!$C$68)*Calculation!O339</f>
        <v>4.5248000128033597E-7</v>
      </c>
      <c r="J340" s="24">
        <f ca="1">I340+(J339*(1-1/Surge_Predicted_Impact!$C$63))</f>
        <v>5.3110913729733716E-6</v>
      </c>
      <c r="K340" s="24">
        <f ca="1">(1/Surge_Predicted_Impact!$C$62)*Calculation!L339</f>
        <v>2.1351153579136279E-7</v>
      </c>
      <c r="L340" s="24">
        <f ca="1">M340+L339*(1-1/Surge_Predicted_Impact!$C$62)</f>
        <v>2.400820501839976E-6</v>
      </c>
      <c r="M340" s="1">
        <f ca="1">E340*Surge_Predicted_Impact!$D$55</f>
        <v>5.2193608134985015E-8</v>
      </c>
      <c r="N340" s="6">
        <f ca="1">N339*(1-1/Surge_Predicted_Impact!$C$64)+K340</f>
        <v>3.2265322634775972E-6</v>
      </c>
      <c r="O340" s="24">
        <f ca="1">N339*1/Surge_Predicted_Impact!$C$64</f>
        <v>4.3043153252660491E-7</v>
      </c>
      <c r="P340" s="1">
        <f ca="1">E340*Surge_Predicted_Impact!$D$54</f>
        <v>3.5665632225573054E-7</v>
      </c>
      <c r="Q340" s="1">
        <f ca="1">Q339*(1-1/Surge_Predicted_Impact!$C$61)+P340</f>
        <v>3.9166804440609826E-5</v>
      </c>
      <c r="R340" s="6">
        <f t="shared" ca="1" si="122"/>
        <v>4.6878716315423177E-5</v>
      </c>
      <c r="S340" s="1">
        <f ca="1">E340*Surge_Predicted_Impact!$D$56</f>
        <v>2.6096804067492508E-10</v>
      </c>
      <c r="T340" s="6">
        <f ca="1">T339*(1-1/Surge_Predicted_Impact!$C$65)+S340</f>
        <v>6.5913100953079194E-9</v>
      </c>
      <c r="U340" s="1">
        <f ca="1">E340*Surge_Predicted_Impact!$D$57</f>
        <v>4.1754886507988014E-10</v>
      </c>
      <c r="V340" s="6">
        <f ca="1">U339*(1-1/Surge_Predicted_Impact!$C$66)+U340</f>
        <v>4.1754886507988014E-10</v>
      </c>
      <c r="W340" s="5">
        <f>Surge_Predicted_Impact!$C$72</f>
        <v>0</v>
      </c>
      <c r="X340" s="160">
        <f>Surge_Predicted_Impact!$C$73</f>
        <v>0</v>
      </c>
      <c r="Y340" s="5">
        <f>Surge_Predicted_Impact!$C$74</f>
        <v>0</v>
      </c>
      <c r="Z340" s="5">
        <f>Surge_Predicted_Impact!$C$75</f>
        <v>0</v>
      </c>
      <c r="AA340" s="5">
        <f>Surge_Predicted_Impact!$C$76</f>
        <v>0</v>
      </c>
      <c r="AC340" s="18">
        <f ca="1">_xlfn.CEILING.MATH(G340/Surge_Predicted_Impact!$C$92)*(24/Surge_Predicted_Impact!$C$89)*(7/Surge_Predicted_Impact!$C$90)</f>
        <v>5.25</v>
      </c>
      <c r="AD340" s="18">
        <f ca="1">_xlfn.CEILING.MATH(R340/Surge_Predicted_Impact!$C$93)*(24/Surge_Predicted_Impact!$C$89)*(7/Surge_Predicted_Impact!$C$90)</f>
        <v>5.25</v>
      </c>
      <c r="AE340" s="1">
        <f t="shared" ca="1" si="126"/>
        <v>10.5</v>
      </c>
      <c r="AF340" s="1">
        <f ca="1">_xlfn.CEILING.MATH(N340/Surge_Predicted_Impact!$C$94)*24/Surge_Predicted_Impact!$C$89*7/Surge_Predicted_Impact!$C$90</f>
        <v>5.25</v>
      </c>
      <c r="AG340" s="1">
        <f ca="1">_xlfn.CEILING.MATH(T340/Surge_Predicted_Impact!$C$95)*24/Surge_Predicted_Impact!$C$89*7/Surge_Predicted_Impact!$C$90</f>
        <v>5.25</v>
      </c>
      <c r="AH340" s="1">
        <f ca="1">_xlfn.CEILING.MATH(V340/Surge_Predicted_Impact!$C$96)*24/Surge_Predicted_Impact!$C$89*7/Surge_Predicted_Impact!$C$90</f>
        <v>5.25</v>
      </c>
      <c r="AI340" s="18">
        <f t="shared" ca="1" si="127"/>
        <v>26.25</v>
      </c>
      <c r="AJ340" s="41"/>
      <c r="AK340" s="23">
        <f ca="1">_xlfn.CEILING.MATH(G340/Surge_Predicted_Impact!$C$103)*24/Surge_Predicted_Impact!$C$100*7/Surge_Predicted_Impact!$C$101</f>
        <v>5.25</v>
      </c>
      <c r="AL340" s="23">
        <f ca="1">_xlfn.CEILING.MATH(R340/Surge_Predicted_Impact!$C$104)*24/Surge_Predicted_Impact!$C$100*7/Surge_Predicted_Impact!$C$101</f>
        <v>5.25</v>
      </c>
      <c r="AM340" s="23">
        <f ca="1">_xlfn.CEILING.MATH(N340/Surge_Predicted_Impact!$C$105)*24/Surge_Predicted_Impact!$C$100*7/Surge_Predicted_Impact!$C$101</f>
        <v>5.25</v>
      </c>
      <c r="AN340" s="23">
        <f ca="1">_xlfn.CEILING.MATH(T340/Surge_Predicted_Impact!$C$106)*24/Surge_Predicted_Impact!$C$100*7/Surge_Predicted_Impact!$C$101</f>
        <v>5.25</v>
      </c>
      <c r="AO340" s="23">
        <f ca="1">_xlfn.CEILING.MATH(V340/Surge_Predicted_Impact!$C$107)*24/Surge_Predicted_Impact!$C$100*7/Surge_Predicted_Impact!$C$101</f>
        <v>5.25</v>
      </c>
      <c r="AP340" s="1">
        <f t="shared" ca="1" si="128"/>
        <v>26.25</v>
      </c>
      <c r="AQ340" s="3"/>
      <c r="AR340" s="38">
        <f ca="1">G340/Surge_Predicted_Impact!$C$81</f>
        <v>1.8010493593140569E-6</v>
      </c>
      <c r="AS340" s="38">
        <f ca="1">$R340/Surge_Predicted_Impact!$C$82</f>
        <v>2.3439358157711588E-5</v>
      </c>
      <c r="AT340" s="38">
        <f t="shared" ca="1" si="129"/>
        <v>2.5240407517025644E-5</v>
      </c>
      <c r="AU340" s="38">
        <f ca="1">N340/Surge_Predicted_Impact!$C$83</f>
        <v>1.6132661317387986E-6</v>
      </c>
      <c r="AV340" s="38">
        <f ca="1">T340/Surge_Predicted_Impact!$C$84</f>
        <v>3.2956550476539597E-9</v>
      </c>
      <c r="AW340" s="38">
        <f ca="1">V340/Surge_Predicted_Impact!$C$85</f>
        <v>1.0438721626997003E-10</v>
      </c>
      <c r="AX340" s="38">
        <f t="shared" ca="1" si="130"/>
        <v>2.6857073691028367E-5</v>
      </c>
      <c r="AZ340" s="1">
        <f ca="1">(AE340-BA339)*Surge_Predicted_Impact!$C$124</f>
        <v>9.2105249804126002E-2</v>
      </c>
      <c r="BA340" s="1">
        <f ca="1">BA339*(1-1/Surge_Predicted_Impact!$C$125)+AZ340</f>
        <v>1.2894749108495689</v>
      </c>
      <c r="BB340" s="37">
        <f t="shared" ca="1" si="131"/>
        <v>11.789474910849568</v>
      </c>
      <c r="BC340" s="1">
        <f ca="1">(AF340-BD339)*Surge_Predicted_Impact!$C$124</f>
        <v>4.6052629438108714E-2</v>
      </c>
      <c r="BD340" s="1">
        <f ca="1">BD339*(1-1/Surge_Predicted_Impact!$C$125)+BC340</f>
        <v>0.64473703875658595</v>
      </c>
      <c r="BE340" s="37">
        <f t="shared" ca="1" si="132"/>
        <v>5.8947370387565856</v>
      </c>
      <c r="BF340" s="1">
        <f ca="1">(AI340-BG339)*Surge_Predicted_Impact!$C$124</f>
        <v>0.23026314239998694</v>
      </c>
      <c r="BG340" s="1">
        <f ca="1">BG339*(1-1/Surge_Predicted_Impact!$C$125)+BF340</f>
        <v>3.2236856338297701</v>
      </c>
      <c r="BH340" s="37">
        <f t="shared" ca="1" si="133"/>
        <v>29.473685633829771</v>
      </c>
      <c r="BJ340" s="1">
        <f ca="1">(AT340-BK339)*Surge_Predicted_Impact!$C$124</f>
        <v>1.1611014634442329E-7</v>
      </c>
      <c r="BK340" s="1">
        <f ca="1">BK339*(1-1/Surge_Predicted_Impact!$C$125)+BJ340</f>
        <v>1.2771974965886072E-5</v>
      </c>
      <c r="BL340" s="37">
        <f t="shared" ca="1" si="134"/>
        <v>3.8012382482911718E-5</v>
      </c>
      <c r="BM340" s="1">
        <f ca="1">(AU340-BN339)*Surge_Predicted_Impact!$C$124</f>
        <v>7.2446350068622639E-9</v>
      </c>
      <c r="BN340" s="1">
        <f ca="1">BN339*(1-1/Surge_Predicted_Impact!$C$125)+BM340</f>
        <v>8.3256136384139362E-7</v>
      </c>
      <c r="BO340" s="37">
        <f t="shared" ca="1" si="135"/>
        <v>2.445827495580192E-6</v>
      </c>
      <c r="BP340" s="1">
        <f ca="1">(AX340-AY339)*Surge_Predicted_Impact!$C$124</f>
        <v>2.685707369102837E-7</v>
      </c>
      <c r="BQ340" s="1">
        <f ca="1">BQ339*(1-1/Surge_Predicted_Impact!$C$125)+BP340</f>
        <v>2.7757468587769107E-5</v>
      </c>
      <c r="BR340" s="1">
        <f t="shared" ca="1" si="136"/>
        <v>5.4614542278797471E-5</v>
      </c>
      <c r="BS340" s="1">
        <f ca="1">(AP340-AQ339)*Surge_Predicted_Impact!$C$124</f>
        <v>0.26250000000000001</v>
      </c>
      <c r="BT340" s="1">
        <f ca="1">BT339*(1-1/Surge_Predicted_Impact!$C$125)+BS340</f>
        <v>3.675006378853189</v>
      </c>
      <c r="BU340" s="1">
        <f t="shared" ca="1" si="137"/>
        <v>29.92500637885319</v>
      </c>
      <c r="BW340" s="1">
        <f>Surge_Predicted_Impact!$C$112</f>
        <v>0</v>
      </c>
      <c r="BX340" s="1">
        <f>Surge_Predicted_Impact!$C$113</f>
        <v>0</v>
      </c>
      <c r="BY340" s="152">
        <f>Surge_Predicted_Impact!$C$114</f>
        <v>0</v>
      </c>
      <c r="BZ340" s="152">
        <f>Surge_Predicted_Impact!$C$115</f>
        <v>0</v>
      </c>
      <c r="CA340" s="152">
        <f t="shared" si="138"/>
        <v>0</v>
      </c>
      <c r="CB340" s="1">
        <f>Surge_Predicted_Impact!$C$117</f>
        <v>0</v>
      </c>
      <c r="CC340" s="1">
        <f>Surge_Predicted_Impact!$C$118</f>
        <v>0</v>
      </c>
      <c r="CD340" s="1">
        <f>Surge_Predicted_Impact!$C$119</f>
        <v>0</v>
      </c>
      <c r="CE340" s="1">
        <f t="shared" si="139"/>
        <v>0</v>
      </c>
      <c r="CF340" s="152">
        <f>Surge_Predicted_Impact!$C$120</f>
        <v>0</v>
      </c>
      <c r="CH340" s="1">
        <f ca="1">D340*Surge_Predicted_Impact!$C$135</f>
        <v>5.9705494641555052E-3</v>
      </c>
      <c r="CI340" s="18">
        <f ca="1">(C340-C339)*Surge_Predicted_Impact!$C$135</f>
        <v>5.4368429118767381E-5</v>
      </c>
      <c r="CJ340" s="18">
        <f ca="1">CJ339*(1- 1/Surge_Predicted_Impact!$C$137)+CI340</f>
        <v>1.3731896835722007E-3</v>
      </c>
      <c r="CK340" s="18">
        <f t="shared" ca="1" si="123"/>
        <v>1.3188212544534333E-3</v>
      </c>
      <c r="CL340" s="1">
        <f ca="1">CJ340*(1-Surge_Predicted_Impact!$C$136)</f>
        <v>1.1672112310363706E-3</v>
      </c>
      <c r="CM340" s="1">
        <f ca="1">CJ340*(1+Surge_Predicted_Impact!$C$136)</f>
        <v>1.5791681361080306E-3</v>
      </c>
      <c r="CN340" s="1">
        <f ca="1">CI340/Surge_Predicted_Impact!$C$138</f>
        <v>1.0873685823753476E-5</v>
      </c>
      <c r="CO340" s="1">
        <f ca="1">CK340/Surge_Predicted_Impact!$C$140</f>
        <v>5.2752850178137335E-5</v>
      </c>
      <c r="CP340" s="1">
        <f t="shared" ca="1" si="124"/>
        <v>6.3626536001890811E-5</v>
      </c>
      <c r="CQ340" s="1">
        <f ca="1">CI340/(Surge_Predicted_Impact!$C$138 + Surge_Predicted_Impact!$C$139)</f>
        <v>9.0614048531278968E-6</v>
      </c>
      <c r="CR340" s="1">
        <f ca="1">CK340/(Surge_Predicted_Impact!$C$140 + Surge_Predicted_Impact!$C$141)</f>
        <v>5.0723894402055126E-5</v>
      </c>
      <c r="CS340" s="152">
        <f>Surge_Predicted_Impact!$C$151</f>
        <v>12000</v>
      </c>
      <c r="CT340" s="152"/>
      <c r="CU340" s="1">
        <f ca="1">Surge_Predicted_Impact!$C$146*(Calculation!E340-Calculation!H340)</f>
        <v>3.3686102785429913E-9</v>
      </c>
      <c r="CV340" s="1">
        <f ca="1">H339*1/Surge_Predicted_Impact!$C$60</f>
        <v>8.2368408990274499E-7</v>
      </c>
      <c r="CW340" s="1">
        <f ca="1">CV340*Surge_Predicted_Impact!$C$144+CU340</f>
        <v>4.455281477368024E-8</v>
      </c>
      <c r="CX340" s="1">
        <f ca="1">CX339*(1-1/Surge_Predicted_Impact!$C$147)+CW339</f>
        <v>9.4974390450155554E-4</v>
      </c>
      <c r="CY340" s="1">
        <f ca="1">$CX340*(1-Surge_Predicted_Impact!$C$145)</f>
        <v>7.1230792837616666E-4</v>
      </c>
      <c r="CZ340" s="1">
        <f ca="1">$CX340*(1+Surge_Predicted_Impact!$C$145)</f>
        <v>1.1871798806269444E-3</v>
      </c>
      <c r="DA340" s="1">
        <f ca="1">CX340/Surge_Predicted_Impact!$C$148</f>
        <v>3.1658130150051853E-4</v>
      </c>
      <c r="DB340" s="152">
        <f>Surge_Predicted_Impact!$C$152</f>
        <v>0</v>
      </c>
    </row>
    <row r="341" spans="2:106" x14ac:dyDescent="0.25">
      <c r="B341" s="30">
        <f t="shared" si="125"/>
        <v>44230</v>
      </c>
      <c r="C341" s="18">
        <f ca="1">INDIRECT(_xlfn.CONCAT(EpidemiologicalModel_Selection!$C$2,"!",EpidemiologicalModel_Selection!$C$5,ROW()-1))</f>
        <v>73743.825571977548</v>
      </c>
      <c r="D341" s="18">
        <f ca="1">INDIRECT(_xlfn.CONCAT(EpidemiologicalModel_Selection!$C$2,"!",EpidemiologicalModel_Selection!$C$3,ROW()-1))</f>
        <v>5.5950304795938358E-4</v>
      </c>
      <c r="E341" s="37">
        <f ca="1">INDIRECT(_xlfn.CONCAT(EpidemiologicalModel_Selection!$C$2,"!",EpidemiologicalModel_Selection!$C$4,ROW()-1))</f>
        <v>5.0948836360475978E-6</v>
      </c>
      <c r="F341" s="37">
        <f ca="1">E341*Surge_Predicted_Impact!$D$53</f>
        <v>4.3204613233683632E-7</v>
      </c>
      <c r="G341" s="6">
        <f t="shared" ca="1" si="121"/>
        <v>5.0633159134301258E-6</v>
      </c>
      <c r="H341" s="24">
        <f ca="1">H340*(1-1/Surge_Predicted_Impact!$C$60)+F341</f>
        <v>5.0633159134301258E-6</v>
      </c>
      <c r="I341" s="24">
        <f ca="1">(1-Surge_Predicted_Impact!$C$68)*Calculation!O340</f>
        <v>4.2397505953870585E-7</v>
      </c>
      <c r="J341" s="24">
        <f ca="1">I341+(J340*(1-1/Surge_Predicted_Impact!$C$63))</f>
        <v>4.9763390935158824E-6</v>
      </c>
      <c r="K341" s="24">
        <f ca="1">(1/Surge_Predicted_Impact!$C$62)*Calculation!L340</f>
        <v>2.0006837515333133E-7</v>
      </c>
      <c r="L341" s="24">
        <f ca="1">M341+L340*(1-1/Surge_Predicted_Impact!$C$62)</f>
        <v>2.2496630095927018E-6</v>
      </c>
      <c r="M341" s="1">
        <f ca="1">E341*Surge_Predicted_Impact!$D$55</f>
        <v>4.8910882906056985E-8</v>
      </c>
      <c r="N341" s="6">
        <f ca="1">N340*(1-1/Surge_Predicted_Impact!$C$64)+K341</f>
        <v>3.0232841056962291E-6</v>
      </c>
      <c r="O341" s="24">
        <f ca="1">N340*1/Surge_Predicted_Impact!$C$64</f>
        <v>4.0331653293469965E-7</v>
      </c>
      <c r="P341" s="1">
        <f ca="1">E341*Surge_Predicted_Impact!$D$54</f>
        <v>3.342243665247224E-7</v>
      </c>
      <c r="Q341" s="1">
        <f ca="1">Q340*(1-1/Surge_Predicted_Impact!$C$61)+P341</f>
        <v>3.6703399918519562E-5</v>
      </c>
      <c r="R341" s="6">
        <f t="shared" ca="1" si="122"/>
        <v>4.3929402021628145E-5</v>
      </c>
      <c r="S341" s="1">
        <f ca="1">E341*Surge_Predicted_Impact!$D$56</f>
        <v>2.4455441453028494E-10</v>
      </c>
      <c r="T341" s="6">
        <f ca="1">T340*(1-1/Surge_Predicted_Impact!$C$65)+S341</f>
        <v>6.1767335003074125E-9</v>
      </c>
      <c r="U341" s="1">
        <f ca="1">E341*Surge_Predicted_Impact!$D$57</f>
        <v>3.9128706324845592E-10</v>
      </c>
      <c r="V341" s="6">
        <f ca="1">U340*(1-1/Surge_Predicted_Impact!$C$66)+U341</f>
        <v>3.9128706324845592E-10</v>
      </c>
      <c r="W341" s="5">
        <f>Surge_Predicted_Impact!$C$72</f>
        <v>0</v>
      </c>
      <c r="X341" s="160">
        <f>Surge_Predicted_Impact!$C$73</f>
        <v>0</v>
      </c>
      <c r="Y341" s="5">
        <f>Surge_Predicted_Impact!$C$74</f>
        <v>0</v>
      </c>
      <c r="Z341" s="5">
        <f>Surge_Predicted_Impact!$C$75</f>
        <v>0</v>
      </c>
      <c r="AA341" s="5">
        <f>Surge_Predicted_Impact!$C$76</f>
        <v>0</v>
      </c>
      <c r="AC341" s="18">
        <f ca="1">_xlfn.CEILING.MATH(G341/Surge_Predicted_Impact!$C$92)*(24/Surge_Predicted_Impact!$C$89)*(7/Surge_Predicted_Impact!$C$90)</f>
        <v>5.25</v>
      </c>
      <c r="AD341" s="18">
        <f ca="1">_xlfn.CEILING.MATH(R341/Surge_Predicted_Impact!$C$93)*(24/Surge_Predicted_Impact!$C$89)*(7/Surge_Predicted_Impact!$C$90)</f>
        <v>5.25</v>
      </c>
      <c r="AE341" s="1">
        <f t="shared" ca="1" si="126"/>
        <v>10.5</v>
      </c>
      <c r="AF341" s="1">
        <f ca="1">_xlfn.CEILING.MATH(N341/Surge_Predicted_Impact!$C$94)*24/Surge_Predicted_Impact!$C$89*7/Surge_Predicted_Impact!$C$90</f>
        <v>5.25</v>
      </c>
      <c r="AG341" s="1">
        <f ca="1">_xlfn.CEILING.MATH(T341/Surge_Predicted_Impact!$C$95)*24/Surge_Predicted_Impact!$C$89*7/Surge_Predicted_Impact!$C$90</f>
        <v>5.25</v>
      </c>
      <c r="AH341" s="1">
        <f ca="1">_xlfn.CEILING.MATH(V341/Surge_Predicted_Impact!$C$96)*24/Surge_Predicted_Impact!$C$89*7/Surge_Predicted_Impact!$C$90</f>
        <v>5.25</v>
      </c>
      <c r="AI341" s="18">
        <f t="shared" ca="1" si="127"/>
        <v>26.25</v>
      </c>
      <c r="AJ341" s="41"/>
      <c r="AK341" s="23">
        <f ca="1">_xlfn.CEILING.MATH(G341/Surge_Predicted_Impact!$C$103)*24/Surge_Predicted_Impact!$C$100*7/Surge_Predicted_Impact!$C$101</f>
        <v>5.25</v>
      </c>
      <c r="AL341" s="23">
        <f ca="1">_xlfn.CEILING.MATH(R341/Surge_Predicted_Impact!$C$104)*24/Surge_Predicted_Impact!$C$100*7/Surge_Predicted_Impact!$C$101</f>
        <v>5.25</v>
      </c>
      <c r="AM341" s="23">
        <f ca="1">_xlfn.CEILING.MATH(N341/Surge_Predicted_Impact!$C$105)*24/Surge_Predicted_Impact!$C$100*7/Surge_Predicted_Impact!$C$101</f>
        <v>5.25</v>
      </c>
      <c r="AN341" s="23">
        <f ca="1">_xlfn.CEILING.MATH(T341/Surge_Predicted_Impact!$C$106)*24/Surge_Predicted_Impact!$C$100*7/Surge_Predicted_Impact!$C$101</f>
        <v>5.25</v>
      </c>
      <c r="AO341" s="23">
        <f ca="1">_xlfn.CEILING.MATH(V341/Surge_Predicted_Impact!$C$107)*24/Surge_Predicted_Impact!$C$100*7/Surge_Predicted_Impact!$C$101</f>
        <v>5.25</v>
      </c>
      <c r="AP341" s="1">
        <f t="shared" ca="1" si="128"/>
        <v>26.25</v>
      </c>
      <c r="AQ341" s="3"/>
      <c r="AR341" s="38">
        <f ca="1">G341/Surge_Predicted_Impact!$C$81</f>
        <v>1.6877719711433752E-6</v>
      </c>
      <c r="AS341" s="38">
        <f ca="1">$R341/Surge_Predicted_Impact!$C$82</f>
        <v>2.1964701010814072E-5</v>
      </c>
      <c r="AT341" s="38">
        <f t="shared" ca="1" si="129"/>
        <v>2.3652472981957446E-5</v>
      </c>
      <c r="AU341" s="38">
        <f ca="1">N341/Surge_Predicted_Impact!$C$83</f>
        <v>1.5116420528481145E-6</v>
      </c>
      <c r="AV341" s="38">
        <f ca="1">T341/Surge_Predicted_Impact!$C$84</f>
        <v>3.0883667501537062E-9</v>
      </c>
      <c r="AW341" s="38">
        <f ca="1">V341/Surge_Predicted_Impact!$C$85</f>
        <v>9.7821765812113979E-11</v>
      </c>
      <c r="AX341" s="38">
        <f t="shared" ca="1" si="130"/>
        <v>2.5167301223321529E-5</v>
      </c>
      <c r="AZ341" s="1">
        <f ca="1">(AE341-BA340)*Surge_Predicted_Impact!$C$124</f>
        <v>9.2105250891504314E-2</v>
      </c>
      <c r="BA341" s="1">
        <f ca="1">BA340*(1-1/Surge_Predicted_Impact!$C$125)+AZ341</f>
        <v>1.2894748109661041</v>
      </c>
      <c r="BB341" s="37">
        <f t="shared" ca="1" si="131"/>
        <v>11.789474810966103</v>
      </c>
      <c r="BC341" s="1">
        <f ca="1">(AF341-BD340)*Surge_Predicted_Impact!$C$124</f>
        <v>4.6052629612434143E-2</v>
      </c>
      <c r="BD341" s="1">
        <f ca="1">BD340*(1-1/Surge_Predicted_Impact!$C$125)+BC341</f>
        <v>0.64473702274354971</v>
      </c>
      <c r="BE341" s="37">
        <f t="shared" ca="1" si="132"/>
        <v>5.8947370227435494</v>
      </c>
      <c r="BF341" s="1">
        <f ca="1">(AI341-BG340)*Surge_Predicted_Impact!$C$124</f>
        <v>0.23026314366170231</v>
      </c>
      <c r="BG341" s="1">
        <f ca="1">BG340*(1-1/Surge_Predicted_Impact!$C$125)+BF341</f>
        <v>3.2236855179322035</v>
      </c>
      <c r="BH341" s="37">
        <f t="shared" ca="1" si="133"/>
        <v>29.473685517932203</v>
      </c>
      <c r="BJ341" s="1">
        <f ca="1">(AT341-BK340)*Surge_Predicted_Impact!$C$124</f>
        <v>1.0880498016071375E-7</v>
      </c>
      <c r="BK341" s="1">
        <f ca="1">BK340*(1-1/Surge_Predicted_Impact!$C$125)+BJ341</f>
        <v>1.1968496019912066E-5</v>
      </c>
      <c r="BL341" s="37">
        <f t="shared" ca="1" si="134"/>
        <v>3.5620969001869509E-5</v>
      </c>
      <c r="BM341" s="1">
        <f ca="1">(AU341-BN340)*Surge_Predicted_Impact!$C$124</f>
        <v>6.7908068900672093E-9</v>
      </c>
      <c r="BN341" s="1">
        <f ca="1">BN340*(1-1/Surge_Predicted_Impact!$C$125)+BM341</f>
        <v>7.7988350188564697E-7</v>
      </c>
      <c r="BO341" s="37">
        <f t="shared" ca="1" si="135"/>
        <v>2.2915255547337615E-6</v>
      </c>
      <c r="BP341" s="1">
        <f ca="1">(AX341-AY340)*Surge_Predicted_Impact!$C$124</f>
        <v>2.5167301223321527E-7</v>
      </c>
      <c r="BQ341" s="1">
        <f ca="1">BQ340*(1-1/Surge_Predicted_Impact!$C$125)+BP341</f>
        <v>2.6026465272304528E-5</v>
      </c>
      <c r="BR341" s="1">
        <f t="shared" ca="1" si="136"/>
        <v>5.1193766495626053E-5</v>
      </c>
      <c r="BS341" s="1">
        <f ca="1">(AP341-AQ340)*Surge_Predicted_Impact!$C$124</f>
        <v>0.26250000000000001</v>
      </c>
      <c r="BT341" s="1">
        <f ca="1">BT340*(1-1/Surge_Predicted_Impact!$C$125)+BS341</f>
        <v>3.6750059232208185</v>
      </c>
      <c r="BU341" s="1">
        <f t="shared" ca="1" si="137"/>
        <v>29.925005923220819</v>
      </c>
      <c r="BW341" s="1">
        <f>Surge_Predicted_Impact!$C$112</f>
        <v>0</v>
      </c>
      <c r="BX341" s="1">
        <f>Surge_Predicted_Impact!$C$113</f>
        <v>0</v>
      </c>
      <c r="BY341" s="152">
        <f>Surge_Predicted_Impact!$C$114</f>
        <v>0</v>
      </c>
      <c r="BZ341" s="152">
        <f>Surge_Predicted_Impact!$C$115</f>
        <v>0</v>
      </c>
      <c r="CA341" s="152">
        <f t="shared" si="138"/>
        <v>0</v>
      </c>
      <c r="CB341" s="1">
        <f>Surge_Predicted_Impact!$C$117</f>
        <v>0</v>
      </c>
      <c r="CC341" s="1">
        <f>Surge_Predicted_Impact!$C$118</f>
        <v>0</v>
      </c>
      <c r="CD341" s="1">
        <f>Surge_Predicted_Impact!$C$119</f>
        <v>0</v>
      </c>
      <c r="CE341" s="1">
        <f t="shared" si="139"/>
        <v>0</v>
      </c>
      <c r="CF341" s="152">
        <f>Surge_Predicted_Impact!$C$120</f>
        <v>0</v>
      </c>
      <c r="CH341" s="1">
        <f ca="1">D341*Surge_Predicted_Impact!$C$135</f>
        <v>5.595030479593836E-3</v>
      </c>
      <c r="CI341" s="18">
        <f ca="1">(C341-C340)*Surge_Predicted_Impact!$C$135</f>
        <v>5.0948874559253454E-5</v>
      </c>
      <c r="CJ341" s="18">
        <f ca="1">CJ340*(1- 1/Surge_Predicted_Impact!$C$137)+CI341</f>
        <v>1.286819589774234E-3</v>
      </c>
      <c r="CK341" s="18">
        <f t="shared" ca="1" si="123"/>
        <v>1.2358707152149806E-3</v>
      </c>
      <c r="CL341" s="1">
        <f ca="1">CJ341*(1-Surge_Predicted_Impact!$C$136)</f>
        <v>1.093796651308099E-3</v>
      </c>
      <c r="CM341" s="1">
        <f ca="1">CJ341*(1+Surge_Predicted_Impact!$C$136)</f>
        <v>1.4798425282403691E-3</v>
      </c>
      <c r="CN341" s="1">
        <f ca="1">CI341/Surge_Predicted_Impact!$C$138</f>
        <v>1.0189774911850691E-5</v>
      </c>
      <c r="CO341" s="1">
        <f ca="1">CK341/Surge_Predicted_Impact!$C$140</f>
        <v>4.9434828608599223E-5</v>
      </c>
      <c r="CP341" s="1">
        <f t="shared" ca="1" si="124"/>
        <v>5.9624603520449914E-5</v>
      </c>
      <c r="CQ341" s="1">
        <f ca="1">CI341/(Surge_Predicted_Impact!$C$138 + Surge_Predicted_Impact!$C$139)</f>
        <v>8.491479093208909E-6</v>
      </c>
      <c r="CR341" s="1">
        <f ca="1">CK341/(Surge_Predicted_Impact!$C$140 + Surge_Predicted_Impact!$C$141)</f>
        <v>4.753348904673002E-5</v>
      </c>
      <c r="CS341" s="152">
        <f>Surge_Predicted_Impact!$C$151</f>
        <v>12000</v>
      </c>
      <c r="CT341" s="152"/>
      <c r="CU341" s="1">
        <f ca="1">Surge_Predicted_Impact!$C$146*(Calculation!E341-Calculation!H341)</f>
        <v>3.1567722617472046E-9</v>
      </c>
      <c r="CV341" s="1">
        <f ca="1">H340*1/Surge_Predicted_Impact!$C$60</f>
        <v>7.718782968488815E-7</v>
      </c>
      <c r="CW341" s="1">
        <f ca="1">CV341*Surge_Predicted_Impact!$C$144+CU341</f>
        <v>4.1750687104191283E-8</v>
      </c>
      <c r="CX341" s="1">
        <f ca="1">CX340*(1-1/Surge_Predicted_Impact!$C$147)+CW340</f>
        <v>9.0230126209125147E-4</v>
      </c>
      <c r="CY341" s="1">
        <f ca="1">$CX341*(1-Surge_Predicted_Impact!$C$145)</f>
        <v>6.7672594656843863E-4</v>
      </c>
      <c r="CZ341" s="1">
        <f ca="1">$CX341*(1+Surge_Predicted_Impact!$C$145)</f>
        <v>1.1278765776140643E-3</v>
      </c>
      <c r="DA341" s="1">
        <f ca="1">CX341/Surge_Predicted_Impact!$C$148</f>
        <v>3.0076708736375047E-4</v>
      </c>
      <c r="DB341" s="152">
        <f>Surge_Predicted_Impact!$C$152</f>
        <v>0</v>
      </c>
    </row>
    <row r="342" spans="2:106" x14ac:dyDescent="0.25">
      <c r="B342" s="30">
        <f t="shared" si="125"/>
        <v>44231</v>
      </c>
      <c r="C342" s="18">
        <f ca="1">INDIRECT(_xlfn.CONCAT(EpidemiologicalModel_Selection!$C$2,"!",EpidemiologicalModel_Selection!$C$5,ROW()-1))</f>
        <v>73743.825576751988</v>
      </c>
      <c r="D342" s="18">
        <f ca="1">INDIRECT(_xlfn.CONCAT(EpidemiologicalModel_Selection!$C$2,"!",EpidemiologicalModel_Selection!$C$3,ROW()-1))</f>
        <v>5.2431298417318466E-4</v>
      </c>
      <c r="E342" s="37">
        <f ca="1">INDIRECT(_xlfn.CONCAT(EpidemiologicalModel_Selection!$C$2,"!",EpidemiologicalModel_Selection!$C$4,ROW()-1))</f>
        <v>4.7744395487825385E-6</v>
      </c>
      <c r="F342" s="37">
        <f ca="1">E342*Surge_Predicted_Impact!$D$53</f>
        <v>4.0487247373675929E-7</v>
      </c>
      <c r="G342" s="6">
        <f t="shared" ca="1" si="121"/>
        <v>4.7448575423911526E-6</v>
      </c>
      <c r="H342" s="24">
        <f ca="1">H341*(1-1/Surge_Predicted_Impact!$C$60)+F342</f>
        <v>4.7448575423911526E-6</v>
      </c>
      <c r="I342" s="24">
        <f ca="1">(1-Surge_Predicted_Impact!$C$68)*Calculation!O341</f>
        <v>3.9726678494067915E-7</v>
      </c>
      <c r="J342" s="24">
        <f ca="1">I342+(J341*(1-1/Surge_Predicted_Impact!$C$63))</f>
        <v>4.6627002936685787E-6</v>
      </c>
      <c r="K342" s="24">
        <f ca="1">(1/Surge_Predicted_Impact!$C$62)*Calculation!L341</f>
        <v>1.8747191746605848E-7</v>
      </c>
      <c r="L342" s="24">
        <f ca="1">M342+L341*(1-1/Surge_Predicted_Impact!$C$62)</f>
        <v>2.1080257117949554E-6</v>
      </c>
      <c r="M342" s="1">
        <f ca="1">E342*Surge_Predicted_Impact!$D$55</f>
        <v>4.5834619668312417E-8</v>
      </c>
      <c r="N342" s="6">
        <f ca="1">N341*(1-1/Surge_Predicted_Impact!$C$64)+K342</f>
        <v>2.8328455099502592E-6</v>
      </c>
      <c r="O342" s="24">
        <f ca="1">N341*1/Surge_Predicted_Impact!$C$64</f>
        <v>3.7791051321202863E-7</v>
      </c>
      <c r="P342" s="1">
        <f ca="1">E342*Surge_Predicted_Impact!$D$54</f>
        <v>3.132032344001345E-7</v>
      </c>
      <c r="Q342" s="1">
        <f ca="1">Q341*(1-1/Surge_Predicted_Impact!$C$61)+P342</f>
        <v>3.4394931730168303E-5</v>
      </c>
      <c r="R342" s="6">
        <f t="shared" ca="1" si="122"/>
        <v>4.1165657735631838E-5</v>
      </c>
      <c r="S342" s="1">
        <f ca="1">E342*Surge_Predicted_Impact!$D$56</f>
        <v>2.2917309834156207E-10</v>
      </c>
      <c r="T342" s="6">
        <f ca="1">T341*(1-1/Surge_Predicted_Impact!$C$65)+S342</f>
        <v>5.7882332486182338E-9</v>
      </c>
      <c r="U342" s="1">
        <f ca="1">E342*Surge_Predicted_Impact!$D$57</f>
        <v>3.6667695734649933E-10</v>
      </c>
      <c r="V342" s="6">
        <f ca="1">U341*(1-1/Surge_Predicted_Impact!$C$66)+U342</f>
        <v>3.6667695734649933E-10</v>
      </c>
      <c r="W342" s="5">
        <f>Surge_Predicted_Impact!$C$72</f>
        <v>0</v>
      </c>
      <c r="X342" s="160">
        <f>Surge_Predicted_Impact!$C$73</f>
        <v>0</v>
      </c>
      <c r="Y342" s="5">
        <f>Surge_Predicted_Impact!$C$74</f>
        <v>0</v>
      </c>
      <c r="Z342" s="5">
        <f>Surge_Predicted_Impact!$C$75</f>
        <v>0</v>
      </c>
      <c r="AA342" s="5">
        <f>Surge_Predicted_Impact!$C$76</f>
        <v>0</v>
      </c>
      <c r="AC342" s="18">
        <f ca="1">_xlfn.CEILING.MATH(G342/Surge_Predicted_Impact!$C$92)*(24/Surge_Predicted_Impact!$C$89)*(7/Surge_Predicted_Impact!$C$90)</f>
        <v>5.25</v>
      </c>
      <c r="AD342" s="18">
        <f ca="1">_xlfn.CEILING.MATH(R342/Surge_Predicted_Impact!$C$93)*(24/Surge_Predicted_Impact!$C$89)*(7/Surge_Predicted_Impact!$C$90)</f>
        <v>5.25</v>
      </c>
      <c r="AE342" s="1">
        <f t="shared" ca="1" si="126"/>
        <v>10.5</v>
      </c>
      <c r="AF342" s="1">
        <f ca="1">_xlfn.CEILING.MATH(N342/Surge_Predicted_Impact!$C$94)*24/Surge_Predicted_Impact!$C$89*7/Surge_Predicted_Impact!$C$90</f>
        <v>5.25</v>
      </c>
      <c r="AG342" s="1">
        <f ca="1">_xlfn.CEILING.MATH(T342/Surge_Predicted_Impact!$C$95)*24/Surge_Predicted_Impact!$C$89*7/Surge_Predicted_Impact!$C$90</f>
        <v>5.25</v>
      </c>
      <c r="AH342" s="1">
        <f ca="1">_xlfn.CEILING.MATH(V342/Surge_Predicted_Impact!$C$96)*24/Surge_Predicted_Impact!$C$89*7/Surge_Predicted_Impact!$C$90</f>
        <v>5.25</v>
      </c>
      <c r="AI342" s="18">
        <f t="shared" ca="1" si="127"/>
        <v>26.25</v>
      </c>
      <c r="AJ342" s="41"/>
      <c r="AK342" s="23">
        <f ca="1">_xlfn.CEILING.MATH(G342/Surge_Predicted_Impact!$C$103)*24/Surge_Predicted_Impact!$C$100*7/Surge_Predicted_Impact!$C$101</f>
        <v>5.25</v>
      </c>
      <c r="AL342" s="23">
        <f ca="1">_xlfn.CEILING.MATH(R342/Surge_Predicted_Impact!$C$104)*24/Surge_Predicted_Impact!$C$100*7/Surge_Predicted_Impact!$C$101</f>
        <v>5.25</v>
      </c>
      <c r="AM342" s="23">
        <f ca="1">_xlfn.CEILING.MATH(N342/Surge_Predicted_Impact!$C$105)*24/Surge_Predicted_Impact!$C$100*7/Surge_Predicted_Impact!$C$101</f>
        <v>5.25</v>
      </c>
      <c r="AN342" s="23">
        <f ca="1">_xlfn.CEILING.MATH(T342/Surge_Predicted_Impact!$C$106)*24/Surge_Predicted_Impact!$C$100*7/Surge_Predicted_Impact!$C$101</f>
        <v>5.25</v>
      </c>
      <c r="AO342" s="23">
        <f ca="1">_xlfn.CEILING.MATH(V342/Surge_Predicted_Impact!$C$107)*24/Surge_Predicted_Impact!$C$100*7/Surge_Predicted_Impact!$C$101</f>
        <v>5.25</v>
      </c>
      <c r="AP342" s="1">
        <f t="shared" ca="1" si="128"/>
        <v>26.25</v>
      </c>
      <c r="AQ342" s="3"/>
      <c r="AR342" s="38">
        <f ca="1">G342/Surge_Predicted_Impact!$C$81</f>
        <v>1.5816191807970509E-6</v>
      </c>
      <c r="AS342" s="38">
        <f ca="1">$R342/Surge_Predicted_Impact!$C$82</f>
        <v>2.0582828867815919E-5</v>
      </c>
      <c r="AT342" s="38">
        <f t="shared" ca="1" si="129"/>
        <v>2.2164448048612971E-5</v>
      </c>
      <c r="AU342" s="38">
        <f ca="1">N342/Surge_Predicted_Impact!$C$83</f>
        <v>1.4164227549751296E-6</v>
      </c>
      <c r="AV342" s="38">
        <f ca="1">T342/Surge_Predicted_Impact!$C$84</f>
        <v>2.8941166243091169E-9</v>
      </c>
      <c r="AW342" s="38">
        <f ca="1">V342/Surge_Predicted_Impact!$C$85</f>
        <v>9.1669239336624833E-11</v>
      </c>
      <c r="AX342" s="38">
        <f t="shared" ca="1" si="130"/>
        <v>2.3583856589451745E-5</v>
      </c>
      <c r="AZ342" s="1">
        <f ca="1">(AE342-BA341)*Surge_Predicted_Impact!$C$124</f>
        <v>9.2105251890338968E-2</v>
      </c>
      <c r="BA342" s="1">
        <f ca="1">BA341*(1-1/Surge_Predicted_Impact!$C$125)+AZ342</f>
        <v>1.289474719216007</v>
      </c>
      <c r="BB342" s="37">
        <f t="shared" ca="1" si="131"/>
        <v>11.789474719216006</v>
      </c>
      <c r="BC342" s="1">
        <f ca="1">(AF342-BD341)*Surge_Predicted_Impact!$C$124</f>
        <v>4.605262977256451E-2</v>
      </c>
      <c r="BD342" s="1">
        <f ca="1">BD341*(1-1/Surge_Predicted_Impact!$C$125)+BC342</f>
        <v>0.64473700803443212</v>
      </c>
      <c r="BE342" s="37">
        <f t="shared" ca="1" si="132"/>
        <v>5.8947370080344319</v>
      </c>
      <c r="BF342" s="1">
        <f ca="1">(AI342-BG341)*Surge_Predicted_Impact!$C$124</f>
        <v>0.23026314482067797</v>
      </c>
      <c r="BG342" s="1">
        <f ca="1">BG341*(1-1/Surge_Predicted_Impact!$C$125)+BF342</f>
        <v>3.2236854114720099</v>
      </c>
      <c r="BH342" s="37">
        <f t="shared" ca="1" si="133"/>
        <v>29.473685411472012</v>
      </c>
      <c r="BJ342" s="1">
        <f ca="1">(AT342-BK341)*Surge_Predicted_Impact!$C$124</f>
        <v>1.0195952028700905E-7</v>
      </c>
      <c r="BK342" s="1">
        <f ca="1">BK341*(1-1/Surge_Predicted_Impact!$C$125)+BJ342</f>
        <v>1.1215562967348213E-5</v>
      </c>
      <c r="BL342" s="37">
        <f t="shared" ca="1" si="134"/>
        <v>3.3380011015961183E-5</v>
      </c>
      <c r="BM342" s="1">
        <f ca="1">(AU342-BN341)*Surge_Predicted_Impact!$C$124</f>
        <v>6.3653925308948266E-9</v>
      </c>
      <c r="BN342" s="1">
        <f ca="1">BN341*(1-1/Surge_Predicted_Impact!$C$125)+BM342</f>
        <v>7.305429299961385E-7</v>
      </c>
      <c r="BO342" s="37">
        <f t="shared" ca="1" si="135"/>
        <v>2.1469656849712681E-6</v>
      </c>
      <c r="BP342" s="1">
        <f ca="1">(AX342-AY341)*Surge_Predicted_Impact!$C$124</f>
        <v>2.3583856589451746E-7</v>
      </c>
      <c r="BQ342" s="1">
        <f ca="1">BQ341*(1-1/Surge_Predicted_Impact!$C$125)+BP342</f>
        <v>2.4403270604463011E-5</v>
      </c>
      <c r="BR342" s="1">
        <f t="shared" ca="1" si="136"/>
        <v>4.7987127193914757E-5</v>
      </c>
      <c r="BS342" s="1">
        <f ca="1">(AP342-AQ341)*Surge_Predicted_Impact!$C$124</f>
        <v>0.26250000000000001</v>
      </c>
      <c r="BT342" s="1">
        <f ca="1">BT341*(1-1/Surge_Predicted_Impact!$C$125)+BS342</f>
        <v>3.6750055001336177</v>
      </c>
      <c r="BU342" s="1">
        <f t="shared" ca="1" si="137"/>
        <v>29.925005500133619</v>
      </c>
      <c r="BW342" s="1">
        <f>Surge_Predicted_Impact!$C$112</f>
        <v>0</v>
      </c>
      <c r="BX342" s="1">
        <f>Surge_Predicted_Impact!$C$113</f>
        <v>0</v>
      </c>
      <c r="BY342" s="152">
        <f>Surge_Predicted_Impact!$C$114</f>
        <v>0</v>
      </c>
      <c r="BZ342" s="152">
        <f>Surge_Predicted_Impact!$C$115</f>
        <v>0</v>
      </c>
      <c r="CA342" s="152">
        <f t="shared" si="138"/>
        <v>0</v>
      </c>
      <c r="CB342" s="1">
        <f>Surge_Predicted_Impact!$C$117</f>
        <v>0</v>
      </c>
      <c r="CC342" s="1">
        <f>Surge_Predicted_Impact!$C$118</f>
        <v>0</v>
      </c>
      <c r="CD342" s="1">
        <f>Surge_Predicted_Impact!$C$119</f>
        <v>0</v>
      </c>
      <c r="CE342" s="1">
        <f t="shared" si="139"/>
        <v>0</v>
      </c>
      <c r="CF342" s="152">
        <f>Surge_Predicted_Impact!$C$120</f>
        <v>0</v>
      </c>
      <c r="CH342" s="1">
        <f ca="1">D342*Surge_Predicted_Impact!$C$135</f>
        <v>5.2431298417318466E-3</v>
      </c>
      <c r="CI342" s="18">
        <f ca="1">(C342-C341)*Surge_Predicted_Impact!$C$135</f>
        <v>4.774439730681479E-5</v>
      </c>
      <c r="CJ342" s="18">
        <f ca="1">CJ341*(1- 1/Surge_Predicted_Impact!$C$137)+CI342</f>
        <v>1.2058820281036255E-3</v>
      </c>
      <c r="CK342" s="18">
        <f t="shared" ca="1" si="123"/>
        <v>1.1581376307968107E-3</v>
      </c>
      <c r="CL342" s="1">
        <f ca="1">CJ342*(1-Surge_Predicted_Impact!$C$136)</f>
        <v>1.0249997238880816E-3</v>
      </c>
      <c r="CM342" s="1">
        <f ca="1">CJ342*(1+Surge_Predicted_Impact!$C$136)</f>
        <v>1.3867643323191691E-3</v>
      </c>
      <c r="CN342" s="1">
        <f ca="1">CI342/Surge_Predicted_Impact!$C$138</f>
        <v>9.548879461362958E-6</v>
      </c>
      <c r="CO342" s="1">
        <f ca="1">CK342/Surge_Predicted_Impact!$C$140</f>
        <v>4.6325505231872426E-5</v>
      </c>
      <c r="CP342" s="1">
        <f t="shared" ca="1" si="124"/>
        <v>5.5874384693235384E-5</v>
      </c>
      <c r="CQ342" s="1">
        <f ca="1">CI342/(Surge_Predicted_Impact!$C$138 + Surge_Predicted_Impact!$C$139)</f>
        <v>7.9573995511357989E-6</v>
      </c>
      <c r="CR342" s="1">
        <f ca="1">CK342/(Surge_Predicted_Impact!$C$140 + Surge_Predicted_Impact!$C$141)</f>
        <v>4.4543755030646562E-5</v>
      </c>
      <c r="CS342" s="152">
        <f>Surge_Predicted_Impact!$C$151</f>
        <v>12000</v>
      </c>
      <c r="CT342" s="152"/>
      <c r="CU342" s="1">
        <f ca="1">Surge_Predicted_Impact!$C$146*(Calculation!E342-Calculation!H342)</f>
        <v>2.9582006391385819E-9</v>
      </c>
      <c r="CV342" s="1">
        <f ca="1">H341*1/Surge_Predicted_Impact!$C$60</f>
        <v>7.2333084477573225E-7</v>
      </c>
      <c r="CW342" s="1">
        <f ca="1">CV342*Surge_Predicted_Impact!$C$144+CU342</f>
        <v>3.9124742877925197E-8</v>
      </c>
      <c r="CX342" s="1">
        <f ca="1">CX341*(1-1/Surge_Predicted_Impact!$C$147)+CW341</f>
        <v>8.5722794967379307E-4</v>
      </c>
      <c r="CY342" s="1">
        <f ca="1">$CX342*(1-Surge_Predicted_Impact!$C$145)</f>
        <v>6.429209622553448E-4</v>
      </c>
      <c r="CZ342" s="1">
        <f ca="1">$CX342*(1+Surge_Predicted_Impact!$C$145)</f>
        <v>1.0715349370922413E-3</v>
      </c>
      <c r="DA342" s="1">
        <f ca="1">CX342/Surge_Predicted_Impact!$C$148</f>
        <v>2.8574264989126436E-4</v>
      </c>
      <c r="DB342" s="152">
        <f>Surge_Predicted_Impact!$C$152</f>
        <v>0</v>
      </c>
    </row>
    <row r="343" spans="2:106" x14ac:dyDescent="0.25">
      <c r="B343" s="30">
        <f t="shared" si="125"/>
        <v>44232</v>
      </c>
      <c r="C343" s="18">
        <f ca="1">INDIRECT(_xlfn.CONCAT(EpidemiologicalModel_Selection!$C$2,"!",EpidemiologicalModel_Selection!$C$5,ROW()-1))</f>
        <v>73743.825581226134</v>
      </c>
      <c r="D343" s="18">
        <f ca="1">INDIRECT(_xlfn.CONCAT(EpidemiologicalModel_Selection!$C$2,"!",EpidemiologicalModel_Selection!$C$3,ROW()-1))</f>
        <v>4.913362069622725E-4</v>
      </c>
      <c r="E343" s="37">
        <f ca="1">INDIRECT(_xlfn.CONCAT(EpidemiologicalModel_Selection!$C$2,"!",EpidemiologicalModel_Selection!$C$4,ROW()-1))</f>
        <v>4.4741502279066482E-6</v>
      </c>
      <c r="F343" s="37">
        <f ca="1">E343*Surge_Predicted_Impact!$D$53</f>
        <v>3.7940793932648379E-7</v>
      </c>
      <c r="G343" s="6">
        <f t="shared" ca="1" si="121"/>
        <v>4.4464286899474721E-6</v>
      </c>
      <c r="H343" s="24">
        <f ca="1">H342*(1-1/Surge_Predicted_Impact!$C$60)+F343</f>
        <v>4.4464286899474721E-6</v>
      </c>
      <c r="I343" s="24">
        <f ca="1">(1-Surge_Predicted_Impact!$C$68)*Calculation!O342</f>
        <v>3.7224185551384821E-7</v>
      </c>
      <c r="J343" s="24">
        <f ca="1">I343+(J342*(1-1/Surge_Predicted_Impact!$C$63))</f>
        <v>4.3688421072297729E-6</v>
      </c>
      <c r="K343" s="24">
        <f ca="1">(1/Surge_Predicted_Impact!$C$62)*Calculation!L342</f>
        <v>1.7566880931624627E-7</v>
      </c>
      <c r="L343" s="24">
        <f ca="1">M343+L342*(1-1/Surge_Predicted_Impact!$C$62)</f>
        <v>1.9753087446666132E-6</v>
      </c>
      <c r="M343" s="1">
        <f ca="1">E343*Surge_Predicted_Impact!$D$55</f>
        <v>4.2951842187903866E-8</v>
      </c>
      <c r="N343" s="6">
        <f ca="1">N342*(1-1/Surge_Predicted_Impact!$C$64)+K343</f>
        <v>2.6544086305227232E-6</v>
      </c>
      <c r="O343" s="24">
        <f ca="1">N342*1/Surge_Predicted_Impact!$C$64</f>
        <v>3.541056887437824E-7</v>
      </c>
      <c r="P343" s="1">
        <f ca="1">E343*Surge_Predicted_Impact!$D$54</f>
        <v>2.9350425495067611E-7</v>
      </c>
      <c r="Q343" s="1">
        <f ca="1">Q342*(1-1/Surge_Predicted_Impact!$C$61)+P343</f>
        <v>3.2231655147249816E-5</v>
      </c>
      <c r="R343" s="6">
        <f t="shared" ca="1" si="122"/>
        <v>3.8575805999146198E-5</v>
      </c>
      <c r="S343" s="1">
        <f ca="1">E343*Surge_Predicted_Impact!$D$56</f>
        <v>2.1475921093951933E-10</v>
      </c>
      <c r="T343" s="6">
        <f ca="1">T342*(1-1/Surge_Predicted_Impact!$C$65)+S343</f>
        <v>5.4241691346959299E-9</v>
      </c>
      <c r="U343" s="1">
        <f ca="1">E343*Surge_Predicted_Impact!$D$57</f>
        <v>3.4361473750323094E-10</v>
      </c>
      <c r="V343" s="6">
        <f ca="1">U342*(1-1/Surge_Predicted_Impact!$C$66)+U343</f>
        <v>3.4361473750323094E-10</v>
      </c>
      <c r="W343" s="5">
        <f>Surge_Predicted_Impact!$C$72</f>
        <v>0</v>
      </c>
      <c r="X343" s="160">
        <f>Surge_Predicted_Impact!$C$73</f>
        <v>0</v>
      </c>
      <c r="Y343" s="5">
        <f>Surge_Predicted_Impact!$C$74</f>
        <v>0</v>
      </c>
      <c r="Z343" s="5">
        <f>Surge_Predicted_Impact!$C$75</f>
        <v>0</v>
      </c>
      <c r="AA343" s="5">
        <f>Surge_Predicted_Impact!$C$76</f>
        <v>0</v>
      </c>
      <c r="AC343" s="18">
        <f ca="1">_xlfn.CEILING.MATH(G343/Surge_Predicted_Impact!$C$92)*(24/Surge_Predicted_Impact!$C$89)*(7/Surge_Predicted_Impact!$C$90)</f>
        <v>5.25</v>
      </c>
      <c r="AD343" s="18">
        <f ca="1">_xlfn.CEILING.MATH(R343/Surge_Predicted_Impact!$C$93)*(24/Surge_Predicted_Impact!$C$89)*(7/Surge_Predicted_Impact!$C$90)</f>
        <v>5.25</v>
      </c>
      <c r="AE343" s="1">
        <f t="shared" ca="1" si="126"/>
        <v>10.5</v>
      </c>
      <c r="AF343" s="1">
        <f ca="1">_xlfn.CEILING.MATH(N343/Surge_Predicted_Impact!$C$94)*24/Surge_Predicted_Impact!$C$89*7/Surge_Predicted_Impact!$C$90</f>
        <v>5.25</v>
      </c>
      <c r="AG343" s="1">
        <f ca="1">_xlfn.CEILING.MATH(T343/Surge_Predicted_Impact!$C$95)*24/Surge_Predicted_Impact!$C$89*7/Surge_Predicted_Impact!$C$90</f>
        <v>5.25</v>
      </c>
      <c r="AH343" s="1">
        <f ca="1">_xlfn.CEILING.MATH(V343/Surge_Predicted_Impact!$C$96)*24/Surge_Predicted_Impact!$C$89*7/Surge_Predicted_Impact!$C$90</f>
        <v>5.25</v>
      </c>
      <c r="AI343" s="18">
        <f t="shared" ca="1" si="127"/>
        <v>26.25</v>
      </c>
      <c r="AJ343" s="41"/>
      <c r="AK343" s="23">
        <f ca="1">_xlfn.CEILING.MATH(G343/Surge_Predicted_Impact!$C$103)*24/Surge_Predicted_Impact!$C$100*7/Surge_Predicted_Impact!$C$101</f>
        <v>5.25</v>
      </c>
      <c r="AL343" s="23">
        <f ca="1">_xlfn.CEILING.MATH(R343/Surge_Predicted_Impact!$C$104)*24/Surge_Predicted_Impact!$C$100*7/Surge_Predicted_Impact!$C$101</f>
        <v>5.25</v>
      </c>
      <c r="AM343" s="23">
        <f ca="1">_xlfn.CEILING.MATH(N343/Surge_Predicted_Impact!$C$105)*24/Surge_Predicted_Impact!$C$100*7/Surge_Predicted_Impact!$C$101</f>
        <v>5.25</v>
      </c>
      <c r="AN343" s="23">
        <f ca="1">_xlfn.CEILING.MATH(T343/Surge_Predicted_Impact!$C$106)*24/Surge_Predicted_Impact!$C$100*7/Surge_Predicted_Impact!$C$101</f>
        <v>5.25</v>
      </c>
      <c r="AO343" s="23">
        <f ca="1">_xlfn.CEILING.MATH(V343/Surge_Predicted_Impact!$C$107)*24/Surge_Predicted_Impact!$C$100*7/Surge_Predicted_Impact!$C$101</f>
        <v>5.25</v>
      </c>
      <c r="AP343" s="1">
        <f t="shared" ca="1" si="128"/>
        <v>26.25</v>
      </c>
      <c r="AQ343" s="3"/>
      <c r="AR343" s="38">
        <f ca="1">G343/Surge_Predicted_Impact!$C$81</f>
        <v>1.4821428966491573E-6</v>
      </c>
      <c r="AS343" s="38">
        <f ca="1">$R343/Surge_Predicted_Impact!$C$82</f>
        <v>1.9287902999573099E-5</v>
      </c>
      <c r="AT343" s="38">
        <f t="shared" ca="1" si="129"/>
        <v>2.0770045896222257E-5</v>
      </c>
      <c r="AU343" s="38">
        <f ca="1">N343/Surge_Predicted_Impact!$C$83</f>
        <v>1.3272043152613616E-6</v>
      </c>
      <c r="AV343" s="38">
        <f ca="1">T343/Surge_Predicted_Impact!$C$84</f>
        <v>2.712084567347965E-9</v>
      </c>
      <c r="AW343" s="38">
        <f ca="1">V343/Surge_Predicted_Impact!$C$85</f>
        <v>8.5903684375807736E-11</v>
      </c>
      <c r="AX343" s="38">
        <f t="shared" ca="1" si="130"/>
        <v>2.2100048199735343E-5</v>
      </c>
      <c r="AZ343" s="1">
        <f ca="1">(AE343-BA342)*Surge_Predicted_Impact!$C$124</f>
        <v>9.2105252807839946E-2</v>
      </c>
      <c r="BA343" s="1">
        <f ca="1">BA342*(1-1/Surge_Predicted_Impact!$C$125)+AZ343</f>
        <v>1.2894746349369892</v>
      </c>
      <c r="BB343" s="37">
        <f t="shared" ca="1" si="131"/>
        <v>11.789474634936989</v>
      </c>
      <c r="BC343" s="1">
        <f ca="1">(AF343-BD342)*Surge_Predicted_Impact!$C$124</f>
        <v>4.6052629919655683E-2</v>
      </c>
      <c r="BD343" s="1">
        <f ca="1">BD342*(1-1/Surge_Predicted_Impact!$C$125)+BC343</f>
        <v>0.64473699452305688</v>
      </c>
      <c r="BE343" s="37">
        <f t="shared" ca="1" si="132"/>
        <v>5.8947369945230568</v>
      </c>
      <c r="BF343" s="1">
        <f ca="1">(AI343-BG342)*Surge_Predicted_Impact!$C$124</f>
        <v>0.23026314588527988</v>
      </c>
      <c r="BG343" s="1">
        <f ca="1">BG342*(1-1/Surge_Predicted_Impact!$C$125)+BF343</f>
        <v>3.2236853136807175</v>
      </c>
      <c r="BH343" s="37">
        <f t="shared" ca="1" si="133"/>
        <v>29.473685313680718</v>
      </c>
      <c r="BJ343" s="1">
        <f ca="1">(AT343-BK342)*Surge_Predicted_Impact!$C$124</f>
        <v>9.5544829288740444E-8</v>
      </c>
      <c r="BK343" s="1">
        <f ca="1">BK342*(1-1/Surge_Predicted_Impact!$C$125)+BJ343</f>
        <v>1.0509996156112082E-5</v>
      </c>
      <c r="BL343" s="37">
        <f t="shared" ca="1" si="134"/>
        <v>3.1280042052334337E-5</v>
      </c>
      <c r="BM343" s="1">
        <f ca="1">(AU343-BN342)*Surge_Predicted_Impact!$C$124</f>
        <v>5.9666138526522313E-9</v>
      </c>
      <c r="BN343" s="1">
        <f ca="1">BN342*(1-1/Surge_Predicted_Impact!$C$125)+BM343</f>
        <v>6.8432790599192371E-7</v>
      </c>
      <c r="BO343" s="37">
        <f t="shared" ca="1" si="135"/>
        <v>2.0115322212532853E-6</v>
      </c>
      <c r="BP343" s="1">
        <f ca="1">(AX343-AY342)*Surge_Predicted_Impact!$C$124</f>
        <v>2.2100048199735343E-7</v>
      </c>
      <c r="BQ343" s="1">
        <f ca="1">BQ342*(1-1/Surge_Predicted_Impact!$C$125)+BP343</f>
        <v>2.2881180328998722E-5</v>
      </c>
      <c r="BR343" s="1">
        <f t="shared" ca="1" si="136"/>
        <v>4.4981228528734065E-5</v>
      </c>
      <c r="BS343" s="1">
        <f ca="1">(AP343-AQ342)*Surge_Predicted_Impact!$C$124</f>
        <v>0.26250000000000001</v>
      </c>
      <c r="BT343" s="1">
        <f ca="1">BT342*(1-1/Surge_Predicted_Impact!$C$125)+BS343</f>
        <v>3.675005107266931</v>
      </c>
      <c r="BU343" s="1">
        <f t="shared" ca="1" si="137"/>
        <v>29.92500510726693</v>
      </c>
      <c r="BW343" s="1">
        <f>Surge_Predicted_Impact!$C$112</f>
        <v>0</v>
      </c>
      <c r="BX343" s="1">
        <f>Surge_Predicted_Impact!$C$113</f>
        <v>0</v>
      </c>
      <c r="BY343" s="152">
        <f>Surge_Predicted_Impact!$C$114</f>
        <v>0</v>
      </c>
      <c r="BZ343" s="152">
        <f>Surge_Predicted_Impact!$C$115</f>
        <v>0</v>
      </c>
      <c r="CA343" s="152">
        <f t="shared" si="138"/>
        <v>0</v>
      </c>
      <c r="CB343" s="1">
        <f>Surge_Predicted_Impact!$C$117</f>
        <v>0</v>
      </c>
      <c r="CC343" s="1">
        <f>Surge_Predicted_Impact!$C$118</f>
        <v>0</v>
      </c>
      <c r="CD343" s="1">
        <f>Surge_Predicted_Impact!$C$119</f>
        <v>0</v>
      </c>
      <c r="CE343" s="1">
        <f t="shared" si="139"/>
        <v>0</v>
      </c>
      <c r="CF343" s="152">
        <f>Surge_Predicted_Impact!$C$120</f>
        <v>0</v>
      </c>
      <c r="CH343" s="1">
        <f ca="1">D343*Surge_Predicted_Impact!$C$135</f>
        <v>4.9133620696227252E-3</v>
      </c>
      <c r="CI343" s="18">
        <f ca="1">(C343-C342)*Surge_Predicted_Impact!$C$135</f>
        <v>4.4741464080289006E-5</v>
      </c>
      <c r="CJ343" s="18">
        <f ca="1">CJ342*(1- 1/Surge_Predicted_Impact!$C$137)+CI343</f>
        <v>1.130035289373552E-3</v>
      </c>
      <c r="CK343" s="18">
        <f t="shared" ca="1" si="123"/>
        <v>1.085293825293263E-3</v>
      </c>
      <c r="CL343" s="1">
        <f ca="1">CJ343*(1-Surge_Predicted_Impact!$C$136)</f>
        <v>9.6052999596751918E-4</v>
      </c>
      <c r="CM343" s="1">
        <f ca="1">CJ343*(1+Surge_Predicted_Impact!$C$136)</f>
        <v>1.2995405827795846E-3</v>
      </c>
      <c r="CN343" s="1">
        <f ca="1">CI343/Surge_Predicted_Impact!$C$138</f>
        <v>8.9482928160578012E-6</v>
      </c>
      <c r="CO343" s="1">
        <f ca="1">CK343/Surge_Predicted_Impact!$C$140</f>
        <v>4.341175301173052E-5</v>
      </c>
      <c r="CP343" s="1">
        <f t="shared" ca="1" si="124"/>
        <v>5.2360045827788321E-5</v>
      </c>
      <c r="CQ343" s="1">
        <f ca="1">CI343/(Surge_Predicted_Impact!$C$138 + Surge_Predicted_Impact!$C$139)</f>
        <v>7.4569106800481677E-6</v>
      </c>
      <c r="CR343" s="1">
        <f ca="1">CK343/(Surge_Predicted_Impact!$C$140 + Surge_Predicted_Impact!$C$141)</f>
        <v>4.1742070203587038E-5</v>
      </c>
      <c r="CS343" s="152">
        <f>Surge_Predicted_Impact!$C$151</f>
        <v>12000</v>
      </c>
      <c r="CT343" s="152"/>
      <c r="CU343" s="1">
        <f ca="1">Surge_Predicted_Impact!$C$146*(Calculation!E343-Calculation!H343)</f>
        <v>2.7721537959176144E-9</v>
      </c>
      <c r="CV343" s="1">
        <f ca="1">H342*1/Surge_Predicted_Impact!$C$60</f>
        <v>6.7783679177016465E-7</v>
      </c>
      <c r="CW343" s="1">
        <f ca="1">CV343*Surge_Predicted_Impact!$C$144+CU343</f>
        <v>3.6663993384425848E-8</v>
      </c>
      <c r="CX343" s="1">
        <f ca="1">CX342*(1-1/Surge_Predicted_Impact!$C$147)+CW342</f>
        <v>8.1440567693298127E-4</v>
      </c>
      <c r="CY343" s="1">
        <f ca="1">$CX343*(1-Surge_Predicted_Impact!$C$145)</f>
        <v>6.1080425769973596E-4</v>
      </c>
      <c r="CZ343" s="1">
        <f ca="1">$CX343*(1+Surge_Predicted_Impact!$C$145)</f>
        <v>1.0180070961662265E-3</v>
      </c>
      <c r="DA343" s="1">
        <f ca="1">CX343/Surge_Predicted_Impact!$C$148</f>
        <v>2.7146855897766041E-4</v>
      </c>
      <c r="DB343" s="152">
        <f>Surge_Predicted_Impact!$C$152</f>
        <v>0</v>
      </c>
    </row>
    <row r="344" spans="2:106" x14ac:dyDescent="0.25">
      <c r="B344" s="30">
        <f t="shared" si="125"/>
        <v>44233</v>
      </c>
      <c r="C344" s="18">
        <f ca="1">INDIRECT(_xlfn.CONCAT(EpidemiologicalModel_Selection!$C$2,"!",EpidemiologicalModel_Selection!$C$5,ROW()-1))</f>
        <v>73743.82558541889</v>
      </c>
      <c r="D344" s="18">
        <f ca="1">INDIRECT(_xlfn.CONCAT(EpidemiologicalModel_Selection!$C$2,"!",EpidemiologicalModel_Selection!$C$3,ROW()-1))</f>
        <v>4.604335111958915E-4</v>
      </c>
      <c r="E344" s="37">
        <f ca="1">INDIRECT(_xlfn.CONCAT(EpidemiologicalModel_Selection!$C$2,"!",EpidemiologicalModel_Selection!$C$4,ROW()-1))</f>
        <v>4.1927474740077738E-6</v>
      </c>
      <c r="F344" s="37">
        <f ca="1">E344*Surge_Predicted_Impact!$D$53</f>
        <v>3.5554498579585924E-7</v>
      </c>
      <c r="G344" s="6">
        <f t="shared" ca="1" si="121"/>
        <v>4.1667695771794072E-6</v>
      </c>
      <c r="H344" s="24">
        <f ca="1">H343*(1-1/Surge_Predicted_Impact!$C$60)+F344</f>
        <v>4.1667695771794072E-6</v>
      </c>
      <c r="I344" s="24">
        <f ca="1">(1-Surge_Predicted_Impact!$C$68)*Calculation!O343</f>
        <v>3.4879410341262564E-7</v>
      </c>
      <c r="J344" s="24">
        <f ca="1">I344+(J343*(1-1/Surge_Predicted_Impact!$C$63))</f>
        <v>4.0935159096095739E-6</v>
      </c>
      <c r="K344" s="24">
        <f ca="1">(1/Surge_Predicted_Impact!$C$62)*Calculation!L343</f>
        <v>1.646090620555511E-7</v>
      </c>
      <c r="L344" s="24">
        <f ca="1">M344+L343*(1-1/Surge_Predicted_Impact!$C$62)</f>
        <v>1.8509500583615368E-6</v>
      </c>
      <c r="M344" s="1">
        <f ca="1">E344*Surge_Predicted_Impact!$D$55</f>
        <v>4.0250375750474669E-8</v>
      </c>
      <c r="N344" s="6">
        <f ca="1">N343*(1-1/Surge_Predicted_Impact!$C$64)+K344</f>
        <v>2.4872166137629341E-6</v>
      </c>
      <c r="O344" s="24">
        <f ca="1">N343*1/Surge_Predicted_Impact!$C$64</f>
        <v>3.318010788153404E-7</v>
      </c>
      <c r="P344" s="1">
        <f ca="1">E344*Surge_Predicted_Impact!$D$54</f>
        <v>2.7504423429490994E-7</v>
      </c>
      <c r="Q344" s="1">
        <f ca="1">Q343*(1-1/Surge_Predicted_Impact!$C$61)+P344</f>
        <v>3.020443829959831E-5</v>
      </c>
      <c r="R344" s="6">
        <f t="shared" ca="1" si="122"/>
        <v>3.614890426756942E-5</v>
      </c>
      <c r="S344" s="1">
        <f ca="1">E344*Surge_Predicted_Impact!$D$56</f>
        <v>2.0125187875237336E-10</v>
      </c>
      <c r="T344" s="6">
        <f ca="1">T343*(1-1/Surge_Predicted_Impact!$C$65)+S344</f>
        <v>5.0830040999787104E-9</v>
      </c>
      <c r="U344" s="1">
        <f ca="1">E344*Surge_Predicted_Impact!$D$57</f>
        <v>3.2200300600379734E-10</v>
      </c>
      <c r="V344" s="6">
        <f ca="1">U343*(1-1/Surge_Predicted_Impact!$C$66)+U344</f>
        <v>3.2200300600379734E-10</v>
      </c>
      <c r="W344" s="5">
        <f>Surge_Predicted_Impact!$C$72</f>
        <v>0</v>
      </c>
      <c r="X344" s="160">
        <f>Surge_Predicted_Impact!$C$73</f>
        <v>0</v>
      </c>
      <c r="Y344" s="5">
        <f>Surge_Predicted_Impact!$C$74</f>
        <v>0</v>
      </c>
      <c r="Z344" s="5">
        <f>Surge_Predicted_Impact!$C$75</f>
        <v>0</v>
      </c>
      <c r="AA344" s="5">
        <f>Surge_Predicted_Impact!$C$76</f>
        <v>0</v>
      </c>
      <c r="AC344" s="18">
        <f ca="1">_xlfn.CEILING.MATH(G344/Surge_Predicted_Impact!$C$92)*(24/Surge_Predicted_Impact!$C$89)*(7/Surge_Predicted_Impact!$C$90)</f>
        <v>5.25</v>
      </c>
      <c r="AD344" s="18">
        <f ca="1">_xlfn.CEILING.MATH(R344/Surge_Predicted_Impact!$C$93)*(24/Surge_Predicted_Impact!$C$89)*(7/Surge_Predicted_Impact!$C$90)</f>
        <v>5.25</v>
      </c>
      <c r="AE344" s="1">
        <f t="shared" ca="1" si="126"/>
        <v>10.5</v>
      </c>
      <c r="AF344" s="1">
        <f ca="1">_xlfn.CEILING.MATH(N344/Surge_Predicted_Impact!$C$94)*24/Surge_Predicted_Impact!$C$89*7/Surge_Predicted_Impact!$C$90</f>
        <v>5.25</v>
      </c>
      <c r="AG344" s="1">
        <f ca="1">_xlfn.CEILING.MATH(T344/Surge_Predicted_Impact!$C$95)*24/Surge_Predicted_Impact!$C$89*7/Surge_Predicted_Impact!$C$90</f>
        <v>5.25</v>
      </c>
      <c r="AH344" s="1">
        <f ca="1">_xlfn.CEILING.MATH(V344/Surge_Predicted_Impact!$C$96)*24/Surge_Predicted_Impact!$C$89*7/Surge_Predicted_Impact!$C$90</f>
        <v>5.25</v>
      </c>
      <c r="AI344" s="18">
        <f t="shared" ca="1" si="127"/>
        <v>26.25</v>
      </c>
      <c r="AJ344" s="41"/>
      <c r="AK344" s="23">
        <f ca="1">_xlfn.CEILING.MATH(G344/Surge_Predicted_Impact!$C$103)*24/Surge_Predicted_Impact!$C$100*7/Surge_Predicted_Impact!$C$101</f>
        <v>5.25</v>
      </c>
      <c r="AL344" s="23">
        <f ca="1">_xlfn.CEILING.MATH(R344/Surge_Predicted_Impact!$C$104)*24/Surge_Predicted_Impact!$C$100*7/Surge_Predicted_Impact!$C$101</f>
        <v>5.25</v>
      </c>
      <c r="AM344" s="23">
        <f ca="1">_xlfn.CEILING.MATH(N344/Surge_Predicted_Impact!$C$105)*24/Surge_Predicted_Impact!$C$100*7/Surge_Predicted_Impact!$C$101</f>
        <v>5.25</v>
      </c>
      <c r="AN344" s="23">
        <f ca="1">_xlfn.CEILING.MATH(T344/Surge_Predicted_Impact!$C$106)*24/Surge_Predicted_Impact!$C$100*7/Surge_Predicted_Impact!$C$101</f>
        <v>5.25</v>
      </c>
      <c r="AO344" s="23">
        <f ca="1">_xlfn.CEILING.MATH(V344/Surge_Predicted_Impact!$C$107)*24/Surge_Predicted_Impact!$C$100*7/Surge_Predicted_Impact!$C$101</f>
        <v>5.25</v>
      </c>
      <c r="AP344" s="1">
        <f t="shared" ca="1" si="128"/>
        <v>26.25</v>
      </c>
      <c r="AQ344" s="3"/>
      <c r="AR344" s="38">
        <f ca="1">G344/Surge_Predicted_Impact!$C$81</f>
        <v>1.3889231923931357E-6</v>
      </c>
      <c r="AS344" s="38">
        <f ca="1">$R344/Surge_Predicted_Impact!$C$82</f>
        <v>1.807445213378471E-5</v>
      </c>
      <c r="AT344" s="38">
        <f t="shared" ca="1" si="129"/>
        <v>1.9463375326177845E-5</v>
      </c>
      <c r="AU344" s="38">
        <f ca="1">N344/Surge_Predicted_Impact!$C$83</f>
        <v>1.2436083068814671E-6</v>
      </c>
      <c r="AV344" s="38">
        <f ca="1">T344/Surge_Predicted_Impact!$C$84</f>
        <v>2.5415020499893552E-9</v>
      </c>
      <c r="AW344" s="38">
        <f ca="1">V344/Surge_Predicted_Impact!$C$85</f>
        <v>8.0500751500949336E-11</v>
      </c>
      <c r="AX344" s="38">
        <f t="shared" ca="1" si="130"/>
        <v>2.0709605635860802E-5</v>
      </c>
      <c r="AZ344" s="1">
        <f ca="1">(AE344-BA343)*Surge_Predicted_Impact!$C$124</f>
        <v>9.2105253650630117E-2</v>
      </c>
      <c r="BA344" s="1">
        <f ca="1">BA343*(1-1/Surge_Predicted_Impact!$C$125)+AZ344</f>
        <v>1.2894745575206916</v>
      </c>
      <c r="BB344" s="37">
        <f t="shared" ca="1" si="131"/>
        <v>11.789474557520691</v>
      </c>
      <c r="BC344" s="1">
        <f ca="1">(AF344-BD343)*Surge_Predicted_Impact!$C$124</f>
        <v>4.6052630054769436E-2</v>
      </c>
      <c r="BD344" s="1">
        <f ca="1">BD343*(1-1/Surge_Predicted_Impact!$C$125)+BC344</f>
        <v>0.64473698211189368</v>
      </c>
      <c r="BE344" s="37">
        <f t="shared" ca="1" si="132"/>
        <v>5.894736982111894</v>
      </c>
      <c r="BF344" s="1">
        <f ca="1">(AI344-BG343)*Surge_Predicted_Impact!$C$124</f>
        <v>0.23026314686319282</v>
      </c>
      <c r="BG344" s="1">
        <f ca="1">BG343*(1-1/Surge_Predicted_Impact!$C$125)+BF344</f>
        <v>3.2236852238524305</v>
      </c>
      <c r="BH344" s="37">
        <f t="shared" ca="1" si="133"/>
        <v>29.473685223852431</v>
      </c>
      <c r="BJ344" s="1">
        <f ca="1">(AT344-BK343)*Surge_Predicted_Impact!$C$124</f>
        <v>8.9533791700657629E-8</v>
      </c>
      <c r="BK344" s="1">
        <f ca="1">BK343*(1-1/Surge_Predicted_Impact!$C$125)+BJ344</f>
        <v>9.8488159366618765E-6</v>
      </c>
      <c r="BL344" s="37">
        <f t="shared" ca="1" si="134"/>
        <v>2.931219126283972E-5</v>
      </c>
      <c r="BM344" s="1">
        <f ca="1">(AU344-BN343)*Surge_Predicted_Impact!$C$124</f>
        <v>5.5928040088954337E-9</v>
      </c>
      <c r="BN344" s="1">
        <f ca="1">BN343*(1-1/Surge_Predicted_Impact!$C$125)+BM344</f>
        <v>6.4104014528711042E-7</v>
      </c>
      <c r="BO344" s="37">
        <f t="shared" ca="1" si="135"/>
        <v>1.8846484521685775E-6</v>
      </c>
      <c r="BP344" s="1">
        <f ca="1">(AX344-AY343)*Surge_Predicted_Impact!$C$124</f>
        <v>2.0709605635860803E-7</v>
      </c>
      <c r="BQ344" s="1">
        <f ca="1">BQ343*(1-1/Surge_Predicted_Impact!$C$125)+BP344</f>
        <v>2.1453906361857419E-5</v>
      </c>
      <c r="BR344" s="1">
        <f t="shared" ca="1" si="136"/>
        <v>4.2163511997718225E-5</v>
      </c>
      <c r="BS344" s="1">
        <f ca="1">(AP344-AQ343)*Surge_Predicted_Impact!$C$124</f>
        <v>0.26250000000000001</v>
      </c>
      <c r="BT344" s="1">
        <f ca="1">BT343*(1-1/Surge_Predicted_Impact!$C$125)+BS344</f>
        <v>3.6750047424621504</v>
      </c>
      <c r="BU344" s="1">
        <f t="shared" ca="1" si="137"/>
        <v>29.92500474246215</v>
      </c>
      <c r="BW344" s="1">
        <f>Surge_Predicted_Impact!$C$112</f>
        <v>0</v>
      </c>
      <c r="BX344" s="1">
        <f>Surge_Predicted_Impact!$C$113</f>
        <v>0</v>
      </c>
      <c r="BY344" s="152">
        <f>Surge_Predicted_Impact!$C$114</f>
        <v>0</v>
      </c>
      <c r="BZ344" s="152">
        <f>Surge_Predicted_Impact!$C$115</f>
        <v>0</v>
      </c>
      <c r="CA344" s="152">
        <f t="shared" si="138"/>
        <v>0</v>
      </c>
      <c r="CB344" s="1">
        <f>Surge_Predicted_Impact!$C$117</f>
        <v>0</v>
      </c>
      <c r="CC344" s="1">
        <f>Surge_Predicted_Impact!$C$118</f>
        <v>0</v>
      </c>
      <c r="CD344" s="1">
        <f>Surge_Predicted_Impact!$C$119</f>
        <v>0</v>
      </c>
      <c r="CE344" s="1">
        <f t="shared" si="139"/>
        <v>0</v>
      </c>
      <c r="CF344" s="152">
        <f>Surge_Predicted_Impact!$C$120</f>
        <v>0</v>
      </c>
      <c r="CH344" s="1">
        <f ca="1">D344*Surge_Predicted_Impact!$C$135</f>
        <v>4.6043351119589154E-3</v>
      </c>
      <c r="CI344" s="18">
        <f ca="1">(C344-C343)*Surge_Predicted_Impact!$C$135</f>
        <v>4.1927560232579708E-5</v>
      </c>
      <c r="CJ344" s="18">
        <f ca="1">CJ343*(1- 1/Surge_Predicted_Impact!$C$137)+CI344</f>
        <v>1.0589593206687764E-3</v>
      </c>
      <c r="CK344" s="18">
        <f t="shared" ca="1" si="123"/>
        <v>1.0170317604361967E-3</v>
      </c>
      <c r="CL344" s="1">
        <f ca="1">CJ344*(1-Surge_Predicted_Impact!$C$136)</f>
        <v>9.0011542256845988E-4</v>
      </c>
      <c r="CM344" s="1">
        <f ca="1">CJ344*(1+Surge_Predicted_Impact!$C$136)</f>
        <v>1.2178032187690928E-3</v>
      </c>
      <c r="CN344" s="1">
        <f ca="1">CI344/Surge_Predicted_Impact!$C$138</f>
        <v>8.3855120465159416E-6</v>
      </c>
      <c r="CO344" s="1">
        <f ca="1">CK344/Surge_Predicted_Impact!$C$140</f>
        <v>4.0681270417447866E-5</v>
      </c>
      <c r="CP344" s="1">
        <f t="shared" ca="1" si="124"/>
        <v>4.9066782463963808E-5</v>
      </c>
      <c r="CQ344" s="1">
        <f ca="1">CI344/(Surge_Predicted_Impact!$C$138 + Surge_Predicted_Impact!$C$139)</f>
        <v>6.9879267054299516E-6</v>
      </c>
      <c r="CR344" s="1">
        <f ca="1">CK344/(Surge_Predicted_Impact!$C$140 + Surge_Predicted_Impact!$C$141)</f>
        <v>3.911660617062295E-5</v>
      </c>
      <c r="CS344" s="152">
        <f>Surge_Predicted_Impact!$C$151</f>
        <v>12000</v>
      </c>
      <c r="CT344" s="152"/>
      <c r="CU344" s="1">
        <f ca="1">Surge_Predicted_Impact!$C$146*(Calculation!E344-Calculation!H344)</f>
        <v>2.5977896828366581E-9</v>
      </c>
      <c r="CV344" s="1">
        <f ca="1">H343*1/Surge_Predicted_Impact!$C$60</f>
        <v>6.3520409856392459E-7</v>
      </c>
      <c r="CW344" s="1">
        <f ca="1">CV344*Surge_Predicted_Impact!$C$144+CU344</f>
        <v>3.4357994611032893E-8</v>
      </c>
      <c r="CX344" s="1">
        <f ca="1">CX343*(1-1/Surge_Predicted_Impact!$C$147)+CW343</f>
        <v>7.7372205707971651E-4</v>
      </c>
      <c r="CY344" s="1">
        <f ca="1">$CX344*(1-Surge_Predicted_Impact!$C$145)</f>
        <v>5.8029154280978738E-4</v>
      </c>
      <c r="CZ344" s="1">
        <f ca="1">$CX344*(1+Surge_Predicted_Impact!$C$145)</f>
        <v>9.6715257134964564E-4</v>
      </c>
      <c r="DA344" s="1">
        <f ca="1">CX344/Surge_Predicted_Impact!$C$148</f>
        <v>2.579073523599055E-4</v>
      </c>
      <c r="DB344" s="152">
        <f>Surge_Predicted_Impact!$C$152</f>
        <v>0</v>
      </c>
    </row>
    <row r="345" spans="2:106" x14ac:dyDescent="0.25">
      <c r="B345" s="30">
        <f t="shared" si="125"/>
        <v>44234</v>
      </c>
      <c r="C345" s="18">
        <f ca="1">INDIRECT(_xlfn.CONCAT(EpidemiologicalModel_Selection!$C$2,"!",EpidemiologicalModel_Selection!$C$5,ROW()-1))</f>
        <v>73743.825589347922</v>
      </c>
      <c r="D345" s="18">
        <f ca="1">INDIRECT(_xlfn.CONCAT(EpidemiologicalModel_Selection!$C$2,"!",EpidemiologicalModel_Selection!$C$3,ROW()-1))</f>
        <v>4.3147444707952981E-4</v>
      </c>
      <c r="E345" s="37">
        <f ca="1">INDIRECT(_xlfn.CONCAT(EpidemiologicalModel_Selection!$C$2,"!",EpidemiologicalModel_Selection!$C$4,ROW()-1))</f>
        <v>3.9290438508032816E-6</v>
      </c>
      <c r="F345" s="37">
        <f ca="1">E345*Surge_Predicted_Impact!$D$53</f>
        <v>3.3318291854811827E-7</v>
      </c>
      <c r="G345" s="6">
        <f t="shared" ca="1" si="121"/>
        <v>3.9046996989876104E-6</v>
      </c>
      <c r="H345" s="24">
        <f ca="1">H344*(1-1/Surge_Predicted_Impact!$C$60)+F345</f>
        <v>3.9046996989876104E-6</v>
      </c>
      <c r="I345" s="24">
        <f ca="1">(1-Surge_Predicted_Impact!$C$68)*Calculation!O344</f>
        <v>3.2682406263311031E-7</v>
      </c>
      <c r="J345" s="24">
        <f ca="1">I345+(J344*(1-1/Surge_Predicted_Impact!$C$63))</f>
        <v>3.8355519851556025E-6</v>
      </c>
      <c r="K345" s="24">
        <f ca="1">(1/Surge_Predicted_Impact!$C$62)*Calculation!L344</f>
        <v>1.5424583819679472E-7</v>
      </c>
      <c r="L345" s="24">
        <f ca="1">M345+L344*(1-1/Surge_Predicted_Impact!$C$62)</f>
        <v>1.7344230411324536E-6</v>
      </c>
      <c r="M345" s="1">
        <f ca="1">E345*Surge_Predicted_Impact!$D$55</f>
        <v>3.7718820967711542E-8</v>
      </c>
      <c r="N345" s="6">
        <f ca="1">N344*(1-1/Surge_Predicted_Impact!$C$64)+K345</f>
        <v>2.3305603752393619E-6</v>
      </c>
      <c r="O345" s="24">
        <f ca="1">N344*1/Surge_Predicted_Impact!$C$64</f>
        <v>3.1090207672036676E-7</v>
      </c>
      <c r="P345" s="1">
        <f ca="1">E345*Surge_Predicted_Impact!$D$54</f>
        <v>2.5774527661269525E-7</v>
      </c>
      <c r="Q345" s="1">
        <f ca="1">Q344*(1-1/Surge_Predicted_Impact!$C$61)+P345</f>
        <v>2.8304723697668272E-5</v>
      </c>
      <c r="R345" s="6">
        <f t="shared" ca="1" si="122"/>
        <v>3.3874698723956326E-5</v>
      </c>
      <c r="S345" s="1">
        <f ca="1">E345*Surge_Predicted_Impact!$D$56</f>
        <v>1.8859410483855772E-10</v>
      </c>
      <c r="T345" s="6">
        <f ca="1">T344*(1-1/Surge_Predicted_Impact!$C$65)+S345</f>
        <v>4.7632977948193976E-9</v>
      </c>
      <c r="U345" s="1">
        <f ca="1">E345*Surge_Predicted_Impact!$D$57</f>
        <v>3.0175056774169231E-10</v>
      </c>
      <c r="V345" s="6">
        <f ca="1">U344*(1-1/Surge_Predicted_Impact!$C$66)+U345</f>
        <v>3.0175056774169231E-10</v>
      </c>
      <c r="W345" s="5">
        <f>Surge_Predicted_Impact!$C$72</f>
        <v>0</v>
      </c>
      <c r="X345" s="160">
        <f>Surge_Predicted_Impact!$C$73</f>
        <v>0</v>
      </c>
      <c r="Y345" s="5">
        <f>Surge_Predicted_Impact!$C$74</f>
        <v>0</v>
      </c>
      <c r="Z345" s="5">
        <f>Surge_Predicted_Impact!$C$75</f>
        <v>0</v>
      </c>
      <c r="AA345" s="5">
        <f>Surge_Predicted_Impact!$C$76</f>
        <v>0</v>
      </c>
      <c r="AC345" s="18">
        <f ca="1">_xlfn.CEILING.MATH(G345/Surge_Predicted_Impact!$C$92)*(24/Surge_Predicted_Impact!$C$89)*(7/Surge_Predicted_Impact!$C$90)</f>
        <v>5.25</v>
      </c>
      <c r="AD345" s="18">
        <f ca="1">_xlfn.CEILING.MATH(R345/Surge_Predicted_Impact!$C$93)*(24/Surge_Predicted_Impact!$C$89)*(7/Surge_Predicted_Impact!$C$90)</f>
        <v>5.25</v>
      </c>
      <c r="AE345" s="1">
        <f t="shared" ca="1" si="126"/>
        <v>10.5</v>
      </c>
      <c r="AF345" s="1">
        <f ca="1">_xlfn.CEILING.MATH(N345/Surge_Predicted_Impact!$C$94)*24/Surge_Predicted_Impact!$C$89*7/Surge_Predicted_Impact!$C$90</f>
        <v>5.25</v>
      </c>
      <c r="AG345" s="1">
        <f ca="1">_xlfn.CEILING.MATH(T345/Surge_Predicted_Impact!$C$95)*24/Surge_Predicted_Impact!$C$89*7/Surge_Predicted_Impact!$C$90</f>
        <v>5.25</v>
      </c>
      <c r="AH345" s="1">
        <f ca="1">_xlfn.CEILING.MATH(V345/Surge_Predicted_Impact!$C$96)*24/Surge_Predicted_Impact!$C$89*7/Surge_Predicted_Impact!$C$90</f>
        <v>5.25</v>
      </c>
      <c r="AI345" s="18">
        <f t="shared" ca="1" si="127"/>
        <v>26.25</v>
      </c>
      <c r="AJ345" s="41"/>
      <c r="AK345" s="23">
        <f ca="1">_xlfn.CEILING.MATH(G345/Surge_Predicted_Impact!$C$103)*24/Surge_Predicted_Impact!$C$100*7/Surge_Predicted_Impact!$C$101</f>
        <v>5.25</v>
      </c>
      <c r="AL345" s="23">
        <f ca="1">_xlfn.CEILING.MATH(R345/Surge_Predicted_Impact!$C$104)*24/Surge_Predicted_Impact!$C$100*7/Surge_Predicted_Impact!$C$101</f>
        <v>5.25</v>
      </c>
      <c r="AM345" s="23">
        <f ca="1">_xlfn.CEILING.MATH(N345/Surge_Predicted_Impact!$C$105)*24/Surge_Predicted_Impact!$C$100*7/Surge_Predicted_Impact!$C$101</f>
        <v>5.25</v>
      </c>
      <c r="AN345" s="23">
        <f ca="1">_xlfn.CEILING.MATH(T345/Surge_Predicted_Impact!$C$106)*24/Surge_Predicted_Impact!$C$100*7/Surge_Predicted_Impact!$C$101</f>
        <v>5.25</v>
      </c>
      <c r="AO345" s="23">
        <f ca="1">_xlfn.CEILING.MATH(V345/Surge_Predicted_Impact!$C$107)*24/Surge_Predicted_Impact!$C$100*7/Surge_Predicted_Impact!$C$101</f>
        <v>5.25</v>
      </c>
      <c r="AP345" s="1">
        <f t="shared" ca="1" si="128"/>
        <v>26.25</v>
      </c>
      <c r="AQ345" s="3"/>
      <c r="AR345" s="38">
        <f ca="1">G345/Surge_Predicted_Impact!$C$81</f>
        <v>1.3015665663292034E-6</v>
      </c>
      <c r="AS345" s="38">
        <f ca="1">$R345/Surge_Predicted_Impact!$C$82</f>
        <v>1.6937349361978163E-5</v>
      </c>
      <c r="AT345" s="38">
        <f t="shared" ca="1" si="129"/>
        <v>1.8238915928307368E-5</v>
      </c>
      <c r="AU345" s="38">
        <f ca="1">N345/Surge_Predicted_Impact!$C$83</f>
        <v>1.1652801876196809E-6</v>
      </c>
      <c r="AV345" s="38">
        <f ca="1">T345/Surge_Predicted_Impact!$C$84</f>
        <v>2.3816488974096988E-9</v>
      </c>
      <c r="AW345" s="38">
        <f ca="1">V345/Surge_Predicted_Impact!$C$85</f>
        <v>7.5437641935423078E-11</v>
      </c>
      <c r="AX345" s="38">
        <f t="shared" ca="1" si="130"/>
        <v>1.9406653202466394E-5</v>
      </c>
      <c r="AZ345" s="1">
        <f ca="1">(AE345-BA344)*Surge_Predicted_Impact!$C$124</f>
        <v>9.2105254424793087E-2</v>
      </c>
      <c r="BA345" s="1">
        <f ca="1">BA344*(1-1/Surge_Predicted_Impact!$C$125)+AZ345</f>
        <v>1.2894744864082925</v>
      </c>
      <c r="BB345" s="37">
        <f t="shared" ca="1" si="131"/>
        <v>11.789474486408292</v>
      </c>
      <c r="BC345" s="1">
        <f ca="1">(AF345-BD344)*Surge_Predicted_Impact!$C$124</f>
        <v>4.605263017888106E-2</v>
      </c>
      <c r="BD345" s="1">
        <f ca="1">BD344*(1-1/Surge_Predicted_Impact!$C$125)+BC345</f>
        <v>0.64473697071135383</v>
      </c>
      <c r="BE345" s="37">
        <f t="shared" ca="1" si="132"/>
        <v>5.8947369707113539</v>
      </c>
      <c r="BF345" s="1">
        <f ca="1">(AI345-BG344)*Surge_Predicted_Impact!$C$124</f>
        <v>0.23026314776147569</v>
      </c>
      <c r="BG345" s="1">
        <f ca="1">BG344*(1-1/Surge_Predicted_Impact!$C$125)+BF345</f>
        <v>3.2236851413387329</v>
      </c>
      <c r="BH345" s="37">
        <f t="shared" ca="1" si="133"/>
        <v>29.473685141338734</v>
      </c>
      <c r="BJ345" s="1">
        <f ca="1">(AT345-BK344)*Surge_Predicted_Impact!$C$124</f>
        <v>8.3900999916454922E-8</v>
      </c>
      <c r="BK345" s="1">
        <f ca="1">BK344*(1-1/Surge_Predicted_Impact!$C$125)+BJ345</f>
        <v>9.2292300839596253E-6</v>
      </c>
      <c r="BL345" s="37">
        <f t="shared" ca="1" si="134"/>
        <v>2.7468146012266993E-5</v>
      </c>
      <c r="BM345" s="1">
        <f ca="1">(AU345-BN344)*Surge_Predicted_Impact!$C$124</f>
        <v>5.2424004233257051E-9</v>
      </c>
      <c r="BN345" s="1">
        <f ca="1">BN344*(1-1/Surge_Predicted_Impact!$C$125)+BM345</f>
        <v>6.0049396390421395E-7</v>
      </c>
      <c r="BO345" s="37">
        <f t="shared" ca="1" si="135"/>
        <v>1.765774151523895E-6</v>
      </c>
      <c r="BP345" s="1">
        <f ca="1">(AX345-AY344)*Surge_Predicted_Impact!$C$124</f>
        <v>1.9406653202466394E-7</v>
      </c>
      <c r="BQ345" s="1">
        <f ca="1">BQ344*(1-1/Surge_Predicted_Impact!$C$125)+BP345</f>
        <v>2.0115551010892268E-5</v>
      </c>
      <c r="BR345" s="1">
        <f t="shared" ca="1" si="136"/>
        <v>3.9522204213358658E-5</v>
      </c>
      <c r="BS345" s="1">
        <f ca="1">(AP345-AQ344)*Surge_Predicted_Impact!$C$124</f>
        <v>0.26250000000000001</v>
      </c>
      <c r="BT345" s="1">
        <f ca="1">BT344*(1-1/Surge_Predicted_Impact!$C$125)+BS345</f>
        <v>3.6750044037148544</v>
      </c>
      <c r="BU345" s="1">
        <f t="shared" ca="1" si="137"/>
        <v>29.925004403714855</v>
      </c>
      <c r="BW345" s="1">
        <f>Surge_Predicted_Impact!$C$112</f>
        <v>0</v>
      </c>
      <c r="BX345" s="1">
        <f>Surge_Predicted_Impact!$C$113</f>
        <v>0</v>
      </c>
      <c r="BY345" s="152">
        <f>Surge_Predicted_Impact!$C$114</f>
        <v>0</v>
      </c>
      <c r="BZ345" s="152">
        <f>Surge_Predicted_Impact!$C$115</f>
        <v>0</v>
      </c>
      <c r="CA345" s="152">
        <f t="shared" si="138"/>
        <v>0</v>
      </c>
      <c r="CB345" s="1">
        <f>Surge_Predicted_Impact!$C$117</f>
        <v>0</v>
      </c>
      <c r="CC345" s="1">
        <f>Surge_Predicted_Impact!$C$118</f>
        <v>0</v>
      </c>
      <c r="CD345" s="1">
        <f>Surge_Predicted_Impact!$C$119</f>
        <v>0</v>
      </c>
      <c r="CE345" s="1">
        <f t="shared" si="139"/>
        <v>0</v>
      </c>
      <c r="CF345" s="152">
        <f>Surge_Predicted_Impact!$C$120</f>
        <v>0</v>
      </c>
      <c r="CH345" s="1">
        <f ca="1">D345*Surge_Predicted_Impact!$C$135</f>
        <v>4.3147444707952983E-3</v>
      </c>
      <c r="CI345" s="18">
        <f ca="1">(C345-C344)*Surge_Predicted_Impact!$C$135</f>
        <v>3.9290316635742784E-5</v>
      </c>
      <c r="CJ345" s="18">
        <f ca="1">CJ344*(1- 1/Surge_Predicted_Impact!$C$137)+CI345</f>
        <v>9.9235370523764158E-4</v>
      </c>
      <c r="CK345" s="18">
        <f t="shared" ca="1" si="123"/>
        <v>9.5306338860189879E-4</v>
      </c>
      <c r="CL345" s="1">
        <f ca="1">CJ345*(1-Surge_Predicted_Impact!$C$136)</f>
        <v>8.4350064945199529E-4</v>
      </c>
      <c r="CM345" s="1">
        <f ca="1">CJ345*(1+Surge_Predicted_Impact!$C$136)</f>
        <v>1.1412067610232877E-3</v>
      </c>
      <c r="CN345" s="1">
        <f ca="1">CI345/Surge_Predicted_Impact!$C$138</f>
        <v>7.8580633271485567E-6</v>
      </c>
      <c r="CO345" s="1">
        <f ca="1">CK345/Surge_Predicted_Impact!$C$140</f>
        <v>3.8122535544075949E-5</v>
      </c>
      <c r="CP345" s="1">
        <f t="shared" ca="1" si="124"/>
        <v>4.5980598871224506E-5</v>
      </c>
      <c r="CQ345" s="1">
        <f ca="1">CI345/(Surge_Predicted_Impact!$C$138 + Surge_Predicted_Impact!$C$139)</f>
        <v>6.5483861059571309E-6</v>
      </c>
      <c r="CR345" s="1">
        <f ca="1">CK345/(Surge_Predicted_Impact!$C$140 + Surge_Predicted_Impact!$C$141)</f>
        <v>3.6656284176996106E-5</v>
      </c>
      <c r="CS345" s="152">
        <f>Surge_Predicted_Impact!$C$151</f>
        <v>12000</v>
      </c>
      <c r="CT345" s="152"/>
      <c r="CU345" s="1">
        <f ca="1">Surge_Predicted_Impact!$C$146*(Calculation!E345-Calculation!H345)</f>
        <v>2.4344151815671226E-9</v>
      </c>
      <c r="CV345" s="1">
        <f ca="1">H344*1/Surge_Predicted_Impact!$C$60</f>
        <v>5.9525279673991527E-7</v>
      </c>
      <c r="CW345" s="1">
        <f ca="1">CV345*Surge_Predicted_Impact!$C$144+CU345</f>
        <v>3.2197055018562887E-8</v>
      </c>
      <c r="CX345" s="1">
        <f ca="1">CX344*(1-1/Surge_Predicted_Impact!$C$147)+CW344</f>
        <v>7.350703122203417E-4</v>
      </c>
      <c r="CY345" s="1">
        <f ca="1">$CX345*(1-Surge_Predicted_Impact!$C$145)</f>
        <v>5.513027341652563E-4</v>
      </c>
      <c r="CZ345" s="1">
        <f ca="1">$CX345*(1+Surge_Predicted_Impact!$C$145)</f>
        <v>9.1883789027542709E-4</v>
      </c>
      <c r="DA345" s="1">
        <f ca="1">CX345/Surge_Predicted_Impact!$C$148</f>
        <v>2.4502343740678058E-4</v>
      </c>
      <c r="DB345" s="152">
        <f>Surge_Predicted_Impact!$C$152</f>
        <v>0</v>
      </c>
    </row>
    <row r="346" spans="2:106" x14ac:dyDescent="0.25">
      <c r="B346" s="30">
        <f t="shared" si="125"/>
        <v>44235</v>
      </c>
      <c r="C346" s="18">
        <f ca="1">INDIRECT(_xlfn.CONCAT(EpidemiologicalModel_Selection!$C$2,"!",EpidemiologicalModel_Selection!$C$5,ROW()-1))</f>
        <v>73743.825593029847</v>
      </c>
      <c r="D346" s="18">
        <f ca="1">INDIRECT(_xlfn.CONCAT(EpidemiologicalModel_Selection!$C$2,"!",EpidemiologicalModel_Selection!$C$3,ROW()-1))</f>
        <v>4.0433676948620228E-4</v>
      </c>
      <c r="E346" s="37">
        <f ca="1">INDIRECT(_xlfn.CONCAT(EpidemiologicalModel_Selection!$C$2,"!",EpidemiologicalModel_Selection!$C$4,ROW()-1))</f>
        <v>3.6819255910813808E-6</v>
      </c>
      <c r="F346" s="37">
        <f ca="1">E346*Surge_Predicted_Impact!$D$53</f>
        <v>3.1222729012370112E-7</v>
      </c>
      <c r="G346" s="6">
        <f t="shared" ca="1" si="121"/>
        <v>3.6591127463987959E-6</v>
      </c>
      <c r="H346" s="24">
        <f ca="1">H345*(1-1/Surge_Predicted_Impact!$C$60)+F346</f>
        <v>3.6591127463987959E-6</v>
      </c>
      <c r="I346" s="24">
        <f ca="1">(1-Surge_Predicted_Impact!$C$68)*Calculation!O345</f>
        <v>3.0623854556956124E-7</v>
      </c>
      <c r="J346" s="24">
        <f ca="1">I346+(J345*(1-1/Surge_Predicted_Impact!$C$63))</f>
        <v>3.5938545328457919E-6</v>
      </c>
      <c r="K346" s="24">
        <f ca="1">(1/Surge_Predicted_Impact!$C$62)*Calculation!L345</f>
        <v>1.4453525342770445E-7</v>
      </c>
      <c r="L346" s="24">
        <f ca="1">M346+L345*(1-1/Surge_Predicted_Impact!$C$62)</f>
        <v>1.6252342733791303E-6</v>
      </c>
      <c r="M346" s="1">
        <f ca="1">E346*Surge_Predicted_Impact!$D$55</f>
        <v>3.5346485674381292E-8</v>
      </c>
      <c r="N346" s="6">
        <f ca="1">N345*(1-1/Surge_Predicted_Impact!$C$64)+K346</f>
        <v>2.1837755817621463E-6</v>
      </c>
      <c r="O346" s="24">
        <f ca="1">N345*1/Surge_Predicted_Impact!$C$64</f>
        <v>2.9132004690492024E-7</v>
      </c>
      <c r="P346" s="1">
        <f ca="1">E346*Surge_Predicted_Impact!$D$54</f>
        <v>2.4153431877493854E-7</v>
      </c>
      <c r="Q346" s="1">
        <f ca="1">Q345*(1-1/Surge_Predicted_Impact!$C$61)+P346</f>
        <v>2.6524492038038333E-5</v>
      </c>
      <c r="R346" s="6">
        <f t="shared" ca="1" si="122"/>
        <v>3.1743580844263255E-5</v>
      </c>
      <c r="S346" s="1">
        <f ca="1">E346*Surge_Predicted_Impact!$D$56</f>
        <v>1.7673242837190645E-10</v>
      </c>
      <c r="T346" s="6">
        <f ca="1">T345*(1-1/Surge_Predicted_Impact!$C$65)+S346</f>
        <v>4.463700443709365E-9</v>
      </c>
      <c r="U346" s="1">
        <f ca="1">E346*Surge_Predicted_Impact!$D$57</f>
        <v>2.8277188539505031E-10</v>
      </c>
      <c r="V346" s="6">
        <f ca="1">U345*(1-1/Surge_Predicted_Impact!$C$66)+U346</f>
        <v>2.8277188539505031E-10</v>
      </c>
      <c r="W346" s="5">
        <f>Surge_Predicted_Impact!$C$72</f>
        <v>0</v>
      </c>
      <c r="X346" s="160">
        <f>Surge_Predicted_Impact!$C$73</f>
        <v>0</v>
      </c>
      <c r="Y346" s="5">
        <f>Surge_Predicted_Impact!$C$74</f>
        <v>0</v>
      </c>
      <c r="Z346" s="5">
        <f>Surge_Predicted_Impact!$C$75</f>
        <v>0</v>
      </c>
      <c r="AA346" s="5">
        <f>Surge_Predicted_Impact!$C$76</f>
        <v>0</v>
      </c>
      <c r="AC346" s="18">
        <f ca="1">_xlfn.CEILING.MATH(G346/Surge_Predicted_Impact!$C$92)*(24/Surge_Predicted_Impact!$C$89)*(7/Surge_Predicted_Impact!$C$90)</f>
        <v>5.25</v>
      </c>
      <c r="AD346" s="18">
        <f ca="1">_xlfn.CEILING.MATH(R346/Surge_Predicted_Impact!$C$93)*(24/Surge_Predicted_Impact!$C$89)*(7/Surge_Predicted_Impact!$C$90)</f>
        <v>5.25</v>
      </c>
      <c r="AE346" s="1">
        <f t="shared" ca="1" si="126"/>
        <v>10.5</v>
      </c>
      <c r="AF346" s="1">
        <f ca="1">_xlfn.CEILING.MATH(N346/Surge_Predicted_Impact!$C$94)*24/Surge_Predicted_Impact!$C$89*7/Surge_Predicted_Impact!$C$90</f>
        <v>5.25</v>
      </c>
      <c r="AG346" s="1">
        <f ca="1">_xlfn.CEILING.MATH(T346/Surge_Predicted_Impact!$C$95)*24/Surge_Predicted_Impact!$C$89*7/Surge_Predicted_Impact!$C$90</f>
        <v>5.25</v>
      </c>
      <c r="AH346" s="1">
        <f ca="1">_xlfn.CEILING.MATH(V346/Surge_Predicted_Impact!$C$96)*24/Surge_Predicted_Impact!$C$89*7/Surge_Predicted_Impact!$C$90</f>
        <v>5.25</v>
      </c>
      <c r="AI346" s="18">
        <f t="shared" ca="1" si="127"/>
        <v>26.25</v>
      </c>
      <c r="AJ346" s="41"/>
      <c r="AK346" s="23">
        <f ca="1">_xlfn.CEILING.MATH(G346/Surge_Predicted_Impact!$C$103)*24/Surge_Predicted_Impact!$C$100*7/Surge_Predicted_Impact!$C$101</f>
        <v>5.25</v>
      </c>
      <c r="AL346" s="23">
        <f ca="1">_xlfn.CEILING.MATH(R346/Surge_Predicted_Impact!$C$104)*24/Surge_Predicted_Impact!$C$100*7/Surge_Predicted_Impact!$C$101</f>
        <v>5.25</v>
      </c>
      <c r="AM346" s="23">
        <f ca="1">_xlfn.CEILING.MATH(N346/Surge_Predicted_Impact!$C$105)*24/Surge_Predicted_Impact!$C$100*7/Surge_Predicted_Impact!$C$101</f>
        <v>5.25</v>
      </c>
      <c r="AN346" s="23">
        <f ca="1">_xlfn.CEILING.MATH(T346/Surge_Predicted_Impact!$C$106)*24/Surge_Predicted_Impact!$C$100*7/Surge_Predicted_Impact!$C$101</f>
        <v>5.25</v>
      </c>
      <c r="AO346" s="23">
        <f ca="1">_xlfn.CEILING.MATH(V346/Surge_Predicted_Impact!$C$107)*24/Surge_Predicted_Impact!$C$100*7/Surge_Predicted_Impact!$C$101</f>
        <v>5.25</v>
      </c>
      <c r="AP346" s="1">
        <f t="shared" ca="1" si="128"/>
        <v>26.25</v>
      </c>
      <c r="AQ346" s="3"/>
      <c r="AR346" s="38">
        <f ca="1">G346/Surge_Predicted_Impact!$C$81</f>
        <v>1.2197042487995986E-6</v>
      </c>
      <c r="AS346" s="38">
        <f ca="1">$R346/Surge_Predicted_Impact!$C$82</f>
        <v>1.5871790422131628E-5</v>
      </c>
      <c r="AT346" s="38">
        <f t="shared" ca="1" si="129"/>
        <v>1.7091494670931227E-5</v>
      </c>
      <c r="AU346" s="38">
        <f ca="1">N346/Surge_Predicted_Impact!$C$83</f>
        <v>1.0918877908810731E-6</v>
      </c>
      <c r="AV346" s="38">
        <f ca="1">T346/Surge_Predicted_Impact!$C$84</f>
        <v>2.2318502218546825E-9</v>
      </c>
      <c r="AW346" s="38">
        <f ca="1">V346/Surge_Predicted_Impact!$C$85</f>
        <v>7.0692971348762578E-11</v>
      </c>
      <c r="AX346" s="38">
        <f t="shared" ca="1" si="130"/>
        <v>1.8185685005005504E-5</v>
      </c>
      <c r="AZ346" s="1">
        <f ca="1">(AE346-BA345)*Surge_Predicted_Impact!$C$124</f>
        <v>9.210525513591708E-2</v>
      </c>
      <c r="BA346" s="1">
        <f ca="1">BA345*(1-1/Surge_Predicted_Impact!$C$125)+AZ346</f>
        <v>1.2894744210864746</v>
      </c>
      <c r="BB346" s="37">
        <f t="shared" ca="1" si="131"/>
        <v>11.789474421086474</v>
      </c>
      <c r="BC346" s="1">
        <f ca="1">(AF346-BD345)*Surge_Predicted_Impact!$C$124</f>
        <v>4.6052630292886462E-2</v>
      </c>
      <c r="BD346" s="1">
        <f ca="1">BD345*(1-1/Surge_Predicted_Impact!$C$125)+BC346</f>
        <v>0.64473696023914362</v>
      </c>
      <c r="BE346" s="37">
        <f t="shared" ca="1" si="132"/>
        <v>5.8947369602391433</v>
      </c>
      <c r="BF346" s="1">
        <f ca="1">(AI346-BG345)*Surge_Predicted_Impact!$C$124</f>
        <v>0.23026314858661268</v>
      </c>
      <c r="BG346" s="1">
        <f ca="1">BG345*(1-1/Surge_Predicted_Impact!$C$125)+BF346</f>
        <v>3.2236850655440077</v>
      </c>
      <c r="BH346" s="37">
        <f t="shared" ca="1" si="133"/>
        <v>29.473685065544007</v>
      </c>
      <c r="BJ346" s="1">
        <f ca="1">(AT346-BK345)*Surge_Predicted_Impact!$C$124</f>
        <v>7.8622645869716024E-8</v>
      </c>
      <c r="BK346" s="1">
        <f ca="1">BK345*(1-1/Surge_Predicted_Impact!$C$125)+BJ346</f>
        <v>8.6486220095465126E-6</v>
      </c>
      <c r="BL346" s="37">
        <f t="shared" ca="1" si="134"/>
        <v>2.574011668047774E-5</v>
      </c>
      <c r="BM346" s="1">
        <f ca="1">(AU346-BN345)*Surge_Predicted_Impact!$C$124</f>
        <v>4.9139382697685921E-9</v>
      </c>
      <c r="BN346" s="1">
        <f ca="1">BN345*(1-1/Surge_Predicted_Impact!$C$125)+BM346</f>
        <v>5.6251547618082442E-7</v>
      </c>
      <c r="BO346" s="37">
        <f t="shared" ca="1" si="135"/>
        <v>1.6544032670618977E-6</v>
      </c>
      <c r="BP346" s="1">
        <f ca="1">(AX346-AY345)*Surge_Predicted_Impact!$C$124</f>
        <v>1.8185685005005504E-7</v>
      </c>
      <c r="BQ346" s="1">
        <f ca="1">BQ345*(1-1/Surge_Predicted_Impact!$C$125)+BP346</f>
        <v>1.8860582788735733E-5</v>
      </c>
      <c r="BR346" s="1">
        <f t="shared" ca="1" si="136"/>
        <v>3.704626779374124E-5</v>
      </c>
      <c r="BS346" s="1">
        <f ca="1">(AP346-AQ345)*Surge_Predicted_Impact!$C$124</f>
        <v>0.26250000000000001</v>
      </c>
      <c r="BT346" s="1">
        <f ca="1">BT345*(1-1/Surge_Predicted_Impact!$C$125)+BS346</f>
        <v>3.6750040891637936</v>
      </c>
      <c r="BU346" s="1">
        <f t="shared" ca="1" si="137"/>
        <v>29.925004089163792</v>
      </c>
      <c r="BW346" s="1">
        <f>Surge_Predicted_Impact!$C$112</f>
        <v>0</v>
      </c>
      <c r="BX346" s="1">
        <f>Surge_Predicted_Impact!$C$113</f>
        <v>0</v>
      </c>
      <c r="BY346" s="152">
        <f>Surge_Predicted_Impact!$C$114</f>
        <v>0</v>
      </c>
      <c r="BZ346" s="152">
        <f>Surge_Predicted_Impact!$C$115</f>
        <v>0</v>
      </c>
      <c r="CA346" s="152">
        <f t="shared" si="138"/>
        <v>0</v>
      </c>
      <c r="CB346" s="1">
        <f>Surge_Predicted_Impact!$C$117</f>
        <v>0</v>
      </c>
      <c r="CC346" s="1">
        <f>Surge_Predicted_Impact!$C$118</f>
        <v>0</v>
      </c>
      <c r="CD346" s="1">
        <f>Surge_Predicted_Impact!$C$119</f>
        <v>0</v>
      </c>
      <c r="CE346" s="1">
        <f t="shared" si="139"/>
        <v>0</v>
      </c>
      <c r="CF346" s="152">
        <f>Surge_Predicted_Impact!$C$120</f>
        <v>0</v>
      </c>
      <c r="CH346" s="1">
        <f ca="1">D346*Surge_Predicted_Impact!$C$135</f>
        <v>4.0433676948620229E-3</v>
      </c>
      <c r="CI346" s="18">
        <f ca="1">(C346-C345)*Surge_Predicted_Impact!$C$135</f>
        <v>3.6819255910813808E-5</v>
      </c>
      <c r="CJ346" s="18">
        <f ca="1">CJ345*(1- 1/Surge_Predicted_Impact!$C$137)+CI346</f>
        <v>9.2993759062469123E-4</v>
      </c>
      <c r="CK346" s="18">
        <f t="shared" ca="1" si="123"/>
        <v>8.9311833471387742E-4</v>
      </c>
      <c r="CL346" s="1">
        <f ca="1">CJ346*(1-Surge_Predicted_Impact!$C$136)</f>
        <v>7.9044695203098756E-4</v>
      </c>
      <c r="CM346" s="1">
        <f ca="1">CJ346*(1+Surge_Predicted_Impact!$C$136)</f>
        <v>1.0694282292183948E-3</v>
      </c>
      <c r="CN346" s="1">
        <f ca="1">CI346/Surge_Predicted_Impact!$C$138</f>
        <v>7.3638511821627617E-6</v>
      </c>
      <c r="CO346" s="1">
        <f ca="1">CK346/Surge_Predicted_Impact!$C$140</f>
        <v>3.5724733388555098E-5</v>
      </c>
      <c r="CP346" s="1">
        <f t="shared" ca="1" si="124"/>
        <v>4.308858457071786E-5</v>
      </c>
      <c r="CQ346" s="1">
        <f ca="1">CI346/(Surge_Predicted_Impact!$C$138 + Surge_Predicted_Impact!$C$139)</f>
        <v>6.1365426518023014E-6</v>
      </c>
      <c r="CR346" s="1">
        <f ca="1">CK346/(Surge_Predicted_Impact!$C$140 + Surge_Predicted_Impact!$C$141)</f>
        <v>3.4350705181302981E-5</v>
      </c>
      <c r="CS346" s="152">
        <f>Surge_Predicted_Impact!$C$151</f>
        <v>12000</v>
      </c>
      <c r="CT346" s="152"/>
      <c r="CU346" s="1">
        <f ca="1">Surge_Predicted_Impact!$C$146*(Calculation!E346-Calculation!H346)</f>
        <v>2.2812844682584912E-9</v>
      </c>
      <c r="CV346" s="1">
        <f ca="1">H345*1/Surge_Predicted_Impact!$C$60</f>
        <v>5.5781424271251572E-7</v>
      </c>
      <c r="CW346" s="1">
        <f ca="1">CV346*Surge_Predicted_Impact!$C$144+CU346</f>
        <v>3.0171996603884277E-8</v>
      </c>
      <c r="CX346" s="1">
        <f ca="1">CX345*(1-1/Surge_Predicted_Impact!$C$147)+CW345</f>
        <v>6.9834899366434308E-4</v>
      </c>
      <c r="CY346" s="1">
        <f ca="1">$CX346*(1-Surge_Predicted_Impact!$C$145)</f>
        <v>5.2376174524825729E-4</v>
      </c>
      <c r="CZ346" s="1">
        <f ca="1">$CX346*(1+Surge_Predicted_Impact!$C$145)</f>
        <v>8.7293624208042888E-4</v>
      </c>
      <c r="DA346" s="1">
        <f ca="1">CX346/Surge_Predicted_Impact!$C$148</f>
        <v>2.3278299788811435E-4</v>
      </c>
      <c r="DB346" s="152">
        <f>Surge_Predicted_Impact!$C$152</f>
        <v>0</v>
      </c>
    </row>
    <row r="347" spans="2:106" x14ac:dyDescent="0.25">
      <c r="B347" s="30">
        <f t="shared" si="125"/>
        <v>44236</v>
      </c>
      <c r="C347" s="18">
        <f ca="1">INDIRECT(_xlfn.CONCAT(EpidemiologicalModel_Selection!$C$2,"!",EpidemiologicalModel_Selection!$C$5,ROW()-1))</f>
        <v>73743.825596480208</v>
      </c>
      <c r="D347" s="18">
        <f ca="1">INDIRECT(_xlfn.CONCAT(EpidemiologicalModel_Selection!$C$2,"!",EpidemiologicalModel_Selection!$C$3,ROW()-1))</f>
        <v>3.7890592192215674E-4</v>
      </c>
      <c r="E347" s="37">
        <f ca="1">INDIRECT(_xlfn.CONCAT(EpidemiologicalModel_Selection!$C$2,"!",EpidemiologicalModel_Selection!$C$4,ROW()-1))</f>
        <v>3.4503504139138385E-6</v>
      </c>
      <c r="F347" s="37">
        <f ca="1">E347*Surge_Predicted_Impact!$D$53</f>
        <v>2.9258971509989348E-7</v>
      </c>
      <c r="G347" s="6">
        <f t="shared" ca="1" si="121"/>
        <v>3.4289720691560047E-6</v>
      </c>
      <c r="H347" s="24">
        <f ca="1">H346*(1-1/Surge_Predicted_Impact!$C$60)+F347</f>
        <v>3.4289720691560047E-6</v>
      </c>
      <c r="I347" s="24">
        <f ca="1">(1-Surge_Predicted_Impact!$C$68)*Calculation!O346</f>
        <v>2.8695024620134641E-7</v>
      </c>
      <c r="J347" s="24">
        <f ca="1">I347+(J346*(1-1/Surge_Predicted_Impact!$C$63))</f>
        <v>3.3673969886405964E-6</v>
      </c>
      <c r="K347" s="24">
        <f ca="1">(1/Surge_Predicted_Impact!$C$62)*Calculation!L346</f>
        <v>1.3543618944826084E-7</v>
      </c>
      <c r="L347" s="24">
        <f ca="1">M347+L346*(1-1/Surge_Predicted_Impact!$C$62)</f>
        <v>1.5229214479044421E-6</v>
      </c>
      <c r="M347" s="1">
        <f ca="1">E347*Surge_Predicted_Impact!$D$55</f>
        <v>3.3123363973572885E-8</v>
      </c>
      <c r="N347" s="6">
        <f ca="1">N346*(1-1/Surge_Predicted_Impact!$C$64)+K347</f>
        <v>2.0462398234901387E-6</v>
      </c>
      <c r="O347" s="24">
        <f ca="1">N346*1/Surge_Predicted_Impact!$C$64</f>
        <v>2.7297194772026828E-7</v>
      </c>
      <c r="P347" s="1">
        <f ca="1">E347*Surge_Predicted_Impact!$D$54</f>
        <v>2.2634298715274776E-7</v>
      </c>
      <c r="Q347" s="1">
        <f ca="1">Q346*(1-1/Surge_Predicted_Impact!$C$61)+P347</f>
        <v>2.4856228451045489E-5</v>
      </c>
      <c r="R347" s="6">
        <f t="shared" ca="1" si="122"/>
        <v>2.9746546887590528E-5</v>
      </c>
      <c r="S347" s="1">
        <f ca="1">E347*Surge_Predicted_Impact!$D$56</f>
        <v>1.656168198678644E-10</v>
      </c>
      <c r="T347" s="6">
        <f ca="1">T346*(1-1/Surge_Predicted_Impact!$C$65)+S347</f>
        <v>4.1829472192062924E-9</v>
      </c>
      <c r="U347" s="1">
        <f ca="1">E347*Surge_Predicted_Impact!$D$57</f>
        <v>2.6498691178858309E-10</v>
      </c>
      <c r="V347" s="6">
        <f ca="1">U346*(1-1/Surge_Predicted_Impact!$C$66)+U347</f>
        <v>2.6498691178858309E-10</v>
      </c>
      <c r="W347" s="5">
        <f>Surge_Predicted_Impact!$C$72</f>
        <v>0</v>
      </c>
      <c r="X347" s="160">
        <f>Surge_Predicted_Impact!$C$73</f>
        <v>0</v>
      </c>
      <c r="Y347" s="5">
        <f>Surge_Predicted_Impact!$C$74</f>
        <v>0</v>
      </c>
      <c r="Z347" s="5">
        <f>Surge_Predicted_Impact!$C$75</f>
        <v>0</v>
      </c>
      <c r="AA347" s="5">
        <f>Surge_Predicted_Impact!$C$76</f>
        <v>0</v>
      </c>
      <c r="AC347" s="18">
        <f ca="1">_xlfn.CEILING.MATH(G347/Surge_Predicted_Impact!$C$92)*(24/Surge_Predicted_Impact!$C$89)*(7/Surge_Predicted_Impact!$C$90)</f>
        <v>5.25</v>
      </c>
      <c r="AD347" s="18">
        <f ca="1">_xlfn.CEILING.MATH(R347/Surge_Predicted_Impact!$C$93)*(24/Surge_Predicted_Impact!$C$89)*(7/Surge_Predicted_Impact!$C$90)</f>
        <v>5.25</v>
      </c>
      <c r="AE347" s="1">
        <f t="shared" ca="1" si="126"/>
        <v>10.5</v>
      </c>
      <c r="AF347" s="1">
        <f ca="1">_xlfn.CEILING.MATH(N347/Surge_Predicted_Impact!$C$94)*24/Surge_Predicted_Impact!$C$89*7/Surge_Predicted_Impact!$C$90</f>
        <v>5.25</v>
      </c>
      <c r="AG347" s="1">
        <f ca="1">_xlfn.CEILING.MATH(T347/Surge_Predicted_Impact!$C$95)*24/Surge_Predicted_Impact!$C$89*7/Surge_Predicted_Impact!$C$90</f>
        <v>5.25</v>
      </c>
      <c r="AH347" s="1">
        <f ca="1">_xlfn.CEILING.MATH(V347/Surge_Predicted_Impact!$C$96)*24/Surge_Predicted_Impact!$C$89*7/Surge_Predicted_Impact!$C$90</f>
        <v>5.25</v>
      </c>
      <c r="AI347" s="18">
        <f t="shared" ca="1" si="127"/>
        <v>26.25</v>
      </c>
      <c r="AJ347" s="41"/>
      <c r="AK347" s="23">
        <f ca="1">_xlfn.CEILING.MATH(G347/Surge_Predicted_Impact!$C$103)*24/Surge_Predicted_Impact!$C$100*7/Surge_Predicted_Impact!$C$101</f>
        <v>5.25</v>
      </c>
      <c r="AL347" s="23">
        <f ca="1">_xlfn.CEILING.MATH(R347/Surge_Predicted_Impact!$C$104)*24/Surge_Predicted_Impact!$C$100*7/Surge_Predicted_Impact!$C$101</f>
        <v>5.25</v>
      </c>
      <c r="AM347" s="23">
        <f ca="1">_xlfn.CEILING.MATH(N347/Surge_Predicted_Impact!$C$105)*24/Surge_Predicted_Impact!$C$100*7/Surge_Predicted_Impact!$C$101</f>
        <v>5.25</v>
      </c>
      <c r="AN347" s="23">
        <f ca="1">_xlfn.CEILING.MATH(T347/Surge_Predicted_Impact!$C$106)*24/Surge_Predicted_Impact!$C$100*7/Surge_Predicted_Impact!$C$101</f>
        <v>5.25</v>
      </c>
      <c r="AO347" s="23">
        <f ca="1">_xlfn.CEILING.MATH(V347/Surge_Predicted_Impact!$C$107)*24/Surge_Predicted_Impact!$C$100*7/Surge_Predicted_Impact!$C$101</f>
        <v>5.25</v>
      </c>
      <c r="AP347" s="1">
        <f t="shared" ca="1" si="128"/>
        <v>26.25</v>
      </c>
      <c r="AQ347" s="3"/>
      <c r="AR347" s="38">
        <f ca="1">G347/Surge_Predicted_Impact!$C$81</f>
        <v>1.1429906897186682E-6</v>
      </c>
      <c r="AS347" s="38">
        <f ca="1">$R347/Surge_Predicted_Impact!$C$82</f>
        <v>1.4873273443795264E-5</v>
      </c>
      <c r="AT347" s="38">
        <f t="shared" ca="1" si="129"/>
        <v>1.6016264133513934E-5</v>
      </c>
      <c r="AU347" s="38">
        <f ca="1">N347/Surge_Predicted_Impact!$C$83</f>
        <v>1.0231199117450694E-6</v>
      </c>
      <c r="AV347" s="38">
        <f ca="1">T347/Surge_Predicted_Impact!$C$84</f>
        <v>2.0914736096031462E-9</v>
      </c>
      <c r="AW347" s="38">
        <f ca="1">V347/Surge_Predicted_Impact!$C$85</f>
        <v>6.6246727947145772E-11</v>
      </c>
      <c r="AX347" s="38">
        <f t="shared" ca="1" si="130"/>
        <v>1.7041541765596552E-5</v>
      </c>
      <c r="AZ347" s="1">
        <f ca="1">(AE347-BA346)*Surge_Predicted_Impact!$C$124</f>
        <v>9.2105255789135254E-2</v>
      </c>
      <c r="BA347" s="1">
        <f ca="1">BA346*(1-1/Surge_Predicted_Impact!$C$125)+AZ347</f>
        <v>1.2894743610837189</v>
      </c>
      <c r="BB347" s="37">
        <f t="shared" ca="1" si="131"/>
        <v>11.78947436108372</v>
      </c>
      <c r="BC347" s="1">
        <f ca="1">(AF347-BD346)*Surge_Predicted_Impact!$C$124</f>
        <v>4.6052630397608568E-2</v>
      </c>
      <c r="BD347" s="1">
        <f ca="1">BD346*(1-1/Surge_Predicted_Impact!$C$125)+BC347</f>
        <v>0.64473695061967051</v>
      </c>
      <c r="BE347" s="37">
        <f t="shared" ca="1" si="132"/>
        <v>5.8947369506196701</v>
      </c>
      <c r="BF347" s="1">
        <f ca="1">(AI347-BG346)*Surge_Predicted_Impact!$C$124</f>
        <v>0.23026314934455994</v>
      </c>
      <c r="BG347" s="1">
        <f ca="1">BG346*(1-1/Surge_Predicted_Impact!$C$125)+BF347</f>
        <v>3.2236849959211389</v>
      </c>
      <c r="BH347" s="37">
        <f t="shared" ca="1" si="133"/>
        <v>29.47368499592114</v>
      </c>
      <c r="BJ347" s="1">
        <f ca="1">(AT347-BK346)*Surge_Predicted_Impact!$C$124</f>
        <v>7.3676421239674215E-8</v>
      </c>
      <c r="BK347" s="1">
        <f ca="1">BK346*(1-1/Surge_Predicted_Impact!$C$125)+BJ347</f>
        <v>8.1045397158185788E-6</v>
      </c>
      <c r="BL347" s="37">
        <f t="shared" ca="1" si="134"/>
        <v>2.4120803849332512E-5</v>
      </c>
      <c r="BM347" s="1">
        <f ca="1">(AU347-BN346)*Surge_Predicted_Impact!$C$124</f>
        <v>4.6060443556424497E-9</v>
      </c>
      <c r="BN347" s="1">
        <f ca="1">BN346*(1-1/Surge_Predicted_Impact!$C$125)+BM347</f>
        <v>5.2694184366640809E-7</v>
      </c>
      <c r="BO347" s="37">
        <f t="shared" ca="1" si="135"/>
        <v>1.5500617554114774E-6</v>
      </c>
      <c r="BP347" s="1">
        <f ca="1">(AX347-AY346)*Surge_Predicted_Impact!$C$124</f>
        <v>1.7041541765596551E-7</v>
      </c>
      <c r="BQ347" s="1">
        <f ca="1">BQ346*(1-1/Surge_Predicted_Impact!$C$125)+BP347</f>
        <v>1.7683813721482004E-5</v>
      </c>
      <c r="BR347" s="1">
        <f t="shared" ca="1" si="136"/>
        <v>3.4725355487078553E-5</v>
      </c>
      <c r="BS347" s="1">
        <f ca="1">(AP347-AQ346)*Surge_Predicted_Impact!$C$124</f>
        <v>0.26250000000000001</v>
      </c>
      <c r="BT347" s="1">
        <f ca="1">BT346*(1-1/Surge_Predicted_Impact!$C$125)+BS347</f>
        <v>3.6750037970806657</v>
      </c>
      <c r="BU347" s="1">
        <f t="shared" ca="1" si="137"/>
        <v>29.925003797080667</v>
      </c>
      <c r="BW347" s="1">
        <f>Surge_Predicted_Impact!$C$112</f>
        <v>0</v>
      </c>
      <c r="BX347" s="1">
        <f>Surge_Predicted_Impact!$C$113</f>
        <v>0</v>
      </c>
      <c r="BY347" s="152">
        <f>Surge_Predicted_Impact!$C$114</f>
        <v>0</v>
      </c>
      <c r="BZ347" s="152">
        <f>Surge_Predicted_Impact!$C$115</f>
        <v>0</v>
      </c>
      <c r="CA347" s="152">
        <f t="shared" si="138"/>
        <v>0</v>
      </c>
      <c r="CB347" s="1">
        <f>Surge_Predicted_Impact!$C$117</f>
        <v>0</v>
      </c>
      <c r="CC347" s="1">
        <f>Surge_Predicted_Impact!$C$118</f>
        <v>0</v>
      </c>
      <c r="CD347" s="1">
        <f>Surge_Predicted_Impact!$C$119</f>
        <v>0</v>
      </c>
      <c r="CE347" s="1">
        <f t="shared" si="139"/>
        <v>0</v>
      </c>
      <c r="CF347" s="152">
        <f>Surge_Predicted_Impact!$C$120</f>
        <v>0</v>
      </c>
      <c r="CH347" s="1">
        <f ca="1">D347*Surge_Predicted_Impact!$C$135</f>
        <v>3.7890592192215676E-3</v>
      </c>
      <c r="CI347" s="18">
        <f ca="1">(C347-C346)*Surge_Predicted_Impact!$C$135</f>
        <v>3.4503609640523791E-5</v>
      </c>
      <c r="CJ347" s="18">
        <f ca="1">CJ346*(1- 1/Surge_Predicted_Impact!$C$137)+CI347</f>
        <v>8.7144744120274591E-4</v>
      </c>
      <c r="CK347" s="18">
        <f t="shared" ca="1" si="123"/>
        <v>8.3694383156222212E-4</v>
      </c>
      <c r="CL347" s="1">
        <f ca="1">CJ347*(1-Surge_Predicted_Impact!$C$136)</f>
        <v>7.4073032502233402E-4</v>
      </c>
      <c r="CM347" s="1">
        <f ca="1">CJ347*(1+Surge_Predicted_Impact!$C$136)</f>
        <v>1.0021645573831577E-3</v>
      </c>
      <c r="CN347" s="1">
        <f ca="1">CI347/Surge_Predicted_Impact!$C$138</f>
        <v>6.9007219281047583E-6</v>
      </c>
      <c r="CO347" s="1">
        <f ca="1">CK347/Surge_Predicted_Impact!$C$140</f>
        <v>3.3477753262488888E-5</v>
      </c>
      <c r="CP347" s="1">
        <f t="shared" ca="1" si="124"/>
        <v>4.0378475190593646E-5</v>
      </c>
      <c r="CQ347" s="1">
        <f ca="1">CI347/(Surge_Predicted_Impact!$C$138 + Surge_Predicted_Impact!$C$139)</f>
        <v>5.7506016067539649E-6</v>
      </c>
      <c r="CR347" s="1">
        <f ca="1">CK347/(Surge_Predicted_Impact!$C$140 + Surge_Predicted_Impact!$C$141)</f>
        <v>3.2190147367777773E-5</v>
      </c>
      <c r="CS347" s="152">
        <f>Surge_Predicted_Impact!$C$151</f>
        <v>12000</v>
      </c>
      <c r="CT347" s="152"/>
      <c r="CU347" s="1">
        <f ca="1">Surge_Predicted_Impact!$C$146*(Calculation!E347-Calculation!H347)</f>
        <v>2.1378344757833732E-9</v>
      </c>
      <c r="CV347" s="1">
        <f ca="1">H346*1/Surge_Predicted_Impact!$C$60</f>
        <v>5.2273039234268509E-7</v>
      </c>
      <c r="CW347" s="1">
        <f ca="1">CV347*Surge_Predicted_Impact!$C$144+CU347</f>
        <v>2.8274354092917628E-8</v>
      </c>
      <c r="CX347" s="1">
        <f ca="1">CX346*(1-1/Surge_Predicted_Impact!$C$147)+CW346</f>
        <v>6.6346171597772975E-4</v>
      </c>
      <c r="CY347" s="1">
        <f ca="1">$CX347*(1-Surge_Predicted_Impact!$C$145)</f>
        <v>4.9759628698329726E-4</v>
      </c>
      <c r="CZ347" s="1">
        <f ca="1">$CX347*(1+Surge_Predicted_Impact!$C$145)</f>
        <v>8.2932714497216224E-4</v>
      </c>
      <c r="DA347" s="1">
        <f ca="1">CX347/Surge_Predicted_Impact!$C$148</f>
        <v>2.2115390532590992E-4</v>
      </c>
      <c r="DB347" s="152">
        <f>Surge_Predicted_Impact!$C$152</f>
        <v>0</v>
      </c>
    </row>
    <row r="348" spans="2:106" x14ac:dyDescent="0.25">
      <c r="B348" s="30">
        <f t="shared" si="125"/>
        <v>44237</v>
      </c>
      <c r="C348" s="18">
        <f ca="1">INDIRECT(_xlfn.CONCAT(EpidemiologicalModel_Selection!$C$2,"!",EpidemiologicalModel_Selection!$C$5,ROW()-1))</f>
        <v>73743.825599713542</v>
      </c>
      <c r="D348" s="18">
        <f ca="1">INDIRECT(_xlfn.CONCAT(EpidemiologicalModel_Selection!$C$2,"!",EpidemiologicalModel_Selection!$C$3,ROW()-1))</f>
        <v>3.5507455294866416E-4</v>
      </c>
      <c r="E348" s="37">
        <f ca="1">INDIRECT(_xlfn.CONCAT(EpidemiologicalModel_Selection!$C$2,"!",EpidemiologicalModel_Selection!$C$4,ROW()-1))</f>
        <v>3.2333398849004878E-6</v>
      </c>
      <c r="F348" s="37">
        <f ca="1">E348*Surge_Predicted_Impact!$D$53</f>
        <v>2.7418722223956138E-7</v>
      </c>
      <c r="G348" s="6">
        <f t="shared" ca="1" si="121"/>
        <v>3.2133061386589944E-6</v>
      </c>
      <c r="H348" s="24">
        <f ca="1">H347*(1-1/Surge_Predicted_Impact!$C$60)+F348</f>
        <v>3.2133061386589944E-6</v>
      </c>
      <c r="I348" s="24">
        <f ca="1">(1-Surge_Predicted_Impact!$C$68)*Calculation!O347</f>
        <v>2.6887736850446428E-7</v>
      </c>
      <c r="J348" s="24">
        <f ca="1">I348+(J347*(1-1/Surge_Predicted_Impact!$C$63))</f>
        <v>3.1552176444821184E-6</v>
      </c>
      <c r="K348" s="24">
        <f ca="1">(1/Surge_Predicted_Impact!$C$62)*Calculation!L347</f>
        <v>1.2691012065870351E-7</v>
      </c>
      <c r="L348" s="24">
        <f ca="1">M348+L347*(1-1/Surge_Predicted_Impact!$C$62)</f>
        <v>1.4270513901407834E-6</v>
      </c>
      <c r="M348" s="1">
        <f ca="1">E348*Surge_Predicted_Impact!$D$55</f>
        <v>3.1040062895044712E-8</v>
      </c>
      <c r="N348" s="6">
        <f ca="1">N347*(1-1/Surge_Predicted_Impact!$C$64)+K348</f>
        <v>1.9173699662125749E-6</v>
      </c>
      <c r="O348" s="24">
        <f ca="1">N347*1/Surge_Predicted_Impact!$C$64</f>
        <v>2.5577997793626734E-7</v>
      </c>
      <c r="P348" s="1">
        <f ca="1">E348*Surge_Predicted_Impact!$D$54</f>
        <v>2.1210709644947198E-7</v>
      </c>
      <c r="Q348" s="1">
        <f ca="1">Q347*(1-1/Surge_Predicted_Impact!$C$61)+P348</f>
        <v>2.3292890658134572E-5</v>
      </c>
      <c r="R348" s="6">
        <f t="shared" ca="1" si="122"/>
        <v>2.7875159692757475E-5</v>
      </c>
      <c r="S348" s="1">
        <f ca="1">E348*Surge_Predicted_Impact!$D$56</f>
        <v>1.5520031447522356E-10</v>
      </c>
      <c r="T348" s="6">
        <f ca="1">T347*(1-1/Surge_Predicted_Impact!$C$65)+S348</f>
        <v>3.919852811760887E-9</v>
      </c>
      <c r="U348" s="1">
        <f ca="1">E348*Surge_Predicted_Impact!$D$57</f>
        <v>2.4832050316035771E-10</v>
      </c>
      <c r="V348" s="6">
        <f ca="1">U347*(1-1/Surge_Predicted_Impact!$C$66)+U348</f>
        <v>2.4832050316035771E-10</v>
      </c>
      <c r="W348" s="5">
        <f>Surge_Predicted_Impact!$C$72</f>
        <v>0</v>
      </c>
      <c r="X348" s="160">
        <f>Surge_Predicted_Impact!$C$73</f>
        <v>0</v>
      </c>
      <c r="Y348" s="5">
        <f>Surge_Predicted_Impact!$C$74</f>
        <v>0</v>
      </c>
      <c r="Z348" s="5">
        <f>Surge_Predicted_Impact!$C$75</f>
        <v>0</v>
      </c>
      <c r="AA348" s="5">
        <f>Surge_Predicted_Impact!$C$76</f>
        <v>0</v>
      </c>
      <c r="AC348" s="18">
        <f ca="1">_xlfn.CEILING.MATH(G348/Surge_Predicted_Impact!$C$92)*(24/Surge_Predicted_Impact!$C$89)*(7/Surge_Predicted_Impact!$C$90)</f>
        <v>5.25</v>
      </c>
      <c r="AD348" s="18">
        <f ca="1">_xlfn.CEILING.MATH(R348/Surge_Predicted_Impact!$C$93)*(24/Surge_Predicted_Impact!$C$89)*(7/Surge_Predicted_Impact!$C$90)</f>
        <v>5.25</v>
      </c>
      <c r="AE348" s="1">
        <f t="shared" ca="1" si="126"/>
        <v>10.5</v>
      </c>
      <c r="AF348" s="1">
        <f ca="1">_xlfn.CEILING.MATH(N348/Surge_Predicted_Impact!$C$94)*24/Surge_Predicted_Impact!$C$89*7/Surge_Predicted_Impact!$C$90</f>
        <v>5.25</v>
      </c>
      <c r="AG348" s="1">
        <f ca="1">_xlfn.CEILING.MATH(T348/Surge_Predicted_Impact!$C$95)*24/Surge_Predicted_Impact!$C$89*7/Surge_Predicted_Impact!$C$90</f>
        <v>5.25</v>
      </c>
      <c r="AH348" s="1">
        <f ca="1">_xlfn.CEILING.MATH(V348/Surge_Predicted_Impact!$C$96)*24/Surge_Predicted_Impact!$C$89*7/Surge_Predicted_Impact!$C$90</f>
        <v>5.25</v>
      </c>
      <c r="AI348" s="18">
        <f t="shared" ca="1" si="127"/>
        <v>26.25</v>
      </c>
      <c r="AJ348" s="41"/>
      <c r="AK348" s="23">
        <f ca="1">_xlfn.CEILING.MATH(G348/Surge_Predicted_Impact!$C$103)*24/Surge_Predicted_Impact!$C$100*7/Surge_Predicted_Impact!$C$101</f>
        <v>5.25</v>
      </c>
      <c r="AL348" s="23">
        <f ca="1">_xlfn.CEILING.MATH(R348/Surge_Predicted_Impact!$C$104)*24/Surge_Predicted_Impact!$C$100*7/Surge_Predicted_Impact!$C$101</f>
        <v>5.25</v>
      </c>
      <c r="AM348" s="23">
        <f ca="1">_xlfn.CEILING.MATH(N348/Surge_Predicted_Impact!$C$105)*24/Surge_Predicted_Impact!$C$100*7/Surge_Predicted_Impact!$C$101</f>
        <v>5.25</v>
      </c>
      <c r="AN348" s="23">
        <f ca="1">_xlfn.CEILING.MATH(T348/Surge_Predicted_Impact!$C$106)*24/Surge_Predicted_Impact!$C$100*7/Surge_Predicted_Impact!$C$101</f>
        <v>5.25</v>
      </c>
      <c r="AO348" s="23">
        <f ca="1">_xlfn.CEILING.MATH(V348/Surge_Predicted_Impact!$C$107)*24/Surge_Predicted_Impact!$C$100*7/Surge_Predicted_Impact!$C$101</f>
        <v>5.25</v>
      </c>
      <c r="AP348" s="1">
        <f t="shared" ca="1" si="128"/>
        <v>26.25</v>
      </c>
      <c r="AQ348" s="3"/>
      <c r="AR348" s="38">
        <f ca="1">G348/Surge_Predicted_Impact!$C$81</f>
        <v>1.0711020462196649E-6</v>
      </c>
      <c r="AS348" s="38">
        <f ca="1">$R348/Surge_Predicted_Impact!$C$82</f>
        <v>1.3937579846378737E-5</v>
      </c>
      <c r="AT348" s="38">
        <f t="shared" ca="1" si="129"/>
        <v>1.5008681892598402E-5</v>
      </c>
      <c r="AU348" s="38">
        <f ca="1">N348/Surge_Predicted_Impact!$C$83</f>
        <v>9.5868498310628747E-7</v>
      </c>
      <c r="AV348" s="38">
        <f ca="1">T348/Surge_Predicted_Impact!$C$84</f>
        <v>1.9599264058804435E-9</v>
      </c>
      <c r="AW348" s="38">
        <f ca="1">V348/Surge_Predicted_Impact!$C$85</f>
        <v>6.2080125790089428E-11</v>
      </c>
      <c r="AX348" s="38">
        <f t="shared" ca="1" si="130"/>
        <v>1.5969388882236359E-5</v>
      </c>
      <c r="AZ348" s="1">
        <f ca="1">(AE348-BA347)*Surge_Predicted_Impact!$C$124</f>
        <v>9.210525638916281E-2</v>
      </c>
      <c r="BA348" s="1">
        <f ca="1">BA347*(1-1/Surge_Predicted_Impact!$C$125)+AZ348</f>
        <v>1.289474305966902</v>
      </c>
      <c r="BB348" s="37">
        <f t="shared" ca="1" si="131"/>
        <v>11.789474305966902</v>
      </c>
      <c r="BC348" s="1">
        <f ca="1">(AF348-BD347)*Surge_Predicted_Impact!$C$124</f>
        <v>4.6052630493803301E-2</v>
      </c>
      <c r="BD348" s="1">
        <f ca="1">BD347*(1-1/Surge_Predicted_Impact!$C$125)+BC348</f>
        <v>0.64473694178349727</v>
      </c>
      <c r="BE348" s="37">
        <f t="shared" ca="1" si="132"/>
        <v>5.8947369417834974</v>
      </c>
      <c r="BF348" s="1">
        <f ca="1">(AI348-BG347)*Surge_Predicted_Impact!$C$124</f>
        <v>0.23026315004078859</v>
      </c>
      <c r="BG348" s="1">
        <f ca="1">BG347*(1-1/Surge_Predicted_Impact!$C$125)+BF348</f>
        <v>3.2236849319675605</v>
      </c>
      <c r="BH348" s="37">
        <f t="shared" ca="1" si="133"/>
        <v>29.473684931967561</v>
      </c>
      <c r="BJ348" s="1">
        <f ca="1">(AT348-BK347)*Surge_Predicted_Impact!$C$124</f>
        <v>6.9041421767798237E-8</v>
      </c>
      <c r="BK348" s="1">
        <f ca="1">BK347*(1-1/Surge_Predicted_Impact!$C$125)+BJ348</f>
        <v>7.5946854435993361E-6</v>
      </c>
      <c r="BL348" s="37">
        <f t="shared" ca="1" si="134"/>
        <v>2.2603367336197739E-5</v>
      </c>
      <c r="BM348" s="1">
        <f ca="1">(AU348-BN347)*Surge_Predicted_Impact!$C$124</f>
        <v>4.3174313943987937E-9</v>
      </c>
      <c r="BN348" s="1">
        <f ca="1">BN347*(1-1/Surge_Predicted_Impact!$C$125)+BM348</f>
        <v>4.9362057194177771E-7</v>
      </c>
      <c r="BO348" s="37">
        <f t="shared" ca="1" si="135"/>
        <v>1.4523055550480653E-6</v>
      </c>
      <c r="BP348" s="1">
        <f ca="1">(AX348-AY347)*Surge_Predicted_Impact!$C$124</f>
        <v>1.5969388882236358E-7</v>
      </c>
      <c r="BQ348" s="1">
        <f ca="1">BQ347*(1-1/Surge_Predicted_Impact!$C$125)+BP348</f>
        <v>1.6580378058769939E-5</v>
      </c>
      <c r="BR348" s="1">
        <f t="shared" ca="1" si="136"/>
        <v>3.2549766941006298E-5</v>
      </c>
      <c r="BS348" s="1">
        <f ca="1">(AP348-AQ347)*Surge_Predicted_Impact!$C$124</f>
        <v>0.26250000000000001</v>
      </c>
      <c r="BT348" s="1">
        <f ca="1">BT347*(1-1/Surge_Predicted_Impact!$C$125)+BS348</f>
        <v>3.6750035258606184</v>
      </c>
      <c r="BU348" s="1">
        <f t="shared" ca="1" si="137"/>
        <v>29.925003525860618</v>
      </c>
      <c r="BW348" s="1">
        <f>Surge_Predicted_Impact!$C$112</f>
        <v>0</v>
      </c>
      <c r="BX348" s="1">
        <f>Surge_Predicted_Impact!$C$113</f>
        <v>0</v>
      </c>
      <c r="BY348" s="152">
        <f>Surge_Predicted_Impact!$C$114</f>
        <v>0</v>
      </c>
      <c r="BZ348" s="152">
        <f>Surge_Predicted_Impact!$C$115</f>
        <v>0</v>
      </c>
      <c r="CA348" s="152">
        <f t="shared" si="138"/>
        <v>0</v>
      </c>
      <c r="CB348" s="1">
        <f>Surge_Predicted_Impact!$C$117</f>
        <v>0</v>
      </c>
      <c r="CC348" s="1">
        <f>Surge_Predicted_Impact!$C$118</f>
        <v>0</v>
      </c>
      <c r="CD348" s="1">
        <f>Surge_Predicted_Impact!$C$119</f>
        <v>0</v>
      </c>
      <c r="CE348" s="1">
        <f t="shared" si="139"/>
        <v>0</v>
      </c>
      <c r="CF348" s="152">
        <f>Surge_Predicted_Impact!$C$120</f>
        <v>0</v>
      </c>
      <c r="CH348" s="1">
        <f ca="1">D348*Surge_Predicted_Impact!$C$135</f>
        <v>3.5507455294866417E-3</v>
      </c>
      <c r="CI348" s="18">
        <f ca="1">(C348-C347)*Surge_Predicted_Impact!$C$135</f>
        <v>3.2333337003365159E-5</v>
      </c>
      <c r="CJ348" s="18">
        <f ca="1">CJ347*(1- 1/Surge_Predicted_Impact!$C$137)+CI348</f>
        <v>8.1663603408583651E-4</v>
      </c>
      <c r="CK348" s="18">
        <f t="shared" ca="1" si="123"/>
        <v>7.8430269708247135E-4</v>
      </c>
      <c r="CL348" s="1">
        <f ca="1">CJ348*(1-Surge_Predicted_Impact!$C$136)</f>
        <v>6.9414062897296105E-4</v>
      </c>
      <c r="CM348" s="1">
        <f ca="1">CJ348*(1+Surge_Predicted_Impact!$C$136)</f>
        <v>9.3913143919871196E-4</v>
      </c>
      <c r="CN348" s="1">
        <f ca="1">CI348/Surge_Predicted_Impact!$C$138</f>
        <v>6.4666674006730318E-6</v>
      </c>
      <c r="CO348" s="1">
        <f ca="1">CK348/Surge_Predicted_Impact!$C$140</f>
        <v>3.1372107883298856E-5</v>
      </c>
      <c r="CP348" s="1">
        <f t="shared" ca="1" si="124"/>
        <v>3.7838775283971888E-5</v>
      </c>
      <c r="CQ348" s="1">
        <f ca="1">CI348/(Surge_Predicted_Impact!$C$138 + Surge_Predicted_Impact!$C$139)</f>
        <v>5.3888895005608601E-6</v>
      </c>
      <c r="CR348" s="1">
        <f ca="1">CK348/(Surge_Predicted_Impact!$C$140 + Surge_Predicted_Impact!$C$141)</f>
        <v>3.0165488349325822E-5</v>
      </c>
      <c r="CS348" s="152">
        <f>Surge_Predicted_Impact!$C$151</f>
        <v>12000</v>
      </c>
      <c r="CT348" s="152"/>
      <c r="CU348" s="1">
        <f ca="1">Surge_Predicted_Impact!$C$146*(Calculation!E348-Calculation!H348)</f>
        <v>2.0033746241493367E-9</v>
      </c>
      <c r="CV348" s="1">
        <f ca="1">H347*1/Surge_Predicted_Impact!$C$60</f>
        <v>4.8985315273657208E-7</v>
      </c>
      <c r="CW348" s="1">
        <f ca="1">CV348*Surge_Predicted_Impact!$C$144+CU348</f>
        <v>2.6496032260977943E-8</v>
      </c>
      <c r="CX348" s="1">
        <f ca="1">CX347*(1-1/Surge_Predicted_Impact!$C$147)+CW347</f>
        <v>6.303169045329362E-4</v>
      </c>
      <c r="CY348" s="1">
        <f ca="1">$CX348*(1-Surge_Predicted_Impact!$C$145)</f>
        <v>4.7273767839970217E-4</v>
      </c>
      <c r="CZ348" s="1">
        <f ca="1">$CX348*(1+Surge_Predicted_Impact!$C$145)</f>
        <v>7.8789613066617022E-4</v>
      </c>
      <c r="DA348" s="1">
        <f ca="1">CX348/Surge_Predicted_Impact!$C$148</f>
        <v>2.1010563484431206E-4</v>
      </c>
      <c r="DB348" s="152">
        <f>Surge_Predicted_Impact!$C$152</f>
        <v>0</v>
      </c>
    </row>
    <row r="349" spans="2:106" x14ac:dyDescent="0.25">
      <c r="B349" s="30">
        <f t="shared" si="125"/>
        <v>44238</v>
      </c>
      <c r="C349" s="18">
        <f ca="1">INDIRECT(_xlfn.CONCAT(EpidemiologicalModel_Selection!$C$2,"!",EpidemiologicalModel_Selection!$C$5,ROW()-1))</f>
        <v>73743.825602743527</v>
      </c>
      <c r="D349" s="18">
        <f ca="1">INDIRECT(_xlfn.CONCAT(EpidemiologicalModel_Selection!$C$2,"!",EpidemiologicalModel_Selection!$C$3,ROW()-1))</f>
        <v>3.3274206301856115E-4</v>
      </c>
      <c r="E349" s="37">
        <f ca="1">INDIRECT(_xlfn.CONCAT(EpidemiologicalModel_Selection!$C$2,"!",EpidemiologicalModel_Selection!$C$4,ROW()-1))</f>
        <v>3.029978324775584E-6</v>
      </c>
      <c r="F349" s="37">
        <f ca="1">E349*Surge_Predicted_Impact!$D$53</f>
        <v>2.5694216194096951E-7</v>
      </c>
      <c r="G349" s="6">
        <f t="shared" ca="1" si="121"/>
        <v>3.0112045665058217E-6</v>
      </c>
      <c r="H349" s="24">
        <f ca="1">H348*(1-1/Surge_Predicted_Impact!$C$60)+F349</f>
        <v>3.0112045665058217E-6</v>
      </c>
      <c r="I349" s="24">
        <f ca="1">(1-Surge_Predicted_Impact!$C$68)*Calculation!O348</f>
        <v>2.5194327826722333E-7</v>
      </c>
      <c r="J349" s="24">
        <f ca="1">I349+(J348*(1-1/Surge_Predicted_Impact!$C$63))</f>
        <v>2.9564155449661824E-6</v>
      </c>
      <c r="K349" s="24">
        <f ca="1">(1/Surge_Predicted_Impact!$C$62)*Calculation!L348</f>
        <v>1.1892094917839861E-7</v>
      </c>
      <c r="L349" s="24">
        <f ca="1">M349+L348*(1-1/Surge_Predicted_Impact!$C$62)</f>
        <v>1.3372182328802304E-6</v>
      </c>
      <c r="M349" s="1">
        <f ca="1">E349*Surge_Predicted_Impact!$D$55</f>
        <v>2.9087791917845635E-8</v>
      </c>
      <c r="N349" s="6">
        <f ca="1">N348*(1-1/Surge_Predicted_Impact!$C$64)+K349</f>
        <v>1.7966196696144017E-6</v>
      </c>
      <c r="O349" s="24">
        <f ca="1">N348*1/Surge_Predicted_Impact!$C$64</f>
        <v>2.3967124577657187E-7</v>
      </c>
      <c r="P349" s="1">
        <f ca="1">E349*Surge_Predicted_Impact!$D$54</f>
        <v>1.9876657810527828E-7</v>
      </c>
      <c r="Q349" s="1">
        <f ca="1">Q348*(1-1/Surge_Predicted_Impact!$C$61)+P349</f>
        <v>2.1827879332087382E-5</v>
      </c>
      <c r="R349" s="6">
        <f t="shared" ca="1" si="122"/>
        <v>2.6121513109933797E-5</v>
      </c>
      <c r="S349" s="1">
        <f ca="1">E349*Surge_Predicted_Impact!$D$56</f>
        <v>1.4543895958922817E-10</v>
      </c>
      <c r="T349" s="6">
        <f ca="1">T348*(1-1/Surge_Predicted_Impact!$C$65)+S349</f>
        <v>3.6733064901740263E-9</v>
      </c>
      <c r="U349" s="1">
        <f ca="1">E349*Surge_Predicted_Impact!$D$57</f>
        <v>2.3270233534276508E-10</v>
      </c>
      <c r="V349" s="6">
        <f ca="1">U348*(1-1/Surge_Predicted_Impact!$C$66)+U349</f>
        <v>2.3270233534276508E-10</v>
      </c>
      <c r="W349" s="5">
        <f>Surge_Predicted_Impact!$C$72</f>
        <v>0</v>
      </c>
      <c r="X349" s="160">
        <f>Surge_Predicted_Impact!$C$73</f>
        <v>0</v>
      </c>
      <c r="Y349" s="5">
        <f>Surge_Predicted_Impact!$C$74</f>
        <v>0</v>
      </c>
      <c r="Z349" s="5">
        <f>Surge_Predicted_Impact!$C$75</f>
        <v>0</v>
      </c>
      <c r="AA349" s="5">
        <f>Surge_Predicted_Impact!$C$76</f>
        <v>0</v>
      </c>
      <c r="AC349" s="18">
        <f ca="1">_xlfn.CEILING.MATH(G349/Surge_Predicted_Impact!$C$92)*(24/Surge_Predicted_Impact!$C$89)*(7/Surge_Predicted_Impact!$C$90)</f>
        <v>5.25</v>
      </c>
      <c r="AD349" s="18">
        <f ca="1">_xlfn.CEILING.MATH(R349/Surge_Predicted_Impact!$C$93)*(24/Surge_Predicted_Impact!$C$89)*(7/Surge_Predicted_Impact!$C$90)</f>
        <v>5.25</v>
      </c>
      <c r="AE349" s="1">
        <f t="shared" ca="1" si="126"/>
        <v>10.5</v>
      </c>
      <c r="AF349" s="1">
        <f ca="1">_xlfn.CEILING.MATH(N349/Surge_Predicted_Impact!$C$94)*24/Surge_Predicted_Impact!$C$89*7/Surge_Predicted_Impact!$C$90</f>
        <v>5.25</v>
      </c>
      <c r="AG349" s="1">
        <f ca="1">_xlfn.CEILING.MATH(T349/Surge_Predicted_Impact!$C$95)*24/Surge_Predicted_Impact!$C$89*7/Surge_Predicted_Impact!$C$90</f>
        <v>5.25</v>
      </c>
      <c r="AH349" s="1">
        <f ca="1">_xlfn.CEILING.MATH(V349/Surge_Predicted_Impact!$C$96)*24/Surge_Predicted_Impact!$C$89*7/Surge_Predicted_Impact!$C$90</f>
        <v>5.25</v>
      </c>
      <c r="AI349" s="18">
        <f t="shared" ca="1" si="127"/>
        <v>26.25</v>
      </c>
      <c r="AJ349" s="41"/>
      <c r="AK349" s="23">
        <f ca="1">_xlfn.CEILING.MATH(G349/Surge_Predicted_Impact!$C$103)*24/Surge_Predicted_Impact!$C$100*7/Surge_Predicted_Impact!$C$101</f>
        <v>5.25</v>
      </c>
      <c r="AL349" s="23">
        <f ca="1">_xlfn.CEILING.MATH(R349/Surge_Predicted_Impact!$C$104)*24/Surge_Predicted_Impact!$C$100*7/Surge_Predicted_Impact!$C$101</f>
        <v>5.25</v>
      </c>
      <c r="AM349" s="23">
        <f ca="1">_xlfn.CEILING.MATH(N349/Surge_Predicted_Impact!$C$105)*24/Surge_Predicted_Impact!$C$100*7/Surge_Predicted_Impact!$C$101</f>
        <v>5.25</v>
      </c>
      <c r="AN349" s="23">
        <f ca="1">_xlfn.CEILING.MATH(T349/Surge_Predicted_Impact!$C$106)*24/Surge_Predicted_Impact!$C$100*7/Surge_Predicted_Impact!$C$101</f>
        <v>5.25</v>
      </c>
      <c r="AO349" s="23">
        <f ca="1">_xlfn.CEILING.MATH(V349/Surge_Predicted_Impact!$C$107)*24/Surge_Predicted_Impact!$C$100*7/Surge_Predicted_Impact!$C$101</f>
        <v>5.25</v>
      </c>
      <c r="AP349" s="1">
        <f t="shared" ca="1" si="128"/>
        <v>26.25</v>
      </c>
      <c r="AQ349" s="3"/>
      <c r="AR349" s="38">
        <f ca="1">G349/Surge_Predicted_Impact!$C$81</f>
        <v>1.0037348555019406E-6</v>
      </c>
      <c r="AS349" s="38">
        <f ca="1">$R349/Surge_Predicted_Impact!$C$82</f>
        <v>1.3060756554966898E-5</v>
      </c>
      <c r="AT349" s="38">
        <f t="shared" ca="1" si="129"/>
        <v>1.4064491410468838E-5</v>
      </c>
      <c r="AU349" s="38">
        <f ca="1">N349/Surge_Predicted_Impact!$C$83</f>
        <v>8.9830983480720083E-7</v>
      </c>
      <c r="AV349" s="38">
        <f ca="1">T349/Surge_Predicted_Impact!$C$84</f>
        <v>1.8366532450870131E-9</v>
      </c>
      <c r="AW349" s="38">
        <f ca="1">V349/Surge_Predicted_Impact!$C$85</f>
        <v>5.817558383569127E-11</v>
      </c>
      <c r="AX349" s="38">
        <f t="shared" ca="1" si="130"/>
        <v>1.4964696074104963E-5</v>
      </c>
      <c r="AZ349" s="1">
        <f ca="1">(AE349-BA348)*Surge_Predicted_Impact!$C$124</f>
        <v>9.210525694033099E-2</v>
      </c>
      <c r="BA349" s="1">
        <f ca="1">BA348*(1-1/Surge_Predicted_Impact!$C$125)+AZ349</f>
        <v>1.2894742553381686</v>
      </c>
      <c r="BB349" s="37">
        <f t="shared" ca="1" si="131"/>
        <v>11.789474255338169</v>
      </c>
      <c r="BC349" s="1">
        <f ca="1">(AF349-BD348)*Surge_Predicted_Impact!$C$124</f>
        <v>4.6052630582165029E-2</v>
      </c>
      <c r="BD349" s="1">
        <f ca="1">BD348*(1-1/Surge_Predicted_Impact!$C$125)+BC349</f>
        <v>0.64473693366684104</v>
      </c>
      <c r="BE349" s="37">
        <f t="shared" ca="1" si="132"/>
        <v>5.8947369336668407</v>
      </c>
      <c r="BF349" s="1">
        <f ca="1">(AI349-BG348)*Surge_Predicted_Impact!$C$124</f>
        <v>0.23026315068032438</v>
      </c>
      <c r="BG349" s="1">
        <f ca="1">BG348*(1-1/Surge_Predicted_Impact!$C$125)+BF349</f>
        <v>3.223684873221631</v>
      </c>
      <c r="BH349" s="37">
        <f t="shared" ca="1" si="133"/>
        <v>29.473684873221632</v>
      </c>
      <c r="BJ349" s="1">
        <f ca="1">(AT349-BK348)*Surge_Predicted_Impact!$C$124</f>
        <v>6.4698059668695021E-8</v>
      </c>
      <c r="BK349" s="1">
        <f ca="1">BK348*(1-1/Surge_Predicted_Impact!$C$125)+BJ349</f>
        <v>7.1169059715823641E-6</v>
      </c>
      <c r="BL349" s="37">
        <f t="shared" ca="1" si="134"/>
        <v>2.1181397382051201E-5</v>
      </c>
      <c r="BM349" s="1">
        <f ca="1">(AU349-BN348)*Surge_Predicted_Impact!$C$124</f>
        <v>4.0468926286542315E-9</v>
      </c>
      <c r="BN349" s="1">
        <f ca="1">BN348*(1-1/Surge_Predicted_Impact!$C$125)+BM349</f>
        <v>4.6240885228887639E-7</v>
      </c>
      <c r="BO349" s="37">
        <f t="shared" ca="1" si="135"/>
        <v>1.3607186870960773E-6</v>
      </c>
      <c r="BP349" s="1">
        <f ca="1">(AX349-AY348)*Surge_Predicted_Impact!$C$124</f>
        <v>1.4964696074104962E-7</v>
      </c>
      <c r="BQ349" s="1">
        <f ca="1">BQ348*(1-1/Surge_Predicted_Impact!$C$125)+BP349</f>
        <v>1.5545712301027424E-5</v>
      </c>
      <c r="BR349" s="1">
        <f t="shared" ca="1" si="136"/>
        <v>3.0510408375132387E-5</v>
      </c>
      <c r="BS349" s="1">
        <f ca="1">(AP349-AQ348)*Surge_Predicted_Impact!$C$124</f>
        <v>0.26250000000000001</v>
      </c>
      <c r="BT349" s="1">
        <f ca="1">BT348*(1-1/Surge_Predicted_Impact!$C$125)+BS349</f>
        <v>3.6750032740134317</v>
      </c>
      <c r="BU349" s="1">
        <f t="shared" ca="1" si="137"/>
        <v>29.925003274013431</v>
      </c>
      <c r="BW349" s="1">
        <f>Surge_Predicted_Impact!$C$112</f>
        <v>0</v>
      </c>
      <c r="BX349" s="1">
        <f>Surge_Predicted_Impact!$C$113</f>
        <v>0</v>
      </c>
      <c r="BY349" s="152">
        <f>Surge_Predicted_Impact!$C$114</f>
        <v>0</v>
      </c>
      <c r="BZ349" s="152">
        <f>Surge_Predicted_Impact!$C$115</f>
        <v>0</v>
      </c>
      <c r="CA349" s="152">
        <f t="shared" si="138"/>
        <v>0</v>
      </c>
      <c r="CB349" s="1">
        <f>Surge_Predicted_Impact!$C$117</f>
        <v>0</v>
      </c>
      <c r="CC349" s="1">
        <f>Surge_Predicted_Impact!$C$118</f>
        <v>0</v>
      </c>
      <c r="CD349" s="1">
        <f>Surge_Predicted_Impact!$C$119</f>
        <v>0</v>
      </c>
      <c r="CE349" s="1">
        <f t="shared" si="139"/>
        <v>0</v>
      </c>
      <c r="CF349" s="152">
        <f>Surge_Predicted_Impact!$C$120</f>
        <v>0</v>
      </c>
      <c r="CH349" s="1">
        <f ca="1">D349*Surge_Predicted_Impact!$C$135</f>
        <v>3.3274206301856114E-3</v>
      </c>
      <c r="CI349" s="18">
        <f ca="1">(C349-C348)*Surge_Predicted_Impact!$C$135</f>
        <v>3.0299852369353175E-5</v>
      </c>
      <c r="CJ349" s="18">
        <f ca="1">CJ348*(1- 1/Surge_Predicted_Impact!$C$137)+CI349</f>
        <v>7.6527228304660601E-4</v>
      </c>
      <c r="CK349" s="18">
        <f t="shared" ca="1" si="123"/>
        <v>7.3497243067725284E-4</v>
      </c>
      <c r="CL349" s="1">
        <f ca="1">CJ349*(1-Surge_Predicted_Impact!$C$136)</f>
        <v>6.5048144058961509E-4</v>
      </c>
      <c r="CM349" s="1">
        <f ca="1">CJ349*(1+Surge_Predicted_Impact!$C$136)</f>
        <v>8.8006312550359682E-4</v>
      </c>
      <c r="CN349" s="1">
        <f ca="1">CI349/Surge_Predicted_Impact!$C$138</f>
        <v>6.059970473870635E-6</v>
      </c>
      <c r="CO349" s="1">
        <f ca="1">CK349/Surge_Predicted_Impact!$C$140</f>
        <v>2.9398897227090115E-5</v>
      </c>
      <c r="CP349" s="1">
        <f t="shared" ca="1" si="124"/>
        <v>3.545886770096075E-5</v>
      </c>
      <c r="CQ349" s="1">
        <f ca="1">CI349/(Surge_Predicted_Impact!$C$138 + Surge_Predicted_Impact!$C$139)</f>
        <v>5.0499753948921961E-6</v>
      </c>
      <c r="CR349" s="1">
        <f ca="1">CK349/(Surge_Predicted_Impact!$C$140 + Surge_Predicted_Impact!$C$141)</f>
        <v>2.8268170410663571E-5</v>
      </c>
      <c r="CS349" s="152">
        <f>Surge_Predicted_Impact!$C$151</f>
        <v>12000</v>
      </c>
      <c r="CT349" s="152"/>
      <c r="CU349" s="1">
        <f ca="1">Surge_Predicted_Impact!$C$146*(Calculation!E349-Calculation!H349)</f>
        <v>1.8773758269762237E-9</v>
      </c>
      <c r="CV349" s="1">
        <f ca="1">H348*1/Surge_Predicted_Impact!$C$60</f>
        <v>4.5904373409414205E-7</v>
      </c>
      <c r="CW349" s="1">
        <f ca="1">CV349*Surge_Predicted_Impact!$C$144+CU349</f>
        <v>2.4829562531683329E-8</v>
      </c>
      <c r="CX349" s="1">
        <f ca="1">CX348*(1-1/Surge_Predicted_Impact!$C$147)+CW348</f>
        <v>5.9882755533855034E-4</v>
      </c>
      <c r="CY349" s="1">
        <f ca="1">$CX349*(1-Surge_Predicted_Impact!$C$145)</f>
        <v>4.4912066650391273E-4</v>
      </c>
      <c r="CZ349" s="1">
        <f ca="1">$CX349*(1+Surge_Predicted_Impact!$C$145)</f>
        <v>7.4853444417318795E-4</v>
      </c>
      <c r="DA349" s="1">
        <f ca="1">CX349/Surge_Predicted_Impact!$C$148</f>
        <v>1.996091851128501E-4</v>
      </c>
      <c r="DB349" s="152">
        <f>Surge_Predicted_Impact!$C$152</f>
        <v>0</v>
      </c>
    </row>
    <row r="350" spans="2:106" x14ac:dyDescent="0.25">
      <c r="B350" s="30">
        <f t="shared" si="125"/>
        <v>44239</v>
      </c>
      <c r="C350" s="18">
        <f ca="1">INDIRECT(_xlfn.CONCAT(EpidemiologicalModel_Selection!$C$2,"!",EpidemiologicalModel_Selection!$C$5,ROW()-1))</f>
        <v>73743.825605582926</v>
      </c>
      <c r="D350" s="18">
        <f ca="1">INDIRECT(_xlfn.CONCAT(EpidemiologicalModel_Selection!$C$2,"!",EpidemiologicalModel_Selection!$C$3,ROW()-1))</f>
        <v>3.1181417981460282E-4</v>
      </c>
      <c r="E350" s="37">
        <f ca="1">INDIRECT(_xlfn.CONCAT(EpidemiologicalModel_Selection!$C$2,"!",EpidemiologicalModel_Selection!$C$4,ROW()-1))</f>
        <v>2.8394068067427723E-6</v>
      </c>
      <c r="F350" s="37">
        <f ca="1">E350*Surge_Predicted_Impact!$D$53</f>
        <v>2.4078169721178707E-7</v>
      </c>
      <c r="G350" s="6">
        <f t="shared" ca="1" si="121"/>
        <v>2.8218141827882059E-6</v>
      </c>
      <c r="H350" s="24">
        <f ca="1">H349*(1-1/Surge_Predicted_Impact!$C$60)+F350</f>
        <v>2.8218141827882059E-6</v>
      </c>
      <c r="I350" s="24">
        <f ca="1">(1-Surge_Predicted_Impact!$C$68)*Calculation!O349</f>
        <v>2.3607617708992328E-7</v>
      </c>
      <c r="J350" s="24">
        <f ca="1">I350+(J349*(1-1/Surge_Predicted_Impact!$C$63))</f>
        <v>2.7701466442037938E-6</v>
      </c>
      <c r="K350" s="24">
        <f ca="1">(1/Surge_Predicted_Impact!$C$62)*Calculation!L349</f>
        <v>1.114348527400192E-7</v>
      </c>
      <c r="L350" s="24">
        <f ca="1">M350+L349*(1-1/Surge_Predicted_Impact!$C$62)</f>
        <v>1.2530416854849416E-6</v>
      </c>
      <c r="M350" s="1">
        <f ca="1">E350*Surge_Predicted_Impact!$D$55</f>
        <v>2.725830534473064E-8</v>
      </c>
      <c r="N350" s="6">
        <f ca="1">N349*(1-1/Surge_Predicted_Impact!$C$64)+K350</f>
        <v>1.6834770636526206E-6</v>
      </c>
      <c r="O350" s="24">
        <f ca="1">N349*1/Surge_Predicted_Impact!$C$64</f>
        <v>2.2457745870180021E-7</v>
      </c>
      <c r="P350" s="1">
        <f ca="1">E350*Surge_Predicted_Impact!$D$54</f>
        <v>1.8626508652232583E-7</v>
      </c>
      <c r="Q350" s="1">
        <f ca="1">Q349*(1-1/Surge_Predicted_Impact!$C$61)+P350</f>
        <v>2.0455010180603464E-5</v>
      </c>
      <c r="R350" s="6">
        <f t="shared" ca="1" si="122"/>
        <v>2.4478198510292201E-5</v>
      </c>
      <c r="S350" s="1">
        <f ca="1">E350*Surge_Predicted_Impact!$D$56</f>
        <v>1.3629152672365321E-10</v>
      </c>
      <c r="T350" s="6">
        <f ca="1">T349*(1-1/Surge_Predicted_Impact!$C$65)+S350</f>
        <v>3.4422673678802769E-9</v>
      </c>
      <c r="U350" s="1">
        <f ca="1">E350*Surge_Predicted_Impact!$D$57</f>
        <v>2.1806644275784512E-10</v>
      </c>
      <c r="V350" s="6">
        <f ca="1">U349*(1-1/Surge_Predicted_Impact!$C$66)+U350</f>
        <v>2.1806644275784512E-10</v>
      </c>
      <c r="W350" s="5">
        <f>Surge_Predicted_Impact!$C$72</f>
        <v>0</v>
      </c>
      <c r="X350" s="160">
        <f>Surge_Predicted_Impact!$C$73</f>
        <v>0</v>
      </c>
      <c r="Y350" s="5">
        <f>Surge_Predicted_Impact!$C$74</f>
        <v>0</v>
      </c>
      <c r="Z350" s="5">
        <f>Surge_Predicted_Impact!$C$75</f>
        <v>0</v>
      </c>
      <c r="AA350" s="5">
        <f>Surge_Predicted_Impact!$C$76</f>
        <v>0</v>
      </c>
      <c r="AC350" s="18">
        <f ca="1">_xlfn.CEILING.MATH(G350/Surge_Predicted_Impact!$C$92)*(24/Surge_Predicted_Impact!$C$89)*(7/Surge_Predicted_Impact!$C$90)</f>
        <v>5.25</v>
      </c>
      <c r="AD350" s="18">
        <f ca="1">_xlfn.CEILING.MATH(R350/Surge_Predicted_Impact!$C$93)*(24/Surge_Predicted_Impact!$C$89)*(7/Surge_Predicted_Impact!$C$90)</f>
        <v>5.25</v>
      </c>
      <c r="AE350" s="1">
        <f t="shared" ca="1" si="126"/>
        <v>10.5</v>
      </c>
      <c r="AF350" s="1">
        <f ca="1">_xlfn.CEILING.MATH(N350/Surge_Predicted_Impact!$C$94)*24/Surge_Predicted_Impact!$C$89*7/Surge_Predicted_Impact!$C$90</f>
        <v>5.25</v>
      </c>
      <c r="AG350" s="1">
        <f ca="1">_xlfn.CEILING.MATH(T350/Surge_Predicted_Impact!$C$95)*24/Surge_Predicted_Impact!$C$89*7/Surge_Predicted_Impact!$C$90</f>
        <v>5.25</v>
      </c>
      <c r="AH350" s="1">
        <f ca="1">_xlfn.CEILING.MATH(V350/Surge_Predicted_Impact!$C$96)*24/Surge_Predicted_Impact!$C$89*7/Surge_Predicted_Impact!$C$90</f>
        <v>5.25</v>
      </c>
      <c r="AI350" s="18">
        <f t="shared" ca="1" si="127"/>
        <v>26.25</v>
      </c>
      <c r="AJ350" s="41"/>
      <c r="AK350" s="23">
        <f ca="1">_xlfn.CEILING.MATH(G350/Surge_Predicted_Impact!$C$103)*24/Surge_Predicted_Impact!$C$100*7/Surge_Predicted_Impact!$C$101</f>
        <v>5.25</v>
      </c>
      <c r="AL350" s="23">
        <f ca="1">_xlfn.CEILING.MATH(R350/Surge_Predicted_Impact!$C$104)*24/Surge_Predicted_Impact!$C$100*7/Surge_Predicted_Impact!$C$101</f>
        <v>5.25</v>
      </c>
      <c r="AM350" s="23">
        <f ca="1">_xlfn.CEILING.MATH(N350/Surge_Predicted_Impact!$C$105)*24/Surge_Predicted_Impact!$C$100*7/Surge_Predicted_Impact!$C$101</f>
        <v>5.25</v>
      </c>
      <c r="AN350" s="23">
        <f ca="1">_xlfn.CEILING.MATH(T350/Surge_Predicted_Impact!$C$106)*24/Surge_Predicted_Impact!$C$100*7/Surge_Predicted_Impact!$C$101</f>
        <v>5.25</v>
      </c>
      <c r="AO350" s="23">
        <f ca="1">_xlfn.CEILING.MATH(V350/Surge_Predicted_Impact!$C$107)*24/Surge_Predicted_Impact!$C$100*7/Surge_Predicted_Impact!$C$101</f>
        <v>5.25</v>
      </c>
      <c r="AP350" s="1">
        <f t="shared" ca="1" si="128"/>
        <v>26.25</v>
      </c>
      <c r="AQ350" s="3"/>
      <c r="AR350" s="38">
        <f ca="1">G350/Surge_Predicted_Impact!$C$81</f>
        <v>9.4060472759606867E-7</v>
      </c>
      <c r="AS350" s="38">
        <f ca="1">$R350/Surge_Predicted_Impact!$C$82</f>
        <v>1.22390992551461E-5</v>
      </c>
      <c r="AT350" s="38">
        <f t="shared" ca="1" si="129"/>
        <v>1.3179703982742169E-5</v>
      </c>
      <c r="AU350" s="38">
        <f ca="1">N350/Surge_Predicted_Impact!$C$83</f>
        <v>8.4173853182631032E-7</v>
      </c>
      <c r="AV350" s="38">
        <f ca="1">T350/Surge_Predicted_Impact!$C$84</f>
        <v>1.7211336839401385E-9</v>
      </c>
      <c r="AW350" s="38">
        <f ca="1">V350/Surge_Predicted_Impact!$C$85</f>
        <v>5.4516610689461281E-11</v>
      </c>
      <c r="AX350" s="38">
        <f t="shared" ca="1" si="130"/>
        <v>1.4023218164863109E-5</v>
      </c>
      <c r="AZ350" s="1">
        <f ca="1">(AE350-BA349)*Surge_Predicted_Impact!$C$124</f>
        <v>9.2105257446618322E-2</v>
      </c>
      <c r="BA350" s="1">
        <f ca="1">BA349*(1-1/Surge_Predicted_Impact!$C$125)+AZ350</f>
        <v>1.2894742088320608</v>
      </c>
      <c r="BB350" s="37">
        <f t="shared" ca="1" si="131"/>
        <v>11.789474208832061</v>
      </c>
      <c r="BC350" s="1">
        <f ca="1">(AF350-BD349)*Surge_Predicted_Impact!$C$124</f>
        <v>4.6052630663331595E-2</v>
      </c>
      <c r="BD350" s="1">
        <f ca="1">BD349*(1-1/Surge_Predicted_Impact!$C$125)+BC350</f>
        <v>0.64473692621111267</v>
      </c>
      <c r="BE350" s="37">
        <f t="shared" ca="1" si="132"/>
        <v>5.8947369262111131</v>
      </c>
      <c r="BF350" s="1">
        <f ca="1">(AI350-BG349)*Surge_Predicted_Impact!$C$124</f>
        <v>0.23026315126778368</v>
      </c>
      <c r="BG350" s="1">
        <f ca="1">BG349*(1-1/Surge_Predicted_Impact!$C$125)+BF350</f>
        <v>3.2236848192592982</v>
      </c>
      <c r="BH350" s="37">
        <f t="shared" ca="1" si="133"/>
        <v>29.473684819259297</v>
      </c>
      <c r="BJ350" s="1">
        <f ca="1">(AT350-BK349)*Surge_Predicted_Impact!$C$124</f>
        <v>6.0627980111598046E-8</v>
      </c>
      <c r="BK350" s="1">
        <f ca="1">BK349*(1-1/Surge_Predicted_Impact!$C$125)+BJ350</f>
        <v>6.669183525152365E-6</v>
      </c>
      <c r="BL350" s="37">
        <f t="shared" ca="1" si="134"/>
        <v>1.9848887507894535E-5</v>
      </c>
      <c r="BM350" s="1">
        <f ca="1">(AU350-BN349)*Surge_Predicted_Impact!$C$124</f>
        <v>3.7932967953743398E-9</v>
      </c>
      <c r="BN350" s="1">
        <f ca="1">BN349*(1-1/Surge_Predicted_Impact!$C$125)+BM350</f>
        <v>4.3317294534933099E-7</v>
      </c>
      <c r="BO350" s="37">
        <f t="shared" ca="1" si="135"/>
        <v>1.2749114771756413E-6</v>
      </c>
      <c r="BP350" s="1">
        <f ca="1">(AX350-AY349)*Surge_Predicted_Impact!$C$124</f>
        <v>1.402321816486311E-7</v>
      </c>
      <c r="BQ350" s="1">
        <f ca="1">BQ349*(1-1/Surge_Predicted_Impact!$C$125)+BP350</f>
        <v>1.4575536461174096E-5</v>
      </c>
      <c r="BR350" s="1">
        <f t="shared" ca="1" si="136"/>
        <v>2.8598754626037205E-5</v>
      </c>
      <c r="BS350" s="1">
        <f ca="1">(AP350-AQ349)*Surge_Predicted_Impact!$C$124</f>
        <v>0.26250000000000001</v>
      </c>
      <c r="BT350" s="1">
        <f ca="1">BT349*(1-1/Surge_Predicted_Impact!$C$125)+BS350</f>
        <v>3.67500304015533</v>
      </c>
      <c r="BU350" s="1">
        <f t="shared" ca="1" si="137"/>
        <v>29.925003040155332</v>
      </c>
      <c r="BW350" s="1">
        <f>Surge_Predicted_Impact!$C$112</f>
        <v>0</v>
      </c>
      <c r="BX350" s="1">
        <f>Surge_Predicted_Impact!$C$113</f>
        <v>0</v>
      </c>
      <c r="BY350" s="152">
        <f>Surge_Predicted_Impact!$C$114</f>
        <v>0</v>
      </c>
      <c r="BZ350" s="152">
        <f>Surge_Predicted_Impact!$C$115</f>
        <v>0</v>
      </c>
      <c r="CA350" s="152">
        <f t="shared" si="138"/>
        <v>0</v>
      </c>
      <c r="CB350" s="1">
        <f>Surge_Predicted_Impact!$C$117</f>
        <v>0</v>
      </c>
      <c r="CC350" s="1">
        <f>Surge_Predicted_Impact!$C$118</f>
        <v>0</v>
      </c>
      <c r="CD350" s="1">
        <f>Surge_Predicted_Impact!$C$119</f>
        <v>0</v>
      </c>
      <c r="CE350" s="1">
        <f t="shared" si="139"/>
        <v>0</v>
      </c>
      <c r="CF350" s="152">
        <f>Surge_Predicted_Impact!$C$120</f>
        <v>0</v>
      </c>
      <c r="CH350" s="1">
        <f ca="1">D350*Surge_Predicted_Impact!$C$135</f>
        <v>3.1181417981460281E-3</v>
      </c>
      <c r="CI350" s="18">
        <f ca="1">(C350-C349)*Surge_Predicted_Impact!$C$135</f>
        <v>2.8393988031893969E-5</v>
      </c>
      <c r="CJ350" s="18">
        <f ca="1">CJ349*(1- 1/Surge_Predicted_Impact!$C$137)+CI350</f>
        <v>7.1713904277383937E-4</v>
      </c>
      <c r="CK350" s="18">
        <f t="shared" ca="1" si="123"/>
        <v>6.887450547419454E-4</v>
      </c>
      <c r="CL350" s="1">
        <f ca="1">CJ350*(1-Surge_Predicted_Impact!$C$136)</f>
        <v>6.0956818635776342E-4</v>
      </c>
      <c r="CM350" s="1">
        <f ca="1">CJ350*(1+Surge_Predicted_Impact!$C$136)</f>
        <v>8.247098991899152E-4</v>
      </c>
      <c r="CN350" s="1">
        <f ca="1">CI350/Surge_Predicted_Impact!$C$138</f>
        <v>5.6787976063787937E-6</v>
      </c>
      <c r="CO350" s="1">
        <f ca="1">CK350/Surge_Predicted_Impact!$C$140</f>
        <v>2.7549802189677816E-5</v>
      </c>
      <c r="CP350" s="1">
        <f t="shared" ca="1" si="124"/>
        <v>3.3228599796056613E-5</v>
      </c>
      <c r="CQ350" s="1">
        <f ca="1">CI350/(Surge_Predicted_Impact!$C$138 + Surge_Predicted_Impact!$C$139)</f>
        <v>4.7323313386489945E-6</v>
      </c>
      <c r="CR350" s="1">
        <f ca="1">CK350/(Surge_Predicted_Impact!$C$140 + Surge_Predicted_Impact!$C$141)</f>
        <v>2.6490194413151748E-5</v>
      </c>
      <c r="CS350" s="152">
        <f>Surge_Predicted_Impact!$C$151</f>
        <v>12000</v>
      </c>
      <c r="CT350" s="152"/>
      <c r="CU350" s="1">
        <f ca="1">Surge_Predicted_Impact!$C$146*(Calculation!E350-Calculation!H350)</f>
        <v>1.7592623954566401E-9</v>
      </c>
      <c r="CV350" s="1">
        <f ca="1">H349*1/Surge_Predicted_Impact!$C$60</f>
        <v>4.3017208092940311E-7</v>
      </c>
      <c r="CW350" s="1">
        <f ca="1">CV350*Surge_Predicted_Impact!$C$144+CU350</f>
        <v>2.3267866441926798E-8</v>
      </c>
      <c r="CX350" s="1">
        <f ca="1">CX349*(1-1/Surge_Predicted_Impact!$C$147)+CW349</f>
        <v>5.6891100713415445E-4</v>
      </c>
      <c r="CY350" s="1">
        <f ca="1">$CX350*(1-Surge_Predicted_Impact!$C$145)</f>
        <v>4.2668325535061584E-4</v>
      </c>
      <c r="CZ350" s="1">
        <f ca="1">$CX350*(1+Surge_Predicted_Impact!$C$145)</f>
        <v>7.1113875891769306E-4</v>
      </c>
      <c r="DA350" s="1">
        <f ca="1">CX350/Surge_Predicted_Impact!$C$148</f>
        <v>1.8963700237805149E-4</v>
      </c>
      <c r="DB350" s="152">
        <f>Surge_Predicted_Impact!$C$152</f>
        <v>0</v>
      </c>
    </row>
    <row r="351" spans="2:106" x14ac:dyDescent="0.25">
      <c r="B351" s="30">
        <f t="shared" si="125"/>
        <v>44240</v>
      </c>
      <c r="C351" s="18">
        <f ca="1">INDIRECT(_xlfn.CONCAT(EpidemiologicalModel_Selection!$C$2,"!",EpidemiologicalModel_Selection!$C$5,ROW()-1))</f>
        <v>73743.825608243758</v>
      </c>
      <c r="D351" s="18">
        <f ca="1">INDIRECT(_xlfn.CONCAT(EpidemiologicalModel_Selection!$C$2,"!",EpidemiologicalModel_Selection!$C$3,ROW()-1))</f>
        <v>2.9220256029699845E-4</v>
      </c>
      <c r="E351" s="37">
        <f ca="1">INDIRECT(_xlfn.CONCAT(EpidemiologicalModel_Selection!$C$2,"!",EpidemiologicalModel_Selection!$C$4,ROW()-1))</f>
        <v>2.6608220650814472E-6</v>
      </c>
      <c r="F351" s="37">
        <f ca="1">E351*Surge_Predicted_Impact!$D$53</f>
        <v>2.2563771111890673E-7</v>
      </c>
      <c r="G351" s="6">
        <f t="shared" ca="1" si="121"/>
        <v>2.6443355820802262E-6</v>
      </c>
      <c r="H351" s="24">
        <f ca="1">H350*(1-1/Surge_Predicted_Impact!$C$60)+F351</f>
        <v>2.6443355820802262E-6</v>
      </c>
      <c r="I351" s="24">
        <f ca="1">(1-Surge_Predicted_Impact!$C$68)*Calculation!O350</f>
        <v>2.212087968212732E-7</v>
      </c>
      <c r="J351" s="24">
        <f ca="1">I351+(J350*(1-1/Surge_Predicted_Impact!$C$63))</f>
        <v>2.5956202061388109E-6</v>
      </c>
      <c r="K351" s="24">
        <f ca="1">(1/Surge_Predicted_Impact!$C$62)*Calculation!L350</f>
        <v>1.0442014045707847E-7</v>
      </c>
      <c r="L351" s="24">
        <f ca="1">M351+L350*(1-1/Surge_Predicted_Impact!$C$62)</f>
        <v>1.1741654368526451E-6</v>
      </c>
      <c r="M351" s="1">
        <f ca="1">E351*Surge_Predicted_Impact!$D$55</f>
        <v>2.554389182478192E-8</v>
      </c>
      <c r="N351" s="6">
        <f ca="1">N350*(1-1/Surge_Predicted_Impact!$C$64)+K351</f>
        <v>1.5774625711531215E-6</v>
      </c>
      <c r="O351" s="24">
        <f ca="1">N350*1/Surge_Predicted_Impact!$C$64</f>
        <v>2.1043463295657758E-7</v>
      </c>
      <c r="P351" s="1">
        <f ca="1">E351*Surge_Predicted_Impact!$D$54</f>
        <v>1.7454992746934293E-7</v>
      </c>
      <c r="Q351" s="1">
        <f ca="1">Q350*(1-1/Surge_Predicted_Impact!$C$61)+P351</f>
        <v>1.9168487952315418E-5</v>
      </c>
      <c r="R351" s="6">
        <f t="shared" ca="1" si="122"/>
        <v>2.2938273595306874E-5</v>
      </c>
      <c r="S351" s="1">
        <f ca="1">E351*Surge_Predicted_Impact!$D$56</f>
        <v>1.2771945912390959E-10</v>
      </c>
      <c r="T351" s="6">
        <f ca="1">T350*(1-1/Surge_Predicted_Impact!$C$65)+S351</f>
        <v>3.2257600902161589E-9</v>
      </c>
      <c r="U351" s="1">
        <f ca="1">E351*Surge_Predicted_Impact!$D$57</f>
        <v>2.0435113459825535E-10</v>
      </c>
      <c r="V351" s="6">
        <f ca="1">U350*(1-1/Surge_Predicted_Impact!$C$66)+U351</f>
        <v>2.0435113459825535E-10</v>
      </c>
      <c r="W351" s="5">
        <f>Surge_Predicted_Impact!$C$72</f>
        <v>0</v>
      </c>
      <c r="X351" s="160">
        <f>Surge_Predicted_Impact!$C$73</f>
        <v>0</v>
      </c>
      <c r="Y351" s="5">
        <f>Surge_Predicted_Impact!$C$74</f>
        <v>0</v>
      </c>
      <c r="Z351" s="5">
        <f>Surge_Predicted_Impact!$C$75</f>
        <v>0</v>
      </c>
      <c r="AA351" s="5">
        <f>Surge_Predicted_Impact!$C$76</f>
        <v>0</v>
      </c>
      <c r="AC351" s="18">
        <f ca="1">_xlfn.CEILING.MATH(G351/Surge_Predicted_Impact!$C$92)*(24/Surge_Predicted_Impact!$C$89)*(7/Surge_Predicted_Impact!$C$90)</f>
        <v>5.25</v>
      </c>
      <c r="AD351" s="18">
        <f ca="1">_xlfn.CEILING.MATH(R351/Surge_Predicted_Impact!$C$93)*(24/Surge_Predicted_Impact!$C$89)*(7/Surge_Predicted_Impact!$C$90)</f>
        <v>5.25</v>
      </c>
      <c r="AE351" s="1">
        <f t="shared" ca="1" si="126"/>
        <v>10.5</v>
      </c>
      <c r="AF351" s="1">
        <f ca="1">_xlfn.CEILING.MATH(N351/Surge_Predicted_Impact!$C$94)*24/Surge_Predicted_Impact!$C$89*7/Surge_Predicted_Impact!$C$90</f>
        <v>5.25</v>
      </c>
      <c r="AG351" s="1">
        <f ca="1">_xlfn.CEILING.MATH(T351/Surge_Predicted_Impact!$C$95)*24/Surge_Predicted_Impact!$C$89*7/Surge_Predicted_Impact!$C$90</f>
        <v>5.25</v>
      </c>
      <c r="AH351" s="1">
        <f ca="1">_xlfn.CEILING.MATH(V351/Surge_Predicted_Impact!$C$96)*24/Surge_Predicted_Impact!$C$89*7/Surge_Predicted_Impact!$C$90</f>
        <v>5.25</v>
      </c>
      <c r="AI351" s="18">
        <f t="shared" ca="1" si="127"/>
        <v>26.25</v>
      </c>
      <c r="AJ351" s="41"/>
      <c r="AK351" s="23">
        <f ca="1">_xlfn.CEILING.MATH(G351/Surge_Predicted_Impact!$C$103)*24/Surge_Predicted_Impact!$C$100*7/Surge_Predicted_Impact!$C$101</f>
        <v>5.25</v>
      </c>
      <c r="AL351" s="23">
        <f ca="1">_xlfn.CEILING.MATH(R351/Surge_Predicted_Impact!$C$104)*24/Surge_Predicted_Impact!$C$100*7/Surge_Predicted_Impact!$C$101</f>
        <v>5.25</v>
      </c>
      <c r="AM351" s="23">
        <f ca="1">_xlfn.CEILING.MATH(N351/Surge_Predicted_Impact!$C$105)*24/Surge_Predicted_Impact!$C$100*7/Surge_Predicted_Impact!$C$101</f>
        <v>5.25</v>
      </c>
      <c r="AN351" s="23">
        <f ca="1">_xlfn.CEILING.MATH(T351/Surge_Predicted_Impact!$C$106)*24/Surge_Predicted_Impact!$C$100*7/Surge_Predicted_Impact!$C$101</f>
        <v>5.25</v>
      </c>
      <c r="AO351" s="23">
        <f ca="1">_xlfn.CEILING.MATH(V351/Surge_Predicted_Impact!$C$107)*24/Surge_Predicted_Impact!$C$100*7/Surge_Predicted_Impact!$C$101</f>
        <v>5.25</v>
      </c>
      <c r="AP351" s="1">
        <f t="shared" ca="1" si="128"/>
        <v>26.25</v>
      </c>
      <c r="AQ351" s="3"/>
      <c r="AR351" s="38">
        <f ca="1">G351/Surge_Predicted_Impact!$C$81</f>
        <v>8.8144519402674208E-7</v>
      </c>
      <c r="AS351" s="38">
        <f ca="1">$R351/Surge_Predicted_Impact!$C$82</f>
        <v>1.1469136797653437E-5</v>
      </c>
      <c r="AT351" s="38">
        <f t="shared" ca="1" si="129"/>
        <v>1.2350581991680179E-5</v>
      </c>
      <c r="AU351" s="38">
        <f ca="1">N351/Surge_Predicted_Impact!$C$83</f>
        <v>7.8873128557656077E-7</v>
      </c>
      <c r="AV351" s="38">
        <f ca="1">T351/Surge_Predicted_Impact!$C$84</f>
        <v>1.6128800451080794E-9</v>
      </c>
      <c r="AW351" s="38">
        <f ca="1">V351/Surge_Predicted_Impact!$C$85</f>
        <v>5.1087783649563837E-11</v>
      </c>
      <c r="AX351" s="38">
        <f t="shared" ca="1" si="130"/>
        <v>1.3140977245085497E-5</v>
      </c>
      <c r="AZ351" s="1">
        <f ca="1">(AE351-BA350)*Surge_Predicted_Impact!$C$124</f>
        <v>9.2105257911679395E-2</v>
      </c>
      <c r="BA351" s="1">
        <f ca="1">BA350*(1-1/Surge_Predicted_Impact!$C$125)+AZ351</f>
        <v>1.2894741661128788</v>
      </c>
      <c r="BB351" s="37">
        <f t="shared" ca="1" si="131"/>
        <v>11.789474166112878</v>
      </c>
      <c r="BC351" s="1">
        <f ca="1">(AF351-BD350)*Surge_Predicted_Impact!$C$124</f>
        <v>4.6052630737888872E-2</v>
      </c>
      <c r="BD351" s="1">
        <f ca="1">BD350*(1-1/Surge_Predicted_Impact!$C$125)+BC351</f>
        <v>0.64473691936249355</v>
      </c>
      <c r="BE351" s="37">
        <f t="shared" ca="1" si="132"/>
        <v>5.8947369193624937</v>
      </c>
      <c r="BF351" s="1">
        <f ca="1">(AI351-BG350)*Surge_Predicted_Impact!$C$124</f>
        <v>0.23026315180740703</v>
      </c>
      <c r="BG351" s="1">
        <f ca="1">BG350*(1-1/Surge_Predicted_Impact!$C$125)+BF351</f>
        <v>3.2236847696910411</v>
      </c>
      <c r="BH351" s="37">
        <f t="shared" ca="1" si="133"/>
        <v>29.47368476969104</v>
      </c>
      <c r="BJ351" s="1">
        <f ca="1">(AT351-BK350)*Surge_Predicted_Impact!$C$124</f>
        <v>5.6813984665278143E-8</v>
      </c>
      <c r="BK351" s="1">
        <f ca="1">BK350*(1-1/Surge_Predicted_Impact!$C$125)+BJ351</f>
        <v>6.2496272580210461E-6</v>
      </c>
      <c r="BL351" s="37">
        <f t="shared" ca="1" si="134"/>
        <v>1.8600209249701223E-5</v>
      </c>
      <c r="BM351" s="1">
        <f ca="1">(AU351-BN350)*Surge_Predicted_Impact!$C$124</f>
        <v>3.5555834022722979E-9</v>
      </c>
      <c r="BN351" s="1">
        <f ca="1">BN350*(1-1/Surge_Predicted_Impact!$C$125)+BM351</f>
        <v>4.0578760408379393E-7</v>
      </c>
      <c r="BO351" s="37">
        <f t="shared" ca="1" si="135"/>
        <v>1.1945188896603547E-6</v>
      </c>
      <c r="BP351" s="1">
        <f ca="1">(AX351-AY350)*Surge_Predicted_Impact!$C$124</f>
        <v>1.3140977245085497E-7</v>
      </c>
      <c r="BQ351" s="1">
        <f ca="1">BQ350*(1-1/Surge_Predicted_Impact!$C$125)+BP351</f>
        <v>1.3665836486398232E-5</v>
      </c>
      <c r="BR351" s="1">
        <f t="shared" ca="1" si="136"/>
        <v>2.6806813731483729E-5</v>
      </c>
      <c r="BS351" s="1">
        <f ca="1">(AP351-AQ350)*Surge_Predicted_Impact!$C$124</f>
        <v>0.26250000000000001</v>
      </c>
      <c r="BT351" s="1">
        <f ca="1">BT350*(1-1/Surge_Predicted_Impact!$C$125)+BS351</f>
        <v>3.6750028230013783</v>
      </c>
      <c r="BU351" s="1">
        <f t="shared" ca="1" si="137"/>
        <v>29.925002823001378</v>
      </c>
      <c r="BW351" s="1">
        <f>Surge_Predicted_Impact!$C$112</f>
        <v>0</v>
      </c>
      <c r="BX351" s="1">
        <f>Surge_Predicted_Impact!$C$113</f>
        <v>0</v>
      </c>
      <c r="BY351" s="152">
        <f>Surge_Predicted_Impact!$C$114</f>
        <v>0</v>
      </c>
      <c r="BZ351" s="152">
        <f>Surge_Predicted_Impact!$C$115</f>
        <v>0</v>
      </c>
      <c r="CA351" s="152">
        <f t="shared" si="138"/>
        <v>0</v>
      </c>
      <c r="CB351" s="1">
        <f>Surge_Predicted_Impact!$C$117</f>
        <v>0</v>
      </c>
      <c r="CC351" s="1">
        <f>Surge_Predicted_Impact!$C$118</f>
        <v>0</v>
      </c>
      <c r="CD351" s="1">
        <f>Surge_Predicted_Impact!$C$119</f>
        <v>0</v>
      </c>
      <c r="CE351" s="1">
        <f t="shared" si="139"/>
        <v>0</v>
      </c>
      <c r="CF351" s="152">
        <f>Surge_Predicted_Impact!$C$120</f>
        <v>0</v>
      </c>
      <c r="CH351" s="1">
        <f ca="1">D351*Surge_Predicted_Impact!$C$135</f>
        <v>2.9220256029699847E-3</v>
      </c>
      <c r="CI351" s="18">
        <f ca="1">(C351-C350)*Surge_Predicted_Impact!$C$135</f>
        <v>2.6608322514221072E-5</v>
      </c>
      <c r="CJ351" s="18">
        <f ca="1">CJ350*(1- 1/Surge_Predicted_Impact!$C$137)+CI351</f>
        <v>6.7203346101067651E-4</v>
      </c>
      <c r="CK351" s="18">
        <f t="shared" ca="1" si="123"/>
        <v>6.4542513849645544E-4</v>
      </c>
      <c r="CL351" s="1">
        <f ca="1">CJ351*(1-Surge_Predicted_Impact!$C$136)</f>
        <v>5.7122844185907506E-4</v>
      </c>
      <c r="CM351" s="1">
        <f ca="1">CJ351*(1+Surge_Predicted_Impact!$C$136)</f>
        <v>7.7283848016227797E-4</v>
      </c>
      <c r="CN351" s="1">
        <f ca="1">CI351/Surge_Predicted_Impact!$C$138</f>
        <v>5.3216645028442144E-6</v>
      </c>
      <c r="CO351" s="1">
        <f ca="1">CK351/Surge_Predicted_Impact!$C$140</f>
        <v>2.5817005539858218E-5</v>
      </c>
      <c r="CP351" s="1">
        <f t="shared" ca="1" si="124"/>
        <v>3.1138670042702433E-5</v>
      </c>
      <c r="CQ351" s="1">
        <f ca="1">CI351/(Surge_Predicted_Impact!$C$138 + Surge_Predicted_Impact!$C$139)</f>
        <v>4.4347204190368456E-6</v>
      </c>
      <c r="CR351" s="1">
        <f ca="1">CK351/(Surge_Predicted_Impact!$C$140 + Surge_Predicted_Impact!$C$141)</f>
        <v>2.4824043788325208E-5</v>
      </c>
      <c r="CS351" s="152">
        <f>Surge_Predicted_Impact!$C$151</f>
        <v>12000</v>
      </c>
      <c r="CT351" s="152"/>
      <c r="CU351" s="1">
        <f ca="1">Surge_Predicted_Impact!$C$146*(Calculation!E351-Calculation!H351)</f>
        <v>1.6486483001220958E-9</v>
      </c>
      <c r="CV351" s="1">
        <f ca="1">H350*1/Surge_Predicted_Impact!$C$60</f>
        <v>4.0311631182688657E-7</v>
      </c>
      <c r="CW351" s="1">
        <f ca="1">CV351*Surge_Predicted_Impact!$C$144+CU351</f>
        <v>2.1804463891466423E-8</v>
      </c>
      <c r="CX351" s="1">
        <f ca="1">CX350*(1-1/Surge_Predicted_Impact!$C$147)+CW350</f>
        <v>5.4048872464388862E-4</v>
      </c>
      <c r="CY351" s="1">
        <f ca="1">$CX351*(1-Surge_Predicted_Impact!$C$145)</f>
        <v>4.0536654348291643E-4</v>
      </c>
      <c r="CZ351" s="1">
        <f ca="1">$CX351*(1+Surge_Predicted_Impact!$C$145)</f>
        <v>6.756109058048608E-4</v>
      </c>
      <c r="DA351" s="1">
        <f ca="1">CX351/Surge_Predicted_Impact!$C$148</f>
        <v>1.8016290821462955E-4</v>
      </c>
      <c r="DB351" s="152">
        <f>Surge_Predicted_Impact!$C$152</f>
        <v>0</v>
      </c>
    </row>
    <row r="352" spans="2:106" x14ac:dyDescent="0.25">
      <c r="B352" s="30">
        <f t="shared" si="125"/>
        <v>44241</v>
      </c>
      <c r="C352" s="18">
        <f ca="1">INDIRECT(_xlfn.CONCAT(EpidemiologicalModel_Selection!$C$2,"!",EpidemiologicalModel_Selection!$C$5,ROW()-1))</f>
        <v>73743.825610737229</v>
      </c>
      <c r="D352" s="18">
        <f ca="1">INDIRECT(_xlfn.CONCAT(EpidemiologicalModel_Selection!$C$2,"!",EpidemiologicalModel_Selection!$C$3,ROW()-1))</f>
        <v>2.7382441778025081E-4</v>
      </c>
      <c r="E352" s="37">
        <f ca="1">INDIRECT(_xlfn.CONCAT(EpidemiologicalModel_Selection!$C$2,"!",EpidemiologicalModel_Selection!$C$4,ROW()-1))</f>
        <v>2.4934688553912565E-6</v>
      </c>
      <c r="F352" s="37">
        <f ca="1">E352*Surge_Predicted_Impact!$D$53</f>
        <v>2.1144615893717855E-7</v>
      </c>
      <c r="G352" s="6">
        <f t="shared" ca="1" si="121"/>
        <v>2.478019515005944E-6</v>
      </c>
      <c r="H352" s="24">
        <f ca="1">H351*(1-1/Surge_Predicted_Impact!$C$60)+F352</f>
        <v>2.478019515005944E-6</v>
      </c>
      <c r="I352" s="24">
        <f ca="1">(1-Surge_Predicted_Impact!$C$68)*Calculation!O351</f>
        <v>2.0727811346222892E-7</v>
      </c>
      <c r="J352" s="24">
        <f ca="1">I352+(J351*(1-1/Surge_Predicted_Impact!$C$63))</f>
        <v>2.4320954330097814E-6</v>
      </c>
      <c r="K352" s="24">
        <f ca="1">(1/Surge_Predicted_Impact!$C$62)*Calculation!L351</f>
        <v>9.7847119737720418E-8</v>
      </c>
      <c r="L352" s="24">
        <f ca="1">M352+L351*(1-1/Surge_Predicted_Impact!$C$62)</f>
        <v>1.1002556181266808E-6</v>
      </c>
      <c r="M352" s="1">
        <f ca="1">E352*Surge_Predicted_Impact!$D$55</f>
        <v>2.3937301011756087E-8</v>
      </c>
      <c r="N352" s="6">
        <f ca="1">N351*(1-1/Surge_Predicted_Impact!$C$64)+K352</f>
        <v>1.4781268694967019E-6</v>
      </c>
      <c r="O352" s="24">
        <f ca="1">N351*1/Surge_Predicted_Impact!$C$64</f>
        <v>1.9718282139414019E-7</v>
      </c>
      <c r="P352" s="1">
        <f ca="1">E352*Surge_Predicted_Impact!$D$54</f>
        <v>1.6357155691366642E-7</v>
      </c>
      <c r="Q352" s="1">
        <f ca="1">Q351*(1-1/Surge_Predicted_Impact!$C$61)+P352</f>
        <v>1.7962881798349412E-5</v>
      </c>
      <c r="R352" s="6">
        <f t="shared" ca="1" si="122"/>
        <v>2.1495232849485875E-5</v>
      </c>
      <c r="S352" s="1">
        <f ca="1">E352*Surge_Predicted_Impact!$D$56</f>
        <v>1.1968650505878043E-10</v>
      </c>
      <c r="T352" s="6">
        <f ca="1">T351*(1-1/Surge_Predicted_Impact!$C$65)+S352</f>
        <v>3.0228705862533233E-9</v>
      </c>
      <c r="U352" s="1">
        <f ca="1">E352*Surge_Predicted_Impact!$D$57</f>
        <v>1.914984080940487E-10</v>
      </c>
      <c r="V352" s="6">
        <f ca="1">U351*(1-1/Surge_Predicted_Impact!$C$66)+U352</f>
        <v>1.914984080940487E-10</v>
      </c>
      <c r="W352" s="5">
        <f>Surge_Predicted_Impact!$C$72</f>
        <v>0</v>
      </c>
      <c r="X352" s="160">
        <f>Surge_Predicted_Impact!$C$73</f>
        <v>0</v>
      </c>
      <c r="Y352" s="5">
        <f>Surge_Predicted_Impact!$C$74</f>
        <v>0</v>
      </c>
      <c r="Z352" s="5">
        <f>Surge_Predicted_Impact!$C$75</f>
        <v>0</v>
      </c>
      <c r="AA352" s="5">
        <f>Surge_Predicted_Impact!$C$76</f>
        <v>0</v>
      </c>
      <c r="AC352" s="18">
        <f ca="1">_xlfn.CEILING.MATH(G352/Surge_Predicted_Impact!$C$92)*(24/Surge_Predicted_Impact!$C$89)*(7/Surge_Predicted_Impact!$C$90)</f>
        <v>5.25</v>
      </c>
      <c r="AD352" s="18">
        <f ca="1">_xlfn.CEILING.MATH(R352/Surge_Predicted_Impact!$C$93)*(24/Surge_Predicted_Impact!$C$89)*(7/Surge_Predicted_Impact!$C$90)</f>
        <v>5.25</v>
      </c>
      <c r="AE352" s="1">
        <f t="shared" ca="1" si="126"/>
        <v>10.5</v>
      </c>
      <c r="AF352" s="1">
        <f ca="1">_xlfn.CEILING.MATH(N352/Surge_Predicted_Impact!$C$94)*24/Surge_Predicted_Impact!$C$89*7/Surge_Predicted_Impact!$C$90</f>
        <v>5.25</v>
      </c>
      <c r="AG352" s="1">
        <f ca="1">_xlfn.CEILING.MATH(T352/Surge_Predicted_Impact!$C$95)*24/Surge_Predicted_Impact!$C$89*7/Surge_Predicted_Impact!$C$90</f>
        <v>5.25</v>
      </c>
      <c r="AH352" s="1">
        <f ca="1">_xlfn.CEILING.MATH(V352/Surge_Predicted_Impact!$C$96)*24/Surge_Predicted_Impact!$C$89*7/Surge_Predicted_Impact!$C$90</f>
        <v>5.25</v>
      </c>
      <c r="AI352" s="18">
        <f t="shared" ca="1" si="127"/>
        <v>26.25</v>
      </c>
      <c r="AJ352" s="41"/>
      <c r="AK352" s="23">
        <f ca="1">_xlfn.CEILING.MATH(G352/Surge_Predicted_Impact!$C$103)*24/Surge_Predicted_Impact!$C$100*7/Surge_Predicted_Impact!$C$101</f>
        <v>5.25</v>
      </c>
      <c r="AL352" s="23">
        <f ca="1">_xlfn.CEILING.MATH(R352/Surge_Predicted_Impact!$C$104)*24/Surge_Predicted_Impact!$C$100*7/Surge_Predicted_Impact!$C$101</f>
        <v>5.25</v>
      </c>
      <c r="AM352" s="23">
        <f ca="1">_xlfn.CEILING.MATH(N352/Surge_Predicted_Impact!$C$105)*24/Surge_Predicted_Impact!$C$100*7/Surge_Predicted_Impact!$C$101</f>
        <v>5.25</v>
      </c>
      <c r="AN352" s="23">
        <f ca="1">_xlfn.CEILING.MATH(T352/Surge_Predicted_Impact!$C$106)*24/Surge_Predicted_Impact!$C$100*7/Surge_Predicted_Impact!$C$101</f>
        <v>5.25</v>
      </c>
      <c r="AO352" s="23">
        <f ca="1">_xlfn.CEILING.MATH(V352/Surge_Predicted_Impact!$C$107)*24/Surge_Predicted_Impact!$C$100*7/Surge_Predicted_Impact!$C$101</f>
        <v>5.25</v>
      </c>
      <c r="AP352" s="1">
        <f t="shared" ca="1" si="128"/>
        <v>26.25</v>
      </c>
      <c r="AQ352" s="3"/>
      <c r="AR352" s="38">
        <f ca="1">G352/Surge_Predicted_Impact!$C$81</f>
        <v>8.2600650500198131E-7</v>
      </c>
      <c r="AS352" s="38">
        <f ca="1">$R352/Surge_Predicted_Impact!$C$82</f>
        <v>1.0747616424742937E-5</v>
      </c>
      <c r="AT352" s="38">
        <f t="shared" ca="1" si="129"/>
        <v>1.1573622929744919E-5</v>
      </c>
      <c r="AU352" s="38">
        <f ca="1">N352/Surge_Predicted_Impact!$C$83</f>
        <v>7.3906343474835093E-7</v>
      </c>
      <c r="AV352" s="38">
        <f ca="1">T352/Surge_Predicted_Impact!$C$84</f>
        <v>1.5114352931266617E-9</v>
      </c>
      <c r="AW352" s="38">
        <f ca="1">V352/Surge_Predicted_Impact!$C$85</f>
        <v>4.7874602023512175E-11</v>
      </c>
      <c r="AX352" s="38">
        <f t="shared" ca="1" si="130"/>
        <v>1.231424567438842E-5</v>
      </c>
      <c r="AZ352" s="1">
        <f ca="1">(AE352-BA351)*Surge_Predicted_Impact!$C$124</f>
        <v>9.2105258338871218E-2</v>
      </c>
      <c r="BA352" s="1">
        <f ca="1">BA351*(1-1/Surge_Predicted_Impact!$C$125)+AZ352</f>
        <v>1.2894741268722587</v>
      </c>
      <c r="BB352" s="37">
        <f t="shared" ca="1" si="131"/>
        <v>11.789474126872259</v>
      </c>
      <c r="BC352" s="1">
        <f ca="1">(AF352-BD351)*Surge_Predicted_Impact!$C$124</f>
        <v>4.6052630806375061E-2</v>
      </c>
      <c r="BD352" s="1">
        <f ca="1">BD351*(1-1/Surge_Predicted_Impact!$C$125)+BC352</f>
        <v>0.64473691307154768</v>
      </c>
      <c r="BE352" s="37">
        <f t="shared" ca="1" si="132"/>
        <v>5.8947369130715472</v>
      </c>
      <c r="BF352" s="1">
        <f ca="1">(AI352-BG351)*Surge_Predicted_Impact!$C$124</f>
        <v>0.23026315230308961</v>
      </c>
      <c r="BG352" s="1">
        <f ca="1">BG351*(1-1/Surge_Predicted_Impact!$C$125)+BF352</f>
        <v>3.2236847241590563</v>
      </c>
      <c r="BH352" s="37">
        <f t="shared" ca="1" si="133"/>
        <v>29.473684724159057</v>
      </c>
      <c r="BJ352" s="1">
        <f ca="1">(AT352-BK351)*Surge_Predicted_Impact!$C$124</f>
        <v>5.3239956717238732E-8</v>
      </c>
      <c r="BK352" s="1">
        <f ca="1">BK351*(1-1/Surge_Predicted_Impact!$C$125)+BJ352</f>
        <v>5.8564652677367824E-6</v>
      </c>
      <c r="BL352" s="37">
        <f t="shared" ca="1" si="134"/>
        <v>1.7430088197481701E-5</v>
      </c>
      <c r="BM352" s="1">
        <f ca="1">(AU352-BN351)*Surge_Predicted_Impact!$C$124</f>
        <v>3.3327583066455701E-9</v>
      </c>
      <c r="BN352" s="1">
        <f ca="1">BN351*(1-1/Surge_Predicted_Impact!$C$125)+BM352</f>
        <v>3.8013553352731137E-7</v>
      </c>
      <c r="BO352" s="37">
        <f t="shared" ca="1" si="135"/>
        <v>1.1191989682756623E-6</v>
      </c>
      <c r="BP352" s="1">
        <f ca="1">(AX352-AY351)*Surge_Predicted_Impact!$C$124</f>
        <v>1.231424567438842E-7</v>
      </c>
      <c r="BQ352" s="1">
        <f ca="1">BQ351*(1-1/Surge_Predicted_Impact!$C$125)+BP352</f>
        <v>1.2812847765542242E-5</v>
      </c>
      <c r="BR352" s="1">
        <f t="shared" ca="1" si="136"/>
        <v>2.5127093439930664E-5</v>
      </c>
      <c r="BS352" s="1">
        <f ca="1">(AP352-AQ351)*Surge_Predicted_Impact!$C$124</f>
        <v>0.26250000000000001</v>
      </c>
      <c r="BT352" s="1">
        <f ca="1">BT351*(1-1/Surge_Predicted_Impact!$C$125)+BS352</f>
        <v>3.675002621358423</v>
      </c>
      <c r="BU352" s="1">
        <f t="shared" ca="1" si="137"/>
        <v>29.925002621358423</v>
      </c>
      <c r="BW352" s="1">
        <f>Surge_Predicted_Impact!$C$112</f>
        <v>0</v>
      </c>
      <c r="BX352" s="1">
        <f>Surge_Predicted_Impact!$C$113</f>
        <v>0</v>
      </c>
      <c r="BY352" s="152">
        <f>Surge_Predicted_Impact!$C$114</f>
        <v>0</v>
      </c>
      <c r="BZ352" s="152">
        <f>Surge_Predicted_Impact!$C$115</f>
        <v>0</v>
      </c>
      <c r="CA352" s="152">
        <f t="shared" si="138"/>
        <v>0</v>
      </c>
      <c r="CB352" s="1">
        <f>Surge_Predicted_Impact!$C$117</f>
        <v>0</v>
      </c>
      <c r="CC352" s="1">
        <f>Surge_Predicted_Impact!$C$118</f>
        <v>0</v>
      </c>
      <c r="CD352" s="1">
        <f>Surge_Predicted_Impact!$C$119</f>
        <v>0</v>
      </c>
      <c r="CE352" s="1">
        <f t="shared" si="139"/>
        <v>0</v>
      </c>
      <c r="CF352" s="152">
        <f>Surge_Predicted_Impact!$C$120</f>
        <v>0</v>
      </c>
      <c r="CH352" s="1">
        <f ca="1">D352*Surge_Predicted_Impact!$C$135</f>
        <v>2.7382441778025079E-3</v>
      </c>
      <c r="CI352" s="18">
        <f ca="1">(C352-C351)*Surge_Predicted_Impact!$C$135</f>
        <v>2.4934706743806601E-5</v>
      </c>
      <c r="CJ352" s="18">
        <f ca="1">CJ351*(1- 1/Surge_Predicted_Impact!$C$137)+CI352</f>
        <v>6.2976482165341544E-4</v>
      </c>
      <c r="CK352" s="18">
        <f t="shared" ca="1" si="123"/>
        <v>6.0483011490960884E-4</v>
      </c>
      <c r="CL352" s="1">
        <f ca="1">CJ352*(1-Surge_Predicted_Impact!$C$136)</f>
        <v>5.3530009840540313E-4</v>
      </c>
      <c r="CM352" s="1">
        <f ca="1">CJ352*(1+Surge_Predicted_Impact!$C$136)</f>
        <v>7.2422954490142775E-4</v>
      </c>
      <c r="CN352" s="1">
        <f ca="1">CI352/Surge_Predicted_Impact!$C$138</f>
        <v>4.9869413487613201E-6</v>
      </c>
      <c r="CO352" s="1">
        <f ca="1">CK352/Surge_Predicted_Impact!$C$140</f>
        <v>2.4193204596384353E-5</v>
      </c>
      <c r="CP352" s="1">
        <f t="shared" ca="1" si="124"/>
        <v>2.9180145945145673E-5</v>
      </c>
      <c r="CQ352" s="1">
        <f ca="1">CI352/(Surge_Predicted_Impact!$C$138 + Surge_Predicted_Impact!$C$139)</f>
        <v>4.1557844573010998E-6</v>
      </c>
      <c r="CR352" s="1">
        <f ca="1">CK352/(Surge_Predicted_Impact!$C$140 + Surge_Predicted_Impact!$C$141)</f>
        <v>2.3262696727292649E-5</v>
      </c>
      <c r="CS352" s="152">
        <f>Surge_Predicted_Impact!$C$151</f>
        <v>12000</v>
      </c>
      <c r="CT352" s="152"/>
      <c r="CU352" s="1">
        <f ca="1">Surge_Predicted_Impact!$C$146*(Calculation!E352-Calculation!H352)</f>
        <v>1.5449340385312467E-9</v>
      </c>
      <c r="CV352" s="1">
        <f ca="1">H351*1/Surge_Predicted_Impact!$C$60</f>
        <v>3.7776222601146088E-7</v>
      </c>
      <c r="CW352" s="1">
        <f ca="1">CV352*Surge_Predicted_Impact!$C$144+CU352</f>
        <v>2.0433045339104293E-8</v>
      </c>
      <c r="CX352" s="1">
        <f ca="1">CX351*(1-1/Surge_Predicted_Impact!$C$147)+CW351</f>
        <v>5.1348609287558565E-4</v>
      </c>
      <c r="CY352" s="1">
        <f ca="1">$CX352*(1-Surge_Predicted_Impact!$C$145)</f>
        <v>3.8511456965668921E-4</v>
      </c>
      <c r="CZ352" s="1">
        <f ca="1">$CX352*(1+Surge_Predicted_Impact!$C$145)</f>
        <v>6.4185761609448209E-4</v>
      </c>
      <c r="DA352" s="1">
        <f ca="1">CX352/Surge_Predicted_Impact!$C$148</f>
        <v>1.7116203095852856E-4</v>
      </c>
      <c r="DB352" s="152">
        <f>Surge_Predicted_Impact!$C$152</f>
        <v>0</v>
      </c>
    </row>
    <row r="353" spans="2:106" x14ac:dyDescent="0.25">
      <c r="B353" s="30">
        <f t="shared" si="125"/>
        <v>44242</v>
      </c>
      <c r="C353" s="18">
        <f ca="1">INDIRECT(_xlfn.CONCAT(EpidemiologicalModel_Selection!$C$2,"!",EpidemiologicalModel_Selection!$C$5,ROW()-1))</f>
        <v>73743.825613073859</v>
      </c>
      <c r="D353" s="18">
        <f ca="1">INDIRECT(_xlfn.CONCAT(EpidemiologicalModel_Selection!$C$2,"!",EpidemiologicalModel_Selection!$C$3,ROW()-1))</f>
        <v>2.5660217246507589E-4</v>
      </c>
      <c r="E353" s="37">
        <f ca="1">INDIRECT(_xlfn.CONCAT(EpidemiologicalModel_Selection!$C$2,"!",EpidemiologicalModel_Selection!$C$4,ROW()-1))</f>
        <v>2.3366415916825646E-6</v>
      </c>
      <c r="F353" s="37">
        <f ca="1">E353*Surge_Predicted_Impact!$D$53</f>
        <v>1.9814720697468149E-7</v>
      </c>
      <c r="G353" s="6">
        <f t="shared" ca="1" si="121"/>
        <v>2.3221639341226337E-6</v>
      </c>
      <c r="H353" s="24">
        <f ca="1">H352*(1-1/Surge_Predicted_Impact!$C$60)+F353</f>
        <v>2.3221639341226337E-6</v>
      </c>
      <c r="I353" s="24">
        <f ca="1">(1-Surge_Predicted_Impact!$C$68)*Calculation!O352</f>
        <v>1.9422507907322809E-7</v>
      </c>
      <c r="J353" s="24">
        <f ca="1">I353+(J352*(1-1/Surge_Predicted_Impact!$C$63))</f>
        <v>2.2788783073673265E-6</v>
      </c>
      <c r="K353" s="24">
        <f ca="1">(1/Surge_Predicted_Impact!$C$62)*Calculation!L352</f>
        <v>9.168796817722339E-8</v>
      </c>
      <c r="L353" s="24">
        <f ca="1">M353+L352*(1-1/Surge_Predicted_Impact!$C$62)</f>
        <v>1.0309994092296099E-6</v>
      </c>
      <c r="M353" s="1">
        <f ca="1">E353*Surge_Predicted_Impact!$D$55</f>
        <v>2.2431759280152641E-8</v>
      </c>
      <c r="N353" s="6">
        <f ca="1">N352*(1-1/Surge_Predicted_Impact!$C$64)+K353</f>
        <v>1.3850489789868375E-6</v>
      </c>
      <c r="O353" s="24">
        <f ca="1">N352*1/Surge_Predicted_Impact!$C$64</f>
        <v>1.8476585868708773E-7</v>
      </c>
      <c r="P353" s="1">
        <f ca="1">E353*Surge_Predicted_Impact!$D$54</f>
        <v>1.5328368841437621E-7</v>
      </c>
      <c r="Q353" s="1">
        <f ca="1">Q352*(1-1/Surge_Predicted_Impact!$C$61)+P353</f>
        <v>1.6833102501167405E-5</v>
      </c>
      <c r="R353" s="6">
        <f t="shared" ca="1" si="122"/>
        <v>2.0142980217764343E-5</v>
      </c>
      <c r="S353" s="1">
        <f ca="1">E353*Surge_Predicted_Impact!$D$56</f>
        <v>1.1215879640076321E-10</v>
      </c>
      <c r="T353" s="6">
        <f ca="1">T352*(1-1/Surge_Predicted_Impact!$C$65)+S353</f>
        <v>2.8327423240287541E-9</v>
      </c>
      <c r="U353" s="1">
        <f ca="1">E353*Surge_Predicted_Impact!$D$57</f>
        <v>1.7945407424122114E-10</v>
      </c>
      <c r="V353" s="6">
        <f ca="1">U352*(1-1/Surge_Predicted_Impact!$C$66)+U353</f>
        <v>1.7945407424122114E-10</v>
      </c>
      <c r="W353" s="5">
        <f>Surge_Predicted_Impact!$C$72</f>
        <v>0</v>
      </c>
      <c r="X353" s="160">
        <f>Surge_Predicted_Impact!$C$73</f>
        <v>0</v>
      </c>
      <c r="Y353" s="5">
        <f>Surge_Predicted_Impact!$C$74</f>
        <v>0</v>
      </c>
      <c r="Z353" s="5">
        <f>Surge_Predicted_Impact!$C$75</f>
        <v>0</v>
      </c>
      <c r="AA353" s="5">
        <f>Surge_Predicted_Impact!$C$76</f>
        <v>0</v>
      </c>
      <c r="AC353" s="18">
        <f ca="1">_xlfn.CEILING.MATH(G353/Surge_Predicted_Impact!$C$92)*(24/Surge_Predicted_Impact!$C$89)*(7/Surge_Predicted_Impact!$C$90)</f>
        <v>5.25</v>
      </c>
      <c r="AD353" s="18">
        <f ca="1">_xlfn.CEILING.MATH(R353/Surge_Predicted_Impact!$C$93)*(24/Surge_Predicted_Impact!$C$89)*(7/Surge_Predicted_Impact!$C$90)</f>
        <v>5.25</v>
      </c>
      <c r="AE353" s="1">
        <f t="shared" ca="1" si="126"/>
        <v>10.5</v>
      </c>
      <c r="AF353" s="1">
        <f ca="1">_xlfn.CEILING.MATH(N353/Surge_Predicted_Impact!$C$94)*24/Surge_Predicted_Impact!$C$89*7/Surge_Predicted_Impact!$C$90</f>
        <v>5.25</v>
      </c>
      <c r="AG353" s="1">
        <f ca="1">_xlfn.CEILING.MATH(T353/Surge_Predicted_Impact!$C$95)*24/Surge_Predicted_Impact!$C$89*7/Surge_Predicted_Impact!$C$90</f>
        <v>5.25</v>
      </c>
      <c r="AH353" s="1">
        <f ca="1">_xlfn.CEILING.MATH(V353/Surge_Predicted_Impact!$C$96)*24/Surge_Predicted_Impact!$C$89*7/Surge_Predicted_Impact!$C$90</f>
        <v>5.25</v>
      </c>
      <c r="AI353" s="18">
        <f t="shared" ca="1" si="127"/>
        <v>26.25</v>
      </c>
      <c r="AJ353" s="41"/>
      <c r="AK353" s="23">
        <f ca="1">_xlfn.CEILING.MATH(G353/Surge_Predicted_Impact!$C$103)*24/Surge_Predicted_Impact!$C$100*7/Surge_Predicted_Impact!$C$101</f>
        <v>5.25</v>
      </c>
      <c r="AL353" s="23">
        <f ca="1">_xlfn.CEILING.MATH(R353/Surge_Predicted_Impact!$C$104)*24/Surge_Predicted_Impact!$C$100*7/Surge_Predicted_Impact!$C$101</f>
        <v>5.25</v>
      </c>
      <c r="AM353" s="23">
        <f ca="1">_xlfn.CEILING.MATH(N353/Surge_Predicted_Impact!$C$105)*24/Surge_Predicted_Impact!$C$100*7/Surge_Predicted_Impact!$C$101</f>
        <v>5.25</v>
      </c>
      <c r="AN353" s="23">
        <f ca="1">_xlfn.CEILING.MATH(T353/Surge_Predicted_Impact!$C$106)*24/Surge_Predicted_Impact!$C$100*7/Surge_Predicted_Impact!$C$101</f>
        <v>5.25</v>
      </c>
      <c r="AO353" s="23">
        <f ca="1">_xlfn.CEILING.MATH(V353/Surge_Predicted_Impact!$C$107)*24/Surge_Predicted_Impact!$C$100*7/Surge_Predicted_Impact!$C$101</f>
        <v>5.25</v>
      </c>
      <c r="AP353" s="1">
        <f t="shared" ca="1" si="128"/>
        <v>26.25</v>
      </c>
      <c r="AQ353" s="3"/>
      <c r="AR353" s="38">
        <f ca="1">G353/Surge_Predicted_Impact!$C$81</f>
        <v>7.7405464470754455E-7</v>
      </c>
      <c r="AS353" s="38">
        <f ca="1">$R353/Surge_Predicted_Impact!$C$82</f>
        <v>1.0071490108882171E-5</v>
      </c>
      <c r="AT353" s="38">
        <f t="shared" ca="1" si="129"/>
        <v>1.0845544753589716E-5</v>
      </c>
      <c r="AU353" s="38">
        <f ca="1">N353/Surge_Predicted_Impact!$C$83</f>
        <v>6.9252448949341876E-7</v>
      </c>
      <c r="AV353" s="38">
        <f ca="1">T353/Surge_Predicted_Impact!$C$84</f>
        <v>1.416371162014377E-9</v>
      </c>
      <c r="AW353" s="38">
        <f ca="1">V353/Surge_Predicted_Impact!$C$85</f>
        <v>4.4863518560305285E-11</v>
      </c>
      <c r="AX353" s="38">
        <f t="shared" ca="1" si="130"/>
        <v>1.153953047776371E-5</v>
      </c>
      <c r="AZ353" s="1">
        <f ca="1">(AE353-BA352)*Surge_Predicted_Impact!$C$124</f>
        <v>9.2105258731277409E-2</v>
      </c>
      <c r="BA353" s="1">
        <f ca="1">BA352*(1-1/Surge_Predicted_Impact!$C$125)+AZ353</f>
        <v>1.2894740908269462</v>
      </c>
      <c r="BB353" s="37">
        <f t="shared" ca="1" si="131"/>
        <v>11.789474090826946</v>
      </c>
      <c r="BC353" s="1">
        <f ca="1">(AF353-BD352)*Surge_Predicted_Impact!$C$124</f>
        <v>4.605263086928453E-2</v>
      </c>
      <c r="BD353" s="1">
        <f ca="1">BD352*(1-1/Surge_Predicted_Impact!$C$125)+BC353</f>
        <v>0.64473690729286459</v>
      </c>
      <c r="BE353" s="37">
        <f t="shared" ca="1" si="132"/>
        <v>5.8947369072928648</v>
      </c>
      <c r="BF353" s="1">
        <f ca="1">(AI353-BG352)*Surge_Predicted_Impact!$C$124</f>
        <v>0.23026315275840945</v>
      </c>
      <c r="BG353" s="1">
        <f ca="1">BG352*(1-1/Surge_Predicted_Impact!$C$125)+BF353</f>
        <v>3.2236846823346759</v>
      </c>
      <c r="BH353" s="37">
        <f t="shared" ca="1" si="133"/>
        <v>29.473684682334675</v>
      </c>
      <c r="BJ353" s="1">
        <f ca="1">(AT353-BK352)*Surge_Predicted_Impact!$C$124</f>
        <v>4.9890794858529335E-8</v>
      </c>
      <c r="BK353" s="1">
        <f ca="1">BK352*(1-1/Surge_Predicted_Impact!$C$125)+BJ353</f>
        <v>5.4880371148998272E-6</v>
      </c>
      <c r="BL353" s="37">
        <f t="shared" ca="1" si="134"/>
        <v>1.6333581868489542E-5</v>
      </c>
      <c r="BM353" s="1">
        <f ca="1">(AU353-BN352)*Surge_Predicted_Impact!$C$124</f>
        <v>3.1238895596610741E-9</v>
      </c>
      <c r="BN353" s="1">
        <f ca="1">BN352*(1-1/Surge_Predicted_Impact!$C$125)+BM353</f>
        <v>3.5610688497787879E-7</v>
      </c>
      <c r="BO353" s="37">
        <f t="shared" ca="1" si="135"/>
        <v>1.0486313744712975E-6</v>
      </c>
      <c r="BP353" s="1">
        <f ca="1">(AX353-AY352)*Surge_Predicted_Impact!$C$124</f>
        <v>1.153953047776371E-7</v>
      </c>
      <c r="BQ353" s="1">
        <f ca="1">BQ352*(1-1/Surge_Predicted_Impact!$C$125)+BP353</f>
        <v>1.2013039658495434E-5</v>
      </c>
      <c r="BR353" s="1">
        <f t="shared" ca="1" si="136"/>
        <v>2.3552570136259144E-5</v>
      </c>
      <c r="BS353" s="1">
        <f ca="1">(AP353-AQ352)*Surge_Predicted_Impact!$C$124</f>
        <v>0.26250000000000001</v>
      </c>
      <c r="BT353" s="1">
        <f ca="1">BT352*(1-1/Surge_Predicted_Impact!$C$125)+BS353</f>
        <v>3.6750024341185359</v>
      </c>
      <c r="BU353" s="1">
        <f t="shared" ca="1" si="137"/>
        <v>29.925002434118536</v>
      </c>
      <c r="BW353" s="1">
        <f>Surge_Predicted_Impact!$C$112</f>
        <v>0</v>
      </c>
      <c r="BX353" s="1">
        <f>Surge_Predicted_Impact!$C$113</f>
        <v>0</v>
      </c>
      <c r="BY353" s="152">
        <f>Surge_Predicted_Impact!$C$114</f>
        <v>0</v>
      </c>
      <c r="BZ353" s="152">
        <f>Surge_Predicted_Impact!$C$115</f>
        <v>0</v>
      </c>
      <c r="CA353" s="152">
        <f t="shared" si="138"/>
        <v>0</v>
      </c>
      <c r="CB353" s="1">
        <f>Surge_Predicted_Impact!$C$117</f>
        <v>0</v>
      </c>
      <c r="CC353" s="1">
        <f>Surge_Predicted_Impact!$C$118</f>
        <v>0</v>
      </c>
      <c r="CD353" s="1">
        <f>Surge_Predicted_Impact!$C$119</f>
        <v>0</v>
      </c>
      <c r="CE353" s="1">
        <f t="shared" si="139"/>
        <v>0</v>
      </c>
      <c r="CF353" s="152">
        <f>Surge_Predicted_Impact!$C$120</f>
        <v>0</v>
      </c>
      <c r="CH353" s="1">
        <f ca="1">D353*Surge_Predicted_Impact!$C$135</f>
        <v>2.566021724650759E-3</v>
      </c>
      <c r="CI353" s="18">
        <f ca="1">(C353-C352)*Surge_Predicted_Impact!$C$135</f>
        <v>2.3366301320493221E-5</v>
      </c>
      <c r="CJ353" s="18">
        <f ca="1">CJ352*(1- 1/Surge_Predicted_Impact!$C$137)+CI353</f>
        <v>5.9015464080856709E-4</v>
      </c>
      <c r="CK353" s="18">
        <f t="shared" ca="1" si="123"/>
        <v>5.6678833948807386E-4</v>
      </c>
      <c r="CL353" s="1">
        <f ca="1">CJ353*(1-Surge_Predicted_Impact!$C$136)</f>
        <v>5.01631444687282E-4</v>
      </c>
      <c r="CM353" s="1">
        <f ca="1">CJ353*(1+Surge_Predicted_Impact!$C$136)</f>
        <v>6.7867783692985206E-4</v>
      </c>
      <c r="CN353" s="1">
        <f ca="1">CI353/Surge_Predicted_Impact!$C$138</f>
        <v>4.6732602640986443E-6</v>
      </c>
      <c r="CO353" s="1">
        <f ca="1">CK353/Surge_Predicted_Impact!$C$140</f>
        <v>2.2671533579522956E-5</v>
      </c>
      <c r="CP353" s="1">
        <f t="shared" ca="1" si="124"/>
        <v>2.73447938436216E-5</v>
      </c>
      <c r="CQ353" s="1">
        <f ca="1">CI353/(Surge_Predicted_Impact!$C$138 + Surge_Predicted_Impact!$C$139)</f>
        <v>3.8943835534155369E-6</v>
      </c>
      <c r="CR353" s="1">
        <f ca="1">CK353/(Surge_Predicted_Impact!$C$140 + Surge_Predicted_Impact!$C$141)</f>
        <v>2.1799551518772071E-5</v>
      </c>
      <c r="CS353" s="152">
        <f>Surge_Predicted_Impact!$C$151</f>
        <v>12000</v>
      </c>
      <c r="CT353" s="152"/>
      <c r="CU353" s="1">
        <f ca="1">Surge_Predicted_Impact!$C$146*(Calculation!E353-Calculation!H353)</f>
        <v>1.4477657559930897E-9</v>
      </c>
      <c r="CV353" s="1">
        <f ca="1">H352*1/Surge_Predicted_Impact!$C$60</f>
        <v>3.5400278785799198E-7</v>
      </c>
      <c r="CW353" s="1">
        <f ca="1">CV353*Surge_Predicted_Impact!$C$144+CU353</f>
        <v>1.9147905148892689E-8</v>
      </c>
      <c r="CX353" s="1">
        <f ca="1">CX352*(1-1/Surge_Predicted_Impact!$C$147)+CW352</f>
        <v>4.8783222127714543E-4</v>
      </c>
      <c r="CY353" s="1">
        <f ca="1">$CX353*(1-Surge_Predicted_Impact!$C$145)</f>
        <v>3.6587416595785908E-4</v>
      </c>
      <c r="CZ353" s="1">
        <f ca="1">$CX353*(1+Surge_Predicted_Impact!$C$145)</f>
        <v>6.0979027659643177E-4</v>
      </c>
      <c r="DA353" s="1">
        <f ca="1">CX353/Surge_Predicted_Impact!$C$148</f>
        <v>1.6261074042571514E-4</v>
      </c>
      <c r="DB353" s="152">
        <f>Surge_Predicted_Impact!$C$152</f>
        <v>0</v>
      </c>
    </row>
    <row r="354" spans="2:106" x14ac:dyDescent="0.25">
      <c r="B354" s="30">
        <f t="shared" si="125"/>
        <v>44243</v>
      </c>
      <c r="C354" s="18">
        <f ca="1">INDIRECT(_xlfn.CONCAT(EpidemiologicalModel_Selection!$C$2,"!",EpidemiologicalModel_Selection!$C$5,ROW()-1))</f>
        <v>73743.825615263544</v>
      </c>
      <c r="D354" s="18">
        <f ca="1">INDIRECT(_xlfn.CONCAT(EpidemiologicalModel_Selection!$C$2,"!",EpidemiologicalModel_Selection!$C$3,ROW()-1))</f>
        <v>2.4046312395019058E-4</v>
      </c>
      <c r="E354" s="37">
        <f ca="1">INDIRECT(_xlfn.CONCAT(EpidemiologicalModel_Selection!$C$2,"!",EpidemiologicalModel_Selection!$C$4,ROW()-1))</f>
        <v>2.1896783437114207E-6</v>
      </c>
      <c r="F354" s="37">
        <f ca="1">E354*Surge_Predicted_Impact!$D$53</f>
        <v>1.8568472354672847E-7</v>
      </c>
      <c r="G354" s="6">
        <f t="shared" ca="1" si="121"/>
        <v>2.1761109527947E-6</v>
      </c>
      <c r="H354" s="24">
        <f ca="1">H353*(1-1/Surge_Predicted_Impact!$C$60)+F354</f>
        <v>2.1761109527947E-6</v>
      </c>
      <c r="I354" s="24">
        <f ca="1">(1-Surge_Predicted_Impact!$C$68)*Calculation!O353</f>
        <v>1.8199437080678141E-7</v>
      </c>
      <c r="J354" s="24">
        <f ca="1">I354+(J353*(1-1/Surge_Predicted_Impact!$C$63))</f>
        <v>2.13531863426449E-6</v>
      </c>
      <c r="K354" s="24">
        <f ca="1">(1/Surge_Predicted_Impact!$C$62)*Calculation!L353</f>
        <v>8.5916617435800822E-8</v>
      </c>
      <c r="L354" s="24">
        <f ca="1">M354+L353*(1-1/Surge_Predicted_Impact!$C$62)</f>
        <v>9.6610370389343864E-7</v>
      </c>
      <c r="M354" s="1">
        <f ca="1">E354*Surge_Predicted_Impact!$D$55</f>
        <v>2.1020912099629662E-8</v>
      </c>
      <c r="N354" s="6">
        <f ca="1">N353*(1-1/Surge_Predicted_Impact!$C$64)+K354</f>
        <v>1.2978344740492838E-6</v>
      </c>
      <c r="O354" s="24">
        <f ca="1">N353*1/Surge_Predicted_Impact!$C$64</f>
        <v>1.7313112237335469E-7</v>
      </c>
      <c r="P354" s="1">
        <f ca="1">E354*Surge_Predicted_Impact!$D$54</f>
        <v>1.4364289934746918E-7</v>
      </c>
      <c r="Q354" s="1">
        <f ca="1">Q353*(1-1/Surge_Predicted_Impact!$C$61)+P354</f>
        <v>1.5774380936145775E-5</v>
      </c>
      <c r="R354" s="6">
        <f t="shared" ca="1" si="122"/>
        <v>1.8875803274303703E-5</v>
      </c>
      <c r="S354" s="1">
        <f ca="1">E354*Surge_Predicted_Impact!$D$56</f>
        <v>1.051045604981483E-10</v>
      </c>
      <c r="T354" s="6">
        <f ca="1">T353*(1-1/Surge_Predicted_Impact!$C$65)+S354</f>
        <v>2.6545726521240272E-9</v>
      </c>
      <c r="U354" s="1">
        <f ca="1">E354*Surge_Predicted_Impact!$D$57</f>
        <v>1.6816729679703729E-10</v>
      </c>
      <c r="V354" s="6">
        <f ca="1">U353*(1-1/Surge_Predicted_Impact!$C$66)+U354</f>
        <v>1.6816729679703729E-10</v>
      </c>
      <c r="W354" s="5">
        <f>Surge_Predicted_Impact!$C$72</f>
        <v>0</v>
      </c>
      <c r="X354" s="160">
        <f>Surge_Predicted_Impact!$C$73</f>
        <v>0</v>
      </c>
      <c r="Y354" s="5">
        <f>Surge_Predicted_Impact!$C$74</f>
        <v>0</v>
      </c>
      <c r="Z354" s="5">
        <f>Surge_Predicted_Impact!$C$75</f>
        <v>0</v>
      </c>
      <c r="AA354" s="5">
        <f>Surge_Predicted_Impact!$C$76</f>
        <v>0</v>
      </c>
      <c r="AC354" s="18">
        <f ca="1">_xlfn.CEILING.MATH(G354/Surge_Predicted_Impact!$C$92)*(24/Surge_Predicted_Impact!$C$89)*(7/Surge_Predicted_Impact!$C$90)</f>
        <v>5.25</v>
      </c>
      <c r="AD354" s="18">
        <f ca="1">_xlfn.CEILING.MATH(R354/Surge_Predicted_Impact!$C$93)*(24/Surge_Predicted_Impact!$C$89)*(7/Surge_Predicted_Impact!$C$90)</f>
        <v>5.25</v>
      </c>
      <c r="AE354" s="1">
        <f t="shared" ca="1" si="126"/>
        <v>10.5</v>
      </c>
      <c r="AF354" s="1">
        <f ca="1">_xlfn.CEILING.MATH(N354/Surge_Predicted_Impact!$C$94)*24/Surge_Predicted_Impact!$C$89*7/Surge_Predicted_Impact!$C$90</f>
        <v>5.25</v>
      </c>
      <c r="AG354" s="1">
        <f ca="1">_xlfn.CEILING.MATH(T354/Surge_Predicted_Impact!$C$95)*24/Surge_Predicted_Impact!$C$89*7/Surge_Predicted_Impact!$C$90</f>
        <v>5.25</v>
      </c>
      <c r="AH354" s="1">
        <f ca="1">_xlfn.CEILING.MATH(V354/Surge_Predicted_Impact!$C$96)*24/Surge_Predicted_Impact!$C$89*7/Surge_Predicted_Impact!$C$90</f>
        <v>5.25</v>
      </c>
      <c r="AI354" s="18">
        <f t="shared" ca="1" si="127"/>
        <v>26.25</v>
      </c>
      <c r="AJ354" s="41"/>
      <c r="AK354" s="23">
        <f ca="1">_xlfn.CEILING.MATH(G354/Surge_Predicted_Impact!$C$103)*24/Surge_Predicted_Impact!$C$100*7/Surge_Predicted_Impact!$C$101</f>
        <v>5.25</v>
      </c>
      <c r="AL354" s="23">
        <f ca="1">_xlfn.CEILING.MATH(R354/Surge_Predicted_Impact!$C$104)*24/Surge_Predicted_Impact!$C$100*7/Surge_Predicted_Impact!$C$101</f>
        <v>5.25</v>
      </c>
      <c r="AM354" s="23">
        <f ca="1">_xlfn.CEILING.MATH(N354/Surge_Predicted_Impact!$C$105)*24/Surge_Predicted_Impact!$C$100*7/Surge_Predicted_Impact!$C$101</f>
        <v>5.25</v>
      </c>
      <c r="AN354" s="23">
        <f ca="1">_xlfn.CEILING.MATH(T354/Surge_Predicted_Impact!$C$106)*24/Surge_Predicted_Impact!$C$100*7/Surge_Predicted_Impact!$C$101</f>
        <v>5.25</v>
      </c>
      <c r="AO354" s="23">
        <f ca="1">_xlfn.CEILING.MATH(V354/Surge_Predicted_Impact!$C$107)*24/Surge_Predicted_Impact!$C$100*7/Surge_Predicted_Impact!$C$101</f>
        <v>5.25</v>
      </c>
      <c r="AP354" s="1">
        <f t="shared" ca="1" si="128"/>
        <v>26.25</v>
      </c>
      <c r="AQ354" s="3"/>
      <c r="AR354" s="38">
        <f ca="1">G354/Surge_Predicted_Impact!$C$81</f>
        <v>7.253703175982333E-7</v>
      </c>
      <c r="AS354" s="38">
        <f ca="1">$R354/Surge_Predicted_Impact!$C$82</f>
        <v>9.4379016371518516E-6</v>
      </c>
      <c r="AT354" s="38">
        <f t="shared" ca="1" si="129"/>
        <v>1.0163271954750085E-5</v>
      </c>
      <c r="AU354" s="38">
        <f ca="1">N354/Surge_Predicted_Impact!$C$83</f>
        <v>6.4891723702464188E-7</v>
      </c>
      <c r="AV354" s="38">
        <f ca="1">T354/Surge_Predicted_Impact!$C$84</f>
        <v>1.3272863260620136E-9</v>
      </c>
      <c r="AW354" s="38">
        <f ca="1">V354/Surge_Predicted_Impact!$C$85</f>
        <v>4.2041824199259322E-11</v>
      </c>
      <c r="AX354" s="38">
        <f t="shared" ca="1" si="130"/>
        <v>1.0813558519924987E-5</v>
      </c>
      <c r="AZ354" s="1">
        <f ca="1">(AE354-BA353)*Surge_Predicted_Impact!$C$124</f>
        <v>9.2105259091730535E-2</v>
      </c>
      <c r="BA354" s="1">
        <f ca="1">BA353*(1-1/Surge_Predicted_Impact!$C$125)+AZ354</f>
        <v>1.2894740577167521</v>
      </c>
      <c r="BB354" s="37">
        <f t="shared" ca="1" si="131"/>
        <v>11.789474057716752</v>
      </c>
      <c r="BC354" s="1">
        <f ca="1">(AF354-BD353)*Surge_Predicted_Impact!$C$124</f>
        <v>4.6052630927071354E-2</v>
      </c>
      <c r="BD354" s="1">
        <f ca="1">BD353*(1-1/Surge_Predicted_Impact!$C$125)+BC354</f>
        <v>0.64473690198473133</v>
      </c>
      <c r="BE354" s="37">
        <f t="shared" ca="1" si="132"/>
        <v>5.8947369019847313</v>
      </c>
      <c r="BF354" s="1">
        <f ca="1">(AI354-BG353)*Surge_Predicted_Impact!$C$124</f>
        <v>0.23026315317665325</v>
      </c>
      <c r="BG354" s="1">
        <f ca="1">BG353*(1-1/Surge_Predicted_Impact!$C$125)+BF354</f>
        <v>3.2236846439159956</v>
      </c>
      <c r="BH354" s="37">
        <f t="shared" ca="1" si="133"/>
        <v>29.473684643915995</v>
      </c>
      <c r="BJ354" s="1">
        <f ca="1">(AT354-BK353)*Surge_Predicted_Impact!$C$124</f>
        <v>4.6752348398502584E-8</v>
      </c>
      <c r="BK354" s="1">
        <f ca="1">BK353*(1-1/Surge_Predicted_Impact!$C$125)+BJ354</f>
        <v>5.1427868122340565E-6</v>
      </c>
      <c r="BL354" s="37">
        <f t="shared" ca="1" si="134"/>
        <v>1.5306058766984143E-5</v>
      </c>
      <c r="BM354" s="1">
        <f ca="1">(AU354-BN353)*Surge_Predicted_Impact!$C$124</f>
        <v>2.9281035204676311E-9</v>
      </c>
      <c r="BN354" s="1">
        <f ca="1">BN353*(1-1/Surge_Predicted_Impact!$C$125)+BM354</f>
        <v>3.3359878242849798E-7</v>
      </c>
      <c r="BO354" s="37">
        <f t="shared" ca="1" si="135"/>
        <v>9.8251601945313986E-7</v>
      </c>
      <c r="BP354" s="1">
        <f ca="1">(AX354-AY353)*Surge_Predicted_Impact!$C$124</f>
        <v>1.0813558519924988E-7</v>
      </c>
      <c r="BQ354" s="1">
        <f ca="1">BQ353*(1-1/Surge_Predicted_Impact!$C$125)+BP354</f>
        <v>1.1263100982373582E-5</v>
      </c>
      <c r="BR354" s="1">
        <f t="shared" ca="1" si="136"/>
        <v>2.2076659502298567E-5</v>
      </c>
      <c r="BS354" s="1">
        <f ca="1">(AP354-AQ353)*Surge_Predicted_Impact!$C$124</f>
        <v>0.26250000000000001</v>
      </c>
      <c r="BT354" s="1">
        <f ca="1">BT353*(1-1/Surge_Predicted_Impact!$C$125)+BS354</f>
        <v>3.6750022602529264</v>
      </c>
      <c r="BU354" s="1">
        <f t="shared" ca="1" si="137"/>
        <v>29.925002260252928</v>
      </c>
      <c r="BW354" s="1">
        <f>Surge_Predicted_Impact!$C$112</f>
        <v>0</v>
      </c>
      <c r="BX354" s="1">
        <f>Surge_Predicted_Impact!$C$113</f>
        <v>0</v>
      </c>
      <c r="BY354" s="152">
        <f>Surge_Predicted_Impact!$C$114</f>
        <v>0</v>
      </c>
      <c r="BZ354" s="152">
        <f>Surge_Predicted_Impact!$C$115</f>
        <v>0</v>
      </c>
      <c r="CA354" s="152">
        <f t="shared" si="138"/>
        <v>0</v>
      </c>
      <c r="CB354" s="1">
        <f>Surge_Predicted_Impact!$C$117</f>
        <v>0</v>
      </c>
      <c r="CC354" s="1">
        <f>Surge_Predicted_Impact!$C$118</f>
        <v>0</v>
      </c>
      <c r="CD354" s="1">
        <f>Surge_Predicted_Impact!$C$119</f>
        <v>0</v>
      </c>
      <c r="CE354" s="1">
        <f t="shared" si="139"/>
        <v>0</v>
      </c>
      <c r="CF354" s="152">
        <f>Surge_Predicted_Impact!$C$120</f>
        <v>0</v>
      </c>
      <c r="CH354" s="1">
        <f ca="1">D354*Surge_Predicted_Impact!$C$135</f>
        <v>2.4046312395019057E-3</v>
      </c>
      <c r="CI354" s="18">
        <f ca="1">(C354-C353)*Surge_Predicted_Impact!$C$135</f>
        <v>2.1896848920732737E-5</v>
      </c>
      <c r="CJ354" s="18">
        <f ca="1">CJ353*(1- 1/Surge_Predicted_Impact!$C$137)+CI354</f>
        <v>5.5303602564844314E-4</v>
      </c>
      <c r="CK354" s="18">
        <f t="shared" ca="1" si="123"/>
        <v>5.311391767277104E-4</v>
      </c>
      <c r="CL354" s="1">
        <f ca="1">CJ354*(1-Surge_Predicted_Impact!$C$136)</f>
        <v>4.7008062180117663E-4</v>
      </c>
      <c r="CM354" s="1">
        <f ca="1">CJ354*(1+Surge_Predicted_Impact!$C$136)</f>
        <v>6.3599142949570954E-4</v>
      </c>
      <c r="CN354" s="1">
        <f ca="1">CI354/Surge_Predicted_Impact!$C$138</f>
        <v>4.3793697841465473E-6</v>
      </c>
      <c r="CO354" s="1">
        <f ca="1">CK354/Surge_Predicted_Impact!$C$140</f>
        <v>2.1245567069108417E-5</v>
      </c>
      <c r="CP354" s="1">
        <f t="shared" ca="1" si="124"/>
        <v>2.5624936853254964E-5</v>
      </c>
      <c r="CQ354" s="1">
        <f ca="1">CI354/(Surge_Predicted_Impact!$C$138 + Surge_Predicted_Impact!$C$139)</f>
        <v>3.6494748201221228E-6</v>
      </c>
      <c r="CR354" s="1">
        <f ca="1">CK354/(Surge_Predicted_Impact!$C$140 + Surge_Predicted_Impact!$C$141)</f>
        <v>2.0428429874142706E-5</v>
      </c>
      <c r="CS354" s="152">
        <f>Surge_Predicted_Impact!$C$151</f>
        <v>12000</v>
      </c>
      <c r="CT354" s="152"/>
      <c r="CU354" s="1">
        <f ca="1">Surge_Predicted_Impact!$C$146*(Calculation!E354-Calculation!H354)</f>
        <v>1.3567390916720721E-9</v>
      </c>
      <c r="CV354" s="1">
        <f ca="1">H353*1/Surge_Predicted_Impact!$C$60</f>
        <v>3.3173770487466196E-7</v>
      </c>
      <c r="CW354" s="1">
        <f ca="1">CV354*Surge_Predicted_Impact!$C$144+CU354</f>
        <v>1.7943624335405173E-8</v>
      </c>
      <c r="CX354" s="1">
        <f ca="1">CX353*(1-1/Surge_Predicted_Impact!$C$147)+CW353</f>
        <v>4.63459758118437E-4</v>
      </c>
      <c r="CY354" s="1">
        <f ca="1">$CX354*(1-Surge_Predicted_Impact!$C$145)</f>
        <v>3.4759481858882775E-4</v>
      </c>
      <c r="CZ354" s="1">
        <f ca="1">$CX354*(1+Surge_Predicted_Impact!$C$145)</f>
        <v>5.7932469764804631E-4</v>
      </c>
      <c r="DA354" s="1">
        <f ca="1">CX354/Surge_Predicted_Impact!$C$148</f>
        <v>1.54486586039479E-4</v>
      </c>
      <c r="DB354" s="152">
        <f>Surge_Predicted_Impact!$C$152</f>
        <v>0</v>
      </c>
    </row>
    <row r="355" spans="2:106" x14ac:dyDescent="0.25">
      <c r="B355" s="30">
        <f t="shared" si="125"/>
        <v>44244</v>
      </c>
      <c r="C355" s="18">
        <f ca="1">INDIRECT(_xlfn.CONCAT(EpidemiologicalModel_Selection!$C$2,"!",EpidemiologicalModel_Selection!$C$5,ROW()-1))</f>
        <v>73743.825617315495</v>
      </c>
      <c r="D355" s="18">
        <f ca="1">INDIRECT(_xlfn.CONCAT(EpidemiologicalModel_Selection!$C$2,"!",EpidemiologicalModel_Selection!$C$3,ROW()-1))</f>
        <v>2.2533914434154061E-4</v>
      </c>
      <c r="E355" s="37">
        <f ca="1">INDIRECT(_xlfn.CONCAT(EpidemiologicalModel_Selection!$C$2,"!",EpidemiologicalModel_Selection!$C$4,ROW()-1))</f>
        <v>2.0519575627986339E-6</v>
      </c>
      <c r="F355" s="37">
        <f ca="1">E355*Surge_Predicted_Impact!$D$53</f>
        <v>1.7400600132532416E-7</v>
      </c>
      <c r="G355" s="6">
        <f t="shared" ca="1" si="121"/>
        <v>2.0392439608636387E-6</v>
      </c>
      <c r="H355" s="24">
        <f ca="1">H354*(1-1/Surge_Predicted_Impact!$C$60)+F355</f>
        <v>2.0392439608636387E-6</v>
      </c>
      <c r="I355" s="24">
        <f ca="1">(1-Surge_Predicted_Impact!$C$68)*Calculation!O354</f>
        <v>1.7053415553775437E-7</v>
      </c>
      <c r="J355" s="24">
        <f ca="1">I355+(J354*(1-1/Surge_Predicted_Impact!$C$63))</f>
        <v>2.000807270621603E-6</v>
      </c>
      <c r="K355" s="24">
        <f ca="1">(1/Surge_Predicted_Impact!$C$62)*Calculation!L354</f>
        <v>8.0508641991119887E-8</v>
      </c>
      <c r="L355" s="24">
        <f ca="1">M355+L354*(1-1/Surge_Predicted_Impact!$C$62)</f>
        <v>9.0529385450518557E-7</v>
      </c>
      <c r="M355" s="1">
        <f ca="1">E355*Surge_Predicted_Impact!$D$55</f>
        <v>1.9698792602866905E-8</v>
      </c>
      <c r="N355" s="6">
        <f ca="1">N354*(1-1/Surge_Predicted_Impact!$C$64)+K355</f>
        <v>1.2161138067842432E-6</v>
      </c>
      <c r="O355" s="24">
        <f ca="1">N354*1/Surge_Predicted_Impact!$C$64</f>
        <v>1.6222930925616047E-7</v>
      </c>
      <c r="P355" s="1">
        <f ca="1">E355*Surge_Predicted_Impact!$D$54</f>
        <v>1.3460841611959037E-7</v>
      </c>
      <c r="Q355" s="1">
        <f ca="1">Q354*(1-1/Surge_Predicted_Impact!$C$61)+P355</f>
        <v>1.478224785682638E-5</v>
      </c>
      <c r="R355" s="6">
        <f t="shared" ca="1" si="122"/>
        <v>1.7688348981953169E-5</v>
      </c>
      <c r="S355" s="1">
        <f ca="1">E355*Surge_Predicted_Impact!$D$56</f>
        <v>9.849396301433453E-11</v>
      </c>
      <c r="T355" s="6">
        <f ca="1">T354*(1-1/Surge_Predicted_Impact!$C$65)+S355</f>
        <v>2.4876093499259591E-9</v>
      </c>
      <c r="U355" s="1">
        <f ca="1">E355*Surge_Predicted_Impact!$D$57</f>
        <v>1.5759034082293525E-10</v>
      </c>
      <c r="V355" s="6">
        <f ca="1">U354*(1-1/Surge_Predicted_Impact!$C$66)+U355</f>
        <v>1.5759034082293525E-10</v>
      </c>
      <c r="W355" s="5">
        <f>Surge_Predicted_Impact!$C$72</f>
        <v>0</v>
      </c>
      <c r="X355" s="160">
        <f>Surge_Predicted_Impact!$C$73</f>
        <v>0</v>
      </c>
      <c r="Y355" s="5">
        <f>Surge_Predicted_Impact!$C$74</f>
        <v>0</v>
      </c>
      <c r="Z355" s="5">
        <f>Surge_Predicted_Impact!$C$75</f>
        <v>0</v>
      </c>
      <c r="AA355" s="5">
        <f>Surge_Predicted_Impact!$C$76</f>
        <v>0</v>
      </c>
      <c r="AC355" s="18">
        <f ca="1">_xlfn.CEILING.MATH(G355/Surge_Predicted_Impact!$C$92)*(24/Surge_Predicted_Impact!$C$89)*(7/Surge_Predicted_Impact!$C$90)</f>
        <v>5.25</v>
      </c>
      <c r="AD355" s="18">
        <f ca="1">_xlfn.CEILING.MATH(R355/Surge_Predicted_Impact!$C$93)*(24/Surge_Predicted_Impact!$C$89)*(7/Surge_Predicted_Impact!$C$90)</f>
        <v>5.25</v>
      </c>
      <c r="AE355" s="1">
        <f t="shared" ca="1" si="126"/>
        <v>10.5</v>
      </c>
      <c r="AF355" s="1">
        <f ca="1">_xlfn.CEILING.MATH(N355/Surge_Predicted_Impact!$C$94)*24/Surge_Predicted_Impact!$C$89*7/Surge_Predicted_Impact!$C$90</f>
        <v>5.25</v>
      </c>
      <c r="AG355" s="1">
        <f ca="1">_xlfn.CEILING.MATH(T355/Surge_Predicted_Impact!$C$95)*24/Surge_Predicted_Impact!$C$89*7/Surge_Predicted_Impact!$C$90</f>
        <v>5.25</v>
      </c>
      <c r="AH355" s="1">
        <f ca="1">_xlfn.CEILING.MATH(V355/Surge_Predicted_Impact!$C$96)*24/Surge_Predicted_Impact!$C$89*7/Surge_Predicted_Impact!$C$90</f>
        <v>5.25</v>
      </c>
      <c r="AI355" s="18">
        <f t="shared" ca="1" si="127"/>
        <v>26.25</v>
      </c>
      <c r="AJ355" s="41"/>
      <c r="AK355" s="23">
        <f ca="1">_xlfn.CEILING.MATH(G355/Surge_Predicted_Impact!$C$103)*24/Surge_Predicted_Impact!$C$100*7/Surge_Predicted_Impact!$C$101</f>
        <v>5.25</v>
      </c>
      <c r="AL355" s="23">
        <f ca="1">_xlfn.CEILING.MATH(R355/Surge_Predicted_Impact!$C$104)*24/Surge_Predicted_Impact!$C$100*7/Surge_Predicted_Impact!$C$101</f>
        <v>5.25</v>
      </c>
      <c r="AM355" s="23">
        <f ca="1">_xlfn.CEILING.MATH(N355/Surge_Predicted_Impact!$C$105)*24/Surge_Predicted_Impact!$C$100*7/Surge_Predicted_Impact!$C$101</f>
        <v>5.25</v>
      </c>
      <c r="AN355" s="23">
        <f ca="1">_xlfn.CEILING.MATH(T355/Surge_Predicted_Impact!$C$106)*24/Surge_Predicted_Impact!$C$100*7/Surge_Predicted_Impact!$C$101</f>
        <v>5.25</v>
      </c>
      <c r="AO355" s="23">
        <f ca="1">_xlfn.CEILING.MATH(V355/Surge_Predicted_Impact!$C$107)*24/Surge_Predicted_Impact!$C$100*7/Surge_Predicted_Impact!$C$101</f>
        <v>5.25</v>
      </c>
      <c r="AP355" s="1">
        <f t="shared" ca="1" si="128"/>
        <v>26.25</v>
      </c>
      <c r="AQ355" s="3"/>
      <c r="AR355" s="38">
        <f ca="1">G355/Surge_Predicted_Impact!$C$81</f>
        <v>6.7974798695454624E-7</v>
      </c>
      <c r="AS355" s="38">
        <f ca="1">$R355/Surge_Predicted_Impact!$C$82</f>
        <v>8.8441744909765845E-6</v>
      </c>
      <c r="AT355" s="38">
        <f t="shared" ca="1" si="129"/>
        <v>9.5239224779311311E-6</v>
      </c>
      <c r="AU355" s="38">
        <f ca="1">N355/Surge_Predicted_Impact!$C$83</f>
        <v>6.0805690339212162E-7</v>
      </c>
      <c r="AV355" s="38">
        <f ca="1">T355/Surge_Predicted_Impact!$C$84</f>
        <v>1.2438046749629796E-9</v>
      </c>
      <c r="AW355" s="38">
        <f ca="1">V355/Surge_Predicted_Impact!$C$85</f>
        <v>3.9397585205733812E-11</v>
      </c>
      <c r="AX355" s="38">
        <f t="shared" ca="1" si="130"/>
        <v>1.0133262583583421E-5</v>
      </c>
      <c r="AZ355" s="1">
        <f ca="1">(AE355-BA354)*Surge_Predicted_Impact!$C$124</f>
        <v>9.2105259422832472E-2</v>
      </c>
      <c r="BA355" s="1">
        <f ca="1">BA354*(1-1/Surge_Predicted_Impact!$C$125)+AZ355</f>
        <v>1.2894740273026737</v>
      </c>
      <c r="BB355" s="37">
        <f t="shared" ca="1" si="131"/>
        <v>11.789474027302674</v>
      </c>
      <c r="BC355" s="1">
        <f ca="1">(AF355-BD354)*Surge_Predicted_Impact!$C$124</f>
        <v>4.6052630980152685E-2</v>
      </c>
      <c r="BD355" s="1">
        <f ca="1">BD354*(1-1/Surge_Predicted_Impact!$C$125)+BC355</f>
        <v>0.64473689710883175</v>
      </c>
      <c r="BE355" s="37">
        <f t="shared" ca="1" si="132"/>
        <v>5.8947368971088316</v>
      </c>
      <c r="BF355" s="1">
        <f ca="1">(AI355-BG354)*Surge_Predicted_Impact!$C$124</f>
        <v>0.23026315356084007</v>
      </c>
      <c r="BG355" s="1">
        <f ca="1">BG354*(1-1/Surge_Predicted_Impact!$C$125)+BF355</f>
        <v>3.2236846086256929</v>
      </c>
      <c r="BH355" s="37">
        <f t="shared" ca="1" si="133"/>
        <v>29.473684608625693</v>
      </c>
      <c r="BJ355" s="1">
        <f ca="1">(AT355-BK354)*Surge_Predicted_Impact!$C$124</f>
        <v>4.3811356656970747E-8</v>
      </c>
      <c r="BK355" s="1">
        <f ca="1">BK354*(1-1/Surge_Predicted_Impact!$C$125)+BJ355</f>
        <v>4.8192562537314521E-6</v>
      </c>
      <c r="BL355" s="37">
        <f t="shared" ca="1" si="134"/>
        <v>1.4343178731662582E-5</v>
      </c>
      <c r="BM355" s="1">
        <f ca="1">(AU355-BN354)*Surge_Predicted_Impact!$C$124</f>
        <v>2.7445812096362364E-9</v>
      </c>
      <c r="BN355" s="1">
        <f ca="1">BN354*(1-1/Surge_Predicted_Impact!$C$125)+BM355</f>
        <v>3.1251487917895577E-7</v>
      </c>
      <c r="BO355" s="37">
        <f t="shared" ca="1" si="135"/>
        <v>9.2057178257107739E-7</v>
      </c>
      <c r="BP355" s="1">
        <f ca="1">(AX355-AY354)*Surge_Predicted_Impact!$C$124</f>
        <v>1.0133262583583422E-7</v>
      </c>
      <c r="BQ355" s="1">
        <f ca="1">BQ354*(1-1/Surge_Predicted_Impact!$C$125)+BP355</f>
        <v>1.0559926395182732E-5</v>
      </c>
      <c r="BR355" s="1">
        <f t="shared" ca="1" si="136"/>
        <v>2.0693188978766155E-5</v>
      </c>
      <c r="BS355" s="1">
        <f ca="1">(AP355-AQ354)*Surge_Predicted_Impact!$C$124</f>
        <v>0.26250000000000001</v>
      </c>
      <c r="BT355" s="1">
        <f ca="1">BT354*(1-1/Surge_Predicted_Impact!$C$125)+BS355</f>
        <v>3.675002098806289</v>
      </c>
      <c r="BU355" s="1">
        <f t="shared" ca="1" si="137"/>
        <v>29.925002098806289</v>
      </c>
      <c r="BW355" s="1">
        <f>Surge_Predicted_Impact!$C$112</f>
        <v>0</v>
      </c>
      <c r="BX355" s="1">
        <f>Surge_Predicted_Impact!$C$113</f>
        <v>0</v>
      </c>
      <c r="BY355" s="152">
        <f>Surge_Predicted_Impact!$C$114</f>
        <v>0</v>
      </c>
      <c r="BZ355" s="152">
        <f>Surge_Predicted_Impact!$C$115</f>
        <v>0</v>
      </c>
      <c r="CA355" s="152">
        <f t="shared" si="138"/>
        <v>0</v>
      </c>
      <c r="CB355" s="1">
        <f>Surge_Predicted_Impact!$C$117</f>
        <v>0</v>
      </c>
      <c r="CC355" s="1">
        <f>Surge_Predicted_Impact!$C$118</f>
        <v>0</v>
      </c>
      <c r="CD355" s="1">
        <f>Surge_Predicted_Impact!$C$119</f>
        <v>0</v>
      </c>
      <c r="CE355" s="1">
        <f t="shared" si="139"/>
        <v>0</v>
      </c>
      <c r="CF355" s="152">
        <f>Surge_Predicted_Impact!$C$120</f>
        <v>0</v>
      </c>
      <c r="CH355" s="1">
        <f ca="1">D355*Surge_Predicted_Impact!$C$135</f>
        <v>2.2533914434154059E-3</v>
      </c>
      <c r="CI355" s="18">
        <f ca="1">(C355-C354)*Surge_Predicted_Impact!$C$135</f>
        <v>2.0519510144367814E-5</v>
      </c>
      <c r="CJ355" s="18">
        <f ca="1">CJ354*(1- 1/Surge_Predicted_Impact!$C$137)+CI355</f>
        <v>5.1825193322796665E-4</v>
      </c>
      <c r="CK355" s="18">
        <f t="shared" ca="1" si="123"/>
        <v>4.9773242308359883E-4</v>
      </c>
      <c r="CL355" s="1">
        <f ca="1">CJ355*(1-Surge_Predicted_Impact!$C$136)</f>
        <v>4.4051414324377164E-4</v>
      </c>
      <c r="CM355" s="1">
        <f ca="1">CJ355*(1+Surge_Predicted_Impact!$C$136)</f>
        <v>5.959897232121616E-4</v>
      </c>
      <c r="CN355" s="1">
        <f ca="1">CI355/Surge_Predicted_Impact!$C$138</f>
        <v>4.1039020288735628E-6</v>
      </c>
      <c r="CO355" s="1">
        <f ca="1">CK355/Surge_Predicted_Impact!$C$140</f>
        <v>1.9909296923343953E-5</v>
      </c>
      <c r="CP355" s="1">
        <f t="shared" ca="1" si="124"/>
        <v>2.4013198952217516E-5</v>
      </c>
      <c r="CQ355" s="1">
        <f ca="1">CI355/(Surge_Predicted_Impact!$C$138 + Surge_Predicted_Impact!$C$139)</f>
        <v>3.4199183573946357E-6</v>
      </c>
      <c r="CR355" s="1">
        <f ca="1">CK355/(Surge_Predicted_Impact!$C$140 + Surge_Predicted_Impact!$C$141)</f>
        <v>1.9143554733984571E-5</v>
      </c>
      <c r="CS355" s="152">
        <f>Surge_Predicted_Impact!$C$151</f>
        <v>12000</v>
      </c>
      <c r="CT355" s="152"/>
      <c r="CU355" s="1">
        <f ca="1">Surge_Predicted_Impact!$C$146*(Calculation!E355-Calculation!H355)</f>
        <v>1.2713601934995202E-9</v>
      </c>
      <c r="CV355" s="1">
        <f ca="1">H354*1/Surge_Predicted_Impact!$C$60</f>
        <v>3.1087299325638574E-7</v>
      </c>
      <c r="CW355" s="1">
        <f ca="1">CV355*Surge_Predicted_Impact!$C$144+CU355</f>
        <v>1.6815009856318806E-8</v>
      </c>
      <c r="CX355" s="1">
        <f ca="1">CX354*(1-1/Surge_Predicted_Impact!$C$147)+CW354</f>
        <v>4.4030471383685056E-4</v>
      </c>
      <c r="CY355" s="1">
        <f ca="1">$CX355*(1-Surge_Predicted_Impact!$C$145)</f>
        <v>3.302285353776379E-4</v>
      </c>
      <c r="CZ355" s="1">
        <f ca="1">$CX355*(1+Surge_Predicted_Impact!$C$145)</f>
        <v>5.5038089229606315E-4</v>
      </c>
      <c r="DA355" s="1">
        <f ca="1">CX355/Surge_Predicted_Impact!$C$148</f>
        <v>1.4676823794561685E-4</v>
      </c>
      <c r="DB355" s="152">
        <f>Surge_Predicted_Impact!$C$152</f>
        <v>0</v>
      </c>
    </row>
    <row r="356" spans="2:106" x14ac:dyDescent="0.25">
      <c r="B356" s="30">
        <f t="shared" si="125"/>
        <v>44245</v>
      </c>
      <c r="C356" s="18">
        <f ca="1">INDIRECT(_xlfn.CONCAT(EpidemiologicalModel_Selection!$C$2,"!",EpidemiologicalModel_Selection!$C$5,ROW()-1))</f>
        <v>73743.8256192384</v>
      </c>
      <c r="D356" s="18">
        <f ca="1">INDIRECT(_xlfn.CONCAT(EpidemiologicalModel_Selection!$C$2,"!",EpidemiologicalModel_Selection!$C$3,ROW()-1))</f>
        <v>2.1116639066348799E-4</v>
      </c>
      <c r="E356" s="37">
        <f ca="1">INDIRECT(_xlfn.CONCAT(EpidemiologicalModel_Selection!$C$2,"!",EpidemiologicalModel_Selection!$C$4,ROW()-1))</f>
        <v>1.9228997189202347E-6</v>
      </c>
      <c r="F356" s="37">
        <f ca="1">E356*Surge_Predicted_Impact!$D$53</f>
        <v>1.6306189616443591E-7</v>
      </c>
      <c r="G356" s="6">
        <f t="shared" ca="1" si="121"/>
        <v>1.9109852911904123E-6</v>
      </c>
      <c r="H356" s="24">
        <f ca="1">H355*(1-1/Surge_Predicted_Impact!$C$60)+F356</f>
        <v>1.9109852911904123E-6</v>
      </c>
      <c r="I356" s="24">
        <f ca="1">(1-Surge_Predicted_Impact!$C$68)*Calculation!O355</f>
        <v>1.5979586961731807E-7</v>
      </c>
      <c r="J356" s="24">
        <f ca="1">I356+(J355*(1-1/Surge_Predicted_Impact!$C$63))</f>
        <v>1.8747735301501209E-6</v>
      </c>
      <c r="K356" s="24">
        <f ca="1">(1/Surge_Predicted_Impact!$C$62)*Calculation!L355</f>
        <v>7.5441154542098793E-8</v>
      </c>
      <c r="L356" s="24">
        <f ca="1">M356+L355*(1-1/Surge_Predicted_Impact!$C$62)</f>
        <v>8.4831253726472103E-7</v>
      </c>
      <c r="M356" s="1">
        <f ca="1">E356*Surge_Predicted_Impact!$D$55</f>
        <v>1.8459837301634271E-8</v>
      </c>
      <c r="N356" s="6">
        <f ca="1">N355*(1-1/Surge_Predicted_Impact!$C$64)+K356</f>
        <v>1.1395407354783116E-6</v>
      </c>
      <c r="O356" s="24">
        <f ca="1">N355*1/Surge_Predicted_Impact!$C$64</f>
        <v>1.520142258480304E-7</v>
      </c>
      <c r="P356" s="1">
        <f ca="1">E356*Surge_Predicted_Impact!$D$54</f>
        <v>1.2614222156116737E-7</v>
      </c>
      <c r="Q356" s="1">
        <f ca="1">Q355*(1-1/Surge_Predicted_Impact!$C$61)+P356</f>
        <v>1.3852515231471378E-5</v>
      </c>
      <c r="R356" s="6">
        <f t="shared" ca="1" si="122"/>
        <v>1.6575601298886218E-5</v>
      </c>
      <c r="S356" s="1">
        <f ca="1">E356*Surge_Predicted_Impact!$D$56</f>
        <v>9.2299186508171355E-11</v>
      </c>
      <c r="T356" s="6">
        <f ca="1">T355*(1-1/Surge_Predicted_Impact!$C$65)+S356</f>
        <v>2.3311476014415345E-9</v>
      </c>
      <c r="U356" s="1">
        <f ca="1">E356*Surge_Predicted_Impact!$D$57</f>
        <v>1.4767869841307418E-10</v>
      </c>
      <c r="V356" s="6">
        <f ca="1">U355*(1-1/Surge_Predicted_Impact!$C$66)+U356</f>
        <v>1.4767869841307418E-10</v>
      </c>
      <c r="W356" s="5">
        <f>Surge_Predicted_Impact!$C$72</f>
        <v>0</v>
      </c>
      <c r="X356" s="160">
        <f>Surge_Predicted_Impact!$C$73</f>
        <v>0</v>
      </c>
      <c r="Y356" s="5">
        <f>Surge_Predicted_Impact!$C$74</f>
        <v>0</v>
      </c>
      <c r="Z356" s="5">
        <f>Surge_Predicted_Impact!$C$75</f>
        <v>0</v>
      </c>
      <c r="AA356" s="5">
        <f>Surge_Predicted_Impact!$C$76</f>
        <v>0</v>
      </c>
      <c r="AC356" s="18">
        <f ca="1">_xlfn.CEILING.MATH(G356/Surge_Predicted_Impact!$C$92)*(24/Surge_Predicted_Impact!$C$89)*(7/Surge_Predicted_Impact!$C$90)</f>
        <v>5.25</v>
      </c>
      <c r="AD356" s="18">
        <f ca="1">_xlfn.CEILING.MATH(R356/Surge_Predicted_Impact!$C$93)*(24/Surge_Predicted_Impact!$C$89)*(7/Surge_Predicted_Impact!$C$90)</f>
        <v>5.25</v>
      </c>
      <c r="AE356" s="1">
        <f t="shared" ca="1" si="126"/>
        <v>10.5</v>
      </c>
      <c r="AF356" s="1">
        <f ca="1">_xlfn.CEILING.MATH(N356/Surge_Predicted_Impact!$C$94)*24/Surge_Predicted_Impact!$C$89*7/Surge_Predicted_Impact!$C$90</f>
        <v>5.25</v>
      </c>
      <c r="AG356" s="1">
        <f ca="1">_xlfn.CEILING.MATH(T356/Surge_Predicted_Impact!$C$95)*24/Surge_Predicted_Impact!$C$89*7/Surge_Predicted_Impact!$C$90</f>
        <v>5.25</v>
      </c>
      <c r="AH356" s="1">
        <f ca="1">_xlfn.CEILING.MATH(V356/Surge_Predicted_Impact!$C$96)*24/Surge_Predicted_Impact!$C$89*7/Surge_Predicted_Impact!$C$90</f>
        <v>5.25</v>
      </c>
      <c r="AI356" s="18">
        <f t="shared" ca="1" si="127"/>
        <v>26.25</v>
      </c>
      <c r="AJ356" s="41"/>
      <c r="AK356" s="23">
        <f ca="1">_xlfn.CEILING.MATH(G356/Surge_Predicted_Impact!$C$103)*24/Surge_Predicted_Impact!$C$100*7/Surge_Predicted_Impact!$C$101</f>
        <v>5.25</v>
      </c>
      <c r="AL356" s="23">
        <f ca="1">_xlfn.CEILING.MATH(R356/Surge_Predicted_Impact!$C$104)*24/Surge_Predicted_Impact!$C$100*7/Surge_Predicted_Impact!$C$101</f>
        <v>5.25</v>
      </c>
      <c r="AM356" s="23">
        <f ca="1">_xlfn.CEILING.MATH(N356/Surge_Predicted_Impact!$C$105)*24/Surge_Predicted_Impact!$C$100*7/Surge_Predicted_Impact!$C$101</f>
        <v>5.25</v>
      </c>
      <c r="AN356" s="23">
        <f ca="1">_xlfn.CEILING.MATH(T356/Surge_Predicted_Impact!$C$106)*24/Surge_Predicted_Impact!$C$100*7/Surge_Predicted_Impact!$C$101</f>
        <v>5.25</v>
      </c>
      <c r="AO356" s="23">
        <f ca="1">_xlfn.CEILING.MATH(V356/Surge_Predicted_Impact!$C$107)*24/Surge_Predicted_Impact!$C$100*7/Surge_Predicted_Impact!$C$101</f>
        <v>5.25</v>
      </c>
      <c r="AP356" s="1">
        <f t="shared" ca="1" si="128"/>
        <v>26.25</v>
      </c>
      <c r="AQ356" s="3"/>
      <c r="AR356" s="38">
        <f ca="1">G356/Surge_Predicted_Impact!$C$81</f>
        <v>6.3699509706347072E-7</v>
      </c>
      <c r="AS356" s="38">
        <f ca="1">$R356/Surge_Predicted_Impact!$C$82</f>
        <v>8.287800649443109E-6</v>
      </c>
      <c r="AT356" s="38">
        <f t="shared" ca="1" si="129"/>
        <v>8.92479574650658E-6</v>
      </c>
      <c r="AU356" s="38">
        <f ca="1">N356/Surge_Predicted_Impact!$C$83</f>
        <v>5.6977036773915579E-7</v>
      </c>
      <c r="AV356" s="38">
        <f ca="1">T356/Surge_Predicted_Impact!$C$84</f>
        <v>1.1655738007207672E-9</v>
      </c>
      <c r="AW356" s="38">
        <f ca="1">V356/Surge_Predicted_Impact!$C$85</f>
        <v>3.6919674603268546E-11</v>
      </c>
      <c r="AX356" s="38">
        <f t="shared" ca="1" si="130"/>
        <v>9.4957686077210596E-6</v>
      </c>
      <c r="AZ356" s="1">
        <f ca="1">(AE356-BA355)*Surge_Predicted_Impact!$C$124</f>
        <v>9.2105259726973254E-2</v>
      </c>
      <c r="BA356" s="1">
        <f ca="1">BA355*(1-1/Surge_Predicted_Impact!$C$125)+AZ356</f>
        <v>1.2894739993651703</v>
      </c>
      <c r="BB356" s="37">
        <f t="shared" ca="1" si="131"/>
        <v>11.789473999365171</v>
      </c>
      <c r="BC356" s="1">
        <f ca="1">(AF356-BD355)*Surge_Predicted_Impact!$C$124</f>
        <v>4.6052631028911682E-2</v>
      </c>
      <c r="BD356" s="1">
        <f ca="1">BD355*(1-1/Surge_Predicted_Impact!$C$125)+BC356</f>
        <v>0.64473689262996969</v>
      </c>
      <c r="BE356" s="37">
        <f t="shared" ca="1" si="132"/>
        <v>5.8947368926299699</v>
      </c>
      <c r="BF356" s="1">
        <f ca="1">(AI356-BG355)*Surge_Predicted_Impact!$C$124</f>
        <v>0.23026315391374308</v>
      </c>
      <c r="BG356" s="1">
        <f ca="1">BG355*(1-1/Surge_Predicted_Impact!$C$125)+BF356</f>
        <v>3.2236845762090294</v>
      </c>
      <c r="BH356" s="37">
        <f t="shared" ca="1" si="133"/>
        <v>29.473684576209031</v>
      </c>
      <c r="BJ356" s="1">
        <f ca="1">(AT356-BK355)*Surge_Predicted_Impact!$C$124</f>
        <v>4.1055394927751282E-8</v>
      </c>
      <c r="BK356" s="1">
        <f ca="1">BK355*(1-1/Surge_Predicted_Impact!$C$125)+BJ356</f>
        <v>4.5160790591069568E-6</v>
      </c>
      <c r="BL356" s="37">
        <f t="shared" ca="1" si="134"/>
        <v>1.3440874805613537E-5</v>
      </c>
      <c r="BM356" s="1">
        <f ca="1">(AU356-BN355)*Surge_Predicted_Impact!$C$124</f>
        <v>2.572554885602E-9</v>
      </c>
      <c r="BN356" s="1">
        <f ca="1">BN355*(1-1/Surge_Predicted_Impact!$C$125)+BM356</f>
        <v>2.9276494269463236E-7</v>
      </c>
      <c r="BO356" s="37">
        <f t="shared" ca="1" si="135"/>
        <v>8.625353104337882E-7</v>
      </c>
      <c r="BP356" s="1">
        <f ca="1">(AX356-AY355)*Surge_Predicted_Impact!$C$124</f>
        <v>9.4957686077210595E-8</v>
      </c>
      <c r="BQ356" s="1">
        <f ca="1">BQ355*(1-1/Surge_Predicted_Impact!$C$125)+BP356</f>
        <v>9.9006036244611774E-6</v>
      </c>
      <c r="BR356" s="1">
        <f t="shared" ca="1" si="136"/>
        <v>1.9396372232182237E-5</v>
      </c>
      <c r="BS356" s="1">
        <f ca="1">(AP356-AQ355)*Surge_Predicted_Impact!$C$124</f>
        <v>0.26250000000000001</v>
      </c>
      <c r="BT356" s="1">
        <f ca="1">BT355*(1-1/Surge_Predicted_Impact!$C$125)+BS356</f>
        <v>3.6750019488915542</v>
      </c>
      <c r="BU356" s="1">
        <f t="shared" ca="1" si="137"/>
        <v>29.925001948891556</v>
      </c>
      <c r="BW356" s="1">
        <f>Surge_Predicted_Impact!$C$112</f>
        <v>0</v>
      </c>
      <c r="BX356" s="1">
        <f>Surge_Predicted_Impact!$C$113</f>
        <v>0</v>
      </c>
      <c r="BY356" s="152">
        <f>Surge_Predicted_Impact!$C$114</f>
        <v>0</v>
      </c>
      <c r="BZ356" s="152">
        <f>Surge_Predicted_Impact!$C$115</f>
        <v>0</v>
      </c>
      <c r="CA356" s="152">
        <f t="shared" si="138"/>
        <v>0</v>
      </c>
      <c r="CB356" s="1">
        <f>Surge_Predicted_Impact!$C$117</f>
        <v>0</v>
      </c>
      <c r="CC356" s="1">
        <f>Surge_Predicted_Impact!$C$118</f>
        <v>0</v>
      </c>
      <c r="CD356" s="1">
        <f>Surge_Predicted_Impact!$C$119</f>
        <v>0</v>
      </c>
      <c r="CE356" s="1">
        <f t="shared" si="139"/>
        <v>0</v>
      </c>
      <c r="CF356" s="152">
        <f>Surge_Predicted_Impact!$C$120</f>
        <v>0</v>
      </c>
      <c r="CH356" s="1">
        <f ca="1">D356*Surge_Predicted_Impact!$C$135</f>
        <v>2.1116639066348798E-3</v>
      </c>
      <c r="CI356" s="18">
        <f ca="1">(C356-C355)*Surge_Predicted_Impact!$C$135</f>
        <v>1.9229046301916242E-5</v>
      </c>
      <c r="CJ356" s="18">
        <f ca="1">CJ355*(1- 1/Surge_Predicted_Impact!$C$137)+CI356</f>
        <v>4.8565578620708623E-4</v>
      </c>
      <c r="CK356" s="18">
        <f t="shared" ca="1" si="123"/>
        <v>4.6642673990516999E-4</v>
      </c>
      <c r="CL356" s="1">
        <f ca="1">CJ356*(1-Surge_Predicted_Impact!$C$136)</f>
        <v>4.1280741827602331E-4</v>
      </c>
      <c r="CM356" s="1">
        <f ca="1">CJ356*(1+Surge_Predicted_Impact!$C$136)</f>
        <v>5.5850415413814911E-4</v>
      </c>
      <c r="CN356" s="1">
        <f ca="1">CI356/Surge_Predicted_Impact!$C$138</f>
        <v>3.8458092603832483E-6</v>
      </c>
      <c r="CO356" s="1">
        <f ca="1">CK356/Surge_Predicted_Impact!$C$140</f>
        <v>1.86570695962068E-5</v>
      </c>
      <c r="CP356" s="1">
        <f t="shared" ca="1" si="124"/>
        <v>2.2502878856590048E-5</v>
      </c>
      <c r="CQ356" s="1">
        <f ca="1">CI356/(Surge_Predicted_Impact!$C$138 + Surge_Predicted_Impact!$C$139)</f>
        <v>3.2048410503193736E-6</v>
      </c>
      <c r="CR356" s="1">
        <f ca="1">CK356/(Surge_Predicted_Impact!$C$140 + Surge_Predicted_Impact!$C$141)</f>
        <v>1.7939489996352692E-5</v>
      </c>
      <c r="CS356" s="152">
        <f>Surge_Predicted_Impact!$C$151</f>
        <v>12000</v>
      </c>
      <c r="CT356" s="152"/>
      <c r="CU356" s="1">
        <f ca="1">Surge_Predicted_Impact!$C$146*(Calculation!E356-Calculation!H356)</f>
        <v>1.1914427729822406E-9</v>
      </c>
      <c r="CV356" s="1">
        <f ca="1">H355*1/Surge_Predicted_Impact!$C$60</f>
        <v>2.9132056583766267E-7</v>
      </c>
      <c r="CW356" s="1">
        <f ca="1">CV356*Surge_Predicted_Impact!$C$144+CU356</f>
        <v>1.5757471064865374E-8</v>
      </c>
      <c r="CX356" s="1">
        <f ca="1">CX355*(1-1/Surge_Predicted_Impact!$C$147)+CW355</f>
        <v>4.1830629315486428E-4</v>
      </c>
      <c r="CY356" s="1">
        <f ca="1">$CX356*(1-Surge_Predicted_Impact!$C$145)</f>
        <v>3.137297198661482E-4</v>
      </c>
      <c r="CZ356" s="1">
        <f ca="1">$CX356*(1+Surge_Predicted_Impact!$C$145)</f>
        <v>5.2288286644358031E-4</v>
      </c>
      <c r="DA356" s="1">
        <f ca="1">CX356/Surge_Predicted_Impact!$C$148</f>
        <v>1.3943543105162144E-4</v>
      </c>
      <c r="DB356" s="152">
        <f>Surge_Predicted_Impact!$C$152</f>
        <v>0</v>
      </c>
    </row>
    <row r="357" spans="2:106" x14ac:dyDescent="0.25">
      <c r="B357" s="30">
        <f t="shared" si="125"/>
        <v>44246</v>
      </c>
      <c r="C357" s="18">
        <f ca="1">INDIRECT(_xlfn.CONCAT(EpidemiologicalModel_Selection!$C$2,"!",EpidemiologicalModel_Selection!$C$5,ROW()-1))</f>
        <v>73743.825621040363</v>
      </c>
      <c r="D357" s="18">
        <f ca="1">INDIRECT(_xlfn.CONCAT(EpidemiologicalModel_Selection!$C$2,"!",EpidemiologicalModel_Selection!$C$3,ROW()-1))</f>
        <v>1.9788503535795741E-4</v>
      </c>
      <c r="E357" s="37">
        <f ca="1">INDIRECT(_xlfn.CONCAT(EpidemiologicalModel_Selection!$C$2,"!",EpidemiologicalModel_Selection!$C$4,ROW()-1))</f>
        <v>1.8019585695583372E-6</v>
      </c>
      <c r="F357" s="37">
        <f ca="1">E357*Surge_Predicted_Impact!$D$53</f>
        <v>1.5280608669854701E-7</v>
      </c>
      <c r="G357" s="6">
        <f t="shared" ca="1" si="121"/>
        <v>1.7907934791474719E-6</v>
      </c>
      <c r="H357" s="24">
        <f ca="1">H356*(1-1/Surge_Predicted_Impact!$C$60)+F357</f>
        <v>1.7907934791474719E-6</v>
      </c>
      <c r="I357" s="24">
        <f ca="1">(1-Surge_Predicted_Impact!$C$68)*Calculation!O356</f>
        <v>1.4973401246030994E-7</v>
      </c>
      <c r="J357" s="24">
        <f ca="1">I357+(J356*(1-1/Surge_Predicted_Impact!$C$63))</f>
        <v>1.756682752588985E-6</v>
      </c>
      <c r="K357" s="24">
        <f ca="1">(1/Surge_Predicted_Impact!$C$62)*Calculation!L356</f>
        <v>7.0692711438726744E-8</v>
      </c>
      <c r="L357" s="24">
        <f ca="1">M357+L356*(1-1/Surge_Predicted_Impact!$C$62)</f>
        <v>7.9491862809375429E-7</v>
      </c>
      <c r="M357" s="1">
        <f ca="1">E357*Surge_Predicted_Impact!$D$55</f>
        <v>1.7298802267760056E-8</v>
      </c>
      <c r="N357" s="6">
        <f ca="1">N356*(1-1/Surge_Predicted_Impact!$C$64)+K357</f>
        <v>1.0677908549822495E-6</v>
      </c>
      <c r="O357" s="24">
        <f ca="1">N356*1/Surge_Predicted_Impact!$C$64</f>
        <v>1.4244259193478895E-7</v>
      </c>
      <c r="P357" s="1">
        <f ca="1">E357*Surge_Predicted_Impact!$D$54</f>
        <v>1.1820848216302691E-7</v>
      </c>
      <c r="Q357" s="1">
        <f ca="1">Q356*(1-1/Surge_Predicted_Impact!$C$61)+P357</f>
        <v>1.2981258339957879E-5</v>
      </c>
      <c r="R357" s="6">
        <f t="shared" ca="1" si="122"/>
        <v>1.5532859720640618E-5</v>
      </c>
      <c r="S357" s="1">
        <f ca="1">E357*Surge_Predicted_Impact!$D$56</f>
        <v>8.6494011338800279E-11</v>
      </c>
      <c r="T357" s="6">
        <f ca="1">T356*(1-1/Surge_Predicted_Impact!$C$65)+S357</f>
        <v>2.1845268526361811E-9</v>
      </c>
      <c r="U357" s="1">
        <f ca="1">E357*Surge_Predicted_Impact!$D$57</f>
        <v>1.3839041814208044E-10</v>
      </c>
      <c r="V357" s="6">
        <f ca="1">U356*(1-1/Surge_Predicted_Impact!$C$66)+U357</f>
        <v>1.3839041814208044E-10</v>
      </c>
      <c r="W357" s="5">
        <f>Surge_Predicted_Impact!$C$72</f>
        <v>0</v>
      </c>
      <c r="X357" s="160">
        <f>Surge_Predicted_Impact!$C$73</f>
        <v>0</v>
      </c>
      <c r="Y357" s="5">
        <f>Surge_Predicted_Impact!$C$74</f>
        <v>0</v>
      </c>
      <c r="Z357" s="5">
        <f>Surge_Predicted_Impact!$C$75</f>
        <v>0</v>
      </c>
      <c r="AA357" s="5">
        <f>Surge_Predicted_Impact!$C$76</f>
        <v>0</v>
      </c>
      <c r="AC357" s="18">
        <f ca="1">_xlfn.CEILING.MATH(G357/Surge_Predicted_Impact!$C$92)*(24/Surge_Predicted_Impact!$C$89)*(7/Surge_Predicted_Impact!$C$90)</f>
        <v>5.25</v>
      </c>
      <c r="AD357" s="18">
        <f ca="1">_xlfn.CEILING.MATH(R357/Surge_Predicted_Impact!$C$93)*(24/Surge_Predicted_Impact!$C$89)*(7/Surge_Predicted_Impact!$C$90)</f>
        <v>5.25</v>
      </c>
      <c r="AE357" s="1">
        <f t="shared" ca="1" si="126"/>
        <v>10.5</v>
      </c>
      <c r="AF357" s="1">
        <f ca="1">_xlfn.CEILING.MATH(N357/Surge_Predicted_Impact!$C$94)*24/Surge_Predicted_Impact!$C$89*7/Surge_Predicted_Impact!$C$90</f>
        <v>5.25</v>
      </c>
      <c r="AG357" s="1">
        <f ca="1">_xlfn.CEILING.MATH(T357/Surge_Predicted_Impact!$C$95)*24/Surge_Predicted_Impact!$C$89*7/Surge_Predicted_Impact!$C$90</f>
        <v>5.25</v>
      </c>
      <c r="AH357" s="1">
        <f ca="1">_xlfn.CEILING.MATH(V357/Surge_Predicted_Impact!$C$96)*24/Surge_Predicted_Impact!$C$89*7/Surge_Predicted_Impact!$C$90</f>
        <v>5.25</v>
      </c>
      <c r="AI357" s="18">
        <f t="shared" ca="1" si="127"/>
        <v>26.25</v>
      </c>
      <c r="AJ357" s="41"/>
      <c r="AK357" s="23">
        <f ca="1">_xlfn.CEILING.MATH(G357/Surge_Predicted_Impact!$C$103)*24/Surge_Predicted_Impact!$C$100*7/Surge_Predicted_Impact!$C$101</f>
        <v>5.25</v>
      </c>
      <c r="AL357" s="23">
        <f ca="1">_xlfn.CEILING.MATH(R357/Surge_Predicted_Impact!$C$104)*24/Surge_Predicted_Impact!$C$100*7/Surge_Predicted_Impact!$C$101</f>
        <v>5.25</v>
      </c>
      <c r="AM357" s="23">
        <f ca="1">_xlfn.CEILING.MATH(N357/Surge_Predicted_Impact!$C$105)*24/Surge_Predicted_Impact!$C$100*7/Surge_Predicted_Impact!$C$101</f>
        <v>5.25</v>
      </c>
      <c r="AN357" s="23">
        <f ca="1">_xlfn.CEILING.MATH(T357/Surge_Predicted_Impact!$C$106)*24/Surge_Predicted_Impact!$C$100*7/Surge_Predicted_Impact!$C$101</f>
        <v>5.25</v>
      </c>
      <c r="AO357" s="23">
        <f ca="1">_xlfn.CEILING.MATH(V357/Surge_Predicted_Impact!$C$107)*24/Surge_Predicted_Impact!$C$100*7/Surge_Predicted_Impact!$C$101</f>
        <v>5.25</v>
      </c>
      <c r="AP357" s="1">
        <f t="shared" ca="1" si="128"/>
        <v>26.25</v>
      </c>
      <c r="AQ357" s="3"/>
      <c r="AR357" s="38">
        <f ca="1">G357/Surge_Predicted_Impact!$C$81</f>
        <v>5.9693115971582395E-7</v>
      </c>
      <c r="AS357" s="38">
        <f ca="1">$R357/Surge_Predicted_Impact!$C$82</f>
        <v>7.7664298603203091E-6</v>
      </c>
      <c r="AT357" s="38">
        <f t="shared" ca="1" si="129"/>
        <v>8.3633610200361326E-6</v>
      </c>
      <c r="AU357" s="38">
        <f ca="1">N357/Surge_Predicted_Impact!$C$83</f>
        <v>5.3389542749112476E-7</v>
      </c>
      <c r="AV357" s="38">
        <f ca="1">T357/Surge_Predicted_Impact!$C$84</f>
        <v>1.0922634263180906E-9</v>
      </c>
      <c r="AW357" s="38">
        <f ca="1">V357/Surge_Predicted_Impact!$C$85</f>
        <v>3.459760453552011E-11</v>
      </c>
      <c r="AX357" s="38">
        <f t="shared" ca="1" si="130"/>
        <v>8.8983833085581119E-6</v>
      </c>
      <c r="AZ357" s="1">
        <f ca="1">(AE357-BA356)*Surge_Predicted_Impact!$C$124</f>
        <v>9.2105260006348291E-2</v>
      </c>
      <c r="BA357" s="1">
        <f ca="1">BA356*(1-1/Surge_Predicted_Impact!$C$125)+AZ357</f>
        <v>1.289473973702578</v>
      </c>
      <c r="BB357" s="37">
        <f t="shared" ca="1" si="131"/>
        <v>11.789473973702577</v>
      </c>
      <c r="BC357" s="1">
        <f ca="1">(AF357-BD356)*Surge_Predicted_Impact!$C$124</f>
        <v>4.6052631073700299E-2</v>
      </c>
      <c r="BD357" s="1">
        <f ca="1">BD356*(1-1/Surge_Predicted_Impact!$C$125)+BC357</f>
        <v>0.64473688851581501</v>
      </c>
      <c r="BE357" s="37">
        <f t="shared" ca="1" si="132"/>
        <v>5.8947368885158147</v>
      </c>
      <c r="BF357" s="1">
        <f ca="1">(AI357-BG356)*Surge_Predicted_Impact!$C$124</f>
        <v>0.23026315423790969</v>
      </c>
      <c r="BG357" s="1">
        <f ca="1">BG356*(1-1/Surge_Predicted_Impact!$C$125)+BF357</f>
        <v>3.2236845464320085</v>
      </c>
      <c r="BH357" s="37">
        <f t="shared" ca="1" si="133"/>
        <v>29.473684546432008</v>
      </c>
      <c r="BJ357" s="1">
        <f ca="1">(AT357-BK356)*Surge_Predicted_Impact!$C$124</f>
        <v>3.8472819609291758E-8</v>
      </c>
      <c r="BK357" s="1">
        <f ca="1">BK356*(1-1/Surge_Predicted_Impact!$C$125)+BJ357</f>
        <v>4.2319748030657514E-6</v>
      </c>
      <c r="BL357" s="37">
        <f t="shared" ca="1" si="134"/>
        <v>1.2595335823101885E-5</v>
      </c>
      <c r="BM357" s="1">
        <f ca="1">(AU357-BN356)*Surge_Predicted_Impact!$C$124</f>
        <v>2.411304847964924E-9</v>
      </c>
      <c r="BN357" s="1">
        <f ca="1">BN356*(1-1/Surge_Predicted_Impact!$C$125)+BM357</f>
        <v>2.7426446592155217E-7</v>
      </c>
      <c r="BO357" s="37">
        <f t="shared" ca="1" si="135"/>
        <v>8.0815989341267693E-7</v>
      </c>
      <c r="BP357" s="1">
        <f ca="1">(AX357-AY356)*Surge_Predicted_Impact!$C$124</f>
        <v>8.8983833085581126E-8</v>
      </c>
      <c r="BQ357" s="1">
        <f ca="1">BQ356*(1-1/Surge_Predicted_Impact!$C$125)+BP357</f>
        <v>9.2824014843709599E-6</v>
      </c>
      <c r="BR357" s="1">
        <f t="shared" ca="1" si="136"/>
        <v>1.8180784792929074E-5</v>
      </c>
      <c r="BS357" s="1">
        <f ca="1">(AP357-AQ356)*Surge_Predicted_Impact!$C$124</f>
        <v>0.26250000000000001</v>
      </c>
      <c r="BT357" s="1">
        <f ca="1">BT356*(1-1/Surge_Predicted_Impact!$C$125)+BS357</f>
        <v>3.675001809685015</v>
      </c>
      <c r="BU357" s="1">
        <f t="shared" ca="1" si="137"/>
        <v>29.925001809685014</v>
      </c>
      <c r="BW357" s="1">
        <f>Surge_Predicted_Impact!$C$112</f>
        <v>0</v>
      </c>
      <c r="BX357" s="1">
        <f>Surge_Predicted_Impact!$C$113</f>
        <v>0</v>
      </c>
      <c r="BY357" s="152">
        <f>Surge_Predicted_Impact!$C$114</f>
        <v>0</v>
      </c>
      <c r="BZ357" s="152">
        <f>Surge_Predicted_Impact!$C$115</f>
        <v>0</v>
      </c>
      <c r="CA357" s="152">
        <f t="shared" si="138"/>
        <v>0</v>
      </c>
      <c r="CB357" s="1">
        <f>Surge_Predicted_Impact!$C$117</f>
        <v>0</v>
      </c>
      <c r="CC357" s="1">
        <f>Surge_Predicted_Impact!$C$118</f>
        <v>0</v>
      </c>
      <c r="CD357" s="1">
        <f>Surge_Predicted_Impact!$C$119</f>
        <v>0</v>
      </c>
      <c r="CE357" s="1">
        <f t="shared" si="139"/>
        <v>0</v>
      </c>
      <c r="CF357" s="152">
        <f>Surge_Predicted_Impact!$C$120</f>
        <v>0</v>
      </c>
      <c r="CH357" s="1">
        <f ca="1">D357*Surge_Predicted_Impact!$C$135</f>
        <v>1.9788503535795744E-3</v>
      </c>
      <c r="CI357" s="18">
        <f ca="1">(C357-C356)*Surge_Predicted_Impact!$C$135</f>
        <v>1.8019636627286673E-5</v>
      </c>
      <c r="CJ357" s="18">
        <f ca="1">CJ356*(1- 1/Surge_Predicted_Impact!$C$137)+CI357</f>
        <v>4.5510984421366429E-4</v>
      </c>
      <c r="CK357" s="18">
        <f t="shared" ca="1" si="123"/>
        <v>4.3709020758637762E-4</v>
      </c>
      <c r="CL357" s="1">
        <f ca="1">CJ357*(1-Surge_Predicted_Impact!$C$136)</f>
        <v>3.8684336758161461E-4</v>
      </c>
      <c r="CM357" s="1">
        <f ca="1">CJ357*(1+Surge_Predicted_Impact!$C$136)</f>
        <v>5.2337632084571391E-4</v>
      </c>
      <c r="CN357" s="1">
        <f ca="1">CI357/Surge_Predicted_Impact!$C$138</f>
        <v>3.6039273254573345E-6</v>
      </c>
      <c r="CO357" s="1">
        <f ca="1">CK357/Surge_Predicted_Impact!$C$140</f>
        <v>1.7483608303455105E-5</v>
      </c>
      <c r="CP357" s="1">
        <f t="shared" ca="1" si="124"/>
        <v>2.1087535628912439E-5</v>
      </c>
      <c r="CQ357" s="1">
        <f ca="1">CI357/(Surge_Predicted_Impact!$C$138 + Surge_Predicted_Impact!$C$139)</f>
        <v>3.0032727712144456E-6</v>
      </c>
      <c r="CR357" s="1">
        <f ca="1">CK357/(Surge_Predicted_Impact!$C$140 + Surge_Predicted_Impact!$C$141)</f>
        <v>1.6811161830245292E-5</v>
      </c>
      <c r="CS357" s="152">
        <f>Surge_Predicted_Impact!$C$151</f>
        <v>12000</v>
      </c>
      <c r="CT357" s="152"/>
      <c r="CU357" s="1">
        <f ca="1">Surge_Predicted_Impact!$C$146*(Calculation!E357-Calculation!H357)</f>
        <v>1.1165090410865391E-9</v>
      </c>
      <c r="CV357" s="1">
        <f ca="1">H356*1/Surge_Predicted_Impact!$C$60</f>
        <v>2.7299789874148747E-7</v>
      </c>
      <c r="CW357" s="1">
        <f ca="1">CV357*Surge_Predicted_Impact!$C$144+CU357</f>
        <v>1.4766403978160914E-8</v>
      </c>
      <c r="CX357" s="1">
        <f ca="1">CX356*(1-1/Surge_Predicted_Impact!$C$147)+CW356</f>
        <v>3.9740673596818591E-4</v>
      </c>
      <c r="CY357" s="1">
        <f ca="1">$CX357*(1-Surge_Predicted_Impact!$C$145)</f>
        <v>2.9805505197613941E-4</v>
      </c>
      <c r="CZ357" s="1">
        <f ca="1">$CX357*(1+Surge_Predicted_Impact!$C$145)</f>
        <v>4.9675841996023242E-4</v>
      </c>
      <c r="DA357" s="1">
        <f ca="1">CX357/Surge_Predicted_Impact!$C$148</f>
        <v>1.324689119893953E-4</v>
      </c>
      <c r="DB357" s="152">
        <f>Surge_Predicted_Impact!$C$152</f>
        <v>0</v>
      </c>
    </row>
    <row r="358" spans="2:106" x14ac:dyDescent="0.25">
      <c r="B358" s="30">
        <f t="shared" si="125"/>
        <v>44247</v>
      </c>
      <c r="C358" s="18">
        <f ca="1">INDIRECT(_xlfn.CONCAT(EpidemiologicalModel_Selection!$C$2,"!",EpidemiologicalModel_Selection!$C$5,ROW()-1))</f>
        <v>73743.825622728982</v>
      </c>
      <c r="D358" s="18">
        <f ca="1">INDIRECT(_xlfn.CONCAT(EpidemiologicalModel_Selection!$C$2,"!",EpidemiologicalModel_Selection!$C$3,ROW()-1))</f>
        <v>1.8543901373389558E-4</v>
      </c>
      <c r="E358" s="37">
        <f ca="1">INDIRECT(_xlfn.CONCAT(EpidemiologicalModel_Selection!$C$2,"!",EpidemiologicalModel_Selection!$C$4,ROW()-1))</f>
        <v>1.6886238881852477E-6</v>
      </c>
      <c r="F358" s="37">
        <f ca="1">E358*Surge_Predicted_Impact!$D$53</f>
        <v>1.43195305718109E-7</v>
      </c>
      <c r="G358" s="6">
        <f t="shared" ca="1" si="121"/>
        <v>1.6781611449873708E-6</v>
      </c>
      <c r="H358" s="24">
        <f ca="1">H357*(1-1/Surge_Predicted_Impact!$C$60)+F358</f>
        <v>1.6781611449873708E-6</v>
      </c>
      <c r="I358" s="24">
        <f ca="1">(1-Surge_Predicted_Impact!$C$68)*Calculation!O357</f>
        <v>1.4030595305576711E-7</v>
      </c>
      <c r="J358" s="24">
        <f ca="1">I358+(J357*(1-1/Surge_Predicted_Impact!$C$63))</f>
        <v>1.6460340267034685E-6</v>
      </c>
      <c r="K358" s="24">
        <f ca="1">(1/Surge_Predicted_Impact!$C$62)*Calculation!L357</f>
        <v>6.6243219007812853E-8</v>
      </c>
      <c r="L358" s="24">
        <f ca="1">M358+L357*(1-1/Surge_Predicted_Impact!$C$62)</f>
        <v>7.4488619841251984E-7</v>
      </c>
      <c r="M358" s="1">
        <f ca="1">E358*Surge_Predicted_Impact!$D$55</f>
        <v>1.6210789326578394E-8</v>
      </c>
      <c r="N358" s="6">
        <f ca="1">N357*(1-1/Surge_Predicted_Impact!$C$64)+K358</f>
        <v>1.0005602171172812E-6</v>
      </c>
      <c r="O358" s="24">
        <f ca="1">N357*1/Surge_Predicted_Impact!$C$64</f>
        <v>1.3347385687278119E-7</v>
      </c>
      <c r="P358" s="1">
        <f ca="1">E358*Surge_Predicted_Impact!$D$54</f>
        <v>1.1077372706495223E-7</v>
      </c>
      <c r="Q358" s="1">
        <f ca="1">Q357*(1-1/Surge_Predicted_Impact!$C$61)+P358</f>
        <v>1.2164799328454411E-5</v>
      </c>
      <c r="R358" s="6">
        <f t="shared" ca="1" si="122"/>
        <v>1.4555719553570399E-5</v>
      </c>
      <c r="S358" s="1">
        <f ca="1">E358*Surge_Predicted_Impact!$D$56</f>
        <v>8.1053946632891975E-11</v>
      </c>
      <c r="T358" s="6">
        <f ca="1">T357*(1-1/Surge_Predicted_Impact!$C$65)+S358</f>
        <v>2.0471281140054552E-9</v>
      </c>
      <c r="U358" s="1">
        <f ca="1">E358*Surge_Predicted_Impact!$D$57</f>
        <v>1.2968631461262715E-10</v>
      </c>
      <c r="V358" s="6">
        <f ca="1">U357*(1-1/Surge_Predicted_Impact!$C$66)+U358</f>
        <v>1.2968631461262715E-10</v>
      </c>
      <c r="W358" s="5">
        <f>Surge_Predicted_Impact!$C$72</f>
        <v>0</v>
      </c>
      <c r="X358" s="160">
        <f>Surge_Predicted_Impact!$C$73</f>
        <v>0</v>
      </c>
      <c r="Y358" s="5">
        <f>Surge_Predicted_Impact!$C$74</f>
        <v>0</v>
      </c>
      <c r="Z358" s="5">
        <f>Surge_Predicted_Impact!$C$75</f>
        <v>0</v>
      </c>
      <c r="AA358" s="5">
        <f>Surge_Predicted_Impact!$C$76</f>
        <v>0</v>
      </c>
      <c r="AC358" s="18">
        <f ca="1">_xlfn.CEILING.MATH(G358/Surge_Predicted_Impact!$C$92)*(24/Surge_Predicted_Impact!$C$89)*(7/Surge_Predicted_Impact!$C$90)</f>
        <v>5.25</v>
      </c>
      <c r="AD358" s="18">
        <f ca="1">_xlfn.CEILING.MATH(R358/Surge_Predicted_Impact!$C$93)*(24/Surge_Predicted_Impact!$C$89)*(7/Surge_Predicted_Impact!$C$90)</f>
        <v>5.25</v>
      </c>
      <c r="AE358" s="1">
        <f t="shared" ca="1" si="126"/>
        <v>10.5</v>
      </c>
      <c r="AF358" s="1">
        <f ca="1">_xlfn.CEILING.MATH(N358/Surge_Predicted_Impact!$C$94)*24/Surge_Predicted_Impact!$C$89*7/Surge_Predicted_Impact!$C$90</f>
        <v>5.25</v>
      </c>
      <c r="AG358" s="1">
        <f ca="1">_xlfn.CEILING.MATH(T358/Surge_Predicted_Impact!$C$95)*24/Surge_Predicted_Impact!$C$89*7/Surge_Predicted_Impact!$C$90</f>
        <v>5.25</v>
      </c>
      <c r="AH358" s="1">
        <f ca="1">_xlfn.CEILING.MATH(V358/Surge_Predicted_Impact!$C$96)*24/Surge_Predicted_Impact!$C$89*7/Surge_Predicted_Impact!$C$90</f>
        <v>5.25</v>
      </c>
      <c r="AI358" s="18">
        <f t="shared" ca="1" si="127"/>
        <v>26.25</v>
      </c>
      <c r="AJ358" s="41"/>
      <c r="AK358" s="23">
        <f ca="1">_xlfn.CEILING.MATH(G358/Surge_Predicted_Impact!$C$103)*24/Surge_Predicted_Impact!$C$100*7/Surge_Predicted_Impact!$C$101</f>
        <v>5.25</v>
      </c>
      <c r="AL358" s="23">
        <f ca="1">_xlfn.CEILING.MATH(R358/Surge_Predicted_Impact!$C$104)*24/Surge_Predicted_Impact!$C$100*7/Surge_Predicted_Impact!$C$101</f>
        <v>5.25</v>
      </c>
      <c r="AM358" s="23">
        <f ca="1">_xlfn.CEILING.MATH(N358/Surge_Predicted_Impact!$C$105)*24/Surge_Predicted_Impact!$C$100*7/Surge_Predicted_Impact!$C$101</f>
        <v>5.25</v>
      </c>
      <c r="AN358" s="23">
        <f ca="1">_xlfn.CEILING.MATH(T358/Surge_Predicted_Impact!$C$106)*24/Surge_Predicted_Impact!$C$100*7/Surge_Predicted_Impact!$C$101</f>
        <v>5.25</v>
      </c>
      <c r="AO358" s="23">
        <f ca="1">_xlfn.CEILING.MATH(V358/Surge_Predicted_Impact!$C$107)*24/Surge_Predicted_Impact!$C$100*7/Surge_Predicted_Impact!$C$101</f>
        <v>5.25</v>
      </c>
      <c r="AP358" s="1">
        <f t="shared" ca="1" si="128"/>
        <v>26.25</v>
      </c>
      <c r="AQ358" s="3"/>
      <c r="AR358" s="38">
        <f ca="1">G358/Surge_Predicted_Impact!$C$81</f>
        <v>5.5938704832912357E-7</v>
      </c>
      <c r="AS358" s="38">
        <f ca="1">$R358/Surge_Predicted_Impact!$C$82</f>
        <v>7.2778597767851996E-6</v>
      </c>
      <c r="AT358" s="38">
        <f t="shared" ca="1" si="129"/>
        <v>7.8372468251143224E-6</v>
      </c>
      <c r="AU358" s="38">
        <f ca="1">N358/Surge_Predicted_Impact!$C$83</f>
        <v>5.0028010855864062E-7</v>
      </c>
      <c r="AV358" s="38">
        <f ca="1">T358/Surge_Predicted_Impact!$C$84</f>
        <v>1.0235640570027276E-9</v>
      </c>
      <c r="AW358" s="38">
        <f ca="1">V358/Surge_Predicted_Impact!$C$85</f>
        <v>3.2421578653156787E-11</v>
      </c>
      <c r="AX358" s="38">
        <f t="shared" ca="1" si="130"/>
        <v>8.3385829193086195E-6</v>
      </c>
      <c r="AZ358" s="1">
        <f ca="1">(AE358-BA357)*Surge_Predicted_Impact!$C$124</f>
        <v>9.2105260262974234E-2</v>
      </c>
      <c r="BA358" s="1">
        <f ca="1">BA357*(1-1/Surge_Predicted_Impact!$C$125)+AZ358</f>
        <v>1.2894739501296537</v>
      </c>
      <c r="BB358" s="37">
        <f t="shared" ca="1" si="131"/>
        <v>11.789473950129654</v>
      </c>
      <c r="BC358" s="1">
        <f ca="1">(AF358-BD357)*Surge_Predicted_Impact!$C$124</f>
        <v>4.6052631114841855E-2</v>
      </c>
      <c r="BD358" s="1">
        <f ca="1">BD357*(1-1/Surge_Predicted_Impact!$C$125)+BC358</f>
        <v>0.64473688473667001</v>
      </c>
      <c r="BE358" s="37">
        <f t="shared" ca="1" si="132"/>
        <v>5.8947368847366697</v>
      </c>
      <c r="BF358" s="1">
        <f ca="1">(AI358-BG357)*Surge_Predicted_Impact!$C$124</f>
        <v>0.23026315453567991</v>
      </c>
      <c r="BG358" s="1">
        <f ca="1">BG357*(1-1/Surge_Predicted_Impact!$C$125)+BF358</f>
        <v>3.2236845190796881</v>
      </c>
      <c r="BH358" s="37">
        <f t="shared" ca="1" si="133"/>
        <v>29.47368451907969</v>
      </c>
      <c r="BJ358" s="1">
        <f ca="1">(AT358-BK357)*Surge_Predicted_Impact!$C$124</f>
        <v>3.6052720220485709E-8</v>
      </c>
      <c r="BK358" s="1">
        <f ca="1">BK357*(1-1/Surge_Predicted_Impact!$C$125)+BJ358</f>
        <v>3.965743608781541E-6</v>
      </c>
      <c r="BL358" s="37">
        <f t="shared" ca="1" si="134"/>
        <v>1.1802990433895864E-5</v>
      </c>
      <c r="BM358" s="1">
        <f ca="1">(AU358-BN357)*Surge_Predicted_Impact!$C$124</f>
        <v>2.2601564263708846E-9</v>
      </c>
      <c r="BN358" s="1">
        <f ca="1">BN357*(1-1/Surge_Predicted_Impact!$C$125)+BM358</f>
        <v>2.5693430335352646E-7</v>
      </c>
      <c r="BO358" s="37">
        <f t="shared" ca="1" si="135"/>
        <v>7.5721441191216703E-7</v>
      </c>
      <c r="BP358" s="1">
        <f ca="1">(AX358-AY357)*Surge_Predicted_Impact!$C$124</f>
        <v>8.3385829193086194E-8</v>
      </c>
      <c r="BQ358" s="1">
        <f ca="1">BQ357*(1-1/Surge_Predicted_Impact!$C$125)+BP358</f>
        <v>8.7027586361089778E-6</v>
      </c>
      <c r="BR358" s="1">
        <f t="shared" ca="1" si="136"/>
        <v>1.7041341555417597E-5</v>
      </c>
      <c r="BS358" s="1">
        <f ca="1">(AP358-AQ357)*Surge_Predicted_Impact!$C$124</f>
        <v>0.26250000000000001</v>
      </c>
      <c r="BT358" s="1">
        <f ca="1">BT357*(1-1/Surge_Predicted_Impact!$C$125)+BS358</f>
        <v>3.6750016804217998</v>
      </c>
      <c r="BU358" s="1">
        <f t="shared" ca="1" si="137"/>
        <v>29.925001680421801</v>
      </c>
      <c r="BW358" s="1">
        <f>Surge_Predicted_Impact!$C$112</f>
        <v>0</v>
      </c>
      <c r="BX358" s="1">
        <f>Surge_Predicted_Impact!$C$113</f>
        <v>0</v>
      </c>
      <c r="BY358" s="152">
        <f>Surge_Predicted_Impact!$C$114</f>
        <v>0</v>
      </c>
      <c r="BZ358" s="152">
        <f>Surge_Predicted_Impact!$C$115</f>
        <v>0</v>
      </c>
      <c r="CA358" s="152">
        <f t="shared" si="138"/>
        <v>0</v>
      </c>
      <c r="CB358" s="1">
        <f>Surge_Predicted_Impact!$C$117</f>
        <v>0</v>
      </c>
      <c r="CC358" s="1">
        <f>Surge_Predicted_Impact!$C$118</f>
        <v>0</v>
      </c>
      <c r="CD358" s="1">
        <f>Surge_Predicted_Impact!$C$119</f>
        <v>0</v>
      </c>
      <c r="CE358" s="1">
        <f t="shared" si="139"/>
        <v>0</v>
      </c>
      <c r="CF358" s="152">
        <f>Surge_Predicted_Impact!$C$120</f>
        <v>0</v>
      </c>
      <c r="CH358" s="1">
        <f ca="1">D358*Surge_Predicted_Impact!$C$135</f>
        <v>1.8543901373389558E-3</v>
      </c>
      <c r="CI358" s="18">
        <f ca="1">(C358-C357)*Surge_Predicted_Impact!$C$135</f>
        <v>1.6886187950149179E-5</v>
      </c>
      <c r="CJ358" s="18">
        <f ca="1">CJ357*(1- 1/Surge_Predicted_Impact!$C$137)+CI358</f>
        <v>4.2648504774244703E-4</v>
      </c>
      <c r="CK358" s="18">
        <f t="shared" ca="1" si="123"/>
        <v>4.0959885979229785E-4</v>
      </c>
      <c r="CL358" s="1">
        <f ca="1">CJ358*(1-Surge_Predicted_Impact!$C$136)</f>
        <v>3.6251229058107998E-4</v>
      </c>
      <c r="CM358" s="1">
        <f ca="1">CJ358*(1+Surge_Predicted_Impact!$C$136)</f>
        <v>4.9045780490381409E-4</v>
      </c>
      <c r="CN358" s="1">
        <f ca="1">CI358/Surge_Predicted_Impact!$C$138</f>
        <v>3.3772375900298357E-6</v>
      </c>
      <c r="CO358" s="1">
        <f ca="1">CK358/Surge_Predicted_Impact!$C$140</f>
        <v>1.6383954391691913E-5</v>
      </c>
      <c r="CP358" s="1">
        <f t="shared" ca="1" si="124"/>
        <v>1.9761191981721749E-5</v>
      </c>
      <c r="CQ358" s="1">
        <f ca="1">CI358/(Surge_Predicted_Impact!$C$138 + Surge_Predicted_Impact!$C$139)</f>
        <v>2.8143646583581963E-6</v>
      </c>
      <c r="CR358" s="1">
        <f ca="1">CK358/(Surge_Predicted_Impact!$C$140 + Surge_Predicted_Impact!$C$141)</f>
        <v>1.5753802299703764E-5</v>
      </c>
      <c r="CS358" s="152">
        <f>Surge_Predicted_Impact!$C$151</f>
        <v>12000</v>
      </c>
      <c r="CT358" s="152"/>
      <c r="CU358" s="1">
        <f ca="1">Surge_Predicted_Impact!$C$146*(Calculation!E358-Calculation!H358)</f>
        <v>1.046274319787685E-9</v>
      </c>
      <c r="CV358" s="1">
        <f ca="1">H357*1/Surge_Predicted_Impact!$C$60</f>
        <v>2.5582763987821026E-7</v>
      </c>
      <c r="CW358" s="1">
        <f ca="1">CV358*Surge_Predicted_Impact!$C$144+CU358</f>
        <v>1.3837656313698199E-8</v>
      </c>
      <c r="CX358" s="1">
        <f ca="1">CX357*(1-1/Surge_Predicted_Impact!$C$147)+CW357</f>
        <v>3.7755116557375474E-4</v>
      </c>
      <c r="CY358" s="1">
        <f ca="1">$CX358*(1-Surge_Predicted_Impact!$C$145)</f>
        <v>2.8316337418031608E-4</v>
      </c>
      <c r="CZ358" s="1">
        <f ca="1">$CX358*(1+Surge_Predicted_Impact!$C$145)</f>
        <v>4.719389569671934E-4</v>
      </c>
      <c r="DA358" s="1">
        <f ca="1">CX358/Surge_Predicted_Impact!$C$148</f>
        <v>1.2585038852458492E-4</v>
      </c>
      <c r="DB358" s="152">
        <f>Surge_Predicted_Impact!$C$152</f>
        <v>0</v>
      </c>
    </row>
    <row r="359" spans="2:106" x14ac:dyDescent="0.25">
      <c r="B359" s="30">
        <f t="shared" si="125"/>
        <v>44248</v>
      </c>
      <c r="C359" s="18">
        <f ca="1">INDIRECT(_xlfn.CONCAT(EpidemiologicalModel_Selection!$C$2,"!",EpidemiologicalModel_Selection!$C$5,ROW()-1))</f>
        <v>73743.825624311401</v>
      </c>
      <c r="D359" s="18">
        <f ca="1">INDIRECT(_xlfn.CONCAT(EpidemiologicalModel_Selection!$C$2,"!",EpidemiologicalModel_Selection!$C$3,ROW()-1))</f>
        <v>1.7377578730095019E-4</v>
      </c>
      <c r="E359" s="37">
        <f ca="1">INDIRECT(_xlfn.CONCAT(EpidemiologicalModel_Selection!$C$2,"!",EpidemiologicalModel_Selection!$C$4,ROW()-1))</f>
        <v>1.582417644385714E-6</v>
      </c>
      <c r="F359" s="37">
        <f ca="1">E359*Surge_Predicted_Impact!$D$53</f>
        <v>1.3418901624390855E-7</v>
      </c>
      <c r="G359" s="6">
        <f t="shared" ca="1" si="121"/>
        <v>1.5726128548045121E-6</v>
      </c>
      <c r="H359" s="24">
        <f ca="1">H358*(1-1/Surge_Predicted_Impact!$C$60)+F359</f>
        <v>1.5726128548045121E-6</v>
      </c>
      <c r="I359" s="24">
        <f ca="1">(1-Surge_Predicted_Impact!$C$68)*Calculation!O358</f>
        <v>1.3147174901968946E-7</v>
      </c>
      <c r="J359" s="24">
        <f ca="1">I359+(J358*(1-1/Surge_Predicted_Impact!$C$63))</f>
        <v>1.5423580576226626E-6</v>
      </c>
      <c r="K359" s="24">
        <f ca="1">(1/Surge_Predicted_Impact!$C$62)*Calculation!L358</f>
        <v>6.2073849867709986E-8</v>
      </c>
      <c r="L359" s="24">
        <f ca="1">M359+L358*(1-1/Surge_Predicted_Impact!$C$62)</f>
        <v>6.9800355793091273E-7</v>
      </c>
      <c r="M359" s="1">
        <f ca="1">E359*Surge_Predicted_Impact!$D$55</f>
        <v>1.519120938610287E-8</v>
      </c>
      <c r="N359" s="6">
        <f ca="1">N358*(1-1/Surge_Predicted_Impact!$C$64)+K359</f>
        <v>9.3756403984533107E-7</v>
      </c>
      <c r="O359" s="24">
        <f ca="1">N358*1/Surge_Predicted_Impact!$C$64</f>
        <v>1.2507002713966016E-7</v>
      </c>
      <c r="P359" s="1">
        <f ca="1">E359*Surge_Predicted_Impact!$D$54</f>
        <v>1.0380659747170282E-7</v>
      </c>
      <c r="Q359" s="1">
        <f ca="1">Q358*(1-1/Surge_Predicted_Impact!$C$61)+P359</f>
        <v>1.1399691688179371E-5</v>
      </c>
      <c r="R359" s="6">
        <f t="shared" ca="1" si="122"/>
        <v>1.3640053303732947E-5</v>
      </c>
      <c r="S359" s="1">
        <f ca="1">E359*Surge_Predicted_Impact!$D$56</f>
        <v>7.5956046930514348E-11</v>
      </c>
      <c r="T359" s="6">
        <f ca="1">T358*(1-1/Surge_Predicted_Impact!$C$65)+S359</f>
        <v>1.9183713495354242E-9</v>
      </c>
      <c r="U359" s="1">
        <f ca="1">E359*Surge_Predicted_Impact!$D$57</f>
        <v>1.2152967508882296E-10</v>
      </c>
      <c r="V359" s="6">
        <f ca="1">U358*(1-1/Surge_Predicted_Impact!$C$66)+U359</f>
        <v>1.2152967508882296E-10</v>
      </c>
      <c r="W359" s="5">
        <f>Surge_Predicted_Impact!$C$72</f>
        <v>0</v>
      </c>
      <c r="X359" s="160">
        <f>Surge_Predicted_Impact!$C$73</f>
        <v>0</v>
      </c>
      <c r="Y359" s="5">
        <f>Surge_Predicted_Impact!$C$74</f>
        <v>0</v>
      </c>
      <c r="Z359" s="5">
        <f>Surge_Predicted_Impact!$C$75</f>
        <v>0</v>
      </c>
      <c r="AA359" s="5">
        <f>Surge_Predicted_Impact!$C$76</f>
        <v>0</v>
      </c>
      <c r="AC359" s="18">
        <f ca="1">_xlfn.CEILING.MATH(G359/Surge_Predicted_Impact!$C$92)*(24/Surge_Predicted_Impact!$C$89)*(7/Surge_Predicted_Impact!$C$90)</f>
        <v>5.25</v>
      </c>
      <c r="AD359" s="18">
        <f ca="1">_xlfn.CEILING.MATH(R359/Surge_Predicted_Impact!$C$93)*(24/Surge_Predicted_Impact!$C$89)*(7/Surge_Predicted_Impact!$C$90)</f>
        <v>5.25</v>
      </c>
      <c r="AE359" s="1">
        <f t="shared" ca="1" si="126"/>
        <v>10.5</v>
      </c>
      <c r="AF359" s="1">
        <f ca="1">_xlfn.CEILING.MATH(N359/Surge_Predicted_Impact!$C$94)*24/Surge_Predicted_Impact!$C$89*7/Surge_Predicted_Impact!$C$90</f>
        <v>5.25</v>
      </c>
      <c r="AG359" s="1">
        <f ca="1">_xlfn.CEILING.MATH(T359/Surge_Predicted_Impact!$C$95)*24/Surge_Predicted_Impact!$C$89*7/Surge_Predicted_Impact!$C$90</f>
        <v>5.25</v>
      </c>
      <c r="AH359" s="1">
        <f ca="1">_xlfn.CEILING.MATH(V359/Surge_Predicted_Impact!$C$96)*24/Surge_Predicted_Impact!$C$89*7/Surge_Predicted_Impact!$C$90</f>
        <v>5.25</v>
      </c>
      <c r="AI359" s="18">
        <f t="shared" ca="1" si="127"/>
        <v>26.25</v>
      </c>
      <c r="AJ359" s="41"/>
      <c r="AK359" s="23">
        <f ca="1">_xlfn.CEILING.MATH(G359/Surge_Predicted_Impact!$C$103)*24/Surge_Predicted_Impact!$C$100*7/Surge_Predicted_Impact!$C$101</f>
        <v>5.25</v>
      </c>
      <c r="AL359" s="23">
        <f ca="1">_xlfn.CEILING.MATH(R359/Surge_Predicted_Impact!$C$104)*24/Surge_Predicted_Impact!$C$100*7/Surge_Predicted_Impact!$C$101</f>
        <v>5.25</v>
      </c>
      <c r="AM359" s="23">
        <f ca="1">_xlfn.CEILING.MATH(N359/Surge_Predicted_Impact!$C$105)*24/Surge_Predicted_Impact!$C$100*7/Surge_Predicted_Impact!$C$101</f>
        <v>5.25</v>
      </c>
      <c r="AN359" s="23">
        <f ca="1">_xlfn.CEILING.MATH(T359/Surge_Predicted_Impact!$C$106)*24/Surge_Predicted_Impact!$C$100*7/Surge_Predicted_Impact!$C$101</f>
        <v>5.25</v>
      </c>
      <c r="AO359" s="23">
        <f ca="1">_xlfn.CEILING.MATH(V359/Surge_Predicted_Impact!$C$107)*24/Surge_Predicted_Impact!$C$100*7/Surge_Predicted_Impact!$C$101</f>
        <v>5.25</v>
      </c>
      <c r="AP359" s="1">
        <f t="shared" ca="1" si="128"/>
        <v>26.25</v>
      </c>
      <c r="AQ359" s="3"/>
      <c r="AR359" s="38">
        <f ca="1">G359/Surge_Predicted_Impact!$C$81</f>
        <v>5.2420428493483741E-7</v>
      </c>
      <c r="AS359" s="38">
        <f ca="1">$R359/Surge_Predicted_Impact!$C$82</f>
        <v>6.8200266518664733E-6</v>
      </c>
      <c r="AT359" s="38">
        <f t="shared" ca="1" si="129"/>
        <v>7.3442309368013104E-6</v>
      </c>
      <c r="AU359" s="38">
        <f ca="1">N359/Surge_Predicted_Impact!$C$83</f>
        <v>4.6878201992266554E-7</v>
      </c>
      <c r="AV359" s="38">
        <f ca="1">T359/Surge_Predicted_Impact!$C$84</f>
        <v>9.5918567476771211E-10</v>
      </c>
      <c r="AW359" s="38">
        <f ca="1">V359/Surge_Predicted_Impact!$C$85</f>
        <v>3.0382418772205739E-11</v>
      </c>
      <c r="AX359" s="38">
        <f t="shared" ca="1" si="130"/>
        <v>7.8140025248175167E-6</v>
      </c>
      <c r="AZ359" s="1">
        <f ca="1">(AE359-BA358)*Surge_Predicted_Impact!$C$124</f>
        <v>9.2105260498703462E-2</v>
      </c>
      <c r="BA359" s="1">
        <f ca="1">BA358*(1-1/Surge_Predicted_Impact!$C$125)+AZ359</f>
        <v>1.2894739284762391</v>
      </c>
      <c r="BB359" s="37">
        <f t="shared" ca="1" si="131"/>
        <v>11.789473928476239</v>
      </c>
      <c r="BC359" s="1">
        <f ca="1">(AF359-BD358)*Surge_Predicted_Impact!$C$124</f>
        <v>4.6052631152633305E-2</v>
      </c>
      <c r="BD359" s="1">
        <f ca="1">BD358*(1-1/Surge_Predicted_Impact!$C$125)+BC359</f>
        <v>0.64473688126525541</v>
      </c>
      <c r="BE359" s="37">
        <f t="shared" ca="1" si="132"/>
        <v>5.8947368812652554</v>
      </c>
      <c r="BF359" s="1">
        <f ca="1">(AI359-BG358)*Surge_Predicted_Impact!$C$124</f>
        <v>0.23026315480920312</v>
      </c>
      <c r="BG359" s="1">
        <f ca="1">BG358*(1-1/Surge_Predicted_Impact!$C$125)+BF359</f>
        <v>3.2236844939546279</v>
      </c>
      <c r="BH359" s="37">
        <f t="shared" ca="1" si="133"/>
        <v>29.473684493954629</v>
      </c>
      <c r="BJ359" s="1">
        <f ca="1">(AT359-BK358)*Surge_Predicted_Impact!$C$124</f>
        <v>3.3784873280197695E-8</v>
      </c>
      <c r="BK359" s="1">
        <f ca="1">BK358*(1-1/Surge_Predicted_Impact!$C$125)+BJ359</f>
        <v>3.716261081434486E-6</v>
      </c>
      <c r="BL359" s="37">
        <f t="shared" ca="1" si="134"/>
        <v>1.1060492018235796E-5</v>
      </c>
      <c r="BM359" s="1">
        <f ca="1">(AU359-BN358)*Surge_Predicted_Impact!$C$124</f>
        <v>2.1184771656913906E-9</v>
      </c>
      <c r="BN359" s="1">
        <f ca="1">BN358*(1-1/Surge_Predicted_Impact!$C$125)+BM359</f>
        <v>2.4070033027968028E-7</v>
      </c>
      <c r="BO359" s="37">
        <f t="shared" ca="1" si="135"/>
        <v>7.0948235020234587E-7</v>
      </c>
      <c r="BP359" s="1">
        <f ca="1">(AX359-AY358)*Surge_Predicted_Impact!$C$124</f>
        <v>7.8140025248175169E-8</v>
      </c>
      <c r="BQ359" s="1">
        <f ca="1">BQ358*(1-1/Surge_Predicted_Impact!$C$125)+BP359</f>
        <v>8.1592730444922261E-6</v>
      </c>
      <c r="BR359" s="1">
        <f t="shared" ca="1" si="136"/>
        <v>1.5973275569309743E-5</v>
      </c>
      <c r="BS359" s="1">
        <f ca="1">(AP359-AQ358)*Surge_Predicted_Impact!$C$124</f>
        <v>0.26250000000000001</v>
      </c>
      <c r="BT359" s="1">
        <f ca="1">BT358*(1-1/Surge_Predicted_Impact!$C$125)+BS359</f>
        <v>3.6750015603916717</v>
      </c>
      <c r="BU359" s="1">
        <f t="shared" ca="1" si="137"/>
        <v>29.925001560391671</v>
      </c>
      <c r="BW359" s="1">
        <f>Surge_Predicted_Impact!$C$112</f>
        <v>0</v>
      </c>
      <c r="BX359" s="1">
        <f>Surge_Predicted_Impact!$C$113</f>
        <v>0</v>
      </c>
      <c r="BY359" s="152">
        <f>Surge_Predicted_Impact!$C$114</f>
        <v>0</v>
      </c>
      <c r="BZ359" s="152">
        <f>Surge_Predicted_Impact!$C$115</f>
        <v>0</v>
      </c>
      <c r="CA359" s="152">
        <f t="shared" si="138"/>
        <v>0</v>
      </c>
      <c r="CB359" s="1">
        <f>Surge_Predicted_Impact!$C$117</f>
        <v>0</v>
      </c>
      <c r="CC359" s="1">
        <f>Surge_Predicted_Impact!$C$118</f>
        <v>0</v>
      </c>
      <c r="CD359" s="1">
        <f>Surge_Predicted_Impact!$C$119</f>
        <v>0</v>
      </c>
      <c r="CE359" s="1">
        <f t="shared" si="139"/>
        <v>0</v>
      </c>
      <c r="CF359" s="152">
        <f>Surge_Predicted_Impact!$C$120</f>
        <v>0</v>
      </c>
      <c r="CH359" s="1">
        <f ca="1">D359*Surge_Predicted_Impact!$C$135</f>
        <v>1.7377578730095019E-3</v>
      </c>
      <c r="CI359" s="18">
        <f ca="1">(C359-C358)*Surge_Predicted_Impact!$C$135</f>
        <v>1.5824189176782966E-5</v>
      </c>
      <c r="CJ359" s="18">
        <f ca="1">CJ358*(1- 1/Surge_Predicted_Impact!$C$137)+CI359</f>
        <v>3.996607321449853E-4</v>
      </c>
      <c r="CK359" s="18">
        <f t="shared" ca="1" si="123"/>
        <v>3.8383654296820233E-4</v>
      </c>
      <c r="CL359" s="1">
        <f ca="1">CJ359*(1-Surge_Predicted_Impact!$C$136)</f>
        <v>3.3971162232323751E-4</v>
      </c>
      <c r="CM359" s="1">
        <f ca="1">CJ359*(1+Surge_Predicted_Impact!$C$136)</f>
        <v>4.5960984196673308E-4</v>
      </c>
      <c r="CN359" s="1">
        <f ca="1">CI359/Surge_Predicted_Impact!$C$138</f>
        <v>3.1648378353565931E-6</v>
      </c>
      <c r="CO359" s="1">
        <f ca="1">CK359/Surge_Predicted_Impact!$C$140</f>
        <v>1.5353461718728094E-5</v>
      </c>
      <c r="CP359" s="1">
        <f t="shared" ca="1" si="124"/>
        <v>1.8518299554084687E-5</v>
      </c>
      <c r="CQ359" s="1">
        <f ca="1">CI359/(Surge_Predicted_Impact!$C$138 + Surge_Predicted_Impact!$C$139)</f>
        <v>2.6373648627971611E-6</v>
      </c>
      <c r="CR359" s="1">
        <f ca="1">CK359/(Surge_Predicted_Impact!$C$140 + Surge_Predicted_Impact!$C$141)</f>
        <v>1.4762943960315474E-5</v>
      </c>
      <c r="CS359" s="152">
        <f>Surge_Predicted_Impact!$C$151</f>
        <v>12000</v>
      </c>
      <c r="CT359" s="152"/>
      <c r="CU359" s="1">
        <f ca="1">Surge_Predicted_Impact!$C$146*(Calculation!E359-Calculation!H359)</f>
        <v>9.8047895812018246E-10</v>
      </c>
      <c r="CV359" s="1">
        <f ca="1">H358*1/Surge_Predicted_Impact!$C$60</f>
        <v>2.3973730642676725E-7</v>
      </c>
      <c r="CW359" s="1">
        <f ca="1">CV359*Surge_Predicted_Impact!$C$144+CU359</f>
        <v>1.2967344279458546E-8</v>
      </c>
      <c r="CX359" s="1">
        <f ca="1">CX358*(1-1/Surge_Predicted_Impact!$C$147)+CW358</f>
        <v>3.586874449513807E-4</v>
      </c>
      <c r="CY359" s="1">
        <f ca="1">$CX359*(1-Surge_Predicted_Impact!$C$145)</f>
        <v>2.6901558371353551E-4</v>
      </c>
      <c r="CZ359" s="1">
        <f ca="1">$CX359*(1+Surge_Predicted_Impact!$C$145)</f>
        <v>4.4835930618922589E-4</v>
      </c>
      <c r="DA359" s="1">
        <f ca="1">CX359/Surge_Predicted_Impact!$C$148</f>
        <v>1.1956248165046023E-4</v>
      </c>
      <c r="DB359" s="152">
        <f>Surge_Predicted_Impact!$C$152</f>
        <v>0</v>
      </c>
    </row>
    <row r="360" spans="2:106" x14ac:dyDescent="0.25">
      <c r="B360" s="30">
        <f t="shared" si="125"/>
        <v>44249</v>
      </c>
      <c r="C360" s="18">
        <f ca="1">INDIRECT(_xlfn.CONCAT(EpidemiologicalModel_Selection!$C$2,"!",EpidemiologicalModel_Selection!$C$5,ROW()-1))</f>
        <v>73743.825625794299</v>
      </c>
      <c r="D360" s="18">
        <f ca="1">INDIRECT(_xlfn.CONCAT(EpidemiologicalModel_Selection!$C$2,"!",EpidemiologicalModel_Selection!$C$3,ROW()-1))</f>
        <v>1.6284612198832709E-4</v>
      </c>
      <c r="E360" s="37">
        <f ca="1">INDIRECT(_xlfn.CONCAT(EpidemiologicalModel_Selection!$C$2,"!",EpidemiologicalModel_Selection!$C$4,ROW()-1))</f>
        <v>1.4828907296760006E-6</v>
      </c>
      <c r="F360" s="37">
        <f ca="1">E360*Surge_Predicted_Impact!$D$53</f>
        <v>1.2574913387652486E-7</v>
      </c>
      <c r="G360" s="6">
        <f t="shared" ca="1" si="121"/>
        <v>1.4737030094232496E-6</v>
      </c>
      <c r="H360" s="24">
        <f ca="1">H359*(1-1/Surge_Predicted_Impact!$C$60)+F360</f>
        <v>1.4737030094232496E-6</v>
      </c>
      <c r="I360" s="24">
        <f ca="1">(1-Surge_Predicted_Impact!$C$68)*Calculation!O359</f>
        <v>1.2319397673256526E-7</v>
      </c>
      <c r="J360" s="24">
        <f ca="1">I360+(J359*(1-1/Surge_Predicted_Impact!$C$63))</f>
        <v>1.4452151689805619E-6</v>
      </c>
      <c r="K360" s="24">
        <f ca="1">(1/Surge_Predicted_Impact!$C$62)*Calculation!L359</f>
        <v>5.8166963160909392E-8</v>
      </c>
      <c r="L360" s="24">
        <f ca="1">M360+L359*(1-1/Surge_Predicted_Impact!$C$62)</f>
        <v>6.5407234577489291E-7</v>
      </c>
      <c r="M360" s="1">
        <f ca="1">E360*Surge_Predicted_Impact!$D$55</f>
        <v>1.4235751004889621E-8</v>
      </c>
      <c r="N360" s="6">
        <f ca="1">N359*(1-1/Surge_Predicted_Impact!$C$64)+K360</f>
        <v>8.785354980255741E-7</v>
      </c>
      <c r="O360" s="24">
        <f ca="1">N359*1/Surge_Predicted_Impact!$C$64</f>
        <v>1.1719550498066638E-7</v>
      </c>
      <c r="P360" s="1">
        <f ca="1">E360*Surge_Predicted_Impact!$D$54</f>
        <v>9.7277631866745631E-8</v>
      </c>
      <c r="Q360" s="1">
        <f ca="1">Q359*(1-1/Surge_Predicted_Impact!$C$61)+P360</f>
        <v>1.0682705628033304E-5</v>
      </c>
      <c r="R360" s="6">
        <f t="shared" ca="1" si="122"/>
        <v>1.278199314278876E-5</v>
      </c>
      <c r="S360" s="1">
        <f ca="1">E360*Surge_Predicted_Impact!$D$56</f>
        <v>7.1178755024448104E-11</v>
      </c>
      <c r="T360" s="6">
        <f ca="1">T359*(1-1/Surge_Predicted_Impact!$C$65)+S360</f>
        <v>1.7977129696063298E-9</v>
      </c>
      <c r="U360" s="1">
        <f ca="1">E360*Surge_Predicted_Impact!$D$57</f>
        <v>1.1388600803911696E-10</v>
      </c>
      <c r="V360" s="6">
        <f ca="1">U359*(1-1/Surge_Predicted_Impact!$C$66)+U360</f>
        <v>1.1388600803911696E-10</v>
      </c>
      <c r="W360" s="5">
        <f>Surge_Predicted_Impact!$C$72</f>
        <v>0</v>
      </c>
      <c r="X360" s="160">
        <f>Surge_Predicted_Impact!$C$73</f>
        <v>0</v>
      </c>
      <c r="Y360" s="5">
        <f>Surge_Predicted_Impact!$C$74</f>
        <v>0</v>
      </c>
      <c r="Z360" s="5">
        <f>Surge_Predicted_Impact!$C$75</f>
        <v>0</v>
      </c>
      <c r="AA360" s="5">
        <f>Surge_Predicted_Impact!$C$76</f>
        <v>0</v>
      </c>
      <c r="AC360" s="18">
        <f ca="1">_xlfn.CEILING.MATH(G360/Surge_Predicted_Impact!$C$92)*(24/Surge_Predicted_Impact!$C$89)*(7/Surge_Predicted_Impact!$C$90)</f>
        <v>5.25</v>
      </c>
      <c r="AD360" s="18">
        <f ca="1">_xlfn.CEILING.MATH(R360/Surge_Predicted_Impact!$C$93)*(24/Surge_Predicted_Impact!$C$89)*(7/Surge_Predicted_Impact!$C$90)</f>
        <v>5.25</v>
      </c>
      <c r="AE360" s="1">
        <f t="shared" ca="1" si="126"/>
        <v>10.5</v>
      </c>
      <c r="AF360" s="1">
        <f ca="1">_xlfn.CEILING.MATH(N360/Surge_Predicted_Impact!$C$94)*24/Surge_Predicted_Impact!$C$89*7/Surge_Predicted_Impact!$C$90</f>
        <v>5.25</v>
      </c>
      <c r="AG360" s="1">
        <f ca="1">_xlfn.CEILING.MATH(T360/Surge_Predicted_Impact!$C$95)*24/Surge_Predicted_Impact!$C$89*7/Surge_Predicted_Impact!$C$90</f>
        <v>5.25</v>
      </c>
      <c r="AH360" s="1">
        <f ca="1">_xlfn.CEILING.MATH(V360/Surge_Predicted_Impact!$C$96)*24/Surge_Predicted_Impact!$C$89*7/Surge_Predicted_Impact!$C$90</f>
        <v>5.25</v>
      </c>
      <c r="AI360" s="18">
        <f t="shared" ca="1" si="127"/>
        <v>26.25</v>
      </c>
      <c r="AJ360" s="41"/>
      <c r="AK360" s="23">
        <f ca="1">_xlfn.CEILING.MATH(G360/Surge_Predicted_Impact!$C$103)*24/Surge_Predicted_Impact!$C$100*7/Surge_Predicted_Impact!$C$101</f>
        <v>5.25</v>
      </c>
      <c r="AL360" s="23">
        <f ca="1">_xlfn.CEILING.MATH(R360/Surge_Predicted_Impact!$C$104)*24/Surge_Predicted_Impact!$C$100*7/Surge_Predicted_Impact!$C$101</f>
        <v>5.25</v>
      </c>
      <c r="AM360" s="23">
        <f ca="1">_xlfn.CEILING.MATH(N360/Surge_Predicted_Impact!$C$105)*24/Surge_Predicted_Impact!$C$100*7/Surge_Predicted_Impact!$C$101</f>
        <v>5.25</v>
      </c>
      <c r="AN360" s="23">
        <f ca="1">_xlfn.CEILING.MATH(T360/Surge_Predicted_Impact!$C$106)*24/Surge_Predicted_Impact!$C$100*7/Surge_Predicted_Impact!$C$101</f>
        <v>5.25</v>
      </c>
      <c r="AO360" s="23">
        <f ca="1">_xlfn.CEILING.MATH(V360/Surge_Predicted_Impact!$C$107)*24/Surge_Predicted_Impact!$C$100*7/Surge_Predicted_Impact!$C$101</f>
        <v>5.25</v>
      </c>
      <c r="AP360" s="1">
        <f t="shared" ca="1" si="128"/>
        <v>26.25</v>
      </c>
      <c r="AQ360" s="3"/>
      <c r="AR360" s="38">
        <f ca="1">G360/Surge_Predicted_Impact!$C$81</f>
        <v>4.9123433647441658E-7</v>
      </c>
      <c r="AS360" s="38">
        <f ca="1">$R360/Surge_Predicted_Impact!$C$82</f>
        <v>6.3909965713943801E-6</v>
      </c>
      <c r="AT360" s="38">
        <f t="shared" ca="1" si="129"/>
        <v>6.882230907868797E-6</v>
      </c>
      <c r="AU360" s="38">
        <f ca="1">N360/Surge_Predicted_Impact!$C$83</f>
        <v>4.3926774901278705E-7</v>
      </c>
      <c r="AV360" s="38">
        <f ca="1">T360/Surge_Predicted_Impact!$C$84</f>
        <v>8.9885648480316492E-10</v>
      </c>
      <c r="AW360" s="38">
        <f ca="1">V360/Surge_Predicted_Impact!$C$85</f>
        <v>2.847150200977924E-11</v>
      </c>
      <c r="AX360" s="38">
        <f t="shared" ca="1" si="130"/>
        <v>7.3224259848683966E-6</v>
      </c>
      <c r="AZ360" s="1">
        <f ca="1">(AE360-BA359)*Surge_Predicted_Impact!$C$124</f>
        <v>9.2105260715237613E-2</v>
      </c>
      <c r="BA360" s="1">
        <f ca="1">BA359*(1-1/Surge_Predicted_Impact!$C$125)+AZ360</f>
        <v>1.2894739085860309</v>
      </c>
      <c r="BB360" s="37">
        <f t="shared" ca="1" si="131"/>
        <v>11.789473908586031</v>
      </c>
      <c r="BC360" s="1">
        <f ca="1">(AF360-BD359)*Surge_Predicted_Impact!$C$124</f>
        <v>4.6052631187347447E-2</v>
      </c>
      <c r="BD360" s="1">
        <f ca="1">BD359*(1-1/Surge_Predicted_Impact!$C$125)+BC360</f>
        <v>0.64473687807651325</v>
      </c>
      <c r="BE360" s="37">
        <f t="shared" ca="1" si="132"/>
        <v>5.8947368780765128</v>
      </c>
      <c r="BF360" s="1">
        <f ca="1">(AI360-BG359)*Surge_Predicted_Impact!$C$124</f>
        <v>0.23026315506045372</v>
      </c>
      <c r="BG360" s="1">
        <f ca="1">BG359*(1-1/Surge_Predicted_Impact!$C$125)+BF360</f>
        <v>3.2236844708754653</v>
      </c>
      <c r="BH360" s="37">
        <f t="shared" ca="1" si="133"/>
        <v>29.473684470875465</v>
      </c>
      <c r="BJ360" s="1">
        <f ca="1">(AT360-BK359)*Surge_Predicted_Impact!$C$124</f>
        <v>3.1659698264343111E-8</v>
      </c>
      <c r="BK360" s="1">
        <f ca="1">BK359*(1-1/Surge_Predicted_Impact!$C$125)+BJ360</f>
        <v>3.4824735595963658E-6</v>
      </c>
      <c r="BL360" s="37">
        <f t="shared" ca="1" si="134"/>
        <v>1.0364704467465163E-5</v>
      </c>
      <c r="BM360" s="1">
        <f ca="1">(AU360-BN359)*Surge_Predicted_Impact!$C$124</f>
        <v>1.9856741873310675E-9</v>
      </c>
      <c r="BN360" s="1">
        <f ca="1">BN359*(1-1/Surge_Predicted_Impact!$C$125)+BM360</f>
        <v>2.2549312373274847E-7</v>
      </c>
      <c r="BO360" s="37">
        <f t="shared" ca="1" si="135"/>
        <v>6.6476087274553555E-7</v>
      </c>
      <c r="BP360" s="1">
        <f ca="1">(AX360-AY359)*Surge_Predicted_Impact!$C$124</f>
        <v>7.3224259848683968E-8</v>
      </c>
      <c r="BQ360" s="1">
        <f ca="1">BQ359*(1-1/Surge_Predicted_Impact!$C$125)+BP360</f>
        <v>7.6496920868771798E-6</v>
      </c>
      <c r="BR360" s="1">
        <f t="shared" ca="1" si="136"/>
        <v>1.4972118071745576E-5</v>
      </c>
      <c r="BS360" s="1">
        <f ca="1">(AP360-AQ359)*Surge_Predicted_Impact!$C$124</f>
        <v>0.26250000000000001</v>
      </c>
      <c r="BT360" s="1">
        <f ca="1">BT359*(1-1/Surge_Predicted_Impact!$C$125)+BS360</f>
        <v>3.6750014489351241</v>
      </c>
      <c r="BU360" s="1">
        <f t="shared" ca="1" si="137"/>
        <v>29.925001448935124</v>
      </c>
      <c r="BW360" s="1">
        <f>Surge_Predicted_Impact!$C$112</f>
        <v>0</v>
      </c>
      <c r="BX360" s="1">
        <f>Surge_Predicted_Impact!$C$113</f>
        <v>0</v>
      </c>
      <c r="BY360" s="152">
        <f>Surge_Predicted_Impact!$C$114</f>
        <v>0</v>
      </c>
      <c r="BZ360" s="152">
        <f>Surge_Predicted_Impact!$C$115</f>
        <v>0</v>
      </c>
      <c r="CA360" s="152">
        <f t="shared" si="138"/>
        <v>0</v>
      </c>
      <c r="CB360" s="1">
        <f>Surge_Predicted_Impact!$C$117</f>
        <v>0</v>
      </c>
      <c r="CC360" s="1">
        <f>Surge_Predicted_Impact!$C$118</f>
        <v>0</v>
      </c>
      <c r="CD360" s="1">
        <f>Surge_Predicted_Impact!$C$119</f>
        <v>0</v>
      </c>
      <c r="CE360" s="1">
        <f t="shared" si="139"/>
        <v>0</v>
      </c>
      <c r="CF360" s="152">
        <f>Surge_Predicted_Impact!$C$120</f>
        <v>0</v>
      </c>
      <c r="CH360" s="1">
        <f ca="1">D360*Surge_Predicted_Impact!$C$135</f>
        <v>1.628461219883271E-3</v>
      </c>
      <c r="CI360" s="18">
        <f ca="1">(C360-C359)*Surge_Predicted_Impact!$C$135</f>
        <v>1.4828983694314957E-5</v>
      </c>
      <c r="CJ360" s="18">
        <f ca="1">CJ359*(1- 1/Surge_Predicted_Impact!$C$137)+CI360</f>
        <v>3.7452364262480171E-4</v>
      </c>
      <c r="CK360" s="18">
        <f t="shared" ca="1" si="123"/>
        <v>3.5969465893048676E-4</v>
      </c>
      <c r="CL360" s="1">
        <f ca="1">CJ360*(1-Surge_Predicted_Impact!$C$136)</f>
        <v>3.1834509623108147E-4</v>
      </c>
      <c r="CM360" s="1">
        <f ca="1">CJ360*(1+Surge_Predicted_Impact!$C$136)</f>
        <v>4.3070218901852196E-4</v>
      </c>
      <c r="CN360" s="1">
        <f ca="1">CI360/Surge_Predicted_Impact!$C$138</f>
        <v>2.9657967388629913E-6</v>
      </c>
      <c r="CO360" s="1">
        <f ca="1">CK360/Surge_Predicted_Impact!$C$140</f>
        <v>1.4387786357219471E-5</v>
      </c>
      <c r="CP360" s="1">
        <f t="shared" ca="1" si="124"/>
        <v>1.735358309608246E-5</v>
      </c>
      <c r="CQ360" s="1">
        <f ca="1">CI360/(Surge_Predicted_Impact!$C$138 + Surge_Predicted_Impact!$C$139)</f>
        <v>2.4714972823858261E-6</v>
      </c>
      <c r="CR360" s="1">
        <f ca="1">CK360/(Surge_Predicted_Impact!$C$140 + Surge_Predicted_Impact!$C$141)</f>
        <v>1.3834409958864875E-5</v>
      </c>
      <c r="CS360" s="152">
        <f>Surge_Predicted_Impact!$C$151</f>
        <v>12000</v>
      </c>
      <c r="CT360" s="152"/>
      <c r="CU360" s="1">
        <f ca="1">Surge_Predicted_Impact!$C$146*(Calculation!E360-Calculation!H360)</f>
        <v>9.1877202527510119E-10</v>
      </c>
      <c r="CV360" s="1">
        <f ca="1">H359*1/Surge_Predicted_Impact!$C$60</f>
        <v>2.2465897925778744E-7</v>
      </c>
      <c r="CW360" s="1">
        <f ca="1">CV360*Surge_Predicted_Impact!$C$144+CU360</f>
        <v>1.2151720988164474E-8</v>
      </c>
      <c r="CX360" s="1">
        <f ca="1">CX359*(1-1/Surge_Predicted_Impact!$C$147)+CW359</f>
        <v>3.4076604004809114E-4</v>
      </c>
      <c r="CY360" s="1">
        <f ca="1">$CX360*(1-Surge_Predicted_Impact!$C$145)</f>
        <v>2.5557453003606837E-4</v>
      </c>
      <c r="CZ360" s="1">
        <f ca="1">$CX360*(1+Surge_Predicted_Impact!$C$145)</f>
        <v>4.2595755006011391E-4</v>
      </c>
      <c r="DA360" s="1">
        <f ca="1">CX360/Surge_Predicted_Impact!$C$148</f>
        <v>1.1358868001603038E-4</v>
      </c>
      <c r="DB360" s="152">
        <f>Surge_Predicted_Impact!$C$152</f>
        <v>0</v>
      </c>
    </row>
    <row r="361" spans="2:106" x14ac:dyDescent="0.25">
      <c r="B361" s="30">
        <f t="shared" si="125"/>
        <v>44250</v>
      </c>
      <c r="C361" s="18">
        <f ca="1">INDIRECT(_xlfn.CONCAT(EpidemiologicalModel_Selection!$C$2,"!",EpidemiologicalModel_Selection!$C$5,ROW()-1))</f>
        <v>73743.82562718392</v>
      </c>
      <c r="D361" s="18">
        <f ca="1">INDIRECT(_xlfn.CONCAT(EpidemiologicalModel_Selection!$C$2,"!",EpidemiologicalModel_Selection!$C$3,ROW()-1))</f>
        <v>1.5260388031261934E-4</v>
      </c>
      <c r="E361" s="37">
        <f ca="1">INDIRECT(_xlfn.CONCAT(EpidemiologicalModel_Selection!$C$2,"!",EpidemiologicalModel_Selection!$C$4,ROW()-1))</f>
        <v>1.3896240488975309E-6</v>
      </c>
      <c r="F361" s="37">
        <f ca="1">E361*Surge_Predicted_Impact!$D$53</f>
        <v>1.1784011934651063E-7</v>
      </c>
      <c r="G361" s="6">
        <f t="shared" ca="1" si="121"/>
        <v>1.381014127423582E-6</v>
      </c>
      <c r="H361" s="24">
        <f ca="1">H360*(1-1/Surge_Predicted_Impact!$C$60)+F361</f>
        <v>1.381014127423582E-6</v>
      </c>
      <c r="I361" s="24">
        <f ca="1">(1-Surge_Predicted_Impact!$C$68)*Calculation!O360</f>
        <v>1.1543757240595638E-7</v>
      </c>
      <c r="J361" s="24">
        <f ca="1">I361+(J360*(1-1/Surge_Predicted_Impact!$C$63))</f>
        <v>1.3541934315321524E-6</v>
      </c>
      <c r="K361" s="24">
        <f ca="1">(1/Surge_Predicted_Impact!$C$62)*Calculation!L360</f>
        <v>5.4506028814574407E-8</v>
      </c>
      <c r="L361" s="24">
        <f ca="1">M361+L360*(1-1/Surge_Predicted_Impact!$C$62)</f>
        <v>6.1290670782973481E-7</v>
      </c>
      <c r="M361" s="1">
        <f ca="1">E361*Surge_Predicted_Impact!$D$55</f>
        <v>1.334039086941631E-8</v>
      </c>
      <c r="N361" s="6">
        <f ca="1">N360*(1-1/Surge_Predicted_Impact!$C$64)+K361</f>
        <v>8.2322458958695175E-7</v>
      </c>
      <c r="O361" s="24">
        <f ca="1">N360*1/Surge_Predicted_Impact!$C$64</f>
        <v>1.0981693725319676E-7</v>
      </c>
      <c r="P361" s="1">
        <f ca="1">E361*Surge_Predicted_Impact!$D$54</f>
        <v>9.1159337607678014E-8</v>
      </c>
      <c r="Q361" s="1">
        <f ca="1">Q360*(1-1/Surge_Predicted_Impact!$C$61)+P361</f>
        <v>1.0010814563638604E-5</v>
      </c>
      <c r="R361" s="6">
        <f t="shared" ca="1" si="122"/>
        <v>1.1977914703000491E-5</v>
      </c>
      <c r="S361" s="1">
        <f ca="1">E361*Surge_Predicted_Impact!$D$56</f>
        <v>6.670195434708155E-11</v>
      </c>
      <c r="T361" s="6">
        <f ca="1">T360*(1-1/Surge_Predicted_Impact!$C$65)+S361</f>
        <v>1.6846436269927786E-9</v>
      </c>
      <c r="U361" s="1">
        <f ca="1">E361*Surge_Predicted_Impact!$D$57</f>
        <v>1.0672312695533049E-10</v>
      </c>
      <c r="V361" s="6">
        <f ca="1">U360*(1-1/Surge_Predicted_Impact!$C$66)+U361</f>
        <v>1.0672312695533049E-10</v>
      </c>
      <c r="W361" s="5">
        <f>Surge_Predicted_Impact!$C$72</f>
        <v>0</v>
      </c>
      <c r="X361" s="160">
        <f>Surge_Predicted_Impact!$C$73</f>
        <v>0</v>
      </c>
      <c r="Y361" s="5">
        <f>Surge_Predicted_Impact!$C$74</f>
        <v>0</v>
      </c>
      <c r="Z361" s="5">
        <f>Surge_Predicted_Impact!$C$75</f>
        <v>0</v>
      </c>
      <c r="AA361" s="5">
        <f>Surge_Predicted_Impact!$C$76</f>
        <v>0</v>
      </c>
      <c r="AC361" s="18">
        <f ca="1">_xlfn.CEILING.MATH(G361/Surge_Predicted_Impact!$C$92)*(24/Surge_Predicted_Impact!$C$89)*(7/Surge_Predicted_Impact!$C$90)</f>
        <v>5.25</v>
      </c>
      <c r="AD361" s="18">
        <f ca="1">_xlfn.CEILING.MATH(R361/Surge_Predicted_Impact!$C$93)*(24/Surge_Predicted_Impact!$C$89)*(7/Surge_Predicted_Impact!$C$90)</f>
        <v>5.25</v>
      </c>
      <c r="AE361" s="1">
        <f t="shared" ca="1" si="126"/>
        <v>10.5</v>
      </c>
      <c r="AF361" s="1">
        <f ca="1">_xlfn.CEILING.MATH(N361/Surge_Predicted_Impact!$C$94)*24/Surge_Predicted_Impact!$C$89*7/Surge_Predicted_Impact!$C$90</f>
        <v>5.25</v>
      </c>
      <c r="AG361" s="1">
        <f ca="1">_xlfn.CEILING.MATH(T361/Surge_Predicted_Impact!$C$95)*24/Surge_Predicted_Impact!$C$89*7/Surge_Predicted_Impact!$C$90</f>
        <v>5.25</v>
      </c>
      <c r="AH361" s="1">
        <f ca="1">_xlfn.CEILING.MATH(V361/Surge_Predicted_Impact!$C$96)*24/Surge_Predicted_Impact!$C$89*7/Surge_Predicted_Impact!$C$90</f>
        <v>5.25</v>
      </c>
      <c r="AI361" s="18">
        <f t="shared" ca="1" si="127"/>
        <v>26.25</v>
      </c>
      <c r="AJ361" s="41"/>
      <c r="AK361" s="23">
        <f ca="1">_xlfn.CEILING.MATH(G361/Surge_Predicted_Impact!$C$103)*24/Surge_Predicted_Impact!$C$100*7/Surge_Predicted_Impact!$C$101</f>
        <v>5.25</v>
      </c>
      <c r="AL361" s="23">
        <f ca="1">_xlfn.CEILING.MATH(R361/Surge_Predicted_Impact!$C$104)*24/Surge_Predicted_Impact!$C$100*7/Surge_Predicted_Impact!$C$101</f>
        <v>5.25</v>
      </c>
      <c r="AM361" s="23">
        <f ca="1">_xlfn.CEILING.MATH(N361/Surge_Predicted_Impact!$C$105)*24/Surge_Predicted_Impact!$C$100*7/Surge_Predicted_Impact!$C$101</f>
        <v>5.25</v>
      </c>
      <c r="AN361" s="23">
        <f ca="1">_xlfn.CEILING.MATH(T361/Surge_Predicted_Impact!$C$106)*24/Surge_Predicted_Impact!$C$100*7/Surge_Predicted_Impact!$C$101</f>
        <v>5.25</v>
      </c>
      <c r="AO361" s="23">
        <f ca="1">_xlfn.CEILING.MATH(V361/Surge_Predicted_Impact!$C$107)*24/Surge_Predicted_Impact!$C$100*7/Surge_Predicted_Impact!$C$101</f>
        <v>5.25</v>
      </c>
      <c r="AP361" s="1">
        <f t="shared" ca="1" si="128"/>
        <v>26.25</v>
      </c>
      <c r="AQ361" s="3"/>
      <c r="AR361" s="38">
        <f ca="1">G361/Surge_Predicted_Impact!$C$81</f>
        <v>4.6033804247452733E-7</v>
      </c>
      <c r="AS361" s="38">
        <f ca="1">$R361/Surge_Predicted_Impact!$C$82</f>
        <v>5.9889573515002455E-6</v>
      </c>
      <c r="AT361" s="38">
        <f t="shared" ca="1" si="129"/>
        <v>6.4492953939747731E-6</v>
      </c>
      <c r="AU361" s="38">
        <f ca="1">N361/Surge_Predicted_Impact!$C$83</f>
        <v>4.1161229479347588E-7</v>
      </c>
      <c r="AV361" s="38">
        <f ca="1">T361/Surge_Predicted_Impact!$C$84</f>
        <v>8.423218134963893E-10</v>
      </c>
      <c r="AW361" s="38">
        <f ca="1">V361/Surge_Predicted_Impact!$C$85</f>
        <v>2.6680781738832621E-11</v>
      </c>
      <c r="AX361" s="38">
        <f t="shared" ca="1" si="130"/>
        <v>6.8617766913634842E-6</v>
      </c>
      <c r="AZ361" s="1">
        <f ca="1">(AE361-BA360)*Surge_Predicted_Impact!$C$124</f>
        <v>9.2105260914139703E-2</v>
      </c>
      <c r="BA361" s="1">
        <f ca="1">BA360*(1-1/Surge_Predicted_Impact!$C$125)+AZ361</f>
        <v>1.2894738903154541</v>
      </c>
      <c r="BB361" s="37">
        <f t="shared" ca="1" si="131"/>
        <v>11.789473890315454</v>
      </c>
      <c r="BC361" s="1">
        <f ca="1">(AF361-BD360)*Surge_Predicted_Impact!$C$124</f>
        <v>4.605263121923487E-2</v>
      </c>
      <c r="BD361" s="1">
        <f ca="1">BD360*(1-1/Surge_Predicted_Impact!$C$125)+BC361</f>
        <v>0.64473687514742573</v>
      </c>
      <c r="BE361" s="37">
        <f t="shared" ca="1" si="132"/>
        <v>5.8947368751474256</v>
      </c>
      <c r="BF361" s="1">
        <f ca="1">(AI361-BG360)*Surge_Predicted_Impact!$C$124</f>
        <v>0.23026315529124536</v>
      </c>
      <c r="BG361" s="1">
        <f ca="1">BG360*(1-1/Surge_Predicted_Impact!$C$125)+BF361</f>
        <v>3.2236844496756061</v>
      </c>
      <c r="BH361" s="37">
        <f t="shared" ca="1" si="133"/>
        <v>29.473684449675606</v>
      </c>
      <c r="BJ361" s="1">
        <f ca="1">(AT361-BK360)*Surge_Predicted_Impact!$C$124</f>
        <v>2.9668218343784073E-8</v>
      </c>
      <c r="BK361" s="1">
        <f ca="1">BK360*(1-1/Surge_Predicted_Impact!$C$125)+BJ361</f>
        <v>3.2633936665404096E-6</v>
      </c>
      <c r="BL361" s="37">
        <f t="shared" ca="1" si="134"/>
        <v>9.7126890605151823E-6</v>
      </c>
      <c r="BM361" s="1">
        <f ca="1">(AU361-BN360)*Surge_Predicted_Impact!$C$124</f>
        <v>1.8611917106072741E-9</v>
      </c>
      <c r="BN361" s="1">
        <f ca="1">BN360*(1-1/Surge_Predicted_Impact!$C$125)+BM361</f>
        <v>2.1124766374815944E-7</v>
      </c>
      <c r="BO361" s="37">
        <f t="shared" ca="1" si="135"/>
        <v>6.2285995854163534E-7</v>
      </c>
      <c r="BP361" s="1">
        <f ca="1">(AX361-AY360)*Surge_Predicted_Impact!$C$124</f>
        <v>6.8617766913634841E-8</v>
      </c>
      <c r="BQ361" s="1">
        <f ca="1">BQ360*(1-1/Surge_Predicted_Impact!$C$125)+BP361</f>
        <v>7.1719032761567311E-6</v>
      </c>
      <c r="BR361" s="1">
        <f t="shared" ca="1" si="136"/>
        <v>1.4033679967520216E-5</v>
      </c>
      <c r="BS361" s="1">
        <f ca="1">(AP361-AQ360)*Surge_Predicted_Impact!$C$124</f>
        <v>0.26250000000000001</v>
      </c>
      <c r="BT361" s="1">
        <f ca="1">BT360*(1-1/Surge_Predicted_Impact!$C$125)+BS361</f>
        <v>3.6750013454397585</v>
      </c>
      <c r="BU361" s="1">
        <f t="shared" ca="1" si="137"/>
        <v>29.92500134543976</v>
      </c>
      <c r="BW361" s="1">
        <f>Surge_Predicted_Impact!$C$112</f>
        <v>0</v>
      </c>
      <c r="BX361" s="1">
        <f>Surge_Predicted_Impact!$C$113</f>
        <v>0</v>
      </c>
      <c r="BY361" s="152">
        <f>Surge_Predicted_Impact!$C$114</f>
        <v>0</v>
      </c>
      <c r="BZ361" s="152">
        <f>Surge_Predicted_Impact!$C$115</f>
        <v>0</v>
      </c>
      <c r="CA361" s="152">
        <f t="shared" si="138"/>
        <v>0</v>
      </c>
      <c r="CB361" s="1">
        <f>Surge_Predicted_Impact!$C$117</f>
        <v>0</v>
      </c>
      <c r="CC361" s="1">
        <f>Surge_Predicted_Impact!$C$118</f>
        <v>0</v>
      </c>
      <c r="CD361" s="1">
        <f>Surge_Predicted_Impact!$C$119</f>
        <v>0</v>
      </c>
      <c r="CE361" s="1">
        <f t="shared" si="139"/>
        <v>0</v>
      </c>
      <c r="CF361" s="152">
        <f>Surge_Predicted_Impact!$C$120</f>
        <v>0</v>
      </c>
      <c r="CH361" s="1">
        <f ca="1">D361*Surge_Predicted_Impact!$C$135</f>
        <v>1.5260388031261933E-3</v>
      </c>
      <c r="CI361" s="18">
        <f ca="1">(C361-C360)*Surge_Predicted_Impact!$C$135</f>
        <v>1.3896205928176641E-5</v>
      </c>
      <c r="CJ361" s="18">
        <f ca="1">CJ360*(1- 1/Surge_Predicted_Impact!$C$137)+CI361</f>
        <v>3.5096748429049821E-4</v>
      </c>
      <c r="CK361" s="18">
        <f t="shared" ca="1" si="123"/>
        <v>3.3707127836232157E-4</v>
      </c>
      <c r="CL361" s="1">
        <f ca="1">CJ361*(1-Surge_Predicted_Impact!$C$136)</f>
        <v>2.9832236164692346E-4</v>
      </c>
      <c r="CM361" s="1">
        <f ca="1">CJ361*(1+Surge_Predicted_Impact!$C$136)</f>
        <v>4.036126069340729E-4</v>
      </c>
      <c r="CN361" s="1">
        <f ca="1">CI361/Surge_Predicted_Impact!$C$138</f>
        <v>2.7792411856353283E-6</v>
      </c>
      <c r="CO361" s="1">
        <f ca="1">CK361/Surge_Predicted_Impact!$C$140</f>
        <v>1.3482851134492862E-5</v>
      </c>
      <c r="CP361" s="1">
        <f t="shared" ca="1" si="124"/>
        <v>1.6262092320128191E-5</v>
      </c>
      <c r="CQ361" s="1">
        <f ca="1">CI361/(Surge_Predicted_Impact!$C$138 + Surge_Predicted_Impact!$C$139)</f>
        <v>2.3160343213627734E-6</v>
      </c>
      <c r="CR361" s="1">
        <f ca="1">CK361/(Surge_Predicted_Impact!$C$140 + Surge_Predicted_Impact!$C$141)</f>
        <v>1.2964279937012368E-5</v>
      </c>
      <c r="CS361" s="152">
        <f>Surge_Predicted_Impact!$C$151</f>
        <v>12000</v>
      </c>
      <c r="CT361" s="152"/>
      <c r="CU361" s="1">
        <f ca="1">Surge_Predicted_Impact!$C$146*(Calculation!E361-Calculation!H361)</f>
        <v>8.6099214739489217E-10</v>
      </c>
      <c r="CV361" s="1">
        <f ca="1">H360*1/Surge_Predicted_Impact!$C$60</f>
        <v>2.1052900134617852E-7</v>
      </c>
      <c r="CW361" s="1">
        <f ca="1">CV361*Surge_Predicted_Impact!$C$144+CU361</f>
        <v>1.1387442214703819E-8</v>
      </c>
      <c r="CX361" s="1">
        <f ca="1">CX360*(1-1/Surge_Predicted_Impact!$C$147)+CW360</f>
        <v>3.2373988976667475E-4</v>
      </c>
      <c r="CY361" s="1">
        <f ca="1">$CX361*(1-Surge_Predicted_Impact!$C$145)</f>
        <v>2.4280491732500605E-4</v>
      </c>
      <c r="CZ361" s="1">
        <f ca="1">$CX361*(1+Surge_Predicted_Impact!$C$145)</f>
        <v>4.0467486220834345E-4</v>
      </c>
      <c r="DA361" s="1">
        <f ca="1">CX361/Surge_Predicted_Impact!$C$148</f>
        <v>1.0791329658889158E-4</v>
      </c>
      <c r="DB361" s="152">
        <f>Surge_Predicted_Impact!$C$152</f>
        <v>0</v>
      </c>
    </row>
    <row r="362" spans="2:106" x14ac:dyDescent="0.25">
      <c r="B362" s="30">
        <f t="shared" si="125"/>
        <v>44251</v>
      </c>
      <c r="C362" s="18">
        <f ca="1">INDIRECT(_xlfn.CONCAT(EpidemiologicalModel_Selection!$C$2,"!",EpidemiologicalModel_Selection!$C$5,ROW()-1))</f>
        <v>73743.825628486142</v>
      </c>
      <c r="D362" s="18">
        <f ca="1">INDIRECT(_xlfn.CONCAT(EpidemiologicalModel_Selection!$C$2,"!",EpidemiologicalModel_Selection!$C$3,ROW()-1))</f>
        <v>1.4300582661728442E-4</v>
      </c>
      <c r="E362" s="37">
        <f ca="1">INDIRECT(_xlfn.CONCAT(EpidemiologicalModel_Selection!$C$2,"!",EpidemiologicalModel_Selection!$C$4,ROW()-1))</f>
        <v>1.3022236089454964E-6</v>
      </c>
      <c r="F362" s="37">
        <f ca="1">E362*Surge_Predicted_Impact!$D$53</f>
        <v>1.1042856203857809E-7</v>
      </c>
      <c r="G362" s="6">
        <f t="shared" ref="G362:G369" ca="1" si="140">H362</f>
        <v>1.2941549569730769E-6</v>
      </c>
      <c r="H362" s="24">
        <f ca="1">H361*(1-1/Surge_Predicted_Impact!$C$60)+F362</f>
        <v>1.2941549569730769E-6</v>
      </c>
      <c r="I362" s="24">
        <f ca="1">(1-Surge_Predicted_Impact!$C$68)*Calculation!O361</f>
        <v>1.0816968319439881E-7</v>
      </c>
      <c r="J362" s="24">
        <f ca="1">I362+(J361*(1-1/Surge_Predicted_Impact!$C$63))</f>
        <v>1.2689069102219581E-6</v>
      </c>
      <c r="K362" s="24">
        <f ca="1">(1/Surge_Predicted_Impact!$C$62)*Calculation!L361</f>
        <v>5.1075558985811234E-8</v>
      </c>
      <c r="L362" s="24">
        <f ca="1">M362+L361*(1-1/Surge_Predicted_Impact!$C$62)</f>
        <v>5.7433249548980038E-7</v>
      </c>
      <c r="M362" s="1">
        <f ca="1">E362*Surge_Predicted_Impact!$D$55</f>
        <v>1.2501346645876777E-8</v>
      </c>
      <c r="N362" s="6">
        <f ca="1">N361*(1-1/Surge_Predicted_Impact!$C$64)+K362</f>
        <v>7.7139707487439403E-7</v>
      </c>
      <c r="O362" s="24">
        <f ca="1">N361*1/Surge_Predicted_Impact!$C$64</f>
        <v>1.0290307369836897E-7</v>
      </c>
      <c r="P362" s="1">
        <f ca="1">E362*Surge_Predicted_Impact!$D$54</f>
        <v>8.5425868746824553E-8</v>
      </c>
      <c r="Q362" s="1">
        <f ca="1">Q361*(1-1/Surge_Predicted_Impact!$C$61)+P362</f>
        <v>9.3811822492683845E-6</v>
      </c>
      <c r="R362" s="6">
        <f t="shared" ref="R362:R369" ca="1" si="141">SUM(Q362,J362,L362)</f>
        <v>1.1224421654980142E-5</v>
      </c>
      <c r="S362" s="1">
        <f ca="1">E362*Surge_Predicted_Impact!$D$56</f>
        <v>6.2506733229383886E-11</v>
      </c>
      <c r="T362" s="6">
        <f ca="1">T361*(1-1/Surge_Predicted_Impact!$C$65)+S362</f>
        <v>1.5786859975228848E-9</v>
      </c>
      <c r="U362" s="1">
        <f ca="1">E362*Surge_Predicted_Impact!$D$57</f>
        <v>1.0001077316701423E-10</v>
      </c>
      <c r="V362" s="6">
        <f ca="1">U361*(1-1/Surge_Predicted_Impact!$C$66)+U362</f>
        <v>1.0001077316701423E-10</v>
      </c>
      <c r="W362" s="5">
        <f>Surge_Predicted_Impact!$C$72</f>
        <v>0</v>
      </c>
      <c r="X362" s="160">
        <f>Surge_Predicted_Impact!$C$73</f>
        <v>0</v>
      </c>
      <c r="Y362" s="5">
        <f>Surge_Predicted_Impact!$C$74</f>
        <v>0</v>
      </c>
      <c r="Z362" s="5">
        <f>Surge_Predicted_Impact!$C$75</f>
        <v>0</v>
      </c>
      <c r="AA362" s="5">
        <f>Surge_Predicted_Impact!$C$76</f>
        <v>0</v>
      </c>
      <c r="AC362" s="18">
        <f ca="1">_xlfn.CEILING.MATH(G362/Surge_Predicted_Impact!$C$92)*(24/Surge_Predicted_Impact!$C$89)*(7/Surge_Predicted_Impact!$C$90)</f>
        <v>5.25</v>
      </c>
      <c r="AD362" s="18">
        <f ca="1">_xlfn.CEILING.MATH(R362/Surge_Predicted_Impact!$C$93)*(24/Surge_Predicted_Impact!$C$89)*(7/Surge_Predicted_Impact!$C$90)</f>
        <v>5.25</v>
      </c>
      <c r="AE362" s="1">
        <f t="shared" ca="1" si="126"/>
        <v>10.5</v>
      </c>
      <c r="AF362" s="1">
        <f ca="1">_xlfn.CEILING.MATH(N362/Surge_Predicted_Impact!$C$94)*24/Surge_Predicted_Impact!$C$89*7/Surge_Predicted_Impact!$C$90</f>
        <v>5.25</v>
      </c>
      <c r="AG362" s="1">
        <f ca="1">_xlfn.CEILING.MATH(T362/Surge_Predicted_Impact!$C$95)*24/Surge_Predicted_Impact!$C$89*7/Surge_Predicted_Impact!$C$90</f>
        <v>5.25</v>
      </c>
      <c r="AH362" s="1">
        <f ca="1">_xlfn.CEILING.MATH(V362/Surge_Predicted_Impact!$C$96)*24/Surge_Predicted_Impact!$C$89*7/Surge_Predicted_Impact!$C$90</f>
        <v>5.25</v>
      </c>
      <c r="AI362" s="18">
        <f t="shared" ca="1" si="127"/>
        <v>26.25</v>
      </c>
      <c r="AJ362" s="41"/>
      <c r="AK362" s="23">
        <f ca="1">_xlfn.CEILING.MATH(G362/Surge_Predicted_Impact!$C$103)*24/Surge_Predicted_Impact!$C$100*7/Surge_Predicted_Impact!$C$101</f>
        <v>5.25</v>
      </c>
      <c r="AL362" s="23">
        <f ca="1">_xlfn.CEILING.MATH(R362/Surge_Predicted_Impact!$C$104)*24/Surge_Predicted_Impact!$C$100*7/Surge_Predicted_Impact!$C$101</f>
        <v>5.25</v>
      </c>
      <c r="AM362" s="23">
        <f ca="1">_xlfn.CEILING.MATH(N362/Surge_Predicted_Impact!$C$105)*24/Surge_Predicted_Impact!$C$100*7/Surge_Predicted_Impact!$C$101</f>
        <v>5.25</v>
      </c>
      <c r="AN362" s="23">
        <f ca="1">_xlfn.CEILING.MATH(T362/Surge_Predicted_Impact!$C$106)*24/Surge_Predicted_Impact!$C$100*7/Surge_Predicted_Impact!$C$101</f>
        <v>5.25</v>
      </c>
      <c r="AO362" s="23">
        <f ca="1">_xlfn.CEILING.MATH(V362/Surge_Predicted_Impact!$C$107)*24/Surge_Predicted_Impact!$C$100*7/Surge_Predicted_Impact!$C$101</f>
        <v>5.25</v>
      </c>
      <c r="AP362" s="1">
        <f t="shared" ca="1" si="128"/>
        <v>26.25</v>
      </c>
      <c r="AQ362" s="3"/>
      <c r="AR362" s="38">
        <f ca="1">G362/Surge_Predicted_Impact!$C$81</f>
        <v>4.313849856576923E-7</v>
      </c>
      <c r="AS362" s="38">
        <f ca="1">$R362/Surge_Predicted_Impact!$C$82</f>
        <v>5.6122108274900711E-6</v>
      </c>
      <c r="AT362" s="38">
        <f t="shared" ca="1" si="129"/>
        <v>6.0435958131477632E-6</v>
      </c>
      <c r="AU362" s="38">
        <f ca="1">N362/Surge_Predicted_Impact!$C$83</f>
        <v>3.8569853743719701E-7</v>
      </c>
      <c r="AV362" s="38">
        <f ca="1">T362/Surge_Predicted_Impact!$C$84</f>
        <v>7.8934299876144242E-10</v>
      </c>
      <c r="AW362" s="38">
        <f ca="1">V362/Surge_Predicted_Impact!$C$85</f>
        <v>2.5002693291753557E-11</v>
      </c>
      <c r="AX362" s="38">
        <f t="shared" ca="1" si="130"/>
        <v>6.4301086962770135E-6</v>
      </c>
      <c r="AZ362" s="1">
        <f ca="1">(AE362-BA361)*Surge_Predicted_Impact!$C$124</f>
        <v>9.2105261096845456E-2</v>
      </c>
      <c r="BA362" s="1">
        <f ca="1">BA361*(1-1/Surge_Predicted_Impact!$C$125)+AZ362</f>
        <v>1.2894738735326243</v>
      </c>
      <c r="BB362" s="37">
        <f t="shared" ca="1" si="131"/>
        <v>11.789473873532625</v>
      </c>
      <c r="BC362" s="1">
        <f ca="1">(AF362-BD361)*Surge_Predicted_Impact!$C$124</f>
        <v>4.6052631248525745E-2</v>
      </c>
      <c r="BD362" s="1">
        <f ca="1">BD361*(1-1/Surge_Predicted_Impact!$C$125)+BC362</f>
        <v>0.64473687245684963</v>
      </c>
      <c r="BE362" s="37">
        <f t="shared" ca="1" si="132"/>
        <v>5.8947368724568499</v>
      </c>
      <c r="BF362" s="1">
        <f ca="1">(AI362-BG361)*Surge_Predicted_Impact!$C$124</f>
        <v>0.23026315550324394</v>
      </c>
      <c r="BG362" s="1">
        <f ca="1">BG361*(1-1/Surge_Predicted_Impact!$C$125)+BF362</f>
        <v>3.2236844302020211</v>
      </c>
      <c r="BH362" s="37">
        <f t="shared" ca="1" si="133"/>
        <v>29.47368443020202</v>
      </c>
      <c r="BJ362" s="1">
        <f ca="1">(AT362-BK361)*Surge_Predicted_Impact!$C$124</f>
        <v>2.7802021466073536E-8</v>
      </c>
      <c r="BK362" s="1">
        <f ca="1">BK361*(1-1/Surge_Predicted_Impact!$C$125)+BJ362</f>
        <v>3.0580961403964542E-6</v>
      </c>
      <c r="BL362" s="37">
        <f t="shared" ca="1" si="134"/>
        <v>9.1016919535442165E-6</v>
      </c>
      <c r="BM362" s="1">
        <f ca="1">(AU362-BN361)*Surge_Predicted_Impact!$C$124</f>
        <v>1.7445087368903758E-9</v>
      </c>
      <c r="BN362" s="1">
        <f ca="1">BN361*(1-1/Surge_Predicted_Impact!$C$125)+BM362</f>
        <v>1.9790305364589558E-7</v>
      </c>
      <c r="BO362" s="37">
        <f t="shared" ca="1" si="135"/>
        <v>5.8360159108309262E-7</v>
      </c>
      <c r="BP362" s="1">
        <f ca="1">(AX362-AY361)*Surge_Predicted_Impact!$C$124</f>
        <v>6.4301086962770135E-8</v>
      </c>
      <c r="BQ362" s="1">
        <f ca="1">BQ361*(1-1/Surge_Predicted_Impact!$C$125)+BP362</f>
        <v>6.723925557679735E-6</v>
      </c>
      <c r="BR362" s="1">
        <f t="shared" ca="1" si="136"/>
        <v>1.3154034253956749E-5</v>
      </c>
      <c r="BS362" s="1">
        <f ca="1">(AP362-AQ361)*Surge_Predicted_Impact!$C$124</f>
        <v>0.26250000000000001</v>
      </c>
      <c r="BT362" s="1">
        <f ca="1">BT361*(1-1/Surge_Predicted_Impact!$C$125)+BS362</f>
        <v>3.6750012493369191</v>
      </c>
      <c r="BU362" s="1">
        <f t="shared" ca="1" si="137"/>
        <v>29.925001249336919</v>
      </c>
      <c r="BW362" s="1">
        <f>Surge_Predicted_Impact!$C$112</f>
        <v>0</v>
      </c>
      <c r="BX362" s="1">
        <f>Surge_Predicted_Impact!$C$113</f>
        <v>0</v>
      </c>
      <c r="BY362" s="152">
        <f>Surge_Predicted_Impact!$C$114</f>
        <v>0</v>
      </c>
      <c r="BZ362" s="152">
        <f>Surge_Predicted_Impact!$C$115</f>
        <v>0</v>
      </c>
      <c r="CA362" s="152">
        <f t="shared" si="138"/>
        <v>0</v>
      </c>
      <c r="CB362" s="1">
        <f>Surge_Predicted_Impact!$C$117</f>
        <v>0</v>
      </c>
      <c r="CC362" s="1">
        <f>Surge_Predicted_Impact!$C$118</f>
        <v>0</v>
      </c>
      <c r="CD362" s="1">
        <f>Surge_Predicted_Impact!$C$119</f>
        <v>0</v>
      </c>
      <c r="CE362" s="1">
        <f t="shared" si="139"/>
        <v>0</v>
      </c>
      <c r="CF362" s="152">
        <f>Surge_Predicted_Impact!$C$120</f>
        <v>0</v>
      </c>
      <c r="CH362" s="1">
        <f ca="1">D362*Surge_Predicted_Impact!$C$135</f>
        <v>1.4300582661728443E-3</v>
      </c>
      <c r="CI362" s="18">
        <f ca="1">(C362-C361)*Surge_Predicted_Impact!$C$135</f>
        <v>1.3022217899560928E-5</v>
      </c>
      <c r="CJ362" s="18">
        <f ca="1">CJ361*(1- 1/Surge_Predicted_Impact!$C$137)+CI362</f>
        <v>3.2889295376100931E-4</v>
      </c>
      <c r="CK362" s="18">
        <f t="shared" ca="1" si="123"/>
        <v>3.1587073586144838E-4</v>
      </c>
      <c r="CL362" s="1">
        <f ca="1">CJ362*(1-Surge_Predicted_Impact!$C$136)</f>
        <v>2.7955901069685792E-4</v>
      </c>
      <c r="CM362" s="1">
        <f ca="1">CJ362*(1+Surge_Predicted_Impact!$C$136)</f>
        <v>3.7822689682516069E-4</v>
      </c>
      <c r="CN362" s="1">
        <f ca="1">CI362/Surge_Predicted_Impact!$C$138</f>
        <v>2.6044435799121857E-6</v>
      </c>
      <c r="CO362" s="1">
        <f ca="1">CK362/Surge_Predicted_Impact!$C$140</f>
        <v>1.2634829434457934E-5</v>
      </c>
      <c r="CP362" s="1">
        <f t="shared" ca="1" si="124"/>
        <v>1.523927301437012E-5</v>
      </c>
      <c r="CQ362" s="1">
        <f ca="1">CI362/(Surge_Predicted_Impact!$C$138 + Surge_Predicted_Impact!$C$139)</f>
        <v>2.1703696499268212E-6</v>
      </c>
      <c r="CR362" s="1">
        <f ca="1">CK362/(Surge_Predicted_Impact!$C$140 + Surge_Predicted_Impact!$C$141)</f>
        <v>1.2148874456209554E-5</v>
      </c>
      <c r="CS362" s="152">
        <f>Surge_Predicted_Impact!$C$151</f>
        <v>12000</v>
      </c>
      <c r="CT362" s="152"/>
      <c r="CU362" s="1">
        <f ca="1">Surge_Predicted_Impact!$C$146*(Calculation!E362-Calculation!H362)</f>
        <v>8.068651972419522E-10</v>
      </c>
      <c r="CV362" s="1">
        <f ca="1">H361*1/Surge_Predicted_Impact!$C$60</f>
        <v>1.9728773248908314E-7</v>
      </c>
      <c r="CW362" s="1">
        <f ca="1">CV362*Surge_Predicted_Impact!$C$144+CU362</f>
        <v>1.067125182169611E-8</v>
      </c>
      <c r="CX362" s="1">
        <f ca="1">CX361*(1-1/Surge_Predicted_Impact!$C$147)+CW361</f>
        <v>3.075642827205557E-4</v>
      </c>
      <c r="CY362" s="1">
        <f ca="1">$CX362*(1-Surge_Predicted_Impact!$C$145)</f>
        <v>2.3067321204041678E-4</v>
      </c>
      <c r="CZ362" s="1">
        <f ca="1">$CX362*(1+Surge_Predicted_Impact!$C$145)</f>
        <v>3.8445535340069463E-4</v>
      </c>
      <c r="DA362" s="1">
        <f ca="1">CX362/Surge_Predicted_Impact!$C$148</f>
        <v>1.0252142757351857E-4</v>
      </c>
      <c r="DB362" s="152">
        <f>Surge_Predicted_Impact!$C$152</f>
        <v>0</v>
      </c>
    </row>
    <row r="363" spans="2:106" x14ac:dyDescent="0.25">
      <c r="B363" s="30">
        <f t="shared" si="125"/>
        <v>44252</v>
      </c>
      <c r="C363" s="18">
        <f ca="1">INDIRECT(_xlfn.CONCAT(EpidemiologicalModel_Selection!$C$2,"!",EpidemiologicalModel_Selection!$C$5,ROW()-1))</f>
        <v>73743.825629706465</v>
      </c>
      <c r="D363" s="18">
        <f ca="1">INDIRECT(_xlfn.CONCAT(EpidemiologicalModel_Selection!$C$2,"!",EpidemiologicalModel_Selection!$C$3,ROW()-1))</f>
        <v>1.3401144456162611E-4</v>
      </c>
      <c r="E363" s="37">
        <f ca="1">INDIRECT(_xlfn.CONCAT(EpidemiologicalModel_Selection!$C$2,"!",EpidemiologicalModel_Selection!$C$4,ROW()-1))</f>
        <v>1.2203199730720371E-6</v>
      </c>
      <c r="F363" s="37">
        <f ca="1">E363*Surge_Predicted_Impact!$D$53</f>
        <v>1.0348313371650875E-7</v>
      </c>
      <c r="G363" s="6">
        <f t="shared" ca="1" si="140"/>
        <v>1.2127588111220033E-6</v>
      </c>
      <c r="H363" s="24">
        <f ca="1">H362*(1-1/Surge_Predicted_Impact!$C$60)+F363</f>
        <v>1.2127588111220033E-6</v>
      </c>
      <c r="I363" s="24">
        <f ca="1">(1-Surge_Predicted_Impact!$C$68)*Calculation!O362</f>
        <v>1.0135952759289344E-7</v>
      </c>
      <c r="J363" s="24">
        <f ca="1">I363+(J362*(1-1/Surge_Predicted_Impact!$C$63))</f>
        <v>1.1889940220688577E-6</v>
      </c>
      <c r="K363" s="24">
        <f ca="1">(1/Surge_Predicted_Impact!$C$62)*Calculation!L362</f>
        <v>4.7861041290816696E-8</v>
      </c>
      <c r="L363" s="24">
        <f ca="1">M363+L362*(1-1/Surge_Predicted_Impact!$C$62)</f>
        <v>5.3818652594047521E-7</v>
      </c>
      <c r="M363" s="1">
        <f ca="1">E363*Surge_Predicted_Impact!$D$55</f>
        <v>1.1715071741491567E-8</v>
      </c>
      <c r="N363" s="6">
        <f ca="1">N362*(1-1/Surge_Predicted_Impact!$C$64)+K363</f>
        <v>7.2283348180591151E-7</v>
      </c>
      <c r="O363" s="24">
        <f ca="1">N362*1/Surge_Predicted_Impact!$C$64</f>
        <v>9.6424634359299254E-8</v>
      </c>
      <c r="P363" s="1">
        <f ca="1">E363*Surge_Predicted_Impact!$D$54</f>
        <v>8.0052990233525619E-8</v>
      </c>
      <c r="Q363" s="1">
        <f ca="1">Q362*(1-1/Surge_Predicted_Impact!$C$61)+P363</f>
        <v>8.7911507931255984E-6</v>
      </c>
      <c r="R363" s="6">
        <f t="shared" ca="1" si="141"/>
        <v>1.051833134113493E-5</v>
      </c>
      <c r="S363" s="1">
        <f ca="1">E363*Surge_Predicted_Impact!$D$56</f>
        <v>5.857535870745784E-11</v>
      </c>
      <c r="T363" s="6">
        <f ca="1">T362*(1-1/Surge_Predicted_Impact!$C$65)+S363</f>
        <v>1.4793927564780541E-9</v>
      </c>
      <c r="U363" s="1">
        <f ca="1">E363*Surge_Predicted_Impact!$D$57</f>
        <v>9.3720573931932544E-11</v>
      </c>
      <c r="V363" s="6">
        <f ca="1">U362*(1-1/Surge_Predicted_Impact!$C$66)+U363</f>
        <v>9.3720573931932544E-11</v>
      </c>
      <c r="W363" s="5">
        <f>Surge_Predicted_Impact!$C$72</f>
        <v>0</v>
      </c>
      <c r="X363" s="160">
        <f>Surge_Predicted_Impact!$C$73</f>
        <v>0</v>
      </c>
      <c r="Y363" s="5">
        <f>Surge_Predicted_Impact!$C$74</f>
        <v>0</v>
      </c>
      <c r="Z363" s="5">
        <f>Surge_Predicted_Impact!$C$75</f>
        <v>0</v>
      </c>
      <c r="AA363" s="5">
        <f>Surge_Predicted_Impact!$C$76</f>
        <v>0</v>
      </c>
      <c r="AC363" s="18">
        <f ca="1">_xlfn.CEILING.MATH(G363/Surge_Predicted_Impact!$C$92)*(24/Surge_Predicted_Impact!$C$89)*(7/Surge_Predicted_Impact!$C$90)</f>
        <v>5.25</v>
      </c>
      <c r="AD363" s="18">
        <f ca="1">_xlfn.CEILING.MATH(R363/Surge_Predicted_Impact!$C$93)*(24/Surge_Predicted_Impact!$C$89)*(7/Surge_Predicted_Impact!$C$90)</f>
        <v>5.25</v>
      </c>
      <c r="AE363" s="1">
        <f t="shared" ca="1" si="126"/>
        <v>10.5</v>
      </c>
      <c r="AF363" s="1">
        <f ca="1">_xlfn.CEILING.MATH(N363/Surge_Predicted_Impact!$C$94)*24/Surge_Predicted_Impact!$C$89*7/Surge_Predicted_Impact!$C$90</f>
        <v>5.25</v>
      </c>
      <c r="AG363" s="1">
        <f ca="1">_xlfn.CEILING.MATH(T363/Surge_Predicted_Impact!$C$95)*24/Surge_Predicted_Impact!$C$89*7/Surge_Predicted_Impact!$C$90</f>
        <v>5.25</v>
      </c>
      <c r="AH363" s="1">
        <f ca="1">_xlfn.CEILING.MATH(V363/Surge_Predicted_Impact!$C$96)*24/Surge_Predicted_Impact!$C$89*7/Surge_Predicted_Impact!$C$90</f>
        <v>5.25</v>
      </c>
      <c r="AI363" s="18">
        <f t="shared" ca="1" si="127"/>
        <v>26.25</v>
      </c>
      <c r="AJ363" s="41"/>
      <c r="AK363" s="23">
        <f ca="1">_xlfn.CEILING.MATH(G363/Surge_Predicted_Impact!$C$103)*24/Surge_Predicted_Impact!$C$100*7/Surge_Predicted_Impact!$C$101</f>
        <v>5.25</v>
      </c>
      <c r="AL363" s="23">
        <f ca="1">_xlfn.CEILING.MATH(R363/Surge_Predicted_Impact!$C$104)*24/Surge_Predicted_Impact!$C$100*7/Surge_Predicted_Impact!$C$101</f>
        <v>5.25</v>
      </c>
      <c r="AM363" s="23">
        <f ca="1">_xlfn.CEILING.MATH(N363/Surge_Predicted_Impact!$C$105)*24/Surge_Predicted_Impact!$C$100*7/Surge_Predicted_Impact!$C$101</f>
        <v>5.25</v>
      </c>
      <c r="AN363" s="23">
        <f ca="1">_xlfn.CEILING.MATH(T363/Surge_Predicted_Impact!$C$106)*24/Surge_Predicted_Impact!$C$100*7/Surge_Predicted_Impact!$C$101</f>
        <v>5.25</v>
      </c>
      <c r="AO363" s="23">
        <f ca="1">_xlfn.CEILING.MATH(V363/Surge_Predicted_Impact!$C$107)*24/Surge_Predicted_Impact!$C$100*7/Surge_Predicted_Impact!$C$101</f>
        <v>5.25</v>
      </c>
      <c r="AP363" s="1">
        <f t="shared" ca="1" si="128"/>
        <v>26.25</v>
      </c>
      <c r="AQ363" s="3"/>
      <c r="AR363" s="38">
        <f ca="1">G363/Surge_Predicted_Impact!$C$81</f>
        <v>4.0425293704066774E-7</v>
      </c>
      <c r="AS363" s="38">
        <f ca="1">$R363/Surge_Predicted_Impact!$C$82</f>
        <v>5.2591656705674652E-6</v>
      </c>
      <c r="AT363" s="38">
        <f t="shared" ca="1" si="129"/>
        <v>5.6634186076081333E-6</v>
      </c>
      <c r="AU363" s="38">
        <f ca="1">N363/Surge_Predicted_Impact!$C$83</f>
        <v>3.6141674090295575E-7</v>
      </c>
      <c r="AV363" s="38">
        <f ca="1">T363/Surge_Predicted_Impact!$C$84</f>
        <v>7.3969637823902703E-10</v>
      </c>
      <c r="AW363" s="38">
        <f ca="1">V363/Surge_Predicted_Impact!$C$85</f>
        <v>2.3430143482983136E-11</v>
      </c>
      <c r="AX363" s="38">
        <f t="shared" ca="1" si="130"/>
        <v>6.0255984750328107E-6</v>
      </c>
      <c r="AZ363" s="1">
        <f ca="1">(AE363-BA362)*Surge_Predicted_Impact!$C$124</f>
        <v>9.2105261264673749E-2</v>
      </c>
      <c r="BA363" s="1">
        <f ca="1">BA362*(1-1/Surge_Predicted_Impact!$C$125)+AZ363</f>
        <v>1.2894738581163965</v>
      </c>
      <c r="BB363" s="37">
        <f t="shared" ca="1" si="131"/>
        <v>11.789473858116397</v>
      </c>
      <c r="BC363" s="1">
        <f ca="1">(AF363-BD362)*Surge_Predicted_Impact!$C$124</f>
        <v>4.6052631275431501E-2</v>
      </c>
      <c r="BD363" s="1">
        <f ca="1">BD362*(1-1/Surge_Predicted_Impact!$C$125)+BC363</f>
        <v>0.64473686998536328</v>
      </c>
      <c r="BE363" s="37">
        <f t="shared" ca="1" si="132"/>
        <v>5.8947368699853637</v>
      </c>
      <c r="BF363" s="1">
        <f ca="1">(AI363-BG362)*Surge_Predicted_Impact!$C$124</f>
        <v>0.23026315569797981</v>
      </c>
      <c r="BG363" s="1">
        <f ca="1">BG362*(1-1/Surge_Predicted_Impact!$C$125)+BF363</f>
        <v>3.2236844123141424</v>
      </c>
      <c r="BH363" s="37">
        <f t="shared" ca="1" si="133"/>
        <v>29.473684412314142</v>
      </c>
      <c r="BJ363" s="1">
        <f ca="1">(AT363-BK362)*Surge_Predicted_Impact!$C$124</f>
        <v>2.6053224672116793E-8</v>
      </c>
      <c r="BK363" s="1">
        <f ca="1">BK362*(1-1/Surge_Predicted_Impact!$C$125)+BJ363</f>
        <v>2.8657139264688241E-6</v>
      </c>
      <c r="BL363" s="37">
        <f t="shared" ca="1" si="134"/>
        <v>8.529132534076957E-6</v>
      </c>
      <c r="BM363" s="1">
        <f ca="1">(AU363-BN362)*Surge_Predicted_Impact!$C$124</f>
        <v>1.6351368725706018E-9</v>
      </c>
      <c r="BN363" s="1">
        <f ca="1">BN362*(1-1/Surge_Predicted_Impact!$C$125)+BM363</f>
        <v>1.8540225811518795E-7</v>
      </c>
      <c r="BO363" s="37">
        <f t="shared" ca="1" si="135"/>
        <v>5.4681899901814365E-7</v>
      </c>
      <c r="BP363" s="1">
        <f ca="1">(AX363-AY362)*Surge_Predicted_Impact!$C$124</f>
        <v>6.0255984750328111E-8</v>
      </c>
      <c r="BQ363" s="1">
        <f ca="1">BQ362*(1-1/Surge_Predicted_Impact!$C$125)+BP363</f>
        <v>6.3039011454529391E-6</v>
      </c>
      <c r="BR363" s="1">
        <f t="shared" ca="1" si="136"/>
        <v>1.2329499620485751E-5</v>
      </c>
      <c r="BS363" s="1">
        <f ca="1">(AP363-AQ362)*Surge_Predicted_Impact!$C$124</f>
        <v>0.26250000000000001</v>
      </c>
      <c r="BT363" s="1">
        <f ca="1">BT362*(1-1/Surge_Predicted_Impact!$C$125)+BS363</f>
        <v>3.6750011600985681</v>
      </c>
      <c r="BU363" s="1">
        <f t="shared" ca="1" si="137"/>
        <v>29.925001160098567</v>
      </c>
      <c r="BW363" s="1">
        <f>Surge_Predicted_Impact!$C$112</f>
        <v>0</v>
      </c>
      <c r="BX363" s="1">
        <f>Surge_Predicted_Impact!$C$113</f>
        <v>0</v>
      </c>
      <c r="BY363" s="152">
        <f>Surge_Predicted_Impact!$C$114</f>
        <v>0</v>
      </c>
      <c r="BZ363" s="152">
        <f>Surge_Predicted_Impact!$C$115</f>
        <v>0</v>
      </c>
      <c r="CA363" s="152">
        <f t="shared" si="138"/>
        <v>0</v>
      </c>
      <c r="CB363" s="1">
        <f>Surge_Predicted_Impact!$C$117</f>
        <v>0</v>
      </c>
      <c r="CC363" s="1">
        <f>Surge_Predicted_Impact!$C$118</f>
        <v>0</v>
      </c>
      <c r="CD363" s="1">
        <f>Surge_Predicted_Impact!$C$119</f>
        <v>0</v>
      </c>
      <c r="CE363" s="1">
        <f t="shared" si="139"/>
        <v>0</v>
      </c>
      <c r="CF363" s="152">
        <f>Surge_Predicted_Impact!$C$120</f>
        <v>0</v>
      </c>
      <c r="CH363" s="1">
        <f ca="1">D363*Surge_Predicted_Impact!$C$135</f>
        <v>1.340114445616261E-3</v>
      </c>
      <c r="CI363" s="18">
        <f ca="1">(C363-C362)*Surge_Predicted_Impact!$C$135</f>
        <v>1.2203236110508442E-5</v>
      </c>
      <c r="CJ363" s="18">
        <f ca="1">CJ362*(1- 1/Surge_Predicted_Impact!$C$137)+CI363</f>
        <v>3.0820689449541681E-4</v>
      </c>
      <c r="CK363" s="18">
        <f t="shared" ca="1" si="123"/>
        <v>2.9600365838490836E-4</v>
      </c>
      <c r="CL363" s="1">
        <f ca="1">CJ363*(1-Surge_Predicted_Impact!$C$136)</f>
        <v>2.619758603211043E-4</v>
      </c>
      <c r="CM363" s="1">
        <f ca="1">CJ363*(1+Surge_Predicted_Impact!$C$136)</f>
        <v>3.5443792866972931E-4</v>
      </c>
      <c r="CN363" s="1">
        <f ca="1">CI363/Surge_Predicted_Impact!$C$138</f>
        <v>2.4406472221016884E-6</v>
      </c>
      <c r="CO363" s="1">
        <f ca="1">CK363/Surge_Predicted_Impact!$C$140</f>
        <v>1.1840146335396334E-5</v>
      </c>
      <c r="CP363" s="1">
        <f t="shared" ca="1" si="124"/>
        <v>1.4280793557498022E-5</v>
      </c>
      <c r="CQ363" s="1">
        <f ca="1">CI363/(Surge_Predicted_Impact!$C$138 + Surge_Predicted_Impact!$C$139)</f>
        <v>2.0338726850847402E-6</v>
      </c>
      <c r="CR363" s="1">
        <f ca="1">CK363/(Surge_Predicted_Impact!$C$140 + Surge_Predicted_Impact!$C$141)</f>
        <v>1.1384756091727245E-5</v>
      </c>
      <c r="CS363" s="152">
        <f>Surge_Predicted_Impact!$C$151</f>
        <v>12000</v>
      </c>
      <c r="CT363" s="152"/>
      <c r="CU363" s="1">
        <f ca="1">Surge_Predicted_Impact!$C$146*(Calculation!E363-Calculation!H363)</f>
        <v>7.5611619500338211E-10</v>
      </c>
      <c r="CV363" s="1">
        <f ca="1">H362*1/Surge_Predicted_Impact!$C$60</f>
        <v>1.8487927956758241E-7</v>
      </c>
      <c r="CW363" s="1">
        <f ca="1">CV363*Surge_Predicted_Impact!$C$144+CU363</f>
        <v>1.0000080173382503E-8</v>
      </c>
      <c r="CX363" s="1">
        <f ca="1">CX362*(1-1/Surge_Predicted_Impact!$C$147)+CW362</f>
        <v>2.9219673983634962E-4</v>
      </c>
      <c r="CY363" s="1">
        <f ca="1">$CX363*(1-Surge_Predicted_Impact!$C$145)</f>
        <v>2.1914755487726221E-4</v>
      </c>
      <c r="CZ363" s="1">
        <f ca="1">$CX363*(1+Surge_Predicted_Impact!$C$145)</f>
        <v>3.65245924795437E-4</v>
      </c>
      <c r="DA363" s="1">
        <f ca="1">CX363/Surge_Predicted_Impact!$C$148</f>
        <v>9.7398913278783211E-5</v>
      </c>
      <c r="DB363" s="152">
        <f>Surge_Predicted_Impact!$C$152</f>
        <v>0</v>
      </c>
    </row>
    <row r="364" spans="2:106" x14ac:dyDescent="0.25">
      <c r="B364" s="30">
        <f t="shared" si="125"/>
        <v>44253</v>
      </c>
      <c r="C364" s="18">
        <f ca="1">INDIRECT(_xlfn.CONCAT(EpidemiologicalModel_Selection!$C$2,"!",EpidemiologicalModel_Selection!$C$5,ROW()-1))</f>
        <v>73743.825630850028</v>
      </c>
      <c r="D364" s="18">
        <f ca="1">INDIRECT(_xlfn.CONCAT(EpidemiologicalModel_Selection!$C$2,"!",EpidemiologicalModel_Selection!$C$3,ROW()-1))</f>
        <v>1.255827660888452E-4</v>
      </c>
      <c r="E364" s="37">
        <f ca="1">INDIRECT(_xlfn.CONCAT(EpidemiologicalModel_Selection!$C$2,"!",EpidemiologicalModel_Selection!$C$4,ROW()-1))</f>
        <v>1.1435677151894197E-6</v>
      </c>
      <c r="F364" s="37">
        <f ca="1">E364*Surge_Predicted_Impact!$D$53</f>
        <v>9.6974542248062796E-8</v>
      </c>
      <c r="G364" s="6">
        <f t="shared" ca="1" si="140"/>
        <v>1.1364820946383514E-6</v>
      </c>
      <c r="H364" s="24">
        <f ca="1">H363*(1-1/Surge_Predicted_Impact!$C$60)+F364</f>
        <v>1.1364820946383514E-6</v>
      </c>
      <c r="I364" s="24">
        <f ca="1">(1-Surge_Predicted_Impact!$C$68)*Calculation!O363</f>
        <v>9.4978264843909761E-8</v>
      </c>
      <c r="J364" s="24">
        <f ca="1">I364+(J363*(1-1/Surge_Predicted_Impact!$C$63))</f>
        <v>1.1141159980457879E-6</v>
      </c>
      <c r="K364" s="24">
        <f ca="1">(1/Surge_Predicted_Impact!$C$62)*Calculation!L363</f>
        <v>4.4848877161706263E-8</v>
      </c>
      <c r="L364" s="24">
        <f ca="1">M364+L363*(1-1/Surge_Predicted_Impact!$C$62)</f>
        <v>5.0431589884458741E-7</v>
      </c>
      <c r="M364" s="1">
        <f ca="1">E364*Surge_Predicted_Impact!$D$55</f>
        <v>1.097825006581844E-8</v>
      </c>
      <c r="N364" s="6">
        <f ca="1">N363*(1-1/Surge_Predicted_Impact!$C$64)+K364</f>
        <v>6.7732817374187887E-7</v>
      </c>
      <c r="O364" s="24">
        <f ca="1">N363*1/Surge_Predicted_Impact!$C$64</f>
        <v>9.0354185225738938E-8</v>
      </c>
      <c r="P364" s="1">
        <f ca="1">E364*Surge_Predicted_Impact!$D$54</f>
        <v>7.501804211642592E-8</v>
      </c>
      <c r="Q364" s="1">
        <f ca="1">Q363*(1-1/Surge_Predicted_Impact!$C$61)+P364</f>
        <v>8.23822949287591E-6</v>
      </c>
      <c r="R364" s="6">
        <f t="shared" ca="1" si="141"/>
        <v>9.8566613897662849E-6</v>
      </c>
      <c r="S364" s="1">
        <f ca="1">E364*Surge_Predicted_Impact!$D$56</f>
        <v>5.4891250329092199E-11</v>
      </c>
      <c r="T364" s="6">
        <f ca="1">T363*(1-1/Surge_Predicted_Impact!$C$65)+S364</f>
        <v>1.3863447311593407E-9</v>
      </c>
      <c r="U364" s="1">
        <f ca="1">E364*Surge_Predicted_Impact!$D$57</f>
        <v>8.7826000526547519E-11</v>
      </c>
      <c r="V364" s="6">
        <f ca="1">U363*(1-1/Surge_Predicted_Impact!$C$66)+U364</f>
        <v>8.7826000526547519E-11</v>
      </c>
      <c r="W364" s="5">
        <f>Surge_Predicted_Impact!$C$72</f>
        <v>0</v>
      </c>
      <c r="X364" s="160">
        <f>Surge_Predicted_Impact!$C$73</f>
        <v>0</v>
      </c>
      <c r="Y364" s="5">
        <f>Surge_Predicted_Impact!$C$74</f>
        <v>0</v>
      </c>
      <c r="Z364" s="5">
        <f>Surge_Predicted_Impact!$C$75</f>
        <v>0</v>
      </c>
      <c r="AA364" s="5">
        <f>Surge_Predicted_Impact!$C$76</f>
        <v>0</v>
      </c>
      <c r="AC364" s="18">
        <f ca="1">_xlfn.CEILING.MATH(G364/Surge_Predicted_Impact!$C$92)*(24/Surge_Predicted_Impact!$C$89)*(7/Surge_Predicted_Impact!$C$90)</f>
        <v>5.25</v>
      </c>
      <c r="AD364" s="18">
        <f ca="1">_xlfn.CEILING.MATH(R364/Surge_Predicted_Impact!$C$93)*(24/Surge_Predicted_Impact!$C$89)*(7/Surge_Predicted_Impact!$C$90)</f>
        <v>5.25</v>
      </c>
      <c r="AE364" s="1">
        <f t="shared" ca="1" si="126"/>
        <v>10.5</v>
      </c>
      <c r="AF364" s="1">
        <f ca="1">_xlfn.CEILING.MATH(N364/Surge_Predicted_Impact!$C$94)*24/Surge_Predicted_Impact!$C$89*7/Surge_Predicted_Impact!$C$90</f>
        <v>5.25</v>
      </c>
      <c r="AG364" s="1">
        <f ca="1">_xlfn.CEILING.MATH(T364/Surge_Predicted_Impact!$C$95)*24/Surge_Predicted_Impact!$C$89*7/Surge_Predicted_Impact!$C$90</f>
        <v>5.25</v>
      </c>
      <c r="AH364" s="1">
        <f ca="1">_xlfn.CEILING.MATH(V364/Surge_Predicted_Impact!$C$96)*24/Surge_Predicted_Impact!$C$89*7/Surge_Predicted_Impact!$C$90</f>
        <v>5.25</v>
      </c>
      <c r="AI364" s="18">
        <f t="shared" ca="1" si="127"/>
        <v>26.25</v>
      </c>
      <c r="AJ364" s="41"/>
      <c r="AK364" s="23">
        <f ca="1">_xlfn.CEILING.MATH(G364/Surge_Predicted_Impact!$C$103)*24/Surge_Predicted_Impact!$C$100*7/Surge_Predicted_Impact!$C$101</f>
        <v>5.25</v>
      </c>
      <c r="AL364" s="23">
        <f ca="1">_xlfn.CEILING.MATH(R364/Surge_Predicted_Impact!$C$104)*24/Surge_Predicted_Impact!$C$100*7/Surge_Predicted_Impact!$C$101</f>
        <v>5.25</v>
      </c>
      <c r="AM364" s="23">
        <f ca="1">_xlfn.CEILING.MATH(N364/Surge_Predicted_Impact!$C$105)*24/Surge_Predicted_Impact!$C$100*7/Surge_Predicted_Impact!$C$101</f>
        <v>5.25</v>
      </c>
      <c r="AN364" s="23">
        <f ca="1">_xlfn.CEILING.MATH(T364/Surge_Predicted_Impact!$C$106)*24/Surge_Predicted_Impact!$C$100*7/Surge_Predicted_Impact!$C$101</f>
        <v>5.25</v>
      </c>
      <c r="AO364" s="23">
        <f ca="1">_xlfn.CEILING.MATH(V364/Surge_Predicted_Impact!$C$107)*24/Surge_Predicted_Impact!$C$100*7/Surge_Predicted_Impact!$C$101</f>
        <v>5.25</v>
      </c>
      <c r="AP364" s="1">
        <f t="shared" ca="1" si="128"/>
        <v>26.25</v>
      </c>
      <c r="AQ364" s="3"/>
      <c r="AR364" s="38">
        <f ca="1">G364/Surge_Predicted_Impact!$C$81</f>
        <v>3.7882736487945046E-7</v>
      </c>
      <c r="AS364" s="38">
        <f ca="1">$R364/Surge_Predicted_Impact!$C$82</f>
        <v>4.9283306948831424E-6</v>
      </c>
      <c r="AT364" s="38">
        <f t="shared" ca="1" si="129"/>
        <v>5.3071580597625933E-6</v>
      </c>
      <c r="AU364" s="38">
        <f ca="1">N364/Surge_Predicted_Impact!$C$83</f>
        <v>3.3866408687093944E-7</v>
      </c>
      <c r="AV364" s="38">
        <f ca="1">T364/Surge_Predicted_Impact!$C$84</f>
        <v>6.9317236557967037E-10</v>
      </c>
      <c r="AW364" s="38">
        <f ca="1">V364/Surge_Predicted_Impact!$C$85</f>
        <v>2.195650013163688E-11</v>
      </c>
      <c r="AX364" s="38">
        <f t="shared" ca="1" si="130"/>
        <v>5.6465372754992436E-6</v>
      </c>
      <c r="AZ364" s="1">
        <f ca="1">(AE364-BA363)*Surge_Predicted_Impact!$C$124</f>
        <v>9.2105261418836029E-2</v>
      </c>
      <c r="BA364" s="1">
        <f ca="1">BA363*(1-1/Surge_Predicted_Impact!$C$125)+AZ364</f>
        <v>1.28947384395549</v>
      </c>
      <c r="BB364" s="37">
        <f t="shared" ca="1" si="131"/>
        <v>11.78947384395549</v>
      </c>
      <c r="BC364" s="1">
        <f ca="1">(AF364-BD363)*Surge_Predicted_Impact!$C$124</f>
        <v>4.6052631300146363E-2</v>
      </c>
      <c r="BD364" s="1">
        <f ca="1">BD363*(1-1/Surge_Predicted_Impact!$C$125)+BC364</f>
        <v>0.64473686771512662</v>
      </c>
      <c r="BE364" s="37">
        <f t="shared" ca="1" si="132"/>
        <v>5.8947368677151264</v>
      </c>
      <c r="BF364" s="1">
        <f ca="1">(AI364-BG363)*Surge_Predicted_Impact!$C$124</f>
        <v>0.23026315587685858</v>
      </c>
      <c r="BG364" s="1">
        <f ca="1">BG363*(1-1/Surge_Predicted_Impact!$C$125)+BF364</f>
        <v>3.2236843958828478</v>
      </c>
      <c r="BH364" s="37">
        <f t="shared" ca="1" si="133"/>
        <v>29.473684395882849</v>
      </c>
      <c r="BJ364" s="1">
        <f ca="1">(AT364-BK363)*Surge_Predicted_Impact!$C$124</f>
        <v>2.4414441332937693E-8</v>
      </c>
      <c r="BK364" s="1">
        <f ca="1">BK363*(1-1/Surge_Predicted_Impact!$C$125)+BJ364</f>
        <v>2.6854345159111314E-6</v>
      </c>
      <c r="BL364" s="37">
        <f t="shared" ca="1" si="134"/>
        <v>7.9925925756737251E-6</v>
      </c>
      <c r="BM364" s="1">
        <f ca="1">(AU364-BN363)*Surge_Predicted_Impact!$C$124</f>
        <v>1.5326182875575148E-9</v>
      </c>
      <c r="BN364" s="1">
        <f ca="1">BN363*(1-1/Surge_Predicted_Impact!$C$125)+BM364</f>
        <v>1.7369185796594632E-7</v>
      </c>
      <c r="BO364" s="37">
        <f t="shared" ca="1" si="135"/>
        <v>5.1235594483688572E-7</v>
      </c>
      <c r="BP364" s="1">
        <f ca="1">(AX364-AY363)*Surge_Predicted_Impact!$C$124</f>
        <v>5.6465372754992437E-8</v>
      </c>
      <c r="BQ364" s="1">
        <f ca="1">BQ363*(1-1/Surge_Predicted_Impact!$C$125)+BP364</f>
        <v>5.910087864961293E-6</v>
      </c>
      <c r="BR364" s="1">
        <f t="shared" ca="1" si="136"/>
        <v>1.1556625140460537E-5</v>
      </c>
      <c r="BS364" s="1">
        <f ca="1">(AP364-AQ363)*Surge_Predicted_Impact!$C$124</f>
        <v>0.26250000000000001</v>
      </c>
      <c r="BT364" s="1">
        <f ca="1">BT363*(1-1/Surge_Predicted_Impact!$C$125)+BS364</f>
        <v>3.6750010772343851</v>
      </c>
      <c r="BU364" s="1">
        <f t="shared" ca="1" si="137"/>
        <v>29.925001077234384</v>
      </c>
      <c r="BW364" s="1">
        <f>Surge_Predicted_Impact!$C$112</f>
        <v>0</v>
      </c>
      <c r="BX364" s="1">
        <f>Surge_Predicted_Impact!$C$113</f>
        <v>0</v>
      </c>
      <c r="BY364" s="152">
        <f>Surge_Predicted_Impact!$C$114</f>
        <v>0</v>
      </c>
      <c r="BZ364" s="152">
        <f>Surge_Predicted_Impact!$C$115</f>
        <v>0</v>
      </c>
      <c r="CA364" s="152">
        <f t="shared" si="138"/>
        <v>0</v>
      </c>
      <c r="CB364" s="1">
        <f>Surge_Predicted_Impact!$C$117</f>
        <v>0</v>
      </c>
      <c r="CC364" s="1">
        <f>Surge_Predicted_Impact!$C$118</f>
        <v>0</v>
      </c>
      <c r="CD364" s="1">
        <f>Surge_Predicted_Impact!$C$119</f>
        <v>0</v>
      </c>
      <c r="CE364" s="1">
        <f t="shared" si="139"/>
        <v>0</v>
      </c>
      <c r="CF364" s="152">
        <f>Surge_Predicted_Impact!$C$120</f>
        <v>0</v>
      </c>
      <c r="CH364" s="1">
        <f ca="1">D364*Surge_Predicted_Impact!$C$135</f>
        <v>1.255827660888452E-3</v>
      </c>
      <c r="CI364" s="18">
        <f ca="1">(C364-C363)*Surge_Predicted_Impact!$C$135</f>
        <v>1.143562258221209E-5</v>
      </c>
      <c r="CJ364" s="18">
        <f ca="1">CJ363*(1- 1/Surge_Predicted_Impact!$C$137)+CI364</f>
        <v>2.8882182762808724E-4</v>
      </c>
      <c r="CK364" s="18">
        <f t="shared" ca="1" si="123"/>
        <v>2.7738620504587515E-4</v>
      </c>
      <c r="CL364" s="1">
        <f ca="1">CJ364*(1-Surge_Predicted_Impact!$C$136)</f>
        <v>2.4549855348387416E-4</v>
      </c>
      <c r="CM364" s="1">
        <f ca="1">CJ364*(1+Surge_Predicted_Impact!$C$136)</f>
        <v>3.3214510177230033E-4</v>
      </c>
      <c r="CN364" s="1">
        <f ca="1">CI364/Surge_Predicted_Impact!$C$138</f>
        <v>2.2871245164424181E-6</v>
      </c>
      <c r="CO364" s="1">
        <f ca="1">CK364/Surge_Predicted_Impact!$C$140</f>
        <v>1.1095448201835005E-5</v>
      </c>
      <c r="CP364" s="1">
        <f t="shared" ca="1" si="124"/>
        <v>1.3382572718277424E-5</v>
      </c>
      <c r="CQ364" s="1">
        <f ca="1">CI364/(Surge_Predicted_Impact!$C$138 + Surge_Predicted_Impact!$C$139)</f>
        <v>1.9059370970353484E-6</v>
      </c>
      <c r="CR364" s="1">
        <f ca="1">CK364/(Surge_Predicted_Impact!$C$140 + Surge_Predicted_Impact!$C$141)</f>
        <v>1.0668700194072121E-5</v>
      </c>
      <c r="CS364" s="152">
        <f>Surge_Predicted_Impact!$C$151</f>
        <v>12000</v>
      </c>
      <c r="CT364" s="152"/>
      <c r="CU364" s="1">
        <f ca="1">Surge_Predicted_Impact!$C$146*(Calculation!E364-Calculation!H364)</f>
        <v>7.08562055106824E-10</v>
      </c>
      <c r="CV364" s="1">
        <f ca="1">H363*1/Surge_Predicted_Impact!$C$60</f>
        <v>1.7325125873171476E-7</v>
      </c>
      <c r="CW364" s="1">
        <f ca="1">CV364*Surge_Predicted_Impact!$C$144+CU364</f>
        <v>9.3711249916925624E-9</v>
      </c>
      <c r="CX364" s="1">
        <f ca="1">CX363*(1-1/Surge_Predicted_Impact!$C$147)+CW363</f>
        <v>2.7759690292470551E-4</v>
      </c>
      <c r="CY364" s="1">
        <f ca="1">$CX364*(1-Surge_Predicted_Impact!$C$145)</f>
        <v>2.0819767719352914E-4</v>
      </c>
      <c r="CZ364" s="1">
        <f ca="1">$CX364*(1+Surge_Predicted_Impact!$C$145)</f>
        <v>3.4699612865588187E-4</v>
      </c>
      <c r="DA364" s="1">
        <f ca="1">CX364/Surge_Predicted_Impact!$C$148</f>
        <v>9.2532300974901836E-5</v>
      </c>
      <c r="DB364" s="152">
        <f>Surge_Predicted_Impact!$C$152</f>
        <v>0</v>
      </c>
    </row>
    <row r="365" spans="2:106" x14ac:dyDescent="0.25">
      <c r="B365" s="30">
        <f t="shared" si="125"/>
        <v>44254</v>
      </c>
      <c r="C365" s="18">
        <f ca="1">INDIRECT(_xlfn.CONCAT(EpidemiologicalModel_Selection!$C$2,"!",EpidemiologicalModel_Selection!$C$5,ROW()-1))</f>
        <v>73743.825631921674</v>
      </c>
      <c r="D365" s="18">
        <f ca="1">INDIRECT(_xlfn.CONCAT(EpidemiologicalModel_Selection!$C$2,"!",EpidemiologicalModel_Selection!$C$3,ROW()-1))</f>
        <v>1.1768421115118106E-4</v>
      </c>
      <c r="E365" s="37">
        <f ca="1">INDIRECT(_xlfn.CONCAT(EpidemiologicalModel_Selection!$C$2,"!",EpidemiologicalModel_Selection!$C$4,ROW()-1))</f>
        <v>1.0716426913859321E-6</v>
      </c>
      <c r="F365" s="37">
        <f ca="1">E365*Surge_Predicted_Impact!$D$53</f>
        <v>9.0875300229527044E-8</v>
      </c>
      <c r="G365" s="6">
        <f t="shared" ca="1" si="140"/>
        <v>1.0650028099195427E-6</v>
      </c>
      <c r="H365" s="24">
        <f ca="1">H364*(1-1/Surge_Predicted_Impact!$C$60)+F365</f>
        <v>1.0650028099195427E-6</v>
      </c>
      <c r="I365" s="24">
        <f ca="1">(1-Surge_Predicted_Impact!$C$68)*Calculation!O364</f>
        <v>8.8998872447352855E-8</v>
      </c>
      <c r="J365" s="24">
        <f ca="1">I365+(J364*(1-1/Surge_Predicted_Impact!$C$63))</f>
        <v>1.0439554422008855E-6</v>
      </c>
      <c r="K365" s="24">
        <f ca="1">(1/Surge_Predicted_Impact!$C$62)*Calculation!L364</f>
        <v>4.2026324903715617E-8</v>
      </c>
      <c r="L365" s="24">
        <f ca="1">M365+L364*(1-1/Surge_Predicted_Impact!$C$62)</f>
        <v>4.7257734377817675E-7</v>
      </c>
      <c r="M365" s="1">
        <f ca="1">E365*Surge_Predicted_Impact!$D$55</f>
        <v>1.0287769837304959E-8</v>
      </c>
      <c r="N365" s="6">
        <f ca="1">N364*(1-1/Surge_Predicted_Impact!$C$64)+K365</f>
        <v>6.3468847692785964E-7</v>
      </c>
      <c r="O365" s="24">
        <f ca="1">N364*1/Surge_Predicted_Impact!$C$64</f>
        <v>8.4666021717734859E-8</v>
      </c>
      <c r="P365" s="1">
        <f ca="1">E365*Surge_Predicted_Impact!$D$54</f>
        <v>7.0299760554917135E-8</v>
      </c>
      <c r="Q365" s="1">
        <f ca="1">Q364*(1-1/Surge_Predicted_Impact!$C$61)+P365</f>
        <v>7.7200842896539773E-6</v>
      </c>
      <c r="R365" s="6">
        <f t="shared" ca="1" si="141"/>
        <v>9.2366170756330394E-6</v>
      </c>
      <c r="S365" s="1">
        <f ca="1">E365*Surge_Predicted_Impact!$D$56</f>
        <v>5.1438849186524795E-11</v>
      </c>
      <c r="T365" s="6">
        <f ca="1">T364*(1-1/Surge_Predicted_Impact!$C$65)+S365</f>
        <v>1.2991491072299315E-9</v>
      </c>
      <c r="U365" s="1">
        <f ca="1">E365*Surge_Predicted_Impact!$D$57</f>
        <v>8.2302158698439677E-11</v>
      </c>
      <c r="V365" s="6">
        <f ca="1">U364*(1-1/Surge_Predicted_Impact!$C$66)+U365</f>
        <v>8.2302158698439677E-11</v>
      </c>
      <c r="W365" s="5">
        <f>Surge_Predicted_Impact!$C$72</f>
        <v>0</v>
      </c>
      <c r="X365" s="160">
        <f>Surge_Predicted_Impact!$C$73</f>
        <v>0</v>
      </c>
      <c r="Y365" s="5">
        <f>Surge_Predicted_Impact!$C$74</f>
        <v>0</v>
      </c>
      <c r="Z365" s="5">
        <f>Surge_Predicted_Impact!$C$75</f>
        <v>0</v>
      </c>
      <c r="AA365" s="5">
        <f>Surge_Predicted_Impact!$C$76</f>
        <v>0</v>
      </c>
      <c r="AC365" s="18">
        <f ca="1">_xlfn.CEILING.MATH(G365/Surge_Predicted_Impact!$C$92)*(24/Surge_Predicted_Impact!$C$89)*(7/Surge_Predicted_Impact!$C$90)</f>
        <v>5.25</v>
      </c>
      <c r="AD365" s="18">
        <f ca="1">_xlfn.CEILING.MATH(R365/Surge_Predicted_Impact!$C$93)*(24/Surge_Predicted_Impact!$C$89)*(7/Surge_Predicted_Impact!$C$90)</f>
        <v>5.25</v>
      </c>
      <c r="AE365" s="1">
        <f t="shared" ca="1" si="126"/>
        <v>10.5</v>
      </c>
      <c r="AF365" s="1">
        <f ca="1">_xlfn.CEILING.MATH(N365/Surge_Predicted_Impact!$C$94)*24/Surge_Predicted_Impact!$C$89*7/Surge_Predicted_Impact!$C$90</f>
        <v>5.25</v>
      </c>
      <c r="AG365" s="1">
        <f ca="1">_xlfn.CEILING.MATH(T365/Surge_Predicted_Impact!$C$95)*24/Surge_Predicted_Impact!$C$89*7/Surge_Predicted_Impact!$C$90</f>
        <v>5.25</v>
      </c>
      <c r="AH365" s="1">
        <f ca="1">_xlfn.CEILING.MATH(V365/Surge_Predicted_Impact!$C$96)*24/Surge_Predicted_Impact!$C$89*7/Surge_Predicted_Impact!$C$90</f>
        <v>5.25</v>
      </c>
      <c r="AI365" s="18">
        <f t="shared" ca="1" si="127"/>
        <v>26.25</v>
      </c>
      <c r="AJ365" s="41"/>
      <c r="AK365" s="23">
        <f ca="1">_xlfn.CEILING.MATH(G365/Surge_Predicted_Impact!$C$103)*24/Surge_Predicted_Impact!$C$100*7/Surge_Predicted_Impact!$C$101</f>
        <v>5.25</v>
      </c>
      <c r="AL365" s="23">
        <f ca="1">_xlfn.CEILING.MATH(R365/Surge_Predicted_Impact!$C$104)*24/Surge_Predicted_Impact!$C$100*7/Surge_Predicted_Impact!$C$101</f>
        <v>5.25</v>
      </c>
      <c r="AM365" s="23">
        <f ca="1">_xlfn.CEILING.MATH(N365/Surge_Predicted_Impact!$C$105)*24/Surge_Predicted_Impact!$C$100*7/Surge_Predicted_Impact!$C$101</f>
        <v>5.25</v>
      </c>
      <c r="AN365" s="23">
        <f ca="1">_xlfn.CEILING.MATH(T365/Surge_Predicted_Impact!$C$106)*24/Surge_Predicted_Impact!$C$100*7/Surge_Predicted_Impact!$C$101</f>
        <v>5.25</v>
      </c>
      <c r="AO365" s="23">
        <f ca="1">_xlfn.CEILING.MATH(V365/Surge_Predicted_Impact!$C$107)*24/Surge_Predicted_Impact!$C$100*7/Surge_Predicted_Impact!$C$101</f>
        <v>5.25</v>
      </c>
      <c r="AP365" s="1">
        <f t="shared" ca="1" si="128"/>
        <v>26.25</v>
      </c>
      <c r="AQ365" s="3"/>
      <c r="AR365" s="38">
        <f ca="1">G365/Surge_Predicted_Impact!$C$81</f>
        <v>3.5500093663984757E-7</v>
      </c>
      <c r="AS365" s="38">
        <f ca="1">$R365/Surge_Predicted_Impact!$C$82</f>
        <v>4.6183085378165197E-6</v>
      </c>
      <c r="AT365" s="38">
        <f t="shared" ca="1" si="129"/>
        <v>4.9733094744563675E-6</v>
      </c>
      <c r="AU365" s="38">
        <f ca="1">N365/Surge_Predicted_Impact!$C$83</f>
        <v>3.1734423846392982E-7</v>
      </c>
      <c r="AV365" s="38">
        <f ca="1">T365/Surge_Predicted_Impact!$C$84</f>
        <v>6.4957455361496577E-10</v>
      </c>
      <c r="AW365" s="38">
        <f ca="1">V365/Surge_Predicted_Impact!$C$85</f>
        <v>2.0575539674609919E-11</v>
      </c>
      <c r="AX365" s="38">
        <f t="shared" ca="1" si="130"/>
        <v>5.2913238630135867E-6</v>
      </c>
      <c r="AZ365" s="1">
        <f ca="1">(AE365-BA364)*Surge_Predicted_Impact!$C$124</f>
        <v>9.2105261560445101E-2</v>
      </c>
      <c r="BA365" s="1">
        <f ca="1">BA364*(1-1/Surge_Predicted_Impact!$C$125)+AZ365</f>
        <v>1.2894738309476859</v>
      </c>
      <c r="BB365" s="37">
        <f t="shared" ca="1" si="131"/>
        <v>11.789473830947685</v>
      </c>
      <c r="BC365" s="1">
        <f ca="1">(AF365-BD364)*Surge_Predicted_Impact!$C$124</f>
        <v>4.6052631322848737E-2</v>
      </c>
      <c r="BD365" s="1">
        <f ca="1">BD364*(1-1/Surge_Predicted_Impact!$C$125)+BC365</f>
        <v>0.64473686562975208</v>
      </c>
      <c r="BE365" s="37">
        <f t="shared" ca="1" si="132"/>
        <v>5.8947368656297519</v>
      </c>
      <c r="BF365" s="1">
        <f ca="1">(AI365-BG364)*Surge_Predicted_Impact!$C$124</f>
        <v>0.23026315604117151</v>
      </c>
      <c r="BG365" s="1">
        <f ca="1">BG364*(1-1/Surge_Predicted_Impact!$C$125)+BF365</f>
        <v>3.2236843807895301</v>
      </c>
      <c r="BH365" s="37">
        <f t="shared" ca="1" si="133"/>
        <v>29.473684380789528</v>
      </c>
      <c r="BJ365" s="1">
        <f ca="1">(AT365-BK364)*Surge_Predicted_Impact!$C$124</f>
        <v>2.287874958545236E-8</v>
      </c>
      <c r="BK365" s="1">
        <f ca="1">BK364*(1-1/Surge_Predicted_Impact!$C$125)+BJ365</f>
        <v>2.5164965143600744E-6</v>
      </c>
      <c r="BL365" s="37">
        <f t="shared" ca="1" si="134"/>
        <v>7.4898059888164415E-6</v>
      </c>
      <c r="BM365" s="1">
        <f ca="1">(AU365-BN364)*Surge_Predicted_Impact!$C$124</f>
        <v>1.436523804979835E-9</v>
      </c>
      <c r="BN365" s="1">
        <f ca="1">BN364*(1-1/Surge_Predicted_Impact!$C$125)+BM365</f>
        <v>1.6272182048764428E-7</v>
      </c>
      <c r="BO365" s="37">
        <f t="shared" ca="1" si="135"/>
        <v>4.8006605895157415E-7</v>
      </c>
      <c r="BP365" s="1">
        <f ca="1">(AX365-AY364)*Surge_Predicted_Impact!$C$124</f>
        <v>5.2913238630135869E-8</v>
      </c>
      <c r="BQ365" s="1">
        <f ca="1">BQ364*(1-1/Surge_Predicted_Impact!$C$125)+BP365</f>
        <v>5.5408519703799076E-6</v>
      </c>
      <c r="BR365" s="1">
        <f t="shared" ca="1" si="136"/>
        <v>1.0832175833393494E-5</v>
      </c>
      <c r="BS365" s="1">
        <f ca="1">(AP365-AQ364)*Surge_Predicted_Impact!$C$124</f>
        <v>0.26250000000000001</v>
      </c>
      <c r="BT365" s="1">
        <f ca="1">BT364*(1-1/Surge_Predicted_Impact!$C$125)+BS365</f>
        <v>3.6750010002890723</v>
      </c>
      <c r="BU365" s="1">
        <f t="shared" ca="1" si="137"/>
        <v>29.925001000289072</v>
      </c>
      <c r="BW365" s="1">
        <f>Surge_Predicted_Impact!$C$112</f>
        <v>0</v>
      </c>
      <c r="BX365" s="1">
        <f>Surge_Predicted_Impact!$C$113</f>
        <v>0</v>
      </c>
      <c r="BY365" s="152">
        <f>Surge_Predicted_Impact!$C$114</f>
        <v>0</v>
      </c>
      <c r="BZ365" s="152">
        <f>Surge_Predicted_Impact!$C$115</f>
        <v>0</v>
      </c>
      <c r="CA365" s="152">
        <f t="shared" si="138"/>
        <v>0</v>
      </c>
      <c r="CB365" s="1">
        <f>Surge_Predicted_Impact!$C$117</f>
        <v>0</v>
      </c>
      <c r="CC365" s="1">
        <f>Surge_Predicted_Impact!$C$118</f>
        <v>0</v>
      </c>
      <c r="CD365" s="1">
        <f>Surge_Predicted_Impact!$C$119</f>
        <v>0</v>
      </c>
      <c r="CE365" s="1">
        <f t="shared" si="139"/>
        <v>0</v>
      </c>
      <c r="CF365" s="152">
        <f>Surge_Predicted_Impact!$C$120</f>
        <v>0</v>
      </c>
      <c r="CH365" s="1">
        <f ca="1">D365*Surge_Predicted_Impact!$C$135</f>
        <v>1.1768421115118106E-3</v>
      </c>
      <c r="CI365" s="18">
        <f ca="1">(C365-C364)*Surge_Predicted_Impact!$C$135</f>
        <v>1.0716466931626201E-5</v>
      </c>
      <c r="CJ365" s="18">
        <f ca="1">CJ364*(1- 1/Surge_Predicted_Impact!$C$137)+CI365</f>
        <v>2.7065611179690472E-4</v>
      </c>
      <c r="CK365" s="18">
        <f t="shared" ca="1" si="123"/>
        <v>2.5993964486527852E-4</v>
      </c>
      <c r="CL365" s="1">
        <f ca="1">CJ365*(1-Surge_Predicted_Impact!$C$136)</f>
        <v>2.30057695027369E-4</v>
      </c>
      <c r="CM365" s="1">
        <f ca="1">CJ365*(1+Surge_Predicted_Impact!$C$136)</f>
        <v>3.1125452856644041E-4</v>
      </c>
      <c r="CN365" s="1">
        <f ca="1">CI365/Surge_Predicted_Impact!$C$138</f>
        <v>2.1432933863252401E-6</v>
      </c>
      <c r="CO365" s="1">
        <f ca="1">CK365/Surge_Predicted_Impact!$C$140</f>
        <v>1.0397585794611141E-5</v>
      </c>
      <c r="CP365" s="1">
        <f t="shared" ca="1" si="124"/>
        <v>1.2540879180936381E-5</v>
      </c>
      <c r="CQ365" s="1">
        <f ca="1">CI365/(Surge_Predicted_Impact!$C$138 + Surge_Predicted_Impact!$C$139)</f>
        <v>1.7860778219377E-6</v>
      </c>
      <c r="CR365" s="1">
        <f ca="1">CK365/(Surge_Predicted_Impact!$C$140 + Surge_Predicted_Impact!$C$141)</f>
        <v>9.9976786486645588E-6</v>
      </c>
      <c r="CS365" s="152">
        <f>Surge_Predicted_Impact!$C$151</f>
        <v>12000</v>
      </c>
      <c r="CT365" s="152"/>
      <c r="CU365" s="1">
        <f ca="1">Surge_Predicted_Impact!$C$146*(Calculation!E365-Calculation!H365)</f>
        <v>6.6398814663894734E-10</v>
      </c>
      <c r="CV365" s="1">
        <f ca="1">H364*1/Surge_Predicted_Impact!$C$60</f>
        <v>1.6235458494833592E-7</v>
      </c>
      <c r="CW365" s="1">
        <f ca="1">CV365*Surge_Predicted_Impact!$C$144+CU365</f>
        <v>8.7817173940557442E-9</v>
      </c>
      <c r="CX365" s="1">
        <f ca="1">CX364*(1-1/Surge_Predicted_Impact!$C$147)+CW364</f>
        <v>2.6372642890346189E-4</v>
      </c>
      <c r="CY365" s="1">
        <f ca="1">$CX365*(1-Surge_Predicted_Impact!$C$145)</f>
        <v>1.977948216775964E-4</v>
      </c>
      <c r="CZ365" s="1">
        <f ca="1">$CX365*(1+Surge_Predicted_Impact!$C$145)</f>
        <v>3.2965803612932737E-4</v>
      </c>
      <c r="DA365" s="1">
        <f ca="1">CX365/Surge_Predicted_Impact!$C$148</f>
        <v>8.7908809634487301E-5</v>
      </c>
      <c r="DB365" s="152">
        <f>Surge_Predicted_Impact!$C$152</f>
        <v>0</v>
      </c>
    </row>
    <row r="366" spans="2:106" x14ac:dyDescent="0.25">
      <c r="B366" s="30">
        <f t="shared" si="125"/>
        <v>44255</v>
      </c>
      <c r="C366" s="18">
        <f ca="1">INDIRECT(_xlfn.CONCAT(EpidemiologicalModel_Selection!$C$2,"!",EpidemiologicalModel_Selection!$C$5,ROW()-1))</f>
        <v>73743.825632925917</v>
      </c>
      <c r="D366" s="18">
        <f ca="1">INDIRECT(_xlfn.CONCAT(EpidemiologicalModel_Selection!$C$2,"!",EpidemiologicalModel_Selection!$C$3,ROW()-1))</f>
        <v>1.1028243751557431E-4</v>
      </c>
      <c r="E366" s="37">
        <f ca="1">INDIRECT(_xlfn.CONCAT(EpidemiologicalModel_Selection!$C$2,"!",EpidemiologicalModel_Selection!$C$4,ROW()-1))</f>
        <v>1.0042414942290633E-6</v>
      </c>
      <c r="F366" s="37">
        <f ca="1">E366*Surge_Predicted_Impact!$D$53</f>
        <v>8.5159678710624577E-8</v>
      </c>
      <c r="G366" s="6">
        <f t="shared" ca="1" si="140"/>
        <v>9.9801923007023269E-7</v>
      </c>
      <c r="H366" s="24">
        <f ca="1">H365*(1-1/Surge_Predicted_Impact!$C$60)+F366</f>
        <v>9.9801923007023269E-7</v>
      </c>
      <c r="I366" s="24">
        <f ca="1">(1-Surge_Predicted_Impact!$C$68)*Calculation!O365</f>
        <v>8.3396031391968832E-8</v>
      </c>
      <c r="J366" s="24">
        <f ca="1">I366+(J365*(1-1/Surge_Predicted_Impact!$C$63))</f>
        <v>9.7821498184987076E-7</v>
      </c>
      <c r="K366" s="24">
        <f ca="1">(1/Surge_Predicted_Impact!$C$62)*Calculation!L365</f>
        <v>3.9381445314848062E-8</v>
      </c>
      <c r="L366" s="24">
        <f ca="1">M366+L365*(1-1/Surge_Predicted_Impact!$C$62)</f>
        <v>4.4283661680792768E-7</v>
      </c>
      <c r="M366" s="1">
        <f ca="1">E366*Surge_Predicted_Impact!$D$55</f>
        <v>9.6407183445990173E-9</v>
      </c>
      <c r="N366" s="6">
        <f ca="1">N365*(1-1/Surge_Predicted_Impact!$C$64)+K366</f>
        <v>5.947338626267253E-7</v>
      </c>
      <c r="O366" s="24">
        <f ca="1">N365*1/Surge_Predicted_Impact!$C$64</f>
        <v>7.9336059615982455E-8</v>
      </c>
      <c r="P366" s="1">
        <f ca="1">E366*Surge_Predicted_Impact!$D$54</f>
        <v>6.5878242021426552E-8</v>
      </c>
      <c r="Q366" s="1">
        <f ca="1">Q365*(1-1/Surge_Predicted_Impact!$C$61)+P366</f>
        <v>7.2345279395572627E-6</v>
      </c>
      <c r="R366" s="6">
        <f t="shared" ca="1" si="141"/>
        <v>8.6555795382150615E-6</v>
      </c>
      <c r="S366" s="1">
        <f ca="1">E366*Surge_Predicted_Impact!$D$56</f>
        <v>4.8203591722995092E-11</v>
      </c>
      <c r="T366" s="6">
        <f ca="1">T365*(1-1/Surge_Predicted_Impact!$C$65)+S366</f>
        <v>1.2174377882299335E-9</v>
      </c>
      <c r="U366" s="1">
        <f ca="1">E366*Surge_Predicted_Impact!$D$57</f>
        <v>7.712574675679214E-11</v>
      </c>
      <c r="V366" s="6">
        <f ca="1">U365*(1-1/Surge_Predicted_Impact!$C$66)+U366</f>
        <v>7.712574675679214E-11</v>
      </c>
      <c r="W366" s="5">
        <f>Surge_Predicted_Impact!$C$72</f>
        <v>0</v>
      </c>
      <c r="X366" s="160">
        <f>Surge_Predicted_Impact!$C$73</f>
        <v>0</v>
      </c>
      <c r="Y366" s="5">
        <f>Surge_Predicted_Impact!$C$74</f>
        <v>0</v>
      </c>
      <c r="Z366" s="5">
        <f>Surge_Predicted_Impact!$C$75</f>
        <v>0</v>
      </c>
      <c r="AA366" s="5">
        <f>Surge_Predicted_Impact!$C$76</f>
        <v>0</v>
      </c>
      <c r="AC366" s="18">
        <f ca="1">_xlfn.CEILING.MATH(G366/Surge_Predicted_Impact!$C$92)*(24/Surge_Predicted_Impact!$C$89)*(7/Surge_Predicted_Impact!$C$90)</f>
        <v>5.25</v>
      </c>
      <c r="AD366" s="18">
        <f ca="1">_xlfn.CEILING.MATH(R366/Surge_Predicted_Impact!$C$93)*(24/Surge_Predicted_Impact!$C$89)*(7/Surge_Predicted_Impact!$C$90)</f>
        <v>5.25</v>
      </c>
      <c r="AE366" s="1">
        <f t="shared" ca="1" si="126"/>
        <v>10.5</v>
      </c>
      <c r="AF366" s="1">
        <f ca="1">_xlfn.CEILING.MATH(N366/Surge_Predicted_Impact!$C$94)*24/Surge_Predicted_Impact!$C$89*7/Surge_Predicted_Impact!$C$90</f>
        <v>5.25</v>
      </c>
      <c r="AG366" s="1">
        <f ca="1">_xlfn.CEILING.MATH(T366/Surge_Predicted_Impact!$C$95)*24/Surge_Predicted_Impact!$C$89*7/Surge_Predicted_Impact!$C$90</f>
        <v>5.25</v>
      </c>
      <c r="AH366" s="1">
        <f ca="1">_xlfn.CEILING.MATH(V366/Surge_Predicted_Impact!$C$96)*24/Surge_Predicted_Impact!$C$89*7/Surge_Predicted_Impact!$C$90</f>
        <v>5.25</v>
      </c>
      <c r="AI366" s="18">
        <f t="shared" ca="1" si="127"/>
        <v>26.25</v>
      </c>
      <c r="AJ366" s="41"/>
      <c r="AK366" s="23">
        <f ca="1">_xlfn.CEILING.MATH(G366/Surge_Predicted_Impact!$C$103)*24/Surge_Predicted_Impact!$C$100*7/Surge_Predicted_Impact!$C$101</f>
        <v>5.25</v>
      </c>
      <c r="AL366" s="23">
        <f ca="1">_xlfn.CEILING.MATH(R366/Surge_Predicted_Impact!$C$104)*24/Surge_Predicted_Impact!$C$100*7/Surge_Predicted_Impact!$C$101</f>
        <v>5.25</v>
      </c>
      <c r="AM366" s="23">
        <f ca="1">_xlfn.CEILING.MATH(N366/Surge_Predicted_Impact!$C$105)*24/Surge_Predicted_Impact!$C$100*7/Surge_Predicted_Impact!$C$101</f>
        <v>5.25</v>
      </c>
      <c r="AN366" s="23">
        <f ca="1">_xlfn.CEILING.MATH(T366/Surge_Predicted_Impact!$C$106)*24/Surge_Predicted_Impact!$C$100*7/Surge_Predicted_Impact!$C$101</f>
        <v>5.25</v>
      </c>
      <c r="AO366" s="23">
        <f ca="1">_xlfn.CEILING.MATH(V366/Surge_Predicted_Impact!$C$107)*24/Surge_Predicted_Impact!$C$100*7/Surge_Predicted_Impact!$C$101</f>
        <v>5.25</v>
      </c>
      <c r="AP366" s="1">
        <f t="shared" ca="1" si="128"/>
        <v>26.25</v>
      </c>
      <c r="AQ366" s="3"/>
      <c r="AR366" s="38">
        <f ca="1">G366/Surge_Predicted_Impact!$C$81</f>
        <v>3.3267307669007755E-7</v>
      </c>
      <c r="AS366" s="38">
        <f ca="1">$R366/Surge_Predicted_Impact!$C$82</f>
        <v>4.3277897691075308E-6</v>
      </c>
      <c r="AT366" s="38">
        <f t="shared" ca="1" si="129"/>
        <v>4.660462845797608E-6</v>
      </c>
      <c r="AU366" s="38">
        <f ca="1">N366/Surge_Predicted_Impact!$C$83</f>
        <v>2.9736693131336265E-7</v>
      </c>
      <c r="AV366" s="38">
        <f ca="1">T366/Surge_Predicted_Impact!$C$84</f>
        <v>6.0871889411496677E-10</v>
      </c>
      <c r="AW366" s="38">
        <f ca="1">V366/Surge_Predicted_Impact!$C$85</f>
        <v>1.9281436689198035E-11</v>
      </c>
      <c r="AX366" s="38">
        <f t="shared" ca="1" si="130"/>
        <v>4.9584577774417748E-6</v>
      </c>
      <c r="AZ366" s="1">
        <f ca="1">(AE366-BA365)*Surge_Predicted_Impact!$C$124</f>
        <v>9.2105261690523146E-2</v>
      </c>
      <c r="BA366" s="1">
        <f ca="1">BA365*(1-1/Surge_Predicted_Impact!$C$125)+AZ366</f>
        <v>1.2894738189990886</v>
      </c>
      <c r="BB366" s="37">
        <f t="shared" ca="1" si="131"/>
        <v>11.789473818999088</v>
      </c>
      <c r="BC366" s="1">
        <f ca="1">(AF366-BD365)*Surge_Predicted_Impact!$C$124</f>
        <v>4.605263134370248E-2</v>
      </c>
      <c r="BD366" s="1">
        <f ca="1">BD365*(1-1/Surge_Predicted_Impact!$C$125)+BC366</f>
        <v>0.64473686371418659</v>
      </c>
      <c r="BE366" s="37">
        <f t="shared" ca="1" si="132"/>
        <v>5.8947368637141864</v>
      </c>
      <c r="BF366" s="1">
        <f ca="1">(AI366-BG365)*Surge_Predicted_Impact!$C$124</f>
        <v>0.23026315619210472</v>
      </c>
      <c r="BG366" s="1">
        <f ca="1">BG365*(1-1/Surge_Predicted_Impact!$C$125)+BF366</f>
        <v>3.22368436692524</v>
      </c>
      <c r="BH366" s="37">
        <f t="shared" ca="1" si="133"/>
        <v>29.473684366925241</v>
      </c>
      <c r="BJ366" s="1">
        <f ca="1">(AT366-BK365)*Surge_Predicted_Impact!$C$124</f>
        <v>2.1439663314375336E-8</v>
      </c>
      <c r="BK366" s="1">
        <f ca="1">BK365*(1-1/Surge_Predicted_Impact!$C$125)+BJ366</f>
        <v>2.3581864266487301E-6</v>
      </c>
      <c r="BL366" s="37">
        <f t="shared" ca="1" si="134"/>
        <v>7.0186492724463381E-6</v>
      </c>
      <c r="BM366" s="1">
        <f ca="1">(AU366-BN365)*Surge_Predicted_Impact!$C$124</f>
        <v>1.3464511082571838E-9</v>
      </c>
      <c r="BN366" s="1">
        <f ca="1">BN365*(1-1/Surge_Predicted_Impact!$C$125)+BM366</f>
        <v>1.5244528441821258E-7</v>
      </c>
      <c r="BO366" s="37">
        <f t="shared" ca="1" si="135"/>
        <v>4.4981221573157523E-7</v>
      </c>
      <c r="BP366" s="1">
        <f ca="1">(AX366-AY365)*Surge_Predicted_Impact!$C$124</f>
        <v>4.958457777441775E-8</v>
      </c>
      <c r="BQ366" s="1">
        <f ca="1">BQ365*(1-1/Surge_Predicted_Impact!$C$125)+BP366</f>
        <v>5.194661407412903E-6</v>
      </c>
      <c r="BR366" s="1">
        <f t="shared" ca="1" si="136"/>
        <v>1.0153119184854678E-5</v>
      </c>
      <c r="BS366" s="1">
        <f ca="1">(AP366-AQ365)*Surge_Predicted_Impact!$C$124</f>
        <v>0.26250000000000001</v>
      </c>
      <c r="BT366" s="1">
        <f ca="1">BT365*(1-1/Surge_Predicted_Impact!$C$125)+BS366</f>
        <v>3.6750009288398533</v>
      </c>
      <c r="BU366" s="1">
        <f t="shared" ca="1" si="137"/>
        <v>29.925000928839854</v>
      </c>
      <c r="BW366" s="1">
        <f>Surge_Predicted_Impact!$C$112</f>
        <v>0</v>
      </c>
      <c r="BX366" s="1">
        <f>Surge_Predicted_Impact!$C$113</f>
        <v>0</v>
      </c>
      <c r="BY366" s="152">
        <f>Surge_Predicted_Impact!$C$114</f>
        <v>0</v>
      </c>
      <c r="BZ366" s="152">
        <f>Surge_Predicted_Impact!$C$115</f>
        <v>0</v>
      </c>
      <c r="CA366" s="152">
        <f t="shared" si="138"/>
        <v>0</v>
      </c>
      <c r="CB366" s="1">
        <f>Surge_Predicted_Impact!$C$117</f>
        <v>0</v>
      </c>
      <c r="CC366" s="1">
        <f>Surge_Predicted_Impact!$C$118</f>
        <v>0</v>
      </c>
      <c r="CD366" s="1">
        <f>Surge_Predicted_Impact!$C$119</f>
        <v>0</v>
      </c>
      <c r="CE366" s="1">
        <f t="shared" si="139"/>
        <v>0</v>
      </c>
      <c r="CF366" s="152">
        <f>Surge_Predicted_Impact!$C$120</f>
        <v>0</v>
      </c>
      <c r="CH366" s="1">
        <f ca="1">D366*Surge_Predicted_Impact!$C$135</f>
        <v>1.1028243751557431E-3</v>
      </c>
      <c r="CI366" s="18">
        <f ca="1">(C366-C365)*Surge_Predicted_Impact!$C$135</f>
        <v>1.0042422218248248E-5</v>
      </c>
      <c r="CJ366" s="18">
        <f ca="1">CJ365*(1- 1/Surge_Predicted_Impact!$C$137)+CI366</f>
        <v>2.5363292283546251E-4</v>
      </c>
      <c r="CK366" s="18">
        <f t="shared" ca="1" si="123"/>
        <v>2.4359050061721426E-4</v>
      </c>
      <c r="CL366" s="1">
        <f ca="1">CJ366*(1-Surge_Predicted_Impact!$C$136)</f>
        <v>2.1558798441014313E-4</v>
      </c>
      <c r="CM366" s="1">
        <f ca="1">CJ366*(1+Surge_Predicted_Impact!$C$136)</f>
        <v>2.9167786126078188E-4</v>
      </c>
      <c r="CN366" s="1">
        <f ca="1">CI366/Surge_Predicted_Impact!$C$138</f>
        <v>2.0084844436496496E-6</v>
      </c>
      <c r="CO366" s="1">
        <f ca="1">CK366/Surge_Predicted_Impact!$C$140</f>
        <v>9.74362002468857E-6</v>
      </c>
      <c r="CP366" s="1">
        <f t="shared" ca="1" si="124"/>
        <v>1.175210446833822E-5</v>
      </c>
      <c r="CQ366" s="1">
        <f ca="1">CI366/(Surge_Predicted_Impact!$C$138 + Surge_Predicted_Impact!$C$139)</f>
        <v>1.6737370363747079E-6</v>
      </c>
      <c r="CR366" s="1">
        <f ca="1">CK366/(Surge_Predicted_Impact!$C$140 + Surge_Predicted_Impact!$C$141)</f>
        <v>9.3688654083543944E-6</v>
      </c>
      <c r="CS366" s="152">
        <f>Surge_Predicted_Impact!$C$151</f>
        <v>12000</v>
      </c>
      <c r="CT366" s="152"/>
      <c r="CU366" s="1">
        <f ca="1">Surge_Predicted_Impact!$C$146*(Calculation!E366-Calculation!H366)</f>
        <v>6.2222641588306616E-10</v>
      </c>
      <c r="CV366" s="1">
        <f ca="1">H365*1/Surge_Predicted_Impact!$C$60</f>
        <v>1.5214325855993467E-7</v>
      </c>
      <c r="CW366" s="1">
        <f ca="1">CV366*Surge_Predicted_Impact!$C$144+CU366</f>
        <v>8.2293893438797995E-9</v>
      </c>
      <c r="CX366" s="1">
        <f ca="1">CX365*(1-1/Surge_Predicted_Impact!$C$147)+CW365</f>
        <v>2.5054888917568286E-4</v>
      </c>
      <c r="CY366" s="1">
        <f ca="1">$CX366*(1-Surge_Predicted_Impact!$C$145)</f>
        <v>1.8791166688176213E-4</v>
      </c>
      <c r="CZ366" s="1">
        <f ca="1">$CX366*(1+Surge_Predicted_Impact!$C$145)</f>
        <v>3.1318611146960359E-4</v>
      </c>
      <c r="DA366" s="1">
        <f ca="1">CX366/Surge_Predicted_Impact!$C$148</f>
        <v>8.3516296391894282E-5</v>
      </c>
      <c r="DB366" s="152">
        <f>Surge_Predicted_Impact!$C$152</f>
        <v>0</v>
      </c>
    </row>
    <row r="367" spans="2:106" x14ac:dyDescent="0.25">
      <c r="B367" s="30">
        <f t="shared" si="125"/>
        <v>44256</v>
      </c>
      <c r="C367" s="18">
        <f ca="1">INDIRECT(_xlfn.CONCAT(EpidemiologicalModel_Selection!$C$2,"!",EpidemiologicalModel_Selection!$C$5,ROW()-1))</f>
        <v>73743.825633867003</v>
      </c>
      <c r="D367" s="18">
        <f ca="1">INDIRECT(_xlfn.CONCAT(EpidemiologicalModel_Selection!$C$2,"!",EpidemiologicalModel_Selection!$C$3,ROW()-1))</f>
        <v>1.0334620001583436E-4</v>
      </c>
      <c r="E367" s="37">
        <f ca="1">INDIRECT(_xlfn.CONCAT(EpidemiologicalModel_Selection!$C$2,"!",EpidemiologicalModel_Selection!$C$4,ROW()-1))</f>
        <v>9.4107926997821776E-7</v>
      </c>
      <c r="F367" s="37">
        <f ca="1">E367*Surge_Predicted_Impact!$D$53</f>
        <v>7.9803522094152865E-8</v>
      </c>
      <c r="G367" s="6">
        <f t="shared" ca="1" si="140"/>
        <v>9.3524857644006663E-7</v>
      </c>
      <c r="H367" s="24">
        <f ca="1">H366*(1-1/Surge_Predicted_Impact!$C$60)+F367</f>
        <v>9.3524857644006663E-7</v>
      </c>
      <c r="I367" s="24">
        <f ca="1">(1-Surge_Predicted_Impact!$C$68)*Calculation!O366</f>
        <v>7.8146018721742722E-8</v>
      </c>
      <c r="J367" s="24">
        <f ca="1">I367+(J366*(1-1/Surge_Predicted_Impact!$C$63))</f>
        <v>9.166160031644891E-7</v>
      </c>
      <c r="K367" s="24">
        <f ca="1">(1/Surge_Predicted_Impact!$C$62)*Calculation!L366</f>
        <v>3.6903051400660636E-8</v>
      </c>
      <c r="L367" s="24">
        <f ca="1">M367+L366*(1-1/Surge_Predicted_Impact!$C$62)</f>
        <v>4.1496792639905793E-7</v>
      </c>
      <c r="M367" s="1">
        <f ca="1">E367*Surge_Predicted_Impact!$D$55</f>
        <v>9.0343609917909001E-9</v>
      </c>
      <c r="N367" s="6">
        <f ca="1">N366*(1-1/Surge_Predicted_Impact!$C$64)+K367</f>
        <v>5.5729518119904526E-7</v>
      </c>
      <c r="O367" s="24">
        <f ca="1">N366*1/Surge_Predicted_Impact!$C$64</f>
        <v>7.4341732828340663E-8</v>
      </c>
      <c r="P367" s="1">
        <f ca="1">E367*Surge_Predicted_Impact!$D$54</f>
        <v>6.1734800110571078E-8</v>
      </c>
      <c r="Q367" s="1">
        <f ca="1">Q366*(1-1/Surge_Predicted_Impact!$C$61)+P367</f>
        <v>6.7795107439851728E-6</v>
      </c>
      <c r="R367" s="6">
        <f t="shared" ca="1" si="141"/>
        <v>8.1110946735487204E-6</v>
      </c>
      <c r="S367" s="1">
        <f ca="1">E367*Surge_Predicted_Impact!$D$56</f>
        <v>4.5171804958954496E-11</v>
      </c>
      <c r="T367" s="6">
        <f ca="1">T366*(1-1/Surge_Predicted_Impact!$C$65)+S367</f>
        <v>1.1408658143658948E-9</v>
      </c>
      <c r="U367" s="1">
        <f ca="1">E367*Surge_Predicted_Impact!$D$57</f>
        <v>7.2274887934327201E-11</v>
      </c>
      <c r="V367" s="6">
        <f ca="1">U366*(1-1/Surge_Predicted_Impact!$C$66)+U367</f>
        <v>7.2274887934327201E-11</v>
      </c>
      <c r="W367" s="5">
        <f>Surge_Predicted_Impact!$C$72</f>
        <v>0</v>
      </c>
      <c r="X367" s="160">
        <f>Surge_Predicted_Impact!$C$73</f>
        <v>0</v>
      </c>
      <c r="Y367" s="5">
        <f>Surge_Predicted_Impact!$C$74</f>
        <v>0</v>
      </c>
      <c r="Z367" s="5">
        <f>Surge_Predicted_Impact!$C$75</f>
        <v>0</v>
      </c>
      <c r="AA367" s="5">
        <f>Surge_Predicted_Impact!$C$76</f>
        <v>0</v>
      </c>
      <c r="AC367" s="18">
        <f ca="1">_xlfn.CEILING.MATH(G367/Surge_Predicted_Impact!$C$92)*(24/Surge_Predicted_Impact!$C$89)*(7/Surge_Predicted_Impact!$C$90)</f>
        <v>5.25</v>
      </c>
      <c r="AD367" s="18">
        <f ca="1">_xlfn.CEILING.MATH(R367/Surge_Predicted_Impact!$C$93)*(24/Surge_Predicted_Impact!$C$89)*(7/Surge_Predicted_Impact!$C$90)</f>
        <v>5.25</v>
      </c>
      <c r="AE367" s="1">
        <f t="shared" ca="1" si="126"/>
        <v>10.5</v>
      </c>
      <c r="AF367" s="1">
        <f ca="1">_xlfn.CEILING.MATH(N367/Surge_Predicted_Impact!$C$94)*24/Surge_Predicted_Impact!$C$89*7/Surge_Predicted_Impact!$C$90</f>
        <v>5.25</v>
      </c>
      <c r="AG367" s="1">
        <f ca="1">_xlfn.CEILING.MATH(T367/Surge_Predicted_Impact!$C$95)*24/Surge_Predicted_Impact!$C$89*7/Surge_Predicted_Impact!$C$90</f>
        <v>5.25</v>
      </c>
      <c r="AH367" s="1">
        <f ca="1">_xlfn.CEILING.MATH(V367/Surge_Predicted_Impact!$C$96)*24/Surge_Predicted_Impact!$C$89*7/Surge_Predicted_Impact!$C$90</f>
        <v>5.25</v>
      </c>
      <c r="AI367" s="18">
        <f t="shared" ca="1" si="127"/>
        <v>26.25</v>
      </c>
      <c r="AJ367" s="41"/>
      <c r="AK367" s="23">
        <f ca="1">_xlfn.CEILING.MATH(G367/Surge_Predicted_Impact!$C$103)*24/Surge_Predicted_Impact!$C$100*7/Surge_Predicted_Impact!$C$101</f>
        <v>5.25</v>
      </c>
      <c r="AL367" s="23">
        <f ca="1">_xlfn.CEILING.MATH(R367/Surge_Predicted_Impact!$C$104)*24/Surge_Predicted_Impact!$C$100*7/Surge_Predicted_Impact!$C$101</f>
        <v>5.25</v>
      </c>
      <c r="AM367" s="23">
        <f ca="1">_xlfn.CEILING.MATH(N367/Surge_Predicted_Impact!$C$105)*24/Surge_Predicted_Impact!$C$100*7/Surge_Predicted_Impact!$C$101</f>
        <v>5.25</v>
      </c>
      <c r="AN367" s="23">
        <f ca="1">_xlfn.CEILING.MATH(T367/Surge_Predicted_Impact!$C$106)*24/Surge_Predicted_Impact!$C$100*7/Surge_Predicted_Impact!$C$101</f>
        <v>5.25</v>
      </c>
      <c r="AO367" s="23">
        <f ca="1">_xlfn.CEILING.MATH(V367/Surge_Predicted_Impact!$C$107)*24/Surge_Predicted_Impact!$C$100*7/Surge_Predicted_Impact!$C$101</f>
        <v>5.25</v>
      </c>
      <c r="AP367" s="1">
        <f t="shared" ca="1" si="128"/>
        <v>26.25</v>
      </c>
      <c r="AQ367" s="3"/>
      <c r="AR367" s="38">
        <f ca="1">G367/Surge_Predicted_Impact!$C$81</f>
        <v>3.1174952548002219E-7</v>
      </c>
      <c r="AS367" s="38">
        <f ca="1">$R367/Surge_Predicted_Impact!$C$82</f>
        <v>4.0555473367743602E-6</v>
      </c>
      <c r="AT367" s="38">
        <f t="shared" ca="1" si="129"/>
        <v>4.3672968622543821E-6</v>
      </c>
      <c r="AU367" s="38">
        <f ca="1">N367/Surge_Predicted_Impact!$C$83</f>
        <v>2.7864759059952263E-7</v>
      </c>
      <c r="AV367" s="38">
        <f ca="1">T367/Surge_Predicted_Impact!$C$84</f>
        <v>5.704329071829474E-10</v>
      </c>
      <c r="AW367" s="38">
        <f ca="1">V367/Surge_Predicted_Impact!$C$85</f>
        <v>1.80687219835818E-11</v>
      </c>
      <c r="AX367" s="38">
        <f t="shared" ca="1" si="130"/>
        <v>4.6465329544830716E-6</v>
      </c>
      <c r="AZ367" s="1">
        <f ca="1">(AE367-BA366)*Surge_Predicted_Impact!$C$124</f>
        <v>9.2105261810009123E-2</v>
      </c>
      <c r="BA367" s="1">
        <f ca="1">BA366*(1-1/Surge_Predicted_Impact!$C$125)+AZ367</f>
        <v>1.2894738080234487</v>
      </c>
      <c r="BB367" s="37">
        <f t="shared" ca="1" si="131"/>
        <v>11.789473808023448</v>
      </c>
      <c r="BC367" s="1">
        <f ca="1">(AF367-BD366)*Surge_Predicted_Impact!$C$124</f>
        <v>4.6052631362858136E-2</v>
      </c>
      <c r="BD367" s="1">
        <f ca="1">BD366*(1-1/Surge_Predicted_Impact!$C$125)+BC367</f>
        <v>0.64473686195460278</v>
      </c>
      <c r="BE367" s="37">
        <f t="shared" ca="1" si="132"/>
        <v>5.8947368619546028</v>
      </c>
      <c r="BF367" s="1">
        <f ca="1">(AI367-BG366)*Surge_Predicted_Impact!$C$124</f>
        <v>0.23026315633074759</v>
      </c>
      <c r="BG367" s="1">
        <f ca="1">BG366*(1-1/Surge_Predicted_Impact!$C$125)+BF367</f>
        <v>3.2236843541898992</v>
      </c>
      <c r="BH367" s="37">
        <f t="shared" ca="1" si="133"/>
        <v>29.473684354189899</v>
      </c>
      <c r="BJ367" s="1">
        <f ca="1">(AT367-BK366)*Surge_Predicted_Impact!$C$124</f>
        <v>2.0091104356056521E-8</v>
      </c>
      <c r="BK367" s="1">
        <f ca="1">BK366*(1-1/Surge_Predicted_Impact!$C$125)+BJ367</f>
        <v>2.2098356433870202E-6</v>
      </c>
      <c r="BL367" s="37">
        <f t="shared" ca="1" si="134"/>
        <v>6.5771325056414027E-6</v>
      </c>
      <c r="BM367" s="1">
        <f ca="1">(AU367-BN366)*Surge_Predicted_Impact!$C$124</f>
        <v>1.2620230618131006E-9</v>
      </c>
      <c r="BN367" s="1">
        <f ca="1">BN366*(1-1/Surge_Predicted_Impact!$C$125)+BM367</f>
        <v>1.428183585930105E-7</v>
      </c>
      <c r="BO367" s="37">
        <f t="shared" ca="1" si="135"/>
        <v>4.2146594919253313E-7</v>
      </c>
      <c r="BP367" s="1">
        <f ca="1">(AX367-AY366)*Surge_Predicted_Impact!$C$124</f>
        <v>4.6465329544830718E-8</v>
      </c>
      <c r="BQ367" s="1">
        <f ca="1">BQ366*(1-1/Surge_Predicted_Impact!$C$125)+BP367</f>
        <v>4.8700794935710978E-6</v>
      </c>
      <c r="BR367" s="1">
        <f t="shared" ca="1" si="136"/>
        <v>9.5166124480541702E-6</v>
      </c>
      <c r="BS367" s="1">
        <f ca="1">(AP367-AQ366)*Surge_Predicted_Impact!$C$124</f>
        <v>0.26250000000000001</v>
      </c>
      <c r="BT367" s="1">
        <f ca="1">BT366*(1-1/Surge_Predicted_Impact!$C$125)+BS367</f>
        <v>3.6750008624941497</v>
      </c>
      <c r="BU367" s="1">
        <f t="shared" ca="1" si="137"/>
        <v>29.925000862494151</v>
      </c>
      <c r="BW367" s="1">
        <f>Surge_Predicted_Impact!$C$112</f>
        <v>0</v>
      </c>
      <c r="BX367" s="1">
        <f>Surge_Predicted_Impact!$C$113</f>
        <v>0</v>
      </c>
      <c r="BY367" s="152">
        <f>Surge_Predicted_Impact!$C$114</f>
        <v>0</v>
      </c>
      <c r="BZ367" s="152">
        <f>Surge_Predicted_Impact!$C$115</f>
        <v>0</v>
      </c>
      <c r="CA367" s="152">
        <f t="shared" si="138"/>
        <v>0</v>
      </c>
      <c r="CB367" s="1">
        <f>Surge_Predicted_Impact!$C$117</f>
        <v>0</v>
      </c>
      <c r="CC367" s="1">
        <f>Surge_Predicted_Impact!$C$118</f>
        <v>0</v>
      </c>
      <c r="CD367" s="1">
        <f>Surge_Predicted_Impact!$C$119</f>
        <v>0</v>
      </c>
      <c r="CE367" s="1">
        <f t="shared" si="139"/>
        <v>0</v>
      </c>
      <c r="CF367" s="152">
        <f>Surge_Predicted_Impact!$C$120</f>
        <v>0</v>
      </c>
      <c r="CH367" s="1">
        <f ca="1">D367*Surge_Predicted_Impact!$C$135</f>
        <v>1.0334620001583436E-3</v>
      </c>
      <c r="CI367" s="18">
        <f ca="1">(C367-C366)*Surge_Predicted_Impact!$C$135</f>
        <v>9.4108690973371267E-6</v>
      </c>
      <c r="CJ367" s="18">
        <f ca="1">CJ366*(1- 1/Surge_Predicted_Impact!$C$137)+CI367</f>
        <v>2.3768049964925338E-4</v>
      </c>
      <c r="CK367" s="18">
        <f t="shared" ca="1" si="123"/>
        <v>2.2826963055191626E-4</v>
      </c>
      <c r="CL367" s="1">
        <f ca="1">CJ367*(1-Surge_Predicted_Impact!$C$136)</f>
        <v>2.0202842470186538E-4</v>
      </c>
      <c r="CM367" s="1">
        <f ca="1">CJ367*(1+Surge_Predicted_Impact!$C$136)</f>
        <v>2.7333257459664136E-4</v>
      </c>
      <c r="CN367" s="1">
        <f ca="1">CI367/Surge_Predicted_Impact!$C$138</f>
        <v>1.8821738194674253E-6</v>
      </c>
      <c r="CO367" s="1">
        <f ca="1">CK367/Surge_Predicted_Impact!$C$140</f>
        <v>9.1307852220766496E-6</v>
      </c>
      <c r="CP367" s="1">
        <f t="shared" ca="1" si="124"/>
        <v>1.1012959041544075E-5</v>
      </c>
      <c r="CQ367" s="1">
        <f ca="1">CI367/(Surge_Predicted_Impact!$C$138 + Surge_Predicted_Impact!$C$139)</f>
        <v>1.5684781828895211E-6</v>
      </c>
      <c r="CR367" s="1">
        <f ca="1">CK367/(Surge_Predicted_Impact!$C$140 + Surge_Predicted_Impact!$C$141)</f>
        <v>8.7796011750737015E-6</v>
      </c>
      <c r="CS367" s="152">
        <f>Surge_Predicted_Impact!$C$151</f>
        <v>12000</v>
      </c>
      <c r="CT367" s="152"/>
      <c r="CU367" s="1">
        <f ca="1">Surge_Predicted_Impact!$C$146*(Calculation!E367-Calculation!H367)</f>
        <v>5.8306935381511263E-10</v>
      </c>
      <c r="CV367" s="1">
        <f ca="1">H366*1/Surge_Predicted_Impact!$C$60</f>
        <v>1.4257417572431896E-7</v>
      </c>
      <c r="CW367" s="1">
        <f ca="1">CV367*Surge_Predicted_Impact!$C$144+CU367</f>
        <v>7.7117781400310619E-9</v>
      </c>
      <c r="CX367" s="1">
        <f ca="1">CX366*(1-1/Surge_Predicted_Impact!$C$147)+CW366</f>
        <v>2.3802967410624259E-4</v>
      </c>
      <c r="CY367" s="1">
        <f ca="1">$CX367*(1-Surge_Predicted_Impact!$C$145)</f>
        <v>1.7852225557968195E-4</v>
      </c>
      <c r="CZ367" s="1">
        <f ca="1">$CX367*(1+Surge_Predicted_Impact!$C$145)</f>
        <v>2.9753709263280324E-4</v>
      </c>
      <c r="DA367" s="1">
        <f ca="1">CX367/Surge_Predicted_Impact!$C$148</f>
        <v>7.9343224702080865E-5</v>
      </c>
      <c r="DB367" s="152">
        <f>Surge_Predicted_Impact!$C$152</f>
        <v>0</v>
      </c>
    </row>
    <row r="368" spans="2:106" x14ac:dyDescent="0.25">
      <c r="B368" s="30">
        <f t="shared" si="125"/>
        <v>44257</v>
      </c>
      <c r="C368" s="18">
        <f ca="1">INDIRECT(_xlfn.CONCAT(EpidemiologicalModel_Selection!$C$2,"!",EpidemiologicalModel_Selection!$C$5,ROW()-1))</f>
        <v>73743.825634748893</v>
      </c>
      <c r="D368" s="18">
        <f ca="1">INDIRECT(_xlfn.CONCAT(EpidemiologicalModel_Selection!$C$2,"!",EpidemiologicalModel_Selection!$C$3,ROW()-1))</f>
        <v>9.684621865717162E-5</v>
      </c>
      <c r="E368" s="37">
        <f ca="1">INDIRECT(_xlfn.CONCAT(EpidemiologicalModel_Selection!$C$2,"!",EpidemiologicalModel_Selection!$C$4,ROW()-1))</f>
        <v>8.8189026428153736E-7</v>
      </c>
      <c r="F368" s="37">
        <f ca="1">E368*Surge_Predicted_Impact!$D$53</f>
        <v>7.4784294411074365E-8</v>
      </c>
      <c r="G368" s="6">
        <f t="shared" ca="1" si="140"/>
        <v>8.7642593135970305E-7</v>
      </c>
      <c r="H368" s="24">
        <f ca="1">H367*(1-1/Surge_Predicted_Impact!$C$60)+F368</f>
        <v>8.7642593135970305E-7</v>
      </c>
      <c r="I368" s="24">
        <f ca="1">(1-Surge_Predicted_Impact!$C$68)*Calculation!O367</f>
        <v>7.3226606835915558E-8</v>
      </c>
      <c r="J368" s="24">
        <f ca="1">I368+(J367*(1-1/Surge_Predicted_Impact!$C$63))</f>
        <v>8.5889746669119198E-7</v>
      </c>
      <c r="K368" s="24">
        <f ca="1">(1/Surge_Predicted_Impact!$C$62)*Calculation!L367</f>
        <v>3.4580660533254828E-8</v>
      </c>
      <c r="L368" s="24">
        <f ca="1">M368+L367*(1-1/Surge_Predicted_Impact!$C$62)</f>
        <v>3.8885341240290587E-7</v>
      </c>
      <c r="M368" s="1">
        <f ca="1">E368*Surge_Predicted_Impact!$D$55</f>
        <v>8.4661465371027677E-9</v>
      </c>
      <c r="N368" s="6">
        <f ca="1">N367*(1-1/Surge_Predicted_Impact!$C$64)+K368</f>
        <v>5.2221394408241951E-7</v>
      </c>
      <c r="O368" s="24">
        <f ca="1">N367*1/Surge_Predicted_Impact!$C$64</f>
        <v>6.9661897649880658E-8</v>
      </c>
      <c r="P368" s="1">
        <f ca="1">E368*Surge_Predicted_Impact!$D$54</f>
        <v>5.7852001336868846E-8</v>
      </c>
      <c r="Q368" s="1">
        <f ca="1">Q367*(1-1/Surge_Predicted_Impact!$C$61)+P368</f>
        <v>6.3531119778945294E-6</v>
      </c>
      <c r="R368" s="6">
        <f t="shared" ca="1" si="141"/>
        <v>7.6008628569886275E-6</v>
      </c>
      <c r="S368" s="1">
        <f ca="1">E368*Surge_Predicted_Impact!$D$56</f>
        <v>4.2330732685513835E-11</v>
      </c>
      <c r="T368" s="6">
        <f ca="1">T367*(1-1/Surge_Predicted_Impact!$C$65)+S368</f>
        <v>1.0691099656148191E-9</v>
      </c>
      <c r="U368" s="1">
        <f ca="1">E368*Surge_Predicted_Impact!$D$57</f>
        <v>6.7729172296822139E-11</v>
      </c>
      <c r="V368" s="6">
        <f ca="1">U367*(1-1/Surge_Predicted_Impact!$C$66)+U368</f>
        <v>6.7729172296822139E-11</v>
      </c>
      <c r="W368" s="5">
        <f>Surge_Predicted_Impact!$C$72</f>
        <v>0</v>
      </c>
      <c r="X368" s="160">
        <f>Surge_Predicted_Impact!$C$73</f>
        <v>0</v>
      </c>
      <c r="Y368" s="5">
        <f>Surge_Predicted_Impact!$C$74</f>
        <v>0</v>
      </c>
      <c r="Z368" s="5">
        <f>Surge_Predicted_Impact!$C$75</f>
        <v>0</v>
      </c>
      <c r="AA368" s="5">
        <f>Surge_Predicted_Impact!$C$76</f>
        <v>0</v>
      </c>
      <c r="AC368" s="18">
        <f ca="1">_xlfn.CEILING.MATH(G368/Surge_Predicted_Impact!$C$92)*(24/Surge_Predicted_Impact!$C$89)*(7/Surge_Predicted_Impact!$C$90)</f>
        <v>5.25</v>
      </c>
      <c r="AD368" s="18">
        <f ca="1">_xlfn.CEILING.MATH(R368/Surge_Predicted_Impact!$C$93)*(24/Surge_Predicted_Impact!$C$89)*(7/Surge_Predicted_Impact!$C$90)</f>
        <v>5.25</v>
      </c>
      <c r="AE368" s="1">
        <f t="shared" ca="1" si="126"/>
        <v>10.5</v>
      </c>
      <c r="AF368" s="1">
        <f ca="1">_xlfn.CEILING.MATH(N368/Surge_Predicted_Impact!$C$94)*24/Surge_Predicted_Impact!$C$89*7/Surge_Predicted_Impact!$C$90</f>
        <v>5.25</v>
      </c>
      <c r="AG368" s="1">
        <f ca="1">_xlfn.CEILING.MATH(T368/Surge_Predicted_Impact!$C$95)*24/Surge_Predicted_Impact!$C$89*7/Surge_Predicted_Impact!$C$90</f>
        <v>5.25</v>
      </c>
      <c r="AH368" s="1">
        <f ca="1">_xlfn.CEILING.MATH(V368/Surge_Predicted_Impact!$C$96)*24/Surge_Predicted_Impact!$C$89*7/Surge_Predicted_Impact!$C$90</f>
        <v>5.25</v>
      </c>
      <c r="AI368" s="18">
        <f t="shared" ca="1" si="127"/>
        <v>26.25</v>
      </c>
      <c r="AJ368" s="41"/>
      <c r="AK368" s="23">
        <f ca="1">_xlfn.CEILING.MATH(G368/Surge_Predicted_Impact!$C$103)*24/Surge_Predicted_Impact!$C$100*7/Surge_Predicted_Impact!$C$101</f>
        <v>5.25</v>
      </c>
      <c r="AL368" s="23">
        <f ca="1">_xlfn.CEILING.MATH(R368/Surge_Predicted_Impact!$C$104)*24/Surge_Predicted_Impact!$C$100*7/Surge_Predicted_Impact!$C$101</f>
        <v>5.25</v>
      </c>
      <c r="AM368" s="23">
        <f ca="1">_xlfn.CEILING.MATH(N368/Surge_Predicted_Impact!$C$105)*24/Surge_Predicted_Impact!$C$100*7/Surge_Predicted_Impact!$C$101</f>
        <v>5.25</v>
      </c>
      <c r="AN368" s="23">
        <f ca="1">_xlfn.CEILING.MATH(T368/Surge_Predicted_Impact!$C$106)*24/Surge_Predicted_Impact!$C$100*7/Surge_Predicted_Impact!$C$101</f>
        <v>5.25</v>
      </c>
      <c r="AO368" s="23">
        <f ca="1">_xlfn.CEILING.MATH(V368/Surge_Predicted_Impact!$C$107)*24/Surge_Predicted_Impact!$C$100*7/Surge_Predicted_Impact!$C$101</f>
        <v>5.25</v>
      </c>
      <c r="AP368" s="1">
        <f t="shared" ca="1" si="128"/>
        <v>26.25</v>
      </c>
      <c r="AQ368" s="3"/>
      <c r="AR368" s="38">
        <f ca="1">G368/Surge_Predicted_Impact!$C$81</f>
        <v>2.92141977119901E-7</v>
      </c>
      <c r="AS368" s="38">
        <f ca="1">$R368/Surge_Predicted_Impact!$C$82</f>
        <v>3.8004314284943138E-6</v>
      </c>
      <c r="AT368" s="38">
        <f t="shared" ca="1" si="129"/>
        <v>4.0925734056142145E-6</v>
      </c>
      <c r="AU368" s="38">
        <f ca="1">N368/Surge_Predicted_Impact!$C$83</f>
        <v>2.6110697204120976E-7</v>
      </c>
      <c r="AV368" s="38">
        <f ca="1">T368/Surge_Predicted_Impact!$C$84</f>
        <v>5.3455498280740957E-10</v>
      </c>
      <c r="AW368" s="38">
        <f ca="1">V368/Surge_Predicted_Impact!$C$85</f>
        <v>1.6932293074205535E-11</v>
      </c>
      <c r="AX368" s="38">
        <f t="shared" ca="1" si="130"/>
        <v>4.3542318649313061E-6</v>
      </c>
      <c r="AZ368" s="1">
        <f ca="1">(AE368-BA367)*Surge_Predicted_Impact!$C$124</f>
        <v>9.2105261919765521E-2</v>
      </c>
      <c r="BA368" s="1">
        <f ca="1">BA367*(1-1/Surge_Predicted_Impact!$C$125)+AZ368</f>
        <v>1.2894737979415394</v>
      </c>
      <c r="BB368" s="37">
        <f t="shared" ca="1" si="131"/>
        <v>11.78947379794154</v>
      </c>
      <c r="BC368" s="1">
        <f ca="1">(AF368-BD367)*Surge_Predicted_Impact!$C$124</f>
        <v>4.6052631380453971E-2</v>
      </c>
      <c r="BD368" s="1">
        <f ca="1">BD367*(1-1/Surge_Predicted_Impact!$C$125)+BC368</f>
        <v>0.64473686033829947</v>
      </c>
      <c r="BE368" s="37">
        <f t="shared" ca="1" si="132"/>
        <v>5.8947368603382992</v>
      </c>
      <c r="BF368" s="1">
        <f ca="1">(AI368-BG367)*Surge_Predicted_Impact!$C$124</f>
        <v>0.23026315645810103</v>
      </c>
      <c r="BG368" s="1">
        <f ca="1">BG367*(1-1/Surge_Predicted_Impact!$C$125)+BF368</f>
        <v>3.2236843424915791</v>
      </c>
      <c r="BH368" s="37">
        <f t="shared" ca="1" si="133"/>
        <v>29.47368434249158</v>
      </c>
      <c r="BJ368" s="1">
        <f ca="1">(AT368-BK367)*Surge_Predicted_Impact!$C$124</f>
        <v>1.8827377622271942E-8</v>
      </c>
      <c r="BK368" s="1">
        <f ca="1">BK367*(1-1/Surge_Predicted_Impact!$C$125)+BJ368</f>
        <v>2.0708176179102195E-6</v>
      </c>
      <c r="BL368" s="37">
        <f t="shared" ca="1" si="134"/>
        <v>6.163391023524434E-6</v>
      </c>
      <c r="BM368" s="1">
        <f ca="1">(AU368-BN367)*Surge_Predicted_Impact!$C$124</f>
        <v>1.1828861344819927E-9</v>
      </c>
      <c r="BN368" s="1">
        <f ca="1">BN367*(1-1/Surge_Predicted_Impact!$C$125)+BM368</f>
        <v>1.3379993339942031E-7</v>
      </c>
      <c r="BO368" s="37">
        <f t="shared" ca="1" si="135"/>
        <v>3.9490690544063006E-7</v>
      </c>
      <c r="BP368" s="1">
        <f ca="1">(AX368-AY367)*Surge_Predicted_Impact!$C$124</f>
        <v>4.354231864931306E-8</v>
      </c>
      <c r="BQ368" s="1">
        <f ca="1">BQ367*(1-1/Surge_Predicted_Impact!$C$125)+BP368</f>
        <v>4.5657589912510466E-6</v>
      </c>
      <c r="BR368" s="1">
        <f t="shared" ca="1" si="136"/>
        <v>8.9199908561823518E-6</v>
      </c>
      <c r="BS368" s="1">
        <f ca="1">(AP368-AQ367)*Surge_Predicted_Impact!$C$124</f>
        <v>0.26250000000000001</v>
      </c>
      <c r="BT368" s="1">
        <f ca="1">BT367*(1-1/Surge_Predicted_Impact!$C$125)+BS368</f>
        <v>3.6750008008874251</v>
      </c>
      <c r="BU368" s="1">
        <f t="shared" ca="1" si="137"/>
        <v>29.925000800887425</v>
      </c>
      <c r="BW368" s="1">
        <f>Surge_Predicted_Impact!$C$112</f>
        <v>0</v>
      </c>
      <c r="BX368" s="1">
        <f>Surge_Predicted_Impact!$C$113</f>
        <v>0</v>
      </c>
      <c r="BY368" s="152">
        <f>Surge_Predicted_Impact!$C$114</f>
        <v>0</v>
      </c>
      <c r="BZ368" s="152">
        <f>Surge_Predicted_Impact!$C$115</f>
        <v>0</v>
      </c>
      <c r="CA368" s="152">
        <f t="shared" si="138"/>
        <v>0</v>
      </c>
      <c r="CB368" s="1">
        <f>Surge_Predicted_Impact!$C$117</f>
        <v>0</v>
      </c>
      <c r="CC368" s="1">
        <f>Surge_Predicted_Impact!$C$118</f>
        <v>0</v>
      </c>
      <c r="CD368" s="1">
        <f>Surge_Predicted_Impact!$C$119</f>
        <v>0</v>
      </c>
      <c r="CE368" s="1">
        <f t="shared" si="139"/>
        <v>0</v>
      </c>
      <c r="CF368" s="152">
        <f>Surge_Predicted_Impact!$C$120</f>
        <v>0</v>
      </c>
      <c r="CH368" s="1">
        <f ca="1">D368*Surge_Predicted_Impact!$C$135</f>
        <v>9.684621865717162E-4</v>
      </c>
      <c r="CI368" s="18">
        <f ca="1">(C368-C367)*Surge_Predicted_Impact!$C$135</f>
        <v>8.8188971858471632E-6</v>
      </c>
      <c r="CJ368" s="18">
        <f ca="1">CJ367*(1- 1/Surge_Predicted_Impact!$C$137)+CI368</f>
        <v>2.2273134687017521E-4</v>
      </c>
      <c r="CK368" s="18">
        <f t="shared" ca="1" si="123"/>
        <v>2.1391244968432804E-4</v>
      </c>
      <c r="CL368" s="1">
        <f ca="1">CJ368*(1-Surge_Predicted_Impact!$C$136)</f>
        <v>1.8932164483964893E-4</v>
      </c>
      <c r="CM368" s="1">
        <f ca="1">CJ368*(1+Surge_Predicted_Impact!$C$136)</f>
        <v>2.5614104890070145E-4</v>
      </c>
      <c r="CN368" s="1">
        <f ca="1">CI368/Surge_Predicted_Impact!$C$138</f>
        <v>1.7637794371694326E-6</v>
      </c>
      <c r="CO368" s="1">
        <f ca="1">CK368/Surge_Predicted_Impact!$C$140</f>
        <v>8.556497987373122E-6</v>
      </c>
      <c r="CP368" s="1">
        <f t="shared" ca="1" si="124"/>
        <v>1.0320277424542555E-5</v>
      </c>
      <c r="CQ368" s="1">
        <f ca="1">CI368/(Surge_Predicted_Impact!$C$138 + Surge_Predicted_Impact!$C$139)</f>
        <v>1.4698161976411939E-6</v>
      </c>
      <c r="CR368" s="1">
        <f ca="1">CK368/(Surge_Predicted_Impact!$C$140 + Surge_Predicted_Impact!$C$141)</f>
        <v>8.2274019109356941E-6</v>
      </c>
      <c r="CS368" s="152">
        <f>Surge_Predicted_Impact!$C$151</f>
        <v>12000</v>
      </c>
      <c r="CT368" s="152"/>
      <c r="CU368" s="1">
        <f ca="1">Surge_Predicted_Impact!$C$146*(Calculation!E368-Calculation!H368)</f>
        <v>5.4643329218343093E-10</v>
      </c>
      <c r="CV368" s="1">
        <f ca="1">H367*1/Surge_Predicted_Impact!$C$60</f>
        <v>1.3360693949143809E-7</v>
      </c>
      <c r="CW368" s="1">
        <f ca="1">CV368*Surge_Predicted_Impact!$C$144+CU368</f>
        <v>7.2267802667553351E-9</v>
      </c>
      <c r="CX368" s="1">
        <f ca="1">CX367*(1-1/Surge_Predicted_Impact!$C$147)+CW367</f>
        <v>2.2613590217907049E-4</v>
      </c>
      <c r="CY368" s="1">
        <f ca="1">$CX368*(1-Surge_Predicted_Impact!$C$145)</f>
        <v>1.6960192663430286E-4</v>
      </c>
      <c r="CZ368" s="1">
        <f ca="1">$CX368*(1+Surge_Predicted_Impact!$C$145)</f>
        <v>2.826698777238381E-4</v>
      </c>
      <c r="DA368" s="1">
        <f ca="1">CX368/Surge_Predicted_Impact!$C$148</f>
        <v>7.5378634059690164E-5</v>
      </c>
      <c r="DB368" s="152">
        <f>Surge_Predicted_Impact!$C$152</f>
        <v>0</v>
      </c>
    </row>
    <row r="369" spans="2:106" x14ac:dyDescent="0.25">
      <c r="B369" s="30">
        <f t="shared" si="125"/>
        <v>44258</v>
      </c>
      <c r="C369" s="18">
        <f ca="1">INDIRECT(_xlfn.CONCAT(EpidemiologicalModel_Selection!$C$2,"!",EpidemiologicalModel_Selection!$C$5,ROW()-1))</f>
        <v>73743.825635575326</v>
      </c>
      <c r="D369" s="18">
        <f ca="1">INDIRECT(_xlfn.CONCAT(EpidemiologicalModel_Selection!$C$2,"!",EpidemiologicalModel_Selection!$C$3,ROW()-1))</f>
        <v>9.0755055016323224E-5</v>
      </c>
      <c r="E369" s="37">
        <f ca="1">INDIRECT(_xlfn.CONCAT(EpidemiologicalModel_Selection!$C$2,"!",EpidemiologicalModel_Selection!$C$4,ROW()-1))</f>
        <v>8.2642345660133283E-7</v>
      </c>
      <c r="F369" s="37">
        <f ca="1">E369*Surge_Predicted_Impact!$D$53</f>
        <v>7.0080709119793018E-8</v>
      </c>
      <c r="G369" s="6">
        <f t="shared" ca="1" si="140"/>
        <v>8.2130293599953851E-7</v>
      </c>
      <c r="H369" s="24">
        <f ca="1">H368*(1-1/Surge_Predicted_Impact!$C$60)+F369</f>
        <v>8.2130293599953851E-7</v>
      </c>
      <c r="I369" s="24">
        <f ca="1">(1-Surge_Predicted_Impact!$C$68)*Calculation!O368</f>
        <v>6.8616969185132449E-8</v>
      </c>
      <c r="J369" s="24">
        <f ca="1">I369+(J368*(1-1/Surge_Predicted_Impact!$C$63))</f>
        <v>8.0481479777758271E-7</v>
      </c>
      <c r="K369" s="24">
        <f ca="1">(1/Surge_Predicted_Impact!$C$62)*Calculation!L368</f>
        <v>3.2404451033575484E-8</v>
      </c>
      <c r="L369" s="24">
        <f ca="1">M369+L368*(1-1/Surge_Predicted_Impact!$C$62)</f>
        <v>3.6438262655270317E-7</v>
      </c>
      <c r="M369" s="1">
        <f ca="1">E369*Surge_Predicted_Impact!$D$55</f>
        <v>7.9336651833728037E-9</v>
      </c>
      <c r="N369" s="6">
        <f ca="1">N368*(1-1/Surge_Predicted_Impact!$C$64)+K369</f>
        <v>4.8934165210569258E-7</v>
      </c>
      <c r="O369" s="24">
        <f ca="1">N368*1/Surge_Predicted_Impact!$C$64</f>
        <v>6.5276743010302439E-8</v>
      </c>
      <c r="P369" s="1">
        <f ca="1">E369*Surge_Predicted_Impact!$D$54</f>
        <v>5.4213378753047427E-8</v>
      </c>
      <c r="Q369" s="1">
        <f ca="1">Q368*(1-1/Surge_Predicted_Impact!$C$61)+P369</f>
        <v>5.9535316439408244E-6</v>
      </c>
      <c r="R369" s="6">
        <f t="shared" ca="1" si="141"/>
        <v>7.1227290682711103E-6</v>
      </c>
      <c r="S369" s="1">
        <f ca="1">E369*Surge_Predicted_Impact!$D$56</f>
        <v>3.9668325916864019E-11</v>
      </c>
      <c r="T369" s="6">
        <f ca="1">T368*(1-1/Surge_Predicted_Impact!$C$65)+S369</f>
        <v>1.0018672949702013E-9</v>
      </c>
      <c r="U369" s="1">
        <f ca="1">E369*Surge_Predicted_Impact!$D$57</f>
        <v>6.3469321466982428E-11</v>
      </c>
      <c r="V369" s="6">
        <f ca="1">U368*(1-1/Surge_Predicted_Impact!$C$66)+U369</f>
        <v>6.3469321466982428E-11</v>
      </c>
      <c r="W369" s="5">
        <f>Surge_Predicted_Impact!$C$72</f>
        <v>0</v>
      </c>
      <c r="X369" s="160">
        <f>Surge_Predicted_Impact!$C$73</f>
        <v>0</v>
      </c>
      <c r="Y369" s="5">
        <f>Surge_Predicted_Impact!$C$74</f>
        <v>0</v>
      </c>
      <c r="Z369" s="5">
        <f>Surge_Predicted_Impact!$C$75</f>
        <v>0</v>
      </c>
      <c r="AA369" s="5">
        <f>Surge_Predicted_Impact!$C$76</f>
        <v>0</v>
      </c>
      <c r="AC369" s="18">
        <f ca="1">_xlfn.CEILING.MATH(G369/Surge_Predicted_Impact!$C$92)*(24/Surge_Predicted_Impact!$C$89)*(7/Surge_Predicted_Impact!$C$90)</f>
        <v>5.25</v>
      </c>
      <c r="AD369" s="18">
        <f ca="1">_xlfn.CEILING.MATH(R369/Surge_Predicted_Impact!$C$93)*(24/Surge_Predicted_Impact!$C$89)*(7/Surge_Predicted_Impact!$C$90)</f>
        <v>5.25</v>
      </c>
      <c r="AE369" s="1">
        <f t="shared" ca="1" si="126"/>
        <v>10.5</v>
      </c>
      <c r="AF369" s="1">
        <f ca="1">_xlfn.CEILING.MATH(N369/Surge_Predicted_Impact!$C$94)*24/Surge_Predicted_Impact!$C$89*7/Surge_Predicted_Impact!$C$90</f>
        <v>5.25</v>
      </c>
      <c r="AG369" s="1">
        <f ca="1">_xlfn.CEILING.MATH(T369/Surge_Predicted_Impact!$C$95)*24/Surge_Predicted_Impact!$C$89*7/Surge_Predicted_Impact!$C$90</f>
        <v>5.25</v>
      </c>
      <c r="AH369" s="1">
        <f ca="1">_xlfn.CEILING.MATH(V369/Surge_Predicted_Impact!$C$96)*24/Surge_Predicted_Impact!$C$89*7/Surge_Predicted_Impact!$C$90</f>
        <v>5.25</v>
      </c>
      <c r="AI369" s="18">
        <f t="shared" ca="1" si="127"/>
        <v>26.25</v>
      </c>
      <c r="AJ369" s="41"/>
      <c r="AK369" s="23">
        <f ca="1">_xlfn.CEILING.MATH(G369/Surge_Predicted_Impact!$C$103)*24/Surge_Predicted_Impact!$C$100*7/Surge_Predicted_Impact!$C$101</f>
        <v>5.25</v>
      </c>
      <c r="AL369" s="23">
        <f ca="1">_xlfn.CEILING.MATH(R369/Surge_Predicted_Impact!$C$104)*24/Surge_Predicted_Impact!$C$100*7/Surge_Predicted_Impact!$C$101</f>
        <v>5.25</v>
      </c>
      <c r="AM369" s="23">
        <f ca="1">_xlfn.CEILING.MATH(N369/Surge_Predicted_Impact!$C$105)*24/Surge_Predicted_Impact!$C$100*7/Surge_Predicted_Impact!$C$101</f>
        <v>5.25</v>
      </c>
      <c r="AN369" s="23">
        <f ca="1">_xlfn.CEILING.MATH(T369/Surge_Predicted_Impact!$C$106)*24/Surge_Predicted_Impact!$C$100*7/Surge_Predicted_Impact!$C$101</f>
        <v>5.25</v>
      </c>
      <c r="AO369" s="23">
        <f ca="1">_xlfn.CEILING.MATH(V369/Surge_Predicted_Impact!$C$107)*24/Surge_Predicted_Impact!$C$100*7/Surge_Predicted_Impact!$C$101</f>
        <v>5.25</v>
      </c>
      <c r="AP369" s="1">
        <f t="shared" ca="1" si="128"/>
        <v>26.25</v>
      </c>
      <c r="AQ369" s="3"/>
      <c r="AR369" s="38">
        <f ca="1">G369/Surge_Predicted_Impact!$C$81</f>
        <v>2.7376764533317949E-7</v>
      </c>
      <c r="AS369" s="38">
        <f ca="1">$R369/Surge_Predicted_Impact!$C$82</f>
        <v>3.5613645341355551E-6</v>
      </c>
      <c r="AT369" s="38">
        <f t="shared" ca="1" si="129"/>
        <v>3.8351321794687343E-6</v>
      </c>
      <c r="AU369" s="38">
        <f ca="1">N369/Surge_Predicted_Impact!$C$83</f>
        <v>2.4467082605284629E-7</v>
      </c>
      <c r="AV369" s="38">
        <f ca="1">T369/Surge_Predicted_Impact!$C$84</f>
        <v>5.0093364748510063E-10</v>
      </c>
      <c r="AW369" s="38">
        <f ca="1">V369/Surge_Predicted_Impact!$C$85</f>
        <v>1.5867330366745607E-11</v>
      </c>
      <c r="AX369" s="38">
        <f t="shared" ca="1" si="130"/>
        <v>4.0803198064994324E-6</v>
      </c>
      <c r="AZ369" s="1">
        <f ca="1">(AE369-BA368)*Surge_Predicted_Impact!$C$124</f>
        <v>9.2105262020584611E-2</v>
      </c>
      <c r="BA369" s="1">
        <f ca="1">BA368*(1-1/Surge_Predicted_Impact!$C$125)+AZ369</f>
        <v>1.2894737886805856</v>
      </c>
      <c r="BB369" s="37">
        <f t="shared" ca="1" si="131"/>
        <v>11.789473788680585</v>
      </c>
      <c r="BC369" s="1">
        <f ca="1">(AF369-BD368)*Surge_Predicted_Impact!$C$124</f>
        <v>4.6052631396617007E-2</v>
      </c>
      <c r="BD369" s="1">
        <f ca="1">BD368*(1-1/Surge_Predicted_Impact!$C$125)+BC369</f>
        <v>0.64473685885360932</v>
      </c>
      <c r="BE369" s="37">
        <f t="shared" ca="1" si="132"/>
        <v>5.8947368588536095</v>
      </c>
      <c r="BF369" s="1">
        <f ca="1">(AI369-BG368)*Surge_Predicted_Impact!$C$124</f>
        <v>0.2302631565750842</v>
      </c>
      <c r="BG369" s="1">
        <f ca="1">BG368*(1-1/Surge_Predicted_Impact!$C$125)+BF369</f>
        <v>3.2236843317458366</v>
      </c>
      <c r="BH369" s="37">
        <f t="shared" ca="1" si="133"/>
        <v>29.473684331745837</v>
      </c>
      <c r="BJ369" s="1">
        <f ca="1">(AT369-BK368)*Surge_Predicted_Impact!$C$124</f>
        <v>1.7643145615585149E-8</v>
      </c>
      <c r="BK369" s="1">
        <f ca="1">BK368*(1-1/Surge_Predicted_Impact!$C$125)+BJ369</f>
        <v>1.9405452193893604E-6</v>
      </c>
      <c r="BL369" s="37">
        <f t="shared" ca="1" si="134"/>
        <v>5.7756773988580943E-6</v>
      </c>
      <c r="BM369" s="1">
        <f ca="1">(AU369-BN368)*Surge_Predicted_Impact!$C$124</f>
        <v>1.1087089265342598E-9</v>
      </c>
      <c r="BN369" s="1">
        <f ca="1">BN368*(1-1/Surge_Predicted_Impact!$C$125)+BM369</f>
        <v>1.2535150422599598E-7</v>
      </c>
      <c r="BO369" s="37">
        <f t="shared" ca="1" si="135"/>
        <v>3.7002233027884225E-7</v>
      </c>
      <c r="BP369" s="1">
        <f ca="1">(AX369-AY368)*Surge_Predicted_Impact!$C$124</f>
        <v>4.0803198064994322E-8</v>
      </c>
      <c r="BQ369" s="1">
        <f ca="1">BQ368*(1-1/Surge_Predicted_Impact!$C$125)+BP369</f>
        <v>4.2804365470838235E-6</v>
      </c>
      <c r="BR369" s="1">
        <f t="shared" ca="1" si="136"/>
        <v>8.3607563535832559E-6</v>
      </c>
      <c r="BS369" s="1">
        <f ca="1">(AP369-AQ368)*Surge_Predicted_Impact!$C$124</f>
        <v>0.26250000000000001</v>
      </c>
      <c r="BT369" s="1">
        <f ca="1">BT368*(1-1/Surge_Predicted_Impact!$C$125)+BS369</f>
        <v>3.6750007436811809</v>
      </c>
      <c r="BU369" s="1">
        <f t="shared" ca="1" si="137"/>
        <v>29.925000743681181</v>
      </c>
      <c r="BW369" s="1">
        <f>Surge_Predicted_Impact!$C$112</f>
        <v>0</v>
      </c>
      <c r="BX369" s="1">
        <f>Surge_Predicted_Impact!$C$113</f>
        <v>0</v>
      </c>
      <c r="BY369" s="152">
        <f>Surge_Predicted_Impact!$C$114</f>
        <v>0</v>
      </c>
      <c r="BZ369" s="152">
        <f>Surge_Predicted_Impact!$C$115</f>
        <v>0</v>
      </c>
      <c r="CA369" s="152">
        <f t="shared" si="138"/>
        <v>0</v>
      </c>
      <c r="CB369" s="1">
        <f>Surge_Predicted_Impact!$C$117</f>
        <v>0</v>
      </c>
      <c r="CC369" s="1">
        <f>Surge_Predicted_Impact!$C$118</f>
        <v>0</v>
      </c>
      <c r="CD369" s="1">
        <f>Surge_Predicted_Impact!$C$119</f>
        <v>0</v>
      </c>
      <c r="CE369" s="1">
        <f t="shared" si="139"/>
        <v>0</v>
      </c>
      <c r="CF369" s="152">
        <f>Surge_Predicted_Impact!$C$120</f>
        <v>0</v>
      </c>
      <c r="CH369" s="1">
        <f ca="1">D369*Surge_Predicted_Impact!$C$135</f>
        <v>9.0755055016323227E-4</v>
      </c>
      <c r="CI369" s="18">
        <f ca="1">(C369-C368)*Surge_Predicted_Impact!$C$135</f>
        <v>8.2643236964941025E-6</v>
      </c>
      <c r="CJ369" s="18">
        <f ca="1">CJ368*(1- 1/Surge_Predicted_Impact!$C$137)+CI369</f>
        <v>2.0872253587965179E-4</v>
      </c>
      <c r="CK369" s="18">
        <f t="shared" ca="1" si="123"/>
        <v>2.0045821218315769E-4</v>
      </c>
      <c r="CL369" s="1">
        <f ca="1">CJ369*(1-Surge_Predicted_Impact!$C$136)</f>
        <v>1.7741415549770402E-4</v>
      </c>
      <c r="CM369" s="1">
        <f ca="1">CJ369*(1+Surge_Predicted_Impact!$C$136)</f>
        <v>2.4003091626159954E-4</v>
      </c>
      <c r="CN369" s="1">
        <f ca="1">CI369/Surge_Predicted_Impact!$C$138</f>
        <v>1.6528647392988205E-6</v>
      </c>
      <c r="CO369" s="1">
        <f ca="1">CK369/Surge_Predicted_Impact!$C$140</f>
        <v>8.0183284873263072E-6</v>
      </c>
      <c r="CP369" s="1">
        <f t="shared" ca="1" si="124"/>
        <v>9.6711932266251277E-6</v>
      </c>
      <c r="CQ369" s="1">
        <f ca="1">CI369/(Surge_Predicted_Impact!$C$138 + Surge_Predicted_Impact!$C$139)</f>
        <v>1.377387282749017E-6</v>
      </c>
      <c r="CR369" s="1">
        <f ca="1">CK369/(Surge_Predicted_Impact!$C$140 + Surge_Predicted_Impact!$C$141)</f>
        <v>7.7099312378137566E-6</v>
      </c>
      <c r="CS369" s="152">
        <f>Surge_Predicted_Impact!$C$151</f>
        <v>12000</v>
      </c>
      <c r="CT369" s="152"/>
      <c r="CU369" s="1">
        <f ca="1">Surge_Predicted_Impact!$C$146*(Calculation!E369-Calculation!H369)</f>
        <v>5.12052060179432E-10</v>
      </c>
      <c r="CV369" s="1">
        <f ca="1">H368*1/Surge_Predicted_Impact!$C$60</f>
        <v>1.2520370447995759E-7</v>
      </c>
      <c r="CW369" s="1">
        <f ca="1">CV369*Surge_Predicted_Impact!$C$144+CU369</f>
        <v>6.7722372841773118E-9</v>
      </c>
      <c r="CX369" s="1">
        <f ca="1">CX368*(1-1/Surge_Predicted_Impact!$C$147)+CW368</f>
        <v>2.1483633385038371E-4</v>
      </c>
      <c r="CY369" s="1">
        <f ca="1">$CX369*(1-Surge_Predicted_Impact!$C$145)</f>
        <v>1.6112725038778779E-4</v>
      </c>
      <c r="CZ369" s="1">
        <f ca="1">$CX369*(1+Surge_Predicted_Impact!$C$145)</f>
        <v>2.6854541731297966E-4</v>
      </c>
      <c r="DA369" s="1">
        <f ca="1">CX369/Surge_Predicted_Impact!$C$148</f>
        <v>7.1612111283461238E-5</v>
      </c>
      <c r="DB369" s="152">
        <f>Surge_Predicted_Impact!$C$152</f>
        <v>0</v>
      </c>
    </row>
    <row r="370" spans="2:106" x14ac:dyDescent="0.25">
      <c r="AC370" s="18"/>
      <c r="AD370" s="18"/>
      <c r="AI370" s="18"/>
      <c r="AJ370" s="41"/>
      <c r="AQ370" s="3"/>
      <c r="AX370" s="38"/>
      <c r="BB370" s="37"/>
      <c r="BE370" s="37"/>
      <c r="BL370" s="37"/>
      <c r="BO370" s="37"/>
      <c r="BY370" s="152"/>
      <c r="BZ370" s="152"/>
      <c r="CA370" s="152"/>
      <c r="CF370" s="152"/>
    </row>
    <row r="371" spans="2:106" x14ac:dyDescent="0.25">
      <c r="AC371" s="18"/>
      <c r="AD371" s="18"/>
      <c r="AI371" s="18"/>
      <c r="AJ371" s="41"/>
      <c r="AQ371" s="3"/>
      <c r="AX371" s="38"/>
      <c r="BB371" s="37"/>
      <c r="BE371" s="37"/>
      <c r="BL371" s="37"/>
      <c r="BO371" s="37"/>
      <c r="BY371" s="152"/>
      <c r="BZ371" s="152"/>
      <c r="CA371" s="152"/>
      <c r="CF371" s="152"/>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BC066-8088-48D5-9CC6-E8B844B6F08B}">
  <dimension ref="A1:AR371"/>
  <sheetViews>
    <sheetView topLeftCell="I1" zoomScaleNormal="100" workbookViewId="0">
      <selection activeCell="R11" sqref="R11"/>
    </sheetView>
  </sheetViews>
  <sheetFormatPr defaultColWidth="9.140625" defaultRowHeight="15" x14ac:dyDescent="0.25"/>
  <cols>
    <col min="1" max="1" width="3.7109375" style="3" customWidth="1"/>
    <col min="2" max="2" width="40" style="3" bestFit="1" customWidth="1"/>
    <col min="3" max="3" width="17" style="3" customWidth="1"/>
    <col min="4" max="4" width="9.140625" style="3"/>
    <col min="5" max="5" width="20.42578125" style="3" bestFit="1" customWidth="1"/>
    <col min="6" max="6" width="29.42578125" style="3" bestFit="1" customWidth="1"/>
    <col min="7" max="7" width="24.7109375" style="3" bestFit="1" customWidth="1"/>
    <col min="8" max="8" width="16.85546875" style="10" customWidth="1"/>
    <col min="9" max="9" width="23.42578125" style="10" bestFit="1" customWidth="1"/>
    <col min="10" max="10" width="18.85546875" style="3" bestFit="1" customWidth="1"/>
    <col min="11" max="11" width="21.140625" style="10" customWidth="1"/>
    <col min="12" max="12" width="9.140625" style="3"/>
    <col min="13" max="13" width="16.28515625" style="3" customWidth="1"/>
    <col min="14" max="14" width="13.42578125" style="3" customWidth="1"/>
    <col min="15" max="15" width="14.42578125" style="3" customWidth="1"/>
    <col min="16" max="16" width="16.140625" style="3" customWidth="1"/>
    <col min="17" max="17" width="15.28515625" style="3" customWidth="1"/>
    <col min="18" max="18" width="14" style="3" bestFit="1" customWidth="1"/>
    <col min="19" max="19" width="19.140625" style="3" bestFit="1" customWidth="1"/>
    <col min="20" max="20" width="9.140625" style="3"/>
    <col min="21" max="21" width="12.42578125" style="1" bestFit="1" customWidth="1"/>
    <col min="22" max="34" width="9.140625" style="3"/>
    <col min="35" max="35" width="13.140625" style="1" bestFit="1" customWidth="1"/>
    <col min="36" max="36" width="12.42578125" style="1" customWidth="1"/>
    <col min="37" max="37" width="15.42578125" style="1" bestFit="1" customWidth="1"/>
    <col min="38" max="38" width="22" style="1" bestFit="1" customWidth="1"/>
    <col min="39" max="40" width="9.140625" style="3"/>
    <col min="41" max="41" width="12" style="3" bestFit="1" customWidth="1"/>
    <col min="42" max="16384" width="9.140625" style="3"/>
  </cols>
  <sheetData>
    <row r="1" spans="1:44" ht="18.75" thickBot="1" x14ac:dyDescent="0.4">
      <c r="E1" s="3" t="s">
        <v>30</v>
      </c>
      <c r="F1" s="3" t="s">
        <v>750</v>
      </c>
      <c r="G1" s="3" t="s">
        <v>34</v>
      </c>
      <c r="H1" s="10" t="s">
        <v>43</v>
      </c>
      <c r="I1" s="10" t="s">
        <v>751</v>
      </c>
      <c r="J1" s="3" t="s">
        <v>42</v>
      </c>
      <c r="K1" s="10" t="s">
        <v>41</v>
      </c>
      <c r="L1" s="3" t="s">
        <v>40</v>
      </c>
      <c r="M1" s="3" t="s">
        <v>39</v>
      </c>
      <c r="N1" s="3" t="s">
        <v>38</v>
      </c>
      <c r="O1" s="3" t="s">
        <v>37</v>
      </c>
      <c r="P1" s="56" t="s">
        <v>718</v>
      </c>
      <c r="Q1" s="134" t="s">
        <v>36</v>
      </c>
      <c r="R1" s="56" t="s">
        <v>57</v>
      </c>
      <c r="S1" s="16" t="s">
        <v>719</v>
      </c>
      <c r="U1" s="150" t="s">
        <v>62</v>
      </c>
      <c r="W1" s="1" t="s">
        <v>760</v>
      </c>
      <c r="Z1" s="148" t="s">
        <v>762</v>
      </c>
      <c r="AA1" s="145" t="s">
        <v>761</v>
      </c>
      <c r="AI1" s="9" t="s">
        <v>56</v>
      </c>
      <c r="AJ1" s="9" t="s">
        <v>1284</v>
      </c>
      <c r="AK1" s="9" t="s">
        <v>1285</v>
      </c>
      <c r="AL1" s="9" t="s">
        <v>1925</v>
      </c>
      <c r="AM1" s="212" t="s">
        <v>1920</v>
      </c>
      <c r="AO1" s="212" t="s">
        <v>1286</v>
      </c>
    </row>
    <row r="2" spans="1:44" ht="18.75" thickBot="1" x14ac:dyDescent="0.4">
      <c r="B2" s="3" t="s">
        <v>35</v>
      </c>
      <c r="C2" s="8">
        <v>14</v>
      </c>
      <c r="E2" s="3">
        <f t="shared" ref="E2:E29" si="0">IF(L2&gt;=$C$31,$C$15,IF(L2&gt;=$C$30,$C$14,$C$13))</f>
        <v>0.15</v>
      </c>
      <c r="F2" s="3">
        <f>AVERAGE(E2)</f>
        <v>0.15</v>
      </c>
      <c r="G2" s="3">
        <f t="shared" ref="G2:G69" si="1">$C$3</f>
        <v>7.1428571428571425E-2</v>
      </c>
      <c r="H2" s="10">
        <f t="shared" ref="H2:H69" si="2">(J2*K2)/($C$8+$C$9+$C$10)</f>
        <v>9.4163805787150563E-7</v>
      </c>
      <c r="I2" s="10">
        <f>H2</f>
        <v>9.4163805787150563E-7</v>
      </c>
      <c r="J2" s="3">
        <f>IF(L2&gt;=$C$33,$C$27,
IF(L2&gt;=$C$32,$C$26,
IF(L2&gt;=$C$31,$C$25,
IF(L2&gt;=$C$30,$C$24,$C$23))))</f>
        <v>16</v>
      </c>
      <c r="K2" s="10">
        <f>IF(L2&gt;=$C$33,$C$40,
IF(L2&gt;=$C$32,$C$39,
IF(L2&gt;=$C$31,$C$38,
IF(L2&gt;=$C$30,$C$37,$C$36))))</f>
        <v>0.03</v>
      </c>
      <c r="L2" s="3">
        <v>0</v>
      </c>
      <c r="M2" s="3">
        <f>$C$8</f>
        <v>509736.66666666669</v>
      </c>
      <c r="N2" s="3">
        <f>$C$9</f>
        <v>13.333333333333334</v>
      </c>
      <c r="O2" s="3">
        <f>$C$10</f>
        <v>0</v>
      </c>
      <c r="P2" s="3">
        <f>N2*F2</f>
        <v>2</v>
      </c>
      <c r="Q2" s="3">
        <f>(N2+O2)*F2</f>
        <v>2</v>
      </c>
      <c r="R2" s="3">
        <f>P2</f>
        <v>2</v>
      </c>
      <c r="S2" s="16">
        <f>IF(Surge_Predicted_Impact!$C$4&lt;&gt;COVID19_DailyReportedData!$B$3,"ERRO",COVID19_DailyReportedData!C3)</f>
        <v>0</v>
      </c>
      <c r="U2" s="37" t="str">
        <f>IF(S2&gt;0,(S2-Q2)*(S2-Q2),"")</f>
        <v/>
      </c>
      <c r="W2" s="149">
        <f>SUM(U2:U158)</f>
        <v>0</v>
      </c>
      <c r="Z2" s="1">
        <f>COUNT(U2:U58)</f>
        <v>0</v>
      </c>
      <c r="AA2" s="151" t="str">
        <f>IFERROR(SQRT((W2/Z2)),"N/A")</f>
        <v>N/A</v>
      </c>
      <c r="AI2" s="37">
        <f>$N2</f>
        <v>13.333333333333334</v>
      </c>
      <c r="AJ2" s="37">
        <f ca="1">AVERAGE(INDIRECT("I"&amp;(ROW($I2))&amp;":I"&amp;(ROW($I2)+$C$5-1)))*($C$8+$C$9+$C$10)*AI2*$C$2</f>
        <v>86.399999999999977</v>
      </c>
      <c r="AK2" s="37">
        <f ca="1">AJ2/AI2</f>
        <v>6.4799999999999978</v>
      </c>
      <c r="AL2" s="37">
        <f ca="1">AVERAGE(INDIRECT("H"&amp;(ROW($I2))&amp;":H"&amp;(ROW($I2)+$C$5-1)))*($C$8+$C$9+$C$10)*AI2*$C$2</f>
        <v>76.799999999999983</v>
      </c>
      <c r="AM2" s="3">
        <f ca="1">AL2/AI2</f>
        <v>5.7599999999999989</v>
      </c>
      <c r="AO2" s="213">
        <f ca="1">SUM($AJ:$AJ)/SUM($AI:$AI)</f>
        <v>3.3633974680170429</v>
      </c>
      <c r="AQ2" s="3" t="s">
        <v>1921</v>
      </c>
      <c r="AR2" s="9">
        <f ca="1">INDEX(AM:AM,MATCH(C30,L:L,0))</f>
        <v>3.3599999999999994</v>
      </c>
    </row>
    <row r="3" spans="1:44" ht="18" x14ac:dyDescent="0.35">
      <c r="B3" s="3" t="s">
        <v>34</v>
      </c>
      <c r="C3" s="9">
        <f>1/$C$2</f>
        <v>7.1428571428571425E-2</v>
      </c>
      <c r="E3" s="3">
        <f t="shared" si="0"/>
        <v>0.15</v>
      </c>
      <c r="F3" s="3">
        <f>AVERAGE(E2:E3)</f>
        <v>0.15</v>
      </c>
      <c r="G3" s="3">
        <f t="shared" si="1"/>
        <v>7.1428571428571425E-2</v>
      </c>
      <c r="H3" s="10">
        <f t="shared" si="2"/>
        <v>9.4163805787150563E-7</v>
      </c>
      <c r="I3" s="10">
        <f>AVERAGE(H2:H3)</f>
        <v>9.4163805787150563E-7</v>
      </c>
      <c r="J3" s="3">
        <f t="shared" ref="J3:J66" si="3">IF(L3&gt;=$C$33,$C$27,
IF(L3&gt;=$C$32,$C$26,
IF(L3&gt;=$C$31,$C$25,
IF(L3&gt;=$C$30,$C$24,$C$23))))</f>
        <v>16</v>
      </c>
      <c r="K3" s="10">
        <f t="shared" ref="K3:K66" si="4">IF(L3&gt;=$C$33,$C$40,
IF(L3&gt;=$C$32,$C$39,
IF(L3&gt;=$C$31,$C$38,
IF(L3&gt;=$C$30,$C$37,$C$36))))</f>
        <v>0.03</v>
      </c>
      <c r="L3" s="3">
        <v>1</v>
      </c>
      <c r="M3" s="3">
        <f>-MIN(I2*N2,1)*M2+M2</f>
        <v>509730.26683406899</v>
      </c>
      <c r="N3" s="3">
        <f>MIN(I2*N2,1)*M2-G2*N2+N2</f>
        <v>18.780784978630983</v>
      </c>
      <c r="O3" s="3">
        <f t="shared" ref="O3:O70" si="5">G2*N2+O2</f>
        <v>0.95238095238095233</v>
      </c>
      <c r="P3" s="3">
        <f t="shared" ref="P3:P70" si="6">N3*F3</f>
        <v>2.8171177467946475</v>
      </c>
      <c r="Q3" s="3">
        <f>(N3+O3)*F3</f>
        <v>2.9599748896517903</v>
      </c>
      <c r="R3" s="3">
        <f>(M2-M3)*F3</f>
        <v>0.95997488965513178</v>
      </c>
      <c r="S3" s="16">
        <f>IF(Surge_Predicted_Impact!$C$4&lt;&gt;COVID19_DailyReportedData!$B$3,"ERRO",COVID19_DailyReportedData!C4)</f>
        <v>0</v>
      </c>
      <c r="U3" s="37" t="str">
        <f t="shared" ref="U3:U57" si="7">IF(S3&gt;0,(S3-Q3)*(S3-Q3),"")</f>
        <v/>
      </c>
      <c r="AI3" s="37">
        <f>$M2-$M3</f>
        <v>6.399832597700879</v>
      </c>
      <c r="AJ3" s="37">
        <f t="shared" ref="AJ3:AJ16" ca="1" si="8">AVERAGE(INDIRECT("I"&amp;(ROW($I3))&amp;":I"&amp;(ROW($I3)+$C$5-1)))*($C$8+$C$9+$C$10)*AI3*$C$2</f>
        <v>40.702935321377588</v>
      </c>
      <c r="AK3" s="37">
        <f t="shared" ref="AK3:AK16" ca="1" si="9">AJ3/AI3</f>
        <v>6.3599999999999994</v>
      </c>
      <c r="AL3" s="37">
        <f t="shared" ref="AL3:AL66" ca="1" si="10">AVERAGE(INDIRECT("H"&amp;(ROW($I3))&amp;":H"&amp;(ROW($I3)+$C$5-1)))*($C$8+$C$9+$C$10)*AI3*$C$2</f>
        <v>35.327075939308841</v>
      </c>
      <c r="AM3" s="3">
        <f t="shared" ref="AM3:AM66" ca="1" si="11">AL3/AI3</f>
        <v>5.5199999999999987</v>
      </c>
      <c r="AQ3" s="3" t="s">
        <v>1922</v>
      </c>
      <c r="AR3" s="9">
        <f ca="1">INDEX(AM:AM,MATCH(C31,L:L,0))</f>
        <v>3.359999999999999</v>
      </c>
    </row>
    <row r="4" spans="1:44" ht="18.75" thickBot="1" x14ac:dyDescent="0.4">
      <c r="E4" s="3">
        <f t="shared" si="0"/>
        <v>0.15</v>
      </c>
      <c r="F4" s="3">
        <f>AVERAGE(E2:E4)</f>
        <v>0.15</v>
      </c>
      <c r="G4" s="3">
        <f t="shared" si="1"/>
        <v>7.1428571428571425E-2</v>
      </c>
      <c r="H4" s="10">
        <f t="shared" si="2"/>
        <v>9.4163805787150563E-7</v>
      </c>
      <c r="I4" s="10">
        <f>AVERAGE(H2:H4)</f>
        <v>9.4163805787150563E-7</v>
      </c>
      <c r="J4" s="3">
        <f t="shared" si="3"/>
        <v>16</v>
      </c>
      <c r="K4" s="10">
        <f t="shared" si="4"/>
        <v>0.03</v>
      </c>
      <c r="L4" s="3">
        <v>2</v>
      </c>
      <c r="M4" s="3">
        <f t="shared" ref="M4:M71" si="12">-MIN(I3*N3,1)*M3+M3</f>
        <v>509721.25240625441</v>
      </c>
      <c r="N4" s="3">
        <f t="shared" ref="N4:N71" si="13">MIN(I3*N3,1)*M3-G3*N3+N3</f>
        <v>26.453728151886185</v>
      </c>
      <c r="O4" s="3">
        <f t="shared" si="5"/>
        <v>2.2938655937117369</v>
      </c>
      <c r="P4" s="3">
        <f t="shared" si="6"/>
        <v>3.9680592227829274</v>
      </c>
      <c r="Q4" s="3">
        <f t="shared" ref="Q4:Q70" si="14">(N4+O4)*F4</f>
        <v>4.3121390618396882</v>
      </c>
      <c r="R4" s="3">
        <f t="shared" ref="R4:R71" si="15">(M3-M4)*F4</f>
        <v>1.352164172186167</v>
      </c>
      <c r="S4" s="16">
        <f>IF(Surge_Predicted_Impact!$C$4&lt;&gt;COVID19_DailyReportedData!$B$3,"ERRO",COVID19_DailyReportedData!C5)</f>
        <v>0</v>
      </c>
      <c r="U4" s="37" t="str">
        <f t="shared" si="7"/>
        <v/>
      </c>
      <c r="AI4" s="37">
        <f t="shared" ref="AI4:AI71" si="16">$M3-$M4</f>
        <v>9.0144278145744465</v>
      </c>
      <c r="AJ4" s="37">
        <f t="shared" ca="1" si="8"/>
        <v>56.033683295394759</v>
      </c>
      <c r="AK4" s="37">
        <f t="shared" ca="1" si="9"/>
        <v>6.2160000000000002</v>
      </c>
      <c r="AL4" s="37">
        <f t="shared" ca="1" si="10"/>
        <v>47.596178860953067</v>
      </c>
      <c r="AM4" s="3">
        <f t="shared" ca="1" si="11"/>
        <v>5.2799999999999985</v>
      </c>
      <c r="AQ4" s="3" t="s">
        <v>1923</v>
      </c>
      <c r="AR4" s="9">
        <f ca="1">INDEX(AM:AM,MATCH(C32,L:L,0))</f>
        <v>3.359999999999999</v>
      </c>
    </row>
    <row r="5" spans="1:44" ht="18.75" thickBot="1" x14ac:dyDescent="0.4">
      <c r="B5" s="3" t="s">
        <v>1283</v>
      </c>
      <c r="C5" s="189">
        <v>14</v>
      </c>
      <c r="E5" s="3">
        <f t="shared" si="0"/>
        <v>0.15</v>
      </c>
      <c r="F5" s="3">
        <f>AVERAGE(E2:E5)</f>
        <v>0.15</v>
      </c>
      <c r="G5" s="3">
        <f t="shared" si="1"/>
        <v>7.1428571428571425E-2</v>
      </c>
      <c r="H5" s="10">
        <f t="shared" si="2"/>
        <v>9.4163805787150563E-7</v>
      </c>
      <c r="I5" s="10">
        <f>AVERAGE(H2:H5)</f>
        <v>9.4163805787150563E-7</v>
      </c>
      <c r="J5" s="3">
        <f t="shared" si="3"/>
        <v>16</v>
      </c>
      <c r="K5" s="10">
        <f t="shared" si="4"/>
        <v>0.03</v>
      </c>
      <c r="L5" s="3">
        <v>3</v>
      </c>
      <c r="M5" s="3">
        <f t="shared" si="12"/>
        <v>509708.55533283937</v>
      </c>
      <c r="N5" s="3">
        <f t="shared" si="13"/>
        <v>37.261249556062438</v>
      </c>
      <c r="O5" s="3">
        <f t="shared" si="5"/>
        <v>4.1834176045607503</v>
      </c>
      <c r="P5" s="3">
        <f t="shared" si="6"/>
        <v>5.5891874334093652</v>
      </c>
      <c r="Q5" s="3">
        <f t="shared" si="14"/>
        <v>6.2167000740934784</v>
      </c>
      <c r="R5" s="3">
        <f t="shared" si="15"/>
        <v>1.9045610122557264</v>
      </c>
      <c r="S5" s="16">
        <f>IF(Surge_Predicted_Impact!$C$4&lt;&gt;COVID19_DailyReportedData!$B$3,"ERRO",COVID19_DailyReportedData!C6)</f>
        <v>0</v>
      </c>
      <c r="U5" s="37" t="str">
        <f t="shared" si="7"/>
        <v/>
      </c>
      <c r="AI5" s="37">
        <f t="shared" si="16"/>
        <v>12.697073415038176</v>
      </c>
      <c r="AJ5" s="37">
        <f t="shared" ca="1" si="8"/>
        <v>76.791900014150883</v>
      </c>
      <c r="AK5" s="37">
        <f t="shared" ca="1" si="9"/>
        <v>6.048</v>
      </c>
      <c r="AL5" s="37">
        <f t="shared" ca="1" si="10"/>
        <v>63.993250011792391</v>
      </c>
      <c r="AM5" s="3">
        <f t="shared" ca="1" si="11"/>
        <v>5.0399999999999991</v>
      </c>
      <c r="AQ5" s="3" t="s">
        <v>1924</v>
      </c>
      <c r="AR5" s="9">
        <f ca="1">INDEX(AM:AM,MATCH(C33,L:L,0))</f>
        <v>3.359999999999999</v>
      </c>
    </row>
    <row r="6" spans="1:44" x14ac:dyDescent="0.25">
      <c r="E6" s="3">
        <f t="shared" si="0"/>
        <v>0.15</v>
      </c>
      <c r="F6" s="3">
        <f>AVERAGE(E2:E6)</f>
        <v>0.15</v>
      </c>
      <c r="G6" s="3">
        <f t="shared" si="1"/>
        <v>7.1428571428571425E-2</v>
      </c>
      <c r="H6" s="10">
        <f t="shared" si="2"/>
        <v>9.4163805787150563E-7</v>
      </c>
      <c r="I6" s="10">
        <f>AVERAGE(H2:H6)</f>
        <v>9.4163805787150563E-7</v>
      </c>
      <c r="J6" s="3">
        <f t="shared" si="3"/>
        <v>16</v>
      </c>
      <c r="K6" s="10">
        <f t="shared" si="4"/>
        <v>0.03</v>
      </c>
      <c r="L6" s="3">
        <v>4</v>
      </c>
      <c r="M6" s="3">
        <f t="shared" si="12"/>
        <v>509690.67138720537</v>
      </c>
      <c r="N6" s="3">
        <f t="shared" si="13"/>
        <v>52.483677364638538</v>
      </c>
      <c r="O6" s="3">
        <f t="shared" si="5"/>
        <v>6.8449354299937815</v>
      </c>
      <c r="P6" s="3">
        <f t="shared" si="6"/>
        <v>7.8725516046957802</v>
      </c>
      <c r="Q6" s="3">
        <f t="shared" si="14"/>
        <v>8.8992919191948481</v>
      </c>
      <c r="R6" s="3">
        <f t="shared" si="15"/>
        <v>2.6825918451009785</v>
      </c>
      <c r="S6" s="16">
        <f>IF(Surge_Predicted_Impact!$C$4&lt;&gt;COVID19_DailyReportedData!$B$3,"ERRO",COVID19_DailyReportedData!C7)</f>
        <v>0</v>
      </c>
      <c r="U6" s="37" t="str">
        <f t="shared" si="7"/>
        <v/>
      </c>
      <c r="AI6" s="37">
        <f t="shared" si="16"/>
        <v>17.883945634006523</v>
      </c>
      <c r="AJ6" s="37">
        <f t="shared" ca="1" si="8"/>
        <v>104.72838563274219</v>
      </c>
      <c r="AK6" s="37">
        <f t="shared" ca="1" si="9"/>
        <v>5.8559999999999999</v>
      </c>
      <c r="AL6" s="37">
        <f t="shared" ca="1" si="10"/>
        <v>85.842939043231297</v>
      </c>
      <c r="AM6" s="3">
        <f t="shared" ca="1" si="11"/>
        <v>4.7999999999999989</v>
      </c>
    </row>
    <row r="7" spans="1:44" x14ac:dyDescent="0.25">
      <c r="E7" s="3">
        <f t="shared" si="0"/>
        <v>0.15</v>
      </c>
      <c r="F7" s="3">
        <f t="shared" ref="F7:F74" si="17">AVERAGE(E3:E7)</f>
        <v>0.15</v>
      </c>
      <c r="G7" s="3">
        <f t="shared" si="1"/>
        <v>7.1428571428571425E-2</v>
      </c>
      <c r="H7" s="10">
        <f t="shared" si="2"/>
        <v>9.4163805787150563E-7</v>
      </c>
      <c r="I7" s="10">
        <f>AVERAGE(H2:H7)</f>
        <v>9.4163805787150563E-7</v>
      </c>
      <c r="J7" s="3">
        <f t="shared" si="3"/>
        <v>16</v>
      </c>
      <c r="K7" s="10">
        <f t="shared" si="4"/>
        <v>0.03</v>
      </c>
      <c r="L7" s="3">
        <v>5</v>
      </c>
      <c r="M7" s="3">
        <f t="shared" si="12"/>
        <v>509665.48215412762</v>
      </c>
      <c r="N7" s="3">
        <f t="shared" si="13"/>
        <v>73.924076344886771</v>
      </c>
      <c r="O7" s="3">
        <f t="shared" si="5"/>
        <v>10.593769527467963</v>
      </c>
      <c r="P7" s="3">
        <f t="shared" si="6"/>
        <v>11.088611451733016</v>
      </c>
      <c r="Q7" s="3">
        <f t="shared" si="14"/>
        <v>12.677676880853211</v>
      </c>
      <c r="R7" s="3">
        <f t="shared" si="15"/>
        <v>3.7783849616622316</v>
      </c>
      <c r="S7" s="16">
        <f>IF(Surge_Predicted_Impact!$C$4&lt;&gt;COVID19_DailyReportedData!$B$3,"ERRO",COVID19_DailyReportedData!C8)</f>
        <v>0</v>
      </c>
      <c r="U7" s="37" t="str">
        <f t="shared" si="7"/>
        <v/>
      </c>
      <c r="AI7" s="37">
        <f t="shared" si="16"/>
        <v>25.189233077748213</v>
      </c>
      <c r="AJ7" s="37">
        <f t="shared" ca="1" si="8"/>
        <v>142.06727455849992</v>
      </c>
      <c r="AK7" s="37">
        <f t="shared" ca="1" si="9"/>
        <v>5.64</v>
      </c>
      <c r="AL7" s="37">
        <f t="shared" ca="1" si="10"/>
        <v>114.86290283453184</v>
      </c>
      <c r="AM7" s="3">
        <f t="shared" ca="1" si="11"/>
        <v>4.5599999999999996</v>
      </c>
    </row>
    <row r="8" spans="1:44" x14ac:dyDescent="0.25">
      <c r="B8" s="3" t="s">
        <v>1277</v>
      </c>
      <c r="C8" s="19">
        <f>IF(Surge_Predicted_Impact!$C$12&lt;&gt;"",Surge_Predicted_Impact!$C$12,Surge_Predicted_Impact!$C$11)-$C$9</f>
        <v>509736.66666666669</v>
      </c>
      <c r="E8" s="3">
        <f t="shared" si="0"/>
        <v>0.15</v>
      </c>
      <c r="F8" s="3">
        <f t="shared" si="17"/>
        <v>0.15</v>
      </c>
      <c r="G8" s="3">
        <f t="shared" si="1"/>
        <v>7.1428571428571425E-2</v>
      </c>
      <c r="H8" s="10">
        <f t="shared" si="2"/>
        <v>9.4163805787150563E-7</v>
      </c>
      <c r="I8" s="10">
        <f>AVERAGE(H2:H8)</f>
        <v>9.4163805787150553E-7</v>
      </c>
      <c r="J8" s="3">
        <f t="shared" si="3"/>
        <v>16</v>
      </c>
      <c r="K8" s="10">
        <f t="shared" si="4"/>
        <v>0.03</v>
      </c>
      <c r="L8" s="3">
        <v>6</v>
      </c>
      <c r="M8" s="3">
        <f t="shared" si="12"/>
        <v>509630.00448074599</v>
      </c>
      <c r="N8" s="3">
        <f t="shared" si="13"/>
        <v>104.12145855904336</v>
      </c>
      <c r="O8" s="3">
        <f t="shared" si="5"/>
        <v>15.874060694959875</v>
      </c>
      <c r="P8" s="3">
        <f t="shared" si="6"/>
        <v>15.618218783856504</v>
      </c>
      <c r="Q8" s="3">
        <f t="shared" si="14"/>
        <v>17.999327888100485</v>
      </c>
      <c r="R8" s="3">
        <f t="shared" si="15"/>
        <v>5.3216510072437808</v>
      </c>
      <c r="S8" s="16">
        <f>IF(Surge_Predicted_Impact!$C$4&lt;&gt;COVID19_DailyReportedData!$B$3,"ERRO",COVID19_DailyReportedData!C9)</f>
        <v>0</v>
      </c>
      <c r="U8" s="37" t="str">
        <f t="shared" si="7"/>
        <v/>
      </c>
      <c r="AI8" s="37">
        <f t="shared" si="16"/>
        <v>35.477673381625209</v>
      </c>
      <c r="AJ8" s="37">
        <f t="shared" ca="1" si="8"/>
        <v>191.57943626077613</v>
      </c>
      <c r="AK8" s="37">
        <f t="shared" ca="1" si="9"/>
        <v>5.4</v>
      </c>
      <c r="AL8" s="37">
        <f t="shared" ca="1" si="10"/>
        <v>153.26354900862086</v>
      </c>
      <c r="AM8" s="3">
        <f t="shared" ca="1" si="11"/>
        <v>4.3199999999999985</v>
      </c>
    </row>
    <row r="9" spans="1:44" x14ac:dyDescent="0.25">
      <c r="B9" s="3" t="s">
        <v>1278</v>
      </c>
      <c r="C9" s="9">
        <f>C20/C13</f>
        <v>13.333333333333334</v>
      </c>
      <c r="E9" s="3">
        <f t="shared" si="0"/>
        <v>0.15</v>
      </c>
      <c r="F9" s="3">
        <f t="shared" si="17"/>
        <v>0.15</v>
      </c>
      <c r="G9" s="3">
        <f t="shared" si="1"/>
        <v>7.1428571428571425E-2</v>
      </c>
      <c r="H9" s="10">
        <f t="shared" si="2"/>
        <v>9.4163805787150563E-7</v>
      </c>
      <c r="I9" s="10">
        <f>AVERAGE(H2:H9)</f>
        <v>9.4163805787150553E-7</v>
      </c>
      <c r="J9" s="3">
        <f t="shared" si="3"/>
        <v>16</v>
      </c>
      <c r="K9" s="10">
        <f t="shared" si="4"/>
        <v>0.03</v>
      </c>
      <c r="L9" s="3">
        <v>7</v>
      </c>
      <c r="M9" s="3">
        <f t="shared" si="12"/>
        <v>509580.03794556571</v>
      </c>
      <c r="N9" s="3">
        <f t="shared" si="13"/>
        <v>146.65074669940358</v>
      </c>
      <c r="O9" s="3">
        <f t="shared" si="5"/>
        <v>23.311307734891543</v>
      </c>
      <c r="P9" s="3">
        <f t="shared" si="6"/>
        <v>21.997612004910536</v>
      </c>
      <c r="Q9" s="3">
        <f t="shared" si="14"/>
        <v>25.494308165144265</v>
      </c>
      <c r="R9" s="3">
        <f t="shared" si="15"/>
        <v>7.4949802770424867</v>
      </c>
      <c r="S9" s="16">
        <f>IF(Surge_Predicted_Impact!$C$4&lt;&gt;COVID19_DailyReportedData!$B$3,"ERRO",COVID19_DailyReportedData!C10)</f>
        <v>0</v>
      </c>
      <c r="U9" s="37" t="str">
        <f t="shared" si="7"/>
        <v/>
      </c>
      <c r="AI9" s="37">
        <f t="shared" si="16"/>
        <v>49.966535180283245</v>
      </c>
      <c r="AJ9" s="37">
        <f t="shared" ca="1" si="8"/>
        <v>257.82732153026154</v>
      </c>
      <c r="AK9" s="37">
        <f t="shared" ca="1" si="9"/>
        <v>5.16</v>
      </c>
      <c r="AL9" s="37">
        <f t="shared" ca="1" si="10"/>
        <v>203.86346353555558</v>
      </c>
      <c r="AM9" s="3">
        <f t="shared" ca="1" si="11"/>
        <v>4.0799999999999992</v>
      </c>
    </row>
    <row r="10" spans="1:44" x14ac:dyDescent="0.25">
      <c r="B10" s="3" t="s">
        <v>1276</v>
      </c>
      <c r="C10" s="8">
        <v>0</v>
      </c>
      <c r="E10" s="3">
        <f t="shared" si="0"/>
        <v>0.15</v>
      </c>
      <c r="F10" s="3">
        <f t="shared" si="17"/>
        <v>0.15</v>
      </c>
      <c r="G10" s="3">
        <f t="shared" si="1"/>
        <v>7.1428571428571425E-2</v>
      </c>
      <c r="H10" s="10">
        <f t="shared" si="2"/>
        <v>9.4163805787150563E-7</v>
      </c>
      <c r="I10" s="10">
        <f>AVERAGE(H2:H10)</f>
        <v>9.4163805787150553E-7</v>
      </c>
      <c r="J10" s="3">
        <f t="shared" si="3"/>
        <v>16</v>
      </c>
      <c r="K10" s="10">
        <f t="shared" si="4"/>
        <v>0.03</v>
      </c>
      <c r="L10" s="3">
        <v>8</v>
      </c>
      <c r="M10" s="3">
        <f t="shared" si="12"/>
        <v>509509.66905753716</v>
      </c>
      <c r="N10" s="3">
        <f t="shared" si="13"/>
        <v>206.54458139228956</v>
      </c>
      <c r="O10" s="3">
        <f t="shared" si="5"/>
        <v>33.786361070563224</v>
      </c>
      <c r="P10" s="3">
        <f t="shared" si="6"/>
        <v>30.981687208843432</v>
      </c>
      <c r="Q10" s="3">
        <f t="shared" si="14"/>
        <v>36.049641369427917</v>
      </c>
      <c r="R10" s="3">
        <f t="shared" si="15"/>
        <v>10.555333204282215</v>
      </c>
      <c r="S10" s="16">
        <f>IF(Surge_Predicted_Impact!$C$4&lt;&gt;COVID19_DailyReportedData!$B$3,"ERRO",COVID19_DailyReportedData!C11)</f>
        <v>0</v>
      </c>
      <c r="U10" s="37" t="str">
        <f t="shared" si="7"/>
        <v/>
      </c>
      <c r="AI10" s="37">
        <f t="shared" si="16"/>
        <v>70.368888028548099</v>
      </c>
      <c r="AJ10" s="37">
        <f t="shared" ca="1" si="8"/>
        <v>346.21492910045663</v>
      </c>
      <c r="AK10" s="37">
        <f t="shared" ca="1" si="9"/>
        <v>4.92</v>
      </c>
      <c r="AL10" s="37">
        <f t="shared" ca="1" si="10"/>
        <v>270.21653002962466</v>
      </c>
      <c r="AM10" s="3">
        <f t="shared" ca="1" si="11"/>
        <v>3.8399999999999994</v>
      </c>
    </row>
    <row r="11" spans="1:44" x14ac:dyDescent="0.25">
      <c r="E11" s="3">
        <f t="shared" si="0"/>
        <v>0.15</v>
      </c>
      <c r="F11" s="3">
        <f t="shared" si="17"/>
        <v>0.15</v>
      </c>
      <c r="G11" s="3">
        <f t="shared" si="1"/>
        <v>7.1428571428571425E-2</v>
      </c>
      <c r="H11" s="10">
        <f t="shared" si="2"/>
        <v>9.4163805787150563E-7</v>
      </c>
      <c r="I11" s="10">
        <f t="shared" ref="I11:I78" si="18">AVERAGE(H2:H11)</f>
        <v>9.4163805787150553E-7</v>
      </c>
      <c r="J11" s="3">
        <f t="shared" si="3"/>
        <v>16</v>
      </c>
      <c r="K11" s="10">
        <f t="shared" si="4"/>
        <v>0.03</v>
      </c>
      <c r="L11" s="3">
        <v>9</v>
      </c>
      <c r="M11" s="3">
        <f t="shared" si="12"/>
        <v>509410.5744004912</v>
      </c>
      <c r="N11" s="3">
        <f t="shared" si="13"/>
        <v>290.88605405310983</v>
      </c>
      <c r="O11" s="3">
        <f t="shared" si="5"/>
        <v>48.539545455726767</v>
      </c>
      <c r="P11" s="3">
        <f t="shared" si="6"/>
        <v>43.632908107966472</v>
      </c>
      <c r="Q11" s="3">
        <f t="shared" si="14"/>
        <v>50.913839926325494</v>
      </c>
      <c r="R11" s="3">
        <f t="shared" si="15"/>
        <v>14.864198556894552</v>
      </c>
      <c r="S11" s="16">
        <f>IF(Surge_Predicted_Impact!$C$4&lt;&gt;COVID19_DailyReportedData!$B$3,"ERRO",COVID19_DailyReportedData!C12)</f>
        <v>0</v>
      </c>
      <c r="U11" s="37" t="str">
        <f t="shared" si="7"/>
        <v/>
      </c>
      <c r="AI11" s="37">
        <f t="shared" si="16"/>
        <v>99.094657045963686</v>
      </c>
      <c r="AJ11" s="37">
        <f t="shared" ca="1" si="8"/>
        <v>463.76299497511002</v>
      </c>
      <c r="AK11" s="37">
        <f t="shared" ca="1" si="9"/>
        <v>4.68</v>
      </c>
      <c r="AL11" s="37">
        <f t="shared" ca="1" si="10"/>
        <v>356.7407653654692</v>
      </c>
      <c r="AM11" s="3">
        <f t="shared" ca="1" si="11"/>
        <v>3.5999999999999992</v>
      </c>
      <c r="AP11" s="3" t="s">
        <v>1926</v>
      </c>
    </row>
    <row r="12" spans="1:44" ht="15.75" thickBot="1" x14ac:dyDescent="0.3">
      <c r="E12" s="3">
        <f t="shared" si="0"/>
        <v>0.15</v>
      </c>
      <c r="F12" s="3">
        <f t="shared" si="17"/>
        <v>0.15</v>
      </c>
      <c r="G12" s="3">
        <f t="shared" si="1"/>
        <v>7.1428571428571425E-2</v>
      </c>
      <c r="H12" s="10">
        <f t="shared" si="2"/>
        <v>4.7081902893575282E-7</v>
      </c>
      <c r="I12" s="10">
        <f t="shared" si="18"/>
        <v>8.945561549779302E-7</v>
      </c>
      <c r="J12" s="3">
        <f t="shared" si="3"/>
        <v>8</v>
      </c>
      <c r="K12" s="10">
        <f t="shared" si="4"/>
        <v>0.03</v>
      </c>
      <c r="L12" s="3">
        <v>10</v>
      </c>
      <c r="M12" s="3">
        <f t="shared" si="12"/>
        <v>509271.04206640087</v>
      </c>
      <c r="N12" s="3">
        <f t="shared" si="13"/>
        <v>409.64081285391637</v>
      </c>
      <c r="O12" s="3">
        <f t="shared" si="5"/>
        <v>69.317120745234604</v>
      </c>
      <c r="P12" s="3">
        <f t="shared" si="6"/>
        <v>61.44612192808745</v>
      </c>
      <c r="Q12" s="3">
        <f t="shared" si="14"/>
        <v>71.843690039872641</v>
      </c>
      <c r="R12" s="3">
        <f t="shared" si="15"/>
        <v>20.929850113549037</v>
      </c>
      <c r="S12" s="16">
        <f>IF(Surge_Predicted_Impact!$C$4&lt;&gt;COVID19_DailyReportedData!$B$3,"ERRO",COVID19_DailyReportedData!C13)</f>
        <v>0</v>
      </c>
      <c r="U12" s="37" t="str">
        <f t="shared" si="7"/>
        <v/>
      </c>
      <c r="AI12" s="37">
        <f t="shared" si="16"/>
        <v>139.53233409032691</v>
      </c>
      <c r="AJ12" s="37">
        <f t="shared" ca="1" si="8"/>
        <v>619.52356336105152</v>
      </c>
      <c r="AK12" s="37">
        <f t="shared" ca="1" si="9"/>
        <v>4.4400000000000004</v>
      </c>
      <c r="AL12" s="37">
        <f t="shared" ca="1" si="10"/>
        <v>468.82864254349835</v>
      </c>
      <c r="AM12" s="3">
        <f t="shared" ca="1" si="11"/>
        <v>3.3599999999999994</v>
      </c>
    </row>
    <row r="13" spans="1:44" x14ac:dyDescent="0.25">
      <c r="B13" s="3" t="s">
        <v>752</v>
      </c>
      <c r="C13" s="13">
        <v>0.15</v>
      </c>
      <c r="D13" s="3">
        <v>0.34502380626392309</v>
      </c>
      <c r="E13" s="3">
        <f t="shared" si="0"/>
        <v>0.15</v>
      </c>
      <c r="F13" s="3">
        <f t="shared" si="17"/>
        <v>0.15</v>
      </c>
      <c r="G13" s="3">
        <f t="shared" si="1"/>
        <v>7.1428571428571425E-2</v>
      </c>
      <c r="H13" s="10">
        <f t="shared" si="2"/>
        <v>4.7081902893575282E-7</v>
      </c>
      <c r="I13" s="10">
        <f t="shared" si="18"/>
        <v>8.4747425208435498E-7</v>
      </c>
      <c r="J13" s="3">
        <f t="shared" si="3"/>
        <v>8</v>
      </c>
      <c r="K13" s="10">
        <f t="shared" si="4"/>
        <v>0.03</v>
      </c>
      <c r="L13" s="3">
        <v>11</v>
      </c>
      <c r="M13" s="3">
        <f t="shared" si="12"/>
        <v>509084.4213682987</v>
      </c>
      <c r="N13" s="3">
        <f t="shared" si="13"/>
        <v>567.00145289508794</v>
      </c>
      <c r="O13" s="3">
        <f t="shared" si="5"/>
        <v>98.57717880622863</v>
      </c>
      <c r="P13" s="3">
        <f t="shared" si="6"/>
        <v>85.050217934263188</v>
      </c>
      <c r="Q13" s="3">
        <f t="shared" si="14"/>
        <v>99.836794755197488</v>
      </c>
      <c r="R13" s="3">
        <f t="shared" si="15"/>
        <v>27.99310471532517</v>
      </c>
      <c r="S13" s="16">
        <f>IF(Surge_Predicted_Impact!$C$4&lt;&gt;COVID19_DailyReportedData!$B$3,"ERRO",COVID19_DailyReportedData!C14)</f>
        <v>0</v>
      </c>
      <c r="U13" s="37" t="str">
        <f t="shared" si="7"/>
        <v/>
      </c>
      <c r="AI13" s="37">
        <f t="shared" si="16"/>
        <v>186.62069810216781</v>
      </c>
      <c r="AJ13" s="37">
        <f t="shared" ca="1" si="8"/>
        <v>788.28582878355689</v>
      </c>
      <c r="AK13" s="37">
        <f t="shared" ca="1" si="9"/>
        <v>4.2240000000000002</v>
      </c>
      <c r="AL13" s="37">
        <f t="shared" ca="1" si="10"/>
        <v>627.04554562328372</v>
      </c>
      <c r="AM13" s="3">
        <f t="shared" ca="1" si="11"/>
        <v>3.3599999999999994</v>
      </c>
    </row>
    <row r="14" spans="1:44" x14ac:dyDescent="0.25">
      <c r="B14" s="3" t="s">
        <v>753</v>
      </c>
      <c r="C14" s="190">
        <v>0.15</v>
      </c>
      <c r="D14" s="3">
        <v>0.34502380626858536</v>
      </c>
      <c r="E14" s="3">
        <f t="shared" si="0"/>
        <v>0.15</v>
      </c>
      <c r="F14" s="3">
        <f t="shared" si="17"/>
        <v>0.15</v>
      </c>
      <c r="G14" s="3">
        <f t="shared" si="1"/>
        <v>7.1428571428571425E-2</v>
      </c>
      <c r="H14" s="10">
        <f t="shared" si="2"/>
        <v>4.7081902893575282E-7</v>
      </c>
      <c r="I14" s="10">
        <f t="shared" si="18"/>
        <v>8.0039234919077965E-7</v>
      </c>
      <c r="J14" s="3">
        <f t="shared" si="3"/>
        <v>8</v>
      </c>
      <c r="K14" s="10">
        <f t="shared" si="4"/>
        <v>0.03</v>
      </c>
      <c r="L14" s="3">
        <v>12</v>
      </c>
      <c r="M14" s="3">
        <f t="shared" si="12"/>
        <v>508839.79656391457</v>
      </c>
      <c r="N14" s="3">
        <f t="shared" si="13"/>
        <v>771.12615350101407</v>
      </c>
      <c r="O14" s="3">
        <f t="shared" si="5"/>
        <v>139.07728258444919</v>
      </c>
      <c r="P14" s="3">
        <f t="shared" si="6"/>
        <v>115.66892302515211</v>
      </c>
      <c r="Q14" s="3">
        <f t="shared" si="14"/>
        <v>136.53051541281948</v>
      </c>
      <c r="R14" s="3">
        <f t="shared" si="15"/>
        <v>36.693720657619998</v>
      </c>
      <c r="S14" s="16">
        <f>IF(Surge_Predicted_Impact!$C$4&lt;&gt;COVID19_DailyReportedData!$B$3,"ERRO",COVID19_DailyReportedData!C15)</f>
        <v>0</v>
      </c>
      <c r="U14" s="37" t="str">
        <f t="shared" si="7"/>
        <v/>
      </c>
      <c r="AI14" s="37">
        <f t="shared" si="16"/>
        <v>244.62480438413331</v>
      </c>
      <c r="AJ14" s="37">
        <f t="shared" ca="1" si="8"/>
        <v>986.32721127682544</v>
      </c>
      <c r="AK14" s="37">
        <f t="shared" ca="1" si="9"/>
        <v>4.032</v>
      </c>
      <c r="AL14" s="37">
        <f t="shared" ca="1" si="10"/>
        <v>821.93934273068771</v>
      </c>
      <c r="AM14" s="3">
        <f t="shared" ca="1" si="11"/>
        <v>3.359999999999999</v>
      </c>
    </row>
    <row r="15" spans="1:44" x14ac:dyDescent="0.25">
      <c r="B15" s="3" t="s">
        <v>754</v>
      </c>
      <c r="C15" s="190">
        <v>0.15</v>
      </c>
      <c r="D15" s="3">
        <v>0.46567486959908055</v>
      </c>
      <c r="E15" s="3">
        <f t="shared" si="0"/>
        <v>0.15</v>
      </c>
      <c r="F15" s="3">
        <f t="shared" si="17"/>
        <v>0.15</v>
      </c>
      <c r="G15" s="3">
        <f t="shared" si="1"/>
        <v>7.1428571428571425E-2</v>
      </c>
      <c r="H15" s="10">
        <f t="shared" si="2"/>
        <v>4.7081902893575282E-7</v>
      </c>
      <c r="I15" s="10">
        <f t="shared" si="18"/>
        <v>7.5331044629720442E-7</v>
      </c>
      <c r="J15" s="3">
        <f t="shared" si="3"/>
        <v>8</v>
      </c>
      <c r="K15" s="10">
        <f t="shared" si="4"/>
        <v>0.03</v>
      </c>
      <c r="L15" s="3">
        <v>13</v>
      </c>
      <c r="M15" s="3">
        <f t="shared" si="12"/>
        <v>508525.73887400853</v>
      </c>
      <c r="N15" s="3">
        <f t="shared" si="13"/>
        <v>1030.1034038712764</v>
      </c>
      <c r="O15" s="3">
        <f t="shared" si="5"/>
        <v>194.15772212023592</v>
      </c>
      <c r="P15" s="3">
        <f t="shared" si="6"/>
        <v>154.51551058069145</v>
      </c>
      <c r="Q15" s="3">
        <f t="shared" si="14"/>
        <v>183.63916889872687</v>
      </c>
      <c r="R15" s="3">
        <f t="shared" si="15"/>
        <v>47.108653485905961</v>
      </c>
      <c r="S15" s="16">
        <f>IF(Surge_Predicted_Impact!$C$4&lt;&gt;COVID19_DailyReportedData!$B$3,"ERRO",COVID19_DailyReportedData!C16)</f>
        <v>0</v>
      </c>
      <c r="U15" s="37" t="str">
        <f t="shared" si="7"/>
        <v/>
      </c>
      <c r="AI15" s="37">
        <f t="shared" si="16"/>
        <v>314.05768990603974</v>
      </c>
      <c r="AJ15" s="37">
        <f t="shared" ca="1" si="8"/>
        <v>1213.5189137969371</v>
      </c>
      <c r="AK15" s="37">
        <f t="shared" ca="1" si="9"/>
        <v>3.8639999999999985</v>
      </c>
      <c r="AL15" s="37">
        <f t="shared" ca="1" si="10"/>
        <v>1055.2338380842932</v>
      </c>
      <c r="AM15" s="3">
        <f t="shared" ca="1" si="11"/>
        <v>3.359999999999999</v>
      </c>
    </row>
    <row r="16" spans="1:44" x14ac:dyDescent="0.25">
      <c r="B16" s="241" t="s">
        <v>1717</v>
      </c>
      <c r="C16" s="242">
        <v>0.15</v>
      </c>
      <c r="E16" s="3">
        <f t="shared" si="0"/>
        <v>0.15</v>
      </c>
      <c r="F16" s="3">
        <f t="shared" si="17"/>
        <v>0.15</v>
      </c>
      <c r="G16" s="3">
        <f t="shared" si="1"/>
        <v>7.1428571428571425E-2</v>
      </c>
      <c r="H16" s="10">
        <f t="shared" si="2"/>
        <v>4.7081902893575282E-7</v>
      </c>
      <c r="I16" s="10">
        <f t="shared" si="18"/>
        <v>7.062285434036292E-7</v>
      </c>
      <c r="J16" s="3">
        <f t="shared" si="3"/>
        <v>8</v>
      </c>
      <c r="K16" s="10">
        <f t="shared" si="4"/>
        <v>0.03</v>
      </c>
      <c r="L16" s="3">
        <v>14</v>
      </c>
      <c r="M16" s="3">
        <f t="shared" si="12"/>
        <v>508131.12917844212</v>
      </c>
      <c r="N16" s="3">
        <f t="shared" si="13"/>
        <v>1351.1342848754662</v>
      </c>
      <c r="O16" s="3">
        <f t="shared" si="5"/>
        <v>267.73653668246993</v>
      </c>
      <c r="P16" s="3">
        <f t="shared" si="6"/>
        <v>202.67014273131991</v>
      </c>
      <c r="Q16" s="3">
        <f t="shared" si="14"/>
        <v>242.8306232336904</v>
      </c>
      <c r="R16" s="3">
        <f t="shared" si="15"/>
        <v>59.191454334961598</v>
      </c>
      <c r="S16" s="16">
        <f>IF(Surge_Predicted_Impact!$C$4&lt;&gt;COVID19_DailyReportedData!$B$3,"ERRO",COVID19_DailyReportedData!C17)</f>
        <v>0</v>
      </c>
      <c r="U16" s="37" t="str">
        <f t="shared" si="7"/>
        <v/>
      </c>
      <c r="AI16" s="37">
        <f t="shared" si="16"/>
        <v>394.60969556641066</v>
      </c>
      <c r="AJ16" s="37">
        <f t="shared" ca="1" si="8"/>
        <v>1467.9480675070474</v>
      </c>
      <c r="AK16" s="37">
        <f t="shared" ca="1" si="9"/>
        <v>3.7199999999999993</v>
      </c>
      <c r="AL16" s="37">
        <f t="shared" ca="1" si="10"/>
        <v>1325.8885771031396</v>
      </c>
      <c r="AM16" s="3">
        <f t="shared" ca="1" si="11"/>
        <v>3.3599999999999994</v>
      </c>
    </row>
    <row r="17" spans="2:39" x14ac:dyDescent="0.25">
      <c r="B17" s="241" t="s">
        <v>1718</v>
      </c>
      <c r="C17" s="242">
        <v>0.15</v>
      </c>
      <c r="E17" s="3">
        <f t="shared" si="0"/>
        <v>0.15</v>
      </c>
      <c r="F17" s="3">
        <f t="shared" si="17"/>
        <v>0.15</v>
      </c>
      <c r="G17" s="3">
        <f t="shared" si="1"/>
        <v>7.1428571428571425E-2</v>
      </c>
      <c r="H17" s="10">
        <f t="shared" si="2"/>
        <v>4.7081902893575282E-7</v>
      </c>
      <c r="I17" s="10">
        <f t="shared" si="18"/>
        <v>6.5914664051005387E-7</v>
      </c>
      <c r="J17" s="3">
        <f t="shared" si="3"/>
        <v>8</v>
      </c>
      <c r="K17" s="10">
        <f t="shared" si="4"/>
        <v>0.03</v>
      </c>
      <c r="L17" s="3">
        <v>15</v>
      </c>
      <c r="M17" s="3">
        <f t="shared" si="12"/>
        <v>507646.26557796274</v>
      </c>
      <c r="N17" s="3">
        <f t="shared" si="13"/>
        <v>1739.4882935780429</v>
      </c>
      <c r="O17" s="3">
        <f t="shared" si="5"/>
        <v>364.24612845928891</v>
      </c>
      <c r="P17" s="3">
        <f t="shared" si="6"/>
        <v>260.92324403670642</v>
      </c>
      <c r="Q17" s="3">
        <f t="shared" si="14"/>
        <v>315.5601633055997</v>
      </c>
      <c r="R17" s="3">
        <f t="shared" si="15"/>
        <v>72.729540071907095</v>
      </c>
      <c r="S17" s="16">
        <f>IF(Surge_Predicted_Impact!$C$4&lt;&gt;COVID19_DailyReportedData!$B$3,"ERRO",COVID19_DailyReportedData!C18)</f>
        <v>0</v>
      </c>
      <c r="U17" s="37" t="str">
        <f t="shared" si="7"/>
        <v/>
      </c>
      <c r="AI17" s="37">
        <f t="shared" si="16"/>
        <v>484.86360047938069</v>
      </c>
      <c r="AJ17" s="37">
        <f t="shared" ref="AJ17:AJ32" ca="1" si="19">AVERAGE(INDIRECT("I"&amp;(ROW($I17))&amp;":I"&amp;(ROW($I17)+$C$5-1)))*($C$8+$C$9+$C$10)*AI17*$C$2</f>
        <v>1745.5089617257704</v>
      </c>
      <c r="AK17" s="37">
        <f t="shared" ref="AK17:AK32" ca="1" si="20">AJ17/AI17</f>
        <v>3.5999999999999996</v>
      </c>
      <c r="AL17" s="37">
        <f t="shared" ca="1" si="10"/>
        <v>1629.1416976107189</v>
      </c>
      <c r="AM17" s="3">
        <f t="shared" ca="1" si="11"/>
        <v>3.3599999999999994</v>
      </c>
    </row>
    <row r="18" spans="2:39" x14ac:dyDescent="0.25">
      <c r="E18" s="3">
        <f t="shared" si="0"/>
        <v>0.15</v>
      </c>
      <c r="F18" s="3">
        <f t="shared" si="17"/>
        <v>0.15</v>
      </c>
      <c r="G18" s="3">
        <f t="shared" si="1"/>
        <v>7.1428571428571425E-2</v>
      </c>
      <c r="H18" s="10">
        <f t="shared" si="2"/>
        <v>4.7081902893575282E-7</v>
      </c>
      <c r="I18" s="10">
        <f t="shared" si="18"/>
        <v>6.1206473761647854E-7</v>
      </c>
      <c r="J18" s="3">
        <f t="shared" si="3"/>
        <v>8</v>
      </c>
      <c r="K18" s="10">
        <f t="shared" si="4"/>
        <v>0.03</v>
      </c>
      <c r="L18" s="3">
        <v>16</v>
      </c>
      <c r="M18" s="3">
        <f t="shared" si="12"/>
        <v>507064.20960664249</v>
      </c>
      <c r="N18" s="3">
        <f t="shared" si="13"/>
        <v>2197.2951010712868</v>
      </c>
      <c r="O18" s="3">
        <f t="shared" si="5"/>
        <v>488.49529228629194</v>
      </c>
      <c r="P18" s="3">
        <f t="shared" si="6"/>
        <v>329.594265160693</v>
      </c>
      <c r="Q18" s="3">
        <f t="shared" si="14"/>
        <v>402.86855900363685</v>
      </c>
      <c r="R18" s="3">
        <f t="shared" si="15"/>
        <v>87.308395698037927</v>
      </c>
      <c r="S18" s="16">
        <f>IF(Surge_Predicted_Impact!$C$4&lt;&gt;COVID19_DailyReportedData!$B$3,"ERRO",COVID19_DailyReportedData!C19)</f>
        <v>0</v>
      </c>
      <c r="U18" s="37" t="str">
        <f t="shared" si="7"/>
        <v/>
      </c>
      <c r="AI18" s="37">
        <f t="shared" si="16"/>
        <v>582.05597132025287</v>
      </c>
      <c r="AJ18" s="37">
        <f t="shared" ca="1" si="19"/>
        <v>2039.5241235061658</v>
      </c>
      <c r="AK18" s="37">
        <f t="shared" ca="1" si="20"/>
        <v>3.5039999999999996</v>
      </c>
      <c r="AL18" s="37">
        <f t="shared" ca="1" si="10"/>
        <v>1955.7080636360492</v>
      </c>
      <c r="AM18" s="3">
        <f t="shared" ca="1" si="11"/>
        <v>3.3599999999999994</v>
      </c>
    </row>
    <row r="19" spans="2:39" ht="15.75" thickBot="1" x14ac:dyDescent="0.3">
      <c r="C19" s="197">
        <v>2</v>
      </c>
      <c r="E19" s="3">
        <f t="shared" si="0"/>
        <v>0.15</v>
      </c>
      <c r="F19" s="3">
        <f t="shared" si="17"/>
        <v>0.15</v>
      </c>
      <c r="G19" s="3">
        <f t="shared" si="1"/>
        <v>7.1428571428571425E-2</v>
      </c>
      <c r="H19" s="10">
        <f t="shared" si="2"/>
        <v>4.7081902893575282E-7</v>
      </c>
      <c r="I19" s="10">
        <f t="shared" si="18"/>
        <v>5.6498283472290332E-7</v>
      </c>
      <c r="J19" s="3">
        <f t="shared" si="3"/>
        <v>8</v>
      </c>
      <c r="K19" s="10">
        <f t="shared" si="4"/>
        <v>0.03</v>
      </c>
      <c r="L19" s="3">
        <v>17</v>
      </c>
      <c r="M19" s="3">
        <f t="shared" si="12"/>
        <v>506382.26561928878</v>
      </c>
      <c r="N19" s="3">
        <f t="shared" si="13"/>
        <v>2722.289438348459</v>
      </c>
      <c r="O19" s="3">
        <f t="shared" si="5"/>
        <v>645.44494236281241</v>
      </c>
      <c r="P19" s="3">
        <f t="shared" si="6"/>
        <v>408.34341575226887</v>
      </c>
      <c r="Q19" s="3">
        <f t="shared" si="14"/>
        <v>505.16015710669069</v>
      </c>
      <c r="R19" s="3">
        <f t="shared" si="15"/>
        <v>102.29159810305573</v>
      </c>
      <c r="S19" s="16">
        <f>IF(Surge_Predicted_Impact!$C$4&lt;&gt;COVID19_DailyReportedData!$B$3,"ERRO",COVID19_DailyReportedData!C20)</f>
        <v>0</v>
      </c>
      <c r="U19" s="37" t="str">
        <f t="shared" si="7"/>
        <v/>
      </c>
      <c r="AI19" s="37">
        <f t="shared" si="16"/>
        <v>681.94398735370487</v>
      </c>
      <c r="AJ19" s="37">
        <f t="shared" ca="1" si="19"/>
        <v>2340.4317645979145</v>
      </c>
      <c r="AK19" s="37">
        <f t="shared" ca="1" si="20"/>
        <v>3.4319999999999991</v>
      </c>
      <c r="AL19" s="37">
        <f t="shared" ca="1" si="10"/>
        <v>2291.3317975084474</v>
      </c>
      <c r="AM19" s="3">
        <f t="shared" ca="1" si="11"/>
        <v>3.3599999999999985</v>
      </c>
    </row>
    <row r="20" spans="2:39" ht="15.75" thickBot="1" x14ac:dyDescent="0.3">
      <c r="B20" s="3" t="s">
        <v>29</v>
      </c>
      <c r="C20" s="189">
        <f>IF(ISBLANK(COVID19_DailyReportedData!$C$3),$C$19,COVID19_DailyReportedData!C3)</f>
        <v>2</v>
      </c>
      <c r="E20" s="3">
        <f t="shared" si="0"/>
        <v>0.15</v>
      </c>
      <c r="F20" s="3">
        <f t="shared" si="17"/>
        <v>0.15</v>
      </c>
      <c r="G20" s="3">
        <f t="shared" si="1"/>
        <v>7.1428571428571425E-2</v>
      </c>
      <c r="H20" s="10">
        <f t="shared" si="2"/>
        <v>4.7081902893575282E-7</v>
      </c>
      <c r="I20" s="10">
        <f t="shared" si="18"/>
        <v>5.1790093182932799E-7</v>
      </c>
      <c r="J20" s="3">
        <f t="shared" si="3"/>
        <v>8</v>
      </c>
      <c r="K20" s="10">
        <f t="shared" si="4"/>
        <v>0.03</v>
      </c>
      <c r="L20" s="3">
        <v>18</v>
      </c>
      <c r="M20" s="3">
        <f t="shared" si="12"/>
        <v>505603.42599414475</v>
      </c>
      <c r="N20" s="3">
        <f t="shared" si="13"/>
        <v>3306.6798178961481</v>
      </c>
      <c r="O20" s="3">
        <f t="shared" si="5"/>
        <v>839.89418795913093</v>
      </c>
      <c r="P20" s="3">
        <f t="shared" si="6"/>
        <v>496.00197268442219</v>
      </c>
      <c r="Q20" s="3">
        <f t="shared" si="14"/>
        <v>621.98610087829184</v>
      </c>
      <c r="R20" s="3">
        <f t="shared" si="15"/>
        <v>116.82594377160422</v>
      </c>
      <c r="S20" s="16">
        <f>IF(Surge_Predicted_Impact!$C$4&lt;&gt;COVID19_DailyReportedData!$B$3,"ERRO",COVID19_DailyReportedData!C21)</f>
        <v>0</v>
      </c>
      <c r="U20" s="37" t="str">
        <f t="shared" si="7"/>
        <v/>
      </c>
      <c r="AI20" s="37">
        <f t="shared" si="16"/>
        <v>778.8396251440281</v>
      </c>
      <c r="AJ20" s="37">
        <f t="shared" ca="1" si="19"/>
        <v>2635.5932914873902</v>
      </c>
      <c r="AK20" s="37">
        <f t="shared" ca="1" si="20"/>
        <v>3.3839999999999986</v>
      </c>
      <c r="AL20" s="37">
        <f t="shared" ca="1" si="10"/>
        <v>2616.9011404839339</v>
      </c>
      <c r="AM20" s="3">
        <f t="shared" ca="1" si="11"/>
        <v>3.3599999999999994</v>
      </c>
    </row>
    <row r="21" spans="2:39" x14ac:dyDescent="0.25">
      <c r="E21" s="3">
        <f t="shared" si="0"/>
        <v>0.15</v>
      </c>
      <c r="F21" s="3">
        <f t="shared" si="17"/>
        <v>0.15</v>
      </c>
      <c r="G21" s="3">
        <f t="shared" si="1"/>
        <v>7.1428571428571425E-2</v>
      </c>
      <c r="H21" s="10">
        <f t="shared" si="2"/>
        <v>4.7081902893575282E-7</v>
      </c>
      <c r="I21" s="10">
        <f t="shared" si="18"/>
        <v>4.7081902893575276E-7</v>
      </c>
      <c r="J21" s="3">
        <f t="shared" si="3"/>
        <v>8</v>
      </c>
      <c r="K21" s="10">
        <f t="shared" si="4"/>
        <v>0.03</v>
      </c>
      <c r="L21" s="3">
        <v>19</v>
      </c>
      <c r="M21" s="3">
        <f t="shared" si="12"/>
        <v>504737.5636652133</v>
      </c>
      <c r="N21" s="3">
        <f t="shared" si="13"/>
        <v>3936.3507312635993</v>
      </c>
      <c r="O21" s="3">
        <f t="shared" si="5"/>
        <v>1076.0856035231416</v>
      </c>
      <c r="P21" s="3">
        <f t="shared" si="6"/>
        <v>590.45260968953983</v>
      </c>
      <c r="Q21" s="3">
        <f t="shared" si="14"/>
        <v>751.86545021801112</v>
      </c>
      <c r="R21" s="3">
        <f t="shared" si="15"/>
        <v>129.87934933971846</v>
      </c>
      <c r="S21" s="16">
        <f>IF(Surge_Predicted_Impact!$C$4&lt;&gt;COVID19_DailyReportedData!$B$3,"ERRO",COVID19_DailyReportedData!C22)</f>
        <v>0</v>
      </c>
      <c r="U21" s="37" t="str">
        <f>IF(S21&gt;0,(S21-Q21)*(S21-Q21),"")</f>
        <v/>
      </c>
      <c r="AI21" s="37">
        <f t="shared" si="16"/>
        <v>865.86232893145643</v>
      </c>
      <c r="AJ21" s="37">
        <f t="shared" ca="1" si="19"/>
        <v>2909.2974252096928</v>
      </c>
      <c r="AK21" s="37">
        <f t="shared" ca="1" si="20"/>
        <v>3.359999999999999</v>
      </c>
      <c r="AL21" s="37">
        <f t="shared" ca="1" si="10"/>
        <v>2909.2974252096928</v>
      </c>
      <c r="AM21" s="3">
        <f t="shared" ca="1" si="11"/>
        <v>3.359999999999999</v>
      </c>
    </row>
    <row r="22" spans="2:39" x14ac:dyDescent="0.25">
      <c r="E22" s="3">
        <f t="shared" si="0"/>
        <v>0.15</v>
      </c>
      <c r="F22" s="3">
        <f t="shared" si="17"/>
        <v>0.15</v>
      </c>
      <c r="G22" s="3">
        <f t="shared" si="1"/>
        <v>7.1428571428571425E-2</v>
      </c>
      <c r="H22" s="10">
        <f t="shared" si="2"/>
        <v>4.7081902893575282E-7</v>
      </c>
      <c r="I22" s="10">
        <f t="shared" si="18"/>
        <v>4.7081902893575276E-7</v>
      </c>
      <c r="J22" s="3">
        <f t="shared" si="3"/>
        <v>8</v>
      </c>
      <c r="K22" s="10">
        <f t="shared" si="4"/>
        <v>0.03</v>
      </c>
      <c r="L22" s="3">
        <v>20</v>
      </c>
      <c r="M22" s="3">
        <f t="shared" si="12"/>
        <v>503802.12908222328</v>
      </c>
      <c r="N22" s="3">
        <f t="shared" si="13"/>
        <v>4590.6174048776129</v>
      </c>
      <c r="O22" s="3">
        <f t="shared" si="5"/>
        <v>1357.253512899113</v>
      </c>
      <c r="P22" s="3">
        <f t="shared" si="6"/>
        <v>688.59261073164191</v>
      </c>
      <c r="Q22" s="3">
        <f t="shared" si="14"/>
        <v>892.18063766650891</v>
      </c>
      <c r="R22" s="3">
        <f t="shared" si="15"/>
        <v>140.3151874485018</v>
      </c>
      <c r="S22" s="16">
        <f>IF(Surge_Predicted_Impact!$C$4&lt;&gt;COVID19_DailyReportedData!$B$3,"ERRO",COVID19_DailyReportedData!C23)</f>
        <v>0</v>
      </c>
      <c r="U22" s="37" t="str">
        <f>IF(S22&gt;0,(S22-Q22)*(S22-Q22),"")</f>
        <v/>
      </c>
      <c r="AI22" s="37">
        <f t="shared" si="16"/>
        <v>935.43458299001213</v>
      </c>
      <c r="AJ22" s="37">
        <f t="shared" ca="1" si="19"/>
        <v>3143.06019884644</v>
      </c>
      <c r="AK22" s="37">
        <f t="shared" ca="1" si="20"/>
        <v>3.359999999999999</v>
      </c>
      <c r="AL22" s="37">
        <f t="shared" ca="1" si="10"/>
        <v>3143.06019884644</v>
      </c>
      <c r="AM22" s="3">
        <f t="shared" ca="1" si="11"/>
        <v>3.359999999999999</v>
      </c>
    </row>
    <row r="23" spans="2:39" x14ac:dyDescent="0.25">
      <c r="B23" s="3" t="s">
        <v>51</v>
      </c>
      <c r="C23" s="28">
        <f>Surge_Predicted_Impact!$C$18</f>
        <v>16</v>
      </c>
      <c r="E23" s="3">
        <f t="shared" si="0"/>
        <v>0.15</v>
      </c>
      <c r="F23" s="3">
        <f t="shared" si="17"/>
        <v>0.15</v>
      </c>
      <c r="G23" s="3">
        <f t="shared" si="1"/>
        <v>7.1428571428571425E-2</v>
      </c>
      <c r="H23" s="10">
        <f t="shared" si="2"/>
        <v>4.7081902893575282E-7</v>
      </c>
      <c r="I23" s="10">
        <f t="shared" si="18"/>
        <v>4.7081902893575276E-7</v>
      </c>
      <c r="J23" s="3">
        <f t="shared" si="3"/>
        <v>8</v>
      </c>
      <c r="K23" s="10">
        <f t="shared" si="4"/>
        <v>0.03</v>
      </c>
      <c r="L23" s="3">
        <v>21</v>
      </c>
      <c r="M23" s="3">
        <f t="shared" si="12"/>
        <v>502713.23633603199</v>
      </c>
      <c r="N23" s="3">
        <f t="shared" si="13"/>
        <v>5351.6089078633795</v>
      </c>
      <c r="O23" s="3">
        <f t="shared" si="5"/>
        <v>1685.1547561046568</v>
      </c>
      <c r="P23" s="3">
        <f t="shared" si="6"/>
        <v>802.7413361795069</v>
      </c>
      <c r="Q23" s="3">
        <f t="shared" si="14"/>
        <v>1055.5145495952054</v>
      </c>
      <c r="R23" s="3">
        <f t="shared" si="15"/>
        <v>163.33391192869456</v>
      </c>
      <c r="S23" s="16">
        <f>IF(Surge_Predicted_Impact!$C$4&lt;&gt;COVID19_DailyReportedData!$B$3,"ERRO",COVID19_DailyReportedData!C24)</f>
        <v>0</v>
      </c>
      <c r="U23" s="37" t="str">
        <f t="shared" si="7"/>
        <v/>
      </c>
      <c r="AI23" s="37">
        <f t="shared" si="16"/>
        <v>1088.8927461912972</v>
      </c>
      <c r="AJ23" s="37">
        <f t="shared" ca="1" si="19"/>
        <v>3658.6796272027573</v>
      </c>
      <c r="AK23" s="37">
        <f t="shared" ca="1" si="20"/>
        <v>3.359999999999999</v>
      </c>
      <c r="AL23" s="37">
        <f t="shared" ca="1" si="10"/>
        <v>3658.6796272027573</v>
      </c>
      <c r="AM23" s="3">
        <f t="shared" ca="1" si="11"/>
        <v>3.359999999999999</v>
      </c>
    </row>
    <row r="24" spans="2:39" x14ac:dyDescent="0.25">
      <c r="B24" s="3" t="s">
        <v>50</v>
      </c>
      <c r="C24" s="14">
        <f>IF(Surge_Predicted_Impact!$D$21=1,Surge_Predicted_Impact!$C$22,SIR_V3!$C$23)</f>
        <v>8</v>
      </c>
      <c r="E24" s="3">
        <f t="shared" si="0"/>
        <v>0.15</v>
      </c>
      <c r="F24" s="3">
        <f t="shared" si="17"/>
        <v>0.15</v>
      </c>
      <c r="G24" s="3">
        <f t="shared" si="1"/>
        <v>7.1428571428571425E-2</v>
      </c>
      <c r="H24" s="10">
        <f t="shared" si="2"/>
        <v>4.7081902893575282E-7</v>
      </c>
      <c r="I24" s="10">
        <f t="shared" si="18"/>
        <v>4.7081902893575276E-7</v>
      </c>
      <c r="J24" s="3">
        <f t="shared" si="3"/>
        <v>8</v>
      </c>
      <c r="K24" s="10">
        <f t="shared" si="4"/>
        <v>0.03</v>
      </c>
      <c r="L24" s="3">
        <v>22</v>
      </c>
      <c r="M24" s="3">
        <f t="shared" si="12"/>
        <v>501446.58030448237</v>
      </c>
      <c r="N24" s="3">
        <f t="shared" si="13"/>
        <v>6236.0071602798971</v>
      </c>
      <c r="O24" s="3">
        <f t="shared" si="5"/>
        <v>2067.4125352377555</v>
      </c>
      <c r="P24" s="3">
        <f t="shared" si="6"/>
        <v>935.40107404198454</v>
      </c>
      <c r="Q24" s="3">
        <f t="shared" si="14"/>
        <v>1245.5129543276478</v>
      </c>
      <c r="R24" s="3">
        <f t="shared" si="15"/>
        <v>189.99840473244257</v>
      </c>
      <c r="S24" s="16">
        <f>IF(Surge_Predicted_Impact!$C$4&lt;&gt;COVID19_DailyReportedData!$B$3,"ERRO",COVID19_DailyReportedData!C25)</f>
        <v>0</v>
      </c>
      <c r="U24" s="37" t="str">
        <f t="shared" si="7"/>
        <v/>
      </c>
      <c r="AI24" s="37">
        <f t="shared" si="16"/>
        <v>1266.6560315496172</v>
      </c>
      <c r="AJ24" s="37">
        <f t="shared" ca="1" si="19"/>
        <v>4255.964266006712</v>
      </c>
      <c r="AK24" s="37">
        <f t="shared" ca="1" si="20"/>
        <v>3.3599999999999985</v>
      </c>
      <c r="AL24" s="37">
        <f t="shared" ca="1" si="10"/>
        <v>4255.964266006712</v>
      </c>
      <c r="AM24" s="3">
        <f t="shared" ca="1" si="11"/>
        <v>3.3599999999999985</v>
      </c>
    </row>
    <row r="25" spans="2:39" x14ac:dyDescent="0.25">
      <c r="B25" s="3" t="s">
        <v>49</v>
      </c>
      <c r="C25" s="8">
        <f>IF(Surge_Predicted_Impact!$D$27=1,Surge_Predicted_Impact!$C$28,$C$24)</f>
        <v>8</v>
      </c>
      <c r="E25" s="3">
        <f t="shared" si="0"/>
        <v>0.15</v>
      </c>
      <c r="F25" s="3">
        <f t="shared" si="17"/>
        <v>0.15</v>
      </c>
      <c r="G25" s="3">
        <f t="shared" si="1"/>
        <v>7.1428571428571425E-2</v>
      </c>
      <c r="H25" s="10">
        <f t="shared" si="2"/>
        <v>4.7081902893575282E-7</v>
      </c>
      <c r="I25" s="10">
        <f t="shared" si="18"/>
        <v>4.7081902893575276E-7</v>
      </c>
      <c r="J25" s="3">
        <f t="shared" si="3"/>
        <v>8</v>
      </c>
      <c r="K25" s="10">
        <f t="shared" si="4"/>
        <v>0.03</v>
      </c>
      <c r="L25" s="3">
        <v>23</v>
      </c>
      <c r="M25" s="3">
        <f t="shared" si="12"/>
        <v>499974.31768228248</v>
      </c>
      <c r="N25" s="3">
        <f t="shared" si="13"/>
        <v>7262.8406996026415</v>
      </c>
      <c r="O25" s="3">
        <f t="shared" si="5"/>
        <v>2512.8416181148909</v>
      </c>
      <c r="P25" s="3">
        <f t="shared" si="6"/>
        <v>1089.4261049403963</v>
      </c>
      <c r="Q25" s="3">
        <f t="shared" si="14"/>
        <v>1466.3523476576297</v>
      </c>
      <c r="R25" s="3">
        <f t="shared" si="15"/>
        <v>220.83939332998415</v>
      </c>
      <c r="S25" s="16">
        <f>IF(Surge_Predicted_Impact!$C$4&lt;&gt;COVID19_DailyReportedData!$B$3,"ERRO",COVID19_DailyReportedData!C26)</f>
        <v>0</v>
      </c>
      <c r="U25" s="37" t="str">
        <f t="shared" si="7"/>
        <v/>
      </c>
      <c r="AI25" s="37">
        <f t="shared" si="16"/>
        <v>1472.2626221998944</v>
      </c>
      <c r="AJ25" s="37">
        <f t="shared" ca="1" si="19"/>
        <v>4946.8024105916438</v>
      </c>
      <c r="AK25" s="37">
        <f t="shared" ca="1" si="20"/>
        <v>3.359999999999999</v>
      </c>
      <c r="AL25" s="37">
        <f t="shared" ca="1" si="10"/>
        <v>4946.8024105916438</v>
      </c>
      <c r="AM25" s="3">
        <f t="shared" ca="1" si="11"/>
        <v>3.359999999999999</v>
      </c>
    </row>
    <row r="26" spans="2:39" x14ac:dyDescent="0.25">
      <c r="B26" s="241" t="s">
        <v>1719</v>
      </c>
      <c r="C26" s="8">
        <f>IF(AND(Surge_Predicted_Impact!$D$33=1,Surge_Predicted_Impact!$D$27=1),Surge_Predicted_Impact!$C$34,$C$25)</f>
        <v>8</v>
      </c>
      <c r="E26" s="3">
        <f t="shared" si="0"/>
        <v>0.15</v>
      </c>
      <c r="F26" s="3">
        <f t="shared" si="17"/>
        <v>0.15</v>
      </c>
      <c r="G26" s="3">
        <f t="shared" si="1"/>
        <v>7.1428571428571425E-2</v>
      </c>
      <c r="H26" s="10">
        <f t="shared" si="2"/>
        <v>4.7081902893575282E-7</v>
      </c>
      <c r="I26" s="10">
        <f t="shared" si="18"/>
        <v>4.7081902893575276E-7</v>
      </c>
      <c r="J26" s="3">
        <f t="shared" si="3"/>
        <v>8</v>
      </c>
      <c r="K26" s="10">
        <f t="shared" si="4"/>
        <v>0.03</v>
      </c>
      <c r="L26" s="3">
        <v>24</v>
      </c>
      <c r="M26" s="3">
        <f t="shared" si="12"/>
        <v>498264.6636997959</v>
      </c>
      <c r="N26" s="3">
        <f t="shared" si="13"/>
        <v>8453.720346403341</v>
      </c>
      <c r="O26" s="3">
        <f t="shared" si="5"/>
        <v>3031.6159538007937</v>
      </c>
      <c r="P26" s="3">
        <f t="shared" si="6"/>
        <v>1268.0580519605012</v>
      </c>
      <c r="Q26" s="3">
        <f t="shared" si="14"/>
        <v>1722.8004450306203</v>
      </c>
      <c r="R26" s="3">
        <f t="shared" si="15"/>
        <v>256.44809737298635</v>
      </c>
      <c r="S26" s="16">
        <f>IF(Surge_Predicted_Impact!$C$4&lt;&gt;COVID19_DailyReportedData!$B$3,"ERRO",COVID19_DailyReportedData!C27)</f>
        <v>0</v>
      </c>
      <c r="U26" s="37" t="str">
        <f t="shared" si="7"/>
        <v/>
      </c>
      <c r="AI26" s="37">
        <f t="shared" si="16"/>
        <v>1709.6539824865758</v>
      </c>
      <c r="AJ26" s="37">
        <f t="shared" ca="1" si="19"/>
        <v>5744.437381154893</v>
      </c>
      <c r="AK26" s="37">
        <f t="shared" ca="1" si="20"/>
        <v>3.359999999999999</v>
      </c>
      <c r="AL26" s="37">
        <f t="shared" ca="1" si="10"/>
        <v>5744.437381154893</v>
      </c>
      <c r="AM26" s="3">
        <f t="shared" ca="1" si="11"/>
        <v>3.359999999999999</v>
      </c>
    </row>
    <row r="27" spans="2:39" x14ac:dyDescent="0.25">
      <c r="B27" s="241" t="s">
        <v>1720</v>
      </c>
      <c r="C27" s="8">
        <f>IF(AND(Surge_Predicted_Impact!$D$39=1,Surge_Predicted_Impact!$D$21=1),Surge_Predicted_Impact!$C$40,$C$26)</f>
        <v>8</v>
      </c>
      <c r="E27" s="3">
        <f t="shared" si="0"/>
        <v>0.15</v>
      </c>
      <c r="F27" s="3">
        <f t="shared" si="17"/>
        <v>0.15</v>
      </c>
      <c r="G27" s="3">
        <f t="shared" si="1"/>
        <v>7.1428571428571425E-2</v>
      </c>
      <c r="H27" s="10">
        <f t="shared" si="2"/>
        <v>4.7081902893575282E-7</v>
      </c>
      <c r="I27" s="10">
        <f t="shared" si="18"/>
        <v>4.7081902893575276E-7</v>
      </c>
      <c r="J27" s="3">
        <f t="shared" si="3"/>
        <v>8</v>
      </c>
      <c r="K27" s="10">
        <f t="shared" si="4"/>
        <v>0.03</v>
      </c>
      <c r="L27" s="3">
        <v>25</v>
      </c>
      <c r="M27" s="3">
        <f t="shared" si="12"/>
        <v>496281.48443525628</v>
      </c>
      <c r="N27" s="3">
        <f t="shared" si="13"/>
        <v>9833.0624433427147</v>
      </c>
      <c r="O27" s="3">
        <f t="shared" si="5"/>
        <v>3635.4531214010321</v>
      </c>
      <c r="P27" s="3">
        <f t="shared" si="6"/>
        <v>1474.9593665014072</v>
      </c>
      <c r="Q27" s="3">
        <f t="shared" si="14"/>
        <v>2020.2773347115617</v>
      </c>
      <c r="R27" s="3">
        <f t="shared" si="15"/>
        <v>297.47688968094297</v>
      </c>
      <c r="S27" s="16">
        <f>IF(Surge_Predicted_Impact!$C$4&lt;&gt;COVID19_DailyReportedData!$B$3,"ERRO",COVID19_DailyReportedData!C28)</f>
        <v>0</v>
      </c>
      <c r="U27" s="37" t="str">
        <f t="shared" si="7"/>
        <v/>
      </c>
      <c r="AI27" s="37">
        <f t="shared" si="16"/>
        <v>1983.1792645396199</v>
      </c>
      <c r="AJ27" s="37">
        <f t="shared" ca="1" si="19"/>
        <v>6663.4823288531215</v>
      </c>
      <c r="AK27" s="37">
        <f t="shared" ca="1" si="20"/>
        <v>3.3599999999999994</v>
      </c>
      <c r="AL27" s="37">
        <f t="shared" ca="1" si="10"/>
        <v>6663.4823288531215</v>
      </c>
      <c r="AM27" s="3">
        <f t="shared" ca="1" si="11"/>
        <v>3.3599999999999994</v>
      </c>
    </row>
    <row r="28" spans="2:39" x14ac:dyDescent="0.25">
      <c r="E28" s="3">
        <f t="shared" si="0"/>
        <v>0.15</v>
      </c>
      <c r="F28" s="3">
        <f t="shared" si="17"/>
        <v>0.15</v>
      </c>
      <c r="G28" s="3">
        <f t="shared" si="1"/>
        <v>7.1428571428571425E-2</v>
      </c>
      <c r="H28" s="10">
        <f t="shared" si="2"/>
        <v>4.7081902893575282E-7</v>
      </c>
      <c r="I28" s="10">
        <f t="shared" si="18"/>
        <v>4.7081902893575276E-7</v>
      </c>
      <c r="J28" s="3">
        <f t="shared" si="3"/>
        <v>8</v>
      </c>
      <c r="K28" s="10">
        <f t="shared" si="4"/>
        <v>0.03</v>
      </c>
      <c r="L28" s="3">
        <v>26</v>
      </c>
      <c r="M28" s="3">
        <f t="shared" si="12"/>
        <v>493983.90319303481</v>
      </c>
      <c r="N28" s="3">
        <f t="shared" si="13"/>
        <v>11428.282082468299</v>
      </c>
      <c r="O28" s="3">
        <f t="shared" si="5"/>
        <v>4337.8147244969405</v>
      </c>
      <c r="P28" s="3">
        <f t="shared" si="6"/>
        <v>1714.2423123702447</v>
      </c>
      <c r="Q28" s="3">
        <f t="shared" si="14"/>
        <v>2364.9145210447859</v>
      </c>
      <c r="R28" s="3">
        <f t="shared" si="15"/>
        <v>344.63718633321986</v>
      </c>
      <c r="S28" s="16">
        <f>IF(Surge_Predicted_Impact!$C$4&lt;&gt;COVID19_DailyReportedData!$B$3,"ERRO",COVID19_DailyReportedData!C29)</f>
        <v>0</v>
      </c>
      <c r="U28" s="37" t="str">
        <f t="shared" si="7"/>
        <v/>
      </c>
      <c r="AI28" s="37">
        <f t="shared" si="16"/>
        <v>2297.5812422214658</v>
      </c>
      <c r="AJ28" s="37">
        <f t="shared" ca="1" si="19"/>
        <v>7719.8729738641223</v>
      </c>
      <c r="AK28" s="37">
        <f t="shared" ca="1" si="20"/>
        <v>3.359999999999999</v>
      </c>
      <c r="AL28" s="37">
        <f t="shared" ca="1" si="10"/>
        <v>7719.8729738641223</v>
      </c>
      <c r="AM28" s="3">
        <f t="shared" ca="1" si="11"/>
        <v>3.359999999999999</v>
      </c>
    </row>
    <row r="29" spans="2:39" x14ac:dyDescent="0.25">
      <c r="E29" s="3">
        <f t="shared" si="0"/>
        <v>0.15</v>
      </c>
      <c r="F29" s="3">
        <f t="shared" si="17"/>
        <v>0.15</v>
      </c>
      <c r="G29" s="3">
        <f t="shared" si="1"/>
        <v>7.1428571428571425E-2</v>
      </c>
      <c r="H29" s="10">
        <f t="shared" si="2"/>
        <v>4.7081902893575282E-7</v>
      </c>
      <c r="I29" s="10">
        <f t="shared" si="18"/>
        <v>4.7081902893575276E-7</v>
      </c>
      <c r="J29" s="3">
        <f t="shared" si="3"/>
        <v>8</v>
      </c>
      <c r="K29" s="10">
        <f t="shared" si="4"/>
        <v>0.03</v>
      </c>
      <c r="L29" s="3">
        <v>27</v>
      </c>
      <c r="M29" s="3">
        <f t="shared" si="12"/>
        <v>491325.94738416129</v>
      </c>
      <c r="N29" s="3">
        <f t="shared" si="13"/>
        <v>13269.932028308398</v>
      </c>
      <c r="O29" s="3">
        <f t="shared" si="5"/>
        <v>5154.1205875303904</v>
      </c>
      <c r="P29" s="3">
        <f t="shared" si="6"/>
        <v>1990.4898042462596</v>
      </c>
      <c r="Q29" s="3">
        <f t="shared" si="14"/>
        <v>2763.6078923758182</v>
      </c>
      <c r="R29" s="3">
        <f t="shared" si="15"/>
        <v>398.69337133102817</v>
      </c>
      <c r="S29" s="16">
        <f>IF(Surge_Predicted_Impact!$C$4&lt;&gt;COVID19_DailyReportedData!$B$3,"ERRO",COVID19_DailyReportedData!C30)</f>
        <v>0</v>
      </c>
      <c r="U29" s="37" t="str">
        <f t="shared" si="7"/>
        <v/>
      </c>
      <c r="AI29" s="37">
        <f t="shared" si="16"/>
        <v>2657.9558088735212</v>
      </c>
      <c r="AJ29" s="37">
        <f t="shared" ca="1" si="19"/>
        <v>8930.7315178150275</v>
      </c>
      <c r="AK29" s="37">
        <f t="shared" ca="1" si="20"/>
        <v>3.3599999999999985</v>
      </c>
      <c r="AL29" s="37">
        <f t="shared" ca="1" si="10"/>
        <v>8930.7315178150275</v>
      </c>
      <c r="AM29" s="3">
        <f t="shared" ca="1" si="11"/>
        <v>3.3599999999999985</v>
      </c>
    </row>
    <row r="30" spans="2:39" x14ac:dyDescent="0.25">
      <c r="B30" s="3" t="s">
        <v>1723</v>
      </c>
      <c r="C30" s="8">
        <f>Surge_Predicted_Impact!$C$24</f>
        <v>10</v>
      </c>
      <c r="E30" s="3">
        <f t="shared" ref="E30:E42" si="21">IF(L30&gt;=$C$31,$C$15,IF(L30&gt;=$C$30,$C$14,$C$13))</f>
        <v>0.15</v>
      </c>
      <c r="F30" s="3">
        <f t="shared" si="17"/>
        <v>0.15</v>
      </c>
      <c r="G30" s="3">
        <f t="shared" si="1"/>
        <v>7.1428571428571425E-2</v>
      </c>
      <c r="H30" s="10">
        <f t="shared" si="2"/>
        <v>4.7081902893575282E-7</v>
      </c>
      <c r="I30" s="10">
        <f t="shared" si="18"/>
        <v>4.7081902893575276E-7</v>
      </c>
      <c r="J30" s="3">
        <f t="shared" si="3"/>
        <v>8</v>
      </c>
      <c r="K30" s="10">
        <f t="shared" si="4"/>
        <v>0.03</v>
      </c>
      <c r="L30" s="3">
        <v>28</v>
      </c>
      <c r="M30" s="3">
        <f t="shared" si="12"/>
        <v>488256.27232358709</v>
      </c>
      <c r="N30" s="3">
        <f t="shared" si="13"/>
        <v>15391.754801146271</v>
      </c>
      <c r="O30" s="3">
        <f t="shared" si="5"/>
        <v>6101.9728752667042</v>
      </c>
      <c r="P30" s="3">
        <f t="shared" si="6"/>
        <v>2308.7632201719407</v>
      </c>
      <c r="Q30" s="3">
        <f t="shared" si="14"/>
        <v>3224.0591514619459</v>
      </c>
      <c r="R30" s="3">
        <f t="shared" si="15"/>
        <v>460.45125908612971</v>
      </c>
      <c r="S30" s="16">
        <f>IF(Surge_Predicted_Impact!$C$4&lt;&gt;COVID19_DailyReportedData!$B$3,"ERRO",COVID19_DailyReportedData!C31)</f>
        <v>0</v>
      </c>
      <c r="U30" s="37" t="str">
        <f t="shared" si="7"/>
        <v/>
      </c>
      <c r="AI30" s="37">
        <f t="shared" si="16"/>
        <v>3069.6750605741981</v>
      </c>
      <c r="AJ30" s="37">
        <f t="shared" ca="1" si="19"/>
        <v>10314.108203529304</v>
      </c>
      <c r="AK30" s="37">
        <f t="shared" ca="1" si="20"/>
        <v>3.3599999999999994</v>
      </c>
      <c r="AL30" s="37">
        <f t="shared" ca="1" si="10"/>
        <v>10314.108203529304</v>
      </c>
      <c r="AM30" s="3">
        <f t="shared" ca="1" si="11"/>
        <v>3.3599999999999994</v>
      </c>
    </row>
    <row r="31" spans="2:39" x14ac:dyDescent="0.25">
      <c r="B31" s="3" t="s">
        <v>1724</v>
      </c>
      <c r="C31" s="8">
        <f>MAX(Surge_Predicted_Impact!$C$30,C30)</f>
        <v>23</v>
      </c>
      <c r="E31" s="3">
        <f t="shared" si="21"/>
        <v>0.15</v>
      </c>
      <c r="F31" s="3">
        <f t="shared" si="17"/>
        <v>0.15</v>
      </c>
      <c r="G31" s="3">
        <f t="shared" si="1"/>
        <v>7.1428571428571425E-2</v>
      </c>
      <c r="H31" s="10">
        <f t="shared" si="2"/>
        <v>4.7081902893575282E-7</v>
      </c>
      <c r="I31" s="10">
        <f t="shared" si="18"/>
        <v>4.7081902893575276E-7</v>
      </c>
      <c r="J31" s="3">
        <f t="shared" si="3"/>
        <v>8</v>
      </c>
      <c r="K31" s="10">
        <f t="shared" si="4"/>
        <v>0.03</v>
      </c>
      <c r="L31" s="3">
        <v>29</v>
      </c>
      <c r="M31" s="3">
        <f t="shared" si="12"/>
        <v>484718.01043502538</v>
      </c>
      <c r="N31" s="3">
        <f t="shared" si="13"/>
        <v>17830.605632483232</v>
      </c>
      <c r="O31" s="3">
        <f t="shared" si="5"/>
        <v>7201.3839324914379</v>
      </c>
      <c r="P31" s="3">
        <f t="shared" si="6"/>
        <v>2674.5908448724845</v>
      </c>
      <c r="Q31" s="3">
        <f t="shared" si="14"/>
        <v>3754.7984347462002</v>
      </c>
      <c r="R31" s="3">
        <f t="shared" si="15"/>
        <v>530.73928328425677</v>
      </c>
      <c r="S31" s="16">
        <f>IF(Surge_Predicted_Impact!$C$4&lt;&gt;COVID19_DailyReportedData!$B$3,"ERRO",COVID19_DailyReportedData!C32)</f>
        <v>0</v>
      </c>
      <c r="U31" s="37" t="str">
        <f t="shared" si="7"/>
        <v/>
      </c>
      <c r="AI31" s="37">
        <f t="shared" si="16"/>
        <v>3538.2618885617121</v>
      </c>
      <c r="AJ31" s="37">
        <f t="shared" ca="1" si="19"/>
        <v>11888.559945567349</v>
      </c>
      <c r="AK31" s="37">
        <f t="shared" ca="1" si="20"/>
        <v>3.359999999999999</v>
      </c>
      <c r="AL31" s="37">
        <f t="shared" ca="1" si="10"/>
        <v>11888.559945567349</v>
      </c>
      <c r="AM31" s="3">
        <f t="shared" ca="1" si="11"/>
        <v>3.359999999999999</v>
      </c>
    </row>
    <row r="32" spans="2:39" x14ac:dyDescent="0.25">
      <c r="B32" s="241" t="s">
        <v>1725</v>
      </c>
      <c r="C32" s="243">
        <f>MAX(Surge_Predicted_Impact!$C$36,C31)</f>
        <v>63</v>
      </c>
      <c r="E32" s="3">
        <f t="shared" si="21"/>
        <v>0.15</v>
      </c>
      <c r="F32" s="3">
        <f t="shared" si="17"/>
        <v>0.15</v>
      </c>
      <c r="G32" s="3">
        <f t="shared" si="1"/>
        <v>7.1428571428571425E-2</v>
      </c>
      <c r="H32" s="10">
        <f t="shared" si="2"/>
        <v>4.7081902893575282E-7</v>
      </c>
      <c r="I32" s="10">
        <f t="shared" si="18"/>
        <v>4.7081902893575276E-7</v>
      </c>
      <c r="J32" s="3">
        <f t="shared" si="3"/>
        <v>8</v>
      </c>
      <c r="K32" s="10">
        <f t="shared" si="4"/>
        <v>0.03</v>
      </c>
      <c r="L32" s="3">
        <v>30</v>
      </c>
      <c r="M32" s="3">
        <f t="shared" si="12"/>
        <v>480648.80834598775</v>
      </c>
      <c r="N32" s="3">
        <f t="shared" si="13"/>
        <v>20626.193033486321</v>
      </c>
      <c r="O32" s="3">
        <f t="shared" si="5"/>
        <v>8474.9986205259538</v>
      </c>
      <c r="P32" s="3">
        <f t="shared" si="6"/>
        <v>3093.9289550229482</v>
      </c>
      <c r="Q32" s="3">
        <f t="shared" si="14"/>
        <v>4365.1787481018409</v>
      </c>
      <c r="R32" s="3">
        <f t="shared" si="15"/>
        <v>610.38031335564449</v>
      </c>
      <c r="S32" s="16">
        <f>IF(Surge_Predicted_Impact!$C$4&lt;&gt;COVID19_DailyReportedData!$B$3,"ERRO",COVID19_DailyReportedData!C33)</f>
        <v>0</v>
      </c>
      <c r="U32" s="37"/>
      <c r="AI32" s="37">
        <f t="shared" si="16"/>
        <v>4069.2020890376298</v>
      </c>
      <c r="AJ32" s="37">
        <f t="shared" ca="1" si="19"/>
        <v>13672.519019166433</v>
      </c>
      <c r="AK32" s="37">
        <f t="shared" ca="1" si="20"/>
        <v>3.3599999999999994</v>
      </c>
      <c r="AL32" s="37">
        <f t="shared" ca="1" si="10"/>
        <v>13672.519019166433</v>
      </c>
      <c r="AM32" s="3">
        <f t="shared" ca="1" si="11"/>
        <v>3.3599999999999994</v>
      </c>
    </row>
    <row r="33" spans="2:39" x14ac:dyDescent="0.25">
      <c r="B33" s="241" t="s">
        <v>1726</v>
      </c>
      <c r="C33" s="243">
        <f>MAX(Surge_Predicted_Impact!$C$42,C32)</f>
        <v>90</v>
      </c>
      <c r="E33" s="3">
        <f t="shared" si="21"/>
        <v>0.15</v>
      </c>
      <c r="F33" s="3">
        <f t="shared" si="17"/>
        <v>0.15</v>
      </c>
      <c r="G33" s="3">
        <f t="shared" si="1"/>
        <v>7.1428571428571425E-2</v>
      </c>
      <c r="H33" s="10">
        <f t="shared" si="2"/>
        <v>4.7081902893575282E-7</v>
      </c>
      <c r="I33" s="10">
        <f t="shared" si="18"/>
        <v>4.7081902893575276E-7</v>
      </c>
      <c r="J33" s="3">
        <f t="shared" si="3"/>
        <v>8</v>
      </c>
      <c r="K33" s="10">
        <f t="shared" si="4"/>
        <v>0.03</v>
      </c>
      <c r="L33" s="3">
        <v>31</v>
      </c>
      <c r="M33" s="3">
        <f t="shared" si="12"/>
        <v>475981.12963182927</v>
      </c>
      <c r="N33" s="3">
        <f t="shared" si="13"/>
        <v>23820.572245252915</v>
      </c>
      <c r="O33" s="3">
        <f t="shared" si="5"/>
        <v>9948.2981229178331</v>
      </c>
      <c r="P33" s="3">
        <f t="shared" si="6"/>
        <v>3573.0858367879373</v>
      </c>
      <c r="Q33" s="3">
        <f t="shared" si="14"/>
        <v>5065.3305552256124</v>
      </c>
      <c r="R33" s="3">
        <f t="shared" si="15"/>
        <v>700.15180712377185</v>
      </c>
      <c r="S33" s="16">
        <f>IF(Surge_Predicted_Impact!$C$4&lt;&gt;COVID19_DailyReportedData!$B$3,"ERRO",COVID19_DailyReportedData!C34)</f>
        <v>0</v>
      </c>
      <c r="U33" s="37"/>
      <c r="AI33" s="37">
        <f t="shared" si="16"/>
        <v>4667.6787141584791</v>
      </c>
      <c r="AJ33" s="37">
        <f t="shared" ref="AJ33:AJ58" ca="1" si="22">AVERAGE(INDIRECT("I"&amp;(ROW($I33))&amp;":I"&amp;(ROW($I33)+$C$5-1)))*($C$8+$C$9+$C$10)*AI33*$C$2</f>
        <v>15683.400479572487</v>
      </c>
      <c r="AK33" s="37">
        <f t="shared" ref="AK33:AK58" ca="1" si="23">AJ33/AI33</f>
        <v>3.3599999999999994</v>
      </c>
      <c r="AL33" s="37">
        <f t="shared" ca="1" si="10"/>
        <v>15683.400479572487</v>
      </c>
      <c r="AM33" s="3">
        <f t="shared" ca="1" si="11"/>
        <v>3.3599999999999994</v>
      </c>
    </row>
    <row r="34" spans="2:39" x14ac:dyDescent="0.25">
      <c r="E34" s="3">
        <f t="shared" si="21"/>
        <v>0.15</v>
      </c>
      <c r="F34" s="3">
        <f t="shared" si="17"/>
        <v>0.15</v>
      </c>
      <c r="G34" s="3">
        <f t="shared" si="1"/>
        <v>7.1428571428571425E-2</v>
      </c>
      <c r="H34" s="10">
        <f t="shared" si="2"/>
        <v>4.7081902893575282E-7</v>
      </c>
      <c r="I34" s="10">
        <f t="shared" si="18"/>
        <v>4.7081902893575276E-7</v>
      </c>
      <c r="J34" s="3">
        <f t="shared" si="3"/>
        <v>8</v>
      </c>
      <c r="K34" s="10">
        <f t="shared" si="4"/>
        <v>0.03</v>
      </c>
      <c r="L34" s="3">
        <v>32</v>
      </c>
      <c r="M34" s="3">
        <f t="shared" si="12"/>
        <v>470642.91620841523</v>
      </c>
      <c r="N34" s="3">
        <f t="shared" si="13"/>
        <v>27457.316222577447</v>
      </c>
      <c r="O34" s="3">
        <f t="shared" si="5"/>
        <v>11649.767569007327</v>
      </c>
      <c r="P34" s="3">
        <f t="shared" si="6"/>
        <v>4118.597433386617</v>
      </c>
      <c r="Q34" s="3">
        <f t="shared" si="14"/>
        <v>5866.062568737716</v>
      </c>
      <c r="R34" s="3">
        <f t="shared" si="15"/>
        <v>800.73201351210594</v>
      </c>
      <c r="S34" s="16">
        <f>IF(Surge_Predicted_Impact!$C$4&lt;&gt;COVID19_DailyReportedData!$B$3,"ERRO",COVID19_DailyReportedData!C35)</f>
        <v>0</v>
      </c>
      <c r="U34" s="37" t="str">
        <f t="shared" si="7"/>
        <v/>
      </c>
      <c r="AI34" s="37">
        <f t="shared" si="16"/>
        <v>5338.2134234140394</v>
      </c>
      <c r="AJ34" s="37">
        <f t="shared" ca="1" si="22"/>
        <v>17936.397102671166</v>
      </c>
      <c r="AK34" s="37">
        <f t="shared" ca="1" si="23"/>
        <v>3.359999999999999</v>
      </c>
      <c r="AL34" s="37">
        <f t="shared" ca="1" si="10"/>
        <v>17936.397102671166</v>
      </c>
      <c r="AM34" s="3">
        <f t="shared" ca="1" si="11"/>
        <v>3.359999999999999</v>
      </c>
    </row>
    <row r="35" spans="2:39" ht="15.75" thickBot="1" x14ac:dyDescent="0.3">
      <c r="E35" s="3">
        <f t="shared" si="21"/>
        <v>0.15</v>
      </c>
      <c r="F35" s="3">
        <f t="shared" si="17"/>
        <v>0.15</v>
      </c>
      <c r="G35" s="3">
        <f t="shared" si="1"/>
        <v>7.1428571428571425E-2</v>
      </c>
      <c r="H35" s="10">
        <f t="shared" si="2"/>
        <v>4.7081902893575282E-7</v>
      </c>
      <c r="I35" s="10">
        <f t="shared" si="18"/>
        <v>4.7081902893575276E-7</v>
      </c>
      <c r="J35" s="3">
        <f t="shared" si="3"/>
        <v>8</v>
      </c>
      <c r="K35" s="10">
        <f t="shared" si="4"/>
        <v>0.03</v>
      </c>
      <c r="L35" s="3">
        <v>33</v>
      </c>
      <c r="M35" s="3">
        <f t="shared" si="12"/>
        <v>464558.7142843738</v>
      </c>
      <c r="N35" s="3">
        <f t="shared" si="13"/>
        <v>31580.281273577621</v>
      </c>
      <c r="O35" s="3">
        <f t="shared" si="5"/>
        <v>13611.004442048572</v>
      </c>
      <c r="P35" s="3">
        <f t="shared" si="6"/>
        <v>4737.0421910366431</v>
      </c>
      <c r="Q35" s="3">
        <f t="shared" si="14"/>
        <v>6778.6928573439282</v>
      </c>
      <c r="R35" s="3">
        <f t="shared" si="15"/>
        <v>912.63028860621557</v>
      </c>
      <c r="S35" s="16">
        <f>IF(Surge_Predicted_Impact!$C$4&lt;&gt;COVID19_DailyReportedData!$B$3,"ERRO",COVID19_DailyReportedData!C36)</f>
        <v>0</v>
      </c>
      <c r="U35" s="37" t="str">
        <f t="shared" si="7"/>
        <v/>
      </c>
      <c r="AI35" s="37">
        <f t="shared" si="16"/>
        <v>6084.2019240414375</v>
      </c>
      <c r="AJ35" s="37">
        <f t="shared" ca="1" si="22"/>
        <v>20442.918464779224</v>
      </c>
      <c r="AK35" s="37">
        <f t="shared" ca="1" si="23"/>
        <v>3.359999999999999</v>
      </c>
      <c r="AL35" s="37">
        <f t="shared" ca="1" si="10"/>
        <v>20442.918464779224</v>
      </c>
      <c r="AM35" s="3">
        <f t="shared" ca="1" si="11"/>
        <v>3.359999999999999</v>
      </c>
    </row>
    <row r="36" spans="2:39" ht="15.75" thickBot="1" x14ac:dyDescent="0.3">
      <c r="B36" s="10" t="s">
        <v>46</v>
      </c>
      <c r="C36" s="136">
        <f>Surge_Predicted_Impact!$C$19</f>
        <v>0.03</v>
      </c>
      <c r="D36" s="135" t="s">
        <v>738</v>
      </c>
      <c r="E36" s="3">
        <f t="shared" si="21"/>
        <v>0.15</v>
      </c>
      <c r="F36" s="3">
        <f t="shared" si="17"/>
        <v>0.15</v>
      </c>
      <c r="G36" s="3">
        <f t="shared" si="1"/>
        <v>7.1428571428571425E-2</v>
      </c>
      <c r="H36" s="10">
        <f t="shared" si="2"/>
        <v>4.7081902893575282E-7</v>
      </c>
      <c r="I36" s="10">
        <f t="shared" si="18"/>
        <v>4.7081902893575276E-7</v>
      </c>
      <c r="J36" s="3">
        <f t="shared" si="3"/>
        <v>8</v>
      </c>
      <c r="K36" s="10">
        <f t="shared" si="4"/>
        <v>0.03</v>
      </c>
      <c r="L36" s="3">
        <v>34</v>
      </c>
      <c r="M36" s="3">
        <f t="shared" si="12"/>
        <v>457651.37781032553</v>
      </c>
      <c r="N36" s="3">
        <f t="shared" si="13"/>
        <v>36231.883370941774</v>
      </c>
      <c r="O36" s="3">
        <f t="shared" si="5"/>
        <v>15866.738818732687</v>
      </c>
      <c r="P36" s="3">
        <f t="shared" si="6"/>
        <v>5434.7825056412657</v>
      </c>
      <c r="Q36" s="3">
        <f t="shared" si="14"/>
        <v>7814.7933284511691</v>
      </c>
      <c r="R36" s="3">
        <f t="shared" si="15"/>
        <v>1036.1004711072396</v>
      </c>
      <c r="S36" s="16">
        <f>IF(Surge_Predicted_Impact!$C$4&lt;&gt;COVID19_DailyReportedData!$B$3,"ERRO",COVID19_DailyReportedData!C37)</f>
        <v>0</v>
      </c>
      <c r="U36" s="37" t="str">
        <f t="shared" si="7"/>
        <v/>
      </c>
      <c r="AI36" s="37">
        <f t="shared" si="16"/>
        <v>6907.3364740482648</v>
      </c>
      <c r="AJ36" s="37">
        <f t="shared" ca="1" si="22"/>
        <v>23208.650552802163</v>
      </c>
      <c r="AK36" s="37">
        <f t="shared" ca="1" si="23"/>
        <v>3.359999999999999</v>
      </c>
      <c r="AL36" s="37">
        <f t="shared" ca="1" si="10"/>
        <v>23208.650552802163</v>
      </c>
      <c r="AM36" s="3">
        <f t="shared" ca="1" si="11"/>
        <v>3.359999999999999</v>
      </c>
    </row>
    <row r="37" spans="2:39" ht="15.75" thickBot="1" x14ac:dyDescent="0.3">
      <c r="B37" s="10" t="s">
        <v>45</v>
      </c>
      <c r="C37" s="136">
        <f>IF(Surge_Predicted_Impact!$D$21=1,Surge_Predicted_Impact!$C$23,SIR_V3!$C$36)</f>
        <v>0.03</v>
      </c>
      <c r="D37" s="135" t="s">
        <v>755</v>
      </c>
      <c r="E37" s="3">
        <f t="shared" si="21"/>
        <v>0.15</v>
      </c>
      <c r="F37" s="3">
        <f t="shared" si="17"/>
        <v>0.15</v>
      </c>
      <c r="G37" s="3">
        <f t="shared" si="1"/>
        <v>7.1428571428571425E-2</v>
      </c>
      <c r="H37" s="10">
        <f t="shared" si="2"/>
        <v>4.7081902893575282E-7</v>
      </c>
      <c r="I37" s="10">
        <f t="shared" si="18"/>
        <v>4.7081902893575276E-7</v>
      </c>
      <c r="J37" s="3">
        <f t="shared" si="3"/>
        <v>8</v>
      </c>
      <c r="K37" s="10">
        <f t="shared" si="4"/>
        <v>0.03</v>
      </c>
      <c r="L37" s="3">
        <v>35</v>
      </c>
      <c r="M37" s="3">
        <f t="shared" si="12"/>
        <v>449844.4584912674</v>
      </c>
      <c r="N37" s="3">
        <f t="shared" si="13"/>
        <v>41450.811020646928</v>
      </c>
      <c r="O37" s="3">
        <f t="shared" si="5"/>
        <v>18454.730488085672</v>
      </c>
      <c r="P37" s="3">
        <f t="shared" si="6"/>
        <v>6217.6216530970387</v>
      </c>
      <c r="Q37" s="3">
        <f t="shared" si="14"/>
        <v>8985.8312263098887</v>
      </c>
      <c r="R37" s="3">
        <f t="shared" si="15"/>
        <v>1171.0378978587191</v>
      </c>
      <c r="S37" s="16">
        <f>IF(Surge_Predicted_Impact!$C$4&lt;&gt;COVID19_DailyReportedData!$B$3,"ERRO",COVID19_DailyReportedData!C38)</f>
        <v>0</v>
      </c>
      <c r="U37" s="37" t="str">
        <f t="shared" si="7"/>
        <v/>
      </c>
      <c r="AI37" s="37">
        <f t="shared" si="16"/>
        <v>7806.9193190581282</v>
      </c>
      <c r="AJ37" s="37">
        <f t="shared" ca="1" si="22"/>
        <v>26231.248912035306</v>
      </c>
      <c r="AK37" s="37">
        <f t="shared" ca="1" si="23"/>
        <v>3.3599999999999994</v>
      </c>
      <c r="AL37" s="37">
        <f t="shared" ca="1" si="10"/>
        <v>26231.248912035306</v>
      </c>
      <c r="AM37" s="3">
        <f t="shared" ca="1" si="11"/>
        <v>3.3599999999999994</v>
      </c>
    </row>
    <row r="38" spans="2:39" ht="15.75" thickBot="1" x14ac:dyDescent="0.3">
      <c r="B38" s="10" t="s">
        <v>44</v>
      </c>
      <c r="C38" s="136">
        <f>IF(Surge_Predicted_Impact!$D$27=1,Surge_Predicted_Impact!$C$29,SIR_V3!$C$37)</f>
        <v>0.03</v>
      </c>
      <c r="D38" s="135" t="s">
        <v>756</v>
      </c>
      <c r="E38" s="3">
        <f t="shared" si="21"/>
        <v>0.15</v>
      </c>
      <c r="F38" s="3">
        <f t="shared" si="17"/>
        <v>0.15</v>
      </c>
      <c r="G38" s="3">
        <f t="shared" si="1"/>
        <v>7.1428571428571425E-2</v>
      </c>
      <c r="H38" s="10">
        <f t="shared" si="2"/>
        <v>4.7081902893575282E-7</v>
      </c>
      <c r="I38" s="10">
        <f t="shared" si="18"/>
        <v>4.7081902893575276E-7</v>
      </c>
      <c r="J38" s="3">
        <f t="shared" si="3"/>
        <v>8</v>
      </c>
      <c r="K38" s="10">
        <f t="shared" si="4"/>
        <v>0.03</v>
      </c>
      <c r="L38" s="3">
        <v>36</v>
      </c>
      <c r="M38" s="3">
        <f t="shared" si="12"/>
        <v>441065.3702459989</v>
      </c>
      <c r="N38" s="3">
        <f t="shared" si="13"/>
        <v>47269.127050154944</v>
      </c>
      <c r="O38" s="3">
        <f t="shared" si="5"/>
        <v>21415.502703846167</v>
      </c>
      <c r="P38" s="3">
        <f t="shared" si="6"/>
        <v>7090.3690575232413</v>
      </c>
      <c r="Q38" s="3">
        <f t="shared" si="14"/>
        <v>10302.694463100166</v>
      </c>
      <c r="R38" s="3">
        <f t="shared" si="15"/>
        <v>1316.8632367902756</v>
      </c>
      <c r="S38" s="16">
        <f>IF(Surge_Predicted_Impact!$C$4&lt;&gt;COVID19_DailyReportedData!$B$3,"ERRO",COVID19_DailyReportedData!C39)</f>
        <v>0</v>
      </c>
      <c r="U38" s="37" t="str">
        <f t="shared" si="7"/>
        <v/>
      </c>
      <c r="AI38" s="37">
        <f t="shared" si="16"/>
        <v>8779.0882452685037</v>
      </c>
      <c r="AJ38" s="37">
        <f t="shared" ca="1" si="22"/>
        <v>29497.736504102162</v>
      </c>
      <c r="AK38" s="37">
        <f t="shared" ca="1" si="23"/>
        <v>3.359999999999999</v>
      </c>
      <c r="AL38" s="37">
        <f t="shared" ca="1" si="10"/>
        <v>29497.736504102162</v>
      </c>
      <c r="AM38" s="3">
        <f t="shared" ca="1" si="11"/>
        <v>3.359999999999999</v>
      </c>
    </row>
    <row r="39" spans="2:39" ht="15.75" thickBot="1" x14ac:dyDescent="0.3">
      <c r="B39" s="244" t="s">
        <v>1721</v>
      </c>
      <c r="C39" s="245">
        <f>IF(AND(Surge_Predicted_Impact!$D$33=1,Surge_Predicted_Impact!$D$27=1),Surge_Predicted_Impact!$C$35,SIR_V3!$C$38)</f>
        <v>0.03</v>
      </c>
      <c r="D39" s="135"/>
      <c r="E39" s="3">
        <f t="shared" si="21"/>
        <v>0.15</v>
      </c>
      <c r="F39" s="3">
        <f t="shared" si="17"/>
        <v>0.15</v>
      </c>
      <c r="G39" s="3">
        <f t="shared" si="1"/>
        <v>7.1428571428571425E-2</v>
      </c>
      <c r="H39" s="10">
        <f t="shared" si="2"/>
        <v>4.7081902893575282E-7</v>
      </c>
      <c r="I39" s="10">
        <f t="shared" si="18"/>
        <v>4.7081902893575276E-7</v>
      </c>
      <c r="J39" s="3">
        <f t="shared" si="3"/>
        <v>8</v>
      </c>
      <c r="K39" s="10">
        <f t="shared" si="4"/>
        <v>0.03</v>
      </c>
      <c r="L39" s="3">
        <v>37</v>
      </c>
      <c r="M39" s="3">
        <f t="shared" si="12"/>
        <v>431249.37023489614</v>
      </c>
      <c r="N39" s="3">
        <f t="shared" si="13"/>
        <v>53708.760843389471</v>
      </c>
      <c r="O39" s="3">
        <f t="shared" si="5"/>
        <v>24791.868921714376</v>
      </c>
      <c r="P39" s="3">
        <f t="shared" si="6"/>
        <v>8056.3141265084205</v>
      </c>
      <c r="Q39" s="3">
        <f t="shared" si="14"/>
        <v>11775.094464765576</v>
      </c>
      <c r="R39" s="3">
        <f t="shared" si="15"/>
        <v>1472.4000016654143</v>
      </c>
      <c r="S39" s="16">
        <f>IF(Surge_Predicted_Impact!$C$4&lt;&gt;COVID19_DailyReportedData!$B$3,"ERRO",COVID19_DailyReportedData!C40)</f>
        <v>0</v>
      </c>
      <c r="U39" s="37"/>
      <c r="AI39" s="37">
        <f t="shared" si="16"/>
        <v>9816.0000111027621</v>
      </c>
      <c r="AJ39" s="37">
        <f t="shared" ca="1" si="22"/>
        <v>32981.76003730527</v>
      </c>
      <c r="AK39" s="37">
        <f t="shared" ca="1" si="23"/>
        <v>3.359999999999999</v>
      </c>
      <c r="AL39" s="37">
        <f t="shared" ca="1" si="10"/>
        <v>32981.76003730527</v>
      </c>
      <c r="AM39" s="3">
        <f t="shared" ca="1" si="11"/>
        <v>3.359999999999999</v>
      </c>
    </row>
    <row r="40" spans="2:39" ht="15.75" thickBot="1" x14ac:dyDescent="0.3">
      <c r="B40" s="244" t="s">
        <v>1722</v>
      </c>
      <c r="C40" s="245">
        <f>IF(AND(Surge_Predicted_Impact!$D$39=1,Surge_Predicted_Impact!$D$21=1),Surge_Predicted_Impact!$C$41,SIR_V3!$C$39)</f>
        <v>0.03</v>
      </c>
      <c r="D40" s="135"/>
      <c r="E40" s="3">
        <f t="shared" si="21"/>
        <v>0.15</v>
      </c>
      <c r="F40" s="3">
        <f t="shared" si="17"/>
        <v>0.15</v>
      </c>
      <c r="G40" s="3">
        <f t="shared" si="1"/>
        <v>7.1428571428571425E-2</v>
      </c>
      <c r="H40" s="10">
        <f t="shared" si="2"/>
        <v>4.7081902893575282E-7</v>
      </c>
      <c r="I40" s="10">
        <f t="shared" si="18"/>
        <v>4.7081902893575276E-7</v>
      </c>
      <c r="J40" s="3">
        <f t="shared" si="3"/>
        <v>8</v>
      </c>
      <c r="K40" s="10">
        <f t="shared" si="4"/>
        <v>0.03</v>
      </c>
      <c r="L40" s="3">
        <v>38</v>
      </c>
      <c r="M40" s="3">
        <f t="shared" si="12"/>
        <v>420344.32142753172</v>
      </c>
      <c r="N40" s="3">
        <f t="shared" si="13"/>
        <v>60777.46959051177</v>
      </c>
      <c r="O40" s="3">
        <f t="shared" si="5"/>
        <v>28628.208981956483</v>
      </c>
      <c r="P40" s="3">
        <f t="shared" si="6"/>
        <v>9116.6204385767651</v>
      </c>
      <c r="Q40" s="3">
        <f t="shared" si="14"/>
        <v>13410.851785870238</v>
      </c>
      <c r="R40" s="3">
        <f t="shared" si="15"/>
        <v>1635.7573211046633</v>
      </c>
      <c r="S40" s="16">
        <f>IF(Surge_Predicted_Impact!$C$4&lt;&gt;COVID19_DailyReportedData!$B$3,"ERRO",COVID19_DailyReportedData!C41)</f>
        <v>0</v>
      </c>
      <c r="U40" s="37"/>
      <c r="AI40" s="37">
        <f t="shared" si="16"/>
        <v>10905.048807364423</v>
      </c>
      <c r="AJ40" s="37">
        <f t="shared" ca="1" si="22"/>
        <v>36640.963992744451</v>
      </c>
      <c r="AK40" s="37">
        <f t="shared" ca="1" si="23"/>
        <v>3.359999999999999</v>
      </c>
      <c r="AL40" s="37">
        <f t="shared" ca="1" si="10"/>
        <v>36640.963992744451</v>
      </c>
      <c r="AM40" s="3">
        <f t="shared" ca="1" si="11"/>
        <v>3.359999999999999</v>
      </c>
    </row>
    <row r="41" spans="2:39" x14ac:dyDescent="0.25">
      <c r="E41" s="3">
        <f t="shared" si="21"/>
        <v>0.15</v>
      </c>
      <c r="F41" s="3">
        <f t="shared" si="17"/>
        <v>0.15</v>
      </c>
      <c r="G41" s="3">
        <f t="shared" si="1"/>
        <v>7.1428571428571425E-2</v>
      </c>
      <c r="H41" s="10">
        <f t="shared" si="2"/>
        <v>4.7081902893575282E-7</v>
      </c>
      <c r="I41" s="10">
        <f t="shared" si="18"/>
        <v>4.7081902893575276E-7</v>
      </c>
      <c r="J41" s="3">
        <f t="shared" si="3"/>
        <v>8</v>
      </c>
      <c r="K41" s="10">
        <f t="shared" si="4"/>
        <v>0.03</v>
      </c>
      <c r="L41" s="3">
        <v>39</v>
      </c>
      <c r="M41" s="3">
        <f t="shared" si="12"/>
        <v>408316.08913494617</v>
      </c>
      <c r="N41" s="3">
        <f t="shared" si="13"/>
        <v>68464.454055203591</v>
      </c>
      <c r="O41" s="3">
        <f t="shared" si="5"/>
        <v>32969.456809850177</v>
      </c>
      <c r="P41" s="3">
        <f t="shared" si="6"/>
        <v>10269.668108280539</v>
      </c>
      <c r="Q41" s="3">
        <f t="shared" si="14"/>
        <v>15215.086629758065</v>
      </c>
      <c r="R41" s="3">
        <f t="shared" si="15"/>
        <v>1804.2348438878309</v>
      </c>
      <c r="S41" s="16">
        <f>IF(Surge_Predicted_Impact!$C$4&lt;&gt;COVID19_DailyReportedData!$B$3,"ERRO",COVID19_DailyReportedData!C42)</f>
        <v>0</v>
      </c>
      <c r="U41" s="37" t="str">
        <f t="shared" si="7"/>
        <v/>
      </c>
      <c r="AI41" s="37">
        <f t="shared" si="16"/>
        <v>12028.232292585541</v>
      </c>
      <c r="AJ41" s="37">
        <f t="shared" ca="1" si="22"/>
        <v>40414.86050308741</v>
      </c>
      <c r="AK41" s="37">
        <f t="shared" ca="1" si="23"/>
        <v>3.3599999999999994</v>
      </c>
      <c r="AL41" s="37">
        <f t="shared" ca="1" si="10"/>
        <v>40414.86050308741</v>
      </c>
      <c r="AM41" s="3">
        <f t="shared" ca="1" si="11"/>
        <v>3.3599999999999994</v>
      </c>
    </row>
    <row r="42" spans="2:39" ht="15.75" thickBot="1" x14ac:dyDescent="0.3">
      <c r="E42" s="3">
        <f t="shared" si="21"/>
        <v>0.15</v>
      </c>
      <c r="F42" s="3">
        <f t="shared" si="17"/>
        <v>0.15</v>
      </c>
      <c r="G42" s="3">
        <f t="shared" si="1"/>
        <v>7.1428571428571425E-2</v>
      </c>
      <c r="H42" s="10">
        <f t="shared" si="2"/>
        <v>4.7081902893575282E-7</v>
      </c>
      <c r="I42" s="10">
        <f t="shared" si="18"/>
        <v>4.7081902893575276E-7</v>
      </c>
      <c r="J42" s="3">
        <f t="shared" si="3"/>
        <v>8</v>
      </c>
      <c r="K42" s="10">
        <f t="shared" si="4"/>
        <v>0.03</v>
      </c>
      <c r="L42" s="3">
        <v>40</v>
      </c>
      <c r="M42" s="3">
        <f t="shared" si="12"/>
        <v>395154.27814936661</v>
      </c>
      <c r="N42" s="3">
        <f t="shared" si="13"/>
        <v>76735.946893982909</v>
      </c>
      <c r="O42" s="3">
        <f t="shared" si="5"/>
        <v>37859.774956650435</v>
      </c>
      <c r="P42" s="3">
        <f t="shared" si="6"/>
        <v>11510.392034097436</v>
      </c>
      <c r="Q42" s="3">
        <f t="shared" si="14"/>
        <v>17189.358277595002</v>
      </c>
      <c r="R42" s="3">
        <f t="shared" si="15"/>
        <v>1974.2716478369343</v>
      </c>
      <c r="S42" s="16">
        <f>IF(Surge_Predicted_Impact!$C$4&lt;&gt;COVID19_DailyReportedData!$B$3,"ERRO",COVID19_DailyReportedData!C43)</f>
        <v>0</v>
      </c>
      <c r="U42" s="37" t="str">
        <f t="shared" si="7"/>
        <v/>
      </c>
      <c r="AI42" s="37">
        <f t="shared" si="16"/>
        <v>13161.810985579563</v>
      </c>
      <c r="AJ42" s="37">
        <f t="shared" ca="1" si="22"/>
        <v>44223.684911547323</v>
      </c>
      <c r="AK42" s="37">
        <f t="shared" ca="1" si="23"/>
        <v>3.3599999999999994</v>
      </c>
      <c r="AL42" s="37">
        <f t="shared" ca="1" si="10"/>
        <v>44223.684911547323</v>
      </c>
      <c r="AM42" s="3">
        <f t="shared" ca="1" si="11"/>
        <v>3.3599999999999994</v>
      </c>
    </row>
    <row r="43" spans="2:39" ht="15.75" thickBot="1" x14ac:dyDescent="0.3">
      <c r="C43" s="29">
        <v>6.2599350773934137E-2</v>
      </c>
      <c r="E43" s="3">
        <f t="shared" ref="E43:E106" si="24">IF(L43&gt;=$C$31,$C$15,IF(L43&gt;=$C$30,$C$14,$C$13))</f>
        <v>0.15</v>
      </c>
      <c r="F43" s="3">
        <f t="shared" si="17"/>
        <v>0.15</v>
      </c>
      <c r="G43" s="3">
        <f t="shared" si="1"/>
        <v>7.1428571428571425E-2</v>
      </c>
      <c r="H43" s="10">
        <f t="shared" si="2"/>
        <v>4.7081902893575282E-7</v>
      </c>
      <c r="I43" s="10">
        <f t="shared" si="18"/>
        <v>4.7081902893575276E-7</v>
      </c>
      <c r="J43" s="3">
        <f t="shared" si="3"/>
        <v>8</v>
      </c>
      <c r="K43" s="10">
        <f t="shared" si="4"/>
        <v>0.03</v>
      </c>
      <c r="L43" s="3">
        <v>41</v>
      </c>
      <c r="M43" s="3">
        <f t="shared" si="12"/>
        <v>380877.85039317241</v>
      </c>
      <c r="N43" s="3">
        <f t="shared" si="13"/>
        <v>85531.235586321171</v>
      </c>
      <c r="O43" s="3">
        <f t="shared" si="5"/>
        <v>43340.91402050636</v>
      </c>
      <c r="P43" s="3">
        <f t="shared" si="6"/>
        <v>12829.685337948174</v>
      </c>
      <c r="Q43" s="3">
        <f t="shared" si="14"/>
        <v>19330.822441024127</v>
      </c>
      <c r="R43" s="3">
        <f t="shared" si="15"/>
        <v>2141.4641634291297</v>
      </c>
      <c r="S43" s="16">
        <f>IF(Surge_Predicted_Impact!$C$4&lt;&gt;COVID19_DailyReportedData!$B$3,"ERRO",COVID19_DailyReportedData!C44)</f>
        <v>0</v>
      </c>
      <c r="U43" s="37" t="str">
        <f t="shared" si="7"/>
        <v/>
      </c>
      <c r="AI43" s="37">
        <f t="shared" si="16"/>
        <v>14276.4277561942</v>
      </c>
      <c r="AJ43" s="37">
        <f t="shared" ca="1" si="22"/>
        <v>47968.797260812498</v>
      </c>
      <c r="AK43" s="37">
        <f t="shared" ca="1" si="23"/>
        <v>3.359999999999999</v>
      </c>
      <c r="AL43" s="37">
        <f t="shared" ca="1" si="10"/>
        <v>47968.797260812498</v>
      </c>
      <c r="AM43" s="3">
        <f t="shared" ca="1" si="11"/>
        <v>3.359999999999999</v>
      </c>
    </row>
    <row r="44" spans="2:39" x14ac:dyDescent="0.25">
      <c r="C44" s="3">
        <v>1.000000000000002E-3</v>
      </c>
      <c r="E44" s="3">
        <f t="shared" si="24"/>
        <v>0.15</v>
      </c>
      <c r="F44" s="3">
        <f t="shared" si="17"/>
        <v>0.15</v>
      </c>
      <c r="G44" s="3">
        <f t="shared" si="1"/>
        <v>7.1428571428571425E-2</v>
      </c>
      <c r="H44" s="10">
        <f t="shared" si="2"/>
        <v>4.7081902893575282E-7</v>
      </c>
      <c r="I44" s="10">
        <f t="shared" si="18"/>
        <v>4.7081902893575276E-7</v>
      </c>
      <c r="J44" s="3">
        <f t="shared" si="3"/>
        <v>8</v>
      </c>
      <c r="K44" s="10">
        <f t="shared" si="4"/>
        <v>0.03</v>
      </c>
      <c r="L44" s="3">
        <v>42</v>
      </c>
      <c r="M44" s="3">
        <f t="shared" si="12"/>
        <v>365540.00094465527</v>
      </c>
      <c r="N44" s="3">
        <f t="shared" si="13"/>
        <v>94759.711064386778</v>
      </c>
      <c r="O44" s="3">
        <f t="shared" si="5"/>
        <v>49450.28799095787</v>
      </c>
      <c r="P44" s="3">
        <f t="shared" si="6"/>
        <v>14213.956659658017</v>
      </c>
      <c r="Q44" s="3">
        <f t="shared" si="14"/>
        <v>21631.499858301697</v>
      </c>
      <c r="R44" s="3">
        <f t="shared" si="15"/>
        <v>2300.6774172775708</v>
      </c>
      <c r="S44" s="16">
        <f>IF(Surge_Predicted_Impact!$C$4&lt;&gt;COVID19_DailyReportedData!$B$3,"ERRO",COVID19_DailyReportedData!C45)</f>
        <v>0</v>
      </c>
      <c r="U44" s="37" t="str">
        <f t="shared" si="7"/>
        <v/>
      </c>
      <c r="AI44" s="37">
        <f t="shared" si="16"/>
        <v>15337.84944851714</v>
      </c>
      <c r="AJ44" s="37">
        <f t="shared" ca="1" si="22"/>
        <v>51535.174147017577</v>
      </c>
      <c r="AK44" s="37">
        <f t="shared" ca="1" si="23"/>
        <v>3.359999999999999</v>
      </c>
      <c r="AL44" s="37">
        <f t="shared" ca="1" si="10"/>
        <v>51535.174147017577</v>
      </c>
      <c r="AM44" s="3">
        <f t="shared" ca="1" si="11"/>
        <v>3.359999999999999</v>
      </c>
    </row>
    <row r="45" spans="2:39" x14ac:dyDescent="0.25">
      <c r="C45" s="3">
        <v>1E-3</v>
      </c>
      <c r="E45" s="3">
        <f t="shared" si="24"/>
        <v>0.15</v>
      </c>
      <c r="F45" s="3">
        <f t="shared" si="17"/>
        <v>0.15</v>
      </c>
      <c r="G45" s="3">
        <f t="shared" si="1"/>
        <v>7.1428571428571425E-2</v>
      </c>
      <c r="H45" s="10">
        <f t="shared" si="2"/>
        <v>4.7081902893575282E-7</v>
      </c>
      <c r="I45" s="10">
        <f>AVERAGE(H34:H45)</f>
        <v>4.7081902893575271E-7</v>
      </c>
      <c r="J45" s="3">
        <f t="shared" si="3"/>
        <v>8</v>
      </c>
      <c r="K45" s="10">
        <f t="shared" si="4"/>
        <v>0.03</v>
      </c>
      <c r="L45" s="3">
        <v>43</v>
      </c>
      <c r="M45" s="3">
        <f t="shared" si="12"/>
        <v>349231.55254979921</v>
      </c>
      <c r="N45" s="3">
        <f t="shared" si="13"/>
        <v>104299.60866892952</v>
      </c>
      <c r="O45" s="3">
        <f t="shared" si="5"/>
        <v>56218.83878127121</v>
      </c>
      <c r="P45" s="3">
        <f t="shared" si="6"/>
        <v>15644.941300339427</v>
      </c>
      <c r="Q45" s="3">
        <f t="shared" si="14"/>
        <v>24077.767117530111</v>
      </c>
      <c r="R45" s="3">
        <f t="shared" si="15"/>
        <v>2446.2672592284098</v>
      </c>
      <c r="S45" s="16">
        <f>IF(Surge_Predicted_Impact!$C$4&lt;&gt;COVID19_DailyReportedData!$B$3,"ERRO",COVID19_DailyReportedData!C46)</f>
        <v>0</v>
      </c>
      <c r="U45" s="37" t="str">
        <f t="shared" si="7"/>
        <v/>
      </c>
      <c r="AI45" s="37">
        <f t="shared" si="16"/>
        <v>16308.448394856066</v>
      </c>
      <c r="AJ45" s="37">
        <f t="shared" ca="1" si="22"/>
        <v>54796.386606716369</v>
      </c>
      <c r="AK45" s="37">
        <f t="shared" ca="1" si="23"/>
        <v>3.359999999999999</v>
      </c>
      <c r="AL45" s="37">
        <f t="shared" ca="1" si="10"/>
        <v>54796.386606716369</v>
      </c>
      <c r="AM45" s="3">
        <f t="shared" ca="1" si="11"/>
        <v>3.359999999999999</v>
      </c>
    </row>
    <row r="46" spans="2:39" x14ac:dyDescent="0.25">
      <c r="E46" s="3">
        <f t="shared" si="24"/>
        <v>0.15</v>
      </c>
      <c r="F46" s="3">
        <f t="shared" si="17"/>
        <v>0.15</v>
      </c>
      <c r="G46" s="3">
        <f t="shared" si="1"/>
        <v>7.1428571428571425E-2</v>
      </c>
      <c r="H46" s="10">
        <f t="shared" si="2"/>
        <v>4.7081902893575282E-7</v>
      </c>
      <c r="I46" s="10">
        <f>AVERAGE(H35:H46)</f>
        <v>4.7081902893575271E-7</v>
      </c>
      <c r="J46" s="3">
        <f t="shared" si="3"/>
        <v>8</v>
      </c>
      <c r="K46" s="10">
        <f t="shared" si="4"/>
        <v>0.03</v>
      </c>
      <c r="L46" s="3">
        <v>44</v>
      </c>
      <c r="M46" s="3">
        <f t="shared" si="12"/>
        <v>332082.10394991923</v>
      </c>
      <c r="N46" s="3">
        <f t="shared" si="13"/>
        <v>113999.08522102881</v>
      </c>
      <c r="O46" s="3">
        <f t="shared" si="5"/>
        <v>63668.810829051887</v>
      </c>
      <c r="P46" s="3">
        <f t="shared" si="6"/>
        <v>17099.86278315432</v>
      </c>
      <c r="Q46" s="3">
        <f t="shared" si="14"/>
        <v>26650.184407512108</v>
      </c>
      <c r="R46" s="3">
        <f t="shared" si="15"/>
        <v>2572.4172899819969</v>
      </c>
      <c r="S46" s="16">
        <f>IF(Surge_Predicted_Impact!$C$4&lt;&gt;COVID19_DailyReportedData!$B$3,"ERRO",COVID19_DailyReportedData!C43)</f>
        <v>0</v>
      </c>
      <c r="U46" s="37" t="str">
        <f t="shared" si="7"/>
        <v/>
      </c>
      <c r="AI46" s="37">
        <f t="shared" si="16"/>
        <v>17149.448599879979</v>
      </c>
      <c r="AJ46" s="37">
        <f t="shared" ca="1" si="22"/>
        <v>57622.147295596718</v>
      </c>
      <c r="AK46" s="37">
        <f t="shared" ca="1" si="23"/>
        <v>3.3599999999999994</v>
      </c>
      <c r="AL46" s="37">
        <f t="shared" ca="1" si="10"/>
        <v>57622.147295596718</v>
      </c>
      <c r="AM46" s="3">
        <f t="shared" ca="1" si="11"/>
        <v>3.3599999999999994</v>
      </c>
    </row>
    <row r="47" spans="2:39" x14ac:dyDescent="0.25">
      <c r="E47" s="3">
        <f t="shared" si="24"/>
        <v>0.15</v>
      </c>
      <c r="F47" s="3">
        <f t="shared" si="17"/>
        <v>0.15</v>
      </c>
      <c r="G47" s="3">
        <f t="shared" si="1"/>
        <v>7.1428571428571425E-2</v>
      </c>
      <c r="H47" s="10">
        <f t="shared" si="2"/>
        <v>4.7081902893575282E-7</v>
      </c>
      <c r="I47" s="10">
        <f>AVERAGE(H36:H47)</f>
        <v>4.7081902893575271E-7</v>
      </c>
      <c r="J47" s="3">
        <f t="shared" si="3"/>
        <v>8</v>
      </c>
      <c r="K47" s="10">
        <f t="shared" si="4"/>
        <v>0.03</v>
      </c>
      <c r="L47" s="3">
        <v>45</v>
      </c>
      <c r="M47" s="3">
        <f t="shared" si="12"/>
        <v>314258.28157335095</v>
      </c>
      <c r="N47" s="3">
        <f t="shared" si="13"/>
        <v>123680.11579609505</v>
      </c>
      <c r="O47" s="3">
        <f t="shared" si="5"/>
        <v>71811.602630553942</v>
      </c>
      <c r="P47" s="3">
        <f t="shared" si="6"/>
        <v>18552.017369414258</v>
      </c>
      <c r="Q47" s="3">
        <f t="shared" si="14"/>
        <v>29323.75776399735</v>
      </c>
      <c r="R47" s="3">
        <f t="shared" si="15"/>
        <v>2673.5733564852417</v>
      </c>
      <c r="S47" s="16">
        <f>IF(Surge_Predicted_Impact!$C$4&lt;&gt;COVID19_DailyReportedData!$B$3,"ERRO",COVID19_DailyReportedData!C44)</f>
        <v>0</v>
      </c>
      <c r="U47" s="37" t="str">
        <f t="shared" si="7"/>
        <v/>
      </c>
      <c r="AI47" s="37">
        <f t="shared" si="16"/>
        <v>17823.822376568278</v>
      </c>
      <c r="AJ47" s="37">
        <f t="shared" ca="1" si="22"/>
        <v>59888.043185269402</v>
      </c>
      <c r="AK47" s="37">
        <f t="shared" ca="1" si="23"/>
        <v>3.3599999999999994</v>
      </c>
      <c r="AL47" s="37">
        <f t="shared" ca="1" si="10"/>
        <v>59888.043185269402</v>
      </c>
      <c r="AM47" s="3">
        <f t="shared" ca="1" si="11"/>
        <v>3.3599999999999994</v>
      </c>
    </row>
    <row r="48" spans="2:39" x14ac:dyDescent="0.25">
      <c r="E48" s="3">
        <f t="shared" si="24"/>
        <v>0.15</v>
      </c>
      <c r="F48" s="3">
        <f t="shared" si="17"/>
        <v>0.15</v>
      </c>
      <c r="G48" s="3">
        <f t="shared" si="1"/>
        <v>7.1428571428571425E-2</v>
      </c>
      <c r="H48" s="10">
        <f t="shared" si="2"/>
        <v>4.7081902893575282E-7</v>
      </c>
      <c r="I48" s="10">
        <f>AVERAGE(H37:H48)</f>
        <v>4.7081902893575271E-7</v>
      </c>
      <c r="J48" s="3">
        <f t="shared" si="3"/>
        <v>8</v>
      </c>
      <c r="K48" s="10">
        <f t="shared" si="4"/>
        <v>0.03</v>
      </c>
      <c r="L48" s="3">
        <v>46</v>
      </c>
      <c r="M48" s="3">
        <f t="shared" si="12"/>
        <v>295958.72265786352</v>
      </c>
      <c r="N48" s="3">
        <f t="shared" si="13"/>
        <v>133145.38072614715</v>
      </c>
      <c r="O48" s="3">
        <f t="shared" si="5"/>
        <v>80645.896615989303</v>
      </c>
      <c r="P48" s="3">
        <f t="shared" si="6"/>
        <v>19971.807108922072</v>
      </c>
      <c r="Q48" s="3">
        <f t="shared" si="14"/>
        <v>32068.691601320468</v>
      </c>
      <c r="R48" s="3">
        <f t="shared" si="15"/>
        <v>2744.9338373231149</v>
      </c>
      <c r="S48" s="16">
        <f>IF(Surge_Predicted_Impact!$C$4&lt;&gt;COVID19_DailyReportedData!$B$3,"ERRO",COVID19_DailyReportedData!C45)</f>
        <v>0</v>
      </c>
      <c r="U48" s="37" t="str">
        <f t="shared" si="7"/>
        <v/>
      </c>
      <c r="AI48" s="37">
        <f t="shared" si="16"/>
        <v>18299.558915487432</v>
      </c>
      <c r="AJ48" s="37">
        <f t="shared" ca="1" si="22"/>
        <v>61486.517956037758</v>
      </c>
      <c r="AK48" s="37">
        <f t="shared" ca="1" si="23"/>
        <v>3.359999999999999</v>
      </c>
      <c r="AL48" s="37">
        <f t="shared" ca="1" si="10"/>
        <v>61486.517956037758</v>
      </c>
      <c r="AM48" s="3">
        <f t="shared" ca="1" si="11"/>
        <v>3.359999999999999</v>
      </c>
    </row>
    <row r="49" spans="5:39" x14ac:dyDescent="0.25">
      <c r="E49" s="3">
        <f t="shared" si="24"/>
        <v>0.15</v>
      </c>
      <c r="F49" s="3">
        <f t="shared" si="17"/>
        <v>0.15</v>
      </c>
      <c r="G49" s="3">
        <f t="shared" si="1"/>
        <v>7.1428571428571425E-2</v>
      </c>
      <c r="H49" s="10">
        <f t="shared" si="2"/>
        <v>4.7081902893575282E-7</v>
      </c>
      <c r="I49" s="10">
        <f>AVERAGE(H38:H49)</f>
        <v>4.7081902893575271E-7</v>
      </c>
      <c r="J49" s="3">
        <f t="shared" si="3"/>
        <v>8</v>
      </c>
      <c r="K49" s="10">
        <f t="shared" si="4"/>
        <v>0.03</v>
      </c>
      <c r="L49" s="3">
        <v>47</v>
      </c>
      <c r="M49" s="3">
        <f t="shared" si="12"/>
        <v>277405.84608346177</v>
      </c>
      <c r="N49" s="3">
        <f t="shared" si="13"/>
        <v>142187.87296296697</v>
      </c>
      <c r="O49" s="3">
        <f t="shared" si="5"/>
        <v>90156.280953571244</v>
      </c>
      <c r="P49" s="3">
        <f t="shared" si="6"/>
        <v>21328.180944445045</v>
      </c>
      <c r="Q49" s="3">
        <f t="shared" si="14"/>
        <v>34851.62308748073</v>
      </c>
      <c r="R49" s="3">
        <f t="shared" si="15"/>
        <v>2782.9314861602616</v>
      </c>
      <c r="S49" s="16">
        <f>IF(Surge_Predicted_Impact!$C$4&lt;&gt;COVID19_DailyReportedData!$B$3,"ERRO",COVID19_DailyReportedData!C46)</f>
        <v>0</v>
      </c>
      <c r="U49" s="37" t="str">
        <f t="shared" si="7"/>
        <v/>
      </c>
      <c r="AI49" s="37">
        <f t="shared" si="16"/>
        <v>18552.876574401744</v>
      </c>
      <c r="AJ49" s="37">
        <f t="shared" ca="1" si="22"/>
        <v>62337.665289989847</v>
      </c>
      <c r="AK49" s="37">
        <f t="shared" ca="1" si="23"/>
        <v>3.3599999999999994</v>
      </c>
      <c r="AL49" s="37">
        <f t="shared" ca="1" si="10"/>
        <v>62337.665289989847</v>
      </c>
      <c r="AM49" s="3">
        <f t="shared" ca="1" si="11"/>
        <v>3.3599999999999994</v>
      </c>
    </row>
    <row r="50" spans="5:39" x14ac:dyDescent="0.25">
      <c r="E50" s="3">
        <f t="shared" si="24"/>
        <v>0.15</v>
      </c>
      <c r="F50" s="3">
        <f t="shared" si="17"/>
        <v>0.15</v>
      </c>
      <c r="G50" s="3">
        <f t="shared" si="1"/>
        <v>7.1428571428571425E-2</v>
      </c>
      <c r="H50" s="10">
        <f t="shared" si="2"/>
        <v>4.7081902893575282E-7</v>
      </c>
      <c r="I50" s="10">
        <f t="shared" si="18"/>
        <v>4.7081902893575276E-7</v>
      </c>
      <c r="J50" s="3">
        <f t="shared" si="3"/>
        <v>8</v>
      </c>
      <c r="K50" s="10">
        <f t="shared" si="4"/>
        <v>0.03</v>
      </c>
      <c r="L50" s="3">
        <v>48</v>
      </c>
      <c r="M50" s="3">
        <f t="shared" si="12"/>
        <v>258834.97932818191</v>
      </c>
      <c r="N50" s="3">
        <f t="shared" si="13"/>
        <v>150602.4630780349</v>
      </c>
      <c r="O50" s="3">
        <f t="shared" si="5"/>
        <v>100312.55759378317</v>
      </c>
      <c r="P50" s="3">
        <f t="shared" si="6"/>
        <v>22590.369461705235</v>
      </c>
      <c r="Q50" s="3">
        <f t="shared" si="14"/>
        <v>37637.253100772708</v>
      </c>
      <c r="R50" s="3">
        <f t="shared" si="15"/>
        <v>2785.6300132919787</v>
      </c>
      <c r="S50" s="16">
        <f>IF(Surge_Predicted_Impact!$C$4&lt;&gt;COVID19_DailyReportedData!$B$3,"ERRO",COVID19_DailyReportedData!C47)</f>
        <v>0</v>
      </c>
      <c r="U50" s="37" t="str">
        <f t="shared" si="7"/>
        <v/>
      </c>
      <c r="AI50" s="37">
        <f t="shared" si="16"/>
        <v>18570.866755279858</v>
      </c>
      <c r="AJ50" s="37">
        <f t="shared" ca="1" si="22"/>
        <v>62398.112297740307</v>
      </c>
      <c r="AK50" s="37">
        <f t="shared" ca="1" si="23"/>
        <v>3.359999999999999</v>
      </c>
      <c r="AL50" s="37">
        <f t="shared" ca="1" si="10"/>
        <v>62398.112297740307</v>
      </c>
      <c r="AM50" s="3">
        <f t="shared" ca="1" si="11"/>
        <v>3.359999999999999</v>
      </c>
    </row>
    <row r="51" spans="5:39" x14ac:dyDescent="0.25">
      <c r="E51" s="3">
        <f t="shared" si="24"/>
        <v>0.15</v>
      </c>
      <c r="F51" s="3">
        <f t="shared" si="17"/>
        <v>0.15</v>
      </c>
      <c r="G51" s="3">
        <f t="shared" si="1"/>
        <v>7.1428571428571425E-2</v>
      </c>
      <c r="H51" s="10">
        <f t="shared" si="2"/>
        <v>4.7081902893575282E-7</v>
      </c>
      <c r="I51" s="10">
        <f t="shared" si="18"/>
        <v>4.7081902893575276E-7</v>
      </c>
      <c r="J51" s="3">
        <f t="shared" si="3"/>
        <v>8</v>
      </c>
      <c r="K51" s="10">
        <f t="shared" si="4"/>
        <v>0.03</v>
      </c>
      <c r="L51" s="3">
        <v>49</v>
      </c>
      <c r="M51" s="3">
        <f t="shared" si="12"/>
        <v>240481.89546311405</v>
      </c>
      <c r="N51" s="3">
        <f t="shared" si="13"/>
        <v>158198.22815181455</v>
      </c>
      <c r="O51" s="3">
        <f t="shared" si="5"/>
        <v>111069.87638507137</v>
      </c>
      <c r="P51" s="3">
        <f t="shared" si="6"/>
        <v>23729.734222772182</v>
      </c>
      <c r="Q51" s="3">
        <f t="shared" si="14"/>
        <v>40390.215680532885</v>
      </c>
      <c r="R51" s="3">
        <f t="shared" si="15"/>
        <v>2752.9625797601793</v>
      </c>
      <c r="S51" s="16">
        <f>IF(Surge_Predicted_Impact!$C$4&lt;&gt;COVID19_DailyReportedData!$B$3,"ERRO",COVID19_DailyReportedData!C48)</f>
        <v>0</v>
      </c>
      <c r="U51" s="37" t="str">
        <f t="shared" si="7"/>
        <v/>
      </c>
      <c r="AI51" s="37">
        <f t="shared" si="16"/>
        <v>18353.083865067863</v>
      </c>
      <c r="AJ51" s="37">
        <f t="shared" ca="1" si="22"/>
        <v>61666.361786628011</v>
      </c>
      <c r="AK51" s="37">
        <f t="shared" ca="1" si="23"/>
        <v>3.3599999999999994</v>
      </c>
      <c r="AL51" s="37">
        <f t="shared" ca="1" si="10"/>
        <v>61666.361786628011</v>
      </c>
      <c r="AM51" s="3">
        <f t="shared" ca="1" si="11"/>
        <v>3.3599999999999994</v>
      </c>
    </row>
    <row r="52" spans="5:39" x14ac:dyDescent="0.25">
      <c r="E52" s="3">
        <f t="shared" si="24"/>
        <v>0.15</v>
      </c>
      <c r="F52" s="3">
        <f t="shared" si="17"/>
        <v>0.15</v>
      </c>
      <c r="G52" s="3">
        <f t="shared" si="1"/>
        <v>7.1428571428571425E-2</v>
      </c>
      <c r="H52" s="10">
        <f t="shared" si="2"/>
        <v>4.7081902893575282E-7</v>
      </c>
      <c r="I52" s="10">
        <f t="shared" si="18"/>
        <v>4.7081902893575276E-7</v>
      </c>
      <c r="J52" s="3">
        <f t="shared" si="3"/>
        <v>8</v>
      </c>
      <c r="K52" s="10">
        <f t="shared" si="4"/>
        <v>0.03</v>
      </c>
      <c r="L52" s="3">
        <v>50</v>
      </c>
      <c r="M52" s="3">
        <f t="shared" si="12"/>
        <v>222570.14589260874</v>
      </c>
      <c r="N52" s="3">
        <f t="shared" si="13"/>
        <v>164810.10428290453</v>
      </c>
      <c r="O52" s="3">
        <f t="shared" si="5"/>
        <v>122369.7498244867</v>
      </c>
      <c r="P52" s="3">
        <f t="shared" si="6"/>
        <v>24721.515642435679</v>
      </c>
      <c r="Q52" s="3">
        <f t="shared" si="14"/>
        <v>43076.978116108679</v>
      </c>
      <c r="R52" s="3">
        <f t="shared" si="15"/>
        <v>2686.7624355757971</v>
      </c>
      <c r="S52" s="16">
        <f>IF(Surge_Predicted_Impact!$C$4&lt;&gt;COVID19_DailyReportedData!$B$3,"ERRO",COVID19_DailyReportedData!C49)</f>
        <v>0</v>
      </c>
      <c r="U52" s="37" t="str">
        <f t="shared" si="7"/>
        <v/>
      </c>
      <c r="AI52" s="37">
        <f t="shared" si="16"/>
        <v>17911.749570505315</v>
      </c>
      <c r="AJ52" s="37">
        <f t="shared" ca="1" si="22"/>
        <v>60183.47855689784</v>
      </c>
      <c r="AK52" s="37">
        <f t="shared" ca="1" si="23"/>
        <v>3.359999999999999</v>
      </c>
      <c r="AL52" s="37">
        <f t="shared" ca="1" si="10"/>
        <v>60183.47855689784</v>
      </c>
      <c r="AM52" s="3">
        <f t="shared" ca="1" si="11"/>
        <v>3.359999999999999</v>
      </c>
    </row>
    <row r="53" spans="5:39" x14ac:dyDescent="0.25">
      <c r="E53" s="3">
        <f t="shared" si="24"/>
        <v>0.15</v>
      </c>
      <c r="F53" s="3">
        <f t="shared" si="17"/>
        <v>0.15</v>
      </c>
      <c r="G53" s="3">
        <f t="shared" si="1"/>
        <v>7.1428571428571425E-2</v>
      </c>
      <c r="H53" s="10">
        <f t="shared" si="2"/>
        <v>4.7081902893575282E-7</v>
      </c>
      <c r="I53" s="10">
        <f t="shared" si="18"/>
        <v>4.7081902893575276E-7</v>
      </c>
      <c r="J53" s="3">
        <f t="shared" si="3"/>
        <v>8</v>
      </c>
      <c r="K53" s="10">
        <f t="shared" si="4"/>
        <v>0.03</v>
      </c>
      <c r="L53" s="3">
        <v>51</v>
      </c>
      <c r="M53" s="3">
        <f t="shared" si="12"/>
        <v>205299.65222089257</v>
      </c>
      <c r="N53" s="3">
        <f t="shared" si="13"/>
        <v>170308.44764869893</v>
      </c>
      <c r="O53" s="3">
        <f t="shared" si="5"/>
        <v>134141.90013040847</v>
      </c>
      <c r="P53" s="3">
        <f t="shared" si="6"/>
        <v>25546.267147304839</v>
      </c>
      <c r="Q53" s="3">
        <f t="shared" si="14"/>
        <v>45667.552166866109</v>
      </c>
      <c r="R53" s="3">
        <f t="shared" si="15"/>
        <v>2590.5740507574242</v>
      </c>
      <c r="S53" s="16">
        <f>IF(Surge_Predicted_Impact!$C$4&lt;&gt;COVID19_DailyReportedData!$B$3,"ERRO",COVID19_DailyReportedData!C50)</f>
        <v>0</v>
      </c>
      <c r="U53" s="37" t="str">
        <f t="shared" si="7"/>
        <v/>
      </c>
      <c r="AI53" s="37">
        <f t="shared" si="16"/>
        <v>17270.493671716162</v>
      </c>
      <c r="AJ53" s="37">
        <f t="shared" ca="1" si="22"/>
        <v>58028.858736966286</v>
      </c>
      <c r="AK53" s="37">
        <f t="shared" ca="1" si="23"/>
        <v>3.359999999999999</v>
      </c>
      <c r="AL53" s="37">
        <f t="shared" ca="1" si="10"/>
        <v>58028.858736966286</v>
      </c>
      <c r="AM53" s="3">
        <f t="shared" ca="1" si="11"/>
        <v>3.359999999999999</v>
      </c>
    </row>
    <row r="54" spans="5:39" x14ac:dyDescent="0.25">
      <c r="E54" s="3">
        <f t="shared" si="24"/>
        <v>0.15</v>
      </c>
      <c r="F54" s="3">
        <f t="shared" si="17"/>
        <v>0.15</v>
      </c>
      <c r="G54" s="3">
        <f t="shared" si="1"/>
        <v>7.1428571428571425E-2</v>
      </c>
      <c r="H54" s="10">
        <f t="shared" si="2"/>
        <v>4.7081902893575282E-7</v>
      </c>
      <c r="I54" s="10">
        <f t="shared" si="18"/>
        <v>4.7081902893575276E-7</v>
      </c>
      <c r="J54" s="3">
        <f t="shared" si="3"/>
        <v>8</v>
      </c>
      <c r="K54" s="10">
        <f t="shared" si="4"/>
        <v>0.03</v>
      </c>
      <c r="L54" s="3">
        <v>52</v>
      </c>
      <c r="M54" s="3">
        <f t="shared" si="12"/>
        <v>188837.81089197856</v>
      </c>
      <c r="N54" s="3">
        <f t="shared" si="13"/>
        <v>174605.39985984872</v>
      </c>
      <c r="O54" s="3">
        <f t="shared" si="5"/>
        <v>146306.78924817269</v>
      </c>
      <c r="P54" s="3">
        <f t="shared" si="6"/>
        <v>26190.809978977308</v>
      </c>
      <c r="Q54" s="3">
        <f t="shared" si="14"/>
        <v>48136.828366203212</v>
      </c>
      <c r="R54" s="3">
        <f t="shared" si="15"/>
        <v>2469.2761993371023</v>
      </c>
      <c r="S54" s="16">
        <f>IF(Surge_Predicted_Impact!$C$4&lt;&gt;COVID19_DailyReportedData!$B$3,"ERRO",COVID19_DailyReportedData!C51)</f>
        <v>0</v>
      </c>
      <c r="U54" s="37" t="str">
        <f t="shared" si="7"/>
        <v/>
      </c>
      <c r="AI54" s="37">
        <f t="shared" si="16"/>
        <v>16461.841328914015</v>
      </c>
      <c r="AJ54" s="37">
        <f t="shared" ca="1" si="22"/>
        <v>55311.78686515108</v>
      </c>
      <c r="AK54" s="37">
        <f t="shared" ca="1" si="23"/>
        <v>3.3599999999999994</v>
      </c>
      <c r="AL54" s="37">
        <f t="shared" ca="1" si="10"/>
        <v>55311.78686515108</v>
      </c>
      <c r="AM54" s="3">
        <f t="shared" ca="1" si="11"/>
        <v>3.3599999999999994</v>
      </c>
    </row>
    <row r="55" spans="5:39" x14ac:dyDescent="0.25">
      <c r="E55" s="3">
        <f t="shared" si="24"/>
        <v>0.15</v>
      </c>
      <c r="F55" s="3">
        <f t="shared" si="17"/>
        <v>0.15</v>
      </c>
      <c r="G55" s="3">
        <f t="shared" si="1"/>
        <v>7.1428571428571425E-2</v>
      </c>
      <c r="H55" s="10">
        <f t="shared" si="2"/>
        <v>4.7081902893575282E-7</v>
      </c>
      <c r="I55" s="10">
        <f t="shared" si="18"/>
        <v>4.7081902893575276E-7</v>
      </c>
      <c r="J55" s="3">
        <f t="shared" si="3"/>
        <v>8</v>
      </c>
      <c r="K55" s="10">
        <f t="shared" si="4"/>
        <v>0.03</v>
      </c>
      <c r="L55" s="3">
        <v>53</v>
      </c>
      <c r="M55" s="3">
        <f t="shared" si="12"/>
        <v>173313.91809145169</v>
      </c>
      <c r="N55" s="3">
        <f t="shared" si="13"/>
        <v>177657.47838467214</v>
      </c>
      <c r="O55" s="3">
        <f t="shared" si="5"/>
        <v>158778.60352387617</v>
      </c>
      <c r="P55" s="3">
        <f t="shared" si="6"/>
        <v>26648.621757700821</v>
      </c>
      <c r="Q55" s="3">
        <f t="shared" si="14"/>
        <v>50465.412286282248</v>
      </c>
      <c r="R55" s="3">
        <f t="shared" si="15"/>
        <v>2328.5839200790301</v>
      </c>
      <c r="S55" s="16">
        <f>IF(Surge_Predicted_Impact!$C$4&lt;&gt;COVID19_DailyReportedData!$B$3,"ERRO",COVID19_DailyReportedData!C52)</f>
        <v>0</v>
      </c>
      <c r="U55" s="37" t="str">
        <f t="shared" si="7"/>
        <v/>
      </c>
      <c r="AI55" s="37">
        <f t="shared" si="16"/>
        <v>15523.892800526868</v>
      </c>
      <c r="AJ55" s="37">
        <f t="shared" ca="1" si="22"/>
        <v>52160.279809770262</v>
      </c>
      <c r="AK55" s="37">
        <f t="shared" ca="1" si="23"/>
        <v>3.359999999999999</v>
      </c>
      <c r="AL55" s="37">
        <f t="shared" ca="1" si="10"/>
        <v>52160.279809770262</v>
      </c>
      <c r="AM55" s="3">
        <f t="shared" ca="1" si="11"/>
        <v>3.359999999999999</v>
      </c>
    </row>
    <row r="56" spans="5:39" x14ac:dyDescent="0.25">
      <c r="E56" s="3">
        <f t="shared" si="24"/>
        <v>0.15</v>
      </c>
      <c r="F56" s="3">
        <f t="shared" si="17"/>
        <v>0.15</v>
      </c>
      <c r="G56" s="3">
        <f t="shared" si="1"/>
        <v>7.1428571428571425E-2</v>
      </c>
      <c r="H56" s="10">
        <f t="shared" si="2"/>
        <v>4.7081902893575282E-7</v>
      </c>
      <c r="I56" s="10">
        <f t="shared" si="18"/>
        <v>4.7081902893575276E-7</v>
      </c>
      <c r="J56" s="3">
        <f t="shared" si="3"/>
        <v>8</v>
      </c>
      <c r="K56" s="10">
        <f t="shared" si="4"/>
        <v>0.03</v>
      </c>
      <c r="L56" s="3">
        <v>54</v>
      </c>
      <c r="M56" s="3">
        <f t="shared" si="12"/>
        <v>158817.15835098524</v>
      </c>
      <c r="N56" s="3">
        <f t="shared" si="13"/>
        <v>179464.41824051915</v>
      </c>
      <c r="O56" s="3">
        <f t="shared" si="5"/>
        <v>171468.42340849561</v>
      </c>
      <c r="P56" s="3">
        <f t="shared" si="6"/>
        <v>26919.662736077873</v>
      </c>
      <c r="Q56" s="3">
        <f t="shared" si="14"/>
        <v>52639.92624735221</v>
      </c>
      <c r="R56" s="3">
        <f t="shared" si="15"/>
        <v>2174.5139610699684</v>
      </c>
      <c r="S56" s="16">
        <f>IF(Surge_Predicted_Impact!$C$4&lt;&gt;COVID19_DailyReportedData!$B$3,"ERRO",COVID19_DailyReportedData!C53)</f>
        <v>0</v>
      </c>
      <c r="U56" s="37" t="str">
        <f t="shared" si="7"/>
        <v/>
      </c>
      <c r="AI56" s="37">
        <f t="shared" si="16"/>
        <v>14496.759740466456</v>
      </c>
      <c r="AJ56" s="37">
        <f t="shared" ca="1" si="22"/>
        <v>48709.11272796728</v>
      </c>
      <c r="AK56" s="37">
        <f t="shared" ca="1" si="23"/>
        <v>3.3599999999999994</v>
      </c>
      <c r="AL56" s="37">
        <f t="shared" ca="1" si="10"/>
        <v>48709.11272796728</v>
      </c>
      <c r="AM56" s="3">
        <f t="shared" ca="1" si="11"/>
        <v>3.3599999999999994</v>
      </c>
    </row>
    <row r="57" spans="5:39" x14ac:dyDescent="0.25">
      <c r="E57" s="3">
        <f t="shared" si="24"/>
        <v>0.15</v>
      </c>
      <c r="F57" s="3">
        <f t="shared" si="17"/>
        <v>0.15</v>
      </c>
      <c r="G57" s="3">
        <f t="shared" si="1"/>
        <v>7.1428571428571425E-2</v>
      </c>
      <c r="H57" s="10">
        <f t="shared" si="2"/>
        <v>4.7081902893575282E-7</v>
      </c>
      <c r="I57" s="10">
        <f t="shared" si="18"/>
        <v>4.7081902893575276E-7</v>
      </c>
      <c r="J57" s="3">
        <f t="shared" si="3"/>
        <v>8</v>
      </c>
      <c r="K57" s="10">
        <f t="shared" si="4"/>
        <v>0.03</v>
      </c>
      <c r="L57" s="3">
        <v>55</v>
      </c>
      <c r="M57" s="3">
        <f t="shared" si="12"/>
        <v>145397.86076743001</v>
      </c>
      <c r="N57" s="3">
        <f t="shared" si="13"/>
        <v>180064.82880689442</v>
      </c>
      <c r="O57" s="3">
        <f t="shared" si="5"/>
        <v>184287.31042567556</v>
      </c>
      <c r="P57" s="3">
        <f t="shared" si="6"/>
        <v>27009.724321034162</v>
      </c>
      <c r="Q57" s="3">
        <f t="shared" si="14"/>
        <v>54652.820884885492</v>
      </c>
      <c r="R57" s="3">
        <f t="shared" si="15"/>
        <v>2012.894637533283</v>
      </c>
      <c r="S57" s="16">
        <f>IF(Surge_Predicted_Impact!$C$4&lt;&gt;COVID19_DailyReportedData!$B$3,"ERRO",COVID19_DailyReportedData!C54)</f>
        <v>0</v>
      </c>
      <c r="U57" s="37" t="str">
        <f t="shared" si="7"/>
        <v/>
      </c>
      <c r="AI57" s="37">
        <f t="shared" si="16"/>
        <v>13419.297583555221</v>
      </c>
      <c r="AJ57" s="37">
        <f t="shared" ca="1" si="22"/>
        <v>45088.839880745531</v>
      </c>
      <c r="AK57" s="37">
        <f t="shared" ca="1" si="23"/>
        <v>3.359999999999999</v>
      </c>
      <c r="AL57" s="37">
        <f t="shared" ca="1" si="10"/>
        <v>45088.839880745531</v>
      </c>
      <c r="AM57" s="3">
        <f t="shared" ca="1" si="11"/>
        <v>3.359999999999999</v>
      </c>
    </row>
    <row r="58" spans="5:39" x14ac:dyDescent="0.25">
      <c r="E58" s="3">
        <f t="shared" si="24"/>
        <v>0.15</v>
      </c>
      <c r="F58" s="3">
        <f t="shared" si="17"/>
        <v>0.15</v>
      </c>
      <c r="G58" s="3">
        <f t="shared" si="1"/>
        <v>7.1428571428571425E-2</v>
      </c>
      <c r="H58" s="10">
        <f t="shared" si="2"/>
        <v>4.7081902893575282E-7</v>
      </c>
      <c r="I58" s="10">
        <f t="shared" si="18"/>
        <v>4.7081902893575276E-7</v>
      </c>
      <c r="J58" s="3">
        <f t="shared" si="3"/>
        <v>8</v>
      </c>
      <c r="K58" s="10">
        <f t="shared" si="4"/>
        <v>0.03</v>
      </c>
      <c r="L58" s="3">
        <v>56</v>
      </c>
      <c r="M58" s="3">
        <f t="shared" si="12"/>
        <v>133071.32851060954</v>
      </c>
      <c r="N58" s="3">
        <f t="shared" si="13"/>
        <v>179529.58757750815</v>
      </c>
      <c r="O58" s="3">
        <f t="shared" si="5"/>
        <v>197149.08391188231</v>
      </c>
      <c r="P58" s="3">
        <f t="shared" si="6"/>
        <v>26929.438136626221</v>
      </c>
      <c r="Q58" s="3">
        <f t="shared" si="14"/>
        <v>56501.80072340856</v>
      </c>
      <c r="R58" s="3">
        <f t="shared" si="15"/>
        <v>1848.9798385230706</v>
      </c>
      <c r="S58" s="16">
        <f>IF(Surge_Predicted_Impact!$C$4&lt;&gt;COVID19_DailyReportedData!$B$3,"ERRO",COVID19_DailyReportedData!C55)</f>
        <v>0</v>
      </c>
      <c r="U58" s="37" t="str">
        <f>IF(S58&gt;0,(S58-Q58)*(S58-Q58),"")</f>
        <v/>
      </c>
      <c r="AI58" s="37">
        <f t="shared" si="16"/>
        <v>12326.532256820472</v>
      </c>
      <c r="AJ58" s="37">
        <f t="shared" ca="1" si="22"/>
        <v>41417.14838291677</v>
      </c>
      <c r="AK58" s="37">
        <f t="shared" ca="1" si="23"/>
        <v>3.3599999999999985</v>
      </c>
      <c r="AL58" s="37">
        <f t="shared" ca="1" si="10"/>
        <v>41417.14838291677</v>
      </c>
      <c r="AM58" s="3">
        <f t="shared" ca="1" si="11"/>
        <v>3.3599999999999985</v>
      </c>
    </row>
    <row r="59" spans="5:39" x14ac:dyDescent="0.25">
      <c r="E59" s="3">
        <f t="shared" si="24"/>
        <v>0.15</v>
      </c>
      <c r="F59" s="3">
        <f t="shared" si="17"/>
        <v>0.15</v>
      </c>
      <c r="G59" s="3">
        <f t="shared" si="1"/>
        <v>7.1428571428571425E-2</v>
      </c>
      <c r="H59" s="10">
        <f t="shared" si="2"/>
        <v>4.7081902893575282E-7</v>
      </c>
      <c r="I59" s="10">
        <f t="shared" si="18"/>
        <v>4.7081902893575276E-7</v>
      </c>
      <c r="J59" s="3">
        <f t="shared" si="3"/>
        <v>8</v>
      </c>
      <c r="K59" s="10">
        <f t="shared" si="4"/>
        <v>0.03</v>
      </c>
      <c r="L59" s="3">
        <v>57</v>
      </c>
      <c r="M59" s="3">
        <f t="shared" si="12"/>
        <v>121823.34857099954</v>
      </c>
      <c r="N59" s="3">
        <f t="shared" si="13"/>
        <v>177954.02554729616</v>
      </c>
      <c r="O59" s="3">
        <f t="shared" si="5"/>
        <v>209972.62588170433</v>
      </c>
      <c r="P59" s="3">
        <f t="shared" si="6"/>
        <v>26693.103832094424</v>
      </c>
      <c r="Q59" s="3">
        <f t="shared" si="14"/>
        <v>58188.997714350073</v>
      </c>
      <c r="R59" s="3">
        <f t="shared" si="15"/>
        <v>1687.1969909414997</v>
      </c>
      <c r="S59" s="16">
        <f>IF(Surge_Predicted_Impact!$C$4&lt;&gt;COVID19_DailyReportedData!$B$3,"ERRO",COVID19_DailyReportedData!C56)</f>
        <v>0</v>
      </c>
      <c r="U59" s="37" t="str">
        <f t="shared" ref="U59:U122" si="25">IF(S59&gt;0,(S59-Q59)*(S59-Q59),"")</f>
        <v/>
      </c>
      <c r="AI59" s="37">
        <f t="shared" si="16"/>
        <v>11247.979939609999</v>
      </c>
      <c r="AJ59" s="37">
        <f t="shared" ref="AJ59:AJ122" ca="1" si="26">AVERAGE(INDIRECT("I"&amp;(ROW($I59))&amp;":I"&amp;(ROW($I59)+$C$5-1)))*($C$8+$C$9+$C$10)*AI59*$C$2</f>
        <v>37793.212597089587</v>
      </c>
      <c r="AK59" s="37">
        <f t="shared" ref="AK59:AK122" ca="1" si="27">AJ59/AI59</f>
        <v>3.359999999999999</v>
      </c>
      <c r="AL59" s="37">
        <f t="shared" ca="1" si="10"/>
        <v>37793.212597089587</v>
      </c>
      <c r="AM59" s="3">
        <f t="shared" ca="1" si="11"/>
        <v>3.359999999999999</v>
      </c>
    </row>
    <row r="60" spans="5:39" x14ac:dyDescent="0.25">
      <c r="E60" s="3">
        <f t="shared" si="24"/>
        <v>0.15</v>
      </c>
      <c r="F60" s="3">
        <f t="shared" si="17"/>
        <v>0.15</v>
      </c>
      <c r="G60" s="3">
        <f t="shared" si="1"/>
        <v>7.1428571428571425E-2</v>
      </c>
      <c r="H60" s="10">
        <f t="shared" si="2"/>
        <v>4.7081902893575282E-7</v>
      </c>
      <c r="I60" s="10">
        <f t="shared" si="18"/>
        <v>4.7081902893575276E-7</v>
      </c>
      <c r="J60" s="3">
        <f t="shared" si="3"/>
        <v>8</v>
      </c>
      <c r="K60" s="10">
        <f t="shared" si="4"/>
        <v>0.03</v>
      </c>
      <c r="L60" s="3">
        <v>58</v>
      </c>
      <c r="M60" s="3">
        <f t="shared" si="12"/>
        <v>111616.48389591058</v>
      </c>
      <c r="N60" s="3">
        <f t="shared" si="13"/>
        <v>175449.88839757824</v>
      </c>
      <c r="O60" s="3">
        <f t="shared" si="5"/>
        <v>222683.62770651121</v>
      </c>
      <c r="P60" s="3">
        <f t="shared" si="6"/>
        <v>26317.483259636734</v>
      </c>
      <c r="Q60" s="3">
        <f t="shared" si="14"/>
        <v>59720.027415613411</v>
      </c>
      <c r="R60" s="3">
        <f t="shared" si="15"/>
        <v>1531.0297012633439</v>
      </c>
      <c r="S60" s="16">
        <f>IF(Surge_Predicted_Impact!$C$4&lt;&gt;COVID19_DailyReportedData!$B$3,"ERRO",COVID19_DailyReportedData!C57)</f>
        <v>0</v>
      </c>
      <c r="U60" s="37" t="str">
        <f t="shared" si="25"/>
        <v/>
      </c>
      <c r="AI60" s="37">
        <f t="shared" si="16"/>
        <v>10206.86467508896</v>
      </c>
      <c r="AJ60" s="37">
        <f t="shared" ca="1" si="26"/>
        <v>34295.065308298894</v>
      </c>
      <c r="AK60" s="37">
        <f t="shared" ca="1" si="27"/>
        <v>3.359999999999999</v>
      </c>
      <c r="AL60" s="37">
        <f t="shared" ca="1" si="10"/>
        <v>34295.065308298894</v>
      </c>
      <c r="AM60" s="3">
        <f t="shared" ca="1" si="11"/>
        <v>3.359999999999999</v>
      </c>
    </row>
    <row r="61" spans="5:39" x14ac:dyDescent="0.25">
      <c r="E61" s="3">
        <f t="shared" si="24"/>
        <v>0.15</v>
      </c>
      <c r="F61" s="3">
        <f t="shared" si="17"/>
        <v>0.15</v>
      </c>
      <c r="G61" s="3">
        <f t="shared" si="1"/>
        <v>7.1428571428571425E-2</v>
      </c>
      <c r="H61" s="10">
        <f t="shared" si="2"/>
        <v>4.7081902893575282E-7</v>
      </c>
      <c r="I61" s="10">
        <f t="shared" si="18"/>
        <v>4.7081902893575276E-7</v>
      </c>
      <c r="J61" s="3">
        <f t="shared" si="3"/>
        <v>8</v>
      </c>
      <c r="K61" s="10">
        <f t="shared" si="4"/>
        <v>0.03</v>
      </c>
      <c r="L61" s="3">
        <v>59</v>
      </c>
      <c r="M61" s="3">
        <f t="shared" si="12"/>
        <v>102396.38793850357</v>
      </c>
      <c r="N61" s="3">
        <f t="shared" si="13"/>
        <v>172137.84946944396</v>
      </c>
      <c r="O61" s="3">
        <f t="shared" si="5"/>
        <v>235215.76259205252</v>
      </c>
      <c r="P61" s="3">
        <f t="shared" si="6"/>
        <v>25820.677420416592</v>
      </c>
      <c r="Q61" s="3">
        <f t="shared" si="14"/>
        <v>61103.041809224465</v>
      </c>
      <c r="R61" s="3">
        <f t="shared" si="15"/>
        <v>1383.0143936110521</v>
      </c>
      <c r="S61" s="16">
        <f>IF(Surge_Predicted_Impact!$C$4&lt;&gt;COVID19_DailyReportedData!$B$3,"ERRO",COVID19_DailyReportedData!C58)</f>
        <v>0</v>
      </c>
      <c r="U61" s="37" t="str">
        <f t="shared" si="25"/>
        <v/>
      </c>
      <c r="AI61" s="37">
        <f t="shared" si="16"/>
        <v>9220.0959574070148</v>
      </c>
      <c r="AJ61" s="37">
        <f t="shared" ca="1" si="26"/>
        <v>30979.522416887565</v>
      </c>
      <c r="AK61" s="37">
        <f t="shared" ca="1" si="27"/>
        <v>3.3599999999999994</v>
      </c>
      <c r="AL61" s="37">
        <f t="shared" ca="1" si="10"/>
        <v>30979.522416887565</v>
      </c>
      <c r="AM61" s="3">
        <f t="shared" ca="1" si="11"/>
        <v>3.3599999999999994</v>
      </c>
    </row>
    <row r="62" spans="5:39" x14ac:dyDescent="0.25">
      <c r="E62" s="3">
        <f t="shared" si="24"/>
        <v>0.15</v>
      </c>
      <c r="F62" s="3">
        <f t="shared" si="17"/>
        <v>0.15</v>
      </c>
      <c r="G62" s="3">
        <f t="shared" si="1"/>
        <v>7.1428571428571425E-2</v>
      </c>
      <c r="H62" s="10">
        <f t="shared" si="2"/>
        <v>4.7081902893575282E-7</v>
      </c>
      <c r="I62" s="10">
        <f t="shared" si="18"/>
        <v>4.7081902893575276E-7</v>
      </c>
      <c r="J62" s="3">
        <f t="shared" si="3"/>
        <v>8</v>
      </c>
      <c r="K62" s="10">
        <f t="shared" si="4"/>
        <v>0.03</v>
      </c>
      <c r="L62" s="3">
        <v>60</v>
      </c>
      <c r="M62" s="3">
        <f t="shared" si="12"/>
        <v>94097.593307485426</v>
      </c>
      <c r="N62" s="3">
        <f t="shared" si="13"/>
        <v>168141.08342407324</v>
      </c>
      <c r="O62" s="3">
        <f t="shared" si="5"/>
        <v>247511.32326844137</v>
      </c>
      <c r="P62" s="3">
        <f t="shared" si="6"/>
        <v>25221.162513610983</v>
      </c>
      <c r="Q62" s="3">
        <f t="shared" si="14"/>
        <v>62347.861003877188</v>
      </c>
      <c r="R62" s="3">
        <f t="shared" si="15"/>
        <v>1244.8191946527215</v>
      </c>
      <c r="S62" s="16">
        <f>IF(Surge_Predicted_Impact!$C$4&lt;&gt;COVID19_DailyReportedData!$B$3,"ERRO",COVID19_DailyReportedData!C59)</f>
        <v>0</v>
      </c>
      <c r="U62" s="37" t="str">
        <f t="shared" si="25"/>
        <v/>
      </c>
      <c r="AI62" s="37">
        <f t="shared" si="16"/>
        <v>8298.7946310181433</v>
      </c>
      <c r="AJ62" s="37">
        <f t="shared" ca="1" si="26"/>
        <v>27883.949960220954</v>
      </c>
      <c r="AK62" s="37">
        <f t="shared" ca="1" si="27"/>
        <v>3.359999999999999</v>
      </c>
      <c r="AL62" s="37">
        <f t="shared" ca="1" si="10"/>
        <v>27883.949960220954</v>
      </c>
      <c r="AM62" s="3">
        <f t="shared" ca="1" si="11"/>
        <v>3.359999999999999</v>
      </c>
    </row>
    <row r="63" spans="5:39" x14ac:dyDescent="0.25">
      <c r="E63" s="3">
        <f t="shared" si="24"/>
        <v>0.15</v>
      </c>
      <c r="F63" s="3">
        <f t="shared" si="17"/>
        <v>0.15</v>
      </c>
      <c r="G63" s="3">
        <f t="shared" si="1"/>
        <v>7.1428571428571425E-2</v>
      </c>
      <c r="H63" s="10">
        <f t="shared" si="2"/>
        <v>4.7081902893575282E-7</v>
      </c>
      <c r="I63" s="10">
        <f t="shared" si="18"/>
        <v>4.7081902893575276E-7</v>
      </c>
      <c r="J63" s="3">
        <f t="shared" si="3"/>
        <v>8</v>
      </c>
      <c r="K63" s="10">
        <f t="shared" si="4"/>
        <v>0.03</v>
      </c>
      <c r="L63" s="3">
        <v>61</v>
      </c>
      <c r="M63" s="3">
        <f t="shared" si="12"/>
        <v>86648.449396320299</v>
      </c>
      <c r="N63" s="3">
        <f t="shared" si="13"/>
        <v>163580.14994780454</v>
      </c>
      <c r="O63" s="3">
        <f t="shared" si="5"/>
        <v>259521.40065587516</v>
      </c>
      <c r="P63" s="3">
        <f t="shared" si="6"/>
        <v>24537.022492170679</v>
      </c>
      <c r="Q63" s="3">
        <f t="shared" si="14"/>
        <v>63465.232590551954</v>
      </c>
      <c r="R63" s="3">
        <f t="shared" si="15"/>
        <v>1117.3715866747691</v>
      </c>
      <c r="S63" s="16">
        <f>IF(Surge_Predicted_Impact!$C$4&lt;&gt;COVID19_DailyReportedData!$B$3,"ERRO",COVID19_DailyReportedData!C60)</f>
        <v>0</v>
      </c>
      <c r="U63" s="37" t="str">
        <f t="shared" si="25"/>
        <v/>
      </c>
      <c r="AI63" s="37">
        <f t="shared" si="16"/>
        <v>7449.1439111651271</v>
      </c>
      <c r="AJ63" s="37">
        <f t="shared" ca="1" si="26"/>
        <v>25029.123541514818</v>
      </c>
      <c r="AK63" s="37">
        <f t="shared" ca="1" si="27"/>
        <v>3.359999999999999</v>
      </c>
      <c r="AL63" s="37">
        <f t="shared" ca="1" si="10"/>
        <v>25029.123541514818</v>
      </c>
      <c r="AM63" s="3">
        <f t="shared" ca="1" si="11"/>
        <v>3.359999999999999</v>
      </c>
    </row>
    <row r="64" spans="5:39" x14ac:dyDescent="0.25">
      <c r="E64" s="3">
        <f t="shared" si="24"/>
        <v>0.15</v>
      </c>
      <c r="F64" s="3">
        <f t="shared" si="17"/>
        <v>0.15</v>
      </c>
      <c r="G64" s="3">
        <f t="shared" si="1"/>
        <v>7.1428571428571425E-2</v>
      </c>
      <c r="H64" s="10">
        <f t="shared" si="2"/>
        <v>4.7081902893575282E-7</v>
      </c>
      <c r="I64" s="10">
        <f t="shared" si="18"/>
        <v>4.7081902893575276E-7</v>
      </c>
      <c r="J64" s="3">
        <f t="shared" si="3"/>
        <v>8</v>
      </c>
      <c r="K64" s="10">
        <f t="shared" si="4"/>
        <v>0.03</v>
      </c>
      <c r="L64" s="3">
        <v>62</v>
      </c>
      <c r="M64" s="3">
        <f t="shared" si="12"/>
        <v>79975.076325601796</v>
      </c>
      <c r="N64" s="3">
        <f t="shared" si="13"/>
        <v>158569.22659367986</v>
      </c>
      <c r="O64" s="3">
        <f t="shared" si="5"/>
        <v>271205.69708071835</v>
      </c>
      <c r="P64" s="3">
        <f t="shared" si="6"/>
        <v>23785.383989051978</v>
      </c>
      <c r="Q64" s="3">
        <f t="shared" si="14"/>
        <v>64466.238551159731</v>
      </c>
      <c r="R64" s="3">
        <f t="shared" si="15"/>
        <v>1001.0059606077753</v>
      </c>
      <c r="S64" s="16">
        <f>IF(Surge_Predicted_Impact!$C$4&lt;&gt;COVID19_DailyReportedData!$B$3,"ERRO",COVID19_DailyReportedData!C61)</f>
        <v>0</v>
      </c>
      <c r="U64" s="37" t="str">
        <f t="shared" si="25"/>
        <v/>
      </c>
      <c r="AI64" s="37">
        <f t="shared" si="16"/>
        <v>6673.3730707185023</v>
      </c>
      <c r="AJ64" s="37">
        <f t="shared" ca="1" si="26"/>
        <v>22422.53351761416</v>
      </c>
      <c r="AK64" s="37">
        <f t="shared" ca="1" si="27"/>
        <v>3.359999999999999</v>
      </c>
      <c r="AL64" s="37">
        <f t="shared" ca="1" si="10"/>
        <v>22422.53351761416</v>
      </c>
      <c r="AM64" s="3">
        <f t="shared" ca="1" si="11"/>
        <v>3.359999999999999</v>
      </c>
    </row>
    <row r="65" spans="5:39" x14ac:dyDescent="0.25">
      <c r="E65" s="3">
        <f t="shared" si="24"/>
        <v>0.15</v>
      </c>
      <c r="F65" s="3">
        <f t="shared" si="17"/>
        <v>0.15</v>
      </c>
      <c r="G65" s="3">
        <f t="shared" si="1"/>
        <v>7.1428571428571425E-2</v>
      </c>
      <c r="H65" s="10">
        <f t="shared" si="2"/>
        <v>4.7081902893575282E-7</v>
      </c>
      <c r="I65" s="10">
        <f t="shared" si="18"/>
        <v>4.7081902893575276E-7</v>
      </c>
      <c r="J65" s="3">
        <f t="shared" si="3"/>
        <v>8</v>
      </c>
      <c r="K65" s="10">
        <f t="shared" si="4"/>
        <v>0.03</v>
      </c>
      <c r="L65" s="3">
        <v>63</v>
      </c>
      <c r="M65" s="3">
        <f t="shared" si="12"/>
        <v>74004.34431984782</v>
      </c>
      <c r="N65" s="3">
        <f t="shared" si="13"/>
        <v>153213.58527131384</v>
      </c>
      <c r="O65" s="3">
        <f t="shared" si="5"/>
        <v>282532.07040883834</v>
      </c>
      <c r="P65" s="3">
        <f t="shared" si="6"/>
        <v>22982.037790697075</v>
      </c>
      <c r="Q65" s="3">
        <f t="shared" si="14"/>
        <v>65361.848352022826</v>
      </c>
      <c r="R65" s="3">
        <f t="shared" si="15"/>
        <v>895.60980086309644</v>
      </c>
      <c r="S65" s="16">
        <f>IF(Surge_Predicted_Impact!$C$4&lt;&gt;COVID19_DailyReportedData!$B$3,"ERRO",COVID19_DailyReportedData!C62)</f>
        <v>0</v>
      </c>
      <c r="U65" s="37" t="str">
        <f t="shared" si="25"/>
        <v/>
      </c>
      <c r="AI65" s="37">
        <f t="shared" si="16"/>
        <v>5970.7320057539764</v>
      </c>
      <c r="AJ65" s="37">
        <f t="shared" ca="1" si="26"/>
        <v>20061.659539333355</v>
      </c>
      <c r="AK65" s="37">
        <f t="shared" ca="1" si="27"/>
        <v>3.359999999999999</v>
      </c>
      <c r="AL65" s="37">
        <f t="shared" ca="1" si="10"/>
        <v>20061.659539333355</v>
      </c>
      <c r="AM65" s="3">
        <f t="shared" ca="1" si="11"/>
        <v>3.359999999999999</v>
      </c>
    </row>
    <row r="66" spans="5:39" x14ac:dyDescent="0.25">
      <c r="E66" s="3">
        <f t="shared" si="24"/>
        <v>0.15</v>
      </c>
      <c r="F66" s="3">
        <f t="shared" si="17"/>
        <v>0.15</v>
      </c>
      <c r="G66" s="3">
        <f t="shared" si="1"/>
        <v>7.1428571428571425E-2</v>
      </c>
      <c r="H66" s="10">
        <f t="shared" si="2"/>
        <v>4.7081902893575282E-7</v>
      </c>
      <c r="I66" s="10">
        <f t="shared" si="18"/>
        <v>4.7081902893575276E-7</v>
      </c>
      <c r="J66" s="3">
        <f t="shared" si="3"/>
        <v>8</v>
      </c>
      <c r="K66" s="10">
        <f t="shared" si="4"/>
        <v>0.03</v>
      </c>
      <c r="L66" s="3">
        <v>64</v>
      </c>
      <c r="M66" s="3">
        <f t="shared" si="12"/>
        <v>68665.976452196614</v>
      </c>
      <c r="N66" s="3">
        <f t="shared" si="13"/>
        <v>147608.12561958548</v>
      </c>
      <c r="O66" s="3">
        <f t="shared" si="5"/>
        <v>293475.89792821789</v>
      </c>
      <c r="P66" s="3">
        <f t="shared" si="6"/>
        <v>22141.218842937822</v>
      </c>
      <c r="Q66" s="3">
        <f t="shared" si="14"/>
        <v>66162.603532170513</v>
      </c>
      <c r="R66" s="3">
        <f t="shared" si="15"/>
        <v>800.7551801476809</v>
      </c>
      <c r="S66" s="16">
        <f>IF(Surge_Predicted_Impact!$C$4&lt;&gt;COVID19_DailyReportedData!$B$3,"ERRO",COVID19_DailyReportedData!C63)</f>
        <v>0</v>
      </c>
      <c r="U66" s="37" t="str">
        <f t="shared" si="25"/>
        <v/>
      </c>
      <c r="AI66" s="37">
        <f t="shared" si="16"/>
        <v>5338.3678676512063</v>
      </c>
      <c r="AJ66" s="37">
        <f t="shared" ca="1" si="26"/>
        <v>17936.916035308052</v>
      </c>
      <c r="AK66" s="37">
        <f t="shared" ca="1" si="27"/>
        <v>3.36</v>
      </c>
      <c r="AL66" s="37">
        <f t="shared" ca="1" si="10"/>
        <v>17936.916035308052</v>
      </c>
      <c r="AM66" s="3">
        <f t="shared" ca="1" si="11"/>
        <v>3.36</v>
      </c>
    </row>
    <row r="67" spans="5:39" x14ac:dyDescent="0.25">
      <c r="E67" s="3">
        <f t="shared" si="24"/>
        <v>0.15</v>
      </c>
      <c r="F67" s="3">
        <f t="shared" si="17"/>
        <v>0.15</v>
      </c>
      <c r="G67" s="3">
        <f t="shared" si="1"/>
        <v>7.1428571428571425E-2</v>
      </c>
      <c r="H67" s="10">
        <f t="shared" si="2"/>
        <v>4.7081902893575282E-7</v>
      </c>
      <c r="I67" s="10">
        <f t="shared" si="18"/>
        <v>4.7081902893575276E-7</v>
      </c>
      <c r="J67" s="3">
        <f t="shared" ref="J67:J130" si="28">IF(L67&gt;=$C$33,$C$27,
IF(L67&gt;=$C$32,$C$26,
IF(L67&gt;=$C$31,$C$25,
IF(L67&gt;=$C$30,$C$24,$C$23))))</f>
        <v>8</v>
      </c>
      <c r="K67" s="10">
        <f t="shared" ref="K67:K130" si="29">IF(L67&gt;=$C$33,$C$40,
IF(L67&gt;=$C$32,$C$39,
IF(L67&gt;=$C$31,$C$38,
IF(L67&gt;=$C$30,$C$37,$C$36))))</f>
        <v>0.03</v>
      </c>
      <c r="L67" s="3">
        <v>65</v>
      </c>
      <c r="M67" s="3">
        <f t="shared" si="12"/>
        <v>63893.916699950685</v>
      </c>
      <c r="N67" s="3">
        <f t="shared" si="13"/>
        <v>141836.74782757531</v>
      </c>
      <c r="O67" s="3">
        <f t="shared" si="5"/>
        <v>304019.33547247399</v>
      </c>
      <c r="P67" s="3">
        <f t="shared" si="6"/>
        <v>21275.512174136296</v>
      </c>
      <c r="Q67" s="3">
        <f t="shared" si="14"/>
        <v>66878.412495007389</v>
      </c>
      <c r="R67" s="3">
        <f t="shared" si="15"/>
        <v>715.80896283688924</v>
      </c>
      <c r="S67" s="16">
        <f>IF(Surge_Predicted_Impact!$C$4&lt;&gt;COVID19_DailyReportedData!$B$3,"ERRO",COVID19_DailyReportedData!C64)</f>
        <v>0</v>
      </c>
      <c r="U67" s="37" t="str">
        <f t="shared" si="25"/>
        <v/>
      </c>
      <c r="AI67" s="37">
        <f t="shared" si="16"/>
        <v>4772.0597522459284</v>
      </c>
      <c r="AJ67" s="37">
        <f t="shared" ca="1" si="26"/>
        <v>16034.120767546314</v>
      </c>
      <c r="AK67" s="37">
        <f t="shared" ca="1" si="27"/>
        <v>3.359999999999999</v>
      </c>
      <c r="AL67" s="37">
        <f t="shared" ref="AL67:AL130" ca="1" si="30">AVERAGE(INDIRECT("H"&amp;(ROW($I67))&amp;":H"&amp;(ROW($I67)+$C$5-1)))*($C$8+$C$9+$C$10)*AI67*$C$2</f>
        <v>16034.120767546314</v>
      </c>
      <c r="AM67" s="3">
        <f t="shared" ref="AM67:AM130" ca="1" si="31">AL67/AI67</f>
        <v>3.359999999999999</v>
      </c>
    </row>
    <row r="68" spans="5:39" x14ac:dyDescent="0.25">
      <c r="E68" s="3">
        <f t="shared" si="24"/>
        <v>0.15</v>
      </c>
      <c r="F68" s="3">
        <f t="shared" si="17"/>
        <v>0.15</v>
      </c>
      <c r="G68" s="3">
        <f t="shared" si="1"/>
        <v>7.1428571428571425E-2</v>
      </c>
      <c r="H68" s="10">
        <f t="shared" si="2"/>
        <v>4.7081902893575282E-7</v>
      </c>
      <c r="I68" s="10">
        <f t="shared" si="18"/>
        <v>4.7081902893575276E-7</v>
      </c>
      <c r="J68" s="3">
        <f t="shared" si="28"/>
        <v>8</v>
      </c>
      <c r="K68" s="10">
        <f t="shared" si="29"/>
        <v>0.03</v>
      </c>
      <c r="L68" s="3">
        <v>66</v>
      </c>
      <c r="M68" s="3">
        <f t="shared" si="12"/>
        <v>59627.116731015165</v>
      </c>
      <c r="N68" s="3">
        <f t="shared" si="13"/>
        <v>135972.35152311259</v>
      </c>
      <c r="O68" s="3">
        <f t="shared" si="5"/>
        <v>314150.53174587223</v>
      </c>
      <c r="P68" s="3">
        <f t="shared" si="6"/>
        <v>20395.852728466889</v>
      </c>
      <c r="Q68" s="3">
        <f t="shared" si="14"/>
        <v>67518.432490347725</v>
      </c>
      <c r="R68" s="3">
        <f t="shared" si="15"/>
        <v>640.01999534032802</v>
      </c>
      <c r="S68" s="16">
        <f>IF(Surge_Predicted_Impact!$C$4&lt;&gt;COVID19_DailyReportedData!$B$3,"ERRO",COVID19_DailyReportedData!C65)</f>
        <v>0</v>
      </c>
      <c r="U68" s="37" t="str">
        <f t="shared" si="25"/>
        <v/>
      </c>
      <c r="AI68" s="37">
        <f t="shared" si="16"/>
        <v>4266.7999689355202</v>
      </c>
      <c r="AJ68" s="37">
        <f t="shared" ca="1" si="26"/>
        <v>14336.447895623345</v>
      </c>
      <c r="AK68" s="37">
        <f t="shared" ca="1" si="27"/>
        <v>3.3599999999999994</v>
      </c>
      <c r="AL68" s="37">
        <f t="shared" ca="1" si="30"/>
        <v>14336.447895623345</v>
      </c>
      <c r="AM68" s="3">
        <f t="shared" ca="1" si="31"/>
        <v>3.3599999999999994</v>
      </c>
    </row>
    <row r="69" spans="5:39" x14ac:dyDescent="0.25">
      <c r="E69" s="3">
        <f t="shared" si="24"/>
        <v>0.15</v>
      </c>
      <c r="F69" s="3">
        <f t="shared" si="17"/>
        <v>0.15</v>
      </c>
      <c r="G69" s="3">
        <f t="shared" si="1"/>
        <v>7.1428571428571425E-2</v>
      </c>
      <c r="H69" s="10">
        <f t="shared" si="2"/>
        <v>4.7081902893575282E-7</v>
      </c>
      <c r="I69" s="10">
        <f t="shared" si="18"/>
        <v>4.7081902893575276E-7</v>
      </c>
      <c r="J69" s="3">
        <f t="shared" si="28"/>
        <v>8</v>
      </c>
      <c r="K69" s="10">
        <f t="shared" si="29"/>
        <v>0.03</v>
      </c>
      <c r="L69" s="3">
        <v>67</v>
      </c>
      <c r="M69" s="3">
        <f t="shared" si="12"/>
        <v>55809.88587991125</v>
      </c>
      <c r="N69" s="3">
        <f t="shared" si="13"/>
        <v>130077.27155113705</v>
      </c>
      <c r="O69" s="3">
        <f t="shared" si="5"/>
        <v>323862.84256895172</v>
      </c>
      <c r="P69" s="3">
        <f t="shared" si="6"/>
        <v>19511.590732670556</v>
      </c>
      <c r="Q69" s="3">
        <f t="shared" si="14"/>
        <v>68091.017118013304</v>
      </c>
      <c r="R69" s="3">
        <f t="shared" si="15"/>
        <v>572.58462766558728</v>
      </c>
      <c r="S69" s="16">
        <f>IF(Surge_Predicted_Impact!$C$4&lt;&gt;COVID19_DailyReportedData!$B$3,"ERRO",COVID19_DailyReportedData!C66)</f>
        <v>0</v>
      </c>
      <c r="U69" s="37" t="str">
        <f t="shared" si="25"/>
        <v/>
      </c>
      <c r="AI69" s="37">
        <f t="shared" si="16"/>
        <v>3817.2308511039155</v>
      </c>
      <c r="AJ69" s="37">
        <f t="shared" ca="1" si="26"/>
        <v>12825.895659709153</v>
      </c>
      <c r="AK69" s="37">
        <f t="shared" ca="1" si="27"/>
        <v>3.359999999999999</v>
      </c>
      <c r="AL69" s="37">
        <f t="shared" ca="1" si="30"/>
        <v>12825.895659709153</v>
      </c>
      <c r="AM69" s="3">
        <f t="shared" ca="1" si="31"/>
        <v>3.359999999999999</v>
      </c>
    </row>
    <row r="70" spans="5:39" x14ac:dyDescent="0.25">
      <c r="E70" s="3">
        <f t="shared" si="24"/>
        <v>0.15</v>
      </c>
      <c r="F70" s="3">
        <f t="shared" si="17"/>
        <v>0.15</v>
      </c>
      <c r="G70" s="3">
        <f t="shared" ref="G70:G133" si="32">$C$3</f>
        <v>7.1428571428571425E-2</v>
      </c>
      <c r="H70" s="10">
        <f t="shared" ref="H70:H133" si="33">(J70*K70)/($C$8+$C$9+$C$10)</f>
        <v>4.7081902893575282E-7</v>
      </c>
      <c r="I70" s="10">
        <f t="shared" si="18"/>
        <v>4.7081902893575276E-7</v>
      </c>
      <c r="J70" s="3">
        <f t="shared" si="28"/>
        <v>8</v>
      </c>
      <c r="K70" s="10">
        <f t="shared" si="29"/>
        <v>0.03</v>
      </c>
      <c r="L70" s="3">
        <v>68</v>
      </c>
      <c r="M70" s="3">
        <f t="shared" si="12"/>
        <v>52391.929149354299</v>
      </c>
      <c r="N70" s="3">
        <f t="shared" si="13"/>
        <v>124203.99459946992</v>
      </c>
      <c r="O70" s="3">
        <f t="shared" si="5"/>
        <v>333154.07625117578</v>
      </c>
      <c r="P70" s="3">
        <f t="shared" si="6"/>
        <v>18630.599189920489</v>
      </c>
      <c r="Q70" s="3">
        <f t="shared" si="14"/>
        <v>68603.710627596854</v>
      </c>
      <c r="R70" s="3">
        <f t="shared" si="15"/>
        <v>512.69350958354255</v>
      </c>
      <c r="S70" s="16">
        <f>IF(Surge_Predicted_Impact!$C$4&lt;&gt;COVID19_DailyReportedData!$B$3,"ERRO",COVID19_DailyReportedData!C67)</f>
        <v>0</v>
      </c>
      <c r="U70" s="37" t="str">
        <f t="shared" si="25"/>
        <v/>
      </c>
      <c r="AI70" s="37">
        <f t="shared" si="16"/>
        <v>3417.9567305569508</v>
      </c>
      <c r="AJ70" s="37">
        <f t="shared" ca="1" si="26"/>
        <v>11484.33461467135</v>
      </c>
      <c r="AK70" s="37">
        <f t="shared" ca="1" si="27"/>
        <v>3.3599999999999985</v>
      </c>
      <c r="AL70" s="37">
        <f t="shared" ca="1" si="30"/>
        <v>11484.33461467135</v>
      </c>
      <c r="AM70" s="3">
        <f t="shared" ca="1" si="31"/>
        <v>3.3599999999999985</v>
      </c>
    </row>
    <row r="71" spans="5:39" x14ac:dyDescent="0.25">
      <c r="E71" s="3">
        <f t="shared" si="24"/>
        <v>0.15</v>
      </c>
      <c r="F71" s="3">
        <f t="shared" si="17"/>
        <v>0.15</v>
      </c>
      <c r="G71" s="3">
        <f t="shared" si="32"/>
        <v>7.1428571428571425E-2</v>
      </c>
      <c r="H71" s="10">
        <f t="shared" si="33"/>
        <v>4.7081902893575282E-7</v>
      </c>
      <c r="I71" s="10">
        <f t="shared" si="18"/>
        <v>4.7081902893575276E-7</v>
      </c>
      <c r="J71" s="3">
        <f t="shared" si="28"/>
        <v>8</v>
      </c>
      <c r="K71" s="10">
        <f t="shared" si="29"/>
        <v>0.03</v>
      </c>
      <c r="L71" s="3">
        <v>69</v>
      </c>
      <c r="M71" s="3">
        <f t="shared" si="12"/>
        <v>49328.1746570947</v>
      </c>
      <c r="N71" s="3">
        <f t="shared" si="13"/>
        <v>118396.03519176738</v>
      </c>
      <c r="O71" s="3">
        <f t="shared" ref="O71:O134" si="34">G70*N70+O70</f>
        <v>342025.79015113792</v>
      </c>
      <c r="P71" s="3">
        <f t="shared" ref="P71:P134" si="35">N71*F71</f>
        <v>17759.405278765105</v>
      </c>
      <c r="Q71" s="3">
        <f t="shared" ref="Q71:Q134" si="36">(N71+O71)*F71</f>
        <v>69063.273801435789</v>
      </c>
      <c r="R71" s="3">
        <f t="shared" si="15"/>
        <v>459.5631738389398</v>
      </c>
      <c r="S71" s="16">
        <f>IF(Surge_Predicted_Impact!$C$4&lt;&gt;COVID19_DailyReportedData!$B$3,"ERRO",COVID19_DailyReportedData!C68)</f>
        <v>0</v>
      </c>
      <c r="U71" s="37" t="str">
        <f t="shared" si="25"/>
        <v/>
      </c>
      <c r="AI71" s="37">
        <f t="shared" si="16"/>
        <v>3063.7544922595989</v>
      </c>
      <c r="AJ71" s="37">
        <f t="shared" ca="1" si="26"/>
        <v>10294.21509399225</v>
      </c>
      <c r="AK71" s="37">
        <f t="shared" ca="1" si="27"/>
        <v>3.3599999999999994</v>
      </c>
      <c r="AL71" s="37">
        <f t="shared" ca="1" si="30"/>
        <v>10294.21509399225</v>
      </c>
      <c r="AM71" s="3">
        <f t="shared" ca="1" si="31"/>
        <v>3.3599999999999994</v>
      </c>
    </row>
    <row r="72" spans="5:39" x14ac:dyDescent="0.25">
      <c r="E72" s="3">
        <f t="shared" si="24"/>
        <v>0.15</v>
      </c>
      <c r="F72" s="3">
        <f t="shared" si="17"/>
        <v>0.15</v>
      </c>
      <c r="G72" s="3">
        <f t="shared" si="32"/>
        <v>7.1428571428571425E-2</v>
      </c>
      <c r="H72" s="10">
        <f t="shared" si="33"/>
        <v>4.7081902893575282E-7</v>
      </c>
      <c r="I72" s="10">
        <f t="shared" si="18"/>
        <v>4.7081902893575276E-7</v>
      </c>
      <c r="J72" s="3">
        <f t="shared" si="28"/>
        <v>8</v>
      </c>
      <c r="K72" s="10">
        <f t="shared" si="29"/>
        <v>0.03</v>
      </c>
      <c r="L72" s="3">
        <v>70</v>
      </c>
      <c r="M72" s="3">
        <f t="shared" ref="M72:M135" si="37">-MIN(I71*N71,1)*M71+M71</f>
        <v>46578.468972670402</v>
      </c>
      <c r="N72" s="3">
        <f t="shared" ref="N72:N135" si="38">MIN(I71*N71,1)*M71-G71*N71+N71</f>
        <v>112688.88121963687</v>
      </c>
      <c r="O72" s="3">
        <f t="shared" si="34"/>
        <v>350482.64980769274</v>
      </c>
      <c r="P72" s="3">
        <f t="shared" si="35"/>
        <v>16903.332182945531</v>
      </c>
      <c r="Q72" s="3">
        <f t="shared" si="36"/>
        <v>69475.729654099443</v>
      </c>
      <c r="R72" s="3">
        <f t="shared" ref="R72:R135" si="39">(M71-M72)*F72</f>
        <v>412.45585266364469</v>
      </c>
      <c r="S72" s="16">
        <f>IF(Surge_Predicted_Impact!$C$4&lt;&gt;COVID19_DailyReportedData!$B$3,"ERRO",COVID19_DailyReportedData!C69)</f>
        <v>0</v>
      </c>
      <c r="U72" s="37" t="str">
        <f t="shared" si="25"/>
        <v/>
      </c>
      <c r="AI72" s="37">
        <f t="shared" ref="AI72:AI135" si="40">$M71-$M72</f>
        <v>2749.7056844242979</v>
      </c>
      <c r="AJ72" s="37">
        <f t="shared" ca="1" si="26"/>
        <v>9239.0110996656385</v>
      </c>
      <c r="AK72" s="37">
        <f t="shared" ca="1" si="27"/>
        <v>3.359999999999999</v>
      </c>
      <c r="AL72" s="37">
        <f t="shared" ca="1" si="30"/>
        <v>9239.0110996656385</v>
      </c>
      <c r="AM72" s="3">
        <f t="shared" ca="1" si="31"/>
        <v>3.359999999999999</v>
      </c>
    </row>
    <row r="73" spans="5:39" x14ac:dyDescent="0.25">
      <c r="E73" s="3">
        <f t="shared" si="24"/>
        <v>0.15</v>
      </c>
      <c r="F73" s="3">
        <f t="shared" si="17"/>
        <v>0.15</v>
      </c>
      <c r="G73" s="3">
        <f t="shared" si="32"/>
        <v>7.1428571428571425E-2</v>
      </c>
      <c r="H73" s="10">
        <f t="shared" si="33"/>
        <v>4.7081902893575282E-7</v>
      </c>
      <c r="I73" s="10">
        <f t="shared" si="18"/>
        <v>4.7081902893575276E-7</v>
      </c>
      <c r="J73" s="3">
        <f t="shared" si="28"/>
        <v>8</v>
      </c>
      <c r="K73" s="10">
        <f t="shared" si="29"/>
        <v>0.03</v>
      </c>
      <c r="L73" s="3">
        <v>71</v>
      </c>
      <c r="M73" s="3">
        <f t="shared" si="37"/>
        <v>44107.198479705396</v>
      </c>
      <c r="N73" s="3">
        <f t="shared" si="38"/>
        <v>107110.94591119923</v>
      </c>
      <c r="O73" s="3">
        <f t="shared" si="34"/>
        <v>358531.85560909536</v>
      </c>
      <c r="P73" s="3">
        <f t="shared" si="35"/>
        <v>16066.641886679885</v>
      </c>
      <c r="Q73" s="3">
        <f t="shared" si="36"/>
        <v>69846.420228044197</v>
      </c>
      <c r="R73" s="3">
        <f t="shared" si="39"/>
        <v>370.69057394475095</v>
      </c>
      <c r="S73" s="16">
        <f>IF(Surge_Predicted_Impact!$C$4&lt;&gt;COVID19_DailyReportedData!$B$3,"ERRO",COVID19_DailyReportedData!C70)</f>
        <v>0</v>
      </c>
      <c r="U73" s="37" t="str">
        <f t="shared" si="25"/>
        <v/>
      </c>
      <c r="AI73" s="37">
        <f t="shared" si="40"/>
        <v>2471.2704929650063</v>
      </c>
      <c r="AJ73" s="37">
        <f t="shared" ca="1" si="26"/>
        <v>8303.4688563624186</v>
      </c>
      <c r="AK73" s="37">
        <f t="shared" ca="1" si="27"/>
        <v>3.359999999999999</v>
      </c>
      <c r="AL73" s="37">
        <f t="shared" ca="1" si="30"/>
        <v>8303.4688563624186</v>
      </c>
      <c r="AM73" s="3">
        <f t="shared" ca="1" si="31"/>
        <v>3.359999999999999</v>
      </c>
    </row>
    <row r="74" spans="5:39" x14ac:dyDescent="0.25">
      <c r="E74" s="3">
        <f t="shared" si="24"/>
        <v>0.15</v>
      </c>
      <c r="F74" s="3">
        <f t="shared" si="17"/>
        <v>0.15</v>
      </c>
      <c r="G74" s="3">
        <f t="shared" si="32"/>
        <v>7.1428571428571425E-2</v>
      </c>
      <c r="H74" s="10">
        <f t="shared" si="33"/>
        <v>4.7081902893575282E-7</v>
      </c>
      <c r="I74" s="10">
        <f t="shared" si="18"/>
        <v>4.7081902893575276E-7</v>
      </c>
      <c r="J74" s="3">
        <f t="shared" si="28"/>
        <v>8</v>
      </c>
      <c r="K74" s="10">
        <f t="shared" si="29"/>
        <v>0.03</v>
      </c>
      <c r="L74" s="3">
        <v>72</v>
      </c>
      <c r="M74" s="3">
        <f t="shared" si="37"/>
        <v>41882.878126283089</v>
      </c>
      <c r="N74" s="3">
        <f t="shared" si="38"/>
        <v>101684.4844138216</v>
      </c>
      <c r="O74" s="3">
        <f t="shared" si="34"/>
        <v>366182.63745989528</v>
      </c>
      <c r="P74" s="3">
        <f t="shared" si="35"/>
        <v>15252.672662073239</v>
      </c>
      <c r="Q74" s="3">
        <f t="shared" si="36"/>
        <v>70180.068281057524</v>
      </c>
      <c r="R74" s="3">
        <f t="shared" si="39"/>
        <v>333.64805301334599</v>
      </c>
      <c r="S74" s="16">
        <f>IF(Surge_Predicted_Impact!$C$4&lt;&gt;COVID19_DailyReportedData!$B$3,"ERRO",COVID19_DailyReportedData!C71)</f>
        <v>0</v>
      </c>
      <c r="U74" s="37" t="str">
        <f t="shared" si="25"/>
        <v/>
      </c>
      <c r="AI74" s="37">
        <f t="shared" si="40"/>
        <v>2224.3203534223067</v>
      </c>
      <c r="AJ74" s="37">
        <f t="shared" ca="1" si="26"/>
        <v>7473.7163874989483</v>
      </c>
      <c r="AK74" s="37">
        <f t="shared" ca="1" si="27"/>
        <v>3.359999999999999</v>
      </c>
      <c r="AL74" s="37">
        <f t="shared" ca="1" si="30"/>
        <v>7473.7163874989483</v>
      </c>
      <c r="AM74" s="3">
        <f t="shared" ca="1" si="31"/>
        <v>3.359999999999999</v>
      </c>
    </row>
    <row r="75" spans="5:39" x14ac:dyDescent="0.25">
      <c r="E75" s="3">
        <f t="shared" si="24"/>
        <v>0.15</v>
      </c>
      <c r="F75" s="3">
        <f t="shared" ref="F75:F138" si="41">AVERAGE(E71:E75)</f>
        <v>0.15</v>
      </c>
      <c r="G75" s="3">
        <f t="shared" si="32"/>
        <v>7.1428571428571425E-2</v>
      </c>
      <c r="H75" s="10">
        <f t="shared" si="33"/>
        <v>4.7081902893575282E-7</v>
      </c>
      <c r="I75" s="10">
        <f t="shared" si="18"/>
        <v>4.7081902893575276E-7</v>
      </c>
      <c r="J75" s="3">
        <f t="shared" si="28"/>
        <v>8</v>
      </c>
      <c r="K75" s="10">
        <f t="shared" si="29"/>
        <v>0.03</v>
      </c>
      <c r="L75" s="3">
        <v>73</v>
      </c>
      <c r="M75" s="3">
        <f t="shared" si="37"/>
        <v>39877.735746039587</v>
      </c>
      <c r="N75" s="3">
        <f t="shared" si="38"/>
        <v>96426.449335934987</v>
      </c>
      <c r="O75" s="3">
        <f t="shared" si="34"/>
        <v>373445.8149180254</v>
      </c>
      <c r="P75" s="3">
        <f t="shared" si="35"/>
        <v>14463.967400390247</v>
      </c>
      <c r="Q75" s="3">
        <f t="shared" si="36"/>
        <v>70480.839638094054</v>
      </c>
      <c r="R75" s="3">
        <f t="shared" si="39"/>
        <v>300.77135703652527</v>
      </c>
      <c r="S75" s="16">
        <f>IF(Surge_Predicted_Impact!$C$4&lt;&gt;COVID19_DailyReportedData!$B$3,"ERRO",COVID19_DailyReportedData!C72)</f>
        <v>0</v>
      </c>
      <c r="U75" s="37" t="str">
        <f t="shared" si="25"/>
        <v/>
      </c>
      <c r="AI75" s="37">
        <f t="shared" si="40"/>
        <v>2005.142380243502</v>
      </c>
      <c r="AJ75" s="37">
        <f t="shared" ca="1" si="26"/>
        <v>6737.2783976181654</v>
      </c>
      <c r="AK75" s="37">
        <f t="shared" ca="1" si="27"/>
        <v>3.3599999999999994</v>
      </c>
      <c r="AL75" s="37">
        <f t="shared" ca="1" si="30"/>
        <v>6737.2783976181654</v>
      </c>
      <c r="AM75" s="3">
        <f t="shared" ca="1" si="31"/>
        <v>3.3599999999999994</v>
      </c>
    </row>
    <row r="76" spans="5:39" x14ac:dyDescent="0.25">
      <c r="E76" s="3">
        <f t="shared" si="24"/>
        <v>0.15</v>
      </c>
      <c r="F76" s="3">
        <f t="shared" si="41"/>
        <v>0.15</v>
      </c>
      <c r="G76" s="3">
        <f t="shared" si="32"/>
        <v>7.1428571428571425E-2</v>
      </c>
      <c r="H76" s="10">
        <f t="shared" si="33"/>
        <v>4.7081902893575282E-7</v>
      </c>
      <c r="I76" s="10">
        <f t="shared" si="18"/>
        <v>4.7081902893575276E-7</v>
      </c>
      <c r="J76" s="3">
        <f t="shared" si="28"/>
        <v>8</v>
      </c>
      <c r="K76" s="10">
        <f t="shared" si="29"/>
        <v>0.03</v>
      </c>
      <c r="L76" s="3">
        <v>74</v>
      </c>
      <c r="M76" s="3">
        <f t="shared" si="37"/>
        <v>38067.310181093337</v>
      </c>
      <c r="N76" s="3">
        <f t="shared" si="38"/>
        <v>91349.271376885881</v>
      </c>
      <c r="O76" s="3">
        <f t="shared" si="34"/>
        <v>380333.41844202077</v>
      </c>
      <c r="P76" s="3">
        <f t="shared" si="35"/>
        <v>13702.390706532882</v>
      </c>
      <c r="Q76" s="3">
        <f t="shared" si="36"/>
        <v>70752.403472835998</v>
      </c>
      <c r="R76" s="3">
        <f t="shared" si="39"/>
        <v>271.56383474193751</v>
      </c>
      <c r="S76" s="16">
        <f>IF(Surge_Predicted_Impact!$C$4&lt;&gt;COVID19_DailyReportedData!$B$3,"ERRO",COVID19_DailyReportedData!C73)</f>
        <v>0</v>
      </c>
      <c r="U76" s="37" t="str">
        <f t="shared" si="25"/>
        <v/>
      </c>
      <c r="AI76" s="37">
        <f t="shared" si="40"/>
        <v>1810.4255649462502</v>
      </c>
      <c r="AJ76" s="37">
        <f t="shared" ca="1" si="26"/>
        <v>6083.029898219399</v>
      </c>
      <c r="AK76" s="37">
        <f t="shared" ca="1" si="27"/>
        <v>3.359999999999999</v>
      </c>
      <c r="AL76" s="37">
        <f t="shared" ca="1" si="30"/>
        <v>6083.029898219399</v>
      </c>
      <c r="AM76" s="3">
        <f t="shared" ca="1" si="31"/>
        <v>3.359999999999999</v>
      </c>
    </row>
    <row r="77" spans="5:39" x14ac:dyDescent="0.25">
      <c r="E77" s="3">
        <f t="shared" si="24"/>
        <v>0.15</v>
      </c>
      <c r="F77" s="3">
        <f t="shared" si="41"/>
        <v>0.15</v>
      </c>
      <c r="G77" s="3">
        <f t="shared" si="32"/>
        <v>7.1428571428571425E-2</v>
      </c>
      <c r="H77" s="10">
        <f t="shared" si="33"/>
        <v>4.7081902893575282E-7</v>
      </c>
      <c r="I77" s="10">
        <f t="shared" si="18"/>
        <v>4.7081902893575276E-7</v>
      </c>
      <c r="J77" s="3">
        <f t="shared" si="28"/>
        <v>8</v>
      </c>
      <c r="K77" s="10">
        <f t="shared" si="29"/>
        <v>0.03</v>
      </c>
      <c r="L77" s="3">
        <v>75</v>
      </c>
      <c r="M77" s="3">
        <f t="shared" si="37"/>
        <v>36430.074179922194</v>
      </c>
      <c r="N77" s="3">
        <f t="shared" si="38"/>
        <v>86461.559422565173</v>
      </c>
      <c r="O77" s="3">
        <f t="shared" si="34"/>
        <v>386858.36639751261</v>
      </c>
      <c r="P77" s="3">
        <f t="shared" si="35"/>
        <v>12969.233913384776</v>
      </c>
      <c r="Q77" s="3">
        <f t="shared" si="36"/>
        <v>70997.988873011665</v>
      </c>
      <c r="R77" s="3">
        <f t="shared" si="39"/>
        <v>245.58540017567137</v>
      </c>
      <c r="S77" s="16">
        <f>IF(Surge_Predicted_Impact!$C$4&lt;&gt;COVID19_DailyReportedData!$B$3,"ERRO",COVID19_DailyReportedData!C74)</f>
        <v>0</v>
      </c>
      <c r="U77" s="37" t="str">
        <f t="shared" si="25"/>
        <v/>
      </c>
      <c r="AI77" s="37">
        <f t="shared" si="40"/>
        <v>1637.2360011711426</v>
      </c>
      <c r="AJ77" s="37">
        <f t="shared" ca="1" si="26"/>
        <v>5501.1129639350374</v>
      </c>
      <c r="AK77" s="37">
        <f t="shared" ca="1" si="27"/>
        <v>3.359999999999999</v>
      </c>
      <c r="AL77" s="37">
        <f t="shared" ca="1" si="30"/>
        <v>5501.1129639350374</v>
      </c>
      <c r="AM77" s="3">
        <f t="shared" ca="1" si="31"/>
        <v>3.359999999999999</v>
      </c>
    </row>
    <row r="78" spans="5:39" x14ac:dyDescent="0.25">
      <c r="E78" s="3">
        <f t="shared" si="24"/>
        <v>0.15</v>
      </c>
      <c r="F78" s="3">
        <f t="shared" si="41"/>
        <v>0.15</v>
      </c>
      <c r="G78" s="3">
        <f t="shared" si="32"/>
        <v>7.1428571428571425E-2</v>
      </c>
      <c r="H78" s="10">
        <f t="shared" si="33"/>
        <v>4.7081902893575282E-7</v>
      </c>
      <c r="I78" s="10">
        <f t="shared" si="18"/>
        <v>4.7081902893575276E-7</v>
      </c>
      <c r="J78" s="3">
        <f t="shared" si="28"/>
        <v>8</v>
      </c>
      <c r="K78" s="10">
        <f t="shared" si="29"/>
        <v>0.03</v>
      </c>
      <c r="L78" s="3">
        <v>76</v>
      </c>
      <c r="M78" s="3">
        <f t="shared" si="37"/>
        <v>34947.08792070848</v>
      </c>
      <c r="N78" s="3">
        <f t="shared" si="38"/>
        <v>81768.720008738514</v>
      </c>
      <c r="O78" s="3">
        <f t="shared" si="34"/>
        <v>393034.19207055296</v>
      </c>
      <c r="P78" s="3">
        <f t="shared" si="35"/>
        <v>12265.308001310777</v>
      </c>
      <c r="Q78" s="3">
        <f t="shared" si="36"/>
        <v>71220.436811893713</v>
      </c>
      <c r="R78" s="3">
        <f t="shared" si="39"/>
        <v>222.44793888205712</v>
      </c>
      <c r="S78" s="16">
        <f>IF(Surge_Predicted_Impact!$C$4&lt;&gt;COVID19_DailyReportedData!$B$3,"ERRO",COVID19_DailyReportedData!C75)</f>
        <v>0</v>
      </c>
      <c r="U78" s="37" t="str">
        <f t="shared" si="25"/>
        <v/>
      </c>
      <c r="AI78" s="37">
        <f t="shared" si="40"/>
        <v>1482.9862592137142</v>
      </c>
      <c r="AJ78" s="37">
        <f t="shared" ca="1" si="26"/>
        <v>4982.8338309580777</v>
      </c>
      <c r="AK78" s="37">
        <f t="shared" ca="1" si="27"/>
        <v>3.3599999999999985</v>
      </c>
      <c r="AL78" s="37">
        <f t="shared" ca="1" si="30"/>
        <v>4982.8338309580777</v>
      </c>
      <c r="AM78" s="3">
        <f t="shared" ca="1" si="31"/>
        <v>3.3599999999999985</v>
      </c>
    </row>
    <row r="79" spans="5:39" x14ac:dyDescent="0.25">
      <c r="E79" s="3">
        <f t="shared" si="24"/>
        <v>0.15</v>
      </c>
      <c r="F79" s="3">
        <f t="shared" si="41"/>
        <v>0.15</v>
      </c>
      <c r="G79" s="3">
        <f t="shared" si="32"/>
        <v>7.1428571428571425E-2</v>
      </c>
      <c r="H79" s="10">
        <f t="shared" si="33"/>
        <v>4.7081902893575282E-7</v>
      </c>
      <c r="I79" s="10">
        <f t="shared" ref="I79:I142" si="42">AVERAGE(H70:H79)</f>
        <v>4.7081902893575276E-7</v>
      </c>
      <c r="J79" s="3">
        <f t="shared" si="28"/>
        <v>8</v>
      </c>
      <c r="K79" s="10">
        <f t="shared" si="29"/>
        <v>0.03</v>
      </c>
      <c r="L79" s="3">
        <v>77</v>
      </c>
      <c r="M79" s="3">
        <f t="shared" si="37"/>
        <v>33601.68551687483</v>
      </c>
      <c r="N79" s="3">
        <f t="shared" si="38"/>
        <v>77273.499554805123</v>
      </c>
      <c r="O79" s="3">
        <f t="shared" si="34"/>
        <v>398874.81492832</v>
      </c>
      <c r="P79" s="3">
        <f t="shared" si="35"/>
        <v>11591.024933220768</v>
      </c>
      <c r="Q79" s="3">
        <f t="shared" si="36"/>
        <v>71422.247172468764</v>
      </c>
      <c r="R79" s="3">
        <f t="shared" si="39"/>
        <v>201.81036057504753</v>
      </c>
      <c r="S79" s="16">
        <f>IF(Surge_Predicted_Impact!$C$4&lt;&gt;COVID19_DailyReportedData!$B$3,"ERRO",COVID19_DailyReportedData!C76)</f>
        <v>0</v>
      </c>
      <c r="U79" s="37" t="str">
        <f t="shared" si="25"/>
        <v/>
      </c>
      <c r="AI79" s="37">
        <f t="shared" si="40"/>
        <v>1345.4024038336502</v>
      </c>
      <c r="AJ79" s="37">
        <f t="shared" ca="1" si="26"/>
        <v>4520.5520768810638</v>
      </c>
      <c r="AK79" s="37">
        <f t="shared" ca="1" si="27"/>
        <v>3.3599999999999994</v>
      </c>
      <c r="AL79" s="37">
        <f t="shared" ca="1" si="30"/>
        <v>4520.5520768810638</v>
      </c>
      <c r="AM79" s="3">
        <f t="shared" ca="1" si="31"/>
        <v>3.3599999999999994</v>
      </c>
    </row>
    <row r="80" spans="5:39" x14ac:dyDescent="0.25">
      <c r="E80" s="3">
        <f t="shared" si="24"/>
        <v>0.15</v>
      </c>
      <c r="F80" s="3">
        <f t="shared" si="41"/>
        <v>0.15</v>
      </c>
      <c r="G80" s="3">
        <f t="shared" si="32"/>
        <v>7.1428571428571425E-2</v>
      </c>
      <c r="H80" s="10">
        <f t="shared" si="33"/>
        <v>4.7081902893575282E-7</v>
      </c>
      <c r="I80" s="10">
        <f t="shared" si="42"/>
        <v>4.7081902893575276E-7</v>
      </c>
      <c r="J80" s="3">
        <f t="shared" si="28"/>
        <v>8</v>
      </c>
      <c r="K80" s="10">
        <f t="shared" si="29"/>
        <v>0.03</v>
      </c>
      <c r="L80" s="3">
        <v>78</v>
      </c>
      <c r="M80" s="3">
        <f t="shared" si="37"/>
        <v>32379.194571511529</v>
      </c>
      <c r="N80" s="3">
        <f t="shared" si="38"/>
        <v>72976.454817682345</v>
      </c>
      <c r="O80" s="3">
        <f t="shared" si="34"/>
        <v>404394.35061080608</v>
      </c>
      <c r="P80" s="3">
        <f t="shared" si="35"/>
        <v>10946.468222652351</v>
      </c>
      <c r="Q80" s="3">
        <f t="shared" si="36"/>
        <v>71605.620814273265</v>
      </c>
      <c r="R80" s="3">
        <f t="shared" si="39"/>
        <v>183.37364180449512</v>
      </c>
      <c r="S80" s="16">
        <f>IF(Surge_Predicted_Impact!$C$4&lt;&gt;COVID19_DailyReportedData!$B$3,"ERRO",COVID19_DailyReportedData!C77)</f>
        <v>0</v>
      </c>
      <c r="U80" s="37" t="str">
        <f t="shared" si="25"/>
        <v/>
      </c>
      <c r="AI80" s="37">
        <f t="shared" si="40"/>
        <v>1222.4909453633009</v>
      </c>
      <c r="AJ80" s="37">
        <f t="shared" ca="1" si="26"/>
        <v>4107.5695764206903</v>
      </c>
      <c r="AK80" s="37">
        <f t="shared" ca="1" si="27"/>
        <v>3.3599999999999994</v>
      </c>
      <c r="AL80" s="37">
        <f t="shared" ca="1" si="30"/>
        <v>4107.5695764206903</v>
      </c>
      <c r="AM80" s="3">
        <f t="shared" ca="1" si="31"/>
        <v>3.3599999999999994</v>
      </c>
    </row>
    <row r="81" spans="5:39" x14ac:dyDescent="0.25">
      <c r="E81" s="3">
        <f t="shared" si="24"/>
        <v>0.15</v>
      </c>
      <c r="F81" s="3">
        <f t="shared" si="41"/>
        <v>0.15</v>
      </c>
      <c r="G81" s="3">
        <f t="shared" si="32"/>
        <v>7.1428571428571425E-2</v>
      </c>
      <c r="H81" s="10">
        <f t="shared" si="33"/>
        <v>4.7081902893575282E-7</v>
      </c>
      <c r="I81" s="10">
        <f t="shared" si="42"/>
        <v>4.7081902893575276E-7</v>
      </c>
      <c r="J81" s="3">
        <f t="shared" si="28"/>
        <v>8</v>
      </c>
      <c r="K81" s="10">
        <f t="shared" si="29"/>
        <v>0.03</v>
      </c>
      <c r="L81" s="3">
        <v>79</v>
      </c>
      <c r="M81" s="3">
        <f t="shared" si="37"/>
        <v>31266.687422667183</v>
      </c>
      <c r="N81" s="3">
        <f t="shared" si="38"/>
        <v>68876.358050977957</v>
      </c>
      <c r="O81" s="3">
        <f t="shared" si="34"/>
        <v>409606.95452635485</v>
      </c>
      <c r="P81" s="3">
        <f t="shared" si="35"/>
        <v>10331.453707646693</v>
      </c>
      <c r="Q81" s="3">
        <f t="shared" si="36"/>
        <v>71772.496886599925</v>
      </c>
      <c r="R81" s="3">
        <f t="shared" si="39"/>
        <v>166.87607232665195</v>
      </c>
      <c r="S81" s="16">
        <f>IF(Surge_Predicted_Impact!$C$4&lt;&gt;COVID19_DailyReportedData!$B$3,"ERRO",COVID19_DailyReportedData!C78)</f>
        <v>0</v>
      </c>
      <c r="U81" s="37" t="str">
        <f t="shared" si="25"/>
        <v/>
      </c>
      <c r="AI81" s="37">
        <f t="shared" si="40"/>
        <v>1112.5071488443464</v>
      </c>
      <c r="AJ81" s="37">
        <f t="shared" ca="1" si="26"/>
        <v>3738.0240201170027</v>
      </c>
      <c r="AK81" s="37">
        <f t="shared" ca="1" si="27"/>
        <v>3.359999999999999</v>
      </c>
      <c r="AL81" s="37">
        <f t="shared" ca="1" si="30"/>
        <v>3738.0240201170027</v>
      </c>
      <c r="AM81" s="3">
        <f t="shared" ca="1" si="31"/>
        <v>3.359999999999999</v>
      </c>
    </row>
    <row r="82" spans="5:39" x14ac:dyDescent="0.25">
      <c r="E82" s="3">
        <f t="shared" si="24"/>
        <v>0.15</v>
      </c>
      <c r="F82" s="3">
        <f t="shared" si="41"/>
        <v>0.15</v>
      </c>
      <c r="G82" s="3">
        <f t="shared" si="32"/>
        <v>7.1428571428571425E-2</v>
      </c>
      <c r="H82" s="10">
        <f t="shared" si="33"/>
        <v>4.7081902893575282E-7</v>
      </c>
      <c r="I82" s="10">
        <f t="shared" si="42"/>
        <v>4.7081902893575276E-7</v>
      </c>
      <c r="J82" s="3">
        <f t="shared" si="28"/>
        <v>8</v>
      </c>
      <c r="K82" s="10">
        <f t="shared" si="29"/>
        <v>0.03</v>
      </c>
      <c r="L82" s="3">
        <v>80</v>
      </c>
      <c r="M82" s="3">
        <f t="shared" si="37"/>
        <v>30252.761902474947</v>
      </c>
      <c r="N82" s="3">
        <f t="shared" si="38"/>
        <v>64970.543710386053</v>
      </c>
      <c r="O82" s="3">
        <f t="shared" si="34"/>
        <v>414526.694387139</v>
      </c>
      <c r="P82" s="3">
        <f t="shared" si="35"/>
        <v>9745.5815565579069</v>
      </c>
      <c r="Q82" s="3">
        <f t="shared" si="36"/>
        <v>71924.585714628745</v>
      </c>
      <c r="R82" s="3">
        <f t="shared" si="39"/>
        <v>152.08882802883525</v>
      </c>
      <c r="S82" s="16">
        <f>IF(Surge_Predicted_Impact!$C$4&lt;&gt;COVID19_DailyReportedData!$B$3,"ERRO",COVID19_DailyReportedData!C79)</f>
        <v>0</v>
      </c>
      <c r="U82" s="37" t="str">
        <f t="shared" si="25"/>
        <v/>
      </c>
      <c r="AI82" s="37">
        <f t="shared" si="40"/>
        <v>1013.9255201922351</v>
      </c>
      <c r="AJ82" s="37">
        <f t="shared" ca="1" si="26"/>
        <v>3406.789747845909</v>
      </c>
      <c r="AK82" s="37">
        <f t="shared" ca="1" si="27"/>
        <v>3.359999999999999</v>
      </c>
      <c r="AL82" s="37">
        <f t="shared" ca="1" si="30"/>
        <v>3406.789747845909</v>
      </c>
      <c r="AM82" s="3">
        <f t="shared" ca="1" si="31"/>
        <v>3.359999999999999</v>
      </c>
    </row>
    <row r="83" spans="5:39" x14ac:dyDescent="0.25">
      <c r="E83" s="3">
        <f t="shared" si="24"/>
        <v>0.15</v>
      </c>
      <c r="F83" s="3">
        <f t="shared" si="41"/>
        <v>0.15</v>
      </c>
      <c r="G83" s="3">
        <f t="shared" si="32"/>
        <v>7.1428571428571425E-2</v>
      </c>
      <c r="H83" s="10">
        <f t="shared" si="33"/>
        <v>4.7081902893575282E-7</v>
      </c>
      <c r="I83" s="10">
        <f t="shared" si="42"/>
        <v>4.7081902893575276E-7</v>
      </c>
      <c r="J83" s="3">
        <f t="shared" si="28"/>
        <v>8</v>
      </c>
      <c r="K83" s="10">
        <f t="shared" si="29"/>
        <v>0.03</v>
      </c>
      <c r="L83" s="3">
        <v>81</v>
      </c>
      <c r="M83" s="3">
        <f t="shared" si="37"/>
        <v>29327.349026573593</v>
      </c>
      <c r="N83" s="3">
        <f t="shared" si="38"/>
        <v>61255.203464116974</v>
      </c>
      <c r="O83" s="3">
        <f t="shared" si="34"/>
        <v>419167.44750930945</v>
      </c>
      <c r="P83" s="3">
        <f t="shared" si="35"/>
        <v>9188.280519617545</v>
      </c>
      <c r="Q83" s="3">
        <f t="shared" si="36"/>
        <v>72063.397646013953</v>
      </c>
      <c r="R83" s="3">
        <f t="shared" si="39"/>
        <v>138.8119313852032</v>
      </c>
      <c r="S83" s="16">
        <f>IF(Surge_Predicted_Impact!$C$4&lt;&gt;COVID19_DailyReportedData!$B$3,"ERRO",COVID19_DailyReportedData!C80)</f>
        <v>0</v>
      </c>
      <c r="U83" s="37" t="str">
        <f t="shared" si="25"/>
        <v/>
      </c>
      <c r="AI83" s="37">
        <f t="shared" si="40"/>
        <v>925.41287590135471</v>
      </c>
      <c r="AJ83" s="37">
        <f t="shared" ca="1" si="26"/>
        <v>3109.3872630285509</v>
      </c>
      <c r="AK83" s="37">
        <f t="shared" ca="1" si="27"/>
        <v>3.359999999999999</v>
      </c>
      <c r="AL83" s="37">
        <f t="shared" ca="1" si="30"/>
        <v>3109.3872630285509</v>
      </c>
      <c r="AM83" s="3">
        <f t="shared" ca="1" si="31"/>
        <v>3.359999999999999</v>
      </c>
    </row>
    <row r="84" spans="5:39" x14ac:dyDescent="0.25">
      <c r="E84" s="3">
        <f t="shared" si="24"/>
        <v>0.15</v>
      </c>
      <c r="F84" s="3">
        <f t="shared" si="41"/>
        <v>0.15</v>
      </c>
      <c r="G84" s="3">
        <f t="shared" si="32"/>
        <v>7.1428571428571425E-2</v>
      </c>
      <c r="H84" s="10">
        <f t="shared" si="33"/>
        <v>4.7081902893575282E-7</v>
      </c>
      <c r="I84" s="10">
        <f t="shared" si="42"/>
        <v>4.7081902893575276E-7</v>
      </c>
      <c r="J84" s="3">
        <f t="shared" si="28"/>
        <v>8</v>
      </c>
      <c r="K84" s="10">
        <f t="shared" si="29"/>
        <v>0.03</v>
      </c>
      <c r="L84" s="3">
        <v>82</v>
      </c>
      <c r="M84" s="3">
        <f t="shared" si="37"/>
        <v>28481.54489591224</v>
      </c>
      <c r="N84" s="3">
        <f t="shared" si="38"/>
        <v>57725.635918769971</v>
      </c>
      <c r="O84" s="3">
        <f t="shared" si="34"/>
        <v>423542.81918531779</v>
      </c>
      <c r="P84" s="3">
        <f t="shared" si="35"/>
        <v>8658.845387815496</v>
      </c>
      <c r="Q84" s="3">
        <f t="shared" si="36"/>
        <v>72190.268265613166</v>
      </c>
      <c r="R84" s="3">
        <f t="shared" si="39"/>
        <v>126.87061959920283</v>
      </c>
      <c r="S84" s="16">
        <f>IF(Surge_Predicted_Impact!$C$4&lt;&gt;COVID19_DailyReportedData!$B$3,"ERRO",COVID19_DailyReportedData!C81)</f>
        <v>0</v>
      </c>
      <c r="U84" s="37" t="str">
        <f t="shared" si="25"/>
        <v/>
      </c>
      <c r="AI84" s="37">
        <f t="shared" si="40"/>
        <v>845.80413066135225</v>
      </c>
      <c r="AJ84" s="37">
        <f t="shared" ca="1" si="26"/>
        <v>2841.9018790221426</v>
      </c>
      <c r="AK84" s="37">
        <f t="shared" ca="1" si="27"/>
        <v>3.359999999999999</v>
      </c>
      <c r="AL84" s="37">
        <f t="shared" ca="1" si="30"/>
        <v>2841.9018790221426</v>
      </c>
      <c r="AM84" s="3">
        <f t="shared" ca="1" si="31"/>
        <v>3.359999999999999</v>
      </c>
    </row>
    <row r="85" spans="5:39" x14ac:dyDescent="0.25">
      <c r="E85" s="3">
        <f t="shared" si="24"/>
        <v>0.15</v>
      </c>
      <c r="F85" s="3">
        <f t="shared" si="41"/>
        <v>0.15</v>
      </c>
      <c r="G85" s="3">
        <f t="shared" si="32"/>
        <v>7.1428571428571425E-2</v>
      </c>
      <c r="H85" s="10">
        <f t="shared" si="33"/>
        <v>4.7081902893575282E-7</v>
      </c>
      <c r="I85" s="10">
        <f t="shared" si="42"/>
        <v>4.7081902893575276E-7</v>
      </c>
      <c r="J85" s="3">
        <f t="shared" si="28"/>
        <v>8</v>
      </c>
      <c r="K85" s="10">
        <f t="shared" si="29"/>
        <v>0.03</v>
      </c>
      <c r="L85" s="3">
        <v>83</v>
      </c>
      <c r="M85" s="3">
        <f t="shared" si="37"/>
        <v>27707.464131114346</v>
      </c>
      <c r="N85" s="3">
        <f t="shared" si="38"/>
        <v>54376.4569750843</v>
      </c>
      <c r="O85" s="3">
        <f t="shared" si="34"/>
        <v>427666.07889380137</v>
      </c>
      <c r="P85" s="3">
        <f t="shared" si="35"/>
        <v>8156.4685462626448</v>
      </c>
      <c r="Q85" s="3">
        <f t="shared" si="36"/>
        <v>72306.380380332848</v>
      </c>
      <c r="R85" s="3">
        <f t="shared" si="39"/>
        <v>116.11211471968417</v>
      </c>
      <c r="S85" s="16">
        <f>IF(Surge_Predicted_Impact!$C$4&lt;&gt;COVID19_DailyReportedData!$B$3,"ERRO",COVID19_DailyReportedData!C82)</f>
        <v>0</v>
      </c>
      <c r="U85" s="37" t="str">
        <f t="shared" si="25"/>
        <v/>
      </c>
      <c r="AI85" s="37">
        <f t="shared" si="40"/>
        <v>774.08076479789452</v>
      </c>
      <c r="AJ85" s="37">
        <f t="shared" ca="1" si="26"/>
        <v>2600.911369720925</v>
      </c>
      <c r="AK85" s="37">
        <f t="shared" ca="1" si="27"/>
        <v>3.3599999999999994</v>
      </c>
      <c r="AL85" s="37">
        <f t="shared" ca="1" si="30"/>
        <v>2600.911369720925</v>
      </c>
      <c r="AM85" s="3">
        <f t="shared" ca="1" si="31"/>
        <v>3.3599999999999994</v>
      </c>
    </row>
    <row r="86" spans="5:39" x14ac:dyDescent="0.25">
      <c r="E86" s="3">
        <f t="shared" si="24"/>
        <v>0.15</v>
      </c>
      <c r="F86" s="3">
        <f t="shared" si="41"/>
        <v>0.15</v>
      </c>
      <c r="G86" s="3">
        <f t="shared" si="32"/>
        <v>7.1428571428571425E-2</v>
      </c>
      <c r="H86" s="10">
        <f t="shared" si="33"/>
        <v>4.7081902893575282E-7</v>
      </c>
      <c r="I86" s="10">
        <f t="shared" si="42"/>
        <v>4.7081902893575276E-7</v>
      </c>
      <c r="J86" s="3">
        <f t="shared" si="28"/>
        <v>8</v>
      </c>
      <c r="K86" s="10">
        <f t="shared" si="29"/>
        <v>0.03</v>
      </c>
      <c r="L86" s="3">
        <v>84</v>
      </c>
      <c r="M86" s="3">
        <f t="shared" si="37"/>
        <v>26998.112300822213</v>
      </c>
      <c r="N86" s="3">
        <f t="shared" si="38"/>
        <v>51201.776164298986</v>
      </c>
      <c r="O86" s="3">
        <f t="shared" si="34"/>
        <v>431550.11153487884</v>
      </c>
      <c r="P86" s="3">
        <f t="shared" si="35"/>
        <v>7680.2664246448476</v>
      </c>
      <c r="Q86" s="3">
        <f t="shared" si="36"/>
        <v>72412.78315487667</v>
      </c>
      <c r="R86" s="3">
        <f t="shared" si="39"/>
        <v>106.40277454381994</v>
      </c>
      <c r="S86" s="16">
        <f>IF(Surge_Predicted_Impact!$C$4&lt;&gt;COVID19_DailyReportedData!$B$3,"ERRO",COVID19_DailyReportedData!C83)</f>
        <v>0</v>
      </c>
      <c r="U86" s="37" t="str">
        <f t="shared" si="25"/>
        <v/>
      </c>
      <c r="AI86" s="37">
        <f t="shared" si="40"/>
        <v>709.35183029213295</v>
      </c>
      <c r="AJ86" s="37">
        <f t="shared" ca="1" si="26"/>
        <v>2383.4221497815661</v>
      </c>
      <c r="AK86" s="37">
        <f t="shared" ca="1" si="27"/>
        <v>3.359999999999999</v>
      </c>
      <c r="AL86" s="37">
        <f t="shared" ca="1" si="30"/>
        <v>2383.4221497815661</v>
      </c>
      <c r="AM86" s="3">
        <f t="shared" ca="1" si="31"/>
        <v>3.359999999999999</v>
      </c>
    </row>
    <row r="87" spans="5:39" x14ac:dyDescent="0.25">
      <c r="E87" s="3">
        <f t="shared" si="24"/>
        <v>0.15</v>
      </c>
      <c r="F87" s="3">
        <f t="shared" si="41"/>
        <v>0.15</v>
      </c>
      <c r="G87" s="3">
        <f t="shared" si="32"/>
        <v>7.1428571428571425E-2</v>
      </c>
      <c r="H87" s="10">
        <f t="shared" si="33"/>
        <v>4.7081902893575282E-7</v>
      </c>
      <c r="I87" s="10">
        <f t="shared" si="42"/>
        <v>4.7081902893575276E-7</v>
      </c>
      <c r="J87" s="3">
        <f t="shared" si="28"/>
        <v>8</v>
      </c>
      <c r="K87" s="10">
        <f t="shared" si="29"/>
        <v>0.03</v>
      </c>
      <c r="L87" s="3">
        <v>85</v>
      </c>
      <c r="M87" s="3">
        <f t="shared" si="37"/>
        <v>26347.27500274968</v>
      </c>
      <c r="N87" s="3">
        <f t="shared" si="38"/>
        <v>48195.343736350165</v>
      </c>
      <c r="O87" s="3">
        <f t="shared" si="34"/>
        <v>435207.38126090018</v>
      </c>
      <c r="P87" s="3">
        <f t="shared" si="35"/>
        <v>7229.3015604525244</v>
      </c>
      <c r="Q87" s="3">
        <f t="shared" si="36"/>
        <v>72510.408749587557</v>
      </c>
      <c r="R87" s="3">
        <f t="shared" si="39"/>
        <v>97.625594710879881</v>
      </c>
      <c r="S87" s="16">
        <f>IF(Surge_Predicted_Impact!$C$4&lt;&gt;COVID19_DailyReportedData!$B$3,"ERRO",COVID19_DailyReportedData!C84)</f>
        <v>0</v>
      </c>
      <c r="U87" s="37" t="str">
        <f t="shared" si="25"/>
        <v/>
      </c>
      <c r="AI87" s="37">
        <f t="shared" si="40"/>
        <v>650.83729807253258</v>
      </c>
      <c r="AJ87" s="37">
        <f t="shared" ca="1" si="26"/>
        <v>2186.813321523709</v>
      </c>
      <c r="AK87" s="37">
        <f t="shared" ca="1" si="27"/>
        <v>3.3599999999999994</v>
      </c>
      <c r="AL87" s="37">
        <f t="shared" ca="1" si="30"/>
        <v>2186.813321523709</v>
      </c>
      <c r="AM87" s="3">
        <f t="shared" ca="1" si="31"/>
        <v>3.3599999999999994</v>
      </c>
    </row>
    <row r="88" spans="5:39" x14ac:dyDescent="0.25">
      <c r="E88" s="3">
        <f t="shared" si="24"/>
        <v>0.15</v>
      </c>
      <c r="F88" s="3">
        <f t="shared" si="41"/>
        <v>0.15</v>
      </c>
      <c r="G88" s="3">
        <f t="shared" si="32"/>
        <v>7.1428571428571425E-2</v>
      </c>
      <c r="H88" s="10">
        <f t="shared" si="33"/>
        <v>4.7081902893575282E-7</v>
      </c>
      <c r="I88" s="10">
        <f t="shared" si="42"/>
        <v>4.7081902893575276E-7</v>
      </c>
      <c r="J88" s="3">
        <f t="shared" si="28"/>
        <v>8</v>
      </c>
      <c r="K88" s="10">
        <f t="shared" si="29"/>
        <v>0.03</v>
      </c>
      <c r="L88" s="3">
        <v>86</v>
      </c>
      <c r="M88" s="3">
        <f t="shared" si="37"/>
        <v>25749.421478344226</v>
      </c>
      <c r="N88" s="3">
        <f t="shared" si="38"/>
        <v>45350.672708159182</v>
      </c>
      <c r="O88" s="3">
        <f t="shared" si="34"/>
        <v>438649.90581349662</v>
      </c>
      <c r="P88" s="3">
        <f t="shared" si="35"/>
        <v>6802.6009062238772</v>
      </c>
      <c r="Q88" s="3">
        <f t="shared" si="36"/>
        <v>72600.086778248369</v>
      </c>
      <c r="R88" s="3">
        <f t="shared" si="39"/>
        <v>89.6780286608182</v>
      </c>
      <c r="S88" s="16">
        <f>IF(Surge_Predicted_Impact!$C$4&lt;&gt;COVID19_DailyReportedData!$B$3,"ERRO",COVID19_DailyReportedData!C85)</f>
        <v>0</v>
      </c>
      <c r="U88" s="37" t="str">
        <f t="shared" si="25"/>
        <v/>
      </c>
      <c r="AI88" s="37">
        <f t="shared" si="40"/>
        <v>597.85352440545466</v>
      </c>
      <c r="AJ88" s="37">
        <f t="shared" ca="1" si="26"/>
        <v>2008.7878420023269</v>
      </c>
      <c r="AK88" s="37">
        <f t="shared" ca="1" si="27"/>
        <v>3.3599999999999985</v>
      </c>
      <c r="AL88" s="37">
        <f t="shared" ca="1" si="30"/>
        <v>2008.7878420023269</v>
      </c>
      <c r="AM88" s="3">
        <f t="shared" ca="1" si="31"/>
        <v>3.3599999999999985</v>
      </c>
    </row>
    <row r="89" spans="5:39" x14ac:dyDescent="0.25">
      <c r="E89" s="3">
        <f t="shared" si="24"/>
        <v>0.15</v>
      </c>
      <c r="F89" s="3">
        <f t="shared" si="41"/>
        <v>0.15</v>
      </c>
      <c r="G89" s="3">
        <f t="shared" si="32"/>
        <v>7.1428571428571425E-2</v>
      </c>
      <c r="H89" s="10">
        <f t="shared" si="33"/>
        <v>4.7081902893575282E-7</v>
      </c>
      <c r="I89" s="10">
        <f t="shared" si="42"/>
        <v>4.7081902893575276E-7</v>
      </c>
      <c r="J89" s="3">
        <f t="shared" si="28"/>
        <v>8</v>
      </c>
      <c r="K89" s="10">
        <f t="shared" si="29"/>
        <v>0.03</v>
      </c>
      <c r="L89" s="3">
        <v>87</v>
      </c>
      <c r="M89" s="3">
        <f t="shared" si="37"/>
        <v>25199.620868999802</v>
      </c>
      <c r="N89" s="3">
        <f t="shared" si="38"/>
        <v>42661.13955263509</v>
      </c>
      <c r="O89" s="3">
        <f t="shared" si="34"/>
        <v>441889.23957836512</v>
      </c>
      <c r="P89" s="3">
        <f t="shared" si="35"/>
        <v>6399.1709328952629</v>
      </c>
      <c r="Q89" s="3">
        <f t="shared" si="36"/>
        <v>72682.556869650027</v>
      </c>
      <c r="R89" s="3">
        <f t="shared" si="39"/>
        <v>82.470091401663552</v>
      </c>
      <c r="S89" s="16">
        <f>IF(Surge_Predicted_Impact!$C$4&lt;&gt;COVID19_DailyReportedData!$B$3,"ERRO",COVID19_DailyReportedData!C86)</f>
        <v>0</v>
      </c>
      <c r="U89" s="37" t="str">
        <f t="shared" si="25"/>
        <v/>
      </c>
      <c r="AI89" s="37">
        <f t="shared" si="40"/>
        <v>549.80060934442372</v>
      </c>
      <c r="AJ89" s="37">
        <f t="shared" ca="1" si="26"/>
        <v>1847.3300473972631</v>
      </c>
      <c r="AK89" s="37">
        <f t="shared" ca="1" si="27"/>
        <v>3.359999999999999</v>
      </c>
      <c r="AL89" s="37">
        <f t="shared" ca="1" si="30"/>
        <v>1847.3300473972631</v>
      </c>
      <c r="AM89" s="3">
        <f t="shared" ca="1" si="31"/>
        <v>3.359999999999999</v>
      </c>
    </row>
    <row r="90" spans="5:39" x14ac:dyDescent="0.25">
      <c r="E90" s="3">
        <f t="shared" si="24"/>
        <v>0.15</v>
      </c>
      <c r="F90" s="3">
        <f t="shared" si="41"/>
        <v>0.15</v>
      </c>
      <c r="G90" s="3">
        <f t="shared" si="32"/>
        <v>7.1428571428571425E-2</v>
      </c>
      <c r="H90" s="10">
        <f t="shared" si="33"/>
        <v>4.7081902893575282E-7</v>
      </c>
      <c r="I90" s="10">
        <f t="shared" si="42"/>
        <v>4.7081902893575276E-7</v>
      </c>
      <c r="J90" s="3">
        <f t="shared" si="28"/>
        <v>8</v>
      </c>
      <c r="K90" s="10">
        <f t="shared" si="29"/>
        <v>0.03</v>
      </c>
      <c r="L90" s="3">
        <v>88</v>
      </c>
      <c r="M90" s="3">
        <f t="shared" si="37"/>
        <v>24693.469441406247</v>
      </c>
      <c r="N90" s="3">
        <f t="shared" si="38"/>
        <v>40120.066726468998</v>
      </c>
      <c r="O90" s="3">
        <f t="shared" si="34"/>
        <v>444936.46383212478</v>
      </c>
      <c r="P90" s="3">
        <f t="shared" si="35"/>
        <v>6018.0100089703492</v>
      </c>
      <c r="Q90" s="3">
        <f t="shared" si="36"/>
        <v>72758.479583789071</v>
      </c>
      <c r="R90" s="3">
        <f t="shared" si="39"/>
        <v>75.92271413903326</v>
      </c>
      <c r="S90" s="16">
        <f>IF(Surge_Predicted_Impact!$C$4&lt;&gt;COVID19_DailyReportedData!$B$3,"ERRO",COVID19_DailyReportedData!C87)</f>
        <v>0</v>
      </c>
      <c r="U90" s="37" t="str">
        <f t="shared" si="25"/>
        <v/>
      </c>
      <c r="AI90" s="37">
        <f t="shared" si="40"/>
        <v>506.15142759355513</v>
      </c>
      <c r="AJ90" s="37">
        <f t="shared" ca="1" si="26"/>
        <v>1700.6687967143448</v>
      </c>
      <c r="AK90" s="37">
        <f t="shared" ca="1" si="27"/>
        <v>3.359999999999999</v>
      </c>
      <c r="AL90" s="37">
        <f t="shared" ca="1" si="30"/>
        <v>1700.6687967143448</v>
      </c>
      <c r="AM90" s="3">
        <f t="shared" ca="1" si="31"/>
        <v>3.359999999999999</v>
      </c>
    </row>
    <row r="91" spans="5:39" x14ac:dyDescent="0.25">
      <c r="E91" s="3">
        <f t="shared" si="24"/>
        <v>0.15</v>
      </c>
      <c r="F91" s="3">
        <f t="shared" si="41"/>
        <v>0.15</v>
      </c>
      <c r="G91" s="3">
        <f t="shared" si="32"/>
        <v>7.1428571428571425E-2</v>
      </c>
      <c r="H91" s="10">
        <f t="shared" si="33"/>
        <v>4.7081902893575282E-7</v>
      </c>
      <c r="I91" s="10">
        <f t="shared" si="42"/>
        <v>4.7081902893575276E-7</v>
      </c>
      <c r="J91" s="3">
        <f t="shared" si="28"/>
        <v>8</v>
      </c>
      <c r="K91" s="10">
        <f t="shared" si="29"/>
        <v>0.03</v>
      </c>
      <c r="L91" s="3">
        <v>89</v>
      </c>
      <c r="M91" s="3">
        <f t="shared" si="37"/>
        <v>24227.027314859239</v>
      </c>
      <c r="N91" s="3">
        <f t="shared" si="38"/>
        <v>37720.789801125364</v>
      </c>
      <c r="O91" s="3">
        <f t="shared" si="34"/>
        <v>447802.18288401543</v>
      </c>
      <c r="P91" s="3">
        <f t="shared" si="35"/>
        <v>5658.1184701688044</v>
      </c>
      <c r="Q91" s="3">
        <f t="shared" si="36"/>
        <v>72828.445902771113</v>
      </c>
      <c r="R91" s="3">
        <f t="shared" si="39"/>
        <v>69.966318982051234</v>
      </c>
      <c r="S91" s="16">
        <f>IF(Surge_Predicted_Impact!$C$4&lt;&gt;COVID19_DailyReportedData!$B$3,"ERRO",COVID19_DailyReportedData!C88)</f>
        <v>0</v>
      </c>
      <c r="U91" s="37" t="str">
        <f t="shared" si="25"/>
        <v/>
      </c>
      <c r="AI91" s="37">
        <f t="shared" si="40"/>
        <v>466.44212654700823</v>
      </c>
      <c r="AJ91" s="37">
        <f t="shared" ca="1" si="26"/>
        <v>1567.2455451979472</v>
      </c>
      <c r="AK91" s="37">
        <f t="shared" ca="1" si="27"/>
        <v>3.359999999999999</v>
      </c>
      <c r="AL91" s="37">
        <f t="shared" ca="1" si="30"/>
        <v>1567.2455451979472</v>
      </c>
      <c r="AM91" s="3">
        <f t="shared" ca="1" si="31"/>
        <v>3.359999999999999</v>
      </c>
    </row>
    <row r="92" spans="5:39" x14ac:dyDescent="0.25">
      <c r="E92" s="3">
        <f t="shared" si="24"/>
        <v>0.15</v>
      </c>
      <c r="F92" s="3">
        <f t="shared" si="41"/>
        <v>0.15</v>
      </c>
      <c r="G92" s="3">
        <f t="shared" si="32"/>
        <v>7.1428571428571425E-2</v>
      </c>
      <c r="H92" s="10">
        <f t="shared" si="33"/>
        <v>4.7081902893575282E-7</v>
      </c>
      <c r="I92" s="10">
        <f t="shared" si="42"/>
        <v>4.7081902893575276E-7</v>
      </c>
      <c r="J92" s="3">
        <f t="shared" si="28"/>
        <v>8</v>
      </c>
      <c r="K92" s="10">
        <f t="shared" si="29"/>
        <v>0.03</v>
      </c>
      <c r="L92" s="3">
        <v>90</v>
      </c>
      <c r="M92" s="3">
        <f t="shared" si="37"/>
        <v>23796.763410663098</v>
      </c>
      <c r="N92" s="3">
        <f t="shared" si="38"/>
        <v>35456.711576669695</v>
      </c>
      <c r="O92" s="3">
        <f t="shared" si="34"/>
        <v>450496.52501266723</v>
      </c>
      <c r="P92" s="3">
        <f t="shared" si="35"/>
        <v>5318.5067365004543</v>
      </c>
      <c r="Q92" s="3">
        <f t="shared" si="36"/>
        <v>72892.985488400533</v>
      </c>
      <c r="R92" s="3">
        <f t="shared" si="39"/>
        <v>64.539585629421154</v>
      </c>
      <c r="S92" s="16">
        <f>IF(Surge_Predicted_Impact!$C$4&lt;&gt;COVID19_DailyReportedData!$B$3,"ERRO",COVID19_DailyReportedData!C89)</f>
        <v>0</v>
      </c>
      <c r="U92" s="37" t="str">
        <f t="shared" si="25"/>
        <v/>
      </c>
      <c r="AI92" s="37">
        <f t="shared" si="40"/>
        <v>430.26390419614108</v>
      </c>
      <c r="AJ92" s="37">
        <f t="shared" ca="1" si="26"/>
        <v>1445.6867180990337</v>
      </c>
      <c r="AK92" s="37">
        <f t="shared" ca="1" si="27"/>
        <v>3.359999999999999</v>
      </c>
      <c r="AL92" s="37">
        <f t="shared" ca="1" si="30"/>
        <v>1445.6867180990337</v>
      </c>
      <c r="AM92" s="3">
        <f t="shared" ca="1" si="31"/>
        <v>3.359999999999999</v>
      </c>
    </row>
    <row r="93" spans="5:39" x14ac:dyDescent="0.25">
      <c r="E93" s="3">
        <f t="shared" si="24"/>
        <v>0.15</v>
      </c>
      <c r="F93" s="3">
        <f t="shared" si="41"/>
        <v>0.15</v>
      </c>
      <c r="G93" s="3">
        <f t="shared" si="32"/>
        <v>7.1428571428571425E-2</v>
      </c>
      <c r="H93" s="10">
        <f t="shared" si="33"/>
        <v>4.7081902893575282E-7</v>
      </c>
      <c r="I93" s="10">
        <f t="shared" si="42"/>
        <v>4.7081902893575276E-7</v>
      </c>
      <c r="J93" s="3">
        <f t="shared" si="28"/>
        <v>8</v>
      </c>
      <c r="K93" s="10">
        <f t="shared" si="29"/>
        <v>0.03</v>
      </c>
      <c r="L93" s="3">
        <v>91</v>
      </c>
      <c r="M93" s="3">
        <f t="shared" si="37"/>
        <v>23399.507511868727</v>
      </c>
      <c r="N93" s="3">
        <f t="shared" si="38"/>
        <v>33321.345219987663</v>
      </c>
      <c r="O93" s="3">
        <f t="shared" si="34"/>
        <v>453029.14726814366</v>
      </c>
      <c r="P93" s="3">
        <f t="shared" si="35"/>
        <v>4998.2017829981496</v>
      </c>
      <c r="Q93" s="3">
        <f t="shared" si="36"/>
        <v>72952.573873219691</v>
      </c>
      <c r="R93" s="3">
        <f t="shared" si="39"/>
        <v>59.588384819155543</v>
      </c>
      <c r="S93" s="16">
        <f>IF(Surge_Predicted_Impact!$C$4&lt;&gt;COVID19_DailyReportedData!$B$3,"ERRO",COVID19_DailyReportedData!C90)</f>
        <v>0</v>
      </c>
      <c r="U93" s="37" t="str">
        <f t="shared" si="25"/>
        <v/>
      </c>
      <c r="AI93" s="37">
        <f t="shared" si="40"/>
        <v>397.2558987943703</v>
      </c>
      <c r="AJ93" s="37">
        <f t="shared" ca="1" si="26"/>
        <v>1334.779819949084</v>
      </c>
      <c r="AK93" s="37">
        <f t="shared" ca="1" si="27"/>
        <v>3.3599999999999994</v>
      </c>
      <c r="AL93" s="37">
        <f t="shared" ca="1" si="30"/>
        <v>1334.779819949084</v>
      </c>
      <c r="AM93" s="3">
        <f t="shared" ca="1" si="31"/>
        <v>3.3599999999999994</v>
      </c>
    </row>
    <row r="94" spans="5:39" x14ac:dyDescent="0.25">
      <c r="E94" s="3">
        <f t="shared" si="24"/>
        <v>0.15</v>
      </c>
      <c r="F94" s="3">
        <f t="shared" si="41"/>
        <v>0.15</v>
      </c>
      <c r="G94" s="3">
        <f t="shared" si="32"/>
        <v>7.1428571428571425E-2</v>
      </c>
      <c r="H94" s="10">
        <f t="shared" si="33"/>
        <v>4.7081902893575282E-7</v>
      </c>
      <c r="I94" s="10">
        <f t="shared" si="42"/>
        <v>4.7081902893575276E-7</v>
      </c>
      <c r="J94" s="3">
        <f t="shared" si="28"/>
        <v>8</v>
      </c>
      <c r="K94" s="10">
        <f t="shared" si="29"/>
        <v>0.03</v>
      </c>
      <c r="L94" s="3">
        <v>92</v>
      </c>
      <c r="M94" s="3">
        <f t="shared" si="37"/>
        <v>23032.408470638005</v>
      </c>
      <c r="N94" s="3">
        <f t="shared" si="38"/>
        <v>31308.348174076411</v>
      </c>
      <c r="O94" s="3">
        <f t="shared" si="34"/>
        <v>455409.24335528561</v>
      </c>
      <c r="P94" s="3">
        <f t="shared" si="35"/>
        <v>4696.2522261114618</v>
      </c>
      <c r="Q94" s="3">
        <f t="shared" si="36"/>
        <v>73007.638729404294</v>
      </c>
      <c r="R94" s="3">
        <f t="shared" si="39"/>
        <v>55.064856184608288</v>
      </c>
      <c r="S94" s="16">
        <f>IF(Surge_Predicted_Impact!$C$4&lt;&gt;COVID19_DailyReportedData!$B$3,"ERRO",COVID19_DailyReportedData!C91)</f>
        <v>0</v>
      </c>
      <c r="U94" s="37" t="str">
        <f t="shared" si="25"/>
        <v/>
      </c>
      <c r="AI94" s="37">
        <f t="shared" si="40"/>
        <v>367.09904123072192</v>
      </c>
      <c r="AJ94" s="37">
        <f t="shared" ca="1" si="26"/>
        <v>1233.4527785352252</v>
      </c>
      <c r="AK94" s="37">
        <f t="shared" ca="1" si="27"/>
        <v>3.3599999999999985</v>
      </c>
      <c r="AL94" s="37">
        <f t="shared" ca="1" si="30"/>
        <v>1233.4527785352252</v>
      </c>
      <c r="AM94" s="3">
        <f t="shared" ca="1" si="31"/>
        <v>3.3599999999999985</v>
      </c>
    </row>
    <row r="95" spans="5:39" x14ac:dyDescent="0.25">
      <c r="E95" s="3">
        <f t="shared" si="24"/>
        <v>0.15</v>
      </c>
      <c r="F95" s="3">
        <f t="shared" si="41"/>
        <v>0.15</v>
      </c>
      <c r="G95" s="3">
        <f t="shared" si="32"/>
        <v>7.1428571428571425E-2</v>
      </c>
      <c r="H95" s="10">
        <f t="shared" si="33"/>
        <v>4.7081902893575282E-7</v>
      </c>
      <c r="I95" s="10">
        <f t="shared" si="42"/>
        <v>4.7081902893575276E-7</v>
      </c>
      <c r="J95" s="3">
        <f t="shared" si="28"/>
        <v>8</v>
      </c>
      <c r="K95" s="10">
        <f t="shared" si="29"/>
        <v>0.03</v>
      </c>
      <c r="L95" s="3">
        <v>93</v>
      </c>
      <c r="M95" s="3">
        <f t="shared" si="37"/>
        <v>22692.897731482131</v>
      </c>
      <c r="N95" s="3">
        <f t="shared" si="38"/>
        <v>29411.548329369685</v>
      </c>
      <c r="O95" s="3">
        <f t="shared" si="34"/>
        <v>457645.5539391482</v>
      </c>
      <c r="P95" s="3">
        <f t="shared" si="35"/>
        <v>4411.7322494054524</v>
      </c>
      <c r="Q95" s="3">
        <f t="shared" si="36"/>
        <v>73058.565340277681</v>
      </c>
      <c r="R95" s="3">
        <f t="shared" si="39"/>
        <v>50.926610873381101</v>
      </c>
      <c r="S95" s="16">
        <f>IF(Surge_Predicted_Impact!$C$4&lt;&gt;COVID19_DailyReportedData!$B$3,"ERRO",COVID19_DailyReportedData!C92)</f>
        <v>0</v>
      </c>
      <c r="U95" s="37" t="str">
        <f t="shared" si="25"/>
        <v/>
      </c>
      <c r="AI95" s="37">
        <f t="shared" si="40"/>
        <v>339.51073915587403</v>
      </c>
      <c r="AJ95" s="37">
        <f t="shared" ca="1" si="26"/>
        <v>1140.7560835637364</v>
      </c>
      <c r="AK95" s="37">
        <f t="shared" ca="1" si="27"/>
        <v>3.359999999999999</v>
      </c>
      <c r="AL95" s="37">
        <f t="shared" ca="1" si="30"/>
        <v>1140.7560835637364</v>
      </c>
      <c r="AM95" s="3">
        <f t="shared" ca="1" si="31"/>
        <v>3.359999999999999</v>
      </c>
    </row>
    <row r="96" spans="5:39" x14ac:dyDescent="0.25">
      <c r="E96" s="3">
        <f t="shared" si="24"/>
        <v>0.15</v>
      </c>
      <c r="F96" s="3">
        <f t="shared" si="41"/>
        <v>0.15</v>
      </c>
      <c r="G96" s="3">
        <f t="shared" si="32"/>
        <v>7.1428571428571425E-2</v>
      </c>
      <c r="H96" s="10">
        <f t="shared" si="33"/>
        <v>4.7081902893575282E-7</v>
      </c>
      <c r="I96" s="10">
        <f t="shared" si="42"/>
        <v>4.7081902893575276E-7</v>
      </c>
      <c r="J96" s="3">
        <f t="shared" si="28"/>
        <v>8</v>
      </c>
      <c r="K96" s="10">
        <f t="shared" si="29"/>
        <v>0.03</v>
      </c>
      <c r="L96" s="3">
        <v>94</v>
      </c>
      <c r="M96" s="3">
        <f t="shared" si="37"/>
        <v>22378.657452900272</v>
      </c>
      <c r="N96" s="3">
        <f t="shared" si="38"/>
        <v>27624.963727282284</v>
      </c>
      <c r="O96" s="3">
        <f t="shared" si="34"/>
        <v>459746.37881981744</v>
      </c>
      <c r="P96" s="3">
        <f t="shared" si="35"/>
        <v>4143.7445590923426</v>
      </c>
      <c r="Q96" s="3">
        <f t="shared" si="36"/>
        <v>73105.701382064959</v>
      </c>
      <c r="R96" s="3">
        <f t="shared" si="39"/>
        <v>47.13604178727892</v>
      </c>
      <c r="S96" s="16">
        <f>IF(Surge_Predicted_Impact!$C$4&lt;&gt;COVID19_DailyReportedData!$B$3,"ERRO",COVID19_DailyReportedData!C93)</f>
        <v>0</v>
      </c>
      <c r="U96" s="37" t="str">
        <f t="shared" si="25"/>
        <v/>
      </c>
      <c r="AI96" s="37">
        <f t="shared" si="40"/>
        <v>314.24027858185946</v>
      </c>
      <c r="AJ96" s="37">
        <f t="shared" ca="1" si="26"/>
        <v>1055.8473360350474</v>
      </c>
      <c r="AK96" s="37">
        <f t="shared" ca="1" si="27"/>
        <v>3.359999999999999</v>
      </c>
      <c r="AL96" s="37">
        <f t="shared" ca="1" si="30"/>
        <v>1055.8473360350474</v>
      </c>
      <c r="AM96" s="3">
        <f t="shared" ca="1" si="31"/>
        <v>3.359999999999999</v>
      </c>
    </row>
    <row r="97" spans="5:39" x14ac:dyDescent="0.25">
      <c r="E97" s="3">
        <f t="shared" si="24"/>
        <v>0.15</v>
      </c>
      <c r="F97" s="3">
        <f t="shared" si="41"/>
        <v>0.15</v>
      </c>
      <c r="G97" s="3">
        <f t="shared" si="32"/>
        <v>7.1428571428571425E-2</v>
      </c>
      <c r="H97" s="10">
        <f t="shared" si="33"/>
        <v>4.7081902893575282E-7</v>
      </c>
      <c r="I97" s="10">
        <f t="shared" si="42"/>
        <v>4.7081902893575276E-7</v>
      </c>
      <c r="J97" s="3">
        <f t="shared" si="28"/>
        <v>8</v>
      </c>
      <c r="K97" s="10">
        <f t="shared" si="29"/>
        <v>0.03</v>
      </c>
      <c r="L97" s="3">
        <v>95</v>
      </c>
      <c r="M97" s="3">
        <f t="shared" si="37"/>
        <v>22087.592609160409</v>
      </c>
      <c r="N97" s="3">
        <f t="shared" si="38"/>
        <v>25942.816876216268</v>
      </c>
      <c r="O97" s="3">
        <f t="shared" si="34"/>
        <v>461719.59051462333</v>
      </c>
      <c r="P97" s="3">
        <f t="shared" si="35"/>
        <v>3891.4225314324399</v>
      </c>
      <c r="Q97" s="3">
        <f t="shared" si="36"/>
        <v>73149.361108625933</v>
      </c>
      <c r="R97" s="3">
        <f t="shared" si="39"/>
        <v>43.659726560979472</v>
      </c>
      <c r="S97" s="16">
        <f>IF(Surge_Predicted_Impact!$C$4&lt;&gt;COVID19_DailyReportedData!$B$3,"ERRO",COVID19_DailyReportedData!C94)</f>
        <v>0</v>
      </c>
      <c r="U97" s="37" t="str">
        <f t="shared" si="25"/>
        <v/>
      </c>
      <c r="AI97" s="37">
        <f t="shared" si="40"/>
        <v>291.06484373986314</v>
      </c>
      <c r="AJ97" s="37">
        <f t="shared" ca="1" si="26"/>
        <v>977.97787496593992</v>
      </c>
      <c r="AK97" s="37">
        <f t="shared" ca="1" si="27"/>
        <v>3.3599999999999994</v>
      </c>
      <c r="AL97" s="37">
        <f t="shared" ca="1" si="30"/>
        <v>977.97787496593992</v>
      </c>
      <c r="AM97" s="3">
        <f t="shared" ca="1" si="31"/>
        <v>3.3599999999999994</v>
      </c>
    </row>
    <row r="98" spans="5:39" x14ac:dyDescent="0.25">
      <c r="E98" s="3">
        <f t="shared" si="24"/>
        <v>0.15</v>
      </c>
      <c r="F98" s="3">
        <f t="shared" si="41"/>
        <v>0.15</v>
      </c>
      <c r="G98" s="3">
        <f t="shared" si="32"/>
        <v>7.1428571428571425E-2</v>
      </c>
      <c r="H98" s="10">
        <f t="shared" si="33"/>
        <v>4.7081902893575282E-7</v>
      </c>
      <c r="I98" s="10">
        <f t="shared" si="42"/>
        <v>4.7081902893575276E-7</v>
      </c>
      <c r="J98" s="3">
        <f t="shared" si="28"/>
        <v>8</v>
      </c>
      <c r="K98" s="10">
        <f t="shared" si="29"/>
        <v>0.03</v>
      </c>
      <c r="L98" s="3">
        <v>96</v>
      </c>
      <c r="M98" s="3">
        <f t="shared" si="37"/>
        <v>21817.806539771453</v>
      </c>
      <c r="N98" s="3">
        <f t="shared" si="38"/>
        <v>24359.544597304062</v>
      </c>
      <c r="O98" s="3">
        <f t="shared" si="34"/>
        <v>463572.64886292449</v>
      </c>
      <c r="P98" s="3">
        <f t="shared" si="35"/>
        <v>3653.9316895956094</v>
      </c>
      <c r="Q98" s="3">
        <f t="shared" si="36"/>
        <v>73189.829019034281</v>
      </c>
      <c r="R98" s="3">
        <f t="shared" si="39"/>
        <v>40.467910408343414</v>
      </c>
      <c r="S98" s="16">
        <f>IF(Surge_Predicted_Impact!$C$4&lt;&gt;COVID19_DailyReportedData!$B$3,"ERRO",COVID19_DailyReportedData!C95)</f>
        <v>0</v>
      </c>
      <c r="U98" s="37" t="str">
        <f t="shared" si="25"/>
        <v/>
      </c>
      <c r="AI98" s="37">
        <f t="shared" si="40"/>
        <v>269.78606938895609</v>
      </c>
      <c r="AJ98" s="37">
        <f t="shared" ca="1" si="26"/>
        <v>906.48119314689222</v>
      </c>
      <c r="AK98" s="37">
        <f t="shared" ca="1" si="27"/>
        <v>3.359999999999999</v>
      </c>
      <c r="AL98" s="37">
        <f t="shared" ca="1" si="30"/>
        <v>906.48119314689222</v>
      </c>
      <c r="AM98" s="3">
        <f t="shared" ca="1" si="31"/>
        <v>3.359999999999999</v>
      </c>
    </row>
    <row r="99" spans="5:39" x14ac:dyDescent="0.25">
      <c r="E99" s="3">
        <f t="shared" si="24"/>
        <v>0.15</v>
      </c>
      <c r="F99" s="3">
        <f t="shared" si="41"/>
        <v>0.15</v>
      </c>
      <c r="G99" s="3">
        <f t="shared" si="32"/>
        <v>7.1428571428571425E-2</v>
      </c>
      <c r="H99" s="10">
        <f t="shared" si="33"/>
        <v>4.7081902893575282E-7</v>
      </c>
      <c r="I99" s="10">
        <f t="shared" si="42"/>
        <v>4.7081902893575276E-7</v>
      </c>
      <c r="J99" s="3">
        <f t="shared" si="28"/>
        <v>8</v>
      </c>
      <c r="K99" s="10">
        <f t="shared" si="29"/>
        <v>0.03</v>
      </c>
      <c r="L99" s="3">
        <v>97</v>
      </c>
      <c r="M99" s="3">
        <f t="shared" si="37"/>
        <v>21567.579488195151</v>
      </c>
      <c r="N99" s="3">
        <f t="shared" si="38"/>
        <v>22869.804177644361</v>
      </c>
      <c r="O99" s="3">
        <f t="shared" si="34"/>
        <v>465312.6163341605</v>
      </c>
      <c r="P99" s="3">
        <f t="shared" si="35"/>
        <v>3430.4706266466542</v>
      </c>
      <c r="Q99" s="3">
        <f t="shared" si="36"/>
        <v>73227.363076770722</v>
      </c>
      <c r="R99" s="3">
        <f t="shared" si="39"/>
        <v>37.53405773644517</v>
      </c>
      <c r="S99" s="16">
        <f>IF(Surge_Predicted_Impact!$C$4&lt;&gt;COVID19_DailyReportedData!$B$3,"ERRO",COVID19_DailyReportedData!C96)</f>
        <v>0</v>
      </c>
      <c r="U99" s="37" t="str">
        <f t="shared" si="25"/>
        <v/>
      </c>
      <c r="AI99" s="37">
        <f t="shared" si="40"/>
        <v>250.22705157630116</v>
      </c>
      <c r="AJ99" s="37">
        <f t="shared" ca="1" si="26"/>
        <v>840.76289329637166</v>
      </c>
      <c r="AK99" s="37">
        <f t="shared" ca="1" si="27"/>
        <v>3.359999999999999</v>
      </c>
      <c r="AL99" s="37">
        <f t="shared" ca="1" si="30"/>
        <v>840.76289329637166</v>
      </c>
      <c r="AM99" s="3">
        <f t="shared" ca="1" si="31"/>
        <v>3.359999999999999</v>
      </c>
    </row>
    <row r="100" spans="5:39" x14ac:dyDescent="0.25">
      <c r="E100" s="3">
        <f t="shared" si="24"/>
        <v>0.15</v>
      </c>
      <c r="F100" s="3">
        <f t="shared" si="41"/>
        <v>0.15</v>
      </c>
      <c r="G100" s="3">
        <f t="shared" si="32"/>
        <v>7.1428571428571425E-2</v>
      </c>
      <c r="H100" s="10">
        <f t="shared" si="33"/>
        <v>4.7081902893575282E-7</v>
      </c>
      <c r="I100" s="10">
        <f t="shared" si="42"/>
        <v>4.7081902893575276E-7</v>
      </c>
      <c r="J100" s="3">
        <f t="shared" si="28"/>
        <v>8</v>
      </c>
      <c r="K100" s="10">
        <f t="shared" si="29"/>
        <v>0.03</v>
      </c>
      <c r="L100" s="3">
        <v>98</v>
      </c>
      <c r="M100" s="3">
        <f t="shared" si="37"/>
        <v>21335.349735031064</v>
      </c>
      <c r="N100" s="3">
        <f t="shared" si="38"/>
        <v>21468.476489548135</v>
      </c>
      <c r="O100" s="3">
        <f t="shared" si="34"/>
        <v>466946.17377542082</v>
      </c>
      <c r="P100" s="3">
        <f t="shared" si="35"/>
        <v>3220.2714734322203</v>
      </c>
      <c r="Q100" s="3">
        <f t="shared" si="36"/>
        <v>73262.19753974535</v>
      </c>
      <c r="R100" s="3">
        <f t="shared" si="39"/>
        <v>34.834462974613054</v>
      </c>
      <c r="S100" s="16">
        <f>IF(Surge_Predicted_Impact!$C$4&lt;&gt;COVID19_DailyReportedData!$B$3,"ERRO",COVID19_DailyReportedData!C97)</f>
        <v>0</v>
      </c>
      <c r="U100" s="37" t="str">
        <f t="shared" si="25"/>
        <v/>
      </c>
      <c r="AI100" s="37">
        <f t="shared" si="40"/>
        <v>232.22975316408701</v>
      </c>
      <c r="AJ100" s="37">
        <f t="shared" ca="1" si="26"/>
        <v>780.29197063133211</v>
      </c>
      <c r="AK100" s="37">
        <f t="shared" ca="1" si="27"/>
        <v>3.359999999999999</v>
      </c>
      <c r="AL100" s="37">
        <f t="shared" ca="1" si="30"/>
        <v>780.29197063133211</v>
      </c>
      <c r="AM100" s="3">
        <f t="shared" ca="1" si="31"/>
        <v>3.359999999999999</v>
      </c>
    </row>
    <row r="101" spans="5:39" x14ac:dyDescent="0.25">
      <c r="E101" s="3">
        <f t="shared" si="24"/>
        <v>0.15</v>
      </c>
      <c r="F101" s="3">
        <f t="shared" si="41"/>
        <v>0.15</v>
      </c>
      <c r="G101" s="3">
        <f t="shared" si="32"/>
        <v>7.1428571428571425E-2</v>
      </c>
      <c r="H101" s="10">
        <f t="shared" si="33"/>
        <v>4.7081902893575282E-7</v>
      </c>
      <c r="I101" s="10">
        <f t="shared" si="42"/>
        <v>4.7081902893575276E-7</v>
      </c>
      <c r="J101" s="3">
        <f t="shared" si="28"/>
        <v>8</v>
      </c>
      <c r="K101" s="10">
        <f t="shared" si="29"/>
        <v>0.03</v>
      </c>
      <c r="L101" s="3">
        <v>99</v>
      </c>
      <c r="M101" s="3">
        <f t="shared" si="37"/>
        <v>21119.696985636514</v>
      </c>
      <c r="N101" s="3">
        <f t="shared" si="38"/>
        <v>20150.666632546392</v>
      </c>
      <c r="O101" s="3">
        <f t="shared" si="34"/>
        <v>468479.63638181711</v>
      </c>
      <c r="P101" s="3">
        <f t="shared" si="35"/>
        <v>3022.5999948819585</v>
      </c>
      <c r="Q101" s="3">
        <f t="shared" si="36"/>
        <v>73294.545452154518</v>
      </c>
      <c r="R101" s="3">
        <f t="shared" si="39"/>
        <v>32.34791240918257</v>
      </c>
      <c r="S101" s="16">
        <f>IF(Surge_Predicted_Impact!$C$4&lt;&gt;COVID19_DailyReportedData!$B$3,"ERRO",COVID19_DailyReportedData!C98)</f>
        <v>0</v>
      </c>
      <c r="U101" s="37" t="str">
        <f t="shared" si="25"/>
        <v/>
      </c>
      <c r="AI101" s="37">
        <f t="shared" si="40"/>
        <v>215.65274939455048</v>
      </c>
      <c r="AJ101" s="37">
        <f t="shared" ca="1" si="26"/>
        <v>724.59323796568947</v>
      </c>
      <c r="AK101" s="37">
        <f t="shared" ca="1" si="27"/>
        <v>3.3599999999999994</v>
      </c>
      <c r="AL101" s="37">
        <f t="shared" ca="1" si="30"/>
        <v>724.59323796568947</v>
      </c>
      <c r="AM101" s="3">
        <f t="shared" ca="1" si="31"/>
        <v>3.3599999999999994</v>
      </c>
    </row>
    <row r="102" spans="5:39" x14ac:dyDescent="0.25">
      <c r="E102" s="3">
        <f t="shared" si="24"/>
        <v>0.15</v>
      </c>
      <c r="F102" s="3">
        <f t="shared" si="41"/>
        <v>0.15</v>
      </c>
      <c r="G102" s="3">
        <f t="shared" si="32"/>
        <v>7.1428571428571425E-2</v>
      </c>
      <c r="H102" s="10">
        <f t="shared" si="33"/>
        <v>4.7081902893575282E-7</v>
      </c>
      <c r="I102" s="10">
        <f t="shared" si="42"/>
        <v>4.7081902893575276E-7</v>
      </c>
      <c r="J102" s="3">
        <f t="shared" si="28"/>
        <v>8</v>
      </c>
      <c r="K102" s="10">
        <f t="shared" si="29"/>
        <v>0.03</v>
      </c>
      <c r="L102" s="3">
        <v>100</v>
      </c>
      <c r="M102" s="3">
        <f t="shared" si="37"/>
        <v>20919.32771913115</v>
      </c>
      <c r="N102" s="3">
        <f t="shared" si="38"/>
        <v>18911.702568155586</v>
      </c>
      <c r="O102" s="3">
        <f t="shared" si="34"/>
        <v>469918.96971271327</v>
      </c>
      <c r="P102" s="3">
        <f t="shared" si="35"/>
        <v>2836.7553852233377</v>
      </c>
      <c r="Q102" s="3">
        <f t="shared" si="36"/>
        <v>73324.600842130327</v>
      </c>
      <c r="R102" s="3">
        <f t="shared" si="39"/>
        <v>30.055389975804609</v>
      </c>
      <c r="S102" s="16">
        <f>IF(Surge_Predicted_Impact!$C$4&lt;&gt;COVID19_DailyReportedData!$B$3,"ERRO",COVID19_DailyReportedData!C99)</f>
        <v>0</v>
      </c>
      <c r="U102" s="37" t="str">
        <f t="shared" si="25"/>
        <v/>
      </c>
      <c r="AI102" s="37">
        <f t="shared" si="40"/>
        <v>200.36926650536407</v>
      </c>
      <c r="AJ102" s="37">
        <f t="shared" ca="1" si="26"/>
        <v>673.2407354580231</v>
      </c>
      <c r="AK102" s="37">
        <f t="shared" ca="1" si="27"/>
        <v>3.359999999999999</v>
      </c>
      <c r="AL102" s="37">
        <f t="shared" ca="1" si="30"/>
        <v>673.2407354580231</v>
      </c>
      <c r="AM102" s="3">
        <f t="shared" ca="1" si="31"/>
        <v>3.359999999999999</v>
      </c>
    </row>
    <row r="103" spans="5:39" x14ac:dyDescent="0.25">
      <c r="E103" s="3">
        <f t="shared" si="24"/>
        <v>0.15</v>
      </c>
      <c r="F103" s="3">
        <f t="shared" si="41"/>
        <v>0.15</v>
      </c>
      <c r="G103" s="3">
        <f t="shared" si="32"/>
        <v>7.1428571428571425E-2</v>
      </c>
      <c r="H103" s="10">
        <f t="shared" si="33"/>
        <v>4.7081902893575282E-7</v>
      </c>
      <c r="I103" s="10">
        <f t="shared" si="42"/>
        <v>4.7081902893575276E-7</v>
      </c>
      <c r="J103" s="3">
        <f t="shared" si="28"/>
        <v>8</v>
      </c>
      <c r="K103" s="10">
        <f t="shared" si="29"/>
        <v>0.03</v>
      </c>
      <c r="L103" s="3">
        <v>101</v>
      </c>
      <c r="M103" s="3">
        <f t="shared" si="37"/>
        <v>20733.062246056121</v>
      </c>
      <c r="N103" s="3">
        <f t="shared" si="38"/>
        <v>17747.132143505216</v>
      </c>
      <c r="O103" s="3">
        <f t="shared" si="34"/>
        <v>471269.80561043869</v>
      </c>
      <c r="P103" s="3">
        <f t="shared" si="35"/>
        <v>2662.0698215257821</v>
      </c>
      <c r="Q103" s="3">
        <f t="shared" si="36"/>
        <v>73352.540663091582</v>
      </c>
      <c r="R103" s="3">
        <f t="shared" si="39"/>
        <v>27.939820961254373</v>
      </c>
      <c r="S103" s="16">
        <f>IF(Surge_Predicted_Impact!$C$4&lt;&gt;COVID19_DailyReportedData!$B$3,"ERRO",COVID19_DailyReportedData!C100)</f>
        <v>0</v>
      </c>
      <c r="U103" s="37" t="str">
        <f t="shared" si="25"/>
        <v/>
      </c>
      <c r="AI103" s="37">
        <f t="shared" si="40"/>
        <v>186.26547307502915</v>
      </c>
      <c r="AJ103" s="37">
        <f t="shared" ca="1" si="26"/>
        <v>625.85198953209783</v>
      </c>
      <c r="AK103" s="37">
        <f t="shared" ca="1" si="27"/>
        <v>3.3599999999999994</v>
      </c>
      <c r="AL103" s="37">
        <f t="shared" ca="1" si="30"/>
        <v>625.85198953209783</v>
      </c>
      <c r="AM103" s="3">
        <f t="shared" ca="1" si="31"/>
        <v>3.3599999999999994</v>
      </c>
    </row>
    <row r="104" spans="5:39" x14ac:dyDescent="0.25">
      <c r="E104" s="3">
        <f t="shared" si="24"/>
        <v>0.15</v>
      </c>
      <c r="F104" s="3">
        <f t="shared" si="41"/>
        <v>0.15</v>
      </c>
      <c r="G104" s="3">
        <f t="shared" si="32"/>
        <v>7.1428571428571425E-2</v>
      </c>
      <c r="H104" s="10">
        <f t="shared" si="33"/>
        <v>4.7081902893575282E-7</v>
      </c>
      <c r="I104" s="10">
        <f t="shared" si="42"/>
        <v>4.7081902893575276E-7</v>
      </c>
      <c r="J104" s="3">
        <f t="shared" si="28"/>
        <v>8</v>
      </c>
      <c r="K104" s="10">
        <f t="shared" si="29"/>
        <v>0.03</v>
      </c>
      <c r="L104" s="3">
        <v>102</v>
      </c>
      <c r="M104" s="3">
        <f t="shared" si="37"/>
        <v>20559.82325654976</v>
      </c>
      <c r="N104" s="3">
        <f t="shared" si="38"/>
        <v>16652.718837046916</v>
      </c>
      <c r="O104" s="3">
        <f t="shared" si="34"/>
        <v>472537.45790640335</v>
      </c>
      <c r="P104" s="3">
        <f t="shared" si="35"/>
        <v>2497.9078255570371</v>
      </c>
      <c r="Q104" s="3">
        <f t="shared" si="36"/>
        <v>73378.526511517543</v>
      </c>
      <c r="R104" s="3">
        <f t="shared" si="39"/>
        <v>25.985848425954099</v>
      </c>
      <c r="S104" s="16">
        <f>IF(Surge_Predicted_Impact!$C$4&lt;&gt;COVID19_DailyReportedData!$B$3,"ERRO",COVID19_DailyReportedData!C101)</f>
        <v>0</v>
      </c>
      <c r="U104" s="37" t="str">
        <f t="shared" si="25"/>
        <v/>
      </c>
      <c r="AI104" s="37">
        <f t="shared" si="40"/>
        <v>173.23898950636067</v>
      </c>
      <c r="AJ104" s="37">
        <f t="shared" ca="1" si="26"/>
        <v>582.08300474137172</v>
      </c>
      <c r="AK104" s="37">
        <f t="shared" ca="1" si="27"/>
        <v>3.3599999999999994</v>
      </c>
      <c r="AL104" s="37">
        <f t="shared" ca="1" si="30"/>
        <v>582.08300474137172</v>
      </c>
      <c r="AM104" s="3">
        <f t="shared" ca="1" si="31"/>
        <v>3.3599999999999994</v>
      </c>
    </row>
    <row r="105" spans="5:39" x14ac:dyDescent="0.25">
      <c r="E105" s="3">
        <f t="shared" si="24"/>
        <v>0.15</v>
      </c>
      <c r="F105" s="3">
        <f t="shared" si="41"/>
        <v>0.15</v>
      </c>
      <c r="G105" s="3">
        <f t="shared" si="32"/>
        <v>7.1428571428571425E-2</v>
      </c>
      <c r="H105" s="10">
        <f t="shared" si="33"/>
        <v>4.7081902893575282E-7</v>
      </c>
      <c r="I105" s="10">
        <f t="shared" si="42"/>
        <v>4.7081902893575276E-7</v>
      </c>
      <c r="J105" s="3">
        <f t="shared" si="28"/>
        <v>8</v>
      </c>
      <c r="K105" s="10">
        <f t="shared" si="29"/>
        <v>0.03</v>
      </c>
      <c r="L105" s="3">
        <v>103</v>
      </c>
      <c r="M105" s="3">
        <f t="shared" si="37"/>
        <v>20398.625670581405</v>
      </c>
      <c r="N105" s="3">
        <f t="shared" si="38"/>
        <v>15624.436506083348</v>
      </c>
      <c r="O105" s="3">
        <f t="shared" si="34"/>
        <v>473726.93782333529</v>
      </c>
      <c r="P105" s="3">
        <f t="shared" si="35"/>
        <v>2343.6654759125022</v>
      </c>
      <c r="Q105" s="3">
        <f t="shared" si="36"/>
        <v>73402.706149412799</v>
      </c>
      <c r="R105" s="3">
        <f t="shared" si="39"/>
        <v>24.17963789525329</v>
      </c>
      <c r="S105" s="16">
        <f>IF(Surge_Predicted_Impact!$C$4&lt;&gt;COVID19_DailyReportedData!$B$3,"ERRO",COVID19_DailyReportedData!C102)</f>
        <v>0</v>
      </c>
      <c r="U105" s="37" t="str">
        <f t="shared" si="25"/>
        <v/>
      </c>
      <c r="AI105" s="37">
        <f t="shared" si="40"/>
        <v>161.19758596835527</v>
      </c>
      <c r="AJ105" s="37">
        <f t="shared" ca="1" si="26"/>
        <v>541.62388885367363</v>
      </c>
      <c r="AK105" s="37">
        <f t="shared" ca="1" si="27"/>
        <v>3.3599999999999994</v>
      </c>
      <c r="AL105" s="37">
        <f t="shared" ca="1" si="30"/>
        <v>541.62388885367363</v>
      </c>
      <c r="AM105" s="3">
        <f t="shared" ca="1" si="31"/>
        <v>3.3599999999999994</v>
      </c>
    </row>
    <row r="106" spans="5:39" x14ac:dyDescent="0.25">
      <c r="E106" s="3">
        <f t="shared" si="24"/>
        <v>0.15</v>
      </c>
      <c r="F106" s="3">
        <f t="shared" si="41"/>
        <v>0.15</v>
      </c>
      <c r="G106" s="3">
        <f t="shared" si="32"/>
        <v>7.1428571428571425E-2</v>
      </c>
      <c r="H106" s="10">
        <f t="shared" si="33"/>
        <v>4.7081902893575282E-7</v>
      </c>
      <c r="I106" s="10">
        <f t="shared" si="42"/>
        <v>4.7081902893575276E-7</v>
      </c>
      <c r="J106" s="3">
        <f t="shared" si="28"/>
        <v>8</v>
      </c>
      <c r="K106" s="10">
        <f t="shared" si="29"/>
        <v>0.03</v>
      </c>
      <c r="L106" s="3">
        <v>104</v>
      </c>
      <c r="M106" s="3">
        <f t="shared" si="37"/>
        <v>20248.567627257566</v>
      </c>
      <c r="N106" s="3">
        <f t="shared" si="38"/>
        <v>14658.463370401232</v>
      </c>
      <c r="O106" s="3">
        <f t="shared" si="34"/>
        <v>474842.96900234127</v>
      </c>
      <c r="P106" s="3">
        <f t="shared" si="35"/>
        <v>2198.7695055601848</v>
      </c>
      <c r="Q106" s="3">
        <f t="shared" si="36"/>
        <v>73425.21485591137</v>
      </c>
      <c r="R106" s="3">
        <f t="shared" si="39"/>
        <v>22.508706498575883</v>
      </c>
      <c r="S106" s="16">
        <f>IF(Surge_Predicted_Impact!$C$4&lt;&gt;COVID19_DailyReportedData!$B$3,"ERRO",COVID19_DailyReportedData!C103)</f>
        <v>0</v>
      </c>
      <c r="U106" s="37" t="str">
        <f t="shared" si="25"/>
        <v/>
      </c>
      <c r="AI106" s="37">
        <f t="shared" si="40"/>
        <v>150.05804332383923</v>
      </c>
      <c r="AJ106" s="37">
        <f t="shared" ca="1" si="26"/>
        <v>504.19502556809965</v>
      </c>
      <c r="AK106" s="37">
        <f t="shared" ca="1" si="27"/>
        <v>3.359999999999999</v>
      </c>
      <c r="AL106" s="37">
        <f t="shared" ca="1" si="30"/>
        <v>504.19502556809965</v>
      </c>
      <c r="AM106" s="3">
        <f t="shared" ca="1" si="31"/>
        <v>3.359999999999999</v>
      </c>
    </row>
    <row r="107" spans="5:39" x14ac:dyDescent="0.25">
      <c r="E107" s="3">
        <f t="shared" ref="E107:E170" si="43">IF(L107&gt;=$C$31,$C$15,IF(L107&gt;=$C$30,$C$14,$C$13))</f>
        <v>0.15</v>
      </c>
      <c r="F107" s="3">
        <f t="shared" si="41"/>
        <v>0.15</v>
      </c>
      <c r="G107" s="3">
        <f t="shared" si="32"/>
        <v>7.1428571428571425E-2</v>
      </c>
      <c r="H107" s="10">
        <f t="shared" si="33"/>
        <v>4.7081902893575282E-7</v>
      </c>
      <c r="I107" s="10">
        <f t="shared" si="42"/>
        <v>4.7081902893575276E-7</v>
      </c>
      <c r="J107" s="3">
        <f t="shared" si="28"/>
        <v>8</v>
      </c>
      <c r="K107" s="10">
        <f t="shared" si="29"/>
        <v>0.03</v>
      </c>
      <c r="L107" s="3">
        <v>105</v>
      </c>
      <c r="M107" s="3">
        <f t="shared" si="37"/>
        <v>20108.822472087111</v>
      </c>
      <c r="N107" s="3">
        <f t="shared" si="38"/>
        <v>13751.175427685885</v>
      </c>
      <c r="O107" s="3">
        <f t="shared" si="34"/>
        <v>475890.00210022705</v>
      </c>
      <c r="P107" s="3">
        <f t="shared" si="35"/>
        <v>2062.6763141528827</v>
      </c>
      <c r="Q107" s="3">
        <f t="shared" si="36"/>
        <v>73446.176629186943</v>
      </c>
      <c r="R107" s="3">
        <f t="shared" si="39"/>
        <v>20.961773275568156</v>
      </c>
      <c r="S107" s="16">
        <f>IF(Surge_Predicted_Impact!$C$4&lt;&gt;COVID19_DailyReportedData!$B$3,"ERRO",COVID19_DailyReportedData!C104)</f>
        <v>0</v>
      </c>
      <c r="U107" s="37" t="str">
        <f t="shared" si="25"/>
        <v/>
      </c>
      <c r="AI107" s="37">
        <f t="shared" si="40"/>
        <v>139.74515517045438</v>
      </c>
      <c r="AJ107" s="37">
        <f t="shared" ca="1" si="26"/>
        <v>469.54372137272657</v>
      </c>
      <c r="AK107" s="37">
        <f t="shared" ca="1" si="27"/>
        <v>3.359999999999999</v>
      </c>
      <c r="AL107" s="37">
        <f t="shared" ca="1" si="30"/>
        <v>469.54372137272657</v>
      </c>
      <c r="AM107" s="3">
        <f t="shared" ca="1" si="31"/>
        <v>3.359999999999999</v>
      </c>
    </row>
    <row r="108" spans="5:39" x14ac:dyDescent="0.25">
      <c r="E108" s="3">
        <f t="shared" si="43"/>
        <v>0.15</v>
      </c>
      <c r="F108" s="3">
        <f t="shared" si="41"/>
        <v>0.15</v>
      </c>
      <c r="G108" s="3">
        <f t="shared" si="32"/>
        <v>7.1428571428571425E-2</v>
      </c>
      <c r="H108" s="10">
        <f t="shared" si="33"/>
        <v>4.7081902893575282E-7</v>
      </c>
      <c r="I108" s="10">
        <f t="shared" si="42"/>
        <v>4.7081902893575276E-7</v>
      </c>
      <c r="J108" s="3">
        <f t="shared" si="28"/>
        <v>8</v>
      </c>
      <c r="K108" s="10">
        <f t="shared" si="29"/>
        <v>0.03</v>
      </c>
      <c r="L108" s="3">
        <v>106</v>
      </c>
      <c r="M108" s="3">
        <f t="shared" si="37"/>
        <v>19978.631619885273</v>
      </c>
      <c r="N108" s="3">
        <f t="shared" si="38"/>
        <v>12899.139463624446</v>
      </c>
      <c r="O108" s="3">
        <f t="shared" si="34"/>
        <v>476872.22891649033</v>
      </c>
      <c r="P108" s="3">
        <f t="shared" si="35"/>
        <v>1934.8709195436668</v>
      </c>
      <c r="Q108" s="3">
        <f t="shared" si="36"/>
        <v>73465.705257017209</v>
      </c>
      <c r="R108" s="3">
        <f t="shared" si="39"/>
        <v>19.528627830275763</v>
      </c>
      <c r="S108" s="16">
        <f>IF(Surge_Predicted_Impact!$C$4&lt;&gt;COVID19_DailyReportedData!$B$3,"ERRO",COVID19_DailyReportedData!C105)</f>
        <v>0</v>
      </c>
      <c r="U108" s="37" t="str">
        <f t="shared" si="25"/>
        <v/>
      </c>
      <c r="AI108" s="37">
        <f t="shared" si="40"/>
        <v>130.19085220183842</v>
      </c>
      <c r="AJ108" s="37">
        <f t="shared" ca="1" si="26"/>
        <v>437.44126339817694</v>
      </c>
      <c r="AK108" s="37">
        <f t="shared" ca="1" si="27"/>
        <v>3.3599999999999985</v>
      </c>
      <c r="AL108" s="37">
        <f t="shared" ca="1" si="30"/>
        <v>437.44126339817694</v>
      </c>
      <c r="AM108" s="3">
        <f t="shared" ca="1" si="31"/>
        <v>3.3599999999999985</v>
      </c>
    </row>
    <row r="109" spans="5:39" x14ac:dyDescent="0.25">
      <c r="E109" s="3">
        <f t="shared" si="43"/>
        <v>0.15</v>
      </c>
      <c r="F109" s="3">
        <f t="shared" si="41"/>
        <v>0.15</v>
      </c>
      <c r="G109" s="3">
        <f t="shared" si="32"/>
        <v>7.1428571428571425E-2</v>
      </c>
      <c r="H109" s="10">
        <f t="shared" si="33"/>
        <v>4.7081902893575282E-7</v>
      </c>
      <c r="I109" s="10">
        <f t="shared" si="42"/>
        <v>4.7081902893575276E-7</v>
      </c>
      <c r="J109" s="3">
        <f t="shared" si="28"/>
        <v>8</v>
      </c>
      <c r="K109" s="10">
        <f t="shared" si="29"/>
        <v>0.03</v>
      </c>
      <c r="L109" s="3">
        <v>107</v>
      </c>
      <c r="M109" s="3">
        <f t="shared" si="37"/>
        <v>19857.298187156</v>
      </c>
      <c r="N109" s="3">
        <f t="shared" si="38"/>
        <v>12099.105791809116</v>
      </c>
      <c r="O109" s="3">
        <f t="shared" si="34"/>
        <v>477793.59602103493</v>
      </c>
      <c r="P109" s="3">
        <f t="shared" si="35"/>
        <v>1814.8658687713673</v>
      </c>
      <c r="Q109" s="3">
        <f t="shared" si="36"/>
        <v>73483.905271926604</v>
      </c>
      <c r="R109" s="3">
        <f t="shared" si="39"/>
        <v>18.200014909390848</v>
      </c>
      <c r="S109" s="16">
        <f>IF(Surge_Predicted_Impact!$C$4&lt;&gt;COVID19_DailyReportedData!$B$3,"ERRO",COVID19_DailyReportedData!C106)</f>
        <v>0</v>
      </c>
      <c r="U109" s="37" t="str">
        <f t="shared" si="25"/>
        <v/>
      </c>
      <c r="AI109" s="37">
        <f t="shared" si="40"/>
        <v>121.33343272927232</v>
      </c>
      <c r="AJ109" s="37">
        <f t="shared" ca="1" si="26"/>
        <v>407.68033397035487</v>
      </c>
      <c r="AK109" s="37">
        <f t="shared" ca="1" si="27"/>
        <v>3.359999999999999</v>
      </c>
      <c r="AL109" s="37">
        <f t="shared" ca="1" si="30"/>
        <v>407.68033397035487</v>
      </c>
      <c r="AM109" s="3">
        <f t="shared" ca="1" si="31"/>
        <v>3.359999999999999</v>
      </c>
    </row>
    <row r="110" spans="5:39" x14ac:dyDescent="0.25">
      <c r="E110" s="3">
        <f t="shared" si="43"/>
        <v>0.15</v>
      </c>
      <c r="F110" s="3">
        <f t="shared" si="41"/>
        <v>0.15</v>
      </c>
      <c r="G110" s="3">
        <f t="shared" si="32"/>
        <v>7.1428571428571425E-2</v>
      </c>
      <c r="H110" s="10">
        <f t="shared" si="33"/>
        <v>4.7081902893575282E-7</v>
      </c>
      <c r="I110" s="10">
        <f t="shared" si="42"/>
        <v>4.7081902893575276E-7</v>
      </c>
      <c r="J110" s="3">
        <f t="shared" si="28"/>
        <v>8</v>
      </c>
      <c r="K110" s="10">
        <f t="shared" si="29"/>
        <v>0.03</v>
      </c>
      <c r="L110" s="3">
        <v>108</v>
      </c>
      <c r="M110" s="3">
        <f t="shared" si="37"/>
        <v>19744.181301699569</v>
      </c>
      <c r="N110" s="3">
        <f t="shared" si="38"/>
        <v>11348.000834993467</v>
      </c>
      <c r="O110" s="3">
        <f t="shared" si="34"/>
        <v>478657.81786330702</v>
      </c>
      <c r="P110" s="3">
        <f t="shared" si="35"/>
        <v>1702.2001252490199</v>
      </c>
      <c r="Q110" s="3">
        <f t="shared" si="36"/>
        <v>73500.872804745071</v>
      </c>
      <c r="R110" s="3">
        <f t="shared" si="39"/>
        <v>16.967532818464679</v>
      </c>
      <c r="S110" s="16">
        <f>IF(Surge_Predicted_Impact!$C$4&lt;&gt;COVID19_DailyReportedData!$B$3,"ERRO",COVID19_DailyReportedData!C107)</f>
        <v>0</v>
      </c>
      <c r="U110" s="37" t="str">
        <f t="shared" si="25"/>
        <v/>
      </c>
      <c r="AI110" s="37">
        <f t="shared" si="40"/>
        <v>113.11688545643119</v>
      </c>
      <c r="AJ110" s="37">
        <f t="shared" ca="1" si="26"/>
        <v>380.07273513360872</v>
      </c>
      <c r="AK110" s="37">
        <f t="shared" ca="1" si="27"/>
        <v>3.3599999999999994</v>
      </c>
      <c r="AL110" s="37">
        <f t="shared" ca="1" si="30"/>
        <v>380.07273513360872</v>
      </c>
      <c r="AM110" s="3">
        <f t="shared" ca="1" si="31"/>
        <v>3.3599999999999994</v>
      </c>
    </row>
    <row r="111" spans="5:39" x14ac:dyDescent="0.25">
      <c r="E111" s="3">
        <f t="shared" si="43"/>
        <v>0.15</v>
      </c>
      <c r="F111" s="3">
        <f t="shared" si="41"/>
        <v>0.15</v>
      </c>
      <c r="G111" s="3">
        <f t="shared" si="32"/>
        <v>7.1428571428571425E-2</v>
      </c>
      <c r="H111" s="10">
        <f t="shared" si="33"/>
        <v>4.7081902893575282E-7</v>
      </c>
      <c r="I111" s="10">
        <f t="shared" si="42"/>
        <v>4.7081902893575276E-7</v>
      </c>
      <c r="J111" s="3">
        <f t="shared" si="28"/>
        <v>8</v>
      </c>
      <c r="K111" s="10">
        <f t="shared" si="29"/>
        <v>0.03</v>
      </c>
      <c r="L111" s="3">
        <v>109</v>
      </c>
      <c r="M111" s="3">
        <f t="shared" si="37"/>
        <v>19638.691009172824</v>
      </c>
      <c r="N111" s="3">
        <f t="shared" si="38"/>
        <v>10642.919639306392</v>
      </c>
      <c r="O111" s="3">
        <f t="shared" si="34"/>
        <v>479468.38935152086</v>
      </c>
      <c r="P111" s="3">
        <f t="shared" si="35"/>
        <v>1596.4379458959588</v>
      </c>
      <c r="Q111" s="3">
        <f t="shared" si="36"/>
        <v>73516.696348624086</v>
      </c>
      <c r="R111" s="3">
        <f t="shared" si="39"/>
        <v>15.823543879011776</v>
      </c>
      <c r="S111" s="16">
        <f>IF(Surge_Predicted_Impact!$C$4&lt;&gt;COVID19_DailyReportedData!$B$3,"ERRO",COVID19_DailyReportedData!C108)</f>
        <v>0</v>
      </c>
      <c r="U111" s="37" t="str">
        <f t="shared" si="25"/>
        <v/>
      </c>
      <c r="AI111" s="37">
        <f t="shared" si="40"/>
        <v>105.49029252674518</v>
      </c>
      <c r="AJ111" s="37">
        <f t="shared" ca="1" si="26"/>
        <v>354.44738288986372</v>
      </c>
      <c r="AK111" s="37">
        <f t="shared" ca="1" si="27"/>
        <v>3.359999999999999</v>
      </c>
      <c r="AL111" s="37">
        <f t="shared" ca="1" si="30"/>
        <v>354.44738288986372</v>
      </c>
      <c r="AM111" s="3">
        <f t="shared" ca="1" si="31"/>
        <v>3.359999999999999</v>
      </c>
    </row>
    <row r="112" spans="5:39" x14ac:dyDescent="0.25">
      <c r="E112" s="3">
        <f t="shared" si="43"/>
        <v>0.15</v>
      </c>
      <c r="F112" s="3">
        <f t="shared" si="41"/>
        <v>0.15</v>
      </c>
      <c r="G112" s="3">
        <f t="shared" si="32"/>
        <v>7.1428571428571425E-2</v>
      </c>
      <c r="H112" s="10">
        <f t="shared" si="33"/>
        <v>4.7081902893575282E-7</v>
      </c>
      <c r="I112" s="10">
        <f t="shared" si="42"/>
        <v>4.7081902893575276E-7</v>
      </c>
      <c r="J112" s="3">
        <f t="shared" si="28"/>
        <v>8</v>
      </c>
      <c r="K112" s="10">
        <f t="shared" si="29"/>
        <v>0.03</v>
      </c>
      <c r="L112" s="3">
        <v>110</v>
      </c>
      <c r="M112" s="3">
        <f t="shared" si="37"/>
        <v>19540.283706660553</v>
      </c>
      <c r="N112" s="3">
        <f t="shared" si="38"/>
        <v>9981.1183961539227</v>
      </c>
      <c r="O112" s="3">
        <f t="shared" si="34"/>
        <v>480228.59789718559</v>
      </c>
      <c r="P112" s="3">
        <f t="shared" si="35"/>
        <v>1497.1677594230885</v>
      </c>
      <c r="Q112" s="3">
        <f t="shared" si="36"/>
        <v>73531.457444000916</v>
      </c>
      <c r="R112" s="3">
        <f t="shared" si="39"/>
        <v>14.761095376840602</v>
      </c>
      <c r="S112" s="16">
        <f>IF(Surge_Predicted_Impact!$C$4&lt;&gt;COVID19_DailyReportedData!$B$3,"ERRO",COVID19_DailyReportedData!C109)</f>
        <v>0</v>
      </c>
      <c r="U112" s="37" t="str">
        <f t="shared" si="25"/>
        <v/>
      </c>
      <c r="AI112" s="37">
        <f t="shared" si="40"/>
        <v>98.407302512270689</v>
      </c>
      <c r="AJ112" s="37">
        <f t="shared" ca="1" si="26"/>
        <v>330.6485364412294</v>
      </c>
      <c r="AK112" s="37">
        <f t="shared" ca="1" si="27"/>
        <v>3.359999999999999</v>
      </c>
      <c r="AL112" s="37">
        <f t="shared" ca="1" si="30"/>
        <v>330.6485364412294</v>
      </c>
      <c r="AM112" s="3">
        <f t="shared" ca="1" si="31"/>
        <v>3.359999999999999</v>
      </c>
    </row>
    <row r="113" spans="5:39" x14ac:dyDescent="0.25">
      <c r="E113" s="3">
        <f t="shared" si="43"/>
        <v>0.15</v>
      </c>
      <c r="F113" s="3">
        <f t="shared" si="41"/>
        <v>0.15</v>
      </c>
      <c r="G113" s="3">
        <f t="shared" si="32"/>
        <v>7.1428571428571425E-2</v>
      </c>
      <c r="H113" s="10">
        <f t="shared" si="33"/>
        <v>4.7081902893575282E-7</v>
      </c>
      <c r="I113" s="10">
        <f t="shared" si="42"/>
        <v>4.7081902893575276E-7</v>
      </c>
      <c r="J113" s="3">
        <f t="shared" si="28"/>
        <v>8</v>
      </c>
      <c r="K113" s="10">
        <f t="shared" si="29"/>
        <v>0.03</v>
      </c>
      <c r="L113" s="3">
        <v>111</v>
      </c>
      <c r="M113" s="3">
        <f t="shared" si="37"/>
        <v>19448.458042234957</v>
      </c>
      <c r="N113" s="3">
        <f t="shared" si="38"/>
        <v>9360.0070322828105</v>
      </c>
      <c r="O113" s="3">
        <f t="shared" si="34"/>
        <v>480941.53492548229</v>
      </c>
      <c r="P113" s="3">
        <f t="shared" si="35"/>
        <v>1404.0010548424216</v>
      </c>
      <c r="Q113" s="3">
        <f t="shared" si="36"/>
        <v>73545.231293664765</v>
      </c>
      <c r="R113" s="3">
        <f t="shared" si="39"/>
        <v>13.773849663839428</v>
      </c>
      <c r="S113" s="16">
        <f>IF(Surge_Predicted_Impact!$C$4&lt;&gt;COVID19_DailyReportedData!$B$3,"ERRO",COVID19_DailyReportedData!C110)</f>
        <v>0</v>
      </c>
      <c r="U113" s="37" t="str">
        <f t="shared" si="25"/>
        <v/>
      </c>
      <c r="AI113" s="37">
        <f t="shared" si="40"/>
        <v>91.825664425596187</v>
      </c>
      <c r="AJ113" s="37">
        <f t="shared" ca="1" si="26"/>
        <v>308.53423247000308</v>
      </c>
      <c r="AK113" s="37">
        <f t="shared" ca="1" si="27"/>
        <v>3.3599999999999985</v>
      </c>
      <c r="AL113" s="37">
        <f t="shared" ca="1" si="30"/>
        <v>308.53423247000308</v>
      </c>
      <c r="AM113" s="3">
        <f t="shared" ca="1" si="31"/>
        <v>3.3599999999999985</v>
      </c>
    </row>
    <row r="114" spans="5:39" x14ac:dyDescent="0.25">
      <c r="E114" s="3">
        <f t="shared" si="43"/>
        <v>0.15</v>
      </c>
      <c r="F114" s="3">
        <f t="shared" si="41"/>
        <v>0.15</v>
      </c>
      <c r="G114" s="3">
        <f t="shared" si="32"/>
        <v>7.1428571428571425E-2</v>
      </c>
      <c r="H114" s="10">
        <f t="shared" si="33"/>
        <v>4.7081902893575282E-7</v>
      </c>
      <c r="I114" s="10">
        <f t="shared" si="42"/>
        <v>4.7081902893575276E-7</v>
      </c>
      <c r="J114" s="3">
        <f t="shared" si="28"/>
        <v>8</v>
      </c>
      <c r="K114" s="10">
        <f t="shared" si="29"/>
        <v>0.03</v>
      </c>
      <c r="L114" s="3">
        <v>112</v>
      </c>
      <c r="M114" s="3">
        <f t="shared" si="37"/>
        <v>19362.751227188033</v>
      </c>
      <c r="N114" s="3">
        <f t="shared" si="38"/>
        <v>8777.1419164523923</v>
      </c>
      <c r="O114" s="3">
        <f t="shared" si="34"/>
        <v>481610.10685635963</v>
      </c>
      <c r="P114" s="3">
        <f t="shared" si="35"/>
        <v>1316.5712874678588</v>
      </c>
      <c r="Q114" s="3">
        <f t="shared" si="36"/>
        <v>73558.087315921803</v>
      </c>
      <c r="R114" s="3">
        <f t="shared" si="39"/>
        <v>12.856022257038603</v>
      </c>
      <c r="S114" s="16">
        <f>IF(Surge_Predicted_Impact!$C$4&lt;&gt;COVID19_DailyReportedData!$B$3,"ERRO",COVID19_DailyReportedData!C111)</f>
        <v>0</v>
      </c>
      <c r="U114" s="37" t="str">
        <f t="shared" si="25"/>
        <v/>
      </c>
      <c r="AI114" s="37">
        <f t="shared" si="40"/>
        <v>85.706815046924021</v>
      </c>
      <c r="AJ114" s="37">
        <f t="shared" ca="1" si="26"/>
        <v>287.97489855766463</v>
      </c>
      <c r="AK114" s="37">
        <f t="shared" ca="1" si="27"/>
        <v>3.359999999999999</v>
      </c>
      <c r="AL114" s="37">
        <f t="shared" ca="1" si="30"/>
        <v>287.97489855766463</v>
      </c>
      <c r="AM114" s="3">
        <f t="shared" ca="1" si="31"/>
        <v>3.359999999999999</v>
      </c>
    </row>
    <row r="115" spans="5:39" x14ac:dyDescent="0.25">
      <c r="E115" s="3">
        <f t="shared" si="43"/>
        <v>0.15</v>
      </c>
      <c r="F115" s="3">
        <f t="shared" si="41"/>
        <v>0.15</v>
      </c>
      <c r="G115" s="3">
        <f t="shared" si="32"/>
        <v>7.1428571428571425E-2</v>
      </c>
      <c r="H115" s="10">
        <f t="shared" si="33"/>
        <v>4.7081902893575282E-7</v>
      </c>
      <c r="I115" s="10">
        <f t="shared" si="42"/>
        <v>4.7081902893575276E-7</v>
      </c>
      <c r="J115" s="3">
        <f t="shared" si="28"/>
        <v>8</v>
      </c>
      <c r="K115" s="10">
        <f t="shared" si="29"/>
        <v>0.03</v>
      </c>
      <c r="L115" s="3">
        <v>113</v>
      </c>
      <c r="M115" s="3">
        <f t="shared" si="37"/>
        <v>19282.735714290811</v>
      </c>
      <c r="N115" s="3">
        <f t="shared" si="38"/>
        <v>8230.2187210315842</v>
      </c>
      <c r="O115" s="3">
        <f t="shared" si="34"/>
        <v>482237.04556467768</v>
      </c>
      <c r="P115" s="3">
        <f t="shared" si="35"/>
        <v>1234.5328081547375</v>
      </c>
      <c r="Q115" s="3">
        <f t="shared" si="36"/>
        <v>73570.089642856386</v>
      </c>
      <c r="R115" s="3">
        <f t="shared" si="39"/>
        <v>12.002326934583289</v>
      </c>
      <c r="S115" s="16">
        <f>IF(Surge_Predicted_Impact!$C$4&lt;&gt;COVID19_DailyReportedData!$B$3,"ERRO",COVID19_DailyReportedData!C112)</f>
        <v>0</v>
      </c>
      <c r="U115" s="37" t="str">
        <f t="shared" si="25"/>
        <v/>
      </c>
      <c r="AI115" s="37">
        <f t="shared" si="40"/>
        <v>80.015512897221925</v>
      </c>
      <c r="AJ115" s="37">
        <f t="shared" ca="1" si="26"/>
        <v>268.85212333466558</v>
      </c>
      <c r="AK115" s="37">
        <f t="shared" ca="1" si="27"/>
        <v>3.359999999999999</v>
      </c>
      <c r="AL115" s="37">
        <f t="shared" ca="1" si="30"/>
        <v>268.85212333466558</v>
      </c>
      <c r="AM115" s="3">
        <f t="shared" ca="1" si="31"/>
        <v>3.359999999999999</v>
      </c>
    </row>
    <row r="116" spans="5:39" x14ac:dyDescent="0.25">
      <c r="E116" s="3">
        <f t="shared" si="43"/>
        <v>0.15</v>
      </c>
      <c r="F116" s="3">
        <f t="shared" si="41"/>
        <v>0.15</v>
      </c>
      <c r="G116" s="3">
        <f t="shared" si="32"/>
        <v>7.1428571428571425E-2</v>
      </c>
      <c r="H116" s="10">
        <f t="shared" si="33"/>
        <v>4.7081902893575282E-7</v>
      </c>
      <c r="I116" s="10">
        <f t="shared" si="42"/>
        <v>4.7081902893575276E-7</v>
      </c>
      <c r="J116" s="3">
        <f t="shared" si="28"/>
        <v>8</v>
      </c>
      <c r="K116" s="10">
        <f t="shared" si="29"/>
        <v>0.03</v>
      </c>
      <c r="L116" s="3">
        <v>114</v>
      </c>
      <c r="M116" s="3">
        <f t="shared" si="37"/>
        <v>19208.016201211005</v>
      </c>
      <c r="N116" s="3">
        <f t="shared" si="38"/>
        <v>7717.0654683234188</v>
      </c>
      <c r="O116" s="3">
        <f t="shared" si="34"/>
        <v>482824.91833046568</v>
      </c>
      <c r="P116" s="3">
        <f t="shared" si="35"/>
        <v>1157.5598202485128</v>
      </c>
      <c r="Q116" s="3">
        <f t="shared" si="36"/>
        <v>73581.297569818358</v>
      </c>
      <c r="R116" s="3">
        <f t="shared" si="39"/>
        <v>11.207926961970951</v>
      </c>
      <c r="S116" s="16">
        <f>IF(Surge_Predicted_Impact!$C$4&lt;&gt;COVID19_DailyReportedData!$B$3,"ERRO",COVID19_DailyReportedData!C113)</f>
        <v>0</v>
      </c>
      <c r="U116" s="37" t="str">
        <f t="shared" si="25"/>
        <v/>
      </c>
      <c r="AI116" s="37">
        <f t="shared" si="40"/>
        <v>74.719513079806347</v>
      </c>
      <c r="AJ116" s="37">
        <f t="shared" ca="1" si="26"/>
        <v>251.05756394814927</v>
      </c>
      <c r="AK116" s="37">
        <f t="shared" ca="1" si="27"/>
        <v>3.359999999999999</v>
      </c>
      <c r="AL116" s="37">
        <f t="shared" ca="1" si="30"/>
        <v>251.05756394814927</v>
      </c>
      <c r="AM116" s="3">
        <f t="shared" ca="1" si="31"/>
        <v>3.359999999999999</v>
      </c>
    </row>
    <row r="117" spans="5:39" x14ac:dyDescent="0.25">
      <c r="E117" s="3">
        <f t="shared" si="43"/>
        <v>0.15</v>
      </c>
      <c r="F117" s="3">
        <f t="shared" si="41"/>
        <v>0.15</v>
      </c>
      <c r="G117" s="3">
        <f t="shared" si="32"/>
        <v>7.1428571428571425E-2</v>
      </c>
      <c r="H117" s="10">
        <f t="shared" si="33"/>
        <v>4.7081902893575282E-7</v>
      </c>
      <c r="I117" s="10">
        <f t="shared" si="42"/>
        <v>4.7081902893575276E-7</v>
      </c>
      <c r="J117" s="3">
        <f t="shared" si="28"/>
        <v>8</v>
      </c>
      <c r="K117" s="10">
        <f t="shared" si="29"/>
        <v>0.03</v>
      </c>
      <c r="L117" s="3">
        <v>115</v>
      </c>
      <c r="M117" s="3">
        <f t="shared" si="37"/>
        <v>19138.226923231745</v>
      </c>
      <c r="N117" s="3">
        <f t="shared" si="38"/>
        <v>7235.635784279576</v>
      </c>
      <c r="O117" s="3">
        <f t="shared" si="34"/>
        <v>483376.13729248877</v>
      </c>
      <c r="P117" s="3">
        <f t="shared" si="35"/>
        <v>1085.3453676419363</v>
      </c>
      <c r="Q117" s="3">
        <f t="shared" si="36"/>
        <v>73591.765961515252</v>
      </c>
      <c r="R117" s="3">
        <f t="shared" si="39"/>
        <v>10.468391696889011</v>
      </c>
      <c r="S117" s="16">
        <f>IF(Surge_Predicted_Impact!$C$4&lt;&gt;COVID19_DailyReportedData!$B$3,"ERRO",COVID19_DailyReportedData!C114)</f>
        <v>0</v>
      </c>
      <c r="U117" s="37" t="str">
        <f t="shared" si="25"/>
        <v/>
      </c>
      <c r="AI117" s="37">
        <f t="shared" si="40"/>
        <v>69.789277979260078</v>
      </c>
      <c r="AJ117" s="37">
        <f t="shared" ca="1" si="26"/>
        <v>234.49197401031378</v>
      </c>
      <c r="AK117" s="37">
        <f t="shared" ca="1" si="27"/>
        <v>3.359999999999999</v>
      </c>
      <c r="AL117" s="37">
        <f t="shared" ca="1" si="30"/>
        <v>234.49197401031378</v>
      </c>
      <c r="AM117" s="3">
        <f t="shared" ca="1" si="31"/>
        <v>3.359999999999999</v>
      </c>
    </row>
    <row r="118" spans="5:39" x14ac:dyDescent="0.25">
      <c r="E118" s="3">
        <f t="shared" si="43"/>
        <v>0.15</v>
      </c>
      <c r="F118" s="3">
        <f t="shared" si="41"/>
        <v>0.15</v>
      </c>
      <c r="G118" s="3">
        <f t="shared" si="32"/>
        <v>7.1428571428571425E-2</v>
      </c>
      <c r="H118" s="10">
        <f t="shared" si="33"/>
        <v>4.7081902893575282E-7</v>
      </c>
      <c r="I118" s="10">
        <f t="shared" si="42"/>
        <v>4.7081902893575276E-7</v>
      </c>
      <c r="J118" s="3">
        <f t="shared" si="28"/>
        <v>8</v>
      </c>
      <c r="K118" s="10">
        <f t="shared" si="29"/>
        <v>0.03</v>
      </c>
      <c r="L118" s="3">
        <v>116</v>
      </c>
      <c r="M118" s="3">
        <f t="shared" si="37"/>
        <v>19073.029203766095</v>
      </c>
      <c r="N118" s="3">
        <f t="shared" si="38"/>
        <v>6784.0023762966857</v>
      </c>
      <c r="O118" s="3">
        <f t="shared" si="34"/>
        <v>483892.9684199373</v>
      </c>
      <c r="P118" s="3">
        <f t="shared" si="35"/>
        <v>1017.6003564445028</v>
      </c>
      <c r="Q118" s="3">
        <f t="shared" si="36"/>
        <v>73601.545619435099</v>
      </c>
      <c r="R118" s="3">
        <f t="shared" si="39"/>
        <v>9.7796579198475229</v>
      </c>
      <c r="S118" s="16">
        <f>IF(Surge_Predicted_Impact!$C$4&lt;&gt;COVID19_DailyReportedData!$B$3,"ERRO",COVID19_DailyReportedData!C115)</f>
        <v>0</v>
      </c>
      <c r="U118" s="37" t="str">
        <f t="shared" si="25"/>
        <v/>
      </c>
      <c r="AI118" s="37">
        <f t="shared" si="40"/>
        <v>65.197719465650152</v>
      </c>
      <c r="AJ118" s="37">
        <f t="shared" ca="1" si="26"/>
        <v>219.06433740458445</v>
      </c>
      <c r="AK118" s="37">
        <f t="shared" ca="1" si="27"/>
        <v>3.359999999999999</v>
      </c>
      <c r="AL118" s="37">
        <f t="shared" ca="1" si="30"/>
        <v>219.06433740458445</v>
      </c>
      <c r="AM118" s="3">
        <f t="shared" ca="1" si="31"/>
        <v>3.359999999999999</v>
      </c>
    </row>
    <row r="119" spans="5:39" x14ac:dyDescent="0.25">
      <c r="E119" s="3">
        <f t="shared" si="43"/>
        <v>0.15</v>
      </c>
      <c r="F119" s="3">
        <f t="shared" si="41"/>
        <v>0.15</v>
      </c>
      <c r="G119" s="3">
        <f t="shared" si="32"/>
        <v>7.1428571428571425E-2</v>
      </c>
      <c r="H119" s="10">
        <f t="shared" si="33"/>
        <v>4.7081902893575282E-7</v>
      </c>
      <c r="I119" s="10">
        <f t="shared" si="42"/>
        <v>4.7081902893575276E-7</v>
      </c>
      <c r="J119" s="3">
        <f t="shared" si="28"/>
        <v>8</v>
      </c>
      <c r="K119" s="10">
        <f t="shared" si="29"/>
        <v>0.03</v>
      </c>
      <c r="L119" s="3">
        <v>117</v>
      </c>
      <c r="M119" s="3">
        <f t="shared" si="37"/>
        <v>19012.109234946151</v>
      </c>
      <c r="N119" s="3">
        <f t="shared" si="38"/>
        <v>6360.3507468097232</v>
      </c>
      <c r="O119" s="3">
        <f t="shared" si="34"/>
        <v>484377.54001824418</v>
      </c>
      <c r="P119" s="3">
        <f t="shared" si="35"/>
        <v>954.05261202145846</v>
      </c>
      <c r="Q119" s="3">
        <f t="shared" si="36"/>
        <v>73610.683614758091</v>
      </c>
      <c r="R119" s="3">
        <f t="shared" si="39"/>
        <v>9.1379953229916282</v>
      </c>
      <c r="S119" s="16">
        <f>IF(Surge_Predicted_Impact!$C$4&lt;&gt;COVID19_DailyReportedData!$B$3,"ERRO",COVID19_DailyReportedData!C116)</f>
        <v>0</v>
      </c>
      <c r="U119" s="37" t="str">
        <f t="shared" si="25"/>
        <v/>
      </c>
      <c r="AI119" s="37">
        <f t="shared" si="40"/>
        <v>60.919968819944188</v>
      </c>
      <c r="AJ119" s="37">
        <f t="shared" ca="1" si="26"/>
        <v>204.69109523501243</v>
      </c>
      <c r="AK119" s="37">
        <f t="shared" ca="1" si="27"/>
        <v>3.3599999999999994</v>
      </c>
      <c r="AL119" s="37">
        <f t="shared" ca="1" si="30"/>
        <v>204.69109523501243</v>
      </c>
      <c r="AM119" s="3">
        <f t="shared" ca="1" si="31"/>
        <v>3.3599999999999994</v>
      </c>
    </row>
    <row r="120" spans="5:39" x14ac:dyDescent="0.25">
      <c r="E120" s="3">
        <f t="shared" si="43"/>
        <v>0.15</v>
      </c>
      <c r="F120" s="3">
        <f t="shared" si="41"/>
        <v>0.15</v>
      </c>
      <c r="G120" s="3">
        <f t="shared" si="32"/>
        <v>7.1428571428571425E-2</v>
      </c>
      <c r="H120" s="10">
        <f t="shared" si="33"/>
        <v>4.7081902893575282E-7</v>
      </c>
      <c r="I120" s="10">
        <f t="shared" si="42"/>
        <v>4.7081902893575276E-7</v>
      </c>
      <c r="J120" s="3">
        <f t="shared" si="28"/>
        <v>8</v>
      </c>
      <c r="K120" s="10">
        <f t="shared" si="29"/>
        <v>0.03</v>
      </c>
      <c r="L120" s="3">
        <v>118</v>
      </c>
      <c r="M120" s="3">
        <f t="shared" si="37"/>
        <v>18955.176063860283</v>
      </c>
      <c r="N120" s="3">
        <f t="shared" si="38"/>
        <v>5962.9731502663235</v>
      </c>
      <c r="O120" s="3">
        <f t="shared" si="34"/>
        <v>484831.85078587342</v>
      </c>
      <c r="P120" s="3">
        <f t="shared" si="35"/>
        <v>894.44597253994846</v>
      </c>
      <c r="Q120" s="3">
        <f t="shared" si="36"/>
        <v>73619.223590420967</v>
      </c>
      <c r="R120" s="3">
        <f t="shared" si="39"/>
        <v>8.5399756628801686</v>
      </c>
      <c r="S120" s="16">
        <f>IF(Surge_Predicted_Impact!$C$4&lt;&gt;COVID19_DailyReportedData!$B$3,"ERRO",COVID19_DailyReportedData!C117)</f>
        <v>0</v>
      </c>
      <c r="U120" s="37" t="str">
        <f t="shared" si="25"/>
        <v/>
      </c>
      <c r="AI120" s="37">
        <f t="shared" si="40"/>
        <v>56.933171085867798</v>
      </c>
      <c r="AJ120" s="37">
        <f t="shared" ca="1" si="26"/>
        <v>191.29545484851573</v>
      </c>
      <c r="AK120" s="37">
        <f t="shared" ca="1" si="27"/>
        <v>3.359999999999999</v>
      </c>
      <c r="AL120" s="37">
        <f t="shared" ca="1" si="30"/>
        <v>191.29545484851573</v>
      </c>
      <c r="AM120" s="3">
        <f t="shared" ca="1" si="31"/>
        <v>3.359999999999999</v>
      </c>
    </row>
    <row r="121" spans="5:39" x14ac:dyDescent="0.25">
      <c r="E121" s="3">
        <f t="shared" si="43"/>
        <v>0.15</v>
      </c>
      <c r="F121" s="3">
        <f t="shared" si="41"/>
        <v>0.15</v>
      </c>
      <c r="G121" s="3">
        <f t="shared" si="32"/>
        <v>7.1428571428571425E-2</v>
      </c>
      <c r="H121" s="10">
        <f t="shared" si="33"/>
        <v>4.7081902893575282E-7</v>
      </c>
      <c r="I121" s="10">
        <f t="shared" si="42"/>
        <v>4.7081902893575276E-7</v>
      </c>
      <c r="J121" s="3">
        <f t="shared" si="28"/>
        <v>8</v>
      </c>
      <c r="K121" s="10">
        <f t="shared" si="29"/>
        <v>0.03</v>
      </c>
      <c r="L121" s="3">
        <v>119</v>
      </c>
      <c r="M121" s="3">
        <f t="shared" si="37"/>
        <v>18901.95976288418</v>
      </c>
      <c r="N121" s="3">
        <f t="shared" si="38"/>
        <v>5590.2627976519752</v>
      </c>
      <c r="O121" s="3">
        <f t="shared" si="34"/>
        <v>485257.77743946388</v>
      </c>
      <c r="P121" s="3">
        <f t="shared" si="35"/>
        <v>838.53941964779631</v>
      </c>
      <c r="Q121" s="3">
        <f t="shared" si="36"/>
        <v>73627.206035567375</v>
      </c>
      <c r="R121" s="3">
        <f t="shared" si="39"/>
        <v>7.9824451464153752</v>
      </c>
      <c r="S121" s="16">
        <f>IF(Surge_Predicted_Impact!$C$4&lt;&gt;COVID19_DailyReportedData!$B$3,"ERRO",COVID19_DailyReportedData!C118)</f>
        <v>0</v>
      </c>
      <c r="U121" s="37" t="str">
        <f t="shared" si="25"/>
        <v/>
      </c>
      <c r="AI121" s="37">
        <f t="shared" si="40"/>
        <v>53.216300976102502</v>
      </c>
      <c r="AJ121" s="37">
        <f t="shared" ca="1" si="26"/>
        <v>178.80677127970438</v>
      </c>
      <c r="AK121" s="37">
        <f t="shared" ca="1" si="27"/>
        <v>3.3599999999999994</v>
      </c>
      <c r="AL121" s="37">
        <f t="shared" ca="1" si="30"/>
        <v>178.80677127970438</v>
      </c>
      <c r="AM121" s="3">
        <f t="shared" ca="1" si="31"/>
        <v>3.3599999999999994</v>
      </c>
    </row>
    <row r="122" spans="5:39" x14ac:dyDescent="0.25">
      <c r="E122" s="3">
        <f t="shared" si="43"/>
        <v>0.15</v>
      </c>
      <c r="F122" s="3">
        <f t="shared" si="41"/>
        <v>0.15</v>
      </c>
      <c r="G122" s="3">
        <f t="shared" si="32"/>
        <v>7.1428571428571425E-2</v>
      </c>
      <c r="H122" s="10">
        <f t="shared" si="33"/>
        <v>4.7081902893575282E-7</v>
      </c>
      <c r="I122" s="10">
        <f t="shared" si="42"/>
        <v>4.7081902893575276E-7</v>
      </c>
      <c r="J122" s="3">
        <f t="shared" si="28"/>
        <v>8</v>
      </c>
      <c r="K122" s="10">
        <f t="shared" si="29"/>
        <v>0.03</v>
      </c>
      <c r="L122" s="3">
        <v>120</v>
      </c>
      <c r="M122" s="3">
        <f t="shared" si="37"/>
        <v>18852.209765058502</v>
      </c>
      <c r="N122" s="3">
        <f t="shared" si="38"/>
        <v>5240.7083099310848</v>
      </c>
      <c r="O122" s="3">
        <f t="shared" si="34"/>
        <v>485657.08192501043</v>
      </c>
      <c r="P122" s="3">
        <f t="shared" si="35"/>
        <v>786.10624648966268</v>
      </c>
      <c r="Q122" s="3">
        <f t="shared" si="36"/>
        <v>73634.668535241231</v>
      </c>
      <c r="R122" s="3">
        <f t="shared" si="39"/>
        <v>7.4624996738517435</v>
      </c>
      <c r="S122" s="16">
        <f>IF(Surge_Predicted_Impact!$C$4&lt;&gt;COVID19_DailyReportedData!$B$3,"ERRO",COVID19_DailyReportedData!C119)</f>
        <v>0</v>
      </c>
      <c r="U122" s="37" t="str">
        <f t="shared" si="25"/>
        <v/>
      </c>
      <c r="AI122" s="37">
        <f t="shared" si="40"/>
        <v>49.749997825678292</v>
      </c>
      <c r="AJ122" s="37">
        <f t="shared" ca="1" si="26"/>
        <v>167.15999269427903</v>
      </c>
      <c r="AK122" s="37">
        <f t="shared" ca="1" si="27"/>
        <v>3.3599999999999994</v>
      </c>
      <c r="AL122" s="37">
        <f t="shared" ca="1" si="30"/>
        <v>167.15999269427903</v>
      </c>
      <c r="AM122" s="3">
        <f t="shared" ca="1" si="31"/>
        <v>3.3599999999999994</v>
      </c>
    </row>
    <row r="123" spans="5:39" x14ac:dyDescent="0.25">
      <c r="E123" s="3">
        <f t="shared" si="43"/>
        <v>0.15</v>
      </c>
      <c r="F123" s="3">
        <f t="shared" si="41"/>
        <v>0.15</v>
      </c>
      <c r="G123" s="3">
        <f t="shared" si="32"/>
        <v>7.1428571428571425E-2</v>
      </c>
      <c r="H123" s="10">
        <f t="shared" si="33"/>
        <v>4.7081902893575282E-7</v>
      </c>
      <c r="I123" s="10">
        <f t="shared" si="42"/>
        <v>4.7081902893575276E-7</v>
      </c>
      <c r="J123" s="3">
        <f t="shared" si="28"/>
        <v>8</v>
      </c>
      <c r="K123" s="10">
        <f t="shared" si="29"/>
        <v>0.03</v>
      </c>
      <c r="L123" s="3">
        <v>121</v>
      </c>
      <c r="M123" s="3">
        <f t="shared" si="37"/>
        <v>18805.693347657201</v>
      </c>
      <c r="N123" s="3">
        <f t="shared" si="38"/>
        <v>4912.8884194801658</v>
      </c>
      <c r="O123" s="3">
        <f t="shared" si="34"/>
        <v>486031.41823286266</v>
      </c>
      <c r="P123" s="3">
        <f t="shared" si="35"/>
        <v>736.93326292202482</v>
      </c>
      <c r="Q123" s="3">
        <f t="shared" si="36"/>
        <v>73641.645997851418</v>
      </c>
      <c r="R123" s="3">
        <f t="shared" si="39"/>
        <v>6.9774626101951069</v>
      </c>
      <c r="S123" s="16">
        <f>IF(Surge_Predicted_Impact!$C$4&lt;&gt;COVID19_DailyReportedData!$B$3,"ERRO",COVID19_DailyReportedData!C120)</f>
        <v>0</v>
      </c>
      <c r="U123" s="37" t="str">
        <f t="shared" ref="U123:U186" si="44">IF(S123&gt;0,(S123-Q123)*(S123-Q123),"")</f>
        <v/>
      </c>
      <c r="AI123" s="37">
        <f t="shared" si="40"/>
        <v>46.516417401300714</v>
      </c>
      <c r="AJ123" s="37">
        <f t="shared" ref="AJ123:AJ186" ca="1" si="45">AVERAGE(INDIRECT("I"&amp;(ROW($I123))&amp;":I"&amp;(ROW($I123)+$C$5-1)))*($C$8+$C$9+$C$10)*AI123*$C$2</f>
        <v>156.29516246837036</v>
      </c>
      <c r="AK123" s="37">
        <f t="shared" ref="AK123:AK186" ca="1" si="46">AJ123/AI123</f>
        <v>3.3599999999999994</v>
      </c>
      <c r="AL123" s="37">
        <f t="shared" ca="1" si="30"/>
        <v>156.29516246837036</v>
      </c>
      <c r="AM123" s="3">
        <f t="shared" ca="1" si="31"/>
        <v>3.3599999999999994</v>
      </c>
    </row>
    <row r="124" spans="5:39" x14ac:dyDescent="0.25">
      <c r="E124" s="3">
        <f t="shared" si="43"/>
        <v>0.15</v>
      </c>
      <c r="F124" s="3">
        <f t="shared" si="41"/>
        <v>0.15</v>
      </c>
      <c r="G124" s="3">
        <f t="shared" si="32"/>
        <v>7.1428571428571425E-2</v>
      </c>
      <c r="H124" s="10">
        <f t="shared" si="33"/>
        <v>4.7081902893575282E-7</v>
      </c>
      <c r="I124" s="10">
        <f t="shared" si="42"/>
        <v>4.7081902893575276E-7</v>
      </c>
      <c r="J124" s="3">
        <f t="shared" si="28"/>
        <v>8</v>
      </c>
      <c r="K124" s="10">
        <f t="shared" si="29"/>
        <v>0.03</v>
      </c>
      <c r="L124" s="3">
        <v>122</v>
      </c>
      <c r="M124" s="3">
        <f t="shared" si="37"/>
        <v>18762.194249008215</v>
      </c>
      <c r="N124" s="3">
        <f t="shared" si="38"/>
        <v>4605.4669167377106</v>
      </c>
      <c r="O124" s="3">
        <f t="shared" si="34"/>
        <v>486382.33883425413</v>
      </c>
      <c r="P124" s="3">
        <f t="shared" si="35"/>
        <v>690.82003751065656</v>
      </c>
      <c r="Q124" s="3">
        <f t="shared" si="36"/>
        <v>73648.170862648782</v>
      </c>
      <c r="R124" s="3">
        <f t="shared" si="39"/>
        <v>6.5248647973479814</v>
      </c>
      <c r="S124" s="16">
        <f>IF(Surge_Predicted_Impact!$C$4&lt;&gt;COVID19_DailyReportedData!$B$3,"ERRO",COVID19_DailyReportedData!C121)</f>
        <v>0</v>
      </c>
      <c r="U124" s="37" t="str">
        <f t="shared" si="44"/>
        <v/>
      </c>
      <c r="AI124" s="37">
        <f t="shared" si="40"/>
        <v>43.499098648986546</v>
      </c>
      <c r="AJ124" s="37">
        <f t="shared" ca="1" si="45"/>
        <v>146.15697146059475</v>
      </c>
      <c r="AK124" s="37">
        <f t="shared" ca="1" si="46"/>
        <v>3.359999999999999</v>
      </c>
      <c r="AL124" s="37">
        <f t="shared" ca="1" si="30"/>
        <v>146.15697146059475</v>
      </c>
      <c r="AM124" s="3">
        <f t="shared" ca="1" si="31"/>
        <v>3.359999999999999</v>
      </c>
    </row>
    <row r="125" spans="5:39" x14ac:dyDescent="0.25">
      <c r="E125" s="3">
        <f t="shared" si="43"/>
        <v>0.15</v>
      </c>
      <c r="F125" s="3">
        <f t="shared" si="41"/>
        <v>0.15</v>
      </c>
      <c r="G125" s="3">
        <f t="shared" si="32"/>
        <v>7.1428571428571425E-2</v>
      </c>
      <c r="H125" s="10">
        <f t="shared" si="33"/>
        <v>4.7081902893575282E-7</v>
      </c>
      <c r="I125" s="10">
        <f t="shared" si="42"/>
        <v>4.7081902893575276E-7</v>
      </c>
      <c r="J125" s="3">
        <f t="shared" si="28"/>
        <v>8</v>
      </c>
      <c r="K125" s="10">
        <f t="shared" si="29"/>
        <v>0.03</v>
      </c>
      <c r="L125" s="3">
        <v>123</v>
      </c>
      <c r="M125" s="3">
        <f t="shared" si="37"/>
        <v>18721.511405308731</v>
      </c>
      <c r="N125" s="3">
        <f t="shared" si="38"/>
        <v>4317.1878378130714</v>
      </c>
      <c r="O125" s="3">
        <f t="shared" si="34"/>
        <v>486711.30075687828</v>
      </c>
      <c r="P125" s="3">
        <f t="shared" si="35"/>
        <v>647.57817567196071</v>
      </c>
      <c r="Q125" s="3">
        <f t="shared" si="36"/>
        <v>73654.273289203702</v>
      </c>
      <c r="R125" s="3">
        <f t="shared" si="39"/>
        <v>6.1024265549225669</v>
      </c>
      <c r="S125" s="16">
        <f>IF(Surge_Predicted_Impact!$C$4&lt;&gt;COVID19_DailyReportedData!$B$3,"ERRO",COVID19_DailyReportedData!C122)</f>
        <v>0</v>
      </c>
      <c r="U125" s="37" t="str">
        <f t="shared" si="44"/>
        <v/>
      </c>
      <c r="AI125" s="37">
        <f t="shared" si="40"/>
        <v>40.682843699483783</v>
      </c>
      <c r="AJ125" s="37">
        <f t="shared" ca="1" si="45"/>
        <v>136.69435483026547</v>
      </c>
      <c r="AK125" s="37">
        <f t="shared" ca="1" si="46"/>
        <v>3.359999999999999</v>
      </c>
      <c r="AL125" s="37">
        <f t="shared" ca="1" si="30"/>
        <v>136.69435483026547</v>
      </c>
      <c r="AM125" s="3">
        <f t="shared" ca="1" si="31"/>
        <v>3.359999999999999</v>
      </c>
    </row>
    <row r="126" spans="5:39" x14ac:dyDescent="0.25">
      <c r="E126" s="3">
        <f t="shared" si="43"/>
        <v>0.15</v>
      </c>
      <c r="F126" s="3">
        <f t="shared" si="41"/>
        <v>0.15</v>
      </c>
      <c r="G126" s="3">
        <f t="shared" si="32"/>
        <v>7.1428571428571425E-2</v>
      </c>
      <c r="H126" s="10">
        <f t="shared" si="33"/>
        <v>4.7081902893575282E-7</v>
      </c>
      <c r="I126" s="10">
        <f t="shared" si="42"/>
        <v>4.7081902893575276E-7</v>
      </c>
      <c r="J126" s="3">
        <f t="shared" si="28"/>
        <v>8</v>
      </c>
      <c r="K126" s="10">
        <f t="shared" si="29"/>
        <v>0.03</v>
      </c>
      <c r="L126" s="3">
        <v>124</v>
      </c>
      <c r="M126" s="3">
        <f t="shared" si="37"/>
        <v>18683.457795651695</v>
      </c>
      <c r="N126" s="3">
        <f t="shared" si="38"/>
        <v>4046.8708876263177</v>
      </c>
      <c r="O126" s="3">
        <f t="shared" si="34"/>
        <v>487019.67131672206</v>
      </c>
      <c r="P126" s="3">
        <f t="shared" si="35"/>
        <v>607.03063314394763</v>
      </c>
      <c r="Q126" s="3">
        <f t="shared" si="36"/>
        <v>73659.981330652256</v>
      </c>
      <c r="R126" s="3">
        <f t="shared" si="39"/>
        <v>5.7080414485553774</v>
      </c>
      <c r="S126" s="16">
        <f>IF(Surge_Predicted_Impact!$C$4&lt;&gt;COVID19_DailyReportedData!$B$3,"ERRO",COVID19_DailyReportedData!C123)</f>
        <v>0</v>
      </c>
      <c r="U126" s="37" t="str">
        <f t="shared" si="44"/>
        <v/>
      </c>
      <c r="AI126" s="37">
        <f t="shared" si="40"/>
        <v>38.05360965703585</v>
      </c>
      <c r="AJ126" s="37">
        <f t="shared" ca="1" si="45"/>
        <v>127.86012844764041</v>
      </c>
      <c r="AK126" s="37">
        <f t="shared" ca="1" si="46"/>
        <v>3.3599999999999985</v>
      </c>
      <c r="AL126" s="37">
        <f t="shared" ca="1" si="30"/>
        <v>127.86012844764041</v>
      </c>
      <c r="AM126" s="3">
        <f t="shared" ca="1" si="31"/>
        <v>3.3599999999999985</v>
      </c>
    </row>
    <row r="127" spans="5:39" x14ac:dyDescent="0.25">
      <c r="E127" s="3">
        <f t="shared" si="43"/>
        <v>0.15</v>
      </c>
      <c r="F127" s="3">
        <f t="shared" si="41"/>
        <v>0.15</v>
      </c>
      <c r="G127" s="3">
        <f t="shared" si="32"/>
        <v>7.1428571428571425E-2</v>
      </c>
      <c r="H127" s="10">
        <f t="shared" si="33"/>
        <v>4.7081902893575282E-7</v>
      </c>
      <c r="I127" s="10">
        <f t="shared" si="42"/>
        <v>4.7081902893575276E-7</v>
      </c>
      <c r="J127" s="3">
        <f t="shared" si="28"/>
        <v>8</v>
      </c>
      <c r="K127" s="10">
        <f t="shared" si="29"/>
        <v>0.03</v>
      </c>
      <c r="L127" s="3">
        <v>125</v>
      </c>
      <c r="M127" s="3">
        <f t="shared" si="37"/>
        <v>18647.859384775737</v>
      </c>
      <c r="N127" s="3">
        <f t="shared" si="38"/>
        <v>3793.4070922432543</v>
      </c>
      <c r="O127" s="3">
        <f t="shared" si="34"/>
        <v>487308.73352298106</v>
      </c>
      <c r="P127" s="3">
        <f t="shared" si="35"/>
        <v>569.01106383648812</v>
      </c>
      <c r="Q127" s="3">
        <f t="shared" si="36"/>
        <v>73665.321092283644</v>
      </c>
      <c r="R127" s="3">
        <f t="shared" si="39"/>
        <v>5.3397616313937757</v>
      </c>
      <c r="S127" s="16">
        <f>IF(Surge_Predicted_Impact!$C$4&lt;&gt;COVID19_DailyReportedData!$B$3,"ERRO",COVID19_DailyReportedData!C124)</f>
        <v>0</v>
      </c>
      <c r="U127" s="37" t="str">
        <f t="shared" si="44"/>
        <v/>
      </c>
      <c r="AI127" s="37">
        <f t="shared" si="40"/>
        <v>35.598410875958507</v>
      </c>
      <c r="AJ127" s="37">
        <f t="shared" ca="1" si="45"/>
        <v>119.61066054322055</v>
      </c>
      <c r="AK127" s="37">
        <f t="shared" ca="1" si="46"/>
        <v>3.359999999999999</v>
      </c>
      <c r="AL127" s="37">
        <f t="shared" ca="1" si="30"/>
        <v>119.61066054322055</v>
      </c>
      <c r="AM127" s="3">
        <f t="shared" ca="1" si="31"/>
        <v>3.359999999999999</v>
      </c>
    </row>
    <row r="128" spans="5:39" x14ac:dyDescent="0.25">
      <c r="E128" s="3">
        <f t="shared" si="43"/>
        <v>0.15</v>
      </c>
      <c r="F128" s="3">
        <f t="shared" si="41"/>
        <v>0.15</v>
      </c>
      <c r="G128" s="3">
        <f t="shared" si="32"/>
        <v>7.1428571428571425E-2</v>
      </c>
      <c r="H128" s="10">
        <f t="shared" si="33"/>
        <v>4.7081902893575282E-7</v>
      </c>
      <c r="I128" s="10">
        <f t="shared" si="42"/>
        <v>4.7081902893575276E-7</v>
      </c>
      <c r="J128" s="3">
        <f t="shared" si="28"/>
        <v>8</v>
      </c>
      <c r="K128" s="10">
        <f t="shared" si="29"/>
        <v>0.03</v>
      </c>
      <c r="L128" s="3">
        <v>126</v>
      </c>
      <c r="M128" s="3">
        <f t="shared" si="37"/>
        <v>18614.554154190377</v>
      </c>
      <c r="N128" s="3">
        <f t="shared" si="38"/>
        <v>3555.7546733826675</v>
      </c>
      <c r="O128" s="3">
        <f t="shared" si="34"/>
        <v>487579.69117242697</v>
      </c>
      <c r="P128" s="3">
        <f t="shared" si="35"/>
        <v>533.36320100740011</v>
      </c>
      <c r="Q128" s="3">
        <f t="shared" si="36"/>
        <v>73670.316876871439</v>
      </c>
      <c r="R128" s="3">
        <f t="shared" si="39"/>
        <v>4.9957845878039731</v>
      </c>
      <c r="S128" s="16">
        <f>IF(Surge_Predicted_Impact!$C$4&lt;&gt;COVID19_DailyReportedData!$B$3,"ERRO",COVID19_DailyReportedData!C125)</f>
        <v>0</v>
      </c>
      <c r="U128" s="37" t="str">
        <f t="shared" si="44"/>
        <v/>
      </c>
      <c r="AI128" s="37">
        <f t="shared" si="40"/>
        <v>33.305230585359823</v>
      </c>
      <c r="AJ128" s="37">
        <f t="shared" ca="1" si="45"/>
        <v>111.90557476680897</v>
      </c>
      <c r="AK128" s="37">
        <f t="shared" ca="1" si="46"/>
        <v>3.359999999999999</v>
      </c>
      <c r="AL128" s="37">
        <f t="shared" ca="1" si="30"/>
        <v>111.90557476680897</v>
      </c>
      <c r="AM128" s="3">
        <f t="shared" ca="1" si="31"/>
        <v>3.359999999999999</v>
      </c>
    </row>
    <row r="129" spans="5:39" x14ac:dyDescent="0.25">
      <c r="E129" s="3">
        <f t="shared" si="43"/>
        <v>0.15</v>
      </c>
      <c r="F129" s="3">
        <f t="shared" si="41"/>
        <v>0.15</v>
      </c>
      <c r="G129" s="3">
        <f t="shared" si="32"/>
        <v>7.1428571428571425E-2</v>
      </c>
      <c r="H129" s="10">
        <f t="shared" si="33"/>
        <v>4.7081902893575282E-7</v>
      </c>
      <c r="I129" s="10">
        <f t="shared" si="42"/>
        <v>4.7081902893575276E-7</v>
      </c>
      <c r="J129" s="3">
        <f t="shared" si="28"/>
        <v>8</v>
      </c>
      <c r="K129" s="10">
        <f t="shared" si="29"/>
        <v>0.03</v>
      </c>
      <c r="L129" s="3">
        <v>127</v>
      </c>
      <c r="M129" s="3">
        <f t="shared" si="37"/>
        <v>18583.391213332296</v>
      </c>
      <c r="N129" s="3">
        <f t="shared" si="38"/>
        <v>3332.9351375705592</v>
      </c>
      <c r="O129" s="3">
        <f t="shared" si="34"/>
        <v>487833.67364909715</v>
      </c>
      <c r="P129" s="3">
        <f t="shared" si="35"/>
        <v>499.94027063558383</v>
      </c>
      <c r="Q129" s="3">
        <f t="shared" si="36"/>
        <v>73674.991318000146</v>
      </c>
      <c r="R129" s="3">
        <f t="shared" si="39"/>
        <v>4.6744411287121688</v>
      </c>
      <c r="S129" s="16">
        <f>IF(Surge_Predicted_Impact!$C$4&lt;&gt;COVID19_DailyReportedData!$B$3,"ERRO",COVID19_DailyReportedData!C126)</f>
        <v>0</v>
      </c>
      <c r="U129" s="37" t="str">
        <f t="shared" si="44"/>
        <v/>
      </c>
      <c r="AI129" s="37">
        <f t="shared" si="40"/>
        <v>31.162940858081129</v>
      </c>
      <c r="AJ129" s="37">
        <f t="shared" ca="1" si="45"/>
        <v>104.70748128315256</v>
      </c>
      <c r="AK129" s="37">
        <f t="shared" ca="1" si="46"/>
        <v>3.359999999999999</v>
      </c>
      <c r="AL129" s="37">
        <f t="shared" ca="1" si="30"/>
        <v>104.70748128315256</v>
      </c>
      <c r="AM129" s="3">
        <f t="shared" ca="1" si="31"/>
        <v>3.359999999999999</v>
      </c>
    </row>
    <row r="130" spans="5:39" x14ac:dyDescent="0.25">
      <c r="E130" s="3">
        <f t="shared" si="43"/>
        <v>0.15</v>
      </c>
      <c r="F130" s="3">
        <f t="shared" si="41"/>
        <v>0.15</v>
      </c>
      <c r="G130" s="3">
        <f t="shared" si="32"/>
        <v>7.1428571428571425E-2</v>
      </c>
      <c r="H130" s="10">
        <f t="shared" si="33"/>
        <v>4.7081902893575282E-7</v>
      </c>
      <c r="I130" s="10">
        <f t="shared" si="42"/>
        <v>4.7081902893575276E-7</v>
      </c>
      <c r="J130" s="3">
        <f t="shared" si="28"/>
        <v>8</v>
      </c>
      <c r="K130" s="10">
        <f t="shared" si="29"/>
        <v>0.03</v>
      </c>
      <c r="L130" s="3">
        <v>128</v>
      </c>
      <c r="M130" s="3">
        <f t="shared" si="37"/>
        <v>18554.229983293979</v>
      </c>
      <c r="N130" s="3">
        <f t="shared" si="38"/>
        <v>3124.0295720681224</v>
      </c>
      <c r="O130" s="3">
        <f t="shared" si="34"/>
        <v>488071.74044463789</v>
      </c>
      <c r="P130" s="3">
        <f t="shared" si="35"/>
        <v>468.60443581021832</v>
      </c>
      <c r="Q130" s="3">
        <f t="shared" si="36"/>
        <v>73679.365502505898</v>
      </c>
      <c r="R130" s="3">
        <f t="shared" si="39"/>
        <v>4.3741845057475075</v>
      </c>
      <c r="S130" s="16">
        <f>IF(Surge_Predicted_Impact!$C$4&lt;&gt;COVID19_DailyReportedData!$B$3,"ERRO",COVID19_DailyReportedData!C127)</f>
        <v>0</v>
      </c>
      <c r="U130" s="37" t="str">
        <f t="shared" si="44"/>
        <v/>
      </c>
      <c r="AI130" s="37">
        <f t="shared" si="40"/>
        <v>29.161230038316717</v>
      </c>
      <c r="AJ130" s="37">
        <f t="shared" ca="1" si="45"/>
        <v>97.981732928744151</v>
      </c>
      <c r="AK130" s="37">
        <f t="shared" ca="1" si="46"/>
        <v>3.3599999999999994</v>
      </c>
      <c r="AL130" s="37">
        <f t="shared" ca="1" si="30"/>
        <v>97.981732928744151</v>
      </c>
      <c r="AM130" s="3">
        <f t="shared" ca="1" si="31"/>
        <v>3.3599999999999994</v>
      </c>
    </row>
    <row r="131" spans="5:39" x14ac:dyDescent="0.25">
      <c r="E131" s="3">
        <f t="shared" si="43"/>
        <v>0.15</v>
      </c>
      <c r="F131" s="3">
        <f t="shared" si="41"/>
        <v>0.15</v>
      </c>
      <c r="G131" s="3">
        <f t="shared" si="32"/>
        <v>7.1428571428571425E-2</v>
      </c>
      <c r="H131" s="10">
        <f t="shared" si="33"/>
        <v>4.7081902893575282E-7</v>
      </c>
      <c r="I131" s="10">
        <f t="shared" si="42"/>
        <v>4.7081902893575276E-7</v>
      </c>
      <c r="J131" s="3">
        <f t="shared" ref="J131:J194" si="47">IF(L131&gt;=$C$33,$C$27,
IF(L131&gt;=$C$32,$C$26,
IF(L131&gt;=$C$31,$C$25,
IF(L131&gt;=$C$30,$C$24,$C$23))))</f>
        <v>8</v>
      </c>
      <c r="K131" s="10">
        <f t="shared" ref="K131:K194" si="48">IF(L131&gt;=$C$33,$C$40,
IF(L131&gt;=$C$32,$C$39,
IF(L131&gt;=$C$31,$C$38,
IF(L131&gt;=$C$30,$C$37,$C$36))))</f>
        <v>0.03</v>
      </c>
      <c r="L131" s="3">
        <v>129</v>
      </c>
      <c r="M131" s="3">
        <f t="shared" si="37"/>
        <v>18526.939446448185</v>
      </c>
      <c r="N131" s="3">
        <f t="shared" si="38"/>
        <v>2928.1751394804787</v>
      </c>
      <c r="O131" s="3">
        <f t="shared" si="34"/>
        <v>488294.88541407132</v>
      </c>
      <c r="P131" s="3">
        <f t="shared" si="35"/>
        <v>439.22627092207182</v>
      </c>
      <c r="Q131" s="3">
        <f t="shared" si="36"/>
        <v>73683.459083032765</v>
      </c>
      <c r="R131" s="3">
        <f t="shared" si="39"/>
        <v>4.0935805268691183</v>
      </c>
      <c r="S131" s="16">
        <f>IF(Surge_Predicted_Impact!$C$4&lt;&gt;COVID19_DailyReportedData!$B$3,"ERRO",COVID19_DailyReportedData!C128)</f>
        <v>0</v>
      </c>
      <c r="U131" s="37" t="str">
        <f t="shared" si="44"/>
        <v/>
      </c>
      <c r="AI131" s="37">
        <f t="shared" si="40"/>
        <v>27.290536845794122</v>
      </c>
      <c r="AJ131" s="37">
        <f t="shared" ca="1" si="45"/>
        <v>91.696203801868222</v>
      </c>
      <c r="AK131" s="37">
        <f t="shared" ca="1" si="46"/>
        <v>3.359999999999999</v>
      </c>
      <c r="AL131" s="37">
        <f t="shared" ref="AL131:AL194" ca="1" si="49">AVERAGE(INDIRECT("H"&amp;(ROW($I131))&amp;":H"&amp;(ROW($I131)+$C$5-1)))*($C$8+$C$9+$C$10)*AI131*$C$2</f>
        <v>91.696203801868222</v>
      </c>
      <c r="AM131" s="3">
        <f t="shared" ref="AM131:AM194" ca="1" si="50">AL131/AI131</f>
        <v>3.359999999999999</v>
      </c>
    </row>
    <row r="132" spans="5:39" x14ac:dyDescent="0.25">
      <c r="E132" s="3">
        <f t="shared" si="43"/>
        <v>0.15</v>
      </c>
      <c r="F132" s="3">
        <f t="shared" si="41"/>
        <v>0.15</v>
      </c>
      <c r="G132" s="3">
        <f t="shared" si="32"/>
        <v>7.1428571428571425E-2</v>
      </c>
      <c r="H132" s="10">
        <f t="shared" si="33"/>
        <v>4.7081902893575282E-7</v>
      </c>
      <c r="I132" s="10">
        <f t="shared" si="42"/>
        <v>4.7081902893575276E-7</v>
      </c>
      <c r="J132" s="3">
        <f t="shared" si="47"/>
        <v>8</v>
      </c>
      <c r="K132" s="10">
        <f t="shared" si="48"/>
        <v>0.03</v>
      </c>
      <c r="L132" s="3">
        <v>130</v>
      </c>
      <c r="M132" s="3">
        <f t="shared" si="37"/>
        <v>18501.39745598333</v>
      </c>
      <c r="N132" s="3">
        <f t="shared" si="38"/>
        <v>2744.5617628395853</v>
      </c>
      <c r="O132" s="3">
        <f t="shared" si="34"/>
        <v>488504.04078117706</v>
      </c>
      <c r="P132" s="3">
        <f t="shared" si="35"/>
        <v>411.68426442593778</v>
      </c>
      <c r="Q132" s="3">
        <f t="shared" si="36"/>
        <v>73687.290381602492</v>
      </c>
      <c r="R132" s="3">
        <f t="shared" si="39"/>
        <v>3.8312985697282782</v>
      </c>
      <c r="S132" s="16">
        <f>IF(Surge_Predicted_Impact!$C$4&lt;&gt;COVID19_DailyReportedData!$B$3,"ERRO",COVID19_DailyReportedData!C129)</f>
        <v>0</v>
      </c>
      <c r="U132" s="37" t="str">
        <f t="shared" si="44"/>
        <v/>
      </c>
      <c r="AI132" s="37">
        <f t="shared" si="40"/>
        <v>25.541990464855189</v>
      </c>
      <c r="AJ132" s="37">
        <f t="shared" ca="1" si="45"/>
        <v>85.82108796191342</v>
      </c>
      <c r="AK132" s="37">
        <f t="shared" ca="1" si="46"/>
        <v>3.3599999999999994</v>
      </c>
      <c r="AL132" s="37">
        <f t="shared" ca="1" si="49"/>
        <v>85.82108796191342</v>
      </c>
      <c r="AM132" s="3">
        <f t="shared" ca="1" si="50"/>
        <v>3.3599999999999994</v>
      </c>
    </row>
    <row r="133" spans="5:39" x14ac:dyDescent="0.25">
      <c r="E133" s="3">
        <f t="shared" si="43"/>
        <v>0.15</v>
      </c>
      <c r="F133" s="3">
        <f t="shared" si="41"/>
        <v>0.15</v>
      </c>
      <c r="G133" s="3">
        <f t="shared" si="32"/>
        <v>7.1428571428571425E-2</v>
      </c>
      <c r="H133" s="10">
        <f t="shared" si="33"/>
        <v>4.7081902893575282E-7</v>
      </c>
      <c r="I133" s="10">
        <f t="shared" si="42"/>
        <v>4.7081902893575276E-7</v>
      </c>
      <c r="J133" s="3">
        <f t="shared" si="47"/>
        <v>8</v>
      </c>
      <c r="K133" s="10">
        <f t="shared" si="48"/>
        <v>0.03</v>
      </c>
      <c r="L133" s="3">
        <v>131</v>
      </c>
      <c r="M133" s="3">
        <f t="shared" si="37"/>
        <v>18477.490099977385</v>
      </c>
      <c r="N133" s="3">
        <f t="shared" si="38"/>
        <v>2572.428992928415</v>
      </c>
      <c r="O133" s="3">
        <f t="shared" si="34"/>
        <v>488700.08090709418</v>
      </c>
      <c r="P133" s="3">
        <f t="shared" si="35"/>
        <v>385.86434893926224</v>
      </c>
      <c r="Q133" s="3">
        <f t="shared" si="36"/>
        <v>73690.876485003391</v>
      </c>
      <c r="R133" s="3">
        <f t="shared" si="39"/>
        <v>3.5861034008916248</v>
      </c>
      <c r="S133" s="16">
        <f>IF(Surge_Predicted_Impact!$C$4&lt;&gt;COVID19_DailyReportedData!$B$3,"ERRO",COVID19_DailyReportedData!C130)</f>
        <v>0</v>
      </c>
      <c r="U133" s="37" t="str">
        <f t="shared" si="44"/>
        <v/>
      </c>
      <c r="AI133" s="37">
        <f t="shared" si="40"/>
        <v>23.907356005944166</v>
      </c>
      <c r="AJ133" s="37">
        <f t="shared" ca="1" si="45"/>
        <v>80.328716179972375</v>
      </c>
      <c r="AK133" s="37">
        <f t="shared" ca="1" si="46"/>
        <v>3.359999999999999</v>
      </c>
      <c r="AL133" s="37">
        <f t="shared" ca="1" si="49"/>
        <v>80.328716179972375</v>
      </c>
      <c r="AM133" s="3">
        <f t="shared" ca="1" si="50"/>
        <v>3.359999999999999</v>
      </c>
    </row>
    <row r="134" spans="5:39" x14ac:dyDescent="0.25">
      <c r="E134" s="3">
        <f t="shared" si="43"/>
        <v>0.15</v>
      </c>
      <c r="F134" s="3">
        <f t="shared" si="41"/>
        <v>0.15</v>
      </c>
      <c r="G134" s="3">
        <f t="shared" ref="G134:G197" si="51">$C$3</f>
        <v>7.1428571428571425E-2</v>
      </c>
      <c r="H134" s="10">
        <f t="shared" ref="H134:H197" si="52">(J134*K134)/($C$8+$C$9+$C$10)</f>
        <v>4.7081902893575282E-7</v>
      </c>
      <c r="I134" s="10">
        <f t="shared" si="42"/>
        <v>4.7081902893575276E-7</v>
      </c>
      <c r="J134" s="3">
        <f t="shared" si="47"/>
        <v>8</v>
      </c>
      <c r="K134" s="10">
        <f t="shared" si="48"/>
        <v>0.03</v>
      </c>
      <c r="L134" s="3">
        <v>132</v>
      </c>
      <c r="M134" s="3">
        <f t="shared" si="37"/>
        <v>18455.111115181044</v>
      </c>
      <c r="N134" s="3">
        <f t="shared" si="38"/>
        <v>2411.0630496584413</v>
      </c>
      <c r="O134" s="3">
        <f t="shared" si="34"/>
        <v>488883.8258351605</v>
      </c>
      <c r="P134" s="3">
        <f t="shared" si="35"/>
        <v>361.6594574487662</v>
      </c>
      <c r="Q134" s="3">
        <f t="shared" si="36"/>
        <v>73694.233332722841</v>
      </c>
      <c r="R134" s="3">
        <f t="shared" si="39"/>
        <v>3.3568477194512525</v>
      </c>
      <c r="S134" s="16">
        <f>IF(Surge_Predicted_Impact!$C$4&lt;&gt;COVID19_DailyReportedData!$B$3,"ERRO",COVID19_DailyReportedData!C131)</f>
        <v>0</v>
      </c>
      <c r="U134" s="37" t="str">
        <f t="shared" si="44"/>
        <v/>
      </c>
      <c r="AI134" s="37">
        <f t="shared" si="40"/>
        <v>22.378984796341683</v>
      </c>
      <c r="AJ134" s="37">
        <f t="shared" ca="1" si="45"/>
        <v>75.193388915708027</v>
      </c>
      <c r="AK134" s="37">
        <f t="shared" ca="1" si="46"/>
        <v>3.3599999999999985</v>
      </c>
      <c r="AL134" s="37">
        <f t="shared" ca="1" si="49"/>
        <v>75.193388915708027</v>
      </c>
      <c r="AM134" s="3">
        <f t="shared" ca="1" si="50"/>
        <v>3.3599999999999985</v>
      </c>
    </row>
    <row r="135" spans="5:39" x14ac:dyDescent="0.25">
      <c r="E135" s="3">
        <f t="shared" si="43"/>
        <v>0.15</v>
      </c>
      <c r="F135" s="3">
        <f t="shared" si="41"/>
        <v>0.15</v>
      </c>
      <c r="G135" s="3">
        <f t="shared" si="51"/>
        <v>7.1428571428571425E-2</v>
      </c>
      <c r="H135" s="10">
        <f t="shared" si="52"/>
        <v>4.7081902893575282E-7</v>
      </c>
      <c r="I135" s="10">
        <f t="shared" si="42"/>
        <v>4.7081902893575276E-7</v>
      </c>
      <c r="J135" s="3">
        <f t="shared" si="47"/>
        <v>8</v>
      </c>
      <c r="K135" s="10">
        <f t="shared" si="48"/>
        <v>0.03</v>
      </c>
      <c r="L135" s="3">
        <v>133</v>
      </c>
      <c r="M135" s="3">
        <f t="shared" si="37"/>
        <v>18434.161346163062</v>
      </c>
      <c r="N135" s="3">
        <f t="shared" si="38"/>
        <v>2259.7940294151072</v>
      </c>
      <c r="O135" s="3">
        <f t="shared" ref="O135:O198" si="53">G134*N134+O134</f>
        <v>489056.0446244218</v>
      </c>
      <c r="P135" s="3">
        <f t="shared" ref="P135:P198" si="54">N135*F135</f>
        <v>338.96910441226606</v>
      </c>
      <c r="Q135" s="3">
        <f t="shared" ref="Q135:Q198" si="55">(N135+O135)*F135</f>
        <v>73697.375798075533</v>
      </c>
      <c r="R135" s="3">
        <f t="shared" si="39"/>
        <v>3.1424653526972177</v>
      </c>
      <c r="S135" s="16">
        <f>IF(Surge_Predicted_Impact!$C$4&lt;&gt;COVID19_DailyReportedData!$B$3,"ERRO",COVID19_DailyReportedData!C132)</f>
        <v>0</v>
      </c>
      <c r="U135" s="37" t="str">
        <f t="shared" si="44"/>
        <v/>
      </c>
      <c r="AI135" s="37">
        <f t="shared" si="40"/>
        <v>20.949769017981453</v>
      </c>
      <c r="AJ135" s="37">
        <f t="shared" ca="1" si="45"/>
        <v>70.391223900417657</v>
      </c>
      <c r="AK135" s="37">
        <f t="shared" ca="1" si="46"/>
        <v>3.359999999999999</v>
      </c>
      <c r="AL135" s="37">
        <f t="shared" ca="1" si="49"/>
        <v>70.391223900417657</v>
      </c>
      <c r="AM135" s="3">
        <f t="shared" ca="1" si="50"/>
        <v>3.359999999999999</v>
      </c>
    </row>
    <row r="136" spans="5:39" x14ac:dyDescent="0.25">
      <c r="E136" s="3">
        <f t="shared" si="43"/>
        <v>0.15</v>
      </c>
      <c r="F136" s="3">
        <f t="shared" si="41"/>
        <v>0.15</v>
      </c>
      <c r="G136" s="3">
        <f t="shared" si="51"/>
        <v>7.1428571428571425E-2</v>
      </c>
      <c r="H136" s="10">
        <f t="shared" si="52"/>
        <v>4.7081902893575282E-7</v>
      </c>
      <c r="I136" s="10">
        <f t="shared" si="42"/>
        <v>4.7081902893575276E-7</v>
      </c>
      <c r="J136" s="3">
        <f t="shared" si="47"/>
        <v>8</v>
      </c>
      <c r="K136" s="10">
        <f t="shared" si="48"/>
        <v>0.03</v>
      </c>
      <c r="L136" s="3">
        <v>134</v>
      </c>
      <c r="M136" s="3">
        <f t="shared" ref="M136:M199" si="56">-MIN(I135*N135,1)*M135+M135</f>
        <v>18414.548245899481</v>
      </c>
      <c r="N136" s="3">
        <f t="shared" ref="N136:N199" si="57">MIN(I135*N135,1)*M135-G135*N135+N135</f>
        <v>2117.9932704347516</v>
      </c>
      <c r="O136" s="3">
        <f t="shared" si="53"/>
        <v>489217.45848366572</v>
      </c>
      <c r="P136" s="3">
        <f t="shared" si="54"/>
        <v>317.69899056521274</v>
      </c>
      <c r="Q136" s="3">
        <f t="shared" si="55"/>
        <v>73700.317763115061</v>
      </c>
      <c r="R136" s="3">
        <f t="shared" ref="R136:R199" si="58">(M135-M136)*F136</f>
        <v>2.9419650395371719</v>
      </c>
      <c r="S136" s="16">
        <f>IF(Surge_Predicted_Impact!$C$4&lt;&gt;COVID19_DailyReportedData!$B$3,"ERRO",COVID19_DailyReportedData!C133)</f>
        <v>0</v>
      </c>
      <c r="U136" s="37" t="str">
        <f t="shared" si="44"/>
        <v/>
      </c>
      <c r="AI136" s="37">
        <f t="shared" ref="AI136:AI199" si="59">$M135-$M136</f>
        <v>19.613100263581146</v>
      </c>
      <c r="AJ136" s="37">
        <f t="shared" ca="1" si="45"/>
        <v>65.900016885632624</v>
      </c>
      <c r="AK136" s="37">
        <f t="shared" ca="1" si="46"/>
        <v>3.3599999999999985</v>
      </c>
      <c r="AL136" s="37">
        <f t="shared" ca="1" si="49"/>
        <v>65.900016885632624</v>
      </c>
      <c r="AM136" s="3">
        <f t="shared" ca="1" si="50"/>
        <v>3.3599999999999985</v>
      </c>
    </row>
    <row r="137" spans="5:39" x14ac:dyDescent="0.25">
      <c r="E137" s="3">
        <f t="shared" si="43"/>
        <v>0.15</v>
      </c>
      <c r="F137" s="3">
        <f t="shared" si="41"/>
        <v>0.15</v>
      </c>
      <c r="G137" s="3">
        <f t="shared" si="51"/>
        <v>7.1428571428571425E-2</v>
      </c>
      <c r="H137" s="10">
        <f t="shared" si="52"/>
        <v>4.7081902893575282E-7</v>
      </c>
      <c r="I137" s="10">
        <f t="shared" si="42"/>
        <v>4.7081902893575276E-7</v>
      </c>
      <c r="J137" s="3">
        <f t="shared" si="47"/>
        <v>8</v>
      </c>
      <c r="K137" s="10">
        <f t="shared" si="48"/>
        <v>0.03</v>
      </c>
      <c r="L137" s="3">
        <v>135</v>
      </c>
      <c r="M137" s="3">
        <f t="shared" si="56"/>
        <v>18396.185414270058</v>
      </c>
      <c r="N137" s="3">
        <f t="shared" si="57"/>
        <v>1985.070868461693</v>
      </c>
      <c r="O137" s="3">
        <f t="shared" si="53"/>
        <v>489368.74371726823</v>
      </c>
      <c r="P137" s="3">
        <f t="shared" si="54"/>
        <v>297.76063026925391</v>
      </c>
      <c r="Q137" s="3">
        <f t="shared" si="55"/>
        <v>73703.072187859478</v>
      </c>
      <c r="R137" s="3">
        <f t="shared" si="58"/>
        <v>2.7544247444135181</v>
      </c>
      <c r="S137" s="16">
        <f>IF(Surge_Predicted_Impact!$C$4&lt;&gt;COVID19_DailyReportedData!$B$3,"ERRO",COVID19_DailyReportedData!C134)</f>
        <v>0</v>
      </c>
      <c r="U137" s="37" t="str">
        <f t="shared" si="44"/>
        <v/>
      </c>
      <c r="AI137" s="37">
        <f t="shared" si="59"/>
        <v>18.362831629423454</v>
      </c>
      <c r="AJ137" s="37">
        <f t="shared" ca="1" si="45"/>
        <v>61.699114274862787</v>
      </c>
      <c r="AK137" s="37">
        <f t="shared" ca="1" si="46"/>
        <v>3.359999999999999</v>
      </c>
      <c r="AL137" s="37">
        <f t="shared" ca="1" si="49"/>
        <v>61.699114274862787</v>
      </c>
      <c r="AM137" s="3">
        <f t="shared" ca="1" si="50"/>
        <v>3.359999999999999</v>
      </c>
    </row>
    <row r="138" spans="5:39" x14ac:dyDescent="0.25">
      <c r="E138" s="3">
        <f t="shared" si="43"/>
        <v>0.15</v>
      </c>
      <c r="F138" s="3">
        <f t="shared" si="41"/>
        <v>0.15</v>
      </c>
      <c r="G138" s="3">
        <f t="shared" si="51"/>
        <v>7.1428571428571425E-2</v>
      </c>
      <c r="H138" s="10">
        <f t="shared" si="52"/>
        <v>4.7081902893575282E-7</v>
      </c>
      <c r="I138" s="10">
        <f t="shared" si="42"/>
        <v>4.7081902893575276E-7</v>
      </c>
      <c r="J138" s="3">
        <f t="shared" si="47"/>
        <v>8</v>
      </c>
      <c r="K138" s="10">
        <f t="shared" si="48"/>
        <v>0.03</v>
      </c>
      <c r="L138" s="3">
        <v>136</v>
      </c>
      <c r="M138" s="3">
        <f t="shared" si="56"/>
        <v>18378.99217126544</v>
      </c>
      <c r="N138" s="3">
        <f t="shared" si="57"/>
        <v>1860.4733351476204</v>
      </c>
      <c r="O138" s="3">
        <f t="shared" si="53"/>
        <v>489510.53449358692</v>
      </c>
      <c r="P138" s="3">
        <f t="shared" si="54"/>
        <v>279.07100027214307</v>
      </c>
      <c r="Q138" s="3">
        <f t="shared" si="55"/>
        <v>73705.651174310173</v>
      </c>
      <c r="R138" s="3">
        <f t="shared" si="58"/>
        <v>2.5789864506927187</v>
      </c>
      <c r="S138" s="16">
        <f>IF(Surge_Predicted_Impact!$C$4&lt;&gt;COVID19_DailyReportedData!$B$3,"ERRO",COVID19_DailyReportedData!C135)</f>
        <v>0</v>
      </c>
      <c r="U138" s="37" t="str">
        <f t="shared" si="44"/>
        <v/>
      </c>
      <c r="AI138" s="37">
        <f t="shared" si="59"/>
        <v>17.193243004618125</v>
      </c>
      <c r="AJ138" s="37">
        <f t="shared" ca="1" si="45"/>
        <v>57.769296495516883</v>
      </c>
      <c r="AK138" s="37">
        <f t="shared" ca="1" si="46"/>
        <v>3.359999999999999</v>
      </c>
      <c r="AL138" s="37">
        <f t="shared" ca="1" si="49"/>
        <v>57.769296495516883</v>
      </c>
      <c r="AM138" s="3">
        <f t="shared" ca="1" si="50"/>
        <v>3.359999999999999</v>
      </c>
    </row>
    <row r="139" spans="5:39" x14ac:dyDescent="0.25">
      <c r="E139" s="3">
        <f t="shared" si="43"/>
        <v>0.15</v>
      </c>
      <c r="F139" s="3">
        <f t="shared" ref="F139:F202" si="60">AVERAGE(E135:E139)</f>
        <v>0.15</v>
      </c>
      <c r="G139" s="3">
        <f t="shared" si="51"/>
        <v>7.1428571428571425E-2</v>
      </c>
      <c r="H139" s="10">
        <f t="shared" si="52"/>
        <v>4.7081902893575282E-7</v>
      </c>
      <c r="I139" s="10">
        <f t="shared" si="42"/>
        <v>4.7081902893575276E-7</v>
      </c>
      <c r="J139" s="3">
        <f t="shared" si="47"/>
        <v>8</v>
      </c>
      <c r="K139" s="10">
        <f t="shared" si="48"/>
        <v>0.03</v>
      </c>
      <c r="L139" s="3">
        <v>137</v>
      </c>
      <c r="M139" s="3">
        <f t="shared" si="56"/>
        <v>18362.893162012344</v>
      </c>
      <c r="N139" s="3">
        <f t="shared" si="57"/>
        <v>1743.6813918901732</v>
      </c>
      <c r="O139" s="3">
        <f t="shared" si="53"/>
        <v>489643.42544609745</v>
      </c>
      <c r="P139" s="3">
        <f t="shared" si="54"/>
        <v>261.552208783526</v>
      </c>
      <c r="Q139" s="3">
        <f t="shared" si="55"/>
        <v>73708.066025698135</v>
      </c>
      <c r="R139" s="3">
        <f t="shared" si="58"/>
        <v>2.4148513879643358</v>
      </c>
      <c r="S139" s="16">
        <f>IF(Surge_Predicted_Impact!$C$4&lt;&gt;COVID19_DailyReportedData!$B$3,"ERRO",COVID19_DailyReportedData!C136)</f>
        <v>0</v>
      </c>
      <c r="U139" s="37" t="str">
        <f t="shared" si="44"/>
        <v/>
      </c>
      <c r="AI139" s="37">
        <f t="shared" si="59"/>
        <v>16.099009253095574</v>
      </c>
      <c r="AJ139" s="37">
        <f t="shared" ca="1" si="45"/>
        <v>54.092671090401112</v>
      </c>
      <c r="AK139" s="37">
        <f t="shared" ca="1" si="46"/>
        <v>3.359999999999999</v>
      </c>
      <c r="AL139" s="37">
        <f t="shared" ca="1" si="49"/>
        <v>54.092671090401112</v>
      </c>
      <c r="AM139" s="3">
        <f t="shared" ca="1" si="50"/>
        <v>3.359999999999999</v>
      </c>
    </row>
    <row r="140" spans="5:39" x14ac:dyDescent="0.25">
      <c r="E140" s="3">
        <f t="shared" si="43"/>
        <v>0.15</v>
      </c>
      <c r="F140" s="3">
        <f t="shared" si="60"/>
        <v>0.15</v>
      </c>
      <c r="G140" s="3">
        <f t="shared" si="51"/>
        <v>7.1428571428571425E-2</v>
      </c>
      <c r="H140" s="10">
        <f t="shared" si="52"/>
        <v>4.7081902893575282E-7</v>
      </c>
      <c r="I140" s="10">
        <f t="shared" si="42"/>
        <v>4.7081902893575276E-7</v>
      </c>
      <c r="J140" s="3">
        <f t="shared" si="47"/>
        <v>8</v>
      </c>
      <c r="K140" s="10">
        <f t="shared" si="48"/>
        <v>0.03</v>
      </c>
      <c r="L140" s="3">
        <v>138</v>
      </c>
      <c r="M140" s="3">
        <f t="shared" si="56"/>
        <v>18347.817990995398</v>
      </c>
      <c r="N140" s="3">
        <f t="shared" si="57"/>
        <v>1634.2078920578215</v>
      </c>
      <c r="O140" s="3">
        <f t="shared" si="53"/>
        <v>489767.97411694675</v>
      </c>
      <c r="P140" s="3">
        <f t="shared" si="54"/>
        <v>245.1311838086732</v>
      </c>
      <c r="Q140" s="3">
        <f t="shared" si="55"/>
        <v>73710.327301350684</v>
      </c>
      <c r="R140" s="3">
        <f t="shared" si="58"/>
        <v>2.2612756525419173</v>
      </c>
      <c r="S140" s="16">
        <f>IF(Surge_Predicted_Impact!$C$4&lt;&gt;COVID19_DailyReportedData!$B$3,"ERRO",COVID19_DailyReportedData!C137)</f>
        <v>0</v>
      </c>
      <c r="U140" s="37" t="str">
        <f t="shared" si="44"/>
        <v/>
      </c>
      <c r="AI140" s="37">
        <f t="shared" si="59"/>
        <v>15.075171016946115</v>
      </c>
      <c r="AJ140" s="37">
        <f t="shared" ca="1" si="45"/>
        <v>50.652574616938935</v>
      </c>
      <c r="AK140" s="37">
        <f t="shared" ca="1" si="46"/>
        <v>3.3599999999999994</v>
      </c>
      <c r="AL140" s="37">
        <f t="shared" ca="1" si="49"/>
        <v>50.652574616938935</v>
      </c>
      <c r="AM140" s="3">
        <f t="shared" ca="1" si="50"/>
        <v>3.3599999999999994</v>
      </c>
    </row>
    <row r="141" spans="5:39" x14ac:dyDescent="0.25">
      <c r="E141" s="3">
        <f t="shared" si="43"/>
        <v>0.15</v>
      </c>
      <c r="F141" s="3">
        <f t="shared" si="60"/>
        <v>0.15</v>
      </c>
      <c r="G141" s="3">
        <f t="shared" si="51"/>
        <v>7.1428571428571425E-2</v>
      </c>
      <c r="H141" s="10">
        <f t="shared" si="52"/>
        <v>4.7081902893575282E-7</v>
      </c>
      <c r="I141" s="10">
        <f t="shared" si="42"/>
        <v>4.7081902893575276E-7</v>
      </c>
      <c r="J141" s="3">
        <f t="shared" si="47"/>
        <v>8</v>
      </c>
      <c r="K141" s="10">
        <f t="shared" si="48"/>
        <v>0.03</v>
      </c>
      <c r="L141" s="3">
        <v>139</v>
      </c>
      <c r="M141" s="3">
        <f t="shared" si="56"/>
        <v>18333.700883097208</v>
      </c>
      <c r="N141" s="3">
        <f t="shared" si="57"/>
        <v>1531.5958648090236</v>
      </c>
      <c r="O141" s="3">
        <f t="shared" si="53"/>
        <v>489884.70325209375</v>
      </c>
      <c r="P141" s="3">
        <f t="shared" si="54"/>
        <v>229.73937972135354</v>
      </c>
      <c r="Q141" s="3">
        <f t="shared" si="55"/>
        <v>73712.444867535407</v>
      </c>
      <c r="R141" s="3">
        <f t="shared" si="58"/>
        <v>2.117566184728457</v>
      </c>
      <c r="S141" s="16">
        <f>IF(Surge_Predicted_Impact!$C$4&lt;&gt;COVID19_DailyReportedData!$B$3,"ERRO",COVID19_DailyReportedData!C138)</f>
        <v>0</v>
      </c>
      <c r="U141" s="37" t="str">
        <f t="shared" si="44"/>
        <v/>
      </c>
      <c r="AI141" s="37">
        <f t="shared" si="59"/>
        <v>14.117107898189715</v>
      </c>
      <c r="AJ141" s="37">
        <f t="shared" ca="1" si="45"/>
        <v>47.433482537917435</v>
      </c>
      <c r="AK141" s="37">
        <f t="shared" ca="1" si="46"/>
        <v>3.3599999999999994</v>
      </c>
      <c r="AL141" s="37">
        <f t="shared" ca="1" si="49"/>
        <v>47.433482537917435</v>
      </c>
      <c r="AM141" s="3">
        <f t="shared" ca="1" si="50"/>
        <v>3.3599999999999994</v>
      </c>
    </row>
    <row r="142" spans="5:39" x14ac:dyDescent="0.25">
      <c r="E142" s="3">
        <f t="shared" si="43"/>
        <v>0.15</v>
      </c>
      <c r="F142" s="3">
        <f t="shared" si="60"/>
        <v>0.15</v>
      </c>
      <c r="G142" s="3">
        <f t="shared" si="51"/>
        <v>7.1428571428571425E-2</v>
      </c>
      <c r="H142" s="10">
        <f t="shared" si="52"/>
        <v>4.7081902893575282E-7</v>
      </c>
      <c r="I142" s="10">
        <f t="shared" si="42"/>
        <v>4.7081902893575276E-7</v>
      </c>
      <c r="J142" s="3">
        <f t="shared" si="47"/>
        <v>8</v>
      </c>
      <c r="K142" s="10">
        <f t="shared" si="48"/>
        <v>0.03</v>
      </c>
      <c r="L142" s="3">
        <v>140</v>
      </c>
      <c r="M142" s="3">
        <f t="shared" si="56"/>
        <v>18320.480369295918</v>
      </c>
      <c r="N142" s="3">
        <f t="shared" si="57"/>
        <v>1435.4166739810971</v>
      </c>
      <c r="O142" s="3">
        <f t="shared" si="53"/>
        <v>489994.10295672296</v>
      </c>
      <c r="P142" s="3">
        <f t="shared" si="54"/>
        <v>215.31250109716456</v>
      </c>
      <c r="Q142" s="3">
        <f t="shared" si="55"/>
        <v>73714.427944605603</v>
      </c>
      <c r="R142" s="3">
        <f t="shared" si="58"/>
        <v>1.983077070193576</v>
      </c>
      <c r="S142" s="16">
        <f>IF(Surge_Predicted_Impact!$C$4&lt;&gt;COVID19_DailyReportedData!$B$3,"ERRO",COVID19_DailyReportedData!C139)</f>
        <v>0</v>
      </c>
      <c r="U142" s="37" t="str">
        <f t="shared" si="44"/>
        <v/>
      </c>
      <c r="AI142" s="37">
        <f t="shared" si="59"/>
        <v>13.220513801290508</v>
      </c>
      <c r="AJ142" s="37">
        <f t="shared" ca="1" si="45"/>
        <v>44.420926372336098</v>
      </c>
      <c r="AK142" s="37">
        <f t="shared" ca="1" si="46"/>
        <v>3.3599999999999994</v>
      </c>
      <c r="AL142" s="37">
        <f t="shared" ca="1" si="49"/>
        <v>44.420926372336098</v>
      </c>
      <c r="AM142" s="3">
        <f t="shared" ca="1" si="50"/>
        <v>3.3599999999999994</v>
      </c>
    </row>
    <row r="143" spans="5:39" x14ac:dyDescent="0.25">
      <c r="E143" s="3">
        <f t="shared" si="43"/>
        <v>0.15</v>
      </c>
      <c r="F143" s="3">
        <f t="shared" si="60"/>
        <v>0.15</v>
      </c>
      <c r="G143" s="3">
        <f t="shared" si="51"/>
        <v>7.1428571428571425E-2</v>
      </c>
      <c r="H143" s="10">
        <f t="shared" si="52"/>
        <v>4.7081902893575282E-7</v>
      </c>
      <c r="I143" s="10">
        <f t="shared" ref="I143:I206" si="61">AVERAGE(H134:H143)</f>
        <v>4.7081902893575276E-7</v>
      </c>
      <c r="J143" s="3">
        <f t="shared" si="47"/>
        <v>8</v>
      </c>
      <c r="K143" s="10">
        <f t="shared" si="48"/>
        <v>0.03</v>
      </c>
      <c r="L143" s="3">
        <v>141</v>
      </c>
      <c r="M143" s="3">
        <f t="shared" si="56"/>
        <v>18308.09899505485</v>
      </c>
      <c r="N143" s="3">
        <f t="shared" si="57"/>
        <v>1345.2682857949419</v>
      </c>
      <c r="O143" s="3">
        <f t="shared" si="53"/>
        <v>490096.63271915016</v>
      </c>
      <c r="P143" s="3">
        <f t="shared" si="54"/>
        <v>201.79024286924127</v>
      </c>
      <c r="Q143" s="3">
        <f t="shared" si="55"/>
        <v>73716.285150741765</v>
      </c>
      <c r="R143" s="3">
        <f t="shared" si="58"/>
        <v>1.85720613616013</v>
      </c>
      <c r="S143" s="16">
        <f>IF(Surge_Predicted_Impact!$C$4&lt;&gt;COVID19_DailyReportedData!$B$3,"ERRO",COVID19_DailyReportedData!C140)</f>
        <v>0</v>
      </c>
      <c r="U143" s="37" t="str">
        <f t="shared" si="44"/>
        <v/>
      </c>
      <c r="AI143" s="37">
        <f t="shared" si="59"/>
        <v>12.381374241067533</v>
      </c>
      <c r="AJ143" s="37">
        <f t="shared" ca="1" si="45"/>
        <v>41.601417449986897</v>
      </c>
      <c r="AK143" s="37">
        <f t="shared" ca="1" si="46"/>
        <v>3.359999999999999</v>
      </c>
      <c r="AL143" s="37">
        <f t="shared" ca="1" si="49"/>
        <v>41.601417449986897</v>
      </c>
      <c r="AM143" s="3">
        <f t="shared" ca="1" si="50"/>
        <v>3.359999999999999</v>
      </c>
    </row>
    <row r="144" spans="5:39" x14ac:dyDescent="0.25">
      <c r="E144" s="3">
        <f t="shared" si="43"/>
        <v>0.15</v>
      </c>
      <c r="F144" s="3">
        <f t="shared" si="60"/>
        <v>0.15</v>
      </c>
      <c r="G144" s="3">
        <f t="shared" si="51"/>
        <v>7.1428571428571425E-2</v>
      </c>
      <c r="H144" s="10">
        <f t="shared" si="52"/>
        <v>4.7081902893575282E-7</v>
      </c>
      <c r="I144" s="10">
        <f t="shared" si="61"/>
        <v>4.7081902893575276E-7</v>
      </c>
      <c r="J144" s="3">
        <f t="shared" si="47"/>
        <v>8</v>
      </c>
      <c r="K144" s="10">
        <f t="shared" si="48"/>
        <v>0.03</v>
      </c>
      <c r="L144" s="3">
        <v>142</v>
      </c>
      <c r="M144" s="3">
        <f t="shared" si="56"/>
        <v>18296.503049614344</v>
      </c>
      <c r="N144" s="3">
        <f t="shared" si="57"/>
        <v>1260.7736393929522</v>
      </c>
      <c r="O144" s="3">
        <f t="shared" si="53"/>
        <v>490192.72331099265</v>
      </c>
      <c r="P144" s="3">
        <f t="shared" si="54"/>
        <v>189.11604590894282</v>
      </c>
      <c r="Q144" s="3">
        <f t="shared" si="55"/>
        <v>73718.024542557847</v>
      </c>
      <c r="R144" s="3">
        <f t="shared" si="58"/>
        <v>1.7393918160758404</v>
      </c>
      <c r="S144" s="16">
        <f>IF(Surge_Predicted_Impact!$C$4&lt;&gt;COVID19_DailyReportedData!$B$3,"ERRO",COVID19_DailyReportedData!C141)</f>
        <v>0</v>
      </c>
      <c r="U144" s="37" t="str">
        <f t="shared" si="44"/>
        <v/>
      </c>
      <c r="AI144" s="37">
        <f t="shared" si="59"/>
        <v>11.595945440505602</v>
      </c>
      <c r="AJ144" s="37">
        <f t="shared" ca="1" si="45"/>
        <v>38.962376680098814</v>
      </c>
      <c r="AK144" s="37">
        <f t="shared" ca="1" si="46"/>
        <v>3.359999999999999</v>
      </c>
      <c r="AL144" s="37">
        <f t="shared" ca="1" si="49"/>
        <v>38.962376680098814</v>
      </c>
      <c r="AM144" s="3">
        <f t="shared" ca="1" si="50"/>
        <v>3.359999999999999</v>
      </c>
    </row>
    <row r="145" spans="5:39" x14ac:dyDescent="0.25">
      <c r="E145" s="3">
        <f t="shared" si="43"/>
        <v>0.15</v>
      </c>
      <c r="F145" s="3">
        <f t="shared" si="60"/>
        <v>0.15</v>
      </c>
      <c r="G145" s="3">
        <f t="shared" si="51"/>
        <v>7.1428571428571425E-2</v>
      </c>
      <c r="H145" s="10">
        <f t="shared" si="52"/>
        <v>4.7081902893575282E-7</v>
      </c>
      <c r="I145" s="10">
        <f t="shared" si="61"/>
        <v>4.7081902893575276E-7</v>
      </c>
      <c r="J145" s="3">
        <f t="shared" si="47"/>
        <v>8</v>
      </c>
      <c r="K145" s="10">
        <f t="shared" si="48"/>
        <v>0.03</v>
      </c>
      <c r="L145" s="3">
        <v>143</v>
      </c>
      <c r="M145" s="3">
        <f t="shared" si="56"/>
        <v>18285.642314553774</v>
      </c>
      <c r="N145" s="3">
        <f t="shared" si="57"/>
        <v>1181.5791144968844</v>
      </c>
      <c r="O145" s="3">
        <f t="shared" si="53"/>
        <v>490282.77857094927</v>
      </c>
      <c r="P145" s="3">
        <f t="shared" si="54"/>
        <v>177.23686717453265</v>
      </c>
      <c r="Q145" s="3">
        <f t="shared" si="55"/>
        <v>73719.653652816924</v>
      </c>
      <c r="R145" s="3">
        <f t="shared" si="58"/>
        <v>1.6291102590856099</v>
      </c>
      <c r="S145" s="16">
        <f>IF(Surge_Predicted_Impact!$C$4&lt;&gt;COVID19_DailyReportedData!$B$3,"ERRO",COVID19_DailyReportedData!C142)</f>
        <v>0</v>
      </c>
      <c r="U145" s="37" t="str">
        <f t="shared" si="44"/>
        <v/>
      </c>
      <c r="AI145" s="37">
        <f t="shared" si="59"/>
        <v>10.860735060570732</v>
      </c>
      <c r="AJ145" s="37">
        <f t="shared" ca="1" si="45"/>
        <v>36.492069803517651</v>
      </c>
      <c r="AK145" s="37">
        <f t="shared" ca="1" si="46"/>
        <v>3.359999999999999</v>
      </c>
      <c r="AL145" s="37">
        <f t="shared" ca="1" si="49"/>
        <v>36.492069803517651</v>
      </c>
      <c r="AM145" s="3">
        <f t="shared" ca="1" si="50"/>
        <v>3.359999999999999</v>
      </c>
    </row>
    <row r="146" spans="5:39" x14ac:dyDescent="0.25">
      <c r="E146" s="3">
        <f t="shared" si="43"/>
        <v>0.15</v>
      </c>
      <c r="F146" s="3">
        <f t="shared" si="60"/>
        <v>0.15</v>
      </c>
      <c r="G146" s="3">
        <f t="shared" si="51"/>
        <v>7.1428571428571425E-2</v>
      </c>
      <c r="H146" s="10">
        <f t="shared" si="52"/>
        <v>4.7081902893575282E-7</v>
      </c>
      <c r="I146" s="10">
        <f t="shared" si="61"/>
        <v>4.7081902893575276E-7</v>
      </c>
      <c r="J146" s="3">
        <f t="shared" si="47"/>
        <v>8</v>
      </c>
      <c r="K146" s="10">
        <f t="shared" si="48"/>
        <v>0.03</v>
      </c>
      <c r="L146" s="3">
        <v>144</v>
      </c>
      <c r="M146" s="3">
        <f t="shared" si="56"/>
        <v>18275.469830134021</v>
      </c>
      <c r="N146" s="3">
        <f t="shared" si="57"/>
        <v>1107.3530907382881</v>
      </c>
      <c r="O146" s="3">
        <f t="shared" si="53"/>
        <v>490367.17707912764</v>
      </c>
      <c r="P146" s="3">
        <f t="shared" si="54"/>
        <v>166.10296361074322</v>
      </c>
      <c r="Q146" s="3">
        <f t="shared" si="55"/>
        <v>73721.179525479893</v>
      </c>
      <c r="R146" s="3">
        <f t="shared" si="58"/>
        <v>1.5258726629628654</v>
      </c>
      <c r="S146" s="16">
        <f>IF(Surge_Predicted_Impact!$C$4&lt;&gt;COVID19_DailyReportedData!$B$3,"ERRO",COVID19_DailyReportedData!C143)</f>
        <v>0</v>
      </c>
      <c r="U146" s="37" t="str">
        <f t="shared" si="44"/>
        <v/>
      </c>
      <c r="AI146" s="37">
        <f t="shared" si="59"/>
        <v>10.172484419752436</v>
      </c>
      <c r="AJ146" s="37">
        <f t="shared" ca="1" si="45"/>
        <v>34.179547650368178</v>
      </c>
      <c r="AK146" s="37">
        <f t="shared" ca="1" si="46"/>
        <v>3.3599999999999994</v>
      </c>
      <c r="AL146" s="37">
        <f t="shared" ca="1" si="49"/>
        <v>34.179547650368178</v>
      </c>
      <c r="AM146" s="3">
        <f t="shared" ca="1" si="50"/>
        <v>3.3599999999999994</v>
      </c>
    </row>
    <row r="147" spans="5:39" x14ac:dyDescent="0.25">
      <c r="E147" s="3">
        <f t="shared" si="43"/>
        <v>0.15</v>
      </c>
      <c r="F147" s="3">
        <f t="shared" si="60"/>
        <v>0.15</v>
      </c>
      <c r="G147" s="3">
        <f t="shared" si="51"/>
        <v>7.1428571428571425E-2</v>
      </c>
      <c r="H147" s="10">
        <f t="shared" si="52"/>
        <v>4.7081902893575282E-7</v>
      </c>
      <c r="I147" s="10">
        <f t="shared" si="61"/>
        <v>4.7081902893575276E-7</v>
      </c>
      <c r="J147" s="3">
        <f t="shared" si="47"/>
        <v>8</v>
      </c>
      <c r="K147" s="10">
        <f t="shared" si="48"/>
        <v>0.03</v>
      </c>
      <c r="L147" s="3">
        <v>145</v>
      </c>
      <c r="M147" s="3">
        <f t="shared" si="56"/>
        <v>18265.94167805896</v>
      </c>
      <c r="N147" s="3">
        <f t="shared" si="57"/>
        <v>1037.7845934749</v>
      </c>
      <c r="O147" s="3">
        <f t="shared" si="53"/>
        <v>490446.27372846607</v>
      </c>
      <c r="P147" s="3">
        <f t="shared" si="54"/>
        <v>155.66768902123499</v>
      </c>
      <c r="Q147" s="3">
        <f t="shared" si="55"/>
        <v>73722.608748291139</v>
      </c>
      <c r="R147" s="3">
        <f t="shared" si="58"/>
        <v>1.4292228112592056</v>
      </c>
      <c r="S147" s="16">
        <f>IF(Surge_Predicted_Impact!$C$4&lt;&gt;COVID19_DailyReportedData!$B$3,"ERRO",COVID19_DailyReportedData!C144)</f>
        <v>0</v>
      </c>
      <c r="U147" s="37" t="str">
        <f t="shared" si="44"/>
        <v/>
      </c>
      <c r="AI147" s="37">
        <f t="shared" si="59"/>
        <v>9.5281520750613709</v>
      </c>
      <c r="AJ147" s="37">
        <f t="shared" ca="1" si="45"/>
        <v>32.0145909722062</v>
      </c>
      <c r="AK147" s="37">
        <f t="shared" ca="1" si="46"/>
        <v>3.3599999999999994</v>
      </c>
      <c r="AL147" s="37">
        <f t="shared" ca="1" si="49"/>
        <v>32.0145909722062</v>
      </c>
      <c r="AM147" s="3">
        <f t="shared" ca="1" si="50"/>
        <v>3.3599999999999994</v>
      </c>
    </row>
    <row r="148" spans="5:39" x14ac:dyDescent="0.25">
      <c r="E148" s="3">
        <f t="shared" si="43"/>
        <v>0.15</v>
      </c>
      <c r="F148" s="3">
        <f t="shared" si="60"/>
        <v>0.15</v>
      </c>
      <c r="G148" s="3">
        <f t="shared" si="51"/>
        <v>7.1428571428571425E-2</v>
      </c>
      <c r="H148" s="10">
        <f t="shared" si="52"/>
        <v>4.7081902893575282E-7</v>
      </c>
      <c r="I148" s="10">
        <f t="shared" si="61"/>
        <v>4.7081902893575276E-7</v>
      </c>
      <c r="J148" s="3">
        <f t="shared" si="47"/>
        <v>8</v>
      </c>
      <c r="K148" s="10">
        <f t="shared" si="48"/>
        <v>0.03</v>
      </c>
      <c r="L148" s="3">
        <v>146</v>
      </c>
      <c r="M148" s="3">
        <f t="shared" si="56"/>
        <v>18257.016779410384</v>
      </c>
      <c r="N148" s="3">
        <f t="shared" si="57"/>
        <v>972.58202116098425</v>
      </c>
      <c r="O148" s="3">
        <f t="shared" si="53"/>
        <v>490520.40119942854</v>
      </c>
      <c r="P148" s="3">
        <f t="shared" si="54"/>
        <v>145.88730317414763</v>
      </c>
      <c r="Q148" s="3">
        <f t="shared" si="55"/>
        <v>73723.947483088428</v>
      </c>
      <c r="R148" s="3">
        <f t="shared" si="58"/>
        <v>1.3387347972864518</v>
      </c>
      <c r="S148" s="16">
        <f>IF(Surge_Predicted_Impact!$C$4&lt;&gt;COVID19_DailyReportedData!$B$3,"ERRO",COVID19_DailyReportedData!C145)</f>
        <v>0</v>
      </c>
      <c r="U148" s="37" t="str">
        <f t="shared" si="44"/>
        <v/>
      </c>
      <c r="AI148" s="37">
        <f t="shared" si="59"/>
        <v>8.9248986485763453</v>
      </c>
      <c r="AJ148" s="37">
        <f t="shared" ca="1" si="45"/>
        <v>29.987659459216509</v>
      </c>
      <c r="AK148" s="37">
        <f t="shared" ca="1" si="46"/>
        <v>3.3599999999999985</v>
      </c>
      <c r="AL148" s="37">
        <f t="shared" ca="1" si="49"/>
        <v>29.987659459216509</v>
      </c>
      <c r="AM148" s="3">
        <f t="shared" ca="1" si="50"/>
        <v>3.3599999999999985</v>
      </c>
    </row>
    <row r="149" spans="5:39" x14ac:dyDescent="0.25">
      <c r="E149" s="3">
        <f t="shared" si="43"/>
        <v>0.15</v>
      </c>
      <c r="F149" s="3">
        <f t="shared" si="60"/>
        <v>0.15</v>
      </c>
      <c r="G149" s="3">
        <f t="shared" si="51"/>
        <v>7.1428571428571425E-2</v>
      </c>
      <c r="H149" s="10">
        <f t="shared" si="52"/>
        <v>4.7081902893575282E-7</v>
      </c>
      <c r="I149" s="10">
        <f t="shared" si="61"/>
        <v>4.7081902893575276E-7</v>
      </c>
      <c r="J149" s="3">
        <f t="shared" si="47"/>
        <v>8</v>
      </c>
      <c r="K149" s="10">
        <f t="shared" si="48"/>
        <v>0.03</v>
      </c>
      <c r="L149" s="3">
        <v>147</v>
      </c>
      <c r="M149" s="3">
        <f t="shared" si="56"/>
        <v>18248.656706615631</v>
      </c>
      <c r="N149" s="3">
        <f t="shared" si="57"/>
        <v>911.47194958709554</v>
      </c>
      <c r="O149" s="3">
        <f t="shared" si="53"/>
        <v>490589.87134379719</v>
      </c>
      <c r="P149" s="3">
        <f t="shared" si="54"/>
        <v>136.72079243806434</v>
      </c>
      <c r="Q149" s="3">
        <f t="shared" si="55"/>
        <v>73725.201494007648</v>
      </c>
      <c r="R149" s="3">
        <f t="shared" si="58"/>
        <v>1.254010919212851</v>
      </c>
      <c r="S149" s="16">
        <f>IF(Surge_Predicted_Impact!$C$4&lt;&gt;COVID19_DailyReportedData!$B$3,"ERRO",COVID19_DailyReportedData!C146)</f>
        <v>0</v>
      </c>
      <c r="U149" s="37" t="str">
        <f t="shared" si="44"/>
        <v/>
      </c>
      <c r="AI149" s="37">
        <f t="shared" si="59"/>
        <v>8.360072794752341</v>
      </c>
      <c r="AJ149" s="37">
        <f t="shared" ca="1" si="45"/>
        <v>28.089844590367854</v>
      </c>
      <c r="AK149" s="37">
        <f t="shared" ca="1" si="46"/>
        <v>3.3599999999999985</v>
      </c>
      <c r="AL149" s="37">
        <f t="shared" ca="1" si="49"/>
        <v>28.089844590367854</v>
      </c>
      <c r="AM149" s="3">
        <f t="shared" ca="1" si="50"/>
        <v>3.3599999999999985</v>
      </c>
    </row>
    <row r="150" spans="5:39" x14ac:dyDescent="0.25">
      <c r="E150" s="3">
        <f t="shared" si="43"/>
        <v>0.15</v>
      </c>
      <c r="F150" s="3">
        <f t="shared" si="60"/>
        <v>0.15</v>
      </c>
      <c r="G150" s="3">
        <f t="shared" si="51"/>
        <v>7.1428571428571425E-2</v>
      </c>
      <c r="H150" s="10">
        <f t="shared" si="52"/>
        <v>4.7081902893575282E-7</v>
      </c>
      <c r="I150" s="10">
        <f t="shared" si="61"/>
        <v>4.7081902893575276E-7</v>
      </c>
      <c r="J150" s="3">
        <f t="shared" si="47"/>
        <v>8</v>
      </c>
      <c r="K150" s="10">
        <f t="shared" si="48"/>
        <v>0.03</v>
      </c>
      <c r="L150" s="3">
        <v>148</v>
      </c>
      <c r="M150" s="3">
        <f t="shared" si="56"/>
        <v>18240.825508402049</v>
      </c>
      <c r="N150" s="3">
        <f t="shared" si="57"/>
        <v>854.19800854445737</v>
      </c>
      <c r="O150" s="3">
        <f t="shared" si="53"/>
        <v>490654.97648305341</v>
      </c>
      <c r="P150" s="3">
        <f t="shared" si="54"/>
        <v>128.12970128166859</v>
      </c>
      <c r="Q150" s="3">
        <f t="shared" si="55"/>
        <v>73726.376173739671</v>
      </c>
      <c r="R150" s="3">
        <f t="shared" si="58"/>
        <v>1.1746797320372935</v>
      </c>
      <c r="S150" s="16">
        <f>IF(Surge_Predicted_Impact!$C$4&lt;&gt;COVID19_DailyReportedData!$B$3,"ERRO",COVID19_DailyReportedData!C147)</f>
        <v>0</v>
      </c>
      <c r="U150" s="37" t="str">
        <f t="shared" si="44"/>
        <v/>
      </c>
      <c r="AI150" s="37">
        <f t="shared" si="59"/>
        <v>7.8311982135819562</v>
      </c>
      <c r="AJ150" s="37">
        <f t="shared" ca="1" si="45"/>
        <v>26.312825997635365</v>
      </c>
      <c r="AK150" s="37">
        <f t="shared" ca="1" si="46"/>
        <v>3.359999999999999</v>
      </c>
      <c r="AL150" s="37">
        <f t="shared" ca="1" si="49"/>
        <v>26.312825997635365</v>
      </c>
      <c r="AM150" s="3">
        <f t="shared" ca="1" si="50"/>
        <v>3.359999999999999</v>
      </c>
    </row>
    <row r="151" spans="5:39" x14ac:dyDescent="0.25">
      <c r="E151" s="3">
        <f t="shared" si="43"/>
        <v>0.15</v>
      </c>
      <c r="F151" s="3">
        <f t="shared" si="60"/>
        <v>0.15</v>
      </c>
      <c r="G151" s="3">
        <f t="shared" si="51"/>
        <v>7.1428571428571425E-2</v>
      </c>
      <c r="H151" s="10">
        <f t="shared" si="52"/>
        <v>4.7081902893575282E-7</v>
      </c>
      <c r="I151" s="10">
        <f t="shared" si="61"/>
        <v>4.7081902893575276E-7</v>
      </c>
      <c r="J151" s="3">
        <f t="shared" si="47"/>
        <v>8</v>
      </c>
      <c r="K151" s="10">
        <f t="shared" si="48"/>
        <v>0.03</v>
      </c>
      <c r="L151" s="3">
        <v>149</v>
      </c>
      <c r="M151" s="3">
        <f t="shared" si="56"/>
        <v>18233.489546778437</v>
      </c>
      <c r="N151" s="3">
        <f t="shared" si="57"/>
        <v>800.51982670060795</v>
      </c>
      <c r="O151" s="3">
        <f t="shared" si="53"/>
        <v>490715.99062652088</v>
      </c>
      <c r="P151" s="3">
        <f t="shared" si="54"/>
        <v>120.07797400509119</v>
      </c>
      <c r="Q151" s="3">
        <f t="shared" si="55"/>
        <v>73727.47656798322</v>
      </c>
      <c r="R151" s="3">
        <f t="shared" si="58"/>
        <v>1.1003942435418139</v>
      </c>
      <c r="S151" s="16">
        <f>IF(Surge_Predicted_Impact!$C$4&lt;&gt;COVID19_DailyReportedData!$B$3,"ERRO",COVID19_DailyReportedData!C148)</f>
        <v>0</v>
      </c>
      <c r="U151" s="37" t="str">
        <f t="shared" si="44"/>
        <v/>
      </c>
      <c r="AI151" s="37">
        <f t="shared" si="59"/>
        <v>7.3359616236120928</v>
      </c>
      <c r="AJ151" s="37">
        <f t="shared" ca="1" si="45"/>
        <v>24.648831055336625</v>
      </c>
      <c r="AK151" s="37">
        <f t="shared" ca="1" si="46"/>
        <v>3.359999999999999</v>
      </c>
      <c r="AL151" s="37">
        <f t="shared" ca="1" si="49"/>
        <v>24.648831055336625</v>
      </c>
      <c r="AM151" s="3">
        <f t="shared" ca="1" si="50"/>
        <v>3.359999999999999</v>
      </c>
    </row>
    <row r="152" spans="5:39" x14ac:dyDescent="0.25">
      <c r="E152" s="3">
        <f t="shared" si="43"/>
        <v>0.15</v>
      </c>
      <c r="F152" s="3">
        <f t="shared" si="60"/>
        <v>0.15</v>
      </c>
      <c r="G152" s="3">
        <f t="shared" si="51"/>
        <v>7.1428571428571425E-2</v>
      </c>
      <c r="H152" s="10">
        <f t="shared" si="52"/>
        <v>4.7081902893575282E-7</v>
      </c>
      <c r="I152" s="10">
        <f t="shared" si="61"/>
        <v>4.7081902893575276E-7</v>
      </c>
      <c r="J152" s="3">
        <f t="shared" si="47"/>
        <v>8</v>
      </c>
      <c r="K152" s="10">
        <f t="shared" si="48"/>
        <v>0.03</v>
      </c>
      <c r="L152" s="3">
        <v>150</v>
      </c>
      <c r="M152" s="3">
        <f t="shared" si="56"/>
        <v>18226.61734516174</v>
      </c>
      <c r="N152" s="3">
        <f t="shared" si="57"/>
        <v>750.21204069583484</v>
      </c>
      <c r="O152" s="3">
        <f t="shared" si="53"/>
        <v>490773.17061414238</v>
      </c>
      <c r="P152" s="3">
        <f t="shared" si="54"/>
        <v>112.53180610437522</v>
      </c>
      <c r="Q152" s="3">
        <f t="shared" si="55"/>
        <v>73728.507398225731</v>
      </c>
      <c r="R152" s="3">
        <f t="shared" si="58"/>
        <v>1.030830242504635</v>
      </c>
      <c r="S152" s="16">
        <f>IF(Surge_Predicted_Impact!$C$4&lt;&gt;COVID19_DailyReportedData!$B$3,"ERRO",COVID19_DailyReportedData!C149)</f>
        <v>0</v>
      </c>
      <c r="U152" s="37" t="str">
        <f t="shared" si="44"/>
        <v/>
      </c>
      <c r="AI152" s="37">
        <f t="shared" si="59"/>
        <v>6.8722016166975664</v>
      </c>
      <c r="AJ152" s="37">
        <f t="shared" ca="1" si="45"/>
        <v>23.090597432103817</v>
      </c>
      <c r="AK152" s="37">
        <f t="shared" ca="1" si="46"/>
        <v>3.359999999999999</v>
      </c>
      <c r="AL152" s="37">
        <f t="shared" ca="1" si="49"/>
        <v>23.090597432103817</v>
      </c>
      <c r="AM152" s="3">
        <f t="shared" ca="1" si="50"/>
        <v>3.359999999999999</v>
      </c>
    </row>
    <row r="153" spans="5:39" x14ac:dyDescent="0.25">
      <c r="E153" s="3">
        <f t="shared" si="43"/>
        <v>0.15</v>
      </c>
      <c r="F153" s="3">
        <f t="shared" si="60"/>
        <v>0.15</v>
      </c>
      <c r="G153" s="3">
        <f t="shared" si="51"/>
        <v>7.1428571428571425E-2</v>
      </c>
      <c r="H153" s="10">
        <f t="shared" si="52"/>
        <v>4.7081902893575282E-7</v>
      </c>
      <c r="I153" s="10">
        <f t="shared" si="61"/>
        <v>4.7081902893575276E-7</v>
      </c>
      <c r="J153" s="3">
        <f t="shared" si="47"/>
        <v>8</v>
      </c>
      <c r="K153" s="10">
        <f t="shared" si="48"/>
        <v>0.03</v>
      </c>
      <c r="L153" s="3">
        <v>151</v>
      </c>
      <c r="M153" s="3">
        <f t="shared" si="56"/>
        <v>18220.17944683817</v>
      </c>
      <c r="N153" s="3">
        <f t="shared" si="57"/>
        <v>703.06336468398649</v>
      </c>
      <c r="O153" s="3">
        <f t="shared" si="53"/>
        <v>490826.75718847779</v>
      </c>
      <c r="P153" s="3">
        <f t="shared" si="54"/>
        <v>105.45950470259797</v>
      </c>
      <c r="Q153" s="3">
        <f t="shared" si="55"/>
        <v>73729.473082974262</v>
      </c>
      <c r="R153" s="3">
        <f t="shared" si="58"/>
        <v>0.96568474853538644</v>
      </c>
      <c r="S153" s="16">
        <f>IF(Surge_Predicted_Impact!$C$4&lt;&gt;COVID19_DailyReportedData!$B$3,"ERRO",COVID19_DailyReportedData!C150)</f>
        <v>0</v>
      </c>
      <c r="U153" s="37" t="str">
        <f t="shared" si="44"/>
        <v/>
      </c>
      <c r="AI153" s="37">
        <f t="shared" si="59"/>
        <v>6.4378983235692431</v>
      </c>
      <c r="AJ153" s="37">
        <f t="shared" ca="1" si="45"/>
        <v>21.631338367192651</v>
      </c>
      <c r="AK153" s="37">
        <f t="shared" ca="1" si="46"/>
        <v>3.359999999999999</v>
      </c>
      <c r="AL153" s="37">
        <f t="shared" ca="1" si="49"/>
        <v>21.631338367192651</v>
      </c>
      <c r="AM153" s="3">
        <f t="shared" ca="1" si="50"/>
        <v>3.359999999999999</v>
      </c>
    </row>
    <row r="154" spans="5:39" x14ac:dyDescent="0.25">
      <c r="E154" s="3">
        <f t="shared" si="43"/>
        <v>0.15</v>
      </c>
      <c r="F154" s="3">
        <f t="shared" si="60"/>
        <v>0.15</v>
      </c>
      <c r="G154" s="3">
        <f t="shared" si="51"/>
        <v>7.1428571428571425E-2</v>
      </c>
      <c r="H154" s="10">
        <f t="shared" si="52"/>
        <v>4.7081902893575282E-7</v>
      </c>
      <c r="I154" s="10">
        <f t="shared" si="61"/>
        <v>4.7081902893575276E-7</v>
      </c>
      <c r="J154" s="3">
        <f t="shared" si="47"/>
        <v>8</v>
      </c>
      <c r="K154" s="10">
        <f t="shared" si="48"/>
        <v>0.03</v>
      </c>
      <c r="L154" s="3">
        <v>152</v>
      </c>
      <c r="M154" s="3">
        <f t="shared" si="56"/>
        <v>18214.14828301259</v>
      </c>
      <c r="N154" s="3">
        <f t="shared" si="57"/>
        <v>658.87571674642504</v>
      </c>
      <c r="O154" s="3">
        <f t="shared" si="53"/>
        <v>490876.97600024095</v>
      </c>
      <c r="P154" s="3">
        <f t="shared" si="54"/>
        <v>98.831357511963759</v>
      </c>
      <c r="Q154" s="3">
        <f t="shared" si="55"/>
        <v>73730.377757548107</v>
      </c>
      <c r="R154" s="3">
        <f t="shared" si="58"/>
        <v>0.90467457383711003</v>
      </c>
      <c r="S154" s="16">
        <f>IF(Surge_Predicted_Impact!$C$4&lt;&gt;COVID19_DailyReportedData!$B$3,"ERRO",COVID19_DailyReportedData!C151)</f>
        <v>0</v>
      </c>
      <c r="U154" s="37" t="str">
        <f t="shared" si="44"/>
        <v/>
      </c>
      <c r="AI154" s="37">
        <f t="shared" si="59"/>
        <v>6.0311638255807338</v>
      </c>
      <c r="AJ154" s="37">
        <f t="shared" ca="1" si="45"/>
        <v>20.26471045395126</v>
      </c>
      <c r="AK154" s="37">
        <f t="shared" ca="1" si="46"/>
        <v>3.359999999999999</v>
      </c>
      <c r="AL154" s="37">
        <f t="shared" ca="1" si="49"/>
        <v>20.26471045395126</v>
      </c>
      <c r="AM154" s="3">
        <f t="shared" ca="1" si="50"/>
        <v>3.359999999999999</v>
      </c>
    </row>
    <row r="155" spans="5:39" x14ac:dyDescent="0.25">
      <c r="E155" s="3">
        <f t="shared" si="43"/>
        <v>0.15</v>
      </c>
      <c r="F155" s="3">
        <f t="shared" si="60"/>
        <v>0.15</v>
      </c>
      <c r="G155" s="3">
        <f t="shared" si="51"/>
        <v>7.1428571428571425E-2</v>
      </c>
      <c r="H155" s="10">
        <f t="shared" si="52"/>
        <v>4.7081902893575282E-7</v>
      </c>
      <c r="I155" s="10">
        <f t="shared" si="61"/>
        <v>4.7081902893575276E-7</v>
      </c>
      <c r="J155" s="3">
        <f t="shared" si="47"/>
        <v>8</v>
      </c>
      <c r="K155" s="10">
        <f t="shared" si="48"/>
        <v>0.03</v>
      </c>
      <c r="L155" s="3">
        <v>153</v>
      </c>
      <c r="M155" s="3">
        <f t="shared" si="56"/>
        <v>18208.498049758691</v>
      </c>
      <c r="N155" s="3">
        <f t="shared" si="57"/>
        <v>617.46339880415064</v>
      </c>
      <c r="O155" s="3">
        <f t="shared" si="53"/>
        <v>490924.03855143714</v>
      </c>
      <c r="P155" s="3">
        <f t="shared" si="54"/>
        <v>92.619509820622596</v>
      </c>
      <c r="Q155" s="3">
        <f t="shared" si="55"/>
        <v>73731.225292536183</v>
      </c>
      <c r="R155" s="3">
        <f t="shared" si="58"/>
        <v>0.84753498808477157</v>
      </c>
      <c r="S155" s="16">
        <f>IF(Surge_Predicted_Impact!$C$4&lt;&gt;COVID19_DailyReportedData!$B$3,"ERRO",COVID19_DailyReportedData!C152)</f>
        <v>0</v>
      </c>
      <c r="U155" s="37" t="str">
        <f t="shared" si="44"/>
        <v/>
      </c>
      <c r="AI155" s="37">
        <f t="shared" si="59"/>
        <v>5.6502332538984774</v>
      </c>
      <c r="AJ155" s="37">
        <f t="shared" ca="1" si="45"/>
        <v>18.98478373309888</v>
      </c>
      <c r="AK155" s="37">
        <f t="shared" ca="1" si="46"/>
        <v>3.359999999999999</v>
      </c>
      <c r="AL155" s="37">
        <f t="shared" ca="1" si="49"/>
        <v>18.98478373309888</v>
      </c>
      <c r="AM155" s="3">
        <f t="shared" ca="1" si="50"/>
        <v>3.359999999999999</v>
      </c>
    </row>
    <row r="156" spans="5:39" x14ac:dyDescent="0.25">
      <c r="E156" s="3">
        <f t="shared" si="43"/>
        <v>0.15</v>
      </c>
      <c r="F156" s="3">
        <f t="shared" si="60"/>
        <v>0.15</v>
      </c>
      <c r="G156" s="3">
        <f t="shared" si="51"/>
        <v>7.1428571428571425E-2</v>
      </c>
      <c r="H156" s="10">
        <f t="shared" si="52"/>
        <v>4.7081902893575282E-7</v>
      </c>
      <c r="I156" s="10">
        <f t="shared" si="61"/>
        <v>4.7081902893575276E-7</v>
      </c>
      <c r="J156" s="3">
        <f t="shared" si="47"/>
        <v>8</v>
      </c>
      <c r="K156" s="10">
        <f t="shared" si="48"/>
        <v>0.03</v>
      </c>
      <c r="L156" s="3">
        <v>154</v>
      </c>
      <c r="M156" s="3">
        <f t="shared" si="56"/>
        <v>18203.204593236274</v>
      </c>
      <c r="N156" s="3">
        <f t="shared" si="57"/>
        <v>578.6523268405557</v>
      </c>
      <c r="O156" s="3">
        <f t="shared" si="53"/>
        <v>490968.14307992317</v>
      </c>
      <c r="P156" s="3">
        <f t="shared" si="54"/>
        <v>86.797849026083355</v>
      </c>
      <c r="Q156" s="3">
        <f t="shared" si="55"/>
        <v>73732.019311014563</v>
      </c>
      <c r="R156" s="3">
        <f t="shared" si="58"/>
        <v>0.79401847836252271</v>
      </c>
      <c r="S156" s="16">
        <f>IF(Surge_Predicted_Impact!$C$4&lt;&gt;COVID19_DailyReportedData!$B$3,"ERRO",COVID19_DailyReportedData!C153)</f>
        <v>0</v>
      </c>
      <c r="U156" s="37" t="str">
        <f t="shared" si="44"/>
        <v/>
      </c>
      <c r="AI156" s="37">
        <f t="shared" si="59"/>
        <v>5.2934565224168182</v>
      </c>
      <c r="AJ156" s="37">
        <f t="shared" ca="1" si="45"/>
        <v>17.786013915320503</v>
      </c>
      <c r="AK156" s="37">
        <f t="shared" ca="1" si="46"/>
        <v>3.3599999999999985</v>
      </c>
      <c r="AL156" s="37">
        <f t="shared" ca="1" si="49"/>
        <v>17.786013915320503</v>
      </c>
      <c r="AM156" s="3">
        <f t="shared" ca="1" si="50"/>
        <v>3.3599999999999985</v>
      </c>
    </row>
    <row r="157" spans="5:39" x14ac:dyDescent="0.25">
      <c r="E157" s="3">
        <f t="shared" si="43"/>
        <v>0.15</v>
      </c>
      <c r="F157" s="3">
        <f t="shared" si="60"/>
        <v>0.15</v>
      </c>
      <c r="G157" s="3">
        <f t="shared" si="51"/>
        <v>7.1428571428571425E-2</v>
      </c>
      <c r="H157" s="10">
        <f t="shared" si="52"/>
        <v>4.7081902893575282E-7</v>
      </c>
      <c r="I157" s="10">
        <f t="shared" si="61"/>
        <v>4.7081902893575276E-7</v>
      </c>
      <c r="J157" s="3">
        <f t="shared" si="47"/>
        <v>8</v>
      </c>
      <c r="K157" s="10">
        <f t="shared" si="48"/>
        <v>0.03</v>
      </c>
      <c r="L157" s="3">
        <v>155</v>
      </c>
      <c r="M157" s="3">
        <f t="shared" si="56"/>
        <v>18198.245302590822</v>
      </c>
      <c r="N157" s="3">
        <f t="shared" si="57"/>
        <v>542.27930842596845</v>
      </c>
      <c r="O157" s="3">
        <f t="shared" si="53"/>
        <v>491009.47538898321</v>
      </c>
      <c r="P157" s="3">
        <f t="shared" si="54"/>
        <v>81.341896263895265</v>
      </c>
      <c r="Q157" s="3">
        <f t="shared" si="55"/>
        <v>73732.763204611372</v>
      </c>
      <c r="R157" s="3">
        <f t="shared" si="58"/>
        <v>0.74389359681790668</v>
      </c>
      <c r="S157" s="16">
        <f>IF(Surge_Predicted_Impact!$C$4&lt;&gt;COVID19_DailyReportedData!$B$3,"ERRO",COVID19_DailyReportedData!C154)</f>
        <v>0</v>
      </c>
      <c r="U157" s="37" t="str">
        <f t="shared" si="44"/>
        <v/>
      </c>
      <c r="AI157" s="37">
        <f t="shared" si="59"/>
        <v>4.959290645452711</v>
      </c>
      <c r="AJ157" s="37">
        <f t="shared" ca="1" si="45"/>
        <v>16.663216568721104</v>
      </c>
      <c r="AK157" s="37">
        <f t="shared" ca="1" si="46"/>
        <v>3.359999999999999</v>
      </c>
      <c r="AL157" s="37">
        <f t="shared" ca="1" si="49"/>
        <v>16.663216568721104</v>
      </c>
      <c r="AM157" s="3">
        <f t="shared" ca="1" si="50"/>
        <v>3.359999999999999</v>
      </c>
    </row>
    <row r="158" spans="5:39" x14ac:dyDescent="0.25">
      <c r="E158" s="3">
        <f t="shared" si="43"/>
        <v>0.15</v>
      </c>
      <c r="F158" s="3">
        <f t="shared" si="60"/>
        <v>0.15</v>
      </c>
      <c r="G158" s="3">
        <f t="shared" si="51"/>
        <v>7.1428571428571425E-2</v>
      </c>
      <c r="H158" s="10">
        <f t="shared" si="52"/>
        <v>4.7081902893575282E-7</v>
      </c>
      <c r="I158" s="10">
        <f t="shared" si="61"/>
        <v>4.7081902893575276E-7</v>
      </c>
      <c r="J158" s="3">
        <f t="shared" si="47"/>
        <v>8</v>
      </c>
      <c r="K158" s="10">
        <f t="shared" si="48"/>
        <v>0.03</v>
      </c>
      <c r="L158" s="3">
        <v>156</v>
      </c>
      <c r="M158" s="3">
        <f t="shared" si="56"/>
        <v>18193.599009995352</v>
      </c>
      <c r="N158" s="3">
        <f t="shared" si="57"/>
        <v>508.19136470529861</v>
      </c>
      <c r="O158" s="3">
        <f t="shared" si="53"/>
        <v>491048.20962529932</v>
      </c>
      <c r="P158" s="3">
        <f t="shared" si="54"/>
        <v>76.228704705794783</v>
      </c>
      <c r="Q158" s="3">
        <f t="shared" si="55"/>
        <v>73733.460148500686</v>
      </c>
      <c r="R158" s="3">
        <f t="shared" si="58"/>
        <v>0.69694388932039142</v>
      </c>
      <c r="S158" s="16">
        <f>IF(Surge_Predicted_Impact!$C$4&lt;&gt;COVID19_DailyReportedData!$B$3,"ERRO",COVID19_DailyReportedData!C155)</f>
        <v>0</v>
      </c>
      <c r="U158" s="37" t="str">
        <f t="shared" si="44"/>
        <v/>
      </c>
      <c r="AI158" s="37">
        <f t="shared" si="59"/>
        <v>4.6462925954692764</v>
      </c>
      <c r="AJ158" s="37">
        <f t="shared" ca="1" si="45"/>
        <v>15.611543120776764</v>
      </c>
      <c r="AK158" s="37">
        <f t="shared" ca="1" si="46"/>
        <v>3.359999999999999</v>
      </c>
      <c r="AL158" s="37">
        <f t="shared" ca="1" si="49"/>
        <v>15.611543120776764</v>
      </c>
      <c r="AM158" s="3">
        <f t="shared" ca="1" si="50"/>
        <v>3.359999999999999</v>
      </c>
    </row>
    <row r="159" spans="5:39" x14ac:dyDescent="0.25">
      <c r="E159" s="3">
        <f t="shared" si="43"/>
        <v>0.15</v>
      </c>
      <c r="F159" s="3">
        <f t="shared" si="60"/>
        <v>0.15</v>
      </c>
      <c r="G159" s="3">
        <f t="shared" si="51"/>
        <v>7.1428571428571425E-2</v>
      </c>
      <c r="H159" s="10">
        <f t="shared" si="52"/>
        <v>4.7081902893575282E-7</v>
      </c>
      <c r="I159" s="10">
        <f t="shared" si="61"/>
        <v>4.7081902893575276E-7</v>
      </c>
      <c r="J159" s="3">
        <f t="shared" si="47"/>
        <v>8</v>
      </c>
      <c r="K159" s="10">
        <f t="shared" si="48"/>
        <v>0.03</v>
      </c>
      <c r="L159" s="3">
        <v>157</v>
      </c>
      <c r="M159" s="3">
        <f t="shared" si="56"/>
        <v>18189.245897335521</v>
      </c>
      <c r="N159" s="3">
        <f t="shared" si="57"/>
        <v>476.24509417189569</v>
      </c>
      <c r="O159" s="3">
        <f t="shared" si="53"/>
        <v>491084.50900849258</v>
      </c>
      <c r="P159" s="3">
        <f t="shared" si="54"/>
        <v>71.43676412578435</v>
      </c>
      <c r="Q159" s="3">
        <f t="shared" si="55"/>
        <v>73734.113115399668</v>
      </c>
      <c r="R159" s="3">
        <f t="shared" si="58"/>
        <v>0.65296689897477334</v>
      </c>
      <c r="S159" s="16">
        <f>IF(Surge_Predicted_Impact!$C$4&lt;&gt;COVID19_DailyReportedData!$B$3,"ERRO",COVID19_DailyReportedData!C156)</f>
        <v>0</v>
      </c>
      <c r="U159" s="37" t="str">
        <f t="shared" si="44"/>
        <v/>
      </c>
      <c r="AI159" s="37">
        <f t="shared" si="59"/>
        <v>4.3531126598318224</v>
      </c>
      <c r="AJ159" s="37">
        <f t="shared" ca="1" si="45"/>
        <v>14.626458537034919</v>
      </c>
      <c r="AK159" s="37">
        <f t="shared" ca="1" si="46"/>
        <v>3.359999999999999</v>
      </c>
      <c r="AL159" s="37">
        <f t="shared" ca="1" si="49"/>
        <v>14.626458537034919</v>
      </c>
      <c r="AM159" s="3">
        <f t="shared" ca="1" si="50"/>
        <v>3.359999999999999</v>
      </c>
    </row>
    <row r="160" spans="5:39" x14ac:dyDescent="0.25">
      <c r="E160" s="3">
        <f t="shared" si="43"/>
        <v>0.15</v>
      </c>
      <c r="F160" s="3">
        <f t="shared" si="60"/>
        <v>0.15</v>
      </c>
      <c r="G160" s="3">
        <f t="shared" si="51"/>
        <v>7.1428571428571425E-2</v>
      </c>
      <c r="H160" s="10">
        <f t="shared" si="52"/>
        <v>4.7081902893575282E-7</v>
      </c>
      <c r="I160" s="10">
        <f t="shared" si="61"/>
        <v>4.7081902893575276E-7</v>
      </c>
      <c r="J160" s="3">
        <f t="shared" si="47"/>
        <v>8</v>
      </c>
      <c r="K160" s="10">
        <f t="shared" si="48"/>
        <v>0.03</v>
      </c>
      <c r="L160" s="3">
        <v>158</v>
      </c>
      <c r="M160" s="3">
        <f t="shared" si="56"/>
        <v>18185.167409076432</v>
      </c>
      <c r="N160" s="3">
        <f t="shared" si="57"/>
        <v>446.30607570441981</v>
      </c>
      <c r="O160" s="3">
        <f t="shared" si="53"/>
        <v>491118.52651521913</v>
      </c>
      <c r="P160" s="3">
        <f t="shared" si="54"/>
        <v>66.945911355662972</v>
      </c>
      <c r="Q160" s="3">
        <f t="shared" si="55"/>
        <v>73734.72488863852</v>
      </c>
      <c r="R160" s="3">
        <f t="shared" si="58"/>
        <v>0.6117732388633158</v>
      </c>
      <c r="S160" s="16">
        <f>IF(Surge_Predicted_Impact!$C$4&lt;&gt;COVID19_DailyReportedData!$B$3,"ERRO",COVID19_DailyReportedData!C157)</f>
        <v>0</v>
      </c>
      <c r="U160" s="37" t="str">
        <f t="shared" si="44"/>
        <v/>
      </c>
      <c r="AI160" s="37">
        <f t="shared" si="59"/>
        <v>4.0784882590887719</v>
      </c>
      <c r="AJ160" s="37">
        <f t="shared" ca="1" si="45"/>
        <v>13.70372055053827</v>
      </c>
      <c r="AK160" s="37">
        <f t="shared" ca="1" si="46"/>
        <v>3.359999999999999</v>
      </c>
      <c r="AL160" s="37">
        <f t="shared" ca="1" si="49"/>
        <v>13.70372055053827</v>
      </c>
      <c r="AM160" s="3">
        <f t="shared" ca="1" si="50"/>
        <v>3.359999999999999</v>
      </c>
    </row>
    <row r="161" spans="5:39" x14ac:dyDescent="0.25">
      <c r="E161" s="3">
        <f t="shared" si="43"/>
        <v>0.15</v>
      </c>
      <c r="F161" s="3">
        <f t="shared" si="60"/>
        <v>0.15</v>
      </c>
      <c r="G161" s="3">
        <f t="shared" si="51"/>
        <v>7.1428571428571425E-2</v>
      </c>
      <c r="H161" s="10">
        <f t="shared" si="52"/>
        <v>4.7081902893575282E-7</v>
      </c>
      <c r="I161" s="10">
        <f t="shared" si="61"/>
        <v>4.7081902893575276E-7</v>
      </c>
      <c r="J161" s="3">
        <f t="shared" si="47"/>
        <v>8</v>
      </c>
      <c r="K161" s="10">
        <f t="shared" si="48"/>
        <v>0.03</v>
      </c>
      <c r="L161" s="3">
        <v>159</v>
      </c>
      <c r="M161" s="3">
        <f t="shared" si="56"/>
        <v>18181.346170884044</v>
      </c>
      <c r="N161" s="3">
        <f t="shared" si="57"/>
        <v>418.24830848934863</v>
      </c>
      <c r="O161" s="3">
        <f t="shared" si="53"/>
        <v>491150.40552062658</v>
      </c>
      <c r="P161" s="3">
        <f t="shared" si="54"/>
        <v>62.737246273402292</v>
      </c>
      <c r="Q161" s="3">
        <f t="shared" si="55"/>
        <v>73735.298074367383</v>
      </c>
      <c r="R161" s="3">
        <f t="shared" si="58"/>
        <v>0.57318572885815222</v>
      </c>
      <c r="S161" s="16">
        <f>IF(Surge_Predicted_Impact!$C$4&lt;&gt;COVID19_DailyReportedData!$B$3,"ERRO",COVID19_DailyReportedData!C158)</f>
        <v>0</v>
      </c>
      <c r="U161" s="37" t="str">
        <f t="shared" si="44"/>
        <v/>
      </c>
      <c r="AI161" s="37">
        <f t="shared" si="59"/>
        <v>3.8212381923876819</v>
      </c>
      <c r="AJ161" s="37">
        <f t="shared" ca="1" si="45"/>
        <v>12.839360326422607</v>
      </c>
      <c r="AK161" s="37">
        <f t="shared" ca="1" si="46"/>
        <v>3.359999999999999</v>
      </c>
      <c r="AL161" s="37">
        <f t="shared" ca="1" si="49"/>
        <v>12.839360326422607</v>
      </c>
      <c r="AM161" s="3">
        <f t="shared" ca="1" si="50"/>
        <v>3.359999999999999</v>
      </c>
    </row>
    <row r="162" spans="5:39" x14ac:dyDescent="0.25">
      <c r="E162" s="3">
        <f t="shared" si="43"/>
        <v>0.15</v>
      </c>
      <c r="F162" s="3">
        <f t="shared" si="60"/>
        <v>0.15</v>
      </c>
      <c r="G162" s="3">
        <f t="shared" si="51"/>
        <v>7.1428571428571425E-2</v>
      </c>
      <c r="H162" s="10">
        <f t="shared" si="52"/>
        <v>4.7081902893575282E-7</v>
      </c>
      <c r="I162" s="10">
        <f t="shared" si="61"/>
        <v>4.7081902893575276E-7</v>
      </c>
      <c r="J162" s="3">
        <f t="shared" si="47"/>
        <v>8</v>
      </c>
      <c r="K162" s="10">
        <f t="shared" si="48"/>
        <v>0.03</v>
      </c>
      <c r="L162" s="3">
        <v>160</v>
      </c>
      <c r="M162" s="3">
        <f t="shared" si="56"/>
        <v>18177.765913605599</v>
      </c>
      <c r="N162" s="3">
        <f t="shared" si="57"/>
        <v>391.95368658998348</v>
      </c>
      <c r="O162" s="3">
        <f t="shared" si="53"/>
        <v>491180.28039980441</v>
      </c>
      <c r="P162" s="3">
        <f t="shared" si="54"/>
        <v>58.793052988497521</v>
      </c>
      <c r="Q162" s="3">
        <f t="shared" si="55"/>
        <v>73735.835112959146</v>
      </c>
      <c r="R162" s="3">
        <f t="shared" si="58"/>
        <v>0.53703859176675905</v>
      </c>
      <c r="S162" s="16">
        <f>IF(Surge_Predicted_Impact!$C$4&lt;&gt;COVID19_DailyReportedData!$B$3,"ERRO",COVID19_DailyReportedData!C159)</f>
        <v>0</v>
      </c>
      <c r="U162" s="37" t="str">
        <f t="shared" si="44"/>
        <v/>
      </c>
      <c r="AI162" s="37">
        <f t="shared" si="59"/>
        <v>3.5802572784450604</v>
      </c>
      <c r="AJ162" s="37">
        <f t="shared" ca="1" si="45"/>
        <v>12.0296644555754</v>
      </c>
      <c r="AK162" s="37">
        <f t="shared" ca="1" si="46"/>
        <v>3.359999999999999</v>
      </c>
      <c r="AL162" s="37">
        <f t="shared" ca="1" si="49"/>
        <v>12.0296644555754</v>
      </c>
      <c r="AM162" s="3">
        <f t="shared" ca="1" si="50"/>
        <v>3.359999999999999</v>
      </c>
    </row>
    <row r="163" spans="5:39" x14ac:dyDescent="0.25">
      <c r="E163" s="3">
        <f t="shared" si="43"/>
        <v>0.15</v>
      </c>
      <c r="F163" s="3">
        <f t="shared" si="60"/>
        <v>0.15</v>
      </c>
      <c r="G163" s="3">
        <f t="shared" si="51"/>
        <v>7.1428571428571425E-2</v>
      </c>
      <c r="H163" s="10">
        <f t="shared" si="52"/>
        <v>4.7081902893575282E-7</v>
      </c>
      <c r="I163" s="10">
        <f t="shared" si="61"/>
        <v>4.7081902893575276E-7</v>
      </c>
      <c r="J163" s="3">
        <f t="shared" si="47"/>
        <v>8</v>
      </c>
      <c r="K163" s="10">
        <f t="shared" si="48"/>
        <v>0.03</v>
      </c>
      <c r="L163" s="3">
        <v>161</v>
      </c>
      <c r="M163" s="3">
        <f t="shared" si="56"/>
        <v>18174.411402242549</v>
      </c>
      <c r="N163" s="3">
        <f t="shared" si="57"/>
        <v>367.31150605374711</v>
      </c>
      <c r="O163" s="3">
        <f t="shared" si="53"/>
        <v>491208.27709170367</v>
      </c>
      <c r="P163" s="3">
        <f t="shared" si="54"/>
        <v>55.096725908062062</v>
      </c>
      <c r="Q163" s="3">
        <f t="shared" si="55"/>
        <v>73736.338289663603</v>
      </c>
      <c r="R163" s="3">
        <f t="shared" si="58"/>
        <v>0.50317670445747353</v>
      </c>
      <c r="S163" s="16">
        <f>IF(Surge_Predicted_Impact!$C$4&lt;&gt;COVID19_DailyReportedData!$B$3,"ERRO",COVID19_DailyReportedData!C160)</f>
        <v>0</v>
      </c>
      <c r="U163" s="37" t="str">
        <f t="shared" si="44"/>
        <v/>
      </c>
      <c r="AI163" s="37">
        <f t="shared" si="59"/>
        <v>3.3545113630498236</v>
      </c>
      <c r="AJ163" s="37">
        <f t="shared" ca="1" si="45"/>
        <v>11.271158179847404</v>
      </c>
      <c r="AK163" s="37">
        <f t="shared" ca="1" si="46"/>
        <v>3.359999999999999</v>
      </c>
      <c r="AL163" s="37">
        <f t="shared" ca="1" si="49"/>
        <v>11.271158179847404</v>
      </c>
      <c r="AM163" s="3">
        <f t="shared" ca="1" si="50"/>
        <v>3.359999999999999</v>
      </c>
    </row>
    <row r="164" spans="5:39" x14ac:dyDescent="0.25">
      <c r="E164" s="3">
        <f t="shared" si="43"/>
        <v>0.15</v>
      </c>
      <c r="F164" s="3">
        <f t="shared" si="60"/>
        <v>0.15</v>
      </c>
      <c r="G164" s="3">
        <f t="shared" si="51"/>
        <v>7.1428571428571425E-2</v>
      </c>
      <c r="H164" s="10">
        <f t="shared" si="52"/>
        <v>4.7081902893575282E-7</v>
      </c>
      <c r="I164" s="10">
        <f t="shared" si="61"/>
        <v>4.7081902893575276E-7</v>
      </c>
      <c r="J164" s="3">
        <f t="shared" si="47"/>
        <v>8</v>
      </c>
      <c r="K164" s="10">
        <f t="shared" si="48"/>
        <v>0.03</v>
      </c>
      <c r="L164" s="3">
        <v>162</v>
      </c>
      <c r="M164" s="3">
        <f t="shared" si="56"/>
        <v>18171.268369576122</v>
      </c>
      <c r="N164" s="3">
        <f t="shared" si="57"/>
        <v>344.21800257347866</v>
      </c>
      <c r="O164" s="3">
        <f t="shared" si="53"/>
        <v>491234.51362785039</v>
      </c>
      <c r="P164" s="3">
        <f t="shared" si="54"/>
        <v>51.632700386021796</v>
      </c>
      <c r="Q164" s="3">
        <f t="shared" si="55"/>
        <v>73736.809744563579</v>
      </c>
      <c r="R164" s="3">
        <f t="shared" si="58"/>
        <v>0.47145489996401008</v>
      </c>
      <c r="S164" s="16">
        <f>IF(Surge_Predicted_Impact!$C$4&lt;&gt;COVID19_DailyReportedData!$B$3,"ERRO",COVID19_DailyReportedData!C161)</f>
        <v>0</v>
      </c>
      <c r="U164" s="37" t="str">
        <f t="shared" si="44"/>
        <v/>
      </c>
      <c r="AI164" s="37">
        <f t="shared" si="59"/>
        <v>3.1430326664267341</v>
      </c>
      <c r="AJ164" s="37">
        <f t="shared" ca="1" si="45"/>
        <v>10.560589759193823</v>
      </c>
      <c r="AK164" s="37">
        <f t="shared" ca="1" si="46"/>
        <v>3.359999999999999</v>
      </c>
      <c r="AL164" s="37">
        <f t="shared" ca="1" si="49"/>
        <v>10.560589759193823</v>
      </c>
      <c r="AM164" s="3">
        <f t="shared" ca="1" si="50"/>
        <v>3.359999999999999</v>
      </c>
    </row>
    <row r="165" spans="5:39" x14ac:dyDescent="0.25">
      <c r="E165" s="3">
        <f t="shared" si="43"/>
        <v>0.15</v>
      </c>
      <c r="F165" s="3">
        <f t="shared" si="60"/>
        <v>0.15</v>
      </c>
      <c r="G165" s="3">
        <f t="shared" si="51"/>
        <v>7.1428571428571425E-2</v>
      </c>
      <c r="H165" s="10">
        <f t="shared" si="52"/>
        <v>4.7081902893575282E-7</v>
      </c>
      <c r="I165" s="10">
        <f t="shared" si="61"/>
        <v>4.7081902893575276E-7</v>
      </c>
      <c r="J165" s="3">
        <f t="shared" si="47"/>
        <v>8</v>
      </c>
      <c r="K165" s="10">
        <f t="shared" si="48"/>
        <v>0.03</v>
      </c>
      <c r="L165" s="3">
        <v>163</v>
      </c>
      <c r="M165" s="3">
        <f t="shared" si="56"/>
        <v>18168.323454130164</v>
      </c>
      <c r="N165" s="3">
        <f t="shared" si="57"/>
        <v>322.5759178356156</v>
      </c>
      <c r="O165" s="3">
        <f t="shared" si="53"/>
        <v>491259.10062803421</v>
      </c>
      <c r="P165" s="3">
        <f t="shared" si="54"/>
        <v>48.386387675342341</v>
      </c>
      <c r="Q165" s="3">
        <f t="shared" si="55"/>
        <v>73737.251481880478</v>
      </c>
      <c r="R165" s="3">
        <f t="shared" si="58"/>
        <v>0.44173731689370471</v>
      </c>
      <c r="S165" s="16">
        <f>IF(Surge_Predicted_Impact!$C$4&lt;&gt;COVID19_DailyReportedData!$B$3,"ERRO",COVID19_DailyReportedData!C162)</f>
        <v>0</v>
      </c>
      <c r="U165" s="37" t="str">
        <f t="shared" si="44"/>
        <v/>
      </c>
      <c r="AI165" s="37">
        <f t="shared" si="59"/>
        <v>2.9449154459580313</v>
      </c>
      <c r="AJ165" s="37">
        <f t="shared" ca="1" si="45"/>
        <v>9.8949158984189829</v>
      </c>
      <c r="AK165" s="37">
        <f t="shared" ca="1" si="46"/>
        <v>3.359999999999999</v>
      </c>
      <c r="AL165" s="37">
        <f t="shared" ca="1" si="49"/>
        <v>9.8949158984189829</v>
      </c>
      <c r="AM165" s="3">
        <f t="shared" ca="1" si="50"/>
        <v>3.359999999999999</v>
      </c>
    </row>
    <row r="166" spans="5:39" x14ac:dyDescent="0.25">
      <c r="E166" s="3">
        <f t="shared" si="43"/>
        <v>0.15</v>
      </c>
      <c r="F166" s="3">
        <f t="shared" si="60"/>
        <v>0.15</v>
      </c>
      <c r="G166" s="3">
        <f t="shared" si="51"/>
        <v>7.1428571428571425E-2</v>
      </c>
      <c r="H166" s="10">
        <f t="shared" si="52"/>
        <v>4.7081902893575282E-7</v>
      </c>
      <c r="I166" s="10">
        <f t="shared" si="61"/>
        <v>4.7081902893575276E-7</v>
      </c>
      <c r="J166" s="3">
        <f t="shared" si="47"/>
        <v>8</v>
      </c>
      <c r="K166" s="10">
        <f t="shared" si="48"/>
        <v>0.03</v>
      </c>
      <c r="L166" s="3">
        <v>164</v>
      </c>
      <c r="M166" s="3">
        <f t="shared" si="56"/>
        <v>18165.56414217862</v>
      </c>
      <c r="N166" s="3">
        <f t="shared" si="57"/>
        <v>302.2940927989024</v>
      </c>
      <c r="O166" s="3">
        <f t="shared" si="53"/>
        <v>491282.14176502248</v>
      </c>
      <c r="P166" s="3">
        <f t="shared" si="54"/>
        <v>45.344113919835358</v>
      </c>
      <c r="Q166" s="3">
        <f t="shared" si="55"/>
        <v>73737.665378673206</v>
      </c>
      <c r="R166" s="3">
        <f t="shared" si="58"/>
        <v>0.41389679273161162</v>
      </c>
      <c r="S166" s="16">
        <f>IF(Surge_Predicted_Impact!$C$4&lt;&gt;COVID19_DailyReportedData!$B$3,"ERRO",COVID19_DailyReportedData!C163)</f>
        <v>0</v>
      </c>
      <c r="U166" s="37" t="str">
        <f t="shared" si="44"/>
        <v/>
      </c>
      <c r="AI166" s="37">
        <f t="shared" si="59"/>
        <v>2.7593119515440776</v>
      </c>
      <c r="AJ166" s="37">
        <f t="shared" ca="1" si="45"/>
        <v>9.2712881571880974</v>
      </c>
      <c r="AK166" s="37">
        <f t="shared" ca="1" si="46"/>
        <v>3.359999999999999</v>
      </c>
      <c r="AL166" s="37">
        <f t="shared" ca="1" si="49"/>
        <v>9.2712881571880974</v>
      </c>
      <c r="AM166" s="3">
        <f t="shared" ca="1" si="50"/>
        <v>3.359999999999999</v>
      </c>
    </row>
    <row r="167" spans="5:39" x14ac:dyDescent="0.25">
      <c r="E167" s="3">
        <f t="shared" si="43"/>
        <v>0.15</v>
      </c>
      <c r="F167" s="3">
        <f t="shared" si="60"/>
        <v>0.15</v>
      </c>
      <c r="G167" s="3">
        <f t="shared" si="51"/>
        <v>7.1428571428571425E-2</v>
      </c>
      <c r="H167" s="10">
        <f t="shared" si="52"/>
        <v>4.7081902893575282E-7</v>
      </c>
      <c r="I167" s="10">
        <f t="shared" si="61"/>
        <v>4.7081902893575276E-7</v>
      </c>
      <c r="J167" s="3">
        <f t="shared" si="47"/>
        <v>8</v>
      </c>
      <c r="K167" s="10">
        <f t="shared" si="48"/>
        <v>0.03</v>
      </c>
      <c r="L167" s="3">
        <v>165</v>
      </c>
      <c r="M167" s="3">
        <f t="shared" si="56"/>
        <v>18162.978713525732</v>
      </c>
      <c r="N167" s="3">
        <f t="shared" si="57"/>
        <v>283.28708625186874</v>
      </c>
      <c r="O167" s="3">
        <f t="shared" si="53"/>
        <v>491303.73420022242</v>
      </c>
      <c r="P167" s="3">
        <f t="shared" si="54"/>
        <v>42.493062937780309</v>
      </c>
      <c r="Q167" s="3">
        <f t="shared" si="55"/>
        <v>73738.053192971143</v>
      </c>
      <c r="R167" s="3">
        <f t="shared" si="58"/>
        <v>0.38781429793325511</v>
      </c>
      <c r="S167" s="16">
        <f>IF(Surge_Predicted_Impact!$C$4&lt;&gt;COVID19_DailyReportedData!$B$3,"ERRO",COVID19_DailyReportedData!C164)</f>
        <v>0</v>
      </c>
      <c r="U167" s="37" t="str">
        <f t="shared" si="44"/>
        <v/>
      </c>
      <c r="AI167" s="37">
        <f t="shared" si="59"/>
        <v>2.5854286528883677</v>
      </c>
      <c r="AJ167" s="37">
        <f t="shared" ca="1" si="45"/>
        <v>8.6870402737049126</v>
      </c>
      <c r="AK167" s="37">
        <f t="shared" ca="1" si="46"/>
        <v>3.359999999999999</v>
      </c>
      <c r="AL167" s="37">
        <f t="shared" ca="1" si="49"/>
        <v>8.6870402737049126</v>
      </c>
      <c r="AM167" s="3">
        <f t="shared" ca="1" si="50"/>
        <v>3.359999999999999</v>
      </c>
    </row>
    <row r="168" spans="5:39" x14ac:dyDescent="0.25">
      <c r="E168" s="3">
        <f t="shared" si="43"/>
        <v>0.15</v>
      </c>
      <c r="F168" s="3">
        <f t="shared" si="60"/>
        <v>0.15</v>
      </c>
      <c r="G168" s="3">
        <f t="shared" si="51"/>
        <v>7.1428571428571425E-2</v>
      </c>
      <c r="H168" s="10">
        <f t="shared" si="52"/>
        <v>4.7081902893575282E-7</v>
      </c>
      <c r="I168" s="10">
        <f t="shared" si="61"/>
        <v>4.7081902893575276E-7</v>
      </c>
      <c r="J168" s="3">
        <f t="shared" si="47"/>
        <v>8</v>
      </c>
      <c r="K168" s="10">
        <f t="shared" si="48"/>
        <v>0.03</v>
      </c>
      <c r="L168" s="3">
        <v>166</v>
      </c>
      <c r="M168" s="3">
        <f t="shared" si="56"/>
        <v>18160.556190806401</v>
      </c>
      <c r="N168" s="3">
        <f t="shared" si="57"/>
        <v>265.47481709606484</v>
      </c>
      <c r="O168" s="3">
        <f t="shared" si="53"/>
        <v>491323.96899209754</v>
      </c>
      <c r="P168" s="3">
        <f t="shared" si="54"/>
        <v>39.821222564409723</v>
      </c>
      <c r="Q168" s="3">
        <f t="shared" si="55"/>
        <v>73738.416571379043</v>
      </c>
      <c r="R168" s="3">
        <f t="shared" si="58"/>
        <v>0.36337840789965409</v>
      </c>
      <c r="S168" s="16">
        <f>IF(Surge_Predicted_Impact!$C$4&lt;&gt;COVID19_DailyReportedData!$B$3,"ERRO",COVID19_DailyReportedData!C165)</f>
        <v>0</v>
      </c>
      <c r="U168" s="37" t="str">
        <f t="shared" si="44"/>
        <v/>
      </c>
      <c r="AI168" s="37">
        <f t="shared" si="59"/>
        <v>2.4225227193310275</v>
      </c>
      <c r="AJ168" s="37">
        <f t="shared" ca="1" si="45"/>
        <v>8.1396763369522507</v>
      </c>
      <c r="AK168" s="37">
        <f t="shared" ca="1" si="46"/>
        <v>3.3599999999999994</v>
      </c>
      <c r="AL168" s="37">
        <f t="shared" ca="1" si="49"/>
        <v>8.1396763369522507</v>
      </c>
      <c r="AM168" s="3">
        <f t="shared" ca="1" si="50"/>
        <v>3.3599999999999994</v>
      </c>
    </row>
    <row r="169" spans="5:39" x14ac:dyDescent="0.25">
      <c r="E169" s="3">
        <f t="shared" si="43"/>
        <v>0.15</v>
      </c>
      <c r="F169" s="3">
        <f t="shared" si="60"/>
        <v>0.15</v>
      </c>
      <c r="G169" s="3">
        <f t="shared" si="51"/>
        <v>7.1428571428571425E-2</v>
      </c>
      <c r="H169" s="10">
        <f t="shared" si="52"/>
        <v>4.7081902893575282E-7</v>
      </c>
      <c r="I169" s="10">
        <f t="shared" si="61"/>
        <v>4.7081902893575276E-7</v>
      </c>
      <c r="J169" s="3">
        <f t="shared" si="47"/>
        <v>8</v>
      </c>
      <c r="K169" s="10">
        <f t="shared" si="48"/>
        <v>0.03</v>
      </c>
      <c r="L169" s="3">
        <v>167</v>
      </c>
      <c r="M169" s="3">
        <f t="shared" si="56"/>
        <v>18158.286292071829</v>
      </c>
      <c r="N169" s="3">
        <f t="shared" si="57"/>
        <v>248.7822288952037</v>
      </c>
      <c r="O169" s="3">
        <f t="shared" si="53"/>
        <v>491342.93147903297</v>
      </c>
      <c r="P169" s="3">
        <f t="shared" si="54"/>
        <v>37.317334334280552</v>
      </c>
      <c r="Q169" s="3">
        <f t="shared" si="55"/>
        <v>73738.757056189221</v>
      </c>
      <c r="R169" s="3">
        <f t="shared" si="58"/>
        <v>0.34048481018580784</v>
      </c>
      <c r="S169" s="16">
        <f>IF(Surge_Predicted_Impact!$C$4&lt;&gt;COVID19_DailyReportedData!$B$3,"ERRO",COVID19_DailyReportedData!C166)</f>
        <v>0</v>
      </c>
      <c r="U169" s="37" t="str">
        <f t="shared" si="44"/>
        <v/>
      </c>
      <c r="AI169" s="37">
        <f t="shared" si="59"/>
        <v>2.2698987345720525</v>
      </c>
      <c r="AJ169" s="37">
        <f t="shared" ca="1" si="45"/>
        <v>7.6268597481620954</v>
      </c>
      <c r="AK169" s="37">
        <f t="shared" ca="1" si="46"/>
        <v>3.3599999999999994</v>
      </c>
      <c r="AL169" s="37">
        <f t="shared" ca="1" si="49"/>
        <v>7.6268597481620954</v>
      </c>
      <c r="AM169" s="3">
        <f t="shared" ca="1" si="50"/>
        <v>3.3599999999999994</v>
      </c>
    </row>
    <row r="170" spans="5:39" x14ac:dyDescent="0.25">
      <c r="E170" s="3">
        <f t="shared" si="43"/>
        <v>0.15</v>
      </c>
      <c r="F170" s="3">
        <f t="shared" si="60"/>
        <v>0.15</v>
      </c>
      <c r="G170" s="3">
        <f t="shared" si="51"/>
        <v>7.1428571428571425E-2</v>
      </c>
      <c r="H170" s="10">
        <f t="shared" si="52"/>
        <v>4.7081902893575282E-7</v>
      </c>
      <c r="I170" s="10">
        <f t="shared" si="61"/>
        <v>4.7081902893575276E-7</v>
      </c>
      <c r="J170" s="3">
        <f t="shared" si="47"/>
        <v>8</v>
      </c>
      <c r="K170" s="10">
        <f t="shared" si="48"/>
        <v>0.03</v>
      </c>
      <c r="L170" s="3">
        <v>168</v>
      </c>
      <c r="M170" s="3">
        <f t="shared" si="56"/>
        <v>18156.159386442014</v>
      </c>
      <c r="N170" s="3">
        <f t="shared" si="57"/>
        <v>233.13897531821829</v>
      </c>
      <c r="O170" s="3">
        <f t="shared" si="53"/>
        <v>491360.70163823979</v>
      </c>
      <c r="P170" s="3">
        <f t="shared" si="54"/>
        <v>34.970846297732741</v>
      </c>
      <c r="Q170" s="3">
        <f t="shared" si="55"/>
        <v>73739.076092033705</v>
      </c>
      <c r="R170" s="3">
        <f t="shared" si="58"/>
        <v>0.31903584447227329</v>
      </c>
      <c r="S170" s="16">
        <f>IF(Surge_Predicted_Impact!$C$4&lt;&gt;COVID19_DailyReportedData!$B$3,"ERRO",COVID19_DailyReportedData!C167)</f>
        <v>0</v>
      </c>
      <c r="U170" s="37" t="str">
        <f t="shared" si="44"/>
        <v/>
      </c>
      <c r="AI170" s="37">
        <f t="shared" si="59"/>
        <v>2.1269056298151554</v>
      </c>
      <c r="AJ170" s="37">
        <f t="shared" ca="1" si="45"/>
        <v>7.1464029161789204</v>
      </c>
      <c r="AK170" s="37">
        <f t="shared" ca="1" si="46"/>
        <v>3.359999999999999</v>
      </c>
      <c r="AL170" s="37">
        <f t="shared" ca="1" si="49"/>
        <v>7.1464029161789204</v>
      </c>
      <c r="AM170" s="3">
        <f t="shared" ca="1" si="50"/>
        <v>3.359999999999999</v>
      </c>
    </row>
    <row r="171" spans="5:39" x14ac:dyDescent="0.25">
      <c r="E171" s="3">
        <f t="shared" ref="E171:E234" si="62">IF(L171&gt;=$C$31,$C$15,IF(L171&gt;=$C$30,$C$14,$C$13))</f>
        <v>0.15</v>
      </c>
      <c r="F171" s="3">
        <f t="shared" si="60"/>
        <v>0.15</v>
      </c>
      <c r="G171" s="3">
        <f t="shared" si="51"/>
        <v>7.1428571428571425E-2</v>
      </c>
      <c r="H171" s="10">
        <f t="shared" si="52"/>
        <v>4.7081902893575282E-7</v>
      </c>
      <c r="I171" s="10">
        <f t="shared" si="61"/>
        <v>4.7081902893575276E-7</v>
      </c>
      <c r="J171" s="3">
        <f t="shared" si="47"/>
        <v>8</v>
      </c>
      <c r="K171" s="10">
        <f t="shared" si="48"/>
        <v>0.03</v>
      </c>
      <c r="L171" s="3">
        <v>169</v>
      </c>
      <c r="M171" s="3">
        <f t="shared" si="56"/>
        <v>18154.166452621874</v>
      </c>
      <c r="N171" s="3">
        <f t="shared" si="57"/>
        <v>218.47912518705752</v>
      </c>
      <c r="O171" s="3">
        <f t="shared" si="53"/>
        <v>491377.3544221911</v>
      </c>
      <c r="P171" s="3">
        <f t="shared" si="54"/>
        <v>32.771868778058625</v>
      </c>
      <c r="Q171" s="3">
        <f t="shared" si="55"/>
        <v>73739.37503210672</v>
      </c>
      <c r="R171" s="3">
        <f t="shared" si="58"/>
        <v>0.29894007302100362</v>
      </c>
      <c r="S171" s="16">
        <f>IF(Surge_Predicted_Impact!$C$4&lt;&gt;COVID19_DailyReportedData!$B$3,"ERRO",COVID19_DailyReportedData!C168)</f>
        <v>0</v>
      </c>
      <c r="U171" s="37" t="str">
        <f t="shared" si="44"/>
        <v/>
      </c>
      <c r="AI171" s="37">
        <f t="shared" si="59"/>
        <v>1.9929338201400242</v>
      </c>
      <c r="AJ171" s="37">
        <f t="shared" ca="1" si="45"/>
        <v>6.6962576356704799</v>
      </c>
      <c r="AK171" s="37">
        <f t="shared" ca="1" si="46"/>
        <v>3.3599999999999994</v>
      </c>
      <c r="AL171" s="37">
        <f t="shared" ca="1" si="49"/>
        <v>6.6962576356704799</v>
      </c>
      <c r="AM171" s="3">
        <f t="shared" ca="1" si="50"/>
        <v>3.3599999999999994</v>
      </c>
    </row>
    <row r="172" spans="5:39" x14ac:dyDescent="0.25">
      <c r="E172" s="3">
        <f t="shared" si="62"/>
        <v>0.15</v>
      </c>
      <c r="F172" s="3">
        <f t="shared" si="60"/>
        <v>0.15</v>
      </c>
      <c r="G172" s="3">
        <f t="shared" si="51"/>
        <v>7.1428571428571425E-2</v>
      </c>
      <c r="H172" s="10">
        <f t="shared" si="52"/>
        <v>4.7081902893575282E-7</v>
      </c>
      <c r="I172" s="10">
        <f t="shared" si="61"/>
        <v>4.7081902893575276E-7</v>
      </c>
      <c r="J172" s="3">
        <f t="shared" si="47"/>
        <v>8</v>
      </c>
      <c r="K172" s="10">
        <f t="shared" si="48"/>
        <v>0.03</v>
      </c>
      <c r="L172" s="3">
        <v>170</v>
      </c>
      <c r="M172" s="3">
        <f t="shared" si="56"/>
        <v>18152.299040091777</v>
      </c>
      <c r="N172" s="3">
        <f t="shared" si="57"/>
        <v>204.74088591807825</v>
      </c>
      <c r="O172" s="3">
        <f t="shared" si="53"/>
        <v>491392.96007399017</v>
      </c>
      <c r="P172" s="3">
        <f t="shared" si="54"/>
        <v>30.711132887711734</v>
      </c>
      <c r="Q172" s="3">
        <f t="shared" si="55"/>
        <v>73739.655143986238</v>
      </c>
      <c r="R172" s="3">
        <f t="shared" si="58"/>
        <v>0.28011187951451572</v>
      </c>
      <c r="S172" s="16">
        <f>IF(Surge_Predicted_Impact!$C$4&lt;&gt;COVID19_DailyReportedData!$B$3,"ERRO",COVID19_DailyReportedData!C169)</f>
        <v>0</v>
      </c>
      <c r="U172" s="37" t="str">
        <f t="shared" si="44"/>
        <v/>
      </c>
      <c r="AI172" s="37">
        <f t="shared" si="59"/>
        <v>1.8674125300967717</v>
      </c>
      <c r="AJ172" s="37">
        <f t="shared" ca="1" si="45"/>
        <v>6.2745061011251506</v>
      </c>
      <c r="AK172" s="37">
        <f t="shared" ca="1" si="46"/>
        <v>3.359999999999999</v>
      </c>
      <c r="AL172" s="37">
        <f t="shared" ca="1" si="49"/>
        <v>6.2745061011251506</v>
      </c>
      <c r="AM172" s="3">
        <f t="shared" ca="1" si="50"/>
        <v>3.359999999999999</v>
      </c>
    </row>
    <row r="173" spans="5:39" x14ac:dyDescent="0.25">
      <c r="E173" s="3">
        <f t="shared" si="62"/>
        <v>0.15</v>
      </c>
      <c r="F173" s="3">
        <f t="shared" si="60"/>
        <v>0.15</v>
      </c>
      <c r="G173" s="3">
        <f t="shared" si="51"/>
        <v>7.1428571428571425E-2</v>
      </c>
      <c r="H173" s="10">
        <f t="shared" si="52"/>
        <v>4.7081902893575282E-7</v>
      </c>
      <c r="I173" s="10">
        <f t="shared" si="61"/>
        <v>4.7081902893575276E-7</v>
      </c>
      <c r="J173" s="3">
        <f t="shared" si="47"/>
        <v>8</v>
      </c>
      <c r="K173" s="10">
        <f t="shared" si="48"/>
        <v>0.03</v>
      </c>
      <c r="L173" s="3">
        <v>171</v>
      </c>
      <c r="M173" s="3">
        <f t="shared" si="56"/>
        <v>18150.549232796318</v>
      </c>
      <c r="N173" s="3">
        <f t="shared" si="57"/>
        <v>191.86634421938911</v>
      </c>
      <c r="O173" s="3">
        <f t="shared" si="53"/>
        <v>491407.58442298434</v>
      </c>
      <c r="P173" s="3">
        <f t="shared" si="54"/>
        <v>28.779951632908364</v>
      </c>
      <c r="Q173" s="3">
        <f t="shared" si="55"/>
        <v>73739.917615080558</v>
      </c>
      <c r="R173" s="3">
        <f t="shared" si="58"/>
        <v>0.26247109431878923</v>
      </c>
      <c r="S173" s="16">
        <f>IF(Surge_Predicted_Impact!$C$4&lt;&gt;COVID19_DailyReportedData!$B$3,"ERRO",COVID19_DailyReportedData!C170)</f>
        <v>0</v>
      </c>
      <c r="U173" s="37" t="str">
        <f t="shared" si="44"/>
        <v/>
      </c>
      <c r="AI173" s="37">
        <f t="shared" si="59"/>
        <v>1.749807295458595</v>
      </c>
      <c r="AJ173" s="37">
        <f t="shared" ca="1" si="45"/>
        <v>5.8793525127408781</v>
      </c>
      <c r="AK173" s="37">
        <f t="shared" ca="1" si="46"/>
        <v>3.3599999999999994</v>
      </c>
      <c r="AL173" s="37">
        <f t="shared" ca="1" si="49"/>
        <v>5.8793525127408781</v>
      </c>
      <c r="AM173" s="3">
        <f t="shared" ca="1" si="50"/>
        <v>3.3599999999999994</v>
      </c>
    </row>
    <row r="174" spans="5:39" x14ac:dyDescent="0.25">
      <c r="E174" s="3">
        <f t="shared" si="62"/>
        <v>0.15</v>
      </c>
      <c r="F174" s="3">
        <f t="shared" si="60"/>
        <v>0.15</v>
      </c>
      <c r="G174" s="3">
        <f t="shared" si="51"/>
        <v>7.1428571428571425E-2</v>
      </c>
      <c r="H174" s="10">
        <f t="shared" si="52"/>
        <v>4.7081902893575282E-7</v>
      </c>
      <c r="I174" s="10">
        <f t="shared" si="61"/>
        <v>4.7081902893575276E-7</v>
      </c>
      <c r="J174" s="3">
        <f t="shared" si="47"/>
        <v>8</v>
      </c>
      <c r="K174" s="10">
        <f t="shared" si="48"/>
        <v>0.03</v>
      </c>
      <c r="L174" s="3">
        <v>172</v>
      </c>
      <c r="M174" s="3">
        <f t="shared" si="56"/>
        <v>18148.909615167187</v>
      </c>
      <c r="N174" s="3">
        <f t="shared" si="57"/>
        <v>179.80122297570549</v>
      </c>
      <c r="O174" s="3">
        <f t="shared" si="53"/>
        <v>491421.28916185716</v>
      </c>
      <c r="P174" s="3">
        <f t="shared" si="54"/>
        <v>26.970183446355822</v>
      </c>
      <c r="Q174" s="3">
        <f t="shared" si="55"/>
        <v>73740.163557724925</v>
      </c>
      <c r="R174" s="3">
        <f t="shared" si="58"/>
        <v>0.24594264436964294</v>
      </c>
      <c r="S174" s="16">
        <f>IF(Surge_Predicted_Impact!$C$4&lt;&gt;COVID19_DailyReportedData!$B$3,"ERRO",COVID19_DailyReportedData!C171)</f>
        <v>0</v>
      </c>
      <c r="U174" s="37" t="str">
        <f t="shared" si="44"/>
        <v/>
      </c>
      <c r="AI174" s="37">
        <f t="shared" si="59"/>
        <v>1.639617629130953</v>
      </c>
      <c r="AJ174" s="37">
        <f t="shared" ca="1" si="45"/>
        <v>5.5091152338800011</v>
      </c>
      <c r="AK174" s="37">
        <f t="shared" ca="1" si="46"/>
        <v>3.3599999999999994</v>
      </c>
      <c r="AL174" s="37">
        <f t="shared" ca="1" si="49"/>
        <v>5.5091152338800011</v>
      </c>
      <c r="AM174" s="3">
        <f t="shared" ca="1" si="50"/>
        <v>3.3599999999999994</v>
      </c>
    </row>
    <row r="175" spans="5:39" x14ac:dyDescent="0.25">
      <c r="E175" s="3">
        <f t="shared" si="62"/>
        <v>0.15</v>
      </c>
      <c r="F175" s="3">
        <f t="shared" si="60"/>
        <v>0.15</v>
      </c>
      <c r="G175" s="3">
        <f t="shared" si="51"/>
        <v>7.1428571428571425E-2</v>
      </c>
      <c r="H175" s="10">
        <f t="shared" si="52"/>
        <v>4.7081902893575282E-7</v>
      </c>
      <c r="I175" s="10">
        <f t="shared" si="61"/>
        <v>4.7081902893575276E-7</v>
      </c>
      <c r="J175" s="3">
        <f t="shared" si="47"/>
        <v>8</v>
      </c>
      <c r="K175" s="10">
        <f t="shared" si="48"/>
        <v>0.03</v>
      </c>
      <c r="L175" s="3">
        <v>173</v>
      </c>
      <c r="M175" s="3">
        <f t="shared" si="56"/>
        <v>18147.373240327215</v>
      </c>
      <c r="N175" s="3">
        <f t="shared" si="57"/>
        <v>168.494653317413</v>
      </c>
      <c r="O175" s="3">
        <f t="shared" si="53"/>
        <v>491434.13210635545</v>
      </c>
      <c r="P175" s="3">
        <f t="shared" si="54"/>
        <v>25.27419799761195</v>
      </c>
      <c r="Q175" s="3">
        <f t="shared" si="55"/>
        <v>73740.394013950936</v>
      </c>
      <c r="R175" s="3">
        <f t="shared" si="58"/>
        <v>0.2304562259958402</v>
      </c>
      <c r="S175" s="16">
        <f>IF(Surge_Predicted_Impact!$C$4&lt;&gt;COVID19_DailyReportedData!$B$3,"ERRO",COVID19_DailyReportedData!C172)</f>
        <v>0</v>
      </c>
      <c r="U175" s="37" t="str">
        <f t="shared" si="44"/>
        <v/>
      </c>
      <c r="AI175" s="37">
        <f t="shared" si="59"/>
        <v>1.5363748399722681</v>
      </c>
      <c r="AJ175" s="37">
        <f t="shared" ca="1" si="45"/>
        <v>5.1622194623068198</v>
      </c>
      <c r="AK175" s="37">
        <f t="shared" ca="1" si="46"/>
        <v>3.3599999999999994</v>
      </c>
      <c r="AL175" s="37">
        <f t="shared" ca="1" si="49"/>
        <v>5.1622194623068198</v>
      </c>
      <c r="AM175" s="3">
        <f t="shared" ca="1" si="50"/>
        <v>3.3599999999999994</v>
      </c>
    </row>
    <row r="176" spans="5:39" x14ac:dyDescent="0.25">
      <c r="E176" s="3">
        <f t="shared" si="62"/>
        <v>0.15</v>
      </c>
      <c r="F176" s="3">
        <f t="shared" si="60"/>
        <v>0.15</v>
      </c>
      <c r="G176" s="3">
        <f t="shared" si="51"/>
        <v>7.1428571428571425E-2</v>
      </c>
      <c r="H176" s="10">
        <f t="shared" si="52"/>
        <v>4.7081902893575282E-7</v>
      </c>
      <c r="I176" s="10">
        <f t="shared" si="61"/>
        <v>4.7081902893575276E-7</v>
      </c>
      <c r="J176" s="3">
        <f t="shared" si="47"/>
        <v>8</v>
      </c>
      <c r="K176" s="10">
        <f t="shared" si="48"/>
        <v>0.03</v>
      </c>
      <c r="L176" s="3">
        <v>174</v>
      </c>
      <c r="M176" s="3">
        <f t="shared" si="56"/>
        <v>18145.933600332981</v>
      </c>
      <c r="N176" s="3">
        <f t="shared" si="57"/>
        <v>157.89896093183054</v>
      </c>
      <c r="O176" s="3">
        <f t="shared" si="53"/>
        <v>491446.16743873525</v>
      </c>
      <c r="P176" s="3">
        <f t="shared" si="54"/>
        <v>23.684844139774579</v>
      </c>
      <c r="Q176" s="3">
        <f t="shared" si="55"/>
        <v>73740.609959950059</v>
      </c>
      <c r="R176" s="3">
        <f t="shared" si="58"/>
        <v>0.21594599913514684</v>
      </c>
      <c r="S176" s="16">
        <f>IF(Surge_Predicted_Impact!$C$4&lt;&gt;COVID19_DailyReportedData!$B$3,"ERRO",COVID19_DailyReportedData!C173)</f>
        <v>0</v>
      </c>
      <c r="U176" s="37" t="str">
        <f t="shared" si="44"/>
        <v/>
      </c>
      <c r="AI176" s="37">
        <f t="shared" si="59"/>
        <v>1.4396399942343123</v>
      </c>
      <c r="AJ176" s="37">
        <f t="shared" ca="1" si="45"/>
        <v>4.8371903806272885</v>
      </c>
      <c r="AK176" s="37">
        <f t="shared" ca="1" si="46"/>
        <v>3.3599999999999994</v>
      </c>
      <c r="AL176" s="37">
        <f t="shared" ca="1" si="49"/>
        <v>4.8371903806272885</v>
      </c>
      <c r="AM176" s="3">
        <f t="shared" ca="1" si="50"/>
        <v>3.3599999999999994</v>
      </c>
    </row>
    <row r="177" spans="5:39" x14ac:dyDescent="0.25">
      <c r="E177" s="3">
        <f t="shared" si="62"/>
        <v>0.15</v>
      </c>
      <c r="F177" s="3">
        <f t="shared" si="60"/>
        <v>0.15</v>
      </c>
      <c r="G177" s="3">
        <f t="shared" si="51"/>
        <v>7.1428571428571425E-2</v>
      </c>
      <c r="H177" s="10">
        <f t="shared" si="52"/>
        <v>4.7081902893575282E-7</v>
      </c>
      <c r="I177" s="10">
        <f t="shared" si="61"/>
        <v>4.7081902893575276E-7</v>
      </c>
      <c r="J177" s="3">
        <f t="shared" si="47"/>
        <v>8</v>
      </c>
      <c r="K177" s="10">
        <f t="shared" si="48"/>
        <v>0.03</v>
      </c>
      <c r="L177" s="3">
        <v>175</v>
      </c>
      <c r="M177" s="3">
        <f t="shared" si="56"/>
        <v>18144.584598323072</v>
      </c>
      <c r="N177" s="3">
        <f t="shared" si="57"/>
        <v>147.96946573232353</v>
      </c>
      <c r="O177" s="3">
        <f t="shared" si="53"/>
        <v>491457.44593594468</v>
      </c>
      <c r="P177" s="3">
        <f t="shared" si="54"/>
        <v>22.195419859848528</v>
      </c>
      <c r="Q177" s="3">
        <f t="shared" si="55"/>
        <v>73740.812310251553</v>
      </c>
      <c r="R177" s="3">
        <f t="shared" si="58"/>
        <v>0.20235030148633085</v>
      </c>
      <c r="S177" s="16">
        <f>IF(Surge_Predicted_Impact!$C$4&lt;&gt;COVID19_DailyReportedData!$B$3,"ERRO",COVID19_DailyReportedData!C174)</f>
        <v>0</v>
      </c>
      <c r="U177" s="37" t="str">
        <f t="shared" si="44"/>
        <v/>
      </c>
      <c r="AI177" s="37">
        <f t="shared" si="59"/>
        <v>1.3490020099088724</v>
      </c>
      <c r="AJ177" s="37">
        <f t="shared" ca="1" si="45"/>
        <v>4.5326467532938102</v>
      </c>
      <c r="AK177" s="37">
        <f t="shared" ca="1" si="46"/>
        <v>3.359999999999999</v>
      </c>
      <c r="AL177" s="37">
        <f t="shared" ca="1" si="49"/>
        <v>4.5326467532938102</v>
      </c>
      <c r="AM177" s="3">
        <f t="shared" ca="1" si="50"/>
        <v>3.359999999999999</v>
      </c>
    </row>
    <row r="178" spans="5:39" x14ac:dyDescent="0.25">
      <c r="E178" s="3">
        <f t="shared" si="62"/>
        <v>0.15</v>
      </c>
      <c r="F178" s="3">
        <f t="shared" si="60"/>
        <v>0.15</v>
      </c>
      <c r="G178" s="3">
        <f t="shared" si="51"/>
        <v>7.1428571428571425E-2</v>
      </c>
      <c r="H178" s="10">
        <f t="shared" si="52"/>
        <v>4.7081902893575282E-7</v>
      </c>
      <c r="I178" s="10">
        <f t="shared" si="61"/>
        <v>4.7081902893575276E-7</v>
      </c>
      <c r="J178" s="3">
        <f t="shared" si="47"/>
        <v>8</v>
      </c>
      <c r="K178" s="10">
        <f t="shared" si="48"/>
        <v>0.03</v>
      </c>
      <c r="L178" s="3">
        <v>176</v>
      </c>
      <c r="M178" s="3">
        <f t="shared" si="56"/>
        <v>18143.320522447942</v>
      </c>
      <c r="N178" s="3">
        <f t="shared" si="57"/>
        <v>138.66429405514509</v>
      </c>
      <c r="O178" s="3">
        <f t="shared" si="53"/>
        <v>491468.01518349699</v>
      </c>
      <c r="P178" s="3">
        <f t="shared" si="54"/>
        <v>20.799644108271764</v>
      </c>
      <c r="Q178" s="3">
        <f t="shared" si="55"/>
        <v>73741.001921632822</v>
      </c>
      <c r="R178" s="3">
        <f t="shared" si="58"/>
        <v>0.18961138126942387</v>
      </c>
      <c r="S178" s="16">
        <f>IF(Surge_Predicted_Impact!$C$4&lt;&gt;COVID19_DailyReportedData!$B$3,"ERRO",COVID19_DailyReportedData!C175)</f>
        <v>0</v>
      </c>
      <c r="U178" s="37" t="str">
        <f t="shared" si="44"/>
        <v/>
      </c>
      <c r="AI178" s="37">
        <f t="shared" si="59"/>
        <v>1.2640758751294925</v>
      </c>
      <c r="AJ178" s="37">
        <f t="shared" ca="1" si="45"/>
        <v>4.2472949404350935</v>
      </c>
      <c r="AK178" s="37">
        <f t="shared" ca="1" si="46"/>
        <v>3.359999999999999</v>
      </c>
      <c r="AL178" s="37">
        <f t="shared" ca="1" si="49"/>
        <v>4.2472949404350935</v>
      </c>
      <c r="AM178" s="3">
        <f t="shared" ca="1" si="50"/>
        <v>3.359999999999999</v>
      </c>
    </row>
    <row r="179" spans="5:39" x14ac:dyDescent="0.25">
      <c r="E179" s="3">
        <f t="shared" si="62"/>
        <v>0.15</v>
      </c>
      <c r="F179" s="3">
        <f t="shared" si="60"/>
        <v>0.15</v>
      </c>
      <c r="G179" s="3">
        <f t="shared" si="51"/>
        <v>7.1428571428571425E-2</v>
      </c>
      <c r="H179" s="10">
        <f t="shared" si="52"/>
        <v>4.7081902893575282E-7</v>
      </c>
      <c r="I179" s="10">
        <f t="shared" si="61"/>
        <v>4.7081902893575276E-7</v>
      </c>
      <c r="J179" s="3">
        <f t="shared" si="47"/>
        <v>8</v>
      </c>
      <c r="K179" s="10">
        <f t="shared" si="48"/>
        <v>0.03</v>
      </c>
      <c r="L179" s="3">
        <v>177</v>
      </c>
      <c r="M179" s="3">
        <f t="shared" si="56"/>
        <v>18142.136021465707</v>
      </c>
      <c r="N179" s="3">
        <f t="shared" si="57"/>
        <v>129.94420260487064</v>
      </c>
      <c r="O179" s="3">
        <f t="shared" si="53"/>
        <v>491477.91977592948</v>
      </c>
      <c r="P179" s="3">
        <f t="shared" si="54"/>
        <v>19.491630390730595</v>
      </c>
      <c r="Q179" s="3">
        <f t="shared" si="55"/>
        <v>73741.179596780144</v>
      </c>
      <c r="R179" s="3">
        <f t="shared" si="58"/>
        <v>0.17767514733532153</v>
      </c>
      <c r="S179" s="16">
        <f>IF(Surge_Predicted_Impact!$C$4&lt;&gt;COVID19_DailyReportedData!$B$3,"ERRO",COVID19_DailyReportedData!C176)</f>
        <v>0</v>
      </c>
      <c r="U179" s="37" t="str">
        <f t="shared" si="44"/>
        <v/>
      </c>
      <c r="AI179" s="37">
        <f t="shared" si="59"/>
        <v>1.1845009822354768</v>
      </c>
      <c r="AJ179" s="37">
        <f t="shared" ca="1" si="45"/>
        <v>3.9799233003112007</v>
      </c>
      <c r="AK179" s="37">
        <f t="shared" ca="1" si="46"/>
        <v>3.3599999999999985</v>
      </c>
      <c r="AL179" s="37">
        <f t="shared" ca="1" si="49"/>
        <v>3.9799233003112007</v>
      </c>
      <c r="AM179" s="3">
        <f t="shared" ca="1" si="50"/>
        <v>3.3599999999999985</v>
      </c>
    </row>
    <row r="180" spans="5:39" x14ac:dyDescent="0.25">
      <c r="E180" s="3">
        <f t="shared" si="62"/>
        <v>0.15</v>
      </c>
      <c r="F180" s="3">
        <f t="shared" si="60"/>
        <v>0.15</v>
      </c>
      <c r="G180" s="3">
        <f t="shared" si="51"/>
        <v>7.1428571428571425E-2</v>
      </c>
      <c r="H180" s="10">
        <f t="shared" si="52"/>
        <v>4.7081902893575282E-7</v>
      </c>
      <c r="I180" s="10">
        <f t="shared" si="61"/>
        <v>4.7081902893575276E-7</v>
      </c>
      <c r="J180" s="3">
        <f t="shared" si="47"/>
        <v>8</v>
      </c>
      <c r="K180" s="10">
        <f t="shared" si="48"/>
        <v>0.03</v>
      </c>
      <c r="L180" s="3">
        <v>178</v>
      </c>
      <c r="M180" s="3">
        <f t="shared" si="56"/>
        <v>18141.026081895867</v>
      </c>
      <c r="N180" s="3">
        <f t="shared" si="57"/>
        <v>121.77241341722006</v>
      </c>
      <c r="O180" s="3">
        <f t="shared" si="53"/>
        <v>491487.20150468696</v>
      </c>
      <c r="P180" s="3">
        <f t="shared" si="54"/>
        <v>18.26586201258301</v>
      </c>
      <c r="Q180" s="3">
        <f t="shared" si="55"/>
        <v>73741.346087715632</v>
      </c>
      <c r="R180" s="3">
        <f t="shared" si="58"/>
        <v>0.16649093547603114</v>
      </c>
      <c r="S180" s="16">
        <f>IF(Surge_Predicted_Impact!$C$4&lt;&gt;COVID19_DailyReportedData!$B$3,"ERRO",COVID19_DailyReportedData!C177)</f>
        <v>0</v>
      </c>
      <c r="U180" s="37" t="str">
        <f t="shared" si="44"/>
        <v/>
      </c>
      <c r="AI180" s="37">
        <f t="shared" si="59"/>
        <v>1.1099395698402077</v>
      </c>
      <c r="AJ180" s="37">
        <f t="shared" ca="1" si="45"/>
        <v>3.7293969546630974</v>
      </c>
      <c r="AK180" s="37">
        <f t="shared" ca="1" si="46"/>
        <v>3.3599999999999994</v>
      </c>
      <c r="AL180" s="37">
        <f t="shared" ca="1" si="49"/>
        <v>3.7293969546630974</v>
      </c>
      <c r="AM180" s="3">
        <f t="shared" ca="1" si="50"/>
        <v>3.3599999999999994</v>
      </c>
    </row>
    <row r="181" spans="5:39" x14ac:dyDescent="0.25">
      <c r="E181" s="3">
        <f t="shared" si="62"/>
        <v>0.15</v>
      </c>
      <c r="F181" s="3">
        <f t="shared" si="60"/>
        <v>0.15</v>
      </c>
      <c r="G181" s="3">
        <f t="shared" si="51"/>
        <v>7.1428571428571425E-2</v>
      </c>
      <c r="H181" s="10">
        <f t="shared" si="52"/>
        <v>4.7081902893575282E-7</v>
      </c>
      <c r="I181" s="10">
        <f t="shared" si="61"/>
        <v>4.7081902893575276E-7</v>
      </c>
      <c r="J181" s="3">
        <f t="shared" si="47"/>
        <v>8</v>
      </c>
      <c r="K181" s="10">
        <f t="shared" si="48"/>
        <v>0.03</v>
      </c>
      <c r="L181" s="3">
        <v>179</v>
      </c>
      <c r="M181" s="3">
        <f t="shared" si="56"/>
        <v>18139.986006630177</v>
      </c>
      <c r="N181" s="3">
        <f t="shared" si="57"/>
        <v>114.11445915310912</v>
      </c>
      <c r="O181" s="3">
        <f t="shared" si="53"/>
        <v>491495.89953421679</v>
      </c>
      <c r="P181" s="3">
        <f t="shared" si="54"/>
        <v>17.117168872966367</v>
      </c>
      <c r="Q181" s="3">
        <f t="shared" si="55"/>
        <v>73741.502099005476</v>
      </c>
      <c r="R181" s="3">
        <f t="shared" si="58"/>
        <v>0.15601128985344984</v>
      </c>
      <c r="S181" s="16">
        <f>IF(Surge_Predicted_Impact!$C$4&lt;&gt;COVID19_DailyReportedData!$B$3,"ERRO",COVID19_DailyReportedData!C178)</f>
        <v>0</v>
      </c>
      <c r="U181" s="37" t="str">
        <f t="shared" si="44"/>
        <v/>
      </c>
      <c r="AI181" s="37">
        <f t="shared" si="59"/>
        <v>1.0400752656896657</v>
      </c>
      <c r="AJ181" s="37">
        <f t="shared" ca="1" si="45"/>
        <v>3.494652892717276</v>
      </c>
      <c r="AK181" s="37">
        <f t="shared" ca="1" si="46"/>
        <v>3.3599999999999994</v>
      </c>
      <c r="AL181" s="37">
        <f t="shared" ca="1" si="49"/>
        <v>3.494652892717276</v>
      </c>
      <c r="AM181" s="3">
        <f t="shared" ca="1" si="50"/>
        <v>3.3599999999999994</v>
      </c>
    </row>
    <row r="182" spans="5:39" x14ac:dyDescent="0.25">
      <c r="E182" s="3">
        <f t="shared" si="62"/>
        <v>0.15</v>
      </c>
      <c r="F182" s="3">
        <f t="shared" si="60"/>
        <v>0.15</v>
      </c>
      <c r="G182" s="3">
        <f t="shared" si="51"/>
        <v>7.1428571428571425E-2</v>
      </c>
      <c r="H182" s="10">
        <f t="shared" si="52"/>
        <v>4.7081902893575282E-7</v>
      </c>
      <c r="I182" s="10">
        <f t="shared" si="61"/>
        <v>4.7081902893575276E-7</v>
      </c>
      <c r="J182" s="3">
        <f t="shared" si="47"/>
        <v>8</v>
      </c>
      <c r="K182" s="10">
        <f t="shared" si="48"/>
        <v>0.03</v>
      </c>
      <c r="L182" s="3">
        <v>180</v>
      </c>
      <c r="M182" s="3">
        <f t="shared" si="56"/>
        <v>18139.011394906534</v>
      </c>
      <c r="N182" s="3">
        <f t="shared" si="57"/>
        <v>106.93803808009943</v>
      </c>
      <c r="O182" s="3">
        <f t="shared" si="53"/>
        <v>491504.05056701344</v>
      </c>
      <c r="P182" s="3">
        <f t="shared" si="54"/>
        <v>16.040705712014915</v>
      </c>
      <c r="Q182" s="3">
        <f t="shared" si="55"/>
        <v>73741.648290764031</v>
      </c>
      <c r="R182" s="3">
        <f t="shared" si="58"/>
        <v>0.1461917585464107</v>
      </c>
      <c r="S182" s="16">
        <f>IF(Surge_Predicted_Impact!$C$4&lt;&gt;COVID19_DailyReportedData!$B$3,"ERRO",COVID19_DailyReportedData!C179)</f>
        <v>0</v>
      </c>
      <c r="U182" s="37" t="str">
        <f t="shared" si="44"/>
        <v/>
      </c>
      <c r="AI182" s="37">
        <f t="shared" si="59"/>
        <v>0.97461172364273807</v>
      </c>
      <c r="AJ182" s="37">
        <f t="shared" ca="1" si="45"/>
        <v>3.2746953914395993</v>
      </c>
      <c r="AK182" s="37">
        <f t="shared" ca="1" si="46"/>
        <v>3.3599999999999994</v>
      </c>
      <c r="AL182" s="37">
        <f t="shared" ca="1" si="49"/>
        <v>3.2746953914395993</v>
      </c>
      <c r="AM182" s="3">
        <f t="shared" ca="1" si="50"/>
        <v>3.3599999999999994</v>
      </c>
    </row>
    <row r="183" spans="5:39" x14ac:dyDescent="0.25">
      <c r="E183" s="3">
        <f t="shared" si="62"/>
        <v>0.15</v>
      </c>
      <c r="F183" s="3">
        <f t="shared" si="60"/>
        <v>0.15</v>
      </c>
      <c r="G183" s="3">
        <f t="shared" si="51"/>
        <v>7.1428571428571425E-2</v>
      </c>
      <c r="H183" s="10">
        <f t="shared" si="52"/>
        <v>4.7081902893575282E-7</v>
      </c>
      <c r="I183" s="10">
        <f t="shared" si="61"/>
        <v>4.7081902893575276E-7</v>
      </c>
      <c r="J183" s="3">
        <f t="shared" si="47"/>
        <v>8</v>
      </c>
      <c r="K183" s="10">
        <f t="shared" si="48"/>
        <v>0.03</v>
      </c>
      <c r="L183" s="3">
        <v>181</v>
      </c>
      <c r="M183" s="3">
        <f t="shared" si="56"/>
        <v>18138.098123558015</v>
      </c>
      <c r="N183" s="3">
        <f t="shared" si="57"/>
        <v>100.21287813718388</v>
      </c>
      <c r="O183" s="3">
        <f t="shared" si="53"/>
        <v>491511.68899830489</v>
      </c>
      <c r="P183" s="3">
        <f t="shared" si="54"/>
        <v>15.031931720577582</v>
      </c>
      <c r="Q183" s="3">
        <f t="shared" si="55"/>
        <v>73741.785281466306</v>
      </c>
      <c r="R183" s="3">
        <f t="shared" si="58"/>
        <v>0.13699070227794435</v>
      </c>
      <c r="S183" s="16">
        <f>IF(Surge_Predicted_Impact!$C$4&lt;&gt;COVID19_DailyReportedData!$B$3,"ERRO",COVID19_DailyReportedData!C180)</f>
        <v>0</v>
      </c>
      <c r="U183" s="37" t="str">
        <f t="shared" si="44"/>
        <v/>
      </c>
      <c r="AI183" s="37">
        <f t="shared" si="59"/>
        <v>0.9132713485196291</v>
      </c>
      <c r="AJ183" s="37">
        <f t="shared" ca="1" si="45"/>
        <v>3.0685917310259532</v>
      </c>
      <c r="AK183" s="37">
        <f t="shared" ca="1" si="46"/>
        <v>3.3599999999999994</v>
      </c>
      <c r="AL183" s="37">
        <f t="shared" ca="1" si="49"/>
        <v>3.0685917310259532</v>
      </c>
      <c r="AM183" s="3">
        <f t="shared" ca="1" si="50"/>
        <v>3.3599999999999994</v>
      </c>
    </row>
    <row r="184" spans="5:39" x14ac:dyDescent="0.25">
      <c r="E184" s="3">
        <f t="shared" si="62"/>
        <v>0.15</v>
      </c>
      <c r="F184" s="3">
        <f t="shared" si="60"/>
        <v>0.15</v>
      </c>
      <c r="G184" s="3">
        <f t="shared" si="51"/>
        <v>7.1428571428571425E-2</v>
      </c>
      <c r="H184" s="10">
        <f t="shared" si="52"/>
        <v>4.7081902893575282E-7</v>
      </c>
      <c r="I184" s="10">
        <f t="shared" si="61"/>
        <v>4.7081902893575276E-7</v>
      </c>
      <c r="J184" s="3">
        <f t="shared" si="47"/>
        <v>8</v>
      </c>
      <c r="K184" s="10">
        <f t="shared" si="48"/>
        <v>0.03</v>
      </c>
      <c r="L184" s="3">
        <v>182</v>
      </c>
      <c r="M184" s="3">
        <f t="shared" si="56"/>
        <v>18137.242329454915</v>
      </c>
      <c r="N184" s="3">
        <f t="shared" si="57"/>
        <v>93.910609516199145</v>
      </c>
      <c r="O184" s="3">
        <f t="shared" si="53"/>
        <v>491518.847061029</v>
      </c>
      <c r="P184" s="3">
        <f t="shared" si="54"/>
        <v>14.086591427429871</v>
      </c>
      <c r="Q184" s="3">
        <f t="shared" si="55"/>
        <v>73741.913650581773</v>
      </c>
      <c r="R184" s="3">
        <f t="shared" si="58"/>
        <v>0.12836911546492047</v>
      </c>
      <c r="S184" s="16">
        <f>IF(Surge_Predicted_Impact!$C$4&lt;&gt;COVID19_DailyReportedData!$B$3,"ERRO",COVID19_DailyReportedData!C181)</f>
        <v>0</v>
      </c>
      <c r="U184" s="37" t="str">
        <f t="shared" si="44"/>
        <v/>
      </c>
      <c r="AI184" s="37">
        <f t="shared" si="59"/>
        <v>0.85579410309946979</v>
      </c>
      <c r="AJ184" s="37">
        <f t="shared" ca="1" si="45"/>
        <v>2.875468186414218</v>
      </c>
      <c r="AK184" s="37">
        <f t="shared" ca="1" si="46"/>
        <v>3.3599999999999994</v>
      </c>
      <c r="AL184" s="37">
        <f t="shared" ca="1" si="49"/>
        <v>2.875468186414218</v>
      </c>
      <c r="AM184" s="3">
        <f t="shared" ca="1" si="50"/>
        <v>3.3599999999999994</v>
      </c>
    </row>
    <row r="185" spans="5:39" x14ac:dyDescent="0.25">
      <c r="E185" s="3">
        <f t="shared" si="62"/>
        <v>0.15</v>
      </c>
      <c r="F185" s="3">
        <f t="shared" si="60"/>
        <v>0.15</v>
      </c>
      <c r="G185" s="3">
        <f t="shared" si="51"/>
        <v>7.1428571428571425E-2</v>
      </c>
      <c r="H185" s="10">
        <f t="shared" si="52"/>
        <v>4.7081902893575282E-7</v>
      </c>
      <c r="I185" s="10">
        <f t="shared" si="61"/>
        <v>4.7081902893575276E-7</v>
      </c>
      <c r="J185" s="3">
        <f t="shared" si="47"/>
        <v>8</v>
      </c>
      <c r="K185" s="10">
        <f t="shared" si="48"/>
        <v>0.03</v>
      </c>
      <c r="L185" s="3">
        <v>183</v>
      </c>
      <c r="M185" s="3">
        <f t="shared" si="56"/>
        <v>18136.440393063145</v>
      </c>
      <c r="N185" s="3">
        <f t="shared" si="57"/>
        <v>88.00464522824015</v>
      </c>
      <c r="O185" s="3">
        <f t="shared" si="53"/>
        <v>491525.55496170872</v>
      </c>
      <c r="P185" s="3">
        <f t="shared" si="54"/>
        <v>13.200696784236023</v>
      </c>
      <c r="Q185" s="3">
        <f t="shared" si="55"/>
        <v>73742.033941040543</v>
      </c>
      <c r="R185" s="3">
        <f t="shared" si="58"/>
        <v>0.12029045876552118</v>
      </c>
      <c r="S185" s="16">
        <f>IF(Surge_Predicted_Impact!$C$4&lt;&gt;COVID19_DailyReportedData!$B$3,"ERRO",COVID19_DailyReportedData!C182)</f>
        <v>0</v>
      </c>
      <c r="U185" s="37" t="str">
        <f t="shared" si="44"/>
        <v/>
      </c>
      <c r="AI185" s="37">
        <f t="shared" si="59"/>
        <v>0.8019363917701412</v>
      </c>
      <c r="AJ185" s="37">
        <f t="shared" ca="1" si="45"/>
        <v>2.6945062763476737</v>
      </c>
      <c r="AK185" s="37">
        <f t="shared" ca="1" si="46"/>
        <v>3.359999999999999</v>
      </c>
      <c r="AL185" s="37">
        <f t="shared" ca="1" si="49"/>
        <v>2.6945062763476737</v>
      </c>
      <c r="AM185" s="3">
        <f t="shared" ca="1" si="50"/>
        <v>3.359999999999999</v>
      </c>
    </row>
    <row r="186" spans="5:39" x14ac:dyDescent="0.25">
      <c r="E186" s="3">
        <f t="shared" si="62"/>
        <v>0.15</v>
      </c>
      <c r="F186" s="3">
        <f t="shared" si="60"/>
        <v>0.15</v>
      </c>
      <c r="G186" s="3">
        <f t="shared" si="51"/>
        <v>7.1428571428571425E-2</v>
      </c>
      <c r="H186" s="10">
        <f t="shared" si="52"/>
        <v>4.7081902893575282E-7</v>
      </c>
      <c r="I186" s="10">
        <f t="shared" si="61"/>
        <v>4.7081902893575276E-7</v>
      </c>
      <c r="J186" s="3">
        <f t="shared" si="47"/>
        <v>8</v>
      </c>
      <c r="K186" s="10">
        <f t="shared" si="48"/>
        <v>0.03</v>
      </c>
      <c r="L186" s="3">
        <v>184</v>
      </c>
      <c r="M186" s="3">
        <f t="shared" si="56"/>
        <v>18135.688923047259</v>
      </c>
      <c r="N186" s="3">
        <f t="shared" si="57"/>
        <v>82.470069156396335</v>
      </c>
      <c r="O186" s="3">
        <f t="shared" si="53"/>
        <v>491531.84100779647</v>
      </c>
      <c r="P186" s="3">
        <f t="shared" si="54"/>
        <v>12.370510373459449</v>
      </c>
      <c r="Q186" s="3">
        <f t="shared" si="55"/>
        <v>73742.146661542924</v>
      </c>
      <c r="R186" s="3">
        <f t="shared" si="58"/>
        <v>0.11272050238294468</v>
      </c>
      <c r="S186" s="16">
        <f>IF(Surge_Predicted_Impact!$C$4&lt;&gt;COVID19_DailyReportedData!$B$3,"ERRO",COVID19_DailyReportedData!C183)</f>
        <v>0</v>
      </c>
      <c r="U186" s="37" t="str">
        <f t="shared" si="44"/>
        <v/>
      </c>
      <c r="AI186" s="37">
        <f t="shared" si="59"/>
        <v>0.75147001588629792</v>
      </c>
      <c r="AJ186" s="37">
        <f t="shared" ca="1" si="45"/>
        <v>2.5249392533779602</v>
      </c>
      <c r="AK186" s="37">
        <f t="shared" ca="1" si="46"/>
        <v>3.359999999999999</v>
      </c>
      <c r="AL186" s="37">
        <f t="shared" ca="1" si="49"/>
        <v>2.5249392533779602</v>
      </c>
      <c r="AM186" s="3">
        <f t="shared" ca="1" si="50"/>
        <v>3.359999999999999</v>
      </c>
    </row>
    <row r="187" spans="5:39" x14ac:dyDescent="0.25">
      <c r="E187" s="3">
        <f t="shared" si="62"/>
        <v>0.15</v>
      </c>
      <c r="F187" s="3">
        <f t="shared" si="60"/>
        <v>0.15</v>
      </c>
      <c r="G187" s="3">
        <f t="shared" si="51"/>
        <v>7.1428571428571425E-2</v>
      </c>
      <c r="H187" s="10">
        <f t="shared" si="52"/>
        <v>4.7081902893575282E-7</v>
      </c>
      <c r="I187" s="10">
        <f t="shared" si="61"/>
        <v>4.7081902893575276E-7</v>
      </c>
      <c r="J187" s="3">
        <f t="shared" si="47"/>
        <v>8</v>
      </c>
      <c r="K187" s="10">
        <f t="shared" si="48"/>
        <v>0.03</v>
      </c>
      <c r="L187" s="3">
        <v>185</v>
      </c>
      <c r="M187" s="3">
        <f t="shared" si="56"/>
        <v>18134.984741851134</v>
      </c>
      <c r="N187" s="3">
        <f t="shared" si="57"/>
        <v>77.283531127062702</v>
      </c>
      <c r="O187" s="3">
        <f t="shared" si="53"/>
        <v>491537.73172702192</v>
      </c>
      <c r="P187" s="3">
        <f t="shared" si="54"/>
        <v>11.592529669059404</v>
      </c>
      <c r="Q187" s="3">
        <f t="shared" si="55"/>
        <v>73742.252288722346</v>
      </c>
      <c r="R187" s="3">
        <f t="shared" si="58"/>
        <v>0.1056271794186614</v>
      </c>
      <c r="S187" s="16">
        <f>IF(Surge_Predicted_Impact!$C$4&lt;&gt;COVID19_DailyReportedData!$B$3,"ERRO",COVID19_DailyReportedData!C184)</f>
        <v>0</v>
      </c>
      <c r="U187" s="37" t="str">
        <f t="shared" ref="U187:U250" si="63">IF(S187&gt;0,(S187-Q187)*(S187-Q187),"")</f>
        <v/>
      </c>
      <c r="AI187" s="37">
        <f t="shared" si="59"/>
        <v>0.70418119612440933</v>
      </c>
      <c r="AJ187" s="37">
        <f t="shared" ref="AJ187:AJ250" ca="1" si="64">AVERAGE(INDIRECT("I"&amp;(ROW($I187))&amp;":I"&amp;(ROW($I187)+$C$5-1)))*($C$8+$C$9+$C$10)*AI187*$C$2</f>
        <v>2.3660488189780144</v>
      </c>
      <c r="AK187" s="37">
        <f t="shared" ref="AK187:AK250" ca="1" si="65">AJ187/AI187</f>
        <v>3.3599999999999985</v>
      </c>
      <c r="AL187" s="37">
        <f t="shared" ca="1" si="49"/>
        <v>2.3660488189780144</v>
      </c>
      <c r="AM187" s="3">
        <f t="shared" ca="1" si="50"/>
        <v>3.3599999999999985</v>
      </c>
    </row>
    <row r="188" spans="5:39" x14ac:dyDescent="0.25">
      <c r="E188" s="3">
        <f t="shared" si="62"/>
        <v>0.15</v>
      </c>
      <c r="F188" s="3">
        <f t="shared" si="60"/>
        <v>0.15</v>
      </c>
      <c r="G188" s="3">
        <f t="shared" si="51"/>
        <v>7.1428571428571425E-2</v>
      </c>
      <c r="H188" s="10">
        <f t="shared" si="52"/>
        <v>4.7081902893575282E-7</v>
      </c>
      <c r="I188" s="10">
        <f t="shared" si="61"/>
        <v>4.7081902893575276E-7</v>
      </c>
      <c r="J188" s="3">
        <f t="shared" si="47"/>
        <v>8</v>
      </c>
      <c r="K188" s="10">
        <f t="shared" si="48"/>
        <v>0.03</v>
      </c>
      <c r="L188" s="3">
        <v>186</v>
      </c>
      <c r="M188" s="3">
        <f t="shared" si="56"/>
        <v>18134.324872193716</v>
      </c>
      <c r="N188" s="3">
        <f t="shared" si="57"/>
        <v>72.423148561118552</v>
      </c>
      <c r="O188" s="3">
        <f t="shared" si="53"/>
        <v>491543.25197924528</v>
      </c>
      <c r="P188" s="3">
        <f t="shared" si="54"/>
        <v>10.863472284167782</v>
      </c>
      <c r="Q188" s="3">
        <f t="shared" si="55"/>
        <v>73742.351269170947</v>
      </c>
      <c r="R188" s="3">
        <f t="shared" si="58"/>
        <v>9.8980448612746838E-2</v>
      </c>
      <c r="S188" s="16">
        <f>IF(Surge_Predicted_Impact!$C$4&lt;&gt;COVID19_DailyReportedData!$B$3,"ERRO",COVID19_DailyReportedData!C185)</f>
        <v>0</v>
      </c>
      <c r="U188" s="37" t="str">
        <f t="shared" si="63"/>
        <v/>
      </c>
      <c r="AI188" s="37">
        <f t="shared" si="59"/>
        <v>0.65986965741831227</v>
      </c>
      <c r="AJ188" s="37">
        <f t="shared" ca="1" si="64"/>
        <v>2.2171620489255286</v>
      </c>
      <c r="AK188" s="37">
        <f t="shared" ca="1" si="65"/>
        <v>3.359999999999999</v>
      </c>
      <c r="AL188" s="37">
        <f t="shared" ca="1" si="49"/>
        <v>2.2171620489255286</v>
      </c>
      <c r="AM188" s="3">
        <f t="shared" ca="1" si="50"/>
        <v>3.359999999999999</v>
      </c>
    </row>
    <row r="189" spans="5:39" x14ac:dyDescent="0.25">
      <c r="E189" s="3">
        <f t="shared" si="62"/>
        <v>0.15</v>
      </c>
      <c r="F189" s="3">
        <f t="shared" si="60"/>
        <v>0.15</v>
      </c>
      <c r="G189" s="3">
        <f t="shared" si="51"/>
        <v>7.1428571428571425E-2</v>
      </c>
      <c r="H189" s="10">
        <f t="shared" si="52"/>
        <v>4.7081902893575282E-7</v>
      </c>
      <c r="I189" s="10">
        <f t="shared" si="61"/>
        <v>4.7081902893575276E-7</v>
      </c>
      <c r="J189" s="3">
        <f t="shared" si="47"/>
        <v>8</v>
      </c>
      <c r="K189" s="10">
        <f t="shared" si="48"/>
        <v>0.03</v>
      </c>
      <c r="L189" s="3">
        <v>187</v>
      </c>
      <c r="M189" s="3">
        <f t="shared" si="56"/>
        <v>18133.706524421228</v>
      </c>
      <c r="N189" s="3">
        <f t="shared" si="57"/>
        <v>67.868414293526882</v>
      </c>
      <c r="O189" s="3">
        <f t="shared" si="53"/>
        <v>491548.42506128538</v>
      </c>
      <c r="P189" s="3">
        <f t="shared" si="54"/>
        <v>10.180262144029031</v>
      </c>
      <c r="Q189" s="3">
        <f t="shared" si="55"/>
        <v>73742.444021336836</v>
      </c>
      <c r="R189" s="3">
        <f t="shared" si="58"/>
        <v>9.2752165873207559E-2</v>
      </c>
      <c r="S189" s="16">
        <f>IF(Surge_Predicted_Impact!$C$4&lt;&gt;COVID19_DailyReportedData!$B$3,"ERRO",COVID19_DailyReportedData!C186)</f>
        <v>0</v>
      </c>
      <c r="U189" s="37" t="str">
        <f t="shared" si="63"/>
        <v/>
      </c>
      <c r="AI189" s="37">
        <f t="shared" si="59"/>
        <v>0.6183477724880504</v>
      </c>
      <c r="AJ189" s="37">
        <f t="shared" ca="1" si="64"/>
        <v>2.077648515559849</v>
      </c>
      <c r="AK189" s="37">
        <f t="shared" ca="1" si="65"/>
        <v>3.3599999999999994</v>
      </c>
      <c r="AL189" s="37">
        <f t="shared" ca="1" si="49"/>
        <v>2.077648515559849</v>
      </c>
      <c r="AM189" s="3">
        <f t="shared" ca="1" si="50"/>
        <v>3.3599999999999994</v>
      </c>
    </row>
    <row r="190" spans="5:39" x14ac:dyDescent="0.25">
      <c r="E190" s="3">
        <f t="shared" si="62"/>
        <v>0.15</v>
      </c>
      <c r="F190" s="3">
        <f t="shared" si="60"/>
        <v>0.15</v>
      </c>
      <c r="G190" s="3">
        <f t="shared" si="51"/>
        <v>7.1428571428571425E-2</v>
      </c>
      <c r="H190" s="10">
        <f t="shared" si="52"/>
        <v>4.7081902893575282E-7</v>
      </c>
      <c r="I190" s="10">
        <f t="shared" si="61"/>
        <v>4.7081902893575276E-7</v>
      </c>
      <c r="J190" s="3">
        <f t="shared" si="47"/>
        <v>8</v>
      </c>
      <c r="K190" s="10">
        <f t="shared" si="48"/>
        <v>0.03</v>
      </c>
      <c r="L190" s="3">
        <v>188</v>
      </c>
      <c r="M190" s="3">
        <f t="shared" si="56"/>
        <v>18133.127084661151</v>
      </c>
      <c r="N190" s="3">
        <f t="shared" si="57"/>
        <v>63.600110175493143</v>
      </c>
      <c r="O190" s="3">
        <f t="shared" si="53"/>
        <v>491553.27280516346</v>
      </c>
      <c r="P190" s="3">
        <f t="shared" si="54"/>
        <v>9.5400165263239707</v>
      </c>
      <c r="Q190" s="3">
        <f t="shared" si="55"/>
        <v>73742.530937300835</v>
      </c>
      <c r="R190" s="3">
        <f t="shared" si="58"/>
        <v>8.6915964011495817E-2</v>
      </c>
      <c r="S190" s="16">
        <f>IF(Surge_Predicted_Impact!$C$4&lt;&gt;COVID19_DailyReportedData!$B$3,"ERRO",COVID19_DailyReportedData!C187)</f>
        <v>0</v>
      </c>
      <c r="U190" s="37" t="str">
        <f t="shared" si="63"/>
        <v/>
      </c>
      <c r="AI190" s="37">
        <f t="shared" si="59"/>
        <v>0.57943976007663878</v>
      </c>
      <c r="AJ190" s="37">
        <f t="shared" ca="1" si="64"/>
        <v>1.9469175938575058</v>
      </c>
      <c r="AK190" s="37">
        <f t="shared" ca="1" si="65"/>
        <v>3.3599999999999994</v>
      </c>
      <c r="AL190" s="37">
        <f t="shared" ca="1" si="49"/>
        <v>1.9469175938575058</v>
      </c>
      <c r="AM190" s="3">
        <f t="shared" ca="1" si="50"/>
        <v>3.3599999999999994</v>
      </c>
    </row>
    <row r="191" spans="5:39" x14ac:dyDescent="0.25">
      <c r="E191" s="3">
        <f t="shared" si="62"/>
        <v>0.15</v>
      </c>
      <c r="F191" s="3">
        <f t="shared" si="60"/>
        <v>0.15</v>
      </c>
      <c r="G191" s="3">
        <f t="shared" si="51"/>
        <v>7.1428571428571425E-2</v>
      </c>
      <c r="H191" s="10">
        <f t="shared" si="52"/>
        <v>4.7081902893575282E-7</v>
      </c>
      <c r="I191" s="10">
        <f t="shared" si="61"/>
        <v>4.7081902893575276E-7</v>
      </c>
      <c r="J191" s="3">
        <f t="shared" si="47"/>
        <v>8</v>
      </c>
      <c r="K191" s="10">
        <f t="shared" si="48"/>
        <v>0.03</v>
      </c>
      <c r="L191" s="3">
        <v>189</v>
      </c>
      <c r="M191" s="3">
        <f t="shared" si="56"/>
        <v>18132.584103726775</v>
      </c>
      <c r="N191" s="3">
        <f t="shared" si="57"/>
        <v>59.600226097334691</v>
      </c>
      <c r="O191" s="3">
        <f t="shared" si="53"/>
        <v>491557.815670176</v>
      </c>
      <c r="P191" s="3">
        <f t="shared" si="54"/>
        <v>8.9400339146002032</v>
      </c>
      <c r="Q191" s="3">
        <f t="shared" si="55"/>
        <v>73742.612384441003</v>
      </c>
      <c r="R191" s="3">
        <f t="shared" si="58"/>
        <v>8.1447140156524253E-2</v>
      </c>
      <c r="S191" s="16">
        <f>IF(Surge_Predicted_Impact!$C$4&lt;&gt;COVID19_DailyReportedData!$B$3,"ERRO",COVID19_DailyReportedData!C188)</f>
        <v>0</v>
      </c>
      <c r="U191" s="37" t="str">
        <f t="shared" si="63"/>
        <v/>
      </c>
      <c r="AI191" s="37">
        <f t="shared" si="59"/>
        <v>0.54298093437682837</v>
      </c>
      <c r="AJ191" s="37">
        <f t="shared" ca="1" si="64"/>
        <v>1.8244159395061428</v>
      </c>
      <c r="AK191" s="37">
        <f t="shared" ca="1" si="65"/>
        <v>3.359999999999999</v>
      </c>
      <c r="AL191" s="37">
        <f t="shared" ca="1" si="49"/>
        <v>1.8244159395061428</v>
      </c>
      <c r="AM191" s="3">
        <f t="shared" ca="1" si="50"/>
        <v>3.359999999999999</v>
      </c>
    </row>
    <row r="192" spans="5:39" x14ac:dyDescent="0.25">
      <c r="E192" s="3">
        <f t="shared" si="62"/>
        <v>0.15</v>
      </c>
      <c r="F192" s="3">
        <f t="shared" si="60"/>
        <v>0.15</v>
      </c>
      <c r="G192" s="3">
        <f t="shared" si="51"/>
        <v>7.1428571428571425E-2</v>
      </c>
      <c r="H192" s="10">
        <f t="shared" si="52"/>
        <v>4.7081902893575282E-7</v>
      </c>
      <c r="I192" s="10">
        <f t="shared" si="61"/>
        <v>4.7081902893575276E-7</v>
      </c>
      <c r="J192" s="3">
        <f t="shared" si="47"/>
        <v>8</v>
      </c>
      <c r="K192" s="10">
        <f t="shared" si="48"/>
        <v>0.03</v>
      </c>
      <c r="L192" s="3">
        <v>190</v>
      </c>
      <c r="M192" s="3">
        <f t="shared" si="56"/>
        <v>18132.075286724412</v>
      </c>
      <c r="N192" s="3">
        <f t="shared" si="57"/>
        <v>55.851884092745436</v>
      </c>
      <c r="O192" s="3">
        <f t="shared" si="53"/>
        <v>491562.07282918296</v>
      </c>
      <c r="P192" s="3">
        <f t="shared" si="54"/>
        <v>8.3777826139118154</v>
      </c>
      <c r="Q192" s="3">
        <f t="shared" si="55"/>
        <v>73742.68870699135</v>
      </c>
      <c r="R192" s="3">
        <f t="shared" si="58"/>
        <v>7.6322550354416305E-2</v>
      </c>
      <c r="S192" s="16">
        <f>IF(Surge_Predicted_Impact!$C$4&lt;&gt;COVID19_DailyReportedData!$B$3,"ERRO",COVID19_DailyReportedData!C189)</f>
        <v>0</v>
      </c>
      <c r="U192" s="37" t="str">
        <f t="shared" si="63"/>
        <v/>
      </c>
      <c r="AI192" s="37">
        <f t="shared" si="59"/>
        <v>0.50881700236277538</v>
      </c>
      <c r="AJ192" s="37">
        <f t="shared" ca="1" si="64"/>
        <v>1.709625127938925</v>
      </c>
      <c r="AK192" s="37">
        <f t="shared" ca="1" si="65"/>
        <v>3.3599999999999994</v>
      </c>
      <c r="AL192" s="37">
        <f t="shared" ca="1" si="49"/>
        <v>1.709625127938925</v>
      </c>
      <c r="AM192" s="3">
        <f t="shared" ca="1" si="50"/>
        <v>3.3599999999999994</v>
      </c>
    </row>
    <row r="193" spans="5:39" x14ac:dyDescent="0.25">
      <c r="E193" s="3">
        <f t="shared" si="62"/>
        <v>0.15</v>
      </c>
      <c r="F193" s="3">
        <f t="shared" si="60"/>
        <v>0.15</v>
      </c>
      <c r="G193" s="3">
        <f t="shared" si="51"/>
        <v>7.1428571428571425E-2</v>
      </c>
      <c r="H193" s="10">
        <f t="shared" si="52"/>
        <v>4.7081902893575282E-7</v>
      </c>
      <c r="I193" s="10">
        <f t="shared" si="61"/>
        <v>4.7081902893575276E-7</v>
      </c>
      <c r="J193" s="3">
        <f t="shared" si="47"/>
        <v>8</v>
      </c>
      <c r="K193" s="10">
        <f t="shared" si="48"/>
        <v>0.03</v>
      </c>
      <c r="L193" s="3">
        <v>191</v>
      </c>
      <c r="M193" s="3">
        <f t="shared" si="56"/>
        <v>18131.598483318536</v>
      </c>
      <c r="N193" s="3">
        <f t="shared" si="57"/>
        <v>52.3392672062839</v>
      </c>
      <c r="O193" s="3">
        <f t="shared" si="53"/>
        <v>491566.06224947528</v>
      </c>
      <c r="P193" s="3">
        <f t="shared" si="54"/>
        <v>7.8508900809425848</v>
      </c>
      <c r="Q193" s="3">
        <f t="shared" si="55"/>
        <v>73742.760227502222</v>
      </c>
      <c r="R193" s="3">
        <f t="shared" si="58"/>
        <v>7.1520510881418878E-2</v>
      </c>
      <c r="S193" s="16">
        <f>IF(Surge_Predicted_Impact!$C$4&lt;&gt;COVID19_DailyReportedData!$B$3,"ERRO",COVID19_DailyReportedData!C190)</f>
        <v>0</v>
      </c>
      <c r="U193" s="37" t="str">
        <f t="shared" si="63"/>
        <v/>
      </c>
      <c r="AI193" s="37">
        <f t="shared" si="59"/>
        <v>0.47680340587612591</v>
      </c>
      <c r="AJ193" s="37">
        <f t="shared" ca="1" si="64"/>
        <v>1.6020594437437825</v>
      </c>
      <c r="AK193" s="37">
        <f t="shared" ca="1" si="65"/>
        <v>3.359999999999999</v>
      </c>
      <c r="AL193" s="37">
        <f t="shared" ca="1" si="49"/>
        <v>1.6020594437437825</v>
      </c>
      <c r="AM193" s="3">
        <f t="shared" ca="1" si="50"/>
        <v>3.359999999999999</v>
      </c>
    </row>
    <row r="194" spans="5:39" x14ac:dyDescent="0.25">
      <c r="E194" s="3">
        <f t="shared" si="62"/>
        <v>0.15</v>
      </c>
      <c r="F194" s="3">
        <f t="shared" si="60"/>
        <v>0.15</v>
      </c>
      <c r="G194" s="3">
        <f t="shared" si="51"/>
        <v>7.1428571428571425E-2</v>
      </c>
      <c r="H194" s="10">
        <f t="shared" si="52"/>
        <v>4.7081902893575282E-7</v>
      </c>
      <c r="I194" s="10">
        <f t="shared" si="61"/>
        <v>4.7081902893575276E-7</v>
      </c>
      <c r="J194" s="3">
        <f t="shared" si="47"/>
        <v>8</v>
      </c>
      <c r="K194" s="10">
        <f t="shared" si="48"/>
        <v>0.03</v>
      </c>
      <c r="L194" s="3">
        <v>192</v>
      </c>
      <c r="M194" s="3">
        <f t="shared" si="56"/>
        <v>18131.151678612907</v>
      </c>
      <c r="N194" s="3">
        <f t="shared" si="57"/>
        <v>49.047552825750799</v>
      </c>
      <c r="O194" s="3">
        <f t="shared" si="53"/>
        <v>491569.80076856143</v>
      </c>
      <c r="P194" s="3">
        <f t="shared" si="54"/>
        <v>7.3571329238626193</v>
      </c>
      <c r="Q194" s="3">
        <f t="shared" si="55"/>
        <v>73742.827248208079</v>
      </c>
      <c r="R194" s="3">
        <f t="shared" si="58"/>
        <v>6.7020705844333853E-2</v>
      </c>
      <c r="S194" s="16">
        <f>IF(Surge_Predicted_Impact!$C$4&lt;&gt;COVID19_DailyReportedData!$B$3,"ERRO",COVID19_DailyReportedData!C191)</f>
        <v>0</v>
      </c>
      <c r="U194" s="37" t="str">
        <f t="shared" si="63"/>
        <v/>
      </c>
      <c r="AI194" s="37">
        <f t="shared" si="59"/>
        <v>0.44680470562889241</v>
      </c>
      <c r="AJ194" s="37">
        <f t="shared" ca="1" si="64"/>
        <v>1.5012638109130783</v>
      </c>
      <c r="AK194" s="37">
        <f t="shared" ca="1" si="65"/>
        <v>3.3599999999999994</v>
      </c>
      <c r="AL194" s="37">
        <f t="shared" ca="1" si="49"/>
        <v>1.5012638109130783</v>
      </c>
      <c r="AM194" s="3">
        <f t="shared" ca="1" si="50"/>
        <v>3.3599999999999994</v>
      </c>
    </row>
    <row r="195" spans="5:39" x14ac:dyDescent="0.25">
      <c r="E195" s="3">
        <f t="shared" si="62"/>
        <v>0.15</v>
      </c>
      <c r="F195" s="3">
        <f t="shared" si="60"/>
        <v>0.15</v>
      </c>
      <c r="G195" s="3">
        <f t="shared" si="51"/>
        <v>7.1428571428571425E-2</v>
      </c>
      <c r="H195" s="10">
        <f t="shared" si="52"/>
        <v>4.7081902893575282E-7</v>
      </c>
      <c r="I195" s="10">
        <f t="shared" si="61"/>
        <v>4.7081902893575276E-7</v>
      </c>
      <c r="J195" s="3">
        <f t="shared" ref="J195:J258" si="66">IF(L195&gt;=$C$33,$C$27,
IF(L195&gt;=$C$32,$C$26,
IF(L195&gt;=$C$31,$C$25,
IF(L195&gt;=$C$30,$C$24,$C$23))))</f>
        <v>8</v>
      </c>
      <c r="K195" s="10">
        <f t="shared" ref="K195:K258" si="67">IF(L195&gt;=$C$33,$C$40,
IF(L195&gt;=$C$32,$C$39,
IF(L195&gt;=$C$31,$C$38,
IF(L195&gt;=$C$30,$C$37,$C$36))))</f>
        <v>0.03</v>
      </c>
      <c r="L195" s="3">
        <v>193</v>
      </c>
      <c r="M195" s="3">
        <f t="shared" si="56"/>
        <v>18130.732984608512</v>
      </c>
      <c r="N195" s="3">
        <f t="shared" si="57"/>
        <v>45.962850199733616</v>
      </c>
      <c r="O195" s="3">
        <f t="shared" si="53"/>
        <v>491573.30416519183</v>
      </c>
      <c r="P195" s="3">
        <f t="shared" si="54"/>
        <v>6.8944275299600424</v>
      </c>
      <c r="Q195" s="3">
        <f t="shared" si="55"/>
        <v>73742.890052308736</v>
      </c>
      <c r="R195" s="3">
        <f t="shared" si="58"/>
        <v>6.2804100659195686E-2</v>
      </c>
      <c r="S195" s="16">
        <f>IF(Surge_Predicted_Impact!$C$4&lt;&gt;COVID19_DailyReportedData!$B$3,"ERRO",COVID19_DailyReportedData!C192)</f>
        <v>0</v>
      </c>
      <c r="U195" s="37" t="str">
        <f t="shared" si="63"/>
        <v/>
      </c>
      <c r="AI195" s="37">
        <f t="shared" si="59"/>
        <v>0.41869400439463789</v>
      </c>
      <c r="AJ195" s="37">
        <f t="shared" ca="1" si="64"/>
        <v>1.4068118547659829</v>
      </c>
      <c r="AK195" s="37">
        <f t="shared" ca="1" si="65"/>
        <v>3.359999999999999</v>
      </c>
      <c r="AL195" s="37">
        <f t="shared" ref="AL195:AL258" ca="1" si="68">AVERAGE(INDIRECT("H"&amp;(ROW($I195))&amp;":H"&amp;(ROW($I195)+$C$5-1)))*($C$8+$C$9+$C$10)*AI195*$C$2</f>
        <v>1.4068118547659829</v>
      </c>
      <c r="AM195" s="3">
        <f t="shared" ref="AM195:AM258" ca="1" si="69">AL195/AI195</f>
        <v>3.359999999999999</v>
      </c>
    </row>
    <row r="196" spans="5:39" x14ac:dyDescent="0.25">
      <c r="E196" s="3">
        <f t="shared" si="62"/>
        <v>0.15</v>
      </c>
      <c r="F196" s="3">
        <f t="shared" si="60"/>
        <v>0.15</v>
      </c>
      <c r="G196" s="3">
        <f t="shared" si="51"/>
        <v>7.1428571428571425E-2</v>
      </c>
      <c r="H196" s="10">
        <f t="shared" si="52"/>
        <v>4.7081902893575282E-7</v>
      </c>
      <c r="I196" s="10">
        <f t="shared" si="61"/>
        <v>4.7081902893575276E-7</v>
      </c>
      <c r="J196" s="3">
        <f t="shared" si="66"/>
        <v>8</v>
      </c>
      <c r="K196" s="10">
        <f t="shared" si="67"/>
        <v>0.03</v>
      </c>
      <c r="L196" s="3">
        <v>194</v>
      </c>
      <c r="M196" s="3">
        <f t="shared" si="56"/>
        <v>18130.340632201638</v>
      </c>
      <c r="N196" s="3">
        <f t="shared" si="57"/>
        <v>43.072141878054985</v>
      </c>
      <c r="O196" s="3">
        <f t="shared" si="53"/>
        <v>491576.5872259204</v>
      </c>
      <c r="P196" s="3">
        <f t="shared" si="54"/>
        <v>6.460821281708248</v>
      </c>
      <c r="Q196" s="3">
        <f t="shared" si="55"/>
        <v>73742.948905169775</v>
      </c>
      <c r="R196" s="3">
        <f t="shared" si="58"/>
        <v>5.8852861031118663E-2</v>
      </c>
      <c r="S196" s="16">
        <f>IF(Surge_Predicted_Impact!$C$4&lt;&gt;COVID19_DailyReportedData!$B$3,"ERRO",COVID19_DailyReportedData!C193)</f>
        <v>0</v>
      </c>
      <c r="U196" s="37" t="str">
        <f t="shared" si="63"/>
        <v/>
      </c>
      <c r="AI196" s="37">
        <f t="shared" si="59"/>
        <v>0.39235240687412443</v>
      </c>
      <c r="AJ196" s="37">
        <f t="shared" ca="1" si="64"/>
        <v>1.3183040870970577</v>
      </c>
      <c r="AK196" s="37">
        <f t="shared" ca="1" si="65"/>
        <v>3.359999999999999</v>
      </c>
      <c r="AL196" s="37">
        <f t="shared" ca="1" si="68"/>
        <v>1.3183040870970577</v>
      </c>
      <c r="AM196" s="3">
        <f t="shared" ca="1" si="69"/>
        <v>3.359999999999999</v>
      </c>
    </row>
    <row r="197" spans="5:39" x14ac:dyDescent="0.25">
      <c r="E197" s="3">
        <f t="shared" si="62"/>
        <v>0.15</v>
      </c>
      <c r="F197" s="3">
        <f t="shared" si="60"/>
        <v>0.15</v>
      </c>
      <c r="G197" s="3">
        <f t="shared" si="51"/>
        <v>7.1428571428571425E-2</v>
      </c>
      <c r="H197" s="10">
        <f t="shared" si="52"/>
        <v>4.7081902893575282E-7</v>
      </c>
      <c r="I197" s="10">
        <f t="shared" si="61"/>
        <v>4.7081902893575276E-7</v>
      </c>
      <c r="J197" s="3">
        <f t="shared" si="66"/>
        <v>8</v>
      </c>
      <c r="K197" s="10">
        <f t="shared" si="67"/>
        <v>0.03</v>
      </c>
      <c r="L197" s="3">
        <v>195</v>
      </c>
      <c r="M197" s="3">
        <f t="shared" si="56"/>
        <v>18129.972963687735</v>
      </c>
      <c r="N197" s="3">
        <f t="shared" si="57"/>
        <v>40.363228829239347</v>
      </c>
      <c r="O197" s="3">
        <f t="shared" si="53"/>
        <v>491579.6638074831</v>
      </c>
      <c r="P197" s="3">
        <f t="shared" si="54"/>
        <v>6.0544843243859017</v>
      </c>
      <c r="Q197" s="3">
        <f t="shared" si="55"/>
        <v>73743.004055446843</v>
      </c>
      <c r="R197" s="3">
        <f t="shared" si="58"/>
        <v>5.5150277085522247E-2</v>
      </c>
      <c r="S197" s="16">
        <f>IF(Surge_Predicted_Impact!$C$4&lt;&gt;COVID19_DailyReportedData!$B$3,"ERRO",COVID19_DailyReportedData!C194)</f>
        <v>0</v>
      </c>
      <c r="U197" s="37" t="str">
        <f t="shared" si="63"/>
        <v/>
      </c>
      <c r="AI197" s="37">
        <f t="shared" si="59"/>
        <v>0.36766851390348165</v>
      </c>
      <c r="AJ197" s="37">
        <f t="shared" ca="1" si="64"/>
        <v>1.2353662067156981</v>
      </c>
      <c r="AK197" s="37">
        <f t="shared" ca="1" si="65"/>
        <v>3.3599999999999994</v>
      </c>
      <c r="AL197" s="37">
        <f t="shared" ca="1" si="68"/>
        <v>1.2353662067156981</v>
      </c>
      <c r="AM197" s="3">
        <f t="shared" ca="1" si="69"/>
        <v>3.3599999999999994</v>
      </c>
    </row>
    <row r="198" spans="5:39" x14ac:dyDescent="0.25">
      <c r="E198" s="3">
        <f t="shared" si="62"/>
        <v>0.15</v>
      </c>
      <c r="F198" s="3">
        <f t="shared" si="60"/>
        <v>0.15</v>
      </c>
      <c r="G198" s="3">
        <f t="shared" ref="G198:G261" si="70">$C$3</f>
        <v>7.1428571428571425E-2</v>
      </c>
      <c r="H198" s="10">
        <f t="shared" ref="H198:H261" si="71">(J198*K198)/($C$8+$C$9+$C$10)</f>
        <v>4.7081902893575282E-7</v>
      </c>
      <c r="I198" s="10">
        <f t="shared" si="61"/>
        <v>4.7081902893575276E-7</v>
      </c>
      <c r="J198" s="3">
        <f t="shared" si="66"/>
        <v>8</v>
      </c>
      <c r="K198" s="10">
        <f t="shared" si="67"/>
        <v>0.03</v>
      </c>
      <c r="L198" s="3">
        <v>196</v>
      </c>
      <c r="M198" s="3">
        <f t="shared" si="56"/>
        <v>18129.628425738982</v>
      </c>
      <c r="N198" s="3">
        <f t="shared" si="57"/>
        <v>37.824679004474191</v>
      </c>
      <c r="O198" s="3">
        <f t="shared" si="53"/>
        <v>491582.54689525662</v>
      </c>
      <c r="P198" s="3">
        <f t="shared" si="54"/>
        <v>5.6737018506711285</v>
      </c>
      <c r="Q198" s="3">
        <f t="shared" si="55"/>
        <v>73743.055736139169</v>
      </c>
      <c r="R198" s="3">
        <f t="shared" si="58"/>
        <v>5.1680692312947939E-2</v>
      </c>
      <c r="S198" s="16">
        <f>IF(Surge_Predicted_Impact!$C$4&lt;&gt;COVID19_DailyReportedData!$B$3,"ERRO",COVID19_DailyReportedData!C195)</f>
        <v>0</v>
      </c>
      <c r="U198" s="37" t="str">
        <f t="shared" si="63"/>
        <v/>
      </c>
      <c r="AI198" s="37">
        <f t="shared" si="59"/>
        <v>0.34453794875298627</v>
      </c>
      <c r="AJ198" s="37">
        <f t="shared" ca="1" si="64"/>
        <v>1.1576475078100334</v>
      </c>
      <c r="AK198" s="37">
        <f t="shared" ca="1" si="65"/>
        <v>3.359999999999999</v>
      </c>
      <c r="AL198" s="37">
        <f t="shared" ca="1" si="68"/>
        <v>1.1576475078100334</v>
      </c>
      <c r="AM198" s="3">
        <f t="shared" ca="1" si="69"/>
        <v>3.359999999999999</v>
      </c>
    </row>
    <row r="199" spans="5:39" x14ac:dyDescent="0.25">
      <c r="E199" s="3">
        <f t="shared" si="62"/>
        <v>0.15</v>
      </c>
      <c r="F199" s="3">
        <f t="shared" si="60"/>
        <v>0.15</v>
      </c>
      <c r="G199" s="3">
        <f t="shared" si="70"/>
        <v>7.1428571428571425E-2</v>
      </c>
      <c r="H199" s="10">
        <f t="shared" si="71"/>
        <v>4.7081902893575282E-7</v>
      </c>
      <c r="I199" s="10">
        <f t="shared" si="61"/>
        <v>4.7081902893575276E-7</v>
      </c>
      <c r="J199" s="3">
        <f t="shared" si="66"/>
        <v>8</v>
      </c>
      <c r="K199" s="10">
        <f t="shared" si="67"/>
        <v>0.03</v>
      </c>
      <c r="L199" s="3">
        <v>197</v>
      </c>
      <c r="M199" s="3">
        <f t="shared" si="56"/>
        <v>18129.305562825473</v>
      </c>
      <c r="N199" s="3">
        <f t="shared" si="57"/>
        <v>35.445779131950381</v>
      </c>
      <c r="O199" s="3">
        <f t="shared" ref="O199:O262" si="72">G198*N198+O198</f>
        <v>491585.24865804263</v>
      </c>
      <c r="P199" s="3">
        <f t="shared" ref="P199:P262" si="73">N199*F199</f>
        <v>5.3168668697925572</v>
      </c>
      <c r="Q199" s="3">
        <f t="shared" ref="Q199:Q262" si="74">(N199+O199)*F199</f>
        <v>73743.10416557618</v>
      </c>
      <c r="R199" s="3">
        <f t="shared" si="58"/>
        <v>4.8429437026243249E-2</v>
      </c>
      <c r="S199" s="16">
        <f>IF(Surge_Predicted_Impact!$C$4&lt;&gt;COVID19_DailyReportedData!$B$3,"ERRO",COVID19_DailyReportedData!C196)</f>
        <v>0</v>
      </c>
      <c r="U199" s="37" t="str">
        <f t="shared" si="63"/>
        <v/>
      </c>
      <c r="AI199" s="37">
        <f t="shared" si="59"/>
        <v>0.32286291350828833</v>
      </c>
      <c r="AJ199" s="37">
        <f t="shared" ca="1" si="64"/>
        <v>1.0848193893878486</v>
      </c>
      <c r="AK199" s="37">
        <f t="shared" ca="1" si="65"/>
        <v>3.3599999999999994</v>
      </c>
      <c r="AL199" s="37">
        <f t="shared" ca="1" si="68"/>
        <v>1.0848193893878486</v>
      </c>
      <c r="AM199" s="3">
        <f t="shared" ca="1" si="69"/>
        <v>3.3599999999999994</v>
      </c>
    </row>
    <row r="200" spans="5:39" x14ac:dyDescent="0.25">
      <c r="E200" s="3">
        <f t="shared" si="62"/>
        <v>0.15</v>
      </c>
      <c r="F200" s="3">
        <f t="shared" si="60"/>
        <v>0.15</v>
      </c>
      <c r="G200" s="3">
        <f t="shared" si="70"/>
        <v>7.1428571428571425E-2</v>
      </c>
      <c r="H200" s="10">
        <f t="shared" si="71"/>
        <v>4.7081902893575282E-7</v>
      </c>
      <c r="I200" s="10">
        <f t="shared" si="61"/>
        <v>4.7081902893575276E-7</v>
      </c>
      <c r="J200" s="3">
        <f t="shared" si="66"/>
        <v>8</v>
      </c>
      <c r="K200" s="10">
        <f t="shared" si="67"/>
        <v>0.03</v>
      </c>
      <c r="L200" s="3">
        <v>198</v>
      </c>
      <c r="M200" s="3">
        <f t="shared" ref="M200:M263" si="75">-MIN(I199*N199,1)*M199+M199</f>
        <v>18129.003011051878</v>
      </c>
      <c r="N200" s="3">
        <f t="shared" ref="N200:N263" si="76">MIN(I199*N199,1)*M199-G199*N199+N199</f>
        <v>33.216489538979225</v>
      </c>
      <c r="O200" s="3">
        <f t="shared" si="72"/>
        <v>491587.78049940919</v>
      </c>
      <c r="P200" s="3">
        <f t="shared" si="73"/>
        <v>4.9824734308468832</v>
      </c>
      <c r="Q200" s="3">
        <f t="shared" si="74"/>
        <v>73743.149548342219</v>
      </c>
      <c r="R200" s="3">
        <f t="shared" ref="R200:R263" si="77">(M199-M200)*F200</f>
        <v>4.5382766039256235E-2</v>
      </c>
      <c r="S200" s="16">
        <f>IF(Surge_Predicted_Impact!$C$4&lt;&gt;COVID19_DailyReportedData!$B$3,"ERRO",COVID19_DailyReportedData!C197)</f>
        <v>0</v>
      </c>
      <c r="U200" s="37" t="str">
        <f t="shared" si="63"/>
        <v/>
      </c>
      <c r="AI200" s="37">
        <f t="shared" ref="AI200:AI263" si="78">$M199-$M200</f>
        <v>0.3025517735950416</v>
      </c>
      <c r="AJ200" s="37">
        <f t="shared" ca="1" si="64"/>
        <v>1.0165739592793395</v>
      </c>
      <c r="AK200" s="37">
        <f t="shared" ca="1" si="65"/>
        <v>3.359999999999999</v>
      </c>
      <c r="AL200" s="37">
        <f t="shared" ca="1" si="68"/>
        <v>1.0165739592793395</v>
      </c>
      <c r="AM200" s="3">
        <f t="shared" ca="1" si="69"/>
        <v>3.359999999999999</v>
      </c>
    </row>
    <row r="201" spans="5:39" x14ac:dyDescent="0.25">
      <c r="E201" s="3">
        <f t="shared" si="62"/>
        <v>0.15</v>
      </c>
      <c r="F201" s="3">
        <f t="shared" si="60"/>
        <v>0.15</v>
      </c>
      <c r="G201" s="3">
        <f t="shared" si="70"/>
        <v>7.1428571428571425E-2</v>
      </c>
      <c r="H201" s="10">
        <f t="shared" si="71"/>
        <v>4.7081902893575282E-7</v>
      </c>
      <c r="I201" s="10">
        <f t="shared" si="61"/>
        <v>4.7081902893575276E-7</v>
      </c>
      <c r="J201" s="3">
        <f t="shared" si="66"/>
        <v>8</v>
      </c>
      <c r="K201" s="10">
        <f t="shared" si="67"/>
        <v>0.03</v>
      </c>
      <c r="L201" s="3">
        <v>199</v>
      </c>
      <c r="M201" s="3">
        <f t="shared" si="75"/>
        <v>18128.719492383258</v>
      </c>
      <c r="N201" s="3">
        <f t="shared" si="76"/>
        <v>31.127401811956773</v>
      </c>
      <c r="O201" s="3">
        <f t="shared" si="72"/>
        <v>491590.15310580481</v>
      </c>
      <c r="P201" s="3">
        <f t="shared" si="73"/>
        <v>4.6691102717935156</v>
      </c>
      <c r="Q201" s="3">
        <f t="shared" si="74"/>
        <v>73743.192076142514</v>
      </c>
      <c r="R201" s="3">
        <f t="shared" si="77"/>
        <v>4.2527800293100881E-2</v>
      </c>
      <c r="S201" s="16">
        <f>IF(Surge_Predicted_Impact!$C$4&lt;&gt;COVID19_DailyReportedData!$B$3,"ERRO",COVID19_DailyReportedData!C198)</f>
        <v>0</v>
      </c>
      <c r="U201" s="37" t="str">
        <f t="shared" si="63"/>
        <v/>
      </c>
      <c r="AI201" s="37">
        <f t="shared" si="78"/>
        <v>0.28351866862067254</v>
      </c>
      <c r="AJ201" s="37">
        <f t="shared" ca="1" si="64"/>
        <v>0.95262272656545943</v>
      </c>
      <c r="AK201" s="37">
        <f t="shared" ca="1" si="65"/>
        <v>3.359999999999999</v>
      </c>
      <c r="AL201" s="37">
        <f t="shared" ca="1" si="68"/>
        <v>0.95262272656545943</v>
      </c>
      <c r="AM201" s="3">
        <f t="shared" ca="1" si="69"/>
        <v>3.359999999999999</v>
      </c>
    </row>
    <row r="202" spans="5:39" x14ac:dyDescent="0.25">
      <c r="E202" s="3">
        <f t="shared" si="62"/>
        <v>0.15</v>
      </c>
      <c r="F202" s="3">
        <f t="shared" si="60"/>
        <v>0.15</v>
      </c>
      <c r="G202" s="3">
        <f t="shared" si="70"/>
        <v>7.1428571428571425E-2</v>
      </c>
      <c r="H202" s="10">
        <f t="shared" si="71"/>
        <v>4.7081902893575282E-7</v>
      </c>
      <c r="I202" s="10">
        <f t="shared" si="61"/>
        <v>4.7081902893575276E-7</v>
      </c>
      <c r="J202" s="3">
        <f t="shared" si="66"/>
        <v>8</v>
      </c>
      <c r="K202" s="10">
        <f t="shared" si="67"/>
        <v>0.03</v>
      </c>
      <c r="L202" s="3">
        <v>200</v>
      </c>
      <c r="M202" s="3">
        <f t="shared" si="75"/>
        <v>18128.453809235372</v>
      </c>
      <c r="N202" s="3">
        <f t="shared" si="76"/>
        <v>29.169699116130147</v>
      </c>
      <c r="O202" s="3">
        <f t="shared" si="72"/>
        <v>491592.37649164855</v>
      </c>
      <c r="P202" s="3">
        <f t="shared" si="73"/>
        <v>4.3754548674195215</v>
      </c>
      <c r="Q202" s="3">
        <f t="shared" si="74"/>
        <v>73743.231928614696</v>
      </c>
      <c r="R202" s="3">
        <f t="shared" si="77"/>
        <v>3.9852472182792552E-2</v>
      </c>
      <c r="S202" s="16">
        <f>IF(Surge_Predicted_Impact!$C$4&lt;&gt;COVID19_DailyReportedData!$B$3,"ERRO",COVID19_DailyReportedData!C199)</f>
        <v>0</v>
      </c>
      <c r="U202" s="37" t="str">
        <f t="shared" si="63"/>
        <v/>
      </c>
      <c r="AI202" s="37">
        <f t="shared" si="78"/>
        <v>0.26568314788528369</v>
      </c>
      <c r="AJ202" s="37">
        <f t="shared" ca="1" si="64"/>
        <v>0.89269537689455292</v>
      </c>
      <c r="AK202" s="37">
        <f t="shared" ca="1" si="65"/>
        <v>3.359999999999999</v>
      </c>
      <c r="AL202" s="37">
        <f t="shared" ca="1" si="68"/>
        <v>0.89269537689455292</v>
      </c>
      <c r="AM202" s="3">
        <f t="shared" ca="1" si="69"/>
        <v>3.359999999999999</v>
      </c>
    </row>
    <row r="203" spans="5:39" x14ac:dyDescent="0.25">
      <c r="E203" s="3">
        <f t="shared" si="62"/>
        <v>0.15</v>
      </c>
      <c r="F203" s="3">
        <f t="shared" ref="F203:F266" si="79">AVERAGE(E199:E203)</f>
        <v>0.15</v>
      </c>
      <c r="G203" s="3">
        <f t="shared" si="70"/>
        <v>7.1428571428571425E-2</v>
      </c>
      <c r="H203" s="10">
        <f t="shared" si="71"/>
        <v>4.7081902893575282E-7</v>
      </c>
      <c r="I203" s="10">
        <f t="shared" si="61"/>
        <v>4.7081902893575276E-7</v>
      </c>
      <c r="J203" s="3">
        <f t="shared" si="66"/>
        <v>8</v>
      </c>
      <c r="K203" s="10">
        <f t="shared" si="67"/>
        <v>0.03</v>
      </c>
      <c r="L203" s="3">
        <v>201</v>
      </c>
      <c r="M203" s="3">
        <f t="shared" si="75"/>
        <v>18128.204839406371</v>
      </c>
      <c r="N203" s="3">
        <f t="shared" si="76"/>
        <v>27.335119008265089</v>
      </c>
      <c r="O203" s="3">
        <f t="shared" si="72"/>
        <v>491594.46004158544</v>
      </c>
      <c r="P203" s="3">
        <f t="shared" si="73"/>
        <v>4.1002678512397628</v>
      </c>
      <c r="Q203" s="3">
        <f t="shared" si="74"/>
        <v>73743.269274089049</v>
      </c>
      <c r="R203" s="3">
        <f t="shared" si="77"/>
        <v>3.7345474350149739E-2</v>
      </c>
      <c r="S203" s="16">
        <f>IF(Surge_Predicted_Impact!$C$4&lt;&gt;COVID19_DailyReportedData!$B$3,"ERRO",COVID19_DailyReportedData!C200)</f>
        <v>0</v>
      </c>
      <c r="U203" s="37" t="str">
        <f t="shared" si="63"/>
        <v/>
      </c>
      <c r="AI203" s="37">
        <f t="shared" si="78"/>
        <v>0.24896982900099829</v>
      </c>
      <c r="AJ203" s="37">
        <f t="shared" ca="1" si="64"/>
        <v>0.836538625443354</v>
      </c>
      <c r="AK203" s="37">
        <f t="shared" ca="1" si="65"/>
        <v>3.359999999999999</v>
      </c>
      <c r="AL203" s="37">
        <f t="shared" ca="1" si="68"/>
        <v>0.836538625443354</v>
      </c>
      <c r="AM203" s="3">
        <f t="shared" ca="1" si="69"/>
        <v>3.359999999999999</v>
      </c>
    </row>
    <row r="204" spans="5:39" x14ac:dyDescent="0.25">
      <c r="E204" s="3">
        <f t="shared" si="62"/>
        <v>0.15</v>
      </c>
      <c r="F204" s="3">
        <f t="shared" si="79"/>
        <v>0.15</v>
      </c>
      <c r="G204" s="3">
        <f t="shared" si="70"/>
        <v>7.1428571428571425E-2</v>
      </c>
      <c r="H204" s="10">
        <f t="shared" si="71"/>
        <v>4.7081902893575282E-7</v>
      </c>
      <c r="I204" s="10">
        <f t="shared" si="61"/>
        <v>4.7081902893575276E-7</v>
      </c>
      <c r="J204" s="3">
        <f t="shared" si="66"/>
        <v>8</v>
      </c>
      <c r="K204" s="10">
        <f t="shared" si="67"/>
        <v>0.03</v>
      </c>
      <c r="L204" s="3">
        <v>202</v>
      </c>
      <c r="M204" s="3">
        <f t="shared" si="75"/>
        <v>18127.971531328283</v>
      </c>
      <c r="N204" s="3">
        <f t="shared" si="76"/>
        <v>25.615918585763851</v>
      </c>
      <c r="O204" s="3">
        <f t="shared" si="72"/>
        <v>491596.41255008604</v>
      </c>
      <c r="P204" s="3">
        <f t="shared" si="73"/>
        <v>3.8423877878645776</v>
      </c>
      <c r="Q204" s="3">
        <f t="shared" si="74"/>
        <v>73743.304270300767</v>
      </c>
      <c r="R204" s="3">
        <f t="shared" si="77"/>
        <v>3.4996211713223598E-2</v>
      </c>
      <c r="S204" s="16">
        <f>IF(Surge_Predicted_Impact!$C$4&lt;&gt;COVID19_DailyReportedData!$B$3,"ERRO",COVID19_DailyReportedData!C201)</f>
        <v>0</v>
      </c>
      <c r="U204" s="37" t="str">
        <f t="shared" si="63"/>
        <v/>
      </c>
      <c r="AI204" s="37">
        <f t="shared" si="78"/>
        <v>0.23330807808815734</v>
      </c>
      <c r="AJ204" s="37">
        <f t="shared" ca="1" si="64"/>
        <v>0.78391514237620841</v>
      </c>
      <c r="AK204" s="37">
        <f t="shared" ca="1" si="65"/>
        <v>3.359999999999999</v>
      </c>
      <c r="AL204" s="37">
        <f t="shared" ca="1" si="68"/>
        <v>0.78391514237620841</v>
      </c>
      <c r="AM204" s="3">
        <f t="shared" ca="1" si="69"/>
        <v>3.359999999999999</v>
      </c>
    </row>
    <row r="205" spans="5:39" x14ac:dyDescent="0.25">
      <c r="E205" s="3">
        <f t="shared" si="62"/>
        <v>0.15</v>
      </c>
      <c r="F205" s="3">
        <f t="shared" si="79"/>
        <v>0.15</v>
      </c>
      <c r="G205" s="3">
        <f t="shared" si="70"/>
        <v>7.1428571428571425E-2</v>
      </c>
      <c r="H205" s="10">
        <f t="shared" si="71"/>
        <v>4.7081902893575282E-7</v>
      </c>
      <c r="I205" s="10">
        <f t="shared" si="61"/>
        <v>4.7081902893575276E-7</v>
      </c>
      <c r="J205" s="3">
        <f t="shared" si="66"/>
        <v>8</v>
      </c>
      <c r="K205" s="10">
        <f t="shared" si="67"/>
        <v>0.03</v>
      </c>
      <c r="L205" s="3">
        <v>203</v>
      </c>
      <c r="M205" s="3">
        <f t="shared" si="75"/>
        <v>18127.752899618055</v>
      </c>
      <c r="N205" s="3">
        <f t="shared" si="76"/>
        <v>24.004841825581028</v>
      </c>
      <c r="O205" s="3">
        <f t="shared" si="72"/>
        <v>491598.24225855648</v>
      </c>
      <c r="P205" s="3">
        <f t="shared" si="73"/>
        <v>3.6007262738371542</v>
      </c>
      <c r="Q205" s="3">
        <f t="shared" si="74"/>
        <v>73743.337065057305</v>
      </c>
      <c r="R205" s="3">
        <f t="shared" si="77"/>
        <v>3.2794756534167392E-2</v>
      </c>
      <c r="S205" s="16">
        <f>IF(Surge_Predicted_Impact!$C$4&lt;&gt;COVID19_DailyReportedData!$B$3,"ERRO",COVID19_DailyReportedData!C202)</f>
        <v>0</v>
      </c>
      <c r="U205" s="37" t="str">
        <f t="shared" si="63"/>
        <v/>
      </c>
      <c r="AI205" s="37">
        <f t="shared" si="78"/>
        <v>0.21863171022778261</v>
      </c>
      <c r="AJ205" s="37">
        <f t="shared" ca="1" si="64"/>
        <v>0.73460254636534938</v>
      </c>
      <c r="AK205" s="37">
        <f t="shared" ca="1" si="65"/>
        <v>3.3599999999999994</v>
      </c>
      <c r="AL205" s="37">
        <f t="shared" ca="1" si="68"/>
        <v>0.73460254636534938</v>
      </c>
      <c r="AM205" s="3">
        <f t="shared" ca="1" si="69"/>
        <v>3.3599999999999994</v>
      </c>
    </row>
    <row r="206" spans="5:39" x14ac:dyDescent="0.25">
      <c r="E206" s="3">
        <f t="shared" si="62"/>
        <v>0.15</v>
      </c>
      <c r="F206" s="3">
        <f t="shared" si="79"/>
        <v>0.15</v>
      </c>
      <c r="G206" s="3">
        <f t="shared" si="70"/>
        <v>7.1428571428571425E-2</v>
      </c>
      <c r="H206" s="10">
        <f t="shared" si="71"/>
        <v>4.7081902893575282E-7</v>
      </c>
      <c r="I206" s="10">
        <f t="shared" si="61"/>
        <v>4.7081902893575276E-7</v>
      </c>
      <c r="J206" s="3">
        <f t="shared" si="66"/>
        <v>8</v>
      </c>
      <c r="K206" s="10">
        <f t="shared" si="67"/>
        <v>0.03</v>
      </c>
      <c r="L206" s="3">
        <v>204</v>
      </c>
      <c r="M206" s="3">
        <f t="shared" si="75"/>
        <v>18127.548020909195</v>
      </c>
      <c r="N206" s="3">
        <f t="shared" si="76"/>
        <v>22.495088975472264</v>
      </c>
      <c r="O206" s="3">
        <f t="shared" si="72"/>
        <v>491599.95689011546</v>
      </c>
      <c r="P206" s="3">
        <f t="shared" si="73"/>
        <v>3.3742633463208396</v>
      </c>
      <c r="Q206" s="3">
        <f t="shared" si="74"/>
        <v>73743.367796863633</v>
      </c>
      <c r="R206" s="3">
        <f t="shared" si="77"/>
        <v>3.0731806329094977E-2</v>
      </c>
      <c r="S206" s="16">
        <f>IF(Surge_Predicted_Impact!$C$4&lt;&gt;COVID19_DailyReportedData!$B$3,"ERRO",COVID19_DailyReportedData!C203)</f>
        <v>0</v>
      </c>
      <c r="U206" s="37" t="str">
        <f t="shared" si="63"/>
        <v/>
      </c>
      <c r="AI206" s="37">
        <f t="shared" si="78"/>
        <v>0.2048787088606332</v>
      </c>
      <c r="AJ206" s="37">
        <f t="shared" ca="1" si="64"/>
        <v>0.6883924617717273</v>
      </c>
      <c r="AK206" s="37">
        <f t="shared" ca="1" si="65"/>
        <v>3.359999999999999</v>
      </c>
      <c r="AL206" s="37">
        <f t="shared" ca="1" si="68"/>
        <v>0.6883924617717273</v>
      </c>
      <c r="AM206" s="3">
        <f t="shared" ca="1" si="69"/>
        <v>3.359999999999999</v>
      </c>
    </row>
    <row r="207" spans="5:39" x14ac:dyDescent="0.25">
      <c r="E207" s="3">
        <f t="shared" si="62"/>
        <v>0.15</v>
      </c>
      <c r="F207" s="3">
        <f t="shared" si="79"/>
        <v>0.15</v>
      </c>
      <c r="G207" s="3">
        <f t="shared" si="70"/>
        <v>7.1428571428571425E-2</v>
      </c>
      <c r="H207" s="10">
        <f t="shared" si="71"/>
        <v>4.7081902893575282E-7</v>
      </c>
      <c r="I207" s="10">
        <f t="shared" ref="I207:I270" si="80">AVERAGE(H198:H207)</f>
        <v>4.7081902893575276E-7</v>
      </c>
      <c r="J207" s="3">
        <f t="shared" si="66"/>
        <v>8</v>
      </c>
      <c r="K207" s="10">
        <f t="shared" si="67"/>
        <v>0.03</v>
      </c>
      <c r="L207" s="3">
        <v>205</v>
      </c>
      <c r="M207" s="3">
        <f t="shared" si="75"/>
        <v>18127.356029946266</v>
      </c>
      <c r="N207" s="3">
        <f t="shared" si="76"/>
        <v>21.080287868724561</v>
      </c>
      <c r="O207" s="3">
        <f t="shared" si="72"/>
        <v>491601.56368218514</v>
      </c>
      <c r="P207" s="3">
        <f t="shared" si="73"/>
        <v>3.1620431803086841</v>
      </c>
      <c r="Q207" s="3">
        <f t="shared" si="74"/>
        <v>73743.396595508078</v>
      </c>
      <c r="R207" s="3">
        <f t="shared" si="77"/>
        <v>2.8798644439302731E-2</v>
      </c>
      <c r="S207" s="16">
        <f>IF(Surge_Predicted_Impact!$C$4&lt;&gt;COVID19_DailyReportedData!$B$3,"ERRO",COVID19_DailyReportedData!C204)</f>
        <v>0</v>
      </c>
      <c r="U207" s="37" t="str">
        <f t="shared" si="63"/>
        <v/>
      </c>
      <c r="AI207" s="37">
        <f t="shared" si="78"/>
        <v>0.19199096292868489</v>
      </c>
      <c r="AJ207" s="37">
        <f t="shared" ca="1" si="64"/>
        <v>0.645089635440381</v>
      </c>
      <c r="AK207" s="37">
        <f t="shared" ca="1" si="65"/>
        <v>3.3599999999999985</v>
      </c>
      <c r="AL207" s="37">
        <f t="shared" ca="1" si="68"/>
        <v>0.645089635440381</v>
      </c>
      <c r="AM207" s="3">
        <f t="shared" ca="1" si="69"/>
        <v>3.3599999999999985</v>
      </c>
    </row>
    <row r="208" spans="5:39" x14ac:dyDescent="0.25">
      <c r="E208" s="3">
        <f t="shared" si="62"/>
        <v>0.15</v>
      </c>
      <c r="F208" s="3">
        <f t="shared" si="79"/>
        <v>0.15</v>
      </c>
      <c r="G208" s="3">
        <f t="shared" si="70"/>
        <v>7.1428571428571425E-2</v>
      </c>
      <c r="H208" s="10">
        <f t="shared" si="71"/>
        <v>4.7081902893575282E-7</v>
      </c>
      <c r="I208" s="10">
        <f t="shared" si="80"/>
        <v>4.7081902893575276E-7</v>
      </c>
      <c r="J208" s="3">
        <f t="shared" si="66"/>
        <v>8</v>
      </c>
      <c r="K208" s="10">
        <f t="shared" si="67"/>
        <v>0.03</v>
      </c>
      <c r="L208" s="3">
        <v>206</v>
      </c>
      <c r="M208" s="3">
        <f t="shared" si="75"/>
        <v>18127.176115925631</v>
      </c>
      <c r="N208" s="3">
        <f t="shared" si="76"/>
        <v>19.75446704159301</v>
      </c>
      <c r="O208" s="3">
        <f t="shared" si="72"/>
        <v>491603.06941703288</v>
      </c>
      <c r="P208" s="3">
        <f t="shared" si="73"/>
        <v>2.9631700562389516</v>
      </c>
      <c r="Q208" s="3">
        <f t="shared" si="74"/>
        <v>73743.423582611169</v>
      </c>
      <c r="R208" s="3">
        <f t="shared" si="77"/>
        <v>2.6987103095234489E-2</v>
      </c>
      <c r="S208" s="16">
        <f>IF(Surge_Predicted_Impact!$C$4&lt;&gt;COVID19_DailyReportedData!$B$3,"ERRO",COVID19_DailyReportedData!C205)</f>
        <v>0</v>
      </c>
      <c r="U208" s="37" t="str">
        <f t="shared" si="63"/>
        <v/>
      </c>
      <c r="AI208" s="37">
        <f t="shared" si="78"/>
        <v>0.17991402063489659</v>
      </c>
      <c r="AJ208" s="37">
        <f t="shared" ca="1" si="64"/>
        <v>0.60451110933325236</v>
      </c>
      <c r="AK208" s="37">
        <f t="shared" ca="1" si="65"/>
        <v>3.359999999999999</v>
      </c>
      <c r="AL208" s="37">
        <f t="shared" ca="1" si="68"/>
        <v>0.60451110933325236</v>
      </c>
      <c r="AM208" s="3">
        <f t="shared" ca="1" si="69"/>
        <v>3.359999999999999</v>
      </c>
    </row>
    <row r="209" spans="5:39" x14ac:dyDescent="0.25">
      <c r="E209" s="3">
        <f t="shared" si="62"/>
        <v>0.15</v>
      </c>
      <c r="F209" s="3">
        <f t="shared" si="79"/>
        <v>0.15</v>
      </c>
      <c r="G209" s="3">
        <f t="shared" si="70"/>
        <v>7.1428571428571425E-2</v>
      </c>
      <c r="H209" s="10">
        <f t="shared" si="71"/>
        <v>4.7081902893575282E-7</v>
      </c>
      <c r="I209" s="10">
        <f t="shared" si="80"/>
        <v>4.7081902893575276E-7</v>
      </c>
      <c r="J209" s="3">
        <f t="shared" si="66"/>
        <v>8</v>
      </c>
      <c r="K209" s="10">
        <f t="shared" si="67"/>
        <v>0.03</v>
      </c>
      <c r="L209" s="3">
        <v>207</v>
      </c>
      <c r="M209" s="3">
        <f t="shared" si="75"/>
        <v>18127.007519066869</v>
      </c>
      <c r="N209" s="3">
        <f t="shared" si="76"/>
        <v>18.512030540240204</v>
      </c>
      <c r="O209" s="3">
        <f t="shared" si="72"/>
        <v>491604.48045039299</v>
      </c>
      <c r="P209" s="3">
        <f t="shared" si="73"/>
        <v>2.7768045810360307</v>
      </c>
      <c r="Q209" s="3">
        <f t="shared" si="74"/>
        <v>73743.448872139983</v>
      </c>
      <c r="R209" s="3">
        <f t="shared" si="77"/>
        <v>2.5289528814391813E-2</v>
      </c>
      <c r="S209" s="16">
        <f>IF(Surge_Predicted_Impact!$C$4&lt;&gt;COVID19_DailyReportedData!$B$3,"ERRO",COVID19_DailyReportedData!C206)</f>
        <v>0</v>
      </c>
      <c r="U209" s="37" t="str">
        <f t="shared" si="63"/>
        <v/>
      </c>
      <c r="AI209" s="37">
        <f t="shared" si="78"/>
        <v>0.1685968587626121</v>
      </c>
      <c r="AJ209" s="37">
        <f t="shared" ca="1" si="64"/>
        <v>0.56648544544237656</v>
      </c>
      <c r="AK209" s="37">
        <f t="shared" ca="1" si="65"/>
        <v>3.3599999999999994</v>
      </c>
      <c r="AL209" s="37">
        <f t="shared" ca="1" si="68"/>
        <v>0.56648544544237656</v>
      </c>
      <c r="AM209" s="3">
        <f t="shared" ca="1" si="69"/>
        <v>3.3599999999999994</v>
      </c>
    </row>
    <row r="210" spans="5:39" x14ac:dyDescent="0.25">
      <c r="E210" s="3">
        <f t="shared" si="62"/>
        <v>0.15</v>
      </c>
      <c r="F210" s="3">
        <f t="shared" si="79"/>
        <v>0.15</v>
      </c>
      <c r="G210" s="3">
        <f t="shared" si="70"/>
        <v>7.1428571428571425E-2</v>
      </c>
      <c r="H210" s="10">
        <f t="shared" si="71"/>
        <v>4.7081902893575282E-7</v>
      </c>
      <c r="I210" s="10">
        <f t="shared" si="80"/>
        <v>4.7081902893575276E-7</v>
      </c>
      <c r="J210" s="3">
        <f t="shared" si="66"/>
        <v>8</v>
      </c>
      <c r="K210" s="10">
        <f t="shared" si="67"/>
        <v>0.03</v>
      </c>
      <c r="L210" s="3">
        <v>208</v>
      </c>
      <c r="M210" s="3">
        <f t="shared" si="75"/>
        <v>18126.849527400303</v>
      </c>
      <c r="N210" s="3">
        <f t="shared" si="76"/>
        <v>17.347734311072902</v>
      </c>
      <c r="O210" s="3">
        <f t="shared" si="72"/>
        <v>491605.80273828871</v>
      </c>
      <c r="P210" s="3">
        <f t="shared" si="73"/>
        <v>2.602160146660935</v>
      </c>
      <c r="Q210" s="3">
        <f t="shared" si="74"/>
        <v>73743.472570889964</v>
      </c>
      <c r="R210" s="3">
        <f t="shared" si="77"/>
        <v>2.369874998476007E-2</v>
      </c>
      <c r="S210" s="16">
        <f>IF(Surge_Predicted_Impact!$C$4&lt;&gt;COVID19_DailyReportedData!$B$3,"ERRO",COVID19_DailyReportedData!C207)</f>
        <v>0</v>
      </c>
      <c r="U210" s="37" t="str">
        <f t="shared" si="63"/>
        <v/>
      </c>
      <c r="AI210" s="37">
        <f t="shared" si="78"/>
        <v>0.15799166656506713</v>
      </c>
      <c r="AJ210" s="37">
        <f t="shared" ca="1" si="64"/>
        <v>0.5308519996586254</v>
      </c>
      <c r="AK210" s="37">
        <f t="shared" ca="1" si="65"/>
        <v>3.359999999999999</v>
      </c>
      <c r="AL210" s="37">
        <f t="shared" ca="1" si="68"/>
        <v>0.5308519996586254</v>
      </c>
      <c r="AM210" s="3">
        <f t="shared" ca="1" si="69"/>
        <v>3.359999999999999</v>
      </c>
    </row>
    <row r="211" spans="5:39" x14ac:dyDescent="0.25">
      <c r="E211" s="3">
        <f t="shared" si="62"/>
        <v>0.15</v>
      </c>
      <c r="F211" s="3">
        <f t="shared" si="79"/>
        <v>0.15</v>
      </c>
      <c r="G211" s="3">
        <f t="shared" si="70"/>
        <v>7.1428571428571425E-2</v>
      </c>
      <c r="H211" s="10">
        <f t="shared" si="71"/>
        <v>4.7081902893575282E-7</v>
      </c>
      <c r="I211" s="10">
        <f t="shared" si="80"/>
        <v>4.7081902893575276E-7</v>
      </c>
      <c r="J211" s="3">
        <f t="shared" si="66"/>
        <v>8</v>
      </c>
      <c r="K211" s="10">
        <f t="shared" si="67"/>
        <v>0.03</v>
      </c>
      <c r="L211" s="3">
        <v>209</v>
      </c>
      <c r="M211" s="3">
        <f t="shared" si="75"/>
        <v>18126.701473756988</v>
      </c>
      <c r="N211" s="3">
        <f t="shared" si="76"/>
        <v>16.256664075025025</v>
      </c>
      <c r="O211" s="3">
        <f t="shared" si="72"/>
        <v>491607.04186216806</v>
      </c>
      <c r="P211" s="3">
        <f t="shared" si="73"/>
        <v>2.4384996112537536</v>
      </c>
      <c r="Q211" s="3">
        <f t="shared" si="74"/>
        <v>73743.494778936452</v>
      </c>
      <c r="R211" s="3">
        <f t="shared" si="77"/>
        <v>2.2208046497325995E-2</v>
      </c>
      <c r="S211" s="16">
        <f>IF(Surge_Predicted_Impact!$C$4&lt;&gt;COVID19_DailyReportedData!$B$3,"ERRO",COVID19_DailyReportedData!C208)</f>
        <v>0</v>
      </c>
      <c r="U211" s="37" t="str">
        <f t="shared" si="63"/>
        <v/>
      </c>
      <c r="AI211" s="37">
        <f t="shared" si="78"/>
        <v>0.14805364331550663</v>
      </c>
      <c r="AJ211" s="37">
        <f t="shared" ca="1" si="64"/>
        <v>0.4974602415401021</v>
      </c>
      <c r="AK211" s="37">
        <f t="shared" ca="1" si="65"/>
        <v>3.3599999999999985</v>
      </c>
      <c r="AL211" s="37">
        <f t="shared" ca="1" si="68"/>
        <v>0.4974602415401021</v>
      </c>
      <c r="AM211" s="3">
        <f t="shared" ca="1" si="69"/>
        <v>3.3599999999999985</v>
      </c>
    </row>
    <row r="212" spans="5:39" x14ac:dyDescent="0.25">
      <c r="E212" s="3">
        <f t="shared" si="62"/>
        <v>0.15</v>
      </c>
      <c r="F212" s="3">
        <f t="shared" si="79"/>
        <v>0.15</v>
      </c>
      <c r="G212" s="3">
        <f t="shared" si="70"/>
        <v>7.1428571428571425E-2</v>
      </c>
      <c r="H212" s="10">
        <f t="shared" si="71"/>
        <v>4.7081902893575282E-7</v>
      </c>
      <c r="I212" s="10">
        <f t="shared" si="80"/>
        <v>4.7081902893575276E-7</v>
      </c>
      <c r="J212" s="3">
        <f t="shared" si="66"/>
        <v>8</v>
      </c>
      <c r="K212" s="10">
        <f t="shared" si="67"/>
        <v>0.03</v>
      </c>
      <c r="L212" s="3">
        <v>210</v>
      </c>
      <c r="M212" s="3">
        <f t="shared" si="75"/>
        <v>18126.562732948365</v>
      </c>
      <c r="N212" s="3">
        <f t="shared" si="76"/>
        <v>15.234214592574293</v>
      </c>
      <c r="O212" s="3">
        <f t="shared" si="72"/>
        <v>491608.20305245911</v>
      </c>
      <c r="P212" s="3">
        <f t="shared" si="73"/>
        <v>2.285132188886144</v>
      </c>
      <c r="Q212" s="3">
        <f t="shared" si="74"/>
        <v>73743.515590057752</v>
      </c>
      <c r="R212" s="3">
        <f t="shared" si="77"/>
        <v>2.0811121293445468E-2</v>
      </c>
      <c r="S212" s="16">
        <f>IF(Surge_Predicted_Impact!$C$4&lt;&gt;COVID19_DailyReportedData!$B$3,"ERRO",COVID19_DailyReportedData!C209)</f>
        <v>0</v>
      </c>
      <c r="U212" s="37" t="str">
        <f t="shared" si="63"/>
        <v/>
      </c>
      <c r="AI212" s="37">
        <f t="shared" si="78"/>
        <v>0.13874080862296978</v>
      </c>
      <c r="AJ212" s="37">
        <f t="shared" ca="1" si="64"/>
        <v>0.46616911697317837</v>
      </c>
      <c r="AK212" s="37">
        <f t="shared" ca="1" si="65"/>
        <v>3.3599999999999994</v>
      </c>
      <c r="AL212" s="37">
        <f t="shared" ca="1" si="68"/>
        <v>0.46616911697317837</v>
      </c>
      <c r="AM212" s="3">
        <f t="shared" ca="1" si="69"/>
        <v>3.3599999999999994</v>
      </c>
    </row>
    <row r="213" spans="5:39" x14ac:dyDescent="0.25">
      <c r="E213" s="3">
        <f t="shared" si="62"/>
        <v>0.15</v>
      </c>
      <c r="F213" s="3">
        <f t="shared" si="79"/>
        <v>0.15</v>
      </c>
      <c r="G213" s="3">
        <f t="shared" si="70"/>
        <v>7.1428571428571425E-2</v>
      </c>
      <c r="H213" s="10">
        <f t="shared" si="71"/>
        <v>4.7081902893575282E-7</v>
      </c>
      <c r="I213" s="10">
        <f t="shared" si="80"/>
        <v>4.7081902893575276E-7</v>
      </c>
      <c r="J213" s="3">
        <f t="shared" si="66"/>
        <v>8</v>
      </c>
      <c r="K213" s="10">
        <f t="shared" si="67"/>
        <v>0.03</v>
      </c>
      <c r="L213" s="3">
        <v>211</v>
      </c>
      <c r="M213" s="3">
        <f t="shared" si="75"/>
        <v>18126.432719123626</v>
      </c>
      <c r="N213" s="3">
        <f t="shared" si="76"/>
        <v>14.276070232127795</v>
      </c>
      <c r="O213" s="3">
        <f t="shared" si="72"/>
        <v>491609.2912106443</v>
      </c>
      <c r="P213" s="3">
        <f t="shared" si="73"/>
        <v>2.141410534819169</v>
      </c>
      <c r="Q213" s="3">
        <f t="shared" si="74"/>
        <v>73743.535092131468</v>
      </c>
      <c r="R213" s="3">
        <f t="shared" si="77"/>
        <v>1.9502073710827971E-2</v>
      </c>
      <c r="S213" s="16">
        <f>IF(Surge_Predicted_Impact!$C$4&lt;&gt;COVID19_DailyReportedData!$B$3,"ERRO",COVID19_DailyReportedData!C210)</f>
        <v>0</v>
      </c>
      <c r="U213" s="37" t="str">
        <f t="shared" si="63"/>
        <v/>
      </c>
      <c r="AI213" s="37">
        <f t="shared" si="78"/>
        <v>0.13001382473885315</v>
      </c>
      <c r="AJ213" s="37">
        <f t="shared" ca="1" si="64"/>
        <v>0.43684645112254644</v>
      </c>
      <c r="AK213" s="37">
        <f t="shared" ca="1" si="65"/>
        <v>3.359999999999999</v>
      </c>
      <c r="AL213" s="37">
        <f t="shared" ca="1" si="68"/>
        <v>0.43684645112254644</v>
      </c>
      <c r="AM213" s="3">
        <f t="shared" ca="1" si="69"/>
        <v>3.359999999999999</v>
      </c>
    </row>
    <row r="214" spans="5:39" x14ac:dyDescent="0.25">
      <c r="E214" s="3">
        <f t="shared" si="62"/>
        <v>0.15</v>
      </c>
      <c r="F214" s="3">
        <f t="shared" si="79"/>
        <v>0.15</v>
      </c>
      <c r="G214" s="3">
        <f t="shared" si="70"/>
        <v>7.1428571428571425E-2</v>
      </c>
      <c r="H214" s="10">
        <f t="shared" si="71"/>
        <v>4.7081902893575282E-7</v>
      </c>
      <c r="I214" s="10">
        <f t="shared" si="80"/>
        <v>4.7081902893575276E-7</v>
      </c>
      <c r="J214" s="3">
        <f t="shared" si="66"/>
        <v>8</v>
      </c>
      <c r="K214" s="10">
        <f t="shared" si="67"/>
        <v>0.03</v>
      </c>
      <c r="L214" s="3">
        <v>212</v>
      </c>
      <c r="M214" s="3">
        <f t="shared" si="75"/>
        <v>18126.310883293565</v>
      </c>
      <c r="N214" s="3">
        <f t="shared" si="76"/>
        <v>13.378186759893719</v>
      </c>
      <c r="O214" s="3">
        <f t="shared" si="72"/>
        <v>491610.3109299466</v>
      </c>
      <c r="P214" s="3">
        <f t="shared" si="73"/>
        <v>2.0067280139840578</v>
      </c>
      <c r="Q214" s="3">
        <f t="shared" si="74"/>
        <v>73743.553367505971</v>
      </c>
      <c r="R214" s="3">
        <f t="shared" si="77"/>
        <v>1.8275374509175889E-2</v>
      </c>
      <c r="S214" s="16">
        <f>IF(Surge_Predicted_Impact!$C$4&lt;&gt;COVID19_DailyReportedData!$B$3,"ERRO",COVID19_DailyReportedData!C211)</f>
        <v>0</v>
      </c>
      <c r="U214" s="37" t="str">
        <f t="shared" si="63"/>
        <v/>
      </c>
      <c r="AI214" s="37">
        <f t="shared" si="78"/>
        <v>0.1218358300611726</v>
      </c>
      <c r="AJ214" s="37">
        <f t="shared" ca="1" si="64"/>
        <v>0.40936838900553985</v>
      </c>
      <c r="AK214" s="37">
        <f t="shared" ca="1" si="65"/>
        <v>3.3599999999999994</v>
      </c>
      <c r="AL214" s="37">
        <f t="shared" ca="1" si="68"/>
        <v>0.40936838900553985</v>
      </c>
      <c r="AM214" s="3">
        <f t="shared" ca="1" si="69"/>
        <v>3.3599999999999994</v>
      </c>
    </row>
    <row r="215" spans="5:39" x14ac:dyDescent="0.25">
      <c r="E215" s="3">
        <f t="shared" si="62"/>
        <v>0.15</v>
      </c>
      <c r="F215" s="3">
        <f t="shared" si="79"/>
        <v>0.15</v>
      </c>
      <c r="G215" s="3">
        <f t="shared" si="70"/>
        <v>7.1428571428571425E-2</v>
      </c>
      <c r="H215" s="10">
        <f t="shared" si="71"/>
        <v>4.7081902893575282E-7</v>
      </c>
      <c r="I215" s="10">
        <f t="shared" si="80"/>
        <v>4.7081902893575276E-7</v>
      </c>
      <c r="J215" s="3">
        <f t="shared" si="66"/>
        <v>8</v>
      </c>
      <c r="K215" s="10">
        <f t="shared" si="67"/>
        <v>0.03</v>
      </c>
      <c r="L215" s="3">
        <v>213</v>
      </c>
      <c r="M215" s="3">
        <f t="shared" si="75"/>
        <v>18126.196711010401</v>
      </c>
      <c r="N215" s="3">
        <f t="shared" si="76"/>
        <v>12.536774274495166</v>
      </c>
      <c r="O215" s="3">
        <f t="shared" si="72"/>
        <v>491611.26651471516</v>
      </c>
      <c r="P215" s="3">
        <f t="shared" si="73"/>
        <v>1.8805161411742748</v>
      </c>
      <c r="Q215" s="3">
        <f t="shared" si="74"/>
        <v>73743.570493348438</v>
      </c>
      <c r="R215" s="3">
        <f t="shared" si="77"/>
        <v>1.7125842474524689E-2</v>
      </c>
      <c r="S215" s="16">
        <f>IF(Surge_Predicted_Impact!$C$4&lt;&gt;COVID19_DailyReportedData!$B$3,"ERRO",COVID19_DailyReportedData!C212)</f>
        <v>0</v>
      </c>
      <c r="U215" s="37" t="str">
        <f t="shared" si="63"/>
        <v/>
      </c>
      <c r="AI215" s="37">
        <f t="shared" si="78"/>
        <v>0.11417228316349792</v>
      </c>
      <c r="AJ215" s="37">
        <f t="shared" ca="1" si="64"/>
        <v>0.38361887142935291</v>
      </c>
      <c r="AK215" s="37">
        <f t="shared" ca="1" si="65"/>
        <v>3.359999999999999</v>
      </c>
      <c r="AL215" s="37">
        <f t="shared" ca="1" si="68"/>
        <v>0.38361887142935291</v>
      </c>
      <c r="AM215" s="3">
        <f t="shared" ca="1" si="69"/>
        <v>3.359999999999999</v>
      </c>
    </row>
    <row r="216" spans="5:39" x14ac:dyDescent="0.25">
      <c r="E216" s="3">
        <f t="shared" si="62"/>
        <v>0.15</v>
      </c>
      <c r="F216" s="3">
        <f t="shared" si="79"/>
        <v>0.15</v>
      </c>
      <c r="G216" s="3">
        <f t="shared" si="70"/>
        <v>7.1428571428571425E-2</v>
      </c>
      <c r="H216" s="10">
        <f t="shared" si="71"/>
        <v>4.7081902893575282E-7</v>
      </c>
      <c r="I216" s="10">
        <f t="shared" si="80"/>
        <v>4.7081902893575276E-7</v>
      </c>
      <c r="J216" s="3">
        <f t="shared" si="66"/>
        <v>8</v>
      </c>
      <c r="K216" s="10">
        <f t="shared" si="67"/>
        <v>0.03</v>
      </c>
      <c r="L216" s="3">
        <v>214</v>
      </c>
      <c r="M216" s="3">
        <f t="shared" si="75"/>
        <v>18126.089720193748</v>
      </c>
      <c r="N216" s="3">
        <f t="shared" si="76"/>
        <v>11.748281214398867</v>
      </c>
      <c r="O216" s="3">
        <f t="shared" si="72"/>
        <v>491612.16199859191</v>
      </c>
      <c r="P216" s="3">
        <f t="shared" si="73"/>
        <v>1.76224218215983</v>
      </c>
      <c r="Q216" s="3">
        <f t="shared" si="74"/>
        <v>73743.586541970944</v>
      </c>
      <c r="R216" s="3">
        <f t="shared" si="77"/>
        <v>1.6048622498055918E-2</v>
      </c>
      <c r="S216" s="16">
        <f>IF(Surge_Predicted_Impact!$C$4&lt;&gt;COVID19_DailyReportedData!$B$3,"ERRO",COVID19_DailyReportedData!C213)</f>
        <v>0</v>
      </c>
      <c r="U216" s="37" t="str">
        <f t="shared" si="63"/>
        <v/>
      </c>
      <c r="AI216" s="37">
        <f t="shared" si="78"/>
        <v>0.10699081665370613</v>
      </c>
      <c r="AJ216" s="37">
        <f t="shared" ca="1" si="64"/>
        <v>0.35948914395645254</v>
      </c>
      <c r="AK216" s="37">
        <f t="shared" ca="1" si="65"/>
        <v>3.3599999999999994</v>
      </c>
      <c r="AL216" s="37">
        <f t="shared" ca="1" si="68"/>
        <v>0.35948914395645254</v>
      </c>
      <c r="AM216" s="3">
        <f t="shared" ca="1" si="69"/>
        <v>3.3599999999999994</v>
      </c>
    </row>
    <row r="217" spans="5:39" x14ac:dyDescent="0.25">
      <c r="E217" s="3">
        <f t="shared" si="62"/>
        <v>0.15</v>
      </c>
      <c r="F217" s="3">
        <f t="shared" si="79"/>
        <v>0.15</v>
      </c>
      <c r="G217" s="3">
        <f t="shared" si="70"/>
        <v>7.1428571428571425E-2</v>
      </c>
      <c r="H217" s="10">
        <f t="shared" si="71"/>
        <v>4.7081902893575282E-7</v>
      </c>
      <c r="I217" s="10">
        <f t="shared" si="80"/>
        <v>4.7081902893575276E-7</v>
      </c>
      <c r="J217" s="3">
        <f t="shared" si="66"/>
        <v>8</v>
      </c>
      <c r="K217" s="10">
        <f t="shared" si="67"/>
        <v>0.03</v>
      </c>
      <c r="L217" s="3">
        <v>215</v>
      </c>
      <c r="M217" s="3">
        <f t="shared" si="75"/>
        <v>18125.989459093515</v>
      </c>
      <c r="N217" s="3">
        <f t="shared" si="76"/>
        <v>11.009379370746805</v>
      </c>
      <c r="O217" s="3">
        <f t="shared" si="72"/>
        <v>491613.00116153579</v>
      </c>
      <c r="P217" s="3">
        <f t="shared" si="73"/>
        <v>1.6514069056120206</v>
      </c>
      <c r="Q217" s="3">
        <f t="shared" si="74"/>
        <v>73743.601581135968</v>
      </c>
      <c r="R217" s="3">
        <f t="shared" si="77"/>
        <v>1.5039165034977486E-2</v>
      </c>
      <c r="S217" s="16">
        <f>IF(Surge_Predicted_Impact!$C$4&lt;&gt;COVID19_DailyReportedData!$B$3,"ERRO",COVID19_DailyReportedData!C214)</f>
        <v>0</v>
      </c>
      <c r="U217" s="37" t="str">
        <f t="shared" si="63"/>
        <v/>
      </c>
      <c r="AI217" s="37">
        <f t="shared" si="78"/>
        <v>0.10026110023318324</v>
      </c>
      <c r="AJ217" s="37">
        <f t="shared" ca="1" si="64"/>
        <v>0.33687729678349559</v>
      </c>
      <c r="AK217" s="37">
        <f t="shared" ca="1" si="65"/>
        <v>3.359999999999999</v>
      </c>
      <c r="AL217" s="37">
        <f t="shared" ca="1" si="68"/>
        <v>0.33687729678349559</v>
      </c>
      <c r="AM217" s="3">
        <f t="shared" ca="1" si="69"/>
        <v>3.359999999999999</v>
      </c>
    </row>
    <row r="218" spans="5:39" x14ac:dyDescent="0.25">
      <c r="E218" s="3">
        <f t="shared" si="62"/>
        <v>0.15</v>
      </c>
      <c r="F218" s="3">
        <f t="shared" si="79"/>
        <v>0.15</v>
      </c>
      <c r="G218" s="3">
        <f t="shared" si="70"/>
        <v>7.1428571428571425E-2</v>
      </c>
      <c r="H218" s="10">
        <f t="shared" si="71"/>
        <v>4.7081902893575282E-7</v>
      </c>
      <c r="I218" s="10">
        <f t="shared" si="80"/>
        <v>4.7081902893575276E-7</v>
      </c>
      <c r="J218" s="3">
        <f t="shared" si="66"/>
        <v>8</v>
      </c>
      <c r="K218" s="10">
        <f t="shared" si="67"/>
        <v>0.03</v>
      </c>
      <c r="L218" s="3">
        <v>216</v>
      </c>
      <c r="M218" s="3">
        <f t="shared" si="75"/>
        <v>18125.895504381082</v>
      </c>
      <c r="N218" s="3">
        <f t="shared" si="76"/>
        <v>10.31694984241091</v>
      </c>
      <c r="O218" s="3">
        <f t="shared" si="72"/>
        <v>491613.78754577658</v>
      </c>
      <c r="P218" s="3">
        <f t="shared" si="73"/>
        <v>1.5475424763616366</v>
      </c>
      <c r="Q218" s="3">
        <f t="shared" si="74"/>
        <v>73743.615674342844</v>
      </c>
      <c r="R218" s="3">
        <f t="shared" si="77"/>
        <v>1.4093206864890816E-2</v>
      </c>
      <c r="S218" s="16">
        <f>IF(Surge_Predicted_Impact!$C$4&lt;&gt;COVID19_DailyReportedData!$B$3,"ERRO",COVID19_DailyReportedData!C215)</f>
        <v>0</v>
      </c>
      <c r="U218" s="37" t="str">
        <f t="shared" si="63"/>
        <v/>
      </c>
      <c r="AI218" s="37">
        <f t="shared" si="78"/>
        <v>9.3954712432605447E-2</v>
      </c>
      <c r="AJ218" s="37">
        <f t="shared" ca="1" si="64"/>
        <v>0.31568783377355419</v>
      </c>
      <c r="AK218" s="37">
        <f t="shared" ca="1" si="65"/>
        <v>3.359999999999999</v>
      </c>
      <c r="AL218" s="37">
        <f t="shared" ca="1" si="68"/>
        <v>0.31568783377355419</v>
      </c>
      <c r="AM218" s="3">
        <f t="shared" ca="1" si="69"/>
        <v>3.359999999999999</v>
      </c>
    </row>
    <row r="219" spans="5:39" x14ac:dyDescent="0.25">
      <c r="E219" s="3">
        <f t="shared" si="62"/>
        <v>0.15</v>
      </c>
      <c r="F219" s="3">
        <f t="shared" si="79"/>
        <v>0.15</v>
      </c>
      <c r="G219" s="3">
        <f t="shared" si="70"/>
        <v>7.1428571428571425E-2</v>
      </c>
      <c r="H219" s="10">
        <f t="shared" si="71"/>
        <v>4.7081902893575282E-7</v>
      </c>
      <c r="I219" s="10">
        <f t="shared" si="80"/>
        <v>4.7081902893575276E-7</v>
      </c>
      <c r="J219" s="3">
        <f t="shared" si="66"/>
        <v>8</v>
      </c>
      <c r="K219" s="10">
        <f t="shared" si="67"/>
        <v>0.03</v>
      </c>
      <c r="L219" s="3">
        <v>217</v>
      </c>
      <c r="M219" s="3">
        <f t="shared" si="75"/>
        <v>18125.807459360691</v>
      </c>
      <c r="N219" s="3">
        <f t="shared" si="76"/>
        <v>9.6680698740580446</v>
      </c>
      <c r="O219" s="3">
        <f t="shared" si="72"/>
        <v>491614.52447076532</v>
      </c>
      <c r="P219" s="3">
        <f t="shared" si="73"/>
        <v>1.4502104811087067</v>
      </c>
      <c r="Q219" s="3">
        <f t="shared" si="74"/>
        <v>73743.628881095909</v>
      </c>
      <c r="R219" s="3">
        <f t="shared" si="77"/>
        <v>1.320675305869372E-2</v>
      </c>
      <c r="S219" s="16">
        <f>IF(Surge_Predicted_Impact!$C$4&lt;&gt;COVID19_DailyReportedData!$B$3,"ERRO",COVID19_DailyReportedData!C216)</f>
        <v>0</v>
      </c>
      <c r="U219" s="37" t="str">
        <f t="shared" si="63"/>
        <v/>
      </c>
      <c r="AI219" s="37">
        <f t="shared" si="78"/>
        <v>8.8045020391291473E-2</v>
      </c>
      <c r="AJ219" s="37">
        <f t="shared" ca="1" si="64"/>
        <v>0.29583126851473929</v>
      </c>
      <c r="AK219" s="37">
        <f t="shared" ca="1" si="65"/>
        <v>3.3599999999999994</v>
      </c>
      <c r="AL219" s="37">
        <f t="shared" ca="1" si="68"/>
        <v>0.29583126851473929</v>
      </c>
      <c r="AM219" s="3">
        <f t="shared" ca="1" si="69"/>
        <v>3.3599999999999994</v>
      </c>
    </row>
    <row r="220" spans="5:39" x14ac:dyDescent="0.25">
      <c r="E220" s="3">
        <f t="shared" si="62"/>
        <v>0.15</v>
      </c>
      <c r="F220" s="3">
        <f t="shared" si="79"/>
        <v>0.15</v>
      </c>
      <c r="G220" s="3">
        <f t="shared" si="70"/>
        <v>7.1428571428571425E-2</v>
      </c>
      <c r="H220" s="10">
        <f t="shared" si="71"/>
        <v>4.7081902893575282E-7</v>
      </c>
      <c r="I220" s="10">
        <f t="shared" si="80"/>
        <v>4.7081902893575276E-7</v>
      </c>
      <c r="J220" s="3">
        <f t="shared" si="66"/>
        <v>8</v>
      </c>
      <c r="K220" s="10">
        <f t="shared" si="67"/>
        <v>0.03</v>
      </c>
      <c r="L220" s="3">
        <v>218</v>
      </c>
      <c r="M220" s="3">
        <f t="shared" si="75"/>
        <v>18125.724952293443</v>
      </c>
      <c r="N220" s="3">
        <f t="shared" si="76"/>
        <v>9.0600005217307231</v>
      </c>
      <c r="O220" s="3">
        <f t="shared" si="72"/>
        <v>491615.2150471849</v>
      </c>
      <c r="P220" s="3">
        <f t="shared" si="73"/>
        <v>1.3590000782596083</v>
      </c>
      <c r="Q220" s="3">
        <f t="shared" si="74"/>
        <v>73743.641257155992</v>
      </c>
      <c r="R220" s="3">
        <f t="shared" si="77"/>
        <v>1.2376060087080986E-2</v>
      </c>
      <c r="S220" s="16">
        <f>IF(Surge_Predicted_Impact!$C$4&lt;&gt;COVID19_DailyReportedData!$B$3,"ERRO",COVID19_DailyReportedData!C217)</f>
        <v>0</v>
      </c>
      <c r="U220" s="37" t="str">
        <f t="shared" si="63"/>
        <v/>
      </c>
      <c r="AI220" s="37">
        <f t="shared" si="78"/>
        <v>8.2507067247206578E-2</v>
      </c>
      <c r="AJ220" s="37">
        <f t="shared" ca="1" si="64"/>
        <v>0.277223745950614</v>
      </c>
      <c r="AK220" s="37">
        <f t="shared" ca="1" si="65"/>
        <v>3.3599999999999985</v>
      </c>
      <c r="AL220" s="37">
        <f t="shared" ca="1" si="68"/>
        <v>0.277223745950614</v>
      </c>
      <c r="AM220" s="3">
        <f t="shared" ca="1" si="69"/>
        <v>3.3599999999999985</v>
      </c>
    </row>
    <row r="221" spans="5:39" x14ac:dyDescent="0.25">
      <c r="E221" s="3">
        <f t="shared" si="62"/>
        <v>0.15</v>
      </c>
      <c r="F221" s="3">
        <f t="shared" si="79"/>
        <v>0.15</v>
      </c>
      <c r="G221" s="3">
        <f t="shared" si="70"/>
        <v>7.1428571428571425E-2</v>
      </c>
      <c r="H221" s="10">
        <f t="shared" si="71"/>
        <v>4.7081902893575282E-7</v>
      </c>
      <c r="I221" s="10">
        <f t="shared" si="80"/>
        <v>4.7081902893575276E-7</v>
      </c>
      <c r="J221" s="3">
        <f t="shared" si="66"/>
        <v>8</v>
      </c>
      <c r="K221" s="10">
        <f t="shared" si="67"/>
        <v>0.03</v>
      </c>
      <c r="L221" s="3">
        <v>219</v>
      </c>
      <c r="M221" s="3">
        <f t="shared" si="75"/>
        <v>18125.64763482683</v>
      </c>
      <c r="N221" s="3">
        <f t="shared" si="76"/>
        <v>8.4901750939342087</v>
      </c>
      <c r="O221" s="3">
        <f t="shared" si="72"/>
        <v>491615.86219007929</v>
      </c>
      <c r="P221" s="3">
        <f t="shared" si="73"/>
        <v>1.2735262640901313</v>
      </c>
      <c r="Q221" s="3">
        <f t="shared" si="74"/>
        <v>73743.652854775981</v>
      </c>
      <c r="R221" s="3">
        <f t="shared" si="77"/>
        <v>1.1597619992062391E-2</v>
      </c>
      <c r="S221" s="16">
        <f>IF(Surge_Predicted_Impact!$C$4&lt;&gt;COVID19_DailyReportedData!$B$3,"ERRO",COVID19_DailyReportedData!C218)</f>
        <v>0</v>
      </c>
      <c r="U221" s="37" t="str">
        <f t="shared" si="63"/>
        <v/>
      </c>
      <c r="AI221" s="37">
        <f t="shared" si="78"/>
        <v>7.7317466613749275E-2</v>
      </c>
      <c r="AJ221" s="37">
        <f t="shared" ca="1" si="64"/>
        <v>0.25978668782219749</v>
      </c>
      <c r="AK221" s="37">
        <f t="shared" ca="1" si="65"/>
        <v>3.359999999999999</v>
      </c>
      <c r="AL221" s="37">
        <f t="shared" ca="1" si="68"/>
        <v>0.25978668782219749</v>
      </c>
      <c r="AM221" s="3">
        <f t="shared" ca="1" si="69"/>
        <v>3.359999999999999</v>
      </c>
    </row>
    <row r="222" spans="5:39" x14ac:dyDescent="0.25">
      <c r="E222" s="3">
        <f t="shared" si="62"/>
        <v>0.15</v>
      </c>
      <c r="F222" s="3">
        <f t="shared" si="79"/>
        <v>0.15</v>
      </c>
      <c r="G222" s="3">
        <f t="shared" si="70"/>
        <v>7.1428571428571425E-2</v>
      </c>
      <c r="H222" s="10">
        <f t="shared" si="71"/>
        <v>4.7081902893575282E-7</v>
      </c>
      <c r="I222" s="10">
        <f t="shared" si="80"/>
        <v>4.7081902893575276E-7</v>
      </c>
      <c r="J222" s="3">
        <f t="shared" si="66"/>
        <v>8</v>
      </c>
      <c r="K222" s="10">
        <f t="shared" si="67"/>
        <v>0.03</v>
      </c>
      <c r="L222" s="3">
        <v>220</v>
      </c>
      <c r="M222" s="3">
        <f t="shared" si="75"/>
        <v>18125.575180523138</v>
      </c>
      <c r="N222" s="3">
        <f t="shared" si="76"/>
        <v>7.9561883194871781</v>
      </c>
      <c r="O222" s="3">
        <f t="shared" si="72"/>
        <v>491616.46863115742</v>
      </c>
      <c r="P222" s="3">
        <f t="shared" si="73"/>
        <v>1.1934282479230767</v>
      </c>
      <c r="Q222" s="3">
        <f t="shared" si="74"/>
        <v>73743.663722921527</v>
      </c>
      <c r="R222" s="3">
        <f t="shared" si="77"/>
        <v>1.0868145553831709E-2</v>
      </c>
      <c r="S222" s="16">
        <f>IF(Surge_Predicted_Impact!$C$4&lt;&gt;COVID19_DailyReportedData!$B$3,"ERRO",COVID19_DailyReportedData!C219)</f>
        <v>0</v>
      </c>
      <c r="U222" s="37" t="str">
        <f t="shared" si="63"/>
        <v/>
      </c>
      <c r="AI222" s="37">
        <f t="shared" si="78"/>
        <v>7.2454303692211397E-2</v>
      </c>
      <c r="AJ222" s="37">
        <f t="shared" ca="1" si="64"/>
        <v>0.24344646040583023</v>
      </c>
      <c r="AK222" s="37">
        <f t="shared" ca="1" si="65"/>
        <v>3.359999999999999</v>
      </c>
      <c r="AL222" s="37">
        <f t="shared" ca="1" si="68"/>
        <v>0.24344646040583023</v>
      </c>
      <c r="AM222" s="3">
        <f t="shared" ca="1" si="69"/>
        <v>3.359999999999999</v>
      </c>
    </row>
    <row r="223" spans="5:39" x14ac:dyDescent="0.25">
      <c r="E223" s="3">
        <f t="shared" si="62"/>
        <v>0.15</v>
      </c>
      <c r="F223" s="3">
        <f t="shared" si="79"/>
        <v>0.15</v>
      </c>
      <c r="G223" s="3">
        <f t="shared" si="70"/>
        <v>7.1428571428571425E-2</v>
      </c>
      <c r="H223" s="10">
        <f t="shared" si="71"/>
        <v>4.7081902893575282E-7</v>
      </c>
      <c r="I223" s="10">
        <f t="shared" si="80"/>
        <v>4.7081902893575276E-7</v>
      </c>
      <c r="J223" s="3">
        <f t="shared" si="66"/>
        <v>8</v>
      </c>
      <c r="K223" s="10">
        <f t="shared" si="67"/>
        <v>0.03</v>
      </c>
      <c r="L223" s="3">
        <v>221</v>
      </c>
      <c r="M223" s="3">
        <f t="shared" si="75"/>
        <v>18125.507283480492</v>
      </c>
      <c r="N223" s="3">
        <f t="shared" si="76"/>
        <v>7.4557861964548655</v>
      </c>
      <c r="O223" s="3">
        <f t="shared" si="72"/>
        <v>491617.03693032311</v>
      </c>
      <c r="P223" s="3">
        <f t="shared" si="73"/>
        <v>1.1183679294682298</v>
      </c>
      <c r="Q223" s="3">
        <f t="shared" si="74"/>
        <v>73743.673907477933</v>
      </c>
      <c r="R223" s="3">
        <f t="shared" si="77"/>
        <v>1.0184556396779954E-2</v>
      </c>
      <c r="S223" s="16">
        <f>IF(Surge_Predicted_Impact!$C$4&lt;&gt;COVID19_DailyReportedData!$B$3,"ERRO",COVID19_DailyReportedData!C220)</f>
        <v>0</v>
      </c>
      <c r="U223" s="37" t="str">
        <f t="shared" si="63"/>
        <v/>
      </c>
      <c r="AI223" s="37">
        <f t="shared" si="78"/>
        <v>6.789704264519969E-2</v>
      </c>
      <c r="AJ223" s="37">
        <f t="shared" ca="1" si="64"/>
        <v>0.22813406328787092</v>
      </c>
      <c r="AK223" s="37">
        <f t="shared" ca="1" si="65"/>
        <v>3.3599999999999994</v>
      </c>
      <c r="AL223" s="37">
        <f t="shared" ca="1" si="68"/>
        <v>0.22813406328787092</v>
      </c>
      <c r="AM223" s="3">
        <f t="shared" ca="1" si="69"/>
        <v>3.3599999999999994</v>
      </c>
    </row>
    <row r="224" spans="5:39" x14ac:dyDescent="0.25">
      <c r="E224" s="3">
        <f t="shared" si="62"/>
        <v>0.15</v>
      </c>
      <c r="F224" s="3">
        <f t="shared" si="79"/>
        <v>0.15</v>
      </c>
      <c r="G224" s="3">
        <f t="shared" si="70"/>
        <v>7.1428571428571425E-2</v>
      </c>
      <c r="H224" s="10">
        <f t="shared" si="71"/>
        <v>4.7081902893575282E-7</v>
      </c>
      <c r="I224" s="10">
        <f t="shared" si="80"/>
        <v>4.7081902893575276E-7</v>
      </c>
      <c r="J224" s="3">
        <f t="shared" si="66"/>
        <v>8</v>
      </c>
      <c r="K224" s="10">
        <f t="shared" si="67"/>
        <v>0.03</v>
      </c>
      <c r="L224" s="3">
        <v>222</v>
      </c>
      <c r="M224" s="3">
        <f t="shared" si="75"/>
        <v>18125.443657040705</v>
      </c>
      <c r="N224" s="3">
        <f t="shared" si="76"/>
        <v>6.9868564793531673</v>
      </c>
      <c r="O224" s="3">
        <f t="shared" si="72"/>
        <v>491617.56948647997</v>
      </c>
      <c r="P224" s="3">
        <f t="shared" si="73"/>
        <v>1.0480284719029751</v>
      </c>
      <c r="Q224" s="3">
        <f t="shared" si="74"/>
        <v>73743.683451443896</v>
      </c>
      <c r="R224" s="3">
        <f t="shared" si="77"/>
        <v>9.5439659680778277E-3</v>
      </c>
      <c r="S224" s="16">
        <f>IF(Surge_Predicted_Impact!$C$4&lt;&gt;COVID19_DailyReportedData!$B$3,"ERRO",COVID19_DailyReportedData!C221)</f>
        <v>0</v>
      </c>
      <c r="U224" s="37" t="str">
        <f t="shared" si="63"/>
        <v/>
      </c>
      <c r="AI224" s="37">
        <f t="shared" si="78"/>
        <v>6.3626439787185518E-2</v>
      </c>
      <c r="AJ224" s="37">
        <f t="shared" ca="1" si="64"/>
        <v>0.21378483768494327</v>
      </c>
      <c r="AK224" s="37">
        <f t="shared" ca="1" si="65"/>
        <v>3.359999999999999</v>
      </c>
      <c r="AL224" s="37">
        <f t="shared" ca="1" si="68"/>
        <v>0.21378483768494327</v>
      </c>
      <c r="AM224" s="3">
        <f t="shared" ca="1" si="69"/>
        <v>3.359999999999999</v>
      </c>
    </row>
    <row r="225" spans="5:39" x14ac:dyDescent="0.25">
      <c r="E225" s="3">
        <f t="shared" si="62"/>
        <v>0.15</v>
      </c>
      <c r="F225" s="3">
        <f t="shared" si="79"/>
        <v>0.15</v>
      </c>
      <c r="G225" s="3">
        <f t="shared" si="70"/>
        <v>7.1428571428571425E-2</v>
      </c>
      <c r="H225" s="10">
        <f t="shared" si="71"/>
        <v>4.7081902893575282E-7</v>
      </c>
      <c r="I225" s="10">
        <f t="shared" si="80"/>
        <v>4.7081902893575276E-7</v>
      </c>
      <c r="J225" s="3">
        <f t="shared" si="66"/>
        <v>8</v>
      </c>
      <c r="K225" s="10">
        <f t="shared" si="67"/>
        <v>0.03</v>
      </c>
      <c r="L225" s="3">
        <v>223</v>
      </c>
      <c r="M225" s="3">
        <f t="shared" si="75"/>
        <v>18125.384032578459</v>
      </c>
      <c r="N225" s="3">
        <f t="shared" si="76"/>
        <v>6.5474197645017762</v>
      </c>
      <c r="O225" s="3">
        <f t="shared" si="72"/>
        <v>491618.06854765705</v>
      </c>
      <c r="P225" s="3">
        <f t="shared" si="73"/>
        <v>0.98211296467526643</v>
      </c>
      <c r="Q225" s="3">
        <f t="shared" si="74"/>
        <v>73743.692395113234</v>
      </c>
      <c r="R225" s="3">
        <f t="shared" si="77"/>
        <v>8.9436693369862041E-3</v>
      </c>
      <c r="S225" s="16">
        <f>IF(Surge_Predicted_Impact!$C$4&lt;&gt;COVID19_DailyReportedData!$B$3,"ERRO",COVID19_DailyReportedData!C222)</f>
        <v>0</v>
      </c>
      <c r="U225" s="37" t="str">
        <f t="shared" si="63"/>
        <v/>
      </c>
      <c r="AI225" s="37">
        <f t="shared" si="78"/>
        <v>5.9624462246574694E-2</v>
      </c>
      <c r="AJ225" s="37">
        <f t="shared" ca="1" si="64"/>
        <v>0.20033819314849094</v>
      </c>
      <c r="AK225" s="37">
        <f t="shared" ca="1" si="65"/>
        <v>3.3599999999999994</v>
      </c>
      <c r="AL225" s="37">
        <f t="shared" ca="1" si="68"/>
        <v>0.20033819314849094</v>
      </c>
      <c r="AM225" s="3">
        <f t="shared" ca="1" si="69"/>
        <v>3.3599999999999994</v>
      </c>
    </row>
    <row r="226" spans="5:39" x14ac:dyDescent="0.25">
      <c r="E226" s="3">
        <f t="shared" si="62"/>
        <v>0.15</v>
      </c>
      <c r="F226" s="3">
        <f t="shared" si="79"/>
        <v>0.15</v>
      </c>
      <c r="G226" s="3">
        <f t="shared" si="70"/>
        <v>7.1428571428571425E-2</v>
      </c>
      <c r="H226" s="10">
        <f t="shared" si="71"/>
        <v>4.7081902893575282E-7</v>
      </c>
      <c r="I226" s="10">
        <f t="shared" si="80"/>
        <v>4.7081902893575276E-7</v>
      </c>
      <c r="J226" s="3">
        <f t="shared" si="66"/>
        <v>8</v>
      </c>
      <c r="K226" s="10">
        <f t="shared" si="67"/>
        <v>0.03</v>
      </c>
      <c r="L226" s="3">
        <v>224</v>
      </c>
      <c r="M226" s="3">
        <f t="shared" si="75"/>
        <v>18125.328158366712</v>
      </c>
      <c r="N226" s="3">
        <f t="shared" si="76"/>
        <v>6.1356211359251569</v>
      </c>
      <c r="O226" s="3">
        <f t="shared" si="72"/>
        <v>491618.53622049739</v>
      </c>
      <c r="P226" s="3">
        <f t="shared" si="73"/>
        <v>0.92034317038877345</v>
      </c>
      <c r="Q226" s="3">
        <f t="shared" si="74"/>
        <v>73743.700776244994</v>
      </c>
      <c r="R226" s="3">
        <f t="shared" si="77"/>
        <v>8.381131761962023E-3</v>
      </c>
      <c r="S226" s="16">
        <f>IF(Surge_Predicted_Impact!$C$4&lt;&gt;COVID19_DailyReportedData!$B$3,"ERRO",COVID19_DailyReportedData!C223)</f>
        <v>0</v>
      </c>
      <c r="U226" s="37" t="str">
        <f t="shared" si="63"/>
        <v/>
      </c>
      <c r="AI226" s="37">
        <f t="shared" si="78"/>
        <v>5.5874211746413494E-2</v>
      </c>
      <c r="AJ226" s="37">
        <f t="shared" ca="1" si="64"/>
        <v>0.18773735146794929</v>
      </c>
      <c r="AK226" s="37">
        <f t="shared" ca="1" si="65"/>
        <v>3.359999999999999</v>
      </c>
      <c r="AL226" s="37">
        <f t="shared" ca="1" si="68"/>
        <v>0.18773735146794929</v>
      </c>
      <c r="AM226" s="3">
        <f t="shared" ca="1" si="69"/>
        <v>3.359999999999999</v>
      </c>
    </row>
    <row r="227" spans="5:39" x14ac:dyDescent="0.25">
      <c r="E227" s="3">
        <f t="shared" si="62"/>
        <v>0.15</v>
      </c>
      <c r="F227" s="3">
        <f t="shared" si="79"/>
        <v>0.15</v>
      </c>
      <c r="G227" s="3">
        <f t="shared" si="70"/>
        <v>7.1428571428571425E-2</v>
      </c>
      <c r="H227" s="10">
        <f t="shared" si="71"/>
        <v>4.7081902893575282E-7</v>
      </c>
      <c r="I227" s="10">
        <f t="shared" si="80"/>
        <v>4.7081902893575276E-7</v>
      </c>
      <c r="J227" s="3">
        <f t="shared" si="66"/>
        <v>8</v>
      </c>
      <c r="K227" s="10">
        <f t="shared" si="67"/>
        <v>0.03</v>
      </c>
      <c r="L227" s="3">
        <v>225</v>
      </c>
      <c r="M227" s="3">
        <f t="shared" si="75"/>
        <v>18125.275798513507</v>
      </c>
      <c r="N227" s="3">
        <f t="shared" si="76"/>
        <v>5.7497223365627486</v>
      </c>
      <c r="O227" s="3">
        <f t="shared" si="72"/>
        <v>491618.97447914997</v>
      </c>
      <c r="P227" s="3">
        <f t="shared" si="73"/>
        <v>0.86245835048441222</v>
      </c>
      <c r="Q227" s="3">
        <f t="shared" si="74"/>
        <v>73743.708630222973</v>
      </c>
      <c r="R227" s="3">
        <f t="shared" si="77"/>
        <v>7.8539779808124866E-3</v>
      </c>
      <c r="S227" s="16">
        <f>IF(Surge_Predicted_Impact!$C$4&lt;&gt;COVID19_DailyReportedData!$B$3,"ERRO",COVID19_DailyReportedData!C224)</f>
        <v>0</v>
      </c>
      <c r="U227" s="37" t="str">
        <f t="shared" si="63"/>
        <v/>
      </c>
      <c r="AI227" s="37">
        <f t="shared" si="78"/>
        <v>5.2359853205416584E-2</v>
      </c>
      <c r="AJ227" s="37">
        <f t="shared" ca="1" si="64"/>
        <v>0.17592910677019966</v>
      </c>
      <c r="AK227" s="37">
        <f t="shared" ca="1" si="65"/>
        <v>3.3599999999999985</v>
      </c>
      <c r="AL227" s="37">
        <f t="shared" ca="1" si="68"/>
        <v>0.17592910677019966</v>
      </c>
      <c r="AM227" s="3">
        <f t="shared" ca="1" si="69"/>
        <v>3.3599999999999985</v>
      </c>
    </row>
    <row r="228" spans="5:39" x14ac:dyDescent="0.25">
      <c r="E228" s="3">
        <f t="shared" si="62"/>
        <v>0.15</v>
      </c>
      <c r="F228" s="3">
        <f t="shared" si="79"/>
        <v>0.15</v>
      </c>
      <c r="G228" s="3">
        <f t="shared" si="70"/>
        <v>7.1428571428571425E-2</v>
      </c>
      <c r="H228" s="10">
        <f t="shared" si="71"/>
        <v>4.7081902893575282E-7</v>
      </c>
      <c r="I228" s="10">
        <f t="shared" si="80"/>
        <v>4.7081902893575276E-7</v>
      </c>
      <c r="J228" s="3">
        <f t="shared" si="66"/>
        <v>8</v>
      </c>
      <c r="K228" s="10">
        <f t="shared" si="67"/>
        <v>0.03</v>
      </c>
      <c r="L228" s="3">
        <v>226</v>
      </c>
      <c r="M228" s="3">
        <f t="shared" si="75"/>
        <v>18125.226731965693</v>
      </c>
      <c r="N228" s="3">
        <f t="shared" si="76"/>
        <v>5.3880944317640074</v>
      </c>
      <c r="O228" s="3">
        <f t="shared" si="72"/>
        <v>491619.38517360255</v>
      </c>
      <c r="P228" s="3">
        <f t="shared" si="73"/>
        <v>0.80821416476460106</v>
      </c>
      <c r="Q228" s="3">
        <f t="shared" si="74"/>
        <v>73743.71599020515</v>
      </c>
      <c r="R228" s="3">
        <f t="shared" si="77"/>
        <v>7.3599821720563337E-3</v>
      </c>
      <c r="S228" s="16">
        <f>IF(Surge_Predicted_Impact!$C$4&lt;&gt;COVID19_DailyReportedData!$B$3,"ERRO",COVID19_DailyReportedData!C225)</f>
        <v>0</v>
      </c>
      <c r="U228" s="37" t="str">
        <f t="shared" si="63"/>
        <v/>
      </c>
      <c r="AI228" s="37">
        <f t="shared" si="78"/>
        <v>4.9066547813708894E-2</v>
      </c>
      <c r="AJ228" s="37">
        <f t="shared" ca="1" si="64"/>
        <v>0.16486360065406183</v>
      </c>
      <c r="AK228" s="37">
        <f t="shared" ca="1" si="65"/>
        <v>3.359999999999999</v>
      </c>
      <c r="AL228" s="37">
        <f t="shared" ca="1" si="68"/>
        <v>0.16486360065406183</v>
      </c>
      <c r="AM228" s="3">
        <f t="shared" ca="1" si="69"/>
        <v>3.359999999999999</v>
      </c>
    </row>
    <row r="229" spans="5:39" x14ac:dyDescent="0.25">
      <c r="E229" s="3">
        <f t="shared" si="62"/>
        <v>0.15</v>
      </c>
      <c r="F229" s="3">
        <f t="shared" si="79"/>
        <v>0.15</v>
      </c>
      <c r="G229" s="3">
        <f t="shared" si="70"/>
        <v>7.1428571428571425E-2</v>
      </c>
      <c r="H229" s="10">
        <f t="shared" si="71"/>
        <v>4.7081902893575282E-7</v>
      </c>
      <c r="I229" s="10">
        <f t="shared" si="80"/>
        <v>4.7081902893575276E-7</v>
      </c>
      <c r="J229" s="3">
        <f t="shared" si="66"/>
        <v>8</v>
      </c>
      <c r="K229" s="10">
        <f t="shared" si="67"/>
        <v>0.03</v>
      </c>
      <c r="L229" s="3">
        <v>227</v>
      </c>
      <c r="M229" s="3">
        <f t="shared" si="75"/>
        <v>18125.180751575353</v>
      </c>
      <c r="N229" s="3">
        <f t="shared" si="76"/>
        <v>5.04921093411917</v>
      </c>
      <c r="O229" s="3">
        <f t="shared" si="72"/>
        <v>491619.77003749053</v>
      </c>
      <c r="P229" s="3">
        <f t="shared" si="73"/>
        <v>0.75738164011787545</v>
      </c>
      <c r="Q229" s="3">
        <f t="shared" si="74"/>
        <v>73743.722887263692</v>
      </c>
      <c r="R229" s="3">
        <f t="shared" si="77"/>
        <v>6.8970585509305236E-3</v>
      </c>
      <c r="S229" s="16">
        <f>IF(Surge_Predicted_Impact!$C$4&lt;&gt;COVID19_DailyReportedData!$B$3,"ERRO",COVID19_DailyReportedData!C226)</f>
        <v>0</v>
      </c>
      <c r="U229" s="37" t="str">
        <f t="shared" si="63"/>
        <v/>
      </c>
      <c r="AI229" s="37">
        <f t="shared" si="78"/>
        <v>4.5980390339536825E-2</v>
      </c>
      <c r="AJ229" s="37">
        <f t="shared" ca="1" si="64"/>
        <v>0.15449411154084369</v>
      </c>
      <c r="AK229" s="37">
        <f t="shared" ca="1" si="65"/>
        <v>3.359999999999999</v>
      </c>
      <c r="AL229" s="37">
        <f t="shared" ca="1" si="68"/>
        <v>0.15449411154084369</v>
      </c>
      <c r="AM229" s="3">
        <f t="shared" ca="1" si="69"/>
        <v>3.359999999999999</v>
      </c>
    </row>
    <row r="230" spans="5:39" x14ac:dyDescent="0.25">
      <c r="E230" s="3">
        <f t="shared" si="62"/>
        <v>0.15</v>
      </c>
      <c r="F230" s="3">
        <f t="shared" si="79"/>
        <v>0.15</v>
      </c>
      <c r="G230" s="3">
        <f t="shared" si="70"/>
        <v>7.1428571428571425E-2</v>
      </c>
      <c r="H230" s="10">
        <f t="shared" si="71"/>
        <v>4.7081902893575282E-7</v>
      </c>
      <c r="I230" s="10">
        <f t="shared" si="80"/>
        <v>4.7081902893575276E-7</v>
      </c>
      <c r="J230" s="3">
        <f t="shared" si="66"/>
        <v>8</v>
      </c>
      <c r="K230" s="10">
        <f t="shared" si="67"/>
        <v>0.03</v>
      </c>
      <c r="L230" s="3">
        <v>228</v>
      </c>
      <c r="M230" s="3">
        <f t="shared" si="75"/>
        <v>18125.137663224985</v>
      </c>
      <c r="N230" s="3">
        <f t="shared" si="76"/>
        <v>4.7316413606215342</v>
      </c>
      <c r="O230" s="3">
        <f t="shared" si="72"/>
        <v>491620.13069541438</v>
      </c>
      <c r="P230" s="3">
        <f t="shared" si="73"/>
        <v>0.70974620409323008</v>
      </c>
      <c r="Q230" s="3">
        <f t="shared" si="74"/>
        <v>73743.729350516252</v>
      </c>
      <c r="R230" s="3">
        <f t="shared" si="77"/>
        <v>6.4632525552951849E-3</v>
      </c>
      <c r="S230" s="16">
        <f>IF(Surge_Predicted_Impact!$C$4&lt;&gt;COVID19_DailyReportedData!$B$3,"ERRO",COVID19_DailyReportedData!C227)</f>
        <v>0</v>
      </c>
      <c r="U230" s="37" t="str">
        <f t="shared" si="63"/>
        <v/>
      </c>
      <c r="AI230" s="37">
        <f t="shared" si="78"/>
        <v>4.3088350368634565E-2</v>
      </c>
      <c r="AJ230" s="37">
        <f t="shared" ca="1" si="64"/>
        <v>0.14477685723861211</v>
      </c>
      <c r="AK230" s="37">
        <f t="shared" ca="1" si="65"/>
        <v>3.3599999999999994</v>
      </c>
      <c r="AL230" s="37">
        <f t="shared" ca="1" si="68"/>
        <v>0.14477685723861211</v>
      </c>
      <c r="AM230" s="3">
        <f t="shared" ca="1" si="69"/>
        <v>3.3599999999999994</v>
      </c>
    </row>
    <row r="231" spans="5:39" x14ac:dyDescent="0.25">
      <c r="E231" s="3">
        <f t="shared" si="62"/>
        <v>0.15</v>
      </c>
      <c r="F231" s="3">
        <f t="shared" si="79"/>
        <v>0.15</v>
      </c>
      <c r="G231" s="3">
        <f t="shared" si="70"/>
        <v>7.1428571428571425E-2</v>
      </c>
      <c r="H231" s="10">
        <f t="shared" si="71"/>
        <v>4.7081902893575282E-7</v>
      </c>
      <c r="I231" s="10">
        <f t="shared" si="80"/>
        <v>4.7081902893575276E-7</v>
      </c>
      <c r="J231" s="3">
        <f t="shared" si="66"/>
        <v>8</v>
      </c>
      <c r="K231" s="10">
        <f t="shared" si="67"/>
        <v>0.03</v>
      </c>
      <c r="L231" s="3">
        <v>229</v>
      </c>
      <c r="M231" s="3">
        <f t="shared" si="75"/>
        <v>18125.097285007723</v>
      </c>
      <c r="N231" s="3">
        <f t="shared" si="76"/>
        <v>4.4340451949798805</v>
      </c>
      <c r="O231" s="3">
        <f t="shared" si="72"/>
        <v>491620.46866979729</v>
      </c>
      <c r="P231" s="3">
        <f t="shared" si="73"/>
        <v>0.66510677924698203</v>
      </c>
      <c r="Q231" s="3">
        <f t="shared" si="74"/>
        <v>73743.735407248838</v>
      </c>
      <c r="R231" s="3">
        <f t="shared" si="77"/>
        <v>6.0567325892407096E-3</v>
      </c>
      <c r="S231" s="16">
        <f>IF(Surge_Predicted_Impact!$C$4&lt;&gt;COVID19_DailyReportedData!$B$3,"ERRO",COVID19_DailyReportedData!C228)</f>
        <v>0</v>
      </c>
      <c r="U231" s="37" t="str">
        <f t="shared" si="63"/>
        <v/>
      </c>
      <c r="AI231" s="37">
        <f t="shared" si="78"/>
        <v>4.0378217261604732E-2</v>
      </c>
      <c r="AJ231" s="37">
        <f t="shared" ca="1" si="64"/>
        <v>0.13567080999899186</v>
      </c>
      <c r="AK231" s="37">
        <f t="shared" ca="1" si="65"/>
        <v>3.359999999999999</v>
      </c>
      <c r="AL231" s="37">
        <f t="shared" ca="1" si="68"/>
        <v>0.13567080999899186</v>
      </c>
      <c r="AM231" s="3">
        <f t="shared" ca="1" si="69"/>
        <v>3.359999999999999</v>
      </c>
    </row>
    <row r="232" spans="5:39" x14ac:dyDescent="0.25">
      <c r="E232" s="3">
        <f t="shared" si="62"/>
        <v>0.15</v>
      </c>
      <c r="F232" s="3">
        <f t="shared" si="79"/>
        <v>0.15</v>
      </c>
      <c r="G232" s="3">
        <f t="shared" si="70"/>
        <v>7.1428571428571425E-2</v>
      </c>
      <c r="H232" s="10">
        <f t="shared" si="71"/>
        <v>4.7081902893575282E-7</v>
      </c>
      <c r="I232" s="10">
        <f t="shared" si="80"/>
        <v>4.7081902893575276E-7</v>
      </c>
      <c r="J232" s="3">
        <f t="shared" si="66"/>
        <v>8</v>
      </c>
      <c r="K232" s="10">
        <f t="shared" si="67"/>
        <v>0.03</v>
      </c>
      <c r="L232" s="3">
        <v>230</v>
      </c>
      <c r="M232" s="3">
        <f t="shared" si="75"/>
        <v>18125.059446459167</v>
      </c>
      <c r="N232" s="3">
        <f t="shared" si="76"/>
        <v>4.1551662296079819</v>
      </c>
      <c r="O232" s="3">
        <f t="shared" si="72"/>
        <v>491620.78538731125</v>
      </c>
      <c r="P232" s="3">
        <f t="shared" si="73"/>
        <v>0.6232749344411973</v>
      </c>
      <c r="Q232" s="3">
        <f t="shared" si="74"/>
        <v>73743.741083031127</v>
      </c>
      <c r="R232" s="3">
        <f t="shared" si="77"/>
        <v>5.6757822834697432E-3</v>
      </c>
      <c r="S232" s="16">
        <f>IF(Surge_Predicted_Impact!$C$4&lt;&gt;COVID19_DailyReportedData!$B$3,"ERRO",COVID19_DailyReportedData!C229)</f>
        <v>0</v>
      </c>
      <c r="U232" s="37" t="str">
        <f t="shared" si="63"/>
        <v/>
      </c>
      <c r="AI232" s="37">
        <f t="shared" si="78"/>
        <v>3.7838548556464957E-2</v>
      </c>
      <c r="AJ232" s="37">
        <f t="shared" ca="1" si="64"/>
        <v>0.12713752314972224</v>
      </c>
      <c r="AK232" s="37">
        <f t="shared" ca="1" si="65"/>
        <v>3.3599999999999994</v>
      </c>
      <c r="AL232" s="37">
        <f t="shared" ca="1" si="68"/>
        <v>0.12713752314972224</v>
      </c>
      <c r="AM232" s="3">
        <f t="shared" ca="1" si="69"/>
        <v>3.3599999999999994</v>
      </c>
    </row>
    <row r="233" spans="5:39" x14ac:dyDescent="0.25">
      <c r="E233" s="3">
        <f t="shared" si="62"/>
        <v>0.15</v>
      </c>
      <c r="F233" s="3">
        <f t="shared" si="79"/>
        <v>0.15</v>
      </c>
      <c r="G233" s="3">
        <f t="shared" si="70"/>
        <v>7.1428571428571425E-2</v>
      </c>
      <c r="H233" s="10">
        <f t="shared" si="71"/>
        <v>4.7081902893575282E-7</v>
      </c>
      <c r="I233" s="10">
        <f t="shared" si="80"/>
        <v>4.7081902893575276E-7</v>
      </c>
      <c r="J233" s="3">
        <f t="shared" si="66"/>
        <v>8</v>
      </c>
      <c r="K233" s="10">
        <f t="shared" si="67"/>
        <v>0.03</v>
      </c>
      <c r="L233" s="3">
        <v>231</v>
      </c>
      <c r="M233" s="3">
        <f t="shared" si="75"/>
        <v>18125.023987837525</v>
      </c>
      <c r="N233" s="3">
        <f t="shared" si="76"/>
        <v>3.8938272634192042</v>
      </c>
      <c r="O233" s="3">
        <f t="shared" si="72"/>
        <v>491621.08218489907</v>
      </c>
      <c r="P233" s="3">
        <f t="shared" si="73"/>
        <v>0.58407408951288065</v>
      </c>
      <c r="Q233" s="3">
        <f t="shared" si="74"/>
        <v>73743.746401824377</v>
      </c>
      <c r="R233" s="3">
        <f t="shared" si="77"/>
        <v>5.3187932462606113E-3</v>
      </c>
      <c r="S233" s="16">
        <f>IF(Surge_Predicted_Impact!$C$4&lt;&gt;COVID19_DailyReportedData!$B$3,"ERRO",COVID19_DailyReportedData!C230)</f>
        <v>0</v>
      </c>
      <c r="U233" s="37" t="str">
        <f t="shared" si="63"/>
        <v/>
      </c>
      <c r="AI233" s="37">
        <f t="shared" si="78"/>
        <v>3.5458621641737409E-2</v>
      </c>
      <c r="AJ233" s="37">
        <f t="shared" ca="1" si="64"/>
        <v>0.11914096871623767</v>
      </c>
      <c r="AK233" s="37">
        <f t="shared" ca="1" si="65"/>
        <v>3.3599999999999994</v>
      </c>
      <c r="AL233" s="37">
        <f t="shared" ca="1" si="68"/>
        <v>0.11914096871623767</v>
      </c>
      <c r="AM233" s="3">
        <f t="shared" ca="1" si="69"/>
        <v>3.3599999999999994</v>
      </c>
    </row>
    <row r="234" spans="5:39" x14ac:dyDescent="0.25">
      <c r="E234" s="3">
        <f t="shared" si="62"/>
        <v>0.15</v>
      </c>
      <c r="F234" s="3">
        <f t="shared" si="79"/>
        <v>0.15</v>
      </c>
      <c r="G234" s="3">
        <f t="shared" si="70"/>
        <v>7.1428571428571425E-2</v>
      </c>
      <c r="H234" s="10">
        <f t="shared" si="71"/>
        <v>4.7081902893575282E-7</v>
      </c>
      <c r="I234" s="10">
        <f t="shared" si="80"/>
        <v>4.7081902893575276E-7</v>
      </c>
      <c r="J234" s="3">
        <f t="shared" si="66"/>
        <v>8</v>
      </c>
      <c r="K234" s="10">
        <f t="shared" si="67"/>
        <v>0.03</v>
      </c>
      <c r="L234" s="3">
        <v>232</v>
      </c>
      <c r="M234" s="3">
        <f t="shared" si="75"/>
        <v>18124.990759449072</v>
      </c>
      <c r="N234" s="3">
        <f t="shared" si="76"/>
        <v>3.648925133054655</v>
      </c>
      <c r="O234" s="3">
        <f t="shared" si="72"/>
        <v>491621.36031541787</v>
      </c>
      <c r="P234" s="3">
        <f t="shared" si="73"/>
        <v>0.54733876995819819</v>
      </c>
      <c r="Q234" s="3">
        <f t="shared" si="74"/>
        <v>73743.751386082629</v>
      </c>
      <c r="R234" s="3">
        <f t="shared" si="77"/>
        <v>4.9842582679048061E-3</v>
      </c>
      <c r="S234" s="16">
        <f>IF(Surge_Predicted_Impact!$C$4&lt;&gt;COVID19_DailyReportedData!$B$3,"ERRO",COVID19_DailyReportedData!C231)</f>
        <v>0</v>
      </c>
      <c r="U234" s="37" t="str">
        <f t="shared" si="63"/>
        <v/>
      </c>
      <c r="AI234" s="37">
        <f t="shared" si="78"/>
        <v>3.3228388452698709E-2</v>
      </c>
      <c r="AJ234" s="37">
        <f t="shared" ca="1" si="64"/>
        <v>0.11164738520106764</v>
      </c>
      <c r="AK234" s="37">
        <f t="shared" ca="1" si="65"/>
        <v>3.359999999999999</v>
      </c>
      <c r="AL234" s="37">
        <f t="shared" ca="1" si="68"/>
        <v>0.11164738520106764</v>
      </c>
      <c r="AM234" s="3">
        <f t="shared" ca="1" si="69"/>
        <v>3.359999999999999</v>
      </c>
    </row>
    <row r="235" spans="5:39" x14ac:dyDescent="0.25">
      <c r="E235" s="3">
        <f t="shared" ref="E235:E298" si="81">IF(L235&gt;=$C$31,$C$15,IF(L235&gt;=$C$30,$C$14,$C$13))</f>
        <v>0.15</v>
      </c>
      <c r="F235" s="3">
        <f t="shared" si="79"/>
        <v>0.15</v>
      </c>
      <c r="G235" s="3">
        <f t="shared" si="70"/>
        <v>7.1428571428571425E-2</v>
      </c>
      <c r="H235" s="10">
        <f t="shared" si="71"/>
        <v>4.7081902893575282E-7</v>
      </c>
      <c r="I235" s="10">
        <f t="shared" si="80"/>
        <v>4.7081902893575276E-7</v>
      </c>
      <c r="J235" s="3">
        <f t="shared" si="66"/>
        <v>8</v>
      </c>
      <c r="K235" s="10">
        <f t="shared" si="67"/>
        <v>0.03</v>
      </c>
      <c r="L235" s="3">
        <v>233</v>
      </c>
      <c r="M235" s="3">
        <f t="shared" si="75"/>
        <v>18124.959621016045</v>
      </c>
      <c r="N235" s="3">
        <f t="shared" si="76"/>
        <v>3.4194260565795869</v>
      </c>
      <c r="O235" s="3">
        <f t="shared" si="72"/>
        <v>491621.62095292739</v>
      </c>
      <c r="P235" s="3">
        <f t="shared" si="73"/>
        <v>0.51291390848693796</v>
      </c>
      <c r="Q235" s="3">
        <f t="shared" si="74"/>
        <v>73743.756056847589</v>
      </c>
      <c r="R235" s="3">
        <f t="shared" si="77"/>
        <v>4.6707649540621782E-3</v>
      </c>
      <c r="S235" s="16">
        <f>IF(Surge_Predicted_Impact!$C$4&lt;&gt;COVID19_DailyReportedData!$B$3,"ERRO",COVID19_DailyReportedData!C232)</f>
        <v>0</v>
      </c>
      <c r="U235" s="37" t="str">
        <f t="shared" si="63"/>
        <v/>
      </c>
      <c r="AI235" s="37">
        <f t="shared" si="78"/>
        <v>3.1138433027081192E-2</v>
      </c>
      <c r="AJ235" s="37">
        <f t="shared" ca="1" si="64"/>
        <v>0.10462513497099278</v>
      </c>
      <c r="AK235" s="37">
        <f t="shared" ca="1" si="65"/>
        <v>3.3599999999999994</v>
      </c>
      <c r="AL235" s="37">
        <f t="shared" ca="1" si="68"/>
        <v>0.10462513497099278</v>
      </c>
      <c r="AM235" s="3">
        <f t="shared" ca="1" si="69"/>
        <v>3.3599999999999994</v>
      </c>
    </row>
    <row r="236" spans="5:39" x14ac:dyDescent="0.25">
      <c r="E236" s="3">
        <f t="shared" si="81"/>
        <v>0.15</v>
      </c>
      <c r="F236" s="3">
        <f t="shared" si="79"/>
        <v>0.15</v>
      </c>
      <c r="G236" s="3">
        <f t="shared" si="70"/>
        <v>7.1428571428571425E-2</v>
      </c>
      <c r="H236" s="10">
        <f t="shared" si="71"/>
        <v>4.7081902893575282E-7</v>
      </c>
      <c r="I236" s="10">
        <f t="shared" si="80"/>
        <v>4.7081902893575276E-7</v>
      </c>
      <c r="J236" s="3">
        <f t="shared" si="66"/>
        <v>8</v>
      </c>
      <c r="K236" s="10">
        <f t="shared" si="67"/>
        <v>0.03</v>
      </c>
      <c r="L236" s="3">
        <v>234</v>
      </c>
      <c r="M236" s="3">
        <f t="shared" si="75"/>
        <v>18124.930441084296</v>
      </c>
      <c r="N236" s="3">
        <f t="shared" si="76"/>
        <v>3.2043612700006112</v>
      </c>
      <c r="O236" s="3">
        <f t="shared" si="72"/>
        <v>491621.86519764573</v>
      </c>
      <c r="P236" s="3">
        <f t="shared" si="73"/>
        <v>0.48065419050009167</v>
      </c>
      <c r="Q236" s="3">
        <f t="shared" si="74"/>
        <v>73743.760433837364</v>
      </c>
      <c r="R236" s="3">
        <f t="shared" si="77"/>
        <v>4.3769897623860739E-3</v>
      </c>
      <c r="S236" s="16">
        <f>IF(Surge_Predicted_Impact!$C$4&lt;&gt;COVID19_DailyReportedData!$B$3,"ERRO",COVID19_DailyReportedData!C233)</f>
        <v>0</v>
      </c>
      <c r="U236" s="37" t="str">
        <f t="shared" si="63"/>
        <v/>
      </c>
      <c r="AI236" s="37">
        <f t="shared" si="78"/>
        <v>2.9179931749240495E-2</v>
      </c>
      <c r="AJ236" s="37">
        <f t="shared" ca="1" si="64"/>
        <v>9.804457067744804E-2</v>
      </c>
      <c r="AK236" s="37">
        <f t="shared" ca="1" si="65"/>
        <v>3.359999999999999</v>
      </c>
      <c r="AL236" s="37">
        <f t="shared" ca="1" si="68"/>
        <v>9.804457067744804E-2</v>
      </c>
      <c r="AM236" s="3">
        <f t="shared" ca="1" si="69"/>
        <v>3.359999999999999</v>
      </c>
    </row>
    <row r="237" spans="5:39" x14ac:dyDescent="0.25">
      <c r="E237" s="3">
        <f t="shared" si="81"/>
        <v>0.15</v>
      </c>
      <c r="F237" s="3">
        <f t="shared" si="79"/>
        <v>0.15</v>
      </c>
      <c r="G237" s="3">
        <f t="shared" si="70"/>
        <v>7.1428571428571425E-2</v>
      </c>
      <c r="H237" s="10">
        <f t="shared" si="71"/>
        <v>4.7081902893575282E-7</v>
      </c>
      <c r="I237" s="10">
        <f t="shared" si="80"/>
        <v>4.7081902893575276E-7</v>
      </c>
      <c r="J237" s="3">
        <f t="shared" si="66"/>
        <v>8</v>
      </c>
      <c r="K237" s="10">
        <f t="shared" si="67"/>
        <v>0.03</v>
      </c>
      <c r="L237" s="3">
        <v>235</v>
      </c>
      <c r="M237" s="3">
        <f t="shared" si="75"/>
        <v>18124.90309646825</v>
      </c>
      <c r="N237" s="3">
        <f t="shared" si="76"/>
        <v>3.0028229381913851</v>
      </c>
      <c r="O237" s="3">
        <f t="shared" si="72"/>
        <v>491622.09408059361</v>
      </c>
      <c r="P237" s="3">
        <f t="shared" si="73"/>
        <v>0.45042344072870777</v>
      </c>
      <c r="Q237" s="3">
        <f t="shared" si="74"/>
        <v>73743.764535529772</v>
      </c>
      <c r="R237" s="3">
        <f t="shared" si="77"/>
        <v>4.101692406948132E-3</v>
      </c>
      <c r="S237" s="16">
        <f>IF(Surge_Predicted_Impact!$C$4&lt;&gt;COVID19_DailyReportedData!$B$3,"ERRO",COVID19_DailyReportedData!C234)</f>
        <v>0</v>
      </c>
      <c r="U237" s="37" t="str">
        <f t="shared" si="63"/>
        <v/>
      </c>
      <c r="AI237" s="37">
        <f t="shared" si="78"/>
        <v>2.734461604632088E-2</v>
      </c>
      <c r="AJ237" s="37">
        <f t="shared" ca="1" si="64"/>
        <v>9.1877909915638128E-2</v>
      </c>
      <c r="AK237" s="37">
        <f t="shared" ca="1" si="65"/>
        <v>3.359999999999999</v>
      </c>
      <c r="AL237" s="37">
        <f t="shared" ca="1" si="68"/>
        <v>9.1877909915638128E-2</v>
      </c>
      <c r="AM237" s="3">
        <f t="shared" ca="1" si="69"/>
        <v>3.359999999999999</v>
      </c>
    </row>
    <row r="238" spans="5:39" x14ac:dyDescent="0.25">
      <c r="E238" s="3">
        <f t="shared" si="81"/>
        <v>0.15</v>
      </c>
      <c r="F238" s="3">
        <f t="shared" si="79"/>
        <v>0.15</v>
      </c>
      <c r="G238" s="3">
        <f t="shared" si="70"/>
        <v>7.1428571428571425E-2</v>
      </c>
      <c r="H238" s="10">
        <f t="shared" si="71"/>
        <v>4.7081902893575282E-7</v>
      </c>
      <c r="I238" s="10">
        <f t="shared" si="80"/>
        <v>4.7081902893575276E-7</v>
      </c>
      <c r="J238" s="3">
        <f t="shared" si="66"/>
        <v>8</v>
      </c>
      <c r="K238" s="10">
        <f t="shared" si="67"/>
        <v>0.03</v>
      </c>
      <c r="L238" s="3">
        <v>236</v>
      </c>
      <c r="M238" s="3">
        <f t="shared" si="75"/>
        <v>18124.877471730742</v>
      </c>
      <c r="N238" s="3">
        <f t="shared" si="76"/>
        <v>2.8139603229718881</v>
      </c>
      <c r="O238" s="3">
        <f t="shared" si="72"/>
        <v>491622.30856794631</v>
      </c>
      <c r="P238" s="3">
        <f t="shared" si="73"/>
        <v>0.42209404844578319</v>
      </c>
      <c r="Q238" s="3">
        <f t="shared" si="74"/>
        <v>73743.768379240399</v>
      </c>
      <c r="R238" s="3">
        <f t="shared" si="77"/>
        <v>3.843710626097163E-3</v>
      </c>
      <c r="S238" s="16">
        <f>IF(Surge_Predicted_Impact!$C$4&lt;&gt;COVID19_DailyReportedData!$B$3,"ERRO",COVID19_DailyReportedData!C235)</f>
        <v>0</v>
      </c>
      <c r="U238" s="37" t="str">
        <f t="shared" si="63"/>
        <v/>
      </c>
      <c r="AI238" s="37">
        <f t="shared" si="78"/>
        <v>2.5624737507314421E-2</v>
      </c>
      <c r="AJ238" s="37">
        <f t="shared" ca="1" si="64"/>
        <v>8.609911802457644E-2</v>
      </c>
      <c r="AK238" s="37">
        <f t="shared" ca="1" si="65"/>
        <v>3.3599999999999994</v>
      </c>
      <c r="AL238" s="37">
        <f t="shared" ca="1" si="68"/>
        <v>8.609911802457644E-2</v>
      </c>
      <c r="AM238" s="3">
        <f t="shared" ca="1" si="69"/>
        <v>3.3599999999999994</v>
      </c>
    </row>
    <row r="239" spans="5:39" x14ac:dyDescent="0.25">
      <c r="E239" s="3">
        <f t="shared" si="81"/>
        <v>0.15</v>
      </c>
      <c r="F239" s="3">
        <f t="shared" si="79"/>
        <v>0.15</v>
      </c>
      <c r="G239" s="3">
        <f t="shared" si="70"/>
        <v>7.1428571428571425E-2</v>
      </c>
      <c r="H239" s="10">
        <f t="shared" si="71"/>
        <v>4.7081902893575282E-7</v>
      </c>
      <c r="I239" s="10">
        <f t="shared" si="80"/>
        <v>4.7081902893575276E-7</v>
      </c>
      <c r="J239" s="3">
        <f t="shared" si="66"/>
        <v>8</v>
      </c>
      <c r="K239" s="10">
        <f t="shared" si="67"/>
        <v>0.03</v>
      </c>
      <c r="L239" s="3">
        <v>237</v>
      </c>
      <c r="M239" s="3">
        <f t="shared" si="75"/>
        <v>18124.853458695616</v>
      </c>
      <c r="N239" s="3">
        <f t="shared" si="76"/>
        <v>2.6369761921711756</v>
      </c>
      <c r="O239" s="3">
        <f t="shared" si="72"/>
        <v>491622.50956511224</v>
      </c>
      <c r="P239" s="3">
        <f t="shared" si="73"/>
        <v>0.39554642882567631</v>
      </c>
      <c r="Q239" s="3">
        <f t="shared" si="74"/>
        <v>73743.771981195663</v>
      </c>
      <c r="R239" s="3">
        <f t="shared" si="77"/>
        <v>3.601955269004975E-3</v>
      </c>
      <c r="S239" s="16">
        <f>IF(Surge_Predicted_Impact!$C$4&lt;&gt;COVID19_DailyReportedData!$B$3,"ERRO",COVID19_DailyReportedData!C236)</f>
        <v>0</v>
      </c>
      <c r="U239" s="37" t="str">
        <f t="shared" si="63"/>
        <v/>
      </c>
      <c r="AI239" s="37">
        <f t="shared" si="78"/>
        <v>2.4013035126699833E-2</v>
      </c>
      <c r="AJ239" s="37">
        <f t="shared" ca="1" si="64"/>
        <v>8.068379802571142E-2</v>
      </c>
      <c r="AK239" s="37">
        <f t="shared" ca="1" si="65"/>
        <v>3.359999999999999</v>
      </c>
      <c r="AL239" s="37">
        <f t="shared" ca="1" si="68"/>
        <v>8.068379802571142E-2</v>
      </c>
      <c r="AM239" s="3">
        <f t="shared" ca="1" si="69"/>
        <v>3.359999999999999</v>
      </c>
    </row>
    <row r="240" spans="5:39" x14ac:dyDescent="0.25">
      <c r="E240" s="3">
        <f t="shared" si="81"/>
        <v>0.15</v>
      </c>
      <c r="F240" s="3">
        <f t="shared" si="79"/>
        <v>0.15</v>
      </c>
      <c r="G240" s="3">
        <f t="shared" si="70"/>
        <v>7.1428571428571425E-2</v>
      </c>
      <c r="H240" s="10">
        <f t="shared" si="71"/>
        <v>4.7081902893575282E-7</v>
      </c>
      <c r="I240" s="10">
        <f t="shared" si="80"/>
        <v>4.7081902893575276E-7</v>
      </c>
      <c r="J240" s="3">
        <f t="shared" si="66"/>
        <v>8</v>
      </c>
      <c r="K240" s="10">
        <f t="shared" si="67"/>
        <v>0.03</v>
      </c>
      <c r="L240" s="3">
        <v>238</v>
      </c>
      <c r="M240" s="3">
        <f t="shared" si="75"/>
        <v>18124.830955990969</v>
      </c>
      <c r="N240" s="3">
        <f t="shared" si="76"/>
        <v>2.4711234545200638</v>
      </c>
      <c r="O240" s="3">
        <f t="shared" si="72"/>
        <v>491622.69792055455</v>
      </c>
      <c r="P240" s="3">
        <f t="shared" si="73"/>
        <v>0.37066851817800955</v>
      </c>
      <c r="Q240" s="3">
        <f t="shared" si="74"/>
        <v>73743.775356601356</v>
      </c>
      <c r="R240" s="3">
        <f t="shared" si="77"/>
        <v>3.3754056970792591E-3</v>
      </c>
      <c r="S240" s="16">
        <f>IF(Surge_Predicted_Impact!$C$4&lt;&gt;COVID19_DailyReportedData!$B$3,"ERRO",COVID19_DailyReportedData!C237)</f>
        <v>0</v>
      </c>
      <c r="U240" s="37" t="str">
        <f t="shared" si="63"/>
        <v/>
      </c>
      <c r="AI240" s="37">
        <f t="shared" si="78"/>
        <v>2.250270464719506E-2</v>
      </c>
      <c r="AJ240" s="37">
        <f t="shared" ca="1" si="64"/>
        <v>7.5609087614575382E-2</v>
      </c>
      <c r="AK240" s="37">
        <f t="shared" ca="1" si="65"/>
        <v>3.359999999999999</v>
      </c>
      <c r="AL240" s="37">
        <f t="shared" ca="1" si="68"/>
        <v>7.5609087614575382E-2</v>
      </c>
      <c r="AM240" s="3">
        <f t="shared" ca="1" si="69"/>
        <v>3.359999999999999</v>
      </c>
    </row>
    <row r="241" spans="5:39" x14ac:dyDescent="0.25">
      <c r="E241" s="3">
        <f t="shared" si="81"/>
        <v>0.15</v>
      </c>
      <c r="F241" s="3">
        <f t="shared" si="79"/>
        <v>0.15</v>
      </c>
      <c r="G241" s="3">
        <f t="shared" si="70"/>
        <v>7.1428571428571425E-2</v>
      </c>
      <c r="H241" s="10">
        <f t="shared" si="71"/>
        <v>4.7081902893575282E-7</v>
      </c>
      <c r="I241" s="10">
        <f t="shared" si="80"/>
        <v>4.7081902893575276E-7</v>
      </c>
      <c r="J241" s="3">
        <f t="shared" si="66"/>
        <v>8</v>
      </c>
      <c r="K241" s="10">
        <f t="shared" si="67"/>
        <v>0.03</v>
      </c>
      <c r="L241" s="3">
        <v>239</v>
      </c>
      <c r="M241" s="3">
        <f t="shared" si="75"/>
        <v>18124.809868621134</v>
      </c>
      <c r="N241" s="3">
        <f t="shared" si="76"/>
        <v>2.3157020061729079</v>
      </c>
      <c r="O241" s="3">
        <f t="shared" si="72"/>
        <v>491622.87442937272</v>
      </c>
      <c r="P241" s="3">
        <f t="shared" si="73"/>
        <v>0.34735530092593619</v>
      </c>
      <c r="Q241" s="3">
        <f t="shared" si="74"/>
        <v>73743.77851970683</v>
      </c>
      <c r="R241" s="3">
        <f t="shared" si="77"/>
        <v>3.1631054751414919E-3</v>
      </c>
      <c r="S241" s="16">
        <f>IF(Surge_Predicted_Impact!$C$4&lt;&gt;COVID19_DailyReportedData!$B$3,"ERRO",COVID19_DailyReportedData!C238)</f>
        <v>0</v>
      </c>
      <c r="U241" s="37" t="str">
        <f t="shared" si="63"/>
        <v/>
      </c>
      <c r="AI241" s="37">
        <f t="shared" si="78"/>
        <v>2.1087369834276615E-2</v>
      </c>
      <c r="AJ241" s="37">
        <f t="shared" ca="1" si="64"/>
        <v>7.0853562643169402E-2</v>
      </c>
      <c r="AK241" s="37">
        <f t="shared" ca="1" si="65"/>
        <v>3.359999999999999</v>
      </c>
      <c r="AL241" s="37">
        <f t="shared" ca="1" si="68"/>
        <v>7.0853562643169402E-2</v>
      </c>
      <c r="AM241" s="3">
        <f t="shared" ca="1" si="69"/>
        <v>3.359999999999999</v>
      </c>
    </row>
    <row r="242" spans="5:39" x14ac:dyDescent="0.25">
      <c r="E242" s="3">
        <f t="shared" si="81"/>
        <v>0.15</v>
      </c>
      <c r="F242" s="3">
        <f t="shared" si="79"/>
        <v>0.15</v>
      </c>
      <c r="G242" s="3">
        <f t="shared" si="70"/>
        <v>7.1428571428571425E-2</v>
      </c>
      <c r="H242" s="10">
        <f t="shared" si="71"/>
        <v>4.7081902893575282E-7</v>
      </c>
      <c r="I242" s="10">
        <f t="shared" si="80"/>
        <v>4.7081902893575276E-7</v>
      </c>
      <c r="J242" s="3">
        <f t="shared" si="66"/>
        <v>8</v>
      </c>
      <c r="K242" s="10">
        <f t="shared" si="67"/>
        <v>0.03</v>
      </c>
      <c r="L242" s="3">
        <v>240</v>
      </c>
      <c r="M242" s="3">
        <f t="shared" si="75"/>
        <v>18124.790107565601</v>
      </c>
      <c r="N242" s="3">
        <f t="shared" si="76"/>
        <v>2.1700557755504604</v>
      </c>
      <c r="O242" s="3">
        <f t="shared" si="72"/>
        <v>491623.03983665886</v>
      </c>
      <c r="P242" s="3">
        <f t="shared" si="73"/>
        <v>0.32550836633256902</v>
      </c>
      <c r="Q242" s="3">
        <f t="shared" si="74"/>
        <v>73743.781483865154</v>
      </c>
      <c r="R242" s="3">
        <f t="shared" si="77"/>
        <v>2.9641583299962805E-3</v>
      </c>
      <c r="S242" s="16">
        <f>IF(Surge_Predicted_Impact!$C$4&lt;&gt;COVID19_DailyReportedData!$B$3,"ERRO",COVID19_DailyReportedData!C239)</f>
        <v>0</v>
      </c>
      <c r="U242" s="37" t="str">
        <f t="shared" si="63"/>
        <v/>
      </c>
      <c r="AI242" s="37">
        <f t="shared" si="78"/>
        <v>1.9761055533308536E-2</v>
      </c>
      <c r="AJ242" s="37">
        <f t="shared" ca="1" si="64"/>
        <v>6.6397146591916659E-2</v>
      </c>
      <c r="AK242" s="37">
        <f t="shared" ca="1" si="65"/>
        <v>3.359999999999999</v>
      </c>
      <c r="AL242" s="37">
        <f t="shared" ca="1" si="68"/>
        <v>6.6397146591916659E-2</v>
      </c>
      <c r="AM242" s="3">
        <f t="shared" ca="1" si="69"/>
        <v>3.359999999999999</v>
      </c>
    </row>
    <row r="243" spans="5:39" x14ac:dyDescent="0.25">
      <c r="E243" s="3">
        <f t="shared" si="81"/>
        <v>0.15</v>
      </c>
      <c r="F243" s="3">
        <f t="shared" si="79"/>
        <v>0.15</v>
      </c>
      <c r="G243" s="3">
        <f t="shared" si="70"/>
        <v>7.1428571428571425E-2</v>
      </c>
      <c r="H243" s="10">
        <f t="shared" si="71"/>
        <v>4.7081902893575282E-7</v>
      </c>
      <c r="I243" s="10">
        <f t="shared" si="80"/>
        <v>4.7081902893575276E-7</v>
      </c>
      <c r="J243" s="3">
        <f t="shared" si="66"/>
        <v>8</v>
      </c>
      <c r="K243" s="10">
        <f t="shared" si="67"/>
        <v>0.03</v>
      </c>
      <c r="L243" s="3">
        <v>241</v>
      </c>
      <c r="M243" s="3">
        <f t="shared" si="75"/>
        <v>18124.77158940315</v>
      </c>
      <c r="N243" s="3">
        <f t="shared" si="76"/>
        <v>2.0335699540325067</v>
      </c>
      <c r="O243" s="3">
        <f t="shared" si="72"/>
        <v>491623.19484064286</v>
      </c>
      <c r="P243" s="3">
        <f t="shared" si="73"/>
        <v>0.30503549310487599</v>
      </c>
      <c r="Q243" s="3">
        <f t="shared" si="74"/>
        <v>73743.784261589535</v>
      </c>
      <c r="R243" s="3">
        <f t="shared" si="77"/>
        <v>2.7777243676609942E-3</v>
      </c>
      <c r="S243" s="16">
        <f>IF(Surge_Predicted_Impact!$C$4&lt;&gt;COVID19_DailyReportedData!$B$3,"ERRO",COVID19_DailyReportedData!C240)</f>
        <v>0</v>
      </c>
      <c r="U243" s="37" t="str">
        <f t="shared" si="63"/>
        <v/>
      </c>
      <c r="AI243" s="37">
        <f t="shared" si="78"/>
        <v>1.8518162451073295E-2</v>
      </c>
      <c r="AJ243" s="37">
        <f t="shared" ca="1" si="64"/>
        <v>6.222102583560625E-2</v>
      </c>
      <c r="AK243" s="37">
        <f t="shared" ca="1" si="65"/>
        <v>3.359999999999999</v>
      </c>
      <c r="AL243" s="37">
        <f t="shared" ca="1" si="68"/>
        <v>6.222102583560625E-2</v>
      </c>
      <c r="AM243" s="3">
        <f t="shared" ca="1" si="69"/>
        <v>3.359999999999999</v>
      </c>
    </row>
    <row r="244" spans="5:39" x14ac:dyDescent="0.25">
      <c r="E244" s="3">
        <f t="shared" si="81"/>
        <v>0.15</v>
      </c>
      <c r="F244" s="3">
        <f t="shared" si="79"/>
        <v>0.15</v>
      </c>
      <c r="G244" s="3">
        <f t="shared" si="70"/>
        <v>7.1428571428571425E-2</v>
      </c>
      <c r="H244" s="10">
        <f t="shared" si="71"/>
        <v>4.7081902893575282E-7</v>
      </c>
      <c r="I244" s="10">
        <f t="shared" si="80"/>
        <v>4.7081902893575276E-7</v>
      </c>
      <c r="J244" s="3">
        <f t="shared" si="66"/>
        <v>8</v>
      </c>
      <c r="K244" s="10">
        <f t="shared" si="67"/>
        <v>0.03</v>
      </c>
      <c r="L244" s="3">
        <v>242</v>
      </c>
      <c r="M244" s="3">
        <f t="shared" si="75"/>
        <v>18124.754235959652</v>
      </c>
      <c r="N244" s="3">
        <f t="shared" si="76"/>
        <v>1.9056684008131015</v>
      </c>
      <c r="O244" s="3">
        <f t="shared" si="72"/>
        <v>491623.34009563958</v>
      </c>
      <c r="P244" s="3">
        <f t="shared" si="73"/>
        <v>0.28585026012196524</v>
      </c>
      <c r="Q244" s="3">
        <f t="shared" si="74"/>
        <v>73743.786864606052</v>
      </c>
      <c r="R244" s="3">
        <f t="shared" si="77"/>
        <v>2.6030165246993418E-3</v>
      </c>
      <c r="S244" s="16">
        <f>IF(Surge_Predicted_Impact!$C$4&lt;&gt;COVID19_DailyReportedData!$B$3,"ERRO",COVID19_DailyReportedData!C241)</f>
        <v>0</v>
      </c>
      <c r="U244" s="37" t="str">
        <f t="shared" si="63"/>
        <v/>
      </c>
      <c r="AI244" s="37">
        <f t="shared" si="78"/>
        <v>1.7353443497995613E-2</v>
      </c>
      <c r="AJ244" s="37">
        <f t="shared" ca="1" si="64"/>
        <v>5.8307570153265251E-2</v>
      </c>
      <c r="AK244" s="37">
        <f t="shared" ca="1" si="65"/>
        <v>3.3599999999999994</v>
      </c>
      <c r="AL244" s="37">
        <f t="shared" ca="1" si="68"/>
        <v>5.8307570153265251E-2</v>
      </c>
      <c r="AM244" s="3">
        <f t="shared" ca="1" si="69"/>
        <v>3.3599999999999994</v>
      </c>
    </row>
    <row r="245" spans="5:39" x14ac:dyDescent="0.25">
      <c r="E245" s="3">
        <f t="shared" si="81"/>
        <v>0.15</v>
      </c>
      <c r="F245" s="3">
        <f t="shared" si="79"/>
        <v>0.15</v>
      </c>
      <c r="G245" s="3">
        <f t="shared" si="70"/>
        <v>7.1428571428571425E-2</v>
      </c>
      <c r="H245" s="10">
        <f t="shared" si="71"/>
        <v>4.7081902893575282E-7</v>
      </c>
      <c r="I245" s="10">
        <f t="shared" si="80"/>
        <v>4.7081902893575276E-7</v>
      </c>
      <c r="J245" s="3">
        <f t="shared" si="66"/>
        <v>8</v>
      </c>
      <c r="K245" s="10">
        <f t="shared" si="67"/>
        <v>0.03</v>
      </c>
      <c r="L245" s="3">
        <v>243</v>
      </c>
      <c r="M245" s="3">
        <f t="shared" si="75"/>
        <v>18124.737973978012</v>
      </c>
      <c r="N245" s="3">
        <f t="shared" si="76"/>
        <v>1.7858112109660653</v>
      </c>
      <c r="O245" s="3">
        <f t="shared" si="72"/>
        <v>491623.47621481109</v>
      </c>
      <c r="P245" s="3">
        <f t="shared" si="73"/>
        <v>0.26787168164490976</v>
      </c>
      <c r="Q245" s="3">
        <f t="shared" si="74"/>
        <v>73743.789303903308</v>
      </c>
      <c r="R245" s="3">
        <f t="shared" si="77"/>
        <v>2.439297246019123E-3</v>
      </c>
      <c r="S245" s="16">
        <f>IF(Surge_Predicted_Impact!$C$4&lt;&gt;COVID19_DailyReportedData!$B$3,"ERRO",COVID19_DailyReportedData!C242)</f>
        <v>0</v>
      </c>
      <c r="U245" s="37" t="str">
        <f t="shared" si="63"/>
        <v/>
      </c>
      <c r="AI245" s="37">
        <f t="shared" si="78"/>
        <v>1.6261981640127487E-2</v>
      </c>
      <c r="AJ245" s="37">
        <f t="shared" ca="1" si="64"/>
        <v>5.4640258310828346E-2</v>
      </c>
      <c r="AK245" s="37">
        <f t="shared" ca="1" si="65"/>
        <v>3.3599999999999994</v>
      </c>
      <c r="AL245" s="37">
        <f t="shared" ca="1" si="68"/>
        <v>5.4640258310828346E-2</v>
      </c>
      <c r="AM245" s="3">
        <f t="shared" ca="1" si="69"/>
        <v>3.3599999999999994</v>
      </c>
    </row>
    <row r="246" spans="5:39" x14ac:dyDescent="0.25">
      <c r="E246" s="3">
        <f t="shared" si="81"/>
        <v>0.15</v>
      </c>
      <c r="F246" s="3">
        <f t="shared" si="79"/>
        <v>0.15</v>
      </c>
      <c r="G246" s="3">
        <f t="shared" si="70"/>
        <v>7.1428571428571425E-2</v>
      </c>
      <c r="H246" s="10">
        <f t="shared" si="71"/>
        <v>4.7081902893575282E-7</v>
      </c>
      <c r="I246" s="10">
        <f t="shared" si="80"/>
        <v>4.7081902893575276E-7</v>
      </c>
      <c r="J246" s="3">
        <f t="shared" si="66"/>
        <v>8</v>
      </c>
      <c r="K246" s="10">
        <f t="shared" si="67"/>
        <v>0.03</v>
      </c>
      <c r="L246" s="3">
        <v>244</v>
      </c>
      <c r="M246" s="3">
        <f t="shared" si="75"/>
        <v>18124.722734808882</v>
      </c>
      <c r="N246" s="3">
        <f t="shared" si="76"/>
        <v>1.6734924364570505</v>
      </c>
      <c r="O246" s="3">
        <f t="shared" si="72"/>
        <v>491623.60377275472</v>
      </c>
      <c r="P246" s="3">
        <f t="shared" si="73"/>
        <v>0.25102386546855754</v>
      </c>
      <c r="Q246" s="3">
        <f t="shared" si="74"/>
        <v>73743.791589778673</v>
      </c>
      <c r="R246" s="3">
        <f t="shared" si="77"/>
        <v>2.2858753694890766E-3</v>
      </c>
      <c r="S246" s="16">
        <f>IF(Surge_Predicted_Impact!$C$4&lt;&gt;COVID19_DailyReportedData!$B$3,"ERRO",COVID19_DailyReportedData!C243)</f>
        <v>0</v>
      </c>
      <c r="U246" s="37" t="str">
        <f t="shared" si="63"/>
        <v/>
      </c>
      <c r="AI246" s="37">
        <f t="shared" si="78"/>
        <v>1.5239169129927177E-2</v>
      </c>
      <c r="AJ246" s="37">
        <f t="shared" ca="1" si="64"/>
        <v>5.1203608276555304E-2</v>
      </c>
      <c r="AK246" s="37">
        <f t="shared" ca="1" si="65"/>
        <v>3.3599999999999994</v>
      </c>
      <c r="AL246" s="37">
        <f t="shared" ca="1" si="68"/>
        <v>5.1203608276555304E-2</v>
      </c>
      <c r="AM246" s="3">
        <f t="shared" ca="1" si="69"/>
        <v>3.3599999999999994</v>
      </c>
    </row>
    <row r="247" spans="5:39" x14ac:dyDescent="0.25">
      <c r="E247" s="3">
        <f t="shared" si="81"/>
        <v>0.15</v>
      </c>
      <c r="F247" s="3">
        <f t="shared" si="79"/>
        <v>0.15</v>
      </c>
      <c r="G247" s="3">
        <f t="shared" si="70"/>
        <v>7.1428571428571425E-2</v>
      </c>
      <c r="H247" s="10">
        <f t="shared" si="71"/>
        <v>4.7081902893575282E-7</v>
      </c>
      <c r="I247" s="10">
        <f t="shared" si="80"/>
        <v>4.7081902893575276E-7</v>
      </c>
      <c r="J247" s="3">
        <f t="shared" si="66"/>
        <v>8</v>
      </c>
      <c r="K247" s="10">
        <f t="shared" si="67"/>
        <v>0.03</v>
      </c>
      <c r="L247" s="3">
        <v>245</v>
      </c>
      <c r="M247" s="3">
        <f t="shared" si="75"/>
        <v>18124.708454120824</v>
      </c>
      <c r="N247" s="3">
        <f t="shared" si="76"/>
        <v>1.5682379504838451</v>
      </c>
      <c r="O247" s="3">
        <f t="shared" si="72"/>
        <v>491623.72330792877</v>
      </c>
      <c r="P247" s="3">
        <f t="shared" si="73"/>
        <v>0.23523569257257676</v>
      </c>
      <c r="Q247" s="3">
        <f t="shared" si="74"/>
        <v>73743.793731881888</v>
      </c>
      <c r="R247" s="3">
        <f t="shared" si="77"/>
        <v>2.1421032086436751E-3</v>
      </c>
      <c r="S247" s="16">
        <f>IF(Surge_Predicted_Impact!$C$4&lt;&gt;COVID19_DailyReportedData!$B$3,"ERRO",COVID19_DailyReportedData!C244)</f>
        <v>0</v>
      </c>
      <c r="U247" s="37" t="str">
        <f t="shared" si="63"/>
        <v/>
      </c>
      <c r="AI247" s="37">
        <f t="shared" si="78"/>
        <v>1.4280688057624502E-2</v>
      </c>
      <c r="AJ247" s="37">
        <f t="shared" ca="1" si="64"/>
        <v>4.7983111873618312E-2</v>
      </c>
      <c r="AK247" s="37">
        <f t="shared" ca="1" si="65"/>
        <v>3.359999999999999</v>
      </c>
      <c r="AL247" s="37">
        <f t="shared" ca="1" si="68"/>
        <v>4.7983111873618312E-2</v>
      </c>
      <c r="AM247" s="3">
        <f t="shared" ca="1" si="69"/>
        <v>3.359999999999999</v>
      </c>
    </row>
    <row r="248" spans="5:39" x14ac:dyDescent="0.25">
      <c r="E248" s="3">
        <f t="shared" si="81"/>
        <v>0.15</v>
      </c>
      <c r="F248" s="3">
        <f t="shared" si="79"/>
        <v>0.15</v>
      </c>
      <c r="G248" s="3">
        <f t="shared" si="70"/>
        <v>7.1428571428571425E-2</v>
      </c>
      <c r="H248" s="10">
        <f t="shared" si="71"/>
        <v>4.7081902893575282E-7</v>
      </c>
      <c r="I248" s="10">
        <f t="shared" si="80"/>
        <v>4.7081902893575276E-7</v>
      </c>
      <c r="J248" s="3">
        <f t="shared" si="66"/>
        <v>8</v>
      </c>
      <c r="K248" s="10">
        <f t="shared" si="67"/>
        <v>0.03</v>
      </c>
      <c r="L248" s="3">
        <v>246</v>
      </c>
      <c r="M248" s="3">
        <f t="shared" si="75"/>
        <v>18124.695071628714</v>
      </c>
      <c r="N248" s="3">
        <f t="shared" si="76"/>
        <v>1.4696034461313749</v>
      </c>
      <c r="O248" s="3">
        <f t="shared" si="72"/>
        <v>491623.83532492525</v>
      </c>
      <c r="P248" s="3">
        <f t="shared" si="73"/>
        <v>0.22044051691970623</v>
      </c>
      <c r="Q248" s="3">
        <f t="shared" si="74"/>
        <v>73743.7957392557</v>
      </c>
      <c r="R248" s="3">
        <f t="shared" si="77"/>
        <v>2.0073738165592657E-3</v>
      </c>
      <c r="S248" s="16">
        <f>IF(Surge_Predicted_Impact!$C$4&lt;&gt;COVID19_DailyReportedData!$B$3,"ERRO",COVID19_DailyReportedData!C245)</f>
        <v>0</v>
      </c>
      <c r="U248" s="37" t="str">
        <f t="shared" si="63"/>
        <v/>
      </c>
      <c r="AI248" s="37">
        <f t="shared" si="78"/>
        <v>1.3382492110395106E-2</v>
      </c>
      <c r="AJ248" s="37">
        <f t="shared" ca="1" si="64"/>
        <v>4.4965173490927539E-2</v>
      </c>
      <c r="AK248" s="37">
        <f t="shared" ca="1" si="65"/>
        <v>3.359999999999999</v>
      </c>
      <c r="AL248" s="37">
        <f t="shared" ca="1" si="68"/>
        <v>4.4965173490927539E-2</v>
      </c>
      <c r="AM248" s="3">
        <f t="shared" ca="1" si="69"/>
        <v>3.359999999999999</v>
      </c>
    </row>
    <row r="249" spans="5:39" x14ac:dyDescent="0.25">
      <c r="E249" s="3">
        <f t="shared" si="81"/>
        <v>0.15</v>
      </c>
      <c r="F249" s="3">
        <f t="shared" si="79"/>
        <v>0.15</v>
      </c>
      <c r="G249" s="3">
        <f t="shared" si="70"/>
        <v>7.1428571428571425E-2</v>
      </c>
      <c r="H249" s="10">
        <f t="shared" si="71"/>
        <v>4.7081902893575282E-7</v>
      </c>
      <c r="I249" s="10">
        <f t="shared" si="80"/>
        <v>4.7081902893575276E-7</v>
      </c>
      <c r="J249" s="3">
        <f t="shared" si="66"/>
        <v>8</v>
      </c>
      <c r="K249" s="10">
        <f t="shared" si="67"/>
        <v>0.03</v>
      </c>
      <c r="L249" s="3">
        <v>247</v>
      </c>
      <c r="M249" s="3">
        <f t="shared" si="75"/>
        <v>18124.682530839225</v>
      </c>
      <c r="N249" s="3">
        <f t="shared" si="76"/>
        <v>1.3771725608946361</v>
      </c>
      <c r="O249" s="3">
        <f t="shared" si="72"/>
        <v>491623.94029659999</v>
      </c>
      <c r="P249" s="3">
        <f t="shared" si="73"/>
        <v>0.20657588413419542</v>
      </c>
      <c r="Q249" s="3">
        <f t="shared" si="74"/>
        <v>73743.797620374127</v>
      </c>
      <c r="R249" s="3">
        <f t="shared" si="77"/>
        <v>1.881118423261796E-3</v>
      </c>
      <c r="S249" s="16">
        <f>IF(Surge_Predicted_Impact!$C$4&lt;&gt;COVID19_DailyReportedData!$B$3,"ERRO",COVID19_DailyReportedData!C246)</f>
        <v>0</v>
      </c>
      <c r="U249" s="37" t="str">
        <f t="shared" si="63"/>
        <v/>
      </c>
      <c r="AI249" s="37">
        <f t="shared" si="78"/>
        <v>1.2540789488411974E-2</v>
      </c>
      <c r="AJ249" s="37">
        <f t="shared" ca="1" si="64"/>
        <v>4.213705268106422E-2</v>
      </c>
      <c r="AK249" s="37">
        <f t="shared" ca="1" si="65"/>
        <v>3.359999999999999</v>
      </c>
      <c r="AL249" s="37">
        <f t="shared" ca="1" si="68"/>
        <v>4.213705268106422E-2</v>
      </c>
      <c r="AM249" s="3">
        <f t="shared" ca="1" si="69"/>
        <v>3.359999999999999</v>
      </c>
    </row>
    <row r="250" spans="5:39" x14ac:dyDescent="0.25">
      <c r="E250" s="3">
        <f t="shared" si="81"/>
        <v>0.15</v>
      </c>
      <c r="F250" s="3">
        <f t="shared" si="79"/>
        <v>0.15</v>
      </c>
      <c r="G250" s="3">
        <f t="shared" si="70"/>
        <v>7.1428571428571425E-2</v>
      </c>
      <c r="H250" s="10">
        <f t="shared" si="71"/>
        <v>4.7081902893575282E-7</v>
      </c>
      <c r="I250" s="10">
        <f t="shared" si="80"/>
        <v>4.7081902893575276E-7</v>
      </c>
      <c r="J250" s="3">
        <f t="shared" si="66"/>
        <v>8</v>
      </c>
      <c r="K250" s="10">
        <f t="shared" si="67"/>
        <v>0.03</v>
      </c>
      <c r="L250" s="3">
        <v>248</v>
      </c>
      <c r="M250" s="3">
        <f t="shared" si="75"/>
        <v>18124.670778812331</v>
      </c>
      <c r="N250" s="3">
        <f t="shared" si="76"/>
        <v>1.2905551191539308</v>
      </c>
      <c r="O250" s="3">
        <f t="shared" si="72"/>
        <v>491624.03866606863</v>
      </c>
      <c r="P250" s="3">
        <f t="shared" si="73"/>
        <v>0.19358326787308963</v>
      </c>
      <c r="Q250" s="3">
        <f t="shared" si="74"/>
        <v>73743.799383178164</v>
      </c>
      <c r="R250" s="3">
        <f t="shared" si="77"/>
        <v>1.7628040341151063E-3</v>
      </c>
      <c r="S250" s="16">
        <f>IF(Surge_Predicted_Impact!$C$4&lt;&gt;COVID19_DailyReportedData!$B$3,"ERRO",COVID19_DailyReportedData!C247)</f>
        <v>0</v>
      </c>
      <c r="U250" s="37" t="str">
        <f t="shared" si="63"/>
        <v/>
      </c>
      <c r="AI250" s="37">
        <f t="shared" si="78"/>
        <v>1.1752026894100709E-2</v>
      </c>
      <c r="AJ250" s="37">
        <f t="shared" ca="1" si="64"/>
        <v>3.9486810364178372E-2</v>
      </c>
      <c r="AK250" s="37">
        <f t="shared" ca="1" si="65"/>
        <v>3.359999999999999</v>
      </c>
      <c r="AL250" s="37">
        <f t="shared" ca="1" si="68"/>
        <v>3.9486810364178372E-2</v>
      </c>
      <c r="AM250" s="3">
        <f t="shared" ca="1" si="69"/>
        <v>3.359999999999999</v>
      </c>
    </row>
    <row r="251" spans="5:39" x14ac:dyDescent="0.25">
      <c r="E251" s="3">
        <f t="shared" si="81"/>
        <v>0.15</v>
      </c>
      <c r="F251" s="3">
        <f t="shared" si="79"/>
        <v>0.15</v>
      </c>
      <c r="G251" s="3">
        <f t="shared" si="70"/>
        <v>7.1428571428571425E-2</v>
      </c>
      <c r="H251" s="10">
        <f t="shared" si="71"/>
        <v>4.7081902893575282E-7</v>
      </c>
      <c r="I251" s="10">
        <f t="shared" si="80"/>
        <v>4.7081902893575276E-7</v>
      </c>
      <c r="J251" s="3">
        <f t="shared" si="66"/>
        <v>8</v>
      </c>
      <c r="K251" s="10">
        <f t="shared" si="67"/>
        <v>0.03</v>
      </c>
      <c r="L251" s="3">
        <v>249</v>
      </c>
      <c r="M251" s="3">
        <f t="shared" si="75"/>
        <v>18124.659765937791</v>
      </c>
      <c r="N251" s="3">
        <f t="shared" si="76"/>
        <v>1.2093854851845312</v>
      </c>
      <c r="O251" s="3">
        <f t="shared" si="72"/>
        <v>491624.13084857713</v>
      </c>
      <c r="P251" s="3">
        <f t="shared" si="73"/>
        <v>0.18140782277767967</v>
      </c>
      <c r="Q251" s="3">
        <f t="shared" si="74"/>
        <v>73743.80103510934</v>
      </c>
      <c r="R251" s="3">
        <f t="shared" si="77"/>
        <v>1.6519311810043291E-3</v>
      </c>
      <c r="S251" s="16">
        <f>IF(Surge_Predicted_Impact!$C$4&lt;&gt;COVID19_DailyReportedData!$B$3,"ERRO",COVID19_DailyReportedData!C248)</f>
        <v>0</v>
      </c>
      <c r="U251" s="37" t="str">
        <f t="shared" ref="U251:U314" si="82">IF(S251&gt;0,(S251-Q251)*(S251-Q251),"")</f>
        <v/>
      </c>
      <c r="AI251" s="37">
        <f t="shared" si="78"/>
        <v>1.1012874540028861E-2</v>
      </c>
      <c r="AJ251" s="37">
        <f t="shared" ref="AJ251:AJ314" ca="1" si="83">AVERAGE(INDIRECT("I"&amp;(ROW($I251))&amp;":I"&amp;(ROW($I251)+$C$5-1)))*($C$8+$C$9+$C$10)*AI251*$C$2</f>
        <v>3.7003258454496965E-2</v>
      </c>
      <c r="AK251" s="37">
        <f t="shared" ref="AK251:AK314" ca="1" si="84">AJ251/AI251</f>
        <v>3.3599999999999994</v>
      </c>
      <c r="AL251" s="37">
        <f t="shared" ca="1" si="68"/>
        <v>3.7003258454496965E-2</v>
      </c>
      <c r="AM251" s="3">
        <f t="shared" ca="1" si="69"/>
        <v>3.3599999999999994</v>
      </c>
    </row>
    <row r="252" spans="5:39" x14ac:dyDescent="0.25">
      <c r="E252" s="3">
        <f t="shared" si="81"/>
        <v>0.15</v>
      </c>
      <c r="F252" s="3">
        <f t="shared" si="79"/>
        <v>0.15</v>
      </c>
      <c r="G252" s="3">
        <f t="shared" si="70"/>
        <v>7.1428571428571425E-2</v>
      </c>
      <c r="H252" s="10">
        <f t="shared" si="71"/>
        <v>4.7081902893575282E-7</v>
      </c>
      <c r="I252" s="10">
        <f t="shared" si="80"/>
        <v>4.7081902893575276E-7</v>
      </c>
      <c r="J252" s="3">
        <f t="shared" si="66"/>
        <v>8</v>
      </c>
      <c r="K252" s="10">
        <f t="shared" si="67"/>
        <v>0.03</v>
      </c>
      <c r="L252" s="3">
        <v>250</v>
      </c>
      <c r="M252" s="3">
        <f t="shared" si="75"/>
        <v>18124.649445725714</v>
      </c>
      <c r="N252" s="3">
        <f t="shared" si="76"/>
        <v>1.1333210197493493</v>
      </c>
      <c r="O252" s="3">
        <f t="shared" si="72"/>
        <v>491624.21723325463</v>
      </c>
      <c r="P252" s="3">
        <f t="shared" si="73"/>
        <v>0.16999815296240239</v>
      </c>
      <c r="Q252" s="3">
        <f t="shared" si="74"/>
        <v>73743.802583141151</v>
      </c>
      <c r="R252" s="3">
        <f t="shared" si="77"/>
        <v>1.5480318115805858E-3</v>
      </c>
      <c r="S252" s="16">
        <f>IF(Surge_Predicted_Impact!$C$4&lt;&gt;COVID19_DailyReportedData!$B$3,"ERRO",COVID19_DailyReportedData!C249)</f>
        <v>0</v>
      </c>
      <c r="U252" s="37" t="str">
        <f t="shared" si="82"/>
        <v/>
      </c>
      <c r="AI252" s="37">
        <f t="shared" si="78"/>
        <v>1.0320212077203905E-2</v>
      </c>
      <c r="AJ252" s="37">
        <f t="shared" ca="1" si="83"/>
        <v>3.467591257940511E-2</v>
      </c>
      <c r="AK252" s="37">
        <f t="shared" ca="1" si="84"/>
        <v>3.359999999999999</v>
      </c>
      <c r="AL252" s="37">
        <f t="shared" ca="1" si="68"/>
        <v>3.467591257940511E-2</v>
      </c>
      <c r="AM252" s="3">
        <f t="shared" ca="1" si="69"/>
        <v>3.359999999999999</v>
      </c>
    </row>
    <row r="253" spans="5:39" x14ac:dyDescent="0.25">
      <c r="E253" s="3">
        <f t="shared" si="81"/>
        <v>0.15</v>
      </c>
      <c r="F253" s="3">
        <f t="shared" si="79"/>
        <v>0.15</v>
      </c>
      <c r="G253" s="3">
        <f t="shared" si="70"/>
        <v>7.1428571428571425E-2</v>
      </c>
      <c r="H253" s="10">
        <f t="shared" si="71"/>
        <v>4.7081902893575282E-7</v>
      </c>
      <c r="I253" s="10">
        <f t="shared" si="80"/>
        <v>4.7081902893575276E-7</v>
      </c>
      <c r="J253" s="3">
        <f t="shared" si="66"/>
        <v>8</v>
      </c>
      <c r="K253" s="10">
        <f t="shared" si="67"/>
        <v>0.03</v>
      </c>
      <c r="L253" s="3">
        <v>251</v>
      </c>
      <c r="M253" s="3">
        <f t="shared" si="75"/>
        <v>18124.639774610292</v>
      </c>
      <c r="N253" s="3">
        <f t="shared" si="76"/>
        <v>1.0620406337603254</v>
      </c>
      <c r="O253" s="3">
        <f t="shared" si="72"/>
        <v>491624.29818475601</v>
      </c>
      <c r="P253" s="3">
        <f t="shared" si="73"/>
        <v>0.1593060950640488</v>
      </c>
      <c r="Q253" s="3">
        <f t="shared" si="74"/>
        <v>73743.804033808468</v>
      </c>
      <c r="R253" s="3">
        <f t="shared" si="77"/>
        <v>1.4506673132927972E-3</v>
      </c>
      <c r="S253" s="16">
        <f>IF(Surge_Predicted_Impact!$C$4&lt;&gt;COVID19_DailyReportedData!$B$3,"ERRO",COVID19_DailyReportedData!C250)</f>
        <v>0</v>
      </c>
      <c r="U253" s="37" t="str">
        <f t="shared" si="82"/>
        <v/>
      </c>
      <c r="AI253" s="37">
        <f t="shared" si="78"/>
        <v>9.6711154219519813E-3</v>
      </c>
      <c r="AJ253" s="37">
        <f t="shared" ca="1" si="83"/>
        <v>3.2494947817758649E-2</v>
      </c>
      <c r="AK253" s="37">
        <f t="shared" ca="1" si="84"/>
        <v>3.359999999999999</v>
      </c>
      <c r="AL253" s="37">
        <f t="shared" ca="1" si="68"/>
        <v>3.2494947817758649E-2</v>
      </c>
      <c r="AM253" s="3">
        <f t="shared" ca="1" si="69"/>
        <v>3.359999999999999</v>
      </c>
    </row>
    <row r="254" spans="5:39" x14ac:dyDescent="0.25">
      <c r="E254" s="3">
        <f t="shared" si="81"/>
        <v>0.15</v>
      </c>
      <c r="F254" s="3">
        <f t="shared" si="79"/>
        <v>0.15</v>
      </c>
      <c r="G254" s="3">
        <f t="shared" si="70"/>
        <v>7.1428571428571425E-2</v>
      </c>
      <c r="H254" s="10">
        <f t="shared" si="71"/>
        <v>4.7081902893575282E-7</v>
      </c>
      <c r="I254" s="10">
        <f t="shared" si="80"/>
        <v>4.7081902893575276E-7</v>
      </c>
      <c r="J254" s="3">
        <f t="shared" si="66"/>
        <v>8</v>
      </c>
      <c r="K254" s="10">
        <f t="shared" si="67"/>
        <v>0.03</v>
      </c>
      <c r="L254" s="3">
        <v>252</v>
      </c>
      <c r="M254" s="3">
        <f t="shared" si="75"/>
        <v>18124.63071176588</v>
      </c>
      <c r="N254" s="3">
        <f t="shared" si="76"/>
        <v>0.99524343290388795</v>
      </c>
      <c r="O254" s="3">
        <f t="shared" si="72"/>
        <v>491624.37404480128</v>
      </c>
      <c r="P254" s="3">
        <f t="shared" si="73"/>
        <v>0.14928651493558318</v>
      </c>
      <c r="Q254" s="3">
        <f t="shared" si="74"/>
        <v>73743.805393235132</v>
      </c>
      <c r="R254" s="3">
        <f t="shared" si="77"/>
        <v>1.3594266618383699E-3</v>
      </c>
      <c r="S254" s="16">
        <f>IF(Surge_Predicted_Impact!$C$4&lt;&gt;COVID19_DailyReportedData!$B$3,"ERRO",COVID19_DailyReportedData!C251)</f>
        <v>0</v>
      </c>
      <c r="U254" s="37" t="str">
        <f t="shared" si="82"/>
        <v/>
      </c>
      <c r="AI254" s="37">
        <f t="shared" si="78"/>
        <v>9.0628444122557994E-3</v>
      </c>
      <c r="AJ254" s="37">
        <f t="shared" ca="1" si="83"/>
        <v>3.0451157225179475E-2</v>
      </c>
      <c r="AK254" s="37">
        <f t="shared" ca="1" si="84"/>
        <v>3.359999999999999</v>
      </c>
      <c r="AL254" s="37">
        <f t="shared" ca="1" si="68"/>
        <v>3.0451157225179475E-2</v>
      </c>
      <c r="AM254" s="3">
        <f t="shared" ca="1" si="69"/>
        <v>3.359999999999999</v>
      </c>
    </row>
    <row r="255" spans="5:39" x14ac:dyDescent="0.25">
      <c r="E255" s="3">
        <f t="shared" si="81"/>
        <v>0.15</v>
      </c>
      <c r="F255" s="3">
        <f t="shared" si="79"/>
        <v>0.15</v>
      </c>
      <c r="G255" s="3">
        <f t="shared" si="70"/>
        <v>7.1428571428571425E-2</v>
      </c>
      <c r="H255" s="10">
        <f t="shared" si="71"/>
        <v>4.7081902893575282E-7</v>
      </c>
      <c r="I255" s="10">
        <f t="shared" si="80"/>
        <v>4.7081902893575276E-7</v>
      </c>
      <c r="J255" s="3">
        <f t="shared" si="66"/>
        <v>8</v>
      </c>
      <c r="K255" s="10">
        <f t="shared" si="67"/>
        <v>0.03</v>
      </c>
      <c r="L255" s="3">
        <v>253</v>
      </c>
      <c r="M255" s="3">
        <f t="shared" si="75"/>
        <v>18124.622218934637</v>
      </c>
      <c r="N255" s="3">
        <f t="shared" si="76"/>
        <v>0.93264744750973283</v>
      </c>
      <c r="O255" s="3">
        <f t="shared" si="72"/>
        <v>491624.4451336179</v>
      </c>
      <c r="P255" s="3">
        <f t="shared" si="73"/>
        <v>0.13989711712645991</v>
      </c>
      <c r="Q255" s="3">
        <f t="shared" si="74"/>
        <v>73743.806667159806</v>
      </c>
      <c r="R255" s="3">
        <f t="shared" si="77"/>
        <v>1.273924686393002E-3</v>
      </c>
      <c r="S255" s="16">
        <f>IF(Surge_Predicted_Impact!$C$4&lt;&gt;COVID19_DailyReportedData!$B$3,"ERRO",COVID19_DailyReportedData!C252)</f>
        <v>0</v>
      </c>
      <c r="U255" s="37" t="str">
        <f t="shared" si="82"/>
        <v/>
      </c>
      <c r="AI255" s="37">
        <f t="shared" si="78"/>
        <v>8.4928312426200137E-3</v>
      </c>
      <c r="AJ255" s="37">
        <f t="shared" ca="1" si="83"/>
        <v>2.8535912975203241E-2</v>
      </c>
      <c r="AK255" s="37">
        <f t="shared" ca="1" si="84"/>
        <v>3.3599999999999994</v>
      </c>
      <c r="AL255" s="37">
        <f t="shared" ca="1" si="68"/>
        <v>2.8535912975203241E-2</v>
      </c>
      <c r="AM255" s="3">
        <f t="shared" ca="1" si="69"/>
        <v>3.3599999999999994</v>
      </c>
    </row>
    <row r="256" spans="5:39" x14ac:dyDescent="0.25">
      <c r="E256" s="3">
        <f t="shared" si="81"/>
        <v>0.15</v>
      </c>
      <c r="F256" s="3">
        <f t="shared" si="79"/>
        <v>0.15</v>
      </c>
      <c r="G256" s="3">
        <f t="shared" si="70"/>
        <v>7.1428571428571425E-2</v>
      </c>
      <c r="H256" s="10">
        <f t="shared" si="71"/>
        <v>4.7081902893575282E-7</v>
      </c>
      <c r="I256" s="10">
        <f t="shared" si="80"/>
        <v>4.7081902893575276E-7</v>
      </c>
      <c r="J256" s="3">
        <f t="shared" si="66"/>
        <v>8</v>
      </c>
      <c r="K256" s="10">
        <f t="shared" si="67"/>
        <v>0.03</v>
      </c>
      <c r="L256" s="3">
        <v>254</v>
      </c>
      <c r="M256" s="3">
        <f t="shared" si="75"/>
        <v>18124.614260265022</v>
      </c>
      <c r="N256" s="3">
        <f t="shared" si="76"/>
        <v>0.87398844230192241</v>
      </c>
      <c r="O256" s="3">
        <f t="shared" si="72"/>
        <v>491624.51175129274</v>
      </c>
      <c r="P256" s="3">
        <f t="shared" si="73"/>
        <v>0.13109826634528834</v>
      </c>
      <c r="Q256" s="3">
        <f t="shared" si="74"/>
        <v>73743.807860960253</v>
      </c>
      <c r="R256" s="3">
        <f t="shared" si="77"/>
        <v>1.1938004423427627E-3</v>
      </c>
      <c r="S256" s="16">
        <f>IF(Surge_Predicted_Impact!$C$4&lt;&gt;COVID19_DailyReportedData!$B$3,"ERRO",COVID19_DailyReportedData!C253)</f>
        <v>0</v>
      </c>
      <c r="U256" s="37" t="str">
        <f t="shared" si="82"/>
        <v/>
      </c>
      <c r="AI256" s="37">
        <f t="shared" si="78"/>
        <v>7.9586696156184189E-3</v>
      </c>
      <c r="AJ256" s="37">
        <f t="shared" ca="1" si="83"/>
        <v>2.6741129908477879E-2</v>
      </c>
      <c r="AK256" s="37">
        <f t="shared" ca="1" si="84"/>
        <v>3.359999999999999</v>
      </c>
      <c r="AL256" s="37">
        <f t="shared" ca="1" si="68"/>
        <v>2.6741129908477879E-2</v>
      </c>
      <c r="AM256" s="3">
        <f t="shared" ca="1" si="69"/>
        <v>3.359999999999999</v>
      </c>
    </row>
    <row r="257" spans="5:39" x14ac:dyDescent="0.25">
      <c r="E257" s="3">
        <f t="shared" si="81"/>
        <v>0.15</v>
      </c>
      <c r="F257" s="3">
        <f t="shared" si="79"/>
        <v>0.15</v>
      </c>
      <c r="G257" s="3">
        <f t="shared" si="70"/>
        <v>7.1428571428571425E-2</v>
      </c>
      <c r="H257" s="10">
        <f t="shared" si="71"/>
        <v>4.7081902893575282E-7</v>
      </c>
      <c r="I257" s="10">
        <f t="shared" si="80"/>
        <v>4.7081902893575276E-7</v>
      </c>
      <c r="J257" s="3">
        <f t="shared" si="66"/>
        <v>8</v>
      </c>
      <c r="K257" s="10">
        <f t="shared" si="67"/>
        <v>0.03</v>
      </c>
      <c r="L257" s="3">
        <v>255</v>
      </c>
      <c r="M257" s="3">
        <f t="shared" si="75"/>
        <v>18124.606802160437</v>
      </c>
      <c r="N257" s="3">
        <f t="shared" si="76"/>
        <v>0.81901880100843494</v>
      </c>
      <c r="O257" s="3">
        <f t="shared" si="72"/>
        <v>491624.57417903864</v>
      </c>
      <c r="P257" s="3">
        <f t="shared" si="73"/>
        <v>0.12285282015126524</v>
      </c>
      <c r="Q257" s="3">
        <f t="shared" si="74"/>
        <v>73743.808979675945</v>
      </c>
      <c r="R257" s="3">
        <f t="shared" si="77"/>
        <v>1.1187156876985682E-3</v>
      </c>
      <c r="S257" s="16">
        <f>IF(Surge_Predicted_Impact!$C$4&lt;&gt;COVID19_DailyReportedData!$B$3,"ERRO",COVID19_DailyReportedData!C254)</f>
        <v>0</v>
      </c>
      <c r="U257" s="37" t="str">
        <f t="shared" si="82"/>
        <v/>
      </c>
      <c r="AI257" s="37">
        <f t="shared" si="78"/>
        <v>7.4581045846571214E-3</v>
      </c>
      <c r="AJ257" s="37">
        <f t="shared" ca="1" si="83"/>
        <v>2.5059231404447921E-2</v>
      </c>
      <c r="AK257" s="37">
        <f t="shared" ca="1" si="84"/>
        <v>3.359999999999999</v>
      </c>
      <c r="AL257" s="37">
        <f t="shared" ca="1" si="68"/>
        <v>2.5059231404447921E-2</v>
      </c>
      <c r="AM257" s="3">
        <f t="shared" ca="1" si="69"/>
        <v>3.359999999999999</v>
      </c>
    </row>
    <row r="258" spans="5:39" x14ac:dyDescent="0.25">
      <c r="E258" s="3">
        <f t="shared" si="81"/>
        <v>0.15</v>
      </c>
      <c r="F258" s="3">
        <f t="shared" si="79"/>
        <v>0.15</v>
      </c>
      <c r="G258" s="3">
        <f t="shared" si="70"/>
        <v>7.1428571428571425E-2</v>
      </c>
      <c r="H258" s="10">
        <f t="shared" si="71"/>
        <v>4.7081902893575282E-7</v>
      </c>
      <c r="I258" s="10">
        <f t="shared" si="80"/>
        <v>4.7081902893575276E-7</v>
      </c>
      <c r="J258" s="3">
        <f t="shared" si="66"/>
        <v>8</v>
      </c>
      <c r="K258" s="10">
        <f t="shared" si="67"/>
        <v>0.03</v>
      </c>
      <c r="L258" s="3">
        <v>256</v>
      </c>
      <c r="M258" s="3">
        <f t="shared" si="75"/>
        <v>18124.599813137396</v>
      </c>
      <c r="N258" s="3">
        <f t="shared" si="76"/>
        <v>0.76750648112123288</v>
      </c>
      <c r="O258" s="3">
        <f t="shared" si="72"/>
        <v>491624.63268038159</v>
      </c>
      <c r="P258" s="3">
        <f t="shared" si="73"/>
        <v>0.11512597216818493</v>
      </c>
      <c r="Q258" s="3">
        <f t="shared" si="74"/>
        <v>73743.810028029402</v>
      </c>
      <c r="R258" s="3">
        <f t="shared" si="77"/>
        <v>1.0483534560989938E-3</v>
      </c>
      <c r="S258" s="16">
        <f>IF(Surge_Predicted_Impact!$C$4&lt;&gt;COVID19_DailyReportedData!$B$3,"ERRO",COVID19_DailyReportedData!C255)</f>
        <v>0</v>
      </c>
      <c r="U258" s="37" t="str">
        <f t="shared" si="82"/>
        <v/>
      </c>
      <c r="AI258" s="37">
        <f t="shared" si="78"/>
        <v>6.9890230406599585E-3</v>
      </c>
      <c r="AJ258" s="37">
        <f t="shared" ca="1" si="83"/>
        <v>2.3483117416617454E-2</v>
      </c>
      <c r="AK258" s="37">
        <f t="shared" ca="1" si="84"/>
        <v>3.359999999999999</v>
      </c>
      <c r="AL258" s="37">
        <f t="shared" ca="1" si="68"/>
        <v>2.3483117416617454E-2</v>
      </c>
      <c r="AM258" s="3">
        <f t="shared" ca="1" si="69"/>
        <v>3.359999999999999</v>
      </c>
    </row>
    <row r="259" spans="5:39" x14ac:dyDescent="0.25">
      <c r="E259" s="3">
        <f t="shared" si="81"/>
        <v>0.15</v>
      </c>
      <c r="F259" s="3">
        <f t="shared" si="79"/>
        <v>0.15</v>
      </c>
      <c r="G259" s="3">
        <f t="shared" si="70"/>
        <v>7.1428571428571425E-2</v>
      </c>
      <c r="H259" s="10">
        <f t="shared" si="71"/>
        <v>4.7081902893575282E-7</v>
      </c>
      <c r="I259" s="10">
        <f t="shared" si="80"/>
        <v>4.7081902893575276E-7</v>
      </c>
      <c r="J259" s="3">
        <f t="shared" ref="J259:J322" si="85">IF(L259&gt;=$C$33,$C$27,
IF(L259&gt;=$C$32,$C$26,
IF(L259&gt;=$C$31,$C$25,
IF(L259&gt;=$C$30,$C$24,$C$23))))</f>
        <v>8</v>
      </c>
      <c r="K259" s="10">
        <f t="shared" ref="K259:K322" si="86">IF(L259&gt;=$C$33,$C$40,
IF(L259&gt;=$C$32,$C$39,
IF(L259&gt;=$C$31,$C$38,
IF(L259&gt;=$C$30,$C$37,$C$36))))</f>
        <v>0.03</v>
      </c>
      <c r="L259" s="3">
        <v>257</v>
      </c>
      <c r="M259" s="3">
        <f t="shared" si="75"/>
        <v>18124.593263692615</v>
      </c>
      <c r="N259" s="3">
        <f t="shared" si="76"/>
        <v>0.7192340343949859</v>
      </c>
      <c r="O259" s="3">
        <f t="shared" si="72"/>
        <v>491624.68750227313</v>
      </c>
      <c r="P259" s="3">
        <f t="shared" si="73"/>
        <v>0.10788510515924789</v>
      </c>
      <c r="Q259" s="3">
        <f t="shared" si="74"/>
        <v>73743.811010446123</v>
      </c>
      <c r="R259" s="3">
        <f t="shared" si="77"/>
        <v>9.8241671712457897E-4</v>
      </c>
      <c r="S259" s="16">
        <f>IF(Surge_Predicted_Impact!$C$4&lt;&gt;COVID19_DailyReportedData!$B$3,"ERRO",COVID19_DailyReportedData!C256)</f>
        <v>0</v>
      </c>
      <c r="U259" s="37" t="str">
        <f t="shared" si="82"/>
        <v/>
      </c>
      <c r="AI259" s="37">
        <f t="shared" si="78"/>
        <v>6.5494447808305267E-3</v>
      </c>
      <c r="AJ259" s="37">
        <f t="shared" ca="1" si="83"/>
        <v>2.2006134463590562E-2</v>
      </c>
      <c r="AK259" s="37">
        <f t="shared" ca="1" si="84"/>
        <v>3.359999999999999</v>
      </c>
      <c r="AL259" s="37">
        <f t="shared" ref="AL259:AL322" ca="1" si="87">AVERAGE(INDIRECT("H"&amp;(ROW($I259))&amp;":H"&amp;(ROW($I259)+$C$5-1)))*($C$8+$C$9+$C$10)*AI259*$C$2</f>
        <v>2.2006134463590562E-2</v>
      </c>
      <c r="AM259" s="3">
        <f t="shared" ref="AM259:AM322" ca="1" si="88">AL259/AI259</f>
        <v>3.359999999999999</v>
      </c>
    </row>
    <row r="260" spans="5:39" x14ac:dyDescent="0.25">
      <c r="E260" s="3">
        <f t="shared" si="81"/>
        <v>0.15</v>
      </c>
      <c r="F260" s="3">
        <f t="shared" si="79"/>
        <v>0.15</v>
      </c>
      <c r="G260" s="3">
        <f t="shared" si="70"/>
        <v>7.1428571428571425E-2</v>
      </c>
      <c r="H260" s="10">
        <f t="shared" si="71"/>
        <v>4.7081902893575282E-7</v>
      </c>
      <c r="I260" s="10">
        <f t="shared" si="80"/>
        <v>4.7081902893575276E-7</v>
      </c>
      <c r="J260" s="3">
        <f t="shared" si="85"/>
        <v>8</v>
      </c>
      <c r="K260" s="10">
        <f t="shared" si="86"/>
        <v>0.03</v>
      </c>
      <c r="L260" s="3">
        <v>258</v>
      </c>
      <c r="M260" s="3">
        <f t="shared" si="75"/>
        <v>18124.58712617846</v>
      </c>
      <c r="N260" s="3">
        <f t="shared" si="76"/>
        <v>0.6739976889500382</v>
      </c>
      <c r="O260" s="3">
        <f t="shared" si="72"/>
        <v>491624.7388761327</v>
      </c>
      <c r="P260" s="3">
        <f t="shared" si="73"/>
        <v>0.10109965334250573</v>
      </c>
      <c r="Q260" s="3">
        <f t="shared" si="74"/>
        <v>73743.811931073244</v>
      </c>
      <c r="R260" s="3">
        <f t="shared" si="77"/>
        <v>9.2062712337792618E-4</v>
      </c>
      <c r="S260" s="16">
        <f>IF(Surge_Predicted_Impact!$C$4&lt;&gt;COVID19_DailyReportedData!$B$3,"ERRO",COVID19_DailyReportedData!C257)</f>
        <v>0</v>
      </c>
      <c r="U260" s="37" t="str">
        <f t="shared" si="82"/>
        <v/>
      </c>
      <c r="AI260" s="37">
        <f t="shared" si="78"/>
        <v>6.1375141558528412E-3</v>
      </c>
      <c r="AJ260" s="37">
        <f t="shared" ca="1" si="83"/>
        <v>2.0622047563665542E-2</v>
      </c>
      <c r="AK260" s="37">
        <f t="shared" ca="1" si="84"/>
        <v>3.3599999999999994</v>
      </c>
      <c r="AL260" s="37">
        <f t="shared" ca="1" si="87"/>
        <v>2.0622047563665542E-2</v>
      </c>
      <c r="AM260" s="3">
        <f t="shared" ca="1" si="88"/>
        <v>3.3599999999999994</v>
      </c>
    </row>
    <row r="261" spans="5:39" x14ac:dyDescent="0.25">
      <c r="E261" s="3">
        <f t="shared" si="81"/>
        <v>0.15</v>
      </c>
      <c r="F261" s="3">
        <f t="shared" si="79"/>
        <v>0.15</v>
      </c>
      <c r="G261" s="3">
        <f t="shared" si="70"/>
        <v>7.1428571428571425E-2</v>
      </c>
      <c r="H261" s="10">
        <f t="shared" si="71"/>
        <v>4.7081902893575282E-7</v>
      </c>
      <c r="I261" s="10">
        <f t="shared" si="80"/>
        <v>4.7081902893575276E-7</v>
      </c>
      <c r="J261" s="3">
        <f t="shared" si="85"/>
        <v>8</v>
      </c>
      <c r="K261" s="10">
        <f t="shared" si="86"/>
        <v>0.03</v>
      </c>
      <c r="L261" s="3">
        <v>259</v>
      </c>
      <c r="M261" s="3">
        <f t="shared" si="75"/>
        <v>18124.581374686237</v>
      </c>
      <c r="N261" s="3">
        <f t="shared" si="76"/>
        <v>0.63160648910521378</v>
      </c>
      <c r="O261" s="3">
        <f t="shared" si="72"/>
        <v>491624.78701882478</v>
      </c>
      <c r="P261" s="3">
        <f t="shared" si="73"/>
        <v>9.4740973365782064E-2</v>
      </c>
      <c r="Q261" s="3">
        <f t="shared" si="74"/>
        <v>73743.812793797086</v>
      </c>
      <c r="R261" s="3">
        <f t="shared" si="77"/>
        <v>8.6272383341565726E-4</v>
      </c>
      <c r="S261" s="16">
        <f>IF(Surge_Predicted_Impact!$C$4&lt;&gt;COVID19_DailyReportedData!$B$3,"ERRO",COVID19_DailyReportedData!C258)</f>
        <v>0</v>
      </c>
      <c r="U261" s="37" t="str">
        <f t="shared" si="82"/>
        <v/>
      </c>
      <c r="AI261" s="37">
        <f t="shared" si="78"/>
        <v>5.7514922227710485E-3</v>
      </c>
      <c r="AJ261" s="37">
        <f t="shared" ca="1" si="83"/>
        <v>1.9325013868510717E-2</v>
      </c>
      <c r="AK261" s="37">
        <f t="shared" ca="1" si="84"/>
        <v>3.359999999999999</v>
      </c>
      <c r="AL261" s="37">
        <f t="shared" ca="1" si="87"/>
        <v>1.9325013868510717E-2</v>
      </c>
      <c r="AM261" s="3">
        <f t="shared" ca="1" si="88"/>
        <v>3.359999999999999</v>
      </c>
    </row>
    <row r="262" spans="5:39" x14ac:dyDescent="0.25">
      <c r="E262" s="3">
        <f t="shared" si="81"/>
        <v>0.15</v>
      </c>
      <c r="F262" s="3">
        <f t="shared" si="79"/>
        <v>0.15</v>
      </c>
      <c r="G262" s="3">
        <f t="shared" ref="G262:G325" si="89">$C$3</f>
        <v>7.1428571428571425E-2</v>
      </c>
      <c r="H262" s="10">
        <f t="shared" ref="H262:H312" si="90">(J262*K262)/($C$8+$C$9+$C$10)</f>
        <v>4.7081902893575282E-7</v>
      </c>
      <c r="I262" s="10">
        <f t="shared" si="80"/>
        <v>4.7081902893575276E-7</v>
      </c>
      <c r="J262" s="3">
        <f t="shared" si="85"/>
        <v>8</v>
      </c>
      <c r="K262" s="10">
        <f t="shared" si="86"/>
        <v>0.03</v>
      </c>
      <c r="L262" s="3">
        <v>260</v>
      </c>
      <c r="M262" s="3">
        <f t="shared" si="75"/>
        <v>18124.575984936811</v>
      </c>
      <c r="N262" s="3">
        <f t="shared" si="76"/>
        <v>0.59188148930971229</v>
      </c>
      <c r="O262" s="3">
        <f t="shared" si="72"/>
        <v>491624.832133574</v>
      </c>
      <c r="P262" s="3">
        <f t="shared" si="73"/>
        <v>8.8782223396456847E-2</v>
      </c>
      <c r="Q262" s="3">
        <f t="shared" si="74"/>
        <v>73743.813602259499</v>
      </c>
      <c r="R262" s="3">
        <f t="shared" si="77"/>
        <v>8.0846241380641006E-4</v>
      </c>
      <c r="S262" s="16">
        <f>IF(Surge_Predicted_Impact!$C$4&lt;&gt;COVID19_DailyReportedData!$B$3,"ERRO",COVID19_DailyReportedData!C259)</f>
        <v>0</v>
      </c>
      <c r="U262" s="37" t="str">
        <f t="shared" si="82"/>
        <v/>
      </c>
      <c r="AI262" s="37">
        <f t="shared" si="78"/>
        <v>5.3897494253760669E-3</v>
      </c>
      <c r="AJ262" s="37">
        <f t="shared" ca="1" si="83"/>
        <v>1.8109558069263579E-2</v>
      </c>
      <c r="AK262" s="37">
        <f t="shared" ca="1" si="84"/>
        <v>3.359999999999999</v>
      </c>
      <c r="AL262" s="37">
        <f t="shared" ca="1" si="87"/>
        <v>1.8109558069263579E-2</v>
      </c>
      <c r="AM262" s="3">
        <f t="shared" ca="1" si="88"/>
        <v>3.359999999999999</v>
      </c>
    </row>
    <row r="263" spans="5:39" x14ac:dyDescent="0.25">
      <c r="E263" s="3">
        <f t="shared" si="81"/>
        <v>0.15</v>
      </c>
      <c r="F263" s="3">
        <f t="shared" si="79"/>
        <v>0.15</v>
      </c>
      <c r="G263" s="3">
        <f t="shared" si="89"/>
        <v>7.1428571428571425E-2</v>
      </c>
      <c r="H263" s="10">
        <f t="shared" si="90"/>
        <v>4.7081902893575282E-7</v>
      </c>
      <c r="I263" s="10">
        <f t="shared" si="80"/>
        <v>4.7081902893575276E-7</v>
      </c>
      <c r="J263" s="3">
        <f t="shared" si="85"/>
        <v>8</v>
      </c>
      <c r="K263" s="10">
        <f t="shared" si="86"/>
        <v>0.03</v>
      </c>
      <c r="L263" s="3">
        <v>261</v>
      </c>
      <c r="M263" s="3">
        <f t="shared" si="75"/>
        <v>18124.570934178115</v>
      </c>
      <c r="N263" s="3">
        <f t="shared" si="76"/>
        <v>0.55465499877168023</v>
      </c>
      <c r="O263" s="3">
        <f t="shared" ref="O263:O312" si="91">G262*N262+O262</f>
        <v>491624.87441082322</v>
      </c>
      <c r="P263" s="3">
        <f t="shared" ref="P263:P312" si="92">N263*F263</f>
        <v>8.3198249815752037E-2</v>
      </c>
      <c r="Q263" s="3">
        <f t="shared" ref="Q263:Q312" si="93">(N263+O263)*F263</f>
        <v>73743.8143598733</v>
      </c>
      <c r="R263" s="3">
        <f t="shared" si="77"/>
        <v>7.5761380448966518E-4</v>
      </c>
      <c r="S263" s="16">
        <f>IF(Surge_Predicted_Impact!$C$4&lt;&gt;COVID19_DailyReportedData!$B$3,"ERRO",COVID19_DailyReportedData!C260)</f>
        <v>0</v>
      </c>
      <c r="U263" s="37" t="str">
        <f t="shared" si="82"/>
        <v/>
      </c>
      <c r="AI263" s="37">
        <f t="shared" si="78"/>
        <v>5.050758696597768E-3</v>
      </c>
      <c r="AJ263" s="37">
        <f t="shared" ca="1" si="83"/>
        <v>1.6970549220568495E-2</v>
      </c>
      <c r="AK263" s="37">
        <f t="shared" ca="1" si="84"/>
        <v>3.359999999999999</v>
      </c>
      <c r="AL263" s="37">
        <f t="shared" ca="1" si="87"/>
        <v>1.6970549220568495E-2</v>
      </c>
      <c r="AM263" s="3">
        <f t="shared" ca="1" si="88"/>
        <v>3.359999999999999</v>
      </c>
    </row>
    <row r="264" spans="5:39" x14ac:dyDescent="0.25">
      <c r="E264" s="3">
        <f t="shared" si="81"/>
        <v>0.15</v>
      </c>
      <c r="F264" s="3">
        <f t="shared" si="79"/>
        <v>0.15</v>
      </c>
      <c r="G264" s="3">
        <f t="shared" si="89"/>
        <v>7.1428571428571425E-2</v>
      </c>
      <c r="H264" s="10">
        <f t="shared" si="90"/>
        <v>4.7081902893575282E-7</v>
      </c>
      <c r="I264" s="10">
        <f t="shared" si="80"/>
        <v>4.7081902893575276E-7</v>
      </c>
      <c r="J264" s="3">
        <f t="shared" si="85"/>
        <v>8</v>
      </c>
      <c r="K264" s="10">
        <f t="shared" si="86"/>
        <v>0.03</v>
      </c>
      <c r="L264" s="3">
        <v>262</v>
      </c>
      <c r="M264" s="3">
        <f t="shared" ref="M264:M312" si="94">-MIN(I263*N263,1)*M263+M263</f>
        <v>18124.566201089092</v>
      </c>
      <c r="N264" s="3">
        <f t="shared" ref="N264:N312" si="95">MIN(I263*N263,1)*M263-G263*N263+N263</f>
        <v>0.51976987359501958</v>
      </c>
      <c r="O264" s="3">
        <f t="shared" si="91"/>
        <v>491624.91402903741</v>
      </c>
      <c r="P264" s="3">
        <f t="shared" si="92"/>
        <v>7.7965481039252937E-2</v>
      </c>
      <c r="Q264" s="3">
        <f t="shared" si="93"/>
        <v>73743.815069836652</v>
      </c>
      <c r="R264" s="3">
        <f t="shared" ref="R264:R312" si="96">(M263-M264)*F264</f>
        <v>7.0996335343807002E-4</v>
      </c>
      <c r="S264" s="16">
        <f>IF(Surge_Predicted_Impact!$C$4&lt;&gt;COVID19_DailyReportedData!$B$3,"ERRO",COVID19_DailyReportedData!C261)</f>
        <v>0</v>
      </c>
      <c r="U264" s="37" t="str">
        <f t="shared" si="82"/>
        <v/>
      </c>
      <c r="AI264" s="37">
        <f t="shared" ref="AI264:AI327" si="97">$M263-$M264</f>
        <v>4.733089022920467E-3</v>
      </c>
      <c r="AJ264" s="37">
        <f t="shared" ca="1" si="83"/>
        <v>1.5903179117012764E-2</v>
      </c>
      <c r="AK264" s="37">
        <f t="shared" ca="1" si="84"/>
        <v>3.359999999999999</v>
      </c>
      <c r="AL264" s="37">
        <f t="shared" ca="1" si="87"/>
        <v>1.5903179117012764E-2</v>
      </c>
      <c r="AM264" s="3">
        <f t="shared" ca="1" si="88"/>
        <v>3.359999999999999</v>
      </c>
    </row>
    <row r="265" spans="5:39" x14ac:dyDescent="0.25">
      <c r="E265" s="3">
        <f t="shared" si="81"/>
        <v>0.15</v>
      </c>
      <c r="F265" s="3">
        <f t="shared" si="79"/>
        <v>0.15</v>
      </c>
      <c r="G265" s="3">
        <f t="shared" si="89"/>
        <v>7.1428571428571425E-2</v>
      </c>
      <c r="H265" s="10">
        <f t="shared" si="90"/>
        <v>4.7081902893575282E-7</v>
      </c>
      <c r="I265" s="10">
        <f t="shared" si="80"/>
        <v>4.7081902893575276E-7</v>
      </c>
      <c r="J265" s="3">
        <f t="shared" si="85"/>
        <v>8</v>
      </c>
      <c r="K265" s="10">
        <f t="shared" si="86"/>
        <v>0.03</v>
      </c>
      <c r="L265" s="3">
        <v>263</v>
      </c>
      <c r="M265" s="3">
        <f t="shared" si="94"/>
        <v>18124.561765689708</v>
      </c>
      <c r="N265" s="3">
        <f t="shared" si="95"/>
        <v>0.48707885343651647</v>
      </c>
      <c r="O265" s="3">
        <f t="shared" si="91"/>
        <v>491624.95115545695</v>
      </c>
      <c r="P265" s="3">
        <f t="shared" si="92"/>
        <v>7.3061828015477462E-2</v>
      </c>
      <c r="Q265" s="3">
        <f t="shared" si="93"/>
        <v>73743.815735146549</v>
      </c>
      <c r="R265" s="3">
        <f t="shared" si="96"/>
        <v>6.6530990752653449E-4</v>
      </c>
      <c r="S265" s="16">
        <f>IF(Surge_Predicted_Impact!$C$4&lt;&gt;COVID19_DailyReportedData!$B$3,"ERRO",COVID19_DailyReportedData!C262)</f>
        <v>0</v>
      </c>
      <c r="U265" s="37" t="str">
        <f t="shared" si="82"/>
        <v/>
      </c>
      <c r="AI265" s="37">
        <f t="shared" si="97"/>
        <v>4.4353993835102301E-3</v>
      </c>
      <c r="AJ265" s="37">
        <f t="shared" ca="1" si="83"/>
        <v>1.4902941928594369E-2</v>
      </c>
      <c r="AK265" s="37">
        <f t="shared" ca="1" si="84"/>
        <v>3.359999999999999</v>
      </c>
      <c r="AL265" s="37">
        <f t="shared" ca="1" si="87"/>
        <v>1.4902941928594369E-2</v>
      </c>
      <c r="AM265" s="3">
        <f t="shared" ca="1" si="88"/>
        <v>3.359999999999999</v>
      </c>
    </row>
    <row r="266" spans="5:39" x14ac:dyDescent="0.25">
      <c r="E266" s="3">
        <f t="shared" si="81"/>
        <v>0.15</v>
      </c>
      <c r="F266" s="3">
        <f t="shared" si="79"/>
        <v>0.15</v>
      </c>
      <c r="G266" s="3">
        <f t="shared" si="89"/>
        <v>7.1428571428571425E-2</v>
      </c>
      <c r="H266" s="10">
        <f t="shared" si="90"/>
        <v>4.7081902893575282E-7</v>
      </c>
      <c r="I266" s="10">
        <f t="shared" si="80"/>
        <v>4.7081902893575276E-7</v>
      </c>
      <c r="J266" s="3">
        <f t="shared" si="85"/>
        <v>8</v>
      </c>
      <c r="K266" s="10">
        <f t="shared" si="86"/>
        <v>0.03</v>
      </c>
      <c r="L266" s="3">
        <v>264</v>
      </c>
      <c r="M266" s="3">
        <f t="shared" si="94"/>
        <v>18124.557609256586</v>
      </c>
      <c r="N266" s="3">
        <f t="shared" si="95"/>
        <v>0.45644393988328225</v>
      </c>
      <c r="O266" s="3">
        <f t="shared" si="91"/>
        <v>491624.98594680364</v>
      </c>
      <c r="P266" s="3">
        <f t="shared" si="92"/>
        <v>6.8466590982492331E-2</v>
      </c>
      <c r="Q266" s="3">
        <f t="shared" si="93"/>
        <v>73743.816358611526</v>
      </c>
      <c r="R266" s="3">
        <f t="shared" si="96"/>
        <v>6.2346496833924896E-4</v>
      </c>
      <c r="S266" s="16">
        <f>IF(Surge_Predicted_Impact!$C$4&lt;&gt;COVID19_DailyReportedData!$B$3,"ERRO",COVID19_DailyReportedData!C263)</f>
        <v>0</v>
      </c>
      <c r="U266" s="37" t="str">
        <f t="shared" si="82"/>
        <v/>
      </c>
      <c r="AI266" s="37">
        <f t="shared" si="97"/>
        <v>4.1564331222616602E-3</v>
      </c>
      <c r="AJ266" s="37">
        <f t="shared" ca="1" si="83"/>
        <v>1.3965615290799175E-2</v>
      </c>
      <c r="AK266" s="37">
        <f t="shared" ca="1" si="84"/>
        <v>3.3599999999999994</v>
      </c>
      <c r="AL266" s="37">
        <f t="shared" ca="1" si="87"/>
        <v>1.3965615290799175E-2</v>
      </c>
      <c r="AM266" s="3">
        <f t="shared" ca="1" si="88"/>
        <v>3.3599999999999994</v>
      </c>
    </row>
    <row r="267" spans="5:39" x14ac:dyDescent="0.25">
      <c r="E267" s="3">
        <f t="shared" si="81"/>
        <v>0.15</v>
      </c>
      <c r="F267" s="3">
        <f t="shared" ref="F267:F312" si="98">AVERAGE(E263:E267)</f>
        <v>0.15</v>
      </c>
      <c r="G267" s="3">
        <f t="shared" si="89"/>
        <v>7.1428571428571425E-2</v>
      </c>
      <c r="H267" s="10">
        <f t="shared" si="90"/>
        <v>4.7081902893575282E-7</v>
      </c>
      <c r="I267" s="10">
        <f t="shared" si="80"/>
        <v>4.7081902893575276E-7</v>
      </c>
      <c r="J267" s="3">
        <f t="shared" si="85"/>
        <v>8</v>
      </c>
      <c r="K267" s="10">
        <f t="shared" si="86"/>
        <v>0.03</v>
      </c>
      <c r="L267" s="3">
        <v>265</v>
      </c>
      <c r="M267" s="3">
        <f t="shared" si="94"/>
        <v>18124.553714243979</v>
      </c>
      <c r="N267" s="3">
        <f t="shared" si="95"/>
        <v>0.42773581392659488</v>
      </c>
      <c r="O267" s="3">
        <f t="shared" si="91"/>
        <v>491625.01854994224</v>
      </c>
      <c r="P267" s="3">
        <f t="shared" si="92"/>
        <v>6.4160372088989226E-2</v>
      </c>
      <c r="Q267" s="3">
        <f t="shared" si="93"/>
        <v>73743.816942863428</v>
      </c>
      <c r="R267" s="3">
        <f t="shared" si="96"/>
        <v>5.8425189108675109E-4</v>
      </c>
      <c r="S267" s="16">
        <f>IF(Surge_Predicted_Impact!$C$4&lt;&gt;COVID19_DailyReportedData!$B$3,"ERRO",COVID19_DailyReportedData!C264)</f>
        <v>0</v>
      </c>
      <c r="U267" s="37" t="str">
        <f t="shared" si="82"/>
        <v/>
      </c>
      <c r="AI267" s="37">
        <f t="shared" si="97"/>
        <v>3.8950126072450075E-3</v>
      </c>
      <c r="AJ267" s="37">
        <f t="shared" ca="1" si="83"/>
        <v>1.3087242360343223E-2</v>
      </c>
      <c r="AK267" s="37">
        <f t="shared" ca="1" si="84"/>
        <v>3.3599999999999994</v>
      </c>
      <c r="AL267" s="37">
        <f t="shared" ca="1" si="87"/>
        <v>1.3087242360343223E-2</v>
      </c>
      <c r="AM267" s="3">
        <f t="shared" ca="1" si="88"/>
        <v>3.3599999999999994</v>
      </c>
    </row>
    <row r="268" spans="5:39" x14ac:dyDescent="0.25">
      <c r="E268" s="3">
        <f t="shared" si="81"/>
        <v>0.15</v>
      </c>
      <c r="F268" s="3">
        <f t="shared" si="98"/>
        <v>0.15</v>
      </c>
      <c r="G268" s="3">
        <f t="shared" si="89"/>
        <v>7.1428571428571425E-2</v>
      </c>
      <c r="H268" s="10">
        <f t="shared" si="90"/>
        <v>4.7081902893575282E-7</v>
      </c>
      <c r="I268" s="10">
        <f t="shared" si="80"/>
        <v>4.7081902893575276E-7</v>
      </c>
      <c r="J268" s="3">
        <f t="shared" si="85"/>
        <v>8</v>
      </c>
      <c r="K268" s="10">
        <f t="shared" si="86"/>
        <v>0.03</v>
      </c>
      <c r="L268" s="3">
        <v>266</v>
      </c>
      <c r="M268" s="3">
        <f t="shared" si="94"/>
        <v>18124.550064209696</v>
      </c>
      <c r="N268" s="3">
        <f t="shared" si="95"/>
        <v>0.40083329007324664</v>
      </c>
      <c r="O268" s="3">
        <f t="shared" si="91"/>
        <v>491625.04910250037</v>
      </c>
      <c r="P268" s="3">
        <f t="shared" si="92"/>
        <v>6.012499351098699E-2</v>
      </c>
      <c r="Q268" s="3">
        <f t="shared" si="93"/>
        <v>73743.817490368558</v>
      </c>
      <c r="R268" s="3">
        <f t="shared" si="96"/>
        <v>5.4750514245824886E-4</v>
      </c>
      <c r="S268" s="16">
        <f>IF(Surge_Predicted_Impact!$C$4&lt;&gt;COVID19_DailyReportedData!$B$3,"ERRO",COVID19_DailyReportedData!C265)</f>
        <v>0</v>
      </c>
      <c r="U268" s="37" t="str">
        <f t="shared" si="82"/>
        <v/>
      </c>
      <c r="AI268" s="37">
        <f t="shared" si="97"/>
        <v>3.6500342830549926E-3</v>
      </c>
      <c r="AJ268" s="37">
        <f t="shared" ca="1" si="83"/>
        <v>1.2264115191064772E-2</v>
      </c>
      <c r="AK268" s="37">
        <f t="shared" ca="1" si="84"/>
        <v>3.3599999999999994</v>
      </c>
      <c r="AL268" s="37">
        <f t="shared" ca="1" si="87"/>
        <v>1.2264115191064772E-2</v>
      </c>
      <c r="AM268" s="3">
        <f t="shared" ca="1" si="88"/>
        <v>3.3599999999999994</v>
      </c>
    </row>
    <row r="269" spans="5:39" x14ac:dyDescent="0.25">
      <c r="E269" s="3">
        <f t="shared" si="81"/>
        <v>0.15</v>
      </c>
      <c r="F269" s="3">
        <f t="shared" si="98"/>
        <v>0.15</v>
      </c>
      <c r="G269" s="3">
        <f t="shared" si="89"/>
        <v>7.1428571428571425E-2</v>
      </c>
      <c r="H269" s="10">
        <f t="shared" si="90"/>
        <v>4.7081902893575282E-7</v>
      </c>
      <c r="I269" s="10">
        <f t="shared" si="80"/>
        <v>4.7081902893575276E-7</v>
      </c>
      <c r="J269" s="3">
        <f t="shared" si="85"/>
        <v>8</v>
      </c>
      <c r="K269" s="10">
        <f t="shared" si="86"/>
        <v>0.03</v>
      </c>
      <c r="L269" s="3">
        <v>267</v>
      </c>
      <c r="M269" s="3">
        <f t="shared" si="94"/>
        <v>18124.546643745689</v>
      </c>
      <c r="N269" s="3">
        <f t="shared" si="95"/>
        <v>0.37562280479014798</v>
      </c>
      <c r="O269" s="3">
        <f t="shared" si="91"/>
        <v>491625.07773344964</v>
      </c>
      <c r="P269" s="3">
        <f t="shared" si="92"/>
        <v>5.6343420718522191E-2</v>
      </c>
      <c r="Q269" s="3">
        <f t="shared" si="93"/>
        <v>73743.818003438166</v>
      </c>
      <c r="R269" s="3">
        <f t="shared" si="96"/>
        <v>5.1306960103829618E-4</v>
      </c>
      <c r="S269" s="16">
        <f>IF(Surge_Predicted_Impact!$C$4&lt;&gt;COVID19_DailyReportedData!$B$3,"ERRO",COVID19_DailyReportedData!C266)</f>
        <v>0</v>
      </c>
      <c r="U269" s="37" t="str">
        <f t="shared" si="82"/>
        <v/>
      </c>
      <c r="AI269" s="37">
        <f t="shared" si="97"/>
        <v>3.4204640069219749E-3</v>
      </c>
      <c r="AJ269" s="37">
        <f t="shared" ca="1" si="83"/>
        <v>1.1492759063257833E-2</v>
      </c>
      <c r="AK269" s="37">
        <f t="shared" ca="1" si="84"/>
        <v>3.359999999999999</v>
      </c>
      <c r="AL269" s="37">
        <f t="shared" ca="1" si="87"/>
        <v>1.1492759063257833E-2</v>
      </c>
      <c r="AM269" s="3">
        <f t="shared" ca="1" si="88"/>
        <v>3.359999999999999</v>
      </c>
    </row>
    <row r="270" spans="5:39" x14ac:dyDescent="0.25">
      <c r="E270" s="3">
        <f t="shared" si="81"/>
        <v>0.15</v>
      </c>
      <c r="F270" s="3">
        <f t="shared" si="98"/>
        <v>0.15</v>
      </c>
      <c r="G270" s="3">
        <f t="shared" si="89"/>
        <v>7.1428571428571425E-2</v>
      </c>
      <c r="H270" s="10">
        <f t="shared" si="90"/>
        <v>4.7081902893575282E-7</v>
      </c>
      <c r="I270" s="10">
        <f t="shared" si="80"/>
        <v>4.7081902893575276E-7</v>
      </c>
      <c r="J270" s="3">
        <f t="shared" si="85"/>
        <v>8</v>
      </c>
      <c r="K270" s="10">
        <f t="shared" si="86"/>
        <v>0.03</v>
      </c>
      <c r="L270" s="3">
        <v>268</v>
      </c>
      <c r="M270" s="3">
        <f t="shared" si="94"/>
        <v>18124.543438413013</v>
      </c>
      <c r="N270" s="3">
        <f t="shared" si="95"/>
        <v>0.35199793712285415</v>
      </c>
      <c r="O270" s="3">
        <f t="shared" si="91"/>
        <v>491625.10456364998</v>
      </c>
      <c r="P270" s="3">
        <f t="shared" si="92"/>
        <v>5.279969056842812E-2</v>
      </c>
      <c r="Q270" s="3">
        <f t="shared" si="93"/>
        <v>73743.818484238058</v>
      </c>
      <c r="R270" s="3">
        <f t="shared" si="96"/>
        <v>4.8079990137921412E-4</v>
      </c>
      <c r="S270" s="16">
        <f>IF(Surge_Predicted_Impact!$C$4&lt;&gt;COVID19_DailyReportedData!$B$3,"ERRO",COVID19_DailyReportedData!C267)</f>
        <v>0</v>
      </c>
      <c r="U270" s="37" t="str">
        <f t="shared" si="82"/>
        <v/>
      </c>
      <c r="AI270" s="37">
        <f t="shared" si="97"/>
        <v>3.2053326758614276E-3</v>
      </c>
      <c r="AJ270" s="37">
        <f t="shared" ca="1" si="83"/>
        <v>1.0769917790894394E-2</v>
      </c>
      <c r="AK270" s="37">
        <f t="shared" ca="1" si="84"/>
        <v>3.359999999999999</v>
      </c>
      <c r="AL270" s="37">
        <f t="shared" ca="1" si="87"/>
        <v>1.0769917790894394E-2</v>
      </c>
      <c r="AM270" s="3">
        <f t="shared" ca="1" si="88"/>
        <v>3.359999999999999</v>
      </c>
    </row>
    <row r="271" spans="5:39" x14ac:dyDescent="0.25">
      <c r="E271" s="3">
        <f t="shared" si="81"/>
        <v>0.15</v>
      </c>
      <c r="F271" s="3">
        <f t="shared" si="98"/>
        <v>0.15</v>
      </c>
      <c r="G271" s="3">
        <f t="shared" si="89"/>
        <v>7.1428571428571425E-2</v>
      </c>
      <c r="H271" s="10">
        <f t="shared" si="90"/>
        <v>4.7081902893575282E-7</v>
      </c>
      <c r="I271" s="10">
        <f t="shared" ref="I271:I312" si="99">AVERAGE(H262:H271)</f>
        <v>4.7081902893575276E-7</v>
      </c>
      <c r="J271" s="3">
        <f t="shared" si="85"/>
        <v>8</v>
      </c>
      <c r="K271" s="10">
        <f t="shared" si="86"/>
        <v>0.03</v>
      </c>
      <c r="L271" s="3">
        <v>269</v>
      </c>
      <c r="M271" s="3">
        <f t="shared" si="94"/>
        <v>18124.540434680875</v>
      </c>
      <c r="N271" s="3">
        <f t="shared" si="95"/>
        <v>0.3298589594644854</v>
      </c>
      <c r="O271" s="3">
        <f t="shared" si="91"/>
        <v>491625.12970635976</v>
      </c>
      <c r="P271" s="3">
        <f t="shared" si="92"/>
        <v>4.9478843919672812E-2</v>
      </c>
      <c r="Q271" s="3">
        <f t="shared" si="93"/>
        <v>73743.818934797877</v>
      </c>
      <c r="R271" s="3">
        <f t="shared" si="96"/>
        <v>4.5055982063786355E-4</v>
      </c>
      <c r="S271" s="16">
        <f>IF(Surge_Predicted_Impact!$C$4&lt;&gt;COVID19_DailyReportedData!$B$3,"ERRO",COVID19_DailyReportedData!C268)</f>
        <v>0</v>
      </c>
      <c r="U271" s="37" t="str">
        <f t="shared" si="82"/>
        <v/>
      </c>
      <c r="AI271" s="37">
        <f t="shared" si="97"/>
        <v>3.0037321375857573E-3</v>
      </c>
      <c r="AJ271" s="37">
        <f t="shared" ca="1" si="83"/>
        <v>1.0092539982288141E-2</v>
      </c>
      <c r="AK271" s="37">
        <f t="shared" ca="1" si="84"/>
        <v>3.3599999999999985</v>
      </c>
      <c r="AL271" s="37">
        <f t="shared" ca="1" si="87"/>
        <v>1.0092539982288141E-2</v>
      </c>
      <c r="AM271" s="3">
        <f t="shared" ca="1" si="88"/>
        <v>3.3599999999999985</v>
      </c>
    </row>
    <row r="272" spans="5:39" x14ac:dyDescent="0.25">
      <c r="E272" s="3">
        <f t="shared" si="81"/>
        <v>0.15</v>
      </c>
      <c r="F272" s="3">
        <f t="shared" si="98"/>
        <v>0.15</v>
      </c>
      <c r="G272" s="3">
        <f t="shared" si="89"/>
        <v>7.1428571428571425E-2</v>
      </c>
      <c r="H272" s="10">
        <f t="shared" si="90"/>
        <v>4.7081902893575282E-7</v>
      </c>
      <c r="I272" s="10">
        <f t="shared" si="99"/>
        <v>4.7081902893575276E-7</v>
      </c>
      <c r="J272" s="3">
        <f t="shared" si="85"/>
        <v>8</v>
      </c>
      <c r="K272" s="10">
        <f t="shared" si="86"/>
        <v>0.03</v>
      </c>
      <c r="L272" s="3">
        <v>270</v>
      </c>
      <c r="M272" s="3">
        <f t="shared" si="94"/>
        <v>18124.537619869512</v>
      </c>
      <c r="N272" s="3">
        <f t="shared" si="95"/>
        <v>0.30911241657877481</v>
      </c>
      <c r="O272" s="3">
        <f t="shared" si="91"/>
        <v>491625.15326771402</v>
      </c>
      <c r="P272" s="3">
        <f t="shared" si="92"/>
        <v>4.6366862486816221E-2</v>
      </c>
      <c r="Q272" s="3">
        <f t="shared" si="93"/>
        <v>73743.819357019587</v>
      </c>
      <c r="R272" s="3">
        <f t="shared" si="96"/>
        <v>4.2222170450258997E-4</v>
      </c>
      <c r="S272" s="16">
        <f>IF(Surge_Predicted_Impact!$C$4&lt;&gt;COVID19_DailyReportedData!$B$3,"ERRO",COVID19_DailyReportedData!C269)</f>
        <v>0</v>
      </c>
      <c r="U272" s="37" t="str">
        <f t="shared" si="82"/>
        <v/>
      </c>
      <c r="AI272" s="37">
        <f t="shared" si="97"/>
        <v>2.8148113633506E-3</v>
      </c>
      <c r="AJ272" s="37">
        <f t="shared" ca="1" si="83"/>
        <v>9.457766180858012E-3</v>
      </c>
      <c r="AK272" s="37">
        <f t="shared" ca="1" si="84"/>
        <v>3.3599999999999985</v>
      </c>
      <c r="AL272" s="37">
        <f t="shared" ca="1" si="87"/>
        <v>9.457766180858012E-3</v>
      </c>
      <c r="AM272" s="3">
        <f t="shared" ca="1" si="88"/>
        <v>3.3599999999999985</v>
      </c>
    </row>
    <row r="273" spans="5:39" x14ac:dyDescent="0.25">
      <c r="E273" s="3">
        <f t="shared" si="81"/>
        <v>0.15</v>
      </c>
      <c r="F273" s="3">
        <f t="shared" si="98"/>
        <v>0.15</v>
      </c>
      <c r="G273" s="3">
        <f t="shared" si="89"/>
        <v>7.1428571428571425E-2</v>
      </c>
      <c r="H273" s="10">
        <f t="shared" si="90"/>
        <v>4.7081902893575282E-7</v>
      </c>
      <c r="I273" s="10">
        <f t="shared" si="99"/>
        <v>4.7081902893575276E-7</v>
      </c>
      <c r="J273" s="3">
        <f t="shared" si="85"/>
        <v>8</v>
      </c>
      <c r="K273" s="10">
        <f t="shared" si="86"/>
        <v>0.03</v>
      </c>
      <c r="L273" s="3">
        <v>271</v>
      </c>
      <c r="M273" s="3">
        <f t="shared" si="94"/>
        <v>18124.534982096662</v>
      </c>
      <c r="N273" s="3">
        <f t="shared" si="95"/>
        <v>0.28967073110023772</v>
      </c>
      <c r="O273" s="3">
        <f t="shared" si="91"/>
        <v>491625.17534717236</v>
      </c>
      <c r="P273" s="3">
        <f t="shared" si="92"/>
        <v>4.345060966503566E-2</v>
      </c>
      <c r="Q273" s="3">
        <f t="shared" si="93"/>
        <v>73743.819752685522</v>
      </c>
      <c r="R273" s="3">
        <f t="shared" si="96"/>
        <v>3.9566592749906704E-4</v>
      </c>
      <c r="S273" s="16">
        <f>IF(Surge_Predicted_Impact!$C$4&lt;&gt;COVID19_DailyReportedData!$B$3,"ERRO",COVID19_DailyReportedData!C270)</f>
        <v>0</v>
      </c>
      <c r="U273" s="37" t="str">
        <f t="shared" si="82"/>
        <v/>
      </c>
      <c r="AI273" s="37">
        <f t="shared" si="97"/>
        <v>2.6377728499937803E-3</v>
      </c>
      <c r="AJ273" s="37">
        <f t="shared" ca="1" si="83"/>
        <v>8.8629167759790989E-3</v>
      </c>
      <c r="AK273" s="37">
        <f t="shared" ca="1" si="84"/>
        <v>3.359999999999999</v>
      </c>
      <c r="AL273" s="37">
        <f t="shared" ca="1" si="87"/>
        <v>8.8629167759790989E-3</v>
      </c>
      <c r="AM273" s="3">
        <f t="shared" ca="1" si="88"/>
        <v>3.359999999999999</v>
      </c>
    </row>
    <row r="274" spans="5:39" x14ac:dyDescent="0.25">
      <c r="E274" s="3">
        <f t="shared" si="81"/>
        <v>0.15</v>
      </c>
      <c r="F274" s="3">
        <f t="shared" si="98"/>
        <v>0.15</v>
      </c>
      <c r="G274" s="3">
        <f t="shared" si="89"/>
        <v>7.1428571428571425E-2</v>
      </c>
      <c r="H274" s="10">
        <f t="shared" si="90"/>
        <v>4.7081902893575282E-7</v>
      </c>
      <c r="I274" s="10">
        <f t="shared" si="99"/>
        <v>4.7081902893575276E-7</v>
      </c>
      <c r="J274" s="3">
        <f t="shared" si="85"/>
        <v>8</v>
      </c>
      <c r="K274" s="10">
        <f t="shared" si="86"/>
        <v>0.03</v>
      </c>
      <c r="L274" s="3">
        <v>272</v>
      </c>
      <c r="M274" s="3">
        <f t="shared" si="94"/>
        <v>18124.532510227407</v>
      </c>
      <c r="N274" s="3">
        <f t="shared" si="95"/>
        <v>0.27145183384621724</v>
      </c>
      <c r="O274" s="3">
        <f t="shared" si="91"/>
        <v>491625.19603793888</v>
      </c>
      <c r="P274" s="3">
        <f t="shared" si="92"/>
        <v>4.0717775076932583E-2</v>
      </c>
      <c r="Q274" s="3">
        <f t="shared" si="93"/>
        <v>73743.820123465906</v>
      </c>
      <c r="R274" s="3">
        <f t="shared" si="96"/>
        <v>3.7078038822073721E-4</v>
      </c>
      <c r="S274" s="16">
        <f>IF(Surge_Predicted_Impact!$C$4&lt;&gt;COVID19_DailyReportedData!$B$3,"ERRO",COVID19_DailyReportedData!C271)</f>
        <v>0</v>
      </c>
      <c r="U274" s="37" t="str">
        <f t="shared" si="82"/>
        <v/>
      </c>
      <c r="AI274" s="37">
        <f t="shared" si="97"/>
        <v>2.4718692548049148E-3</v>
      </c>
      <c r="AJ274" s="37">
        <f t="shared" ca="1" si="83"/>
        <v>8.3054806961445106E-3</v>
      </c>
      <c r="AK274" s="37">
        <f t="shared" ca="1" si="84"/>
        <v>3.3599999999999985</v>
      </c>
      <c r="AL274" s="37">
        <f t="shared" ca="1" si="87"/>
        <v>8.3054806961445106E-3</v>
      </c>
      <c r="AM274" s="3">
        <f t="shared" ca="1" si="88"/>
        <v>3.3599999999999985</v>
      </c>
    </row>
    <row r="275" spans="5:39" x14ac:dyDescent="0.25">
      <c r="E275" s="3">
        <f t="shared" si="81"/>
        <v>0.15</v>
      </c>
      <c r="F275" s="3">
        <f t="shared" si="98"/>
        <v>0.15</v>
      </c>
      <c r="G275" s="3">
        <f t="shared" si="89"/>
        <v>7.1428571428571425E-2</v>
      </c>
      <c r="H275" s="10">
        <f t="shared" si="90"/>
        <v>4.7081902893575282E-7</v>
      </c>
      <c r="I275" s="10">
        <f t="shared" si="99"/>
        <v>4.7081902893575276E-7</v>
      </c>
      <c r="J275" s="3">
        <f t="shared" si="85"/>
        <v>8</v>
      </c>
      <c r="K275" s="10">
        <f t="shared" si="86"/>
        <v>0.03</v>
      </c>
      <c r="L275" s="3">
        <v>273</v>
      </c>
      <c r="M275" s="3">
        <f t="shared" si="94"/>
        <v>18124.53019382717</v>
      </c>
      <c r="N275" s="3">
        <f t="shared" si="95"/>
        <v>0.25437881738029039</v>
      </c>
      <c r="O275" s="3">
        <f t="shared" si="91"/>
        <v>491625.21542735561</v>
      </c>
      <c r="P275" s="3">
        <f t="shared" si="92"/>
        <v>3.8156822607043554E-2</v>
      </c>
      <c r="Q275" s="3">
        <f t="shared" si="93"/>
        <v>73743.820470925944</v>
      </c>
      <c r="R275" s="3">
        <f t="shared" si="96"/>
        <v>3.4746003566397119E-4</v>
      </c>
      <c r="S275" s="16">
        <f>IF(Surge_Predicted_Impact!$C$4&lt;&gt;COVID19_DailyReportedData!$B$3,"ERRO",COVID19_DailyReportedData!C272)</f>
        <v>0</v>
      </c>
      <c r="U275" s="37" t="str">
        <f t="shared" si="82"/>
        <v/>
      </c>
      <c r="AI275" s="37">
        <f t="shared" si="97"/>
        <v>2.3164002377598081E-3</v>
      </c>
      <c r="AJ275" s="37">
        <f t="shared" ca="1" si="83"/>
        <v>7.7831047988729529E-3</v>
      </c>
      <c r="AK275" s="37">
        <f t="shared" ca="1" si="84"/>
        <v>3.359999999999999</v>
      </c>
      <c r="AL275" s="37">
        <f t="shared" ca="1" si="87"/>
        <v>7.7831047988729529E-3</v>
      </c>
      <c r="AM275" s="3">
        <f t="shared" ca="1" si="88"/>
        <v>3.359999999999999</v>
      </c>
    </row>
    <row r="276" spans="5:39" x14ac:dyDescent="0.25">
      <c r="E276" s="3">
        <f t="shared" si="81"/>
        <v>0.15</v>
      </c>
      <c r="F276" s="3">
        <f t="shared" si="98"/>
        <v>0.15</v>
      </c>
      <c r="G276" s="3">
        <f t="shared" si="89"/>
        <v>7.1428571428571425E-2</v>
      </c>
      <c r="H276" s="10">
        <f t="shared" si="90"/>
        <v>4.7081902893575282E-7</v>
      </c>
      <c r="I276" s="10">
        <f t="shared" si="99"/>
        <v>4.7081902893575276E-7</v>
      </c>
      <c r="J276" s="3">
        <f t="shared" si="85"/>
        <v>8</v>
      </c>
      <c r="K276" s="10">
        <f t="shared" si="86"/>
        <v>0.03</v>
      </c>
      <c r="L276" s="3">
        <v>274</v>
      </c>
      <c r="M276" s="3">
        <f t="shared" si="94"/>
        <v>18124.528023117658</v>
      </c>
      <c r="N276" s="3">
        <f t="shared" si="95"/>
        <v>0.23837961136466576</v>
      </c>
      <c r="O276" s="3">
        <f t="shared" si="91"/>
        <v>491625.23359727114</v>
      </c>
      <c r="P276" s="3">
        <f t="shared" si="92"/>
        <v>3.5756941704699861E-2</v>
      </c>
      <c r="Q276" s="3">
        <f t="shared" si="93"/>
        <v>73743.820796532367</v>
      </c>
      <c r="R276" s="3">
        <f t="shared" si="96"/>
        <v>3.2560642666794591E-4</v>
      </c>
      <c r="S276" s="16">
        <f>IF(Surge_Predicted_Impact!$C$4&lt;&gt;COVID19_DailyReportedData!$B$3,"ERRO",COVID19_DailyReportedData!C273)</f>
        <v>0</v>
      </c>
      <c r="U276" s="37" t="str">
        <f t="shared" si="82"/>
        <v/>
      </c>
      <c r="AI276" s="37">
        <f t="shared" si="97"/>
        <v>2.1707095111196395E-3</v>
      </c>
      <c r="AJ276" s="37">
        <f t="shared" ca="1" si="83"/>
        <v>7.2935839573619867E-3</v>
      </c>
      <c r="AK276" s="37">
        <f t="shared" ca="1" si="84"/>
        <v>3.359999999999999</v>
      </c>
      <c r="AL276" s="37">
        <f t="shared" ca="1" si="87"/>
        <v>7.2935839573619867E-3</v>
      </c>
      <c r="AM276" s="3">
        <f t="shared" ca="1" si="88"/>
        <v>3.359999999999999</v>
      </c>
    </row>
    <row r="277" spans="5:39" x14ac:dyDescent="0.25">
      <c r="E277" s="3">
        <f t="shared" si="81"/>
        <v>0.15</v>
      </c>
      <c r="F277" s="3">
        <f t="shared" si="98"/>
        <v>0.15</v>
      </c>
      <c r="G277" s="3">
        <f t="shared" si="89"/>
        <v>7.1428571428571425E-2</v>
      </c>
      <c r="H277" s="10">
        <f t="shared" si="90"/>
        <v>4.7081902893575282E-7</v>
      </c>
      <c r="I277" s="10">
        <f t="shared" si="99"/>
        <v>4.7081902893575276E-7</v>
      </c>
      <c r="J277" s="3">
        <f t="shared" si="85"/>
        <v>8</v>
      </c>
      <c r="K277" s="10">
        <f t="shared" si="86"/>
        <v>0.03</v>
      </c>
      <c r="L277" s="3">
        <v>275</v>
      </c>
      <c r="M277" s="3">
        <f t="shared" si="94"/>
        <v>18124.525988935595</v>
      </c>
      <c r="N277" s="3">
        <f t="shared" si="95"/>
        <v>0.22338667833117493</v>
      </c>
      <c r="O277" s="3">
        <f t="shared" si="91"/>
        <v>491625.25062438624</v>
      </c>
      <c r="P277" s="3">
        <f t="shared" si="92"/>
        <v>3.350800174967624E-2</v>
      </c>
      <c r="Q277" s="3">
        <f t="shared" si="93"/>
        <v>73743.821101659676</v>
      </c>
      <c r="R277" s="3">
        <f t="shared" si="96"/>
        <v>3.0512730954797008E-4</v>
      </c>
      <c r="S277" s="16">
        <f>IF(Surge_Predicted_Impact!$C$4&lt;&gt;COVID19_DailyReportedData!$B$3,"ERRO",COVID19_DailyReportedData!C274)</f>
        <v>0</v>
      </c>
      <c r="U277" s="37" t="str">
        <f t="shared" si="82"/>
        <v/>
      </c>
      <c r="AI277" s="37">
        <f t="shared" si="97"/>
        <v>2.0341820636531338E-3</v>
      </c>
      <c r="AJ277" s="37">
        <f t="shared" ca="1" si="83"/>
        <v>6.8348517338745274E-3</v>
      </c>
      <c r="AK277" s="37">
        <f t="shared" ca="1" si="84"/>
        <v>3.359999999999999</v>
      </c>
      <c r="AL277" s="37">
        <f t="shared" ca="1" si="87"/>
        <v>6.8348517338745274E-3</v>
      </c>
      <c r="AM277" s="3">
        <f t="shared" ca="1" si="88"/>
        <v>3.359999999999999</v>
      </c>
    </row>
    <row r="278" spans="5:39" x14ac:dyDescent="0.25">
      <c r="E278" s="3">
        <f t="shared" si="81"/>
        <v>0.15</v>
      </c>
      <c r="F278" s="3">
        <f t="shared" si="98"/>
        <v>0.15</v>
      </c>
      <c r="G278" s="3">
        <f t="shared" si="89"/>
        <v>7.1428571428571425E-2</v>
      </c>
      <c r="H278" s="10">
        <f t="shared" si="90"/>
        <v>4.7081902893575282E-7</v>
      </c>
      <c r="I278" s="10">
        <f t="shared" si="99"/>
        <v>4.7081902893575276E-7</v>
      </c>
      <c r="J278" s="3">
        <f t="shared" si="85"/>
        <v>8</v>
      </c>
      <c r="K278" s="10">
        <f t="shared" si="86"/>
        <v>0.03</v>
      </c>
      <c r="L278" s="3">
        <v>276</v>
      </c>
      <c r="M278" s="3">
        <f t="shared" si="94"/>
        <v>18124.524082694032</v>
      </c>
      <c r="N278" s="3">
        <f t="shared" si="95"/>
        <v>0.20933672858664862</v>
      </c>
      <c r="O278" s="3">
        <f t="shared" si="91"/>
        <v>491625.26658057753</v>
      </c>
      <c r="P278" s="3">
        <f t="shared" si="92"/>
        <v>3.1400509287997293E-2</v>
      </c>
      <c r="Q278" s="3">
        <f t="shared" si="93"/>
        <v>73743.821387595919</v>
      </c>
      <c r="R278" s="3">
        <f t="shared" si="96"/>
        <v>2.8593623446795388E-4</v>
      </c>
      <c r="S278" s="16">
        <f>IF(Surge_Predicted_Impact!$C$4&lt;&gt;COVID19_DailyReportedData!$B$3,"ERRO",COVID19_DailyReportedData!C275)</f>
        <v>0</v>
      </c>
      <c r="U278" s="37" t="str">
        <f t="shared" si="82"/>
        <v/>
      </c>
      <c r="AI278" s="37">
        <f t="shared" si="97"/>
        <v>1.9062415631196927E-3</v>
      </c>
      <c r="AJ278" s="37">
        <f t="shared" ca="1" si="83"/>
        <v>6.4049716520821658E-3</v>
      </c>
      <c r="AK278" s="37">
        <f t="shared" ca="1" si="84"/>
        <v>3.359999999999999</v>
      </c>
      <c r="AL278" s="37">
        <f t="shared" ca="1" si="87"/>
        <v>6.4049716520821658E-3</v>
      </c>
      <c r="AM278" s="3">
        <f t="shared" ca="1" si="88"/>
        <v>3.359999999999999</v>
      </c>
    </row>
    <row r="279" spans="5:39" x14ac:dyDescent="0.25">
      <c r="E279" s="3">
        <f t="shared" si="81"/>
        <v>0.15</v>
      </c>
      <c r="F279" s="3">
        <f t="shared" si="98"/>
        <v>0.15</v>
      </c>
      <c r="G279" s="3">
        <f t="shared" si="89"/>
        <v>7.1428571428571425E-2</v>
      </c>
      <c r="H279" s="10">
        <f t="shared" si="90"/>
        <v>4.7081902893575282E-7</v>
      </c>
      <c r="I279" s="10">
        <f t="shared" si="99"/>
        <v>4.7081902893575276E-7</v>
      </c>
      <c r="J279" s="3">
        <f t="shared" si="85"/>
        <v>8</v>
      </c>
      <c r="K279" s="10">
        <f t="shared" si="86"/>
        <v>0.03</v>
      </c>
      <c r="L279" s="3">
        <v>277</v>
      </c>
      <c r="M279" s="3">
        <f t="shared" si="94"/>
        <v>18124.522296346098</v>
      </c>
      <c r="N279" s="3">
        <f t="shared" si="95"/>
        <v>0.19617045304923633</v>
      </c>
      <c r="O279" s="3">
        <f t="shared" si="91"/>
        <v>491625.28153320099</v>
      </c>
      <c r="P279" s="3">
        <f t="shared" si="92"/>
        <v>2.9425567957385448E-2</v>
      </c>
      <c r="Q279" s="3">
        <f t="shared" si="93"/>
        <v>73743.821655548105</v>
      </c>
      <c r="R279" s="3">
        <f t="shared" si="96"/>
        <v>2.6795219000632639E-4</v>
      </c>
      <c r="S279" s="16">
        <f>IF(Surge_Predicted_Impact!$C$4&lt;&gt;COVID19_DailyReportedData!$B$3,"ERRO",COVID19_DailyReportedData!C276)</f>
        <v>0</v>
      </c>
      <c r="U279" s="37" t="str">
        <f t="shared" si="82"/>
        <v/>
      </c>
      <c r="AI279" s="37">
        <f t="shared" si="97"/>
        <v>1.7863479333755095E-3</v>
      </c>
      <c r="AJ279" s="37">
        <f t="shared" ca="1" si="83"/>
        <v>6.0021290561417103E-3</v>
      </c>
      <c r="AK279" s="37">
        <f t="shared" ca="1" si="84"/>
        <v>3.359999999999999</v>
      </c>
      <c r="AL279" s="37">
        <f t="shared" ca="1" si="87"/>
        <v>6.0021290561417103E-3</v>
      </c>
      <c r="AM279" s="3">
        <f t="shared" ca="1" si="88"/>
        <v>3.359999999999999</v>
      </c>
    </row>
    <row r="280" spans="5:39" x14ac:dyDescent="0.25">
      <c r="E280" s="3">
        <f t="shared" si="81"/>
        <v>0.15</v>
      </c>
      <c r="F280" s="3">
        <f t="shared" si="98"/>
        <v>0.15</v>
      </c>
      <c r="G280" s="3">
        <f t="shared" si="89"/>
        <v>7.1428571428571425E-2</v>
      </c>
      <c r="H280" s="10">
        <f t="shared" si="90"/>
        <v>4.7081902893575282E-7</v>
      </c>
      <c r="I280" s="10">
        <f t="shared" si="99"/>
        <v>4.7081902893575276E-7</v>
      </c>
      <c r="J280" s="3">
        <f t="shared" si="85"/>
        <v>8</v>
      </c>
      <c r="K280" s="10">
        <f t="shared" si="86"/>
        <v>0.03</v>
      </c>
      <c r="L280" s="3">
        <v>278</v>
      </c>
      <c r="M280" s="3">
        <f t="shared" si="94"/>
        <v>18124.520622351043</v>
      </c>
      <c r="N280" s="3">
        <f t="shared" si="95"/>
        <v>0.18383227288791643</v>
      </c>
      <c r="O280" s="3">
        <f t="shared" si="91"/>
        <v>491625.2955453762</v>
      </c>
      <c r="P280" s="3">
        <f t="shared" si="92"/>
        <v>2.7574840933187465E-2</v>
      </c>
      <c r="Q280" s="3">
        <f t="shared" si="93"/>
        <v>73743.821906647354</v>
      </c>
      <c r="R280" s="3">
        <f t="shared" si="96"/>
        <v>2.5109925827564438E-4</v>
      </c>
      <c r="S280" s="16">
        <f>IF(Surge_Predicted_Impact!$C$4&lt;&gt;COVID19_DailyReportedData!$B$3,"ERRO",COVID19_DailyReportedData!C277)</f>
        <v>0</v>
      </c>
      <c r="U280" s="37" t="str">
        <f t="shared" si="82"/>
        <v/>
      </c>
      <c r="AI280" s="37">
        <f t="shared" si="97"/>
        <v>1.6739950551709626E-3</v>
      </c>
      <c r="AJ280" s="37">
        <f t="shared" ca="1" si="83"/>
        <v>5.6246233853744334E-3</v>
      </c>
      <c r="AK280" s="37">
        <f t="shared" ca="1" si="84"/>
        <v>3.3599999999999994</v>
      </c>
      <c r="AL280" s="37">
        <f t="shared" ca="1" si="87"/>
        <v>5.6246233853744334E-3</v>
      </c>
      <c r="AM280" s="3">
        <f t="shared" ca="1" si="88"/>
        <v>3.3599999999999994</v>
      </c>
    </row>
    <row r="281" spans="5:39" x14ac:dyDescent="0.25">
      <c r="E281" s="3">
        <f t="shared" si="81"/>
        <v>0.15</v>
      </c>
      <c r="F281" s="3">
        <f t="shared" si="98"/>
        <v>0.15</v>
      </c>
      <c r="G281" s="3">
        <f t="shared" si="89"/>
        <v>7.1428571428571425E-2</v>
      </c>
      <c r="H281" s="10">
        <f t="shared" si="90"/>
        <v>4.7081902893575282E-7</v>
      </c>
      <c r="I281" s="10">
        <f t="shared" si="99"/>
        <v>4.7081902893575276E-7</v>
      </c>
      <c r="J281" s="3">
        <f t="shared" si="85"/>
        <v>8</v>
      </c>
      <c r="K281" s="10">
        <f t="shared" si="86"/>
        <v>0.03</v>
      </c>
      <c r="L281" s="3">
        <v>279</v>
      </c>
      <c r="M281" s="3">
        <f t="shared" si="94"/>
        <v>18124.519053642387</v>
      </c>
      <c r="N281" s="3">
        <f t="shared" si="95"/>
        <v>0.17227010490837191</v>
      </c>
      <c r="O281" s="3">
        <f t="shared" si="91"/>
        <v>491625.30867625284</v>
      </c>
      <c r="P281" s="3">
        <f t="shared" si="92"/>
        <v>2.5840515736255787E-2</v>
      </c>
      <c r="Q281" s="3">
        <f t="shared" si="93"/>
        <v>73743.822141953657</v>
      </c>
      <c r="R281" s="3">
        <f t="shared" si="96"/>
        <v>2.3530629841843619E-4</v>
      </c>
      <c r="S281" s="16">
        <f>IF(Surge_Predicted_Impact!$C$4&lt;&gt;COVID19_DailyReportedData!$B$3,"ERRO",COVID19_DailyReportedData!C278)</f>
        <v>0</v>
      </c>
      <c r="U281" s="37" t="str">
        <f t="shared" si="82"/>
        <v/>
      </c>
      <c r="AI281" s="37">
        <f t="shared" si="97"/>
        <v>1.568708656122908E-3</v>
      </c>
      <c r="AJ281" s="37">
        <f t="shared" ca="1" si="83"/>
        <v>5.2708610845729692E-3</v>
      </c>
      <c r="AK281" s="37">
        <f t="shared" ca="1" si="84"/>
        <v>3.359999999999999</v>
      </c>
      <c r="AL281" s="37">
        <f t="shared" ca="1" si="87"/>
        <v>5.2708610845729692E-3</v>
      </c>
      <c r="AM281" s="3">
        <f t="shared" ca="1" si="88"/>
        <v>3.359999999999999</v>
      </c>
    </row>
    <row r="282" spans="5:39" x14ac:dyDescent="0.25">
      <c r="E282" s="3">
        <f t="shared" si="81"/>
        <v>0.15</v>
      </c>
      <c r="F282" s="3">
        <f t="shared" si="98"/>
        <v>0.15</v>
      </c>
      <c r="G282" s="3">
        <f t="shared" si="89"/>
        <v>7.1428571428571425E-2</v>
      </c>
      <c r="H282" s="10">
        <f t="shared" si="90"/>
        <v>4.7081902893575282E-7</v>
      </c>
      <c r="I282" s="10">
        <f t="shared" si="99"/>
        <v>4.7081902893575276E-7</v>
      </c>
      <c r="J282" s="3">
        <f t="shared" si="85"/>
        <v>8</v>
      </c>
      <c r="K282" s="10">
        <f t="shared" si="86"/>
        <v>0.03</v>
      </c>
      <c r="L282" s="3">
        <v>280</v>
      </c>
      <c r="M282" s="3">
        <f t="shared" si="94"/>
        <v>18124.517583598106</v>
      </c>
      <c r="N282" s="3">
        <f t="shared" si="95"/>
        <v>0.1614351416948743</v>
      </c>
      <c r="O282" s="3">
        <f t="shared" si="91"/>
        <v>491625.32098126033</v>
      </c>
      <c r="P282" s="3">
        <f t="shared" si="92"/>
        <v>2.4215271254231143E-2</v>
      </c>
      <c r="Q282" s="3">
        <f t="shared" si="93"/>
        <v>73743.822362460298</v>
      </c>
      <c r="R282" s="3">
        <f t="shared" si="96"/>
        <v>2.2050664210837567E-4</v>
      </c>
      <c r="S282" s="16">
        <f>IF(Surge_Predicted_Impact!$C$4&lt;&gt;COVID19_DailyReportedData!$B$3,"ERRO",COVID19_DailyReportedData!C279)</f>
        <v>0</v>
      </c>
      <c r="U282" s="37" t="str">
        <f t="shared" si="82"/>
        <v/>
      </c>
      <c r="AI282" s="37">
        <f t="shared" si="97"/>
        <v>1.4700442807225045E-3</v>
      </c>
      <c r="AJ282" s="37">
        <f t="shared" ca="1" si="83"/>
        <v>4.9393487832276135E-3</v>
      </c>
      <c r="AK282" s="37">
        <f t="shared" ca="1" si="84"/>
        <v>3.359999999999999</v>
      </c>
      <c r="AL282" s="37">
        <f t="shared" ca="1" si="87"/>
        <v>4.9393487832276135E-3</v>
      </c>
      <c r="AM282" s="3">
        <f t="shared" ca="1" si="88"/>
        <v>3.359999999999999</v>
      </c>
    </row>
    <row r="283" spans="5:39" x14ac:dyDescent="0.25">
      <c r="E283" s="3">
        <f t="shared" si="81"/>
        <v>0.15</v>
      </c>
      <c r="F283" s="3">
        <f t="shared" si="98"/>
        <v>0.15</v>
      </c>
      <c r="G283" s="3">
        <f t="shared" si="89"/>
        <v>7.1428571428571425E-2</v>
      </c>
      <c r="H283" s="10">
        <f t="shared" si="90"/>
        <v>4.7081902893575282E-7</v>
      </c>
      <c r="I283" s="10">
        <f t="shared" si="99"/>
        <v>4.7081902893575276E-7</v>
      </c>
      <c r="J283" s="3">
        <f t="shared" si="85"/>
        <v>8</v>
      </c>
      <c r="K283" s="10">
        <f t="shared" si="86"/>
        <v>0.03</v>
      </c>
      <c r="L283" s="3">
        <v>281</v>
      </c>
      <c r="M283" s="3">
        <f t="shared" si="94"/>
        <v>18124.516206012671</v>
      </c>
      <c r="N283" s="3">
        <f t="shared" si="95"/>
        <v>0.15128164558010507</v>
      </c>
      <c r="O283" s="3">
        <f t="shared" si="91"/>
        <v>491625.33251234191</v>
      </c>
      <c r="P283" s="3">
        <f t="shared" si="92"/>
        <v>2.2692246837015758E-2</v>
      </c>
      <c r="Q283" s="3">
        <f t="shared" si="93"/>
        <v>73743.82256909812</v>
      </c>
      <c r="R283" s="3">
        <f t="shared" si="96"/>
        <v>2.0663781524490332E-4</v>
      </c>
      <c r="S283" s="16">
        <f>IF(Surge_Predicted_Impact!$C$4&lt;&gt;COVID19_DailyReportedData!$B$3,"ERRO",COVID19_DailyReportedData!C280)</f>
        <v>0</v>
      </c>
      <c r="U283" s="37" t="str">
        <f t="shared" si="82"/>
        <v/>
      </c>
      <c r="AI283" s="37">
        <f t="shared" si="97"/>
        <v>1.3775854349660221E-3</v>
      </c>
      <c r="AJ283" s="37">
        <f t="shared" ca="1" si="83"/>
        <v>4.6286870614858332E-3</v>
      </c>
      <c r="AK283" s="37">
        <f t="shared" ca="1" si="84"/>
        <v>3.359999999999999</v>
      </c>
      <c r="AL283" s="37">
        <f t="shared" ca="1" si="87"/>
        <v>4.6286870614858332E-3</v>
      </c>
      <c r="AM283" s="3">
        <f t="shared" ca="1" si="88"/>
        <v>3.359999999999999</v>
      </c>
    </row>
    <row r="284" spans="5:39" x14ac:dyDescent="0.25">
      <c r="E284" s="3">
        <f t="shared" si="81"/>
        <v>0.15</v>
      </c>
      <c r="F284" s="3">
        <f t="shared" si="98"/>
        <v>0.15</v>
      </c>
      <c r="G284" s="3">
        <f t="shared" si="89"/>
        <v>7.1428571428571425E-2</v>
      </c>
      <c r="H284" s="10">
        <f t="shared" si="90"/>
        <v>4.7081902893575282E-7</v>
      </c>
      <c r="I284" s="10">
        <f t="shared" si="99"/>
        <v>4.7081902893575276E-7</v>
      </c>
      <c r="J284" s="3">
        <f t="shared" si="85"/>
        <v>8</v>
      </c>
      <c r="K284" s="10">
        <f t="shared" si="86"/>
        <v>0.03</v>
      </c>
      <c r="L284" s="3">
        <v>282</v>
      </c>
      <c r="M284" s="3">
        <f t="shared" si="94"/>
        <v>18124.514915070849</v>
      </c>
      <c r="N284" s="3">
        <f t="shared" si="95"/>
        <v>0.1417667555732143</v>
      </c>
      <c r="O284" s="3">
        <f t="shared" si="91"/>
        <v>491625.34331817372</v>
      </c>
      <c r="P284" s="3">
        <f t="shared" si="92"/>
        <v>2.1265013335982144E-2</v>
      </c>
      <c r="Q284" s="3">
        <f t="shared" si="93"/>
        <v>73743.822762739394</v>
      </c>
      <c r="R284" s="3">
        <f t="shared" si="96"/>
        <v>1.9364127329026814E-4</v>
      </c>
      <c r="S284" s="16">
        <f>IF(Surge_Predicted_Impact!$C$4&lt;&gt;COVID19_DailyReportedData!$B$3,"ERRO",COVID19_DailyReportedData!C281)</f>
        <v>0</v>
      </c>
      <c r="U284" s="37" t="str">
        <f t="shared" si="82"/>
        <v/>
      </c>
      <c r="AI284" s="37">
        <f t="shared" si="97"/>
        <v>1.290941821935121E-3</v>
      </c>
      <c r="AJ284" s="37">
        <f t="shared" ca="1" si="83"/>
        <v>4.3375645217020049E-3</v>
      </c>
      <c r="AK284" s="37">
        <f t="shared" ca="1" si="84"/>
        <v>3.3599999999999985</v>
      </c>
      <c r="AL284" s="37">
        <f t="shared" ca="1" si="87"/>
        <v>4.3375645217020049E-3</v>
      </c>
      <c r="AM284" s="3">
        <f t="shared" ca="1" si="88"/>
        <v>3.3599999999999985</v>
      </c>
    </row>
    <row r="285" spans="5:39" x14ac:dyDescent="0.25">
      <c r="E285" s="3">
        <f t="shared" si="81"/>
        <v>0.15</v>
      </c>
      <c r="F285" s="3">
        <f t="shared" si="98"/>
        <v>0.15</v>
      </c>
      <c r="G285" s="3">
        <f t="shared" si="89"/>
        <v>7.1428571428571425E-2</v>
      </c>
      <c r="H285" s="10">
        <f t="shared" si="90"/>
        <v>4.7081902893575282E-7</v>
      </c>
      <c r="I285" s="10">
        <f t="shared" si="99"/>
        <v>4.7081902893575276E-7</v>
      </c>
      <c r="J285" s="3">
        <f t="shared" si="85"/>
        <v>8</v>
      </c>
      <c r="K285" s="10">
        <f t="shared" si="86"/>
        <v>0.03</v>
      </c>
      <c r="L285" s="3">
        <v>283</v>
      </c>
      <c r="M285" s="3">
        <f t="shared" si="94"/>
        <v>18124.513705323167</v>
      </c>
      <c r="N285" s="3">
        <f t="shared" si="95"/>
        <v>0.13285030643111426</v>
      </c>
      <c r="O285" s="3">
        <f t="shared" si="91"/>
        <v>491625.35344437056</v>
      </c>
      <c r="P285" s="3">
        <f t="shared" si="92"/>
        <v>1.9927545964667139E-2</v>
      </c>
      <c r="Q285" s="3">
        <f t="shared" si="93"/>
        <v>73743.822944201544</v>
      </c>
      <c r="R285" s="3">
        <f t="shared" si="96"/>
        <v>1.8146215243177721E-4</v>
      </c>
      <c r="S285" s="16">
        <f>IF(Surge_Predicted_Impact!$C$4&lt;&gt;COVID19_DailyReportedData!$B$3,"ERRO",COVID19_DailyReportedData!C282)</f>
        <v>0</v>
      </c>
      <c r="U285" s="37" t="str">
        <f t="shared" si="82"/>
        <v/>
      </c>
      <c r="AI285" s="37">
        <f t="shared" si="97"/>
        <v>1.2097476828785148E-3</v>
      </c>
      <c r="AJ285" s="37">
        <f t="shared" ca="1" si="83"/>
        <v>4.0647522144718088E-3</v>
      </c>
      <c r="AK285" s="37">
        <f t="shared" ca="1" si="84"/>
        <v>3.3599999999999994</v>
      </c>
      <c r="AL285" s="37">
        <f t="shared" ca="1" si="87"/>
        <v>4.0647522144718088E-3</v>
      </c>
      <c r="AM285" s="3">
        <f t="shared" ca="1" si="88"/>
        <v>3.3599999999999994</v>
      </c>
    </row>
    <row r="286" spans="5:39" x14ac:dyDescent="0.25">
      <c r="E286" s="3">
        <f t="shared" si="81"/>
        <v>0.15</v>
      </c>
      <c r="F286" s="3">
        <f t="shared" si="98"/>
        <v>0.15</v>
      </c>
      <c r="G286" s="3">
        <f t="shared" si="89"/>
        <v>7.1428571428571425E-2</v>
      </c>
      <c r="H286" s="10">
        <f t="shared" si="90"/>
        <v>4.7081902893575282E-7</v>
      </c>
      <c r="I286" s="10">
        <f t="shared" si="99"/>
        <v>4.7081902893575276E-7</v>
      </c>
      <c r="J286" s="3">
        <f t="shared" si="85"/>
        <v>8</v>
      </c>
      <c r="K286" s="10">
        <f t="shared" si="86"/>
        <v>0.03</v>
      </c>
      <c r="L286" s="3">
        <v>284</v>
      </c>
      <c r="M286" s="3">
        <f t="shared" si="94"/>
        <v>18124.512571662886</v>
      </c>
      <c r="N286" s="3">
        <f t="shared" si="95"/>
        <v>0.12449465910926476</v>
      </c>
      <c r="O286" s="3">
        <f t="shared" si="91"/>
        <v>491625.36293367815</v>
      </c>
      <c r="P286" s="3">
        <f t="shared" si="92"/>
        <v>1.8674198866389713E-2</v>
      </c>
      <c r="Q286" s="3">
        <f t="shared" si="93"/>
        <v>73743.823114250583</v>
      </c>
      <c r="R286" s="3">
        <f t="shared" si="96"/>
        <v>1.7004904202622129E-4</v>
      </c>
      <c r="S286" s="16">
        <f>IF(Surge_Predicted_Impact!$C$4&lt;&gt;COVID19_DailyReportedData!$B$3,"ERRO",COVID19_DailyReportedData!C283)</f>
        <v>0</v>
      </c>
      <c r="U286" s="37" t="str">
        <f t="shared" si="82"/>
        <v/>
      </c>
      <c r="AI286" s="37">
        <f t="shared" si="97"/>
        <v>1.1336602801748086E-3</v>
      </c>
      <c r="AJ286" s="37">
        <f t="shared" ca="1" si="83"/>
        <v>3.8090985413873559E-3</v>
      </c>
      <c r="AK286" s="37">
        <f t="shared" ca="1" si="84"/>
        <v>3.359999999999999</v>
      </c>
      <c r="AL286" s="37">
        <f t="shared" ca="1" si="87"/>
        <v>3.8090985413873559E-3</v>
      </c>
      <c r="AM286" s="3">
        <f t="shared" ca="1" si="88"/>
        <v>3.359999999999999</v>
      </c>
    </row>
    <row r="287" spans="5:39" x14ac:dyDescent="0.25">
      <c r="E287" s="3">
        <f t="shared" si="81"/>
        <v>0.15</v>
      </c>
      <c r="F287" s="3">
        <f t="shared" si="98"/>
        <v>0.15</v>
      </c>
      <c r="G287" s="3">
        <f t="shared" si="89"/>
        <v>7.1428571428571425E-2</v>
      </c>
      <c r="H287" s="10">
        <f t="shared" si="90"/>
        <v>4.7081902893575282E-7</v>
      </c>
      <c r="I287" s="10">
        <f t="shared" si="99"/>
        <v>4.7081902893575276E-7</v>
      </c>
      <c r="J287" s="3">
        <f t="shared" si="85"/>
        <v>8</v>
      </c>
      <c r="K287" s="10">
        <f t="shared" si="86"/>
        <v>0.03</v>
      </c>
      <c r="L287" s="3">
        <v>285</v>
      </c>
      <c r="M287" s="3">
        <f t="shared" si="94"/>
        <v>18124.51150930447</v>
      </c>
      <c r="N287" s="3">
        <f t="shared" si="95"/>
        <v>0.1166645418762418</v>
      </c>
      <c r="O287" s="3">
        <f t="shared" si="91"/>
        <v>491625.37182615377</v>
      </c>
      <c r="P287" s="3">
        <f t="shared" si="92"/>
        <v>1.749968128143627E-2</v>
      </c>
      <c r="Q287" s="3">
        <f t="shared" si="93"/>
        <v>73743.823273604343</v>
      </c>
      <c r="R287" s="3">
        <f t="shared" si="96"/>
        <v>1.5935376250126863E-4</v>
      </c>
      <c r="S287" s="16">
        <f>IF(Surge_Predicted_Impact!$C$4&lt;&gt;COVID19_DailyReportedData!$B$3,"ERRO",COVID19_DailyReportedData!C284)</f>
        <v>0</v>
      </c>
      <c r="U287" s="37" t="str">
        <f t="shared" si="82"/>
        <v/>
      </c>
      <c r="AI287" s="37">
        <f t="shared" si="97"/>
        <v>1.0623584166751243E-3</v>
      </c>
      <c r="AJ287" s="37">
        <f t="shared" ca="1" si="83"/>
        <v>3.5695242800284173E-3</v>
      </c>
      <c r="AK287" s="37">
        <f t="shared" ca="1" si="84"/>
        <v>3.3599999999999994</v>
      </c>
      <c r="AL287" s="37">
        <f t="shared" ca="1" si="87"/>
        <v>3.5695242800284173E-3</v>
      </c>
      <c r="AM287" s="3">
        <f t="shared" ca="1" si="88"/>
        <v>3.3599999999999994</v>
      </c>
    </row>
    <row r="288" spans="5:39" x14ac:dyDescent="0.25">
      <c r="E288" s="3">
        <f t="shared" si="81"/>
        <v>0.15</v>
      </c>
      <c r="F288" s="3">
        <f t="shared" si="98"/>
        <v>0.15</v>
      </c>
      <c r="G288" s="3">
        <f t="shared" si="89"/>
        <v>7.1428571428571425E-2</v>
      </c>
      <c r="H288" s="10">
        <f t="shared" si="90"/>
        <v>4.7081902893575282E-7</v>
      </c>
      <c r="I288" s="10">
        <f t="shared" si="99"/>
        <v>4.7081902893575276E-7</v>
      </c>
      <c r="J288" s="3">
        <f t="shared" si="85"/>
        <v>8</v>
      </c>
      <c r="K288" s="10">
        <f t="shared" si="86"/>
        <v>0.03</v>
      </c>
      <c r="L288" s="3">
        <v>286</v>
      </c>
      <c r="M288" s="3">
        <f t="shared" si="94"/>
        <v>18124.510513763362</v>
      </c>
      <c r="N288" s="3">
        <f t="shared" si="95"/>
        <v>0.1093269014213947</v>
      </c>
      <c r="O288" s="3">
        <f t="shared" si="91"/>
        <v>491625.38015933533</v>
      </c>
      <c r="P288" s="3">
        <f t="shared" si="92"/>
        <v>1.6399035213209203E-2</v>
      </c>
      <c r="Q288" s="3">
        <f t="shared" si="93"/>
        <v>73743.823422935515</v>
      </c>
      <c r="R288" s="3">
        <f t="shared" si="96"/>
        <v>1.493311661761254E-4</v>
      </c>
      <c r="S288" s="16">
        <f>IF(Surge_Predicted_Impact!$C$4&lt;&gt;COVID19_DailyReportedData!$B$3,"ERRO",COVID19_DailyReportedData!C285)</f>
        <v>0</v>
      </c>
      <c r="U288" s="37" t="str">
        <f t="shared" si="82"/>
        <v/>
      </c>
      <c r="AI288" s="37">
        <f t="shared" si="97"/>
        <v>9.9554110784083605E-4</v>
      </c>
      <c r="AJ288" s="37">
        <f t="shared" ca="1" si="83"/>
        <v>3.3450181223452081E-3</v>
      </c>
      <c r="AK288" s="37">
        <f t="shared" ca="1" si="84"/>
        <v>3.359999999999999</v>
      </c>
      <c r="AL288" s="37">
        <f t="shared" ca="1" si="87"/>
        <v>3.3450181223452081E-3</v>
      </c>
      <c r="AM288" s="3">
        <f t="shared" ca="1" si="88"/>
        <v>3.359999999999999</v>
      </c>
    </row>
    <row r="289" spans="5:39" x14ac:dyDescent="0.25">
      <c r="E289" s="3">
        <f t="shared" si="81"/>
        <v>0.15</v>
      </c>
      <c r="F289" s="3">
        <f t="shared" si="98"/>
        <v>0.15</v>
      </c>
      <c r="G289" s="3">
        <f t="shared" si="89"/>
        <v>7.1428571428571425E-2</v>
      </c>
      <c r="H289" s="10">
        <f t="shared" si="90"/>
        <v>4.7081902893575282E-7</v>
      </c>
      <c r="I289" s="10">
        <f t="shared" si="99"/>
        <v>4.7081902893575276E-7</v>
      </c>
      <c r="J289" s="3">
        <f t="shared" si="85"/>
        <v>8</v>
      </c>
      <c r="K289" s="10">
        <f t="shared" si="86"/>
        <v>0.03</v>
      </c>
      <c r="L289" s="3">
        <v>287</v>
      </c>
      <c r="M289" s="3">
        <f t="shared" si="94"/>
        <v>18124.509580837068</v>
      </c>
      <c r="N289" s="3">
        <f t="shared" si="95"/>
        <v>0.10245076332707977</v>
      </c>
      <c r="O289" s="3">
        <f t="shared" si="91"/>
        <v>491625.38796839974</v>
      </c>
      <c r="P289" s="3">
        <f t="shared" si="92"/>
        <v>1.5367614499061964E-2</v>
      </c>
      <c r="Q289" s="3">
        <f t="shared" si="93"/>
        <v>73743.823562874459</v>
      </c>
      <c r="R289" s="3">
        <f t="shared" si="96"/>
        <v>1.3993894408486084E-4</v>
      </c>
      <c r="S289" s="16">
        <f>IF(Surge_Predicted_Impact!$C$4&lt;&gt;COVID19_DailyReportedData!$B$3,"ERRO",COVID19_DailyReportedData!C286)</f>
        <v>0</v>
      </c>
      <c r="U289" s="37" t="str">
        <f t="shared" si="82"/>
        <v/>
      </c>
      <c r="AI289" s="37">
        <f t="shared" si="97"/>
        <v>9.3292629389907233E-4</v>
      </c>
      <c r="AJ289" s="37">
        <f t="shared" ca="1" si="83"/>
        <v>3.1346323475008823E-3</v>
      </c>
      <c r="AK289" s="37">
        <f t="shared" ca="1" si="84"/>
        <v>3.359999999999999</v>
      </c>
      <c r="AL289" s="37">
        <f t="shared" ca="1" si="87"/>
        <v>3.1346323475008823E-3</v>
      </c>
      <c r="AM289" s="3">
        <f t="shared" ca="1" si="88"/>
        <v>3.359999999999999</v>
      </c>
    </row>
    <row r="290" spans="5:39" x14ac:dyDescent="0.25">
      <c r="E290" s="3">
        <f t="shared" si="81"/>
        <v>0.15</v>
      </c>
      <c r="F290" s="3">
        <f t="shared" si="98"/>
        <v>0.15</v>
      </c>
      <c r="G290" s="3">
        <f t="shared" si="89"/>
        <v>7.1428571428571425E-2</v>
      </c>
      <c r="H290" s="10">
        <f t="shared" si="90"/>
        <v>4.7081902893575282E-7</v>
      </c>
      <c r="I290" s="10">
        <f t="shared" si="99"/>
        <v>4.7081902893575276E-7</v>
      </c>
      <c r="J290" s="3">
        <f t="shared" si="85"/>
        <v>8</v>
      </c>
      <c r="K290" s="10">
        <f t="shared" si="86"/>
        <v>0.03</v>
      </c>
      <c r="L290" s="3">
        <v>288</v>
      </c>
      <c r="M290" s="3">
        <f t="shared" si="94"/>
        <v>18124.508706587414</v>
      </c>
      <c r="N290" s="3">
        <f t="shared" si="95"/>
        <v>9.600710131648818E-2</v>
      </c>
      <c r="O290" s="3">
        <f t="shared" si="91"/>
        <v>491625.3952863114</v>
      </c>
      <c r="P290" s="3">
        <f t="shared" si="92"/>
        <v>1.4401065197473226E-2</v>
      </c>
      <c r="Q290" s="3">
        <f t="shared" si="93"/>
        <v>73743.823694011895</v>
      </c>
      <c r="R290" s="3">
        <f t="shared" si="96"/>
        <v>1.3113744807924377E-4</v>
      </c>
      <c r="S290" s="16">
        <f>IF(Surge_Predicted_Impact!$C$4&lt;&gt;COVID19_DailyReportedData!$B$3,"ERRO",COVID19_DailyReportedData!C287)</f>
        <v>0</v>
      </c>
      <c r="U290" s="37" t="str">
        <f t="shared" si="82"/>
        <v/>
      </c>
      <c r="AI290" s="37">
        <f t="shared" si="97"/>
        <v>8.7424965386162512E-4</v>
      </c>
      <c r="AJ290" s="37">
        <f t="shared" ca="1" si="83"/>
        <v>2.9374788369750599E-3</v>
      </c>
      <c r="AK290" s="37">
        <f t="shared" ca="1" si="84"/>
        <v>3.3599999999999994</v>
      </c>
      <c r="AL290" s="37">
        <f t="shared" ca="1" si="87"/>
        <v>2.9374788369750599E-3</v>
      </c>
      <c r="AM290" s="3">
        <f t="shared" ca="1" si="88"/>
        <v>3.3599999999999994</v>
      </c>
    </row>
    <row r="291" spans="5:39" x14ac:dyDescent="0.25">
      <c r="E291" s="3">
        <f t="shared" si="81"/>
        <v>0.15</v>
      </c>
      <c r="F291" s="3">
        <f t="shared" si="98"/>
        <v>0.15</v>
      </c>
      <c r="G291" s="3">
        <f t="shared" si="89"/>
        <v>7.1428571428571425E-2</v>
      </c>
      <c r="H291" s="10">
        <f t="shared" si="90"/>
        <v>4.7081902893575282E-7</v>
      </c>
      <c r="I291" s="10">
        <f t="shared" si="99"/>
        <v>4.7081902893575276E-7</v>
      </c>
      <c r="J291" s="3">
        <f t="shared" si="85"/>
        <v>8</v>
      </c>
      <c r="K291" s="10">
        <f t="shared" si="86"/>
        <v>0.03</v>
      </c>
      <c r="L291" s="3">
        <v>289</v>
      </c>
      <c r="M291" s="3">
        <f t="shared" si="94"/>
        <v>18124.507887323911</v>
      </c>
      <c r="N291" s="3">
        <f t="shared" si="95"/>
        <v>8.9968714725129476E-2</v>
      </c>
      <c r="O291" s="3">
        <f t="shared" si="91"/>
        <v>491625.40214396152</v>
      </c>
      <c r="P291" s="3">
        <f t="shared" si="92"/>
        <v>1.3495307208769422E-2</v>
      </c>
      <c r="Q291" s="3">
        <f t="shared" si="93"/>
        <v>73743.823816901437</v>
      </c>
      <c r="R291" s="3">
        <f t="shared" si="96"/>
        <v>1.2288952548260567E-4</v>
      </c>
      <c r="S291" s="16">
        <f>IF(Surge_Predicted_Impact!$C$4&lt;&gt;COVID19_DailyReportedData!$B$3,"ERRO",COVID19_DailyReportedData!C288)</f>
        <v>0</v>
      </c>
      <c r="U291" s="37" t="str">
        <f t="shared" si="82"/>
        <v/>
      </c>
      <c r="AI291" s="37">
        <f t="shared" si="97"/>
        <v>8.1926350321737118E-4</v>
      </c>
      <c r="AJ291" s="37">
        <f t="shared" ca="1" si="83"/>
        <v>2.7527253708103665E-3</v>
      </c>
      <c r="AK291" s="37">
        <f t="shared" ca="1" si="84"/>
        <v>3.359999999999999</v>
      </c>
      <c r="AL291" s="37">
        <f t="shared" ca="1" si="87"/>
        <v>2.7527253708103665E-3</v>
      </c>
      <c r="AM291" s="3">
        <f t="shared" ca="1" si="88"/>
        <v>3.359999999999999</v>
      </c>
    </row>
    <row r="292" spans="5:39" x14ac:dyDescent="0.25">
      <c r="E292" s="3">
        <f t="shared" si="81"/>
        <v>0.15</v>
      </c>
      <c r="F292" s="3">
        <f t="shared" si="98"/>
        <v>0.15</v>
      </c>
      <c r="G292" s="3">
        <f t="shared" si="89"/>
        <v>7.1428571428571425E-2</v>
      </c>
      <c r="H292" s="10">
        <f t="shared" si="90"/>
        <v>4.7081902893575282E-7</v>
      </c>
      <c r="I292" s="10">
        <f t="shared" si="99"/>
        <v>4.7081902893575276E-7</v>
      </c>
      <c r="J292" s="3">
        <f t="shared" si="85"/>
        <v>8</v>
      </c>
      <c r="K292" s="10">
        <f t="shared" si="86"/>
        <v>0.03</v>
      </c>
      <c r="L292" s="3">
        <v>290</v>
      </c>
      <c r="M292" s="3">
        <f t="shared" si="94"/>
        <v>18124.50711958819</v>
      </c>
      <c r="N292" s="3">
        <f t="shared" si="95"/>
        <v>8.4310113678745746E-2</v>
      </c>
      <c r="O292" s="3">
        <f t="shared" si="91"/>
        <v>491625.40857029828</v>
      </c>
      <c r="P292" s="3">
        <f t="shared" si="92"/>
        <v>1.2646517051811862E-2</v>
      </c>
      <c r="Q292" s="3">
        <f t="shared" si="93"/>
        <v>73743.823932061787</v>
      </c>
      <c r="R292" s="3">
        <f t="shared" si="96"/>
        <v>1.151603581092786E-4</v>
      </c>
      <c r="S292" s="16">
        <f>IF(Surge_Predicted_Impact!$C$4&lt;&gt;COVID19_DailyReportedData!$B$3,"ERRO",COVID19_DailyReportedData!C289)</f>
        <v>0</v>
      </c>
      <c r="U292" s="37" t="str">
        <f t="shared" si="82"/>
        <v/>
      </c>
      <c r="AI292" s="37">
        <f t="shared" si="97"/>
        <v>7.6773572072852403E-4</v>
      </c>
      <c r="AJ292" s="37">
        <f t="shared" ca="1" si="83"/>
        <v>2.5795920216478401E-3</v>
      </c>
      <c r="AK292" s="37">
        <f t="shared" ca="1" si="84"/>
        <v>3.359999999999999</v>
      </c>
      <c r="AL292" s="37">
        <f t="shared" ca="1" si="87"/>
        <v>2.5795920216478401E-3</v>
      </c>
      <c r="AM292" s="3">
        <f t="shared" ca="1" si="88"/>
        <v>3.359999999999999</v>
      </c>
    </row>
    <row r="293" spans="5:39" x14ac:dyDescent="0.25">
      <c r="E293" s="3">
        <f t="shared" si="81"/>
        <v>0.15</v>
      </c>
      <c r="F293" s="3">
        <f t="shared" si="98"/>
        <v>0.15</v>
      </c>
      <c r="G293" s="3">
        <f t="shared" si="89"/>
        <v>7.1428571428571425E-2</v>
      </c>
      <c r="H293" s="10">
        <f t="shared" si="90"/>
        <v>4.7081902893575282E-7</v>
      </c>
      <c r="I293" s="10">
        <f t="shared" si="99"/>
        <v>4.7081902893575276E-7</v>
      </c>
      <c r="J293" s="3">
        <f t="shared" si="85"/>
        <v>8</v>
      </c>
      <c r="K293" s="10">
        <f t="shared" si="86"/>
        <v>0.03</v>
      </c>
      <c r="L293" s="3">
        <v>291</v>
      </c>
      <c r="M293" s="3">
        <f t="shared" si="94"/>
        <v>18124.506400139398</v>
      </c>
      <c r="N293" s="3">
        <f t="shared" si="95"/>
        <v>7.9007411492962101E-2</v>
      </c>
      <c r="O293" s="3">
        <f t="shared" si="91"/>
        <v>491625.41459244926</v>
      </c>
      <c r="P293" s="3">
        <f t="shared" si="92"/>
        <v>1.1851111723944315E-2</v>
      </c>
      <c r="Q293" s="3">
        <f t="shared" si="93"/>
        <v>73743.82403997911</v>
      </c>
      <c r="R293" s="3">
        <f t="shared" si="96"/>
        <v>1.0791731874633115E-4</v>
      </c>
      <c r="S293" s="16">
        <f>IF(Surge_Predicted_Impact!$C$4&lt;&gt;COVID19_DailyReportedData!$B$3,"ERRO",COVID19_DailyReportedData!C290)</f>
        <v>0</v>
      </c>
      <c r="U293" s="37" t="str">
        <f t="shared" si="82"/>
        <v/>
      </c>
      <c r="AI293" s="37">
        <f t="shared" si="97"/>
        <v>7.1944879164220765E-4</v>
      </c>
      <c r="AJ293" s="37">
        <f t="shared" ca="1" si="83"/>
        <v>2.417347939917817E-3</v>
      </c>
      <c r="AK293" s="37">
        <f t="shared" ca="1" si="84"/>
        <v>3.359999999999999</v>
      </c>
      <c r="AL293" s="37">
        <f t="shared" ca="1" si="87"/>
        <v>2.417347939917817E-3</v>
      </c>
      <c r="AM293" s="3">
        <f t="shared" ca="1" si="88"/>
        <v>3.359999999999999</v>
      </c>
    </row>
    <row r="294" spans="5:39" x14ac:dyDescent="0.25">
      <c r="E294" s="3">
        <f t="shared" si="81"/>
        <v>0.15</v>
      </c>
      <c r="F294" s="3">
        <f t="shared" si="98"/>
        <v>0.15</v>
      </c>
      <c r="G294" s="3">
        <f t="shared" si="89"/>
        <v>7.1428571428571425E-2</v>
      </c>
      <c r="H294" s="10">
        <f t="shared" si="90"/>
        <v>4.7081902893575282E-7</v>
      </c>
      <c r="I294" s="10">
        <f t="shared" si="99"/>
        <v>4.7081902893575276E-7</v>
      </c>
      <c r="J294" s="3">
        <f t="shared" si="85"/>
        <v>8</v>
      </c>
      <c r="K294" s="10">
        <f t="shared" si="86"/>
        <v>0.03</v>
      </c>
      <c r="L294" s="3">
        <v>292</v>
      </c>
      <c r="M294" s="3">
        <f t="shared" si="94"/>
        <v>18124.505725940515</v>
      </c>
      <c r="N294" s="3">
        <f t="shared" si="95"/>
        <v>7.4038223840463685E-2</v>
      </c>
      <c r="O294" s="3">
        <f t="shared" si="91"/>
        <v>491625.42023583577</v>
      </c>
      <c r="P294" s="3">
        <f t="shared" si="92"/>
        <v>1.1105733576069553E-2</v>
      </c>
      <c r="Q294" s="3">
        <f t="shared" si="93"/>
        <v>73743.82414110894</v>
      </c>
      <c r="R294" s="3">
        <f t="shared" si="96"/>
        <v>1.0112983254657592E-4</v>
      </c>
      <c r="S294" s="16">
        <f>IF(Surge_Predicted_Impact!$C$4&lt;&gt;COVID19_DailyReportedData!$B$3,"ERRO",COVID19_DailyReportedData!C291)</f>
        <v>0</v>
      </c>
      <c r="U294" s="37" t="str">
        <f t="shared" si="82"/>
        <v/>
      </c>
      <c r="AI294" s="37">
        <f t="shared" si="97"/>
        <v>6.7419888364383951E-4</v>
      </c>
      <c r="AJ294" s="37">
        <f t="shared" ca="1" si="83"/>
        <v>2.2653082490433005E-3</v>
      </c>
      <c r="AK294" s="37">
        <f t="shared" ca="1" si="84"/>
        <v>3.3599999999999994</v>
      </c>
      <c r="AL294" s="37">
        <f t="shared" ca="1" si="87"/>
        <v>2.2653082490433005E-3</v>
      </c>
      <c r="AM294" s="3">
        <f t="shared" ca="1" si="88"/>
        <v>3.3599999999999994</v>
      </c>
    </row>
    <row r="295" spans="5:39" x14ac:dyDescent="0.25">
      <c r="E295" s="3">
        <f t="shared" si="81"/>
        <v>0.15</v>
      </c>
      <c r="F295" s="3">
        <f t="shared" si="98"/>
        <v>0.15</v>
      </c>
      <c r="G295" s="3">
        <f t="shared" si="89"/>
        <v>7.1428571428571425E-2</v>
      </c>
      <c r="H295" s="10">
        <f t="shared" si="90"/>
        <v>4.7081902893575282E-7</v>
      </c>
      <c r="I295" s="10">
        <f t="shared" si="99"/>
        <v>4.7081902893575276E-7</v>
      </c>
      <c r="J295" s="3">
        <f t="shared" si="85"/>
        <v>8</v>
      </c>
      <c r="K295" s="10">
        <f t="shared" si="86"/>
        <v>0.03</v>
      </c>
      <c r="L295" s="3">
        <v>293</v>
      </c>
      <c r="M295" s="3">
        <f t="shared" si="94"/>
        <v>18124.505094145534</v>
      </c>
      <c r="N295" s="3">
        <f t="shared" si="95"/>
        <v>6.938157426005663E-2</v>
      </c>
      <c r="O295" s="3">
        <f t="shared" si="91"/>
        <v>491625.42552428035</v>
      </c>
      <c r="P295" s="3">
        <f t="shared" si="92"/>
        <v>1.0407236139008494E-2</v>
      </c>
      <c r="Q295" s="3">
        <f t="shared" si="93"/>
        <v>73743.824235878186</v>
      </c>
      <c r="R295" s="3">
        <f t="shared" si="96"/>
        <v>9.4769247152726169E-5</v>
      </c>
      <c r="S295" s="16">
        <f>IF(Surge_Predicted_Impact!$C$4&lt;&gt;COVID19_DailyReportedData!$B$3,"ERRO",COVID19_DailyReportedData!C292)</f>
        <v>0</v>
      </c>
      <c r="U295" s="37" t="str">
        <f t="shared" si="82"/>
        <v/>
      </c>
      <c r="AI295" s="37">
        <f t="shared" si="97"/>
        <v>6.3179498101817444E-4</v>
      </c>
      <c r="AJ295" s="37">
        <f t="shared" ca="1" si="83"/>
        <v>2.1228311362210656E-3</v>
      </c>
      <c r="AK295" s="37">
        <f t="shared" ca="1" si="84"/>
        <v>3.359999999999999</v>
      </c>
      <c r="AL295" s="37">
        <f t="shared" ca="1" si="87"/>
        <v>2.1228311362210656E-3</v>
      </c>
      <c r="AM295" s="3">
        <f t="shared" ca="1" si="88"/>
        <v>3.359999999999999</v>
      </c>
    </row>
    <row r="296" spans="5:39" x14ac:dyDescent="0.25">
      <c r="E296" s="3">
        <f t="shared" si="81"/>
        <v>0.15</v>
      </c>
      <c r="F296" s="3">
        <f t="shared" si="98"/>
        <v>0.15</v>
      </c>
      <c r="G296" s="3">
        <f t="shared" si="89"/>
        <v>7.1428571428571425E-2</v>
      </c>
      <c r="H296" s="10">
        <f t="shared" si="90"/>
        <v>4.7081902893575282E-7</v>
      </c>
      <c r="I296" s="10">
        <f t="shared" si="99"/>
        <v>4.7081902893575276E-7</v>
      </c>
      <c r="J296" s="3">
        <f t="shared" si="85"/>
        <v>8</v>
      </c>
      <c r="K296" s="10">
        <f t="shared" si="86"/>
        <v>0.03</v>
      </c>
      <c r="L296" s="3">
        <v>294</v>
      </c>
      <c r="M296" s="3">
        <f t="shared" si="94"/>
        <v>18124.504502087453</v>
      </c>
      <c r="N296" s="3">
        <f t="shared" si="95"/>
        <v>6.5017805608741097E-2</v>
      </c>
      <c r="O296" s="3">
        <f t="shared" si="91"/>
        <v>491625.43048010708</v>
      </c>
      <c r="P296" s="3">
        <f t="shared" si="92"/>
        <v>9.7526708413111646E-3</v>
      </c>
      <c r="Q296" s="3">
        <f t="shared" si="93"/>
        <v>73743.824324686895</v>
      </c>
      <c r="R296" s="3">
        <f t="shared" si="96"/>
        <v>8.880871209839824E-5</v>
      </c>
      <c r="S296" s="16">
        <f>IF(Surge_Predicted_Impact!$C$4&lt;&gt;COVID19_DailyReportedData!$B$3,"ERRO",COVID19_DailyReportedData!C293)</f>
        <v>0</v>
      </c>
      <c r="U296" s="37" t="str">
        <f t="shared" si="82"/>
        <v/>
      </c>
      <c r="AI296" s="37">
        <f t="shared" si="97"/>
        <v>5.9205808065598831E-4</v>
      </c>
      <c r="AJ296" s="37">
        <f t="shared" ca="1" si="83"/>
        <v>1.9893151510041204E-3</v>
      </c>
      <c r="AK296" s="37">
        <f t="shared" ca="1" si="84"/>
        <v>3.3599999999999994</v>
      </c>
      <c r="AL296" s="37">
        <f t="shared" ca="1" si="87"/>
        <v>1.9893151510041204E-3</v>
      </c>
      <c r="AM296" s="3">
        <f t="shared" ca="1" si="88"/>
        <v>3.3599999999999994</v>
      </c>
    </row>
    <row r="297" spans="5:39" x14ac:dyDescent="0.25">
      <c r="E297" s="3">
        <f t="shared" si="81"/>
        <v>0.15</v>
      </c>
      <c r="F297" s="3">
        <f t="shared" si="98"/>
        <v>0.15</v>
      </c>
      <c r="G297" s="3">
        <f t="shared" si="89"/>
        <v>7.1428571428571425E-2</v>
      </c>
      <c r="H297" s="10">
        <f t="shared" si="90"/>
        <v>4.7081902893575282E-7</v>
      </c>
      <c r="I297" s="10">
        <f t="shared" si="99"/>
        <v>4.7081902893575276E-7</v>
      </c>
      <c r="J297" s="3">
        <f t="shared" si="85"/>
        <v>8</v>
      </c>
      <c r="K297" s="10">
        <f t="shared" si="86"/>
        <v>0.03</v>
      </c>
      <c r="L297" s="3">
        <v>295</v>
      </c>
      <c r="M297" s="3">
        <f t="shared" si="94"/>
        <v>18124.503947267007</v>
      </c>
      <c r="N297" s="3">
        <f t="shared" si="95"/>
        <v>6.0928497083011172E-2</v>
      </c>
      <c r="O297" s="3">
        <f t="shared" si="91"/>
        <v>491625.43512423604</v>
      </c>
      <c r="P297" s="3">
        <f t="shared" si="92"/>
        <v>9.1392745624516748E-3</v>
      </c>
      <c r="Q297" s="3">
        <f t="shared" si="93"/>
        <v>73743.824407909968</v>
      </c>
      <c r="R297" s="3">
        <f t="shared" si="96"/>
        <v>8.3223066940263377E-5</v>
      </c>
      <c r="S297" s="16">
        <f>IF(Surge_Predicted_Impact!$C$4&lt;&gt;COVID19_DailyReportedData!$B$3,"ERRO",COVID19_DailyReportedData!C294)</f>
        <v>0</v>
      </c>
      <c r="U297" s="37" t="str">
        <f t="shared" si="82"/>
        <v/>
      </c>
      <c r="AI297" s="37">
        <f t="shared" si="97"/>
        <v>5.5482044626842253E-4</v>
      </c>
      <c r="AJ297" s="37">
        <f t="shared" ca="1" si="83"/>
        <v>1.864196699461899E-3</v>
      </c>
      <c r="AK297" s="37">
        <f t="shared" ca="1" si="84"/>
        <v>3.359999999999999</v>
      </c>
      <c r="AL297" s="37">
        <f t="shared" ca="1" si="87"/>
        <v>1.864196699461899E-3</v>
      </c>
      <c r="AM297" s="3">
        <f t="shared" ca="1" si="88"/>
        <v>3.359999999999999</v>
      </c>
    </row>
    <row r="298" spans="5:39" x14ac:dyDescent="0.25">
      <c r="E298" s="3">
        <f t="shared" si="81"/>
        <v>0.15</v>
      </c>
      <c r="F298" s="3">
        <f t="shared" si="98"/>
        <v>0.15</v>
      </c>
      <c r="G298" s="3">
        <f t="shared" si="89"/>
        <v>7.1428571428571425E-2</v>
      </c>
      <c r="H298" s="10">
        <f t="shared" si="90"/>
        <v>4.7081902893575282E-7</v>
      </c>
      <c r="I298" s="10">
        <f t="shared" si="99"/>
        <v>4.7081902893575276E-7</v>
      </c>
      <c r="J298" s="3">
        <f t="shared" si="85"/>
        <v>8</v>
      </c>
      <c r="K298" s="10">
        <f t="shared" si="86"/>
        <v>0.03</v>
      </c>
      <c r="L298" s="3">
        <v>296</v>
      </c>
      <c r="M298" s="3">
        <f t="shared" si="94"/>
        <v>18124.503427342126</v>
      </c>
      <c r="N298" s="3">
        <f t="shared" si="95"/>
        <v>5.7096386459105739E-2</v>
      </c>
      <c r="O298" s="3">
        <f t="shared" si="91"/>
        <v>491625.43947627157</v>
      </c>
      <c r="P298" s="3">
        <f t="shared" si="92"/>
        <v>8.5644579688658601E-3</v>
      </c>
      <c r="Q298" s="3">
        <f t="shared" si="93"/>
        <v>73743.824485898702</v>
      </c>
      <c r="R298" s="3">
        <f t="shared" si="96"/>
        <v>7.7988732118683399E-5</v>
      </c>
      <c r="S298" s="16">
        <f>IF(Surge_Predicted_Impact!$C$4&lt;&gt;COVID19_DailyReportedData!$B$3,"ERRO",COVID19_DailyReportedData!C295)</f>
        <v>0</v>
      </c>
      <c r="U298" s="37" t="str">
        <f t="shared" si="82"/>
        <v/>
      </c>
      <c r="AI298" s="37">
        <f t="shared" si="97"/>
        <v>5.1992488079122268E-4</v>
      </c>
      <c r="AJ298" s="37">
        <f t="shared" ca="1" si="83"/>
        <v>1.7469475994585076E-3</v>
      </c>
      <c r="AK298" s="37">
        <f t="shared" ca="1" si="84"/>
        <v>3.359999999999999</v>
      </c>
      <c r="AL298" s="37">
        <f t="shared" ca="1" si="87"/>
        <v>1.7469475994585076E-3</v>
      </c>
      <c r="AM298" s="3">
        <f t="shared" ca="1" si="88"/>
        <v>3.359999999999999</v>
      </c>
    </row>
    <row r="299" spans="5:39" x14ac:dyDescent="0.25">
      <c r="E299" s="3">
        <f t="shared" ref="E299:E362" si="100">IF(L299&gt;=$C$31,$C$15,IF(L299&gt;=$C$30,$C$14,$C$13))</f>
        <v>0.15</v>
      </c>
      <c r="F299" s="3">
        <f t="shared" si="98"/>
        <v>0.15</v>
      </c>
      <c r="G299" s="3">
        <f t="shared" si="89"/>
        <v>7.1428571428571425E-2</v>
      </c>
      <c r="H299" s="10">
        <f t="shared" si="90"/>
        <v>4.7081902893575282E-7</v>
      </c>
      <c r="I299" s="10">
        <f t="shared" si="99"/>
        <v>4.7081902893575276E-7</v>
      </c>
      <c r="J299" s="3">
        <f t="shared" si="85"/>
        <v>8</v>
      </c>
      <c r="K299" s="10">
        <f t="shared" si="86"/>
        <v>0.03</v>
      </c>
      <c r="L299" s="3">
        <v>297</v>
      </c>
      <c r="M299" s="3">
        <f t="shared" si="94"/>
        <v>18124.502940118044</v>
      </c>
      <c r="N299" s="3">
        <f t="shared" si="95"/>
        <v>5.350529722396466E-2</v>
      </c>
      <c r="O299" s="3">
        <f t="shared" si="91"/>
        <v>491625.44355458487</v>
      </c>
      <c r="P299" s="3">
        <f t="shared" si="92"/>
        <v>8.0257945835946979E-3</v>
      </c>
      <c r="Q299" s="3">
        <f t="shared" si="93"/>
        <v>73743.824558982305</v>
      </c>
      <c r="R299" s="3">
        <f t="shared" si="96"/>
        <v>7.3083612369373435E-5</v>
      </c>
      <c r="S299" s="16">
        <f>IF(Surge_Predicted_Impact!$C$4&lt;&gt;COVID19_DailyReportedData!$B$3,"ERRO",COVID19_DailyReportedData!C296)</f>
        <v>0</v>
      </c>
      <c r="U299" s="37" t="str">
        <f t="shared" si="82"/>
        <v/>
      </c>
      <c r="AI299" s="37">
        <f t="shared" si="97"/>
        <v>4.872240824624896E-4</v>
      </c>
      <c r="AJ299" s="37">
        <f t="shared" ca="1" si="83"/>
        <v>1.6370729170739648E-3</v>
      </c>
      <c r="AK299" s="37">
        <f t="shared" ca="1" si="84"/>
        <v>3.3599999999999994</v>
      </c>
      <c r="AL299" s="37">
        <f t="shared" ca="1" si="87"/>
        <v>1.6370729170739648E-3</v>
      </c>
      <c r="AM299" s="3">
        <f t="shared" ca="1" si="88"/>
        <v>3.3599999999999994</v>
      </c>
    </row>
    <row r="300" spans="5:39" x14ac:dyDescent="0.25">
      <c r="E300" s="3">
        <f t="shared" si="100"/>
        <v>0.15</v>
      </c>
      <c r="F300" s="3">
        <f t="shared" si="98"/>
        <v>0.15</v>
      </c>
      <c r="G300" s="3">
        <f t="shared" si="89"/>
        <v>7.1428571428571425E-2</v>
      </c>
      <c r="H300" s="10">
        <f t="shared" si="90"/>
        <v>4.7081902893575282E-7</v>
      </c>
      <c r="I300" s="10">
        <f t="shared" si="99"/>
        <v>4.7081902893575276E-7</v>
      </c>
      <c r="J300" s="3">
        <f t="shared" si="85"/>
        <v>8</v>
      </c>
      <c r="K300" s="10">
        <f t="shared" si="86"/>
        <v>0.03</v>
      </c>
      <c r="L300" s="3">
        <v>298</v>
      </c>
      <c r="M300" s="3">
        <f t="shared" si="94"/>
        <v>18124.502483538035</v>
      </c>
      <c r="N300" s="3">
        <f t="shared" si="95"/>
        <v>5.0140070289289691E-2</v>
      </c>
      <c r="O300" s="3">
        <f t="shared" si="91"/>
        <v>491625.44737639179</v>
      </c>
      <c r="P300" s="3">
        <f t="shared" si="92"/>
        <v>7.5210105433934533E-3</v>
      </c>
      <c r="Q300" s="3">
        <f t="shared" si="93"/>
        <v>73743.824627469308</v>
      </c>
      <c r="R300" s="3">
        <f t="shared" si="96"/>
        <v>6.8487001226458236E-5</v>
      </c>
      <c r="S300" s="16">
        <f>IF(Surge_Predicted_Impact!$C$4&lt;&gt;COVID19_DailyReportedData!$B$3,"ERRO",COVID19_DailyReportedData!C297)</f>
        <v>0</v>
      </c>
      <c r="U300" s="37" t="str">
        <f t="shared" si="82"/>
        <v/>
      </c>
      <c r="AI300" s="37">
        <f t="shared" si="97"/>
        <v>4.5658000817638822E-4</v>
      </c>
      <c r="AJ300" s="37">
        <f t="shared" ca="1" si="83"/>
        <v>1.5341088274726639E-3</v>
      </c>
      <c r="AK300" s="37">
        <f t="shared" ca="1" si="84"/>
        <v>3.359999999999999</v>
      </c>
      <c r="AL300" s="37">
        <f t="shared" ca="1" si="87"/>
        <v>1.5341088274726639E-3</v>
      </c>
      <c r="AM300" s="3">
        <f t="shared" ca="1" si="88"/>
        <v>3.359999999999999</v>
      </c>
    </row>
    <row r="301" spans="5:39" x14ac:dyDescent="0.25">
      <c r="E301" s="3">
        <f t="shared" si="100"/>
        <v>0.15</v>
      </c>
      <c r="F301" s="3">
        <f t="shared" si="98"/>
        <v>0.15</v>
      </c>
      <c r="G301" s="3">
        <f t="shared" si="89"/>
        <v>7.1428571428571425E-2</v>
      </c>
      <c r="H301" s="10">
        <f t="shared" si="90"/>
        <v>4.7081902893575282E-7</v>
      </c>
      <c r="I301" s="10">
        <f t="shared" si="99"/>
        <v>4.7081902893575276E-7</v>
      </c>
      <c r="J301" s="3">
        <f t="shared" si="85"/>
        <v>8</v>
      </c>
      <c r="K301" s="10">
        <f t="shared" si="86"/>
        <v>0.03</v>
      </c>
      <c r="L301" s="3">
        <v>299</v>
      </c>
      <c r="M301" s="3">
        <f t="shared" si="94"/>
        <v>18124.502055674733</v>
      </c>
      <c r="N301" s="3">
        <f t="shared" si="95"/>
        <v>4.6986500000455872E-2</v>
      </c>
      <c r="O301" s="3">
        <f t="shared" si="91"/>
        <v>491625.45095782541</v>
      </c>
      <c r="P301" s="3">
        <f t="shared" si="92"/>
        <v>7.0479750000683808E-3</v>
      </c>
      <c r="Q301" s="3">
        <f t="shared" si="93"/>
        <v>73743.824691648799</v>
      </c>
      <c r="R301" s="3">
        <f t="shared" si="96"/>
        <v>6.4179495348071206E-5</v>
      </c>
      <c r="S301" s="16">
        <f>IF(Surge_Predicted_Impact!$C$4&lt;&gt;COVID19_DailyReportedData!$B$3,"ERRO",COVID19_DailyReportedData!C298)</f>
        <v>0</v>
      </c>
      <c r="U301" s="37" t="str">
        <f t="shared" si="82"/>
        <v/>
      </c>
      <c r="AI301" s="37">
        <f t="shared" si="97"/>
        <v>4.2786330232047476E-4</v>
      </c>
      <c r="AJ301" s="37">
        <f t="shared" ca="1" si="83"/>
        <v>1.4376206957967947E-3</v>
      </c>
      <c r="AK301" s="37">
        <f t="shared" ca="1" si="84"/>
        <v>3.3599999999999985</v>
      </c>
      <c r="AL301" s="37">
        <f t="shared" ca="1" si="87"/>
        <v>1.4376206957967947E-3</v>
      </c>
      <c r="AM301" s="3">
        <f t="shared" ca="1" si="88"/>
        <v>3.3599999999999985</v>
      </c>
    </row>
    <row r="302" spans="5:39" x14ac:dyDescent="0.25">
      <c r="E302" s="3">
        <f t="shared" si="100"/>
        <v>0.15</v>
      </c>
      <c r="F302" s="3">
        <f t="shared" si="98"/>
        <v>0.15</v>
      </c>
      <c r="G302" s="3">
        <f t="shared" si="89"/>
        <v>7.1428571428571425E-2</v>
      </c>
      <c r="H302" s="10">
        <f t="shared" si="90"/>
        <v>4.7081902893575282E-7</v>
      </c>
      <c r="I302" s="10">
        <f t="shared" si="99"/>
        <v>4.7081902893575276E-7</v>
      </c>
      <c r="J302" s="3">
        <f t="shared" si="85"/>
        <v>8</v>
      </c>
      <c r="K302" s="10">
        <f t="shared" si="86"/>
        <v>0.03</v>
      </c>
      <c r="L302" s="3">
        <v>300</v>
      </c>
      <c r="M302" s="3">
        <f t="shared" si="94"/>
        <v>18124.501654721993</v>
      </c>
      <c r="N302" s="3">
        <f t="shared" si="95"/>
        <v>4.4031274170148897E-2</v>
      </c>
      <c r="O302" s="3">
        <f t="shared" si="91"/>
        <v>491625.45431400399</v>
      </c>
      <c r="P302" s="3">
        <f t="shared" si="92"/>
        <v>6.6046911255223341E-3</v>
      </c>
      <c r="Q302" s="3">
        <f t="shared" si="93"/>
        <v>73743.824751791719</v>
      </c>
      <c r="R302" s="3">
        <f t="shared" si="96"/>
        <v>6.0142911024740897E-5</v>
      </c>
      <c r="S302" s="16">
        <f>IF(Surge_Predicted_Impact!$C$4&lt;&gt;COVID19_DailyReportedData!$B$3,"ERRO",COVID19_DailyReportedData!C299)</f>
        <v>0</v>
      </c>
      <c r="U302" s="37" t="str">
        <f t="shared" si="82"/>
        <v/>
      </c>
      <c r="AI302" s="37">
        <f t="shared" si="97"/>
        <v>4.0095274016493931E-4</v>
      </c>
      <c r="AJ302" s="37">
        <f t="shared" ca="1" si="83"/>
        <v>1.3472012069541957E-3</v>
      </c>
      <c r="AK302" s="37">
        <f t="shared" ca="1" si="84"/>
        <v>3.359999999999999</v>
      </c>
      <c r="AL302" s="37">
        <f t="shared" ca="1" si="87"/>
        <v>1.3472012069541957E-3</v>
      </c>
      <c r="AM302" s="3">
        <f t="shared" ca="1" si="88"/>
        <v>3.359999999999999</v>
      </c>
    </row>
    <row r="303" spans="5:39" x14ac:dyDescent="0.25">
      <c r="E303" s="3">
        <f t="shared" si="100"/>
        <v>0.15</v>
      </c>
      <c r="F303" s="3">
        <f t="shared" si="98"/>
        <v>0.15</v>
      </c>
      <c r="G303" s="3">
        <f t="shared" si="89"/>
        <v>7.1428571428571425E-2</v>
      </c>
      <c r="H303" s="10">
        <f t="shared" si="90"/>
        <v>4.7081902893575282E-7</v>
      </c>
      <c r="I303" s="10">
        <f t="shared" si="99"/>
        <v>4.7081902893575276E-7</v>
      </c>
      <c r="J303" s="3">
        <f t="shared" si="85"/>
        <v>8</v>
      </c>
      <c r="K303" s="10">
        <f t="shared" si="86"/>
        <v>0.03</v>
      </c>
      <c r="L303" s="3">
        <v>301</v>
      </c>
      <c r="M303" s="3">
        <f t="shared" si="94"/>
        <v>18124.501278987267</v>
      </c>
      <c r="N303" s="3">
        <f t="shared" si="95"/>
        <v>4.1261917883593305E-2</v>
      </c>
      <c r="O303" s="3">
        <f t="shared" si="91"/>
        <v>491625.45745909499</v>
      </c>
      <c r="P303" s="3">
        <f t="shared" si="92"/>
        <v>6.1892876825389957E-3</v>
      </c>
      <c r="Q303" s="3">
        <f t="shared" si="93"/>
        <v>73743.824808151927</v>
      </c>
      <c r="R303" s="3">
        <f t="shared" si="96"/>
        <v>5.6360208873229567E-5</v>
      </c>
      <c r="S303" s="16">
        <f>IF(Surge_Predicted_Impact!$C$4&lt;&gt;COVID19_DailyReportedData!$B$3,"ERRO",COVID19_DailyReportedData!C300)</f>
        <v>0</v>
      </c>
      <c r="U303" s="37" t="str">
        <f t="shared" si="82"/>
        <v/>
      </c>
      <c r="AI303" s="37">
        <f t="shared" si="97"/>
        <v>3.7573472582153045E-4</v>
      </c>
      <c r="AJ303" s="37">
        <f t="shared" ca="1" si="83"/>
        <v>1.2624686787603419E-3</v>
      </c>
      <c r="AK303" s="37">
        <f t="shared" ca="1" si="84"/>
        <v>3.359999999999999</v>
      </c>
      <c r="AL303" s="37">
        <f t="shared" ca="1" si="87"/>
        <v>1.2624686787603419E-3</v>
      </c>
      <c r="AM303" s="3">
        <f t="shared" ca="1" si="88"/>
        <v>3.359999999999999</v>
      </c>
    </row>
    <row r="304" spans="5:39" x14ac:dyDescent="0.25">
      <c r="E304" s="3">
        <f t="shared" si="100"/>
        <v>0.15</v>
      </c>
      <c r="F304" s="3">
        <f t="shared" si="98"/>
        <v>0.15</v>
      </c>
      <c r="G304" s="3">
        <f t="shared" si="89"/>
        <v>7.1428571428571425E-2</v>
      </c>
      <c r="H304" s="10">
        <f t="shared" si="90"/>
        <v>4.7081902893575282E-7</v>
      </c>
      <c r="I304" s="10">
        <f t="shared" si="99"/>
        <v>4.7081902893575276E-7</v>
      </c>
      <c r="J304" s="3">
        <f t="shared" si="85"/>
        <v>8</v>
      </c>
      <c r="K304" s="10">
        <f t="shared" si="86"/>
        <v>0.03</v>
      </c>
      <c r="L304" s="3">
        <v>302</v>
      </c>
      <c r="M304" s="3">
        <f t="shared" si="94"/>
        <v>18124.500926884462</v>
      </c>
      <c r="N304" s="3">
        <f t="shared" si="95"/>
        <v>3.8666740838157299E-2</v>
      </c>
      <c r="O304" s="3">
        <f t="shared" si="91"/>
        <v>491625.46040637483</v>
      </c>
      <c r="P304" s="3">
        <f t="shared" si="92"/>
        <v>5.8000111257235946E-3</v>
      </c>
      <c r="Q304" s="3">
        <f t="shared" si="93"/>
        <v>73743.824860967346</v>
      </c>
      <c r="R304" s="3">
        <f t="shared" si="96"/>
        <v>5.2815420713159252E-5</v>
      </c>
      <c r="S304" s="16">
        <f>IF(Surge_Predicted_Impact!$C$4&lt;&gt;COVID19_DailyReportedData!$B$3,"ERRO",COVID19_DailyReportedData!C301)</f>
        <v>0</v>
      </c>
      <c r="U304" s="37" t="str">
        <f t="shared" si="82"/>
        <v/>
      </c>
      <c r="AI304" s="37">
        <f t="shared" si="97"/>
        <v>3.5210280475439504E-4</v>
      </c>
      <c r="AJ304" s="37">
        <f t="shared" ca="1" si="83"/>
        <v>1.1830654239747668E-3</v>
      </c>
      <c r="AK304" s="37">
        <f t="shared" ca="1" si="84"/>
        <v>3.3599999999999985</v>
      </c>
      <c r="AL304" s="37">
        <f t="shared" ca="1" si="87"/>
        <v>1.1830654239747668E-3</v>
      </c>
      <c r="AM304" s="3">
        <f t="shared" ca="1" si="88"/>
        <v>3.3599999999999985</v>
      </c>
    </row>
    <row r="305" spans="5:39" x14ac:dyDescent="0.25">
      <c r="E305" s="3">
        <f t="shared" si="100"/>
        <v>0.15</v>
      </c>
      <c r="F305" s="3">
        <f t="shared" si="98"/>
        <v>0.15</v>
      </c>
      <c r="G305" s="3">
        <f t="shared" si="89"/>
        <v>7.1428571428571425E-2</v>
      </c>
      <c r="H305" s="10">
        <f t="shared" si="90"/>
        <v>4.7081902893575282E-7</v>
      </c>
      <c r="I305" s="10">
        <f t="shared" si="99"/>
        <v>4.7081902893575276E-7</v>
      </c>
      <c r="J305" s="3">
        <f t="shared" si="85"/>
        <v>8</v>
      </c>
      <c r="K305" s="10">
        <f t="shared" si="86"/>
        <v>0.03</v>
      </c>
      <c r="L305" s="3">
        <v>303</v>
      </c>
      <c r="M305" s="3">
        <f t="shared" si="94"/>
        <v>18124.500596927246</v>
      </c>
      <c r="N305" s="3">
        <f t="shared" si="95"/>
        <v>3.6234787995039458E-2</v>
      </c>
      <c r="O305" s="3">
        <f t="shared" si="91"/>
        <v>491625.46316828491</v>
      </c>
      <c r="P305" s="3">
        <f t="shared" si="92"/>
        <v>5.4352181992559185E-3</v>
      </c>
      <c r="Q305" s="3">
        <f t="shared" si="93"/>
        <v>73743.824910460942</v>
      </c>
      <c r="R305" s="3">
        <f t="shared" si="96"/>
        <v>4.9493582446302752E-5</v>
      </c>
      <c r="S305" s="16">
        <f>IF(Surge_Predicted_Impact!$C$4&lt;&gt;COVID19_DailyReportedData!$B$3,"ERRO",COVID19_DailyReportedData!C302)</f>
        <v>0</v>
      </c>
      <c r="U305" s="37" t="str">
        <f t="shared" si="82"/>
        <v/>
      </c>
      <c r="AI305" s="37">
        <f t="shared" si="97"/>
        <v>3.2995721630868502E-4</v>
      </c>
      <c r="AJ305" s="37">
        <f t="shared" ca="1" si="83"/>
        <v>1.1086562467971814E-3</v>
      </c>
      <c r="AK305" s="37">
        <f t="shared" ca="1" si="84"/>
        <v>3.359999999999999</v>
      </c>
      <c r="AL305" s="37">
        <f t="shared" ca="1" si="87"/>
        <v>1.1086562467971814E-3</v>
      </c>
      <c r="AM305" s="3">
        <f t="shared" ca="1" si="88"/>
        <v>3.359999999999999</v>
      </c>
    </row>
    <row r="306" spans="5:39" x14ac:dyDescent="0.25">
      <c r="E306" s="3">
        <f t="shared" si="100"/>
        <v>0.15</v>
      </c>
      <c r="F306" s="3">
        <f t="shared" si="98"/>
        <v>0.15</v>
      </c>
      <c r="G306" s="3">
        <f t="shared" si="89"/>
        <v>7.1428571428571425E-2</v>
      </c>
      <c r="H306" s="10">
        <f t="shared" si="90"/>
        <v>4.7081902893575282E-7</v>
      </c>
      <c r="I306" s="10">
        <f t="shared" si="99"/>
        <v>4.7081902893575276E-7</v>
      </c>
      <c r="J306" s="3">
        <f t="shared" si="85"/>
        <v>8</v>
      </c>
      <c r="K306" s="10">
        <f t="shared" si="86"/>
        <v>0.03</v>
      </c>
      <c r="L306" s="3">
        <v>304</v>
      </c>
      <c r="M306" s="3">
        <f t="shared" si="94"/>
        <v>18124.500287722763</v>
      </c>
      <c r="N306" s="3">
        <f t="shared" si="95"/>
        <v>3.3955793334723886E-2</v>
      </c>
      <c r="O306" s="3">
        <f t="shared" si="91"/>
        <v>491625.46575648407</v>
      </c>
      <c r="P306" s="3">
        <f t="shared" si="92"/>
        <v>5.0933690002085827E-3</v>
      </c>
      <c r="Q306" s="3">
        <f t="shared" si="93"/>
        <v>73743.824956841607</v>
      </c>
      <c r="R306" s="3">
        <f t="shared" si="96"/>
        <v>4.6380672392842827E-5</v>
      </c>
      <c r="S306" s="16">
        <f>IF(Surge_Predicted_Impact!$C$4&lt;&gt;COVID19_DailyReportedData!$B$3,"ERRO",COVID19_DailyReportedData!C303)</f>
        <v>0</v>
      </c>
      <c r="U306" s="37" t="str">
        <f t="shared" si="82"/>
        <v/>
      </c>
      <c r="AI306" s="37">
        <f t="shared" si="97"/>
        <v>3.0920448261895217E-4</v>
      </c>
      <c r="AJ306" s="37">
        <f t="shared" ca="1" si="83"/>
        <v>1.038927061599679E-3</v>
      </c>
      <c r="AK306" s="37">
        <f t="shared" ca="1" si="84"/>
        <v>3.359999999999999</v>
      </c>
      <c r="AL306" s="37">
        <f t="shared" ca="1" si="87"/>
        <v>1.038927061599679E-3</v>
      </c>
      <c r="AM306" s="3">
        <f t="shared" ca="1" si="88"/>
        <v>3.359999999999999</v>
      </c>
    </row>
    <row r="307" spans="5:39" x14ac:dyDescent="0.25">
      <c r="E307" s="3">
        <f t="shared" si="100"/>
        <v>0.15</v>
      </c>
      <c r="F307" s="3">
        <f t="shared" si="98"/>
        <v>0.15</v>
      </c>
      <c r="G307" s="3">
        <f t="shared" si="89"/>
        <v>7.1428571428571425E-2</v>
      </c>
      <c r="H307" s="10">
        <f t="shared" si="90"/>
        <v>4.7081902893575282E-7</v>
      </c>
      <c r="I307" s="10">
        <f t="shared" si="99"/>
        <v>4.7081902893575276E-7</v>
      </c>
      <c r="J307" s="3">
        <f t="shared" si="85"/>
        <v>8</v>
      </c>
      <c r="K307" s="10">
        <f t="shared" si="86"/>
        <v>0.03</v>
      </c>
      <c r="L307" s="3">
        <v>305</v>
      </c>
      <c r="M307" s="3">
        <f t="shared" si="94"/>
        <v>18124.499997965766</v>
      </c>
      <c r="N307" s="3">
        <f t="shared" si="95"/>
        <v>3.1820136520992096E-2</v>
      </c>
      <c r="O307" s="3">
        <f t="shared" si="91"/>
        <v>491625.46818189789</v>
      </c>
      <c r="P307" s="3">
        <f t="shared" si="92"/>
        <v>4.7730204781488142E-3</v>
      </c>
      <c r="Q307" s="3">
        <f t="shared" si="93"/>
        <v>73743.825000305165</v>
      </c>
      <c r="R307" s="3">
        <f t="shared" si="96"/>
        <v>4.3463549627631433E-5</v>
      </c>
      <c r="S307" s="16">
        <f>IF(Surge_Predicted_Impact!$C$4&lt;&gt;COVID19_DailyReportedData!$B$3,"ERRO",COVID19_DailyReportedData!C304)</f>
        <v>0</v>
      </c>
      <c r="U307" s="37" t="str">
        <f t="shared" si="82"/>
        <v/>
      </c>
      <c r="AI307" s="37">
        <f t="shared" si="97"/>
        <v>2.8975699751754291E-4</v>
      </c>
      <c r="AJ307" s="37">
        <f t="shared" ca="1" si="83"/>
        <v>9.7358351165894382E-4</v>
      </c>
      <c r="AK307" s="37">
        <f t="shared" ca="1" si="84"/>
        <v>3.3599999999999985</v>
      </c>
      <c r="AL307" s="37">
        <f t="shared" ca="1" si="87"/>
        <v>9.7358351165894382E-4</v>
      </c>
      <c r="AM307" s="3">
        <f t="shared" ca="1" si="88"/>
        <v>3.3599999999999985</v>
      </c>
    </row>
    <row r="308" spans="5:39" x14ac:dyDescent="0.25">
      <c r="E308" s="3">
        <f t="shared" si="100"/>
        <v>0.15</v>
      </c>
      <c r="F308" s="3">
        <f t="shared" si="98"/>
        <v>0.15</v>
      </c>
      <c r="G308" s="3">
        <f t="shared" si="89"/>
        <v>7.1428571428571425E-2</v>
      </c>
      <c r="H308" s="10">
        <f t="shared" si="90"/>
        <v>4.7081902893575282E-7</v>
      </c>
      <c r="I308" s="10">
        <f t="shared" si="99"/>
        <v>4.7081902893575276E-7</v>
      </c>
      <c r="J308" s="3">
        <f t="shared" si="85"/>
        <v>8</v>
      </c>
      <c r="K308" s="10">
        <f t="shared" si="86"/>
        <v>0.03</v>
      </c>
      <c r="L308" s="3">
        <v>306</v>
      </c>
      <c r="M308" s="3">
        <f t="shared" si="94"/>
        <v>18124.499726433103</v>
      </c>
      <c r="N308" s="3">
        <f t="shared" si="95"/>
        <v>2.981880229055783E-2</v>
      </c>
      <c r="O308" s="3">
        <f t="shared" si="91"/>
        <v>491625.47045476479</v>
      </c>
      <c r="P308" s="3">
        <f t="shared" si="92"/>
        <v>4.4728203435836743E-3</v>
      </c>
      <c r="Q308" s="3">
        <f t="shared" si="93"/>
        <v>73743.825041035059</v>
      </c>
      <c r="R308" s="3">
        <f t="shared" si="96"/>
        <v>4.0729899410507642E-5</v>
      </c>
      <c r="S308" s="16">
        <f>IF(Surge_Predicted_Impact!$C$4&lt;&gt;COVID19_DailyReportedData!$B$3,"ERRO",COVID19_DailyReportedData!C305)</f>
        <v>0</v>
      </c>
      <c r="U308" s="37" t="str">
        <f t="shared" si="82"/>
        <v/>
      </c>
      <c r="AI308" s="37">
        <f t="shared" si="97"/>
        <v>2.7153266273671761E-4</v>
      </c>
      <c r="AJ308" s="37">
        <f t="shared" ca="1" si="83"/>
        <v>9.12349746795371E-4</v>
      </c>
      <c r="AK308" s="37">
        <f t="shared" ca="1" si="84"/>
        <v>3.3599999999999994</v>
      </c>
      <c r="AL308" s="37">
        <f t="shared" ca="1" si="87"/>
        <v>9.12349746795371E-4</v>
      </c>
      <c r="AM308" s="3">
        <f t="shared" ca="1" si="88"/>
        <v>3.3599999999999994</v>
      </c>
    </row>
    <row r="309" spans="5:39" x14ac:dyDescent="0.25">
      <c r="E309" s="3">
        <f t="shared" si="100"/>
        <v>0.15</v>
      </c>
      <c r="F309" s="3">
        <f t="shared" si="98"/>
        <v>0.15</v>
      </c>
      <c r="G309" s="3">
        <f t="shared" si="89"/>
        <v>7.1428571428571425E-2</v>
      </c>
      <c r="H309" s="10">
        <f t="shared" si="90"/>
        <v>4.7081902893575282E-7</v>
      </c>
      <c r="I309" s="10">
        <f t="shared" si="99"/>
        <v>4.7081902893575276E-7</v>
      </c>
      <c r="J309" s="3">
        <f t="shared" si="85"/>
        <v>8</v>
      </c>
      <c r="K309" s="10">
        <f t="shared" si="86"/>
        <v>0.03</v>
      </c>
      <c r="L309" s="3">
        <v>307</v>
      </c>
      <c r="M309" s="3">
        <f t="shared" si="94"/>
        <v>18124.499471978546</v>
      </c>
      <c r="N309" s="3">
        <f t="shared" si="95"/>
        <v>2.794334239689655E-2</v>
      </c>
      <c r="O309" s="3">
        <f t="shared" si="91"/>
        <v>491625.47258467926</v>
      </c>
      <c r="P309" s="3">
        <f t="shared" si="92"/>
        <v>4.1915013595344823E-3</v>
      </c>
      <c r="Q309" s="3">
        <f t="shared" si="93"/>
        <v>73743.825079203249</v>
      </c>
      <c r="R309" s="3">
        <f t="shared" si="96"/>
        <v>3.8168183527886869E-5</v>
      </c>
      <c r="S309" s="16">
        <f>IF(Surge_Predicted_Impact!$C$4&lt;&gt;COVID19_DailyReportedData!$B$3,"ERRO",COVID19_DailyReportedData!C306)</f>
        <v>0</v>
      </c>
      <c r="U309" s="37" t="str">
        <f t="shared" si="82"/>
        <v/>
      </c>
      <c r="AI309" s="37">
        <f t="shared" si="97"/>
        <v>2.5445455685257912E-4</v>
      </c>
      <c r="AJ309" s="37">
        <f t="shared" ca="1" si="83"/>
        <v>8.5496731102466565E-4</v>
      </c>
      <c r="AK309" s="37">
        <f t="shared" ca="1" si="84"/>
        <v>3.3599999999999994</v>
      </c>
      <c r="AL309" s="37">
        <f t="shared" ca="1" si="87"/>
        <v>8.5496731102466565E-4</v>
      </c>
      <c r="AM309" s="3">
        <f t="shared" ca="1" si="88"/>
        <v>3.3599999999999994</v>
      </c>
    </row>
    <row r="310" spans="5:39" x14ac:dyDescent="0.25">
      <c r="E310" s="3">
        <f t="shared" si="100"/>
        <v>0.15</v>
      </c>
      <c r="F310" s="3">
        <f t="shared" si="98"/>
        <v>0.15</v>
      </c>
      <c r="G310" s="3">
        <f t="shared" si="89"/>
        <v>7.1428571428571425E-2</v>
      </c>
      <c r="H310" s="10">
        <f t="shared" si="90"/>
        <v>4.7081902893575282E-7</v>
      </c>
      <c r="I310" s="10">
        <f t="shared" si="99"/>
        <v>4.7081902893575276E-7</v>
      </c>
      <c r="J310" s="3">
        <f t="shared" si="85"/>
        <v>8</v>
      </c>
      <c r="K310" s="10">
        <f t="shared" si="86"/>
        <v>0.03</v>
      </c>
      <c r="L310" s="3">
        <v>308</v>
      </c>
      <c r="M310" s="3">
        <f t="shared" si="94"/>
        <v>18124.499233527968</v>
      </c>
      <c r="N310" s="3">
        <f t="shared" si="95"/>
        <v>2.6185839947623378E-2</v>
      </c>
      <c r="O310" s="3">
        <f t="shared" si="91"/>
        <v>491625.47458063229</v>
      </c>
      <c r="P310" s="3">
        <f t="shared" si="92"/>
        <v>3.9278759921435062E-3</v>
      </c>
      <c r="Q310" s="3">
        <f t="shared" si="93"/>
        <v>73743.825114970838</v>
      </c>
      <c r="R310" s="3">
        <f t="shared" si="96"/>
        <v>3.5767586814472453E-5</v>
      </c>
      <c r="S310" s="16">
        <f>IF(Surge_Predicted_Impact!$C$4&lt;&gt;COVID19_DailyReportedData!$B$3,"ERRO",COVID19_DailyReportedData!C307)</f>
        <v>0</v>
      </c>
      <c r="U310" s="37" t="str">
        <f t="shared" si="82"/>
        <v/>
      </c>
      <c r="AI310" s="37">
        <f t="shared" si="97"/>
        <v>2.3845057876314968E-4</v>
      </c>
      <c r="AJ310" s="37">
        <f t="shared" ca="1" si="83"/>
        <v>8.0119394464418271E-4</v>
      </c>
      <c r="AK310" s="37">
        <f t="shared" ca="1" si="84"/>
        <v>3.359999999999999</v>
      </c>
      <c r="AL310" s="37">
        <f t="shared" ca="1" si="87"/>
        <v>8.0119394464418271E-4</v>
      </c>
      <c r="AM310" s="3">
        <f t="shared" ca="1" si="88"/>
        <v>3.359999999999999</v>
      </c>
    </row>
    <row r="311" spans="5:39" x14ac:dyDescent="0.25">
      <c r="E311" s="3">
        <f t="shared" si="100"/>
        <v>0.15</v>
      </c>
      <c r="F311" s="3">
        <f t="shared" si="98"/>
        <v>0.15</v>
      </c>
      <c r="G311" s="3">
        <f t="shared" si="89"/>
        <v>7.1428571428571425E-2</v>
      </c>
      <c r="H311" s="10">
        <f t="shared" si="90"/>
        <v>4.7081902893575282E-7</v>
      </c>
      <c r="I311" s="10">
        <f t="shared" si="99"/>
        <v>4.7081902893575276E-7</v>
      </c>
      <c r="J311" s="3">
        <f t="shared" si="85"/>
        <v>8</v>
      </c>
      <c r="K311" s="10">
        <f t="shared" si="86"/>
        <v>0.03</v>
      </c>
      <c r="L311" s="3">
        <v>309</v>
      </c>
      <c r="M311" s="3">
        <f t="shared" si="94"/>
        <v>18124.499010074793</v>
      </c>
      <c r="N311" s="3">
        <f t="shared" si="95"/>
        <v>2.4538875984877008E-2</v>
      </c>
      <c r="O311" s="3">
        <f t="shared" si="91"/>
        <v>491625.47645104944</v>
      </c>
      <c r="P311" s="3">
        <f t="shared" si="92"/>
        <v>3.6808313977315511E-3</v>
      </c>
      <c r="Q311" s="3">
        <f t="shared" si="93"/>
        <v>73743.825148488802</v>
      </c>
      <c r="R311" s="3">
        <f t="shared" si="96"/>
        <v>3.3517976225994063E-5</v>
      </c>
      <c r="S311" s="16">
        <f>IF(Surge_Predicted_Impact!$C$4&lt;&gt;COVID19_DailyReportedData!$B$3,"ERRO",COVID19_DailyReportedData!C308)</f>
        <v>0</v>
      </c>
      <c r="U311" s="37" t="str">
        <f t="shared" si="82"/>
        <v/>
      </c>
      <c r="AI311" s="37">
        <f t="shared" si="97"/>
        <v>2.2345317483996041E-4</v>
      </c>
      <c r="AJ311" s="37">
        <f t="shared" ca="1" si="83"/>
        <v>7.5080266746226673E-4</v>
      </c>
      <c r="AK311" s="37">
        <f t="shared" ca="1" si="84"/>
        <v>3.359999999999999</v>
      </c>
      <c r="AL311" s="37">
        <f t="shared" ca="1" si="87"/>
        <v>7.5080266746226673E-4</v>
      </c>
      <c r="AM311" s="3">
        <f t="shared" ca="1" si="88"/>
        <v>3.359999999999999</v>
      </c>
    </row>
    <row r="312" spans="5:39" x14ac:dyDescent="0.25">
      <c r="E312" s="3">
        <f t="shared" si="100"/>
        <v>0.15</v>
      </c>
      <c r="F312" s="3">
        <f t="shared" si="98"/>
        <v>0.15</v>
      </c>
      <c r="G312" s="3">
        <f t="shared" si="89"/>
        <v>7.1428571428571425E-2</v>
      </c>
      <c r="H312" s="10">
        <f t="shared" si="90"/>
        <v>4.7081902893575282E-7</v>
      </c>
      <c r="I312" s="10">
        <f t="shared" si="99"/>
        <v>4.7081902893575276E-7</v>
      </c>
      <c r="J312" s="3">
        <f t="shared" si="85"/>
        <v>8</v>
      </c>
      <c r="K312" s="10">
        <f t="shared" si="86"/>
        <v>0.03</v>
      </c>
      <c r="L312" s="3">
        <v>310</v>
      </c>
      <c r="M312" s="3">
        <f t="shared" si="94"/>
        <v>18124.498800675752</v>
      </c>
      <c r="N312" s="3">
        <f t="shared" si="95"/>
        <v>2.2995498167635551E-2</v>
      </c>
      <c r="O312" s="3">
        <f t="shared" si="91"/>
        <v>491625.47820382629</v>
      </c>
      <c r="P312" s="3">
        <f t="shared" si="92"/>
        <v>3.4493247251453324E-3</v>
      </c>
      <c r="Q312" s="3">
        <f t="shared" si="93"/>
        <v>73743.82517989866</v>
      </c>
      <c r="R312" s="3">
        <f t="shared" si="96"/>
        <v>3.1409856092068367E-5</v>
      </c>
      <c r="S312" s="16">
        <f>IF(Surge_Predicted_Impact!$C$4&lt;&gt;COVID19_DailyReportedData!$B$3,"ERRO",COVID19_DailyReportedData!C309)</f>
        <v>0</v>
      </c>
      <c r="U312" s="37" t="str">
        <f t="shared" si="82"/>
        <v/>
      </c>
      <c r="AI312" s="37">
        <f t="shared" si="97"/>
        <v>2.0939904061378911E-4</v>
      </c>
      <c r="AJ312" s="37">
        <f t="shared" ca="1" si="83"/>
        <v>7.0358077646233126E-4</v>
      </c>
      <c r="AK312" s="37">
        <f t="shared" ca="1" si="84"/>
        <v>3.3599999999999994</v>
      </c>
      <c r="AL312" s="37">
        <f t="shared" ca="1" si="87"/>
        <v>7.0358077646233126E-4</v>
      </c>
      <c r="AM312" s="3">
        <f t="shared" ca="1" si="88"/>
        <v>3.3599999999999994</v>
      </c>
    </row>
    <row r="313" spans="5:39" x14ac:dyDescent="0.25">
      <c r="E313" s="3">
        <f t="shared" si="100"/>
        <v>0.15</v>
      </c>
      <c r="F313" s="3">
        <f t="shared" ref="F313:F371" si="101">AVERAGE(E309:E313)</f>
        <v>0.15</v>
      </c>
      <c r="G313" s="3">
        <f t="shared" si="89"/>
        <v>7.1428571428571425E-2</v>
      </c>
      <c r="H313" s="10">
        <f t="shared" ref="H313:H371" si="102">(J313*K313)/($C$8+$C$9+$C$10)</f>
        <v>4.7081902893575282E-7</v>
      </c>
      <c r="I313" s="10">
        <f t="shared" ref="I313:I371" si="103">AVERAGE(H304:H313)</f>
        <v>4.7081902893575276E-7</v>
      </c>
      <c r="J313" s="3">
        <f t="shared" si="85"/>
        <v>8</v>
      </c>
      <c r="K313" s="10">
        <f t="shared" si="86"/>
        <v>0.03</v>
      </c>
      <c r="L313" s="3">
        <v>311</v>
      </c>
      <c r="M313" s="3">
        <f t="shared" ref="M313:M371" si="104">-MIN(I312*N312,1)*M312+M312</f>
        <v>18124.498604446911</v>
      </c>
      <c r="N313" s="3">
        <f t="shared" ref="N313:N371" si="105">MIN(I312*N312,1)*M312-G312*N312+N312</f>
        <v>2.1549191423763096E-2</v>
      </c>
      <c r="O313" s="3">
        <f t="shared" ref="O313:O371" si="106">G312*N312+O312</f>
        <v>491625.47984636185</v>
      </c>
      <c r="P313" s="3">
        <f t="shared" ref="P313:P371" si="107">N313*F313</f>
        <v>3.2323787135644642E-3</v>
      </c>
      <c r="Q313" s="3">
        <f t="shared" ref="Q313:Q371" si="108">(N313+O313)*F313</f>
        <v>73743.825209332994</v>
      </c>
      <c r="R313" s="3">
        <f t="shared" ref="R313:R371" si="109">(M312-M313)*F313</f>
        <v>2.9434326097543814E-5</v>
      </c>
      <c r="S313" s="16">
        <f>IF(Surge_Predicted_Impact!$C$4&lt;&gt;COVID19_DailyReportedData!$B$3,"ERRO",COVID19_DailyReportedData!C310)</f>
        <v>0</v>
      </c>
      <c r="U313" s="37" t="str">
        <f t="shared" si="82"/>
        <v/>
      </c>
      <c r="AI313" s="37">
        <f t="shared" si="97"/>
        <v>1.9622884065029211E-4</v>
      </c>
      <c r="AJ313" s="37">
        <f t="shared" ca="1" si="83"/>
        <v>6.5932890458498129E-4</v>
      </c>
      <c r="AK313" s="37">
        <f t="shared" ca="1" si="84"/>
        <v>3.359999999999999</v>
      </c>
      <c r="AL313" s="37">
        <f t="shared" ca="1" si="87"/>
        <v>6.5932890458498129E-4</v>
      </c>
      <c r="AM313" s="3">
        <f t="shared" ca="1" si="88"/>
        <v>3.359999999999999</v>
      </c>
    </row>
    <row r="314" spans="5:39" x14ac:dyDescent="0.25">
      <c r="E314" s="3">
        <f t="shared" si="100"/>
        <v>0.15</v>
      </c>
      <c r="F314" s="3">
        <f t="shared" si="101"/>
        <v>0.15</v>
      </c>
      <c r="G314" s="3">
        <f t="shared" si="89"/>
        <v>7.1428571428571425E-2</v>
      </c>
      <c r="H314" s="10">
        <f t="shared" si="102"/>
        <v>4.7081902893575282E-7</v>
      </c>
      <c r="I314" s="10">
        <f t="shared" si="103"/>
        <v>4.7081902893575276E-7</v>
      </c>
      <c r="J314" s="3">
        <f t="shared" si="85"/>
        <v>8</v>
      </c>
      <c r="K314" s="10">
        <f t="shared" si="86"/>
        <v>0.03</v>
      </c>
      <c r="L314" s="3">
        <v>312</v>
      </c>
      <c r="M314" s="3">
        <f t="shared" si="104"/>
        <v>18124.498420559928</v>
      </c>
      <c r="N314" s="3">
        <f t="shared" si="105"/>
        <v>2.0193850447900549E-2</v>
      </c>
      <c r="O314" s="3">
        <f t="shared" si="106"/>
        <v>491625.48138558981</v>
      </c>
      <c r="P314" s="3">
        <f t="shared" si="107"/>
        <v>3.0290775671850821E-3</v>
      </c>
      <c r="Q314" s="3">
        <f t="shared" si="108"/>
        <v>73743.825236916033</v>
      </c>
      <c r="R314" s="3">
        <f t="shared" si="109"/>
        <v>2.7583047449297736E-5</v>
      </c>
      <c r="S314" s="16">
        <f>IF(Surge_Predicted_Impact!$C$4&lt;&gt;COVID19_DailyReportedData!$B$3,"ERRO",COVID19_DailyReportedData!C311)</f>
        <v>0</v>
      </c>
      <c r="U314" s="37" t="str">
        <f t="shared" si="82"/>
        <v/>
      </c>
      <c r="AI314" s="37">
        <f t="shared" si="97"/>
        <v>1.8388698299531825E-4</v>
      </c>
      <c r="AJ314" s="37">
        <f t="shared" ca="1" si="83"/>
        <v>6.1786026286426911E-4</v>
      </c>
      <c r="AK314" s="37">
        <f t="shared" ca="1" si="84"/>
        <v>3.359999999999999</v>
      </c>
      <c r="AL314" s="37">
        <f t="shared" ca="1" si="87"/>
        <v>6.1786026286426911E-4</v>
      </c>
      <c r="AM314" s="3">
        <f t="shared" ca="1" si="88"/>
        <v>3.359999999999999</v>
      </c>
    </row>
    <row r="315" spans="5:39" x14ac:dyDescent="0.25">
      <c r="E315" s="3">
        <f t="shared" si="100"/>
        <v>0.15</v>
      </c>
      <c r="F315" s="3">
        <f t="shared" si="101"/>
        <v>0.15</v>
      </c>
      <c r="G315" s="3">
        <f t="shared" si="89"/>
        <v>7.1428571428571425E-2</v>
      </c>
      <c r="H315" s="10">
        <f t="shared" si="102"/>
        <v>4.7081902893575282E-7</v>
      </c>
      <c r="I315" s="10">
        <f t="shared" si="103"/>
        <v>4.7081902893575276E-7</v>
      </c>
      <c r="J315" s="3">
        <f t="shared" si="85"/>
        <v>8</v>
      </c>
      <c r="K315" s="10">
        <f t="shared" si="86"/>
        <v>0.03</v>
      </c>
      <c r="L315" s="3">
        <v>313</v>
      </c>
      <c r="M315" s="3">
        <f t="shared" si="104"/>
        <v>18124.498248238557</v>
      </c>
      <c r="N315" s="3">
        <f t="shared" si="105"/>
        <v>1.8923753929106179E-2</v>
      </c>
      <c r="O315" s="3">
        <f t="shared" si="106"/>
        <v>491625.48282800772</v>
      </c>
      <c r="P315" s="3">
        <f t="shared" si="107"/>
        <v>2.8385630893659267E-3</v>
      </c>
      <c r="Q315" s="3">
        <f t="shared" si="108"/>
        <v>73743.825262764251</v>
      </c>
      <c r="R315" s="3">
        <f t="shared" si="109"/>
        <v>2.5848205768852495E-5</v>
      </c>
      <c r="S315" s="16">
        <f>IF(Surge_Predicted_Impact!$C$4&lt;&gt;COVID19_DailyReportedData!$B$3,"ERRO",COVID19_DailyReportedData!C312)</f>
        <v>0</v>
      </c>
      <c r="U315" s="37" t="str">
        <f t="shared" ref="U315:U371" si="110">IF(S315&gt;0,(S315-Q315)*(S315-Q315),"")</f>
        <v/>
      </c>
      <c r="AI315" s="37">
        <f t="shared" si="97"/>
        <v>1.7232137179234996E-4</v>
      </c>
      <c r="AJ315" s="37">
        <f t="shared" ref="AJ315:AJ371" ca="1" si="111">AVERAGE(INDIRECT("I"&amp;(ROW($I315))&amp;":I"&amp;(ROW($I315)+$C$5-1)))*($C$8+$C$9+$C$10)*AI315*$C$2</f>
        <v>5.7899980922229569E-4</v>
      </c>
      <c r="AK315" s="37">
        <f t="shared" ref="AK315:AK371" ca="1" si="112">AJ315/AI315</f>
        <v>3.359999999999999</v>
      </c>
      <c r="AL315" s="37">
        <f t="shared" ca="1" si="87"/>
        <v>5.7899980922229569E-4</v>
      </c>
      <c r="AM315" s="3">
        <f t="shared" ca="1" si="88"/>
        <v>3.359999999999999</v>
      </c>
    </row>
    <row r="316" spans="5:39" x14ac:dyDescent="0.25">
      <c r="E316" s="3">
        <f t="shared" si="100"/>
        <v>0.15</v>
      </c>
      <c r="F316" s="3">
        <f t="shared" si="101"/>
        <v>0.15</v>
      </c>
      <c r="G316" s="3">
        <f t="shared" si="89"/>
        <v>7.1428571428571425E-2</v>
      </c>
      <c r="H316" s="10">
        <f t="shared" si="102"/>
        <v>4.7081902893575282E-7</v>
      </c>
      <c r="I316" s="10">
        <f t="shared" si="103"/>
        <v>4.7081902893575276E-7</v>
      </c>
      <c r="J316" s="3">
        <f t="shared" si="85"/>
        <v>8</v>
      </c>
      <c r="K316" s="10">
        <f t="shared" si="86"/>
        <v>0.03</v>
      </c>
      <c r="L316" s="3">
        <v>314</v>
      </c>
      <c r="M316" s="3">
        <f t="shared" si="104"/>
        <v>18124.498086755379</v>
      </c>
      <c r="N316" s="3">
        <f t="shared" si="105"/>
        <v>1.7733540399453046E-2</v>
      </c>
      <c r="O316" s="3">
        <f t="shared" si="106"/>
        <v>491625.48417970445</v>
      </c>
      <c r="P316" s="3">
        <f t="shared" si="107"/>
        <v>2.6600310599179566E-3</v>
      </c>
      <c r="Q316" s="3">
        <f t="shared" si="108"/>
        <v>73743.825286986728</v>
      </c>
      <c r="R316" s="3">
        <f t="shared" si="109"/>
        <v>2.4222476713475772E-5</v>
      </c>
      <c r="S316" s="16">
        <f>IF(Surge_Predicted_Impact!$C$4&lt;&gt;COVID19_DailyReportedData!$B$3,"ERRO",COVID19_DailyReportedData!C313)</f>
        <v>0</v>
      </c>
      <c r="U316" s="37" t="str">
        <f t="shared" si="110"/>
        <v/>
      </c>
      <c r="AI316" s="37">
        <f t="shared" si="97"/>
        <v>1.6148317808983847E-4</v>
      </c>
      <c r="AJ316" s="37">
        <f t="shared" ca="1" si="111"/>
        <v>5.4258347838185715E-4</v>
      </c>
      <c r="AK316" s="37">
        <f t="shared" ca="1" si="112"/>
        <v>3.3599999999999994</v>
      </c>
      <c r="AL316" s="37">
        <f t="shared" ca="1" si="87"/>
        <v>5.4258347838185715E-4</v>
      </c>
      <c r="AM316" s="3">
        <f t="shared" ca="1" si="88"/>
        <v>3.3599999999999994</v>
      </c>
    </row>
    <row r="317" spans="5:39" x14ac:dyDescent="0.25">
      <c r="E317" s="3">
        <f t="shared" si="100"/>
        <v>0.15</v>
      </c>
      <c r="F317" s="3">
        <f t="shared" si="101"/>
        <v>0.15</v>
      </c>
      <c r="G317" s="3">
        <f t="shared" si="89"/>
        <v>7.1428571428571425E-2</v>
      </c>
      <c r="H317" s="10">
        <f t="shared" si="102"/>
        <v>4.7081902893575282E-7</v>
      </c>
      <c r="I317" s="10">
        <f t="shared" si="103"/>
        <v>4.7081902893575276E-7</v>
      </c>
      <c r="J317" s="3">
        <f t="shared" si="85"/>
        <v>8</v>
      </c>
      <c r="K317" s="10">
        <f t="shared" si="86"/>
        <v>0.03</v>
      </c>
      <c r="L317" s="3">
        <v>315</v>
      </c>
      <c r="M317" s="3">
        <f t="shared" si="104"/>
        <v>18124.497935428721</v>
      </c>
      <c r="N317" s="3">
        <f t="shared" si="105"/>
        <v>1.6618185601633039E-2</v>
      </c>
      <c r="O317" s="3">
        <f t="shared" si="106"/>
        <v>491625.48544638592</v>
      </c>
      <c r="P317" s="3">
        <f t="shared" si="107"/>
        <v>2.4927278402449558E-3</v>
      </c>
      <c r="Q317" s="3">
        <f t="shared" si="108"/>
        <v>73743.825309685722</v>
      </c>
      <c r="R317" s="3">
        <f t="shared" si="109"/>
        <v>2.2698998691339511E-5</v>
      </c>
      <c r="S317" s="16">
        <f>IF(Surge_Predicted_Impact!$C$4&lt;&gt;COVID19_DailyReportedData!$B$3,"ERRO",COVID19_DailyReportedData!C314)</f>
        <v>0</v>
      </c>
      <c r="U317" s="37" t="str">
        <f t="shared" si="110"/>
        <v/>
      </c>
      <c r="AI317" s="37">
        <f t="shared" si="97"/>
        <v>1.5132665794226341E-4</v>
      </c>
      <c r="AJ317" s="37">
        <f t="shared" ca="1" si="111"/>
        <v>5.0845757068600488E-4</v>
      </c>
      <c r="AK317" s="37">
        <f t="shared" ca="1" si="112"/>
        <v>3.359999999999999</v>
      </c>
      <c r="AL317" s="37">
        <f t="shared" ca="1" si="87"/>
        <v>5.0845757068600488E-4</v>
      </c>
      <c r="AM317" s="3">
        <f t="shared" ca="1" si="88"/>
        <v>3.359999999999999</v>
      </c>
    </row>
    <row r="318" spans="5:39" x14ac:dyDescent="0.25">
      <c r="E318" s="3">
        <f t="shared" si="100"/>
        <v>0.15</v>
      </c>
      <c r="F318" s="3">
        <f t="shared" si="101"/>
        <v>0.15</v>
      </c>
      <c r="G318" s="3">
        <f t="shared" si="89"/>
        <v>7.1428571428571425E-2</v>
      </c>
      <c r="H318" s="10">
        <f t="shared" si="102"/>
        <v>4.7081902893575282E-7</v>
      </c>
      <c r="I318" s="10">
        <f t="shared" si="103"/>
        <v>4.7081902893575276E-7</v>
      </c>
      <c r="J318" s="3">
        <f t="shared" si="85"/>
        <v>8</v>
      </c>
      <c r="K318" s="10">
        <f t="shared" si="86"/>
        <v>0.03</v>
      </c>
      <c r="L318" s="3">
        <v>316</v>
      </c>
      <c r="M318" s="3">
        <f t="shared" si="104"/>
        <v>18124.497793619787</v>
      </c>
      <c r="N318" s="3">
        <f t="shared" si="105"/>
        <v>1.5572981280029385E-2</v>
      </c>
      <c r="O318" s="3">
        <f t="shared" si="106"/>
        <v>491625.48663339915</v>
      </c>
      <c r="P318" s="3">
        <f t="shared" si="107"/>
        <v>2.3359471920044077E-3</v>
      </c>
      <c r="Q318" s="3">
        <f t="shared" si="108"/>
        <v>73743.825330957057</v>
      </c>
      <c r="R318" s="3">
        <f t="shared" si="109"/>
        <v>2.1271340119710658E-5</v>
      </c>
      <c r="S318" s="16">
        <f>IF(Surge_Predicted_Impact!$C$4&lt;&gt;COVID19_DailyReportedData!$B$3,"ERRO",COVID19_DailyReportedData!C315)</f>
        <v>0</v>
      </c>
      <c r="U318" s="37" t="str">
        <f t="shared" si="110"/>
        <v/>
      </c>
      <c r="AI318" s="37">
        <f t="shared" si="97"/>
        <v>1.4180893413140438E-4</v>
      </c>
      <c r="AJ318" s="37">
        <f t="shared" ca="1" si="111"/>
        <v>4.7647801868151859E-4</v>
      </c>
      <c r="AK318" s="37">
        <f t="shared" ca="1" si="112"/>
        <v>3.359999999999999</v>
      </c>
      <c r="AL318" s="37">
        <f t="shared" ca="1" si="87"/>
        <v>4.7647801868151859E-4</v>
      </c>
      <c r="AM318" s="3">
        <f t="shared" ca="1" si="88"/>
        <v>3.359999999999999</v>
      </c>
    </row>
    <row r="319" spans="5:39" x14ac:dyDescent="0.25">
      <c r="E319" s="3">
        <f t="shared" si="100"/>
        <v>0.15</v>
      </c>
      <c r="F319" s="3">
        <f t="shared" si="101"/>
        <v>0.15</v>
      </c>
      <c r="G319" s="3">
        <f t="shared" si="89"/>
        <v>7.1428571428571425E-2</v>
      </c>
      <c r="H319" s="10">
        <f t="shared" si="102"/>
        <v>4.7081902893575282E-7</v>
      </c>
      <c r="I319" s="10">
        <f t="shared" si="103"/>
        <v>4.7081902893575276E-7</v>
      </c>
      <c r="J319" s="3">
        <f t="shared" si="85"/>
        <v>8</v>
      </c>
      <c r="K319" s="10">
        <f t="shared" si="86"/>
        <v>0.03</v>
      </c>
      <c r="L319" s="3">
        <v>317</v>
      </c>
      <c r="M319" s="3">
        <f t="shared" si="104"/>
        <v>18124.497660729954</v>
      </c>
      <c r="N319" s="3">
        <f t="shared" si="105"/>
        <v>1.4593515305728388E-2</v>
      </c>
      <c r="O319" s="3">
        <f t="shared" si="106"/>
        <v>491625.48774575494</v>
      </c>
      <c r="P319" s="3">
        <f t="shared" si="107"/>
        <v>2.1890272958592582E-3</v>
      </c>
      <c r="Q319" s="3">
        <f t="shared" si="108"/>
        <v>73743.825350890533</v>
      </c>
      <c r="R319" s="3">
        <f t="shared" si="109"/>
        <v>1.9933474868594202E-5</v>
      </c>
      <c r="S319" s="16">
        <f>IF(Surge_Predicted_Impact!$C$4&lt;&gt;COVID19_DailyReportedData!$B$3,"ERRO",COVID19_DailyReportedData!C316)</f>
        <v>0</v>
      </c>
      <c r="U319" s="37" t="str">
        <f t="shared" si="110"/>
        <v/>
      </c>
      <c r="AI319" s="37">
        <f t="shared" si="97"/>
        <v>1.3288983245729469E-4</v>
      </c>
      <c r="AJ319" s="37">
        <f t="shared" ca="1" si="111"/>
        <v>4.4650983705651003E-4</v>
      </c>
      <c r="AK319" s="37">
        <f t="shared" ca="1" si="112"/>
        <v>3.359999999999999</v>
      </c>
      <c r="AL319" s="37">
        <f t="shared" ca="1" si="87"/>
        <v>4.4650983705651003E-4</v>
      </c>
      <c r="AM319" s="3">
        <f t="shared" ca="1" si="88"/>
        <v>3.359999999999999</v>
      </c>
    </row>
    <row r="320" spans="5:39" x14ac:dyDescent="0.25">
      <c r="E320" s="3">
        <f t="shared" si="100"/>
        <v>0.15</v>
      </c>
      <c r="F320" s="3">
        <f t="shared" si="101"/>
        <v>0.15</v>
      </c>
      <c r="G320" s="3">
        <f t="shared" si="89"/>
        <v>7.1428571428571425E-2</v>
      </c>
      <c r="H320" s="10">
        <f t="shared" si="102"/>
        <v>4.7081902893575282E-7</v>
      </c>
      <c r="I320" s="10">
        <f t="shared" si="103"/>
        <v>4.7081902893575276E-7</v>
      </c>
      <c r="J320" s="3">
        <f t="shared" si="85"/>
        <v>8</v>
      </c>
      <c r="K320" s="10">
        <f t="shared" si="86"/>
        <v>0.03</v>
      </c>
      <c r="L320" s="3">
        <v>318</v>
      </c>
      <c r="M320" s="3">
        <f t="shared" si="104"/>
        <v>18124.497536198258</v>
      </c>
      <c r="N320" s="3">
        <f t="shared" si="105"/>
        <v>1.3675653051572126E-2</v>
      </c>
      <c r="O320" s="3">
        <f t="shared" si="106"/>
        <v>491625.48878814891</v>
      </c>
      <c r="P320" s="3">
        <f t="shared" si="107"/>
        <v>2.0513479577358188E-3</v>
      </c>
      <c r="Q320" s="3">
        <f t="shared" si="108"/>
        <v>73743.825369570288</v>
      </c>
      <c r="R320" s="3">
        <f t="shared" si="109"/>
        <v>1.8679754430195316E-5</v>
      </c>
      <c r="S320" s="16">
        <f>IF(Surge_Predicted_Impact!$C$4&lt;&gt;COVID19_DailyReportedData!$B$3,"ERRO",COVID19_DailyReportedData!C317)</f>
        <v>0</v>
      </c>
      <c r="U320" s="37" t="str">
        <f t="shared" si="110"/>
        <v/>
      </c>
      <c r="AI320" s="37">
        <f t="shared" si="97"/>
        <v>1.2453169620130211E-4</v>
      </c>
      <c r="AJ320" s="37">
        <f t="shared" ca="1" si="111"/>
        <v>4.1842649923637501E-4</v>
      </c>
      <c r="AK320" s="37">
        <f t="shared" ca="1" si="112"/>
        <v>3.3599999999999994</v>
      </c>
      <c r="AL320" s="37">
        <f t="shared" ca="1" si="87"/>
        <v>4.1842649923637501E-4</v>
      </c>
      <c r="AM320" s="3">
        <f t="shared" ca="1" si="88"/>
        <v>3.3599999999999994</v>
      </c>
    </row>
    <row r="321" spans="5:39" x14ac:dyDescent="0.25">
      <c r="E321" s="3">
        <f t="shared" si="100"/>
        <v>0.15</v>
      </c>
      <c r="F321" s="3">
        <f t="shared" si="101"/>
        <v>0.15</v>
      </c>
      <c r="G321" s="3">
        <f t="shared" si="89"/>
        <v>7.1428571428571425E-2</v>
      </c>
      <c r="H321" s="10">
        <f t="shared" si="102"/>
        <v>4.7081902893575282E-7</v>
      </c>
      <c r="I321" s="10">
        <f t="shared" si="103"/>
        <v>4.7081902893575276E-7</v>
      </c>
      <c r="J321" s="3">
        <f t="shared" si="85"/>
        <v>8</v>
      </c>
      <c r="K321" s="10">
        <f t="shared" si="86"/>
        <v>0.03</v>
      </c>
      <c r="L321" s="3">
        <v>319</v>
      </c>
      <c r="M321" s="3">
        <f t="shared" si="104"/>
        <v>18124.49741949901</v>
      </c>
      <c r="N321" s="3">
        <f t="shared" si="105"/>
        <v>1.2815519938630567E-2</v>
      </c>
      <c r="O321" s="3">
        <f t="shared" si="106"/>
        <v>491625.48976498126</v>
      </c>
      <c r="P321" s="3">
        <f t="shared" si="107"/>
        <v>1.922327990794585E-3</v>
      </c>
      <c r="Q321" s="3">
        <f t="shared" si="108"/>
        <v>73743.82538707518</v>
      </c>
      <c r="R321" s="3">
        <f t="shared" si="109"/>
        <v>1.7504887182440143E-5</v>
      </c>
      <c r="S321" s="16">
        <f>IF(Surge_Predicted_Impact!$C$4&lt;&gt;COVID19_DailyReportedData!$B$3,"ERRO",COVID19_DailyReportedData!C318)</f>
        <v>0</v>
      </c>
      <c r="U321" s="37" t="str">
        <f t="shared" si="110"/>
        <v/>
      </c>
      <c r="AI321" s="37">
        <f t="shared" si="97"/>
        <v>1.1669924788293429E-4</v>
      </c>
      <c r="AJ321" s="37">
        <f t="shared" ca="1" si="111"/>
        <v>3.9210947288665911E-4</v>
      </c>
      <c r="AK321" s="37">
        <f t="shared" ca="1" si="112"/>
        <v>3.359999999999999</v>
      </c>
      <c r="AL321" s="37">
        <f t="shared" ca="1" si="87"/>
        <v>3.9210947288665911E-4</v>
      </c>
      <c r="AM321" s="3">
        <f t="shared" ca="1" si="88"/>
        <v>3.359999999999999</v>
      </c>
    </row>
    <row r="322" spans="5:39" x14ac:dyDescent="0.25">
      <c r="E322" s="3">
        <f t="shared" si="100"/>
        <v>0.15</v>
      </c>
      <c r="F322" s="3">
        <f t="shared" si="101"/>
        <v>0.15</v>
      </c>
      <c r="G322" s="3">
        <f t="shared" si="89"/>
        <v>7.1428571428571425E-2</v>
      </c>
      <c r="H322" s="10">
        <f t="shared" si="102"/>
        <v>4.7081902893575282E-7</v>
      </c>
      <c r="I322" s="10">
        <f t="shared" si="103"/>
        <v>4.7081902893575276E-7</v>
      </c>
      <c r="J322" s="3">
        <f t="shared" si="85"/>
        <v>8</v>
      </c>
      <c r="K322" s="10">
        <f t="shared" si="86"/>
        <v>0.03</v>
      </c>
      <c r="L322" s="3">
        <v>320</v>
      </c>
      <c r="M322" s="3">
        <f t="shared" si="104"/>
        <v>18124.497310139588</v>
      </c>
      <c r="N322" s="3">
        <f t="shared" si="105"/>
        <v>1.2009485080416516E-2</v>
      </c>
      <c r="O322" s="3">
        <f t="shared" si="106"/>
        <v>491625.49068037554</v>
      </c>
      <c r="P322" s="3">
        <f t="shared" si="107"/>
        <v>1.8014227620624774E-3</v>
      </c>
      <c r="Q322" s="3">
        <f t="shared" si="108"/>
        <v>73743.825403479088</v>
      </c>
      <c r="R322" s="3">
        <f t="shared" si="109"/>
        <v>1.6403913286922033E-5</v>
      </c>
      <c r="S322" s="16">
        <f>IF(Surge_Predicted_Impact!$C$4&lt;&gt;COVID19_DailyReportedData!$B$3,"ERRO",COVID19_DailyReportedData!C319)</f>
        <v>0</v>
      </c>
      <c r="U322" s="37" t="str">
        <f t="shared" si="110"/>
        <v/>
      </c>
      <c r="AI322" s="37">
        <f t="shared" si="97"/>
        <v>1.0935942191281356E-4</v>
      </c>
      <c r="AJ322" s="37">
        <f t="shared" ca="1" si="111"/>
        <v>3.6744765762705347E-4</v>
      </c>
      <c r="AK322" s="37">
        <f t="shared" ca="1" si="112"/>
        <v>3.3599999999999994</v>
      </c>
      <c r="AL322" s="37">
        <f t="shared" ca="1" si="87"/>
        <v>3.6744765762705347E-4</v>
      </c>
      <c r="AM322" s="3">
        <f t="shared" ca="1" si="88"/>
        <v>3.3599999999999994</v>
      </c>
    </row>
    <row r="323" spans="5:39" x14ac:dyDescent="0.25">
      <c r="E323" s="3">
        <f t="shared" si="100"/>
        <v>0.15</v>
      </c>
      <c r="F323" s="3">
        <f t="shared" si="101"/>
        <v>0.15</v>
      </c>
      <c r="G323" s="3">
        <f t="shared" si="89"/>
        <v>7.1428571428571425E-2</v>
      </c>
      <c r="H323" s="10">
        <f t="shared" si="102"/>
        <v>4.7081902893575282E-7</v>
      </c>
      <c r="I323" s="10">
        <f t="shared" si="103"/>
        <v>4.7081902893575276E-7</v>
      </c>
      <c r="J323" s="3">
        <f t="shared" ref="J323:J371" si="113">IF(L323&gt;=$C$33,$C$27,
IF(L323&gt;=$C$32,$C$26,
IF(L323&gt;=$C$31,$C$25,
IF(L323&gt;=$C$30,$C$24,$C$23))))</f>
        <v>8</v>
      </c>
      <c r="K323" s="10">
        <f t="shared" ref="K323:K371" si="114">IF(L323&gt;=$C$33,$C$40,
IF(L323&gt;=$C$32,$C$39,
IF(L323&gt;=$C$31,$C$38,
IF(L323&gt;=$C$30,$C$37,$C$36))))</f>
        <v>0.03</v>
      </c>
      <c r="L323" s="3">
        <v>321</v>
      </c>
      <c r="M323" s="3">
        <f t="shared" si="104"/>
        <v>18124.497207658351</v>
      </c>
      <c r="N323" s="3">
        <f t="shared" si="105"/>
        <v>1.1254145955800697E-2</v>
      </c>
      <c r="O323" s="3">
        <f t="shared" si="106"/>
        <v>491625.49153819593</v>
      </c>
      <c r="P323" s="3">
        <f t="shared" si="107"/>
        <v>1.6881218933701046E-3</v>
      </c>
      <c r="Q323" s="3">
        <f t="shared" si="108"/>
        <v>73743.82541885128</v>
      </c>
      <c r="R323" s="3">
        <f t="shared" si="109"/>
        <v>1.5372185589512811E-5</v>
      </c>
      <c r="S323" s="16">
        <f>IF(Surge_Predicted_Impact!$C$4&lt;&gt;COVID19_DailyReportedData!$B$3,"ERRO",COVID19_DailyReportedData!C320)</f>
        <v>0</v>
      </c>
      <c r="U323" s="37" t="str">
        <f t="shared" si="110"/>
        <v/>
      </c>
      <c r="AI323" s="37">
        <f t="shared" si="97"/>
        <v>1.0248123726341873E-4</v>
      </c>
      <c r="AJ323" s="37">
        <f t="shared" ca="1" si="111"/>
        <v>3.4433695720508683E-4</v>
      </c>
      <c r="AK323" s="37">
        <f t="shared" ca="1" si="112"/>
        <v>3.359999999999999</v>
      </c>
      <c r="AL323" s="37">
        <f t="shared" ref="AL323:AL371" ca="1" si="115">AVERAGE(INDIRECT("H"&amp;(ROW($I323))&amp;":H"&amp;(ROW($I323)+$C$5-1)))*($C$8+$C$9+$C$10)*AI323*$C$2</f>
        <v>3.4433695720508683E-4</v>
      </c>
      <c r="AM323" s="3">
        <f t="shared" ref="AM323:AM371" ca="1" si="116">AL323/AI323</f>
        <v>3.359999999999999</v>
      </c>
    </row>
    <row r="324" spans="5:39" x14ac:dyDescent="0.25">
      <c r="E324" s="3">
        <f t="shared" si="100"/>
        <v>0.15</v>
      </c>
      <c r="F324" s="3">
        <f t="shared" si="101"/>
        <v>0.15</v>
      </c>
      <c r="G324" s="3">
        <f t="shared" si="89"/>
        <v>7.1428571428571425E-2</v>
      </c>
      <c r="H324" s="10">
        <f t="shared" si="102"/>
        <v>4.7081902893575282E-7</v>
      </c>
      <c r="I324" s="10">
        <f t="shared" si="103"/>
        <v>4.7081902893575276E-7</v>
      </c>
      <c r="J324" s="3">
        <f t="shared" si="113"/>
        <v>8</v>
      </c>
      <c r="K324" s="10">
        <f t="shared" si="114"/>
        <v>0.03</v>
      </c>
      <c r="L324" s="3">
        <v>322</v>
      </c>
      <c r="M324" s="3">
        <f t="shared" si="104"/>
        <v>18124.497111622692</v>
      </c>
      <c r="N324" s="3">
        <f t="shared" si="105"/>
        <v>1.0546314045926703E-2</v>
      </c>
      <c r="O324" s="3">
        <f t="shared" si="106"/>
        <v>491625.49234206352</v>
      </c>
      <c r="P324" s="3">
        <f t="shared" si="107"/>
        <v>1.5819471068890055E-3</v>
      </c>
      <c r="Q324" s="3">
        <f t="shared" si="108"/>
        <v>73743.825433256628</v>
      </c>
      <c r="R324" s="3">
        <f t="shared" si="109"/>
        <v>1.4405348883883562E-5</v>
      </c>
      <c r="S324" s="16">
        <f>IF(Surge_Predicted_Impact!$C$4&lt;&gt;COVID19_DailyReportedData!$B$3,"ERRO",COVID19_DailyReportedData!C321)</f>
        <v>0</v>
      </c>
      <c r="U324" s="37" t="str">
        <f t="shared" si="110"/>
        <v/>
      </c>
      <c r="AI324" s="37">
        <f t="shared" si="97"/>
        <v>9.6035659225890413E-5</v>
      </c>
      <c r="AJ324" s="37">
        <f t="shared" ca="1" si="111"/>
        <v>3.2267981499899172E-4</v>
      </c>
      <c r="AK324" s="37">
        <f t="shared" ca="1" si="112"/>
        <v>3.3599999999999994</v>
      </c>
      <c r="AL324" s="37">
        <f t="shared" ca="1" si="115"/>
        <v>3.2267981499899172E-4</v>
      </c>
      <c r="AM324" s="3">
        <f t="shared" ca="1" si="116"/>
        <v>3.3599999999999994</v>
      </c>
    </row>
    <row r="325" spans="5:39" x14ac:dyDescent="0.25">
      <c r="E325" s="3">
        <f t="shared" si="100"/>
        <v>0.15</v>
      </c>
      <c r="F325" s="3">
        <f t="shared" si="101"/>
        <v>0.15</v>
      </c>
      <c r="G325" s="3">
        <f t="shared" si="89"/>
        <v>7.1428571428571425E-2</v>
      </c>
      <c r="H325" s="10">
        <f t="shared" si="102"/>
        <v>4.7081902893575282E-7</v>
      </c>
      <c r="I325" s="10">
        <f t="shared" si="103"/>
        <v>4.7081902893575276E-7</v>
      </c>
      <c r="J325" s="3">
        <f t="shared" si="113"/>
        <v>8</v>
      </c>
      <c r="K325" s="10">
        <f t="shared" si="114"/>
        <v>0.03</v>
      </c>
      <c r="L325" s="3">
        <v>323</v>
      </c>
      <c r="M325" s="3">
        <f t="shared" si="104"/>
        <v>18124.497021627216</v>
      </c>
      <c r="N325" s="3">
        <f t="shared" si="105"/>
        <v>9.8830013744948767E-3</v>
      </c>
      <c r="O325" s="3">
        <f t="shared" si="106"/>
        <v>491625.49309537164</v>
      </c>
      <c r="P325" s="3">
        <f t="shared" si="107"/>
        <v>1.4824502061742315E-3</v>
      </c>
      <c r="Q325" s="3">
        <f t="shared" si="108"/>
        <v>73743.825446755945</v>
      </c>
      <c r="R325" s="3">
        <f t="shared" si="109"/>
        <v>1.3499321357812731E-5</v>
      </c>
      <c r="S325" s="16">
        <f>IF(Surge_Predicted_Impact!$C$4&lt;&gt;COVID19_DailyReportedData!$B$3,"ERRO",COVID19_DailyReportedData!C322)</f>
        <v>0</v>
      </c>
      <c r="U325" s="37" t="str">
        <f t="shared" si="110"/>
        <v/>
      </c>
      <c r="AI325" s="37">
        <f t="shared" si="97"/>
        <v>8.999547571875155E-5</v>
      </c>
      <c r="AJ325" s="37">
        <f t="shared" ca="1" si="111"/>
        <v>3.0238479841500511E-4</v>
      </c>
      <c r="AK325" s="37">
        <f t="shared" ca="1" si="112"/>
        <v>3.359999999999999</v>
      </c>
      <c r="AL325" s="37">
        <f t="shared" ca="1" si="115"/>
        <v>3.0238479841500511E-4</v>
      </c>
      <c r="AM325" s="3">
        <f t="shared" ca="1" si="116"/>
        <v>3.359999999999999</v>
      </c>
    </row>
    <row r="326" spans="5:39" x14ac:dyDescent="0.25">
      <c r="E326" s="3">
        <f t="shared" si="100"/>
        <v>0.15</v>
      </c>
      <c r="F326" s="3">
        <f t="shared" si="101"/>
        <v>0.15</v>
      </c>
      <c r="G326" s="3">
        <f t="shared" ref="G326:G371" si="117">$C$3</f>
        <v>7.1428571428571425E-2</v>
      </c>
      <c r="H326" s="10">
        <f t="shared" si="102"/>
        <v>4.7081902893575282E-7</v>
      </c>
      <c r="I326" s="10">
        <f t="shared" si="103"/>
        <v>4.7081902893575276E-7</v>
      </c>
      <c r="J326" s="3">
        <f t="shared" si="113"/>
        <v>8</v>
      </c>
      <c r="K326" s="10">
        <f t="shared" si="114"/>
        <v>0.03</v>
      </c>
      <c r="L326" s="3">
        <v>324</v>
      </c>
      <c r="M326" s="3">
        <f t="shared" si="104"/>
        <v>18124.496937292028</v>
      </c>
      <c r="N326" s="3">
        <f t="shared" si="105"/>
        <v>9.261407894597614E-3</v>
      </c>
      <c r="O326" s="3">
        <f t="shared" si="106"/>
        <v>491625.4938013003</v>
      </c>
      <c r="P326" s="3">
        <f t="shared" si="107"/>
        <v>1.3892111841896421E-3</v>
      </c>
      <c r="Q326" s="3">
        <f t="shared" si="108"/>
        <v>73743.825459406231</v>
      </c>
      <c r="R326" s="3">
        <f t="shared" si="109"/>
        <v>1.2650278222281486E-5</v>
      </c>
      <c r="S326" s="16">
        <f>IF(Surge_Predicted_Impact!$C$4&lt;&gt;COVID19_DailyReportedData!$B$3,"ERRO",COVID19_DailyReportedData!C323)</f>
        <v>0</v>
      </c>
      <c r="U326" s="37" t="str">
        <f t="shared" si="110"/>
        <v/>
      </c>
      <c r="AI326" s="37">
        <f t="shared" si="97"/>
        <v>8.4335188148543239E-5</v>
      </c>
      <c r="AJ326" s="37">
        <f t="shared" ca="1" si="111"/>
        <v>2.8336623217910522E-4</v>
      </c>
      <c r="AK326" s="37">
        <f t="shared" ca="1" si="112"/>
        <v>3.3599999999999994</v>
      </c>
      <c r="AL326" s="37">
        <f t="shared" ca="1" si="115"/>
        <v>2.8336623217910522E-4</v>
      </c>
      <c r="AM326" s="3">
        <f t="shared" ca="1" si="116"/>
        <v>3.3599999999999994</v>
      </c>
    </row>
    <row r="327" spans="5:39" x14ac:dyDescent="0.25">
      <c r="E327" s="3">
        <f t="shared" si="100"/>
        <v>0.15</v>
      </c>
      <c r="F327" s="3">
        <f t="shared" si="101"/>
        <v>0.15</v>
      </c>
      <c r="G327" s="3">
        <f t="shared" si="117"/>
        <v>7.1428571428571425E-2</v>
      </c>
      <c r="H327" s="10">
        <f t="shared" si="102"/>
        <v>4.7081902893575282E-7</v>
      </c>
      <c r="I327" s="10">
        <f t="shared" si="103"/>
        <v>4.7081902893575276E-7</v>
      </c>
      <c r="J327" s="3">
        <f t="shared" si="113"/>
        <v>8</v>
      </c>
      <c r="K327" s="10">
        <f t="shared" si="114"/>
        <v>0.03</v>
      </c>
      <c r="L327" s="3">
        <v>325</v>
      </c>
      <c r="M327" s="3">
        <f t="shared" si="104"/>
        <v>18124.496858261118</v>
      </c>
      <c r="N327" s="3">
        <f t="shared" si="105"/>
        <v>8.6789096688620632E-3</v>
      </c>
      <c r="O327" s="3">
        <f t="shared" si="106"/>
        <v>491625.49446282943</v>
      </c>
      <c r="P327" s="3">
        <f t="shared" si="107"/>
        <v>1.3018364503293094E-3</v>
      </c>
      <c r="Q327" s="3">
        <f t="shared" si="108"/>
        <v>73743.825471260861</v>
      </c>
      <c r="R327" s="3">
        <f t="shared" si="109"/>
        <v>1.1854636431962717E-5</v>
      </c>
      <c r="S327" s="16">
        <f>IF(Surge_Predicted_Impact!$C$4&lt;&gt;COVID19_DailyReportedData!$B$3,"ERRO",COVID19_DailyReportedData!C324)</f>
        <v>0</v>
      </c>
      <c r="U327" s="37" t="str">
        <f t="shared" si="110"/>
        <v/>
      </c>
      <c r="AI327" s="37">
        <f t="shared" si="97"/>
        <v>7.9030909546418115E-5</v>
      </c>
      <c r="AJ327" s="37">
        <f t="shared" ca="1" si="111"/>
        <v>2.6554385607596481E-4</v>
      </c>
      <c r="AK327" s="37">
        <f t="shared" ca="1" si="112"/>
        <v>3.3599999999999994</v>
      </c>
      <c r="AL327" s="37">
        <f t="shared" ca="1" si="115"/>
        <v>2.6554385607596481E-4</v>
      </c>
      <c r="AM327" s="3">
        <f t="shared" ca="1" si="116"/>
        <v>3.3599999999999994</v>
      </c>
    </row>
    <row r="328" spans="5:39" x14ac:dyDescent="0.25">
      <c r="E328" s="3">
        <f t="shared" si="100"/>
        <v>0.15</v>
      </c>
      <c r="F328" s="3">
        <f t="shared" si="101"/>
        <v>0.15</v>
      </c>
      <c r="G328" s="3">
        <f t="shared" si="117"/>
        <v>7.1428571428571425E-2</v>
      </c>
      <c r="H328" s="10">
        <f t="shared" si="102"/>
        <v>4.7081902893575282E-7</v>
      </c>
      <c r="I328" s="10">
        <f t="shared" si="103"/>
        <v>4.7081902893575276E-7</v>
      </c>
      <c r="J328" s="3">
        <f t="shared" si="113"/>
        <v>8</v>
      </c>
      <c r="K328" s="10">
        <f t="shared" si="114"/>
        <v>0.03</v>
      </c>
      <c r="L328" s="3">
        <v>326</v>
      </c>
      <c r="M328" s="3">
        <f t="shared" si="104"/>
        <v>18124.496784200874</v>
      </c>
      <c r="N328" s="3">
        <f t="shared" si="105"/>
        <v>8.1330477930050393E-3</v>
      </c>
      <c r="O328" s="3">
        <f t="shared" si="106"/>
        <v>491625.49508275156</v>
      </c>
      <c r="P328" s="3">
        <f t="shared" si="107"/>
        <v>1.2199571689507558E-3</v>
      </c>
      <c r="Q328" s="3">
        <f t="shared" si="108"/>
        <v>73743.825482369895</v>
      </c>
      <c r="R328" s="3">
        <f t="shared" si="109"/>
        <v>1.1109036677225959E-5</v>
      </c>
      <c r="S328" s="16">
        <f>IF(Surge_Predicted_Impact!$C$4&lt;&gt;COVID19_DailyReportedData!$B$3,"ERRO",COVID19_DailyReportedData!C325)</f>
        <v>0</v>
      </c>
      <c r="U328" s="37" t="str">
        <f t="shared" si="110"/>
        <v/>
      </c>
      <c r="AI328" s="37">
        <f t="shared" ref="AI328:AI371" si="118">$M327-$M328</f>
        <v>7.4060244514839724E-5</v>
      </c>
      <c r="AJ328" s="37">
        <f t="shared" ca="1" si="111"/>
        <v>2.4884242156986142E-4</v>
      </c>
      <c r="AK328" s="37">
        <f t="shared" ca="1" si="112"/>
        <v>3.3599999999999994</v>
      </c>
      <c r="AL328" s="37">
        <f t="shared" ca="1" si="115"/>
        <v>2.4884242156986142E-4</v>
      </c>
      <c r="AM328" s="3">
        <f t="shared" ca="1" si="116"/>
        <v>3.3599999999999994</v>
      </c>
    </row>
    <row r="329" spans="5:39" x14ac:dyDescent="0.25">
      <c r="E329" s="3">
        <f t="shared" si="100"/>
        <v>0.15</v>
      </c>
      <c r="F329" s="3">
        <f t="shared" si="101"/>
        <v>0.15</v>
      </c>
      <c r="G329" s="3">
        <f t="shared" si="117"/>
        <v>7.1428571428571425E-2</v>
      </c>
      <c r="H329" s="10">
        <f t="shared" si="102"/>
        <v>4.7081902893575282E-7</v>
      </c>
      <c r="I329" s="10">
        <f t="shared" si="103"/>
        <v>4.7081902893575276E-7</v>
      </c>
      <c r="J329" s="3">
        <f t="shared" si="113"/>
        <v>8</v>
      </c>
      <c r="K329" s="10">
        <f t="shared" si="114"/>
        <v>0.03</v>
      </c>
      <c r="L329" s="3">
        <v>327</v>
      </c>
      <c r="M329" s="3">
        <f t="shared" si="104"/>
        <v>18124.496714798664</v>
      </c>
      <c r="N329" s="3">
        <f t="shared" si="105"/>
        <v>7.6215180160430999E-3</v>
      </c>
      <c r="O329" s="3">
        <f t="shared" si="106"/>
        <v>491625.49566368357</v>
      </c>
      <c r="P329" s="3">
        <f t="shared" si="107"/>
        <v>1.1432277024064649E-3</v>
      </c>
      <c r="Q329" s="3">
        <f t="shared" si="108"/>
        <v>73743.825492780234</v>
      </c>
      <c r="R329" s="3">
        <f t="shared" si="109"/>
        <v>1.0410331378807314E-5</v>
      </c>
      <c r="S329" s="16">
        <f>IF(Surge_Predicted_Impact!$C$4&lt;&gt;COVID19_DailyReportedData!$B$3,"ERRO",COVID19_DailyReportedData!C326)</f>
        <v>0</v>
      </c>
      <c r="U329" s="37" t="str">
        <f t="shared" si="110"/>
        <v/>
      </c>
      <c r="AI329" s="37">
        <f t="shared" si="118"/>
        <v>6.9402209192048758E-5</v>
      </c>
      <c r="AJ329" s="37">
        <f t="shared" ca="1" si="111"/>
        <v>2.3319142288528378E-4</v>
      </c>
      <c r="AK329" s="37">
        <f t="shared" ca="1" si="112"/>
        <v>3.3599999999999994</v>
      </c>
      <c r="AL329" s="37">
        <f t="shared" ca="1" si="115"/>
        <v>2.3319142288528378E-4</v>
      </c>
      <c r="AM329" s="3">
        <f t="shared" ca="1" si="116"/>
        <v>3.3599999999999994</v>
      </c>
    </row>
    <row r="330" spans="5:39" x14ac:dyDescent="0.25">
      <c r="E330" s="3">
        <f t="shared" si="100"/>
        <v>0.15</v>
      </c>
      <c r="F330" s="3">
        <f t="shared" si="101"/>
        <v>0.15</v>
      </c>
      <c r="G330" s="3">
        <f t="shared" si="117"/>
        <v>7.1428571428571425E-2</v>
      </c>
      <c r="H330" s="10">
        <f t="shared" si="102"/>
        <v>4.7081902893575282E-7</v>
      </c>
      <c r="I330" s="10">
        <f t="shared" si="103"/>
        <v>4.7081902893575276E-7</v>
      </c>
      <c r="J330" s="3">
        <f t="shared" si="113"/>
        <v>8</v>
      </c>
      <c r="K330" s="10">
        <f t="shared" si="114"/>
        <v>0.03</v>
      </c>
      <c r="L330" s="3">
        <v>328</v>
      </c>
      <c r="M330" s="3">
        <f t="shared" si="104"/>
        <v>18124.496649761524</v>
      </c>
      <c r="N330" s="3">
        <f t="shared" si="105"/>
        <v>7.1421610133415468E-3</v>
      </c>
      <c r="O330" s="3">
        <f t="shared" si="106"/>
        <v>491625.4962080777</v>
      </c>
      <c r="P330" s="3">
        <f t="shared" si="107"/>
        <v>1.0713241520012319E-3</v>
      </c>
      <c r="Q330" s="3">
        <f t="shared" si="108"/>
        <v>73743.825502535808</v>
      </c>
      <c r="R330" s="3">
        <f t="shared" si="109"/>
        <v>9.7555710453889323E-6</v>
      </c>
      <c r="S330" s="16">
        <f>IF(Surge_Predicted_Impact!$C$4&lt;&gt;COVID19_DailyReportedData!$B$3,"ERRO",COVID19_DailyReportedData!C327)</f>
        <v>0</v>
      </c>
      <c r="U330" s="37" t="str">
        <f t="shared" si="110"/>
        <v/>
      </c>
      <c r="AI330" s="37">
        <f t="shared" si="118"/>
        <v>6.5037140302592888E-5</v>
      </c>
      <c r="AJ330" s="37">
        <f t="shared" ca="1" si="111"/>
        <v>2.1852479141671203E-4</v>
      </c>
      <c r="AK330" s="37">
        <f t="shared" ca="1" si="112"/>
        <v>3.359999999999999</v>
      </c>
      <c r="AL330" s="37">
        <f t="shared" ca="1" si="115"/>
        <v>2.1852479141671203E-4</v>
      </c>
      <c r="AM330" s="3">
        <f t="shared" ca="1" si="116"/>
        <v>3.359999999999999</v>
      </c>
    </row>
    <row r="331" spans="5:39" x14ac:dyDescent="0.25">
      <c r="E331" s="3">
        <f t="shared" si="100"/>
        <v>0.15</v>
      </c>
      <c r="F331" s="3">
        <f t="shared" si="101"/>
        <v>0.15</v>
      </c>
      <c r="G331" s="3">
        <f t="shared" si="117"/>
        <v>7.1428571428571425E-2</v>
      </c>
      <c r="H331" s="10">
        <f t="shared" si="102"/>
        <v>4.7081902893575282E-7</v>
      </c>
      <c r="I331" s="10">
        <f t="shared" si="103"/>
        <v>4.7081902893575276E-7</v>
      </c>
      <c r="J331" s="3">
        <f t="shared" si="113"/>
        <v>8</v>
      </c>
      <c r="K331" s="10">
        <f t="shared" si="114"/>
        <v>0.03</v>
      </c>
      <c r="L331" s="3">
        <v>329</v>
      </c>
      <c r="M331" s="3">
        <f t="shared" si="104"/>
        <v>18124.496588814909</v>
      </c>
      <c r="N331" s="3">
        <f t="shared" si="105"/>
        <v>6.6929532714419121E-3</v>
      </c>
      <c r="O331" s="3">
        <f t="shared" si="106"/>
        <v>491625.49671823205</v>
      </c>
      <c r="P331" s="3">
        <f t="shared" si="107"/>
        <v>1.0039429907162869E-3</v>
      </c>
      <c r="Q331" s="3">
        <f t="shared" si="108"/>
        <v>73743.825511677802</v>
      </c>
      <c r="R331" s="3">
        <f t="shared" si="109"/>
        <v>9.1419922682689493E-6</v>
      </c>
      <c r="S331" s="16">
        <f>IF(Surge_Predicted_Impact!$C$4&lt;&gt;COVID19_DailyReportedData!$B$3,"ERRO",COVID19_DailyReportedData!C328)</f>
        <v>0</v>
      </c>
      <c r="U331" s="37" t="str">
        <f t="shared" si="110"/>
        <v/>
      </c>
      <c r="AI331" s="37">
        <f t="shared" si="118"/>
        <v>6.0946615121793002E-5</v>
      </c>
      <c r="AJ331" s="37">
        <f t="shared" ca="1" si="111"/>
        <v>2.0478062680922443E-4</v>
      </c>
      <c r="AK331" s="37">
        <f t="shared" ca="1" si="112"/>
        <v>3.359999999999999</v>
      </c>
      <c r="AL331" s="37">
        <f t="shared" ca="1" si="115"/>
        <v>2.0478062680922443E-4</v>
      </c>
      <c r="AM331" s="3">
        <f t="shared" ca="1" si="116"/>
        <v>3.359999999999999</v>
      </c>
    </row>
    <row r="332" spans="5:39" x14ac:dyDescent="0.25">
      <c r="E332" s="3">
        <f t="shared" si="100"/>
        <v>0.15</v>
      </c>
      <c r="F332" s="3">
        <f t="shared" si="101"/>
        <v>0.15</v>
      </c>
      <c r="G332" s="3">
        <f t="shared" si="117"/>
        <v>7.1428571428571425E-2</v>
      </c>
      <c r="H332" s="10">
        <f t="shared" si="102"/>
        <v>4.7081902893575282E-7</v>
      </c>
      <c r="I332" s="10">
        <f t="shared" si="103"/>
        <v>4.7081902893575276E-7</v>
      </c>
      <c r="J332" s="3">
        <f t="shared" si="113"/>
        <v>8</v>
      </c>
      <c r="K332" s="10">
        <f t="shared" si="114"/>
        <v>0.03</v>
      </c>
      <c r="L332" s="3">
        <v>330</v>
      </c>
      <c r="M332" s="3">
        <f t="shared" si="104"/>
        <v>18124.496531701545</v>
      </c>
      <c r="N332" s="3">
        <f t="shared" si="105"/>
        <v>6.2719985461900333E-3</v>
      </c>
      <c r="O332" s="3">
        <f t="shared" si="106"/>
        <v>491625.49719630013</v>
      </c>
      <c r="P332" s="3">
        <f t="shared" si="107"/>
        <v>9.4079978192850499E-4</v>
      </c>
      <c r="Q332" s="3">
        <f t="shared" si="108"/>
        <v>73743.825520244805</v>
      </c>
      <c r="R332" s="3">
        <f t="shared" si="109"/>
        <v>8.5670046246377744E-6</v>
      </c>
      <c r="S332" s="16">
        <f>IF(Surge_Predicted_Impact!$C$4&lt;&gt;COVID19_DailyReportedData!$B$3,"ERRO",COVID19_DailyReportedData!C329)</f>
        <v>0</v>
      </c>
      <c r="U332" s="37" t="str">
        <f t="shared" si="110"/>
        <v/>
      </c>
      <c r="AI332" s="37">
        <f t="shared" si="118"/>
        <v>5.7113364164251834E-5</v>
      </c>
      <c r="AJ332" s="37">
        <f t="shared" ca="1" si="111"/>
        <v>1.919009035918861E-4</v>
      </c>
      <c r="AK332" s="37">
        <f t="shared" ca="1" si="112"/>
        <v>3.359999999999999</v>
      </c>
      <c r="AL332" s="37">
        <f t="shared" ca="1" si="115"/>
        <v>1.919009035918861E-4</v>
      </c>
      <c r="AM332" s="3">
        <f t="shared" ca="1" si="116"/>
        <v>3.359999999999999</v>
      </c>
    </row>
    <row r="333" spans="5:39" x14ac:dyDescent="0.25">
      <c r="E333" s="3">
        <f t="shared" si="100"/>
        <v>0.15</v>
      </c>
      <c r="F333" s="3">
        <f t="shared" si="101"/>
        <v>0.15</v>
      </c>
      <c r="G333" s="3">
        <f t="shared" si="117"/>
        <v>7.1428571428571425E-2</v>
      </c>
      <c r="H333" s="10">
        <f t="shared" si="102"/>
        <v>4.7081902893575282E-7</v>
      </c>
      <c r="I333" s="10">
        <f t="shared" si="103"/>
        <v>4.7081902893575276E-7</v>
      </c>
      <c r="J333" s="3">
        <f t="shared" si="113"/>
        <v>8</v>
      </c>
      <c r="K333" s="10">
        <f t="shared" si="114"/>
        <v>0.03</v>
      </c>
      <c r="L333" s="3">
        <v>331</v>
      </c>
      <c r="M333" s="3">
        <f t="shared" si="104"/>
        <v>18124.496478180336</v>
      </c>
      <c r="N333" s="3">
        <f t="shared" si="105"/>
        <v>5.8775198581068576E-3</v>
      </c>
      <c r="O333" s="3">
        <f t="shared" si="106"/>
        <v>491625.49764430005</v>
      </c>
      <c r="P333" s="3">
        <f t="shared" si="107"/>
        <v>8.8162797871602864E-4</v>
      </c>
      <c r="Q333" s="3">
        <f t="shared" si="108"/>
        <v>73743.825528272981</v>
      </c>
      <c r="R333" s="3">
        <f t="shared" si="109"/>
        <v>8.0281814007321362E-6</v>
      </c>
      <c r="S333" s="16">
        <f>IF(Surge_Predicted_Impact!$C$4&lt;&gt;COVID19_DailyReportedData!$B$3,"ERRO",COVID19_DailyReportedData!C330)</f>
        <v>0</v>
      </c>
      <c r="U333" s="37" t="str">
        <f t="shared" si="110"/>
        <v/>
      </c>
      <c r="AI333" s="37">
        <f t="shared" si="118"/>
        <v>5.3521209338214248E-5</v>
      </c>
      <c r="AJ333" s="37">
        <f t="shared" ca="1" si="111"/>
        <v>1.7983126337639982E-4</v>
      </c>
      <c r="AK333" s="37">
        <f t="shared" ca="1" si="112"/>
        <v>3.359999999999999</v>
      </c>
      <c r="AL333" s="37">
        <f t="shared" ca="1" si="115"/>
        <v>1.7983126337639982E-4</v>
      </c>
      <c r="AM333" s="3">
        <f t="shared" ca="1" si="116"/>
        <v>3.359999999999999</v>
      </c>
    </row>
    <row r="334" spans="5:39" x14ac:dyDescent="0.25">
      <c r="E334" s="3">
        <f t="shared" si="100"/>
        <v>0.15</v>
      </c>
      <c r="F334" s="3">
        <f t="shared" si="101"/>
        <v>0.15</v>
      </c>
      <c r="G334" s="3">
        <f t="shared" si="117"/>
        <v>7.1428571428571425E-2</v>
      </c>
      <c r="H334" s="10">
        <f t="shared" si="102"/>
        <v>4.7081902893575282E-7</v>
      </c>
      <c r="I334" s="10">
        <f t="shared" si="103"/>
        <v>4.7081902893575276E-7</v>
      </c>
      <c r="J334" s="3">
        <f t="shared" si="113"/>
        <v>8</v>
      </c>
      <c r="K334" s="10">
        <f t="shared" si="114"/>
        <v>0.03</v>
      </c>
      <c r="L334" s="3">
        <v>332</v>
      </c>
      <c r="M334" s="3">
        <f t="shared" si="104"/>
        <v>18124.496428025355</v>
      </c>
      <c r="N334" s="3">
        <f t="shared" si="105"/>
        <v>5.5078519912119981E-3</v>
      </c>
      <c r="O334" s="3">
        <f t="shared" si="106"/>
        <v>491625.49806412292</v>
      </c>
      <c r="P334" s="3">
        <f t="shared" si="107"/>
        <v>8.2617779868179972E-4</v>
      </c>
      <c r="Q334" s="3">
        <f t="shared" si="108"/>
        <v>73743.825535796233</v>
      </c>
      <c r="R334" s="3">
        <f t="shared" si="109"/>
        <v>7.5232470408082005E-6</v>
      </c>
      <c r="S334" s="16">
        <f>IF(Surge_Predicted_Impact!$C$4&lt;&gt;COVID19_DailyReportedData!$B$3,"ERRO",COVID19_DailyReportedData!C331)</f>
        <v>0</v>
      </c>
      <c r="U334" s="37" t="str">
        <f t="shared" si="110"/>
        <v/>
      </c>
      <c r="AI334" s="37">
        <f t="shared" si="118"/>
        <v>5.0154980272054672E-5</v>
      </c>
      <c r="AJ334" s="37">
        <f t="shared" ca="1" si="111"/>
        <v>1.6852073371410365E-4</v>
      </c>
      <c r="AK334" s="37">
        <f t="shared" ca="1" si="112"/>
        <v>3.359999999999999</v>
      </c>
      <c r="AL334" s="37">
        <f t="shared" ca="1" si="115"/>
        <v>1.6852073371410365E-4</v>
      </c>
      <c r="AM334" s="3">
        <f t="shared" ca="1" si="116"/>
        <v>3.359999999999999</v>
      </c>
    </row>
    <row r="335" spans="5:39" x14ac:dyDescent="0.25">
      <c r="E335" s="3">
        <f t="shared" si="100"/>
        <v>0.15</v>
      </c>
      <c r="F335" s="3">
        <f t="shared" si="101"/>
        <v>0.15</v>
      </c>
      <c r="G335" s="3">
        <f t="shared" si="117"/>
        <v>7.1428571428571425E-2</v>
      </c>
      <c r="H335" s="10">
        <f t="shared" si="102"/>
        <v>4.7081902893575282E-7</v>
      </c>
      <c r="I335" s="10">
        <f t="shared" si="103"/>
        <v>4.7081902893575276E-7</v>
      </c>
      <c r="J335" s="3">
        <f t="shared" si="113"/>
        <v>8</v>
      </c>
      <c r="K335" s="10">
        <f t="shared" si="114"/>
        <v>0.03</v>
      </c>
      <c r="L335" s="3">
        <v>333</v>
      </c>
      <c r="M335" s="3">
        <f t="shared" si="104"/>
        <v>18124.496381024885</v>
      </c>
      <c r="N335" s="3">
        <f t="shared" si="105"/>
        <v>5.1614344636352893E-3</v>
      </c>
      <c r="O335" s="3">
        <f t="shared" si="106"/>
        <v>491625.49845754093</v>
      </c>
      <c r="P335" s="3">
        <f t="shared" si="107"/>
        <v>7.7421516954529336E-4</v>
      </c>
      <c r="Q335" s="3">
        <f t="shared" si="108"/>
        <v>73743.825542846302</v>
      </c>
      <c r="R335" s="3">
        <f t="shared" si="109"/>
        <v>7.0500705987797115E-6</v>
      </c>
      <c r="S335" s="16">
        <f>IF(Surge_Predicted_Impact!$C$4&lt;&gt;COVID19_DailyReportedData!$B$3,"ERRO",COVID19_DailyReportedData!C332)</f>
        <v>0</v>
      </c>
      <c r="U335" s="37" t="str">
        <f t="shared" si="110"/>
        <v/>
      </c>
      <c r="AI335" s="37">
        <f t="shared" si="118"/>
        <v>4.7000470658531412E-5</v>
      </c>
      <c r="AJ335" s="37">
        <f t="shared" ca="1" si="111"/>
        <v>1.5792158141266551E-4</v>
      </c>
      <c r="AK335" s="37">
        <f t="shared" ca="1" si="112"/>
        <v>3.3599999999999994</v>
      </c>
      <c r="AL335" s="37">
        <f t="shared" ca="1" si="115"/>
        <v>1.5792158141266551E-4</v>
      </c>
      <c r="AM335" s="3">
        <f t="shared" ca="1" si="116"/>
        <v>3.3599999999999994</v>
      </c>
    </row>
    <row r="336" spans="5:39" x14ac:dyDescent="0.25">
      <c r="E336" s="3">
        <f t="shared" si="100"/>
        <v>0.15</v>
      </c>
      <c r="F336" s="3">
        <f t="shared" si="101"/>
        <v>0.15</v>
      </c>
      <c r="G336" s="3">
        <f t="shared" si="117"/>
        <v>7.1428571428571425E-2</v>
      </c>
      <c r="H336" s="10">
        <f t="shared" si="102"/>
        <v>4.7081902893575282E-7</v>
      </c>
      <c r="I336" s="10">
        <f t="shared" si="103"/>
        <v>4.7081902893575276E-7</v>
      </c>
      <c r="J336" s="3">
        <f t="shared" si="113"/>
        <v>8</v>
      </c>
      <c r="K336" s="10">
        <f t="shared" si="114"/>
        <v>0.03</v>
      </c>
      <c r="L336" s="3">
        <v>334</v>
      </c>
      <c r="M336" s="3">
        <f t="shared" si="104"/>
        <v>18124.496336980519</v>
      </c>
      <c r="N336" s="3">
        <f t="shared" si="105"/>
        <v>4.8368049403431455E-3</v>
      </c>
      <c r="O336" s="3">
        <f t="shared" si="106"/>
        <v>491625.49882621481</v>
      </c>
      <c r="P336" s="3">
        <f t="shared" si="107"/>
        <v>7.2552074105147182E-4</v>
      </c>
      <c r="Q336" s="3">
        <f t="shared" si="108"/>
        <v>73743.825549452959</v>
      </c>
      <c r="R336" s="3">
        <f t="shared" si="109"/>
        <v>6.6066548242815769E-6</v>
      </c>
      <c r="S336" s="16">
        <f>IF(Surge_Predicted_Impact!$C$4&lt;&gt;COVID19_DailyReportedData!$B$3,"ERRO",COVID19_DailyReportedData!C333)</f>
        <v>0</v>
      </c>
      <c r="U336" s="37" t="str">
        <f t="shared" si="110"/>
        <v/>
      </c>
      <c r="AI336" s="37">
        <f t="shared" si="118"/>
        <v>4.4044365495210513E-5</v>
      </c>
      <c r="AJ336" s="37">
        <f t="shared" ca="1" si="111"/>
        <v>1.4798906806390728E-4</v>
      </c>
      <c r="AK336" s="37">
        <f t="shared" ca="1" si="112"/>
        <v>3.359999999999999</v>
      </c>
      <c r="AL336" s="37">
        <f t="shared" ca="1" si="115"/>
        <v>1.4798906806390728E-4</v>
      </c>
      <c r="AM336" s="3">
        <f t="shared" ca="1" si="116"/>
        <v>3.359999999999999</v>
      </c>
    </row>
    <row r="337" spans="5:39" x14ac:dyDescent="0.25">
      <c r="E337" s="3">
        <f t="shared" si="100"/>
        <v>0.15</v>
      </c>
      <c r="F337" s="3">
        <f t="shared" si="101"/>
        <v>0.15</v>
      </c>
      <c r="G337" s="3">
        <f t="shared" si="117"/>
        <v>7.1428571428571425E-2</v>
      </c>
      <c r="H337" s="10">
        <f t="shared" si="102"/>
        <v>4.7081902893575282E-7</v>
      </c>
      <c r="I337" s="10">
        <f t="shared" si="103"/>
        <v>4.7081902893575276E-7</v>
      </c>
      <c r="J337" s="3">
        <f t="shared" si="113"/>
        <v>8</v>
      </c>
      <c r="K337" s="10">
        <f t="shared" si="114"/>
        <v>0.03</v>
      </c>
      <c r="L337" s="3">
        <v>335</v>
      </c>
      <c r="M337" s="3">
        <f t="shared" si="104"/>
        <v>18124.496295706333</v>
      </c>
      <c r="N337" s="3">
        <f t="shared" si="105"/>
        <v>4.5325930601728265E-3</v>
      </c>
      <c r="O337" s="3">
        <f t="shared" si="106"/>
        <v>491625.49917170085</v>
      </c>
      <c r="P337" s="3">
        <f t="shared" si="107"/>
        <v>6.7988895902592391E-4</v>
      </c>
      <c r="Q337" s="3">
        <f t="shared" si="108"/>
        <v>73743.825555644085</v>
      </c>
      <c r="R337" s="3">
        <f t="shared" si="109"/>
        <v>6.1911279772175478E-6</v>
      </c>
      <c r="S337" s="16">
        <f>IF(Surge_Predicted_Impact!$C$4&lt;&gt;COVID19_DailyReportedData!$B$3,"ERRO",COVID19_DailyReportedData!C334)</f>
        <v>0</v>
      </c>
      <c r="U337" s="37" t="str">
        <f t="shared" si="110"/>
        <v/>
      </c>
      <c r="AI337" s="37">
        <f t="shared" si="118"/>
        <v>4.1274186514783651E-5</v>
      </c>
      <c r="AJ337" s="37">
        <f t="shared" ca="1" si="111"/>
        <v>1.3868126668967304E-4</v>
      </c>
      <c r="AK337" s="37">
        <f t="shared" ca="1" si="112"/>
        <v>3.3599999999999994</v>
      </c>
      <c r="AL337" s="37">
        <f t="shared" ca="1" si="115"/>
        <v>1.3868126668967304E-4</v>
      </c>
      <c r="AM337" s="3">
        <f t="shared" ca="1" si="116"/>
        <v>3.3599999999999994</v>
      </c>
    </row>
    <row r="338" spans="5:39" x14ac:dyDescent="0.25">
      <c r="E338" s="3">
        <f t="shared" si="100"/>
        <v>0.15</v>
      </c>
      <c r="F338" s="3">
        <f t="shared" si="101"/>
        <v>0.15</v>
      </c>
      <c r="G338" s="3">
        <f t="shared" si="117"/>
        <v>7.1428571428571425E-2</v>
      </c>
      <c r="H338" s="10">
        <f t="shared" si="102"/>
        <v>4.7081902893575282E-7</v>
      </c>
      <c r="I338" s="10">
        <f t="shared" si="103"/>
        <v>4.7081902893575276E-7</v>
      </c>
      <c r="J338" s="3">
        <f t="shared" si="113"/>
        <v>8</v>
      </c>
      <c r="K338" s="10">
        <f t="shared" si="114"/>
        <v>0.03</v>
      </c>
      <c r="L338" s="3">
        <v>336</v>
      </c>
      <c r="M338" s="3">
        <f t="shared" si="104"/>
        <v>18124.496257028095</v>
      </c>
      <c r="N338" s="3">
        <f t="shared" si="105"/>
        <v>4.2475146511166363E-3</v>
      </c>
      <c r="O338" s="3">
        <f t="shared" si="106"/>
        <v>491625.49949545751</v>
      </c>
      <c r="P338" s="3">
        <f t="shared" si="107"/>
        <v>6.3712719766749546E-4</v>
      </c>
      <c r="Q338" s="3">
        <f t="shared" si="108"/>
        <v>73743.825561445818</v>
      </c>
      <c r="R338" s="3">
        <f t="shared" si="109"/>
        <v>5.8017356423079034E-6</v>
      </c>
      <c r="S338" s="16">
        <f>IF(Surge_Predicted_Impact!$C$4&lt;&gt;COVID19_DailyReportedData!$B$3,"ERRO",COVID19_DailyReportedData!C335)</f>
        <v>0</v>
      </c>
      <c r="U338" s="37" t="str">
        <f t="shared" si="110"/>
        <v/>
      </c>
      <c r="AI338" s="37">
        <f t="shared" si="118"/>
        <v>3.8678237615386024E-5</v>
      </c>
      <c r="AJ338" s="37">
        <f t="shared" ca="1" si="111"/>
        <v>1.29958878387697E-4</v>
      </c>
      <c r="AK338" s="37">
        <f t="shared" ca="1" si="112"/>
        <v>3.359999999999999</v>
      </c>
      <c r="AL338" s="37">
        <f t="shared" ca="1" si="115"/>
        <v>1.29958878387697E-4</v>
      </c>
      <c r="AM338" s="3">
        <f t="shared" ca="1" si="116"/>
        <v>3.359999999999999</v>
      </c>
    </row>
    <row r="339" spans="5:39" x14ac:dyDescent="0.25">
      <c r="E339" s="3">
        <f t="shared" si="100"/>
        <v>0.15</v>
      </c>
      <c r="F339" s="3">
        <f t="shared" si="101"/>
        <v>0.15</v>
      </c>
      <c r="G339" s="3">
        <f t="shared" si="117"/>
        <v>7.1428571428571425E-2</v>
      </c>
      <c r="H339" s="10">
        <f t="shared" si="102"/>
        <v>4.7081902893575282E-7</v>
      </c>
      <c r="I339" s="10">
        <f t="shared" si="103"/>
        <v>4.7081902893575276E-7</v>
      </c>
      <c r="J339" s="3">
        <f t="shared" si="113"/>
        <v>8</v>
      </c>
      <c r="K339" s="10">
        <f t="shared" si="114"/>
        <v>0.03</v>
      </c>
      <c r="L339" s="3">
        <v>337</v>
      </c>
      <c r="M339" s="3">
        <f t="shared" si="104"/>
        <v>18124.496220782534</v>
      </c>
      <c r="N339" s="3">
        <f t="shared" si="105"/>
        <v>3.9803663094370037E-3</v>
      </c>
      <c r="O339" s="3">
        <f t="shared" si="106"/>
        <v>491625.49979885144</v>
      </c>
      <c r="P339" s="3">
        <f t="shared" si="107"/>
        <v>5.970549464155505E-4</v>
      </c>
      <c r="Q339" s="3">
        <f t="shared" si="108"/>
        <v>73743.82556688266</v>
      </c>
      <c r="R339" s="3">
        <f t="shared" si="109"/>
        <v>5.4368341807276005E-6</v>
      </c>
      <c r="S339" s="16">
        <f>IF(Surge_Predicted_Impact!$C$4&lt;&gt;COVID19_DailyReportedData!$B$3,"ERRO",COVID19_DailyReportedData!C336)</f>
        <v>0</v>
      </c>
      <c r="U339" s="37" t="str">
        <f t="shared" si="110"/>
        <v/>
      </c>
      <c r="AI339" s="37">
        <f t="shared" si="118"/>
        <v>3.6245561204850674E-5</v>
      </c>
      <c r="AJ339" s="37">
        <f t="shared" ca="1" si="111"/>
        <v>1.2178508564829824E-4</v>
      </c>
      <c r="AK339" s="37">
        <f t="shared" ca="1" si="112"/>
        <v>3.3599999999999994</v>
      </c>
      <c r="AL339" s="37">
        <f t="shared" ca="1" si="115"/>
        <v>1.2178508564829824E-4</v>
      </c>
      <c r="AM339" s="3">
        <f t="shared" ca="1" si="116"/>
        <v>3.3599999999999994</v>
      </c>
    </row>
    <row r="340" spans="5:39" x14ac:dyDescent="0.25">
      <c r="E340" s="3">
        <f t="shared" si="100"/>
        <v>0.15</v>
      </c>
      <c r="F340" s="3">
        <f t="shared" si="101"/>
        <v>0.15</v>
      </c>
      <c r="G340" s="3">
        <f t="shared" si="117"/>
        <v>7.1428571428571425E-2</v>
      </c>
      <c r="H340" s="10">
        <f t="shared" si="102"/>
        <v>4.7081902893575282E-7</v>
      </c>
      <c r="I340" s="10">
        <f t="shared" si="103"/>
        <v>4.7081902893575276E-7</v>
      </c>
      <c r="J340" s="3">
        <f t="shared" si="113"/>
        <v>8</v>
      </c>
      <c r="K340" s="10">
        <f t="shared" si="114"/>
        <v>0.03</v>
      </c>
      <c r="L340" s="3">
        <v>338</v>
      </c>
      <c r="M340" s="3">
        <f t="shared" si="104"/>
        <v>18124.496186816643</v>
      </c>
      <c r="N340" s="3">
        <f t="shared" si="105"/>
        <v>3.7300203197292241E-3</v>
      </c>
      <c r="O340" s="3">
        <f t="shared" si="106"/>
        <v>491625.50008316332</v>
      </c>
      <c r="P340" s="3">
        <f t="shared" si="107"/>
        <v>5.5950304795938358E-4</v>
      </c>
      <c r="Q340" s="3">
        <f t="shared" si="108"/>
        <v>73743.825571977548</v>
      </c>
      <c r="R340" s="3">
        <f t="shared" si="109"/>
        <v>5.0948836360475978E-6</v>
      </c>
      <c r="S340" s="16">
        <f>IF(Surge_Predicted_Impact!$C$4&lt;&gt;COVID19_DailyReportedData!$B$3,"ERRO",COVID19_DailyReportedData!C337)</f>
        <v>0</v>
      </c>
      <c r="U340" s="37" t="str">
        <f t="shared" si="110"/>
        <v/>
      </c>
      <c r="AI340" s="37">
        <f t="shared" si="118"/>
        <v>3.3965890906983986E-5</v>
      </c>
      <c r="AJ340" s="37">
        <f t="shared" ca="1" si="111"/>
        <v>1.1412539344746617E-4</v>
      </c>
      <c r="AK340" s="37">
        <f t="shared" ca="1" si="112"/>
        <v>3.3599999999999994</v>
      </c>
      <c r="AL340" s="37">
        <f t="shared" ca="1" si="115"/>
        <v>1.1412539344746617E-4</v>
      </c>
      <c r="AM340" s="3">
        <f t="shared" ca="1" si="116"/>
        <v>3.3599999999999994</v>
      </c>
    </row>
    <row r="341" spans="5:39" x14ac:dyDescent="0.25">
      <c r="E341" s="3">
        <f t="shared" si="100"/>
        <v>0.15</v>
      </c>
      <c r="F341" s="3">
        <f t="shared" si="101"/>
        <v>0.15</v>
      </c>
      <c r="G341" s="3">
        <f t="shared" si="117"/>
        <v>7.1428571428571425E-2</v>
      </c>
      <c r="H341" s="10">
        <f t="shared" si="102"/>
        <v>4.7081902893575282E-7</v>
      </c>
      <c r="I341" s="10">
        <f t="shared" si="103"/>
        <v>4.7081902893575276E-7</v>
      </c>
      <c r="J341" s="3">
        <f t="shared" si="113"/>
        <v>8</v>
      </c>
      <c r="K341" s="10">
        <f t="shared" si="114"/>
        <v>0.03</v>
      </c>
      <c r="L341" s="3">
        <v>339</v>
      </c>
      <c r="M341" s="3">
        <f t="shared" si="104"/>
        <v>18124.496154987046</v>
      </c>
      <c r="N341" s="3">
        <f t="shared" si="105"/>
        <v>3.4954198944878979E-3</v>
      </c>
      <c r="O341" s="3">
        <f t="shared" si="106"/>
        <v>491625.50034959335</v>
      </c>
      <c r="P341" s="3">
        <f t="shared" si="107"/>
        <v>5.2431298417318466E-4</v>
      </c>
      <c r="Q341" s="3">
        <f t="shared" si="108"/>
        <v>73743.825576751988</v>
      </c>
      <c r="R341" s="3">
        <f t="shared" si="109"/>
        <v>4.7744395487825385E-6</v>
      </c>
      <c r="S341" s="16">
        <f>IF(Surge_Predicted_Impact!$C$4&lt;&gt;COVID19_DailyReportedData!$B$3,"ERRO",COVID19_DailyReportedData!C338)</f>
        <v>0</v>
      </c>
      <c r="U341" s="37" t="str">
        <f t="shared" si="110"/>
        <v/>
      </c>
      <c r="AI341" s="37">
        <f t="shared" si="118"/>
        <v>3.1829596991883591E-5</v>
      </c>
      <c r="AJ341" s="37">
        <f t="shared" ca="1" si="111"/>
        <v>1.0694744589272883E-4</v>
      </c>
      <c r="AK341" s="37">
        <f t="shared" ca="1" si="112"/>
        <v>3.359999999999999</v>
      </c>
      <c r="AL341" s="37">
        <f t="shared" ca="1" si="115"/>
        <v>1.0694744589272883E-4</v>
      </c>
      <c r="AM341" s="3">
        <f t="shared" ca="1" si="116"/>
        <v>3.359999999999999</v>
      </c>
    </row>
    <row r="342" spans="5:39" x14ac:dyDescent="0.25">
      <c r="E342" s="3">
        <f t="shared" si="100"/>
        <v>0.15</v>
      </c>
      <c r="F342" s="3">
        <f t="shared" si="101"/>
        <v>0.15</v>
      </c>
      <c r="G342" s="3">
        <f t="shared" si="117"/>
        <v>7.1428571428571425E-2</v>
      </c>
      <c r="H342" s="10">
        <f t="shared" si="102"/>
        <v>4.7081902893575282E-7</v>
      </c>
      <c r="I342" s="10">
        <f t="shared" si="103"/>
        <v>4.7081902893575276E-7</v>
      </c>
      <c r="J342" s="3">
        <f t="shared" si="113"/>
        <v>8</v>
      </c>
      <c r="K342" s="10">
        <f t="shared" si="114"/>
        <v>0.03</v>
      </c>
      <c r="L342" s="3">
        <v>340</v>
      </c>
      <c r="M342" s="3">
        <f t="shared" si="104"/>
        <v>18124.496125159378</v>
      </c>
      <c r="N342" s="3">
        <f t="shared" si="105"/>
        <v>3.275574713081817E-3</v>
      </c>
      <c r="O342" s="3">
        <f t="shared" si="106"/>
        <v>491625.5005992662</v>
      </c>
      <c r="P342" s="3">
        <f t="shared" si="107"/>
        <v>4.913362069622725E-4</v>
      </c>
      <c r="Q342" s="3">
        <f t="shared" si="108"/>
        <v>73743.825581226134</v>
      </c>
      <c r="R342" s="3">
        <f t="shared" si="109"/>
        <v>4.4741502279066482E-6</v>
      </c>
      <c r="S342" s="16">
        <f>IF(Surge_Predicted_Impact!$C$4&lt;&gt;COVID19_DailyReportedData!$B$3,"ERRO",COVID19_DailyReportedData!C339)</f>
        <v>0</v>
      </c>
      <c r="U342" s="37" t="str">
        <f t="shared" si="110"/>
        <v/>
      </c>
      <c r="AI342" s="37">
        <f t="shared" si="118"/>
        <v>2.982766818604432E-5</v>
      </c>
      <c r="AJ342" s="37">
        <f t="shared" ca="1" si="111"/>
        <v>1.0022096510510888E-4</v>
      </c>
      <c r="AK342" s="37">
        <f t="shared" ca="1" si="112"/>
        <v>3.3599999999999985</v>
      </c>
      <c r="AL342" s="37">
        <f t="shared" ca="1" si="115"/>
        <v>1.0022096510510888E-4</v>
      </c>
      <c r="AM342" s="3">
        <f t="shared" ca="1" si="116"/>
        <v>3.3599999999999985</v>
      </c>
    </row>
    <row r="343" spans="5:39" x14ac:dyDescent="0.25">
      <c r="E343" s="3">
        <f t="shared" si="100"/>
        <v>0.15</v>
      </c>
      <c r="F343" s="3">
        <f t="shared" si="101"/>
        <v>0.15</v>
      </c>
      <c r="G343" s="3">
        <f t="shared" si="117"/>
        <v>7.1428571428571425E-2</v>
      </c>
      <c r="H343" s="10">
        <f t="shared" si="102"/>
        <v>4.7081902893575282E-7</v>
      </c>
      <c r="I343" s="10">
        <f t="shared" si="103"/>
        <v>4.7081902893575276E-7</v>
      </c>
      <c r="J343" s="3">
        <f t="shared" si="113"/>
        <v>8</v>
      </c>
      <c r="K343" s="10">
        <f t="shared" si="114"/>
        <v>0.03</v>
      </c>
      <c r="L343" s="3">
        <v>341</v>
      </c>
      <c r="M343" s="3">
        <f t="shared" si="104"/>
        <v>18124.496097207728</v>
      </c>
      <c r="N343" s="3">
        <f t="shared" si="105"/>
        <v>3.0695567413059435E-3</v>
      </c>
      <c r="O343" s="3">
        <f t="shared" si="106"/>
        <v>491625.50083323586</v>
      </c>
      <c r="P343" s="3">
        <f t="shared" si="107"/>
        <v>4.604335111958915E-4</v>
      </c>
      <c r="Q343" s="3">
        <f t="shared" si="108"/>
        <v>73743.82558541889</v>
      </c>
      <c r="R343" s="3">
        <f t="shared" si="109"/>
        <v>4.1927474740077738E-6</v>
      </c>
      <c r="S343" s="16">
        <f>IF(Surge_Predicted_Impact!$C$4&lt;&gt;COVID19_DailyReportedData!$B$3,"ERRO",COVID19_DailyReportedData!C340)</f>
        <v>0</v>
      </c>
      <c r="U343" s="37" t="str">
        <f t="shared" si="110"/>
        <v/>
      </c>
      <c r="AI343" s="37">
        <f t="shared" si="118"/>
        <v>2.7951649826718494E-5</v>
      </c>
      <c r="AJ343" s="37">
        <f t="shared" ca="1" si="111"/>
        <v>9.391754341777412E-5</v>
      </c>
      <c r="AK343" s="37">
        <f t="shared" ca="1" si="112"/>
        <v>3.3599999999999994</v>
      </c>
      <c r="AL343" s="37">
        <f t="shared" ca="1" si="115"/>
        <v>9.391754341777412E-5</v>
      </c>
      <c r="AM343" s="3">
        <f t="shared" ca="1" si="116"/>
        <v>3.3599999999999994</v>
      </c>
    </row>
    <row r="344" spans="5:39" x14ac:dyDescent="0.25">
      <c r="E344" s="3">
        <f t="shared" si="100"/>
        <v>0.15</v>
      </c>
      <c r="F344" s="3">
        <f t="shared" si="101"/>
        <v>0.15</v>
      </c>
      <c r="G344" s="3">
        <f t="shared" si="117"/>
        <v>7.1428571428571425E-2</v>
      </c>
      <c r="H344" s="10">
        <f t="shared" si="102"/>
        <v>4.7081902893575282E-7</v>
      </c>
      <c r="I344" s="10">
        <f t="shared" si="103"/>
        <v>4.7081902893575276E-7</v>
      </c>
      <c r="J344" s="3">
        <f t="shared" si="113"/>
        <v>8</v>
      </c>
      <c r="K344" s="10">
        <f t="shared" si="114"/>
        <v>0.03</v>
      </c>
      <c r="L344" s="3">
        <v>342</v>
      </c>
      <c r="M344" s="3">
        <f t="shared" si="104"/>
        <v>18124.496071014102</v>
      </c>
      <c r="N344" s="3">
        <f t="shared" si="105"/>
        <v>2.876496313863532E-3</v>
      </c>
      <c r="O344" s="3">
        <f t="shared" si="106"/>
        <v>491625.50105248991</v>
      </c>
      <c r="P344" s="3">
        <f t="shared" si="107"/>
        <v>4.3147444707952981E-4</v>
      </c>
      <c r="Q344" s="3">
        <f t="shared" si="108"/>
        <v>73743.825589347922</v>
      </c>
      <c r="R344" s="3">
        <f t="shared" si="109"/>
        <v>3.9290438508032816E-6</v>
      </c>
      <c r="S344" s="16">
        <f>IF(Surge_Predicted_Impact!$C$4&lt;&gt;COVID19_DailyReportedData!$B$3,"ERRO",COVID19_DailyReportedData!C341)</f>
        <v>0</v>
      </c>
      <c r="U344" s="37" t="str">
        <f t="shared" si="110"/>
        <v/>
      </c>
      <c r="AI344" s="37">
        <f t="shared" si="118"/>
        <v>2.6193625672021881E-5</v>
      </c>
      <c r="AJ344" s="37">
        <f t="shared" ca="1" si="111"/>
        <v>8.8010582257993494E-5</v>
      </c>
      <c r="AK344" s="37">
        <f t="shared" ca="1" si="112"/>
        <v>3.359999999999999</v>
      </c>
      <c r="AL344" s="37">
        <f t="shared" ca="1" si="115"/>
        <v>8.8010582257993494E-5</v>
      </c>
      <c r="AM344" s="3">
        <f t="shared" ca="1" si="116"/>
        <v>3.359999999999999</v>
      </c>
    </row>
    <row r="345" spans="5:39" x14ac:dyDescent="0.25">
      <c r="E345" s="3">
        <f t="shared" si="100"/>
        <v>0.15</v>
      </c>
      <c r="F345" s="3">
        <f t="shared" si="101"/>
        <v>0.15</v>
      </c>
      <c r="G345" s="3">
        <f t="shared" si="117"/>
        <v>7.1428571428571425E-2</v>
      </c>
      <c r="H345" s="10">
        <f t="shared" si="102"/>
        <v>4.7081902893575282E-7</v>
      </c>
      <c r="I345" s="10">
        <f t="shared" si="103"/>
        <v>4.7081902893575276E-7</v>
      </c>
      <c r="J345" s="3">
        <f t="shared" si="113"/>
        <v>8</v>
      </c>
      <c r="K345" s="10">
        <f t="shared" si="114"/>
        <v>0.03</v>
      </c>
      <c r="L345" s="3">
        <v>343</v>
      </c>
      <c r="M345" s="3">
        <f t="shared" si="104"/>
        <v>18124.496046467932</v>
      </c>
      <c r="N345" s="3">
        <f t="shared" si="105"/>
        <v>2.6955784632413486E-3</v>
      </c>
      <c r="O345" s="3">
        <f t="shared" si="106"/>
        <v>491625.50125795393</v>
      </c>
      <c r="P345" s="3">
        <f t="shared" si="107"/>
        <v>4.0433676948620228E-4</v>
      </c>
      <c r="Q345" s="3">
        <f t="shared" si="108"/>
        <v>73743.825593029847</v>
      </c>
      <c r="R345" s="3">
        <f t="shared" si="109"/>
        <v>3.6819255910813808E-6</v>
      </c>
      <c r="S345" s="16">
        <f>IF(Surge_Predicted_Impact!$C$4&lt;&gt;COVID19_DailyReportedData!$B$3,"ERRO",COVID19_DailyReportedData!C342)</f>
        <v>0</v>
      </c>
      <c r="U345" s="37" t="str">
        <f t="shared" si="110"/>
        <v/>
      </c>
      <c r="AI345" s="37">
        <f t="shared" si="118"/>
        <v>2.4546170607209206E-5</v>
      </c>
      <c r="AJ345" s="37">
        <f t="shared" ca="1" si="111"/>
        <v>8.2475133240222904E-5</v>
      </c>
      <c r="AK345" s="37">
        <f t="shared" ca="1" si="112"/>
        <v>3.359999999999999</v>
      </c>
      <c r="AL345" s="37">
        <f t="shared" ca="1" si="115"/>
        <v>8.2475133240222904E-5</v>
      </c>
      <c r="AM345" s="3">
        <f t="shared" ca="1" si="116"/>
        <v>3.359999999999999</v>
      </c>
    </row>
    <row r="346" spans="5:39" x14ac:dyDescent="0.25">
      <c r="E346" s="3">
        <f t="shared" si="100"/>
        <v>0.15</v>
      </c>
      <c r="F346" s="3">
        <f t="shared" si="101"/>
        <v>0.15</v>
      </c>
      <c r="G346" s="3">
        <f t="shared" si="117"/>
        <v>7.1428571428571425E-2</v>
      </c>
      <c r="H346" s="10">
        <f t="shared" si="102"/>
        <v>4.7081902893575282E-7</v>
      </c>
      <c r="I346" s="10">
        <f t="shared" si="103"/>
        <v>4.7081902893575276E-7</v>
      </c>
      <c r="J346" s="3">
        <f t="shared" si="113"/>
        <v>8</v>
      </c>
      <c r="K346" s="10">
        <f t="shared" si="114"/>
        <v>0.03</v>
      </c>
      <c r="L346" s="3">
        <v>344</v>
      </c>
      <c r="M346" s="3">
        <f t="shared" si="104"/>
        <v>18124.496023465595</v>
      </c>
      <c r="N346" s="3">
        <f t="shared" si="105"/>
        <v>2.526039479481045E-3</v>
      </c>
      <c r="O346" s="3">
        <f t="shared" si="106"/>
        <v>491625.50145049527</v>
      </c>
      <c r="P346" s="3">
        <f t="shared" si="107"/>
        <v>3.7890592192215674E-4</v>
      </c>
      <c r="Q346" s="3">
        <f t="shared" si="108"/>
        <v>73743.825596480208</v>
      </c>
      <c r="R346" s="3">
        <f t="shared" si="109"/>
        <v>3.4503504139138385E-6</v>
      </c>
      <c r="S346" s="16">
        <f>IF(Surge_Predicted_Impact!$C$4&lt;&gt;COVID19_DailyReportedData!$B$3,"ERRO",COVID19_DailyReportedData!C343)</f>
        <v>0</v>
      </c>
      <c r="U346" s="37" t="str">
        <f t="shared" si="110"/>
        <v/>
      </c>
      <c r="AI346" s="37">
        <f t="shared" si="118"/>
        <v>2.3002336092758924E-5</v>
      </c>
      <c r="AJ346" s="37">
        <f t="shared" ca="1" si="111"/>
        <v>7.7287849271669964E-5</v>
      </c>
      <c r="AK346" s="37">
        <f t="shared" ca="1" si="112"/>
        <v>3.359999999999999</v>
      </c>
      <c r="AL346" s="37">
        <f t="shared" ca="1" si="115"/>
        <v>7.7287849271669964E-5</v>
      </c>
      <c r="AM346" s="3">
        <f t="shared" ca="1" si="116"/>
        <v>3.359999999999999</v>
      </c>
    </row>
    <row r="347" spans="5:39" x14ac:dyDescent="0.25">
      <c r="E347" s="3">
        <f t="shared" si="100"/>
        <v>0.15</v>
      </c>
      <c r="F347" s="3">
        <f t="shared" si="101"/>
        <v>0.15</v>
      </c>
      <c r="G347" s="3">
        <f t="shared" si="117"/>
        <v>7.1428571428571425E-2</v>
      </c>
      <c r="H347" s="10">
        <f t="shared" si="102"/>
        <v>4.7081902893575282E-7</v>
      </c>
      <c r="I347" s="10">
        <f t="shared" si="103"/>
        <v>4.7081902893575276E-7</v>
      </c>
      <c r="J347" s="3">
        <f t="shared" si="113"/>
        <v>8</v>
      </c>
      <c r="K347" s="10">
        <f t="shared" si="114"/>
        <v>0.03</v>
      </c>
      <c r="L347" s="3">
        <v>345</v>
      </c>
      <c r="M347" s="3">
        <f t="shared" si="104"/>
        <v>18124.496001909996</v>
      </c>
      <c r="N347" s="3">
        <f t="shared" si="105"/>
        <v>2.3671636863244277E-3</v>
      </c>
      <c r="O347" s="3">
        <f t="shared" si="106"/>
        <v>491625.50163092668</v>
      </c>
      <c r="P347" s="3">
        <f t="shared" si="107"/>
        <v>3.5507455294866416E-4</v>
      </c>
      <c r="Q347" s="3">
        <f t="shared" si="108"/>
        <v>73743.825599713542</v>
      </c>
      <c r="R347" s="3">
        <f t="shared" si="109"/>
        <v>3.2333398849004878E-6</v>
      </c>
      <c r="S347" s="16">
        <f>IF(Surge_Predicted_Impact!$C$4&lt;&gt;COVID19_DailyReportedData!$B$3,"ERRO",COVID19_DailyReportedData!C344)</f>
        <v>0</v>
      </c>
      <c r="U347" s="37" t="str">
        <f t="shared" si="110"/>
        <v/>
      </c>
      <c r="AI347" s="37">
        <f t="shared" si="118"/>
        <v>2.155559923266992E-5</v>
      </c>
      <c r="AJ347" s="37">
        <f t="shared" ca="1" si="111"/>
        <v>7.2426813421770913E-5</v>
      </c>
      <c r="AK347" s="37">
        <f t="shared" ca="1" si="112"/>
        <v>3.359999999999999</v>
      </c>
      <c r="AL347" s="37">
        <f t="shared" ca="1" si="115"/>
        <v>7.2426813421770913E-5</v>
      </c>
      <c r="AM347" s="3">
        <f t="shared" ca="1" si="116"/>
        <v>3.359999999999999</v>
      </c>
    </row>
    <row r="348" spans="5:39" x14ac:dyDescent="0.25">
      <c r="E348" s="3">
        <f t="shared" si="100"/>
        <v>0.15</v>
      </c>
      <c r="F348" s="3">
        <f t="shared" si="101"/>
        <v>0.15</v>
      </c>
      <c r="G348" s="3">
        <f t="shared" si="117"/>
        <v>7.1428571428571425E-2</v>
      </c>
      <c r="H348" s="10">
        <f t="shared" si="102"/>
        <v>4.7081902893575282E-7</v>
      </c>
      <c r="I348" s="10">
        <f t="shared" si="103"/>
        <v>4.7081902893575276E-7</v>
      </c>
      <c r="J348" s="3">
        <f t="shared" si="113"/>
        <v>8</v>
      </c>
      <c r="K348" s="10">
        <f t="shared" si="114"/>
        <v>0.03</v>
      </c>
      <c r="L348" s="3">
        <v>346</v>
      </c>
      <c r="M348" s="3">
        <f t="shared" si="104"/>
        <v>18124.495981710141</v>
      </c>
      <c r="N348" s="3">
        <f t="shared" si="105"/>
        <v>2.2182804201237409E-3</v>
      </c>
      <c r="O348" s="3">
        <f t="shared" si="106"/>
        <v>491625.50180000981</v>
      </c>
      <c r="P348" s="3">
        <f t="shared" si="107"/>
        <v>3.3274206301856115E-4</v>
      </c>
      <c r="Q348" s="3">
        <f t="shared" si="108"/>
        <v>73743.825602743527</v>
      </c>
      <c r="R348" s="3">
        <f t="shared" si="109"/>
        <v>3.029978324775584E-6</v>
      </c>
      <c r="S348" s="16">
        <f>IF(Surge_Predicted_Impact!$C$4&lt;&gt;COVID19_DailyReportedData!$B$3,"ERRO",COVID19_DailyReportedData!C345)</f>
        <v>0</v>
      </c>
      <c r="U348" s="37" t="str">
        <f t="shared" si="110"/>
        <v/>
      </c>
      <c r="AI348" s="37">
        <f t="shared" si="118"/>
        <v>2.0199855498503894E-5</v>
      </c>
      <c r="AJ348" s="37">
        <f t="shared" ca="1" si="111"/>
        <v>6.7871514474973068E-5</v>
      </c>
      <c r="AK348" s="37">
        <f t="shared" ca="1" si="112"/>
        <v>3.3599999999999994</v>
      </c>
      <c r="AL348" s="37">
        <f t="shared" ca="1" si="115"/>
        <v>6.7871514474973068E-5</v>
      </c>
      <c r="AM348" s="3">
        <f t="shared" ca="1" si="116"/>
        <v>3.3599999999999994</v>
      </c>
    </row>
    <row r="349" spans="5:39" x14ac:dyDescent="0.25">
      <c r="E349" s="3">
        <f t="shared" si="100"/>
        <v>0.15</v>
      </c>
      <c r="F349" s="3">
        <f t="shared" si="101"/>
        <v>0.15</v>
      </c>
      <c r="G349" s="3">
        <f t="shared" si="117"/>
        <v>7.1428571428571425E-2</v>
      </c>
      <c r="H349" s="10">
        <f t="shared" si="102"/>
        <v>4.7081902893575282E-7</v>
      </c>
      <c r="I349" s="10">
        <f t="shared" si="103"/>
        <v>4.7081902893575276E-7</v>
      </c>
      <c r="J349" s="3">
        <f t="shared" si="113"/>
        <v>8</v>
      </c>
      <c r="K349" s="10">
        <f t="shared" si="114"/>
        <v>0.03</v>
      </c>
      <c r="L349" s="3">
        <v>347</v>
      </c>
      <c r="M349" s="3">
        <f t="shared" si="104"/>
        <v>18124.495962780762</v>
      </c>
      <c r="N349" s="3">
        <f t="shared" si="105"/>
        <v>2.0787611987640188E-3</v>
      </c>
      <c r="O349" s="3">
        <f t="shared" si="106"/>
        <v>491625.50195845839</v>
      </c>
      <c r="P349" s="3">
        <f t="shared" si="107"/>
        <v>3.1181417981460282E-4</v>
      </c>
      <c r="Q349" s="3">
        <f t="shared" si="108"/>
        <v>73743.825605582926</v>
      </c>
      <c r="R349" s="3">
        <f t="shared" si="109"/>
        <v>2.8394068067427723E-6</v>
      </c>
      <c r="S349" s="16">
        <f>IF(Surge_Predicted_Impact!$C$4&lt;&gt;COVID19_DailyReportedData!$B$3,"ERRO",COVID19_DailyReportedData!C346)</f>
        <v>0</v>
      </c>
      <c r="U349" s="37" t="str">
        <f t="shared" si="110"/>
        <v/>
      </c>
      <c r="AI349" s="37">
        <f t="shared" si="118"/>
        <v>1.8929378711618483E-5</v>
      </c>
      <c r="AJ349" s="37">
        <f t="shared" ca="1" si="111"/>
        <v>6.3602712471038078E-5</v>
      </c>
      <c r="AK349" s="37">
        <f t="shared" ca="1" si="112"/>
        <v>3.3599999999999985</v>
      </c>
      <c r="AL349" s="37">
        <f t="shared" ca="1" si="115"/>
        <v>6.3602712471038078E-5</v>
      </c>
      <c r="AM349" s="3">
        <f t="shared" ca="1" si="116"/>
        <v>3.3599999999999985</v>
      </c>
    </row>
    <row r="350" spans="5:39" x14ac:dyDescent="0.25">
      <c r="E350" s="3">
        <f t="shared" si="100"/>
        <v>0.15</v>
      </c>
      <c r="F350" s="3">
        <f t="shared" si="101"/>
        <v>0.15</v>
      </c>
      <c r="G350" s="3">
        <f t="shared" si="117"/>
        <v>7.1428571428571425E-2</v>
      </c>
      <c r="H350" s="10">
        <f t="shared" si="102"/>
        <v>4.7081902893575282E-7</v>
      </c>
      <c r="I350" s="10">
        <f t="shared" si="103"/>
        <v>4.7081902893575276E-7</v>
      </c>
      <c r="J350" s="3">
        <f t="shared" si="113"/>
        <v>8</v>
      </c>
      <c r="K350" s="10">
        <f t="shared" si="114"/>
        <v>0.03</v>
      </c>
      <c r="L350" s="3">
        <v>348</v>
      </c>
      <c r="M350" s="3">
        <f t="shared" si="104"/>
        <v>18124.495945041948</v>
      </c>
      <c r="N350" s="3">
        <f t="shared" si="105"/>
        <v>1.9480170686466563E-3</v>
      </c>
      <c r="O350" s="3">
        <f t="shared" si="106"/>
        <v>491625.50210694136</v>
      </c>
      <c r="P350" s="3">
        <f t="shared" si="107"/>
        <v>2.9220256029699845E-4</v>
      </c>
      <c r="Q350" s="3">
        <f t="shared" si="108"/>
        <v>73743.825608243758</v>
      </c>
      <c r="R350" s="3">
        <f t="shared" si="109"/>
        <v>2.6608220650814472E-6</v>
      </c>
      <c r="S350" s="16">
        <f>IF(Surge_Predicted_Impact!$C$4&lt;&gt;COVID19_DailyReportedData!$B$3,"ERRO",COVID19_DailyReportedData!C347)</f>
        <v>0</v>
      </c>
      <c r="U350" s="37" t="str">
        <f t="shared" si="110"/>
        <v/>
      </c>
      <c r="AI350" s="37">
        <f t="shared" si="118"/>
        <v>1.7738813767209649E-5</v>
      </c>
      <c r="AJ350" s="37">
        <f t="shared" ca="1" si="111"/>
        <v>5.9602414257824404E-5</v>
      </c>
      <c r="AK350" s="37">
        <f t="shared" ca="1" si="112"/>
        <v>3.359999999999999</v>
      </c>
      <c r="AL350" s="37">
        <f t="shared" ca="1" si="115"/>
        <v>5.9602414257824404E-5</v>
      </c>
      <c r="AM350" s="3">
        <f t="shared" ca="1" si="116"/>
        <v>3.359999999999999</v>
      </c>
    </row>
    <row r="351" spans="5:39" x14ac:dyDescent="0.25">
      <c r="E351" s="3">
        <f t="shared" si="100"/>
        <v>0.15</v>
      </c>
      <c r="F351" s="3">
        <f t="shared" si="101"/>
        <v>0.15</v>
      </c>
      <c r="G351" s="3">
        <f t="shared" si="117"/>
        <v>7.1428571428571425E-2</v>
      </c>
      <c r="H351" s="10">
        <f t="shared" si="102"/>
        <v>4.7081902893575282E-7</v>
      </c>
      <c r="I351" s="10">
        <f t="shared" si="103"/>
        <v>4.7081902893575276E-7</v>
      </c>
      <c r="J351" s="3">
        <f t="shared" si="113"/>
        <v>8</v>
      </c>
      <c r="K351" s="10">
        <f t="shared" si="114"/>
        <v>0.03</v>
      </c>
      <c r="L351" s="3">
        <v>349</v>
      </c>
      <c r="M351" s="3">
        <f t="shared" si="104"/>
        <v>18124.495928418823</v>
      </c>
      <c r="N351" s="3">
        <f t="shared" si="105"/>
        <v>1.8254961185350056E-3</v>
      </c>
      <c r="O351" s="3">
        <f t="shared" si="106"/>
        <v>491625.50224608544</v>
      </c>
      <c r="P351" s="3">
        <f t="shared" si="107"/>
        <v>2.7382441778025081E-4</v>
      </c>
      <c r="Q351" s="3">
        <f t="shared" si="108"/>
        <v>73743.825610737229</v>
      </c>
      <c r="R351" s="3">
        <f t="shared" si="109"/>
        <v>2.4934688553912565E-6</v>
      </c>
      <c r="S351" s="16">
        <f>IF(Surge_Predicted_Impact!$C$4&lt;&gt;COVID19_DailyReportedData!$B$3,"ERRO",COVID19_DailyReportedData!C348)</f>
        <v>0</v>
      </c>
      <c r="U351" s="37" t="str">
        <f t="shared" si="110"/>
        <v/>
      </c>
      <c r="AI351" s="37">
        <f t="shared" si="118"/>
        <v>1.6623125702608377E-5</v>
      </c>
      <c r="AJ351" s="37">
        <f t="shared" ca="1" si="111"/>
        <v>5.5853702360764135E-5</v>
      </c>
      <c r="AK351" s="37">
        <f t="shared" ca="1" si="112"/>
        <v>3.3599999999999994</v>
      </c>
      <c r="AL351" s="37">
        <f t="shared" ca="1" si="115"/>
        <v>5.5853702360764135E-5</v>
      </c>
      <c r="AM351" s="3">
        <f t="shared" ca="1" si="116"/>
        <v>3.3599999999999994</v>
      </c>
    </row>
    <row r="352" spans="5:39" x14ac:dyDescent="0.25">
      <c r="E352" s="3">
        <f t="shared" si="100"/>
        <v>0.15</v>
      </c>
      <c r="F352" s="3">
        <f t="shared" si="101"/>
        <v>0.15</v>
      </c>
      <c r="G352" s="3">
        <f t="shared" si="117"/>
        <v>7.1428571428571425E-2</v>
      </c>
      <c r="H352" s="10">
        <f t="shared" si="102"/>
        <v>4.7081902893575282E-7</v>
      </c>
      <c r="I352" s="10">
        <f t="shared" si="103"/>
        <v>4.7081902893575276E-7</v>
      </c>
      <c r="J352" s="3">
        <f t="shared" si="113"/>
        <v>8</v>
      </c>
      <c r="K352" s="10">
        <f t="shared" si="114"/>
        <v>0.03</v>
      </c>
      <c r="L352" s="3">
        <v>350</v>
      </c>
      <c r="M352" s="3">
        <f t="shared" si="104"/>
        <v>18124.495912841212</v>
      </c>
      <c r="N352" s="3">
        <f t="shared" si="105"/>
        <v>1.7106811497671728E-3</v>
      </c>
      <c r="O352" s="3">
        <f t="shared" si="106"/>
        <v>491625.50237647799</v>
      </c>
      <c r="P352" s="3">
        <f t="shared" si="107"/>
        <v>2.5660217246507589E-4</v>
      </c>
      <c r="Q352" s="3">
        <f t="shared" si="108"/>
        <v>73743.825613073859</v>
      </c>
      <c r="R352" s="3">
        <f t="shared" si="109"/>
        <v>2.3366415916825646E-6</v>
      </c>
      <c r="S352" s="16">
        <f>IF(Surge_Predicted_Impact!$C$4&lt;&gt;COVID19_DailyReportedData!$B$3,"ERRO",COVID19_DailyReportedData!C349)</f>
        <v>0</v>
      </c>
      <c r="U352" s="37" t="str">
        <f t="shared" si="110"/>
        <v/>
      </c>
      <c r="AI352" s="37">
        <f t="shared" si="118"/>
        <v>1.5577610611217096E-5</v>
      </c>
      <c r="AJ352" s="37">
        <f t="shared" ca="1" si="111"/>
        <v>5.234077165368943E-5</v>
      </c>
      <c r="AK352" s="37">
        <f t="shared" ca="1" si="112"/>
        <v>3.359999999999999</v>
      </c>
      <c r="AL352" s="37">
        <f t="shared" ca="1" si="115"/>
        <v>5.234077165368943E-5</v>
      </c>
      <c r="AM352" s="3">
        <f t="shared" ca="1" si="116"/>
        <v>3.359999999999999</v>
      </c>
    </row>
    <row r="353" spans="5:39" x14ac:dyDescent="0.25">
      <c r="E353" s="3">
        <f t="shared" si="100"/>
        <v>0.15</v>
      </c>
      <c r="F353" s="3">
        <f t="shared" si="101"/>
        <v>0.15</v>
      </c>
      <c r="G353" s="3">
        <f t="shared" si="117"/>
        <v>7.1428571428571425E-2</v>
      </c>
      <c r="H353" s="10">
        <f t="shared" si="102"/>
        <v>4.7081902893575282E-7</v>
      </c>
      <c r="I353" s="10">
        <f t="shared" si="103"/>
        <v>4.7081902893575276E-7</v>
      </c>
      <c r="J353" s="3">
        <f t="shared" si="113"/>
        <v>8</v>
      </c>
      <c r="K353" s="10">
        <f t="shared" si="114"/>
        <v>0.03</v>
      </c>
      <c r="L353" s="3">
        <v>351</v>
      </c>
      <c r="M353" s="3">
        <f t="shared" si="104"/>
        <v>18124.495898243356</v>
      </c>
      <c r="N353" s="3">
        <f t="shared" si="105"/>
        <v>1.6030874930012707E-3</v>
      </c>
      <c r="O353" s="3">
        <f t="shared" si="106"/>
        <v>491625.50249866949</v>
      </c>
      <c r="P353" s="3">
        <f t="shared" si="107"/>
        <v>2.4046312395019058E-4</v>
      </c>
      <c r="Q353" s="3">
        <f t="shared" si="108"/>
        <v>73743.825615263544</v>
      </c>
      <c r="R353" s="3">
        <f t="shared" si="109"/>
        <v>2.1896783437114207E-6</v>
      </c>
      <c r="S353" s="16">
        <f>IF(Surge_Predicted_Impact!$C$4&lt;&gt;COVID19_DailyReportedData!$B$3,"ERRO",COVID19_DailyReportedData!C350)</f>
        <v>0</v>
      </c>
      <c r="U353" s="37" t="str">
        <f t="shared" si="110"/>
        <v/>
      </c>
      <c r="AI353" s="37">
        <f t="shared" si="118"/>
        <v>1.4597855624742806E-5</v>
      </c>
      <c r="AJ353" s="37">
        <f t="shared" ca="1" si="111"/>
        <v>4.9048794899135815E-5</v>
      </c>
      <c r="AK353" s="37">
        <f t="shared" ca="1" si="112"/>
        <v>3.359999999999999</v>
      </c>
      <c r="AL353" s="37">
        <f t="shared" ca="1" si="115"/>
        <v>4.9048794899135815E-5</v>
      </c>
      <c r="AM353" s="3">
        <f t="shared" ca="1" si="116"/>
        <v>3.359999999999999</v>
      </c>
    </row>
    <row r="354" spans="5:39" x14ac:dyDescent="0.25">
      <c r="E354" s="3">
        <f t="shared" si="100"/>
        <v>0.15</v>
      </c>
      <c r="F354" s="3">
        <f t="shared" si="101"/>
        <v>0.15</v>
      </c>
      <c r="G354" s="3">
        <f t="shared" si="117"/>
        <v>7.1428571428571425E-2</v>
      </c>
      <c r="H354" s="10">
        <f t="shared" si="102"/>
        <v>4.7081902893575282E-7</v>
      </c>
      <c r="I354" s="10">
        <f t="shared" si="103"/>
        <v>4.7081902893575276E-7</v>
      </c>
      <c r="J354" s="3">
        <f t="shared" si="113"/>
        <v>8</v>
      </c>
      <c r="K354" s="10">
        <f t="shared" si="114"/>
        <v>0.03</v>
      </c>
      <c r="L354" s="3">
        <v>352</v>
      </c>
      <c r="M354" s="3">
        <f t="shared" si="104"/>
        <v>18124.495884563639</v>
      </c>
      <c r="N354" s="3">
        <f t="shared" si="105"/>
        <v>1.5022609622769374E-3</v>
      </c>
      <c r="O354" s="3">
        <f t="shared" si="106"/>
        <v>491625.50261317572</v>
      </c>
      <c r="P354" s="3">
        <f t="shared" si="107"/>
        <v>2.2533914434154061E-4</v>
      </c>
      <c r="Q354" s="3">
        <f t="shared" si="108"/>
        <v>73743.825617315495</v>
      </c>
      <c r="R354" s="3">
        <f t="shared" si="109"/>
        <v>2.0519575627986339E-6</v>
      </c>
      <c r="S354" s="16">
        <f>IF(Surge_Predicted_Impact!$C$4&lt;&gt;COVID19_DailyReportedData!$B$3,"ERRO",COVID19_DailyReportedData!C351)</f>
        <v>0</v>
      </c>
      <c r="U354" s="37" t="str">
        <f t="shared" si="110"/>
        <v/>
      </c>
      <c r="AI354" s="37">
        <f t="shared" si="118"/>
        <v>1.3679717085324228E-5</v>
      </c>
      <c r="AJ354" s="37">
        <f t="shared" ca="1" si="111"/>
        <v>4.5963849406689394E-5</v>
      </c>
      <c r="AK354" s="37">
        <f t="shared" ca="1" si="112"/>
        <v>3.359999999999999</v>
      </c>
      <c r="AL354" s="37">
        <f t="shared" ca="1" si="115"/>
        <v>4.5963849406689394E-5</v>
      </c>
      <c r="AM354" s="3">
        <f t="shared" ca="1" si="116"/>
        <v>3.359999999999999</v>
      </c>
    </row>
    <row r="355" spans="5:39" x14ac:dyDescent="0.25">
      <c r="E355" s="3">
        <f t="shared" si="100"/>
        <v>0.15</v>
      </c>
      <c r="F355" s="3">
        <f t="shared" si="101"/>
        <v>0.15</v>
      </c>
      <c r="G355" s="3">
        <f t="shared" si="117"/>
        <v>7.1428571428571425E-2</v>
      </c>
      <c r="H355" s="10">
        <f t="shared" si="102"/>
        <v>4.7081902893575282E-7</v>
      </c>
      <c r="I355" s="10">
        <f t="shared" si="103"/>
        <v>4.7081902893575276E-7</v>
      </c>
      <c r="J355" s="3">
        <f t="shared" si="113"/>
        <v>8</v>
      </c>
      <c r="K355" s="10">
        <f t="shared" si="114"/>
        <v>0.03</v>
      </c>
      <c r="L355" s="3">
        <v>353</v>
      </c>
      <c r="M355" s="3">
        <f t="shared" si="104"/>
        <v>18124.495871744308</v>
      </c>
      <c r="N355" s="3">
        <f t="shared" si="105"/>
        <v>1.4077759377565866E-3</v>
      </c>
      <c r="O355" s="3">
        <f t="shared" si="106"/>
        <v>491625.50272048009</v>
      </c>
      <c r="P355" s="3">
        <f t="shared" si="107"/>
        <v>2.1116639066348799E-4</v>
      </c>
      <c r="Q355" s="3">
        <f t="shared" si="108"/>
        <v>73743.8256192384</v>
      </c>
      <c r="R355" s="3">
        <f t="shared" si="109"/>
        <v>1.9228997189202347E-6</v>
      </c>
      <c r="S355" s="16">
        <f>IF(Surge_Predicted_Impact!$C$4&lt;&gt;COVID19_DailyReportedData!$B$3,"ERRO",COVID19_DailyReportedData!C352)</f>
        <v>0</v>
      </c>
      <c r="U355" s="37" t="str">
        <f t="shared" si="110"/>
        <v/>
      </c>
      <c r="AI355" s="37">
        <f t="shared" si="118"/>
        <v>1.2819331459468231E-5</v>
      </c>
      <c r="AJ355" s="37">
        <f t="shared" ca="1" si="111"/>
        <v>4.3072953703813239E-5</v>
      </c>
      <c r="AK355" s="37">
        <f t="shared" ca="1" si="112"/>
        <v>3.359999999999999</v>
      </c>
      <c r="AL355" s="37">
        <f t="shared" ca="1" si="115"/>
        <v>4.3072953703813239E-5</v>
      </c>
      <c r="AM355" s="3">
        <f t="shared" ca="1" si="116"/>
        <v>3.359999999999999</v>
      </c>
    </row>
    <row r="356" spans="5:39" x14ac:dyDescent="0.25">
      <c r="E356" s="3">
        <f t="shared" si="100"/>
        <v>0.15</v>
      </c>
      <c r="F356" s="3">
        <f t="shared" si="101"/>
        <v>0.15</v>
      </c>
      <c r="G356" s="3">
        <f t="shared" si="117"/>
        <v>7.1428571428571425E-2</v>
      </c>
      <c r="H356" s="10">
        <f t="shared" si="102"/>
        <v>4.7081902893575282E-7</v>
      </c>
      <c r="I356" s="10">
        <f t="shared" si="103"/>
        <v>4.7081902893575276E-7</v>
      </c>
      <c r="J356" s="3">
        <f t="shared" si="113"/>
        <v>8</v>
      </c>
      <c r="K356" s="10">
        <f t="shared" si="114"/>
        <v>0.03</v>
      </c>
      <c r="L356" s="3">
        <v>354</v>
      </c>
      <c r="M356" s="3">
        <f t="shared" si="104"/>
        <v>18124.495859731251</v>
      </c>
      <c r="N356" s="3">
        <f t="shared" si="105"/>
        <v>1.3192335690530494E-3</v>
      </c>
      <c r="O356" s="3">
        <f t="shared" si="106"/>
        <v>491625.50282103551</v>
      </c>
      <c r="P356" s="3">
        <f t="shared" si="107"/>
        <v>1.9788503535795741E-4</v>
      </c>
      <c r="Q356" s="3">
        <f t="shared" si="108"/>
        <v>73743.825621040363</v>
      </c>
      <c r="R356" s="3">
        <f t="shared" si="109"/>
        <v>1.8019585695583372E-6</v>
      </c>
      <c r="S356" s="16">
        <f>IF(Surge_Predicted_Impact!$C$4&lt;&gt;COVID19_DailyReportedData!$B$3,"ERRO",COVID19_DailyReportedData!C353)</f>
        <v>0</v>
      </c>
      <c r="U356" s="37" t="str">
        <f t="shared" si="110"/>
        <v/>
      </c>
      <c r="AI356" s="37">
        <f t="shared" si="118"/>
        <v>1.2013057130388916E-5</v>
      </c>
      <c r="AJ356" s="37">
        <f t="shared" ca="1" si="111"/>
        <v>4.0363871958106745E-5</v>
      </c>
      <c r="AK356" s="37">
        <f t="shared" ca="1" si="112"/>
        <v>3.359999999999999</v>
      </c>
      <c r="AL356" s="37">
        <f t="shared" ca="1" si="115"/>
        <v>4.0363871958106745E-5</v>
      </c>
      <c r="AM356" s="3">
        <f t="shared" ca="1" si="116"/>
        <v>3.359999999999999</v>
      </c>
    </row>
    <row r="357" spans="5:39" x14ac:dyDescent="0.25">
      <c r="E357" s="3">
        <f t="shared" si="100"/>
        <v>0.15</v>
      </c>
      <c r="F357" s="3">
        <f t="shared" si="101"/>
        <v>0.15</v>
      </c>
      <c r="G357" s="3">
        <f t="shared" si="117"/>
        <v>7.1428571428571425E-2</v>
      </c>
      <c r="H357" s="10">
        <f t="shared" si="102"/>
        <v>4.7081902893575282E-7</v>
      </c>
      <c r="I357" s="10">
        <f t="shared" si="103"/>
        <v>4.7081902893575276E-7</v>
      </c>
      <c r="J357" s="3">
        <f t="shared" si="113"/>
        <v>8</v>
      </c>
      <c r="K357" s="10">
        <f t="shared" si="114"/>
        <v>0.03</v>
      </c>
      <c r="L357" s="3">
        <v>355</v>
      </c>
      <c r="M357" s="3">
        <f t="shared" si="104"/>
        <v>18124.495848473758</v>
      </c>
      <c r="N357" s="3">
        <f t="shared" si="105"/>
        <v>1.2362600915593039E-3</v>
      </c>
      <c r="O357" s="3">
        <f t="shared" si="106"/>
        <v>491625.50291526649</v>
      </c>
      <c r="P357" s="3">
        <f t="shared" si="107"/>
        <v>1.8543901373389558E-4</v>
      </c>
      <c r="Q357" s="3">
        <f t="shared" si="108"/>
        <v>73743.825622728982</v>
      </c>
      <c r="R357" s="3">
        <f t="shared" si="109"/>
        <v>1.6886238881852477E-6</v>
      </c>
      <c r="S357" s="16">
        <f>IF(Surge_Predicted_Impact!$C$4&lt;&gt;COVID19_DailyReportedData!$B$3,"ERRO",COVID19_DailyReportedData!C354)</f>
        <v>0</v>
      </c>
      <c r="U357" s="37" t="str">
        <f t="shared" si="110"/>
        <v/>
      </c>
      <c r="AI357" s="37">
        <f t="shared" si="118"/>
        <v>1.1257492587901652E-5</v>
      </c>
      <c r="AJ357" s="37">
        <f t="shared" ca="1" si="111"/>
        <v>3.782517509534954E-5</v>
      </c>
      <c r="AK357" s="37">
        <f t="shared" ca="1" si="112"/>
        <v>3.359999999999999</v>
      </c>
      <c r="AL357" s="37">
        <f t="shared" ca="1" si="115"/>
        <v>3.782517509534954E-5</v>
      </c>
      <c r="AM357" s="3">
        <f t="shared" ca="1" si="116"/>
        <v>3.359999999999999</v>
      </c>
    </row>
    <row r="358" spans="5:39" x14ac:dyDescent="0.25">
      <c r="E358" s="3">
        <f t="shared" si="100"/>
        <v>0.15</v>
      </c>
      <c r="F358" s="3">
        <f t="shared" si="101"/>
        <v>0.15</v>
      </c>
      <c r="G358" s="3">
        <f t="shared" si="117"/>
        <v>7.1428571428571425E-2</v>
      </c>
      <c r="H358" s="10">
        <f t="shared" si="102"/>
        <v>4.7081902893575282E-7</v>
      </c>
      <c r="I358" s="10">
        <f t="shared" si="103"/>
        <v>4.7081902893575276E-7</v>
      </c>
      <c r="J358" s="3">
        <f t="shared" si="113"/>
        <v>8</v>
      </c>
      <c r="K358" s="10">
        <f t="shared" si="114"/>
        <v>0.03</v>
      </c>
      <c r="L358" s="3">
        <v>356</v>
      </c>
      <c r="M358" s="3">
        <f t="shared" si="104"/>
        <v>18124.495837924307</v>
      </c>
      <c r="N358" s="3">
        <f t="shared" si="105"/>
        <v>1.1585052486730012E-3</v>
      </c>
      <c r="O358" s="3">
        <f t="shared" si="106"/>
        <v>491625.50300357078</v>
      </c>
      <c r="P358" s="3">
        <f t="shared" si="107"/>
        <v>1.7377578730095019E-4</v>
      </c>
      <c r="Q358" s="3">
        <f t="shared" si="108"/>
        <v>73743.825624311401</v>
      </c>
      <c r="R358" s="3">
        <f t="shared" si="109"/>
        <v>1.582417644385714E-6</v>
      </c>
      <c r="S358" s="16">
        <f>IF(Surge_Predicted_Impact!$C$4&lt;&gt;COVID19_DailyReportedData!$B$3,"ERRO",COVID19_DailyReportedData!C355)</f>
        <v>0</v>
      </c>
      <c r="U358" s="37" t="str">
        <f t="shared" si="110"/>
        <v/>
      </c>
      <c r="AI358" s="37">
        <f t="shared" si="118"/>
        <v>1.0549450962571427E-5</v>
      </c>
      <c r="AJ358" s="37">
        <f t="shared" ca="1" si="111"/>
        <v>3.5446155234239985E-5</v>
      </c>
      <c r="AK358" s="37">
        <f t="shared" ca="1" si="112"/>
        <v>3.359999999999999</v>
      </c>
      <c r="AL358" s="37">
        <f t="shared" ca="1" si="115"/>
        <v>3.5446155234239985E-5</v>
      </c>
      <c r="AM358" s="3">
        <f t="shared" ca="1" si="116"/>
        <v>3.359999999999999</v>
      </c>
    </row>
    <row r="359" spans="5:39" x14ac:dyDescent="0.25">
      <c r="E359" s="3">
        <f t="shared" si="100"/>
        <v>0.15</v>
      </c>
      <c r="F359" s="3">
        <f t="shared" si="101"/>
        <v>0.15</v>
      </c>
      <c r="G359" s="3">
        <f t="shared" si="117"/>
        <v>7.1428571428571425E-2</v>
      </c>
      <c r="H359" s="10">
        <f t="shared" si="102"/>
        <v>4.7081902893575282E-7</v>
      </c>
      <c r="I359" s="10">
        <f t="shared" si="103"/>
        <v>4.7081902893575276E-7</v>
      </c>
      <c r="J359" s="3">
        <f t="shared" si="113"/>
        <v>8</v>
      </c>
      <c r="K359" s="10">
        <f t="shared" si="114"/>
        <v>0.03</v>
      </c>
      <c r="L359" s="3">
        <v>357</v>
      </c>
      <c r="M359" s="3">
        <f t="shared" si="104"/>
        <v>18124.495828038369</v>
      </c>
      <c r="N359" s="3">
        <f t="shared" si="105"/>
        <v>1.0856408132555141E-3</v>
      </c>
      <c r="O359" s="3">
        <f t="shared" si="106"/>
        <v>491625.50308632117</v>
      </c>
      <c r="P359" s="3">
        <f t="shared" si="107"/>
        <v>1.6284612198832709E-4</v>
      </c>
      <c r="Q359" s="3">
        <f t="shared" si="108"/>
        <v>73743.825625794299</v>
      </c>
      <c r="R359" s="3">
        <f t="shared" si="109"/>
        <v>1.4828907296760006E-6</v>
      </c>
      <c r="S359" s="16">
        <f>IF(Surge_Predicted_Impact!$C$4&lt;&gt;COVID19_DailyReportedData!$B$3,"ERRO",COVID19_DailyReportedData!C356)</f>
        <v>0</v>
      </c>
      <c r="U359" s="37" t="str">
        <f t="shared" si="110"/>
        <v/>
      </c>
      <c r="AI359" s="37">
        <f t="shared" si="118"/>
        <v>9.8859381978400052E-6</v>
      </c>
      <c r="AJ359" s="37">
        <f t="shared" ca="1" si="111"/>
        <v>3.3216752344742408E-5</v>
      </c>
      <c r="AK359" s="37">
        <f t="shared" ca="1" si="112"/>
        <v>3.359999999999999</v>
      </c>
      <c r="AL359" s="37">
        <f t="shared" ca="1" si="115"/>
        <v>3.3216752344742408E-5</v>
      </c>
      <c r="AM359" s="3">
        <f t="shared" ca="1" si="116"/>
        <v>3.359999999999999</v>
      </c>
    </row>
    <row r="360" spans="5:39" x14ac:dyDescent="0.25">
      <c r="E360" s="3">
        <f t="shared" si="100"/>
        <v>0.15</v>
      </c>
      <c r="F360" s="3">
        <f t="shared" si="101"/>
        <v>0.15</v>
      </c>
      <c r="G360" s="3">
        <f t="shared" si="117"/>
        <v>7.1428571428571425E-2</v>
      </c>
      <c r="H360" s="10">
        <f t="shared" si="102"/>
        <v>4.7081902893575282E-7</v>
      </c>
      <c r="I360" s="10">
        <f t="shared" si="103"/>
        <v>4.7081902893575276E-7</v>
      </c>
      <c r="J360" s="3">
        <f t="shared" si="113"/>
        <v>8</v>
      </c>
      <c r="K360" s="10">
        <f t="shared" si="114"/>
        <v>0.03</v>
      </c>
      <c r="L360" s="3">
        <v>358</v>
      </c>
      <c r="M360" s="3">
        <f t="shared" si="104"/>
        <v>18124.495818774209</v>
      </c>
      <c r="N360" s="3">
        <f t="shared" si="105"/>
        <v>1.017359202084129E-3</v>
      </c>
      <c r="O360" s="3">
        <f t="shared" si="106"/>
        <v>491625.50316386693</v>
      </c>
      <c r="P360" s="3">
        <f t="shared" si="107"/>
        <v>1.5260388031261934E-4</v>
      </c>
      <c r="Q360" s="3">
        <f t="shared" si="108"/>
        <v>73743.82562718392</v>
      </c>
      <c r="R360" s="3">
        <f t="shared" si="109"/>
        <v>1.3896240488975309E-6</v>
      </c>
      <c r="S360" s="16">
        <f>IF(Surge_Predicted_Impact!$C$4&lt;&gt;COVID19_DailyReportedData!$B$3,"ERRO",COVID19_DailyReportedData!C357)</f>
        <v>0</v>
      </c>
      <c r="U360" s="37" t="str">
        <f t="shared" si="110"/>
        <v/>
      </c>
      <c r="AI360" s="37">
        <f t="shared" si="118"/>
        <v>9.2641603259835392E-6</v>
      </c>
      <c r="AJ360" s="37">
        <f t="shared" ca="1" si="111"/>
        <v>3.1127578695304684E-5</v>
      </c>
      <c r="AK360" s="37">
        <f t="shared" ca="1" si="112"/>
        <v>3.359999999999999</v>
      </c>
      <c r="AL360" s="37">
        <f t="shared" ca="1" si="115"/>
        <v>3.1127578695304684E-5</v>
      </c>
      <c r="AM360" s="3">
        <f t="shared" ca="1" si="116"/>
        <v>3.359999999999999</v>
      </c>
    </row>
    <row r="361" spans="5:39" x14ac:dyDescent="0.25">
      <c r="E361" s="3">
        <f t="shared" si="100"/>
        <v>0.15</v>
      </c>
      <c r="F361" s="3">
        <f t="shared" si="101"/>
        <v>0.15</v>
      </c>
      <c r="G361" s="3">
        <f t="shared" si="117"/>
        <v>7.1428571428571425E-2</v>
      </c>
      <c r="H361" s="10">
        <f t="shared" si="102"/>
        <v>4.7081902893575282E-7</v>
      </c>
      <c r="I361" s="10">
        <f t="shared" si="103"/>
        <v>4.7081902893575276E-7</v>
      </c>
      <c r="J361" s="3">
        <f t="shared" si="113"/>
        <v>8</v>
      </c>
      <c r="K361" s="10">
        <f t="shared" si="114"/>
        <v>0.03</v>
      </c>
      <c r="L361" s="3">
        <v>359</v>
      </c>
      <c r="M361" s="3">
        <f t="shared" si="104"/>
        <v>18124.495810092718</v>
      </c>
      <c r="N361" s="3">
        <f t="shared" si="105"/>
        <v>9.5337217744856286E-4</v>
      </c>
      <c r="O361" s="3">
        <f t="shared" si="106"/>
        <v>491625.50323653547</v>
      </c>
      <c r="P361" s="3">
        <f t="shared" si="107"/>
        <v>1.4300582661728442E-4</v>
      </c>
      <c r="Q361" s="3">
        <f t="shared" si="108"/>
        <v>73743.825628486142</v>
      </c>
      <c r="R361" s="3">
        <f t="shared" si="109"/>
        <v>1.3022236089454964E-6</v>
      </c>
      <c r="S361" s="16">
        <f>IF(Surge_Predicted_Impact!$C$4&lt;&gt;COVID19_DailyReportedData!$B$3,"ERRO",COVID19_DailyReportedData!C358)</f>
        <v>0</v>
      </c>
      <c r="U361" s="37" t="str">
        <f t="shared" si="110"/>
        <v/>
      </c>
      <c r="AI361" s="37">
        <f t="shared" si="118"/>
        <v>8.6814907263033092E-6</v>
      </c>
      <c r="AJ361" s="37">
        <f t="shared" ca="1" si="111"/>
        <v>2.9169808840379112E-5</v>
      </c>
      <c r="AK361" s="37">
        <f t="shared" ca="1" si="112"/>
        <v>3.3599999999999994</v>
      </c>
      <c r="AL361" s="37">
        <f t="shared" ca="1" si="115"/>
        <v>2.9169808840379112E-5</v>
      </c>
      <c r="AM361" s="3">
        <f t="shared" ca="1" si="116"/>
        <v>3.3599999999999994</v>
      </c>
    </row>
    <row r="362" spans="5:39" x14ac:dyDescent="0.25">
      <c r="E362" s="3">
        <f t="shared" si="100"/>
        <v>0.15</v>
      </c>
      <c r="F362" s="3">
        <f t="shared" si="101"/>
        <v>0.15</v>
      </c>
      <c r="G362" s="3">
        <f t="shared" si="117"/>
        <v>7.1428571428571425E-2</v>
      </c>
      <c r="H362" s="10">
        <f t="shared" si="102"/>
        <v>4.7081902893575282E-7</v>
      </c>
      <c r="I362" s="10">
        <f t="shared" si="103"/>
        <v>4.7081902893575276E-7</v>
      </c>
      <c r="J362" s="3">
        <f t="shared" si="113"/>
        <v>8</v>
      </c>
      <c r="K362" s="10">
        <f t="shared" si="114"/>
        <v>0.03</v>
      </c>
      <c r="L362" s="3">
        <v>360</v>
      </c>
      <c r="M362" s="3">
        <f t="shared" si="104"/>
        <v>18124.495801957251</v>
      </c>
      <c r="N362" s="3">
        <f t="shared" si="105"/>
        <v>8.9340963041084078E-4</v>
      </c>
      <c r="O362" s="3">
        <f t="shared" si="106"/>
        <v>491625.50330463349</v>
      </c>
      <c r="P362" s="3">
        <f t="shared" si="107"/>
        <v>1.3401144456162611E-4</v>
      </c>
      <c r="Q362" s="3">
        <f t="shared" si="108"/>
        <v>73743.825629706465</v>
      </c>
      <c r="R362" s="3">
        <f t="shared" si="109"/>
        <v>1.2203199730720371E-6</v>
      </c>
      <c r="S362" s="16">
        <f>IF(Surge_Predicted_Impact!$C$4&lt;&gt;COVID19_DailyReportedData!$B$3,"ERRO",COVID19_DailyReportedData!C359)</f>
        <v>0</v>
      </c>
      <c r="U362" s="37" t="str">
        <f t="shared" si="110"/>
        <v/>
      </c>
      <c r="AI362" s="37">
        <f t="shared" si="118"/>
        <v>8.135466487146914E-6</v>
      </c>
      <c r="AJ362" s="37">
        <f t="shared" ca="1" si="111"/>
        <v>2.7335167396813626E-5</v>
      </c>
      <c r="AK362" s="37">
        <f t="shared" ca="1" si="112"/>
        <v>3.3599999999999994</v>
      </c>
      <c r="AL362" s="37">
        <f t="shared" ca="1" si="115"/>
        <v>2.7335167396813626E-5</v>
      </c>
      <c r="AM362" s="3">
        <f t="shared" ca="1" si="116"/>
        <v>3.3599999999999994</v>
      </c>
    </row>
    <row r="363" spans="5:39" x14ac:dyDescent="0.25">
      <c r="E363" s="3">
        <f t="shared" ref="E363:E371" si="119">IF(L363&gt;=$C$31,$C$15,IF(L363&gt;=$C$30,$C$14,$C$13))</f>
        <v>0.15</v>
      </c>
      <c r="F363" s="3">
        <f t="shared" si="101"/>
        <v>0.15</v>
      </c>
      <c r="G363" s="3">
        <f t="shared" si="117"/>
        <v>7.1428571428571425E-2</v>
      </c>
      <c r="H363" s="10">
        <f t="shared" si="102"/>
        <v>4.7081902893575282E-7</v>
      </c>
      <c r="I363" s="10">
        <f t="shared" si="103"/>
        <v>4.7081902893575276E-7</v>
      </c>
      <c r="J363" s="3">
        <f t="shared" si="113"/>
        <v>8</v>
      </c>
      <c r="K363" s="10">
        <f t="shared" si="114"/>
        <v>0.03</v>
      </c>
      <c r="L363" s="3">
        <v>361</v>
      </c>
      <c r="M363" s="3">
        <f t="shared" si="104"/>
        <v>18124.495794333467</v>
      </c>
      <c r="N363" s="3">
        <f t="shared" si="105"/>
        <v>8.3721844059230139E-4</v>
      </c>
      <c r="O363" s="3">
        <f t="shared" si="106"/>
        <v>491625.50336844847</v>
      </c>
      <c r="P363" s="3">
        <f t="shared" si="107"/>
        <v>1.255827660888452E-4</v>
      </c>
      <c r="Q363" s="3">
        <f t="shared" si="108"/>
        <v>73743.825630850028</v>
      </c>
      <c r="R363" s="3">
        <f t="shared" si="109"/>
        <v>1.1435677151894197E-6</v>
      </c>
      <c r="S363" s="16">
        <f>IF(Surge_Predicted_Impact!$C$4&lt;&gt;COVID19_DailyReportedData!$B$3,"ERRO",COVID19_DailyReportedData!C360)</f>
        <v>0</v>
      </c>
      <c r="U363" s="37" t="str">
        <f t="shared" si="110"/>
        <v/>
      </c>
      <c r="AI363" s="37">
        <f t="shared" si="118"/>
        <v>7.6237847679294646E-6</v>
      </c>
      <c r="AJ363" s="37">
        <f t="shared" ca="1" si="111"/>
        <v>2.5615916820242996E-5</v>
      </c>
      <c r="AK363" s="37">
        <f t="shared" ca="1" si="112"/>
        <v>3.3599999999999994</v>
      </c>
      <c r="AL363" s="37">
        <f t="shared" ca="1" si="115"/>
        <v>2.5615916820242996E-5</v>
      </c>
      <c r="AM363" s="3">
        <f t="shared" ca="1" si="116"/>
        <v>3.3599999999999994</v>
      </c>
    </row>
    <row r="364" spans="5:39" x14ac:dyDescent="0.25">
      <c r="E364" s="3">
        <f t="shared" si="119"/>
        <v>0.15</v>
      </c>
      <c r="F364" s="3">
        <f t="shared" si="101"/>
        <v>0.15</v>
      </c>
      <c r="G364" s="3">
        <f t="shared" si="117"/>
        <v>7.1428571428571425E-2</v>
      </c>
      <c r="H364" s="10">
        <f t="shared" si="102"/>
        <v>4.7081902893575282E-7</v>
      </c>
      <c r="I364" s="10">
        <f t="shared" si="103"/>
        <v>4.7081902893575276E-7</v>
      </c>
      <c r="J364" s="3">
        <f t="shared" si="113"/>
        <v>8</v>
      </c>
      <c r="K364" s="10">
        <f t="shared" si="114"/>
        <v>0.03</v>
      </c>
      <c r="L364" s="3">
        <v>362</v>
      </c>
      <c r="M364" s="3">
        <f t="shared" si="104"/>
        <v>18124.495787189182</v>
      </c>
      <c r="N364" s="3">
        <f t="shared" si="105"/>
        <v>7.8456140767454042E-4</v>
      </c>
      <c r="O364" s="3">
        <f t="shared" si="106"/>
        <v>491625.50342824979</v>
      </c>
      <c r="P364" s="3">
        <f t="shared" si="107"/>
        <v>1.1768421115118106E-4</v>
      </c>
      <c r="Q364" s="3">
        <f t="shared" si="108"/>
        <v>73743.825631921674</v>
      </c>
      <c r="R364" s="3">
        <f t="shared" si="109"/>
        <v>1.0716426913859321E-6</v>
      </c>
      <c r="S364" s="16">
        <f>IF(Surge_Predicted_Impact!$C$4&lt;&gt;COVID19_DailyReportedData!$B$3,"ERRO",COVID19_DailyReportedData!C361)</f>
        <v>0</v>
      </c>
      <c r="U364" s="37" t="str">
        <f t="shared" si="110"/>
        <v/>
      </c>
      <c r="AI364" s="37">
        <f t="shared" si="118"/>
        <v>7.1442846092395484E-6</v>
      </c>
      <c r="AJ364" s="37">
        <f t="shared" ca="1" si="111"/>
        <v>2.4004796287044877E-5</v>
      </c>
      <c r="AK364" s="37">
        <f t="shared" ca="1" si="112"/>
        <v>3.359999999999999</v>
      </c>
      <c r="AL364" s="37">
        <f t="shared" ca="1" si="115"/>
        <v>2.400479628704488E-5</v>
      </c>
      <c r="AM364" s="3">
        <f t="shared" ca="1" si="116"/>
        <v>3.3599999999999994</v>
      </c>
    </row>
    <row r="365" spans="5:39" x14ac:dyDescent="0.25">
      <c r="E365" s="3">
        <f t="shared" si="119"/>
        <v>0.15</v>
      </c>
      <c r="F365" s="3">
        <f t="shared" si="101"/>
        <v>0.15</v>
      </c>
      <c r="G365" s="3">
        <f t="shared" si="117"/>
        <v>7.1428571428571425E-2</v>
      </c>
      <c r="H365" s="10">
        <f t="shared" si="102"/>
        <v>4.7081902893575282E-7</v>
      </c>
      <c r="I365" s="10">
        <f t="shared" si="103"/>
        <v>4.7081902893575276E-7</v>
      </c>
      <c r="J365" s="3">
        <f t="shared" si="113"/>
        <v>8</v>
      </c>
      <c r="K365" s="10">
        <f t="shared" si="114"/>
        <v>0.03</v>
      </c>
      <c r="L365" s="3">
        <v>363</v>
      </c>
      <c r="M365" s="3">
        <f t="shared" si="104"/>
        <v>18124.495780494239</v>
      </c>
      <c r="N365" s="3">
        <f t="shared" si="105"/>
        <v>7.3521625010382872E-4</v>
      </c>
      <c r="O365" s="3">
        <f t="shared" si="106"/>
        <v>491625.50348428992</v>
      </c>
      <c r="P365" s="3">
        <f t="shared" si="107"/>
        <v>1.1028243751557431E-4</v>
      </c>
      <c r="Q365" s="3">
        <f t="shared" si="108"/>
        <v>73743.825632925917</v>
      </c>
      <c r="R365" s="3">
        <f t="shared" si="109"/>
        <v>1.0042414942290633E-6</v>
      </c>
      <c r="S365" s="16">
        <f>IF(Surge_Predicted_Impact!$C$4&lt;&gt;COVID19_DailyReportedData!$B$3,"ERRO",COVID19_DailyReportedData!C362)</f>
        <v>0</v>
      </c>
      <c r="U365" s="37" t="str">
        <f t="shared" si="110"/>
        <v/>
      </c>
      <c r="AI365" s="37">
        <f t="shared" si="118"/>
        <v>6.6949432948604226E-6</v>
      </c>
      <c r="AJ365" s="37">
        <f t="shared" ca="1" si="111"/>
        <v>2.2495009470731014E-5</v>
      </c>
      <c r="AK365" s="37">
        <f t="shared" ca="1" si="112"/>
        <v>3.359999999999999</v>
      </c>
      <c r="AL365" s="37">
        <f t="shared" ca="1" si="115"/>
        <v>2.2495009470731017E-5</v>
      </c>
      <c r="AM365" s="3">
        <f t="shared" ca="1" si="116"/>
        <v>3.3599999999999994</v>
      </c>
    </row>
    <row r="366" spans="5:39" x14ac:dyDescent="0.25">
      <c r="E366" s="3">
        <f t="shared" si="119"/>
        <v>0.15</v>
      </c>
      <c r="F366" s="3">
        <f t="shared" si="101"/>
        <v>0.15</v>
      </c>
      <c r="G366" s="3">
        <f t="shared" si="117"/>
        <v>7.1428571428571425E-2</v>
      </c>
      <c r="H366" s="10">
        <f t="shared" si="102"/>
        <v>4.7081902893575282E-7</v>
      </c>
      <c r="I366" s="10">
        <f t="shared" si="103"/>
        <v>4.7081902893575276E-7</v>
      </c>
      <c r="J366" s="3">
        <f t="shared" si="113"/>
        <v>8</v>
      </c>
      <c r="K366" s="10">
        <f t="shared" si="114"/>
        <v>0.03</v>
      </c>
      <c r="L366" s="3">
        <v>364</v>
      </c>
      <c r="M366" s="3">
        <f t="shared" si="104"/>
        <v>18124.495774220377</v>
      </c>
      <c r="N366" s="3">
        <f t="shared" si="105"/>
        <v>6.8897466677222908E-4</v>
      </c>
      <c r="O366" s="3">
        <f t="shared" si="106"/>
        <v>491625.50353680539</v>
      </c>
      <c r="P366" s="3">
        <f t="shared" si="107"/>
        <v>1.0334620001583436E-4</v>
      </c>
      <c r="Q366" s="3">
        <f t="shared" si="108"/>
        <v>73743.825633867003</v>
      </c>
      <c r="R366" s="3">
        <f t="shared" si="109"/>
        <v>9.4107926997821776E-7</v>
      </c>
      <c r="S366" s="16">
        <f>IF(Surge_Predicted_Impact!$C$4&lt;&gt;COVID19_DailyReportedData!$B$3,"ERRO",COVID19_DailyReportedData!C363)</f>
        <v>0</v>
      </c>
      <c r="U366" s="37" t="str">
        <f t="shared" si="110"/>
        <v/>
      </c>
      <c r="AI366" s="37">
        <f t="shared" si="118"/>
        <v>6.2738617998547852E-6</v>
      </c>
      <c r="AJ366" s="37">
        <f t="shared" ca="1" si="111"/>
        <v>2.108017564751207E-5</v>
      </c>
      <c r="AK366" s="37">
        <f t="shared" ca="1" si="112"/>
        <v>3.3599999999999985</v>
      </c>
      <c r="AL366" s="37">
        <f t="shared" ca="1" si="115"/>
        <v>2.1080175647512077E-5</v>
      </c>
      <c r="AM366" s="3">
        <f t="shared" ca="1" si="116"/>
        <v>3.36</v>
      </c>
    </row>
    <row r="367" spans="5:39" x14ac:dyDescent="0.25">
      <c r="E367" s="3">
        <f t="shared" si="119"/>
        <v>0.15</v>
      </c>
      <c r="F367" s="3">
        <f t="shared" si="101"/>
        <v>0.15</v>
      </c>
      <c r="G367" s="3">
        <f t="shared" si="117"/>
        <v>7.1428571428571425E-2</v>
      </c>
      <c r="H367" s="10">
        <f t="shared" si="102"/>
        <v>4.7081902893575282E-7</v>
      </c>
      <c r="I367" s="10">
        <f t="shared" si="103"/>
        <v>4.7081902893575276E-7</v>
      </c>
      <c r="J367" s="3">
        <f t="shared" si="113"/>
        <v>8</v>
      </c>
      <c r="K367" s="10">
        <f t="shared" si="114"/>
        <v>0.03</v>
      </c>
      <c r="L367" s="3">
        <v>365</v>
      </c>
      <c r="M367" s="3">
        <f t="shared" si="104"/>
        <v>18124.495768341108</v>
      </c>
      <c r="N367" s="3">
        <f t="shared" si="105"/>
        <v>6.4564145771447751E-4</v>
      </c>
      <c r="O367" s="3">
        <f t="shared" si="106"/>
        <v>491625.50358601788</v>
      </c>
      <c r="P367" s="3">
        <f t="shared" si="107"/>
        <v>9.684621865717162E-5</v>
      </c>
      <c r="Q367" s="3">
        <f t="shared" si="108"/>
        <v>73743.825634748893</v>
      </c>
      <c r="R367" s="3">
        <f t="shared" si="109"/>
        <v>8.8189026428153736E-7</v>
      </c>
      <c r="S367" s="16">
        <f>IF(Surge_Predicted_Impact!$C$4&lt;&gt;COVID19_DailyReportedData!$B$3,"ERRO",COVID19_DailyReportedData!C364)</f>
        <v>0</v>
      </c>
      <c r="U367" s="37" t="str">
        <f t="shared" si="110"/>
        <v/>
      </c>
      <c r="AI367" s="37">
        <f t="shared" si="118"/>
        <v>5.8792684285435826E-6</v>
      </c>
      <c r="AJ367" s="37">
        <f t="shared" ca="1" si="111"/>
        <v>1.9754341919906435E-5</v>
      </c>
      <c r="AK367" s="37">
        <f t="shared" ca="1" si="112"/>
        <v>3.3599999999999994</v>
      </c>
      <c r="AL367" s="37">
        <f t="shared" ca="1" si="115"/>
        <v>1.9754341919906438E-5</v>
      </c>
      <c r="AM367" s="3">
        <f t="shared" ca="1" si="116"/>
        <v>3.36</v>
      </c>
    </row>
    <row r="368" spans="5:39" x14ac:dyDescent="0.25">
      <c r="E368" s="3">
        <f t="shared" si="119"/>
        <v>0.15</v>
      </c>
      <c r="F368" s="3">
        <f t="shared" si="101"/>
        <v>0.15</v>
      </c>
      <c r="G368" s="3">
        <f t="shared" si="117"/>
        <v>7.1428571428571425E-2</v>
      </c>
      <c r="H368" s="10">
        <f t="shared" si="102"/>
        <v>4.7081902893575282E-7</v>
      </c>
      <c r="I368" s="10">
        <f t="shared" si="103"/>
        <v>4.7081902893575276E-7</v>
      </c>
      <c r="J368" s="3">
        <f t="shared" si="113"/>
        <v>8</v>
      </c>
      <c r="K368" s="10">
        <f t="shared" si="114"/>
        <v>0.03</v>
      </c>
      <c r="L368" s="3">
        <v>366</v>
      </c>
      <c r="M368" s="3">
        <f t="shared" si="104"/>
        <v>18124.495762831619</v>
      </c>
      <c r="N368" s="3">
        <f t="shared" si="105"/>
        <v>6.0503370010882155E-4</v>
      </c>
      <c r="O368" s="3">
        <f t="shared" si="106"/>
        <v>491625.50363213511</v>
      </c>
      <c r="P368" s="3">
        <f t="shared" si="107"/>
        <v>9.0755055016323224E-5</v>
      </c>
      <c r="Q368" s="3">
        <f t="shared" si="108"/>
        <v>73743.825635575326</v>
      </c>
      <c r="R368" s="3">
        <f t="shared" si="109"/>
        <v>8.2642345660133283E-7</v>
      </c>
      <c r="S368" s="16">
        <f>IF(Surge_Predicted_Impact!$C$4&lt;&gt;COVID19_DailyReportedData!$B$3,"ERRO",COVID19_DailyReportedData!C365)</f>
        <v>0</v>
      </c>
      <c r="U368" s="37" t="str">
        <f t="shared" si="110"/>
        <v/>
      </c>
      <c r="AI368" s="37">
        <f t="shared" si="118"/>
        <v>5.5094897106755525E-6</v>
      </c>
      <c r="AJ368" s="37">
        <f t="shared" ca="1" si="111"/>
        <v>1.8511885427869854E-5</v>
      </c>
      <c r="AK368" s="37">
        <f t="shared" ca="1" si="112"/>
        <v>3.3599999999999994</v>
      </c>
      <c r="AL368" s="37">
        <f t="shared" ca="1" si="115"/>
        <v>1.8511885427869857E-5</v>
      </c>
      <c r="AM368" s="3">
        <f t="shared" ca="1" si="116"/>
        <v>3.3600000000000003</v>
      </c>
    </row>
    <row r="369" spans="5:39" x14ac:dyDescent="0.25">
      <c r="E369" s="3">
        <f t="shared" si="119"/>
        <v>0.15</v>
      </c>
      <c r="F369" s="3">
        <f t="shared" si="101"/>
        <v>0.15</v>
      </c>
      <c r="G369" s="3">
        <f t="shared" si="117"/>
        <v>7.1428571428571425E-2</v>
      </c>
      <c r="H369" s="10">
        <f t="shared" si="102"/>
        <v>4.7081902893575282E-7</v>
      </c>
      <c r="I369" s="10">
        <f t="shared" si="103"/>
        <v>4.7081902893575276E-7</v>
      </c>
      <c r="J369" s="3">
        <f t="shared" si="113"/>
        <v>8</v>
      </c>
      <c r="K369" s="10">
        <f t="shared" si="114"/>
        <v>0.03</v>
      </c>
      <c r="L369" s="3">
        <v>367</v>
      </c>
      <c r="M369" s="3">
        <f t="shared" si="104"/>
        <v>18124.49575766865</v>
      </c>
      <c r="N369" s="3">
        <f t="shared" si="105"/>
        <v>5.6697997610346087E-4</v>
      </c>
      <c r="O369" s="3">
        <f t="shared" si="106"/>
        <v>491625.50367535179</v>
      </c>
      <c r="P369" s="3">
        <f t="shared" si="107"/>
        <v>8.5046996415519131E-5</v>
      </c>
      <c r="Q369" s="3">
        <f t="shared" si="108"/>
        <v>73743.825636349764</v>
      </c>
      <c r="R369" s="3">
        <f t="shared" si="109"/>
        <v>7.7444528869818894E-7</v>
      </c>
      <c r="S369" s="16">
        <f>IF(Surge_Predicted_Impact!$C$4&lt;&gt;COVID19_DailyReportedData!$B$3,"ERRO",COVID19_DailyReportedData!C366)</f>
        <v>0</v>
      </c>
      <c r="U369" s="37" t="str">
        <f t="shared" si="110"/>
        <v/>
      </c>
      <c r="AI369" s="37">
        <f t="shared" si="118"/>
        <v>5.1629685913212597E-6</v>
      </c>
      <c r="AJ369" s="37">
        <f t="shared" ca="1" si="111"/>
        <v>1.7347574466839433E-5</v>
      </c>
      <c r="AK369" s="37">
        <f t="shared" ca="1" si="112"/>
        <v>3.36</v>
      </c>
      <c r="AL369" s="37">
        <f t="shared" ca="1" si="115"/>
        <v>1.7347574466839433E-5</v>
      </c>
      <c r="AM369" s="3">
        <f t="shared" ca="1" si="116"/>
        <v>3.36</v>
      </c>
    </row>
    <row r="370" spans="5:39" x14ac:dyDescent="0.25">
      <c r="E370" s="3">
        <f t="shared" si="119"/>
        <v>0.15</v>
      </c>
      <c r="F370" s="3">
        <f t="shared" si="101"/>
        <v>0.15</v>
      </c>
      <c r="G370" s="3">
        <f t="shared" si="117"/>
        <v>7.1428571428571425E-2</v>
      </c>
      <c r="H370" s="10">
        <f t="shared" si="102"/>
        <v>4.7081902893575282E-7</v>
      </c>
      <c r="I370" s="10">
        <f t="shared" si="103"/>
        <v>4.7081902893575276E-7</v>
      </c>
      <c r="J370" s="3">
        <f t="shared" si="113"/>
        <v>8</v>
      </c>
      <c r="K370" s="10">
        <f t="shared" si="114"/>
        <v>0.03</v>
      </c>
      <c r="L370" s="3">
        <v>368</v>
      </c>
      <c r="M370" s="3">
        <f t="shared" si="104"/>
        <v>18124.495752830408</v>
      </c>
      <c r="N370" s="3">
        <f t="shared" si="105"/>
        <v>5.3131964920900799E-4</v>
      </c>
      <c r="O370" s="3">
        <f t="shared" si="106"/>
        <v>491625.50371585035</v>
      </c>
      <c r="P370" s="3">
        <f t="shared" si="107"/>
        <v>7.969794738135119E-5</v>
      </c>
      <c r="Q370" s="3">
        <f t="shared" si="108"/>
        <v>73743.825637075497</v>
      </c>
      <c r="R370" s="3">
        <f t="shared" si="109"/>
        <v>7.2573639045003799E-7</v>
      </c>
      <c r="S370" s="16">
        <f>IF(Surge_Predicted_Impact!$C$4&lt;&gt;COVID19_DailyReportedData!$B$3,"ERRO",COVID19_DailyReportedData!C367)</f>
        <v>0</v>
      </c>
      <c r="U370" s="37" t="str">
        <f t="shared" si="110"/>
        <v/>
      </c>
      <c r="AI370" s="37">
        <f t="shared" si="118"/>
        <v>4.8382426030002534E-6</v>
      </c>
      <c r="AJ370" s="37">
        <f t="shared" ca="1" si="111"/>
        <v>1.6256495146080849E-5</v>
      </c>
      <c r="AK370" s="37">
        <f t="shared" ca="1" si="112"/>
        <v>3.3599999999999994</v>
      </c>
      <c r="AL370" s="37">
        <f t="shared" ca="1" si="115"/>
        <v>1.6256495146080849E-5</v>
      </c>
      <c r="AM370" s="3">
        <f t="shared" ca="1" si="116"/>
        <v>3.3599999999999994</v>
      </c>
    </row>
    <row r="371" spans="5:39" x14ac:dyDescent="0.25">
      <c r="E371" s="3">
        <f t="shared" si="119"/>
        <v>0.15</v>
      </c>
      <c r="F371" s="3">
        <f t="shared" si="101"/>
        <v>0.15</v>
      </c>
      <c r="G371" s="3">
        <f t="shared" si="117"/>
        <v>7.1428571428571425E-2</v>
      </c>
      <c r="H371" s="10">
        <f t="shared" si="102"/>
        <v>4.7081902893575282E-7</v>
      </c>
      <c r="I371" s="10">
        <f t="shared" si="103"/>
        <v>4.7081902893575276E-7</v>
      </c>
      <c r="J371" s="3">
        <f t="shared" si="113"/>
        <v>8</v>
      </c>
      <c r="K371" s="10">
        <f t="shared" si="114"/>
        <v>0.03</v>
      </c>
      <c r="L371" s="3">
        <v>369</v>
      </c>
      <c r="M371" s="3">
        <f t="shared" si="104"/>
        <v>18124.495748296467</v>
      </c>
      <c r="N371" s="3">
        <f t="shared" si="105"/>
        <v>4.9790218620239892E-4</v>
      </c>
      <c r="O371" s="3">
        <f t="shared" si="106"/>
        <v>491625.50375380175</v>
      </c>
      <c r="P371" s="3">
        <f t="shared" si="107"/>
        <v>7.4685327930359836E-5</v>
      </c>
      <c r="Q371" s="3">
        <f t="shared" si="108"/>
        <v>73743.825637755581</v>
      </c>
      <c r="R371" s="3">
        <f t="shared" si="109"/>
        <v>6.80091034155339E-7</v>
      </c>
      <c r="S371" s="16">
        <f>IF(Surge_Predicted_Impact!$C$4&lt;&gt;COVID19_DailyReportedData!$B$3,"ERRO",COVID19_DailyReportedData!C368)</f>
        <v>0</v>
      </c>
      <c r="U371" s="37" t="str">
        <f t="shared" si="110"/>
        <v/>
      </c>
      <c r="AI371" s="37">
        <f t="shared" si="118"/>
        <v>4.53394022770226E-6</v>
      </c>
      <c r="AJ371" s="37">
        <f t="shared" ca="1" si="111"/>
        <v>1.5234039165079591E-5</v>
      </c>
      <c r="AK371" s="37">
        <f t="shared" ca="1" si="112"/>
        <v>3.3599999999999994</v>
      </c>
      <c r="AL371" s="37">
        <f t="shared" ca="1" si="115"/>
        <v>1.5234039165079595E-5</v>
      </c>
      <c r="AM371" s="3">
        <f t="shared" ca="1" si="116"/>
        <v>3.3600000000000003</v>
      </c>
    </row>
  </sheetData>
  <pageMargins left="0.7" right="0.7" top="0.75" bottom="0.75" header="0.3" footer="0.3"/>
  <pageSetup paperSize="9" orientation="portrait" horizontalDpi="300" verticalDpi="3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B970D-38A2-4E2F-823F-4FF62C2F2B2D}">
  <sheetPr>
    <tabColor theme="0"/>
  </sheetPr>
  <dimension ref="A1:AQ308"/>
  <sheetViews>
    <sheetView showGridLines="0" workbookViewId="0">
      <pane xSplit="2" ySplit="3" topLeftCell="AF4" activePane="bottomRight" state="frozen"/>
      <selection pane="topRight" activeCell="C1" sqref="C1"/>
      <selection pane="bottomLeft" activeCell="A4" sqref="A4"/>
      <selection pane="bottomRight" activeCell="AP6" sqref="AP6"/>
    </sheetView>
  </sheetViews>
  <sheetFormatPr defaultColWidth="9.140625" defaultRowHeight="15" x14ac:dyDescent="0.25"/>
  <cols>
    <col min="1" max="1" width="3.7109375" style="44" customWidth="1"/>
    <col min="2" max="2" width="10.7109375" style="44" customWidth="1"/>
    <col min="3" max="3" width="10.7109375" style="193" customWidth="1"/>
    <col min="4" max="4" width="10.7109375" style="196" customWidth="1"/>
    <col min="5" max="6" width="12.28515625" style="196" customWidth="1"/>
    <col min="7" max="7" width="13.42578125" style="196" customWidth="1"/>
    <col min="8" max="8" width="12.42578125" style="196" customWidth="1"/>
    <col min="9" max="9" width="10.85546875" style="196" customWidth="1"/>
    <col min="10" max="11" width="13.42578125" style="44" customWidth="1"/>
    <col min="12" max="12" width="12.28515625" style="44" customWidth="1"/>
    <col min="13" max="13" width="12.7109375" style="44" customWidth="1"/>
    <col min="14" max="15" width="12.42578125" style="44" customWidth="1"/>
    <col min="16" max="16" width="13.42578125" style="44" customWidth="1"/>
    <col min="17" max="18" width="13.140625" style="44" customWidth="1"/>
    <col min="19" max="19" width="14.28515625" style="44" customWidth="1"/>
    <col min="20" max="20" width="12.42578125" style="44" customWidth="1"/>
    <col min="21" max="21" width="14" style="44" customWidth="1"/>
    <col min="22" max="22" width="13.140625" style="44" customWidth="1"/>
    <col min="23" max="24" width="13.42578125" style="44" customWidth="1"/>
    <col min="25" max="25" width="12.42578125" style="44" customWidth="1"/>
    <col min="26" max="26" width="11.85546875" style="44" customWidth="1"/>
    <col min="27" max="28" width="13.7109375" style="44" customWidth="1"/>
    <col min="29" max="30" width="12.140625" style="44" customWidth="1"/>
    <col min="31" max="31" width="12.85546875" style="44" customWidth="1"/>
    <col min="32" max="32" width="13" style="44" customWidth="1"/>
    <col min="33" max="33" width="12.28515625" style="44" customWidth="1"/>
    <col min="34" max="34" width="11.7109375" style="44" customWidth="1"/>
    <col min="35" max="36" width="12.7109375" style="44" customWidth="1"/>
    <col min="37" max="37" width="12.7109375" style="48" customWidth="1"/>
    <col min="38" max="38" width="11.42578125" style="48" bestFit="1" customWidth="1"/>
    <col min="39" max="39" width="10.7109375" style="48" customWidth="1"/>
    <col min="40" max="16384" width="9.140625" style="48"/>
  </cols>
  <sheetData>
    <row r="1" spans="1:43" s="154" customFormat="1" ht="15" customHeight="1" x14ac:dyDescent="0.25">
      <c r="A1" s="153"/>
      <c r="B1" s="153"/>
      <c r="C1" s="191"/>
      <c r="D1" s="194"/>
      <c r="E1" s="194"/>
      <c r="F1" s="194"/>
      <c r="G1" s="194"/>
      <c r="H1" s="194"/>
      <c r="I1" s="194"/>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row>
    <row r="2" spans="1:43" s="43" customFormat="1" ht="90" x14ac:dyDescent="0.25">
      <c r="A2" s="34"/>
      <c r="B2" s="42" t="str">
        <f ca="1">INDIRECT(CONCATENATE("Language_Setup!",VLOOKUP(Surge_Predicted_Impact!$C$1,Language_Setup!$B$3:$C$69,2,FALSE),Language_Setup!$D$160))</f>
        <v>Day</v>
      </c>
      <c r="C2" s="192" t="str">
        <f ca="1">INDIRECT(CONCATENATE("Language_Setup!",VLOOKUP(Surge_Predicted_Impact!$C$1,Language_Setup!$B$3:$C$69,2,FALSE),Language_Setup!$D$199))</f>
        <v>Reported</v>
      </c>
      <c r="D2" s="195" t="str">
        <f ca="1">INDIRECT(CONCATENATE("Language_Setup!",VLOOKUP(Surge_Predicted_Impact!$C$1,Language_Setup!$B$3:$C$69,2,FALSE),Language_Setup!$D$161))</f>
        <v>Weighted Infected Active</v>
      </c>
      <c r="E2" s="195" t="str">
        <f ca="1">INDIRECT(CONCATENATE("Language_Setup!",VLOOKUP(Surge_Predicted_Impact!$C$1,Language_Setup!$B$3:$C$69,2,FALSE),Language_Setup!$D$162))</f>
        <v>Hospitalized in moderate cases beds</v>
      </c>
      <c r="F2" s="195" t="str">
        <f ca="1">INDIRECT(CONCATENATE("Language_Setup!",VLOOKUP(Surge_Predicted_Impact!$C$1,Language_Setup!$B$3:$C$69,2,FALSE),Language_Setup!$D$163))</f>
        <v>Severe cases in need of oxygen therapy</v>
      </c>
      <c r="G2" s="195" t="str">
        <f ca="1">INDIRECT(CONCATENATE("Language_Setup!",VLOOKUP(Surge_Predicted_Impact!$C$1,Language_Setup!$B$3:$C$69,2,FALSE),Language_Setup!$D$164))</f>
        <v>Critical cases in need of Mechanical Ventilation</v>
      </c>
      <c r="H2" s="195" t="str">
        <f ca="1">INDIRECT(CONCATENATE("Language_Setup!",VLOOKUP(Surge_Predicted_Impact!$C$1,Language_Setup!$B$3:$C$69,2,FALSE),Language_Setup!$D$165))</f>
        <v xml:space="preserve">Critical cases in need of ECMO </v>
      </c>
      <c r="I2" s="195" t="str">
        <f ca="1">INDIRECT(CONCATENATE("Language_Setup!",VLOOKUP(Surge_Predicted_Impact!$C$1,Language_Setup!$B$3:$C$69,2,FALSE),Language_Setup!$D$166))</f>
        <v xml:space="preserve">Critical cases in need of RRT </v>
      </c>
      <c r="J2" s="42" t="str">
        <f ca="1">INDIRECT(CONCATENATE("Language_Setup!",VLOOKUP(Surge_Predicted_Impact!$C$1,Language_Setup!$B$3:$C$69,2,FALSE),Language_Setup!$D$172))</f>
        <v>Nursing professionals (moderate bed) Needed</v>
      </c>
      <c r="K2" s="42" t="str">
        <f ca="1">INDIRECT(CONCATENATE("Language_Setup!",VLOOKUP(Surge_Predicted_Impact!$C$1,Language_Setup!$B$3:$C$69,2,FALSE),Language_Setup!$D$173))</f>
        <v>Nursing professionals (severe bed) Needed</v>
      </c>
      <c r="L2" s="42" t="str">
        <f ca="1">INDIRECT(CONCATENATE("Language_Setup!",VLOOKUP(Surge_Predicted_Impact!$C$1,Language_Setup!$B$3:$C$69,2,FALSE),Language_Setup!$D$175))</f>
        <v>Nursing professional (ICU) Needed</v>
      </c>
      <c r="M2" s="42" t="str">
        <f ca="1">INDIRECT(CONCATENATE("Language_Setup!",VLOOKUP(Surge_Predicted_Impact!$C$1,Language_Setup!$B$3:$C$69,2,FALSE),Language_Setup!$D$176))</f>
        <v>Nursing professional (ICU- ECMO) Needed</v>
      </c>
      <c r="N2" s="42" t="str">
        <f ca="1">INDIRECT(CONCATENATE("Language_Setup!",VLOOKUP(Surge_Predicted_Impact!$C$1,Language_Setup!$B$3:$C$69,2,FALSE),Language_Setup!$D$177))</f>
        <v>Nursing professional (ICU-RRT) Needed</v>
      </c>
      <c r="O2" s="42" t="str">
        <f ca="1">INDIRECT(CONCATENATE("Language_Setup!",VLOOKUP(Surge_Predicted_Impact!$C$1,Language_Setup!$B$3:$C$69,2,FALSE),Language_Setup!$D$174))</f>
        <v>Nursing professionals (Ward) Needed</v>
      </c>
      <c r="P2" s="42" t="str">
        <f ca="1">INDIRECT(CONCATENATE("Language_Setup!",VLOOKUP(Surge_Predicted_Impact!$C$1,Language_Setup!$B$3:$C$69,2,FALSE),Language_Setup!$D$178))</f>
        <v>Total Nursing staff Needed</v>
      </c>
      <c r="Q2" s="42" t="str">
        <f ca="1">INDIRECT(CONCATENATE("Language_Setup!",VLOOKUP(Surge_Predicted_Impact!$C$1,Language_Setup!$B$3:$C$69,2,FALSE),Language_Setup!$D$179))</f>
        <v>Healthcare assistant professionals (moderate bed) Needed</v>
      </c>
      <c r="R2" s="42" t="str">
        <f ca="1">INDIRECT(CONCATENATE("Language_Setup!",VLOOKUP(Surge_Predicted_Impact!$C$1,Language_Setup!$B$3:$C$69,2,FALSE),Language_Setup!$D$180))</f>
        <v>Healthcare assistant professionals (severe bed) Needed</v>
      </c>
      <c r="S2" s="42" t="str">
        <f ca="1">INDIRECT(CONCATENATE("Language_Setup!",VLOOKUP(Surge_Predicted_Impact!$C$1,Language_Setup!$B$3:$C$69,2,FALSE),Language_Setup!$D$181))</f>
        <v>Healthcare assistant professional (ICU) Needed</v>
      </c>
      <c r="T2" s="42" t="str">
        <f ca="1">INDIRECT(CONCATENATE("Language_Setup!",VLOOKUP(Surge_Predicted_Impact!$C$1,Language_Setup!$B$3:$C$69,2,FALSE),Language_Setup!$D$182))</f>
        <v>Healthcare assistant professional (ICU- ECMO) Needed</v>
      </c>
      <c r="U2" s="42" t="str">
        <f ca="1">INDIRECT(CONCATENATE("Language_Setup!",VLOOKUP(Surge_Predicted_Impact!$C$1,Language_Setup!$B$3:$C$69,2,FALSE),Language_Setup!$D$183))</f>
        <v>Healthcare assistant professional (ICU-RRT) Needed</v>
      </c>
      <c r="V2" s="42" t="str">
        <f ca="1">INDIRECT(CONCATENATE("Language_Setup!",VLOOKUP(Surge_Predicted_Impact!$C$1,Language_Setup!$B$3:$C$69,2,FALSE),Language_Setup!$D$184))</f>
        <v>Total Healthcare assistant staff Needed</v>
      </c>
      <c r="W2" s="42" t="str">
        <f ca="1">INDIRECT(CONCATENATE("Language_Setup!",VLOOKUP(Surge_Predicted_Impact!$C$1,Language_Setup!$B$3:$C$69,2,FALSE),Language_Setup!$D$185))</f>
        <v xml:space="preserve"> Medical practioner (moderate bed) Needed</v>
      </c>
      <c r="X2" s="42" t="str">
        <f ca="1">INDIRECT(CONCATENATE("Language_Setup!",VLOOKUP(Surge_Predicted_Impact!$C$1,Language_Setup!$B$3:$C$69,2,FALSE),Language_Setup!$D$186))</f>
        <v xml:space="preserve"> Medical practioner (severe bed) Needed</v>
      </c>
      <c r="Y2" s="42" t="str">
        <f ca="1">INDIRECT(CONCATENATE("Language_Setup!",VLOOKUP(Surge_Predicted_Impact!$C$1,Language_Setup!$B$3:$C$69,2,FALSE),Language_Setup!$D$188))</f>
        <v xml:space="preserve"> Specialist medical practioner (ICU) Needed</v>
      </c>
      <c r="Z2" s="42" t="str">
        <f ca="1">INDIRECT(CONCATENATE("Language_Setup!",VLOOKUP(Surge_Predicted_Impact!$C$1,Language_Setup!$B$3:$C$69,2,FALSE),Language_Setup!$D$189))</f>
        <v xml:space="preserve"> Specialist medical practioner (ICU-ECMO) Needed</v>
      </c>
      <c r="AA2" s="42" t="str">
        <f ca="1">INDIRECT(CONCATENATE("Language_Setup!",VLOOKUP(Surge_Predicted_Impact!$C$1,Language_Setup!$B$3:$C$69,2,FALSE),Language_Setup!$D$190))</f>
        <v xml:space="preserve"> Specialist medical practioner (ICU-RRT) Needed</v>
      </c>
      <c r="AB2" s="42" t="str">
        <f ca="1">INDIRECT(CONCATENATE("Language_Setup!",VLOOKUP(Surge_Predicted_Impact!$C$1,Language_Setup!$B$3:$C$69,2,FALSE),Language_Setup!$D$187))</f>
        <v>Medical practioner (Ward) Needed</v>
      </c>
      <c r="AC2" s="42" t="str">
        <f ca="1">INDIRECT(CONCATENATE("Language_Setup!",VLOOKUP(Surge_Predicted_Impact!$C$1,Language_Setup!$B$3:$C$69,2,FALSE),Language_Setup!$D$191))</f>
        <v>Total medical practioner Needed</v>
      </c>
      <c r="AD2" s="42" t="str">
        <f ca="1">INDIRECT(CONCATENATE("Language_Setup!",VLOOKUP(Surge_Predicted_Impact!$C$1,Language_Setup!$B$3:$C$69,2,FALSE),Language_Setup!$D$192))</f>
        <v>Nursing professionals Ward Needed Adjusted</v>
      </c>
      <c r="AE2" s="42" t="str">
        <f ca="1">INDIRECT(CONCATENATE("Language_Setup!",VLOOKUP(Surge_Predicted_Impact!$C$1,Language_Setup!$B$3:$C$69,2,FALSE),Language_Setup!$D$193))</f>
        <v>Nursing professional (ICU- ECMO) Needed Adjusted</v>
      </c>
      <c r="AF2" s="42" t="str">
        <f ca="1">INDIRECT(CONCATENATE("Language_Setup!",VLOOKUP(Surge_Predicted_Impact!$C$1,Language_Setup!$B$3:$C$69,2,FALSE),Language_Setup!$D$194))</f>
        <v>Total Nursing staff Needed Adjusted</v>
      </c>
      <c r="AG2" s="42" t="str">
        <f ca="1">INDIRECT(CONCATENATE("Language_Setup!",VLOOKUP(Surge_Predicted_Impact!$C$1,Language_Setup!$B$3:$C$69,2,FALSE),Language_Setup!$D$195))</f>
        <v xml:space="preserve"> Specialist medical practioner (Ward) Needed Adjusted</v>
      </c>
      <c r="AH2" s="42" t="str">
        <f ca="1">INDIRECT(CONCATENATE("Language_Setup!",VLOOKUP(Surge_Predicted_Impact!$C$1,Language_Setup!$B$3:$C$69,2,FALSE),Language_Setup!$D$196))</f>
        <v xml:space="preserve"> Specialist medical practioner (ICU) Adjusted</v>
      </c>
      <c r="AI2" s="42" t="str">
        <f ca="1">INDIRECT(CONCATENATE("Language_Setup!",VLOOKUP(Surge_Predicted_Impact!$C$1,Language_Setup!$B$3:$C$69,2,FALSE),Language_Setup!$D$197))</f>
        <v>Total  medical practioner Needed Adjusted</v>
      </c>
      <c r="AJ2" s="42" t="str">
        <f ca="1">INDIRECT(CONCATENATE("Language_Setup!",VLOOKUP(Surge_Predicted_Impact!$C$1,Language_Setup!$B$3:$C$69,2,FALSE),Language_Setup!$D$198))</f>
        <v>Healthcare assistants professional Needed Adjusted</v>
      </c>
      <c r="AK2" s="42" t="str">
        <f ca="1">Calculation!CI2</f>
        <v>New suspected to trace contacts</v>
      </c>
      <c r="AL2" s="42" t="str">
        <f>Calculation!CJ2</f>
        <v>Total people to trace</v>
      </c>
      <c r="AM2" s="42" t="str">
        <f ca="1">Calculation!CK2</f>
        <v>Suspected to trace contacts in the following days</v>
      </c>
      <c r="AN2" s="42" t="str">
        <f ca="1">Calculation!CP2</f>
        <v>Professionals needed to contact tracing</v>
      </c>
      <c r="AO2" s="42" t="str">
        <f ca="1">Calculation!CS2</f>
        <v>HR capacity to contact tracing</v>
      </c>
      <c r="AP2" s="42" t="str">
        <f ca="1">Calculation!CX2</f>
        <v>Mild patients in followup</v>
      </c>
      <c r="AQ2" s="42" t="str">
        <f ca="1">Calculation!DB2</f>
        <v>HR capacity to homecare follow-up</v>
      </c>
    </row>
    <row r="3" spans="1:43" hidden="1" x14ac:dyDescent="0.25">
      <c r="B3" s="45" t="s">
        <v>346</v>
      </c>
      <c r="C3" s="193" t="s">
        <v>759</v>
      </c>
      <c r="D3" s="196" t="s">
        <v>613</v>
      </c>
      <c r="E3" s="196" t="s">
        <v>614</v>
      </c>
      <c r="F3" s="196" t="s">
        <v>828</v>
      </c>
      <c r="G3" s="196" t="s">
        <v>615</v>
      </c>
      <c r="H3" s="196" t="s">
        <v>616</v>
      </c>
      <c r="I3" s="196" t="s">
        <v>617</v>
      </c>
      <c r="J3" s="46" t="s">
        <v>618</v>
      </c>
      <c r="K3" s="46" t="s">
        <v>842</v>
      </c>
      <c r="L3" s="46" t="s">
        <v>619</v>
      </c>
      <c r="M3" s="46" t="s">
        <v>620</v>
      </c>
      <c r="N3" s="46" t="s">
        <v>621</v>
      </c>
      <c r="O3" s="46" t="s">
        <v>845</v>
      </c>
      <c r="P3" s="47" t="s">
        <v>622</v>
      </c>
      <c r="Q3" s="47" t="s">
        <v>787</v>
      </c>
      <c r="R3" s="47" t="s">
        <v>843</v>
      </c>
      <c r="S3" s="47" t="s">
        <v>786</v>
      </c>
      <c r="T3" s="47" t="s">
        <v>785</v>
      </c>
      <c r="U3" s="47" t="s">
        <v>784</v>
      </c>
      <c r="V3" s="46" t="s">
        <v>623</v>
      </c>
      <c r="W3" s="46" t="s">
        <v>624</v>
      </c>
      <c r="X3" s="46" t="s">
        <v>844</v>
      </c>
      <c r="Y3" s="46" t="s">
        <v>625</v>
      </c>
      <c r="Z3" s="46" t="s">
        <v>626</v>
      </c>
      <c r="AA3" s="46" t="s">
        <v>627</v>
      </c>
      <c r="AB3" s="46" t="s">
        <v>846</v>
      </c>
      <c r="AC3" s="46" t="s">
        <v>628</v>
      </c>
      <c r="AD3" s="47" t="s">
        <v>629</v>
      </c>
      <c r="AE3" s="46" t="s">
        <v>630</v>
      </c>
      <c r="AF3" s="46" t="s">
        <v>631</v>
      </c>
      <c r="AG3" s="46" t="s">
        <v>632</v>
      </c>
      <c r="AH3" s="46" t="s">
        <v>633</v>
      </c>
      <c r="AI3" s="46" t="s">
        <v>634</v>
      </c>
      <c r="AJ3" s="46" t="s">
        <v>635</v>
      </c>
      <c r="AK3" s="290" t="s">
        <v>2135</v>
      </c>
      <c r="AL3" s="46" t="s">
        <v>2136</v>
      </c>
      <c r="AM3" s="46" t="s">
        <v>2137</v>
      </c>
      <c r="AN3" s="46" t="s">
        <v>2138</v>
      </c>
      <c r="AO3" s="46" t="s">
        <v>2139</v>
      </c>
      <c r="AP3" s="46" t="s">
        <v>2140</v>
      </c>
      <c r="AQ3" s="46" t="s">
        <v>2141</v>
      </c>
    </row>
    <row r="4" spans="1:43" x14ac:dyDescent="0.25">
      <c r="B4" s="45">
        <f>Calculation!B3</f>
        <v>43892</v>
      </c>
      <c r="C4" s="193">
        <f ca="1">Calculation!C3</f>
        <v>2</v>
      </c>
      <c r="D4" s="196">
        <f ca="1">Calculation!D3</f>
        <v>2</v>
      </c>
      <c r="E4" s="196">
        <f>Calculation!G3</f>
        <v>0</v>
      </c>
      <c r="F4" s="196">
        <f>Calculation!R3</f>
        <v>0</v>
      </c>
      <c r="G4" s="196">
        <f>Calculation!N3</f>
        <v>0</v>
      </c>
      <c r="H4" s="196">
        <f>Calculation!T3</f>
        <v>0</v>
      </c>
      <c r="I4" s="196">
        <f>Calculation!V3</f>
        <v>0</v>
      </c>
      <c r="J4" s="47">
        <f>Calculation!AC3</f>
        <v>0</v>
      </c>
      <c r="K4" s="47">
        <f>Calculation!AD3</f>
        <v>0</v>
      </c>
      <c r="L4" s="47">
        <f>Calculation!AF3</f>
        <v>0</v>
      </c>
      <c r="M4" s="47">
        <f>Calculation!AG3</f>
        <v>0</v>
      </c>
      <c r="N4" s="47">
        <f>Calculation!AH3</f>
        <v>0</v>
      </c>
      <c r="O4" s="47">
        <f>Calculation!AE3</f>
        <v>0</v>
      </c>
      <c r="P4" s="47">
        <f>Calculation!AI3</f>
        <v>0</v>
      </c>
      <c r="Q4" s="47">
        <f>Calculation!AK3</f>
        <v>0</v>
      </c>
      <c r="R4" s="47">
        <f>Calculation!AL3</f>
        <v>0</v>
      </c>
      <c r="S4" s="47">
        <f>Calculation!AM3</f>
        <v>0</v>
      </c>
      <c r="T4" s="47">
        <f>Calculation!AN3</f>
        <v>0</v>
      </c>
      <c r="U4" s="47">
        <f>Calculation!AO3</f>
        <v>0</v>
      </c>
      <c r="V4" s="47">
        <f>Calculation!AP3</f>
        <v>0</v>
      </c>
      <c r="W4" s="47">
        <f>Calculation!AR3</f>
        <v>0</v>
      </c>
      <c r="X4" s="47">
        <f>Calculation!AS3</f>
        <v>0</v>
      </c>
      <c r="Y4" s="47">
        <f>Calculation!AU3</f>
        <v>0</v>
      </c>
      <c r="Z4" s="47">
        <f>Calculation!AV3</f>
        <v>0</v>
      </c>
      <c r="AA4" s="47">
        <f>Calculation!AW3</f>
        <v>0</v>
      </c>
      <c r="AB4" s="47">
        <f>Calculation!AT3</f>
        <v>0</v>
      </c>
      <c r="AC4" s="47">
        <f>Calculation!AX3</f>
        <v>0</v>
      </c>
      <c r="AD4" s="47">
        <f>Calculation!BB3</f>
        <v>0</v>
      </c>
      <c r="AE4" s="47">
        <f>Calculation!BE3</f>
        <v>0</v>
      </c>
      <c r="AF4" s="47">
        <f>Calculation!BH3</f>
        <v>0</v>
      </c>
      <c r="AG4" s="47">
        <f>Calculation!BL3</f>
        <v>0</v>
      </c>
      <c r="AH4" s="47">
        <f>Calculation!BO3</f>
        <v>0</v>
      </c>
      <c r="AI4" s="47">
        <f>Calculation!BR3</f>
        <v>0</v>
      </c>
      <c r="AJ4" s="47">
        <f>Calculation!BU3</f>
        <v>0</v>
      </c>
      <c r="AK4" s="291">
        <f ca="1">Calculation!CI3</f>
        <v>20</v>
      </c>
      <c r="AL4" s="291">
        <f ca="1">Calculation!CJ3</f>
        <v>20</v>
      </c>
      <c r="AM4" s="291">
        <f ca="1">Calculation!CK3</f>
        <v>0</v>
      </c>
      <c r="AN4" s="46">
        <f ca="1">Calculation!CP3</f>
        <v>4</v>
      </c>
      <c r="AO4" s="46">
        <f>Calculation!CS3</f>
        <v>12000</v>
      </c>
      <c r="AP4" s="46">
        <f>Calculation!CX3</f>
        <v>0</v>
      </c>
      <c r="AQ4" s="46">
        <f>Calculation!DB3</f>
        <v>0</v>
      </c>
    </row>
    <row r="5" spans="1:43" x14ac:dyDescent="0.25">
      <c r="B5" s="45">
        <f>Calculation!B4</f>
        <v>43893</v>
      </c>
      <c r="C5" s="193">
        <f ca="1">Calculation!C4</f>
        <v>2.9599748896517903</v>
      </c>
      <c r="D5" s="196">
        <f ca="1">Calculation!D4</f>
        <v>2.8171177467946475</v>
      </c>
      <c r="E5" s="196">
        <f ca="1">Calculation!G4</f>
        <v>0.22677729921418377</v>
      </c>
      <c r="F5" s="196">
        <f ca="1">Calculation!R4</f>
        <v>0.21161868313063734</v>
      </c>
      <c r="G5" s="196">
        <f ca="1">Calculation!N4</f>
        <v>1.6000000000000016E-3</v>
      </c>
      <c r="H5" s="196">
        <f ca="1">Calculation!T4</f>
        <v>1.3247879470344647E-4</v>
      </c>
      <c r="I5" s="196">
        <f ca="1">Calculation!V4</f>
        <v>7.3726071525514195E-5</v>
      </c>
      <c r="J5" s="47">
        <f ca="1">Calculation!AC4</f>
        <v>5.25</v>
      </c>
      <c r="K5" s="47">
        <f ca="1">Calculation!AD4</f>
        <v>5.25</v>
      </c>
      <c r="L5" s="47">
        <f ca="1">Calculation!AF4</f>
        <v>5.25</v>
      </c>
      <c r="M5" s="47">
        <f ca="1">Calculation!AG4</f>
        <v>5.25</v>
      </c>
      <c r="N5" s="47">
        <f ca="1">Calculation!AH4</f>
        <v>5.25</v>
      </c>
      <c r="O5" s="47">
        <f ca="1">Calculation!AE4</f>
        <v>10.5</v>
      </c>
      <c r="P5" s="47">
        <f ca="1">Calculation!AI4</f>
        <v>26.25</v>
      </c>
      <c r="Q5" s="47">
        <f ca="1">Calculation!AK4</f>
        <v>5.25</v>
      </c>
      <c r="R5" s="47">
        <f ca="1">Calculation!AL4</f>
        <v>5.25</v>
      </c>
      <c r="S5" s="47">
        <f ca="1">Calculation!AM4</f>
        <v>5.25</v>
      </c>
      <c r="T5" s="47">
        <f ca="1">Calculation!AN4</f>
        <v>5.25</v>
      </c>
      <c r="U5" s="47">
        <f ca="1">Calculation!AO4</f>
        <v>5.25</v>
      </c>
      <c r="V5" s="47">
        <f ca="1">Calculation!AP4</f>
        <v>26.25</v>
      </c>
      <c r="W5" s="47">
        <f ca="1">Calculation!AR4</f>
        <v>7.5592433071394585E-2</v>
      </c>
      <c r="X5" s="47">
        <f ca="1">Calculation!AS4</f>
        <v>0.10580934156531867</v>
      </c>
      <c r="Y5" s="47">
        <f ca="1">Calculation!AU4</f>
        <v>8.000000000000008E-4</v>
      </c>
      <c r="Z5" s="47">
        <f ca="1">Calculation!AV4</f>
        <v>6.6239397351723235E-5</v>
      </c>
      <c r="AA5" s="47">
        <f ca="1">Calculation!AW4</f>
        <v>1.8431517881378549E-5</v>
      </c>
      <c r="AB5" s="47">
        <f ca="1">Calculation!AT4</f>
        <v>0.18140177463671325</v>
      </c>
      <c r="AC5" s="47">
        <f ca="1">Calculation!AX4</f>
        <v>0.18228644555194634</v>
      </c>
      <c r="AD5" s="47">
        <f ca="1">Calculation!BB4</f>
        <v>10.605</v>
      </c>
      <c r="AE5" s="47">
        <f ca="1">Calculation!BE4</f>
        <v>5.3025000000000002</v>
      </c>
      <c r="AF5" s="47">
        <f ca="1">Calculation!BH4</f>
        <v>26.512499999999999</v>
      </c>
      <c r="AG5" s="47">
        <f ca="1">Calculation!BL4</f>
        <v>0.18321579238308039</v>
      </c>
      <c r="AH5" s="47">
        <f ca="1">Calculation!BO4</f>
        <v>8.0800000000000077E-4</v>
      </c>
      <c r="AI5" s="47">
        <f ca="1">Calculation!BR4</f>
        <v>0.1841093100074658</v>
      </c>
      <c r="AJ5" s="47">
        <f ca="1">Calculation!BU4</f>
        <v>26.512499999999999</v>
      </c>
      <c r="AK5" s="291">
        <f ca="1">Calculation!CI4</f>
        <v>9.5997488965179034</v>
      </c>
      <c r="AL5" s="291">
        <f ca="1">Calculation!CJ4</f>
        <v>27.599748896517902</v>
      </c>
      <c r="AM5" s="291">
        <f ca="1">Calculation!CK4</f>
        <v>18</v>
      </c>
      <c r="AN5" s="46">
        <f ca="1">Calculation!CP4</f>
        <v>2.6399497793035804</v>
      </c>
      <c r="AO5" s="46">
        <f>Calculation!CS4</f>
        <v>12000</v>
      </c>
      <c r="AP5" s="46">
        <f>Calculation!CX4</f>
        <v>0</v>
      </c>
      <c r="AQ5" s="46">
        <f>Calculation!DB4</f>
        <v>0</v>
      </c>
    </row>
    <row r="6" spans="1:43" x14ac:dyDescent="0.25">
      <c r="B6" s="45">
        <f>Calculation!B5</f>
        <v>43894</v>
      </c>
      <c r="C6" s="193">
        <f ca="1">Calculation!C5</f>
        <v>4.3121390618396882</v>
      </c>
      <c r="D6" s="196">
        <f ca="1">Calculation!D5</f>
        <v>3.9680592227829274</v>
      </c>
      <c r="E6" s="196">
        <f ca="1">Calculation!G5</f>
        <v>0.30904406398497308</v>
      </c>
      <c r="F6" s="196">
        <f ca="1">Calculation!R5</f>
        <v>0.29786657342993572</v>
      </c>
      <c r="G6" s="196">
        <f ca="1">Calculation!N5</f>
        <v>3.6346465783907759E-3</v>
      </c>
      <c r="H6" s="196">
        <f ca="1">Calculation!T5</f>
        <v>1.8413479549803791E-4</v>
      </c>
      <c r="I6" s="196">
        <f ca="1">Calculation!V5</f>
        <v>1.0384620842389774E-4</v>
      </c>
      <c r="J6" s="47">
        <f ca="1">Calculation!AC5</f>
        <v>5.25</v>
      </c>
      <c r="K6" s="47">
        <f ca="1">Calculation!AD5</f>
        <v>5.25</v>
      </c>
      <c r="L6" s="47">
        <f ca="1">Calculation!AF5</f>
        <v>5.25</v>
      </c>
      <c r="M6" s="47">
        <f ca="1">Calculation!AG5</f>
        <v>5.25</v>
      </c>
      <c r="N6" s="47">
        <f ca="1">Calculation!AH5</f>
        <v>5.25</v>
      </c>
      <c r="O6" s="47">
        <f ca="1">Calculation!AE5</f>
        <v>10.5</v>
      </c>
      <c r="P6" s="47">
        <f ca="1">Calculation!AI5</f>
        <v>26.25</v>
      </c>
      <c r="Q6" s="47">
        <f ca="1">Calculation!AK5</f>
        <v>5.25</v>
      </c>
      <c r="R6" s="47">
        <f ca="1">Calculation!AL5</f>
        <v>5.25</v>
      </c>
      <c r="S6" s="47">
        <f ca="1">Calculation!AM5</f>
        <v>5.25</v>
      </c>
      <c r="T6" s="47">
        <f ca="1">Calculation!AN5</f>
        <v>5.25</v>
      </c>
      <c r="U6" s="47">
        <f ca="1">Calculation!AO5</f>
        <v>5.25</v>
      </c>
      <c r="V6" s="47">
        <f ca="1">Calculation!AP5</f>
        <v>26.25</v>
      </c>
      <c r="W6" s="47">
        <f ca="1">Calculation!AR5</f>
        <v>0.10301468799499103</v>
      </c>
      <c r="X6" s="47">
        <f ca="1">Calculation!AS5</f>
        <v>0.14893328671496786</v>
      </c>
      <c r="Y6" s="47">
        <f ca="1">Calculation!AU5</f>
        <v>1.8173232891953879E-3</v>
      </c>
      <c r="Z6" s="47">
        <f ca="1">Calculation!AV5</f>
        <v>9.2067397749018954E-5</v>
      </c>
      <c r="AA6" s="47">
        <f ca="1">Calculation!AW5</f>
        <v>2.5961552105974434E-5</v>
      </c>
      <c r="AB6" s="47">
        <f ca="1">Calculation!AT5</f>
        <v>0.25194797470995889</v>
      </c>
      <c r="AC6" s="47">
        <f ca="1">Calculation!AX5</f>
        <v>0.25388332694900928</v>
      </c>
      <c r="AD6" s="47">
        <f ca="1">Calculation!BB5</f>
        <v>10.701449999999999</v>
      </c>
      <c r="AE6" s="47">
        <f ca="1">Calculation!BE5</f>
        <v>5.3507249999999997</v>
      </c>
      <c r="AF6" s="47">
        <f ca="1">Calculation!BH5</f>
        <v>26.753625</v>
      </c>
      <c r="AG6" s="47">
        <f ca="1">Calculation!BL5</f>
        <v>0.25613375932979288</v>
      </c>
      <c r="AH6" s="47">
        <f ca="1">Calculation!BO5</f>
        <v>1.8428450935159132E-3</v>
      </c>
      <c r="AI6" s="47">
        <f ca="1">Calculation!BR5</f>
        <v>0.25811482007005315</v>
      </c>
      <c r="AJ6" s="47">
        <f ca="1">Calculation!BU5</f>
        <v>26.756250000000001</v>
      </c>
      <c r="AK6" s="291">
        <f ca="1">Calculation!CI5</f>
        <v>13.521641721878979</v>
      </c>
      <c r="AL6" s="291">
        <f ca="1">Calculation!CJ5</f>
        <v>38.361415728745087</v>
      </c>
      <c r="AM6" s="291">
        <f ca="1">Calculation!CK5</f>
        <v>24.839774006866108</v>
      </c>
      <c r="AN6" s="46">
        <f ca="1">Calculation!CP5</f>
        <v>3.6979193046504402</v>
      </c>
      <c r="AO6" s="46">
        <f>Calculation!CS5</f>
        <v>12000</v>
      </c>
      <c r="AP6" s="46">
        <f ca="1">Calculation!CX5</f>
        <v>7.3319759044094809E-2</v>
      </c>
      <c r="AQ6" s="46">
        <f>Calculation!DB5</f>
        <v>0</v>
      </c>
    </row>
    <row r="7" spans="1:43" x14ac:dyDescent="0.25">
      <c r="B7" s="45">
        <f>Calculation!B6</f>
        <v>43895</v>
      </c>
      <c r="C7" s="193">
        <f ca="1">Calculation!C6</f>
        <v>6.2167000740934784</v>
      </c>
      <c r="D7" s="196">
        <f ca="1">Calculation!D6</f>
        <v>5.5891874334093652</v>
      </c>
      <c r="E7" s="196">
        <f ca="1">Calculation!G6</f>
        <v>0.42640168582640536</v>
      </c>
      <c r="F7" s="196">
        <f ca="1">Calculation!R6</f>
        <v>0.41956321239686517</v>
      </c>
      <c r="G7" s="196">
        <f ca="1">Calculation!N6</f>
        <v>6.3104731240324063E-3</v>
      </c>
      <c r="H7" s="196">
        <f ca="1">Calculation!T6</f>
        <v>2.5714024453650909E-4</v>
      </c>
      <c r="I7" s="196">
        <f ca="1">Calculation!V6</f>
        <v>1.4627028574123993E-4</v>
      </c>
      <c r="J7" s="47">
        <f ca="1">Calculation!AC6</f>
        <v>5.25</v>
      </c>
      <c r="K7" s="47">
        <f ca="1">Calculation!AD6</f>
        <v>5.25</v>
      </c>
      <c r="L7" s="47">
        <f ca="1">Calculation!AF6</f>
        <v>5.25</v>
      </c>
      <c r="M7" s="47">
        <f ca="1">Calculation!AG6</f>
        <v>5.25</v>
      </c>
      <c r="N7" s="47">
        <f ca="1">Calculation!AH6</f>
        <v>5.25</v>
      </c>
      <c r="O7" s="47">
        <f ca="1">Calculation!AE6</f>
        <v>10.5</v>
      </c>
      <c r="P7" s="47">
        <f ca="1">Calculation!AI6</f>
        <v>26.25</v>
      </c>
      <c r="Q7" s="47">
        <f ca="1">Calculation!AK6</f>
        <v>5.25</v>
      </c>
      <c r="R7" s="47">
        <f ca="1">Calculation!AL6</f>
        <v>5.25</v>
      </c>
      <c r="S7" s="47">
        <f ca="1">Calculation!AM6</f>
        <v>5.25</v>
      </c>
      <c r="T7" s="47">
        <f ca="1">Calculation!AN6</f>
        <v>5.25</v>
      </c>
      <c r="U7" s="47">
        <f ca="1">Calculation!AO6</f>
        <v>5.25</v>
      </c>
      <c r="V7" s="47">
        <f ca="1">Calculation!AP6</f>
        <v>26.25</v>
      </c>
      <c r="W7" s="47">
        <f ca="1">Calculation!AR6</f>
        <v>0.14213389527546846</v>
      </c>
      <c r="X7" s="47">
        <f ca="1">Calculation!AS6</f>
        <v>0.20978160619843259</v>
      </c>
      <c r="Y7" s="47">
        <f ca="1">Calculation!AU6</f>
        <v>3.1552365620162032E-3</v>
      </c>
      <c r="Z7" s="47">
        <f ca="1">Calculation!AV6</f>
        <v>1.2857012226825455E-4</v>
      </c>
      <c r="AA7" s="47">
        <f ca="1">Calculation!AW6</f>
        <v>3.6567571435309984E-5</v>
      </c>
      <c r="AB7" s="47">
        <f ca="1">Calculation!AT6</f>
        <v>0.35191550147390105</v>
      </c>
      <c r="AC7" s="47">
        <f ca="1">Calculation!AX6</f>
        <v>0.35523587572962079</v>
      </c>
      <c r="AD7" s="47">
        <f ca="1">Calculation!BB6</f>
        <v>10.790046214285715</v>
      </c>
      <c r="AE7" s="47">
        <f ca="1">Calculation!BE6</f>
        <v>5.3950231071428574</v>
      </c>
      <c r="AF7" s="47">
        <f ca="1">Calculation!BH6</f>
        <v>26.975115535714284</v>
      </c>
      <c r="AG7" s="47">
        <f ca="1">Calculation!BL6</f>
        <v>0.35927959864657327</v>
      </c>
      <c r="AH7" s="47">
        <f ca="1">Calculation!BO6</f>
        <v>3.2102325278907905E-3</v>
      </c>
      <c r="AI7" s="47">
        <f ca="1">Calculation!BR6</f>
        <v>0.36271747809931487</v>
      </c>
      <c r="AJ7" s="47">
        <f ca="1">Calculation!BU6</f>
        <v>26.982589285714287</v>
      </c>
      <c r="AK7" s="291">
        <f ca="1">Calculation!CI6</f>
        <v>19.045610122537902</v>
      </c>
      <c r="AL7" s="291">
        <f ca="1">Calculation!CJ6</f>
        <v>53.570884278408478</v>
      </c>
      <c r="AM7" s="291">
        <f ca="1">Calculation!CK6</f>
        <v>34.525274155870576</v>
      </c>
      <c r="AN7" s="46">
        <f ca="1">Calculation!CP6</f>
        <v>5.1901329907424039</v>
      </c>
      <c r="AO7" s="46">
        <f>Calculation!CS6</f>
        <v>12000</v>
      </c>
      <c r="AP7" s="46">
        <f ca="1">Calculation!CX6</f>
        <v>0.17558561976353934</v>
      </c>
      <c r="AQ7" s="46">
        <f>Calculation!DB6</f>
        <v>0</v>
      </c>
    </row>
    <row r="8" spans="1:43" x14ac:dyDescent="0.25">
      <c r="B8" s="45">
        <f>Calculation!B7</f>
        <v>43896</v>
      </c>
      <c r="C8" s="193">
        <f ca="1">Calculation!C7</f>
        <v>8.8992919191948481</v>
      </c>
      <c r="D8" s="196">
        <f ca="1">Calculation!D7</f>
        <v>7.8725516046957802</v>
      </c>
      <c r="E8" s="196">
        <f ca="1">Calculation!G7</f>
        <v>0.59297094774433901</v>
      </c>
      <c r="F8" s="196">
        <f ca="1">Calculation!R7</f>
        <v>0.59113119701858741</v>
      </c>
      <c r="G8" s="196">
        <f ca="1">Calculation!N7</f>
        <v>9.9146237139450429E-3</v>
      </c>
      <c r="H8" s="196">
        <f ca="1">Calculation!T7</f>
        <v>3.6019062864770527E-4</v>
      </c>
      <c r="I8" s="196">
        <f ca="1">Calculation!V7</f>
        <v>2.0602305370375537E-4</v>
      </c>
      <c r="J8" s="47">
        <f ca="1">Calculation!AC7</f>
        <v>5.25</v>
      </c>
      <c r="K8" s="47">
        <f ca="1">Calculation!AD7</f>
        <v>5.25</v>
      </c>
      <c r="L8" s="47">
        <f ca="1">Calculation!AF7</f>
        <v>5.25</v>
      </c>
      <c r="M8" s="47">
        <f ca="1">Calculation!AG7</f>
        <v>5.25</v>
      </c>
      <c r="N8" s="47">
        <f ca="1">Calculation!AH7</f>
        <v>5.25</v>
      </c>
      <c r="O8" s="47">
        <f ca="1">Calculation!AE7</f>
        <v>10.5</v>
      </c>
      <c r="P8" s="47">
        <f ca="1">Calculation!AI7</f>
        <v>26.25</v>
      </c>
      <c r="Q8" s="47">
        <f ca="1">Calculation!AK7</f>
        <v>5.25</v>
      </c>
      <c r="R8" s="47">
        <f ca="1">Calculation!AL7</f>
        <v>5.25</v>
      </c>
      <c r="S8" s="47">
        <f ca="1">Calculation!AM7</f>
        <v>5.25</v>
      </c>
      <c r="T8" s="47">
        <f ca="1">Calculation!AN7</f>
        <v>5.25</v>
      </c>
      <c r="U8" s="47">
        <f ca="1">Calculation!AO7</f>
        <v>5.25</v>
      </c>
      <c r="V8" s="47">
        <f ca="1">Calculation!AP7</f>
        <v>26.25</v>
      </c>
      <c r="W8" s="47">
        <f ca="1">Calculation!AR7</f>
        <v>0.19765698258144634</v>
      </c>
      <c r="X8" s="47">
        <f ca="1">Calculation!AS7</f>
        <v>0.2955655985092937</v>
      </c>
      <c r="Y8" s="47">
        <f ca="1">Calculation!AU7</f>
        <v>4.9573118569725214E-3</v>
      </c>
      <c r="Z8" s="47">
        <f ca="1">Calculation!AV7</f>
        <v>1.8009531432385263E-4</v>
      </c>
      <c r="AA8" s="47">
        <f ca="1">Calculation!AW7</f>
        <v>5.1505763425938842E-5</v>
      </c>
      <c r="AB8" s="47">
        <f ca="1">Calculation!AT7</f>
        <v>0.49322258109074002</v>
      </c>
      <c r="AC8" s="47">
        <f ca="1">Calculation!AX7</f>
        <v>0.49841149402546236</v>
      </c>
      <c r="AD8" s="47">
        <f ca="1">Calculation!BB7</f>
        <v>10.871428165408163</v>
      </c>
      <c r="AE8" s="47">
        <f ca="1">Calculation!BE7</f>
        <v>5.4357140827040817</v>
      </c>
      <c r="AF8" s="47">
        <f ca="1">Calculation!BH7</f>
        <v>27.178570413520408</v>
      </c>
      <c r="AG8" s="47">
        <f ca="1">Calculation!BL7</f>
        <v>0.50491925616168776</v>
      </c>
      <c r="AH8" s="47">
        <f ca="1">Calculation!BO7</f>
        <v>5.0574026984813317E-3</v>
      </c>
      <c r="AI8" s="47">
        <f ca="1">Calculation!BR7</f>
        <v>0.51034281116614721</v>
      </c>
      <c r="AJ8" s="47">
        <f ca="1">Calculation!BU7</f>
        <v>27.192761479591837</v>
      </c>
      <c r="AK8" s="291">
        <f ca="1">Calculation!CI7</f>
        <v>26.825918451013699</v>
      </c>
      <c r="AL8" s="291">
        <f ca="1">Calculation!CJ7</f>
        <v>75.039714301581327</v>
      </c>
      <c r="AM8" s="291">
        <f ca="1">Calculation!CK7</f>
        <v>48.213795850567628</v>
      </c>
      <c r="AN8" s="46">
        <f ca="1">Calculation!CP7</f>
        <v>7.2937355242254442</v>
      </c>
      <c r="AO8" s="46">
        <f>Calculation!CS7</f>
        <v>12000</v>
      </c>
      <c r="AP8" s="46">
        <f ca="1">Calculation!CX7</f>
        <v>0.31682972901818712</v>
      </c>
      <c r="AQ8" s="46">
        <f>Calculation!DB7</f>
        <v>0</v>
      </c>
    </row>
    <row r="9" spans="1:43" x14ac:dyDescent="0.25">
      <c r="B9" s="45">
        <f>Calculation!B8</f>
        <v>43897</v>
      </c>
      <c r="C9" s="193">
        <f ca="1">Calculation!C8</f>
        <v>12.677676880853211</v>
      </c>
      <c r="D9" s="196">
        <f ca="1">Calculation!D8</f>
        <v>11.088611451733016</v>
      </c>
      <c r="E9" s="196">
        <f ca="1">Calculation!G8</f>
        <v>0.8286678571012478</v>
      </c>
      <c r="F9" s="196">
        <f ca="1">Calculation!R8</f>
        <v>0.83289318910474552</v>
      </c>
      <c r="G9" s="196">
        <f ca="1">Calculation!N8</f>
        <v>1.4848248978664661E-2</v>
      </c>
      <c r="H9" s="196">
        <f ca="1">Calculation!T8</f>
        <v>5.0553404394272205E-4</v>
      </c>
      <c r="I9" s="196">
        <f ca="1">Calculation!V8</f>
        <v>2.9017996505565968E-4</v>
      </c>
      <c r="J9" s="47">
        <f ca="1">Calculation!AC8</f>
        <v>5.25</v>
      </c>
      <c r="K9" s="47">
        <f ca="1">Calculation!AD8</f>
        <v>5.25</v>
      </c>
      <c r="L9" s="47">
        <f ca="1">Calculation!AF8</f>
        <v>5.25</v>
      </c>
      <c r="M9" s="47">
        <f ca="1">Calculation!AG8</f>
        <v>5.25</v>
      </c>
      <c r="N9" s="47">
        <f ca="1">Calculation!AH8</f>
        <v>5.25</v>
      </c>
      <c r="O9" s="47">
        <f ca="1">Calculation!AE8</f>
        <v>10.5</v>
      </c>
      <c r="P9" s="47">
        <f ca="1">Calculation!AI8</f>
        <v>26.25</v>
      </c>
      <c r="Q9" s="47">
        <f ca="1">Calculation!AK8</f>
        <v>5.25</v>
      </c>
      <c r="R9" s="47">
        <f ca="1">Calculation!AL8</f>
        <v>5.25</v>
      </c>
      <c r="S9" s="47">
        <f ca="1">Calculation!AM8</f>
        <v>5.25</v>
      </c>
      <c r="T9" s="47">
        <f ca="1">Calculation!AN8</f>
        <v>5.25</v>
      </c>
      <c r="U9" s="47">
        <f ca="1">Calculation!AO8</f>
        <v>5.25</v>
      </c>
      <c r="V9" s="47">
        <f ca="1">Calculation!AP8</f>
        <v>26.25</v>
      </c>
      <c r="W9" s="47">
        <f ca="1">Calculation!AR8</f>
        <v>0.27622261903374928</v>
      </c>
      <c r="X9" s="47">
        <f ca="1">Calculation!AS8</f>
        <v>0.41644659455237276</v>
      </c>
      <c r="Y9" s="47">
        <f ca="1">Calculation!AU8</f>
        <v>7.4241244893323306E-3</v>
      </c>
      <c r="Z9" s="47">
        <f ca="1">Calculation!AV8</f>
        <v>2.5276702197136102E-4</v>
      </c>
      <c r="AA9" s="47">
        <f ca="1">Calculation!AW8</f>
        <v>7.254499126391492E-5</v>
      </c>
      <c r="AB9" s="47">
        <f ca="1">Calculation!AT8</f>
        <v>0.6926692135861221</v>
      </c>
      <c r="AC9" s="47">
        <f ca="1">Calculation!AX8</f>
        <v>0.70041865008868964</v>
      </c>
      <c r="AD9" s="47">
        <f ca="1">Calculation!BB8</f>
        <v>10.946183300510642</v>
      </c>
      <c r="AE9" s="47">
        <f ca="1">Calculation!BE8</f>
        <v>5.4730916502553209</v>
      </c>
      <c r="AF9" s="47">
        <f ca="1">Calculation!BH8</f>
        <v>27.365458251276603</v>
      </c>
      <c r="AG9" s="47">
        <f ca="1">Calculation!BL8</f>
        <v>0.71034013725143963</v>
      </c>
      <c r="AH9" s="47">
        <f ca="1">Calculation!BO8</f>
        <v>7.5903063214973181E-3</v>
      </c>
      <c r="AI9" s="47">
        <f ca="1">Calculation!BR8</f>
        <v>0.7185019167916411</v>
      </c>
      <c r="AJ9" s="47">
        <f ca="1">Calculation!BU8</f>
        <v>27.387921373906707</v>
      </c>
      <c r="AK9" s="291">
        <f ca="1">Calculation!CI8</f>
        <v>37.783849616583623</v>
      </c>
      <c r="AL9" s="291">
        <f ca="1">Calculation!CJ8</f>
        <v>105.31959248800682</v>
      </c>
      <c r="AM9" s="291">
        <f ca="1">Calculation!CK8</f>
        <v>67.535742871423196</v>
      </c>
      <c r="AN9" s="46">
        <f ca="1">Calculation!CP8</f>
        <v>10.258199638173652</v>
      </c>
      <c r="AO9" s="46">
        <f>Calculation!CS8</f>
        <v>12000</v>
      </c>
      <c r="AP9" s="46">
        <f ca="1">Calculation!CX8</f>
        <v>0.5129960586302732</v>
      </c>
      <c r="AQ9" s="46">
        <f>Calculation!DB8</f>
        <v>0</v>
      </c>
    </row>
    <row r="10" spans="1:43" x14ac:dyDescent="0.25">
      <c r="B10" s="45">
        <f>Calculation!B9</f>
        <v>43898</v>
      </c>
      <c r="C10" s="193">
        <f ca="1">Calculation!C9</f>
        <v>17.999327888100485</v>
      </c>
      <c r="D10" s="196">
        <f ca="1">Calculation!D9</f>
        <v>15.618218783856504</v>
      </c>
      <c r="E10" s="196">
        <f ca="1">Calculation!G9</f>
        <v>1.1615627400724851</v>
      </c>
      <c r="F10" s="196">
        <f ca="1">Calculation!R9</f>
        <v>1.1734762984168809</v>
      </c>
      <c r="G10" s="196">
        <f ca="1">Calculation!N9</f>
        <v>2.1673466285543886E-2</v>
      </c>
      <c r="H10" s="196">
        <f ca="1">Calculation!T9</f>
        <v>7.1041988789615157E-4</v>
      </c>
      <c r="I10" s="196">
        <f ca="1">Calculation!V9</f>
        <v>4.0870279735632278E-4</v>
      </c>
      <c r="J10" s="47">
        <f ca="1">Calculation!AC9</f>
        <v>5.25</v>
      </c>
      <c r="K10" s="47">
        <f ca="1">Calculation!AD9</f>
        <v>5.25</v>
      </c>
      <c r="L10" s="47">
        <f ca="1">Calculation!AF9</f>
        <v>5.25</v>
      </c>
      <c r="M10" s="47">
        <f ca="1">Calculation!AG9</f>
        <v>5.25</v>
      </c>
      <c r="N10" s="47">
        <f ca="1">Calculation!AH9</f>
        <v>5.25</v>
      </c>
      <c r="O10" s="47">
        <f ca="1">Calculation!AE9</f>
        <v>10.5</v>
      </c>
      <c r="P10" s="47">
        <f ca="1">Calculation!AI9</f>
        <v>26.25</v>
      </c>
      <c r="Q10" s="47">
        <f ca="1">Calculation!AK9</f>
        <v>5.25</v>
      </c>
      <c r="R10" s="47">
        <f ca="1">Calculation!AL9</f>
        <v>5.25</v>
      </c>
      <c r="S10" s="47">
        <f ca="1">Calculation!AM9</f>
        <v>5.25</v>
      </c>
      <c r="T10" s="47">
        <f ca="1">Calculation!AN9</f>
        <v>5.25</v>
      </c>
      <c r="U10" s="47">
        <f ca="1">Calculation!AO9</f>
        <v>5.25</v>
      </c>
      <c r="V10" s="47">
        <f ca="1">Calculation!AP9</f>
        <v>26.25</v>
      </c>
      <c r="W10" s="47">
        <f ca="1">Calculation!AR9</f>
        <v>0.3871875800241617</v>
      </c>
      <c r="X10" s="47">
        <f ca="1">Calculation!AS9</f>
        <v>0.58673814920844047</v>
      </c>
      <c r="Y10" s="47">
        <f ca="1">Calculation!AU9</f>
        <v>1.0836733142771943E-2</v>
      </c>
      <c r="Z10" s="47">
        <f ca="1">Calculation!AV9</f>
        <v>3.5520994394807579E-4</v>
      </c>
      <c r="AA10" s="47">
        <f ca="1">Calculation!AW9</f>
        <v>1.0217569933908069E-4</v>
      </c>
      <c r="AB10" s="47">
        <f ca="1">Calculation!AT9</f>
        <v>0.97392572923260223</v>
      </c>
      <c r="AC10" s="47">
        <f ca="1">Calculation!AX9</f>
        <v>0.98521984801866136</v>
      </c>
      <c r="AD10" s="47">
        <f ca="1">Calculation!BB9</f>
        <v>11.014851231754776</v>
      </c>
      <c r="AE10" s="47">
        <f ca="1">Calculation!BE9</f>
        <v>5.5074256158773878</v>
      </c>
      <c r="AF10" s="47">
        <f ca="1">Calculation!BH9</f>
        <v>27.537128079386939</v>
      </c>
      <c r="AG10" s="47">
        <f ca="1">Calculation!BL9</f>
        <v>0.99989699212035565</v>
      </c>
      <c r="AH10" s="47">
        <f ca="1">Calculation!BO9</f>
        <v>1.1097750357174073E-2</v>
      </c>
      <c r="AI10" s="47">
        <f ca="1">Calculation!BR9</f>
        <v>1.0118636512944457</v>
      </c>
      <c r="AJ10" s="47">
        <f ca="1">Calculation!BU9</f>
        <v>27.569141275770512</v>
      </c>
      <c r="AK10" s="291">
        <f ca="1">Calculation!CI9</f>
        <v>53.216510072472744</v>
      </c>
      <c r="AL10" s="291">
        <f ca="1">Calculation!CJ9</f>
        <v>148.00414331167889</v>
      </c>
      <c r="AM10" s="291">
        <f ca="1">Calculation!CK9</f>
        <v>94.787633239206144</v>
      </c>
      <c r="AN10" s="46">
        <f ca="1">Calculation!CP9</f>
        <v>14.434807344062794</v>
      </c>
      <c r="AO10" s="46">
        <f>Calculation!CS9</f>
        <v>12000</v>
      </c>
      <c r="AP10" s="46">
        <f ca="1">Calculation!CX9</f>
        <v>0.78655347292446032</v>
      </c>
      <c r="AQ10" s="46">
        <f>Calculation!DB9</f>
        <v>0</v>
      </c>
    </row>
    <row r="11" spans="1:43" x14ac:dyDescent="0.25">
      <c r="B11" s="45">
        <f>Calculation!B10</f>
        <v>43899</v>
      </c>
      <c r="C11" s="193">
        <f ca="1">Calculation!C10</f>
        <v>25.494308165144265</v>
      </c>
      <c r="D11" s="196">
        <f ca="1">Calculation!D10</f>
        <v>21.997612004910536</v>
      </c>
      <c r="E11" s="196">
        <f ca="1">Calculation!G10</f>
        <v>1.6311995332696188</v>
      </c>
      <c r="F11" s="196">
        <f ca="1">Calculation!R10</f>
        <v>1.653195139766434</v>
      </c>
      <c r="G11" s="196">
        <f ca="1">Calculation!N10</f>
        <v>3.1179414865757211E-2</v>
      </c>
      <c r="H11" s="196">
        <f ca="1">Calculation!T10</f>
        <v>9.9913695240457607E-4</v>
      </c>
      <c r="I11" s="196">
        <f ca="1">Calculation!V10</f>
        <v>5.7561448527686352E-4</v>
      </c>
      <c r="J11" s="47">
        <f ca="1">Calculation!AC10</f>
        <v>5.25</v>
      </c>
      <c r="K11" s="47">
        <f ca="1">Calculation!AD10</f>
        <v>5.25</v>
      </c>
      <c r="L11" s="47">
        <f ca="1">Calculation!AF10</f>
        <v>5.25</v>
      </c>
      <c r="M11" s="47">
        <f ca="1">Calculation!AG10</f>
        <v>5.25</v>
      </c>
      <c r="N11" s="47">
        <f ca="1">Calculation!AH10</f>
        <v>5.25</v>
      </c>
      <c r="O11" s="47">
        <f ca="1">Calculation!AE10</f>
        <v>10.5</v>
      </c>
      <c r="P11" s="47">
        <f ca="1">Calculation!AI10</f>
        <v>26.25</v>
      </c>
      <c r="Q11" s="47">
        <f ca="1">Calculation!AK10</f>
        <v>5.25</v>
      </c>
      <c r="R11" s="47">
        <f ca="1">Calculation!AL10</f>
        <v>5.25</v>
      </c>
      <c r="S11" s="47">
        <f ca="1">Calculation!AM10</f>
        <v>5.25</v>
      </c>
      <c r="T11" s="47">
        <f ca="1">Calculation!AN10</f>
        <v>5.25</v>
      </c>
      <c r="U11" s="47">
        <f ca="1">Calculation!AO10</f>
        <v>5.25</v>
      </c>
      <c r="V11" s="47">
        <f ca="1">Calculation!AP10</f>
        <v>26.25</v>
      </c>
      <c r="W11" s="47">
        <f ca="1">Calculation!AR10</f>
        <v>0.54373317775653962</v>
      </c>
      <c r="X11" s="47">
        <f ca="1">Calculation!AS10</f>
        <v>0.82659756988321698</v>
      </c>
      <c r="Y11" s="47">
        <f ca="1">Calculation!AU10</f>
        <v>1.5589707432878606E-2</v>
      </c>
      <c r="Z11" s="47">
        <f ca="1">Calculation!AV10</f>
        <v>4.9956847620228804E-4</v>
      </c>
      <c r="AA11" s="47">
        <f ca="1">Calculation!AW10</f>
        <v>1.4390362131921588E-4</v>
      </c>
      <c r="AB11" s="47">
        <f ca="1">Calculation!AT10</f>
        <v>1.3703307476397566</v>
      </c>
      <c r="AC11" s="47">
        <f ca="1">Calculation!AX10</f>
        <v>1.3865639271701569</v>
      </c>
      <c r="AD11" s="47">
        <f ca="1">Calculation!BB10</f>
        <v>11.077927631454743</v>
      </c>
      <c r="AE11" s="47">
        <f ca="1">Calculation!BE10</f>
        <v>5.5389638157273717</v>
      </c>
      <c r="AF11" s="47">
        <f ca="1">Calculation!BH10</f>
        <v>27.694819078636858</v>
      </c>
      <c r="AG11" s="47">
        <f ca="1">Calculation!BL10</f>
        <v>1.407890515168762</v>
      </c>
      <c r="AH11" s="47">
        <f ca="1">Calculation!BO10</f>
        <v>1.5985367462722493E-2</v>
      </c>
      <c r="AI11" s="47">
        <f ca="1">Calculation!BR10</f>
        <v>1.4251702409122295</v>
      </c>
      <c r="AJ11" s="47">
        <f ca="1">Calculation!BU10</f>
        <v>27.737416898929762</v>
      </c>
      <c r="AK11" s="291">
        <f ca="1">Calculation!CI10</f>
        <v>74.949802770437799</v>
      </c>
      <c r="AL11" s="291">
        <f ca="1">Calculation!CJ10</f>
        <v>208.15353175094882</v>
      </c>
      <c r="AM11" s="291">
        <f ca="1">Calculation!CK10</f>
        <v>133.20372898051102</v>
      </c>
      <c r="AN11" s="46">
        <f ca="1">Calculation!CP10</f>
        <v>20.318109713308001</v>
      </c>
      <c r="AO11" s="46">
        <f>Calculation!CS10</f>
        <v>12000</v>
      </c>
      <c r="AP11" s="46">
        <f ca="1">Calculation!CX10</f>
        <v>1.1691536821175186</v>
      </c>
      <c r="AQ11" s="46">
        <f>Calculation!DB10</f>
        <v>0</v>
      </c>
    </row>
    <row r="12" spans="1:43" x14ac:dyDescent="0.25">
      <c r="B12" s="45">
        <f>Calculation!B11</f>
        <v>43900</v>
      </c>
      <c r="C12" s="193">
        <f ca="1">Calculation!C11</f>
        <v>36.049641369427917</v>
      </c>
      <c r="D12" s="196">
        <f ca="1">Calculation!D11</f>
        <v>30.981687208843432</v>
      </c>
      <c r="E12" s="196">
        <f ca="1">Calculation!G11</f>
        <v>2.2932632842399481</v>
      </c>
      <c r="F12" s="196">
        <f ca="1">Calculation!R11</f>
        <v>2.3288093817155646</v>
      </c>
      <c r="G12" s="196">
        <f ca="1">Calculation!N11</f>
        <v>4.4475176439585672E-2</v>
      </c>
      <c r="H12" s="196">
        <f ca="1">Calculation!T11</f>
        <v>1.4058792509696653E-3</v>
      </c>
      <c r="I12" s="196">
        <f ca="1">Calculation!V11</f>
        <v>8.1064959008887499E-4</v>
      </c>
      <c r="J12" s="47">
        <f ca="1">Calculation!AC11</f>
        <v>5.25</v>
      </c>
      <c r="K12" s="47">
        <f ca="1">Calculation!AD11</f>
        <v>5.25</v>
      </c>
      <c r="L12" s="47">
        <f ca="1">Calculation!AF11</f>
        <v>5.25</v>
      </c>
      <c r="M12" s="47">
        <f ca="1">Calculation!AG11</f>
        <v>5.25</v>
      </c>
      <c r="N12" s="47">
        <f ca="1">Calculation!AH11</f>
        <v>5.25</v>
      </c>
      <c r="O12" s="47">
        <f ca="1">Calculation!AE11</f>
        <v>10.5</v>
      </c>
      <c r="P12" s="47">
        <f ca="1">Calculation!AI11</f>
        <v>26.25</v>
      </c>
      <c r="Q12" s="47">
        <f ca="1">Calculation!AK11</f>
        <v>5.25</v>
      </c>
      <c r="R12" s="47">
        <f ca="1">Calculation!AL11</f>
        <v>5.25</v>
      </c>
      <c r="S12" s="47">
        <f ca="1">Calculation!AM11</f>
        <v>5.25</v>
      </c>
      <c r="T12" s="47">
        <f ca="1">Calculation!AN11</f>
        <v>5.25</v>
      </c>
      <c r="U12" s="47">
        <f ca="1">Calculation!AO11</f>
        <v>5.25</v>
      </c>
      <c r="V12" s="47">
        <f ca="1">Calculation!AP11</f>
        <v>26.25</v>
      </c>
      <c r="W12" s="47">
        <f ca="1">Calculation!AR11</f>
        <v>0.76442109474664932</v>
      </c>
      <c r="X12" s="47">
        <f ca="1">Calculation!AS11</f>
        <v>1.1644046908577823</v>
      </c>
      <c r="Y12" s="47">
        <f ca="1">Calculation!AU11</f>
        <v>2.2237588219792836E-2</v>
      </c>
      <c r="Z12" s="47">
        <f ca="1">Calculation!AV11</f>
        <v>7.0293962548483263E-4</v>
      </c>
      <c r="AA12" s="47">
        <f ca="1">Calculation!AW11</f>
        <v>2.0266239752221875E-4</v>
      </c>
      <c r="AB12" s="47">
        <f ca="1">Calculation!AT11</f>
        <v>1.9288257856044315</v>
      </c>
      <c r="AC12" s="47">
        <f ca="1">Calculation!AX11</f>
        <v>1.9519689758472314</v>
      </c>
      <c r="AD12" s="47">
        <f ca="1">Calculation!BB11</f>
        <v>11.135867810036286</v>
      </c>
      <c r="AE12" s="47">
        <f ca="1">Calculation!BE11</f>
        <v>5.5679339050181431</v>
      </c>
      <c r="AF12" s="47">
        <f ca="1">Calculation!BH11</f>
        <v>27.839669525090713</v>
      </c>
      <c r="AG12" s="47">
        <f ca="1">Calculation!BL11</f>
        <v>1.9826153727764051</v>
      </c>
      <c r="AH12" s="47">
        <f ca="1">Calculation!BO11</f>
        <v>2.2823406100833075E-2</v>
      </c>
      <c r="AI12" s="47">
        <f ca="1">Calculation!BR11</f>
        <v>2.0073373855090568</v>
      </c>
      <c r="AJ12" s="47">
        <f ca="1">Calculation!BU11</f>
        <v>27.893672834720494</v>
      </c>
      <c r="AK12" s="291">
        <f ca="1">Calculation!CI11</f>
        <v>105.55333204283653</v>
      </c>
      <c r="AL12" s="291">
        <f ca="1">Calculation!CJ11</f>
        <v>292.89151061869046</v>
      </c>
      <c r="AM12" s="291">
        <f ca="1">Calculation!CK11</f>
        <v>187.33817857585393</v>
      </c>
      <c r="AN12" s="46">
        <f ca="1">Calculation!CP11</f>
        <v>28.604193551601462</v>
      </c>
      <c r="AO12" s="46">
        <f>Calculation!CS11</f>
        <v>12000</v>
      </c>
      <c r="AP12" s="46">
        <f ca="1">Calculation!CX11</f>
        <v>1.7053709491037328</v>
      </c>
      <c r="AQ12" s="46">
        <f>Calculation!DB11</f>
        <v>0</v>
      </c>
    </row>
    <row r="13" spans="1:43" x14ac:dyDescent="0.25">
      <c r="B13" s="45">
        <f>Calculation!B12</f>
        <v>43901</v>
      </c>
      <c r="C13" s="193">
        <f ca="1">Calculation!C12</f>
        <v>50.913839926325494</v>
      </c>
      <c r="D13" s="196">
        <f ca="1">Calculation!D12</f>
        <v>43.632908107966472</v>
      </c>
      <c r="E13" s="196">
        <f ca="1">Calculation!G12</f>
        <v>3.2261382812588995</v>
      </c>
      <c r="F13" s="196">
        <f ca="1">Calculation!R12</f>
        <v>3.2802094222491665</v>
      </c>
      <c r="G13" s="196">
        <f ca="1">Calculation!N12</f>
        <v>6.3120468677440686E-2</v>
      </c>
      <c r="H13" s="196">
        <f ca="1">Calculation!T12</f>
        <v>1.978772856603638E-3</v>
      </c>
      <c r="I13" s="196">
        <f ca="1">Calculation!V12</f>
        <v>1.1415704491695028E-3</v>
      </c>
      <c r="J13" s="47">
        <f ca="1">Calculation!AC12</f>
        <v>5.25</v>
      </c>
      <c r="K13" s="47">
        <f ca="1">Calculation!AD12</f>
        <v>10.5</v>
      </c>
      <c r="L13" s="47">
        <f ca="1">Calculation!AF12</f>
        <v>5.25</v>
      </c>
      <c r="M13" s="47">
        <f ca="1">Calculation!AG12</f>
        <v>5.25</v>
      </c>
      <c r="N13" s="47">
        <f ca="1">Calculation!AH12</f>
        <v>5.25</v>
      </c>
      <c r="O13" s="47">
        <f ca="1">Calculation!AE12</f>
        <v>15.75</v>
      </c>
      <c r="P13" s="47">
        <f ca="1">Calculation!AI12</f>
        <v>31.5</v>
      </c>
      <c r="Q13" s="47">
        <f ca="1">Calculation!AK12</f>
        <v>5.25</v>
      </c>
      <c r="R13" s="47">
        <f ca="1">Calculation!AL12</f>
        <v>5.25</v>
      </c>
      <c r="S13" s="47">
        <f ca="1">Calculation!AM12</f>
        <v>5.25</v>
      </c>
      <c r="T13" s="47">
        <f ca="1">Calculation!AN12</f>
        <v>5.25</v>
      </c>
      <c r="U13" s="47">
        <f ca="1">Calculation!AO12</f>
        <v>5.25</v>
      </c>
      <c r="V13" s="47">
        <f ca="1">Calculation!AP12</f>
        <v>26.25</v>
      </c>
      <c r="W13" s="47">
        <f ca="1">Calculation!AR12</f>
        <v>1.0753794270862997</v>
      </c>
      <c r="X13" s="47">
        <f ca="1">Calculation!AS12</f>
        <v>1.6401047111245832</v>
      </c>
      <c r="Y13" s="47">
        <f ca="1">Calculation!AU12</f>
        <v>3.1560234338720343E-2</v>
      </c>
      <c r="Z13" s="47">
        <f ca="1">Calculation!AV12</f>
        <v>9.8938642830181901E-4</v>
      </c>
      <c r="AA13" s="47">
        <f ca="1">Calculation!AW12</f>
        <v>2.8539261229237569E-4</v>
      </c>
      <c r="AB13" s="47">
        <f ca="1">Calculation!AT12</f>
        <v>2.7154841382108827</v>
      </c>
      <c r="AC13" s="47">
        <f ca="1">Calculation!AX12</f>
        <v>2.7483191515901977</v>
      </c>
      <c r="AD13" s="47">
        <f ca="1">Calculation!BB12</f>
        <v>16.491590002647616</v>
      </c>
      <c r="AE13" s="47">
        <f ca="1">Calculation!BE12</f>
        <v>5.5945450013238087</v>
      </c>
      <c r="AF13" s="47">
        <f ca="1">Calculation!BH12</f>
        <v>33.275225006619038</v>
      </c>
      <c r="AG13" s="47">
        <f ca="1">Calculation!BL12</f>
        <v>2.7920485575238185</v>
      </c>
      <c r="AH13" s="47">
        <f ca="1">Calculation!BO12</f>
        <v>3.2413952249977368E-2</v>
      </c>
      <c r="AI13" s="47">
        <f ca="1">Calculation!BR12</f>
        <v>2.8272158663635092</v>
      </c>
      <c r="AJ13" s="47">
        <f ca="1">Calculation!BU12</f>
        <v>28.038767632240457</v>
      </c>
      <c r="AK13" s="291">
        <f ca="1">Calculation!CI12</f>
        <v>148.64198556897577</v>
      </c>
      <c r="AL13" s="291">
        <f ca="1">Calculation!CJ12</f>
        <v>412.24434512579717</v>
      </c>
      <c r="AM13" s="291">
        <f ca="1">Calculation!CK12</f>
        <v>263.6023595568214</v>
      </c>
      <c r="AN13" s="46">
        <f ca="1">Calculation!CP12</f>
        <v>40.272491496068014</v>
      </c>
      <c r="AO13" s="46">
        <f>Calculation!CS12</f>
        <v>12000</v>
      </c>
      <c r="AP13" s="46">
        <f ca="1">Calculation!CX12</f>
        <v>2.4579608188904132</v>
      </c>
      <c r="AQ13" s="46">
        <f>Calculation!DB12</f>
        <v>0</v>
      </c>
    </row>
    <row r="14" spans="1:43" x14ac:dyDescent="0.25">
      <c r="B14" s="45">
        <f>Calculation!B13</f>
        <v>43902</v>
      </c>
      <c r="C14" s="193">
        <f ca="1">Calculation!C13</f>
        <v>71.843690039872641</v>
      </c>
      <c r="D14" s="196">
        <f ca="1">Calculation!D13</f>
        <v>61.44612192808745</v>
      </c>
      <c r="E14" s="196">
        <f ca="1">Calculation!G13</f>
        <v>4.540112673565158</v>
      </c>
      <c r="F14" s="196">
        <f ca="1">Calculation!R13</f>
        <v>4.6198022879126457</v>
      </c>
      <c r="G14" s="196">
        <f ca="1">Calculation!N13</f>
        <v>8.9309400790012539E-2</v>
      </c>
      <c r="H14" s="196">
        <f ca="1">Calculation!T13</f>
        <v>2.7855283763936287E-3</v>
      </c>
      <c r="I14" s="196">
        <f ca="1">Calculation!V13</f>
        <v>1.6074124887205676E-3</v>
      </c>
      <c r="J14" s="47">
        <f ca="1">Calculation!AC13</f>
        <v>10.5</v>
      </c>
      <c r="K14" s="47">
        <f ca="1">Calculation!AD13</f>
        <v>10.5</v>
      </c>
      <c r="L14" s="47">
        <f ca="1">Calculation!AF13</f>
        <v>5.25</v>
      </c>
      <c r="M14" s="47">
        <f ca="1">Calculation!AG13</f>
        <v>5.25</v>
      </c>
      <c r="N14" s="47">
        <f ca="1">Calculation!AH13</f>
        <v>5.25</v>
      </c>
      <c r="O14" s="47">
        <f ca="1">Calculation!AE13</f>
        <v>21</v>
      </c>
      <c r="P14" s="47">
        <f ca="1">Calculation!AI13</f>
        <v>36.75</v>
      </c>
      <c r="Q14" s="47">
        <f ca="1">Calculation!AK13</f>
        <v>5.25</v>
      </c>
      <c r="R14" s="47">
        <f ca="1">Calculation!AL13</f>
        <v>5.25</v>
      </c>
      <c r="S14" s="47">
        <f ca="1">Calculation!AM13</f>
        <v>5.25</v>
      </c>
      <c r="T14" s="47">
        <f ca="1">Calculation!AN13</f>
        <v>5.25</v>
      </c>
      <c r="U14" s="47">
        <f ca="1">Calculation!AO13</f>
        <v>5.25</v>
      </c>
      <c r="V14" s="47">
        <f ca="1">Calculation!AP13</f>
        <v>26.25</v>
      </c>
      <c r="W14" s="47">
        <f ca="1">Calculation!AR13</f>
        <v>1.5133708911883861</v>
      </c>
      <c r="X14" s="47">
        <f ca="1">Calculation!AS13</f>
        <v>2.3099011439563228</v>
      </c>
      <c r="Y14" s="47">
        <f ca="1">Calculation!AU13</f>
        <v>4.4654700395006269E-2</v>
      </c>
      <c r="Z14" s="47">
        <f ca="1">Calculation!AV13</f>
        <v>1.3927641881968144E-3</v>
      </c>
      <c r="AA14" s="47">
        <f ca="1">Calculation!AW13</f>
        <v>4.018531221801419E-4</v>
      </c>
      <c r="AB14" s="47">
        <f ca="1">Calculation!AT13</f>
        <v>3.8232720351447087</v>
      </c>
      <c r="AC14" s="47">
        <f ca="1">Calculation!AX13</f>
        <v>3.8697213528500924</v>
      </c>
      <c r="AD14" s="47">
        <f ca="1">Calculation!BB13</f>
        <v>21.891203388146312</v>
      </c>
      <c r="AE14" s="47">
        <f ca="1">Calculation!BE13</f>
        <v>5.6189891940731558</v>
      </c>
      <c r="AF14" s="47">
        <f ca="1">Calculation!BH13</f>
        <v>38.748170970365777</v>
      </c>
      <c r="AG14" s="47">
        <f ca="1">Calculation!BL13</f>
        <v>3.9318346435221811</v>
      </c>
      <c r="AH14" s="47">
        <f ca="1">Calculation!BO13</f>
        <v>4.5885448280296712E-2</v>
      </c>
      <c r="AI14" s="47">
        <f ca="1">Calculation!BR13</f>
        <v>3.9816798015252397</v>
      </c>
      <c r="AJ14" s="47">
        <f ca="1">Calculation!BU13</f>
        <v>28.173498515651854</v>
      </c>
      <c r="AK14" s="291">
        <f ca="1">Calculation!CI13</f>
        <v>209.29850113547147</v>
      </c>
      <c r="AL14" s="291">
        <f ca="1">Calculation!CJ13</f>
        <v>580.31841174868896</v>
      </c>
      <c r="AM14" s="291">
        <f ca="1">Calculation!CK13</f>
        <v>371.01991061321746</v>
      </c>
      <c r="AN14" s="46">
        <f ca="1">Calculation!CP13</f>
        <v>56.700496651622991</v>
      </c>
      <c r="AO14" s="46">
        <f>Calculation!CS13</f>
        <v>12000</v>
      </c>
      <c r="AP14" s="46">
        <f ca="1">Calculation!CX13</f>
        <v>3.5152492575397432</v>
      </c>
      <c r="AQ14" s="46">
        <f>Calculation!DB13</f>
        <v>0</v>
      </c>
    </row>
    <row r="15" spans="1:43" x14ac:dyDescent="0.25">
      <c r="B15" s="45">
        <f>Calculation!B14</f>
        <v>43903</v>
      </c>
      <c r="C15" s="193">
        <f ca="1">Calculation!C14</f>
        <v>99.836794755197488</v>
      </c>
      <c r="D15" s="196">
        <f ca="1">Calculation!D14</f>
        <v>85.050217934263188</v>
      </c>
      <c r="E15" s="196">
        <f ca="1">Calculation!G14</f>
        <v>6.2653404286297105</v>
      </c>
      <c r="F15" s="196">
        <f ca="1">Calculation!R14</f>
        <v>6.3948762253269864</v>
      </c>
      <c r="G15" s="196">
        <f ca="1">Calculation!N14</f>
        <v>0.12612868058791449</v>
      </c>
      <c r="H15" s="196">
        <f ca="1">Calculation!T14</f>
        <v>3.8506445650898754E-3</v>
      </c>
      <c r="I15" s="196">
        <f ca="1">Calculation!V14</f>
        <v>2.1498704421369754E-3</v>
      </c>
      <c r="J15" s="47">
        <f ca="1">Calculation!AC14</f>
        <v>10.5</v>
      </c>
      <c r="K15" s="47">
        <f ca="1">Calculation!AD14</f>
        <v>15.75</v>
      </c>
      <c r="L15" s="47">
        <f ca="1">Calculation!AF14</f>
        <v>5.25</v>
      </c>
      <c r="M15" s="47">
        <f ca="1">Calculation!AG14</f>
        <v>5.25</v>
      </c>
      <c r="N15" s="47">
        <f ca="1">Calculation!AH14</f>
        <v>5.25</v>
      </c>
      <c r="O15" s="47">
        <f ca="1">Calculation!AE14</f>
        <v>26.25</v>
      </c>
      <c r="P15" s="47">
        <f ca="1">Calculation!AI14</f>
        <v>42</v>
      </c>
      <c r="Q15" s="47">
        <f ca="1">Calculation!AK14</f>
        <v>5.25</v>
      </c>
      <c r="R15" s="47">
        <f ca="1">Calculation!AL14</f>
        <v>10.5</v>
      </c>
      <c r="S15" s="47">
        <f ca="1">Calculation!AM14</f>
        <v>5.25</v>
      </c>
      <c r="T15" s="47">
        <f ca="1">Calculation!AN14</f>
        <v>5.25</v>
      </c>
      <c r="U15" s="47">
        <f ca="1">Calculation!AO14</f>
        <v>5.25</v>
      </c>
      <c r="V15" s="47">
        <f ca="1">Calculation!AP14</f>
        <v>31.5</v>
      </c>
      <c r="W15" s="47">
        <f ca="1">Calculation!AR14</f>
        <v>2.0884468095432367</v>
      </c>
      <c r="X15" s="47">
        <f ca="1">Calculation!AS14</f>
        <v>3.1974381126634932</v>
      </c>
      <c r="Y15" s="47">
        <f ca="1">Calculation!AU14</f>
        <v>6.3064340293957244E-2</v>
      </c>
      <c r="Z15" s="47">
        <f ca="1">Calculation!AV14</f>
        <v>1.9253222825449377E-3</v>
      </c>
      <c r="AA15" s="47">
        <f ca="1">Calculation!AW14</f>
        <v>5.3746761053424384E-4</v>
      </c>
      <c r="AB15" s="47">
        <f ca="1">Calculation!AT14</f>
        <v>5.2858849222067299</v>
      </c>
      <c r="AC15" s="47">
        <f ca="1">Calculation!AX14</f>
        <v>5.3514120523937665</v>
      </c>
      <c r="AD15" s="47">
        <f ca="1">Calculation!BB14</f>
        <v>27.331133969397253</v>
      </c>
      <c r="AE15" s="47">
        <f ca="1">Calculation!BE14</f>
        <v>5.6414429311271981</v>
      </c>
      <c r="AF15" s="47">
        <f ca="1">Calculation!BH14</f>
        <v>44.255462762778848</v>
      </c>
      <c r="AG15" s="47">
        <f ca="1">Calculation!BL14</f>
        <v>5.4384662816955327</v>
      </c>
      <c r="AH15" s="47">
        <f ca="1">Calculation!BO14</f>
        <v>6.4825513540099328E-2</v>
      </c>
      <c r="AI15" s="47">
        <f ca="1">Calculation!BR14</f>
        <v>5.508887589544627</v>
      </c>
      <c r="AJ15" s="47">
        <f ca="1">Calculation!BU14</f>
        <v>33.601105764533862</v>
      </c>
      <c r="AK15" s="291">
        <f ca="1">Calculation!CI14</f>
        <v>279.93104715324847</v>
      </c>
      <c r="AL15" s="291">
        <f ca="1">Calculation!CJ14</f>
        <v>802.2176177270685</v>
      </c>
      <c r="AM15" s="291">
        <f ca="1">Calculation!CK14</f>
        <v>522.28657057381997</v>
      </c>
      <c r="AN15" s="46">
        <f ca="1">Calculation!CP14</f>
        <v>76.877672253602498</v>
      </c>
      <c r="AO15" s="46">
        <f>Calculation!CS14</f>
        <v>12000</v>
      </c>
      <c r="AP15" s="46">
        <f ca="1">Calculation!CX14</f>
        <v>5.001504383527279</v>
      </c>
      <c r="AQ15" s="46">
        <f>Calculation!DB14</f>
        <v>0</v>
      </c>
    </row>
    <row r="16" spans="1:43" x14ac:dyDescent="0.25">
      <c r="B16" s="45">
        <f>Calculation!B15</f>
        <v>43904</v>
      </c>
      <c r="C16" s="193">
        <f ca="1">Calculation!C15</f>
        <v>136.53051541281948</v>
      </c>
      <c r="D16" s="196">
        <f ca="1">Calculation!D15</f>
        <v>115.66892302515211</v>
      </c>
      <c r="E16" s="196">
        <f ca="1">Calculation!G15</f>
        <v>8.4819193077345005</v>
      </c>
      <c r="F16" s="196">
        <f ca="1">Calculation!R15</f>
        <v>8.6976209842362486</v>
      </c>
      <c r="G16" s="196">
        <f ca="1">Calculation!N15</f>
        <v>0.17674145460861773</v>
      </c>
      <c r="H16" s="196">
        <f ca="1">Calculation!T15</f>
        <v>5.2268787001466498E-3</v>
      </c>
      <c r="I16" s="196">
        <f ca="1">Calculation!V15</f>
        <v>2.8180777465052187E-3</v>
      </c>
      <c r="J16" s="47">
        <f ca="1">Calculation!AC15</f>
        <v>15.75</v>
      </c>
      <c r="K16" s="47">
        <f ca="1">Calculation!AD15</f>
        <v>15.75</v>
      </c>
      <c r="L16" s="47">
        <f ca="1">Calculation!AF15</f>
        <v>5.25</v>
      </c>
      <c r="M16" s="47">
        <f ca="1">Calculation!AG15</f>
        <v>5.25</v>
      </c>
      <c r="N16" s="47">
        <f ca="1">Calculation!AH15</f>
        <v>5.25</v>
      </c>
      <c r="O16" s="47">
        <f ca="1">Calculation!AE15</f>
        <v>31.5</v>
      </c>
      <c r="P16" s="47">
        <f ca="1">Calculation!AI15</f>
        <v>47.25</v>
      </c>
      <c r="Q16" s="47">
        <f ca="1">Calculation!AK15</f>
        <v>10.5</v>
      </c>
      <c r="R16" s="47">
        <f ca="1">Calculation!AL15</f>
        <v>10.5</v>
      </c>
      <c r="S16" s="47">
        <f ca="1">Calculation!AM15</f>
        <v>5.25</v>
      </c>
      <c r="T16" s="47">
        <f ca="1">Calculation!AN15</f>
        <v>5.25</v>
      </c>
      <c r="U16" s="47">
        <f ca="1">Calculation!AO15</f>
        <v>5.25</v>
      </c>
      <c r="V16" s="47">
        <f ca="1">Calculation!AP15</f>
        <v>36.75</v>
      </c>
      <c r="W16" s="47">
        <f ca="1">Calculation!AR15</f>
        <v>2.8273064359115003</v>
      </c>
      <c r="X16" s="47">
        <f ca="1">Calculation!AS15</f>
        <v>4.3488104921181243</v>
      </c>
      <c r="Y16" s="47">
        <f ca="1">Calculation!AU15</f>
        <v>8.8370727304308866E-2</v>
      </c>
      <c r="Z16" s="47">
        <f ca="1">Calculation!AV15</f>
        <v>2.6134393500733249E-3</v>
      </c>
      <c r="AA16" s="47">
        <f ca="1">Calculation!AW15</f>
        <v>7.0451943662630469E-4</v>
      </c>
      <c r="AB16" s="47">
        <f ca="1">Calculation!AT15</f>
        <v>7.1761169280296251</v>
      </c>
      <c r="AC16" s="47">
        <f ca="1">Calculation!AX15</f>
        <v>7.2678056141206326</v>
      </c>
      <c r="AD16" s="47">
        <f ca="1">Calculation!BB15</f>
        <v>32.808098774746334</v>
      </c>
      <c r="AE16" s="47">
        <f ca="1">Calculation!BE15</f>
        <v>5.6620682924496979</v>
      </c>
      <c r="AF16" s="47">
        <f ca="1">Calculation!BH15</f>
        <v>49.794303652095429</v>
      </c>
      <c r="AG16" s="47">
        <f ca="1">Calculation!BL15</f>
        <v>7.3880349746689218</v>
      </c>
      <c r="AH16" s="47">
        <f ca="1">Calculation!BO15</f>
        <v>9.0872198002022467E-2</v>
      </c>
      <c r="AI16" s="47">
        <f ca="1">Calculation!BR15</f>
        <v>7.486710954759066</v>
      </c>
      <c r="AJ16" s="47">
        <f ca="1">Calculation!BU15</f>
        <v>39.068526781352872</v>
      </c>
      <c r="AK16" s="291">
        <f ca="1">Calculation!CI15</f>
        <v>366.93720657621998</v>
      </c>
      <c r="AL16" s="291">
        <f ca="1">Calculation!CJ15</f>
        <v>1088.9330625305815</v>
      </c>
      <c r="AM16" s="291">
        <f ca="1">Calculation!CK15</f>
        <v>721.99585595436156</v>
      </c>
      <c r="AN16" s="46">
        <f ca="1">Calculation!CP15</f>
        <v>102.26727555341846</v>
      </c>
      <c r="AO16" s="46">
        <f>Calculation!CS15</f>
        <v>12000</v>
      </c>
      <c r="AP16" s="46">
        <f ca="1">Calculation!CX15</f>
        <v>6.9566349692602127</v>
      </c>
      <c r="AQ16" s="46">
        <f>Calculation!DB15</f>
        <v>0</v>
      </c>
    </row>
    <row r="17" spans="2:43" x14ac:dyDescent="0.25">
      <c r="B17" s="45">
        <f>Calculation!B16</f>
        <v>43905</v>
      </c>
      <c r="C17" s="193">
        <f ca="1">Calculation!C16</f>
        <v>183.63916889872687</v>
      </c>
      <c r="D17" s="196">
        <f ca="1">Calculation!D16</f>
        <v>154.51551058069145</v>
      </c>
      <c r="E17" s="196">
        <f ca="1">Calculation!G16</f>
        <v>11.26503036509154</v>
      </c>
      <c r="F17" s="196">
        <f ca="1">Calculation!R16</f>
        <v>11.619625750335791</v>
      </c>
      <c r="G17" s="196">
        <f ca="1">Calculation!N16</f>
        <v>0.24485103681164638</v>
      </c>
      <c r="H17" s="196">
        <f ca="1">Calculation!T16</f>
        <v>6.9654061974554742E-3</v>
      </c>
      <c r="I17" s="196">
        <f ca="1">Calculation!V16</f>
        <v>3.6179445877175813E-3</v>
      </c>
      <c r="J17" s="47">
        <f ca="1">Calculation!AC16</f>
        <v>15.75</v>
      </c>
      <c r="K17" s="47">
        <f ca="1">Calculation!AD16</f>
        <v>21</v>
      </c>
      <c r="L17" s="47">
        <f ca="1">Calculation!AF16</f>
        <v>5.25</v>
      </c>
      <c r="M17" s="47">
        <f ca="1">Calculation!AG16</f>
        <v>5.25</v>
      </c>
      <c r="N17" s="47">
        <f ca="1">Calculation!AH16</f>
        <v>5.25</v>
      </c>
      <c r="O17" s="47">
        <f ca="1">Calculation!AE16</f>
        <v>36.75</v>
      </c>
      <c r="P17" s="47">
        <f ca="1">Calculation!AI16</f>
        <v>52.5</v>
      </c>
      <c r="Q17" s="47">
        <f ca="1">Calculation!AK16</f>
        <v>10.5</v>
      </c>
      <c r="R17" s="47">
        <f ca="1">Calculation!AL16</f>
        <v>10.5</v>
      </c>
      <c r="S17" s="47">
        <f ca="1">Calculation!AM16</f>
        <v>5.25</v>
      </c>
      <c r="T17" s="47">
        <f ca="1">Calculation!AN16</f>
        <v>5.25</v>
      </c>
      <c r="U17" s="47">
        <f ca="1">Calculation!AO16</f>
        <v>5.25</v>
      </c>
      <c r="V17" s="47">
        <f ca="1">Calculation!AP16</f>
        <v>36.75</v>
      </c>
      <c r="W17" s="47">
        <f ca="1">Calculation!AR16</f>
        <v>3.7550101216971803</v>
      </c>
      <c r="X17" s="47">
        <f ca="1">Calculation!AS16</f>
        <v>5.8098128751678955</v>
      </c>
      <c r="Y17" s="47">
        <f ca="1">Calculation!AU16</f>
        <v>0.12242551840582319</v>
      </c>
      <c r="Z17" s="47">
        <f ca="1">Calculation!AV16</f>
        <v>3.4827030987277371E-3</v>
      </c>
      <c r="AA17" s="47">
        <f ca="1">Calculation!AW16</f>
        <v>9.0448614692939533E-4</v>
      </c>
      <c r="AB17" s="47">
        <f ca="1">Calculation!AT16</f>
        <v>9.5648229968650753</v>
      </c>
      <c r="AC17" s="47">
        <f ca="1">Calculation!AX16</f>
        <v>9.6916357045165569</v>
      </c>
      <c r="AD17" s="47">
        <f ca="1">Calculation!BB16</f>
        <v>38.319082160231275</v>
      </c>
      <c r="AE17" s="47">
        <f ca="1">Calculation!BE16</f>
        <v>5.6810141600645085</v>
      </c>
      <c r="AF17" s="47">
        <f ca="1">Calculation!BH16</f>
        <v>55.362124640424803</v>
      </c>
      <c r="AG17" s="47">
        <f ca="1">Calculation!BL16</f>
        <v>9.8551330896752507</v>
      </c>
      <c r="AH17" s="47">
        <f ca="1">Calculation!BO16</f>
        <v>0.12594755310220979</v>
      </c>
      <c r="AI17" s="47">
        <f ca="1">Calculation!BR16</f>
        <v>9.9918213064402686</v>
      </c>
      <c r="AJ17" s="47">
        <f ca="1">Calculation!BU16</f>
        <v>39.270417725541954</v>
      </c>
      <c r="AK17" s="291">
        <f ca="1">Calculation!CI16</f>
        <v>471.08653485907382</v>
      </c>
      <c r="AL17" s="291">
        <f ca="1">Calculation!CJ16</f>
        <v>1451.1262911365973</v>
      </c>
      <c r="AM17" s="291">
        <f ca="1">Calculation!CK16</f>
        <v>980.03975627752345</v>
      </c>
      <c r="AN17" s="46">
        <f ca="1">Calculation!CP16</f>
        <v>133.41889722291569</v>
      </c>
      <c r="AO17" s="46">
        <f>Calculation!CS16</f>
        <v>12000</v>
      </c>
      <c r="AP17" s="46">
        <f ca="1">Calculation!CX16</f>
        <v>9.4747357874188207</v>
      </c>
      <c r="AQ17" s="46">
        <f>Calculation!DB16</f>
        <v>0</v>
      </c>
    </row>
    <row r="18" spans="2:43" x14ac:dyDescent="0.25">
      <c r="B18" s="45">
        <f>Calculation!B17</f>
        <v>43906</v>
      </c>
      <c r="C18" s="193">
        <f ca="1">Calculation!C17</f>
        <v>242.8306232336904</v>
      </c>
      <c r="D18" s="196">
        <f ca="1">Calculation!D17</f>
        <v>202.67014273131991</v>
      </c>
      <c r="E18" s="196">
        <f ca="1">Calculation!G17</f>
        <v>14.675175640540349</v>
      </c>
      <c r="F18" s="196">
        <f ca="1">Calculation!R17</f>
        <v>15.242633644226604</v>
      </c>
      <c r="G18" s="196">
        <f ca="1">Calculation!N17</f>
        <v>0.33461698869226242</v>
      </c>
      <c r="H18" s="196">
        <f ca="1">Calculation!T17</f>
        <v>9.1100553857880861E-3</v>
      </c>
      <c r="I18" s="196">
        <f ca="1">Calculation!V17</f>
        <v>4.5459036929250555E-3</v>
      </c>
      <c r="J18" s="47">
        <f ca="1">Calculation!AC17</f>
        <v>21</v>
      </c>
      <c r="K18" s="47">
        <f ca="1">Calculation!AD17</f>
        <v>31.5</v>
      </c>
      <c r="L18" s="47">
        <f ca="1">Calculation!AF17</f>
        <v>5.25</v>
      </c>
      <c r="M18" s="47">
        <f ca="1">Calculation!AG17</f>
        <v>5.25</v>
      </c>
      <c r="N18" s="47">
        <f ca="1">Calculation!AH17</f>
        <v>5.25</v>
      </c>
      <c r="O18" s="47">
        <f ca="1">Calculation!AE17</f>
        <v>52.5</v>
      </c>
      <c r="P18" s="47">
        <f ca="1">Calculation!AI17</f>
        <v>68.25</v>
      </c>
      <c r="Q18" s="47">
        <f ca="1">Calculation!AK17</f>
        <v>10.5</v>
      </c>
      <c r="R18" s="47">
        <f ca="1">Calculation!AL17</f>
        <v>15.75</v>
      </c>
      <c r="S18" s="47">
        <f ca="1">Calculation!AM17</f>
        <v>5.25</v>
      </c>
      <c r="T18" s="47">
        <f ca="1">Calculation!AN17</f>
        <v>5.25</v>
      </c>
      <c r="U18" s="47">
        <f ca="1">Calculation!AO17</f>
        <v>5.25</v>
      </c>
      <c r="V18" s="47">
        <f ca="1">Calculation!AP17</f>
        <v>42</v>
      </c>
      <c r="W18" s="47">
        <f ca="1">Calculation!AR17</f>
        <v>4.8917252135134497</v>
      </c>
      <c r="X18" s="47">
        <f ca="1">Calculation!AS17</f>
        <v>7.6213168221133021</v>
      </c>
      <c r="Y18" s="47">
        <f ca="1">Calculation!AU17</f>
        <v>0.16730849434613121</v>
      </c>
      <c r="Z18" s="47">
        <f ca="1">Calculation!AV17</f>
        <v>4.555027692894043E-3</v>
      </c>
      <c r="AA18" s="47">
        <f ca="1">Calculation!AW17</f>
        <v>1.1364759232312639E-3</v>
      </c>
      <c r="AB18" s="47">
        <f ca="1">Calculation!AT17</f>
        <v>12.513042035626752</v>
      </c>
      <c r="AC18" s="47">
        <f ca="1">Calculation!AX17</f>
        <v>12.686042033589008</v>
      </c>
      <c r="AD18" s="47">
        <f ca="1">Calculation!BB17</f>
        <v>54.466314041469587</v>
      </c>
      <c r="AE18" s="47">
        <f ca="1">Calculation!BE17</f>
        <v>5.6984172927449697</v>
      </c>
      <c r="AF18" s="47">
        <f ca="1">Calculation!BH17</f>
        <v>71.561565919704492</v>
      </c>
      <c r="AG18" s="47">
        <f ca="1">Calculation!BL17</f>
        <v>12.904843012664367</v>
      </c>
      <c r="AH18" s="47">
        <f ca="1">Calculation!BO17</f>
        <v>0.17221681973213049</v>
      </c>
      <c r="AI18" s="47">
        <f ca="1">Calculation!BR17</f>
        <v>13.091646227139773</v>
      </c>
      <c r="AJ18" s="47">
        <f ca="1">Calculation!BU17</f>
        <v>44.760387888003244</v>
      </c>
      <c r="AK18" s="291">
        <f ca="1">Calculation!CI17</f>
        <v>591.91454334963532</v>
      </c>
      <c r="AL18" s="291">
        <f ca="1">Calculation!CJ17</f>
        <v>1897.9282053725728</v>
      </c>
      <c r="AM18" s="291">
        <f ca="1">Calculation!CK17</f>
        <v>1306.0136620229375</v>
      </c>
      <c r="AN18" s="46">
        <f ca="1">Calculation!CP17</f>
        <v>170.62345515084456</v>
      </c>
      <c r="AO18" s="46">
        <f>Calculation!CS17</f>
        <v>12000</v>
      </c>
      <c r="AP18" s="46">
        <f ca="1">Calculation!CX17</f>
        <v>12.645946448041711</v>
      </c>
      <c r="AQ18" s="46">
        <f>Calculation!DB17</f>
        <v>0</v>
      </c>
    </row>
    <row r="19" spans="2:43" x14ac:dyDescent="0.25">
      <c r="B19" s="45">
        <f>Calculation!B18</f>
        <v>43907</v>
      </c>
      <c r="C19" s="193">
        <f ca="1">Calculation!C18</f>
        <v>315.5601633055997</v>
      </c>
      <c r="D19" s="196">
        <f ca="1">Calculation!D18</f>
        <v>260.92324403670642</v>
      </c>
      <c r="E19" s="196">
        <f ca="1">Calculation!G18</f>
        <v>18.746186975703736</v>
      </c>
      <c r="F19" s="196">
        <f ca="1">Calculation!R18</f>
        <v>19.626816537826191</v>
      </c>
      <c r="G19" s="196">
        <f ca="1">Calculation!N18</f>
        <v>0.45048433243226482</v>
      </c>
      <c r="H19" s="196">
        <f ca="1">Calculation!T18</f>
        <v>1.1690067770660822E-2</v>
      </c>
      <c r="I19" s="196">
        <f ca="1">Calculation!V18</f>
        <v>5.5856286775224709E-3</v>
      </c>
      <c r="J19" s="47">
        <f ca="1">Calculation!AC18</f>
        <v>26.25</v>
      </c>
      <c r="K19" s="47">
        <f ca="1">Calculation!AD18</f>
        <v>36.75</v>
      </c>
      <c r="L19" s="47">
        <f ca="1">Calculation!AF18</f>
        <v>5.25</v>
      </c>
      <c r="M19" s="47">
        <f ca="1">Calculation!AG18</f>
        <v>5.25</v>
      </c>
      <c r="N19" s="47">
        <f ca="1">Calculation!AH18</f>
        <v>5.25</v>
      </c>
      <c r="O19" s="47">
        <f ca="1">Calculation!AE18</f>
        <v>63</v>
      </c>
      <c r="P19" s="47">
        <f ca="1">Calculation!AI18</f>
        <v>78.75</v>
      </c>
      <c r="Q19" s="47">
        <f ca="1">Calculation!AK18</f>
        <v>15.75</v>
      </c>
      <c r="R19" s="47">
        <f ca="1">Calculation!AL18</f>
        <v>21</v>
      </c>
      <c r="S19" s="47">
        <f ca="1">Calculation!AM18</f>
        <v>5.25</v>
      </c>
      <c r="T19" s="47">
        <f ca="1">Calculation!AN18</f>
        <v>5.25</v>
      </c>
      <c r="U19" s="47">
        <f ca="1">Calculation!AO18</f>
        <v>5.25</v>
      </c>
      <c r="V19" s="47">
        <f ca="1">Calculation!AP18</f>
        <v>52.5</v>
      </c>
      <c r="W19" s="47">
        <f ca="1">Calculation!AR18</f>
        <v>6.2487289919012454</v>
      </c>
      <c r="X19" s="47">
        <f ca="1">Calculation!AS18</f>
        <v>9.8134082689130953</v>
      </c>
      <c r="Y19" s="47">
        <f ca="1">Calculation!AU18</f>
        <v>0.22524216621613241</v>
      </c>
      <c r="Z19" s="47">
        <f ca="1">Calculation!AV18</f>
        <v>5.8450338853304109E-3</v>
      </c>
      <c r="AA19" s="47">
        <f ca="1">Calculation!AW18</f>
        <v>1.3964071693806177E-3</v>
      </c>
      <c r="AB19" s="47">
        <f ca="1">Calculation!AT18</f>
        <v>16.062137260814339</v>
      </c>
      <c r="AC19" s="47">
        <f ca="1">Calculation!AX18</f>
        <v>16.294620868085183</v>
      </c>
      <c r="AD19" s="47">
        <f ca="1">Calculation!BB18</f>
        <v>65.436199898092781</v>
      </c>
      <c r="AE19" s="47">
        <f ca="1">Calculation!BE18</f>
        <v>5.7144033131928795</v>
      </c>
      <c r="AF19" s="47">
        <f ca="1">Calculation!BH18</f>
        <v>82.57940983767142</v>
      </c>
      <c r="AG19" s="47">
        <f ca="1">Calculation!BL18</f>
        <v>16.582655816615606</v>
      </c>
      <c r="AH19" s="47">
        <f ca="1">Calculation!BO18</f>
        <v>0.2320032353400045</v>
      </c>
      <c r="AI19" s="47">
        <f ca="1">Calculation!BR18</f>
        <v>16.834199542206029</v>
      </c>
      <c r="AJ19" s="47">
        <f ca="1">Calculation!BU18</f>
        <v>55.588217324574444</v>
      </c>
      <c r="AK19" s="291">
        <f ca="1">Calculation!CI18</f>
        <v>727.29540071909298</v>
      </c>
      <c r="AL19" s="291">
        <f ca="1">Calculation!CJ18</f>
        <v>2435.4307855544084</v>
      </c>
      <c r="AM19" s="291">
        <f ca="1">Calculation!CK18</f>
        <v>1708.1353848353156</v>
      </c>
      <c r="AN19" s="46">
        <f ca="1">Calculation!CP18</f>
        <v>213.78449553723124</v>
      </c>
      <c r="AO19" s="46">
        <f>Calculation!CS18</f>
        <v>12000</v>
      </c>
      <c r="AP19" s="46">
        <f ca="1">Calculation!CX18</f>
        <v>16.545741497689544</v>
      </c>
      <c r="AQ19" s="46">
        <f>Calculation!DB18</f>
        <v>0</v>
      </c>
    </row>
    <row r="20" spans="2:43" x14ac:dyDescent="0.25">
      <c r="B20" s="45">
        <f>Calculation!B19</f>
        <v>43908</v>
      </c>
      <c r="C20" s="193">
        <f ca="1">Calculation!C19</f>
        <v>402.86855900363685</v>
      </c>
      <c r="D20" s="196">
        <f ca="1">Calculation!D19</f>
        <v>329.594265160693</v>
      </c>
      <c r="E20" s="196">
        <f ca="1">Calculation!G19</f>
        <v>23.471912220082533</v>
      </c>
      <c r="F20" s="196">
        <f ca="1">Calculation!R19</f>
        <v>24.79720051611497</v>
      </c>
      <c r="G20" s="196">
        <f ca="1">Calculation!N19</f>
        <v>0.59691068465174801</v>
      </c>
      <c r="H20" s="196">
        <f ca="1">Calculation!T19</f>
        <v>1.4711863987100565E-2</v>
      </c>
      <c r="I20" s="196">
        <f ca="1">Calculation!V19</f>
        <v>6.7052847896093195E-3</v>
      </c>
      <c r="J20" s="47">
        <f ca="1">Calculation!AC19</f>
        <v>31.5</v>
      </c>
      <c r="K20" s="47">
        <f ca="1">Calculation!AD19</f>
        <v>47.25</v>
      </c>
      <c r="L20" s="47">
        <f ca="1">Calculation!AF19</f>
        <v>5.25</v>
      </c>
      <c r="M20" s="47">
        <f ca="1">Calculation!AG19</f>
        <v>5.25</v>
      </c>
      <c r="N20" s="47">
        <f ca="1">Calculation!AH19</f>
        <v>5.25</v>
      </c>
      <c r="O20" s="47">
        <f ca="1">Calculation!AE19</f>
        <v>78.75</v>
      </c>
      <c r="P20" s="47">
        <f ca="1">Calculation!AI19</f>
        <v>94.5</v>
      </c>
      <c r="Q20" s="47">
        <f ca="1">Calculation!AK19</f>
        <v>15.75</v>
      </c>
      <c r="R20" s="47">
        <f ca="1">Calculation!AL19</f>
        <v>26.25</v>
      </c>
      <c r="S20" s="47">
        <f ca="1">Calculation!AM19</f>
        <v>5.25</v>
      </c>
      <c r="T20" s="47">
        <f ca="1">Calculation!AN19</f>
        <v>5.25</v>
      </c>
      <c r="U20" s="47">
        <f ca="1">Calculation!AO19</f>
        <v>5.25</v>
      </c>
      <c r="V20" s="47">
        <f ca="1">Calculation!AP19</f>
        <v>57.75</v>
      </c>
      <c r="W20" s="47">
        <f ca="1">Calculation!AR19</f>
        <v>7.8239707400275114</v>
      </c>
      <c r="X20" s="47">
        <f ca="1">Calculation!AS19</f>
        <v>12.398600258057485</v>
      </c>
      <c r="Y20" s="47">
        <f ca="1">Calculation!AU19</f>
        <v>0.29845534232587401</v>
      </c>
      <c r="Z20" s="47">
        <f ca="1">Calculation!AV19</f>
        <v>7.3559319935502824E-3</v>
      </c>
      <c r="AA20" s="47">
        <f ca="1">Calculation!AW19</f>
        <v>1.6763211974023299E-3</v>
      </c>
      <c r="AB20" s="47">
        <f ca="1">Calculation!AT19</f>
        <v>20.222570998084997</v>
      </c>
      <c r="AC20" s="47">
        <f ca="1">Calculation!AX19</f>
        <v>20.530058593601822</v>
      </c>
      <c r="AD20" s="47">
        <f ca="1">Calculation!BB19</f>
        <v>81.775323620676659</v>
      </c>
      <c r="AE20" s="47">
        <f ca="1">Calculation!BE19</f>
        <v>5.7290876148328875</v>
      </c>
      <c r="AF20" s="47">
        <f ca="1">Calculation!BH19</f>
        <v>98.96258646517532</v>
      </c>
      <c r="AG20" s="47">
        <f ca="1">Calculation!BL19</f>
        <v>20.902930181466154</v>
      </c>
      <c r="AH20" s="47">
        <f ca="1">Calculation!BO19</f>
        <v>0.30765042067291809</v>
      </c>
      <c r="AI20" s="47">
        <f ca="1">Calculation!BR19</f>
        <v>21.236396519792912</v>
      </c>
      <c r="AJ20" s="47">
        <f ca="1">Calculation!BU19</f>
        <v>61.195130372819122</v>
      </c>
      <c r="AK20" s="291">
        <f ca="1">Calculation!CI19</f>
        <v>873.08395698037145</v>
      </c>
      <c r="AL20" s="291">
        <f ca="1">Calculation!CJ19</f>
        <v>3064.9716639793392</v>
      </c>
      <c r="AM20" s="291">
        <f ca="1">Calculation!CK19</f>
        <v>2191.8877069989676</v>
      </c>
      <c r="AN20" s="46">
        <f ca="1">Calculation!CP19</f>
        <v>262.292299676033</v>
      </c>
      <c r="AO20" s="46">
        <f>Calculation!CS19</f>
        <v>12000</v>
      </c>
      <c r="AP20" s="46">
        <f ca="1">Calculation!CX19</f>
        <v>21.221612415572118</v>
      </c>
      <c r="AQ20" s="46">
        <f>Calculation!DB19</f>
        <v>0</v>
      </c>
    </row>
    <row r="21" spans="2:43" x14ac:dyDescent="0.25">
      <c r="B21" s="45">
        <f>Calculation!B20</f>
        <v>43909</v>
      </c>
      <c r="C21" s="193">
        <f ca="1">Calculation!C20</f>
        <v>505.16015710669069</v>
      </c>
      <c r="D21" s="196">
        <f ca="1">Calculation!D20</f>
        <v>408.34341575226887</v>
      </c>
      <c r="E21" s="196">
        <f ca="1">Calculation!G20</f>
        <v>28.793109422067012</v>
      </c>
      <c r="F21" s="196">
        <f ca="1">Calculation!R20</f>
        <v>30.729556823620673</v>
      </c>
      <c r="G21" s="196">
        <f ca="1">Calculation!N20</f>
        <v>0.77798571825443319</v>
      </c>
      <c r="H21" s="196">
        <f ca="1">Calculation!T20</f>
        <v>1.8150674297337188E-2</v>
      </c>
      <c r="I21" s="196">
        <f ca="1">Calculation!V20</f>
        <v>7.8559947343146887E-3</v>
      </c>
      <c r="J21" s="47">
        <f ca="1">Calculation!AC20</f>
        <v>42</v>
      </c>
      <c r="K21" s="47">
        <f ca="1">Calculation!AD20</f>
        <v>57.75</v>
      </c>
      <c r="L21" s="47">
        <f ca="1">Calculation!AF20</f>
        <v>5.25</v>
      </c>
      <c r="M21" s="47">
        <f ca="1">Calculation!AG20</f>
        <v>5.25</v>
      </c>
      <c r="N21" s="47">
        <f ca="1">Calculation!AH20</f>
        <v>5.25</v>
      </c>
      <c r="O21" s="47">
        <f ca="1">Calculation!AE20</f>
        <v>99.75</v>
      </c>
      <c r="P21" s="47">
        <f ca="1">Calculation!AI20</f>
        <v>115.5</v>
      </c>
      <c r="Q21" s="47">
        <f ca="1">Calculation!AK20</f>
        <v>21</v>
      </c>
      <c r="R21" s="47">
        <f ca="1">Calculation!AL20</f>
        <v>31.5</v>
      </c>
      <c r="S21" s="47">
        <f ca="1">Calculation!AM20</f>
        <v>5.25</v>
      </c>
      <c r="T21" s="47">
        <f ca="1">Calculation!AN20</f>
        <v>5.25</v>
      </c>
      <c r="U21" s="47">
        <f ca="1">Calculation!AO20</f>
        <v>5.25</v>
      </c>
      <c r="V21" s="47">
        <f ca="1">Calculation!AP20</f>
        <v>68.25</v>
      </c>
      <c r="W21" s="47">
        <f ca="1">Calculation!AR20</f>
        <v>9.5977031406890045</v>
      </c>
      <c r="X21" s="47">
        <f ca="1">Calculation!AS20</f>
        <v>15.364778411810336</v>
      </c>
      <c r="Y21" s="47">
        <f ca="1">Calculation!AU20</f>
        <v>0.38899285912721659</v>
      </c>
      <c r="Z21" s="47">
        <f ca="1">Calculation!AV20</f>
        <v>9.0753371486685941E-3</v>
      </c>
      <c r="AA21" s="47">
        <f ca="1">Calculation!AW20</f>
        <v>1.9639986835786722E-3</v>
      </c>
      <c r="AB21" s="47">
        <f ca="1">Calculation!AT20</f>
        <v>24.962481552499341</v>
      </c>
      <c r="AC21" s="47">
        <f ca="1">Calculation!AX20</f>
        <v>25.362513747458806</v>
      </c>
      <c r="AD21" s="47">
        <f ca="1">Calculation!BB20</f>
        <v>103.52647584013584</v>
      </c>
      <c r="AE21" s="47">
        <f ca="1">Calculation!BE20</f>
        <v>5.7425761947679241</v>
      </c>
      <c r="AF21" s="47">
        <f ca="1">Calculation!BH20</f>
        <v>120.75420442443961</v>
      </c>
      <c r="AG21" s="47">
        <f ca="1">Calculation!BL20</f>
        <v>25.837064875044454</v>
      </c>
      <c r="AH21" s="47">
        <f ca="1">Calculation!BO20</f>
        <v>0.40132912397155929</v>
      </c>
      <c r="AI21" s="47">
        <f ca="1">Calculation!BR20</f>
        <v>26.272024102110837</v>
      </c>
      <c r="AJ21" s="47">
        <f ca="1">Calculation!BU20</f>
        <v>72.131549631903468</v>
      </c>
      <c r="AK21" s="291">
        <f ca="1">Calculation!CI20</f>
        <v>1022.9159810305384</v>
      </c>
      <c r="AL21" s="291">
        <f ca="1">Calculation!CJ20</f>
        <v>3781.3904786119438</v>
      </c>
      <c r="AM21" s="291">
        <f ca="1">Calculation!CK20</f>
        <v>2758.4744975814056</v>
      </c>
      <c r="AN21" s="46">
        <f ca="1">Calculation!CP20</f>
        <v>314.92217610936393</v>
      </c>
      <c r="AO21" s="46">
        <f>Calculation!CS20</f>
        <v>12000</v>
      </c>
      <c r="AP21" s="46">
        <f ca="1">Calculation!CX20</f>
        <v>26.678081478129791</v>
      </c>
      <c r="AQ21" s="46">
        <f>Calculation!DB20</f>
        <v>0</v>
      </c>
    </row>
    <row r="22" spans="2:43" x14ac:dyDescent="0.25">
      <c r="B22" s="45">
        <f>Calculation!B21</f>
        <v>43910</v>
      </c>
      <c r="C22" s="193">
        <f ca="1">Calculation!C21</f>
        <v>621.98610087829184</v>
      </c>
      <c r="D22" s="196">
        <f ca="1">Calculation!D21</f>
        <v>496.00197268442219</v>
      </c>
      <c r="E22" s="196">
        <f ca="1">Calculation!G21</f>
        <v>34.586648107889481</v>
      </c>
      <c r="F22" s="196">
        <f ca="1">Calculation!R21</f>
        <v>37.337673983658753</v>
      </c>
      <c r="G22" s="196">
        <f ca="1">Calculation!N21</f>
        <v>0.99695224537388127</v>
      </c>
      <c r="H22" s="196">
        <f ca="1">Calculation!T21</f>
        <v>2.194325216864048E-2</v>
      </c>
      <c r="I22" s="196">
        <f ca="1">Calculation!V21</f>
        <v>8.9722324816592126E-3</v>
      </c>
      <c r="J22" s="47">
        <f ca="1">Calculation!AC21</f>
        <v>47.25</v>
      </c>
      <c r="K22" s="47">
        <f ca="1">Calculation!AD21</f>
        <v>68.25</v>
      </c>
      <c r="L22" s="47">
        <f ca="1">Calculation!AF21</f>
        <v>5.25</v>
      </c>
      <c r="M22" s="47">
        <f ca="1">Calculation!AG21</f>
        <v>5.25</v>
      </c>
      <c r="N22" s="47">
        <f ca="1">Calculation!AH21</f>
        <v>5.25</v>
      </c>
      <c r="O22" s="47">
        <f ca="1">Calculation!AE21</f>
        <v>115.5</v>
      </c>
      <c r="P22" s="47">
        <f ca="1">Calculation!AI21</f>
        <v>131.25</v>
      </c>
      <c r="Q22" s="47">
        <f ca="1">Calculation!AK21</f>
        <v>26.25</v>
      </c>
      <c r="R22" s="47">
        <f ca="1">Calculation!AL21</f>
        <v>36.75</v>
      </c>
      <c r="S22" s="47">
        <f ca="1">Calculation!AM21</f>
        <v>5.25</v>
      </c>
      <c r="T22" s="47">
        <f ca="1">Calculation!AN21</f>
        <v>5.25</v>
      </c>
      <c r="U22" s="47">
        <f ca="1">Calculation!AO21</f>
        <v>5.25</v>
      </c>
      <c r="V22" s="47">
        <f ca="1">Calculation!AP21</f>
        <v>78.75</v>
      </c>
      <c r="W22" s="47">
        <f ca="1">Calculation!AR21</f>
        <v>11.528882702629828</v>
      </c>
      <c r="X22" s="47">
        <f ca="1">Calculation!AS21</f>
        <v>18.668836991829377</v>
      </c>
      <c r="Y22" s="47">
        <f ca="1">Calculation!AU21</f>
        <v>0.49847612268694064</v>
      </c>
      <c r="Z22" s="47">
        <f ca="1">Calculation!AV21</f>
        <v>1.097162608432024E-2</v>
      </c>
      <c r="AA22" s="47">
        <f ca="1">Calculation!AW21</f>
        <v>2.2430581204148032E-3</v>
      </c>
      <c r="AB22" s="47">
        <f ca="1">Calculation!AT21</f>
        <v>30.197719694459202</v>
      </c>
      <c r="AC22" s="47">
        <f ca="1">Calculation!AX21</f>
        <v>30.709410501350881</v>
      </c>
      <c r="AD22" s="47">
        <f ca="1">Calculation!BB21</f>
        <v>120.12396280743906</v>
      </c>
      <c r="AE22" s="47">
        <f ca="1">Calculation!BE21</f>
        <v>5.7549664189082508</v>
      </c>
      <c r="AF22" s="47">
        <f ca="1">Calculation!BH21</f>
        <v>137.38886206416382</v>
      </c>
      <c r="AG22" s="47">
        <f ca="1">Calculation!BL21</f>
        <v>31.303064143398807</v>
      </c>
      <c r="AH22" s="47">
        <f ca="1">Calculation!BO21</f>
        <v>0.51479262433511341</v>
      </c>
      <c r="AI22" s="47">
        <f ca="1">Calculation!BR21</f>
        <v>31.861049935684132</v>
      </c>
      <c r="AJ22" s="47">
        <f ca="1">Calculation!BU21</f>
        <v>83.141796086767513</v>
      </c>
      <c r="AK22" s="291">
        <f ca="1">Calculation!CI21</f>
        <v>1168.2594377160115</v>
      </c>
      <c r="AL22" s="291">
        <f ca="1">Calculation!CJ21</f>
        <v>4571.5108684667612</v>
      </c>
      <c r="AM22" s="291">
        <f ca="1">Calculation!CK21</f>
        <v>3403.2514307507499</v>
      </c>
      <c r="AN22" s="46">
        <f ca="1">Calculation!CP21</f>
        <v>369.78194477323228</v>
      </c>
      <c r="AO22" s="46">
        <f>Calculation!CS21</f>
        <v>12000</v>
      </c>
      <c r="AP22" s="46">
        <f ca="1">Calculation!CX21</f>
        <v>32.861682788179905</v>
      </c>
      <c r="AQ22" s="46">
        <f>Calculation!DB21</f>
        <v>0</v>
      </c>
    </row>
    <row r="23" spans="2:43" x14ac:dyDescent="0.25">
      <c r="B23" s="45">
        <f>Calculation!B22</f>
        <v>43911</v>
      </c>
      <c r="C23" s="193">
        <f ca="1">Calculation!C22</f>
        <v>751.86545021801112</v>
      </c>
      <c r="D23" s="196">
        <f ca="1">Calculation!D22</f>
        <v>590.45260968953983</v>
      </c>
      <c r="E23" s="196">
        <f ca="1">Calculation!G22</f>
        <v>40.65946720219911</v>
      </c>
      <c r="F23" s="196">
        <f ca="1">Calculation!R22</f>
        <v>44.464363697354813</v>
      </c>
      <c r="G23" s="196">
        <f ca="1">Calculation!N22</f>
        <v>1.2556574831289107</v>
      </c>
      <c r="H23" s="196">
        <f ca="1">Calculation!T22</f>
        <v>2.5983135720082925E-2</v>
      </c>
      <c r="I23" s="196">
        <f ca="1">Calculation!V22</f>
        <v>9.9747340292903885E-3</v>
      </c>
      <c r="J23" s="47">
        <f ca="1">Calculation!AC22</f>
        <v>57.75</v>
      </c>
      <c r="K23" s="47">
        <f ca="1">Calculation!AD22</f>
        <v>78.75</v>
      </c>
      <c r="L23" s="47">
        <f ca="1">Calculation!AF22</f>
        <v>10.5</v>
      </c>
      <c r="M23" s="47">
        <f ca="1">Calculation!AG22</f>
        <v>5.25</v>
      </c>
      <c r="N23" s="47">
        <f ca="1">Calculation!AH22</f>
        <v>5.25</v>
      </c>
      <c r="O23" s="47">
        <f ca="1">Calculation!AE22</f>
        <v>136.5</v>
      </c>
      <c r="P23" s="47">
        <f ca="1">Calculation!AI22</f>
        <v>157.5</v>
      </c>
      <c r="Q23" s="47">
        <f ca="1">Calculation!AK22</f>
        <v>31.5</v>
      </c>
      <c r="R23" s="47">
        <f ca="1">Calculation!AL22</f>
        <v>42</v>
      </c>
      <c r="S23" s="47">
        <f ca="1">Calculation!AM22</f>
        <v>5.25</v>
      </c>
      <c r="T23" s="47">
        <f ca="1">Calculation!AN22</f>
        <v>5.25</v>
      </c>
      <c r="U23" s="47">
        <f ca="1">Calculation!AO22</f>
        <v>5.25</v>
      </c>
      <c r="V23" s="47">
        <f ca="1">Calculation!AP22</f>
        <v>89.25</v>
      </c>
      <c r="W23" s="47">
        <f ca="1">Calculation!AR22</f>
        <v>13.553155734066371</v>
      </c>
      <c r="X23" s="47">
        <f ca="1">Calculation!AS22</f>
        <v>22.232181848677406</v>
      </c>
      <c r="Y23" s="47">
        <f ca="1">Calculation!AU22</f>
        <v>0.62782874156445534</v>
      </c>
      <c r="Z23" s="47">
        <f ca="1">Calculation!AV22</f>
        <v>1.2991567860041462E-2</v>
      </c>
      <c r="AA23" s="47">
        <f ca="1">Calculation!AW22</f>
        <v>2.4936835073225971E-3</v>
      </c>
      <c r="AB23" s="47">
        <f ca="1">Calculation!AT22</f>
        <v>35.785337582743779</v>
      </c>
      <c r="AC23" s="47">
        <f ca="1">Calculation!AX22</f>
        <v>36.428651575675595</v>
      </c>
      <c r="AD23" s="47">
        <f ca="1">Calculation!BB22</f>
        <v>142.11244012169044</v>
      </c>
      <c r="AE23" s="47">
        <f ca="1">Calculation!BE22</f>
        <v>11.06884772479715</v>
      </c>
      <c r="AF23" s="47">
        <f ca="1">Calculation!BH22</f>
        <v>164.71398329608189</v>
      </c>
      <c r="AG23" s="47">
        <f ca="1">Calculation!BL22</f>
        <v>37.158528788097165</v>
      </c>
      <c r="AH23" s="47">
        <f ca="1">Calculation!BO22</f>
        <v>0.64909490120835001</v>
      </c>
      <c r="AI23" s="47">
        <f ca="1">Calculation!BR22</f>
        <v>37.862317566170368</v>
      </c>
      <c r="AJ23" s="47">
        <f ca="1">Calculation!BU22</f>
        <v>94.220596366284113</v>
      </c>
      <c r="AK23" s="291">
        <f ca="1">Calculation!CI22</f>
        <v>1298.7934933971928</v>
      </c>
      <c r="AL23" s="291">
        <f ca="1">Calculation!CJ22</f>
        <v>5413.1532750172782</v>
      </c>
      <c r="AM23" s="291">
        <f ca="1">Calculation!CK22</f>
        <v>4114.3597816200854</v>
      </c>
      <c r="AN23" s="46">
        <f ca="1">Calculation!CP22</f>
        <v>424.33308994424198</v>
      </c>
      <c r="AO23" s="46">
        <f>Calculation!CS22</f>
        <v>12000</v>
      </c>
      <c r="AP23" s="46">
        <f ca="1">Calculation!CX22</f>
        <v>39.648193282442861</v>
      </c>
      <c r="AQ23" s="46">
        <f>Calculation!DB22</f>
        <v>0</v>
      </c>
    </row>
    <row r="24" spans="2:43" x14ac:dyDescent="0.25">
      <c r="B24" s="45">
        <f>Calculation!B23</f>
        <v>43912</v>
      </c>
      <c r="C24" s="193">
        <f ca="1">Calculation!C23</f>
        <v>892.18063766650891</v>
      </c>
      <c r="D24" s="196">
        <f ca="1">Calculation!D23</f>
        <v>688.59261073164191</v>
      </c>
      <c r="E24" s="196">
        <f ca="1">Calculation!G23</f>
        <v>46.749699783232195</v>
      </c>
      <c r="F24" s="196">
        <f ca="1">Calculation!R23</f>
        <v>51.878658709376232</v>
      </c>
      <c r="G24" s="196">
        <f ca="1">Calculation!N23</f>
        <v>1.5539843566007727</v>
      </c>
      <c r="H24" s="196">
        <f ca="1">Calculation!T23</f>
        <v>3.0119951145602723E-2</v>
      </c>
      <c r="I24" s="196">
        <f ca="1">Calculation!V23</f>
        <v>1.0776206396044949E-2</v>
      </c>
      <c r="J24" s="47">
        <f ca="1">Calculation!AC23</f>
        <v>63</v>
      </c>
      <c r="K24" s="47">
        <f ca="1">Calculation!AD23</f>
        <v>94.5</v>
      </c>
      <c r="L24" s="47">
        <f ca="1">Calculation!AF23</f>
        <v>10.5</v>
      </c>
      <c r="M24" s="47">
        <f ca="1">Calculation!AG23</f>
        <v>5.25</v>
      </c>
      <c r="N24" s="47">
        <f ca="1">Calculation!AH23</f>
        <v>5.25</v>
      </c>
      <c r="O24" s="47">
        <f ca="1">Calculation!AE23</f>
        <v>157.5</v>
      </c>
      <c r="P24" s="47">
        <f ca="1">Calculation!AI23</f>
        <v>178.5</v>
      </c>
      <c r="Q24" s="47">
        <f ca="1">Calculation!AK23</f>
        <v>31.5</v>
      </c>
      <c r="R24" s="47">
        <f ca="1">Calculation!AL23</f>
        <v>47.25</v>
      </c>
      <c r="S24" s="47">
        <f ca="1">Calculation!AM23</f>
        <v>5.25</v>
      </c>
      <c r="T24" s="47">
        <f ca="1">Calculation!AN23</f>
        <v>5.25</v>
      </c>
      <c r="U24" s="47">
        <f ca="1">Calculation!AO23</f>
        <v>5.25</v>
      </c>
      <c r="V24" s="47">
        <f ca="1">Calculation!AP23</f>
        <v>94.5</v>
      </c>
      <c r="W24" s="47">
        <f ca="1">Calculation!AR23</f>
        <v>15.583233261077398</v>
      </c>
      <c r="X24" s="47">
        <f ca="1">Calculation!AS23</f>
        <v>25.939329354688116</v>
      </c>
      <c r="Y24" s="47">
        <f ca="1">Calculation!AU23</f>
        <v>0.77699217830038636</v>
      </c>
      <c r="Z24" s="47">
        <f ca="1">Calculation!AV23</f>
        <v>1.5059975572801362E-2</v>
      </c>
      <c r="AA24" s="47">
        <f ca="1">Calculation!AW23</f>
        <v>2.6940515990112371E-3</v>
      </c>
      <c r="AB24" s="47">
        <f ca="1">Calculation!AT23</f>
        <v>41.522562615765516</v>
      </c>
      <c r="AC24" s="47">
        <f ca="1">Calculation!AX23</f>
        <v>42.317308821237717</v>
      </c>
      <c r="AD24" s="47">
        <f ca="1">Calculation!BB23</f>
        <v>164.23042714035282</v>
      </c>
      <c r="AE24" s="47">
        <f ca="1">Calculation!BE23</f>
        <v>11.127527267206524</v>
      </c>
      <c r="AF24" s="47">
        <f ca="1">Calculation!BH23</f>
        <v>186.91155894197237</v>
      </c>
      <c r="AG24" s="47">
        <f ca="1">Calculation!BL23</f>
        <v>43.199162449126355</v>
      </c>
      <c r="AH24" s="47">
        <f ca="1">Calculation!BO23</f>
        <v>0.80429658672771065</v>
      </c>
      <c r="AI24" s="47">
        <f ca="1">Calculation!BR23</f>
        <v>44.071743186338097</v>
      </c>
      <c r="AJ24" s="47">
        <f ca="1">Calculation!BU23</f>
        <v>100.06055376869239</v>
      </c>
      <c r="AK24" s="291">
        <f ca="1">Calculation!CI23</f>
        <v>1403.151874484978</v>
      </c>
      <c r="AL24" s="291">
        <f ca="1">Calculation!CJ23</f>
        <v>6274.9898220005289</v>
      </c>
      <c r="AM24" s="291">
        <f ca="1">Calculation!CK23</f>
        <v>4871.8379475155507</v>
      </c>
      <c r="AN24" s="46">
        <f ca="1">Calculation!CP23</f>
        <v>475.5038927976176</v>
      </c>
      <c r="AO24" s="46">
        <f>Calculation!CS23</f>
        <v>12000</v>
      </c>
      <c r="AP24" s="46">
        <f ca="1">Calculation!CX23</f>
        <v>46.834819318557578</v>
      </c>
      <c r="AQ24" s="46">
        <f>Calculation!DB23</f>
        <v>0</v>
      </c>
    </row>
    <row r="25" spans="2:43" x14ac:dyDescent="0.25">
      <c r="B25" s="45">
        <f>Calculation!B24</f>
        <v>43913</v>
      </c>
      <c r="C25" s="193">
        <f ca="1">Calculation!C24</f>
        <v>1055.5145495952054</v>
      </c>
      <c r="D25" s="196">
        <f ca="1">Calculation!D24</f>
        <v>802.7413361795069</v>
      </c>
      <c r="E25" s="196">
        <f ca="1">Calculation!G24</f>
        <v>53.921886974323755</v>
      </c>
      <c r="F25" s="196">
        <f ca="1">Calculation!R24</f>
        <v>60.509565753386831</v>
      </c>
      <c r="G25" s="196">
        <f ca="1">Calculation!N24</f>
        <v>1.8893321826088723</v>
      </c>
      <c r="H25" s="196">
        <f ca="1">Calculation!T24</f>
        <v>3.4947983803619798E-2</v>
      </c>
      <c r="I25" s="196">
        <f ca="1">Calculation!V24</f>
        <v>1.2544044436123756E-2</v>
      </c>
      <c r="J25" s="47">
        <f ca="1">Calculation!AC24</f>
        <v>73.5</v>
      </c>
      <c r="K25" s="47">
        <f ca="1">Calculation!AD24</f>
        <v>110.25</v>
      </c>
      <c r="L25" s="47">
        <f ca="1">Calculation!AF24</f>
        <v>10.5</v>
      </c>
      <c r="M25" s="47">
        <f ca="1">Calculation!AG24</f>
        <v>5.25</v>
      </c>
      <c r="N25" s="47">
        <f ca="1">Calculation!AH24</f>
        <v>5.25</v>
      </c>
      <c r="O25" s="47">
        <f ca="1">Calculation!AE24</f>
        <v>183.75</v>
      </c>
      <c r="P25" s="47">
        <f ca="1">Calculation!AI24</f>
        <v>204.75</v>
      </c>
      <c r="Q25" s="47">
        <f ca="1">Calculation!AK24</f>
        <v>36.75</v>
      </c>
      <c r="R25" s="47">
        <f ca="1">Calculation!AL24</f>
        <v>57.75</v>
      </c>
      <c r="S25" s="47">
        <f ca="1">Calculation!AM24</f>
        <v>5.25</v>
      </c>
      <c r="T25" s="47">
        <f ca="1">Calculation!AN24</f>
        <v>5.25</v>
      </c>
      <c r="U25" s="47">
        <f ca="1">Calculation!AO24</f>
        <v>5.25</v>
      </c>
      <c r="V25" s="47">
        <f ca="1">Calculation!AP24</f>
        <v>110.25</v>
      </c>
      <c r="W25" s="47">
        <f ca="1">Calculation!AR24</f>
        <v>17.973962324774586</v>
      </c>
      <c r="X25" s="47">
        <f ca="1">Calculation!AS24</f>
        <v>30.254782876693415</v>
      </c>
      <c r="Y25" s="47">
        <f ca="1">Calculation!AU24</f>
        <v>0.94466609130443613</v>
      </c>
      <c r="Z25" s="47">
        <f ca="1">Calculation!AV24</f>
        <v>1.7473991901809899E-2</v>
      </c>
      <c r="AA25" s="47">
        <f ca="1">Calculation!AW24</f>
        <v>3.136011109030939E-3</v>
      </c>
      <c r="AB25" s="47">
        <f ca="1">Calculation!AT24</f>
        <v>48.228745201468001</v>
      </c>
      <c r="AC25" s="47">
        <f ca="1">Calculation!AX24</f>
        <v>49.19402129578328</v>
      </c>
      <c r="AD25" s="47">
        <f ca="1">Calculation!BB24</f>
        <v>191.76987807320978</v>
      </c>
      <c r="AE25" s="47">
        <f ca="1">Calculation!BE24</f>
        <v>11.181428618305421</v>
      </c>
      <c r="AF25" s="47">
        <f ca="1">Calculation!BH24</f>
        <v>214.52411771384035</v>
      </c>
      <c r="AG25" s="47">
        <f ca="1">Calculation!BL24</f>
        <v>50.251109357555563</v>
      </c>
      <c r="AH25" s="47">
        <f ca="1">Calculation!BO24</f>
        <v>0.97919380167286552</v>
      </c>
      <c r="AI25" s="47">
        <f ca="1">Calculation!BR24</f>
        <v>51.315079133477184</v>
      </c>
      <c r="AJ25" s="47">
        <f ca="1">Calculation!BU24</f>
        <v>116.51587135664293</v>
      </c>
      <c r="AK25" s="291">
        <f ca="1">Calculation!CI24</f>
        <v>1633.3391192869647</v>
      </c>
      <c r="AL25" s="291">
        <f ca="1">Calculation!CJ24</f>
        <v>7280.8299590874412</v>
      </c>
      <c r="AM25" s="291">
        <f ca="1">Calculation!CK24</f>
        <v>5647.4908398004764</v>
      </c>
      <c r="AN25" s="46">
        <f ca="1">Calculation!CP24</f>
        <v>552.56745744941202</v>
      </c>
      <c r="AO25" s="46">
        <f>Calculation!CS24</f>
        <v>12000</v>
      </c>
      <c r="AP25" s="46">
        <f ca="1">Calculation!CX24</f>
        <v>54.140051884886645</v>
      </c>
      <c r="AQ25" s="46">
        <f>Calculation!DB24</f>
        <v>0</v>
      </c>
    </row>
    <row r="26" spans="2:43" x14ac:dyDescent="0.25">
      <c r="B26" s="45">
        <f>Calculation!B25</f>
        <v>43914</v>
      </c>
      <c r="C26" s="193">
        <f ca="1">Calculation!C25</f>
        <v>1245.5129543276478</v>
      </c>
      <c r="D26" s="196">
        <f ca="1">Calculation!D25</f>
        <v>935.40107404198454</v>
      </c>
      <c r="E26" s="196">
        <f ca="1">Calculation!G25</f>
        <v>62.330624985017209</v>
      </c>
      <c r="F26" s="196">
        <f ca="1">Calculation!R25</f>
        <v>70.54606584572376</v>
      </c>
      <c r="G26" s="196">
        <f ca="1">Calculation!N25</f>
        <v>2.2692956706936487</v>
      </c>
      <c r="H26" s="196">
        <f ca="1">Calculation!T25</f>
        <v>4.0573108850415068E-2</v>
      </c>
      <c r="I26" s="196">
        <f ca="1">Calculation!V25</f>
        <v>1.4591877483451603E-2</v>
      </c>
      <c r="J26" s="47">
        <f ca="1">Calculation!AC25</f>
        <v>84</v>
      </c>
      <c r="K26" s="47">
        <f ca="1">Calculation!AD25</f>
        <v>126</v>
      </c>
      <c r="L26" s="47">
        <f ca="1">Calculation!AF25</f>
        <v>15.75</v>
      </c>
      <c r="M26" s="47">
        <f ca="1">Calculation!AG25</f>
        <v>5.25</v>
      </c>
      <c r="N26" s="47">
        <f ca="1">Calculation!AH25</f>
        <v>5.25</v>
      </c>
      <c r="O26" s="47">
        <f ca="1">Calculation!AE25</f>
        <v>210</v>
      </c>
      <c r="P26" s="47">
        <f ca="1">Calculation!AI25</f>
        <v>236.25</v>
      </c>
      <c r="Q26" s="47">
        <f ca="1">Calculation!AK25</f>
        <v>42</v>
      </c>
      <c r="R26" s="47">
        <f ca="1">Calculation!AL25</f>
        <v>63</v>
      </c>
      <c r="S26" s="47">
        <f ca="1">Calculation!AM25</f>
        <v>10.5</v>
      </c>
      <c r="T26" s="47">
        <f ca="1">Calculation!AN25</f>
        <v>5.25</v>
      </c>
      <c r="U26" s="47">
        <f ca="1">Calculation!AO25</f>
        <v>5.25</v>
      </c>
      <c r="V26" s="47">
        <f ca="1">Calculation!AP25</f>
        <v>126</v>
      </c>
      <c r="W26" s="47">
        <f ca="1">Calculation!AR25</f>
        <v>20.776874995005738</v>
      </c>
      <c r="X26" s="47">
        <f ca="1">Calculation!AS25</f>
        <v>35.27303292286188</v>
      </c>
      <c r="Y26" s="47">
        <f ca="1">Calculation!AU25</f>
        <v>1.1346478353468243</v>
      </c>
      <c r="Z26" s="47">
        <f ca="1">Calculation!AV25</f>
        <v>2.0286554425207534E-2</v>
      </c>
      <c r="AA26" s="47">
        <f ca="1">Calculation!AW25</f>
        <v>3.6479693708629008E-3</v>
      </c>
      <c r="AB26" s="47">
        <f ca="1">Calculation!AT25</f>
        <v>56.049907917867614</v>
      </c>
      <c r="AC26" s="47">
        <f ca="1">Calculation!AX25</f>
        <v>57.208490277010512</v>
      </c>
      <c r="AD26" s="47">
        <f ca="1">Calculation!BB25</f>
        <v>219.46683085867699</v>
      </c>
      <c r="AE26" s="47">
        <f ca="1">Calculation!BE25</f>
        <v>16.533440859386268</v>
      </c>
      <c r="AF26" s="47">
        <f ca="1">Calculation!BH25</f>
        <v>247.59072527142763</v>
      </c>
      <c r="AG26" s="47">
        <f ca="1">Calculation!BL25</f>
        <v>58.468092928995297</v>
      </c>
      <c r="AH26" s="47">
        <f ca="1">Calculation!BO25</f>
        <v>1.1777104819387212</v>
      </c>
      <c r="AI26" s="47">
        <f ca="1">Calculation!BR25</f>
        <v>59.750128886210668</v>
      </c>
      <c r="AJ26" s="47">
        <f ca="1">Calculation!BU25</f>
        <v>133.07830911688274</v>
      </c>
      <c r="AK26" s="291">
        <f ca="1">Calculation!CI25</f>
        <v>1899.984047324424</v>
      </c>
      <c r="AL26" s="291">
        <f ca="1">Calculation!CJ25</f>
        <v>8452.7310105031211</v>
      </c>
      <c r="AM26" s="291">
        <f ca="1">Calculation!CK25</f>
        <v>6552.7469631786971</v>
      </c>
      <c r="AN26" s="46">
        <f ca="1">Calculation!CP25</f>
        <v>642.10668799203268</v>
      </c>
      <c r="AO26" s="46">
        <f>Calculation!CS25</f>
        <v>12000</v>
      </c>
      <c r="AP26" s="46">
        <f ca="1">Calculation!CX25</f>
        <v>62.708178213102478</v>
      </c>
      <c r="AQ26" s="46">
        <f>Calculation!DB25</f>
        <v>0</v>
      </c>
    </row>
    <row r="27" spans="2:43" x14ac:dyDescent="0.25">
      <c r="B27" s="45">
        <f>Calculation!B26</f>
        <v>43915</v>
      </c>
      <c r="C27" s="193">
        <f ca="1">Calculation!C26</f>
        <v>1466.3523476576297</v>
      </c>
      <c r="D27" s="196">
        <f ca="1">Calculation!D26</f>
        <v>1089.4261049403963</v>
      </c>
      <c r="E27" s="196">
        <f ca="1">Calculation!G26</f>
        <v>72.153430541540274</v>
      </c>
      <c r="F27" s="196">
        <f ca="1">Calculation!R26</f>
        <v>82.202813994616292</v>
      </c>
      <c r="G27" s="196">
        <f ca="1">Calculation!N26</f>
        <v>2.7024182789778752</v>
      </c>
      <c r="H27" s="196">
        <f ca="1">Calculation!T26</f>
        <v>4.711608884521281E-2</v>
      </c>
      <c r="I27" s="196">
        <f ca="1">Calculation!V26</f>
        <v>1.6960465407742799E-2</v>
      </c>
      <c r="J27" s="47">
        <f ca="1">Calculation!AC26</f>
        <v>99.75</v>
      </c>
      <c r="K27" s="47">
        <f ca="1">Calculation!AD26</f>
        <v>147</v>
      </c>
      <c r="L27" s="47">
        <f ca="1">Calculation!AF26</f>
        <v>15.75</v>
      </c>
      <c r="M27" s="47">
        <f ca="1">Calculation!AG26</f>
        <v>5.25</v>
      </c>
      <c r="N27" s="47">
        <f ca="1">Calculation!AH26</f>
        <v>5.25</v>
      </c>
      <c r="O27" s="47">
        <f ca="1">Calculation!AE26</f>
        <v>246.75</v>
      </c>
      <c r="P27" s="47">
        <f ca="1">Calculation!AI26</f>
        <v>273</v>
      </c>
      <c r="Q27" s="47">
        <f ca="1">Calculation!AK26</f>
        <v>52.5</v>
      </c>
      <c r="R27" s="47">
        <f ca="1">Calculation!AL26</f>
        <v>73.5</v>
      </c>
      <c r="S27" s="47">
        <f ca="1">Calculation!AM26</f>
        <v>10.5</v>
      </c>
      <c r="T27" s="47">
        <f ca="1">Calculation!AN26</f>
        <v>5.25</v>
      </c>
      <c r="U27" s="47">
        <f ca="1">Calculation!AO26</f>
        <v>5.25</v>
      </c>
      <c r="V27" s="47">
        <f ca="1">Calculation!AP26</f>
        <v>147</v>
      </c>
      <c r="W27" s="47">
        <f ca="1">Calculation!AR26</f>
        <v>24.051143513846757</v>
      </c>
      <c r="X27" s="47">
        <f ca="1">Calculation!AS26</f>
        <v>41.101406997308146</v>
      </c>
      <c r="Y27" s="47">
        <f ca="1">Calculation!AU26</f>
        <v>1.3512091394889376</v>
      </c>
      <c r="Z27" s="47">
        <f ca="1">Calculation!AV26</f>
        <v>2.3558044422606405E-2</v>
      </c>
      <c r="AA27" s="47">
        <f ca="1">Calculation!AW26</f>
        <v>4.2401163519356997E-3</v>
      </c>
      <c r="AB27" s="47">
        <f ca="1">Calculation!AT26</f>
        <v>65.152550511154899</v>
      </c>
      <c r="AC27" s="47">
        <f ca="1">Calculation!AX26</f>
        <v>66.531557811418381</v>
      </c>
      <c r="AD27" s="47">
        <f ca="1">Calculation!BB26</f>
        <v>257.91346034589901</v>
      </c>
      <c r="AE27" s="47">
        <f ca="1">Calculation!BE26</f>
        <v>16.62714638940767</v>
      </c>
      <c r="AF27" s="47">
        <f ca="1">Calculation!BH26</f>
        <v>286.14726621361137</v>
      </c>
      <c r="AG27" s="47">
        <f ca="1">Calculation!BL26</f>
        <v>68.025351676488015</v>
      </c>
      <c r="AH27" s="47">
        <f ca="1">Calculation!BO26</f>
        <v>1.4042773476818122</v>
      </c>
      <c r="AI27" s="47">
        <f ca="1">Calculation!BR26</f>
        <v>69.556966383789856</v>
      </c>
      <c r="AJ27" s="47">
        <f ca="1">Calculation!BU26</f>
        <v>155.04271560853397</v>
      </c>
      <c r="AK27" s="291">
        <f ca="1">Calculation!CI26</f>
        <v>2208.3939332998193</v>
      </c>
      <c r="AL27" s="291">
        <f ca="1">Calculation!CJ26</f>
        <v>9815.8518427526287</v>
      </c>
      <c r="AM27" s="291">
        <f ca="1">Calculation!CK26</f>
        <v>7607.457909452809</v>
      </c>
      <c r="AN27" s="46">
        <f ca="1">Calculation!CP26</f>
        <v>745.97710303807617</v>
      </c>
      <c r="AO27" s="46">
        <f>Calculation!CS26</f>
        <v>12000</v>
      </c>
      <c r="AP27" s="46">
        <f ca="1">Calculation!CX26</f>
        <v>72.724703612720774</v>
      </c>
      <c r="AQ27" s="46">
        <f>Calculation!DB26</f>
        <v>0</v>
      </c>
    </row>
    <row r="28" spans="2:43" x14ac:dyDescent="0.25">
      <c r="B28" s="45">
        <f>Calculation!B27</f>
        <v>43916</v>
      </c>
      <c r="C28" s="193">
        <f ca="1">Calculation!C27</f>
        <v>1722.8004450306203</v>
      </c>
      <c r="D28" s="196">
        <f ca="1">Calculation!D27</f>
        <v>1268.0580519605012</v>
      </c>
      <c r="E28" s="196">
        <f ca="1">Calculation!G27</f>
        <v>83.592596264263761</v>
      </c>
      <c r="F28" s="196">
        <f ca="1">Calculation!R27</f>
        <v>95.724115435098028</v>
      </c>
      <c r="G28" s="196">
        <f ca="1">Calculation!N27</f>
        <v>3.1983400286304833</v>
      </c>
      <c r="H28" s="196">
        <f ca="1">Calculation!T27</f>
        <v>5.4713988634594882E-2</v>
      </c>
      <c r="I28" s="196">
        <f ca="1">Calculation!V27</f>
        <v>1.9695213878245372E-2</v>
      </c>
      <c r="J28" s="47">
        <f ca="1">Calculation!AC27</f>
        <v>110.25</v>
      </c>
      <c r="K28" s="47">
        <f ca="1">Calculation!AD27</f>
        <v>168</v>
      </c>
      <c r="L28" s="47">
        <f ca="1">Calculation!AF27</f>
        <v>21</v>
      </c>
      <c r="M28" s="47">
        <f ca="1">Calculation!AG27</f>
        <v>5.25</v>
      </c>
      <c r="N28" s="47">
        <f ca="1">Calculation!AH27</f>
        <v>5.25</v>
      </c>
      <c r="O28" s="47">
        <f ca="1">Calculation!AE27</f>
        <v>278.25</v>
      </c>
      <c r="P28" s="47">
        <f ca="1">Calculation!AI27</f>
        <v>309.75</v>
      </c>
      <c r="Q28" s="47">
        <f ca="1">Calculation!AK27</f>
        <v>57.75</v>
      </c>
      <c r="R28" s="47">
        <f ca="1">Calculation!AL27</f>
        <v>84</v>
      </c>
      <c r="S28" s="47">
        <f ca="1">Calculation!AM27</f>
        <v>10.5</v>
      </c>
      <c r="T28" s="47">
        <f ca="1">Calculation!AN27</f>
        <v>5.25</v>
      </c>
      <c r="U28" s="47">
        <f ca="1">Calculation!AO27</f>
        <v>5.25</v>
      </c>
      <c r="V28" s="47">
        <f ca="1">Calculation!AP27</f>
        <v>162.75</v>
      </c>
      <c r="W28" s="47">
        <f ca="1">Calculation!AR27</f>
        <v>27.864198754754586</v>
      </c>
      <c r="X28" s="47">
        <f ca="1">Calculation!AS27</f>
        <v>47.862057717549014</v>
      </c>
      <c r="Y28" s="47">
        <f ca="1">Calculation!AU27</f>
        <v>1.5991700143152416</v>
      </c>
      <c r="Z28" s="47">
        <f ca="1">Calculation!AV27</f>
        <v>2.7356994317297441E-2</v>
      </c>
      <c r="AA28" s="47">
        <f ca="1">Calculation!AW27</f>
        <v>4.923803469561343E-3</v>
      </c>
      <c r="AB28" s="47">
        <f ca="1">Calculation!AT27</f>
        <v>75.726256472303604</v>
      </c>
      <c r="AC28" s="47">
        <f ca="1">Calculation!AX27</f>
        <v>77.357707284405706</v>
      </c>
      <c r="AD28" s="47">
        <f ca="1">Calculation!BB27</f>
        <v>291.28693571773294</v>
      </c>
      <c r="AE28" s="47">
        <f ca="1">Calculation!BE27</f>
        <v>22.015721611984475</v>
      </c>
      <c r="AF28" s="47">
        <f ca="1">Calculation!BH27</f>
        <v>324.92420310764589</v>
      </c>
      <c r="AG28" s="47">
        <f ca="1">Calculation!BL27</f>
        <v>79.122392107468343</v>
      </c>
      <c r="AH28" s="47">
        <f ca="1">Calculation!BO27</f>
        <v>1.6639086542698489</v>
      </c>
      <c r="AI28" s="47">
        <f ca="1">Calculation!BR27</f>
        <v>80.940592317308983</v>
      </c>
      <c r="AJ28" s="47">
        <f ca="1">Calculation!BU27</f>
        <v>171.84573592221011</v>
      </c>
      <c r="AK28" s="291">
        <f ca="1">Calculation!CI27</f>
        <v>2564.4809737299056</v>
      </c>
      <c r="AL28" s="291">
        <f ca="1">Calculation!CJ27</f>
        <v>11398.747632207273</v>
      </c>
      <c r="AM28" s="291">
        <f ca="1">Calculation!CK27</f>
        <v>8834.2666584773669</v>
      </c>
      <c r="AN28" s="46">
        <f ca="1">Calculation!CP27</f>
        <v>866.26686108507579</v>
      </c>
      <c r="AO28" s="46">
        <f>Calculation!CS27</f>
        <v>12000</v>
      </c>
      <c r="AP28" s="46">
        <f ca="1">Calculation!CX27</f>
        <v>84.402283460822105</v>
      </c>
      <c r="AQ28" s="46">
        <f>Calculation!DB27</f>
        <v>0</v>
      </c>
    </row>
    <row r="29" spans="2:43" x14ac:dyDescent="0.25">
      <c r="B29" s="45">
        <f>Calculation!B28</f>
        <v>43917</v>
      </c>
      <c r="C29" s="193">
        <f ca="1">Calculation!C28</f>
        <v>2020.2773347115617</v>
      </c>
      <c r="D29" s="196">
        <f ca="1">Calculation!D28</f>
        <v>1474.9593665014072</v>
      </c>
      <c r="E29" s="196">
        <f ca="1">Calculation!G28</f>
        <v>96.876837042884333</v>
      </c>
      <c r="F29" s="196">
        <f ca="1">Calculation!R28</f>
        <v>111.38642939212369</v>
      </c>
      <c r="G29" s="196">
        <f ca="1">Calculation!N28</f>
        <v>3.7679530345978343</v>
      </c>
      <c r="H29" s="196">
        <f ca="1">Calculation!T28</f>
        <v>6.352148047582068E-2</v>
      </c>
      <c r="I29" s="196">
        <f ca="1">Calculation!V28</f>
        <v>2.2846225127496445E-2</v>
      </c>
      <c r="J29" s="47">
        <f ca="1">Calculation!AC28</f>
        <v>131.25</v>
      </c>
      <c r="K29" s="47">
        <f ca="1">Calculation!AD28</f>
        <v>199.5</v>
      </c>
      <c r="L29" s="47">
        <f ca="1">Calculation!AF28</f>
        <v>21</v>
      </c>
      <c r="M29" s="47">
        <f ca="1">Calculation!AG28</f>
        <v>5.25</v>
      </c>
      <c r="N29" s="47">
        <f ca="1">Calculation!AH28</f>
        <v>5.25</v>
      </c>
      <c r="O29" s="47">
        <f ca="1">Calculation!AE28</f>
        <v>330.75</v>
      </c>
      <c r="P29" s="47">
        <f ca="1">Calculation!AI28</f>
        <v>362.25</v>
      </c>
      <c r="Q29" s="47">
        <f ca="1">Calculation!AK28</f>
        <v>68.25</v>
      </c>
      <c r="R29" s="47">
        <f ca="1">Calculation!AL28</f>
        <v>99.75</v>
      </c>
      <c r="S29" s="47">
        <f ca="1">Calculation!AM28</f>
        <v>10.5</v>
      </c>
      <c r="T29" s="47">
        <f ca="1">Calculation!AN28</f>
        <v>5.25</v>
      </c>
      <c r="U29" s="47">
        <f ca="1">Calculation!AO28</f>
        <v>5.25</v>
      </c>
      <c r="V29" s="47">
        <f ca="1">Calculation!AP28</f>
        <v>189</v>
      </c>
      <c r="W29" s="47">
        <f ca="1">Calculation!AR28</f>
        <v>32.292279014294778</v>
      </c>
      <c r="X29" s="47">
        <f ca="1">Calculation!AS28</f>
        <v>55.693214696061844</v>
      </c>
      <c r="Y29" s="47">
        <f ca="1">Calculation!AU28</f>
        <v>1.8839765172989171</v>
      </c>
      <c r="Z29" s="47">
        <f ca="1">Calculation!AV28</f>
        <v>3.176074023791034E-2</v>
      </c>
      <c r="AA29" s="47">
        <f ca="1">Calculation!AW28</f>
        <v>5.7115562818741113E-3</v>
      </c>
      <c r="AB29" s="47">
        <f ca="1">Calculation!AT28</f>
        <v>87.985493710356621</v>
      </c>
      <c r="AC29" s="47">
        <f ca="1">Calculation!AX28</f>
        <v>89.906942524175321</v>
      </c>
      <c r="AD29" s="47">
        <f ca="1">Calculation!BB28</f>
        <v>346.03285666643183</v>
      </c>
      <c r="AE29" s="47">
        <f ca="1">Calculation!BE28</f>
        <v>22.143012852151454</v>
      </c>
      <c r="AF29" s="47">
        <f ca="1">Calculation!BH28</f>
        <v>379.81108942602327</v>
      </c>
      <c r="AG29" s="47">
        <f ca="1">Calculation!BL28</f>
        <v>91.984941809475799</v>
      </c>
      <c r="AH29" s="47">
        <f ca="1">Calculation!BO28</f>
        <v>1.9622833474587813</v>
      </c>
      <c r="AI29" s="47">
        <f ca="1">Calculation!BR28</f>
        <v>94.132976622827272</v>
      </c>
      <c r="AJ29" s="47">
        <f ca="1">Calculation!BU28</f>
        <v>199.33604049919509</v>
      </c>
      <c r="AK29" s="291">
        <f ca="1">Calculation!CI28</f>
        <v>2974.7688968094144</v>
      </c>
      <c r="AL29" s="291">
        <f ca="1">Calculation!CJ28</f>
        <v>13233.641765795961</v>
      </c>
      <c r="AM29" s="291">
        <f ca="1">Calculation!CK28</f>
        <v>10258.872868986546</v>
      </c>
      <c r="AN29" s="46">
        <f ca="1">Calculation!CP28</f>
        <v>1005.3086941213447</v>
      </c>
      <c r="AO29" s="46">
        <f>Calculation!CS28</f>
        <v>12000</v>
      </c>
      <c r="AP29" s="46">
        <f ca="1">Calculation!CX28</f>
        <v>97.983101045378547</v>
      </c>
      <c r="AQ29" s="46">
        <f>Calculation!DB28</f>
        <v>0</v>
      </c>
    </row>
    <row r="30" spans="2:43" x14ac:dyDescent="0.25">
      <c r="B30" s="45">
        <f>Calculation!B29</f>
        <v>43918</v>
      </c>
      <c r="C30" s="193">
        <f ca="1">Calculation!C29</f>
        <v>2364.9145210447859</v>
      </c>
      <c r="D30" s="196">
        <f ca="1">Calculation!D29</f>
        <v>1714.2423123702447</v>
      </c>
      <c r="E30" s="196">
        <f ca="1">Calculation!G29</f>
        <v>112.2625222949579</v>
      </c>
      <c r="F30" s="196">
        <f ca="1">Calculation!R29</f>
        <v>129.50054913087354</v>
      </c>
      <c r="G30" s="196">
        <f ca="1">Calculation!N29</f>
        <v>4.4235621341018412</v>
      </c>
      <c r="H30" s="196">
        <f ca="1">Calculation!T29</f>
        <v>7.3711917372233177E-2</v>
      </c>
      <c r="I30" s="196">
        <f ca="1">Calculation!V29</f>
        <v>2.6468135910391311E-2</v>
      </c>
      <c r="J30" s="47">
        <f ca="1">Calculation!AC29</f>
        <v>152.25</v>
      </c>
      <c r="K30" s="47">
        <f ca="1">Calculation!AD29</f>
        <v>231</v>
      </c>
      <c r="L30" s="47">
        <f ca="1">Calculation!AF29</f>
        <v>26.25</v>
      </c>
      <c r="M30" s="47">
        <f ca="1">Calculation!AG29</f>
        <v>5.25</v>
      </c>
      <c r="N30" s="47">
        <f ca="1">Calculation!AH29</f>
        <v>5.25</v>
      </c>
      <c r="O30" s="47">
        <f ca="1">Calculation!AE29</f>
        <v>383.25</v>
      </c>
      <c r="P30" s="47">
        <f ca="1">Calculation!AI29</f>
        <v>420</v>
      </c>
      <c r="Q30" s="47">
        <f ca="1">Calculation!AK29</f>
        <v>78.75</v>
      </c>
      <c r="R30" s="47">
        <f ca="1">Calculation!AL29</f>
        <v>115.5</v>
      </c>
      <c r="S30" s="47">
        <f ca="1">Calculation!AM29</f>
        <v>15.75</v>
      </c>
      <c r="T30" s="47">
        <f ca="1">Calculation!AN29</f>
        <v>5.25</v>
      </c>
      <c r="U30" s="47">
        <f ca="1">Calculation!AO29</f>
        <v>5.25</v>
      </c>
      <c r="V30" s="47">
        <f ca="1">Calculation!AP29</f>
        <v>220.5</v>
      </c>
      <c r="W30" s="47">
        <f ca="1">Calculation!AR29</f>
        <v>37.420840764985968</v>
      </c>
      <c r="X30" s="47">
        <f ca="1">Calculation!AS29</f>
        <v>64.750274565436769</v>
      </c>
      <c r="Y30" s="47">
        <f ca="1">Calculation!AU29</f>
        <v>2.2117810670509206</v>
      </c>
      <c r="Z30" s="47">
        <f ca="1">Calculation!AV29</f>
        <v>3.6855958686116588E-2</v>
      </c>
      <c r="AA30" s="47">
        <f ca="1">Calculation!AW29</f>
        <v>6.6170339775978278E-3</v>
      </c>
      <c r="AB30" s="47">
        <f ca="1">Calculation!AT29</f>
        <v>102.17111533042274</v>
      </c>
      <c r="AC30" s="47">
        <f ca="1">Calculation!AX29</f>
        <v>104.42636939013738</v>
      </c>
      <c r="AD30" s="47">
        <f ca="1">Calculation!BB29</f>
        <v>401.12089548073669</v>
      </c>
      <c r="AE30" s="47">
        <f ca="1">Calculation!BE29</f>
        <v>27.562438948476263</v>
      </c>
      <c r="AF30" s="47">
        <f ca="1">Calculation!BH29</f>
        <v>440.33111500133282</v>
      </c>
      <c r="AG30" s="47">
        <f ca="1">Calculation!BL29</f>
        <v>106.86660523763216</v>
      </c>
      <c r="AH30" s="47">
        <f ca="1">Calculation!BO29</f>
        <v>2.3058292945682766</v>
      </c>
      <c r="AI30" s="47">
        <f ca="1">Calculation!BR29</f>
        <v>109.39480760421556</v>
      </c>
      <c r="AJ30" s="47">
        <f ca="1">Calculation!BU29</f>
        <v>232.30275189210974</v>
      </c>
      <c r="AK30" s="291">
        <f ca="1">Calculation!CI29</f>
        <v>3446.3718633322424</v>
      </c>
      <c r="AL30" s="291">
        <f ca="1">Calculation!CJ29</f>
        <v>15356.649452548607</v>
      </c>
      <c r="AM30" s="291">
        <f ca="1">Calculation!CK29</f>
        <v>11910.277589216365</v>
      </c>
      <c r="AN30" s="46">
        <f ca="1">Calculation!CP29</f>
        <v>1165.6854762351031</v>
      </c>
      <c r="AO30" s="46">
        <f>Calculation!CS29</f>
        <v>12000</v>
      </c>
      <c r="AP30" s="46">
        <f ca="1">Calculation!CX29</f>
        <v>113.74104123023164</v>
      </c>
      <c r="AQ30" s="46">
        <f>Calculation!DB29</f>
        <v>0</v>
      </c>
    </row>
    <row r="31" spans="2:43" x14ac:dyDescent="0.25">
      <c r="B31" s="45">
        <f>Calculation!B30</f>
        <v>43919</v>
      </c>
      <c r="C31" s="193">
        <f ca="1">Calculation!C30</f>
        <v>2763.6078923758182</v>
      </c>
      <c r="D31" s="196">
        <f ca="1">Calculation!D30</f>
        <v>1990.4898042462596</v>
      </c>
      <c r="E31" s="196">
        <f ca="1">Calculation!G30</f>
        <v>130.03421699883512</v>
      </c>
      <c r="F31" s="196">
        <f ca="1">Calculation!R30</f>
        <v>150.41318352839957</v>
      </c>
      <c r="G31" s="196">
        <f ca="1">Calculation!N30</f>
        <v>5.1790462428320279</v>
      </c>
      <c r="H31" s="196">
        <f ca="1">Calculation!T30</f>
        <v>8.5478007458899247E-2</v>
      </c>
      <c r="I31" s="196">
        <f ca="1">Calculation!V30</f>
        <v>3.0619650918222996E-2</v>
      </c>
      <c r="J31" s="47">
        <f ca="1">Calculation!AC30</f>
        <v>173.25</v>
      </c>
      <c r="K31" s="47">
        <f ca="1">Calculation!AD30</f>
        <v>267.75</v>
      </c>
      <c r="L31" s="47">
        <f ca="1">Calculation!AF30</f>
        <v>31.5</v>
      </c>
      <c r="M31" s="47">
        <f ca="1">Calculation!AG30</f>
        <v>5.25</v>
      </c>
      <c r="N31" s="47">
        <f ca="1">Calculation!AH30</f>
        <v>5.25</v>
      </c>
      <c r="O31" s="47">
        <f ca="1">Calculation!AE30</f>
        <v>441</v>
      </c>
      <c r="P31" s="47">
        <f ca="1">Calculation!AI30</f>
        <v>483</v>
      </c>
      <c r="Q31" s="47">
        <f ca="1">Calculation!AK30</f>
        <v>89.25</v>
      </c>
      <c r="R31" s="47">
        <f ca="1">Calculation!AL30</f>
        <v>136.5</v>
      </c>
      <c r="S31" s="47">
        <f ca="1">Calculation!AM30</f>
        <v>15.75</v>
      </c>
      <c r="T31" s="47">
        <f ca="1">Calculation!AN30</f>
        <v>5.25</v>
      </c>
      <c r="U31" s="47">
        <f ca="1">Calculation!AO30</f>
        <v>5.25</v>
      </c>
      <c r="V31" s="47">
        <f ca="1">Calculation!AP30</f>
        <v>252</v>
      </c>
      <c r="W31" s="47">
        <f ca="1">Calculation!AR30</f>
        <v>43.344738999611707</v>
      </c>
      <c r="X31" s="47">
        <f ca="1">Calculation!AS30</f>
        <v>75.206591764199786</v>
      </c>
      <c r="Y31" s="47">
        <f ca="1">Calculation!AU30</f>
        <v>2.5895231214160139</v>
      </c>
      <c r="Z31" s="47">
        <f ca="1">Calculation!AV30</f>
        <v>4.2739003729449623E-2</v>
      </c>
      <c r="AA31" s="47">
        <f ca="1">Calculation!AW30</f>
        <v>7.654912729555749E-3</v>
      </c>
      <c r="AB31" s="47">
        <f ca="1">Calculation!AT30</f>
        <v>118.55133076381149</v>
      </c>
      <c r="AC31" s="47">
        <f ca="1">Calculation!AX30</f>
        <v>121.19124780168652</v>
      </c>
      <c r="AD31" s="47">
        <f ca="1">Calculation!BB30</f>
        <v>461.82569399159098</v>
      </c>
      <c r="AE31" s="47">
        <f ca="1">Calculation!BE30</f>
        <v>33.020568919814622</v>
      </c>
      <c r="AF31" s="47">
        <f ca="1">Calculation!BH30</f>
        <v>506.50558135122429</v>
      </c>
      <c r="AG31" s="47">
        <f ca="1">Calculation!BL30</f>
        <v>124.04998694335768</v>
      </c>
      <c r="AH31" s="47">
        <f ca="1">Calculation!BO30</f>
        <v>2.7018083673354023</v>
      </c>
      <c r="AI31" s="47">
        <f ca="1">Calculation!BR30</f>
        <v>127.01671004991883</v>
      </c>
      <c r="AJ31" s="47">
        <f ca="1">Calculation!BU30</f>
        <v>265.47969818553048</v>
      </c>
      <c r="AK31" s="291">
        <f ca="1">Calculation!CI30</f>
        <v>3986.9337133103227</v>
      </c>
      <c r="AL31" s="291">
        <f ca="1">Calculation!CJ30</f>
        <v>17807.918220604068</v>
      </c>
      <c r="AM31" s="291">
        <f ca="1">Calculation!CK30</f>
        <v>13820.984507293746</v>
      </c>
      <c r="AN31" s="46">
        <f ca="1">Calculation!CP30</f>
        <v>1350.2261229538144</v>
      </c>
      <c r="AO31" s="46">
        <f>Calculation!CS30</f>
        <v>12000</v>
      </c>
      <c r="AP31" s="46">
        <f ca="1">Calculation!CX30</f>
        <v>131.98343297999543</v>
      </c>
      <c r="AQ31" s="46">
        <f>Calculation!DB30</f>
        <v>0</v>
      </c>
    </row>
    <row r="32" spans="2:43" x14ac:dyDescent="0.25">
      <c r="B32" s="45">
        <f>Calculation!B31</f>
        <v>43920</v>
      </c>
      <c r="C32" s="193">
        <f ca="1">Calculation!C31</f>
        <v>3224.0591514619459</v>
      </c>
      <c r="D32" s="196">
        <f ca="1">Calculation!D31</f>
        <v>2308.7632201719407</v>
      </c>
      <c r="E32" s="196">
        <f ca="1">Calculation!G31</f>
        <v>150.50416705521963</v>
      </c>
      <c r="F32" s="196">
        <f ca="1">Calculation!R31</f>
        <v>174.50757265761078</v>
      </c>
      <c r="G32" s="196">
        <f ca="1">Calculation!N31</f>
        <v>6.0500137537446879</v>
      </c>
      <c r="H32" s="196">
        <f ca="1">Calculation!T31</f>
        <v>9.9031867149143568E-2</v>
      </c>
      <c r="I32" s="196">
        <f ca="1">Calculation!V31</f>
        <v>3.5362656697814798E-2</v>
      </c>
      <c r="J32" s="47">
        <f ca="1">Calculation!AC31</f>
        <v>199.5</v>
      </c>
      <c r="K32" s="47">
        <f ca="1">Calculation!AD31</f>
        <v>309.75</v>
      </c>
      <c r="L32" s="47">
        <f ca="1">Calculation!AF31</f>
        <v>36.75</v>
      </c>
      <c r="M32" s="47">
        <f ca="1">Calculation!AG31</f>
        <v>5.25</v>
      </c>
      <c r="N32" s="47">
        <f ca="1">Calculation!AH31</f>
        <v>5.25</v>
      </c>
      <c r="O32" s="47">
        <f ca="1">Calculation!AE31</f>
        <v>509.25</v>
      </c>
      <c r="P32" s="47">
        <f ca="1">Calculation!AI31</f>
        <v>556.5</v>
      </c>
      <c r="Q32" s="47">
        <f ca="1">Calculation!AK31</f>
        <v>99.75</v>
      </c>
      <c r="R32" s="47">
        <f ca="1">Calculation!AL31</f>
        <v>157.5</v>
      </c>
      <c r="S32" s="47">
        <f ca="1">Calculation!AM31</f>
        <v>21</v>
      </c>
      <c r="T32" s="47">
        <f ca="1">Calculation!AN31</f>
        <v>5.25</v>
      </c>
      <c r="U32" s="47">
        <f ca="1">Calculation!AO31</f>
        <v>5.25</v>
      </c>
      <c r="V32" s="47">
        <f ca="1">Calculation!AP31</f>
        <v>288.75</v>
      </c>
      <c r="W32" s="47">
        <f ca="1">Calculation!AR31</f>
        <v>50.168055685073206</v>
      </c>
      <c r="X32" s="47">
        <f ca="1">Calculation!AS31</f>
        <v>87.25378632880539</v>
      </c>
      <c r="Y32" s="47">
        <f ca="1">Calculation!AU31</f>
        <v>3.0250068768723439</v>
      </c>
      <c r="Z32" s="47">
        <f ca="1">Calculation!AV31</f>
        <v>4.9515933574571784E-2</v>
      </c>
      <c r="AA32" s="47">
        <f ca="1">Calculation!AW31</f>
        <v>8.8406641744536996E-3</v>
      </c>
      <c r="AB32" s="47">
        <f ca="1">Calculation!AT31</f>
        <v>137.4218420138786</v>
      </c>
      <c r="AC32" s="47">
        <f ca="1">Calculation!AX31</f>
        <v>140.50520548849997</v>
      </c>
      <c r="AD32" s="47">
        <f ca="1">Calculation!BB31</f>
        <v>533.47238748084715</v>
      </c>
      <c r="AE32" s="47">
        <f ca="1">Calculation!BE31</f>
        <v>38.514251164915436</v>
      </c>
      <c r="AF32" s="47">
        <f ca="1">Calculation!BH31</f>
        <v>583.65655544119602</v>
      </c>
      <c r="AG32" s="47">
        <f ca="1">Calculation!BL31</f>
        <v>143.84696889608625</v>
      </c>
      <c r="AH32" s="47">
        <f ca="1">Calculation!BO31</f>
        <v>3.1583989643927342</v>
      </c>
      <c r="AI32" s="47">
        <f ca="1">Calculation!BR31</f>
        <v>147.31961534531499</v>
      </c>
      <c r="AJ32" s="47">
        <f ca="1">Calculation!BU31</f>
        <v>304.15436260084971</v>
      </c>
      <c r="AK32" s="291">
        <f ca="1">Calculation!CI31</f>
        <v>4604.5125908612772</v>
      </c>
      <c r="AL32" s="291">
        <f ca="1">Calculation!CJ31</f>
        <v>20631.638989404939</v>
      </c>
      <c r="AM32" s="291">
        <f ca="1">Calculation!CK31</f>
        <v>16027.126398543662</v>
      </c>
      <c r="AN32" s="46">
        <f ca="1">Calculation!CP31</f>
        <v>1561.9875741140017</v>
      </c>
      <c r="AO32" s="46">
        <f>Calculation!CS31</f>
        <v>12000</v>
      </c>
      <c r="AP32" s="46">
        <f ca="1">Calculation!CX31</f>
        <v>153.05205192346466</v>
      </c>
      <c r="AQ32" s="46">
        <f>Calculation!DB31</f>
        <v>0</v>
      </c>
    </row>
    <row r="33" spans="2:43" x14ac:dyDescent="0.25">
      <c r="B33" s="45">
        <f>Calculation!B32</f>
        <v>43921</v>
      </c>
      <c r="C33" s="193">
        <f ca="1">Calculation!C32</f>
        <v>3754.7984347462002</v>
      </c>
      <c r="D33" s="196">
        <f ca="1">Calculation!D32</f>
        <v>2674.5908448724845</v>
      </c>
      <c r="E33" s="196">
        <f ca="1">Calculation!G32</f>
        <v>174.01026298412179</v>
      </c>
      <c r="F33" s="196">
        <f ca="1">Calculation!R32</f>
        <v>202.20266001999923</v>
      </c>
      <c r="G33" s="196">
        <f ca="1">Calculation!N32</f>
        <v>7.0539423087899475</v>
      </c>
      <c r="H33" s="196">
        <f ca="1">Calculation!T32</f>
        <v>0.11460416603187357</v>
      </c>
      <c r="I33" s="196">
        <f ca="1">Calculation!V32</f>
        <v>4.0760776956230961E-2</v>
      </c>
      <c r="J33" s="47">
        <f ca="1">Calculation!AC32</f>
        <v>231</v>
      </c>
      <c r="K33" s="47">
        <f ca="1">Calculation!AD32</f>
        <v>357</v>
      </c>
      <c r="L33" s="47">
        <f ca="1">Calculation!AF32</f>
        <v>42</v>
      </c>
      <c r="M33" s="47">
        <f ca="1">Calculation!AG32</f>
        <v>5.25</v>
      </c>
      <c r="N33" s="47">
        <f ca="1">Calculation!AH32</f>
        <v>5.25</v>
      </c>
      <c r="O33" s="47">
        <f ca="1">Calculation!AE32</f>
        <v>588</v>
      </c>
      <c r="P33" s="47">
        <f ca="1">Calculation!AI32</f>
        <v>640.5</v>
      </c>
      <c r="Q33" s="47">
        <f ca="1">Calculation!AK32</f>
        <v>115.5</v>
      </c>
      <c r="R33" s="47">
        <f ca="1">Calculation!AL32</f>
        <v>178.5</v>
      </c>
      <c r="S33" s="47">
        <f ca="1">Calculation!AM32</f>
        <v>21</v>
      </c>
      <c r="T33" s="47">
        <f ca="1">Calculation!AN32</f>
        <v>5.25</v>
      </c>
      <c r="U33" s="47">
        <f ca="1">Calculation!AO32</f>
        <v>5.25</v>
      </c>
      <c r="V33" s="47">
        <f ca="1">Calculation!AP32</f>
        <v>325.5</v>
      </c>
      <c r="W33" s="47">
        <f ca="1">Calculation!AR32</f>
        <v>58.003420994707263</v>
      </c>
      <c r="X33" s="47">
        <f ca="1">Calculation!AS32</f>
        <v>101.10133000999961</v>
      </c>
      <c r="Y33" s="47">
        <f ca="1">Calculation!AU32</f>
        <v>3.5269711543949738</v>
      </c>
      <c r="Z33" s="47">
        <f ca="1">Calculation!AV32</f>
        <v>5.7302083015936783E-2</v>
      </c>
      <c r="AA33" s="47">
        <f ca="1">Calculation!AW32</f>
        <v>1.019019423905774E-2</v>
      </c>
      <c r="AB33" s="47">
        <f ca="1">Calculation!AT32</f>
        <v>159.10475100470688</v>
      </c>
      <c r="AC33" s="47">
        <f ca="1">Calculation!AX32</f>
        <v>162.69921443635684</v>
      </c>
      <c r="AD33" s="47">
        <f ca="1">Calculation!BB32</f>
        <v>616.12999307169241</v>
      </c>
      <c r="AE33" s="47">
        <f ca="1">Calculation!BE32</f>
        <v>44.040590712915176</v>
      </c>
      <c r="AF33" s="47">
        <f ca="1">Calculation!BH32</f>
        <v>671.85023592669859</v>
      </c>
      <c r="AG33" s="47">
        <f ca="1">Calculation!BL32</f>
        <v>166.59773649369612</v>
      </c>
      <c r="AH33" s="47">
        <f ca="1">Calculation!BO32</f>
        <v>3.6847710263326534</v>
      </c>
      <c r="AI33" s="47">
        <f ca="1">Calculation!BR32</f>
        <v>170.65387287633433</v>
      </c>
      <c r="AJ33" s="47">
        <f ca="1">Calculation!BU32</f>
        <v>343.05905098650334</v>
      </c>
      <c r="AK33" s="291">
        <f ca="1">Calculation!CI32</f>
        <v>5307.3928328425427</v>
      </c>
      <c r="AL33" s="291">
        <f ca="1">Calculation!CJ32</f>
        <v>23875.867923306989</v>
      </c>
      <c r="AM33" s="291">
        <f ca="1">Calculation!CK32</f>
        <v>18568.475090464446</v>
      </c>
      <c r="AN33" s="46">
        <f ca="1">Calculation!CP32</f>
        <v>1804.2175701870865</v>
      </c>
      <c r="AO33" s="46">
        <f>Calculation!CS32</f>
        <v>12000</v>
      </c>
      <c r="AP33" s="46">
        <f ca="1">Calculation!CX32</f>
        <v>177.3229743660884</v>
      </c>
      <c r="AQ33" s="46">
        <f>Calculation!DB32</f>
        <v>0</v>
      </c>
    </row>
    <row r="34" spans="2:43" x14ac:dyDescent="0.25">
      <c r="B34" s="45">
        <f>Calculation!B33</f>
        <v>43922</v>
      </c>
      <c r="C34" s="193">
        <f ca="1">Calculation!C33</f>
        <v>4365.1787481018409</v>
      </c>
      <c r="D34" s="196">
        <f ca="1">Calculation!D33</f>
        <v>3093.9289550229482</v>
      </c>
      <c r="E34" s="196">
        <f ca="1">Calculation!G33</f>
        <v>200.91190455894878</v>
      </c>
      <c r="F34" s="196">
        <f ca="1">Calculation!R33</f>
        <v>233.95022034901098</v>
      </c>
      <c r="G34" s="196">
        <f ca="1">Calculation!N33</f>
        <v>8.2102895315600097</v>
      </c>
      <c r="H34" s="196">
        <f ca="1">Calculation!T33</f>
        <v>0.13244200446975718</v>
      </c>
      <c r="I34" s="196">
        <f ca="1">Calculation!V33</f>
        <v>4.6877208065713542E-2</v>
      </c>
      <c r="J34" s="47">
        <f ca="1">Calculation!AC33</f>
        <v>267.75</v>
      </c>
      <c r="K34" s="47">
        <f ca="1">Calculation!AD33</f>
        <v>409.5</v>
      </c>
      <c r="L34" s="47">
        <f ca="1">Calculation!AF33</f>
        <v>47.25</v>
      </c>
      <c r="M34" s="47">
        <f ca="1">Calculation!AG33</f>
        <v>5.25</v>
      </c>
      <c r="N34" s="47">
        <f ca="1">Calculation!AH33</f>
        <v>5.25</v>
      </c>
      <c r="O34" s="47">
        <f ca="1">Calculation!AE33</f>
        <v>677.25</v>
      </c>
      <c r="P34" s="47">
        <f ca="1">Calculation!AI33</f>
        <v>735</v>
      </c>
      <c r="Q34" s="47">
        <f ca="1">Calculation!AK33</f>
        <v>136.5</v>
      </c>
      <c r="R34" s="47">
        <f ca="1">Calculation!AL33</f>
        <v>204.75</v>
      </c>
      <c r="S34" s="47">
        <f ca="1">Calculation!AM33</f>
        <v>26.25</v>
      </c>
      <c r="T34" s="47">
        <f ca="1">Calculation!AN33</f>
        <v>5.25</v>
      </c>
      <c r="U34" s="47">
        <f ca="1">Calculation!AO33</f>
        <v>5.25</v>
      </c>
      <c r="V34" s="47">
        <f ca="1">Calculation!AP33</f>
        <v>378</v>
      </c>
      <c r="W34" s="47">
        <f ca="1">Calculation!AR33</f>
        <v>66.970634852982926</v>
      </c>
      <c r="X34" s="47">
        <f ca="1">Calculation!AS33</f>
        <v>116.97511017450549</v>
      </c>
      <c r="Y34" s="47">
        <f ca="1">Calculation!AU33</f>
        <v>4.1051447657800049</v>
      </c>
      <c r="Z34" s="47">
        <f ca="1">Calculation!AV33</f>
        <v>6.622100223487859E-2</v>
      </c>
      <c r="AA34" s="47">
        <f ca="1">Calculation!AW33</f>
        <v>1.1719302016428386E-2</v>
      </c>
      <c r="AB34" s="47">
        <f ca="1">Calculation!AT33</f>
        <v>183.94574502748841</v>
      </c>
      <c r="AC34" s="47">
        <f ca="1">Calculation!AX33</f>
        <v>188.12883009751971</v>
      </c>
      <c r="AD34" s="47">
        <f ca="1">Calculation!BB33</f>
        <v>709.8619079215689</v>
      </c>
      <c r="AE34" s="47">
        <f ca="1">Calculation!BE33</f>
        <v>49.596928326292087</v>
      </c>
      <c r="AF34" s="47">
        <f ca="1">Calculation!BH33</f>
        <v>771.14743100123894</v>
      </c>
      <c r="AG34" s="47">
        <f ca="1">Calculation!BL33</f>
        <v>192.66804486264914</v>
      </c>
      <c r="AH34" s="47">
        <f ca="1">Calculation!BO33</f>
        <v>4.2911466672319882</v>
      </c>
      <c r="AI34" s="47">
        <f ca="1">Calculation!BR33</f>
        <v>197.3965869499026</v>
      </c>
      <c r="AJ34" s="47">
        <f ca="1">Calculation!BU33</f>
        <v>398.08483305889592</v>
      </c>
      <c r="AK34" s="291">
        <f ca="1">Calculation!CI33</f>
        <v>6103.8031335564074</v>
      </c>
      <c r="AL34" s="291">
        <f ca="1">Calculation!CJ33</f>
        <v>27592.084264532699</v>
      </c>
      <c r="AM34" s="291">
        <f ca="1">Calculation!CK33</f>
        <v>21488.281130976291</v>
      </c>
      <c r="AN34" s="46">
        <f ca="1">Calculation!CP33</f>
        <v>2080.2918719503332</v>
      </c>
      <c r="AO34" s="46">
        <f>Calculation!CS33</f>
        <v>12000</v>
      </c>
      <c r="AP34" s="46">
        <f ca="1">Calculation!CX33</f>
        <v>205.20475744247761</v>
      </c>
      <c r="AQ34" s="46">
        <f>Calculation!DB33</f>
        <v>0</v>
      </c>
    </row>
    <row r="35" spans="2:43" x14ac:dyDescent="0.25">
      <c r="B35" s="45">
        <f>Calculation!B34</f>
        <v>43923</v>
      </c>
      <c r="C35" s="193">
        <f ca="1">Calculation!C34</f>
        <v>5065.3305552256124</v>
      </c>
      <c r="D35" s="196">
        <f ca="1">Calculation!D34</f>
        <v>3573.0858367879373</v>
      </c>
      <c r="E35" s="196">
        <f ca="1">Calculation!G34</f>
        <v>231.58307715176625</v>
      </c>
      <c r="F35" s="196">
        <f ca="1">Calculation!R34</f>
        <v>270.22921239357481</v>
      </c>
      <c r="G35" s="196">
        <f ca="1">Calculation!N34</f>
        <v>9.5405567678875975</v>
      </c>
      <c r="H35" s="196">
        <f ca="1">Calculation!T34</f>
        <v>0.15280509076472254</v>
      </c>
      <c r="I35" s="196">
        <f ca="1">Calculation!V34</f>
        <v>5.3771658787105735E-2</v>
      </c>
      <c r="J35" s="47">
        <f ca="1">Calculation!AC34</f>
        <v>304.5</v>
      </c>
      <c r="K35" s="47">
        <f ca="1">Calculation!AD34</f>
        <v>477.75</v>
      </c>
      <c r="L35" s="47">
        <f ca="1">Calculation!AF34</f>
        <v>52.5</v>
      </c>
      <c r="M35" s="47">
        <f ca="1">Calculation!AG34</f>
        <v>5.25</v>
      </c>
      <c r="N35" s="47">
        <f ca="1">Calculation!AH34</f>
        <v>5.25</v>
      </c>
      <c r="O35" s="47">
        <f ca="1">Calculation!AE34</f>
        <v>782.25</v>
      </c>
      <c r="P35" s="47">
        <f ca="1">Calculation!AI34</f>
        <v>845.25</v>
      </c>
      <c r="Q35" s="47">
        <f ca="1">Calculation!AK34</f>
        <v>152.25</v>
      </c>
      <c r="R35" s="47">
        <f ca="1">Calculation!AL34</f>
        <v>241.5</v>
      </c>
      <c r="S35" s="47">
        <f ca="1">Calculation!AM34</f>
        <v>26.25</v>
      </c>
      <c r="T35" s="47">
        <f ca="1">Calculation!AN34</f>
        <v>5.25</v>
      </c>
      <c r="U35" s="47">
        <f ca="1">Calculation!AO34</f>
        <v>5.25</v>
      </c>
      <c r="V35" s="47">
        <f ca="1">Calculation!AP34</f>
        <v>430.5</v>
      </c>
      <c r="W35" s="47">
        <f ca="1">Calculation!AR34</f>
        <v>77.194359050588744</v>
      </c>
      <c r="X35" s="47">
        <f ca="1">Calculation!AS34</f>
        <v>135.11460619678741</v>
      </c>
      <c r="Y35" s="47">
        <f ca="1">Calculation!AU34</f>
        <v>4.7702783839437988</v>
      </c>
      <c r="Z35" s="47">
        <f ca="1">Calculation!AV34</f>
        <v>7.640254538236127E-2</v>
      </c>
      <c r="AA35" s="47">
        <f ca="1">Calculation!AW34</f>
        <v>1.3442914696776434E-2</v>
      </c>
      <c r="AB35" s="47">
        <f ca="1">Calculation!AT34</f>
        <v>212.30896524737614</v>
      </c>
      <c r="AC35" s="47">
        <f ca="1">Calculation!AX34</f>
        <v>217.16908909139909</v>
      </c>
      <c r="AD35" s="47">
        <f ca="1">Calculation!BB34</f>
        <v>820.02886684795544</v>
      </c>
      <c r="AE35" s="47">
        <f ca="1">Calculation!BE34</f>
        <v>55.180821305436872</v>
      </c>
      <c r="AF35" s="47">
        <f ca="1">Calculation!BH34</f>
        <v>886.90649733399516</v>
      </c>
      <c r="AG35" s="47">
        <f ca="1">Calculation!BL34</f>
        <v>222.44411031986181</v>
      </c>
      <c r="AH35" s="47">
        <f ca="1">Calculation!BO34</f>
        <v>4.9888372001169872</v>
      </c>
      <c r="AI35" s="47">
        <f ca="1">Calculation!BR34</f>
        <v>227.94655420238288</v>
      </c>
      <c r="AJ35" s="47">
        <f ca="1">Calculation!BU34</f>
        <v>453.45520212611768</v>
      </c>
      <c r="AK35" s="291">
        <f ca="1">Calculation!CI34</f>
        <v>7001.518071237715</v>
      </c>
      <c r="AL35" s="291">
        <f ca="1">Calculation!CJ34</f>
        <v>31834.393909317147</v>
      </c>
      <c r="AM35" s="291">
        <f ca="1">Calculation!CK34</f>
        <v>24832.875838079432</v>
      </c>
      <c r="AN35" s="46">
        <f ca="1">Calculation!CP34</f>
        <v>2393.6186477707201</v>
      </c>
      <c r="AO35" s="46">
        <f>Calculation!CS34</f>
        <v>12000</v>
      </c>
      <c r="AP35" s="46">
        <f ca="1">Calculation!CX34</f>
        <v>237.13429089990987</v>
      </c>
      <c r="AQ35" s="46">
        <f>Calculation!DB34</f>
        <v>0</v>
      </c>
    </row>
    <row r="36" spans="2:43" x14ac:dyDescent="0.25">
      <c r="B36" s="45">
        <f>Calculation!B35</f>
        <v>43924</v>
      </c>
      <c r="C36" s="193">
        <f ca="1">Calculation!C35</f>
        <v>5866.062568737716</v>
      </c>
      <c r="D36" s="196">
        <f ca="1">Calculation!D35</f>
        <v>4118.597433386617</v>
      </c>
      <c r="E36" s="196">
        <f ca="1">Calculation!G35</f>
        <v>266.40185516162626</v>
      </c>
      <c r="F36" s="196">
        <f ca="1">Calculation!R35</f>
        <v>311.53650601666641</v>
      </c>
      <c r="G36" s="196">
        <f ca="1">Calculation!N35</f>
        <v>11.068282593058871</v>
      </c>
      <c r="H36" s="196">
        <f ca="1">Calculation!T35</f>
        <v>0.17595971833683141</v>
      </c>
      <c r="I36" s="196">
        <f ca="1">Calculation!V35</f>
        <v>6.1496218637729798E-2</v>
      </c>
      <c r="J36" s="47">
        <f ca="1">Calculation!AC35</f>
        <v>351.75</v>
      </c>
      <c r="K36" s="47">
        <f ca="1">Calculation!AD35</f>
        <v>546</v>
      </c>
      <c r="L36" s="47">
        <f ca="1">Calculation!AF35</f>
        <v>63</v>
      </c>
      <c r="M36" s="47">
        <f ca="1">Calculation!AG35</f>
        <v>5.25</v>
      </c>
      <c r="N36" s="47">
        <f ca="1">Calculation!AH35</f>
        <v>5.25</v>
      </c>
      <c r="O36" s="47">
        <f ca="1">Calculation!AE35</f>
        <v>897.75</v>
      </c>
      <c r="P36" s="47">
        <f ca="1">Calculation!AI35</f>
        <v>971.25</v>
      </c>
      <c r="Q36" s="47">
        <f ca="1">Calculation!AK35</f>
        <v>178.5</v>
      </c>
      <c r="R36" s="47">
        <f ca="1">Calculation!AL35</f>
        <v>273</v>
      </c>
      <c r="S36" s="47">
        <f ca="1">Calculation!AM35</f>
        <v>31.5</v>
      </c>
      <c r="T36" s="47">
        <f ca="1">Calculation!AN35</f>
        <v>5.25</v>
      </c>
      <c r="U36" s="47">
        <f ca="1">Calculation!AO35</f>
        <v>5.25</v>
      </c>
      <c r="V36" s="47">
        <f ca="1">Calculation!AP35</f>
        <v>493.5</v>
      </c>
      <c r="W36" s="47">
        <f ca="1">Calculation!AR35</f>
        <v>88.800618387208758</v>
      </c>
      <c r="X36" s="47">
        <f ca="1">Calculation!AS35</f>
        <v>155.7682530083332</v>
      </c>
      <c r="Y36" s="47">
        <f ca="1">Calculation!AU35</f>
        <v>5.5341412965294356</v>
      </c>
      <c r="Z36" s="47">
        <f ca="1">Calculation!AV35</f>
        <v>8.7979859168415706E-2</v>
      </c>
      <c r="AA36" s="47">
        <f ca="1">Calculation!AW35</f>
        <v>1.5374054659432449E-2</v>
      </c>
      <c r="AB36" s="47">
        <f ca="1">Calculation!AT35</f>
        <v>244.56887139554198</v>
      </c>
      <c r="AC36" s="47">
        <f ca="1">Calculation!AX35</f>
        <v>250.20636660589923</v>
      </c>
      <c r="AD36" s="47">
        <f ca="1">Calculation!BB35</f>
        <v>941.43008769033622</v>
      </c>
      <c r="AE36" s="47">
        <f ca="1">Calculation!BE35</f>
        <v>66.092525856279863</v>
      </c>
      <c r="AF36" s="47">
        <f ca="1">Calculation!BH35</f>
        <v>1019.2269682653698</v>
      </c>
      <c r="AG36" s="47">
        <f ca="1">Calculation!BL35</f>
        <v>256.32441479750923</v>
      </c>
      <c r="AH36" s="47">
        <f ca="1">Calculation!BO35</f>
        <v>5.7902445934938154</v>
      </c>
      <c r="AI36" s="47">
        <f ca="1">Calculation!BR35</f>
        <v>262.7160764464432</v>
      </c>
      <c r="AJ36" s="47">
        <f ca="1">Calculation!BU35</f>
        <v>519.75054483139502</v>
      </c>
      <c r="AK36" s="291">
        <f ca="1">Calculation!CI35</f>
        <v>8007.3201351210355</v>
      </c>
      <c r="AL36" s="291">
        <f ca="1">Calculation!CJ35</f>
        <v>36658.274653506465</v>
      </c>
      <c r="AM36" s="291">
        <f ca="1">Calculation!CK35</f>
        <v>28650.954518385428</v>
      </c>
      <c r="AN36" s="46">
        <f ca="1">Calculation!CP35</f>
        <v>2747.5022077596241</v>
      </c>
      <c r="AO36" s="46">
        <f>Calculation!CS35</f>
        <v>12000</v>
      </c>
      <c r="AP36" s="46">
        <f ca="1">Calculation!CX35</f>
        <v>273.56953438467883</v>
      </c>
      <c r="AQ36" s="46">
        <f>Calculation!DB35</f>
        <v>0</v>
      </c>
    </row>
    <row r="37" spans="2:43" x14ac:dyDescent="0.25">
      <c r="B37" s="45">
        <f>Calculation!B36</f>
        <v>43925</v>
      </c>
      <c r="C37" s="193">
        <f ca="1">Calculation!C36</f>
        <v>6778.6928573439282</v>
      </c>
      <c r="D37" s="196">
        <f ca="1">Calculation!D36</f>
        <v>4737.0421910366431</v>
      </c>
      <c r="E37" s="196">
        <f ca="1">Calculation!G36</f>
        <v>305.73549575520099</v>
      </c>
      <c r="F37" s="196">
        <f ca="1">Calculation!R36</f>
        <v>358.37304741943819</v>
      </c>
      <c r="G37" s="196">
        <f ca="1">Calculation!N36</f>
        <v>12.818937015796987</v>
      </c>
      <c r="H37" s="196">
        <f ca="1">Calculation!T36</f>
        <v>0.20217000035624666</v>
      </c>
      <c r="I37" s="196">
        <f ca="1">Calculation!V36</f>
        <v>7.0090006164957433E-2</v>
      </c>
      <c r="J37" s="47">
        <f ca="1">Calculation!AC36</f>
        <v>404.25</v>
      </c>
      <c r="K37" s="47">
        <f ca="1">Calculation!AD36</f>
        <v>630</v>
      </c>
      <c r="L37" s="47">
        <f ca="1">Calculation!AF36</f>
        <v>68.25</v>
      </c>
      <c r="M37" s="47">
        <f ca="1">Calculation!AG36</f>
        <v>5.25</v>
      </c>
      <c r="N37" s="47">
        <f ca="1">Calculation!AH36</f>
        <v>5.25</v>
      </c>
      <c r="O37" s="47">
        <f ca="1">Calculation!AE36</f>
        <v>1034.25</v>
      </c>
      <c r="P37" s="47">
        <f ca="1">Calculation!AI36</f>
        <v>1113</v>
      </c>
      <c r="Q37" s="47">
        <f ca="1">Calculation!AK36</f>
        <v>204.75</v>
      </c>
      <c r="R37" s="47">
        <f ca="1">Calculation!AL36</f>
        <v>315</v>
      </c>
      <c r="S37" s="47">
        <f ca="1">Calculation!AM36</f>
        <v>36.75</v>
      </c>
      <c r="T37" s="47">
        <f ca="1">Calculation!AN36</f>
        <v>5.25</v>
      </c>
      <c r="U37" s="47">
        <f ca="1">Calculation!AO36</f>
        <v>5.25</v>
      </c>
      <c r="V37" s="47">
        <f ca="1">Calculation!AP36</f>
        <v>567</v>
      </c>
      <c r="W37" s="47">
        <f ca="1">Calculation!AR36</f>
        <v>101.91183191840032</v>
      </c>
      <c r="X37" s="47">
        <f ca="1">Calculation!AS36</f>
        <v>179.1865237097191</v>
      </c>
      <c r="Y37" s="47">
        <f ca="1">Calculation!AU36</f>
        <v>6.4094685078984934</v>
      </c>
      <c r="Z37" s="47">
        <f ca="1">Calculation!AV36</f>
        <v>0.10108500017812333</v>
      </c>
      <c r="AA37" s="47">
        <f ca="1">Calculation!AW36</f>
        <v>1.7522501541239358E-2</v>
      </c>
      <c r="AB37" s="47">
        <f ca="1">Calculation!AT36</f>
        <v>281.09835562811941</v>
      </c>
      <c r="AC37" s="47">
        <f ca="1">Calculation!AX36</f>
        <v>287.62643163773726</v>
      </c>
      <c r="AD37" s="47">
        <f ca="1">Calculation!BB36</f>
        <v>1084.7157805498375</v>
      </c>
      <c r="AE37" s="47">
        <f ca="1">Calculation!BE36</f>
        <v>71.773205893697082</v>
      </c>
      <c r="AF37" s="47">
        <f ca="1">Calculation!BH36</f>
        <v>1168.2002722780469</v>
      </c>
      <c r="AG37" s="47">
        <f ca="1">Calculation!BL36</f>
        <v>294.70764548077909</v>
      </c>
      <c r="AH37" s="47">
        <f ca="1">Calculation!BO36</f>
        <v>6.7088123643319015</v>
      </c>
      <c r="AI37" s="47">
        <f ca="1">Calculation!BR36</f>
        <v>302.11885509176261</v>
      </c>
      <c r="AJ37" s="47">
        <f ca="1">Calculation!BU36</f>
        <v>597.04550591486679</v>
      </c>
      <c r="AK37" s="291">
        <f ca="1">Calculation!CI36</f>
        <v>9126.3028860621216</v>
      </c>
      <c r="AL37" s="291">
        <f ca="1">Calculation!CJ36</f>
        <v>42118.75007421794</v>
      </c>
      <c r="AM37" s="291">
        <f ca="1">Calculation!CK36</f>
        <v>32992.44718815582</v>
      </c>
      <c r="AN37" s="46">
        <f ca="1">Calculation!CP36</f>
        <v>3144.9584647386573</v>
      </c>
      <c r="AO37" s="46">
        <f>Calculation!CS36</f>
        <v>12000</v>
      </c>
      <c r="AP37" s="46">
        <f ca="1">Calculation!CX36</f>
        <v>314.97823833729115</v>
      </c>
      <c r="AQ37" s="46">
        <f>Calculation!DB36</f>
        <v>0</v>
      </c>
    </row>
    <row r="38" spans="2:43" x14ac:dyDescent="0.25">
      <c r="B38" s="45">
        <f>Calculation!B37</f>
        <v>43926</v>
      </c>
      <c r="C38" s="193">
        <f ca="1">Calculation!C37</f>
        <v>7814.7933284511691</v>
      </c>
      <c r="D38" s="196">
        <f ca="1">Calculation!D37</f>
        <v>5434.7825056412657</v>
      </c>
      <c r="E38" s="196">
        <f ca="1">Calculation!G37</f>
        <v>349.92031631149479</v>
      </c>
      <c r="F38" s="196">
        <f ca="1">Calculation!R37</f>
        <v>411.22451284680318</v>
      </c>
      <c r="G38" s="196">
        <f ca="1">Calculation!N37</f>
        <v>14.819681387671936</v>
      </c>
      <c r="H38" s="196">
        <f ca="1">Calculation!T37</f>
        <v>0.23168582293376955</v>
      </c>
      <c r="I38" s="196">
        <f ca="1">Calculation!V37</f>
        <v>7.9572516181036085E-2</v>
      </c>
      <c r="J38" s="47">
        <f ca="1">Calculation!AC37</f>
        <v>462</v>
      </c>
      <c r="K38" s="47">
        <f ca="1">Calculation!AD37</f>
        <v>724.5</v>
      </c>
      <c r="L38" s="47">
        <f ca="1">Calculation!AF37</f>
        <v>78.75</v>
      </c>
      <c r="M38" s="47">
        <f ca="1">Calculation!AG37</f>
        <v>5.25</v>
      </c>
      <c r="N38" s="47">
        <f ca="1">Calculation!AH37</f>
        <v>5.25</v>
      </c>
      <c r="O38" s="47">
        <f ca="1">Calculation!AE37</f>
        <v>1186.5</v>
      </c>
      <c r="P38" s="47">
        <f ca="1">Calculation!AI37</f>
        <v>1275.75</v>
      </c>
      <c r="Q38" s="47">
        <f ca="1">Calculation!AK37</f>
        <v>231</v>
      </c>
      <c r="R38" s="47">
        <f ca="1">Calculation!AL37</f>
        <v>362.25</v>
      </c>
      <c r="S38" s="47">
        <f ca="1">Calculation!AM37</f>
        <v>42</v>
      </c>
      <c r="T38" s="47">
        <f ca="1">Calculation!AN37</f>
        <v>5.25</v>
      </c>
      <c r="U38" s="47">
        <f ca="1">Calculation!AO37</f>
        <v>5.25</v>
      </c>
      <c r="V38" s="47">
        <f ca="1">Calculation!AP37</f>
        <v>645.75</v>
      </c>
      <c r="W38" s="47">
        <f ca="1">Calculation!AR37</f>
        <v>116.64010543716493</v>
      </c>
      <c r="X38" s="47">
        <f ca="1">Calculation!AS37</f>
        <v>205.61225642340159</v>
      </c>
      <c r="Y38" s="47">
        <f ca="1">Calculation!AU37</f>
        <v>7.4098406938359682</v>
      </c>
      <c r="Z38" s="47">
        <f ca="1">Calculation!AV37</f>
        <v>0.11584291146688477</v>
      </c>
      <c r="AA38" s="47">
        <f ca="1">Calculation!AW37</f>
        <v>1.9893129045259021E-2</v>
      </c>
      <c r="AB38" s="47">
        <f ca="1">Calculation!AT37</f>
        <v>322.25236186056651</v>
      </c>
      <c r="AC38" s="47">
        <f ca="1">Calculation!AX37</f>
        <v>329.79793859491463</v>
      </c>
      <c r="AD38" s="47">
        <f ca="1">Calculation!BB37</f>
        <v>1244.7214241336364</v>
      </c>
      <c r="AE38" s="47">
        <f ca="1">Calculation!BE37</f>
        <v>82.773816270924598</v>
      </c>
      <c r="AF38" s="47">
        <f ca="1">Calculation!BH37</f>
        <v>1339.2128929639773</v>
      </c>
      <c r="AG38" s="47">
        <f ca="1">Calculation!BL37</f>
        <v>337.97599030097246</v>
      </c>
      <c r="AH38" s="47">
        <f ca="1">Calculation!BO37</f>
        <v>7.7589078146124439</v>
      </c>
      <c r="AI38" s="47">
        <f ca="1">Calculation!BR37</f>
        <v>346.55316833103018</v>
      </c>
      <c r="AJ38" s="47">
        <f ca="1">Calculation!BU37</f>
        <v>680.10689834951916</v>
      </c>
      <c r="AK38" s="291">
        <f ca="1">Calculation!CI37</f>
        <v>10361.00471107241</v>
      </c>
      <c r="AL38" s="291">
        <f ca="1">Calculation!CJ37</f>
        <v>48267.879777868562</v>
      </c>
      <c r="AM38" s="291">
        <f ca="1">Calculation!CK37</f>
        <v>37906.87506679615</v>
      </c>
      <c r="AN38" s="46">
        <f ca="1">Calculation!CP37</f>
        <v>3588.4759448863279</v>
      </c>
      <c r="AO38" s="46">
        <f>Calculation!CS37</f>
        <v>12000</v>
      </c>
      <c r="AP38" s="46">
        <f ca="1">Calculation!CX37</f>
        <v>361.82167609953962</v>
      </c>
      <c r="AQ38" s="46">
        <f>Calculation!DB37</f>
        <v>0</v>
      </c>
    </row>
    <row r="39" spans="2:43" x14ac:dyDescent="0.25">
      <c r="B39" s="45">
        <f>Calculation!B38</f>
        <v>43927</v>
      </c>
      <c r="C39" s="193">
        <f ca="1">Calculation!C38</f>
        <v>8985.8312263098887</v>
      </c>
      <c r="D39" s="196">
        <f ca="1">Calculation!D38</f>
        <v>6217.6216530970387</v>
      </c>
      <c r="E39" s="196">
        <f ca="1">Calculation!G38</f>
        <v>399.23571343398635</v>
      </c>
      <c r="F39" s="196">
        <f ca="1">Calculation!R38</f>
        <v>470.53561099428515</v>
      </c>
      <c r="G39" s="196">
        <f ca="1">Calculation!N38</f>
        <v>17.098953798377512</v>
      </c>
      <c r="H39" s="196">
        <f ca="1">Calculation!T38</f>
        <v>0.26472705973761118</v>
      </c>
      <c r="I39" s="196">
        <f ca="1">Calculation!V38</f>
        <v>8.9935710555549719E-2</v>
      </c>
      <c r="J39" s="47">
        <f ca="1">Calculation!AC38</f>
        <v>525</v>
      </c>
      <c r="K39" s="47">
        <f ca="1">Calculation!AD38</f>
        <v>824.25</v>
      </c>
      <c r="L39" s="47">
        <f ca="1">Calculation!AF38</f>
        <v>94.5</v>
      </c>
      <c r="M39" s="47">
        <f ca="1">Calculation!AG38</f>
        <v>5.25</v>
      </c>
      <c r="N39" s="47">
        <f ca="1">Calculation!AH38</f>
        <v>5.25</v>
      </c>
      <c r="O39" s="47">
        <f ca="1">Calculation!AE38</f>
        <v>1349.25</v>
      </c>
      <c r="P39" s="47">
        <f ca="1">Calculation!AI38</f>
        <v>1454.25</v>
      </c>
      <c r="Q39" s="47">
        <f ca="1">Calculation!AK38</f>
        <v>262.5</v>
      </c>
      <c r="R39" s="47">
        <f ca="1">Calculation!AL38</f>
        <v>414.75</v>
      </c>
      <c r="S39" s="47">
        <f ca="1">Calculation!AM38</f>
        <v>47.25</v>
      </c>
      <c r="T39" s="47">
        <f ca="1">Calculation!AN38</f>
        <v>5.25</v>
      </c>
      <c r="U39" s="47">
        <f ca="1">Calculation!AO38</f>
        <v>5.25</v>
      </c>
      <c r="V39" s="47">
        <f ca="1">Calculation!AP38</f>
        <v>735</v>
      </c>
      <c r="W39" s="47">
        <f ca="1">Calculation!AR38</f>
        <v>133.07857114466211</v>
      </c>
      <c r="X39" s="47">
        <f ca="1">Calculation!AS38</f>
        <v>235.26780549714258</v>
      </c>
      <c r="Y39" s="47">
        <f ca="1">Calculation!AU38</f>
        <v>8.5494768991887558</v>
      </c>
      <c r="Z39" s="47">
        <f ca="1">Calculation!AV38</f>
        <v>0.13236352986880559</v>
      </c>
      <c r="AA39" s="47">
        <f ca="1">Calculation!AW38</f>
        <v>2.248392763888743E-2</v>
      </c>
      <c r="AB39" s="47">
        <f ca="1">Calculation!AT38</f>
        <v>368.34637664180468</v>
      </c>
      <c r="AC39" s="47">
        <f ca="1">Calculation!AX38</f>
        <v>377.05070099850116</v>
      </c>
      <c r="AD39" s="47">
        <f ca="1">Calculation!BB38</f>
        <v>1416.2230367398975</v>
      </c>
      <c r="AE39" s="47">
        <f ca="1">Calculation!BE38</f>
        <v>99.141162660292167</v>
      </c>
      <c r="AF39" s="47">
        <f ca="1">Calculation!BH38</f>
        <v>1527.0877002511963</v>
      </c>
      <c r="AG39" s="47">
        <f ca="1">Calculation!BL38</f>
        <v>386.47311624705276</v>
      </c>
      <c r="AH39" s="47">
        <f ca="1">Calculation!BO38</f>
        <v>8.9556147519796063</v>
      </c>
      <c r="AI39" s="47">
        <f ca="1">Calculation!BR38</f>
        <v>396.37963562059343</v>
      </c>
      <c r="AJ39" s="47">
        <f ca="1">Calculation!BU38</f>
        <v>774.25283418169636</v>
      </c>
      <c r="AK39" s="291">
        <f ca="1">Calculation!CI38</f>
        <v>11710.378978587196</v>
      </c>
      <c r="AL39" s="291">
        <f ca="1">Calculation!CJ38</f>
        <v>55151.470778668896</v>
      </c>
      <c r="AM39" s="291">
        <f ca="1">Calculation!CK38</f>
        <v>43441.091800081704</v>
      </c>
      <c r="AN39" s="46">
        <f ca="1">Calculation!CP38</f>
        <v>4079.7194677207071</v>
      </c>
      <c r="AO39" s="46">
        <f>Calculation!CS38</f>
        <v>12000</v>
      </c>
      <c r="AP39" s="46">
        <f ca="1">Calculation!CX38</f>
        <v>414.53243274381708</v>
      </c>
      <c r="AQ39" s="46">
        <f>Calculation!DB38</f>
        <v>0</v>
      </c>
    </row>
    <row r="40" spans="2:43" x14ac:dyDescent="0.25">
      <c r="B40" s="45">
        <f>Calculation!B39</f>
        <v>43928</v>
      </c>
      <c r="C40" s="193">
        <f ca="1">Calculation!C39</f>
        <v>10302.694463100166</v>
      </c>
      <c r="D40" s="196">
        <f ca="1">Calculation!D39</f>
        <v>7090.3690575232413</v>
      </c>
      <c r="E40" s="196">
        <f ca="1">Calculation!G39</f>
        <v>453.87204256608942</v>
      </c>
      <c r="F40" s="196">
        <f ca="1">Calculation!R39</f>
        <v>536.67749088550715</v>
      </c>
      <c r="G40" s="196">
        <f ca="1">Calculation!N39</f>
        <v>19.685836427351486</v>
      </c>
      <c r="H40" s="196">
        <f ca="1">Calculation!T39</f>
        <v>0.30146378912978333</v>
      </c>
      <c r="I40" s="196">
        <f ca="1">Calculation!V39</f>
        <v>0.10113509658549326</v>
      </c>
      <c r="J40" s="47">
        <f ca="1">Calculation!AC39</f>
        <v>598.5</v>
      </c>
      <c r="K40" s="47">
        <f ca="1">Calculation!AD39</f>
        <v>939.75</v>
      </c>
      <c r="L40" s="47">
        <f ca="1">Calculation!AF39</f>
        <v>105</v>
      </c>
      <c r="M40" s="47">
        <f ca="1">Calculation!AG39</f>
        <v>5.25</v>
      </c>
      <c r="N40" s="47">
        <f ca="1">Calculation!AH39</f>
        <v>5.25</v>
      </c>
      <c r="O40" s="47">
        <f ca="1">Calculation!AE39</f>
        <v>1538.25</v>
      </c>
      <c r="P40" s="47">
        <f ca="1">Calculation!AI39</f>
        <v>1653.75</v>
      </c>
      <c r="Q40" s="47">
        <f ca="1">Calculation!AK39</f>
        <v>299.25</v>
      </c>
      <c r="R40" s="47">
        <f ca="1">Calculation!AL39</f>
        <v>472.5</v>
      </c>
      <c r="S40" s="47">
        <f ca="1">Calculation!AM39</f>
        <v>52.5</v>
      </c>
      <c r="T40" s="47">
        <f ca="1">Calculation!AN39</f>
        <v>5.25</v>
      </c>
      <c r="U40" s="47">
        <f ca="1">Calculation!AO39</f>
        <v>5.25</v>
      </c>
      <c r="V40" s="47">
        <f ca="1">Calculation!AP39</f>
        <v>834.75</v>
      </c>
      <c r="W40" s="47">
        <f ca="1">Calculation!AR39</f>
        <v>151.29068085536315</v>
      </c>
      <c r="X40" s="47">
        <f ca="1">Calculation!AS39</f>
        <v>268.33874544275358</v>
      </c>
      <c r="Y40" s="47">
        <f ca="1">Calculation!AU39</f>
        <v>9.8429182136757429</v>
      </c>
      <c r="Z40" s="47">
        <f ca="1">Calculation!AV39</f>
        <v>0.15073189456489167</v>
      </c>
      <c r="AA40" s="47">
        <f ca="1">Calculation!AW39</f>
        <v>2.5283774146373315E-2</v>
      </c>
      <c r="AB40" s="47">
        <f ca="1">Calculation!AT39</f>
        <v>419.62942629811675</v>
      </c>
      <c r="AC40" s="47">
        <f ca="1">Calculation!AX39</f>
        <v>429.64836018050374</v>
      </c>
      <c r="AD40" s="47">
        <f ca="1">Calculation!BB39</f>
        <v>1615.1520180339344</v>
      </c>
      <c r="AE40" s="47">
        <f ca="1">Calculation!BE39</f>
        <v>110.31323941509696</v>
      </c>
      <c r="AF40" s="47">
        <f ca="1">Calculation!BH39</f>
        <v>1737.1941303735989</v>
      </c>
      <c r="AG40" s="47">
        <f ca="1">Calculation!BL39</f>
        <v>440.47642565563291</v>
      </c>
      <c r="AH40" s="47">
        <f ca="1">Calculation!BO39</f>
        <v>10.314414023447524</v>
      </c>
      <c r="AI40" s="47">
        <f ca="1">Calculation!BR39</f>
        <v>451.89314021710879</v>
      </c>
      <c r="AJ40" s="47">
        <f ca="1">Calculation!BU39</f>
        <v>879.54656031157515</v>
      </c>
      <c r="AK40" s="291">
        <f ca="1">Calculation!CI39</f>
        <v>13168.632367902774</v>
      </c>
      <c r="AL40" s="291">
        <f ca="1">Calculation!CJ39</f>
        <v>62804.956068704778</v>
      </c>
      <c r="AM40" s="291">
        <f ca="1">Calculation!CK39</f>
        <v>49636.323700802008</v>
      </c>
      <c r="AN40" s="46">
        <f ca="1">Calculation!CP39</f>
        <v>4619.1794216126345</v>
      </c>
      <c r="AO40" s="46">
        <f>Calculation!CS39</f>
        <v>12000</v>
      </c>
      <c r="AP40" s="46">
        <f ca="1">Calculation!CX39</f>
        <v>473.48546037989587</v>
      </c>
      <c r="AQ40" s="46">
        <f>Calculation!DB39</f>
        <v>0</v>
      </c>
    </row>
    <row r="41" spans="2:43" x14ac:dyDescent="0.25">
      <c r="B41" s="45">
        <f>Calculation!B40</f>
        <v>43929</v>
      </c>
      <c r="C41" s="193">
        <f ca="1">Calculation!C40</f>
        <v>11775.094464765576</v>
      </c>
      <c r="D41" s="196">
        <f ca="1">Calculation!D40</f>
        <v>8056.3141265084205</v>
      </c>
      <c r="E41" s="196">
        <f ca="1">Calculation!G40</f>
        <v>513.89269948358958</v>
      </c>
      <c r="F41" s="196">
        <f ca="1">Calculation!R40</f>
        <v>609.90826371786693</v>
      </c>
      <c r="G41" s="196">
        <f ca="1">Calculation!N40</f>
        <v>22.609161662655005</v>
      </c>
      <c r="H41" s="196">
        <f ca="1">Calculation!T40</f>
        <v>0.34199261029674494</v>
      </c>
      <c r="I41" s="196">
        <f ca="1">Calculation!V40</f>
        <v>0.11308032012790394</v>
      </c>
      <c r="J41" s="47">
        <f ca="1">Calculation!AC40</f>
        <v>677.25</v>
      </c>
      <c r="K41" s="47">
        <f ca="1">Calculation!AD40</f>
        <v>1071</v>
      </c>
      <c r="L41" s="47">
        <f ca="1">Calculation!AF40</f>
        <v>120.75</v>
      </c>
      <c r="M41" s="47">
        <f ca="1">Calculation!AG40</f>
        <v>5.25</v>
      </c>
      <c r="N41" s="47">
        <f ca="1">Calculation!AH40</f>
        <v>5.25</v>
      </c>
      <c r="O41" s="47">
        <f ca="1">Calculation!AE40</f>
        <v>1748.25</v>
      </c>
      <c r="P41" s="47">
        <f ca="1">Calculation!AI40</f>
        <v>1879.5</v>
      </c>
      <c r="Q41" s="47">
        <f ca="1">Calculation!AK40</f>
        <v>341.25</v>
      </c>
      <c r="R41" s="47">
        <f ca="1">Calculation!AL40</f>
        <v>535.5</v>
      </c>
      <c r="S41" s="47">
        <f ca="1">Calculation!AM40</f>
        <v>63</v>
      </c>
      <c r="T41" s="47">
        <f ca="1">Calculation!AN40</f>
        <v>5.25</v>
      </c>
      <c r="U41" s="47">
        <f ca="1">Calculation!AO40</f>
        <v>5.25</v>
      </c>
      <c r="V41" s="47">
        <f ca="1">Calculation!AP40</f>
        <v>950.25</v>
      </c>
      <c r="W41" s="47">
        <f ca="1">Calculation!AR40</f>
        <v>171.29756649452986</v>
      </c>
      <c r="X41" s="47">
        <f ca="1">Calculation!AS40</f>
        <v>304.95413185893347</v>
      </c>
      <c r="Y41" s="47">
        <f ca="1">Calculation!AU40</f>
        <v>11.304580831327502</v>
      </c>
      <c r="Z41" s="47">
        <f ca="1">Calculation!AV40</f>
        <v>0.17099630514837247</v>
      </c>
      <c r="AA41" s="47">
        <f ca="1">Calculation!AW40</f>
        <v>2.8270080031975984E-2</v>
      </c>
      <c r="AB41" s="47">
        <f ca="1">Calculation!AT40</f>
        <v>476.25169835346333</v>
      </c>
      <c r="AC41" s="47">
        <f ca="1">Calculation!AX40</f>
        <v>487.75554556997122</v>
      </c>
      <c r="AD41" s="47">
        <f ca="1">Calculation!BB40</f>
        <v>1836.3724965654569</v>
      </c>
      <c r="AE41" s="47">
        <f ca="1">Calculation!BE40</f>
        <v>126.83808991986763</v>
      </c>
      <c r="AF41" s="47">
        <f ca="1">Calculation!BH40</f>
        <v>1974.9443940431772</v>
      </c>
      <c r="AG41" s="47">
        <f ca="1">Calculation!BL40</f>
        <v>500.16367331825927</v>
      </c>
      <c r="AH41" s="47">
        <f ca="1">Calculation!BO40</f>
        <v>11.850729219188285</v>
      </c>
      <c r="AI41" s="47">
        <f ca="1">Calculation!BR40</f>
        <v>513.2889682025185</v>
      </c>
      <c r="AJ41" s="47">
        <f ca="1">Calculation!BU40</f>
        <v>1001.3493060036055</v>
      </c>
      <c r="AK41" s="291">
        <f ca="1">Calculation!CI40</f>
        <v>14724.000016654099</v>
      </c>
      <c r="AL41" s="291">
        <f ca="1">Calculation!CJ40</f>
        <v>71248.4604784884</v>
      </c>
      <c r="AM41" s="291">
        <f ca="1">Calculation!CK40</f>
        <v>56524.4604618343</v>
      </c>
      <c r="AN41" s="46">
        <f ca="1">Calculation!CP40</f>
        <v>5205.7784218041925</v>
      </c>
      <c r="AO41" s="46">
        <f>Calculation!CS40</f>
        <v>12000</v>
      </c>
      <c r="AP41" s="46">
        <f ca="1">Calculation!CX40</f>
        <v>538.96199045070523</v>
      </c>
      <c r="AQ41" s="46">
        <f>Calculation!DB40</f>
        <v>0</v>
      </c>
    </row>
    <row r="42" spans="2:43" x14ac:dyDescent="0.25">
      <c r="B42" s="45">
        <f>Calculation!B41</f>
        <v>43930</v>
      </c>
      <c r="C42" s="193">
        <f ca="1">Calculation!C41</f>
        <v>13410.851785870238</v>
      </c>
      <c r="D42" s="196">
        <f ca="1">Calculation!D41</f>
        <v>9116.6204385767651</v>
      </c>
      <c r="E42" s="196">
        <f ca="1">Calculation!G41</f>
        <v>579.19167752989506</v>
      </c>
      <c r="F42" s="196">
        <f ca="1">Calculation!R41</f>
        <v>690.32751250647186</v>
      </c>
      <c r="G42" s="196">
        <f ca="1">Calculation!N41</f>
        <v>25.896320012484377</v>
      </c>
      <c r="H42" s="196">
        <f ca="1">Calculation!T41</f>
        <v>0.3863097006800944</v>
      </c>
      <c r="I42" s="196">
        <f ca="1">Calculation!V41</f>
        <v>0.12562616226083828</v>
      </c>
      <c r="J42" s="47">
        <f ca="1">Calculation!AC41</f>
        <v>761.25</v>
      </c>
      <c r="K42" s="47">
        <f ca="1">Calculation!AD41</f>
        <v>1212.75</v>
      </c>
      <c r="L42" s="47">
        <f ca="1">Calculation!AF41</f>
        <v>136.5</v>
      </c>
      <c r="M42" s="47">
        <f ca="1">Calculation!AG41</f>
        <v>5.25</v>
      </c>
      <c r="N42" s="47">
        <f ca="1">Calculation!AH41</f>
        <v>5.25</v>
      </c>
      <c r="O42" s="47">
        <f ca="1">Calculation!AE41</f>
        <v>1974</v>
      </c>
      <c r="P42" s="47">
        <f ca="1">Calculation!AI41</f>
        <v>2121</v>
      </c>
      <c r="Q42" s="47">
        <f ca="1">Calculation!AK41</f>
        <v>383.25</v>
      </c>
      <c r="R42" s="47">
        <f ca="1">Calculation!AL41</f>
        <v>609</v>
      </c>
      <c r="S42" s="47">
        <f ca="1">Calculation!AM41</f>
        <v>68.25</v>
      </c>
      <c r="T42" s="47">
        <f ca="1">Calculation!AN41</f>
        <v>5.25</v>
      </c>
      <c r="U42" s="47">
        <f ca="1">Calculation!AO41</f>
        <v>5.25</v>
      </c>
      <c r="V42" s="47">
        <f ca="1">Calculation!AP41</f>
        <v>1071</v>
      </c>
      <c r="W42" s="47">
        <f ca="1">Calculation!AR41</f>
        <v>193.06389250996503</v>
      </c>
      <c r="X42" s="47">
        <f ca="1">Calculation!AS41</f>
        <v>345.16375625323593</v>
      </c>
      <c r="Y42" s="47">
        <f ca="1">Calculation!AU41</f>
        <v>12.948160006242189</v>
      </c>
      <c r="Z42" s="47">
        <f ca="1">Calculation!AV41</f>
        <v>0.1931548503400472</v>
      </c>
      <c r="AA42" s="47">
        <f ca="1">Calculation!AW41</f>
        <v>3.140654056520957E-2</v>
      </c>
      <c r="AB42" s="47">
        <f ca="1">Calculation!AT41</f>
        <v>538.22764876320093</v>
      </c>
      <c r="AC42" s="47">
        <f ca="1">Calculation!AX41</f>
        <v>551.40037016034842</v>
      </c>
      <c r="AD42" s="47">
        <f ca="1">Calculation!BB41</f>
        <v>2074.6868075594125</v>
      </c>
      <c r="AE42" s="47">
        <f ca="1">Calculation!BE41</f>
        <v>143.45734545496413</v>
      </c>
      <c r="AF42" s="47">
        <f ca="1">Calculation!BH41</f>
        <v>2229.8824933853757</v>
      </c>
      <c r="AG42" s="47">
        <f ca="1">Calculation!BL41</f>
        <v>565.57478225420971</v>
      </c>
      <c r="AH42" s="47">
        <f ca="1">Calculation!BO41</f>
        <v>13.579317911153872</v>
      </c>
      <c r="AI42" s="47">
        <f ca="1">Calculation!BR41</f>
        <v>580.62398059217435</v>
      </c>
      <c r="AJ42" s="47">
        <f ca="1">Calculation!BU41</f>
        <v>1129.1593555747766</v>
      </c>
      <c r="AK42" s="291">
        <f ca="1">Calculation!CI41</f>
        <v>16357.57321104662</v>
      </c>
      <c r="AL42" s="291">
        <f ca="1">Calculation!CJ41</f>
        <v>80481.187641686178</v>
      </c>
      <c r="AM42" s="291">
        <f ca="1">Calculation!CK41</f>
        <v>64123.614430639558</v>
      </c>
      <c r="AN42" s="46">
        <f ca="1">Calculation!CP41</f>
        <v>5836.4592194349061</v>
      </c>
      <c r="AO42" s="46">
        <f>Calculation!CS41</f>
        <v>12000</v>
      </c>
      <c r="AP42" s="46">
        <f ca="1">Calculation!CX41</f>
        <v>611.10656430753886</v>
      </c>
      <c r="AQ42" s="46">
        <f>Calculation!DB41</f>
        <v>0</v>
      </c>
    </row>
    <row r="43" spans="2:43" x14ac:dyDescent="0.25">
      <c r="B43" s="45">
        <f>Calculation!B42</f>
        <v>43931</v>
      </c>
      <c r="C43" s="193">
        <f ca="1">Calculation!C42</f>
        <v>15215.086629758065</v>
      </c>
      <c r="D43" s="196">
        <f ca="1">Calculation!D42</f>
        <v>10269.668108280539</v>
      </c>
      <c r="E43" s="196">
        <f ca="1">Calculation!G42</f>
        <v>649.44912407302672</v>
      </c>
      <c r="F43" s="196">
        <f ca="1">Calculation!R42</f>
        <v>777.82686510167673</v>
      </c>
      <c r="G43" s="196">
        <f ca="1">Calculation!N42</f>
        <v>29.571747462330372</v>
      </c>
      <c r="H43" s="196">
        <f ca="1">Calculation!T42</f>
        <v>0.43428200311870097</v>
      </c>
      <c r="I43" s="196">
        <f ca="1">Calculation!V42</f>
        <v>0.13856523601058557</v>
      </c>
      <c r="J43" s="47">
        <f ca="1">Calculation!AC42</f>
        <v>855.75</v>
      </c>
      <c r="K43" s="47">
        <f ca="1">Calculation!AD42</f>
        <v>1365</v>
      </c>
      <c r="L43" s="47">
        <f ca="1">Calculation!AF42</f>
        <v>157.5</v>
      </c>
      <c r="M43" s="47">
        <f ca="1">Calculation!AG42</f>
        <v>5.25</v>
      </c>
      <c r="N43" s="47">
        <f ca="1">Calculation!AH42</f>
        <v>5.25</v>
      </c>
      <c r="O43" s="47">
        <f ca="1">Calculation!AE42</f>
        <v>2220.75</v>
      </c>
      <c r="P43" s="47">
        <f ca="1">Calculation!AI42</f>
        <v>2388.75</v>
      </c>
      <c r="Q43" s="47">
        <f ca="1">Calculation!AK42</f>
        <v>430.5</v>
      </c>
      <c r="R43" s="47">
        <f ca="1">Calculation!AL42</f>
        <v>682.5</v>
      </c>
      <c r="S43" s="47">
        <f ca="1">Calculation!AM42</f>
        <v>78.75</v>
      </c>
      <c r="T43" s="47">
        <f ca="1">Calculation!AN42</f>
        <v>5.25</v>
      </c>
      <c r="U43" s="47">
        <f ca="1">Calculation!AO42</f>
        <v>5.25</v>
      </c>
      <c r="V43" s="47">
        <f ca="1">Calculation!AP42</f>
        <v>1202.25</v>
      </c>
      <c r="W43" s="47">
        <f ca="1">Calculation!AR42</f>
        <v>216.48304135767557</v>
      </c>
      <c r="X43" s="47">
        <f ca="1">Calculation!AS42</f>
        <v>388.91343255083837</v>
      </c>
      <c r="Y43" s="47">
        <f ca="1">Calculation!AU42</f>
        <v>14.785873731165186</v>
      </c>
      <c r="Z43" s="47">
        <f ca="1">Calculation!AV42</f>
        <v>0.21714100155935048</v>
      </c>
      <c r="AA43" s="47">
        <f ca="1">Calculation!AW42</f>
        <v>3.4641309002646392E-2</v>
      </c>
      <c r="AB43" s="47">
        <f ca="1">Calculation!AT42</f>
        <v>605.39647390851394</v>
      </c>
      <c r="AC43" s="47">
        <f ca="1">Calculation!AX42</f>
        <v>620.43412995024119</v>
      </c>
      <c r="AD43" s="47">
        <f ca="1">Calculation!BB42</f>
        <v>2335.445524658146</v>
      </c>
      <c r="AE43" s="47">
        <f ca="1">Calculation!BE42</f>
        <v>165.46581875363134</v>
      </c>
      <c r="AF43" s="47">
        <f ca="1">Calculation!BH42</f>
        <v>2512.6538474954236</v>
      </c>
      <c r="AG43" s="47">
        <f ca="1">Calculation!BL42</f>
        <v>636.57073412576858</v>
      </c>
      <c r="AH43" s="47">
        <f ca="1">Calculation!BO42</f>
        <v>15.513496086845713</v>
      </c>
      <c r="AI43" s="47">
        <f ca="1">Calculation!BR42</f>
        <v>653.77468093643915</v>
      </c>
      <c r="AJ43" s="47">
        <f ca="1">Calculation!BU42</f>
        <v>1268.2776158908639</v>
      </c>
      <c r="AK43" s="291">
        <f ca="1">Calculation!CI42</f>
        <v>18042.348438878271</v>
      </c>
      <c r="AL43" s="291">
        <f ca="1">Calculation!CJ42</f>
        <v>90475.417316395833</v>
      </c>
      <c r="AM43" s="291">
        <f ca="1">Calculation!CK42</f>
        <v>72433.068877517566</v>
      </c>
      <c r="AN43" s="46">
        <f ca="1">Calculation!CP42</f>
        <v>6505.7924428763563</v>
      </c>
      <c r="AO43" s="46">
        <f>Calculation!CS42</f>
        <v>12000</v>
      </c>
      <c r="AP43" s="46">
        <f ca="1">Calculation!CX42</f>
        <v>689.87846258880722</v>
      </c>
      <c r="AQ43" s="46">
        <f>Calculation!DB42</f>
        <v>0</v>
      </c>
    </row>
    <row r="44" spans="2:43" x14ac:dyDescent="0.25">
      <c r="B44" s="45">
        <f>Calculation!B43</f>
        <v>43932</v>
      </c>
      <c r="C44" s="193">
        <f ca="1">Calculation!C43</f>
        <v>17189.358277595002</v>
      </c>
      <c r="D44" s="196">
        <f ca="1">Calculation!D43</f>
        <v>11510.392034097436</v>
      </c>
      <c r="E44" s="196">
        <f ca="1">Calculation!G43</f>
        <v>724.0889135134521</v>
      </c>
      <c r="F44" s="196">
        <f ca="1">Calculation!R43</f>
        <v>872.04019609356419</v>
      </c>
      <c r="G44" s="196">
        <f ca="1">Calculation!N43</f>
        <v>33.655095401772002</v>
      </c>
      <c r="H44" s="196">
        <f ca="1">Calculation!T43</f>
        <v>0.48561884190300381</v>
      </c>
      <c r="I44" s="196">
        <f ca="1">Calculation!V43</f>
        <v>0.1516240625538767</v>
      </c>
      <c r="J44" s="47">
        <f ca="1">Calculation!AC43</f>
        <v>955.5</v>
      </c>
      <c r="K44" s="47">
        <f ca="1">Calculation!AD43</f>
        <v>1527.75</v>
      </c>
      <c r="L44" s="47">
        <f ca="1">Calculation!AF43</f>
        <v>178.5</v>
      </c>
      <c r="M44" s="47">
        <f ca="1">Calculation!AG43</f>
        <v>5.25</v>
      </c>
      <c r="N44" s="47">
        <f ca="1">Calculation!AH43</f>
        <v>5.25</v>
      </c>
      <c r="O44" s="47">
        <f ca="1">Calculation!AE43</f>
        <v>2483.25</v>
      </c>
      <c r="P44" s="47">
        <f ca="1">Calculation!AI43</f>
        <v>2672.25</v>
      </c>
      <c r="Q44" s="47">
        <f ca="1">Calculation!AK43</f>
        <v>477.75</v>
      </c>
      <c r="R44" s="47">
        <f ca="1">Calculation!AL43</f>
        <v>766.5</v>
      </c>
      <c r="S44" s="47">
        <f ca="1">Calculation!AM43</f>
        <v>89.25</v>
      </c>
      <c r="T44" s="47">
        <f ca="1">Calculation!AN43</f>
        <v>5.25</v>
      </c>
      <c r="U44" s="47">
        <f ca="1">Calculation!AO43</f>
        <v>5.25</v>
      </c>
      <c r="V44" s="47">
        <f ca="1">Calculation!AP43</f>
        <v>1344</v>
      </c>
      <c r="W44" s="47">
        <f ca="1">Calculation!AR43</f>
        <v>241.36297117115069</v>
      </c>
      <c r="X44" s="47">
        <f ca="1">Calculation!AS43</f>
        <v>436.0200980467821</v>
      </c>
      <c r="Y44" s="47">
        <f ca="1">Calculation!AU43</f>
        <v>16.827547700886001</v>
      </c>
      <c r="Z44" s="47">
        <f ca="1">Calculation!AV43</f>
        <v>0.2428094209515019</v>
      </c>
      <c r="AA44" s="47">
        <f ca="1">Calculation!AW43</f>
        <v>3.7906015638469175E-2</v>
      </c>
      <c r="AB44" s="47">
        <f ca="1">Calculation!AT43</f>
        <v>677.38306921793276</v>
      </c>
      <c r="AC44" s="47">
        <f ca="1">Calculation!AX43</f>
        <v>694.49133235540876</v>
      </c>
      <c r="AD44" s="47">
        <f ca="1">Calculation!BB43</f>
        <v>2613.4385319359826</v>
      </c>
      <c r="AE44" s="47">
        <f ca="1">Calculation!BE43</f>
        <v>187.60217351226422</v>
      </c>
      <c r="AF44" s="47">
        <f ca="1">Calculation!BH43</f>
        <v>2812.7870341993676</v>
      </c>
      <c r="AG44" s="47">
        <f ca="1">Calculation!BL43</f>
        <v>712.79268465253313</v>
      </c>
      <c r="AH44" s="47">
        <f ca="1">Calculation!BO43</f>
        <v>17.664196284612832</v>
      </c>
      <c r="AI44" s="47">
        <f ca="1">Calculation!BR43</f>
        <v>732.39532873757514</v>
      </c>
      <c r="AJ44" s="47">
        <f ca="1">Calculation!BU43</f>
        <v>1418.7513576129452</v>
      </c>
      <c r="AK44" s="291">
        <f ca="1">Calculation!CI43</f>
        <v>19742.716478369366</v>
      </c>
      <c r="AL44" s="291">
        <f ca="1">Calculation!CJ43</f>
        <v>101170.59206312563</v>
      </c>
      <c r="AM44" s="291">
        <f ca="1">Calculation!CK43</f>
        <v>81427.875584756257</v>
      </c>
      <c r="AN44" s="46">
        <f ca="1">Calculation!CP43</f>
        <v>7205.6583190641231</v>
      </c>
      <c r="AO44" s="46">
        <f>Calculation!CS43</f>
        <v>12000</v>
      </c>
      <c r="AP44" s="46">
        <f ca="1">Calculation!CX43</f>
        <v>775.00019485177506</v>
      </c>
      <c r="AQ44" s="46">
        <f>Calculation!DB43</f>
        <v>0</v>
      </c>
    </row>
    <row r="45" spans="2:43" x14ac:dyDescent="0.25">
      <c r="B45" s="45">
        <f>Calculation!B44</f>
        <v>43933</v>
      </c>
      <c r="C45" s="193">
        <f ca="1">Calculation!C44</f>
        <v>19330.822441024127</v>
      </c>
      <c r="D45" s="196">
        <f ca="1">Calculation!D44</f>
        <v>12829.685337948174</v>
      </c>
      <c r="E45" s="196">
        <f ca="1">Calculation!G44</f>
        <v>802.24380121317768</v>
      </c>
      <c r="F45" s="196">
        <f ca="1">Calculation!R44</f>
        <v>972.29864272148382</v>
      </c>
      <c r="G45" s="196">
        <f ca="1">Calculation!N44</f>
        <v>38.159124136033569</v>
      </c>
      <c r="H45" s="196">
        <f ca="1">Calculation!T44</f>
        <v>0.5398472375573018</v>
      </c>
      <c r="I45" s="196">
        <f ca="1">Calculation!V44</f>
        <v>0.16446444775135732</v>
      </c>
      <c r="J45" s="47">
        <f ca="1">Calculation!AC44</f>
        <v>1055.25</v>
      </c>
      <c r="K45" s="47">
        <f ca="1">Calculation!AD44</f>
        <v>1706.25</v>
      </c>
      <c r="L45" s="47">
        <f ca="1">Calculation!AF44</f>
        <v>204.75</v>
      </c>
      <c r="M45" s="47">
        <f ca="1">Calculation!AG44</f>
        <v>5.25</v>
      </c>
      <c r="N45" s="47">
        <f ca="1">Calculation!AH44</f>
        <v>5.25</v>
      </c>
      <c r="O45" s="47">
        <f ca="1">Calculation!AE44</f>
        <v>2761.5</v>
      </c>
      <c r="P45" s="47">
        <f ca="1">Calculation!AI44</f>
        <v>2976.75</v>
      </c>
      <c r="Q45" s="47">
        <f ca="1">Calculation!AK44</f>
        <v>530.25</v>
      </c>
      <c r="R45" s="47">
        <f ca="1">Calculation!AL44</f>
        <v>855.75</v>
      </c>
      <c r="S45" s="47">
        <f ca="1">Calculation!AM44</f>
        <v>105</v>
      </c>
      <c r="T45" s="47">
        <f ca="1">Calculation!AN44</f>
        <v>5.25</v>
      </c>
      <c r="U45" s="47">
        <f ca="1">Calculation!AO44</f>
        <v>5.25</v>
      </c>
      <c r="V45" s="47">
        <f ca="1">Calculation!AP44</f>
        <v>1501.5</v>
      </c>
      <c r="W45" s="47">
        <f ca="1">Calculation!AR44</f>
        <v>267.41460040439256</v>
      </c>
      <c r="X45" s="47">
        <f ca="1">Calculation!AS44</f>
        <v>486.14932136074191</v>
      </c>
      <c r="Y45" s="47">
        <f ca="1">Calculation!AU44</f>
        <v>19.079562068016784</v>
      </c>
      <c r="Z45" s="47">
        <f ca="1">Calculation!AV44</f>
        <v>0.2699236187786509</v>
      </c>
      <c r="AA45" s="47">
        <f ca="1">Calculation!AW44</f>
        <v>4.1116111937839331E-2</v>
      </c>
      <c r="AB45" s="47">
        <f ca="1">Calculation!AT44</f>
        <v>753.56392176513441</v>
      </c>
      <c r="AC45" s="47">
        <f ca="1">Calculation!AX44</f>
        <v>772.95452356386772</v>
      </c>
      <c r="AD45" s="47">
        <f ca="1">Calculation!BB44</f>
        <v>2908.7024657640527</v>
      </c>
      <c r="AE45" s="47">
        <f ca="1">Calculation!BE44</f>
        <v>215.15849652626554</v>
      </c>
      <c r="AF45" s="47">
        <f ca="1">Calculation!BH44</f>
        <v>3135.6108042717051</v>
      </c>
      <c r="AG45" s="47">
        <f ca="1">Calculation!BL44</f>
        <v>793.62582201771158</v>
      </c>
      <c r="AH45" s="47">
        <f ca="1">Calculation!BO44</f>
        <v>20.038879173463169</v>
      </c>
      <c r="AI45" s="47">
        <f ca="1">Calculation!BR44</f>
        <v>815.88063686866099</v>
      </c>
      <c r="AJ45" s="47">
        <f ca="1">Calculation!BU44</f>
        <v>1585.9269749263062</v>
      </c>
      <c r="AK45" s="291">
        <f ca="1">Calculation!CI44</f>
        <v>21414.641634291256</v>
      </c>
      <c r="AL45" s="291">
        <f ca="1">Calculation!CJ44</f>
        <v>112468.17449110432</v>
      </c>
      <c r="AM45" s="291">
        <f ca="1">Calculation!CK44</f>
        <v>91053.532856813064</v>
      </c>
      <c r="AN45" s="46">
        <f ca="1">Calculation!CP44</f>
        <v>7925.0696411307745</v>
      </c>
      <c r="AO45" s="46">
        <f>Calculation!CS44</f>
        <v>12000</v>
      </c>
      <c r="AP45" s="46">
        <f ca="1">Calculation!CX44</f>
        <v>865.90738085634189</v>
      </c>
      <c r="AQ45" s="46">
        <f>Calculation!DB44</f>
        <v>0</v>
      </c>
    </row>
    <row r="46" spans="2:43" x14ac:dyDescent="0.25">
      <c r="B46" s="45">
        <f>Calculation!B45</f>
        <v>43934</v>
      </c>
      <c r="C46" s="193">
        <f ca="1">Calculation!C45</f>
        <v>21631.499858301697</v>
      </c>
      <c r="D46" s="196">
        <f ca="1">Calculation!D45</f>
        <v>14213.956659658017</v>
      </c>
      <c r="E46" s="196">
        <f ca="1">Calculation!G45</f>
        <v>882.73498888214749</v>
      </c>
      <c r="F46" s="196">
        <f ca="1">Calculation!R45</f>
        <v>1077.5970714253713</v>
      </c>
      <c r="G46" s="196">
        <f ca="1">Calculation!N45</f>
        <v>43.087410970965486</v>
      </c>
      <c r="H46" s="196">
        <f ca="1">Calculation!T45</f>
        <v>0.59629502983089511</v>
      </c>
      <c r="I46" s="196">
        <f ca="1">Calculation!V45</f>
        <v>0.17669202564691763</v>
      </c>
      <c r="J46" s="47">
        <f ca="1">Calculation!AC45</f>
        <v>1160.25</v>
      </c>
      <c r="K46" s="47">
        <f ca="1">Calculation!AD45</f>
        <v>1890</v>
      </c>
      <c r="L46" s="47">
        <f ca="1">Calculation!AF45</f>
        <v>231</v>
      </c>
      <c r="M46" s="47">
        <f ca="1">Calculation!AG45</f>
        <v>5.25</v>
      </c>
      <c r="N46" s="47">
        <f ca="1">Calculation!AH45</f>
        <v>5.25</v>
      </c>
      <c r="O46" s="47">
        <f ca="1">Calculation!AE45</f>
        <v>3050.25</v>
      </c>
      <c r="P46" s="47">
        <f ca="1">Calculation!AI45</f>
        <v>3291.75</v>
      </c>
      <c r="Q46" s="47">
        <f ca="1">Calculation!AK45</f>
        <v>582.75</v>
      </c>
      <c r="R46" s="47">
        <f ca="1">Calculation!AL45</f>
        <v>945</v>
      </c>
      <c r="S46" s="47">
        <f ca="1">Calculation!AM45</f>
        <v>115.5</v>
      </c>
      <c r="T46" s="47">
        <f ca="1">Calculation!AN45</f>
        <v>5.25</v>
      </c>
      <c r="U46" s="47">
        <f ca="1">Calculation!AO45</f>
        <v>5.25</v>
      </c>
      <c r="V46" s="47">
        <f ca="1">Calculation!AP45</f>
        <v>1653.75</v>
      </c>
      <c r="W46" s="47">
        <f ca="1">Calculation!AR45</f>
        <v>294.24499629404914</v>
      </c>
      <c r="X46" s="47">
        <f ca="1">Calculation!AS45</f>
        <v>538.79853571268563</v>
      </c>
      <c r="Y46" s="47">
        <f ca="1">Calculation!AU45</f>
        <v>21.543705485482743</v>
      </c>
      <c r="Z46" s="47">
        <f ca="1">Calculation!AV45</f>
        <v>0.29814751491544755</v>
      </c>
      <c r="AA46" s="47">
        <f ca="1">Calculation!AW45</f>
        <v>4.4173006411729408E-2</v>
      </c>
      <c r="AB46" s="47">
        <f ca="1">Calculation!AT45</f>
        <v>833.04353200673472</v>
      </c>
      <c r="AC46" s="47">
        <f ca="1">Calculation!AX45</f>
        <v>854.92955801354469</v>
      </c>
      <c r="AD46" s="47">
        <f ca="1">Calculation!BB45</f>
        <v>3215.9684792661228</v>
      </c>
      <c r="AE46" s="47">
        <f ca="1">Calculation!BE45</f>
        <v>242.8709475234125</v>
      </c>
      <c r="AF46" s="47">
        <f ca="1">Calculation!BH45</f>
        <v>3470.592495923866</v>
      </c>
      <c r="AG46" s="47">
        <f ca="1">Calculation!BL45</f>
        <v>878.17368427309793</v>
      </c>
      <c r="AH46" s="47">
        <f ca="1">Calculation!BO45</f>
        <v>22.640343824340462</v>
      </c>
      <c r="AI46" s="47">
        <f ca="1">Calculation!BR45</f>
        <v>903.33881594813101</v>
      </c>
      <c r="AJ46" s="47">
        <f ca="1">Calculation!BU45</f>
        <v>1748.6839767172844</v>
      </c>
      <c r="AK46" s="291">
        <f ca="1">Calculation!CI45</f>
        <v>23006.774172775695</v>
      </c>
      <c r="AL46" s="291">
        <f ca="1">Calculation!CJ45</f>
        <v>124228.13121476959</v>
      </c>
      <c r="AM46" s="291">
        <f ca="1">Calculation!CK45</f>
        <v>101221.35704199389</v>
      </c>
      <c r="AN46" s="46">
        <f ca="1">Calculation!CP45</f>
        <v>8650.2091162348952</v>
      </c>
      <c r="AO46" s="46">
        <f>Calculation!CS45</f>
        <v>12000</v>
      </c>
      <c r="AP46" s="46">
        <f ca="1">Calculation!CX45</f>
        <v>961.70611170307325</v>
      </c>
      <c r="AQ46" s="46">
        <f>Calculation!DB45</f>
        <v>0</v>
      </c>
    </row>
    <row r="47" spans="2:43" x14ac:dyDescent="0.25">
      <c r="B47" s="45">
        <f>Calculation!B46</f>
        <v>43935</v>
      </c>
      <c r="C47" s="193">
        <f ca="1">Calculation!C46</f>
        <v>24077.767117530111</v>
      </c>
      <c r="D47" s="196">
        <f ca="1">Calculation!D46</f>
        <v>15644.941300339427</v>
      </c>
      <c r="E47" s="196">
        <f ca="1">Calculation!G46</f>
        <v>964.07345405298133</v>
      </c>
      <c r="F47" s="196">
        <f ca="1">Calculation!R46</f>
        <v>1186.5794823657725</v>
      </c>
      <c r="G47" s="196">
        <f ca="1">Calculation!N46</f>
        <v>48.432022439358292</v>
      </c>
      <c r="H47" s="196">
        <f ca="1">Calculation!T46</f>
        <v>0.65408635529076942</v>
      </c>
      <c r="I47" s="196">
        <f ca="1">Calculation!V46</f>
        <v>0.18787332550874206</v>
      </c>
      <c r="J47" s="47">
        <f ca="1">Calculation!AC46</f>
        <v>1270.5</v>
      </c>
      <c r="K47" s="47">
        <f ca="1">Calculation!AD46</f>
        <v>2079</v>
      </c>
      <c r="L47" s="47">
        <f ca="1">Calculation!AF46</f>
        <v>257.25</v>
      </c>
      <c r="M47" s="47">
        <f ca="1">Calculation!AG46</f>
        <v>5.25</v>
      </c>
      <c r="N47" s="47">
        <f ca="1">Calculation!AH46</f>
        <v>5.25</v>
      </c>
      <c r="O47" s="47">
        <f ca="1">Calculation!AE46</f>
        <v>3349.5</v>
      </c>
      <c r="P47" s="47">
        <f ca="1">Calculation!AI46</f>
        <v>3617.25</v>
      </c>
      <c r="Q47" s="47">
        <f ca="1">Calculation!AK46</f>
        <v>635.25</v>
      </c>
      <c r="R47" s="47">
        <f ca="1">Calculation!AL46</f>
        <v>1039.5</v>
      </c>
      <c r="S47" s="47">
        <f ca="1">Calculation!AM46</f>
        <v>131.25</v>
      </c>
      <c r="T47" s="47">
        <f ca="1">Calculation!AN46</f>
        <v>5.25</v>
      </c>
      <c r="U47" s="47">
        <f ca="1">Calculation!AO46</f>
        <v>5.25</v>
      </c>
      <c r="V47" s="47">
        <f ca="1">Calculation!AP46</f>
        <v>1816.5</v>
      </c>
      <c r="W47" s="47">
        <f ca="1">Calculation!AR46</f>
        <v>321.35781801766046</v>
      </c>
      <c r="X47" s="47">
        <f ca="1">Calculation!AS46</f>
        <v>593.28974118288625</v>
      </c>
      <c r="Y47" s="47">
        <f ca="1">Calculation!AU46</f>
        <v>24.216011219679146</v>
      </c>
      <c r="Z47" s="47">
        <f ca="1">Calculation!AV46</f>
        <v>0.32704317764538471</v>
      </c>
      <c r="AA47" s="47">
        <f ca="1">Calculation!AW46</f>
        <v>4.6968331377185514E-2</v>
      </c>
      <c r="AB47" s="47">
        <f ca="1">Calculation!AT46</f>
        <v>914.64755920054677</v>
      </c>
      <c r="AC47" s="47">
        <f ca="1">Calculation!AX46</f>
        <v>939.23758192924845</v>
      </c>
      <c r="AD47" s="47">
        <f ca="1">Calculation!BB46</f>
        <v>3535.2192602401669</v>
      </c>
      <c r="AE47" s="47">
        <f ca="1">Calculation!BE46</f>
        <v>270.72681322507748</v>
      </c>
      <c r="AF47" s="47">
        <f ca="1">Calculation!BH46</f>
        <v>3817.7021069700654</v>
      </c>
      <c r="AG47" s="47">
        <f ca="1">Calculation!BL46</f>
        <v>965.24930323151159</v>
      </c>
      <c r="AH47" s="47">
        <f ca="1">Calculation!BO46</f>
        <v>25.465511977426672</v>
      </c>
      <c r="AI47" s="47">
        <f ca="1">Calculation!BR46</f>
        <v>993.58141154494251</v>
      </c>
      <c r="AJ47" s="47">
        <f ca="1">Calculation!BU46</f>
        <v>1922.8179783803355</v>
      </c>
      <c r="AK47" s="291">
        <f ca="1">Calculation!CI46</f>
        <v>24462.672592284143</v>
      </c>
      <c r="AL47" s="291">
        <f ca="1">Calculation!CJ46</f>
        <v>136267.99068557678</v>
      </c>
      <c r="AM47" s="291">
        <f ca="1">Calculation!CK46</f>
        <v>111805.31809329263</v>
      </c>
      <c r="AN47" s="46">
        <f ca="1">Calculation!CP46</f>
        <v>9364.7472421885341</v>
      </c>
      <c r="AO47" s="46">
        <f>Calculation!CS46</f>
        <v>12000</v>
      </c>
      <c r="AP47" s="46">
        <f ca="1">Calculation!CX46</f>
        <v>1061.1453618232704</v>
      </c>
      <c r="AQ47" s="46">
        <f>Calculation!DB46</f>
        <v>0</v>
      </c>
    </row>
    <row r="48" spans="2:43" x14ac:dyDescent="0.25">
      <c r="B48" s="45">
        <f>Calculation!B47</f>
        <v>43936</v>
      </c>
      <c r="C48" s="193">
        <f ca="1">Calculation!C47</f>
        <v>26650.184407512108</v>
      </c>
      <c r="D48" s="196">
        <f ca="1">Calculation!D47</f>
        <v>17099.86278315432</v>
      </c>
      <c r="E48" s="196">
        <f ca="1">Calculation!G47</f>
        <v>1044.4896610930289</v>
      </c>
      <c r="F48" s="196">
        <f ca="1">Calculation!R47</f>
        <v>1297.5505847750555</v>
      </c>
      <c r="G48" s="196">
        <f ca="1">Calculation!N47</f>
        <v>54.171359794937771</v>
      </c>
      <c r="H48" s="196">
        <f ca="1">Calculation!T47</f>
        <v>0.71215374968082845</v>
      </c>
      <c r="I48" s="196">
        <f ca="1">Calculation!V47</f>
        <v>0.19756164787061756</v>
      </c>
      <c r="J48" s="47">
        <f ca="1">Calculation!AC47</f>
        <v>1375.5</v>
      </c>
      <c r="K48" s="47">
        <f ca="1">Calculation!AD47</f>
        <v>2273.25</v>
      </c>
      <c r="L48" s="47">
        <f ca="1">Calculation!AF47</f>
        <v>288.75</v>
      </c>
      <c r="M48" s="47">
        <f ca="1">Calculation!AG47</f>
        <v>5.25</v>
      </c>
      <c r="N48" s="47">
        <f ca="1">Calculation!AH47</f>
        <v>5.25</v>
      </c>
      <c r="O48" s="47">
        <f ca="1">Calculation!AE47</f>
        <v>3648.75</v>
      </c>
      <c r="P48" s="47">
        <f ca="1">Calculation!AI47</f>
        <v>3948</v>
      </c>
      <c r="Q48" s="47">
        <f ca="1">Calculation!AK47</f>
        <v>687.75</v>
      </c>
      <c r="R48" s="47">
        <f ca="1">Calculation!AL47</f>
        <v>1139.25</v>
      </c>
      <c r="S48" s="47">
        <f ca="1">Calculation!AM47</f>
        <v>147</v>
      </c>
      <c r="T48" s="47">
        <f ca="1">Calculation!AN47</f>
        <v>5.25</v>
      </c>
      <c r="U48" s="47">
        <f ca="1">Calculation!AO47</f>
        <v>5.25</v>
      </c>
      <c r="V48" s="47">
        <f ca="1">Calculation!AP47</f>
        <v>1984.5</v>
      </c>
      <c r="W48" s="47">
        <f ca="1">Calculation!AR47</f>
        <v>348.16322036434298</v>
      </c>
      <c r="X48" s="47">
        <f ca="1">Calculation!AS47</f>
        <v>648.77529238752777</v>
      </c>
      <c r="Y48" s="47">
        <f ca="1">Calculation!AU47</f>
        <v>27.085679897468886</v>
      </c>
      <c r="Z48" s="47">
        <f ca="1">Calculation!AV47</f>
        <v>0.35607687484041423</v>
      </c>
      <c r="AA48" s="47">
        <f ca="1">Calculation!AW47</f>
        <v>4.9390411967654389E-2</v>
      </c>
      <c r="AB48" s="47">
        <f ca="1">Calculation!AT47</f>
        <v>996.9385127518708</v>
      </c>
      <c r="AC48" s="47">
        <f ca="1">Calculation!AX47</f>
        <v>1024.4296599361478</v>
      </c>
      <c r="AD48" s="47">
        <f ca="1">Calculation!BB47</f>
        <v>3855.8339061920392</v>
      </c>
      <c r="AE48" s="47">
        <f ca="1">Calculation!BE47</f>
        <v>304.01691557674974</v>
      </c>
      <c r="AF48" s="47">
        <f ca="1">Calculation!BH47</f>
        <v>4171.6095782596458</v>
      </c>
      <c r="AG48" s="47">
        <f ca="1">Calculation!BL47</f>
        <v>1053.3892141821186</v>
      </c>
      <c r="AH48" s="47">
        <f ca="1">Calculation!BO47</f>
        <v>28.504292392488804</v>
      </c>
      <c r="AI48" s="47">
        <f ca="1">Calculation!BR47</f>
        <v>1085.1360840357966</v>
      </c>
      <c r="AJ48" s="47">
        <f ca="1">Calculation!BU47</f>
        <v>2103.0688370674543</v>
      </c>
      <c r="AK48" s="291">
        <f ca="1">Calculation!CI47</f>
        <v>25724.172899819969</v>
      </c>
      <c r="AL48" s="291">
        <f ca="1">Calculation!CJ47</f>
        <v>148365.36451683906</v>
      </c>
      <c r="AM48" s="291">
        <f ca="1">Calculation!CK47</f>
        <v>122641.1916170191</v>
      </c>
      <c r="AN48" s="46">
        <f ca="1">Calculation!CP47</f>
        <v>10050.482244644758</v>
      </c>
      <c r="AO48" s="46">
        <f>Calculation!CS47</f>
        <v>12000</v>
      </c>
      <c r="AP48" s="46">
        <f ca="1">Calculation!CX47</f>
        <v>1162.6127241702363</v>
      </c>
      <c r="AQ48" s="46">
        <f>Calculation!DB47</f>
        <v>0</v>
      </c>
    </row>
    <row r="49" spans="2:43" x14ac:dyDescent="0.25">
      <c r="B49" s="45">
        <f>Calculation!B48</f>
        <v>43937</v>
      </c>
      <c r="C49" s="193">
        <f ca="1">Calculation!C48</f>
        <v>29323.75776399735</v>
      </c>
      <c r="D49" s="196">
        <f ca="1">Calculation!D48</f>
        <v>18552.017369414258</v>
      </c>
      <c r="E49" s="196">
        <f ca="1">Calculation!G48</f>
        <v>1121.9958729954019</v>
      </c>
      <c r="F49" s="196">
        <f ca="1">Calculation!R48</f>
        <v>1408.5189786229189</v>
      </c>
      <c r="G49" s="196">
        <f ca="1">Calculation!N48</f>
        <v>60.268435466347142</v>
      </c>
      <c r="H49" s="196">
        <f ca="1">Calculation!T48</f>
        <v>0.76926989582403738</v>
      </c>
      <c r="I49" s="196">
        <f ca="1">Calculation!V48</f>
        <v>0.20533043377806676</v>
      </c>
      <c r="J49" s="47">
        <f ca="1">Calculation!AC48</f>
        <v>1475.25</v>
      </c>
      <c r="K49" s="47">
        <f ca="1">Calculation!AD48</f>
        <v>2467.5</v>
      </c>
      <c r="L49" s="47">
        <f ca="1">Calculation!AF48</f>
        <v>320.25</v>
      </c>
      <c r="M49" s="47">
        <f ca="1">Calculation!AG48</f>
        <v>5.25</v>
      </c>
      <c r="N49" s="47">
        <f ca="1">Calculation!AH48</f>
        <v>5.25</v>
      </c>
      <c r="O49" s="47">
        <f ca="1">Calculation!AE48</f>
        <v>3942.75</v>
      </c>
      <c r="P49" s="47">
        <f ca="1">Calculation!AI48</f>
        <v>4273.5</v>
      </c>
      <c r="Q49" s="47">
        <f ca="1">Calculation!AK48</f>
        <v>740.25</v>
      </c>
      <c r="R49" s="47">
        <f ca="1">Calculation!AL48</f>
        <v>1233.75</v>
      </c>
      <c r="S49" s="47">
        <f ca="1">Calculation!AM48</f>
        <v>162.75</v>
      </c>
      <c r="T49" s="47">
        <f ca="1">Calculation!AN48</f>
        <v>5.25</v>
      </c>
      <c r="U49" s="47">
        <f ca="1">Calculation!AO48</f>
        <v>5.25</v>
      </c>
      <c r="V49" s="47">
        <f ca="1">Calculation!AP48</f>
        <v>2147.25</v>
      </c>
      <c r="W49" s="47">
        <f ca="1">Calculation!AR48</f>
        <v>373.99862433180061</v>
      </c>
      <c r="X49" s="47">
        <f ca="1">Calculation!AS48</f>
        <v>704.25948931145945</v>
      </c>
      <c r="Y49" s="47">
        <f ca="1">Calculation!AU48</f>
        <v>30.134217733173571</v>
      </c>
      <c r="Z49" s="47">
        <f ca="1">Calculation!AV48</f>
        <v>0.38463494791201869</v>
      </c>
      <c r="AA49" s="47">
        <f ca="1">Calculation!AW48</f>
        <v>5.1332608444516689E-2</v>
      </c>
      <c r="AB49" s="47">
        <f ca="1">Calculation!AT48</f>
        <v>1078.25811364326</v>
      </c>
      <c r="AC49" s="47">
        <f ca="1">Calculation!AX48</f>
        <v>1108.8282989327902</v>
      </c>
      <c r="AD49" s="47">
        <f ca="1">Calculation!BB48</f>
        <v>4172.3988595449728</v>
      </c>
      <c r="AE49" s="47">
        <f ca="1">Calculation!BE48</f>
        <v>337.47625245121441</v>
      </c>
      <c r="AF49" s="47">
        <f ca="1">Calculation!BH48</f>
        <v>4521.6363697442175</v>
      </c>
      <c r="AG49" s="47">
        <f ca="1">Calculation!BL48</f>
        <v>1140.8946962363345</v>
      </c>
      <c r="AH49" s="47">
        <f ca="1">Calculation!BO48</f>
        <v>31.73865681664503</v>
      </c>
      <c r="AI49" s="47">
        <f ca="1">Calculation!BR48</f>
        <v>1176.2868328717921</v>
      </c>
      <c r="AJ49" s="47">
        <f ca="1">Calculation!BU48</f>
        <v>2278.8221344197791</v>
      </c>
      <c r="AK49" s="291">
        <f ca="1">Calculation!CI48</f>
        <v>26735.733564852417</v>
      </c>
      <c r="AL49" s="291">
        <f ca="1">Calculation!CJ48</f>
        <v>160264.56163000758</v>
      </c>
      <c r="AM49" s="291">
        <f ca="1">Calculation!CK48</f>
        <v>133528.82806515516</v>
      </c>
      <c r="AN49" s="46">
        <f ca="1">Calculation!CP48</f>
        <v>10688.29983557669</v>
      </c>
      <c r="AO49" s="46">
        <f>Calculation!CS48</f>
        <v>12000</v>
      </c>
      <c r="AP49" s="46">
        <f ca="1">Calculation!CX48</f>
        <v>1264.1610898081426</v>
      </c>
      <c r="AQ49" s="46">
        <f>Calculation!DB48</f>
        <v>0</v>
      </c>
    </row>
    <row r="50" spans="2:43" x14ac:dyDescent="0.25">
      <c r="B50" s="45">
        <f>Calculation!B49</f>
        <v>43938</v>
      </c>
      <c r="C50" s="193">
        <f ca="1">Calculation!C49</f>
        <v>32068.691601320468</v>
      </c>
      <c r="D50" s="196">
        <f ca="1">Calculation!D49</f>
        <v>19971.807108922072</v>
      </c>
      <c r="E50" s="196">
        <f ca="1">Calculation!G49</f>
        <v>1194.4811376867733</v>
      </c>
      <c r="F50" s="196">
        <f ca="1">Calculation!R49</f>
        <v>1517.2738646590763</v>
      </c>
      <c r="G50" s="196">
        <f ca="1">Calculation!N49</f>
        <v>66.669860726870496</v>
      </c>
      <c r="H50" s="196">
        <f ca="1">Calculation!T49</f>
        <v>0.82409973043314322</v>
      </c>
      <c r="I50" s="196">
        <f ca="1">Calculation!V49</f>
        <v>0.21081091870641544</v>
      </c>
      <c r="J50" s="47">
        <f ca="1">Calculation!AC49</f>
        <v>1569.75</v>
      </c>
      <c r="K50" s="47">
        <f ca="1">Calculation!AD49</f>
        <v>2656.5</v>
      </c>
      <c r="L50" s="47">
        <f ca="1">Calculation!AF49</f>
        <v>351.75</v>
      </c>
      <c r="M50" s="47">
        <f ca="1">Calculation!AG49</f>
        <v>5.25</v>
      </c>
      <c r="N50" s="47">
        <f ca="1">Calculation!AH49</f>
        <v>5.25</v>
      </c>
      <c r="O50" s="47">
        <f ca="1">Calculation!AE49</f>
        <v>4226.25</v>
      </c>
      <c r="P50" s="47">
        <f ca="1">Calculation!AI49</f>
        <v>4588.5</v>
      </c>
      <c r="Q50" s="47">
        <f ca="1">Calculation!AK49</f>
        <v>787.5</v>
      </c>
      <c r="R50" s="47">
        <f ca="1">Calculation!AL49</f>
        <v>1328.25</v>
      </c>
      <c r="S50" s="47">
        <f ca="1">Calculation!AM49</f>
        <v>178.5</v>
      </c>
      <c r="T50" s="47">
        <f ca="1">Calculation!AN49</f>
        <v>5.25</v>
      </c>
      <c r="U50" s="47">
        <f ca="1">Calculation!AO49</f>
        <v>5.25</v>
      </c>
      <c r="V50" s="47">
        <f ca="1">Calculation!AP49</f>
        <v>2304.75</v>
      </c>
      <c r="W50" s="47">
        <f ca="1">Calculation!AR49</f>
        <v>398.16037922892446</v>
      </c>
      <c r="X50" s="47">
        <f ca="1">Calculation!AS49</f>
        <v>758.63693232953813</v>
      </c>
      <c r="Y50" s="47">
        <f ca="1">Calculation!AU49</f>
        <v>33.334930363435248</v>
      </c>
      <c r="Z50" s="47">
        <f ca="1">Calculation!AV49</f>
        <v>0.41204986521657161</v>
      </c>
      <c r="AA50" s="47">
        <f ca="1">Calculation!AW49</f>
        <v>5.270272967660386E-2</v>
      </c>
      <c r="AB50" s="47">
        <f ca="1">Calculation!AT49</f>
        <v>1156.7973115584625</v>
      </c>
      <c r="AC50" s="47">
        <f ca="1">Calculation!AX49</f>
        <v>1190.596994516791</v>
      </c>
      <c r="AD50" s="47">
        <f ca="1">Calculation!BB49</f>
        <v>4479.4613809820257</v>
      </c>
      <c r="AE50" s="47">
        <f ca="1">Calculation!BE49</f>
        <v>371.09104332304412</v>
      </c>
      <c r="AF50" s="47">
        <f ca="1">Calculation!BH49</f>
        <v>4862.3159796364744</v>
      </c>
      <c r="AG50" s="47">
        <f ca="1">Calculation!BL49</f>
        <v>1225.9014598274</v>
      </c>
      <c r="AH50" s="47">
        <f ca="1">Calculation!BO49</f>
        <v>35.142071568029813</v>
      </c>
      <c r="AI50" s="47">
        <f ca="1">Calculation!BR49</f>
        <v>1265.1430316910321</v>
      </c>
      <c r="AJ50" s="47">
        <f ca="1">Calculation!BU49</f>
        <v>2449.9716248183663</v>
      </c>
      <c r="AK50" s="291">
        <f ca="1">Calculation!CI49</f>
        <v>27449.338373231185</v>
      </c>
      <c r="AL50" s="291">
        <f ca="1">Calculation!CJ49</f>
        <v>171687.443840238</v>
      </c>
      <c r="AM50" s="291">
        <f ca="1">Calculation!CK49</f>
        <v>144238.10546700683</v>
      </c>
      <c r="AN50" s="46">
        <f ca="1">Calculation!CP49</f>
        <v>11259.39189332651</v>
      </c>
      <c r="AO50" s="46">
        <f>Calculation!CS49</f>
        <v>12000</v>
      </c>
      <c r="AP50" s="46">
        <f ca="1">Calculation!CX49</f>
        <v>1363.5714241030983</v>
      </c>
      <c r="AQ50" s="46">
        <f>Calculation!DB49</f>
        <v>0</v>
      </c>
    </row>
    <row r="51" spans="2:43" x14ac:dyDescent="0.25">
      <c r="B51" s="45">
        <f>Calculation!B50</f>
        <v>43939</v>
      </c>
      <c r="C51" s="193">
        <f ca="1">Calculation!C50</f>
        <v>34851.62308748073</v>
      </c>
      <c r="D51" s="196">
        <f ca="1">Calculation!D50</f>
        <v>21328.180944445045</v>
      </c>
      <c r="E51" s="196">
        <f ca="1">Calculation!G50</f>
        <v>1259.8335651864818</v>
      </c>
      <c r="F51" s="196">
        <f ca="1">Calculation!R50</f>
        <v>1621.4922636483868</v>
      </c>
      <c r="G51" s="196">
        <f ca="1">Calculation!N50</f>
        <v>73.305806591868858</v>
      </c>
      <c r="H51" s="196">
        <f ca="1">Calculation!T50</f>
        <v>0.87527046872552161</v>
      </c>
      <c r="I51" s="196">
        <f ca="1">Calculation!V50</f>
        <v>0.21372913813710831</v>
      </c>
      <c r="J51" s="47">
        <f ca="1">Calculation!AC50</f>
        <v>1653.75</v>
      </c>
      <c r="K51" s="47">
        <f ca="1">Calculation!AD50</f>
        <v>2840.25</v>
      </c>
      <c r="L51" s="47">
        <f ca="1">Calculation!AF50</f>
        <v>388.5</v>
      </c>
      <c r="M51" s="47">
        <f ca="1">Calculation!AG50</f>
        <v>5.25</v>
      </c>
      <c r="N51" s="47">
        <f ca="1">Calculation!AH50</f>
        <v>5.25</v>
      </c>
      <c r="O51" s="47">
        <f ca="1">Calculation!AE50</f>
        <v>4494</v>
      </c>
      <c r="P51" s="47">
        <f ca="1">Calculation!AI50</f>
        <v>4893</v>
      </c>
      <c r="Q51" s="47">
        <f ca="1">Calculation!AK50</f>
        <v>829.5</v>
      </c>
      <c r="R51" s="47">
        <f ca="1">Calculation!AL50</f>
        <v>1422.75</v>
      </c>
      <c r="S51" s="47">
        <f ca="1">Calculation!AM50</f>
        <v>194.25</v>
      </c>
      <c r="T51" s="47">
        <f ca="1">Calculation!AN50</f>
        <v>5.25</v>
      </c>
      <c r="U51" s="47">
        <f ca="1">Calculation!AO50</f>
        <v>5.25</v>
      </c>
      <c r="V51" s="47">
        <f ca="1">Calculation!AP50</f>
        <v>2457</v>
      </c>
      <c r="W51" s="47">
        <f ca="1">Calculation!AR50</f>
        <v>419.94452172882728</v>
      </c>
      <c r="X51" s="47">
        <f ca="1">Calculation!AS50</f>
        <v>810.74613182419341</v>
      </c>
      <c r="Y51" s="47">
        <f ca="1">Calculation!AU50</f>
        <v>36.652903295934429</v>
      </c>
      <c r="Z51" s="47">
        <f ca="1">Calculation!AV50</f>
        <v>0.43763523436276081</v>
      </c>
      <c r="AA51" s="47">
        <f ca="1">Calculation!AW50</f>
        <v>5.3432284534277077E-2</v>
      </c>
      <c r="AB51" s="47">
        <f ca="1">Calculation!AT50</f>
        <v>1230.6906535530206</v>
      </c>
      <c r="AC51" s="47">
        <f ca="1">Calculation!AX50</f>
        <v>1267.834624367852</v>
      </c>
      <c r="AD51" s="47">
        <f ca="1">Calculation!BB50</f>
        <v>4771.5327399592034</v>
      </c>
      <c r="AE51" s="47">
        <f ca="1">Calculation!BE50</f>
        <v>410.15112979531051</v>
      </c>
      <c r="AF51" s="47">
        <f ca="1">Calculation!BH50</f>
        <v>5193.449535580361</v>
      </c>
      <c r="AG51" s="47">
        <f ca="1">Calculation!BL50</f>
        <v>1306.4746562841606</v>
      </c>
      <c r="AH51" s="47">
        <f ca="1">Calculation!BO50</f>
        <v>38.679420606828494</v>
      </c>
      <c r="AI51" s="47">
        <f ca="1">Calculation!BR50</f>
        <v>1349.7342908447542</v>
      </c>
      <c r="AJ51" s="47">
        <f ca="1">Calculation!BU50</f>
        <v>2616.4186516170544</v>
      </c>
      <c r="AK51" s="291">
        <f ca="1">Calculation!CI50</f>
        <v>27829.314861602616</v>
      </c>
      <c r="AL51" s="291">
        <f ca="1">Calculation!CJ50</f>
        <v>182348.01431781682</v>
      </c>
      <c r="AM51" s="291">
        <f ca="1">Calculation!CK50</f>
        <v>154518.69945621421</v>
      </c>
      <c r="AN51" s="46">
        <f ca="1">Calculation!CP50</f>
        <v>11746.610950569091</v>
      </c>
      <c r="AO51" s="46">
        <f>Calculation!CS50</f>
        <v>12000</v>
      </c>
      <c r="AP51" s="46">
        <f ca="1">Calculation!CX50</f>
        <v>1458.4523790972589</v>
      </c>
      <c r="AQ51" s="46">
        <f>Calculation!DB50</f>
        <v>0</v>
      </c>
    </row>
    <row r="52" spans="2:43" x14ac:dyDescent="0.25">
      <c r="B52" s="45">
        <f>Calculation!B51</f>
        <v>43940</v>
      </c>
      <c r="C52" s="193">
        <f ca="1">Calculation!C51</f>
        <v>37637.253100772708</v>
      </c>
      <c r="D52" s="196">
        <f ca="1">Calculation!D51</f>
        <v>22590.369461705235</v>
      </c>
      <c r="E52" s="196">
        <f ca="1">Calculation!G51</f>
        <v>1316.0787667155728</v>
      </c>
      <c r="F52" s="196">
        <f ca="1">Calculation!R51</f>
        <v>1718.8681991828062</v>
      </c>
      <c r="G52" s="196">
        <f ca="1">Calculation!N51</f>
        <v>80.091131208015867</v>
      </c>
      <c r="H52" s="196">
        <f ca="1">Calculation!T51</f>
        <v>0.92145366249098459</v>
      </c>
      <c r="I52" s="196">
        <f ca="1">Calculation!V51</f>
        <v>0.21393638502082418</v>
      </c>
      <c r="J52" s="47">
        <f ca="1">Calculation!AC51</f>
        <v>1732.5</v>
      </c>
      <c r="K52" s="47">
        <f ca="1">Calculation!AD51</f>
        <v>3008.25</v>
      </c>
      <c r="L52" s="47">
        <f ca="1">Calculation!AF51</f>
        <v>425.25</v>
      </c>
      <c r="M52" s="47">
        <f ca="1">Calculation!AG51</f>
        <v>5.25</v>
      </c>
      <c r="N52" s="47">
        <f ca="1">Calculation!AH51</f>
        <v>5.25</v>
      </c>
      <c r="O52" s="47">
        <f ca="1">Calculation!AE51</f>
        <v>4740.75</v>
      </c>
      <c r="P52" s="47">
        <f ca="1">Calculation!AI51</f>
        <v>5176.5</v>
      </c>
      <c r="Q52" s="47">
        <f ca="1">Calculation!AK51</f>
        <v>866.25</v>
      </c>
      <c r="R52" s="47">
        <f ca="1">Calculation!AL51</f>
        <v>1506.75</v>
      </c>
      <c r="S52" s="47">
        <f ca="1">Calculation!AM51</f>
        <v>215.25</v>
      </c>
      <c r="T52" s="47">
        <f ca="1">Calculation!AN51</f>
        <v>5.25</v>
      </c>
      <c r="U52" s="47">
        <f ca="1">Calculation!AO51</f>
        <v>5.25</v>
      </c>
      <c r="V52" s="47">
        <f ca="1">Calculation!AP51</f>
        <v>2598.75</v>
      </c>
      <c r="W52" s="47">
        <f ca="1">Calculation!AR51</f>
        <v>438.69292223852426</v>
      </c>
      <c r="X52" s="47">
        <f ca="1">Calculation!AS51</f>
        <v>859.43409959140308</v>
      </c>
      <c r="Y52" s="47">
        <f ca="1">Calculation!AU51</f>
        <v>40.045565604007933</v>
      </c>
      <c r="Z52" s="47">
        <f ca="1">Calculation!AV51</f>
        <v>0.4607268312454923</v>
      </c>
      <c r="AA52" s="47">
        <f ca="1">Calculation!AW51</f>
        <v>5.3484096255206046E-2</v>
      </c>
      <c r="AB52" s="47">
        <f ca="1">Calculation!AT51</f>
        <v>1298.1270218299273</v>
      </c>
      <c r="AC52" s="47">
        <f ca="1">Calculation!AX51</f>
        <v>1338.6867983614361</v>
      </c>
      <c r="AD52" s="47">
        <f ca="1">Calculation!BB51</f>
        <v>5043.0911454196685</v>
      </c>
      <c r="AE52" s="47">
        <f ca="1">Calculation!BE51</f>
        <v>449.39060922626379</v>
      </c>
      <c r="AF52" s="47">
        <f ca="1">Calculation!BH51</f>
        <v>5504.2493591116745</v>
      </c>
      <c r="AG52" s="47">
        <f ca="1">Calculation!BL51</f>
        <v>1380.7213116998307</v>
      </c>
      <c r="AH52" s="47">
        <f ca="1">Calculation!BO51</f>
        <v>42.307522161340707</v>
      </c>
      <c r="AI52" s="47">
        <f ca="1">Calculation!BR51</f>
        <v>1428.1233566450312</v>
      </c>
      <c r="AJ52" s="47">
        <f ca="1">Calculation!BU51</f>
        <v>2772.7691050729791</v>
      </c>
      <c r="AK52" s="291">
        <f ca="1">Calculation!CI51</f>
        <v>27856.300132919787</v>
      </c>
      <c r="AL52" s="291">
        <f ca="1">Calculation!CJ51</f>
        <v>191969.51301895495</v>
      </c>
      <c r="AM52" s="291">
        <f ca="1">Calculation!CK51</f>
        <v>164113.21288603515</v>
      </c>
      <c r="AN52" s="46">
        <f ca="1">Calculation!CP51</f>
        <v>12135.788542025362</v>
      </c>
      <c r="AO52" s="46">
        <f>Calculation!CS51</f>
        <v>12000</v>
      </c>
      <c r="AP52" s="46">
        <f ca="1">Calculation!CX51</f>
        <v>1546.371560366108</v>
      </c>
      <c r="AQ52" s="46">
        <f>Calculation!DB51</f>
        <v>0</v>
      </c>
    </row>
    <row r="53" spans="2:43" x14ac:dyDescent="0.25">
      <c r="B53" s="45">
        <f>Calculation!B52</f>
        <v>43941</v>
      </c>
      <c r="C53" s="193">
        <f ca="1">Calculation!C52</f>
        <v>40390.215680532885</v>
      </c>
      <c r="D53" s="196">
        <f ca="1">Calculation!D52</f>
        <v>23729.734222772182</v>
      </c>
      <c r="E53" s="196">
        <f ca="1">Calculation!G52</f>
        <v>1361.5187410912972</v>
      </c>
      <c r="F53" s="196">
        <f ca="1">Calculation!R52</f>
        <v>1807.2504714838087</v>
      </c>
      <c r="G53" s="196">
        <f ca="1">Calculation!N52</f>
        <v>86.927748387767195</v>
      </c>
      <c r="H53" s="196">
        <f ca="1">Calculation!T52</f>
        <v>0.96145050007037491</v>
      </c>
      <c r="I53" s="196">
        <f ca="1">Calculation!V52</f>
        <v>0.21142752612558199</v>
      </c>
      <c r="J53" s="47">
        <f ca="1">Calculation!AC52</f>
        <v>1790.25</v>
      </c>
      <c r="K53" s="47">
        <f ca="1">Calculation!AD52</f>
        <v>3165.75</v>
      </c>
      <c r="L53" s="47">
        <f ca="1">Calculation!AF52</f>
        <v>456.75</v>
      </c>
      <c r="M53" s="47">
        <f ca="1">Calculation!AG52</f>
        <v>5.25</v>
      </c>
      <c r="N53" s="47">
        <f ca="1">Calculation!AH52</f>
        <v>5.25</v>
      </c>
      <c r="O53" s="47">
        <f ca="1">Calculation!AE52</f>
        <v>4956</v>
      </c>
      <c r="P53" s="47">
        <f ca="1">Calculation!AI52</f>
        <v>5423.25</v>
      </c>
      <c r="Q53" s="47">
        <f ca="1">Calculation!AK52</f>
        <v>897.75</v>
      </c>
      <c r="R53" s="47">
        <f ca="1">Calculation!AL52</f>
        <v>1585.5</v>
      </c>
      <c r="S53" s="47">
        <f ca="1">Calculation!AM52</f>
        <v>231</v>
      </c>
      <c r="T53" s="47">
        <f ca="1">Calculation!AN52</f>
        <v>5.25</v>
      </c>
      <c r="U53" s="47">
        <f ca="1">Calculation!AO52</f>
        <v>5.25</v>
      </c>
      <c r="V53" s="47">
        <f ca="1">Calculation!AP52</f>
        <v>2724.75</v>
      </c>
      <c r="W53" s="47">
        <f ca="1">Calculation!AR52</f>
        <v>453.83958036376572</v>
      </c>
      <c r="X53" s="47">
        <f ca="1">Calculation!AS52</f>
        <v>903.62523574190436</v>
      </c>
      <c r="Y53" s="47">
        <f ca="1">Calculation!AU52</f>
        <v>43.463874193883598</v>
      </c>
      <c r="Z53" s="47">
        <f ca="1">Calculation!AV52</f>
        <v>0.48072525003518746</v>
      </c>
      <c r="AA53" s="47">
        <f ca="1">Calculation!AW52</f>
        <v>5.2856881531395498E-2</v>
      </c>
      <c r="AB53" s="47">
        <f ca="1">Calculation!AT52</f>
        <v>1357.46481610567</v>
      </c>
      <c r="AC53" s="47">
        <f ca="1">Calculation!AX52</f>
        <v>1401.4622724311203</v>
      </c>
      <c r="AD53" s="47">
        <f ca="1">Calculation!BB52</f>
        <v>5283.281937864067</v>
      </c>
      <c r="AE53" s="47">
        <f ca="1">Calculation!BE52</f>
        <v>483.49237390355376</v>
      </c>
      <c r="AF53" s="47">
        <f ca="1">Calculation!BH52</f>
        <v>5778.5436970125811</v>
      </c>
      <c r="AG53" s="47">
        <f ca="1">Calculation!BL52</f>
        <v>1446.9082191043667</v>
      </c>
      <c r="AH53" s="47">
        <f ca="1">Calculation!BO52</f>
        <v>45.976281602058108</v>
      </c>
      <c r="AI53" s="47">
        <f ca="1">Calculation!BR52</f>
        <v>1498.5251278473411</v>
      </c>
      <c r="AJ53" s="47">
        <f ca="1">Calculation!BU52</f>
        <v>2913.5866689963377</v>
      </c>
      <c r="AK53" s="291">
        <f ca="1">Calculation!CI52</f>
        <v>27529.625797601766</v>
      </c>
      <c r="AL53" s="291">
        <f ca="1">Calculation!CJ52</f>
        <v>200302.18751466123</v>
      </c>
      <c r="AM53" s="291">
        <f ca="1">Calculation!CK52</f>
        <v>172772.56171705946</v>
      </c>
      <c r="AN53" s="46">
        <f ca="1">Calculation!CP52</f>
        <v>12416.827628202733</v>
      </c>
      <c r="AO53" s="46">
        <f>Calculation!CS52</f>
        <v>12000</v>
      </c>
      <c r="AP53" s="46">
        <f ca="1">Calculation!CX52</f>
        <v>1625.0069181853466</v>
      </c>
      <c r="AQ53" s="46">
        <f>Calculation!DB52</f>
        <v>0</v>
      </c>
    </row>
    <row r="54" spans="2:43" x14ac:dyDescent="0.25">
      <c r="B54" s="45">
        <f>Calculation!B53</f>
        <v>43942</v>
      </c>
      <c r="C54" s="193">
        <f ca="1">Calculation!C53</f>
        <v>43076.978116108679</v>
      </c>
      <c r="D54" s="196">
        <f ca="1">Calculation!D53</f>
        <v>24721.515642435679</v>
      </c>
      <c r="E54" s="196">
        <f ca="1">Calculation!G53</f>
        <v>1394.8535183293682</v>
      </c>
      <c r="F54" s="196">
        <f ca="1">Calculation!R53</f>
        <v>1884.7728986934687</v>
      </c>
      <c r="G54" s="196">
        <f ca="1">Calculation!N53</f>
        <v>93.70815776879499</v>
      </c>
      <c r="H54" s="196">
        <f ca="1">Calculation!T53</f>
        <v>0.99427004697097587</v>
      </c>
      <c r="I54" s="196">
        <f ca="1">Calculation!V53</f>
        <v>0.20634335505222143</v>
      </c>
      <c r="J54" s="47">
        <f ca="1">Calculation!AC53</f>
        <v>1832.25</v>
      </c>
      <c r="K54" s="47">
        <f ca="1">Calculation!AD53</f>
        <v>3302.25</v>
      </c>
      <c r="L54" s="47">
        <f ca="1">Calculation!AF53</f>
        <v>493.5</v>
      </c>
      <c r="M54" s="47">
        <f ca="1">Calculation!AG53</f>
        <v>5.25</v>
      </c>
      <c r="N54" s="47">
        <f ca="1">Calculation!AH53</f>
        <v>5.25</v>
      </c>
      <c r="O54" s="47">
        <f ca="1">Calculation!AE53</f>
        <v>5134.5</v>
      </c>
      <c r="P54" s="47">
        <f ca="1">Calculation!AI53</f>
        <v>5638.5</v>
      </c>
      <c r="Q54" s="47">
        <f ca="1">Calculation!AK53</f>
        <v>918.75</v>
      </c>
      <c r="R54" s="47">
        <f ca="1">Calculation!AL53</f>
        <v>1653.75</v>
      </c>
      <c r="S54" s="47">
        <f ca="1">Calculation!AM53</f>
        <v>246.75</v>
      </c>
      <c r="T54" s="47">
        <f ca="1">Calculation!AN53</f>
        <v>5.25</v>
      </c>
      <c r="U54" s="47">
        <f ca="1">Calculation!AO53</f>
        <v>5.25</v>
      </c>
      <c r="V54" s="47">
        <f ca="1">Calculation!AP53</f>
        <v>2829.75</v>
      </c>
      <c r="W54" s="47">
        <f ca="1">Calculation!AR53</f>
        <v>464.95117277645608</v>
      </c>
      <c r="X54" s="47">
        <f ca="1">Calculation!AS53</f>
        <v>942.38644934673437</v>
      </c>
      <c r="Y54" s="47">
        <f ca="1">Calculation!AU53</f>
        <v>46.854078884397495</v>
      </c>
      <c r="Z54" s="47">
        <f ca="1">Calculation!AV53</f>
        <v>0.49713502348548794</v>
      </c>
      <c r="AA54" s="47">
        <f ca="1">Calculation!AW53</f>
        <v>5.1585838763055357E-2</v>
      </c>
      <c r="AB54" s="47">
        <f ca="1">Calculation!AT53</f>
        <v>1407.3376221231904</v>
      </c>
      <c r="AC54" s="47">
        <f ca="1">Calculation!AX53</f>
        <v>1454.7404218698366</v>
      </c>
      <c r="AD54" s="47">
        <f ca="1">Calculation!BB53</f>
        <v>5486.4768372094213</v>
      </c>
      <c r="AE54" s="47">
        <f ca="1">Calculation!BE53</f>
        <v>522.99978059997864</v>
      </c>
      <c r="AF54" s="47">
        <f ca="1">Calculation!BH53</f>
        <v>6021.2476388272707</v>
      </c>
      <c r="AG54" s="47">
        <f ca="1">Calculation!BL53</f>
        <v>1503.5711528132249</v>
      </c>
      <c r="AH54" s="47">
        <f ca="1">Calculation!BO53</f>
        <v>49.630445335321767</v>
      </c>
      <c r="AI54" s="47">
        <f ca="1">Calculation!BR53</f>
        <v>1559.4176204035973</v>
      </c>
      <c r="AJ54" s="47">
        <f ca="1">Calculation!BU53</f>
        <v>3033.3958354965994</v>
      </c>
      <c r="AK54" s="291">
        <f ca="1">Calculation!CI53</f>
        <v>26867.624355757944</v>
      </c>
      <c r="AL54" s="291">
        <f ca="1">Calculation!CJ53</f>
        <v>207139.59311895305</v>
      </c>
      <c r="AM54" s="291">
        <f ca="1">Calculation!CK53</f>
        <v>180271.96876319509</v>
      </c>
      <c r="AN54" s="46">
        <f ca="1">Calculation!CP53</f>
        <v>12584.403621679394</v>
      </c>
      <c r="AO54" s="46">
        <f>Calculation!CS53</f>
        <v>12000</v>
      </c>
      <c r="AP54" s="46">
        <f ca="1">Calculation!CX53</f>
        <v>1692.3015187623644</v>
      </c>
      <c r="AQ54" s="46">
        <f>Calculation!DB53</f>
        <v>0</v>
      </c>
    </row>
    <row r="55" spans="2:43" x14ac:dyDescent="0.25">
      <c r="B55" s="45">
        <f>Calculation!B54</f>
        <v>43943</v>
      </c>
      <c r="C55" s="193">
        <f ca="1">Calculation!C54</f>
        <v>45667.552166866109</v>
      </c>
      <c r="D55" s="196">
        <f ca="1">Calculation!D54</f>
        <v>25546.267147304839</v>
      </c>
      <c r="E55" s="196">
        <f ca="1">Calculation!G54</f>
        <v>1415.269409500831</v>
      </c>
      <c r="F55" s="196">
        <f ca="1">Calculation!R54</f>
        <v>1949.961202944613</v>
      </c>
      <c r="G55" s="196">
        <f ca="1">Calculation!N54</f>
        <v>100.31989443153006</v>
      </c>
      <c r="H55" s="196">
        <f ca="1">Calculation!T54</f>
        <v>1.0191905967102348</v>
      </c>
      <c r="I55" s="196">
        <f ca="1">Calculation!V54</f>
        <v>0.19895608709817036</v>
      </c>
      <c r="J55" s="47">
        <f ca="1">Calculation!AC54</f>
        <v>1858.5</v>
      </c>
      <c r="K55" s="47">
        <f ca="1">Calculation!AD54</f>
        <v>3412.5</v>
      </c>
      <c r="L55" s="47">
        <f ca="1">Calculation!AF54</f>
        <v>530.25</v>
      </c>
      <c r="M55" s="47">
        <f ca="1">Calculation!AG54</f>
        <v>10.5</v>
      </c>
      <c r="N55" s="47">
        <f ca="1">Calculation!AH54</f>
        <v>5.25</v>
      </c>
      <c r="O55" s="47">
        <f ca="1">Calculation!AE54</f>
        <v>5271</v>
      </c>
      <c r="P55" s="47">
        <f ca="1">Calculation!AI54</f>
        <v>5817</v>
      </c>
      <c r="Q55" s="47">
        <f ca="1">Calculation!AK54</f>
        <v>929.25</v>
      </c>
      <c r="R55" s="47">
        <f ca="1">Calculation!AL54</f>
        <v>1706.25</v>
      </c>
      <c r="S55" s="47">
        <f ca="1">Calculation!AM54</f>
        <v>267.75</v>
      </c>
      <c r="T55" s="47">
        <f ca="1">Calculation!AN54</f>
        <v>5.25</v>
      </c>
      <c r="U55" s="47">
        <f ca="1">Calculation!AO54</f>
        <v>5.25</v>
      </c>
      <c r="V55" s="47">
        <f ca="1">Calculation!AP54</f>
        <v>2913.75</v>
      </c>
      <c r="W55" s="47">
        <f ca="1">Calculation!AR54</f>
        <v>471.75646983361031</v>
      </c>
      <c r="X55" s="47">
        <f ca="1">Calculation!AS54</f>
        <v>974.98060147230649</v>
      </c>
      <c r="Y55" s="47">
        <f ca="1">Calculation!AU54</f>
        <v>50.15994721576503</v>
      </c>
      <c r="Z55" s="47">
        <f ca="1">Calculation!AV54</f>
        <v>0.50959529835511741</v>
      </c>
      <c r="AA55" s="47">
        <f ca="1">Calculation!AW54</f>
        <v>4.9739021774542591E-2</v>
      </c>
      <c r="AB55" s="47">
        <f ca="1">Calculation!AT54</f>
        <v>1446.7370713059167</v>
      </c>
      <c r="AC55" s="47">
        <f ca="1">Calculation!AX54</f>
        <v>1497.4563528418116</v>
      </c>
      <c r="AD55" s="47">
        <f ca="1">Calculation!BB54</f>
        <v>5647.0258661795115</v>
      </c>
      <c r="AE55" s="47">
        <f ca="1">Calculation!BE54</f>
        <v>562.65015560826612</v>
      </c>
      <c r="AF55" s="47">
        <f ca="1">Calculation!BH54</f>
        <v>6226.7510453799077</v>
      </c>
      <c r="AG55" s="47">
        <f ca="1">Calculation!BL54</f>
        <v>1549.6018137813935</v>
      </c>
      <c r="AH55" s="47">
        <f ca="1">Calculation!BO54</f>
        <v>53.211837584985979</v>
      </c>
      <c r="AI55" s="47">
        <f ca="1">Calculation!BR54</f>
        <v>1609.631172151579</v>
      </c>
      <c r="AJ55" s="47">
        <f ca="1">Calculation!BU54</f>
        <v>3131.9872043896994</v>
      </c>
      <c r="AK55" s="291">
        <f ca="1">Calculation!CI54</f>
        <v>25905.740507574301</v>
      </c>
      <c r="AL55" s="291">
        <f ca="1">Calculation!CJ54</f>
        <v>212331.37431463203</v>
      </c>
      <c r="AM55" s="291">
        <f ca="1">Calculation!CK54</f>
        <v>186425.63380705775</v>
      </c>
      <c r="AN55" s="46">
        <f ca="1">Calculation!CP54</f>
        <v>12638.17345379717</v>
      </c>
      <c r="AO55" s="46">
        <f>Calculation!CS54</f>
        <v>12000</v>
      </c>
      <c r="AP55" s="46">
        <f ca="1">Calculation!CX54</f>
        <v>1746.602468413827</v>
      </c>
      <c r="AQ55" s="46">
        <f>Calculation!DB54</f>
        <v>0</v>
      </c>
    </row>
    <row r="56" spans="2:43" x14ac:dyDescent="0.25">
      <c r="B56" s="45">
        <f>Calculation!B55</f>
        <v>43944</v>
      </c>
      <c r="C56" s="193">
        <f ca="1">Calculation!C55</f>
        <v>48136.828366203212</v>
      </c>
      <c r="D56" s="196">
        <f ca="1">Calculation!D55</f>
        <v>26190.809978977308</v>
      </c>
      <c r="E56" s="196">
        <f ca="1">Calculation!G55</f>
        <v>1422.4826869902129</v>
      </c>
      <c r="F56" s="196">
        <f ca="1">Calculation!R55</f>
        <v>2001.8042206480352</v>
      </c>
      <c r="G56" s="196">
        <f ca="1">Calculation!N55</f>
        <v>106.65051855337632</v>
      </c>
      <c r="H56" s="196">
        <f ca="1">Calculation!T55</f>
        <v>1.0357967946073925</v>
      </c>
      <c r="I56" s="196">
        <f ca="1">Calculation!V55</f>
        <v>0.18964041210908966</v>
      </c>
      <c r="J56" s="47">
        <f ca="1">Calculation!AC55</f>
        <v>1869</v>
      </c>
      <c r="K56" s="47">
        <f ca="1">Calculation!AD55</f>
        <v>3507</v>
      </c>
      <c r="L56" s="47">
        <f ca="1">Calculation!AF55</f>
        <v>561.75</v>
      </c>
      <c r="M56" s="47">
        <f ca="1">Calculation!AG55</f>
        <v>10.5</v>
      </c>
      <c r="N56" s="47">
        <f ca="1">Calculation!AH55</f>
        <v>5.25</v>
      </c>
      <c r="O56" s="47">
        <f ca="1">Calculation!AE55</f>
        <v>5376</v>
      </c>
      <c r="P56" s="47">
        <f ca="1">Calculation!AI55</f>
        <v>5953.5</v>
      </c>
      <c r="Q56" s="47">
        <f ca="1">Calculation!AK55</f>
        <v>934.5</v>
      </c>
      <c r="R56" s="47">
        <f ca="1">Calculation!AL55</f>
        <v>1753.5</v>
      </c>
      <c r="S56" s="47">
        <f ca="1">Calculation!AM55</f>
        <v>283.5</v>
      </c>
      <c r="T56" s="47">
        <f ca="1">Calculation!AN55</f>
        <v>5.25</v>
      </c>
      <c r="U56" s="47">
        <f ca="1">Calculation!AO55</f>
        <v>5.25</v>
      </c>
      <c r="V56" s="47">
        <f ca="1">Calculation!AP55</f>
        <v>2982</v>
      </c>
      <c r="W56" s="47">
        <f ca="1">Calculation!AR55</f>
        <v>474.16089566340429</v>
      </c>
      <c r="X56" s="47">
        <f ca="1">Calculation!AS55</f>
        <v>1000.9021103240176</v>
      </c>
      <c r="Y56" s="47">
        <f ca="1">Calculation!AU55</f>
        <v>53.325259276688158</v>
      </c>
      <c r="Z56" s="47">
        <f ca="1">Calculation!AV55</f>
        <v>0.51789839730369625</v>
      </c>
      <c r="AA56" s="47">
        <f ca="1">Calculation!AW55</f>
        <v>4.7410103027272416E-2</v>
      </c>
      <c r="AB56" s="47">
        <f ca="1">Calculation!AT55</f>
        <v>1475.063005987422</v>
      </c>
      <c r="AC56" s="47">
        <f ca="1">Calculation!AX55</f>
        <v>1528.953573764441</v>
      </c>
      <c r="AD56" s="47">
        <f ca="1">Calculation!BB55</f>
        <v>5775.1666170763228</v>
      </c>
      <c r="AE56" s="47">
        <f ca="1">Calculation!BE55</f>
        <v>597.12935722302154</v>
      </c>
      <c r="AF56" s="47">
        <f ca="1">Calculation!BH55</f>
        <v>6389.420603113258</v>
      </c>
      <c r="AG56" s="47">
        <f ca="1">Calculation!BL55</f>
        <v>1584.302249492627</v>
      </c>
      <c r="AH56" s="47">
        <f ca="1">Calculation!BO55</f>
        <v>56.661891165753708</v>
      </c>
      <c r="AI56" s="47">
        <f ca="1">Calculation!BR55</f>
        <v>1648.4054417182979</v>
      </c>
      <c r="AJ56" s="47">
        <f ca="1">Calculation!BU55</f>
        <v>3214.468832647578</v>
      </c>
      <c r="AK56" s="291">
        <f ca="1">Calculation!CI55</f>
        <v>24692.761993371023</v>
      </c>
      <c r="AL56" s="291">
        <f ca="1">Calculation!CJ55</f>
        <v>215790.99887653987</v>
      </c>
      <c r="AM56" s="291">
        <f ca="1">Calculation!CK55</f>
        <v>191098.23688316887</v>
      </c>
      <c r="AN56" s="46">
        <f ca="1">Calculation!CP55</f>
        <v>12582.48187400096</v>
      </c>
      <c r="AO56" s="46">
        <f>Calculation!CS55</f>
        <v>12000</v>
      </c>
      <c r="AP56" s="46">
        <f ca="1">Calculation!CX55</f>
        <v>1786.7660485354331</v>
      </c>
      <c r="AQ56" s="46">
        <f>Calculation!DB55</f>
        <v>0</v>
      </c>
    </row>
    <row r="57" spans="2:43" x14ac:dyDescent="0.25">
      <c r="B57" s="45">
        <f>Calculation!B56</f>
        <v>43945</v>
      </c>
      <c r="C57" s="193">
        <f ca="1">Calculation!C56</f>
        <v>50465.412286282248</v>
      </c>
      <c r="D57" s="196">
        <f ca="1">Calculation!D56</f>
        <v>26648.621757700821</v>
      </c>
      <c r="E57" s="196">
        <f ca="1">Calculation!G56</f>
        <v>1416.7347909857415</v>
      </c>
      <c r="F57" s="196">
        <f ca="1">Calculation!R56</f>
        <v>2039.7830115164741</v>
      </c>
      <c r="G57" s="196">
        <f ca="1">Calculation!N56</f>
        <v>112.59268470897918</v>
      </c>
      <c r="H57" s="196">
        <f ca="1">Calculation!T56</f>
        <v>1.0439891433104469</v>
      </c>
      <c r="I57" s="196">
        <f ca="1">Calculation!V56</f>
        <v>0.17883524506206969</v>
      </c>
      <c r="J57" s="47">
        <f ca="1">Calculation!AC56</f>
        <v>1863.75</v>
      </c>
      <c r="K57" s="47">
        <f ca="1">Calculation!AD56</f>
        <v>3570</v>
      </c>
      <c r="L57" s="47">
        <f ca="1">Calculation!AF56</f>
        <v>593.25</v>
      </c>
      <c r="M57" s="47">
        <f ca="1">Calculation!AG56</f>
        <v>10.5</v>
      </c>
      <c r="N57" s="47">
        <f ca="1">Calculation!AH56</f>
        <v>5.25</v>
      </c>
      <c r="O57" s="47">
        <f ca="1">Calculation!AE56</f>
        <v>5433.75</v>
      </c>
      <c r="P57" s="47">
        <f ca="1">Calculation!AI56</f>
        <v>6042.75</v>
      </c>
      <c r="Q57" s="47">
        <f ca="1">Calculation!AK56</f>
        <v>934.5</v>
      </c>
      <c r="R57" s="47">
        <f ca="1">Calculation!AL56</f>
        <v>1785</v>
      </c>
      <c r="S57" s="47">
        <f ca="1">Calculation!AM56</f>
        <v>299.25</v>
      </c>
      <c r="T57" s="47">
        <f ca="1">Calculation!AN56</f>
        <v>5.25</v>
      </c>
      <c r="U57" s="47">
        <f ca="1">Calculation!AO56</f>
        <v>5.25</v>
      </c>
      <c r="V57" s="47">
        <f ca="1">Calculation!AP56</f>
        <v>3029.25</v>
      </c>
      <c r="W57" s="47">
        <f ca="1">Calculation!AR56</f>
        <v>472.24493032858049</v>
      </c>
      <c r="X57" s="47">
        <f ca="1">Calculation!AS56</f>
        <v>1019.891505758237</v>
      </c>
      <c r="Y57" s="47">
        <f ca="1">Calculation!AU56</f>
        <v>56.296342354489589</v>
      </c>
      <c r="Z57" s="47">
        <f ca="1">Calculation!AV56</f>
        <v>0.52199457165522345</v>
      </c>
      <c r="AA57" s="47">
        <f ca="1">Calculation!AW56</f>
        <v>4.4708811265517422E-2</v>
      </c>
      <c r="AB57" s="47">
        <f ca="1">Calculation!AT56</f>
        <v>1492.1364360868174</v>
      </c>
      <c r="AC57" s="47">
        <f ca="1">Calculation!AX56</f>
        <v>1548.9994818242278</v>
      </c>
      <c r="AD57" s="47">
        <f ca="1">Calculation!BB56</f>
        <v>5854.7505496858221</v>
      </c>
      <c r="AE57" s="47">
        <f ca="1">Calculation!BE56</f>
        <v>631.68096670628984</v>
      </c>
      <c r="AF57" s="47">
        <f ca="1">Calculation!BH56</f>
        <v>6503.6017111454639</v>
      </c>
      <c r="AG57" s="47">
        <f ca="1">Calculation!BL56</f>
        <v>1607.4018484103237</v>
      </c>
      <c r="AH57" s="47">
        <f ca="1">Calculation!BO56</f>
        <v>59.924240498990414</v>
      </c>
      <c r="AI57" s="47">
        <f ca="1">Calculation!BR56</f>
        <v>1675.4090683139086</v>
      </c>
      <c r="AJ57" s="47">
        <f ca="1">Calculation!BU56</f>
        <v>3275.406416029894</v>
      </c>
      <c r="AK57" s="291">
        <f ca="1">Calculation!CI56</f>
        <v>23285.83920079036</v>
      </c>
      <c r="AL57" s="291">
        <f ca="1">Calculation!CJ56</f>
        <v>217497.73818967625</v>
      </c>
      <c r="AM57" s="291">
        <f ca="1">Calculation!CK56</f>
        <v>194211.89898888589</v>
      </c>
      <c r="AN57" s="46">
        <f ca="1">Calculation!CP56</f>
        <v>12425.643799713507</v>
      </c>
      <c r="AO57" s="46">
        <f>Calculation!CS56</f>
        <v>12000</v>
      </c>
      <c r="AP57" s="46">
        <f ca="1">Calculation!CX56</f>
        <v>1812.2161645540707</v>
      </c>
      <c r="AQ57" s="46">
        <f>Calculation!DB56</f>
        <v>0</v>
      </c>
    </row>
    <row r="58" spans="2:43" x14ac:dyDescent="0.25">
      <c r="B58" s="45">
        <f>Calculation!B57</f>
        <v>43946</v>
      </c>
      <c r="C58" s="193">
        <f ca="1">Calculation!C57</f>
        <v>52639.92624735221</v>
      </c>
      <c r="D58" s="196">
        <f ca="1">Calculation!D57</f>
        <v>26919.662736077873</v>
      </c>
      <c r="E58" s="196">
        <f ca="1">Calculation!G57</f>
        <v>1398.7428904579406</v>
      </c>
      <c r="F58" s="196">
        <f ca="1">Calculation!R57</f>
        <v>2063.8582215740316</v>
      </c>
      <c r="G58" s="196">
        <f ca="1">Calculation!N57</f>
        <v>118.04882381663033</v>
      </c>
      <c r="H58" s="196">
        <f ca="1">Calculation!T57</f>
        <v>1.0439668991107609</v>
      </c>
      <c r="I58" s="196">
        <f ca="1">Calculation!V57</f>
        <v>0.16700267221017376</v>
      </c>
      <c r="J58" s="47">
        <f ca="1">Calculation!AC57</f>
        <v>1837.5</v>
      </c>
      <c r="K58" s="47">
        <f ca="1">Calculation!AD57</f>
        <v>3612</v>
      </c>
      <c r="L58" s="47">
        <f ca="1">Calculation!AF57</f>
        <v>624.75</v>
      </c>
      <c r="M58" s="47">
        <f ca="1">Calculation!AG57</f>
        <v>10.5</v>
      </c>
      <c r="N58" s="47">
        <f ca="1">Calculation!AH57</f>
        <v>5.25</v>
      </c>
      <c r="O58" s="47">
        <f ca="1">Calculation!AE57</f>
        <v>5449.5</v>
      </c>
      <c r="P58" s="47">
        <f ca="1">Calculation!AI57</f>
        <v>6090</v>
      </c>
      <c r="Q58" s="47">
        <f ca="1">Calculation!AK57</f>
        <v>918.75</v>
      </c>
      <c r="R58" s="47">
        <f ca="1">Calculation!AL57</f>
        <v>1806</v>
      </c>
      <c r="S58" s="47">
        <f ca="1">Calculation!AM57</f>
        <v>315</v>
      </c>
      <c r="T58" s="47">
        <f ca="1">Calculation!AN57</f>
        <v>5.25</v>
      </c>
      <c r="U58" s="47">
        <f ca="1">Calculation!AO57</f>
        <v>5.25</v>
      </c>
      <c r="V58" s="47">
        <f ca="1">Calculation!AP57</f>
        <v>3050.25</v>
      </c>
      <c r="W58" s="47">
        <f ca="1">Calculation!AR57</f>
        <v>466.24763015264688</v>
      </c>
      <c r="X58" s="47">
        <f ca="1">Calculation!AS57</f>
        <v>1031.9291107870158</v>
      </c>
      <c r="Y58" s="47">
        <f ca="1">Calculation!AU57</f>
        <v>59.024411908315166</v>
      </c>
      <c r="Z58" s="47">
        <f ca="1">Calculation!AV57</f>
        <v>0.52198344955538045</v>
      </c>
      <c r="AA58" s="47">
        <f ca="1">Calculation!AW57</f>
        <v>4.175066805254344E-2</v>
      </c>
      <c r="AB58" s="47">
        <f ca="1">Calculation!AT57</f>
        <v>1498.1767409396627</v>
      </c>
      <c r="AC58" s="47">
        <f ca="1">Calculation!AX57</f>
        <v>1557.7648869655859</v>
      </c>
      <c r="AD58" s="47">
        <f ca="1">Calculation!BB57</f>
        <v>5890.714076354262</v>
      </c>
      <c r="AE58" s="47">
        <f ca="1">Calculation!BE57</f>
        <v>666.29908798877761</v>
      </c>
      <c r="AF58" s="47">
        <f ca="1">Calculation!BH57</f>
        <v>6574.2252146664769</v>
      </c>
      <c r="AG58" s="47">
        <f ca="1">Calculation!BL57</f>
        <v>1619.0380228119375</v>
      </c>
      <c r="AH58" s="47">
        <f ca="1">Calculation!BO57</f>
        <v>62.947139608704077</v>
      </c>
      <c r="AI58" s="47">
        <f ca="1">Calculation!BR57</f>
        <v>1690.7228661470883</v>
      </c>
      <c r="AJ58" s="47">
        <f ca="1">Calculation!BU57</f>
        <v>3309.3263148849014</v>
      </c>
      <c r="AK58" s="291">
        <f ca="1">Calculation!CI57</f>
        <v>21745.139610699625</v>
      </c>
      <c r="AL58" s="291">
        <f ca="1">Calculation!CJ57</f>
        <v>217493.10398140823</v>
      </c>
      <c r="AM58" s="291">
        <f ca="1">Calculation!CK57</f>
        <v>195747.96437070862</v>
      </c>
      <c r="AN58" s="46">
        <f ca="1">Calculation!CP57</f>
        <v>12178.94649696827</v>
      </c>
      <c r="AO58" s="46">
        <f>Calculation!CS57</f>
        <v>12000</v>
      </c>
      <c r="AP58" s="46">
        <f ca="1">Calculation!CX57</f>
        <v>1822.9508598570544</v>
      </c>
      <c r="AQ58" s="46">
        <f>Calculation!DB57</f>
        <v>0</v>
      </c>
    </row>
    <row r="59" spans="2:43" x14ac:dyDescent="0.25">
      <c r="B59" s="45">
        <f>Calculation!B58</f>
        <v>43947</v>
      </c>
      <c r="C59" s="193">
        <f ca="1">Calculation!C58</f>
        <v>54652.820884885492</v>
      </c>
      <c r="D59" s="196">
        <f ca="1">Calculation!D58</f>
        <v>27009.724321034162</v>
      </c>
      <c r="E59" s="196">
        <f ca="1">Calculation!G58</f>
        <v>1369.6159427982002</v>
      </c>
      <c r="F59" s="196">
        <f ca="1">Calculation!R58</f>
        <v>2074.4220586029737</v>
      </c>
      <c r="G59" s="196">
        <f ca="1">Calculation!N58</f>
        <v>122.93503797999159</v>
      </c>
      <c r="H59" s="196">
        <f ca="1">Calculation!T58</f>
        <v>1.0361891518012825</v>
      </c>
      <c r="I59" s="196">
        <f ca="1">Calculation!V58</f>
        <v>0.15459030816255628</v>
      </c>
      <c r="J59" s="47">
        <f ca="1">Calculation!AC58</f>
        <v>1800.75</v>
      </c>
      <c r="K59" s="47">
        <f ca="1">Calculation!AD58</f>
        <v>3633</v>
      </c>
      <c r="L59" s="47">
        <f ca="1">Calculation!AF58</f>
        <v>645.75</v>
      </c>
      <c r="M59" s="47">
        <f ca="1">Calculation!AG58</f>
        <v>10.5</v>
      </c>
      <c r="N59" s="47">
        <f ca="1">Calculation!AH58</f>
        <v>5.25</v>
      </c>
      <c r="O59" s="47">
        <f ca="1">Calculation!AE58</f>
        <v>5433.75</v>
      </c>
      <c r="P59" s="47">
        <f ca="1">Calculation!AI58</f>
        <v>6095.25</v>
      </c>
      <c r="Q59" s="47">
        <f ca="1">Calculation!AK58</f>
        <v>903</v>
      </c>
      <c r="R59" s="47">
        <f ca="1">Calculation!AL58</f>
        <v>1816.5</v>
      </c>
      <c r="S59" s="47">
        <f ca="1">Calculation!AM58</f>
        <v>325.5</v>
      </c>
      <c r="T59" s="47">
        <f ca="1">Calculation!AN58</f>
        <v>5.25</v>
      </c>
      <c r="U59" s="47">
        <f ca="1">Calculation!AO58</f>
        <v>5.25</v>
      </c>
      <c r="V59" s="47">
        <f ca="1">Calculation!AP58</f>
        <v>3055.5</v>
      </c>
      <c r="W59" s="47">
        <f ca="1">Calculation!AR58</f>
        <v>456.53864759940006</v>
      </c>
      <c r="X59" s="47">
        <f ca="1">Calculation!AS58</f>
        <v>1037.2110293014869</v>
      </c>
      <c r="Y59" s="47">
        <f ca="1">Calculation!AU58</f>
        <v>61.467518989995796</v>
      </c>
      <c r="Z59" s="47">
        <f ca="1">Calculation!AV58</f>
        <v>0.51809457590064123</v>
      </c>
      <c r="AA59" s="47">
        <f ca="1">Calculation!AW58</f>
        <v>3.8647577040639071E-2</v>
      </c>
      <c r="AB59" s="47">
        <f ca="1">Calculation!AT58</f>
        <v>1493.7496769008869</v>
      </c>
      <c r="AC59" s="47">
        <f ca="1">Calculation!AX58</f>
        <v>1555.773938043824</v>
      </c>
      <c r="AD59" s="47">
        <f ca="1">Calculation!BB58</f>
        <v>5893.3741444225579</v>
      </c>
      <c r="AE59" s="47">
        <f ca="1">Calculation!BE58</f>
        <v>690.3733051096915</v>
      </c>
      <c r="AF59" s="47">
        <f ca="1">Calculation!BH58</f>
        <v>6600.9979471864917</v>
      </c>
      <c r="AG59" s="47">
        <f ca="1">Calculation!BL58</f>
        <v>1619.7068940182853</v>
      </c>
      <c r="AH59" s="47">
        <f ca="1">Calculation!BO58</f>
        <v>65.685499767538715</v>
      </c>
      <c r="AI59" s="47">
        <f ca="1">Calculation!BR58</f>
        <v>1694.7926580928001</v>
      </c>
      <c r="AJ59" s="47">
        <f ca="1">Calculation!BU58</f>
        <v>3326.6258638216941</v>
      </c>
      <c r="AK59" s="291">
        <f ca="1">Calculation!CI58</f>
        <v>20128.946375332816</v>
      </c>
      <c r="AL59" s="291">
        <f ca="1">Calculation!CJ58</f>
        <v>215872.73995860026</v>
      </c>
      <c r="AM59" s="291">
        <f ca="1">Calculation!CK58</f>
        <v>195743.79358326743</v>
      </c>
      <c r="AN59" s="46">
        <f ca="1">Calculation!CP58</f>
        <v>11855.54101839726</v>
      </c>
      <c r="AO59" s="46">
        <f>Calculation!CS58</f>
        <v>12000</v>
      </c>
      <c r="AP59" s="46">
        <f ca="1">Calculation!CX58</f>
        <v>1819.4999581467312</v>
      </c>
      <c r="AQ59" s="46">
        <f>Calculation!DB58</f>
        <v>0</v>
      </c>
    </row>
    <row r="60" spans="2:43" x14ac:dyDescent="0.25">
      <c r="B60" s="45">
        <f>Calculation!B59</f>
        <v>43948</v>
      </c>
      <c r="C60" s="193">
        <f ca="1">Calculation!C59</f>
        <v>56501.80072340856</v>
      </c>
      <c r="D60" s="196">
        <f ca="1">Calculation!D59</f>
        <v>26929.438136626221</v>
      </c>
      <c r="E60" s="196">
        <f ca="1">Calculation!G59</f>
        <v>1330.7500127052137</v>
      </c>
      <c r="F60" s="196">
        <f ca="1">Calculation!R59</f>
        <v>2072.2252131167265</v>
      </c>
      <c r="G60" s="196">
        <f ca="1">Calculation!N59</f>
        <v>127.18393132125598</v>
      </c>
      <c r="H60" s="196">
        <f ca="1">Calculation!T59</f>
        <v>1.0213212688702618</v>
      </c>
      <c r="I60" s="196">
        <f ca="1">Calculation!V59</f>
        <v>0.14200165159857198</v>
      </c>
      <c r="J60" s="47">
        <f ca="1">Calculation!AC59</f>
        <v>1748.25</v>
      </c>
      <c r="K60" s="47">
        <f ca="1">Calculation!AD59</f>
        <v>3627.75</v>
      </c>
      <c r="L60" s="47">
        <f ca="1">Calculation!AF59</f>
        <v>672</v>
      </c>
      <c r="M60" s="47">
        <f ca="1">Calculation!AG59</f>
        <v>10.5</v>
      </c>
      <c r="N60" s="47">
        <f ca="1">Calculation!AH59</f>
        <v>5.25</v>
      </c>
      <c r="O60" s="47">
        <f ca="1">Calculation!AE59</f>
        <v>5376</v>
      </c>
      <c r="P60" s="47">
        <f ca="1">Calculation!AI59</f>
        <v>6063.75</v>
      </c>
      <c r="Q60" s="47">
        <f ca="1">Calculation!AK59</f>
        <v>876.75</v>
      </c>
      <c r="R60" s="47">
        <f ca="1">Calculation!AL59</f>
        <v>1816.5</v>
      </c>
      <c r="S60" s="47">
        <f ca="1">Calculation!AM59</f>
        <v>336</v>
      </c>
      <c r="T60" s="47">
        <f ca="1">Calculation!AN59</f>
        <v>5.25</v>
      </c>
      <c r="U60" s="47">
        <f ca="1">Calculation!AO59</f>
        <v>5.25</v>
      </c>
      <c r="V60" s="47">
        <f ca="1">Calculation!AP59</f>
        <v>3039.75</v>
      </c>
      <c r="W60" s="47">
        <f ca="1">Calculation!AR59</f>
        <v>443.5833375684046</v>
      </c>
      <c r="X60" s="47">
        <f ca="1">Calculation!AS59</f>
        <v>1036.1126065583633</v>
      </c>
      <c r="Y60" s="47">
        <f ca="1">Calculation!AU59</f>
        <v>63.591965660627991</v>
      </c>
      <c r="Z60" s="47">
        <f ca="1">Calculation!AV59</f>
        <v>0.51066063443513088</v>
      </c>
      <c r="AA60" s="47">
        <f ca="1">Calculation!AW59</f>
        <v>3.5500412899642994E-2</v>
      </c>
      <c r="AB60" s="47">
        <f ca="1">Calculation!AT59</f>
        <v>1479.6959441267679</v>
      </c>
      <c r="AC60" s="47">
        <f ca="1">Calculation!AX59</f>
        <v>1543.8340708347305</v>
      </c>
      <c r="AD60" s="47">
        <f ca="1">Calculation!BB59</f>
        <v>5851.95760694815</v>
      </c>
      <c r="AE60" s="47">
        <f ca="1">Calculation!BE59</f>
        <v>719.70969312218801</v>
      </c>
      <c r="AF60" s="47">
        <f ca="1">Calculation!BH59</f>
        <v>6588.9531143441636</v>
      </c>
      <c r="AG60" s="47">
        <f ca="1">Calculation!BL59</f>
        <v>1610.1936044344457</v>
      </c>
      <c r="AH60" s="47">
        <f ca="1">Calculation!BO59</f>
        <v>68.102401945748696</v>
      </c>
      <c r="AI60" s="47">
        <f ca="1">Calculation!BR59</f>
        <v>1688.361223017127</v>
      </c>
      <c r="AJ60" s="47">
        <f ca="1">Calculation!BU59</f>
        <v>3321.9072306915732</v>
      </c>
      <c r="AK60" s="291">
        <f ca="1">Calculation!CI59</f>
        <v>18489.798385230679</v>
      </c>
      <c r="AL60" s="291">
        <f ca="1">Calculation!CJ59</f>
        <v>212775.26434797092</v>
      </c>
      <c r="AM60" s="291">
        <f ca="1">Calculation!CK59</f>
        <v>194285.46596274024</v>
      </c>
      <c r="AN60" s="46">
        <f ca="1">Calculation!CP59</f>
        <v>11469.378315555747</v>
      </c>
      <c r="AO60" s="46">
        <f>Calculation!CS59</f>
        <v>12000</v>
      </c>
      <c r="AP60" s="46">
        <f ca="1">Calculation!CX59</f>
        <v>1802.843850359031</v>
      </c>
      <c r="AQ60" s="46">
        <f>Calculation!DB59</f>
        <v>0</v>
      </c>
    </row>
    <row r="61" spans="2:43" x14ac:dyDescent="0.25">
      <c r="B61" s="45">
        <f>Calculation!B60</f>
        <v>43949</v>
      </c>
      <c r="C61" s="193">
        <f ca="1">Calculation!C60</f>
        <v>58188.997714350073</v>
      </c>
      <c r="D61" s="196">
        <f ca="1">Calculation!D60</f>
        <v>26693.103832094424</v>
      </c>
      <c r="E61" s="196">
        <f ca="1">Calculation!G60</f>
        <v>1283.7171728648796</v>
      </c>
      <c r="F61" s="196">
        <f ca="1">Calculation!R60</f>
        <v>2058.2905039261764</v>
      </c>
      <c r="G61" s="196">
        <f ca="1">Calculation!N60</f>
        <v>130.74624910828385</v>
      </c>
      <c r="H61" s="196">
        <f ca="1">Calculation!T60</f>
        <v>1.0001745975484277</v>
      </c>
      <c r="I61" s="196">
        <f ca="1">Calculation!V60</f>
        <v>0.1295767289043073</v>
      </c>
      <c r="J61" s="47">
        <f ca="1">Calculation!AC60</f>
        <v>1685.25</v>
      </c>
      <c r="K61" s="47">
        <f ca="1">Calculation!AD60</f>
        <v>3606.75</v>
      </c>
      <c r="L61" s="47">
        <f ca="1">Calculation!AF60</f>
        <v>687.75</v>
      </c>
      <c r="M61" s="47">
        <f ca="1">Calculation!AG60</f>
        <v>10.5</v>
      </c>
      <c r="N61" s="47">
        <f ca="1">Calculation!AH60</f>
        <v>5.25</v>
      </c>
      <c r="O61" s="47">
        <f ca="1">Calculation!AE60</f>
        <v>5292</v>
      </c>
      <c r="P61" s="47">
        <f ca="1">Calculation!AI60</f>
        <v>5995.5</v>
      </c>
      <c r="Q61" s="47">
        <f ca="1">Calculation!AK60</f>
        <v>845.25</v>
      </c>
      <c r="R61" s="47">
        <f ca="1">Calculation!AL60</f>
        <v>1806</v>
      </c>
      <c r="S61" s="47">
        <f ca="1">Calculation!AM60</f>
        <v>346.5</v>
      </c>
      <c r="T61" s="47">
        <f ca="1">Calculation!AN60</f>
        <v>5.25</v>
      </c>
      <c r="U61" s="47">
        <f ca="1">Calculation!AO60</f>
        <v>5.25</v>
      </c>
      <c r="V61" s="47">
        <f ca="1">Calculation!AP60</f>
        <v>3008.25</v>
      </c>
      <c r="W61" s="47">
        <f ca="1">Calculation!AR60</f>
        <v>427.90572428829319</v>
      </c>
      <c r="X61" s="47">
        <f ca="1">Calculation!AS60</f>
        <v>1029.1452519630882</v>
      </c>
      <c r="Y61" s="47">
        <f ca="1">Calculation!AU60</f>
        <v>65.373124554141924</v>
      </c>
      <c r="Z61" s="47">
        <f ca="1">Calculation!AV60</f>
        <v>0.50008729877421387</v>
      </c>
      <c r="AA61" s="47">
        <f ca="1">Calculation!AW60</f>
        <v>3.2394182226076824E-2</v>
      </c>
      <c r="AB61" s="47">
        <f ca="1">Calculation!AT60</f>
        <v>1457.0509762513814</v>
      </c>
      <c r="AC61" s="47">
        <f ca="1">Calculation!AX60</f>
        <v>1522.9565822865236</v>
      </c>
      <c r="AD61" s="47">
        <f ca="1">Calculation!BB60</f>
        <v>5782.1210589538005</v>
      </c>
      <c r="AE61" s="47">
        <f ca="1">Calculation!BE60</f>
        <v>738.45226096795272</v>
      </c>
      <c r="AF61" s="47">
        <f ca="1">Calculation!BH60</f>
        <v>6537.8915750332817</v>
      </c>
      <c r="AG61" s="47">
        <f ca="1">Calculation!BL60</f>
        <v>1591.4929082679478</v>
      </c>
      <c r="AH61" s="47">
        <f ca="1">Calculation!BO60</f>
        <v>70.170013701587067</v>
      </c>
      <c r="AI61" s="47">
        <f ca="1">Calculation!BR60</f>
        <v>1672.389932278757</v>
      </c>
      <c r="AJ61" s="47">
        <f ca="1">Calculation!BU60</f>
        <v>3300.3356427850322</v>
      </c>
      <c r="AK61" s="291">
        <f ca="1">Calculation!CI60</f>
        <v>16871.969909415129</v>
      </c>
      <c r="AL61" s="291">
        <f ca="1">Calculation!CJ60</f>
        <v>208369.70782258897</v>
      </c>
      <c r="AM61" s="291">
        <f ca="1">Calculation!CK60</f>
        <v>191497.73791317386</v>
      </c>
      <c r="AN61" s="46">
        <f ca="1">Calculation!CP60</f>
        <v>11034.30349840998</v>
      </c>
      <c r="AO61" s="46">
        <f>Calculation!CS60</f>
        <v>12000</v>
      </c>
      <c r="AP61" s="46">
        <f ca="1">Calculation!CX60</f>
        <v>1774.3076114428522</v>
      </c>
      <c r="AQ61" s="46">
        <f>Calculation!DB60</f>
        <v>0</v>
      </c>
    </row>
    <row r="62" spans="2:43" x14ac:dyDescent="0.25">
      <c r="B62" s="45">
        <f>Calculation!B61</f>
        <v>43950</v>
      </c>
      <c r="C62" s="193">
        <f ca="1">Calculation!C61</f>
        <v>59720.027415613411</v>
      </c>
      <c r="D62" s="196">
        <f ca="1">Calculation!D61</f>
        <v>26317.483259636734</v>
      </c>
      <c r="E62" s="196">
        <f ca="1">Calculation!G61</f>
        <v>1230.1603239798856</v>
      </c>
      <c r="F62" s="196">
        <f ca="1">Calculation!R61</f>
        <v>2033.8241980870571</v>
      </c>
      <c r="G62" s="196">
        <f ca="1">Calculation!N61</f>
        <v>133.59134233117103</v>
      </c>
      <c r="H62" s="196">
        <f ca="1">Calculation!T61</f>
        <v>0.97364656345422551</v>
      </c>
      <c r="I62" s="196">
        <f ca="1">Calculation!V61</f>
        <v>0.11758308105702493</v>
      </c>
      <c r="J62" s="47">
        <f ca="1">Calculation!AC61</f>
        <v>1617</v>
      </c>
      <c r="K62" s="47">
        <f ca="1">Calculation!AD61</f>
        <v>3559.5</v>
      </c>
      <c r="L62" s="47">
        <f ca="1">Calculation!AF61</f>
        <v>703.5</v>
      </c>
      <c r="M62" s="47">
        <f ca="1">Calculation!AG61</f>
        <v>5.25</v>
      </c>
      <c r="N62" s="47">
        <f ca="1">Calculation!AH61</f>
        <v>5.25</v>
      </c>
      <c r="O62" s="47">
        <f ca="1">Calculation!AE61</f>
        <v>5176.5</v>
      </c>
      <c r="P62" s="47">
        <f ca="1">Calculation!AI61</f>
        <v>5890.5</v>
      </c>
      <c r="Q62" s="47">
        <f ca="1">Calculation!AK61</f>
        <v>808.5</v>
      </c>
      <c r="R62" s="47">
        <f ca="1">Calculation!AL61</f>
        <v>1779.75</v>
      </c>
      <c r="S62" s="47">
        <f ca="1">Calculation!AM61</f>
        <v>351.75</v>
      </c>
      <c r="T62" s="47">
        <f ca="1">Calculation!AN61</f>
        <v>5.25</v>
      </c>
      <c r="U62" s="47">
        <f ca="1">Calculation!AO61</f>
        <v>5.25</v>
      </c>
      <c r="V62" s="47">
        <f ca="1">Calculation!AP61</f>
        <v>2950.5</v>
      </c>
      <c r="W62" s="47">
        <f ca="1">Calculation!AR61</f>
        <v>410.0534413266285</v>
      </c>
      <c r="X62" s="47">
        <f ca="1">Calculation!AS61</f>
        <v>1016.9120990435285</v>
      </c>
      <c r="Y62" s="47">
        <f ca="1">Calculation!AU61</f>
        <v>66.795671165585517</v>
      </c>
      <c r="Z62" s="47">
        <f ca="1">Calculation!AV61</f>
        <v>0.48682328172711276</v>
      </c>
      <c r="AA62" s="47">
        <f ca="1">Calculation!AW61</f>
        <v>2.9395770264256233E-2</v>
      </c>
      <c r="AB62" s="47">
        <f ca="1">Calculation!AT61</f>
        <v>1426.965540370157</v>
      </c>
      <c r="AC62" s="47">
        <f ca="1">Calculation!AX61</f>
        <v>1494.277430587734</v>
      </c>
      <c r="AD62" s="47">
        <f ca="1">Calculation!BB61</f>
        <v>5678.4762012961337</v>
      </c>
      <c r="AE62" s="47">
        <f ca="1">Calculation!BE61</f>
        <v>757.10864828913373</v>
      </c>
      <c r="AF62" s="47">
        <f ca="1">Calculation!BH61</f>
        <v>6447.6304039234283</v>
      </c>
      <c r="AG62" s="47">
        <f ca="1">Calculation!BL61</f>
        <v>1564.7297133262189</v>
      </c>
      <c r="AH62" s="47">
        <f ca="1">Calculation!BO61</f>
        <v>71.869913194108847</v>
      </c>
      <c r="AI62" s="47">
        <f ca="1">Calculation!BR61</f>
        <v>1647.9797441721139</v>
      </c>
      <c r="AJ62" s="47">
        <f ca="1">Calculation!BU61</f>
        <v>3251.2273825861012</v>
      </c>
      <c r="AK62" s="291">
        <f ca="1">Calculation!CI61</f>
        <v>15310.297012633382</v>
      </c>
      <c r="AL62" s="291">
        <f ca="1">Calculation!CJ61</f>
        <v>202843.03405296346</v>
      </c>
      <c r="AM62" s="291">
        <f ca="1">Calculation!CK61</f>
        <v>187532.73704033007</v>
      </c>
      <c r="AN62" s="46">
        <f ca="1">Calculation!CP61</f>
        <v>10563.36888413988</v>
      </c>
      <c r="AO62" s="46">
        <f>Calculation!CS61</f>
        <v>12000</v>
      </c>
      <c r="AP62" s="46">
        <f ca="1">Calculation!CX61</f>
        <v>1735.4455699119801</v>
      </c>
      <c r="AQ62" s="46">
        <f>Calculation!DB61</f>
        <v>0</v>
      </c>
    </row>
    <row r="63" spans="2:43" x14ac:dyDescent="0.25">
      <c r="B63" s="45">
        <f>Calculation!B62</f>
        <v>43951</v>
      </c>
      <c r="C63" s="193">
        <f ca="1">Calculation!C62</f>
        <v>61103.041809224465</v>
      </c>
      <c r="D63" s="196">
        <f ca="1">Calculation!D62</f>
        <v>25820.677420416592</v>
      </c>
      <c r="E63" s="196">
        <f ca="1">Calculation!G62</f>
        <v>1171.7027554181191</v>
      </c>
      <c r="F63" s="196">
        <f ca="1">Calculation!R62</f>
        <v>2000.1335963305323</v>
      </c>
      <c r="G63" s="196">
        <f ca="1">Calculation!N62</f>
        <v>135.70659146542278</v>
      </c>
      <c r="H63" s="196">
        <f ca="1">Calculation!T62</f>
        <v>0.94266659800213348</v>
      </c>
      <c r="I63" s="196">
        <f ca="1">Calculation!V62</f>
        <v>0.10621550542932891</v>
      </c>
      <c r="J63" s="47">
        <f ca="1">Calculation!AC62</f>
        <v>1538.25</v>
      </c>
      <c r="K63" s="47">
        <f ca="1">Calculation!AD62</f>
        <v>3501.75</v>
      </c>
      <c r="L63" s="47">
        <f ca="1">Calculation!AF62</f>
        <v>714</v>
      </c>
      <c r="M63" s="47">
        <f ca="1">Calculation!AG62</f>
        <v>5.25</v>
      </c>
      <c r="N63" s="47">
        <f ca="1">Calculation!AH62</f>
        <v>5.25</v>
      </c>
      <c r="O63" s="47">
        <f ca="1">Calculation!AE62</f>
        <v>5040</v>
      </c>
      <c r="P63" s="47">
        <f ca="1">Calculation!AI62</f>
        <v>5764.5</v>
      </c>
      <c r="Q63" s="47">
        <f ca="1">Calculation!AK62</f>
        <v>771.75</v>
      </c>
      <c r="R63" s="47">
        <f ca="1">Calculation!AL62</f>
        <v>1753.5</v>
      </c>
      <c r="S63" s="47">
        <f ca="1">Calculation!AM62</f>
        <v>357</v>
      </c>
      <c r="T63" s="47">
        <f ca="1">Calculation!AN62</f>
        <v>5.25</v>
      </c>
      <c r="U63" s="47">
        <f ca="1">Calculation!AO62</f>
        <v>5.25</v>
      </c>
      <c r="V63" s="47">
        <f ca="1">Calculation!AP62</f>
        <v>2892.75</v>
      </c>
      <c r="W63" s="47">
        <f ca="1">Calculation!AR62</f>
        <v>390.56758513937302</v>
      </c>
      <c r="X63" s="47">
        <f ca="1">Calculation!AS62</f>
        <v>1000.0667981652662</v>
      </c>
      <c r="Y63" s="47">
        <f ca="1">Calculation!AU62</f>
        <v>67.853295732711388</v>
      </c>
      <c r="Z63" s="47">
        <f ca="1">Calculation!AV62</f>
        <v>0.47133329900106674</v>
      </c>
      <c r="AA63" s="47">
        <f ca="1">Calculation!AW62</f>
        <v>2.6553876357332227E-2</v>
      </c>
      <c r="AB63" s="47">
        <f ca="1">Calculation!AT62</f>
        <v>1390.6343833046392</v>
      </c>
      <c r="AC63" s="47">
        <f ca="1">Calculation!AX62</f>
        <v>1458.9855662127088</v>
      </c>
      <c r="AD63" s="47">
        <f ca="1">Calculation!BB62</f>
        <v>5551.5009963334487</v>
      </c>
      <c r="AE63" s="47">
        <f ca="1">Calculation!BE62</f>
        <v>770.38337264273287</v>
      </c>
      <c r="AF63" s="47">
        <f ca="1">Calculation!BH62</f>
        <v>6333.9090710325208</v>
      </c>
      <c r="AG63" s="47">
        <f ca="1">Calculation!BL62</f>
        <v>1531.0869602958967</v>
      </c>
      <c r="AH63" s="47">
        <f ca="1">Calculation!BO62</f>
        <v>73.192882439096365</v>
      </c>
      <c r="AI63" s="47">
        <f ca="1">Calculation!BR62</f>
        <v>1616.2989987746173</v>
      </c>
      <c r="AJ63" s="47">
        <f ca="1">Calculation!BU62</f>
        <v>3200.9243552585226</v>
      </c>
      <c r="AK63" s="291">
        <f ca="1">Calculation!CI62</f>
        <v>13830.143936110544</v>
      </c>
      <c r="AL63" s="291">
        <f ca="1">Calculation!CJ62</f>
        <v>196388.87458377765</v>
      </c>
      <c r="AM63" s="291">
        <f ca="1">Calculation!CK62</f>
        <v>182558.73064766711</v>
      </c>
      <c r="AN63" s="46">
        <f ca="1">Calculation!CP62</f>
        <v>10068.378013128793</v>
      </c>
      <c r="AO63" s="46">
        <f>Calculation!CS62</f>
        <v>12000</v>
      </c>
      <c r="AP63" s="46">
        <f ca="1">Calculation!CX62</f>
        <v>1687.9296375223332</v>
      </c>
      <c r="AQ63" s="46">
        <f>Calculation!DB62</f>
        <v>0</v>
      </c>
    </row>
    <row r="64" spans="2:43" x14ac:dyDescent="0.25">
      <c r="B64" s="45">
        <f>Calculation!B63</f>
        <v>43952</v>
      </c>
      <c r="C64" s="193">
        <f ca="1">Calculation!C63</f>
        <v>62347.861003877188</v>
      </c>
      <c r="D64" s="196">
        <f ca="1">Calculation!D63</f>
        <v>25221.162513610983</v>
      </c>
      <c r="E64" s="196">
        <f ca="1">Calculation!G63</f>
        <v>1109.8773152077958</v>
      </c>
      <c r="F64" s="196">
        <f ca="1">Calculation!R63</f>
        <v>1958.5564736561992</v>
      </c>
      <c r="G64" s="196">
        <f ca="1">Calculation!N63</f>
        <v>137.09599872897786</v>
      </c>
      <c r="H64" s="196">
        <f ca="1">Calculation!T63</f>
        <v>0.90815125954525089</v>
      </c>
      <c r="I64" s="196">
        <f ca="1">Calculation!V63</f>
        <v>9.5602114149329107E-2</v>
      </c>
      <c r="J64" s="47">
        <f ca="1">Calculation!AC63</f>
        <v>1459.5</v>
      </c>
      <c r="K64" s="47">
        <f ca="1">Calculation!AD63</f>
        <v>3428.25</v>
      </c>
      <c r="L64" s="47">
        <f ca="1">Calculation!AF63</f>
        <v>724.5</v>
      </c>
      <c r="M64" s="47">
        <f ca="1">Calculation!AG63</f>
        <v>5.25</v>
      </c>
      <c r="N64" s="47">
        <f ca="1">Calculation!AH63</f>
        <v>5.25</v>
      </c>
      <c r="O64" s="47">
        <f ca="1">Calculation!AE63</f>
        <v>4887.75</v>
      </c>
      <c r="P64" s="47">
        <f ca="1">Calculation!AI63</f>
        <v>5622.75</v>
      </c>
      <c r="Q64" s="47">
        <f ca="1">Calculation!AK63</f>
        <v>729.75</v>
      </c>
      <c r="R64" s="47">
        <f ca="1">Calculation!AL63</f>
        <v>1716.75</v>
      </c>
      <c r="S64" s="47">
        <f ca="1">Calculation!AM63</f>
        <v>362.25</v>
      </c>
      <c r="T64" s="47">
        <f ca="1">Calculation!AN63</f>
        <v>5.25</v>
      </c>
      <c r="U64" s="47">
        <f ca="1">Calculation!AO63</f>
        <v>5.25</v>
      </c>
      <c r="V64" s="47">
        <f ca="1">Calculation!AP63</f>
        <v>2819.25</v>
      </c>
      <c r="W64" s="47">
        <f ca="1">Calculation!AR63</f>
        <v>369.95910506926526</v>
      </c>
      <c r="X64" s="47">
        <f ca="1">Calculation!AS63</f>
        <v>979.27823682809958</v>
      </c>
      <c r="Y64" s="47">
        <f ca="1">Calculation!AU63</f>
        <v>68.54799936448893</v>
      </c>
      <c r="Z64" s="47">
        <f ca="1">Calculation!AV63</f>
        <v>0.45407562977262544</v>
      </c>
      <c r="AA64" s="47">
        <f ca="1">Calculation!AW63</f>
        <v>2.3900528537332277E-2</v>
      </c>
      <c r="AB64" s="47">
        <f ca="1">Calculation!AT63</f>
        <v>1349.2373418973648</v>
      </c>
      <c r="AC64" s="47">
        <f ca="1">Calculation!AX63</f>
        <v>1418.2633174201637</v>
      </c>
      <c r="AD64" s="47">
        <f ca="1">Calculation!BB63</f>
        <v>5406.4777009177251</v>
      </c>
      <c r="AE64" s="47">
        <f ca="1">Calculation!BE63</f>
        <v>783.53715515611032</v>
      </c>
      <c r="AF64" s="47">
        <f ca="1">Calculation!BH63</f>
        <v>6202.0204038198726</v>
      </c>
      <c r="AG64" s="47">
        <f ca="1">Calculation!BL63</f>
        <v>1491.7454396097364</v>
      </c>
      <c r="AH64" s="47">
        <f ca="1">Calculation!BO63</f>
        <v>74.138271146998875</v>
      </c>
      <c r="AI64" s="47">
        <f ca="1">Calculation!BR63</f>
        <v>1578.5227094018519</v>
      </c>
      <c r="AJ64" s="47">
        <f ca="1">Calculation!BU63</f>
        <v>3133.6044013114852</v>
      </c>
      <c r="AK64" s="291">
        <f ca="1">Calculation!CI63</f>
        <v>12448.191946527222</v>
      </c>
      <c r="AL64" s="291">
        <f ca="1">Calculation!CJ63</f>
        <v>189198.17907192712</v>
      </c>
      <c r="AM64" s="291">
        <f ca="1">Calculation!CK63</f>
        <v>176749.9871253999</v>
      </c>
      <c r="AN64" s="46">
        <f ca="1">Calculation!CP63</f>
        <v>9559.6378743214409</v>
      </c>
      <c r="AO64" s="46">
        <f>Calculation!CS63</f>
        <v>12000</v>
      </c>
      <c r="AP64" s="46">
        <f ca="1">Calculation!CX63</f>
        <v>1633.4511789225089</v>
      </c>
      <c r="AQ64" s="46">
        <f>Calculation!DB63</f>
        <v>0</v>
      </c>
    </row>
    <row r="65" spans="2:43" x14ac:dyDescent="0.25">
      <c r="B65" s="45">
        <f>Calculation!B64</f>
        <v>43953</v>
      </c>
      <c r="C65" s="193">
        <f ca="1">Calculation!C64</f>
        <v>63465.232590551954</v>
      </c>
      <c r="D65" s="196">
        <f ca="1">Calculation!D64</f>
        <v>24537.022492170679</v>
      </c>
      <c r="E65" s="196">
        <f ca="1">Calculation!G64</f>
        <v>1046.0765235852741</v>
      </c>
      <c r="F65" s="196">
        <f ca="1">Calculation!R64</f>
        <v>1910.4050650798285</v>
      </c>
      <c r="G65" s="196">
        <f ca="1">Calculation!N64</f>
        <v>137.77819117391635</v>
      </c>
      <c r="H65" s="196">
        <f ca="1">Calculation!T64</f>
        <v>0.87096996975111474</v>
      </c>
      <c r="I65" s="196">
        <f ca="1">Calculation!V64</f>
        <v>8.5814137856622355E-2</v>
      </c>
      <c r="J65" s="47">
        <f ca="1">Calculation!AC64</f>
        <v>1375.5</v>
      </c>
      <c r="K65" s="47">
        <f ca="1">Calculation!AD64</f>
        <v>3344.25</v>
      </c>
      <c r="L65" s="47">
        <f ca="1">Calculation!AF64</f>
        <v>724.5</v>
      </c>
      <c r="M65" s="47">
        <f ca="1">Calculation!AG64</f>
        <v>5.25</v>
      </c>
      <c r="N65" s="47">
        <f ca="1">Calculation!AH64</f>
        <v>5.25</v>
      </c>
      <c r="O65" s="47">
        <f ca="1">Calculation!AE64</f>
        <v>4719.75</v>
      </c>
      <c r="P65" s="47">
        <f ca="1">Calculation!AI64</f>
        <v>5454.75</v>
      </c>
      <c r="Q65" s="47">
        <f ca="1">Calculation!AK64</f>
        <v>687.75</v>
      </c>
      <c r="R65" s="47">
        <f ca="1">Calculation!AL64</f>
        <v>1674.75</v>
      </c>
      <c r="S65" s="47">
        <f ca="1">Calculation!AM64</f>
        <v>362.25</v>
      </c>
      <c r="T65" s="47">
        <f ca="1">Calculation!AN64</f>
        <v>5.25</v>
      </c>
      <c r="U65" s="47">
        <f ca="1">Calculation!AO64</f>
        <v>5.25</v>
      </c>
      <c r="V65" s="47">
        <f ca="1">Calculation!AP64</f>
        <v>2735.25</v>
      </c>
      <c r="W65" s="47">
        <f ca="1">Calculation!AR64</f>
        <v>348.69217452842469</v>
      </c>
      <c r="X65" s="47">
        <f ca="1">Calculation!AS64</f>
        <v>955.20253253991427</v>
      </c>
      <c r="Y65" s="47">
        <f ca="1">Calculation!AU64</f>
        <v>68.889095586958177</v>
      </c>
      <c r="Z65" s="47">
        <f ca="1">Calculation!AV64</f>
        <v>0.43548498487555737</v>
      </c>
      <c r="AA65" s="47">
        <f ca="1">Calculation!AW64</f>
        <v>2.1453534464155589E-2</v>
      </c>
      <c r="AB65" s="47">
        <f ca="1">Calculation!AT64</f>
        <v>1303.8947070683389</v>
      </c>
      <c r="AC65" s="47">
        <f ca="1">Calculation!AX64</f>
        <v>1373.2407411746369</v>
      </c>
      <c r="AD65" s="47">
        <f ca="1">Calculation!BB64</f>
        <v>5243.4359452715671</v>
      </c>
      <c r="AE65" s="47">
        <f ca="1">Calculation!BE64</f>
        <v>785.9748439505413</v>
      </c>
      <c r="AF65" s="47">
        <f ca="1">Calculation!BH64</f>
        <v>6041.3987423659692</v>
      </c>
      <c r="AG65" s="47">
        <f ca="1">Calculation!BL64</f>
        <v>1447.8375210376723</v>
      </c>
      <c r="AH65" s="47">
        <f ca="1">Calculation!BO64</f>
        <v>74.713050480190461</v>
      </c>
      <c r="AI65" s="47">
        <f ca="1">Calculation!BR64</f>
        <v>1535.785441140808</v>
      </c>
      <c r="AJ65" s="47">
        <f ca="1">Calculation!BU64</f>
        <v>3054.503015503522</v>
      </c>
      <c r="AK65" s="291">
        <f ca="1">Calculation!CI64</f>
        <v>11173.715866747661</v>
      </c>
      <c r="AL65" s="291">
        <f ca="1">Calculation!CJ64</f>
        <v>181452.07703148207</v>
      </c>
      <c r="AM65" s="291">
        <f ca="1">Calculation!CK64</f>
        <v>170278.36116473441</v>
      </c>
      <c r="AN65" s="46">
        <f ca="1">Calculation!CP64</f>
        <v>9045.8776199389085</v>
      </c>
      <c r="AO65" s="46">
        <f>Calculation!CS64</f>
        <v>12000</v>
      </c>
      <c r="AP65" s="46">
        <f ca="1">Calculation!CX64</f>
        <v>1573.6421133167196</v>
      </c>
      <c r="AQ65" s="46">
        <f>Calculation!DB64</f>
        <v>0</v>
      </c>
    </row>
    <row r="66" spans="2:43" x14ac:dyDescent="0.25">
      <c r="B66" s="45">
        <f>Calculation!B65</f>
        <v>43954</v>
      </c>
      <c r="C66" s="193">
        <f ca="1">Calculation!C65</f>
        <v>64466.238551159731</v>
      </c>
      <c r="D66" s="196">
        <f ca="1">Calculation!D65</f>
        <v>23785.383989051978</v>
      </c>
      <c r="E66" s="196">
        <f ca="1">Calculation!G65</f>
        <v>981.52232567548867</v>
      </c>
      <c r="F66" s="196">
        <f ca="1">Calculation!R65</f>
        <v>1856.9249520164456</v>
      </c>
      <c r="G66" s="196">
        <f ca="1">Calculation!N65</f>
        <v>137.78407414207226</v>
      </c>
      <c r="H66" s="196">
        <f ca="1">Calculation!T65</f>
        <v>0.83192125888517654</v>
      </c>
      <c r="I66" s="196">
        <f ca="1">Calculation!V65</f>
        <v>7.6877257774677216E-2</v>
      </c>
      <c r="J66" s="47">
        <f ca="1">Calculation!AC65</f>
        <v>1291.5</v>
      </c>
      <c r="K66" s="47">
        <f ca="1">Calculation!AD65</f>
        <v>3249.75</v>
      </c>
      <c r="L66" s="47">
        <f ca="1">Calculation!AF65</f>
        <v>724.5</v>
      </c>
      <c r="M66" s="47">
        <f ca="1">Calculation!AG65</f>
        <v>5.25</v>
      </c>
      <c r="N66" s="47">
        <f ca="1">Calculation!AH65</f>
        <v>5.25</v>
      </c>
      <c r="O66" s="47">
        <f ca="1">Calculation!AE65</f>
        <v>4541.25</v>
      </c>
      <c r="P66" s="47">
        <f ca="1">Calculation!AI65</f>
        <v>5276.25</v>
      </c>
      <c r="Q66" s="47">
        <f ca="1">Calculation!AK65</f>
        <v>645.75</v>
      </c>
      <c r="R66" s="47">
        <f ca="1">Calculation!AL65</f>
        <v>1627.5</v>
      </c>
      <c r="S66" s="47">
        <f ca="1">Calculation!AM65</f>
        <v>362.25</v>
      </c>
      <c r="T66" s="47">
        <f ca="1">Calculation!AN65</f>
        <v>5.25</v>
      </c>
      <c r="U66" s="47">
        <f ca="1">Calculation!AO65</f>
        <v>5.25</v>
      </c>
      <c r="V66" s="47">
        <f ca="1">Calculation!AP65</f>
        <v>2646</v>
      </c>
      <c r="W66" s="47">
        <f ca="1">Calculation!AR65</f>
        <v>327.17410855849624</v>
      </c>
      <c r="X66" s="47">
        <f ca="1">Calculation!AS65</f>
        <v>928.46247600822278</v>
      </c>
      <c r="Y66" s="47">
        <f ca="1">Calculation!AU65</f>
        <v>68.892037071036128</v>
      </c>
      <c r="Z66" s="47">
        <f ca="1">Calculation!AV65</f>
        <v>0.41596062944258827</v>
      </c>
      <c r="AA66" s="47">
        <f ca="1">Calculation!AW65</f>
        <v>1.9219314443669304E-2</v>
      </c>
      <c r="AB66" s="47">
        <f ca="1">Calculation!AT65</f>
        <v>1255.636584566719</v>
      </c>
      <c r="AC66" s="47">
        <f ca="1">Calculation!AX65</f>
        <v>1324.9638015816413</v>
      </c>
      <c r="AD66" s="47">
        <f ca="1">Calculation!BB65</f>
        <v>5067.705446870883</v>
      </c>
      <c r="AE66" s="47">
        <f ca="1">Calculation!BE65</f>
        <v>788.21403522885441</v>
      </c>
      <c r="AF66" s="47">
        <f ca="1">Calculation!BH65</f>
        <v>5867.8912733447396</v>
      </c>
      <c r="AG66" s="47">
        <f ca="1">Calculation!BL65</f>
        <v>1400.414706672788</v>
      </c>
      <c r="AH66" s="47">
        <f ca="1">Calculation!BO65</f>
        <v>74.930676007958425</v>
      </c>
      <c r="AI66" s="47">
        <f ca="1">Calculation!BR65</f>
        <v>1489.1478038517594</v>
      </c>
      <c r="AJ66" s="47">
        <f ca="1">Calculation!BU65</f>
        <v>2968.9092286818418</v>
      </c>
      <c r="AK66" s="291">
        <f ca="1">Calculation!CI65</f>
        <v>10010.059606077775</v>
      </c>
      <c r="AL66" s="291">
        <f ca="1">Calculation!CJ65</f>
        <v>173316.92893441167</v>
      </c>
      <c r="AM66" s="291">
        <f ca="1">Calculation!CK65</f>
        <v>163306.86932833388</v>
      </c>
      <c r="AN66" s="46">
        <f ca="1">Calculation!CP65</f>
        <v>8534.2866943489098</v>
      </c>
      <c r="AO66" s="46">
        <f>Calculation!CS65</f>
        <v>12000</v>
      </c>
      <c r="AP66" s="46">
        <f ca="1">Calculation!CX65</f>
        <v>1510.01720906846</v>
      </c>
      <c r="AQ66" s="46">
        <f>Calculation!DB65</f>
        <v>0</v>
      </c>
    </row>
    <row r="67" spans="2:43" x14ac:dyDescent="0.25">
      <c r="B67" s="45">
        <f>Calculation!B66</f>
        <v>43955</v>
      </c>
      <c r="C67" s="193">
        <f ca="1">Calculation!C66</f>
        <v>65361.848352022826</v>
      </c>
      <c r="D67" s="196">
        <f ca="1">Calculation!D66</f>
        <v>22982.037790697075</v>
      </c>
      <c r="E67" s="196">
        <f ca="1">Calculation!G66</f>
        <v>917.25256169218096</v>
      </c>
      <c r="F67" s="196">
        <f ca="1">Calculation!R66</f>
        <v>1799.2676134435908</v>
      </c>
      <c r="G67" s="196">
        <f ca="1">Calculation!N66</f>
        <v>137.15434676895362</v>
      </c>
      <c r="H67" s="196">
        <f ca="1">Calculation!T66</f>
        <v>0.79171840343808753</v>
      </c>
      <c r="I67" s="196">
        <f ca="1">Calculation!V66</f>
        <v>6.8782832706285879E-2</v>
      </c>
      <c r="J67" s="47">
        <f ca="1">Calculation!AC66</f>
        <v>1207.5</v>
      </c>
      <c r="K67" s="47">
        <f ca="1">Calculation!AD66</f>
        <v>3150</v>
      </c>
      <c r="L67" s="47">
        <f ca="1">Calculation!AF66</f>
        <v>724.5</v>
      </c>
      <c r="M67" s="47">
        <f ca="1">Calculation!AG66</f>
        <v>5.25</v>
      </c>
      <c r="N67" s="47">
        <f ca="1">Calculation!AH66</f>
        <v>5.25</v>
      </c>
      <c r="O67" s="47">
        <f ca="1">Calculation!AE66</f>
        <v>4357.5</v>
      </c>
      <c r="P67" s="47">
        <f ca="1">Calculation!AI66</f>
        <v>5092.5</v>
      </c>
      <c r="Q67" s="47">
        <f ca="1">Calculation!AK66</f>
        <v>603.75</v>
      </c>
      <c r="R67" s="47">
        <f ca="1">Calculation!AL66</f>
        <v>1575</v>
      </c>
      <c r="S67" s="47">
        <f ca="1">Calculation!AM66</f>
        <v>362.25</v>
      </c>
      <c r="T67" s="47">
        <f ca="1">Calculation!AN66</f>
        <v>5.25</v>
      </c>
      <c r="U67" s="47">
        <f ca="1">Calculation!AO66</f>
        <v>5.25</v>
      </c>
      <c r="V67" s="47">
        <f ca="1">Calculation!AP66</f>
        <v>2551.5</v>
      </c>
      <c r="W67" s="47">
        <f ca="1">Calculation!AR66</f>
        <v>305.75085389739365</v>
      </c>
      <c r="X67" s="47">
        <f ca="1">Calculation!AS66</f>
        <v>899.63380672179539</v>
      </c>
      <c r="Y67" s="47">
        <f ca="1">Calculation!AU66</f>
        <v>68.577173384476808</v>
      </c>
      <c r="Z67" s="47">
        <f ca="1">Calculation!AV66</f>
        <v>0.39585920171904376</v>
      </c>
      <c r="AA67" s="47">
        <f ca="1">Calculation!AW66</f>
        <v>1.719570817657147E-2</v>
      </c>
      <c r="AB67" s="47">
        <f ca="1">Calculation!AT66</f>
        <v>1205.3846606191892</v>
      </c>
      <c r="AC67" s="47">
        <f ca="1">Calculation!AX66</f>
        <v>1274.3748889135613</v>
      </c>
      <c r="AD67" s="47">
        <f ca="1">Calculation!BB66</f>
        <v>4884.6619319113961</v>
      </c>
      <c r="AE67" s="47">
        <f ca="1">Calculation!BE66</f>
        <v>790.27089236021914</v>
      </c>
      <c r="AF67" s="47">
        <f ca="1">Calculation!BH66</f>
        <v>5686.8897696580971</v>
      </c>
      <c r="AG67" s="47">
        <f ca="1">Calculation!BL66</f>
        <v>1350.4275536742416</v>
      </c>
      <c r="AH67" s="47">
        <f ca="1">Calculation!BO66</f>
        <v>74.80986631323735</v>
      </c>
      <c r="AI67" s="47">
        <f ca="1">Calculation!BR66</f>
        <v>1439.5752113392352</v>
      </c>
      <c r="AJ67" s="47">
        <f ca="1">Calculation!BU66</f>
        <v>2876.8592837759961</v>
      </c>
      <c r="AK67" s="291">
        <f ca="1">Calculation!CI66</f>
        <v>8956.0980086309428</v>
      </c>
      <c r="AL67" s="291">
        <f ca="1">Calculation!CJ66</f>
        <v>164941.33404960146</v>
      </c>
      <c r="AM67" s="291">
        <f ca="1">Calculation!CK66</f>
        <v>155985.23604097051</v>
      </c>
      <c r="AN67" s="46">
        <f ca="1">Calculation!CP66</f>
        <v>8030.6290433650092</v>
      </c>
      <c r="AO67" s="46">
        <f>Calculation!CS66</f>
        <v>12000</v>
      </c>
      <c r="AP67" s="46">
        <f ca="1">Calculation!CX66</f>
        <v>1443.9366872767318</v>
      </c>
      <c r="AQ67" s="46">
        <f>Calculation!DB66</f>
        <v>0</v>
      </c>
    </row>
    <row r="68" spans="2:43" x14ac:dyDescent="0.25">
      <c r="B68" s="45">
        <f>Calculation!B67</f>
        <v>43956</v>
      </c>
      <c r="C68" s="193">
        <f ca="1">Calculation!C67</f>
        <v>66162.603532170513</v>
      </c>
      <c r="D68" s="196">
        <f ca="1">Calculation!D67</f>
        <v>22141.218842937822</v>
      </c>
      <c r="E68" s="196">
        <f ca="1">Calculation!G67</f>
        <v>854.12052072696429</v>
      </c>
      <c r="F68" s="196">
        <f ca="1">Calculation!R67</f>
        <v>1738.4745253068431</v>
      </c>
      <c r="G68" s="196">
        <f ca="1">Calculation!N67</f>
        <v>135.93704966694526</v>
      </c>
      <c r="H68" s="196">
        <f ca="1">Calculation!T67</f>
        <v>0.7509828117413675</v>
      </c>
      <c r="I68" s="196">
        <f ca="1">Calculation!V67</f>
        <v>6.1497997835341954E-2</v>
      </c>
      <c r="J68" s="47">
        <f ca="1">Calculation!AC67</f>
        <v>1123.5</v>
      </c>
      <c r="K68" s="47">
        <f ca="1">Calculation!AD67</f>
        <v>3045</v>
      </c>
      <c r="L68" s="47">
        <f ca="1">Calculation!AF67</f>
        <v>714</v>
      </c>
      <c r="M68" s="47">
        <f ca="1">Calculation!AG67</f>
        <v>5.25</v>
      </c>
      <c r="N68" s="47">
        <f ca="1">Calculation!AH67</f>
        <v>5.25</v>
      </c>
      <c r="O68" s="47">
        <f ca="1">Calculation!AE67</f>
        <v>4168.5</v>
      </c>
      <c r="P68" s="47">
        <f ca="1">Calculation!AI67</f>
        <v>4893</v>
      </c>
      <c r="Q68" s="47">
        <f ca="1">Calculation!AK67</f>
        <v>561.75</v>
      </c>
      <c r="R68" s="47">
        <f ca="1">Calculation!AL67</f>
        <v>1522.5</v>
      </c>
      <c r="S68" s="47">
        <f ca="1">Calculation!AM67</f>
        <v>357</v>
      </c>
      <c r="T68" s="47">
        <f ca="1">Calculation!AN67</f>
        <v>5.25</v>
      </c>
      <c r="U68" s="47">
        <f ca="1">Calculation!AO67</f>
        <v>5.25</v>
      </c>
      <c r="V68" s="47">
        <f ca="1">Calculation!AP67</f>
        <v>2451.75</v>
      </c>
      <c r="W68" s="47">
        <f ca="1">Calculation!AR67</f>
        <v>284.70684024232145</v>
      </c>
      <c r="X68" s="47">
        <f ca="1">Calculation!AS67</f>
        <v>869.23726265342157</v>
      </c>
      <c r="Y68" s="47">
        <f ca="1">Calculation!AU67</f>
        <v>67.968524833472628</v>
      </c>
      <c r="Z68" s="47">
        <f ca="1">Calculation!AV67</f>
        <v>0.37549140587068375</v>
      </c>
      <c r="AA68" s="47">
        <f ca="1">Calculation!AW67</f>
        <v>1.5374499458835489E-2</v>
      </c>
      <c r="AB68" s="47">
        <f ca="1">Calculation!AT67</f>
        <v>1153.9441028957431</v>
      </c>
      <c r="AC68" s="47">
        <f ca="1">Calculation!AX67</f>
        <v>1222.3034936345452</v>
      </c>
      <c r="AD68" s="47">
        <f ca="1">Calculation!BB67</f>
        <v>4694.4208888843259</v>
      </c>
      <c r="AE68" s="47">
        <f ca="1">Calculation!BE67</f>
        <v>781.55526255374411</v>
      </c>
      <c r="AF68" s="47">
        <f ca="1">Calculation!BH67</f>
        <v>5487.9194598430804</v>
      </c>
      <c r="AG68" s="47">
        <f ca="1">Calculation!BL67</f>
        <v>1298.715801402413</v>
      </c>
      <c r="AH68" s="47">
        <f ca="1">Calculation!BO67</f>
        <v>74.373383729225964</v>
      </c>
      <c r="AI68" s="47">
        <f ca="1">Calculation!BR67</f>
        <v>1387.9268279661592</v>
      </c>
      <c r="AJ68" s="47">
        <f ca="1">Calculation!BU67</f>
        <v>2778.3868349348536</v>
      </c>
      <c r="AK68" s="291">
        <f ca="1">Calculation!CI67</f>
        <v>8007.551801476875</v>
      </c>
      <c r="AL68" s="291">
        <f ca="1">Calculation!CJ67</f>
        <v>156454.75244611822</v>
      </c>
      <c r="AM68" s="291">
        <f ca="1">Calculation!CK67</f>
        <v>148447.20064464136</v>
      </c>
      <c r="AN68" s="46">
        <f ca="1">Calculation!CP67</f>
        <v>7539.3983860810295</v>
      </c>
      <c r="AO68" s="46">
        <f>Calculation!CS67</f>
        <v>12000</v>
      </c>
      <c r="AP68" s="46">
        <f ca="1">Calculation!CX67</f>
        <v>1376.5864505848117</v>
      </c>
      <c r="AQ68" s="46">
        <f>Calculation!DB67</f>
        <v>0</v>
      </c>
    </row>
    <row r="69" spans="2:43" x14ac:dyDescent="0.25">
      <c r="B69" s="45">
        <f>Calculation!B68</f>
        <v>43957</v>
      </c>
      <c r="C69" s="193">
        <f ca="1">Calculation!C68</f>
        <v>66878.412495007389</v>
      </c>
      <c r="D69" s="196">
        <f ca="1">Calculation!D68</f>
        <v>21275.512174136296</v>
      </c>
      <c r="E69" s="196">
        <f ca="1">Calculation!G68</f>
        <v>792.8039035288233</v>
      </c>
      <c r="F69" s="196">
        <f ca="1">Calculation!R68</f>
        <v>1675.4703748649069</v>
      </c>
      <c r="G69" s="196">
        <f ca="1">Calculation!N68</f>
        <v>134.18526915979686</v>
      </c>
      <c r="H69" s="196">
        <f ca="1">Calculation!T68</f>
        <v>0.71024336078340145</v>
      </c>
      <c r="I69" s="196">
        <f ca="1">Calculation!V68</f>
        <v>5.4974128345873147E-2</v>
      </c>
      <c r="J69" s="47">
        <f ca="1">Calculation!AC68</f>
        <v>1044.75</v>
      </c>
      <c r="K69" s="47">
        <f ca="1">Calculation!AD68</f>
        <v>2934.75</v>
      </c>
      <c r="L69" s="47">
        <f ca="1">Calculation!AF68</f>
        <v>708.75</v>
      </c>
      <c r="M69" s="47">
        <f ca="1">Calculation!AG68</f>
        <v>5.25</v>
      </c>
      <c r="N69" s="47">
        <f ca="1">Calculation!AH68</f>
        <v>5.25</v>
      </c>
      <c r="O69" s="47">
        <f ca="1">Calculation!AE68</f>
        <v>3979.5</v>
      </c>
      <c r="P69" s="47">
        <f ca="1">Calculation!AI68</f>
        <v>4698.75</v>
      </c>
      <c r="Q69" s="47">
        <f ca="1">Calculation!AK68</f>
        <v>525</v>
      </c>
      <c r="R69" s="47">
        <f ca="1">Calculation!AL68</f>
        <v>1470</v>
      </c>
      <c r="S69" s="47">
        <f ca="1">Calculation!AM68</f>
        <v>357</v>
      </c>
      <c r="T69" s="47">
        <f ca="1">Calculation!AN68</f>
        <v>5.25</v>
      </c>
      <c r="U69" s="47">
        <f ca="1">Calculation!AO68</f>
        <v>5.25</v>
      </c>
      <c r="V69" s="47">
        <f ca="1">Calculation!AP68</f>
        <v>2362.5</v>
      </c>
      <c r="W69" s="47">
        <f ca="1">Calculation!AR68</f>
        <v>264.26796784294112</v>
      </c>
      <c r="X69" s="47">
        <f ca="1">Calculation!AS68</f>
        <v>837.73518743245347</v>
      </c>
      <c r="Y69" s="47">
        <f ca="1">Calculation!AU68</f>
        <v>67.09263457989843</v>
      </c>
      <c r="Z69" s="47">
        <f ca="1">Calculation!AV68</f>
        <v>0.35512168039170072</v>
      </c>
      <c r="AA69" s="47">
        <f ca="1">Calculation!AW68</f>
        <v>1.3743532086468287E-2</v>
      </c>
      <c r="AB69" s="47">
        <f ca="1">Calculation!AT68</f>
        <v>1102.0031552753946</v>
      </c>
      <c r="AC69" s="47">
        <f ca="1">Calculation!AX68</f>
        <v>1169.4646550677712</v>
      </c>
      <c r="AD69" s="47">
        <f ca="1">Calculation!BB68</f>
        <v>4502.3909022180305</v>
      </c>
      <c r="AE69" s="47">
        <f ca="1">Calculation!BE68</f>
        <v>777.89183403151071</v>
      </c>
      <c r="AF69" s="47">
        <f ca="1">Calculation!BH68</f>
        <v>5292.2135181130016</v>
      </c>
      <c r="AG69" s="47">
        <f ca="1">Calculation!BL68</f>
        <v>1246.0063327421326</v>
      </c>
      <c r="AH69" s="47">
        <f ca="1">Calculation!BO68</f>
        <v>73.646881311367977</v>
      </c>
      <c r="AI69" s="47">
        <f ca="1">Calculation!BR68</f>
        <v>1334.952397783519</v>
      </c>
      <c r="AJ69" s="47">
        <f ca="1">Calculation!BU68</f>
        <v>2689.430632439507</v>
      </c>
      <c r="AK69" s="291">
        <f ca="1">Calculation!CI68</f>
        <v>7158.0896283687616</v>
      </c>
      <c r="AL69" s="291">
        <f ca="1">Calculation!CJ68</f>
        <v>147967.36682987516</v>
      </c>
      <c r="AM69" s="291">
        <f ca="1">Calculation!CK68</f>
        <v>140809.2772015064</v>
      </c>
      <c r="AN69" s="46">
        <f ca="1">Calculation!CP68</f>
        <v>7063.989013734008</v>
      </c>
      <c r="AO69" s="46">
        <f>Calculation!CS68</f>
        <v>12000</v>
      </c>
      <c r="AP69" s="46">
        <f ca="1">Calculation!CX68</f>
        <v>1308.9723980097297</v>
      </c>
      <c r="AQ69" s="46">
        <f>Calculation!DB68</f>
        <v>0</v>
      </c>
    </row>
    <row r="70" spans="2:43" x14ac:dyDescent="0.25">
      <c r="B70" s="45">
        <f>Calculation!B69</f>
        <v>43958</v>
      </c>
      <c r="C70" s="193">
        <f ca="1">Calculation!C69</f>
        <v>67518.432490347725</v>
      </c>
      <c r="D70" s="196">
        <f ca="1">Calculation!D69</f>
        <v>20395.852728466889</v>
      </c>
      <c r="E70" s="196">
        <f ca="1">Calculation!G69</f>
        <v>733.8198986295655</v>
      </c>
      <c r="F70" s="196">
        <f ca="1">Calculation!R69</f>
        <v>1611.0630231374139</v>
      </c>
      <c r="G70" s="196">
        <f ca="1">Calculation!N69</f>
        <v>131.95507916120985</v>
      </c>
      <c r="H70" s="196">
        <f ca="1">Calculation!T69</f>
        <v>0.66993998448139713</v>
      </c>
      <c r="I70" s="196">
        <f ca="1">Calculation!V69</f>
        <v>4.9153535642137244E-2</v>
      </c>
      <c r="J70" s="47">
        <f ca="1">Calculation!AC69</f>
        <v>966</v>
      </c>
      <c r="K70" s="47">
        <f ca="1">Calculation!AD69</f>
        <v>2824.5</v>
      </c>
      <c r="L70" s="47">
        <f ca="1">Calculation!AF69</f>
        <v>693</v>
      </c>
      <c r="M70" s="47">
        <f ca="1">Calculation!AG69</f>
        <v>5.25</v>
      </c>
      <c r="N70" s="47">
        <f ca="1">Calculation!AH69</f>
        <v>5.25</v>
      </c>
      <c r="O70" s="47">
        <f ca="1">Calculation!AE69</f>
        <v>3790.5</v>
      </c>
      <c r="P70" s="47">
        <f ca="1">Calculation!AI69</f>
        <v>4494</v>
      </c>
      <c r="Q70" s="47">
        <f ca="1">Calculation!AK69</f>
        <v>483</v>
      </c>
      <c r="R70" s="47">
        <f ca="1">Calculation!AL69</f>
        <v>1412.25</v>
      </c>
      <c r="S70" s="47">
        <f ca="1">Calculation!AM69</f>
        <v>346.5</v>
      </c>
      <c r="T70" s="47">
        <f ca="1">Calculation!AN69</f>
        <v>5.25</v>
      </c>
      <c r="U70" s="47">
        <f ca="1">Calculation!AO69</f>
        <v>5.25</v>
      </c>
      <c r="V70" s="47">
        <f ca="1">Calculation!AP69</f>
        <v>2252.25</v>
      </c>
      <c r="W70" s="47">
        <f ca="1">Calculation!AR69</f>
        <v>244.60663287652184</v>
      </c>
      <c r="X70" s="47">
        <f ca="1">Calculation!AS69</f>
        <v>805.53151156870695</v>
      </c>
      <c r="Y70" s="47">
        <f ca="1">Calculation!AU69</f>
        <v>65.977539580604926</v>
      </c>
      <c r="Z70" s="47">
        <f ca="1">Calculation!AV69</f>
        <v>0.33496999224069857</v>
      </c>
      <c r="AA70" s="47">
        <f ca="1">Calculation!AW69</f>
        <v>1.2288383910534311E-2</v>
      </c>
      <c r="AB70" s="47">
        <f ca="1">Calculation!AT69</f>
        <v>1050.1381444452288</v>
      </c>
      <c r="AC70" s="47">
        <f ca="1">Calculation!AX69</f>
        <v>1116.4629424019849</v>
      </c>
      <c r="AD70" s="47">
        <f ca="1">Calculation!BB69</f>
        <v>4308.7176430374193</v>
      </c>
      <c r="AE70" s="47">
        <f ca="1">Calculation!BE69</f>
        <v>763.44171326037338</v>
      </c>
      <c r="AF70" s="47">
        <f ca="1">Calculation!BH69</f>
        <v>5084.0786316380854</v>
      </c>
      <c r="AG70" s="47">
        <f ca="1">Calculation!BL69</f>
        <v>1192.9167303341276</v>
      </c>
      <c r="AH70" s="47">
        <f ca="1">Calculation!BO69</f>
        <v>72.657858759746574</v>
      </c>
      <c r="AI70" s="47">
        <f ca="1">Calculation!BR69</f>
        <v>1281.2947614906277</v>
      </c>
      <c r="AJ70" s="47">
        <f ca="1">Calculation!BU69</f>
        <v>2578.3509444081137</v>
      </c>
      <c r="AK70" s="291">
        <f ca="1">Calculation!CI69</f>
        <v>6400.199953403353</v>
      </c>
      <c r="AL70" s="291">
        <f ca="1">Calculation!CJ69</f>
        <v>139570.830100291</v>
      </c>
      <c r="AM70" s="291">
        <f ca="1">Calculation!CK69</f>
        <v>133170.63014688765</v>
      </c>
      <c r="AN70" s="46">
        <f ca="1">Calculation!CP69</f>
        <v>6606.8651965561767</v>
      </c>
      <c r="AO70" s="46">
        <f>Calculation!CS69</f>
        <v>12000</v>
      </c>
      <c r="AP70" s="46">
        <f ca="1">Calculation!CX69</f>
        <v>1241.925144902385</v>
      </c>
      <c r="AQ70" s="46">
        <f>Calculation!DB69</f>
        <v>0</v>
      </c>
    </row>
    <row r="71" spans="2:43" x14ac:dyDescent="0.25">
      <c r="B71" s="45">
        <f>Calculation!B70</f>
        <v>43959</v>
      </c>
      <c r="C71" s="193">
        <f ca="1">Calculation!C70</f>
        <v>68091.017118013304</v>
      </c>
      <c r="D71" s="196">
        <f ca="1">Calculation!D70</f>
        <v>19511.590732670556</v>
      </c>
      <c r="E71" s="196">
        <f ca="1">Calculation!G70</f>
        <v>677.54366096566946</v>
      </c>
      <c r="F71" s="196">
        <f ca="1">Calculation!R70</f>
        <v>1545.9481340174907</v>
      </c>
      <c r="G71" s="196">
        <f ca="1">Calculation!N70</f>
        <v>129.30376485485286</v>
      </c>
      <c r="H71" s="196">
        <f ca="1">Calculation!T70</f>
        <v>0.63043004816120563</v>
      </c>
      <c r="I71" s="196">
        <f ca="1">Calculation!V70</f>
        <v>4.3974499404717149E-2</v>
      </c>
      <c r="J71" s="47">
        <f ca="1">Calculation!AC70</f>
        <v>892.5</v>
      </c>
      <c r="K71" s="47">
        <f ca="1">Calculation!AD70</f>
        <v>2709</v>
      </c>
      <c r="L71" s="47">
        <f ca="1">Calculation!AF70</f>
        <v>682.5</v>
      </c>
      <c r="M71" s="47">
        <f ca="1">Calculation!AG70</f>
        <v>5.25</v>
      </c>
      <c r="N71" s="47">
        <f ca="1">Calculation!AH70</f>
        <v>5.25</v>
      </c>
      <c r="O71" s="47">
        <f ca="1">Calculation!AE70</f>
        <v>3601.5</v>
      </c>
      <c r="P71" s="47">
        <f ca="1">Calculation!AI70</f>
        <v>4294.5</v>
      </c>
      <c r="Q71" s="47">
        <f ca="1">Calculation!AK70</f>
        <v>446.25</v>
      </c>
      <c r="R71" s="47">
        <f ca="1">Calculation!AL70</f>
        <v>1354.5</v>
      </c>
      <c r="S71" s="47">
        <f ca="1">Calculation!AM70</f>
        <v>341.25</v>
      </c>
      <c r="T71" s="47">
        <f ca="1">Calculation!AN70</f>
        <v>5.25</v>
      </c>
      <c r="U71" s="47">
        <f ca="1">Calculation!AO70</f>
        <v>5.25</v>
      </c>
      <c r="V71" s="47">
        <f ca="1">Calculation!AP70</f>
        <v>2152.5</v>
      </c>
      <c r="W71" s="47">
        <f ca="1">Calculation!AR70</f>
        <v>225.8478869885565</v>
      </c>
      <c r="X71" s="47">
        <f ca="1">Calculation!AS70</f>
        <v>772.97406700874535</v>
      </c>
      <c r="Y71" s="47">
        <f ca="1">Calculation!AU70</f>
        <v>64.651882427426429</v>
      </c>
      <c r="Z71" s="47">
        <f ca="1">Calculation!AV70</f>
        <v>0.31521502408060281</v>
      </c>
      <c r="AA71" s="47">
        <f ca="1">Calculation!AW70</f>
        <v>1.0993624851179287E-2</v>
      </c>
      <c r="AB71" s="47">
        <f ca="1">Calculation!AT70</f>
        <v>998.82195399730188</v>
      </c>
      <c r="AC71" s="47">
        <f ca="1">Calculation!AX70</f>
        <v>1063.8000450736599</v>
      </c>
      <c r="AD71" s="47">
        <f ca="1">Calculation!BB70</f>
        <v>4113.534920675801</v>
      </c>
      <c r="AE71" s="47">
        <f ca="1">Calculation!BE70</f>
        <v>754.03074518060009</v>
      </c>
      <c r="AF71" s="47">
        <f ca="1">Calculation!BH70</f>
        <v>4879.4743716332696</v>
      </c>
      <c r="AG71" s="47">
        <f ca="1">Calculation!BL70</f>
        <v>1139.9625031466489</v>
      </c>
      <c r="AH71" s="47">
        <f ca="1">Calculation!BO70</f>
        <v>71.434751583397954</v>
      </c>
      <c r="AI71" s="47">
        <f ca="1">Calculation!BR70</f>
        <v>1227.4961632495649</v>
      </c>
      <c r="AJ71" s="47">
        <f ca="1">Calculation!BU70</f>
        <v>2476.8330198075341</v>
      </c>
      <c r="AK71" s="291">
        <f ca="1">Calculation!CI70</f>
        <v>5725.8462766557932</v>
      </c>
      <c r="AL71" s="291">
        <f ca="1">Calculation!CJ70</f>
        <v>131339.59336691769</v>
      </c>
      <c r="AM71" s="291">
        <f ca="1">Calculation!CK70</f>
        <v>125613.7470902619</v>
      </c>
      <c r="AN71" s="46">
        <f ca="1">Calculation!CP70</f>
        <v>6169.7191389416348</v>
      </c>
      <c r="AO71" s="46">
        <f>Calculation!CS70</f>
        <v>12000</v>
      </c>
      <c r="AP71" s="46">
        <f ca="1">Calculation!CX70</f>
        <v>1176.1117823535478</v>
      </c>
      <c r="AQ71" s="46">
        <f>Calculation!DB70</f>
        <v>0</v>
      </c>
    </row>
    <row r="72" spans="2:43" x14ac:dyDescent="0.25">
      <c r="B72" s="45">
        <f>Calculation!B71</f>
        <v>43960</v>
      </c>
      <c r="C72" s="193">
        <f ca="1">Calculation!C71</f>
        <v>68603.710627596854</v>
      </c>
      <c r="D72" s="196">
        <f ca="1">Calculation!D71</f>
        <v>18630.599189920489</v>
      </c>
      <c r="E72" s="196">
        <f ca="1">Calculation!G71</f>
        <v>624.22811901182968</v>
      </c>
      <c r="F72" s="196">
        <f ca="1">Calculation!R71</f>
        <v>1480.7167675441931</v>
      </c>
      <c r="G72" s="196">
        <f ca="1">Calculation!N71</f>
        <v>126.28834332319012</v>
      </c>
      <c r="H72" s="196">
        <f ca="1">Calculation!T71</f>
        <v>0.59199633180509514</v>
      </c>
      <c r="I72" s="196">
        <f ca="1">Calculation!V71</f>
        <v>3.9374861536016111E-2</v>
      </c>
      <c r="J72" s="47">
        <f ca="1">Calculation!AC71</f>
        <v>824.25</v>
      </c>
      <c r="K72" s="47">
        <f ca="1">Calculation!AD71</f>
        <v>2593.5</v>
      </c>
      <c r="L72" s="47">
        <f ca="1">Calculation!AF71</f>
        <v>666.75</v>
      </c>
      <c r="M72" s="47">
        <f ca="1">Calculation!AG71</f>
        <v>5.25</v>
      </c>
      <c r="N72" s="47">
        <f ca="1">Calculation!AH71</f>
        <v>5.25</v>
      </c>
      <c r="O72" s="47">
        <f ca="1">Calculation!AE71</f>
        <v>3417.75</v>
      </c>
      <c r="P72" s="47">
        <f ca="1">Calculation!AI71</f>
        <v>4095</v>
      </c>
      <c r="Q72" s="47">
        <f ca="1">Calculation!AK71</f>
        <v>414.75</v>
      </c>
      <c r="R72" s="47">
        <f ca="1">Calculation!AL71</f>
        <v>1296.75</v>
      </c>
      <c r="S72" s="47">
        <f ca="1">Calculation!AM71</f>
        <v>336</v>
      </c>
      <c r="T72" s="47">
        <f ca="1">Calculation!AN71</f>
        <v>5.25</v>
      </c>
      <c r="U72" s="47">
        <f ca="1">Calculation!AO71</f>
        <v>5.25</v>
      </c>
      <c r="V72" s="47">
        <f ca="1">Calculation!AP71</f>
        <v>2058</v>
      </c>
      <c r="W72" s="47">
        <f ca="1">Calculation!AR71</f>
        <v>208.0760396706099</v>
      </c>
      <c r="X72" s="47">
        <f ca="1">Calculation!AS71</f>
        <v>740.35838377209654</v>
      </c>
      <c r="Y72" s="47">
        <f ca="1">Calculation!AU71</f>
        <v>63.14417166159506</v>
      </c>
      <c r="Z72" s="47">
        <f ca="1">Calculation!AV71</f>
        <v>0.29599816590254757</v>
      </c>
      <c r="AA72" s="47">
        <f ca="1">Calculation!AW71</f>
        <v>9.8437153840040276E-3</v>
      </c>
      <c r="AB72" s="47">
        <f ca="1">Calculation!AT71</f>
        <v>948.43442344270647</v>
      </c>
      <c r="AC72" s="47">
        <f ca="1">Calculation!AX71</f>
        <v>1011.8844369855881</v>
      </c>
      <c r="AD72" s="47">
        <f ca="1">Calculation!BB71</f>
        <v>3922.2681485636285</v>
      </c>
      <c r="AE72" s="47">
        <f ca="1">Calculation!BE71</f>
        <v>739.12359878732263</v>
      </c>
      <c r="AF72" s="47">
        <f ca="1">Calculation!BH71</f>
        <v>4673.290744228847</v>
      </c>
      <c r="AG72" s="47">
        <f ca="1">Calculation!BL71</f>
        <v>1087.5664435386052</v>
      </c>
      <c r="AH72" s="47">
        <f ca="1">Calculation!BO71</f>
        <v>70.006163188624853</v>
      </c>
      <c r="AI72" s="47">
        <f ca="1">Calculation!BR71</f>
        <v>1174.0068196616414</v>
      </c>
      <c r="AJ72" s="47">
        <f ca="1">Calculation!BU71</f>
        <v>2379.7463755355675</v>
      </c>
      <c r="AK72" s="291">
        <f ca="1">Calculation!CI71</f>
        <v>5126.9350958355062</v>
      </c>
      <c r="AL72" s="291">
        <f ca="1">Calculation!CJ71</f>
        <v>123332.56912606143</v>
      </c>
      <c r="AM72" s="291">
        <f ca="1">Calculation!CK71</f>
        <v>118205.63403022592</v>
      </c>
      <c r="AN72" s="46">
        <f ca="1">Calculation!CP71</f>
        <v>5753.6123803761384</v>
      </c>
      <c r="AO72" s="46">
        <f>Calculation!CS71</f>
        <v>12000</v>
      </c>
      <c r="AP72" s="46">
        <f ca="1">Calculation!CX71</f>
        <v>1112.051860610359</v>
      </c>
      <c r="AQ72" s="46">
        <f>Calculation!DB71</f>
        <v>0</v>
      </c>
    </row>
    <row r="73" spans="2:43" x14ac:dyDescent="0.25">
      <c r="B73" s="45">
        <f>Calculation!B72</f>
        <v>43961</v>
      </c>
      <c r="C73" s="193">
        <f ca="1">Calculation!C72</f>
        <v>69063.273801435789</v>
      </c>
      <c r="D73" s="196">
        <f ca="1">Calculation!D72</f>
        <v>17759.405278765105</v>
      </c>
      <c r="E73" s="196">
        <f ca="1">Calculation!G72</f>
        <v>574.02363058025321</v>
      </c>
      <c r="F73" s="196">
        <f ca="1">Calculation!R72</f>
        <v>1415.8646242434215</v>
      </c>
      <c r="G73" s="196">
        <f ca="1">Calculation!N72</f>
        <v>122.96437520105256</v>
      </c>
      <c r="H73" s="196">
        <f ca="1">Calculation!T72</f>
        <v>0.55485573096885477</v>
      </c>
      <c r="I73" s="196">
        <f ca="1">Calculation!V72</f>
        <v>3.529445175083061E-2</v>
      </c>
      <c r="J73" s="47">
        <f ca="1">Calculation!AC72</f>
        <v>756</v>
      </c>
      <c r="K73" s="47">
        <f ca="1">Calculation!AD72</f>
        <v>2478</v>
      </c>
      <c r="L73" s="47">
        <f ca="1">Calculation!AF72</f>
        <v>645.75</v>
      </c>
      <c r="M73" s="47">
        <f ca="1">Calculation!AG72</f>
        <v>5.25</v>
      </c>
      <c r="N73" s="47">
        <f ca="1">Calculation!AH72</f>
        <v>5.25</v>
      </c>
      <c r="O73" s="47">
        <f ca="1">Calculation!AE72</f>
        <v>3234</v>
      </c>
      <c r="P73" s="47">
        <f ca="1">Calculation!AI72</f>
        <v>3890.25</v>
      </c>
      <c r="Q73" s="47">
        <f ca="1">Calculation!AK72</f>
        <v>378</v>
      </c>
      <c r="R73" s="47">
        <f ca="1">Calculation!AL72</f>
        <v>1239</v>
      </c>
      <c r="S73" s="47">
        <f ca="1">Calculation!AM72</f>
        <v>325.5</v>
      </c>
      <c r="T73" s="47">
        <f ca="1">Calculation!AN72</f>
        <v>5.25</v>
      </c>
      <c r="U73" s="47">
        <f ca="1">Calculation!AO72</f>
        <v>5.25</v>
      </c>
      <c r="V73" s="47">
        <f ca="1">Calculation!AP72</f>
        <v>1953</v>
      </c>
      <c r="W73" s="47">
        <f ca="1">Calculation!AR72</f>
        <v>191.34121019341774</v>
      </c>
      <c r="X73" s="47">
        <f ca="1">Calculation!AS72</f>
        <v>707.93231212171077</v>
      </c>
      <c r="Y73" s="47">
        <f ca="1">Calculation!AU72</f>
        <v>61.482187600526281</v>
      </c>
      <c r="Z73" s="47">
        <f ca="1">Calculation!AV72</f>
        <v>0.27742786548442738</v>
      </c>
      <c r="AA73" s="47">
        <f ca="1">Calculation!AW72</f>
        <v>8.8236129377076526E-3</v>
      </c>
      <c r="AB73" s="47">
        <f ca="1">Calculation!AT72</f>
        <v>899.2735223151285</v>
      </c>
      <c r="AC73" s="47">
        <f ca="1">Calculation!AX72</f>
        <v>961.04196139407691</v>
      </c>
      <c r="AD73" s="47">
        <f ca="1">Calculation!BB72</f>
        <v>3729.7759564663047</v>
      </c>
      <c r="AE73" s="47">
        <f ca="1">Calculation!BE72</f>
        <v>718.68782002892635</v>
      </c>
      <c r="AF73" s="47">
        <f ca="1">Calculation!BH72</f>
        <v>4460.353855055926</v>
      </c>
      <c r="AG73" s="47">
        <f ca="1">Calculation!BL72</f>
        <v>1036.0689559977982</v>
      </c>
      <c r="AH73" s="47">
        <f ca="1">Calculation!BO72</f>
        <v>68.400238836360344</v>
      </c>
      <c r="AI73" s="47">
        <f ca="1">Calculation!BR72</f>
        <v>1121.1945934929242</v>
      </c>
      <c r="AJ73" s="47">
        <f ca="1">Calculation!BU72</f>
        <v>2271.2944915687413</v>
      </c>
      <c r="AK73" s="291">
        <f ca="1">Calculation!CI72</f>
        <v>4595.6317383893474</v>
      </c>
      <c r="AL73" s="291">
        <f ca="1">Calculation!CJ72</f>
        <v>115594.94395184463</v>
      </c>
      <c r="AM73" s="291">
        <f ca="1">Calculation!CK72</f>
        <v>110999.31221345528</v>
      </c>
      <c r="AN73" s="46">
        <f ca="1">Calculation!CP72</f>
        <v>5359.0988362160806</v>
      </c>
      <c r="AO73" s="46">
        <f>Calculation!CS72</f>
        <v>12000</v>
      </c>
      <c r="AP73" s="46">
        <f ca="1">Calculation!CX72</f>
        <v>1050.1354042153384</v>
      </c>
      <c r="AQ73" s="46">
        <f>Calculation!DB72</f>
        <v>0</v>
      </c>
    </row>
    <row r="74" spans="2:43" x14ac:dyDescent="0.25">
      <c r="B74" s="45">
        <f>Calculation!B73</f>
        <v>43962</v>
      </c>
      <c r="C74" s="193">
        <f ca="1">Calculation!C73</f>
        <v>69475.729654099443</v>
      </c>
      <c r="D74" s="196">
        <f ca="1">Calculation!D73</f>
        <v>16903.332182945531</v>
      </c>
      <c r="E74" s="196">
        <f ca="1">Calculation!G73</f>
        <v>526.99651108895125</v>
      </c>
      <c r="F74" s="196">
        <f ca="1">Calculation!R73</f>
        <v>1351.8019801208063</v>
      </c>
      <c r="G74" s="196">
        <f ca="1">Calculation!N73</f>
        <v>119.38504740048158</v>
      </c>
      <c r="H74" s="196">
        <f ca="1">Calculation!T73</f>
        <v>0.51916803879982432</v>
      </c>
      <c r="I74" s="196">
        <f ca="1">Calculation!V73</f>
        <v>3.1676609484567943E-2</v>
      </c>
      <c r="J74" s="47">
        <f ca="1">Calculation!AC73</f>
        <v>693</v>
      </c>
      <c r="K74" s="47">
        <f ca="1">Calculation!AD73</f>
        <v>2367.75</v>
      </c>
      <c r="L74" s="47">
        <f ca="1">Calculation!AF73</f>
        <v>630</v>
      </c>
      <c r="M74" s="47">
        <f ca="1">Calculation!AG73</f>
        <v>5.25</v>
      </c>
      <c r="N74" s="47">
        <f ca="1">Calculation!AH73</f>
        <v>5.25</v>
      </c>
      <c r="O74" s="47">
        <f ca="1">Calculation!AE73</f>
        <v>3060.75</v>
      </c>
      <c r="P74" s="47">
        <f ca="1">Calculation!AI73</f>
        <v>3701.25</v>
      </c>
      <c r="Q74" s="47">
        <f ca="1">Calculation!AK73</f>
        <v>346.5</v>
      </c>
      <c r="R74" s="47">
        <f ca="1">Calculation!AL73</f>
        <v>1186.5</v>
      </c>
      <c r="S74" s="47">
        <f ca="1">Calculation!AM73</f>
        <v>315</v>
      </c>
      <c r="T74" s="47">
        <f ca="1">Calculation!AN73</f>
        <v>5.25</v>
      </c>
      <c r="U74" s="47">
        <f ca="1">Calculation!AO73</f>
        <v>5.25</v>
      </c>
      <c r="V74" s="47">
        <f ca="1">Calculation!AP73</f>
        <v>1858.5</v>
      </c>
      <c r="W74" s="47">
        <f ca="1">Calculation!AR73</f>
        <v>175.66550369631707</v>
      </c>
      <c r="X74" s="47">
        <f ca="1">Calculation!AS73</f>
        <v>675.90099006040316</v>
      </c>
      <c r="Y74" s="47">
        <f ca="1">Calculation!AU73</f>
        <v>59.692523700240791</v>
      </c>
      <c r="Z74" s="47">
        <f ca="1">Calculation!AV73</f>
        <v>0.25958401939991216</v>
      </c>
      <c r="AA74" s="47">
        <f ca="1">Calculation!AW73</f>
        <v>7.9191523711419857E-3</v>
      </c>
      <c r="AB74" s="47">
        <f ca="1">Calculation!AT73</f>
        <v>851.56649375672021</v>
      </c>
      <c r="AC74" s="47">
        <f ca="1">Calculation!AX73</f>
        <v>911.5265206287321</v>
      </c>
      <c r="AD74" s="47">
        <f ca="1">Calculation!BB73</f>
        <v>3546.7631285826201</v>
      </c>
      <c r="AE74" s="47">
        <f ca="1">Calculation!BE73</f>
        <v>703.29859754085669</v>
      </c>
      <c r="AF74" s="47">
        <f ca="1">Calculation!BH73</f>
        <v>4261.9436125728007</v>
      </c>
      <c r="AG74" s="47">
        <f ca="1">Calculation!BL73</f>
        <v>985.7385356342254</v>
      </c>
      <c r="AH74" s="47">
        <f ca="1">Calculation!BO73</f>
        <v>66.64417314387363</v>
      </c>
      <c r="AI74" s="47">
        <f ca="1">Calculation!BR73</f>
        <v>1069.3549442125206</v>
      </c>
      <c r="AJ74" s="47">
        <f ca="1">Calculation!BU73</f>
        <v>2172.6441707424024</v>
      </c>
      <c r="AK74" s="291">
        <f ca="1">Calculation!CI73</f>
        <v>4124.5585266365379</v>
      </c>
      <c r="AL74" s="291">
        <f ca="1">Calculation!CJ73</f>
        <v>108160.00808329671</v>
      </c>
      <c r="AM74" s="291">
        <f ca="1">Calculation!CK73</f>
        <v>104035.44955666017</v>
      </c>
      <c r="AN74" s="46">
        <f ca="1">Calculation!CP73</f>
        <v>4986.329687593714</v>
      </c>
      <c r="AO74" s="46">
        <f>Calculation!CS73</f>
        <v>12000</v>
      </c>
      <c r="AP74" s="46">
        <f ca="1">Calculation!CX73</f>
        <v>990.64136060909607</v>
      </c>
      <c r="AQ74" s="46">
        <f>Calculation!DB73</f>
        <v>0</v>
      </c>
    </row>
    <row r="75" spans="2:43" x14ac:dyDescent="0.25">
      <c r="B75" s="45">
        <f>Calculation!B74</f>
        <v>43963</v>
      </c>
      <c r="C75" s="193">
        <f ca="1">Calculation!C74</f>
        <v>69846.420228044197</v>
      </c>
      <c r="D75" s="196">
        <f ca="1">Calculation!D74</f>
        <v>16066.641886679885</v>
      </c>
      <c r="E75" s="196">
        <f ca="1">Calculation!G74</f>
        <v>483.14585588961597</v>
      </c>
      <c r="F75" s="196">
        <f ca="1">Calculation!R74</f>
        <v>1288.8636466109547</v>
      </c>
      <c r="G75" s="196">
        <f ca="1">Calculation!N74</f>
        <v>115.60049866548285</v>
      </c>
      <c r="H75" s="196">
        <f ca="1">Calculation!T74</f>
        <v>0.48504438246918996</v>
      </c>
      <c r="I75" s="196">
        <f ca="1">Calculation!V74</f>
        <v>2.8469036078956903E-2</v>
      </c>
      <c r="J75" s="47">
        <f ca="1">Calculation!AC74</f>
        <v>635.25</v>
      </c>
      <c r="K75" s="47">
        <f ca="1">Calculation!AD74</f>
        <v>2257.5</v>
      </c>
      <c r="L75" s="47">
        <f ca="1">Calculation!AF74</f>
        <v>609</v>
      </c>
      <c r="M75" s="47">
        <f ca="1">Calculation!AG74</f>
        <v>5.25</v>
      </c>
      <c r="N75" s="47">
        <f ca="1">Calculation!AH74</f>
        <v>5.25</v>
      </c>
      <c r="O75" s="47">
        <f ca="1">Calculation!AE74</f>
        <v>2892.75</v>
      </c>
      <c r="P75" s="47">
        <f ca="1">Calculation!AI74</f>
        <v>3512.25</v>
      </c>
      <c r="Q75" s="47">
        <f ca="1">Calculation!AK74</f>
        <v>320.25</v>
      </c>
      <c r="R75" s="47">
        <f ca="1">Calculation!AL74</f>
        <v>1128.75</v>
      </c>
      <c r="S75" s="47">
        <f ca="1">Calculation!AM74</f>
        <v>304.5</v>
      </c>
      <c r="T75" s="47">
        <f ca="1">Calculation!AN74</f>
        <v>5.25</v>
      </c>
      <c r="U75" s="47">
        <f ca="1">Calculation!AO74</f>
        <v>5.25</v>
      </c>
      <c r="V75" s="47">
        <f ca="1">Calculation!AP74</f>
        <v>1764</v>
      </c>
      <c r="W75" s="47">
        <f ca="1">Calculation!AR74</f>
        <v>161.04861862987198</v>
      </c>
      <c r="X75" s="47">
        <f ca="1">Calculation!AS74</f>
        <v>644.43182330547734</v>
      </c>
      <c r="Y75" s="47">
        <f ca="1">Calculation!AU74</f>
        <v>57.800249332741423</v>
      </c>
      <c r="Z75" s="47">
        <f ca="1">Calculation!AV74</f>
        <v>0.24252219123459498</v>
      </c>
      <c r="AA75" s="47">
        <f ca="1">Calculation!AW74</f>
        <v>7.1172590197392258E-3</v>
      </c>
      <c r="AB75" s="47">
        <f ca="1">Calculation!AT74</f>
        <v>805.48044193534929</v>
      </c>
      <c r="AC75" s="47">
        <f ca="1">Calculation!AX74</f>
        <v>863.53033071834511</v>
      </c>
      <c r="AD75" s="47">
        <f ca="1">Calculation!BB74</f>
        <v>3368.1152738266064</v>
      </c>
      <c r="AE75" s="47">
        <f ca="1">Calculation!BE74</f>
        <v>682.41999745538692</v>
      </c>
      <c r="AF75" s="47">
        <f ca="1">Calculation!BH74</f>
        <v>4062.4096326918725</v>
      </c>
      <c r="AG75" s="47">
        <f ca="1">Calculation!BL74</f>
        <v>936.78185053646826</v>
      </c>
      <c r="AH75" s="47">
        <f ca="1">Calculation!BO74</f>
        <v>64.763838386434429</v>
      </c>
      <c r="AI75" s="47">
        <f ca="1">Calculation!BR74</f>
        <v>1018.7205987819036</v>
      </c>
      <c r="AJ75" s="47">
        <f ca="1">Calculation!BU74</f>
        <v>2073.3453014036595</v>
      </c>
      <c r="AK75" s="291">
        <f ca="1">Calculation!CI74</f>
        <v>3706.9057394475385</v>
      </c>
      <c r="AL75" s="291">
        <f ca="1">Calculation!CJ74</f>
        <v>101050.91301441457</v>
      </c>
      <c r="AM75" s="291">
        <f ca="1">Calculation!CK74</f>
        <v>97344.007274967036</v>
      </c>
      <c r="AN75" s="46">
        <f ca="1">Calculation!CP74</f>
        <v>4635.1414388881894</v>
      </c>
      <c r="AO75" s="46">
        <f>Calculation!CS74</f>
        <v>12000</v>
      </c>
      <c r="AP75" s="46">
        <f ca="1">Calculation!CX74</f>
        <v>933.75539552596945</v>
      </c>
      <c r="AQ75" s="46">
        <f>Calculation!DB74</f>
        <v>0</v>
      </c>
    </row>
    <row r="76" spans="2:43" x14ac:dyDescent="0.25">
      <c r="B76" s="45">
        <f>Calculation!B75</f>
        <v>43964</v>
      </c>
      <c r="C76" s="193">
        <f ca="1">Calculation!C75</f>
        <v>70180.068281057524</v>
      </c>
      <c r="D76" s="196">
        <f ca="1">Calculation!D75</f>
        <v>15252.672662073239</v>
      </c>
      <c r="E76" s="196">
        <f ca="1">Calculation!G75</f>
        <v>442.41837422948834</v>
      </c>
      <c r="F76" s="196">
        <f ca="1">Calculation!R75</f>
        <v>1227.3185219595578</v>
      </c>
      <c r="G76" s="196">
        <f ca="1">Calculation!N75</f>
        <v>111.65735579900962</v>
      </c>
      <c r="H76" s="196">
        <f ca="1">Calculation!T75</f>
        <v>0.4525550507669116</v>
      </c>
      <c r="I76" s="196">
        <f ca="1">Calculation!V75</f>
        <v>2.5624170471424998E-2</v>
      </c>
      <c r="J76" s="47">
        <f ca="1">Calculation!AC75</f>
        <v>582.75</v>
      </c>
      <c r="K76" s="47">
        <f ca="1">Calculation!AD75</f>
        <v>2152.5</v>
      </c>
      <c r="L76" s="47">
        <f ca="1">Calculation!AF75</f>
        <v>588</v>
      </c>
      <c r="M76" s="47">
        <f ca="1">Calculation!AG75</f>
        <v>5.25</v>
      </c>
      <c r="N76" s="47">
        <f ca="1">Calculation!AH75</f>
        <v>5.25</v>
      </c>
      <c r="O76" s="47">
        <f ca="1">Calculation!AE75</f>
        <v>2735.25</v>
      </c>
      <c r="P76" s="47">
        <f ca="1">Calculation!AI75</f>
        <v>3333.75</v>
      </c>
      <c r="Q76" s="47">
        <f ca="1">Calculation!AK75</f>
        <v>294</v>
      </c>
      <c r="R76" s="47">
        <f ca="1">Calculation!AL75</f>
        <v>1076.25</v>
      </c>
      <c r="S76" s="47">
        <f ca="1">Calculation!AM75</f>
        <v>294</v>
      </c>
      <c r="T76" s="47">
        <f ca="1">Calculation!AN75</f>
        <v>5.25</v>
      </c>
      <c r="U76" s="47">
        <f ca="1">Calculation!AO75</f>
        <v>5.25</v>
      </c>
      <c r="V76" s="47">
        <f ca="1">Calculation!AP75</f>
        <v>1674.75</v>
      </c>
      <c r="W76" s="47">
        <f ca="1">Calculation!AR75</f>
        <v>147.47279140982945</v>
      </c>
      <c r="X76" s="47">
        <f ca="1">Calculation!AS75</f>
        <v>613.65926097977888</v>
      </c>
      <c r="Y76" s="47">
        <f ca="1">Calculation!AU75</f>
        <v>55.828677899504811</v>
      </c>
      <c r="Z76" s="47">
        <f ca="1">Calculation!AV75</f>
        <v>0.2262775253834558</v>
      </c>
      <c r="AA76" s="47">
        <f ca="1">Calculation!AW75</f>
        <v>6.4060426178562495E-3</v>
      </c>
      <c r="AB76" s="47">
        <f ca="1">Calculation!AT75</f>
        <v>761.13205238960836</v>
      </c>
      <c r="AC76" s="47">
        <f ca="1">Calculation!AX75</f>
        <v>817.19341385711448</v>
      </c>
      <c r="AD76" s="47">
        <f ca="1">Calculation!BB75</f>
        <v>3199.2594586721543</v>
      </c>
      <c r="AE76" s="47">
        <f ca="1">Calculation!BE75</f>
        <v>661.32151194830544</v>
      </c>
      <c r="AF76" s="47">
        <f ca="1">Calculation!BH75</f>
        <v>3872.4484197441061</v>
      </c>
      <c r="AG76" s="47">
        <f ca="1">Calculation!BL75</f>
        <v>889.35309538567526</v>
      </c>
      <c r="AH76" s="47">
        <f ca="1">Calculation!BO75</f>
        <v>62.783518623535002</v>
      </c>
      <c r="AI76" s="47">
        <f ca="1">Calculation!BR75</f>
        <v>969.47059691184711</v>
      </c>
      <c r="AJ76" s="47">
        <f ca="1">Calculation!BU75</f>
        <v>1978.7467084462551</v>
      </c>
      <c r="AK76" s="291">
        <f ca="1">Calculation!CI75</f>
        <v>3336.4805301332672</v>
      </c>
      <c r="AL76" s="291">
        <f ca="1">Calculation!CJ75</f>
        <v>94282.302243106387</v>
      </c>
      <c r="AM76" s="291">
        <f ca="1">Calculation!CK75</f>
        <v>90945.82171297312</v>
      </c>
      <c r="AN76" s="46">
        <f ca="1">Calculation!CP75</f>
        <v>4305.1289745455779</v>
      </c>
      <c r="AO76" s="46">
        <f>Calculation!CS75</f>
        <v>12000</v>
      </c>
      <c r="AP76" s="46">
        <f ca="1">Calculation!CX75</f>
        <v>879.58635834867698</v>
      </c>
      <c r="AQ76" s="46">
        <f>Calculation!DB75</f>
        <v>0</v>
      </c>
    </row>
    <row r="77" spans="2:43" x14ac:dyDescent="0.25">
      <c r="B77" s="45">
        <f>Calculation!B76</f>
        <v>43965</v>
      </c>
      <c r="C77" s="193">
        <f ca="1">Calculation!C76</f>
        <v>70480.839638094054</v>
      </c>
      <c r="D77" s="196">
        <f ca="1">Calculation!D76</f>
        <v>14463.967400390247</v>
      </c>
      <c r="E77" s="196">
        <f ca="1">Calculation!G76</f>
        <v>404.72116041625878</v>
      </c>
      <c r="F77" s="196">
        <f ca="1">Calculation!R76</f>
        <v>1167.3784748055962</v>
      </c>
      <c r="G77" s="196">
        <f ca="1">Calculation!N76</f>
        <v>107.59844761103022</v>
      </c>
      <c r="H77" s="196">
        <f ca="1">Calculation!T76</f>
        <v>0.42173657082797372</v>
      </c>
      <c r="I77" s="196">
        <f ca="1">Calculation!V76</f>
        <v>2.3099240220405163E-2</v>
      </c>
      <c r="J77" s="47">
        <f ca="1">Calculation!AC76</f>
        <v>535.5</v>
      </c>
      <c r="K77" s="47">
        <f ca="1">Calculation!AD76</f>
        <v>2047.5</v>
      </c>
      <c r="L77" s="47">
        <f ca="1">Calculation!AF76</f>
        <v>567</v>
      </c>
      <c r="M77" s="47">
        <f ca="1">Calculation!AG76</f>
        <v>5.25</v>
      </c>
      <c r="N77" s="47">
        <f ca="1">Calculation!AH76</f>
        <v>5.25</v>
      </c>
      <c r="O77" s="47">
        <f ca="1">Calculation!AE76</f>
        <v>2583</v>
      </c>
      <c r="P77" s="47">
        <f ca="1">Calculation!AI76</f>
        <v>3160.5</v>
      </c>
      <c r="Q77" s="47">
        <f ca="1">Calculation!AK76</f>
        <v>267.75</v>
      </c>
      <c r="R77" s="47">
        <f ca="1">Calculation!AL76</f>
        <v>1023.75</v>
      </c>
      <c r="S77" s="47">
        <f ca="1">Calculation!AM76</f>
        <v>283.5</v>
      </c>
      <c r="T77" s="47">
        <f ca="1">Calculation!AN76</f>
        <v>5.25</v>
      </c>
      <c r="U77" s="47">
        <f ca="1">Calculation!AO76</f>
        <v>5.25</v>
      </c>
      <c r="V77" s="47">
        <f ca="1">Calculation!AP76</f>
        <v>1585.5</v>
      </c>
      <c r="W77" s="47">
        <f ca="1">Calculation!AR76</f>
        <v>134.90705347208626</v>
      </c>
      <c r="X77" s="47">
        <f ca="1">Calculation!AS76</f>
        <v>583.68923740279808</v>
      </c>
      <c r="Y77" s="47">
        <f ca="1">Calculation!AU76</f>
        <v>53.799223805515112</v>
      </c>
      <c r="Z77" s="47">
        <f ca="1">Calculation!AV76</f>
        <v>0.21086828541398686</v>
      </c>
      <c r="AA77" s="47">
        <f ca="1">Calculation!AW76</f>
        <v>5.7748100551012907E-3</v>
      </c>
      <c r="AB77" s="47">
        <f ca="1">Calculation!AT76</f>
        <v>718.59629087488429</v>
      </c>
      <c r="AC77" s="47">
        <f ca="1">Calculation!AX76</f>
        <v>772.61215777586858</v>
      </c>
      <c r="AD77" s="47">
        <f ca="1">Calculation!BB76</f>
        <v>3035.0558313231359</v>
      </c>
      <c r="AE77" s="47">
        <f ca="1">Calculation!BE76</f>
        <v>640.02104597537198</v>
      </c>
      <c r="AF77" s="47">
        <f ca="1">Calculation!BH76</f>
        <v>3686.9379769935144</v>
      </c>
      <c r="AG77" s="47">
        <f ca="1">Calculation!BL76</f>
        <v>843.56244042144885</v>
      </c>
      <c r="AH77" s="47">
        <f ca="1">Calculation!BO76</f>
        <v>60.72573402292943</v>
      </c>
      <c r="AI77" s="47">
        <f ca="1">Calculation!BR76</f>
        <v>921.73852076159324</v>
      </c>
      <c r="AJ77" s="47">
        <f ca="1">Calculation!BU76</f>
        <v>1883.6376578429513</v>
      </c>
      <c r="AK77" s="291">
        <f ca="1">Calculation!CI76</f>
        <v>3007.7135703653039</v>
      </c>
      <c r="AL77" s="291">
        <f ca="1">Calculation!CJ76</f>
        <v>87861.785589161052</v>
      </c>
      <c r="AM77" s="291">
        <f ca="1">Calculation!CK76</f>
        <v>84854.072018795749</v>
      </c>
      <c r="AN77" s="46">
        <f ca="1">Calculation!CP76</f>
        <v>3995.7055948248908</v>
      </c>
      <c r="AO77" s="46">
        <f>Calculation!CS76</f>
        <v>12000</v>
      </c>
      <c r="AP77" s="46">
        <f ca="1">Calculation!CX76</f>
        <v>828.18105013741183</v>
      </c>
      <c r="AQ77" s="46">
        <f>Calculation!DB76</f>
        <v>0</v>
      </c>
    </row>
    <row r="78" spans="2:43" x14ac:dyDescent="0.25">
      <c r="B78" s="45">
        <f>Calculation!B77</f>
        <v>43966</v>
      </c>
      <c r="C78" s="193">
        <f ca="1">Calculation!C77</f>
        <v>70752.403472835998</v>
      </c>
      <c r="D78" s="196">
        <f ca="1">Calculation!D77</f>
        <v>13702.390706532882</v>
      </c>
      <c r="E78" s="196">
        <f ca="1">Calculation!G77</f>
        <v>369.93246497148095</v>
      </c>
      <c r="F78" s="196">
        <f ca="1">Calculation!R77</f>
        <v>1109.2064260043182</v>
      </c>
      <c r="G78" s="196">
        <f ca="1">Calculation!N77</f>
        <v>103.46266492493606</v>
      </c>
      <c r="H78" s="196">
        <f ca="1">Calculation!T77</f>
        <v>0.39259797781278938</v>
      </c>
      <c r="I78" s="196">
        <f ca="1">Calculation!V77</f>
        <v>2.0856102508180822E-2</v>
      </c>
      <c r="J78" s="47">
        <f ca="1">Calculation!AC77</f>
        <v>488.25</v>
      </c>
      <c r="K78" s="47">
        <f ca="1">Calculation!AD77</f>
        <v>1942.5</v>
      </c>
      <c r="L78" s="47">
        <f ca="1">Calculation!AF77</f>
        <v>546</v>
      </c>
      <c r="M78" s="47">
        <f ca="1">Calculation!AG77</f>
        <v>5.25</v>
      </c>
      <c r="N78" s="47">
        <f ca="1">Calculation!AH77</f>
        <v>5.25</v>
      </c>
      <c r="O78" s="47">
        <f ca="1">Calculation!AE77</f>
        <v>2430.75</v>
      </c>
      <c r="P78" s="47">
        <f ca="1">Calculation!AI77</f>
        <v>2987.25</v>
      </c>
      <c r="Q78" s="47">
        <f ca="1">Calculation!AK77</f>
        <v>246.75</v>
      </c>
      <c r="R78" s="47">
        <f ca="1">Calculation!AL77</f>
        <v>971.25</v>
      </c>
      <c r="S78" s="47">
        <f ca="1">Calculation!AM77</f>
        <v>273</v>
      </c>
      <c r="T78" s="47">
        <f ca="1">Calculation!AN77</f>
        <v>5.25</v>
      </c>
      <c r="U78" s="47">
        <f ca="1">Calculation!AO77</f>
        <v>5.25</v>
      </c>
      <c r="V78" s="47">
        <f ca="1">Calculation!AP77</f>
        <v>1501.5</v>
      </c>
      <c r="W78" s="47">
        <f ca="1">Calculation!AR77</f>
        <v>123.31082165716032</v>
      </c>
      <c r="X78" s="47">
        <f ca="1">Calculation!AS77</f>
        <v>554.60321300215912</v>
      </c>
      <c r="Y78" s="47">
        <f ca="1">Calculation!AU77</f>
        <v>51.731332462468032</v>
      </c>
      <c r="Z78" s="47">
        <f ca="1">Calculation!AV77</f>
        <v>0.19629898890639469</v>
      </c>
      <c r="AA78" s="47">
        <f ca="1">Calculation!AW77</f>
        <v>5.2140256270452054E-3</v>
      </c>
      <c r="AB78" s="47">
        <f ca="1">Calculation!AT77</f>
        <v>677.91403465931944</v>
      </c>
      <c r="AC78" s="47">
        <f ca="1">Calculation!AX77</f>
        <v>729.84688013632092</v>
      </c>
      <c r="AD78" s="47">
        <f ca="1">Calculation!BB77</f>
        <v>2870.3030707725379</v>
      </c>
      <c r="AE78" s="47">
        <f ca="1">Calculation!BE77</f>
        <v>618.5350465173774</v>
      </c>
      <c r="AF78" s="47">
        <f ca="1">Calculation!BH77</f>
        <v>3500.6933845811855</v>
      </c>
      <c r="AG78" s="47">
        <f ca="1">Calculation!BL77</f>
        <v>799.48350951797124</v>
      </c>
      <c r="AH78" s="47">
        <f ca="1">Calculation!BO77</f>
        <v>58.61114017251758</v>
      </c>
      <c r="AI78" s="47">
        <f ca="1">Calculation!BR77</f>
        <v>875.61982885299994</v>
      </c>
      <c r="AJ78" s="47">
        <f ca="1">Calculation!BU77</f>
        <v>1793.3571108541689</v>
      </c>
      <c r="AK78" s="291">
        <f ca="1">Calculation!CI77</f>
        <v>2715.6383474194445</v>
      </c>
      <c r="AL78" s="291">
        <f ca="1">Calculation!CJ77</f>
        <v>81791.245377664396</v>
      </c>
      <c r="AM78" s="291">
        <f ca="1">Calculation!CK77</f>
        <v>79075.607030244952</v>
      </c>
      <c r="AN78" s="46">
        <f ca="1">Calculation!CP77</f>
        <v>3706.151950693687</v>
      </c>
      <c r="AO78" s="46">
        <f>Calculation!CS77</f>
        <v>12000</v>
      </c>
      <c r="AP78" s="46">
        <f ca="1">Calculation!CX77</f>
        <v>779.53714853706424</v>
      </c>
      <c r="AQ78" s="46">
        <f>Calculation!DB77</f>
        <v>0</v>
      </c>
    </row>
    <row r="79" spans="2:43" x14ac:dyDescent="0.25">
      <c r="B79" s="45">
        <f>Calculation!B78</f>
        <v>43967</v>
      </c>
      <c r="C79" s="193">
        <f ca="1">Calculation!C78</f>
        <v>70997.988873011665</v>
      </c>
      <c r="D79" s="196">
        <f ca="1">Calculation!D78</f>
        <v>12969.233913384776</v>
      </c>
      <c r="E79" s="196">
        <f ca="1">Calculation!G78</f>
        <v>337.91061191045202</v>
      </c>
      <c r="F79" s="196">
        <f ca="1">Calculation!R78</f>
        <v>1052.9235809322297</v>
      </c>
      <c r="G79" s="196">
        <f ca="1">Calculation!N78</f>
        <v>99.284937536956846</v>
      </c>
      <c r="H79" s="196">
        <f ca="1">Calculation!T78</f>
        <v>0.36512627923994267</v>
      </c>
      <c r="I79" s="196">
        <f ca="1">Calculation!V78</f>
        <v>1.8860958733491581E-2</v>
      </c>
      <c r="J79" s="47">
        <f ca="1">Calculation!AC78</f>
        <v>446.25</v>
      </c>
      <c r="K79" s="47">
        <f ca="1">Calculation!AD78</f>
        <v>1842.75</v>
      </c>
      <c r="L79" s="47">
        <f ca="1">Calculation!AF78</f>
        <v>525</v>
      </c>
      <c r="M79" s="47">
        <f ca="1">Calculation!AG78</f>
        <v>5.25</v>
      </c>
      <c r="N79" s="47">
        <f ca="1">Calculation!AH78</f>
        <v>5.25</v>
      </c>
      <c r="O79" s="47">
        <f ca="1">Calculation!AE78</f>
        <v>2289</v>
      </c>
      <c r="P79" s="47">
        <f ca="1">Calculation!AI78</f>
        <v>2824.5</v>
      </c>
      <c r="Q79" s="47">
        <f ca="1">Calculation!AK78</f>
        <v>225.75</v>
      </c>
      <c r="R79" s="47">
        <f ca="1">Calculation!AL78</f>
        <v>924</v>
      </c>
      <c r="S79" s="47">
        <f ca="1">Calculation!AM78</f>
        <v>262.5</v>
      </c>
      <c r="T79" s="47">
        <f ca="1">Calculation!AN78</f>
        <v>5.25</v>
      </c>
      <c r="U79" s="47">
        <f ca="1">Calculation!AO78</f>
        <v>5.25</v>
      </c>
      <c r="V79" s="47">
        <f ca="1">Calculation!AP78</f>
        <v>1422.75</v>
      </c>
      <c r="W79" s="47">
        <f ca="1">Calculation!AR78</f>
        <v>112.63687063681733</v>
      </c>
      <c r="X79" s="47">
        <f ca="1">Calculation!AS78</f>
        <v>526.46179046611485</v>
      </c>
      <c r="Y79" s="47">
        <f ca="1">Calculation!AU78</f>
        <v>49.642468768478423</v>
      </c>
      <c r="Z79" s="47">
        <f ca="1">Calculation!AV78</f>
        <v>0.18256313961997134</v>
      </c>
      <c r="AA79" s="47">
        <f ca="1">Calculation!AW78</f>
        <v>4.7152396833728951E-3</v>
      </c>
      <c r="AB79" s="47">
        <f ca="1">Calculation!AT78</f>
        <v>639.09866110293217</v>
      </c>
      <c r="AC79" s="47">
        <f ca="1">Calculation!AX78</f>
        <v>688.92840825071391</v>
      </c>
      <c r="AD79" s="47">
        <f ca="1">Calculation!BB78</f>
        <v>2715.6508921524883</v>
      </c>
      <c r="AE79" s="47">
        <f ca="1">Calculation!BE78</f>
        <v>596.87862130096232</v>
      </c>
      <c r="AF79" s="47">
        <f ca="1">Calculation!BH78</f>
        <v>3324.379423265289</v>
      </c>
      <c r="AG79" s="47">
        <f ca="1">Calculation!BL78</f>
        <v>757.1598939055516</v>
      </c>
      <c r="AH79" s="47">
        <f ca="1">Calculation!BO78</f>
        <v>56.458488252680148</v>
      </c>
      <c r="AI79" s="47">
        <f ca="1">Calculation!BR78</f>
        <v>831.17828757013729</v>
      </c>
      <c r="AJ79" s="47">
        <f ca="1">Calculation!BU78</f>
        <v>1707.9876743645855</v>
      </c>
      <c r="AK79" s="291">
        <f ca="1">Calculation!CI78</f>
        <v>2455.8540017566702</v>
      </c>
      <c r="AL79" s="291">
        <f ca="1">Calculation!CJ78</f>
        <v>76067.974841654635</v>
      </c>
      <c r="AM79" s="291">
        <f ca="1">Calculation!CK78</f>
        <v>73612.120839897965</v>
      </c>
      <c r="AN79" s="46">
        <f ca="1">Calculation!CP78</f>
        <v>3435.6556339472527</v>
      </c>
      <c r="AO79" s="46">
        <f>Calculation!CS78</f>
        <v>12000</v>
      </c>
      <c r="AP79" s="46">
        <f ca="1">Calculation!CX78</f>
        <v>733.61429351880133</v>
      </c>
      <c r="AQ79" s="46">
        <f>Calculation!DB78</f>
        <v>0</v>
      </c>
    </row>
    <row r="80" spans="2:43" x14ac:dyDescent="0.25">
      <c r="B80" s="45">
        <f>Calculation!B79</f>
        <v>43968</v>
      </c>
      <c r="C80" s="193">
        <f ca="1">Calculation!C79</f>
        <v>71220.436811893713</v>
      </c>
      <c r="D80" s="196">
        <f ca="1">Calculation!D79</f>
        <v>12265.308001310777</v>
      </c>
      <c r="E80" s="196">
        <f ca="1">Calculation!G79</f>
        <v>308.50125256901447</v>
      </c>
      <c r="F80" s="196">
        <f ca="1">Calculation!R79</f>
        <v>998.61582097587655</v>
      </c>
      <c r="G80" s="196">
        <f ca="1">Calculation!N79</f>
        <v>95.096302248645756</v>
      </c>
      <c r="H80" s="196">
        <f ca="1">Calculation!T79</f>
        <v>0.33929115238228719</v>
      </c>
      <c r="I80" s="196">
        <f ca="1">Calculation!V79</f>
        <v>1.7084001706142004E-2</v>
      </c>
      <c r="J80" s="47">
        <f ca="1">Calculation!AC79</f>
        <v>409.5</v>
      </c>
      <c r="K80" s="47">
        <f ca="1">Calculation!AD79</f>
        <v>1748.25</v>
      </c>
      <c r="L80" s="47">
        <f ca="1">Calculation!AF79</f>
        <v>504</v>
      </c>
      <c r="M80" s="47">
        <f ca="1">Calculation!AG79</f>
        <v>5.25</v>
      </c>
      <c r="N80" s="47">
        <f ca="1">Calculation!AH79</f>
        <v>5.25</v>
      </c>
      <c r="O80" s="47">
        <f ca="1">Calculation!AE79</f>
        <v>2157.75</v>
      </c>
      <c r="P80" s="47">
        <f ca="1">Calculation!AI79</f>
        <v>2672.25</v>
      </c>
      <c r="Q80" s="47">
        <f ca="1">Calculation!AK79</f>
        <v>204.75</v>
      </c>
      <c r="R80" s="47">
        <f ca="1">Calculation!AL79</f>
        <v>876.75</v>
      </c>
      <c r="S80" s="47">
        <f ca="1">Calculation!AM79</f>
        <v>252</v>
      </c>
      <c r="T80" s="47">
        <f ca="1">Calculation!AN79</f>
        <v>5.25</v>
      </c>
      <c r="U80" s="47">
        <f ca="1">Calculation!AO79</f>
        <v>5.25</v>
      </c>
      <c r="V80" s="47">
        <f ca="1">Calculation!AP79</f>
        <v>1344</v>
      </c>
      <c r="W80" s="47">
        <f ca="1">Calculation!AR79</f>
        <v>102.83375085633816</v>
      </c>
      <c r="X80" s="47">
        <f ca="1">Calculation!AS79</f>
        <v>499.30791048793827</v>
      </c>
      <c r="Y80" s="47">
        <f ca="1">Calculation!AU79</f>
        <v>47.548151124322878</v>
      </c>
      <c r="Z80" s="47">
        <f ca="1">Calculation!AV79</f>
        <v>0.16964557619114359</v>
      </c>
      <c r="AA80" s="47">
        <f ca="1">Calculation!AW79</f>
        <v>4.271000426535501E-3</v>
      </c>
      <c r="AB80" s="47">
        <f ca="1">Calculation!AT79</f>
        <v>602.14166134427637</v>
      </c>
      <c r="AC80" s="47">
        <f ca="1">Calculation!AX79</f>
        <v>649.86372904521704</v>
      </c>
      <c r="AD80" s="47">
        <f ca="1">Calculation!BB79</f>
        <v>2571.2368195057857</v>
      </c>
      <c r="AE80" s="47">
        <f ca="1">Calculation!BE79</f>
        <v>575.06564785216972</v>
      </c>
      <c r="AF80" s="47">
        <f ca="1">Calculation!BH79</f>
        <v>3158.1474559422581</v>
      </c>
      <c r="AG80" s="47">
        <f ca="1">Calculation!BL79</f>
        <v>716.61075323212526</v>
      </c>
      <c r="AH80" s="47">
        <f ca="1">Calculation!BO79</f>
        <v>54.284633390339977</v>
      </c>
      <c r="AI80" s="47">
        <f ca="1">Calculation!BR79</f>
        <v>788.45153998941942</v>
      </c>
      <c r="AJ80" s="47">
        <f ca="1">Calculation!BU79</f>
        <v>1622.3035547671152</v>
      </c>
      <c r="AK80" s="291">
        <f ca="1">Calculation!CI79</f>
        <v>2224.4793888204731</v>
      </c>
      <c r="AL80" s="291">
        <f ca="1">Calculation!CJ79</f>
        <v>70685.656746309643</v>
      </c>
      <c r="AM80" s="291">
        <f ca="1">Calculation!CK79</f>
        <v>68461.17735748917</v>
      </c>
      <c r="AN80" s="46">
        <f ca="1">Calculation!CP79</f>
        <v>3183.3429720636614</v>
      </c>
      <c r="AO80" s="46">
        <f>Calculation!CS79</f>
        <v>12000</v>
      </c>
      <c r="AP80" s="46">
        <f ca="1">Calculation!CX79</f>
        <v>690.34343241917952</v>
      </c>
      <c r="AQ80" s="46">
        <f>Calculation!DB79</f>
        <v>0</v>
      </c>
    </row>
    <row r="81" spans="2:43" x14ac:dyDescent="0.25">
      <c r="B81" s="45">
        <f>Calculation!B80</f>
        <v>43969</v>
      </c>
      <c r="C81" s="193">
        <f ca="1">Calculation!C80</f>
        <v>71422.247172468764</v>
      </c>
      <c r="D81" s="196">
        <f ca="1">Calculation!D80</f>
        <v>11591.024933220768</v>
      </c>
      <c r="E81" s="196">
        <f ca="1">Calculation!G80</f>
        <v>281.54316363591931</v>
      </c>
      <c r="F81" s="196">
        <f ca="1">Calculation!R80</f>
        <v>946.33929758941997</v>
      </c>
      <c r="G81" s="196">
        <f ca="1">Calculation!N80</f>
        <v>90.924039563828472</v>
      </c>
      <c r="H81" s="196">
        <f ca="1">Calculation!T80</f>
        <v>0.31504893445166077</v>
      </c>
      <c r="I81" s="196">
        <f ca="1">Calculation!V80</f>
        <v>1.5499035692163666E-2</v>
      </c>
      <c r="J81" s="47">
        <f ca="1">Calculation!AC80</f>
        <v>372.75</v>
      </c>
      <c r="K81" s="47">
        <f ca="1">Calculation!AD80</f>
        <v>1659</v>
      </c>
      <c r="L81" s="47">
        <f ca="1">Calculation!AF80</f>
        <v>477.75</v>
      </c>
      <c r="M81" s="47">
        <f ca="1">Calculation!AG80</f>
        <v>5.25</v>
      </c>
      <c r="N81" s="47">
        <f ca="1">Calculation!AH80</f>
        <v>5.25</v>
      </c>
      <c r="O81" s="47">
        <f ca="1">Calculation!AE80</f>
        <v>2031.75</v>
      </c>
      <c r="P81" s="47">
        <f ca="1">Calculation!AI80</f>
        <v>2520</v>
      </c>
      <c r="Q81" s="47">
        <f ca="1">Calculation!AK80</f>
        <v>189</v>
      </c>
      <c r="R81" s="47">
        <f ca="1">Calculation!AL80</f>
        <v>829.5</v>
      </c>
      <c r="S81" s="47">
        <f ca="1">Calculation!AM80</f>
        <v>241.5</v>
      </c>
      <c r="T81" s="47">
        <f ca="1">Calculation!AN80</f>
        <v>5.25</v>
      </c>
      <c r="U81" s="47">
        <f ca="1">Calculation!AO80</f>
        <v>5.25</v>
      </c>
      <c r="V81" s="47">
        <f ca="1">Calculation!AP80</f>
        <v>1270.5</v>
      </c>
      <c r="W81" s="47">
        <f ca="1">Calculation!AR80</f>
        <v>93.847721211973109</v>
      </c>
      <c r="X81" s="47">
        <f ca="1">Calculation!AS80</f>
        <v>473.16964879470999</v>
      </c>
      <c r="Y81" s="47">
        <f ca="1">Calculation!AU80</f>
        <v>45.462019781914236</v>
      </c>
      <c r="Z81" s="47">
        <f ca="1">Calculation!AV80</f>
        <v>0.15752446722583038</v>
      </c>
      <c r="AA81" s="47">
        <f ca="1">Calculation!AW80</f>
        <v>3.8747589230409166E-3</v>
      </c>
      <c r="AB81" s="47">
        <f ca="1">Calculation!AT80</f>
        <v>567.01737000668311</v>
      </c>
      <c r="AC81" s="47">
        <f ca="1">Calculation!AX80</f>
        <v>612.64078901474613</v>
      </c>
      <c r="AD81" s="47">
        <f ca="1">Calculation!BB80</f>
        <v>2431.884678488886</v>
      </c>
      <c r="AE81" s="47">
        <f ca="1">Calculation!BE80</f>
        <v>547.80637366992164</v>
      </c>
      <c r="AF81" s="47">
        <f ca="1">Calculation!BH80</f>
        <v>2991.5315202441029</v>
      </c>
      <c r="AG81" s="47">
        <f ca="1">Calculation!BL80</f>
        <v>677.83558096944546</v>
      </c>
      <c r="AH81" s="47">
        <f ca="1">Calculation!BO80</f>
        <v>52.104580118374798</v>
      </c>
      <c r="AI81" s="47">
        <f ca="1">Calculation!BR80</f>
        <v>747.45587849593869</v>
      </c>
      <c r="AJ81" s="47">
        <f ca="1">Calculation!BU80</f>
        <v>1541.6297294266069</v>
      </c>
      <c r="AK81" s="291">
        <f ca="1">Calculation!CI80</f>
        <v>2018.1036057505116</v>
      </c>
      <c r="AL81" s="291">
        <f ca="1">Calculation!CJ80</f>
        <v>65635.194677429186</v>
      </c>
      <c r="AM81" s="291">
        <f ca="1">Calculation!CK80</f>
        <v>63617.091071678675</v>
      </c>
      <c r="AN81" s="46">
        <f ca="1">Calculation!CP80</f>
        <v>2948.3043640172491</v>
      </c>
      <c r="AO81" s="46">
        <f>Calculation!CS80</f>
        <v>12000</v>
      </c>
      <c r="AP81" s="46">
        <f ca="1">Calculation!CX80</f>
        <v>649.63457665745648</v>
      </c>
      <c r="AQ81" s="46">
        <f>Calculation!DB80</f>
        <v>0</v>
      </c>
    </row>
    <row r="82" spans="2:43" x14ac:dyDescent="0.25">
      <c r="B82" s="45">
        <f>Calculation!B81</f>
        <v>43970</v>
      </c>
      <c r="C82" s="193">
        <f ca="1">Calculation!C81</f>
        <v>71605.620814273265</v>
      </c>
      <c r="D82" s="196">
        <f ca="1">Calculation!D81</f>
        <v>10946.468222652351</v>
      </c>
      <c r="E82" s="196">
        <f ca="1">Calculation!G81</f>
        <v>256.87279651295205</v>
      </c>
      <c r="F82" s="196">
        <f ca="1">Calculation!R81</f>
        <v>896.12529159896769</v>
      </c>
      <c r="G82" s="196">
        <f ca="1">Calculation!N81</f>
        <v>86.791860078384772</v>
      </c>
      <c r="H82" s="196">
        <f ca="1">Calculation!T81</f>
        <v>0.2923459758131105</v>
      </c>
      <c r="I82" s="196">
        <f ca="1">Calculation!V81</f>
        <v>1.408309569058524E-2</v>
      </c>
      <c r="J82" s="47">
        <f ca="1">Calculation!AC81</f>
        <v>341.25</v>
      </c>
      <c r="K82" s="47">
        <f ca="1">Calculation!AD81</f>
        <v>1569.75</v>
      </c>
      <c r="L82" s="47">
        <f ca="1">Calculation!AF81</f>
        <v>456.75</v>
      </c>
      <c r="M82" s="47">
        <f ca="1">Calculation!AG81</f>
        <v>5.25</v>
      </c>
      <c r="N82" s="47">
        <f ca="1">Calculation!AH81</f>
        <v>5.25</v>
      </c>
      <c r="O82" s="47">
        <f ca="1">Calculation!AE81</f>
        <v>1911</v>
      </c>
      <c r="P82" s="47">
        <f ca="1">Calculation!AI81</f>
        <v>2378.25</v>
      </c>
      <c r="Q82" s="47">
        <f ca="1">Calculation!AK81</f>
        <v>173.25</v>
      </c>
      <c r="R82" s="47">
        <f ca="1">Calculation!AL81</f>
        <v>787.5</v>
      </c>
      <c r="S82" s="47">
        <f ca="1">Calculation!AM81</f>
        <v>231</v>
      </c>
      <c r="T82" s="47">
        <f ca="1">Calculation!AN81</f>
        <v>5.25</v>
      </c>
      <c r="U82" s="47">
        <f ca="1">Calculation!AO81</f>
        <v>5.25</v>
      </c>
      <c r="V82" s="47">
        <f ca="1">Calculation!AP81</f>
        <v>1202.25</v>
      </c>
      <c r="W82" s="47">
        <f ca="1">Calculation!AR81</f>
        <v>85.62426550431735</v>
      </c>
      <c r="X82" s="47">
        <f ca="1">Calculation!AS81</f>
        <v>448.06264579948385</v>
      </c>
      <c r="Y82" s="47">
        <f ca="1">Calculation!AU81</f>
        <v>43.395930039192386</v>
      </c>
      <c r="Z82" s="47">
        <f ca="1">Calculation!AV81</f>
        <v>0.14617298790655525</v>
      </c>
      <c r="AA82" s="47">
        <f ca="1">Calculation!AW81</f>
        <v>3.5207739226463101E-3</v>
      </c>
      <c r="AB82" s="47">
        <f ca="1">Calculation!AT81</f>
        <v>533.68691130380125</v>
      </c>
      <c r="AC82" s="47">
        <f ca="1">Calculation!AX81</f>
        <v>577.23253510482277</v>
      </c>
      <c r="AD82" s="47">
        <f ca="1">Calculation!BB81</f>
        <v>2297.6622832405055</v>
      </c>
      <c r="AE82" s="47">
        <f ca="1">Calculation!BE81</f>
        <v>525.66928324251376</v>
      </c>
      <c r="AF82" s="47">
        <f ca="1">Calculation!BH81</f>
        <v>2835.167882167083</v>
      </c>
      <c r="AG82" s="47">
        <f ca="1">Calculation!BL81</f>
        <v>640.81822277263382</v>
      </c>
      <c r="AH82" s="47">
        <f ca="1">Calculation!BO81</f>
        <v>49.931555477218801</v>
      </c>
      <c r="AI82" s="47">
        <f ca="1">Calculation!BR81</f>
        <v>708.19030068840698</v>
      </c>
      <c r="AJ82" s="47">
        <f ca="1">Calculation!BU81</f>
        <v>1466.0358201818492</v>
      </c>
      <c r="AK82" s="291">
        <f ca="1">Calculation!CI81</f>
        <v>1833.7364180450095</v>
      </c>
      <c r="AL82" s="291">
        <f ca="1">Calculation!CJ81</f>
        <v>60905.411627731279</v>
      </c>
      <c r="AM82" s="291">
        <f ca="1">Calculation!CK81</f>
        <v>59071.675209686269</v>
      </c>
      <c r="AN82" s="46">
        <f ca="1">Calculation!CP81</f>
        <v>2729.6142919964527</v>
      </c>
      <c r="AO82" s="46">
        <f>Calculation!CS81</f>
        <v>12000</v>
      </c>
      <c r="AP82" s="46">
        <f ca="1">Calculation!CX81</f>
        <v>611.38314789398942</v>
      </c>
      <c r="AQ82" s="46">
        <f>Calculation!DB81</f>
        <v>0</v>
      </c>
    </row>
    <row r="83" spans="2:43" x14ac:dyDescent="0.25">
      <c r="B83" s="45">
        <f>Calculation!B82</f>
        <v>43971</v>
      </c>
      <c r="C83" s="193">
        <f ca="1">Calculation!C82</f>
        <v>71772.496886599925</v>
      </c>
      <c r="D83" s="196">
        <f ca="1">Calculation!D82</f>
        <v>10331.453707646693</v>
      </c>
      <c r="E83" s="196">
        <f ca="1">Calculation!G82</f>
        <v>234.32777365868756</v>
      </c>
      <c r="F83" s="196">
        <f ca="1">Calculation!R82</f>
        <v>847.98440923252463</v>
      </c>
      <c r="G83" s="196">
        <f ca="1">Calculation!N82</f>
        <v>82.720124820395569</v>
      </c>
      <c r="H83" s="196">
        <f ca="1">Calculation!T82</f>
        <v>0.2711214297034788</v>
      </c>
      <c r="I83" s="196">
        <f ca="1">Calculation!V82</f>
        <v>1.2816082354686884E-2</v>
      </c>
      <c r="J83" s="47">
        <f ca="1">Calculation!AC82</f>
        <v>309.75</v>
      </c>
      <c r="K83" s="47">
        <f ca="1">Calculation!AD82</f>
        <v>1485.75</v>
      </c>
      <c r="L83" s="47">
        <f ca="1">Calculation!AF82</f>
        <v>435.75</v>
      </c>
      <c r="M83" s="47">
        <f ca="1">Calculation!AG82</f>
        <v>5.25</v>
      </c>
      <c r="N83" s="47">
        <f ca="1">Calculation!AH82</f>
        <v>5.25</v>
      </c>
      <c r="O83" s="47">
        <f ca="1">Calculation!AE82</f>
        <v>1795.5</v>
      </c>
      <c r="P83" s="47">
        <f ca="1">Calculation!AI82</f>
        <v>2241.75</v>
      </c>
      <c r="Q83" s="47">
        <f ca="1">Calculation!AK82</f>
        <v>157.5</v>
      </c>
      <c r="R83" s="47">
        <f ca="1">Calculation!AL82</f>
        <v>745.5</v>
      </c>
      <c r="S83" s="47">
        <f ca="1">Calculation!AM82</f>
        <v>220.5</v>
      </c>
      <c r="T83" s="47">
        <f ca="1">Calculation!AN82</f>
        <v>5.25</v>
      </c>
      <c r="U83" s="47">
        <f ca="1">Calculation!AO82</f>
        <v>5.25</v>
      </c>
      <c r="V83" s="47">
        <f ca="1">Calculation!AP82</f>
        <v>1134</v>
      </c>
      <c r="W83" s="47">
        <f ca="1">Calculation!AR82</f>
        <v>78.109257886229187</v>
      </c>
      <c r="X83" s="47">
        <f ca="1">Calculation!AS82</f>
        <v>423.99220461626231</v>
      </c>
      <c r="Y83" s="47">
        <f ca="1">Calculation!AU82</f>
        <v>41.360062410197784</v>
      </c>
      <c r="Z83" s="47">
        <f ca="1">Calculation!AV82</f>
        <v>0.1355607148517394</v>
      </c>
      <c r="AA83" s="47">
        <f ca="1">Calculation!AW82</f>
        <v>3.2040205886717209E-3</v>
      </c>
      <c r="AB83" s="47">
        <f ca="1">Calculation!AT82</f>
        <v>502.10146250249147</v>
      </c>
      <c r="AC83" s="47">
        <f ca="1">Calculation!AX82</f>
        <v>543.60028964812966</v>
      </c>
      <c r="AD83" s="47">
        <f ca="1">Calculation!BB82</f>
        <v>2168.6319258909211</v>
      </c>
      <c r="AE83" s="47">
        <f ca="1">Calculation!BE82</f>
        <v>503.41478446419472</v>
      </c>
      <c r="AF83" s="47">
        <f ca="1">Calculation!BH82</f>
        <v>2683.8792117620492</v>
      </c>
      <c r="AG83" s="47">
        <f ca="1">Calculation!BL82</f>
        <v>605.53023894817261</v>
      </c>
      <c r="AH83" s="47">
        <f ca="1">Calculation!BO82</f>
        <v>47.777101829515452</v>
      </c>
      <c r="AI83" s="47">
        <f ca="1">Calculation!BR82</f>
        <v>670.63993201508197</v>
      </c>
      <c r="AJ83" s="47">
        <f ca="1">Calculation!BU82</f>
        <v>1390.2839758831458</v>
      </c>
      <c r="AK83" s="291">
        <f ca="1">Calculation!CI82</f>
        <v>1668.7607232666051</v>
      </c>
      <c r="AL83" s="291">
        <f ca="1">Calculation!CJ82</f>
        <v>56483.631188224754</v>
      </c>
      <c r="AM83" s="291">
        <f ca="1">Calculation!CK82</f>
        <v>54814.870464958149</v>
      </c>
      <c r="AN83" s="46">
        <f ca="1">Calculation!CP82</f>
        <v>2526.3469632516471</v>
      </c>
      <c r="AO83" s="46">
        <f>Calculation!CS82</f>
        <v>12000</v>
      </c>
      <c r="AP83" s="46">
        <f ca="1">Calculation!CX82</f>
        <v>575.47509762584366</v>
      </c>
      <c r="AQ83" s="46">
        <f>Calculation!DB82</f>
        <v>0</v>
      </c>
    </row>
    <row r="84" spans="2:43" x14ac:dyDescent="0.25">
      <c r="B84" s="45">
        <f>Calculation!B83</f>
        <v>43972</v>
      </c>
      <c r="C84" s="193">
        <f ca="1">Calculation!C83</f>
        <v>71924.585714628745</v>
      </c>
      <c r="D84" s="196">
        <f ca="1">Calculation!D83</f>
        <v>9745.5815565579069</v>
      </c>
      <c r="E84" s="196">
        <f ca="1">Calculation!G83</f>
        <v>213.74951003857743</v>
      </c>
      <c r="F84" s="196">
        <f ca="1">Calculation!R83</f>
        <v>801.91018828745143</v>
      </c>
      <c r="G84" s="196">
        <f ca="1">Calculation!N83</f>
        <v>78.726086723198932</v>
      </c>
      <c r="H84" s="196">
        <f ca="1">Calculation!T83</f>
        <v>0.25130955047851505</v>
      </c>
      <c r="I84" s="196">
        <f ca="1">Calculation!V83</f>
        <v>1.168042199261456E-2</v>
      </c>
      <c r="J84" s="47">
        <f ca="1">Calculation!AC83</f>
        <v>283.5</v>
      </c>
      <c r="K84" s="47">
        <f ca="1">Calculation!AD83</f>
        <v>1407</v>
      </c>
      <c r="L84" s="47">
        <f ca="1">Calculation!AF83</f>
        <v>414.75</v>
      </c>
      <c r="M84" s="47">
        <f ca="1">Calculation!AG83</f>
        <v>5.25</v>
      </c>
      <c r="N84" s="47">
        <f ca="1">Calculation!AH83</f>
        <v>5.25</v>
      </c>
      <c r="O84" s="47">
        <f ca="1">Calculation!AE83</f>
        <v>1690.5</v>
      </c>
      <c r="P84" s="47">
        <f ca="1">Calculation!AI83</f>
        <v>2115.75</v>
      </c>
      <c r="Q84" s="47">
        <f ca="1">Calculation!AK83</f>
        <v>141.75</v>
      </c>
      <c r="R84" s="47">
        <f ca="1">Calculation!AL83</f>
        <v>703.5</v>
      </c>
      <c r="S84" s="47">
        <f ca="1">Calculation!AM83</f>
        <v>210</v>
      </c>
      <c r="T84" s="47">
        <f ca="1">Calculation!AN83</f>
        <v>5.25</v>
      </c>
      <c r="U84" s="47">
        <f ca="1">Calculation!AO83</f>
        <v>5.25</v>
      </c>
      <c r="V84" s="47">
        <f ca="1">Calculation!AP83</f>
        <v>1065.75</v>
      </c>
      <c r="W84" s="47">
        <f ca="1">Calculation!AR83</f>
        <v>71.249836679525814</v>
      </c>
      <c r="X84" s="47">
        <f ca="1">Calculation!AS83</f>
        <v>400.95509414372572</v>
      </c>
      <c r="Y84" s="47">
        <f ca="1">Calculation!AU83</f>
        <v>39.363043361599466</v>
      </c>
      <c r="Z84" s="47">
        <f ca="1">Calculation!AV83</f>
        <v>0.12565477523925753</v>
      </c>
      <c r="AA84" s="47">
        <f ca="1">Calculation!AW83</f>
        <v>2.92010549815364E-3</v>
      </c>
      <c r="AB84" s="47">
        <f ca="1">Calculation!AT83</f>
        <v>472.20493082325152</v>
      </c>
      <c r="AC84" s="47">
        <f ca="1">Calculation!AX83</f>
        <v>511.69654906558844</v>
      </c>
      <c r="AD84" s="47">
        <f ca="1">Calculation!BB83</f>
        <v>2050.1533262112321</v>
      </c>
      <c r="AE84" s="47">
        <f ca="1">Calculation!BE83</f>
        <v>481.05243772925314</v>
      </c>
      <c r="AF84" s="47">
        <f ca="1">Calculation!BH83</f>
        <v>2543.0347616614254</v>
      </c>
      <c r="AG84" s="47">
        <f ca="1">Calculation!BL83</f>
        <v>571.93369906658825</v>
      </c>
      <c r="AH84" s="47">
        <f ca="1">Calculation!BO83</f>
        <v>45.651182861817261</v>
      </c>
      <c r="AI84" s="47">
        <f ca="1">Calculation!BR83</f>
        <v>634.7788967541286</v>
      </c>
      <c r="AJ84" s="47">
        <f ca="1">Calculation!BU83</f>
        <v>1314.3854776057783</v>
      </c>
      <c r="AK84" s="291">
        <f ca="1">Calculation!CI83</f>
        <v>1520.8882802881999</v>
      </c>
      <c r="AL84" s="291">
        <f ca="1">Calculation!CJ83</f>
        <v>52356.156349690478</v>
      </c>
      <c r="AM84" s="291">
        <f ca="1">Calculation!CK83</f>
        <v>50835.268069402278</v>
      </c>
      <c r="AN84" s="46">
        <f ca="1">Calculation!CP83</f>
        <v>2337.5883788337314</v>
      </c>
      <c r="AO84" s="46">
        <f>Calculation!CS83</f>
        <v>12000</v>
      </c>
      <c r="AP84" s="46">
        <f ca="1">Calculation!CX83</f>
        <v>541.79097830072612</v>
      </c>
      <c r="AQ84" s="46">
        <f>Calculation!DB83</f>
        <v>0</v>
      </c>
    </row>
    <row r="85" spans="2:43" x14ac:dyDescent="0.25">
      <c r="B85" s="45">
        <f>Calculation!B84</f>
        <v>43973</v>
      </c>
      <c r="C85" s="193">
        <f ca="1">Calculation!C84</f>
        <v>72063.397646013953</v>
      </c>
      <c r="D85" s="196">
        <f ca="1">Calculation!D84</f>
        <v>9188.280519617545</v>
      </c>
      <c r="E85" s="196">
        <f ca="1">Calculation!G84</f>
        <v>194.98511752881731</v>
      </c>
      <c r="F85" s="196">
        <f ca="1">Calculation!R84</f>
        <v>757.88218551222008</v>
      </c>
      <c r="G85" s="196">
        <f ca="1">Calculation!N84</f>
        <v>74.824142991795526</v>
      </c>
      <c r="H85" s="196">
        <f ca="1">Calculation!T84</f>
        <v>0.23284156813715332</v>
      </c>
      <c r="I85" s="196">
        <f ca="1">Calculation!V84</f>
        <v>1.0660756330383617E-2</v>
      </c>
      <c r="J85" s="47">
        <f ca="1">Calculation!AC84</f>
        <v>257.25</v>
      </c>
      <c r="K85" s="47">
        <f ca="1">Calculation!AD84</f>
        <v>1328.25</v>
      </c>
      <c r="L85" s="47">
        <f ca="1">Calculation!AF84</f>
        <v>393.75</v>
      </c>
      <c r="M85" s="47">
        <f ca="1">Calculation!AG84</f>
        <v>5.25</v>
      </c>
      <c r="N85" s="47">
        <f ca="1">Calculation!AH84</f>
        <v>5.25</v>
      </c>
      <c r="O85" s="47">
        <f ca="1">Calculation!AE84</f>
        <v>1585.5</v>
      </c>
      <c r="P85" s="47">
        <f ca="1">Calculation!AI84</f>
        <v>1989.75</v>
      </c>
      <c r="Q85" s="47">
        <f ca="1">Calculation!AK84</f>
        <v>131.25</v>
      </c>
      <c r="R85" s="47">
        <f ca="1">Calculation!AL84</f>
        <v>666.75</v>
      </c>
      <c r="S85" s="47">
        <f ca="1">Calculation!AM84</f>
        <v>199.5</v>
      </c>
      <c r="T85" s="47">
        <f ca="1">Calculation!AN84</f>
        <v>5.25</v>
      </c>
      <c r="U85" s="47">
        <f ca="1">Calculation!AO84</f>
        <v>5.25</v>
      </c>
      <c r="V85" s="47">
        <f ca="1">Calculation!AP84</f>
        <v>1008</v>
      </c>
      <c r="W85" s="47">
        <f ca="1">Calculation!AR84</f>
        <v>64.995039176272442</v>
      </c>
      <c r="X85" s="47">
        <f ca="1">Calculation!AS84</f>
        <v>378.94109275611004</v>
      </c>
      <c r="Y85" s="47">
        <f ca="1">Calculation!AU84</f>
        <v>37.412071495897763</v>
      </c>
      <c r="Z85" s="47">
        <f ca="1">Calculation!AV84</f>
        <v>0.11642078406857666</v>
      </c>
      <c r="AA85" s="47">
        <f ca="1">Calculation!AW84</f>
        <v>2.6651890825959042E-3</v>
      </c>
      <c r="AB85" s="47">
        <f ca="1">Calculation!AT84</f>
        <v>443.93613193238247</v>
      </c>
      <c r="AC85" s="47">
        <f ca="1">Calculation!AX84</f>
        <v>481.4672894014314</v>
      </c>
      <c r="AD85" s="47">
        <f ca="1">Calculation!BB84</f>
        <v>1931.7222696483175</v>
      </c>
      <c r="AE85" s="47">
        <f ca="1">Calculation!BE84</f>
        <v>458.59102494272827</v>
      </c>
      <c r="AF85" s="47">
        <f ca="1">Calculation!BH84</f>
        <v>2402.1390739261378</v>
      </c>
      <c r="AG85" s="47">
        <f ca="1">Calculation!BL84</f>
        <v>539.98349036665707</v>
      </c>
      <c r="AH85" s="47">
        <f ca="1">Calculation!BO84</f>
        <v>43.562297494628233</v>
      </c>
      <c r="AI85" s="47">
        <f ca="1">Calculation!BR84</f>
        <v>600.57271372051878</v>
      </c>
      <c r="AJ85" s="47">
        <f ca="1">Calculation!BU84</f>
        <v>1248.9558006339369</v>
      </c>
      <c r="AK85" s="291">
        <f ca="1">Calculation!CI84</f>
        <v>1388.1193138520757</v>
      </c>
      <c r="AL85" s="291">
        <f ca="1">Calculation!CJ84</f>
        <v>48508.660028573504</v>
      </c>
      <c r="AM85" s="291">
        <f ca="1">Calculation!CK84</f>
        <v>47120.540714721428</v>
      </c>
      <c r="AN85" s="46">
        <f ca="1">Calculation!CP84</f>
        <v>2162.4454913592722</v>
      </c>
      <c r="AO85" s="46">
        <f>Calculation!CS84</f>
        <v>12000</v>
      </c>
      <c r="AP85" s="46">
        <f ca="1">Calculation!CX84</f>
        <v>510.20913099656337</v>
      </c>
      <c r="AQ85" s="46">
        <f>Calculation!DB84</f>
        <v>0</v>
      </c>
    </row>
    <row r="86" spans="2:43" x14ac:dyDescent="0.25">
      <c r="B86" s="45">
        <f>Calculation!B85</f>
        <v>43974</v>
      </c>
      <c r="C86" s="193">
        <f ca="1">Calculation!C85</f>
        <v>72190.268265613166</v>
      </c>
      <c r="D86" s="196">
        <f ca="1">Calculation!D85</f>
        <v>8658.845387815496</v>
      </c>
      <c r="E86" s="196">
        <f ca="1">Calculation!G85</f>
        <v>177.88872928099866</v>
      </c>
      <c r="F86" s="196">
        <f ca="1">Calculation!R85</f>
        <v>715.86861148716116</v>
      </c>
      <c r="G86" s="196">
        <f ca="1">Calculation!N85</f>
        <v>71.026090346176005</v>
      </c>
      <c r="H86" s="196">
        <f ca="1">Calculation!T85</f>
        <v>0.21564720106419974</v>
      </c>
      <c r="I86" s="196">
        <f ca="1">Calculation!V85</f>
        <v>9.7436635852187863E-3</v>
      </c>
      <c r="J86" s="47">
        <f ca="1">Calculation!AC85</f>
        <v>236.25</v>
      </c>
      <c r="K86" s="47">
        <f ca="1">Calculation!AD85</f>
        <v>1254.75</v>
      </c>
      <c r="L86" s="47">
        <f ca="1">Calculation!AF85</f>
        <v>378</v>
      </c>
      <c r="M86" s="47">
        <f ca="1">Calculation!AG85</f>
        <v>5.25</v>
      </c>
      <c r="N86" s="47">
        <f ca="1">Calculation!AH85</f>
        <v>5.25</v>
      </c>
      <c r="O86" s="47">
        <f ca="1">Calculation!AE85</f>
        <v>1491</v>
      </c>
      <c r="P86" s="47">
        <f ca="1">Calculation!AI85</f>
        <v>1879.5</v>
      </c>
      <c r="Q86" s="47">
        <f ca="1">Calculation!AK85</f>
        <v>120.75</v>
      </c>
      <c r="R86" s="47">
        <f ca="1">Calculation!AL85</f>
        <v>630</v>
      </c>
      <c r="S86" s="47">
        <f ca="1">Calculation!AM85</f>
        <v>189</v>
      </c>
      <c r="T86" s="47">
        <f ca="1">Calculation!AN85</f>
        <v>5.25</v>
      </c>
      <c r="U86" s="47">
        <f ca="1">Calculation!AO85</f>
        <v>5.25</v>
      </c>
      <c r="V86" s="47">
        <f ca="1">Calculation!AP85</f>
        <v>950.25</v>
      </c>
      <c r="W86" s="47">
        <f ca="1">Calculation!AR85</f>
        <v>59.29624309366622</v>
      </c>
      <c r="X86" s="47">
        <f ca="1">Calculation!AS85</f>
        <v>357.93430574358058</v>
      </c>
      <c r="Y86" s="47">
        <f ca="1">Calculation!AU85</f>
        <v>35.513045173088003</v>
      </c>
      <c r="Z86" s="47">
        <f ca="1">Calculation!AV85</f>
        <v>0.10782360053209987</v>
      </c>
      <c r="AA86" s="47">
        <f ca="1">Calculation!AW85</f>
        <v>2.4359158963046966E-3</v>
      </c>
      <c r="AB86" s="47">
        <f ca="1">Calculation!AT85</f>
        <v>417.23054883724683</v>
      </c>
      <c r="AC86" s="47">
        <f ca="1">Calculation!AX85</f>
        <v>452.8538535267632</v>
      </c>
      <c r="AD86" s="47">
        <f ca="1">Calculation!BB85</f>
        <v>1823.9398848340973</v>
      </c>
      <c r="AE86" s="47">
        <f ca="1">Calculation!BE85</f>
        <v>441.34111291167756</v>
      </c>
      <c r="AF86" s="47">
        <f ca="1">Calculation!BH85</f>
        <v>2277.1038207635806</v>
      </c>
      <c r="AG86" s="47">
        <f ca="1">Calculation!BL85</f>
        <v>509.62921357310296</v>
      </c>
      <c r="AH86" s="47">
        <f ca="1">Calculation!BO85</f>
        <v>41.517597506509873</v>
      </c>
      <c r="AI86" s="47">
        <f ca="1">Calculation!BR85</f>
        <v>567.98028607261199</v>
      </c>
      <c r="AJ86" s="47">
        <f ca="1">Calculation!BU85</f>
        <v>1183.4971720172271</v>
      </c>
      <c r="AK86" s="291">
        <f ca="1">Calculation!CI85</f>
        <v>1268.7061959921266</v>
      </c>
      <c r="AL86" s="291">
        <f ca="1">Calculation!CJ85</f>
        <v>44926.50022170828</v>
      </c>
      <c r="AM86" s="291">
        <f ca="1">Calculation!CK85</f>
        <v>43657.794025716154</v>
      </c>
      <c r="AN86" s="46">
        <f ca="1">Calculation!CP85</f>
        <v>2000.0530002270714</v>
      </c>
      <c r="AO86" s="46">
        <f>Calculation!CS85</f>
        <v>12000</v>
      </c>
      <c r="AP86" s="46">
        <f ca="1">Calculation!CX85</f>
        <v>480.60813804693504</v>
      </c>
      <c r="AQ86" s="46">
        <f>Calculation!DB85</f>
        <v>0</v>
      </c>
    </row>
    <row r="87" spans="2:43" x14ac:dyDescent="0.25">
      <c r="B87" s="45">
        <f>Calculation!B86</f>
        <v>43975</v>
      </c>
      <c r="C87" s="193">
        <f ca="1">Calculation!C86</f>
        <v>72306.380380332848</v>
      </c>
      <c r="D87" s="196">
        <f ca="1">Calculation!D86</f>
        <v>8156.4685462626448</v>
      </c>
      <c r="E87" s="196">
        <f ca="1">Calculation!G86</f>
        <v>162.32236099765666</v>
      </c>
      <c r="F87" s="196">
        <f ca="1">Calculation!R86</f>
        <v>675.8285732639763</v>
      </c>
      <c r="G87" s="196">
        <f ca="1">Calculation!N86</f>
        <v>67.341377007908704</v>
      </c>
      <c r="H87" s="196">
        <f ca="1">Calculation!T86</f>
        <v>0.19965586246432462</v>
      </c>
      <c r="I87" s="196">
        <f ca="1">Calculation!V86</f>
        <v>8.9174104104717527E-3</v>
      </c>
      <c r="J87" s="47">
        <f ca="1">Calculation!AC86</f>
        <v>215.25</v>
      </c>
      <c r="K87" s="47">
        <f ca="1">Calculation!AD86</f>
        <v>1186.5</v>
      </c>
      <c r="L87" s="47">
        <f ca="1">Calculation!AF86</f>
        <v>357</v>
      </c>
      <c r="M87" s="47">
        <f ca="1">Calculation!AG86</f>
        <v>5.25</v>
      </c>
      <c r="N87" s="47">
        <f ca="1">Calculation!AH86</f>
        <v>5.25</v>
      </c>
      <c r="O87" s="47">
        <f ca="1">Calculation!AE86</f>
        <v>1401.75</v>
      </c>
      <c r="P87" s="47">
        <f ca="1">Calculation!AI86</f>
        <v>1769.25</v>
      </c>
      <c r="Q87" s="47">
        <f ca="1">Calculation!AK86</f>
        <v>110.25</v>
      </c>
      <c r="R87" s="47">
        <f ca="1">Calculation!AL86</f>
        <v>593.25</v>
      </c>
      <c r="S87" s="47">
        <f ca="1">Calculation!AM86</f>
        <v>178.5</v>
      </c>
      <c r="T87" s="47">
        <f ca="1">Calculation!AN86</f>
        <v>5.25</v>
      </c>
      <c r="U87" s="47">
        <f ca="1">Calculation!AO86</f>
        <v>5.25</v>
      </c>
      <c r="V87" s="47">
        <f ca="1">Calculation!AP86</f>
        <v>892.5</v>
      </c>
      <c r="W87" s="47">
        <f ca="1">Calculation!AR86</f>
        <v>54.107453665885551</v>
      </c>
      <c r="X87" s="47">
        <f ca="1">Calculation!AS86</f>
        <v>337.91428663198815</v>
      </c>
      <c r="Y87" s="47">
        <f ca="1">Calculation!AU86</f>
        <v>33.670688503954352</v>
      </c>
      <c r="Z87" s="47">
        <f ca="1">Calculation!AV86</f>
        <v>9.9827931232162312E-2</v>
      </c>
      <c r="AA87" s="47">
        <f ca="1">Calculation!AW86</f>
        <v>2.2293526026179382E-3</v>
      </c>
      <c r="AB87" s="47">
        <f ca="1">Calculation!AT86</f>
        <v>392.02174029787369</v>
      </c>
      <c r="AC87" s="47">
        <f ca="1">Calculation!AX86</f>
        <v>425.79448608566281</v>
      </c>
      <c r="AD87" s="47">
        <f ca="1">Calculation!BB86</f>
        <v>1721.5965656404637</v>
      </c>
      <c r="AE87" s="47">
        <f ca="1">Calculation!BE86</f>
        <v>418.75333657458378</v>
      </c>
      <c r="AF87" s="47">
        <f ca="1">Calculation!BH86</f>
        <v>2152.1700096442605</v>
      </c>
      <c r="AG87" s="47">
        <f ca="1">Calculation!BL86</f>
        <v>480.8167311653603</v>
      </c>
      <c r="AH87" s="47">
        <f ca="1">Calculation!BO86</f>
        <v>39.523005603837127</v>
      </c>
      <c r="AI87" s="47">
        <f ca="1">Calculation!BR86</f>
        <v>536.95554688195034</v>
      </c>
      <c r="AJ87" s="47">
        <f ca="1">Calculation!BU86</f>
        <v>1118.0116597302824</v>
      </c>
      <c r="AK87" s="291">
        <f ca="1">Calculation!CI86</f>
        <v>1161.1211471968272</v>
      </c>
      <c r="AL87" s="291">
        <f ca="1">Calculation!CJ86</f>
        <v>41594.971346734281</v>
      </c>
      <c r="AM87" s="291">
        <f ca="1">Calculation!CK86</f>
        <v>40433.850199537454</v>
      </c>
      <c r="AN87" s="46">
        <f ca="1">Calculation!CP86</f>
        <v>1849.5782374208636</v>
      </c>
      <c r="AO87" s="46">
        <f>Calculation!CS86</f>
        <v>12000</v>
      </c>
      <c r="AP87" s="46">
        <f ca="1">Calculation!CX86</f>
        <v>452.86867101590025</v>
      </c>
      <c r="AQ87" s="46">
        <f>Calculation!DB86</f>
        <v>0</v>
      </c>
    </row>
    <row r="88" spans="2:43" x14ac:dyDescent="0.25">
      <c r="B88" s="45">
        <f>Calculation!B87</f>
        <v>43976</v>
      </c>
      <c r="C88" s="193">
        <f ca="1">Calculation!C87</f>
        <v>72412.78315487667</v>
      </c>
      <c r="D88" s="196">
        <f ca="1">Calculation!D87</f>
        <v>7680.2664246448476</v>
      </c>
      <c r="E88" s="196">
        <f ca="1">Calculation!G87</f>
        <v>148.15640756502165</v>
      </c>
      <c r="F88" s="196">
        <f ca="1">Calculation!R87</f>
        <v>637.7139785653668</v>
      </c>
      <c r="G88" s="196">
        <f ca="1">Calculation!N87</f>
        <v>63.777346865783514</v>
      </c>
      <c r="H88" s="196">
        <f ca="1">Calculation!T87</f>
        <v>0.18479760939599552</v>
      </c>
      <c r="I88" s="196">
        <f ca="1">Calculation!V87</f>
        <v>8.1717330849653807E-3</v>
      </c>
      <c r="J88" s="47">
        <f ca="1">Calculation!AC87</f>
        <v>199.5</v>
      </c>
      <c r="K88" s="47">
        <f ca="1">Calculation!AD87</f>
        <v>1118.25</v>
      </c>
      <c r="L88" s="47">
        <f ca="1">Calculation!AF87</f>
        <v>336</v>
      </c>
      <c r="M88" s="47">
        <f ca="1">Calculation!AG87</f>
        <v>5.25</v>
      </c>
      <c r="N88" s="47">
        <f ca="1">Calculation!AH87</f>
        <v>5.25</v>
      </c>
      <c r="O88" s="47">
        <f ca="1">Calculation!AE87</f>
        <v>1317.75</v>
      </c>
      <c r="P88" s="47">
        <f ca="1">Calculation!AI87</f>
        <v>1664.25</v>
      </c>
      <c r="Q88" s="47">
        <f ca="1">Calculation!AK87</f>
        <v>99.75</v>
      </c>
      <c r="R88" s="47">
        <f ca="1">Calculation!AL87</f>
        <v>561.75</v>
      </c>
      <c r="S88" s="47">
        <f ca="1">Calculation!AM87</f>
        <v>168</v>
      </c>
      <c r="T88" s="47">
        <f ca="1">Calculation!AN87</f>
        <v>5.25</v>
      </c>
      <c r="U88" s="47">
        <f ca="1">Calculation!AO87</f>
        <v>5.25</v>
      </c>
      <c r="V88" s="47">
        <f ca="1">Calculation!AP87</f>
        <v>840</v>
      </c>
      <c r="W88" s="47">
        <f ca="1">Calculation!AR87</f>
        <v>49.385469188340551</v>
      </c>
      <c r="X88" s="47">
        <f ca="1">Calculation!AS87</f>
        <v>318.8569892826834</v>
      </c>
      <c r="Y88" s="47">
        <f ca="1">Calculation!AU87</f>
        <v>31.888673432891757</v>
      </c>
      <c r="Z88" s="47">
        <f ca="1">Calculation!AV87</f>
        <v>9.2398804697997758E-2</v>
      </c>
      <c r="AA88" s="47">
        <f ca="1">Calculation!AW87</f>
        <v>2.0429332712413452E-3</v>
      </c>
      <c r="AB88" s="47">
        <f ca="1">Calculation!AT87</f>
        <v>368.24245847102395</v>
      </c>
      <c r="AC88" s="47">
        <f ca="1">Calculation!AX87</f>
        <v>400.22557364188492</v>
      </c>
      <c r="AD88" s="47">
        <f ca="1">Calculation!BB87</f>
        <v>1624.7294167240259</v>
      </c>
      <c r="AE88" s="47">
        <f ca="1">Calculation!BE87</f>
        <v>396.08485059636769</v>
      </c>
      <c r="AF88" s="47">
        <f ca="1">Calculation!BH87</f>
        <v>2032.6318802875137</v>
      </c>
      <c r="AG88" s="47">
        <f ca="1">Calculation!BL87</f>
        <v>453.48942466686833</v>
      </c>
      <c r="AH88" s="47">
        <f ca="1">Calculation!BO87</f>
        <v>37.583331446112993</v>
      </c>
      <c r="AI88" s="47">
        <f ca="1">Calculation!BR87</f>
        <v>507.44881440342795</v>
      </c>
      <c r="AJ88" s="47">
        <f ca="1">Calculation!BU87</f>
        <v>1057.8036840352622</v>
      </c>
      <c r="AK88" s="291">
        <f ca="1">Calculation!CI87</f>
        <v>1064.0277454382158</v>
      </c>
      <c r="AL88" s="291">
        <f ca="1">Calculation!CJ87</f>
        <v>38499.501957499073</v>
      </c>
      <c r="AM88" s="291">
        <f ca="1">Calculation!CK87</f>
        <v>37435.474212060857</v>
      </c>
      <c r="AN88" s="46">
        <f ca="1">Calculation!CP87</f>
        <v>1710.2245175700775</v>
      </c>
      <c r="AO88" s="46">
        <f>Calculation!CS87</f>
        <v>12000</v>
      </c>
      <c r="AP88" s="46">
        <f ca="1">Calculation!CX87</f>
        <v>426.87484661788653</v>
      </c>
      <c r="AQ88" s="46">
        <f>Calculation!DB87</f>
        <v>0</v>
      </c>
    </row>
    <row r="89" spans="2:43" x14ac:dyDescent="0.25">
      <c r="B89" s="45">
        <f>Calculation!B88</f>
        <v>43977</v>
      </c>
      <c r="C89" s="193">
        <f ca="1">Calculation!C88</f>
        <v>72510.408749587557</v>
      </c>
      <c r="D89" s="196">
        <f ca="1">Calculation!D88</f>
        <v>7229.3015604525244</v>
      </c>
      <c r="E89" s="196">
        <f ca="1">Calculation!G88</f>
        <v>135.2698569157869</v>
      </c>
      <c r="F89" s="196">
        <f ca="1">Calculation!R88</f>
        <v>601.47114895370476</v>
      </c>
      <c r="G89" s="196">
        <f ca="1">Calculation!N88</f>
        <v>60.339472545737081</v>
      </c>
      <c r="H89" s="196">
        <f ca="1">Calculation!T88</f>
        <v>0.17100387700251821</v>
      </c>
      <c r="I89" s="196">
        <f ca="1">Calculation!V88</f>
        <v>7.4976456737955825E-3</v>
      </c>
      <c r="J89" s="47">
        <f ca="1">Calculation!AC88</f>
        <v>178.5</v>
      </c>
      <c r="K89" s="47">
        <f ca="1">Calculation!AD88</f>
        <v>1055.25</v>
      </c>
      <c r="L89" s="47">
        <f ca="1">Calculation!AF88</f>
        <v>320.25</v>
      </c>
      <c r="M89" s="47">
        <f ca="1">Calculation!AG88</f>
        <v>5.25</v>
      </c>
      <c r="N89" s="47">
        <f ca="1">Calculation!AH88</f>
        <v>5.25</v>
      </c>
      <c r="O89" s="47">
        <f ca="1">Calculation!AE88</f>
        <v>1233.75</v>
      </c>
      <c r="P89" s="47">
        <f ca="1">Calculation!AI88</f>
        <v>1564.5</v>
      </c>
      <c r="Q89" s="47">
        <f ca="1">Calculation!AK88</f>
        <v>89.25</v>
      </c>
      <c r="R89" s="47">
        <f ca="1">Calculation!AL88</f>
        <v>530.25</v>
      </c>
      <c r="S89" s="47">
        <f ca="1">Calculation!AM88</f>
        <v>162.75</v>
      </c>
      <c r="T89" s="47">
        <f ca="1">Calculation!AN88</f>
        <v>5.25</v>
      </c>
      <c r="U89" s="47">
        <f ca="1">Calculation!AO88</f>
        <v>5.25</v>
      </c>
      <c r="V89" s="47">
        <f ca="1">Calculation!AP88</f>
        <v>792.75</v>
      </c>
      <c r="W89" s="47">
        <f ca="1">Calculation!AR88</f>
        <v>45.089952305262301</v>
      </c>
      <c r="X89" s="47">
        <f ca="1">Calculation!AS88</f>
        <v>300.73557447685238</v>
      </c>
      <c r="Y89" s="47">
        <f ca="1">Calculation!AU88</f>
        <v>30.169736272868541</v>
      </c>
      <c r="Z89" s="47">
        <f ca="1">Calculation!AV88</f>
        <v>8.5501938501259103E-2</v>
      </c>
      <c r="AA89" s="47">
        <f ca="1">Calculation!AW88</f>
        <v>1.8744114184488956E-3</v>
      </c>
      <c r="AB89" s="47">
        <f ca="1">Calculation!AT88</f>
        <v>345.82552678211471</v>
      </c>
      <c r="AC89" s="47">
        <f ca="1">Calculation!AX88</f>
        <v>376.08263940490292</v>
      </c>
      <c r="AD89" s="47">
        <f ca="1">Calculation!BB88</f>
        <v>1528.0700213622124</v>
      </c>
      <c r="AE89" s="47">
        <f ca="1">Calculation!BE88</f>
        <v>378.64472704780633</v>
      </c>
      <c r="AF89" s="47">
        <f ca="1">Calculation!BH88</f>
        <v>1918.5300700355306</v>
      </c>
      <c r="AG89" s="47">
        <f ca="1">Calculation!BL88</f>
        <v>427.58920956983292</v>
      </c>
      <c r="AH89" s="47">
        <f ca="1">Calculation!BO88</f>
        <v>35.702383782027589</v>
      </c>
      <c r="AI89" s="47">
        <f ca="1">Calculation!BR88</f>
        <v>479.40790364895622</v>
      </c>
      <c r="AJ89" s="47">
        <f ca="1">Calculation!BU88</f>
        <v>1002.9237780327435</v>
      </c>
      <c r="AK89" s="291">
        <f ca="1">Calculation!CI88</f>
        <v>976.25594710887526</v>
      </c>
      <c r="AL89" s="291">
        <f ca="1">Calculation!CJ88</f>
        <v>35625.807708858039</v>
      </c>
      <c r="AM89" s="291">
        <f ca="1">Calculation!CK88</f>
        <v>34649.551761749164</v>
      </c>
      <c r="AN89" s="46">
        <f ca="1">Calculation!CP88</f>
        <v>1581.2332598917417</v>
      </c>
      <c r="AO89" s="46">
        <f>Calculation!CS88</f>
        <v>12000</v>
      </c>
      <c r="AP89" s="46">
        <f ca="1">Calculation!CX88</f>
        <v>402.51518642056953</v>
      </c>
      <c r="AQ89" s="46">
        <f>Calculation!DB88</f>
        <v>0</v>
      </c>
    </row>
    <row r="90" spans="2:43" x14ac:dyDescent="0.25">
      <c r="B90" s="45">
        <f>Calculation!B89</f>
        <v>43978</v>
      </c>
      <c r="C90" s="193">
        <f ca="1">Calculation!C89</f>
        <v>72600.086778248369</v>
      </c>
      <c r="D90" s="196">
        <f ca="1">Calculation!D89</f>
        <v>6802.6009062238772</v>
      </c>
      <c r="E90" s="196">
        <f ca="1">Calculation!G89</f>
        <v>123.55028847254044</v>
      </c>
      <c r="F90" s="196">
        <f ca="1">Calculation!R89</f>
        <v>567.0421833441751</v>
      </c>
      <c r="G90" s="196">
        <f ca="1">Calculation!N89</f>
        <v>57.031575154950445</v>
      </c>
      <c r="H90" s="196">
        <f ca="1">Calculation!T89</f>
        <v>0.15820803467798566</v>
      </c>
      <c r="I90" s="196">
        <f ca="1">Calculation!V89</f>
        <v>6.8872726011508451E-3</v>
      </c>
      <c r="J90" s="47">
        <f ca="1">Calculation!AC89</f>
        <v>162.75</v>
      </c>
      <c r="K90" s="47">
        <f ca="1">Calculation!AD89</f>
        <v>997.5</v>
      </c>
      <c r="L90" s="47">
        <f ca="1">Calculation!AF89</f>
        <v>304.5</v>
      </c>
      <c r="M90" s="47">
        <f ca="1">Calculation!AG89</f>
        <v>5.25</v>
      </c>
      <c r="N90" s="47">
        <f ca="1">Calculation!AH89</f>
        <v>5.25</v>
      </c>
      <c r="O90" s="47">
        <f ca="1">Calculation!AE89</f>
        <v>1160.25</v>
      </c>
      <c r="P90" s="47">
        <f ca="1">Calculation!AI89</f>
        <v>1475.25</v>
      </c>
      <c r="Q90" s="47">
        <f ca="1">Calculation!AK89</f>
        <v>84</v>
      </c>
      <c r="R90" s="47">
        <f ca="1">Calculation!AL89</f>
        <v>498.75</v>
      </c>
      <c r="S90" s="47">
        <f ca="1">Calculation!AM89</f>
        <v>152.25</v>
      </c>
      <c r="T90" s="47">
        <f ca="1">Calculation!AN89</f>
        <v>5.25</v>
      </c>
      <c r="U90" s="47">
        <f ca="1">Calculation!AO89</f>
        <v>5.25</v>
      </c>
      <c r="V90" s="47">
        <f ca="1">Calculation!AP89</f>
        <v>745.5</v>
      </c>
      <c r="W90" s="47">
        <f ca="1">Calculation!AR89</f>
        <v>41.183429490846812</v>
      </c>
      <c r="X90" s="47">
        <f ca="1">Calculation!AS89</f>
        <v>283.52109167208755</v>
      </c>
      <c r="Y90" s="47">
        <f ca="1">Calculation!AU89</f>
        <v>28.515787577475223</v>
      </c>
      <c r="Z90" s="47">
        <f ca="1">Calculation!AV89</f>
        <v>7.9104017338992832E-2</v>
      </c>
      <c r="AA90" s="47">
        <f ca="1">Calculation!AW89</f>
        <v>1.7218181502877113E-3</v>
      </c>
      <c r="AB90" s="47">
        <f ca="1">Calculation!AT89</f>
        <v>324.70452116293438</v>
      </c>
      <c r="AC90" s="47">
        <f ca="1">Calculation!AX89</f>
        <v>353.30113457589886</v>
      </c>
      <c r="AD90" s="47">
        <f ca="1">Calculation!BB89</f>
        <v>1442.2064624798609</v>
      </c>
      <c r="AE90" s="47">
        <f ca="1">Calculation!BE89</f>
        <v>361.18472784534208</v>
      </c>
      <c r="AF90" s="47">
        <f ca="1">Calculation!BH89</f>
        <v>1815.2044071897801</v>
      </c>
      <c r="AG90" s="47">
        <f ca="1">Calculation!BL89</f>
        <v>403.05734927813916</v>
      </c>
      <c r="AH90" s="47">
        <f ca="1">Calculation!BO89</f>
        <v>33.883077379520358</v>
      </c>
      <c r="AI90" s="47">
        <f ca="1">Calculation!BR89</f>
        <v>452.77903414827875</v>
      </c>
      <c r="AJ90" s="47">
        <f ca="1">Calculation!BU89</f>
        <v>948.11636531611896</v>
      </c>
      <c r="AK90" s="291">
        <f ca="1">Calculation!CI89</f>
        <v>896.78028660811833</v>
      </c>
      <c r="AL90" s="291">
        <f ca="1">Calculation!CJ89</f>
        <v>32960.007224580353</v>
      </c>
      <c r="AM90" s="291">
        <f ca="1">Calculation!CK89</f>
        <v>32063.226937972235</v>
      </c>
      <c r="AN90" s="46">
        <f ca="1">Calculation!CP89</f>
        <v>1461.885134840513</v>
      </c>
      <c r="AO90" s="46">
        <f>Calculation!CS89</f>
        <v>12000</v>
      </c>
      <c r="AP90" s="46">
        <f ca="1">Calculation!CX89</f>
        <v>379.68326093308622</v>
      </c>
      <c r="AQ90" s="46">
        <f>Calculation!DB89</f>
        <v>0</v>
      </c>
    </row>
    <row r="91" spans="2:43" x14ac:dyDescent="0.25">
      <c r="B91" s="45">
        <f>Calculation!B90</f>
        <v>43979</v>
      </c>
      <c r="C91" s="193">
        <f ca="1">Calculation!C90</f>
        <v>72682.556869650027</v>
      </c>
      <c r="D91" s="196">
        <f ca="1">Calculation!D90</f>
        <v>6399.1709328952629</v>
      </c>
      <c r="E91" s="196">
        <f ca="1">Calculation!G90</f>
        <v>112.8937110130386</v>
      </c>
      <c r="F91" s="196">
        <f ca="1">Calculation!R90</f>
        <v>534.36610771756</v>
      </c>
      <c r="G91" s="196">
        <f ca="1">Calculation!N90</f>
        <v>53.856029304488246</v>
      </c>
      <c r="H91" s="196">
        <f ca="1">Calculation!T90</f>
        <v>0.14634579559746694</v>
      </c>
      <c r="I91" s="196">
        <f ca="1">Calculation!V90</f>
        <v>6.3337030196477673E-3</v>
      </c>
      <c r="J91" s="47">
        <f ca="1">Calculation!AC90</f>
        <v>152.25</v>
      </c>
      <c r="K91" s="47">
        <f ca="1">Calculation!AD90</f>
        <v>939.75</v>
      </c>
      <c r="L91" s="47">
        <f ca="1">Calculation!AF90</f>
        <v>283.5</v>
      </c>
      <c r="M91" s="47">
        <f ca="1">Calculation!AG90</f>
        <v>5.25</v>
      </c>
      <c r="N91" s="47">
        <f ca="1">Calculation!AH90</f>
        <v>5.25</v>
      </c>
      <c r="O91" s="47">
        <f ca="1">Calculation!AE90</f>
        <v>1092</v>
      </c>
      <c r="P91" s="47">
        <f ca="1">Calculation!AI90</f>
        <v>1386</v>
      </c>
      <c r="Q91" s="47">
        <f ca="1">Calculation!AK90</f>
        <v>78.75</v>
      </c>
      <c r="R91" s="47">
        <f ca="1">Calculation!AL90</f>
        <v>472.5</v>
      </c>
      <c r="S91" s="47">
        <f ca="1">Calculation!AM90</f>
        <v>141.75</v>
      </c>
      <c r="T91" s="47">
        <f ca="1">Calculation!AN90</f>
        <v>5.25</v>
      </c>
      <c r="U91" s="47">
        <f ca="1">Calculation!AO90</f>
        <v>5.25</v>
      </c>
      <c r="V91" s="47">
        <f ca="1">Calculation!AP90</f>
        <v>703.5</v>
      </c>
      <c r="W91" s="47">
        <f ca="1">Calculation!AR90</f>
        <v>37.631237004346197</v>
      </c>
      <c r="X91" s="47">
        <f ca="1">Calculation!AS90</f>
        <v>267.18305385878</v>
      </c>
      <c r="Y91" s="47">
        <f ca="1">Calculation!AU90</f>
        <v>26.928014652244123</v>
      </c>
      <c r="Z91" s="47">
        <f ca="1">Calculation!AV90</f>
        <v>7.3172897798733469E-2</v>
      </c>
      <c r="AA91" s="47">
        <f ca="1">Calculation!AW90</f>
        <v>1.5834257549119418E-3</v>
      </c>
      <c r="AB91" s="47">
        <f ca="1">Calculation!AT90</f>
        <v>304.81429086312619</v>
      </c>
      <c r="AC91" s="47">
        <f ca="1">Calculation!AX90</f>
        <v>331.81706183892396</v>
      </c>
      <c r="AD91" s="47">
        <f ca="1">Calculation!BB90</f>
        <v>1361.9171505350723</v>
      </c>
      <c r="AE91" s="47">
        <f ca="1">Calculation!BE90</f>
        <v>338.40397143507852</v>
      </c>
      <c r="AF91" s="47">
        <f ca="1">Calculation!BH90</f>
        <v>1712.1324054614695</v>
      </c>
      <c r="AG91" s="47">
        <f ca="1">Calculation!BL90</f>
        <v>379.83510302615269</v>
      </c>
      <c r="AH91" s="47">
        <f ca="1">Calculation!BO90</f>
        <v>32.127533859788024</v>
      </c>
      <c r="AI91" s="47">
        <f ca="1">Calculation!BR90</f>
        <v>427.50756777452312</v>
      </c>
      <c r="AJ91" s="47">
        <f ca="1">Calculation!BU90</f>
        <v>898.67876779353901</v>
      </c>
      <c r="AK91" s="291">
        <f ca="1">Calculation!CI90</f>
        <v>824.70091401657555</v>
      </c>
      <c r="AL91" s="291">
        <f ca="1">Calculation!CJ90</f>
        <v>30488.707416138895</v>
      </c>
      <c r="AM91" s="291">
        <f ca="1">Calculation!CK90</f>
        <v>29664.00650212232</v>
      </c>
      <c r="AN91" s="46">
        <f ca="1">Calculation!CP90</f>
        <v>1351.500442888208</v>
      </c>
      <c r="AO91" s="46">
        <f>Calculation!CS90</f>
        <v>12000</v>
      </c>
      <c r="AP91" s="46">
        <f ca="1">Calculation!CX90</f>
        <v>358.27808516894385</v>
      </c>
      <c r="AQ91" s="46">
        <f>Calculation!DB90</f>
        <v>0</v>
      </c>
    </row>
    <row r="92" spans="2:43" x14ac:dyDescent="0.25">
      <c r="B92" s="45">
        <f>Calculation!B91</f>
        <v>43980</v>
      </c>
      <c r="C92" s="193">
        <f ca="1">Calculation!C91</f>
        <v>72758.479583789071</v>
      </c>
      <c r="D92" s="196">
        <f ca="1">Calculation!D91</f>
        <v>6018.0100089703492</v>
      </c>
      <c r="E92" s="196">
        <f ca="1">Calculation!G91</f>
        <v>103.20428417016598</v>
      </c>
      <c r="F92" s="196">
        <f ca="1">Calculation!R91</f>
        <v>503.37984194485199</v>
      </c>
      <c r="G92" s="196">
        <f ca="1">Calculation!N91</f>
        <v>50.813952671462943</v>
      </c>
      <c r="H92" s="196">
        <f ca="1">Calculation!T91</f>
        <v>0.13535550631639384</v>
      </c>
      <c r="I92" s="196">
        <f ca="1">Calculation!V91</f>
        <v>5.8308644458777599E-3</v>
      </c>
      <c r="J92" s="47">
        <f ca="1">Calculation!AC91</f>
        <v>136.5</v>
      </c>
      <c r="K92" s="47">
        <f ca="1">Calculation!AD91</f>
        <v>882</v>
      </c>
      <c r="L92" s="47">
        <f ca="1">Calculation!AF91</f>
        <v>267.75</v>
      </c>
      <c r="M92" s="47">
        <f ca="1">Calculation!AG91</f>
        <v>5.25</v>
      </c>
      <c r="N92" s="47">
        <f ca="1">Calculation!AH91</f>
        <v>5.25</v>
      </c>
      <c r="O92" s="47">
        <f ca="1">Calculation!AE91</f>
        <v>1018.5</v>
      </c>
      <c r="P92" s="47">
        <f ca="1">Calculation!AI91</f>
        <v>1296.75</v>
      </c>
      <c r="Q92" s="47">
        <f ca="1">Calculation!AK91</f>
        <v>68.25</v>
      </c>
      <c r="R92" s="47">
        <f ca="1">Calculation!AL91</f>
        <v>441</v>
      </c>
      <c r="S92" s="47">
        <f ca="1">Calculation!AM91</f>
        <v>136.5</v>
      </c>
      <c r="T92" s="47">
        <f ca="1">Calculation!AN91</f>
        <v>5.25</v>
      </c>
      <c r="U92" s="47">
        <f ca="1">Calculation!AO91</f>
        <v>5.25</v>
      </c>
      <c r="V92" s="47">
        <f ca="1">Calculation!AP91</f>
        <v>656.25</v>
      </c>
      <c r="W92" s="47">
        <f ca="1">Calculation!AR91</f>
        <v>34.40142805672199</v>
      </c>
      <c r="X92" s="47">
        <f ca="1">Calculation!AS91</f>
        <v>251.68992097242599</v>
      </c>
      <c r="Y92" s="47">
        <f ca="1">Calculation!AU91</f>
        <v>25.406976335731471</v>
      </c>
      <c r="Z92" s="47">
        <f ca="1">Calculation!AV91</f>
        <v>6.7677753158196921E-2</v>
      </c>
      <c r="AA92" s="47">
        <f ca="1">Calculation!AW91</f>
        <v>1.45771611146944E-3</v>
      </c>
      <c r="AB92" s="47">
        <f ca="1">Calculation!AT91</f>
        <v>286.09134902914798</v>
      </c>
      <c r="AC92" s="47">
        <f ca="1">Calculation!AX91</f>
        <v>311.56746083414913</v>
      </c>
      <c r="AD92" s="47">
        <f ca="1">Calculation!BB91</f>
        <v>1276.6231825629307</v>
      </c>
      <c r="AE92" s="47">
        <f ca="1">Calculation!BE91</f>
        <v>320.86071947536499</v>
      </c>
      <c r="AF92" s="47">
        <f ca="1">Calculation!BH91</f>
        <v>1609.2934095881783</v>
      </c>
      <c r="AG92" s="47">
        <f ca="1">Calculation!BL91</f>
        <v>357.86423712061952</v>
      </c>
      <c r="AH92" s="47">
        <f ca="1">Calculation!BO91</f>
        <v>30.437175885446969</v>
      </c>
      <c r="AI92" s="47">
        <f ca="1">Calculation!BR91</f>
        <v>403.53860523983269</v>
      </c>
      <c r="AJ92" s="47">
        <f ca="1">Calculation!BU91</f>
        <v>844.04992723685768</v>
      </c>
      <c r="AK92" s="291">
        <f ca="1">Calculation!CI91</f>
        <v>759.22714139043819</v>
      </c>
      <c r="AL92" s="291">
        <f ca="1">Calculation!CJ91</f>
        <v>28199.063815915444</v>
      </c>
      <c r="AM92" s="291">
        <f ca="1">Calculation!CK91</f>
        <v>27439.836674525006</v>
      </c>
      <c r="AN92" s="46">
        <f ca="1">Calculation!CP91</f>
        <v>1249.438895259088</v>
      </c>
      <c r="AO92" s="46">
        <f>Calculation!CS91</f>
        <v>12000</v>
      </c>
      <c r="AP92" s="46">
        <f ca="1">Calculation!CX91</f>
        <v>338.20432100987728</v>
      </c>
      <c r="AQ92" s="46">
        <f>Calculation!DB91</f>
        <v>0</v>
      </c>
    </row>
    <row r="93" spans="2:43" x14ac:dyDescent="0.25">
      <c r="B93" s="45">
        <f>Calculation!B92</f>
        <v>43981</v>
      </c>
      <c r="C93" s="193">
        <f ca="1">Calculation!C92</f>
        <v>72828.445902771113</v>
      </c>
      <c r="D93" s="196">
        <f ca="1">Calculation!D92</f>
        <v>5658.1184701688044</v>
      </c>
      <c r="E93" s="196">
        <f ca="1">Calculation!G92</f>
        <v>94.393958852677358</v>
      </c>
      <c r="F93" s="196">
        <f ca="1">Calculation!R92</f>
        <v>474.01901027759766</v>
      </c>
      <c r="G93" s="196">
        <f ca="1">Calculation!N92</f>
        <v>47.905379869707382</v>
      </c>
      <c r="H93" s="196">
        <f ca="1">Calculation!T92</f>
        <v>0.12517833899589292</v>
      </c>
      <c r="I93" s="196">
        <f ca="1">Calculation!V92</f>
        <v>5.3734132978215405E-3</v>
      </c>
      <c r="J93" s="47">
        <f ca="1">Calculation!AC92</f>
        <v>126</v>
      </c>
      <c r="K93" s="47">
        <f ca="1">Calculation!AD92</f>
        <v>834.75</v>
      </c>
      <c r="L93" s="47">
        <f ca="1">Calculation!AF92</f>
        <v>252</v>
      </c>
      <c r="M93" s="47">
        <f ca="1">Calculation!AG92</f>
        <v>5.25</v>
      </c>
      <c r="N93" s="47">
        <f ca="1">Calculation!AH92</f>
        <v>5.25</v>
      </c>
      <c r="O93" s="47">
        <f ca="1">Calculation!AE92</f>
        <v>960.75</v>
      </c>
      <c r="P93" s="47">
        <f ca="1">Calculation!AI92</f>
        <v>1223.25</v>
      </c>
      <c r="Q93" s="47">
        <f ca="1">Calculation!AK92</f>
        <v>63</v>
      </c>
      <c r="R93" s="47">
        <f ca="1">Calculation!AL92</f>
        <v>420</v>
      </c>
      <c r="S93" s="47">
        <f ca="1">Calculation!AM92</f>
        <v>126</v>
      </c>
      <c r="T93" s="47">
        <f ca="1">Calculation!AN92</f>
        <v>5.25</v>
      </c>
      <c r="U93" s="47">
        <f ca="1">Calculation!AO92</f>
        <v>5.25</v>
      </c>
      <c r="V93" s="47">
        <f ca="1">Calculation!AP92</f>
        <v>619.5</v>
      </c>
      <c r="W93" s="47">
        <f ca="1">Calculation!AR92</f>
        <v>31.464652950892454</v>
      </c>
      <c r="X93" s="47">
        <f ca="1">Calculation!AS92</f>
        <v>237.00950513879883</v>
      </c>
      <c r="Y93" s="47">
        <f ca="1">Calculation!AU92</f>
        <v>23.952689934853691</v>
      </c>
      <c r="Z93" s="47">
        <f ca="1">Calculation!AV92</f>
        <v>6.2589169497946462E-2</v>
      </c>
      <c r="AA93" s="47">
        <f ca="1">Calculation!AW92</f>
        <v>1.3433533244553851E-3</v>
      </c>
      <c r="AB93" s="47">
        <f ca="1">Calculation!AT92</f>
        <v>268.47415808969129</v>
      </c>
      <c r="AC93" s="47">
        <f ca="1">Calculation!AX92</f>
        <v>292.49078054736736</v>
      </c>
      <c r="AD93" s="47">
        <f ca="1">Calculation!BB92</f>
        <v>1207.4620805542349</v>
      </c>
      <c r="AE93" s="47">
        <f ca="1">Calculation!BE92</f>
        <v>303.30598946094244</v>
      </c>
      <c r="AF93" s="47">
        <f ca="1">Calculation!BH92</f>
        <v>1522.5759462359981</v>
      </c>
      <c r="AG93" s="47">
        <f ca="1">Calculation!BL92</f>
        <v>337.08742401746849</v>
      </c>
      <c r="AH93" s="47">
        <f ca="1">Calculation!BO92</f>
        <v>28.812814420583749</v>
      </c>
      <c r="AI93" s="47">
        <f ca="1">Calculation!BR92</f>
        <v>380.81746530097581</v>
      </c>
      <c r="AJ93" s="47">
        <f ca="1">Calculation!BU92</f>
        <v>800.0806467199393</v>
      </c>
      <c r="AK93" s="291">
        <f ca="1">Calculation!CI92</f>
        <v>699.66318982042139</v>
      </c>
      <c r="AL93" s="291">
        <f ca="1">Calculation!CJ92</f>
        <v>26078.820624144322</v>
      </c>
      <c r="AM93" s="291">
        <f ca="1">Calculation!CK92</f>
        <v>25379.157434323901</v>
      </c>
      <c r="AN93" s="46">
        <f ca="1">Calculation!CP92</f>
        <v>1155.0989353370403</v>
      </c>
      <c r="AO93" s="46">
        <f>Calculation!CS92</f>
        <v>12000</v>
      </c>
      <c r="AP93" s="46">
        <f ca="1">Calculation!CX92</f>
        <v>319.37233160636328</v>
      </c>
      <c r="AQ93" s="46">
        <f>Calculation!DB92</f>
        <v>0</v>
      </c>
    </row>
    <row r="94" spans="2:43" x14ac:dyDescent="0.25">
      <c r="B94" s="45">
        <f>Calculation!B93</f>
        <v>43982</v>
      </c>
      <c r="C94" s="193">
        <f ca="1">Calculation!C93</f>
        <v>72892.985488400533</v>
      </c>
      <c r="D94" s="196">
        <f ca="1">Calculation!D93</f>
        <v>5318.5067365004543</v>
      </c>
      <c r="E94" s="196">
        <f ca="1">Calculation!G93</f>
        <v>86.382064449384075</v>
      </c>
      <c r="F94" s="196">
        <f ca="1">Calculation!R93</f>
        <v>446.21861825815347</v>
      </c>
      <c r="G94" s="196">
        <f ca="1">Calculation!N93</f>
        <v>45.129420783175469</v>
      </c>
      <c r="H94" s="196">
        <f ca="1">Calculation!T93</f>
        <v>0.11575840520651585</v>
      </c>
      <c r="I94" s="196">
        <f ca="1">Calculation!V93</f>
        <v>4.9566401763395497E-3</v>
      </c>
      <c r="J94" s="47">
        <f ca="1">Calculation!AC93</f>
        <v>115.5</v>
      </c>
      <c r="K94" s="47">
        <f ca="1">Calculation!AD93</f>
        <v>782.25</v>
      </c>
      <c r="L94" s="47">
        <f ca="1">Calculation!AF93</f>
        <v>241.5</v>
      </c>
      <c r="M94" s="47">
        <f ca="1">Calculation!AG93</f>
        <v>5.25</v>
      </c>
      <c r="N94" s="47">
        <f ca="1">Calculation!AH93</f>
        <v>5.25</v>
      </c>
      <c r="O94" s="47">
        <f ca="1">Calculation!AE93</f>
        <v>897.75</v>
      </c>
      <c r="P94" s="47">
        <f ca="1">Calculation!AI93</f>
        <v>1149.75</v>
      </c>
      <c r="Q94" s="47">
        <f ca="1">Calculation!AK93</f>
        <v>57.75</v>
      </c>
      <c r="R94" s="47">
        <f ca="1">Calculation!AL93</f>
        <v>393.75</v>
      </c>
      <c r="S94" s="47">
        <f ca="1">Calculation!AM93</f>
        <v>120.75</v>
      </c>
      <c r="T94" s="47">
        <f ca="1">Calculation!AN93</f>
        <v>5.25</v>
      </c>
      <c r="U94" s="47">
        <f ca="1">Calculation!AO93</f>
        <v>5.25</v>
      </c>
      <c r="V94" s="47">
        <f ca="1">Calculation!AP93</f>
        <v>582.75</v>
      </c>
      <c r="W94" s="47">
        <f ca="1">Calculation!AR93</f>
        <v>28.794021483128024</v>
      </c>
      <c r="X94" s="47">
        <f ca="1">Calculation!AS93</f>
        <v>223.10930912907673</v>
      </c>
      <c r="Y94" s="47">
        <f ca="1">Calculation!AU93</f>
        <v>22.564710391587735</v>
      </c>
      <c r="Z94" s="47">
        <f ca="1">Calculation!AV93</f>
        <v>5.7879202603257927E-2</v>
      </c>
      <c r="AA94" s="47">
        <f ca="1">Calculation!AW93</f>
        <v>1.2391600440848874E-3</v>
      </c>
      <c r="AB94" s="47">
        <f ca="1">Calculation!AT93</f>
        <v>251.90333061220477</v>
      </c>
      <c r="AC94" s="47">
        <f ca="1">Calculation!AX93</f>
        <v>274.52715936643983</v>
      </c>
      <c r="AD94" s="47">
        <f ca="1">Calculation!BB93</f>
        <v>1133.3501682805329</v>
      </c>
      <c r="AE94" s="47">
        <f ca="1">Calculation!BE93</f>
        <v>291.04321603340856</v>
      </c>
      <c r="AF94" s="47">
        <f ca="1">Calculation!BH93</f>
        <v>1436.1997620424954</v>
      </c>
      <c r="AG94" s="47">
        <f ca="1">Calculation!BL93</f>
        <v>317.44854962055643</v>
      </c>
      <c r="AH94" s="47">
        <f ca="1">Calculation!BO93</f>
        <v>27.254728987395652</v>
      </c>
      <c r="AI94" s="47">
        <f ca="1">Calculation!BR93</f>
        <v>359.29006680274063</v>
      </c>
      <c r="AJ94" s="47">
        <f ca="1">Calculation!BU93</f>
        <v>756.25952909708644</v>
      </c>
      <c r="AK94" s="291">
        <f ca="1">Calculation!CI93</f>
        <v>645.39585629419889</v>
      </c>
      <c r="AL94" s="291">
        <f ca="1">Calculation!CJ93</f>
        <v>24116.334418024089</v>
      </c>
      <c r="AM94" s="291">
        <f ca="1">Calculation!CK93</f>
        <v>23470.93856172989</v>
      </c>
      <c r="AN94" s="46">
        <f ca="1">Calculation!CP93</f>
        <v>1067.9167137280353</v>
      </c>
      <c r="AO94" s="46">
        <f>Calculation!CS93</f>
        <v>12000</v>
      </c>
      <c r="AP94" s="46">
        <f ca="1">Calculation!CX93</f>
        <v>301.69812449734081</v>
      </c>
      <c r="AQ94" s="46">
        <f>Calculation!DB93</f>
        <v>0</v>
      </c>
    </row>
    <row r="95" spans="2:43" x14ac:dyDescent="0.25">
      <c r="B95" s="45">
        <f>Calculation!B94</f>
        <v>43983</v>
      </c>
      <c r="C95" s="193">
        <f ca="1">Calculation!C94</f>
        <v>72952.573873219691</v>
      </c>
      <c r="D95" s="196">
        <f ca="1">Calculation!D94</f>
        <v>4998.2017829981496</v>
      </c>
      <c r="E95" s="196">
        <f ca="1">Calculation!G94</f>
        <v>79.09486456070789</v>
      </c>
      <c r="F95" s="196">
        <f ca="1">Calculation!R94</f>
        <v>419.91361551853475</v>
      </c>
      <c r="G95" s="196">
        <f ca="1">Calculation!N94</f>
        <v>42.484403801198454</v>
      </c>
      <c r="H95" s="196">
        <f ca="1">Calculation!T94</f>
        <v>0.10704280715718374</v>
      </c>
      <c r="I95" s="196">
        <f ca="1">Calculation!V94</f>
        <v>4.5763879541111507E-3</v>
      </c>
      <c r="J95" s="47">
        <f ca="1">Calculation!AC94</f>
        <v>105</v>
      </c>
      <c r="K95" s="47">
        <f ca="1">Calculation!AD94</f>
        <v>735</v>
      </c>
      <c r="L95" s="47">
        <f ca="1">Calculation!AF94</f>
        <v>225.75</v>
      </c>
      <c r="M95" s="47">
        <f ca="1">Calculation!AG94</f>
        <v>5.25</v>
      </c>
      <c r="N95" s="47">
        <f ca="1">Calculation!AH94</f>
        <v>5.25</v>
      </c>
      <c r="O95" s="47">
        <f ca="1">Calculation!AE94</f>
        <v>840</v>
      </c>
      <c r="P95" s="47">
        <f ca="1">Calculation!AI94</f>
        <v>1076.25</v>
      </c>
      <c r="Q95" s="47">
        <f ca="1">Calculation!AK94</f>
        <v>52.5</v>
      </c>
      <c r="R95" s="47">
        <f ca="1">Calculation!AL94</f>
        <v>367.5</v>
      </c>
      <c r="S95" s="47">
        <f ca="1">Calculation!AM94</f>
        <v>115.5</v>
      </c>
      <c r="T95" s="47">
        <f ca="1">Calculation!AN94</f>
        <v>5.25</v>
      </c>
      <c r="U95" s="47">
        <f ca="1">Calculation!AO94</f>
        <v>5.25</v>
      </c>
      <c r="V95" s="47">
        <f ca="1">Calculation!AP94</f>
        <v>546</v>
      </c>
      <c r="W95" s="47">
        <f ca="1">Calculation!AR94</f>
        <v>26.364954853569298</v>
      </c>
      <c r="X95" s="47">
        <f ca="1">Calculation!AS94</f>
        <v>209.95680775926738</v>
      </c>
      <c r="Y95" s="47">
        <f ca="1">Calculation!AU94</f>
        <v>21.242201900599227</v>
      </c>
      <c r="Z95" s="47">
        <f ca="1">Calculation!AV94</f>
        <v>5.3521403578591871E-2</v>
      </c>
      <c r="AA95" s="47">
        <f ca="1">Calculation!AW94</f>
        <v>1.1440969885277877E-3</v>
      </c>
      <c r="AB95" s="47">
        <f ca="1">Calculation!AT94</f>
        <v>236.32176261283666</v>
      </c>
      <c r="AC95" s="47">
        <f ca="1">Calculation!AX94</f>
        <v>257.61863001400303</v>
      </c>
      <c r="AD95" s="47">
        <f ca="1">Calculation!BB94</f>
        <v>1064.8155831491181</v>
      </c>
      <c r="AE95" s="47">
        <f ca="1">Calculation!BE94</f>
        <v>273.51648272783098</v>
      </c>
      <c r="AF95" s="47">
        <f ca="1">Calculation!BH94</f>
        <v>1350.1370671333209</v>
      </c>
      <c r="AG95" s="47">
        <f ca="1">Calculation!BL94</f>
        <v>298.89294569949379</v>
      </c>
      <c r="AH95" s="47">
        <f ca="1">Calculation!BO94</f>
        <v>25.762741001183066</v>
      </c>
      <c r="AI95" s="47">
        <f ca="1">Calculation!BR94</f>
        <v>338.9032303621367</v>
      </c>
      <c r="AJ95" s="47">
        <f ca="1">Calculation!BU94</f>
        <v>712.57599130443737</v>
      </c>
      <c r="AK95" s="291">
        <f ca="1">Calculation!CI94</f>
        <v>595.88384819158819</v>
      </c>
      <c r="AL95" s="291">
        <f ca="1">Calculation!CJ94</f>
        <v>22300.584824413269</v>
      </c>
      <c r="AM95" s="291">
        <f ca="1">Calculation!CK94</f>
        <v>21704.70097622168</v>
      </c>
      <c r="AN95" s="46">
        <f ca="1">Calculation!CP94</f>
        <v>987.3648086871849</v>
      </c>
      <c r="AO95" s="46">
        <f>Calculation!CS94</f>
        <v>12000</v>
      </c>
      <c r="AP95" s="46">
        <f ca="1">Calculation!CX94</f>
        <v>285.10321295371091</v>
      </c>
      <c r="AQ95" s="46">
        <f>Calculation!DB94</f>
        <v>0</v>
      </c>
    </row>
    <row r="96" spans="2:43" x14ac:dyDescent="0.25">
      <c r="B96" s="45">
        <f>Calculation!B95</f>
        <v>43984</v>
      </c>
      <c r="C96" s="193">
        <f ca="1">Calculation!C95</f>
        <v>73007.638729404294</v>
      </c>
      <c r="D96" s="196">
        <f ca="1">Calculation!D95</f>
        <v>4696.2522261114618</v>
      </c>
      <c r="E96" s="196">
        <f ca="1">Calculation!G95</f>
        <v>72.465097999347265</v>
      </c>
      <c r="F96" s="196">
        <f ca="1">Calculation!R95</f>
        <v>395.03936111269547</v>
      </c>
      <c r="G96" s="196">
        <f ca="1">Calculation!N95</f>
        <v>39.968004598497224</v>
      </c>
      <c r="H96" s="196">
        <f ca="1">Calculation!T95</f>
        <v>9.8981639538326574E-2</v>
      </c>
      <c r="I96" s="196">
        <f ca="1">Calculation!V95</f>
        <v>4.2289809549779208E-3</v>
      </c>
      <c r="J96" s="47">
        <f ca="1">Calculation!AC95</f>
        <v>99.75</v>
      </c>
      <c r="K96" s="47">
        <f ca="1">Calculation!AD95</f>
        <v>693</v>
      </c>
      <c r="L96" s="47">
        <f ca="1">Calculation!AF95</f>
        <v>210</v>
      </c>
      <c r="M96" s="47">
        <f ca="1">Calculation!AG95</f>
        <v>5.25</v>
      </c>
      <c r="N96" s="47">
        <f ca="1">Calculation!AH95</f>
        <v>5.25</v>
      </c>
      <c r="O96" s="47">
        <f ca="1">Calculation!AE95</f>
        <v>792.75</v>
      </c>
      <c r="P96" s="47">
        <f ca="1">Calculation!AI95</f>
        <v>1013.25</v>
      </c>
      <c r="Q96" s="47">
        <f ca="1">Calculation!AK95</f>
        <v>52.5</v>
      </c>
      <c r="R96" s="47">
        <f ca="1">Calculation!AL95</f>
        <v>346.5</v>
      </c>
      <c r="S96" s="47">
        <f ca="1">Calculation!AM95</f>
        <v>105</v>
      </c>
      <c r="T96" s="47">
        <f ca="1">Calculation!AN95</f>
        <v>5.25</v>
      </c>
      <c r="U96" s="47">
        <f ca="1">Calculation!AO95</f>
        <v>5.25</v>
      </c>
      <c r="V96" s="47">
        <f ca="1">Calculation!AP95</f>
        <v>514.5</v>
      </c>
      <c r="W96" s="47">
        <f ca="1">Calculation!AR95</f>
        <v>24.155032666449088</v>
      </c>
      <c r="X96" s="47">
        <f ca="1">Calculation!AS95</f>
        <v>197.51968055634774</v>
      </c>
      <c r="Y96" s="47">
        <f ca="1">Calculation!AU95</f>
        <v>19.984002299248612</v>
      </c>
      <c r="Z96" s="47">
        <f ca="1">Calculation!AV95</f>
        <v>4.9490819769163287E-2</v>
      </c>
      <c r="AA96" s="47">
        <f ca="1">Calculation!AW95</f>
        <v>1.0572452387444802E-3</v>
      </c>
      <c r="AB96" s="47">
        <f ca="1">Calculation!AT95</f>
        <v>221.67471322279681</v>
      </c>
      <c r="AC96" s="47">
        <f ca="1">Calculation!AX95</f>
        <v>241.70926358705333</v>
      </c>
      <c r="AD96" s="47">
        <f ca="1">Calculation!BB95</f>
        <v>1007.1866713784042</v>
      </c>
      <c r="AE96" s="47">
        <f ca="1">Calculation!BE95</f>
        <v>255.97692627713619</v>
      </c>
      <c r="AF96" s="47">
        <f ca="1">Calculation!BH95</f>
        <v>1274.9673345238932</v>
      </c>
      <c r="AG96" s="47">
        <f ca="1">Calculation!BL95</f>
        <v>281.3675613903398</v>
      </c>
      <c r="AH96" s="47">
        <f ca="1">Calculation!BO95</f>
        <v>24.336280381777396</v>
      </c>
      <c r="AI96" s="47">
        <f ca="1">Calculation!BR95</f>
        <v>319.60491368904798</v>
      </c>
      <c r="AJ96" s="47">
        <f ca="1">Calculation!BU95</f>
        <v>674.32270621126327</v>
      </c>
      <c r="AK96" s="291">
        <f ca="1">Calculation!CI95</f>
        <v>550.64856184602831</v>
      </c>
      <c r="AL96" s="291">
        <f ca="1">Calculation!CJ95</f>
        <v>20621.17490381797</v>
      </c>
      <c r="AM96" s="291">
        <f ca="1">Calculation!CK95</f>
        <v>20070.526341971941</v>
      </c>
      <c r="AN96" s="46">
        <f ca="1">Calculation!CP95</f>
        <v>912.95076604808332</v>
      </c>
      <c r="AO96" s="46">
        <f>Calculation!CS95</f>
        <v>12000</v>
      </c>
      <c r="AP96" s="46">
        <f ca="1">Calculation!CX95</f>
        <v>269.51441907793713</v>
      </c>
      <c r="AQ96" s="46">
        <f>Calculation!DB95</f>
        <v>0</v>
      </c>
    </row>
    <row r="97" spans="2:43" x14ac:dyDescent="0.25">
      <c r="B97" s="45">
        <f>Calculation!B96</f>
        <v>43985</v>
      </c>
      <c r="C97" s="193">
        <f ca="1">Calculation!C96</f>
        <v>73058.565340277681</v>
      </c>
      <c r="D97" s="196">
        <f ca="1">Calculation!D96</f>
        <v>4411.7322494054524</v>
      </c>
      <c r="E97" s="196">
        <f ca="1">Calculation!G96</f>
        <v>66.431517744360377</v>
      </c>
      <c r="F97" s="196">
        <f ca="1">Calculation!R96</f>
        <v>371.53200561038028</v>
      </c>
      <c r="G97" s="196">
        <f ca="1">Calculation!N96</f>
        <v>37.577361241710626</v>
      </c>
      <c r="H97" s="196">
        <f ca="1">Calculation!T96</f>
        <v>9.1527952906416216E-2</v>
      </c>
      <c r="I97" s="196">
        <f ca="1">Calculation!V96</f>
        <v>3.9111637150756728E-3</v>
      </c>
      <c r="J97" s="47">
        <f ca="1">Calculation!AC96</f>
        <v>89.25</v>
      </c>
      <c r="K97" s="47">
        <f ca="1">Calculation!AD96</f>
        <v>651</v>
      </c>
      <c r="L97" s="47">
        <f ca="1">Calculation!AF96</f>
        <v>199.5</v>
      </c>
      <c r="M97" s="47">
        <f ca="1">Calculation!AG96</f>
        <v>5.25</v>
      </c>
      <c r="N97" s="47">
        <f ca="1">Calculation!AH96</f>
        <v>5.25</v>
      </c>
      <c r="O97" s="47">
        <f ca="1">Calculation!AE96</f>
        <v>740.25</v>
      </c>
      <c r="P97" s="47">
        <f ca="1">Calculation!AI96</f>
        <v>950.25</v>
      </c>
      <c r="Q97" s="47">
        <f ca="1">Calculation!AK96</f>
        <v>47.25</v>
      </c>
      <c r="R97" s="47">
        <f ca="1">Calculation!AL96</f>
        <v>325.5</v>
      </c>
      <c r="S97" s="47">
        <f ca="1">Calculation!AM96</f>
        <v>99.75</v>
      </c>
      <c r="T97" s="47">
        <f ca="1">Calculation!AN96</f>
        <v>5.25</v>
      </c>
      <c r="U97" s="47">
        <f ca="1">Calculation!AO96</f>
        <v>5.25</v>
      </c>
      <c r="V97" s="47">
        <f ca="1">Calculation!AP96</f>
        <v>483</v>
      </c>
      <c r="W97" s="47">
        <f ca="1">Calculation!AR96</f>
        <v>22.143839248120127</v>
      </c>
      <c r="X97" s="47">
        <f ca="1">Calculation!AS96</f>
        <v>185.76600280519014</v>
      </c>
      <c r="Y97" s="47">
        <f ca="1">Calculation!AU96</f>
        <v>18.788680620855313</v>
      </c>
      <c r="Z97" s="47">
        <f ca="1">Calculation!AV96</f>
        <v>4.5763976453208108E-2</v>
      </c>
      <c r="AA97" s="47">
        <f ca="1">Calculation!AW96</f>
        <v>9.7779092876891819E-4</v>
      </c>
      <c r="AB97" s="47">
        <f ca="1">Calculation!AT96</f>
        <v>207.90984205331026</v>
      </c>
      <c r="AC97" s="47">
        <f ca="1">Calculation!AX96</f>
        <v>226.74526444154756</v>
      </c>
      <c r="AD97" s="47">
        <f ca="1">Calculation!BB96</f>
        <v>944.62789956616268</v>
      </c>
      <c r="AE97" s="47">
        <f ca="1">Calculation!BE96</f>
        <v>243.72809085171224</v>
      </c>
      <c r="AF97" s="47">
        <f ca="1">Calculation!BH96</f>
        <v>1200.1585658555191</v>
      </c>
      <c r="AG97" s="47">
        <f ca="1">Calculation!BL96</f>
        <v>264.82108529060071</v>
      </c>
      <c r="AH97" s="47">
        <f ca="1">Calculation!BO96</f>
        <v>22.974445722872449</v>
      </c>
      <c r="AI97" s="47">
        <f ca="1">Calculation!BR96</f>
        <v>301.34439218067234</v>
      </c>
      <c r="AJ97" s="47">
        <f ca="1">Calculation!BU96</f>
        <v>636.23679862474455</v>
      </c>
      <c r="AK97" s="291">
        <f ca="1">Calculation!CI96</f>
        <v>509.2661087338638</v>
      </c>
      <c r="AL97" s="291">
        <f ca="1">Calculation!CJ96</f>
        <v>19068.323522170038</v>
      </c>
      <c r="AM97" s="291">
        <f ca="1">Calculation!CK96</f>
        <v>18559.057413436174</v>
      </c>
      <c r="AN97" s="46">
        <f ca="1">Calculation!CP96</f>
        <v>844.21551828421968</v>
      </c>
      <c r="AO97" s="46">
        <f>Calculation!CS96</f>
        <v>12000</v>
      </c>
      <c r="AP97" s="46">
        <f ca="1">Calculation!CX96</f>
        <v>254.86363726085713</v>
      </c>
      <c r="AQ97" s="46">
        <f>Calculation!DB96</f>
        <v>0</v>
      </c>
    </row>
    <row r="98" spans="2:43" x14ac:dyDescent="0.25">
      <c r="B98" s="45">
        <f>Calculation!B97</f>
        <v>43986</v>
      </c>
      <c r="C98" s="193">
        <f ca="1">Calculation!C97</f>
        <v>73105.701382064959</v>
      </c>
      <c r="D98" s="196">
        <f ca="1">Calculation!D97</f>
        <v>4143.7445590923426</v>
      </c>
      <c r="E98" s="196">
        <f ca="1">Calculation!G97</f>
        <v>60.938437267298724</v>
      </c>
      <c r="F98" s="196">
        <f ca="1">Calculation!R97</f>
        <v>349.32880211843496</v>
      </c>
      <c r="G98" s="196">
        <f ca="1">Calculation!N97</f>
        <v>35.309176491718929</v>
      </c>
      <c r="H98" s="196">
        <f ca="1">Calculation!T97</f>
        <v>8.4637687621563998E-2</v>
      </c>
      <c r="I98" s="196">
        <f ca="1">Calculation!V97</f>
        <v>3.6200480092630247E-3</v>
      </c>
      <c r="J98" s="47">
        <f ca="1">Calculation!AC97</f>
        <v>84</v>
      </c>
      <c r="K98" s="47">
        <f ca="1">Calculation!AD97</f>
        <v>614.25</v>
      </c>
      <c r="L98" s="47">
        <f ca="1">Calculation!AF97</f>
        <v>189</v>
      </c>
      <c r="M98" s="47">
        <f ca="1">Calculation!AG97</f>
        <v>5.25</v>
      </c>
      <c r="N98" s="47">
        <f ca="1">Calculation!AH97</f>
        <v>5.25</v>
      </c>
      <c r="O98" s="47">
        <f ca="1">Calculation!AE97</f>
        <v>698.25</v>
      </c>
      <c r="P98" s="47">
        <f ca="1">Calculation!AI97</f>
        <v>897.75</v>
      </c>
      <c r="Q98" s="47">
        <f ca="1">Calculation!AK97</f>
        <v>42</v>
      </c>
      <c r="R98" s="47">
        <f ca="1">Calculation!AL97</f>
        <v>309.75</v>
      </c>
      <c r="S98" s="47">
        <f ca="1">Calculation!AM97</f>
        <v>94.5</v>
      </c>
      <c r="T98" s="47">
        <f ca="1">Calculation!AN97</f>
        <v>5.25</v>
      </c>
      <c r="U98" s="47">
        <f ca="1">Calculation!AO97</f>
        <v>5.25</v>
      </c>
      <c r="V98" s="47">
        <f ca="1">Calculation!AP97</f>
        <v>456.75</v>
      </c>
      <c r="W98" s="47">
        <f ca="1">Calculation!AR97</f>
        <v>20.312812422432909</v>
      </c>
      <c r="X98" s="47">
        <f ca="1">Calculation!AS97</f>
        <v>174.66440105921748</v>
      </c>
      <c r="Y98" s="47">
        <f ca="1">Calculation!AU97</f>
        <v>17.654588245859465</v>
      </c>
      <c r="Z98" s="47">
        <f ca="1">Calculation!AV97</f>
        <v>4.2318843810781999E-2</v>
      </c>
      <c r="AA98" s="47">
        <f ca="1">Calculation!AW97</f>
        <v>9.0501200231575616E-4</v>
      </c>
      <c r="AB98" s="47">
        <f ca="1">Calculation!AT97</f>
        <v>194.97721348165038</v>
      </c>
      <c r="AC98" s="47">
        <f ca="1">Calculation!AX97</f>
        <v>212.67502558332296</v>
      </c>
      <c r="AD98" s="47">
        <f ca="1">Calculation!BB97</f>
        <v>892.96819917291805</v>
      </c>
      <c r="AE98" s="47">
        <f ca="1">Calculation!BE97</f>
        <v>231.51666059664424</v>
      </c>
      <c r="AF98" s="47">
        <f ca="1">Calculation!BH97</f>
        <v>1136.2863683501412</v>
      </c>
      <c r="AG98" s="47">
        <f ca="1">Calculation!BL97</f>
        <v>249.20402761872083</v>
      </c>
      <c r="AH98" s="47">
        <f ca="1">Calculation!BO97</f>
        <v>21.67605835774237</v>
      </c>
      <c r="AI98" s="47">
        <f ca="1">Calculation!BR97</f>
        <v>284.07239445405776</v>
      </c>
      <c r="AJ98" s="47">
        <f ca="1">Calculation!BU97</f>
        <v>603.60881300869141</v>
      </c>
      <c r="AK98" s="291">
        <f ca="1">Calculation!CI97</f>
        <v>471.36041787278373</v>
      </c>
      <c r="AL98" s="291">
        <f ca="1">Calculation!CJ97</f>
        <v>17632.851587825819</v>
      </c>
      <c r="AM98" s="291">
        <f ca="1">Calculation!CK97</f>
        <v>17161.491169953035</v>
      </c>
      <c r="AN98" s="46">
        <f ca="1">Calculation!CP97</f>
        <v>780.73173037267816</v>
      </c>
      <c r="AO98" s="46">
        <f>Calculation!CS97</f>
        <v>12000</v>
      </c>
      <c r="AP98" s="46">
        <f ca="1">Calculation!CX97</f>
        <v>241.0875725535688</v>
      </c>
      <c r="AQ98" s="46">
        <f>Calculation!DB97</f>
        <v>0</v>
      </c>
    </row>
    <row r="99" spans="2:43" x14ac:dyDescent="0.25">
      <c r="B99" s="45">
        <f>Calculation!B98</f>
        <v>43987</v>
      </c>
      <c r="C99" s="193">
        <f ca="1">Calculation!C98</f>
        <v>73149.361108625933</v>
      </c>
      <c r="D99" s="196">
        <f ca="1">Calculation!D98</f>
        <v>3891.4225314324399</v>
      </c>
      <c r="E99" s="196">
        <f ca="1">Calculation!G98</f>
        <v>55.935291041484255</v>
      </c>
      <c r="F99" s="196">
        <f ca="1">Calculation!R98</f>
        <v>328.3683566388317</v>
      </c>
      <c r="G99" s="196">
        <f ca="1">Calculation!N98</f>
        <v>33.159808218470836</v>
      </c>
      <c r="H99" s="196">
        <f ca="1">Calculation!T98</f>
        <v>7.826958573433461E-2</v>
      </c>
      <c r="I99" s="196">
        <f ca="1">Calculation!V98</f>
        <v>3.353066999883227E-3</v>
      </c>
      <c r="J99" s="47">
        <f ca="1">Calculation!AC98</f>
        <v>73.5</v>
      </c>
      <c r="K99" s="47">
        <f ca="1">Calculation!AD98</f>
        <v>577.5</v>
      </c>
      <c r="L99" s="47">
        <f ca="1">Calculation!AF98</f>
        <v>178.5</v>
      </c>
      <c r="M99" s="47">
        <f ca="1">Calculation!AG98</f>
        <v>5.25</v>
      </c>
      <c r="N99" s="47">
        <f ca="1">Calculation!AH98</f>
        <v>5.25</v>
      </c>
      <c r="O99" s="47">
        <f ca="1">Calculation!AE98</f>
        <v>651</v>
      </c>
      <c r="P99" s="47">
        <f ca="1">Calculation!AI98</f>
        <v>840</v>
      </c>
      <c r="Q99" s="47">
        <f ca="1">Calculation!AK98</f>
        <v>36.75</v>
      </c>
      <c r="R99" s="47">
        <f ca="1">Calculation!AL98</f>
        <v>288.75</v>
      </c>
      <c r="S99" s="47">
        <f ca="1">Calculation!AM98</f>
        <v>89.25</v>
      </c>
      <c r="T99" s="47">
        <f ca="1">Calculation!AN98</f>
        <v>5.25</v>
      </c>
      <c r="U99" s="47">
        <f ca="1">Calculation!AO98</f>
        <v>5.25</v>
      </c>
      <c r="V99" s="47">
        <f ca="1">Calculation!AP98</f>
        <v>425.25</v>
      </c>
      <c r="W99" s="47">
        <f ca="1">Calculation!AR98</f>
        <v>18.645097013828085</v>
      </c>
      <c r="X99" s="47">
        <f ca="1">Calculation!AS98</f>
        <v>164.18417831941585</v>
      </c>
      <c r="Y99" s="47">
        <f ca="1">Calculation!AU98</f>
        <v>16.579904109235418</v>
      </c>
      <c r="Z99" s="47">
        <f ca="1">Calculation!AV98</f>
        <v>3.9134792867167305E-2</v>
      </c>
      <c r="AA99" s="47">
        <f ca="1">Calculation!AW98</f>
        <v>8.3826674997080676E-4</v>
      </c>
      <c r="AB99" s="47">
        <f ca="1">Calculation!AT98</f>
        <v>182.82927533324394</v>
      </c>
      <c r="AC99" s="47">
        <f ca="1">Calculation!AX98</f>
        <v>199.4491525020965</v>
      </c>
      <c r="AD99" s="47">
        <f ca="1">Calculation!BB98</f>
        <v>836.37257438312326</v>
      </c>
      <c r="AE99" s="47">
        <f ca="1">Calculation!BE98</f>
        <v>219.33958966234607</v>
      </c>
      <c r="AF99" s="47">
        <f ca="1">Calculation!BH98</f>
        <v>1067.5126926416297</v>
      </c>
      <c r="AG99" s="47">
        <f ca="1">Calculation!BL98</f>
        <v>234.46877021534254</v>
      </c>
      <c r="AH99" s="47">
        <f ca="1">Calculation!BO98</f>
        <v>20.439710695957359</v>
      </c>
      <c r="AI99" s="47">
        <f ca="1">Calculation!BR98</f>
        <v>267.74120083565691</v>
      </c>
      <c r="AJ99" s="47">
        <f ca="1">Calculation!BU98</f>
        <v>565.87139779378481</v>
      </c>
      <c r="AK99" s="291">
        <f ca="1">Calculation!CI98</f>
        <v>436.59726560974377</v>
      </c>
      <c r="AL99" s="291">
        <f ca="1">Calculation!CJ98</f>
        <v>16306.163694652982</v>
      </c>
      <c r="AM99" s="291">
        <f ca="1">Calculation!CK98</f>
        <v>15869.566429043238</v>
      </c>
      <c r="AN99" s="46">
        <f ca="1">Calculation!CP98</f>
        <v>722.10211028367826</v>
      </c>
      <c r="AO99" s="46">
        <f>Calculation!CS98</f>
        <v>12000</v>
      </c>
      <c r="AP99" s="46">
        <f ca="1">Calculation!CX98</f>
        <v>228.1274652189195</v>
      </c>
      <c r="AQ99" s="46">
        <f>Calculation!DB98</f>
        <v>0</v>
      </c>
    </row>
    <row r="100" spans="2:43" x14ac:dyDescent="0.25">
      <c r="B100" s="45">
        <f>Calculation!B99</f>
        <v>43988</v>
      </c>
      <c r="C100" s="193">
        <f ca="1">Calculation!C99</f>
        <v>73189.829019034281</v>
      </c>
      <c r="D100" s="196">
        <f ca="1">Calculation!D99</f>
        <v>3653.9316895956094</v>
      </c>
      <c r="E100" s="196">
        <f ca="1">Calculation!G99</f>
        <v>51.376213981042604</v>
      </c>
      <c r="F100" s="196">
        <f ca="1">Calculation!R99</f>
        <v>308.59082667770912</v>
      </c>
      <c r="G100" s="196">
        <f ca="1">Calculation!N99</f>
        <v>31.125348861609474</v>
      </c>
      <c r="H100" s="196">
        <f ca="1">Calculation!T99</f>
        <v>7.238508686050163E-2</v>
      </c>
      <c r="I100" s="196">
        <f ca="1">Calculation!V99</f>
        <v>3.1079355193607775E-3</v>
      </c>
      <c r="J100" s="47">
        <f ca="1">Calculation!AC99</f>
        <v>68.25</v>
      </c>
      <c r="K100" s="47">
        <f ca="1">Calculation!AD99</f>
        <v>540.75</v>
      </c>
      <c r="L100" s="47">
        <f ca="1">Calculation!AF99</f>
        <v>168</v>
      </c>
      <c r="M100" s="47">
        <f ca="1">Calculation!AG99</f>
        <v>5.25</v>
      </c>
      <c r="N100" s="47">
        <f ca="1">Calculation!AH99</f>
        <v>5.25</v>
      </c>
      <c r="O100" s="47">
        <f ca="1">Calculation!AE99</f>
        <v>609</v>
      </c>
      <c r="P100" s="47">
        <f ca="1">Calculation!AI99</f>
        <v>787.5</v>
      </c>
      <c r="Q100" s="47">
        <f ca="1">Calculation!AK99</f>
        <v>36.75</v>
      </c>
      <c r="R100" s="47">
        <f ca="1">Calculation!AL99</f>
        <v>273</v>
      </c>
      <c r="S100" s="47">
        <f ca="1">Calculation!AM99</f>
        <v>84</v>
      </c>
      <c r="T100" s="47">
        <f ca="1">Calculation!AN99</f>
        <v>5.25</v>
      </c>
      <c r="U100" s="47">
        <f ca="1">Calculation!AO99</f>
        <v>5.25</v>
      </c>
      <c r="V100" s="47">
        <f ca="1">Calculation!AP99</f>
        <v>404.25</v>
      </c>
      <c r="W100" s="47">
        <f ca="1">Calculation!AR99</f>
        <v>17.125404660347535</v>
      </c>
      <c r="X100" s="47">
        <f ca="1">Calculation!AS99</f>
        <v>154.29541333885456</v>
      </c>
      <c r="Y100" s="47">
        <f ca="1">Calculation!AU99</f>
        <v>15.562674430804737</v>
      </c>
      <c r="Z100" s="47">
        <f ca="1">Calculation!AV99</f>
        <v>3.6192543430250815E-2</v>
      </c>
      <c r="AA100" s="47">
        <f ca="1">Calculation!AW99</f>
        <v>7.7698387984019438E-4</v>
      </c>
      <c r="AB100" s="47">
        <f ca="1">Calculation!AT99</f>
        <v>171.42081799920209</v>
      </c>
      <c r="AC100" s="47">
        <f ca="1">Calculation!AX99</f>
        <v>187.02046195731691</v>
      </c>
      <c r="AD100" s="47">
        <f ca="1">Calculation!BB99</f>
        <v>785.367950469069</v>
      </c>
      <c r="AE100" s="47">
        <f ca="1">Calculation!BE99</f>
        <v>207.19408021841218</v>
      </c>
      <c r="AF100" s="47">
        <f ca="1">Calculation!BH99</f>
        <v>1004.3616590979541</v>
      </c>
      <c r="AG100" s="47">
        <f ca="1">Calculation!BL99</f>
        <v>220.5695907637504</v>
      </c>
      <c r="AH100" s="47">
        <f ca="1">Calculation!BO99</f>
        <v>19.263809225487364</v>
      </c>
      <c r="AI100" s="47">
        <f ca="1">Calculation!BR99</f>
        <v>252.30471145805333</v>
      </c>
      <c r="AJ100" s="47">
        <f ca="1">Calculation!BU99</f>
        <v>538.86951223708593</v>
      </c>
      <c r="AK100" s="291">
        <f ca="1">Calculation!CI99</f>
        <v>404.67910408347961</v>
      </c>
      <c r="AL100" s="291">
        <f ca="1">Calculation!CJ99</f>
        <v>15080.226429271162</v>
      </c>
      <c r="AM100" s="291">
        <f ca="1">Calculation!CK99</f>
        <v>14675.547325187683</v>
      </c>
      <c r="AN100" s="46">
        <f ca="1">Calculation!CP99</f>
        <v>667.95771382420321</v>
      </c>
      <c r="AO100" s="46">
        <f>Calculation!CS99</f>
        <v>12000</v>
      </c>
      <c r="AP100" s="46">
        <f ca="1">Calculation!CX99</f>
        <v>215.92881006183231</v>
      </c>
      <c r="AQ100" s="46">
        <f>Calculation!DB99</f>
        <v>0</v>
      </c>
    </row>
    <row r="101" spans="2:43" x14ac:dyDescent="0.25">
      <c r="B101" s="45">
        <f>Calculation!B100</f>
        <v>43989</v>
      </c>
      <c r="C101" s="193">
        <f ca="1">Calculation!C100</f>
        <v>73227.363076770722</v>
      </c>
      <c r="D101" s="196">
        <f ca="1">Calculation!D100</f>
        <v>3430.4706266466542</v>
      </c>
      <c r="E101" s="196">
        <f ca="1">Calculation!G100</f>
        <v>47.219642936944211</v>
      </c>
      <c r="F101" s="196">
        <f ca="1">Calculation!R100</f>
        <v>289.93807574765725</v>
      </c>
      <c r="G101" s="196">
        <f ca="1">Calculation!N100</f>
        <v>29.201694863478501</v>
      </c>
      <c r="H101" s="196">
        <f ca="1">Calculation!T100</f>
        <v>6.6948212945800833E-2</v>
      </c>
      <c r="I101" s="196">
        <f ca="1">Calculation!V100</f>
        <v>2.8826156341589921E-3</v>
      </c>
      <c r="J101" s="47">
        <f ca="1">Calculation!AC100</f>
        <v>63</v>
      </c>
      <c r="K101" s="47">
        <f ca="1">Calculation!AD100</f>
        <v>509.25</v>
      </c>
      <c r="L101" s="47">
        <f ca="1">Calculation!AF100</f>
        <v>157.5</v>
      </c>
      <c r="M101" s="47">
        <f ca="1">Calculation!AG100</f>
        <v>5.25</v>
      </c>
      <c r="N101" s="47">
        <f ca="1">Calculation!AH100</f>
        <v>5.25</v>
      </c>
      <c r="O101" s="47">
        <f ca="1">Calculation!AE100</f>
        <v>572.25</v>
      </c>
      <c r="P101" s="47">
        <f ca="1">Calculation!AI100</f>
        <v>740.25</v>
      </c>
      <c r="Q101" s="47">
        <f ca="1">Calculation!AK100</f>
        <v>31.5</v>
      </c>
      <c r="R101" s="47">
        <f ca="1">Calculation!AL100</f>
        <v>257.25</v>
      </c>
      <c r="S101" s="47">
        <f ca="1">Calculation!AM100</f>
        <v>78.75</v>
      </c>
      <c r="T101" s="47">
        <f ca="1">Calculation!AN100</f>
        <v>5.25</v>
      </c>
      <c r="U101" s="47">
        <f ca="1">Calculation!AO100</f>
        <v>5.25</v>
      </c>
      <c r="V101" s="47">
        <f ca="1">Calculation!AP100</f>
        <v>378</v>
      </c>
      <c r="W101" s="47">
        <f ca="1">Calculation!AR100</f>
        <v>15.739880978981404</v>
      </c>
      <c r="X101" s="47">
        <f ca="1">Calculation!AS100</f>
        <v>144.96903787382863</v>
      </c>
      <c r="Y101" s="47">
        <f ca="1">Calculation!AU100</f>
        <v>14.60084743173925</v>
      </c>
      <c r="Z101" s="47">
        <f ca="1">Calculation!AV100</f>
        <v>3.3474106472900417E-2</v>
      </c>
      <c r="AA101" s="47">
        <f ca="1">Calculation!AW100</f>
        <v>7.2065390853974802E-4</v>
      </c>
      <c r="AB101" s="47">
        <f ca="1">Calculation!AT100</f>
        <v>160.70891885281003</v>
      </c>
      <c r="AC101" s="47">
        <f ca="1">Calculation!AX100</f>
        <v>175.34396104493072</v>
      </c>
      <c r="AD101" s="47">
        <f ca="1">Calculation!BB100</f>
        <v>739.97906021658764</v>
      </c>
      <c r="AE101" s="47">
        <f ca="1">Calculation!BE100</f>
        <v>195.07756225777004</v>
      </c>
      <c r="AF101" s="47">
        <f ca="1">Calculation!BH100</f>
        <v>946.8554239999778</v>
      </c>
      <c r="AG101" s="47">
        <f ca="1">Calculation!BL100</f>
        <v>207.4626664522018</v>
      </c>
      <c r="AH101" s="47">
        <f ca="1">Calculation!BO100</f>
        <v>18.146612581743685</v>
      </c>
      <c r="AI101" s="47">
        <f ca="1">Calculation!BR100</f>
        <v>237.71848947749243</v>
      </c>
      <c r="AJ101" s="47">
        <f ca="1">Calculation!BU100</f>
        <v>506.78383279157981</v>
      </c>
      <c r="AK101" s="291">
        <f ca="1">Calculation!CI100</f>
        <v>375.34057736440445</v>
      </c>
      <c r="AL101" s="291">
        <f ca="1">Calculation!CJ100</f>
        <v>13947.544363708452</v>
      </c>
      <c r="AM101" s="291">
        <f ca="1">Calculation!CK100</f>
        <v>13572.203786344047</v>
      </c>
      <c r="AN101" s="46">
        <f ca="1">Calculation!CP100</f>
        <v>617.9562669266428</v>
      </c>
      <c r="AO101" s="46">
        <f>Calculation!CS100</f>
        <v>12000</v>
      </c>
      <c r="AP101" s="46">
        <f ca="1">Calculation!CX100</f>
        <v>204.44107699462424</v>
      </c>
      <c r="AQ101" s="46">
        <f>Calculation!DB100</f>
        <v>0</v>
      </c>
    </row>
    <row r="102" spans="2:43" x14ac:dyDescent="0.25">
      <c r="B102" s="45">
        <f>Calculation!B101</f>
        <v>43990</v>
      </c>
      <c r="C102" s="193">
        <f ca="1">Calculation!C101</f>
        <v>73262.19753974535</v>
      </c>
      <c r="D102" s="196">
        <f ca="1">Calculation!D101</f>
        <v>3220.2714734322203</v>
      </c>
      <c r="E102" s="196">
        <f ca="1">Calculation!G101</f>
        <v>43.427942120485085</v>
      </c>
      <c r="F102" s="196">
        <f ca="1">Calculation!R101</f>
        <v>272.35379032257606</v>
      </c>
      <c r="G102" s="196">
        <f ca="1">Calculation!N101</f>
        <v>27.384606977172204</v>
      </c>
      <c r="H102" s="196">
        <f ca="1">Calculation!T101</f>
        <v>6.1925445874002186E-2</v>
      </c>
      <c r="I102" s="196">
        <f ca="1">Calculation!V101</f>
        <v>2.675286756450285E-3</v>
      </c>
      <c r="J102" s="47">
        <f ca="1">Calculation!AC101</f>
        <v>57.75</v>
      </c>
      <c r="K102" s="47">
        <f ca="1">Calculation!AD101</f>
        <v>477.75</v>
      </c>
      <c r="L102" s="47">
        <f ca="1">Calculation!AF101</f>
        <v>147</v>
      </c>
      <c r="M102" s="47">
        <f ca="1">Calculation!AG101</f>
        <v>5.25</v>
      </c>
      <c r="N102" s="47">
        <f ca="1">Calculation!AH101</f>
        <v>5.25</v>
      </c>
      <c r="O102" s="47">
        <f ca="1">Calculation!AE101</f>
        <v>535.5</v>
      </c>
      <c r="P102" s="47">
        <f ca="1">Calculation!AI101</f>
        <v>693</v>
      </c>
      <c r="Q102" s="47">
        <f ca="1">Calculation!AK101</f>
        <v>31.5</v>
      </c>
      <c r="R102" s="47">
        <f ca="1">Calculation!AL101</f>
        <v>241.5</v>
      </c>
      <c r="S102" s="47">
        <f ca="1">Calculation!AM101</f>
        <v>73.5</v>
      </c>
      <c r="T102" s="47">
        <f ca="1">Calculation!AN101</f>
        <v>5.25</v>
      </c>
      <c r="U102" s="47">
        <f ca="1">Calculation!AO101</f>
        <v>5.25</v>
      </c>
      <c r="V102" s="47">
        <f ca="1">Calculation!AP101</f>
        <v>357</v>
      </c>
      <c r="W102" s="47">
        <f ca="1">Calculation!AR101</f>
        <v>14.475980706828361</v>
      </c>
      <c r="X102" s="47">
        <f ca="1">Calculation!AS101</f>
        <v>136.17689516128803</v>
      </c>
      <c r="Y102" s="47">
        <f ca="1">Calculation!AU101</f>
        <v>13.692303488586102</v>
      </c>
      <c r="Z102" s="47">
        <f ca="1">Calculation!AV101</f>
        <v>3.0962722937001093E-2</v>
      </c>
      <c r="AA102" s="47">
        <f ca="1">Calculation!AW101</f>
        <v>6.6882168911257126E-4</v>
      </c>
      <c r="AB102" s="47">
        <f ca="1">Calculation!AT101</f>
        <v>150.65287586811638</v>
      </c>
      <c r="AC102" s="47">
        <f ca="1">Calculation!AX101</f>
        <v>164.37681090132861</v>
      </c>
      <c r="AD102" s="47">
        <f ca="1">Calculation!BB101</f>
        <v>694.92612245609405</v>
      </c>
      <c r="AE102" s="47">
        <f ca="1">Calculation!BE101</f>
        <v>182.98767504535164</v>
      </c>
      <c r="AF102" s="47">
        <f ca="1">Calculation!BH101</f>
        <v>889.71183947426539</v>
      </c>
      <c r="AG102" s="47">
        <f ca="1">Calculation!BL101</f>
        <v>195.10606135023883</v>
      </c>
      <c r="AH102" s="47">
        <f ca="1">Calculation!BO101</f>
        <v>17.086265082690325</v>
      </c>
      <c r="AI102" s="47">
        <f ca="1">Calculation!BR101</f>
        <v>223.93978398343489</v>
      </c>
      <c r="AJ102" s="47">
        <f ca="1">Calculation!BU101</f>
        <v>480.15498759218121</v>
      </c>
      <c r="AK102" s="291">
        <f ca="1">Calculation!CI101</f>
        <v>348.34462974627968</v>
      </c>
      <c r="AL102" s="291">
        <f ca="1">Calculation!CJ101</f>
        <v>12901.134557083886</v>
      </c>
      <c r="AM102" s="291">
        <f ca="1">Calculation!CK101</f>
        <v>12552.789927337606</v>
      </c>
      <c r="AN102" s="46">
        <f ca="1">Calculation!CP101</f>
        <v>571.78052304276025</v>
      </c>
      <c r="AO102" s="46">
        <f>Calculation!CS101</f>
        <v>12000</v>
      </c>
      <c r="AP102" s="46">
        <f ca="1">Calculation!CX101</f>
        <v>193.61743758185057</v>
      </c>
      <c r="AQ102" s="46">
        <f>Calculation!DB101</f>
        <v>0</v>
      </c>
    </row>
    <row r="103" spans="2:43" x14ac:dyDescent="0.25">
      <c r="B103" s="45">
        <f>Calculation!B102</f>
        <v>43991</v>
      </c>
      <c r="C103" s="193">
        <f ca="1">Calculation!C102</f>
        <v>73294.545452154518</v>
      </c>
      <c r="D103" s="196">
        <f ca="1">Calculation!D102</f>
        <v>3022.5999948819585</v>
      </c>
      <c r="E103" s="196">
        <f ca="1">Calculation!G102</f>
        <v>39.967053361285899</v>
      </c>
      <c r="F103" s="196">
        <f ca="1">Calculation!R102</f>
        <v>255.78356488169766</v>
      </c>
      <c r="G103" s="196">
        <f ca="1">Calculation!N102</f>
        <v>25.66976231606484</v>
      </c>
      <c r="H103" s="196">
        <f ca="1">Calculation!T102</f>
        <v>5.7285601082242732E-2</v>
      </c>
      <c r="I103" s="196">
        <f ca="1">Calculation!V102</f>
        <v>2.4843196730252237E-3</v>
      </c>
      <c r="J103" s="47">
        <f ca="1">Calculation!AC102</f>
        <v>52.5</v>
      </c>
      <c r="K103" s="47">
        <f ca="1">Calculation!AD102</f>
        <v>451.5</v>
      </c>
      <c r="L103" s="47">
        <f ca="1">Calculation!AF102</f>
        <v>136.5</v>
      </c>
      <c r="M103" s="47">
        <f ca="1">Calculation!AG102</f>
        <v>5.25</v>
      </c>
      <c r="N103" s="47">
        <f ca="1">Calculation!AH102</f>
        <v>5.25</v>
      </c>
      <c r="O103" s="47">
        <f ca="1">Calculation!AE102</f>
        <v>504</v>
      </c>
      <c r="P103" s="47">
        <f ca="1">Calculation!AI102</f>
        <v>651</v>
      </c>
      <c r="Q103" s="47">
        <f ca="1">Calculation!AK102</f>
        <v>26.25</v>
      </c>
      <c r="R103" s="47">
        <f ca="1">Calculation!AL102</f>
        <v>225.75</v>
      </c>
      <c r="S103" s="47">
        <f ca="1">Calculation!AM102</f>
        <v>68.25</v>
      </c>
      <c r="T103" s="47">
        <f ca="1">Calculation!AN102</f>
        <v>5.25</v>
      </c>
      <c r="U103" s="47">
        <f ca="1">Calculation!AO102</f>
        <v>5.25</v>
      </c>
      <c r="V103" s="47">
        <f ca="1">Calculation!AP102</f>
        <v>330.75</v>
      </c>
      <c r="W103" s="47">
        <f ca="1">Calculation!AR102</f>
        <v>13.322351120428634</v>
      </c>
      <c r="X103" s="47">
        <f ca="1">Calculation!AS102</f>
        <v>127.89178244084883</v>
      </c>
      <c r="Y103" s="47">
        <f ca="1">Calculation!AU102</f>
        <v>12.83488115803242</v>
      </c>
      <c r="Z103" s="47">
        <f ca="1">Calculation!AV102</f>
        <v>2.8642800541121366E-2</v>
      </c>
      <c r="AA103" s="47">
        <f ca="1">Calculation!AW102</f>
        <v>6.2107991825630592E-4</v>
      </c>
      <c r="AB103" s="47">
        <f ca="1">Calculation!AT102</f>
        <v>141.21413356127746</v>
      </c>
      <c r="AC103" s="47">
        <f ca="1">Calculation!AX102</f>
        <v>154.07827859976925</v>
      </c>
      <c r="AD103" s="47">
        <f ca="1">Calculation!BB102</f>
        <v>655.48428105609787</v>
      </c>
      <c r="AE103" s="47">
        <f ca="1">Calculation!BE102</f>
        <v>170.92225007737301</v>
      </c>
      <c r="AF103" s="47">
        <f ca="1">Calculation!BH102</f>
        <v>838.20387540278944</v>
      </c>
      <c r="AG103" s="47">
        <f ca="1">Calculation!BL102</f>
        <v>183.45970098975414</v>
      </c>
      <c r="AH103" s="47">
        <f ca="1">Calculation!BO102</f>
        <v>16.080826119625623</v>
      </c>
      <c r="AI103" s="47">
        <f ca="1">Calculation!BR102</f>
        <v>210.92753639057992</v>
      </c>
      <c r="AJ103" s="47">
        <f ca="1">Calculation!BU102</f>
        <v>448.41570276416832</v>
      </c>
      <c r="AK103" s="291">
        <f ca="1">Calculation!CI102</f>
        <v>323.47912409168202</v>
      </c>
      <c r="AL103" s="291">
        <f ca="1">Calculation!CJ102</f>
        <v>11934.50022546718</v>
      </c>
      <c r="AM103" s="291">
        <f ca="1">Calculation!CK102</f>
        <v>11611.021101375498</v>
      </c>
      <c r="AN103" s="46">
        <f ca="1">Calculation!CP102</f>
        <v>529.13666887335626</v>
      </c>
      <c r="AO103" s="46">
        <f>Calculation!CS102</f>
        <v>12000</v>
      </c>
      <c r="AP103" s="46">
        <f ca="1">Calculation!CX102</f>
        <v>183.41450095200614</v>
      </c>
      <c r="AQ103" s="46">
        <f>Calculation!DB102</f>
        <v>0</v>
      </c>
    </row>
    <row r="104" spans="2:43" x14ac:dyDescent="0.25">
      <c r="B104" s="45">
        <f>Calculation!B103</f>
        <v>43992</v>
      </c>
      <c r="C104" s="193">
        <f ca="1">Calculation!C103</f>
        <v>73324.600842130327</v>
      </c>
      <c r="D104" s="196">
        <f ca="1">Calculation!D103</f>
        <v>2836.7553852233377</v>
      </c>
      <c r="E104" s="196">
        <f ca="1">Calculation!G103</f>
        <v>36.806171379621865</v>
      </c>
      <c r="F104" s="196">
        <f ca="1">Calculation!R103</f>
        <v>240.17495989203726</v>
      </c>
      <c r="G104" s="196">
        <f ca="1">Calculation!N103</f>
        <v>24.052798966603316</v>
      </c>
      <c r="H104" s="196">
        <f ca="1">Calculation!T103</f>
        <v>5.2999699692857082E-2</v>
      </c>
      <c r="I104" s="196">
        <f ca="1">Calculation!V103</f>
        <v>2.3082539501417961E-3</v>
      </c>
      <c r="J104" s="47">
        <f ca="1">Calculation!AC103</f>
        <v>52.5</v>
      </c>
      <c r="K104" s="47">
        <f ca="1">Calculation!AD103</f>
        <v>425.25</v>
      </c>
      <c r="L104" s="47">
        <f ca="1">Calculation!AF103</f>
        <v>131.25</v>
      </c>
      <c r="M104" s="47">
        <f ca="1">Calculation!AG103</f>
        <v>5.25</v>
      </c>
      <c r="N104" s="47">
        <f ca="1">Calculation!AH103</f>
        <v>5.25</v>
      </c>
      <c r="O104" s="47">
        <f ca="1">Calculation!AE103</f>
        <v>477.75</v>
      </c>
      <c r="P104" s="47">
        <f ca="1">Calculation!AI103</f>
        <v>619.5</v>
      </c>
      <c r="Q104" s="47">
        <f ca="1">Calculation!AK103</f>
        <v>26.25</v>
      </c>
      <c r="R104" s="47">
        <f ca="1">Calculation!AL103</f>
        <v>215.25</v>
      </c>
      <c r="S104" s="47">
        <f ca="1">Calculation!AM103</f>
        <v>68.25</v>
      </c>
      <c r="T104" s="47">
        <f ca="1">Calculation!AN103</f>
        <v>5.25</v>
      </c>
      <c r="U104" s="47">
        <f ca="1">Calculation!AO103</f>
        <v>5.25</v>
      </c>
      <c r="V104" s="47">
        <f ca="1">Calculation!AP103</f>
        <v>320.25</v>
      </c>
      <c r="W104" s="47">
        <f ca="1">Calculation!AR103</f>
        <v>12.268723793207288</v>
      </c>
      <c r="X104" s="47">
        <f ca="1">Calculation!AS103</f>
        <v>120.08747994601863</v>
      </c>
      <c r="Y104" s="47">
        <f ca="1">Calculation!AU103</f>
        <v>12.026399483301658</v>
      </c>
      <c r="Z104" s="47">
        <f ca="1">Calculation!AV103</f>
        <v>2.6499849846428541E-2</v>
      </c>
      <c r="AA104" s="47">
        <f ca="1">Calculation!AW103</f>
        <v>5.7706348753544902E-4</v>
      </c>
      <c r="AB104" s="47">
        <f ca="1">Calculation!AT103</f>
        <v>132.35620373922592</v>
      </c>
      <c r="AC104" s="47">
        <f ca="1">Calculation!AX103</f>
        <v>144.40968013586155</v>
      </c>
      <c r="AD104" s="47">
        <f ca="1">Calculation!BB103</f>
        <v>621.67663245581559</v>
      </c>
      <c r="AE104" s="47">
        <f ca="1">Calculation!BE103</f>
        <v>164.18179542821548</v>
      </c>
      <c r="AF104" s="47">
        <f ca="1">Calculation!BH103</f>
        <v>797.65513126284804</v>
      </c>
      <c r="AG104" s="47">
        <f ca="1">Calculation!BL103</f>
        <v>172.48533700020462</v>
      </c>
      <c r="AH104" s="47">
        <f ca="1">Calculation!BO103</f>
        <v>15.128295778569573</v>
      </c>
      <c r="AI104" s="47">
        <f ca="1">Calculation!BR103</f>
        <v>198.64237345725866</v>
      </c>
      <c r="AJ104" s="47">
        <f ca="1">Calculation!BU103</f>
        <v>432.71350970958486</v>
      </c>
      <c r="AK104" s="291">
        <f ca="1">Calculation!CI103</f>
        <v>300.55389975808794</v>
      </c>
      <c r="AL104" s="291">
        <f ca="1">Calculation!CJ103</f>
        <v>11041.60410267855</v>
      </c>
      <c r="AM104" s="291">
        <f ca="1">Calculation!CK103</f>
        <v>10741.050202920462</v>
      </c>
      <c r="AN104" s="46">
        <f ca="1">Calculation!CP103</f>
        <v>489.75278806843608</v>
      </c>
      <c r="AO104" s="46">
        <f>Calculation!CS103</f>
        <v>12000</v>
      </c>
      <c r="AP104" s="46">
        <f ca="1">Calculation!CX103</f>
        <v>173.79206139577039</v>
      </c>
      <c r="AQ104" s="46">
        <f>Calculation!DB103</f>
        <v>0</v>
      </c>
    </row>
    <row r="105" spans="2:43" x14ac:dyDescent="0.25">
      <c r="B105" s="45">
        <f>Calculation!B104</f>
        <v>43993</v>
      </c>
      <c r="C105" s="193">
        <f ca="1">Calculation!C104</f>
        <v>73352.540663091582</v>
      </c>
      <c r="D105" s="196">
        <f ca="1">Calculation!D104</f>
        <v>2662.0698215257821</v>
      </c>
      <c r="E105" s="196">
        <f ca="1">Calculation!G104</f>
        <v>33.91744371433311</v>
      </c>
      <c r="F105" s="196">
        <f ca="1">Calculation!R104</f>
        <v>225.47753690564218</v>
      </c>
      <c r="G105" s="196">
        <f ca="1">Calculation!N104</f>
        <v>22.529353936134576</v>
      </c>
      <c r="H105" s="196">
        <f ca="1">Calculation!T104</f>
        <v>4.9040841129711583E-2</v>
      </c>
      <c r="I105" s="196">
        <f ca="1">Calculation!V104</f>
        <v>2.145778249824338E-3</v>
      </c>
      <c r="J105" s="47">
        <f ca="1">Calculation!AC104</f>
        <v>47.25</v>
      </c>
      <c r="K105" s="47">
        <f ca="1">Calculation!AD104</f>
        <v>399</v>
      </c>
      <c r="L105" s="47">
        <f ca="1">Calculation!AF104</f>
        <v>120.75</v>
      </c>
      <c r="M105" s="47">
        <f ca="1">Calculation!AG104</f>
        <v>5.25</v>
      </c>
      <c r="N105" s="47">
        <f ca="1">Calculation!AH104</f>
        <v>5.25</v>
      </c>
      <c r="O105" s="47">
        <f ca="1">Calculation!AE104</f>
        <v>446.25</v>
      </c>
      <c r="P105" s="47">
        <f ca="1">Calculation!AI104</f>
        <v>577.5</v>
      </c>
      <c r="Q105" s="47">
        <f ca="1">Calculation!AK104</f>
        <v>26.25</v>
      </c>
      <c r="R105" s="47">
        <f ca="1">Calculation!AL104</f>
        <v>199.5</v>
      </c>
      <c r="S105" s="47">
        <f ca="1">Calculation!AM104</f>
        <v>63</v>
      </c>
      <c r="T105" s="47">
        <f ca="1">Calculation!AN104</f>
        <v>5.25</v>
      </c>
      <c r="U105" s="47">
        <f ca="1">Calculation!AO104</f>
        <v>5.25</v>
      </c>
      <c r="V105" s="47">
        <f ca="1">Calculation!AP104</f>
        <v>299.25</v>
      </c>
      <c r="W105" s="47">
        <f ca="1">Calculation!AR104</f>
        <v>11.305814571444371</v>
      </c>
      <c r="X105" s="47">
        <f ca="1">Calculation!AS104</f>
        <v>112.73876845282109</v>
      </c>
      <c r="Y105" s="47">
        <f ca="1">Calculation!AU104</f>
        <v>11.264676968067288</v>
      </c>
      <c r="Z105" s="47">
        <f ca="1">Calculation!AV104</f>
        <v>2.4520420564855792E-2</v>
      </c>
      <c r="AA105" s="47">
        <f ca="1">Calculation!AW104</f>
        <v>5.3644456245608449E-4</v>
      </c>
      <c r="AB105" s="47">
        <f ca="1">Calculation!AT104</f>
        <v>124.04458302426546</v>
      </c>
      <c r="AC105" s="47">
        <f ca="1">Calculation!AX104</f>
        <v>135.33431685746007</v>
      </c>
      <c r="AD105" s="47">
        <f ca="1">Calculation!BB104</f>
        <v>582.91939238441341</v>
      </c>
      <c r="AE105" s="47">
        <f ca="1">Calculation!BE104</f>
        <v>152.20770637191794</v>
      </c>
      <c r="AF105" s="47">
        <f ca="1">Calculation!BH104</f>
        <v>746.92321343144476</v>
      </c>
      <c r="AG105" s="47">
        <f ca="1">Calculation!BL104</f>
        <v>162.14650412137857</v>
      </c>
      <c r="AH105" s="47">
        <f ca="1">Calculation!BO104</f>
        <v>14.226637048972632</v>
      </c>
      <c r="AI105" s="47">
        <f ca="1">Calculation!BR104</f>
        <v>187.04658953876054</v>
      </c>
      <c r="AJ105" s="47">
        <f ca="1">Calculation!BU104</f>
        <v>406.67290187318594</v>
      </c>
      <c r="AK105" s="291">
        <f ca="1">Calculation!CI104</f>
        <v>279.39820961255464</v>
      </c>
      <c r="AL105" s="291">
        <f ca="1">Calculation!CJ104</f>
        <v>10216.84190202325</v>
      </c>
      <c r="AM105" s="291">
        <f ca="1">Calculation!CK104</f>
        <v>9937.4436924106958</v>
      </c>
      <c r="AN105" s="46">
        <f ca="1">Calculation!CP104</f>
        <v>453.37738961893876</v>
      </c>
      <c r="AO105" s="46">
        <f>Calculation!CS104</f>
        <v>12000</v>
      </c>
      <c r="AP105" s="46">
        <f ca="1">Calculation!CX104</f>
        <v>164.71285913818076</v>
      </c>
      <c r="AQ105" s="46">
        <f>Calculation!DB104</f>
        <v>0</v>
      </c>
    </row>
    <row r="106" spans="2:43" x14ac:dyDescent="0.25">
      <c r="B106" s="45">
        <f>Calculation!B105</f>
        <v>43994</v>
      </c>
      <c r="C106" s="193">
        <f ca="1">Calculation!C105</f>
        <v>73378.526511517543</v>
      </c>
      <c r="D106" s="196">
        <f ca="1">Calculation!D105</f>
        <v>2497.9078255570371</v>
      </c>
      <c r="E106" s="196">
        <f ca="1">Calculation!G105</f>
        <v>31.275694558806432</v>
      </c>
      <c r="F106" s="196">
        <f ca="1">Calculation!R105</f>
        <v>211.64287437182983</v>
      </c>
      <c r="G106" s="196">
        <f ca="1">Calculation!N105</f>
        <v>21.095095154547042</v>
      </c>
      <c r="H106" s="196">
        <f ca="1">Calculation!T105</f>
        <v>4.5384077741186225E-2</v>
      </c>
      <c r="I106" s="196">
        <f ca="1">Calculation!V105</f>
        <v>1.9957131591132769E-3</v>
      </c>
      <c r="J106" s="47">
        <f ca="1">Calculation!AC105</f>
        <v>42</v>
      </c>
      <c r="K106" s="47">
        <f ca="1">Calculation!AD105</f>
        <v>372.75</v>
      </c>
      <c r="L106" s="47">
        <f ca="1">Calculation!AF105</f>
        <v>115.5</v>
      </c>
      <c r="M106" s="47">
        <f ca="1">Calculation!AG105</f>
        <v>5.25</v>
      </c>
      <c r="N106" s="47">
        <f ca="1">Calculation!AH105</f>
        <v>5.25</v>
      </c>
      <c r="O106" s="47">
        <f ca="1">Calculation!AE105</f>
        <v>414.75</v>
      </c>
      <c r="P106" s="47">
        <f ca="1">Calculation!AI105</f>
        <v>540.75</v>
      </c>
      <c r="Q106" s="47">
        <f ca="1">Calculation!AK105</f>
        <v>21</v>
      </c>
      <c r="R106" s="47">
        <f ca="1">Calculation!AL105</f>
        <v>189</v>
      </c>
      <c r="S106" s="47">
        <f ca="1">Calculation!AM105</f>
        <v>57.75</v>
      </c>
      <c r="T106" s="47">
        <f ca="1">Calculation!AN105</f>
        <v>5.25</v>
      </c>
      <c r="U106" s="47">
        <f ca="1">Calculation!AO105</f>
        <v>5.25</v>
      </c>
      <c r="V106" s="47">
        <f ca="1">Calculation!AP105</f>
        <v>278.25</v>
      </c>
      <c r="W106" s="47">
        <f ca="1">Calculation!AR105</f>
        <v>10.425231519602145</v>
      </c>
      <c r="X106" s="47">
        <f ca="1">Calculation!AS105</f>
        <v>105.82143718591492</v>
      </c>
      <c r="Y106" s="47">
        <f ca="1">Calculation!AU105</f>
        <v>10.547547577273521</v>
      </c>
      <c r="Z106" s="47">
        <f ca="1">Calculation!AV105</f>
        <v>2.2692038870593113E-2</v>
      </c>
      <c r="AA106" s="47">
        <f ca="1">Calculation!AW105</f>
        <v>4.9892828977831922E-4</v>
      </c>
      <c r="AB106" s="47">
        <f ca="1">Calculation!AT105</f>
        <v>116.24666870551707</v>
      </c>
      <c r="AC106" s="47">
        <f ca="1">Calculation!AX105</f>
        <v>126.81740724995095</v>
      </c>
      <c r="AD106" s="47">
        <f ca="1">Calculation!BB105</f>
        <v>544.43809900453971</v>
      </c>
      <c r="AE106" s="47">
        <f ca="1">Calculation!BE105</f>
        <v>145.5511502816332</v>
      </c>
      <c r="AF106" s="47">
        <f ca="1">Calculation!BH105</f>
        <v>701.78482319488421</v>
      </c>
      <c r="AG106" s="47">
        <f ca="1">Calculation!BL105</f>
        <v>152.40847148606326</v>
      </c>
      <c r="AH106" s="47">
        <f ca="1">Calculation!BO105</f>
        <v>13.373794955935022</v>
      </c>
      <c r="AI106" s="47">
        <f ca="1">Calculation!BR105</f>
        <v>176.10412024080091</v>
      </c>
      <c r="AJ106" s="47">
        <f ca="1">Calculation!BU105</f>
        <v>380.78233745367265</v>
      </c>
      <c r="AK106" s="291">
        <f ca="1">Calculation!CI105</f>
        <v>259.85848425960285</v>
      </c>
      <c r="AL106" s="291">
        <f ca="1">Calculation!CJ105</f>
        <v>9455.016196080529</v>
      </c>
      <c r="AM106" s="291">
        <f ca="1">Calculation!CK105</f>
        <v>9195.1577118209261</v>
      </c>
      <c r="AN106" s="46">
        <f ca="1">Calculation!CP105</f>
        <v>419.7780053247576</v>
      </c>
      <c r="AO106" s="46">
        <f>Calculation!CS105</f>
        <v>12000</v>
      </c>
      <c r="AP106" s="46">
        <f ca="1">Calculation!CX105</f>
        <v>156.14235513010402</v>
      </c>
      <c r="AQ106" s="46">
        <f>Calculation!DB105</f>
        <v>0</v>
      </c>
    </row>
    <row r="107" spans="2:43" x14ac:dyDescent="0.25">
      <c r="B107" s="45">
        <f>Calculation!B106</f>
        <v>43995</v>
      </c>
      <c r="C107" s="193">
        <f ca="1">Calculation!C106</f>
        <v>73402.706149412799</v>
      </c>
      <c r="D107" s="196">
        <f ca="1">Calculation!D106</f>
        <v>2343.6654759125022</v>
      </c>
      <c r="E107" s="196">
        <f ca="1">Calculation!G106</f>
        <v>28.858171486780137</v>
      </c>
      <c r="F107" s="196">
        <f ca="1">Calculation!R106</f>
        <v>198.62456727024122</v>
      </c>
      <c r="G107" s="196">
        <f ca="1">Calculation!N106</f>
        <v>19.745748194362939</v>
      </c>
      <c r="H107" s="196">
        <f ca="1">Calculation!T106</f>
        <v>4.2006292586039759E-2</v>
      </c>
      <c r="I107" s="196">
        <f ca="1">Calculation!V106</f>
        <v>1.8569961903554546E-3</v>
      </c>
      <c r="J107" s="47">
        <f ca="1">Calculation!AC106</f>
        <v>42</v>
      </c>
      <c r="K107" s="47">
        <f ca="1">Calculation!AD106</f>
        <v>351.75</v>
      </c>
      <c r="L107" s="47">
        <f ca="1">Calculation!AF106</f>
        <v>105</v>
      </c>
      <c r="M107" s="47">
        <f ca="1">Calculation!AG106</f>
        <v>5.25</v>
      </c>
      <c r="N107" s="47">
        <f ca="1">Calculation!AH106</f>
        <v>5.25</v>
      </c>
      <c r="O107" s="47">
        <f ca="1">Calculation!AE106</f>
        <v>393.75</v>
      </c>
      <c r="P107" s="47">
        <f ca="1">Calculation!AI106</f>
        <v>509.25</v>
      </c>
      <c r="Q107" s="47">
        <f ca="1">Calculation!AK106</f>
        <v>21</v>
      </c>
      <c r="R107" s="47">
        <f ca="1">Calculation!AL106</f>
        <v>178.5</v>
      </c>
      <c r="S107" s="47">
        <f ca="1">Calculation!AM106</f>
        <v>52.5</v>
      </c>
      <c r="T107" s="47">
        <f ca="1">Calculation!AN106</f>
        <v>5.25</v>
      </c>
      <c r="U107" s="47">
        <f ca="1">Calculation!AO106</f>
        <v>5.25</v>
      </c>
      <c r="V107" s="47">
        <f ca="1">Calculation!AP106</f>
        <v>262.5</v>
      </c>
      <c r="W107" s="47">
        <f ca="1">Calculation!AR106</f>
        <v>9.6193904955933789</v>
      </c>
      <c r="X107" s="47">
        <f ca="1">Calculation!AS106</f>
        <v>99.312283635120608</v>
      </c>
      <c r="Y107" s="47">
        <f ca="1">Calculation!AU106</f>
        <v>9.8728740971814695</v>
      </c>
      <c r="Z107" s="47">
        <f ca="1">Calculation!AV106</f>
        <v>2.100314629301988E-2</v>
      </c>
      <c r="AA107" s="47">
        <f ca="1">Calculation!AW106</f>
        <v>4.6424904758886364E-4</v>
      </c>
      <c r="AB107" s="47">
        <f ca="1">Calculation!AT106</f>
        <v>108.93167413071399</v>
      </c>
      <c r="AC107" s="47">
        <f ca="1">Calculation!AX106</f>
        <v>118.82601562323606</v>
      </c>
      <c r="AD107" s="47">
        <f ca="1">Calculation!BB106</f>
        <v>516.81528237131295</v>
      </c>
      <c r="AE107" s="47">
        <f ca="1">Calculation!BE106</f>
        <v>133.65412804441451</v>
      </c>
      <c r="AF107" s="47">
        <f ca="1">Calculation!BH106</f>
        <v>662.26448759187224</v>
      </c>
      <c r="AG107" s="47">
        <f ca="1">Calculation!BL106</f>
        <v>143.23818971186572</v>
      </c>
      <c r="AH107" s="47">
        <f ca="1">Calculation!BO106</f>
        <v>12.567712930266634</v>
      </c>
      <c r="AI107" s="47">
        <f ca="1">Calculation!BR106</f>
        <v>165.78050927097198</v>
      </c>
      <c r="AJ107" s="47">
        <f ca="1">Calculation!BU106</f>
        <v>360.33359906412466</v>
      </c>
      <c r="AK107" s="291">
        <f ca="1">Calculation!CI106</f>
        <v>241.79637895256747</v>
      </c>
      <c r="AL107" s="291">
        <f ca="1">Calculation!CJ106</f>
        <v>8751.3109554250441</v>
      </c>
      <c r="AM107" s="291">
        <f ca="1">Calculation!CK106</f>
        <v>8509.5145764724766</v>
      </c>
      <c r="AN107" s="46">
        <f ca="1">Calculation!CP106</f>
        <v>388.73985884941254</v>
      </c>
      <c r="AO107" s="46">
        <f>Calculation!CS106</f>
        <v>12000</v>
      </c>
      <c r="AP107" s="46">
        <f ca="1">Calculation!CX106</f>
        <v>148.04852021541595</v>
      </c>
      <c r="AQ107" s="46">
        <f>Calculation!DB106</f>
        <v>0</v>
      </c>
    </row>
    <row r="108" spans="2:43" x14ac:dyDescent="0.25">
      <c r="B108" s="45">
        <f>Calculation!B107</f>
        <v>43996</v>
      </c>
      <c r="C108" s="193">
        <f ca="1">Calculation!C107</f>
        <v>73425.21485591137</v>
      </c>
      <c r="D108" s="196">
        <f ca="1">Calculation!D107</f>
        <v>2198.7695055601848</v>
      </c>
      <c r="E108" s="196">
        <f ca="1">Calculation!G107</f>
        <v>26.6443138711765</v>
      </c>
      <c r="F108" s="196">
        <f ca="1">Calculation!R107</f>
        <v>186.37821324546422</v>
      </c>
      <c r="G108" s="196">
        <f ca="1">Calculation!N107</f>
        <v>18.477118320006863</v>
      </c>
      <c r="H108" s="196">
        <f ca="1">Calculation!T107</f>
        <v>3.8886081239367425E-2</v>
      </c>
      <c r="I108" s="196">
        <f ca="1">Calculation!V107</f>
        <v>1.7286686590906296E-3</v>
      </c>
      <c r="J108" s="47">
        <f ca="1">Calculation!AC107</f>
        <v>36.75</v>
      </c>
      <c r="K108" s="47">
        <f ca="1">Calculation!AD107</f>
        <v>330.75</v>
      </c>
      <c r="L108" s="47">
        <f ca="1">Calculation!AF107</f>
        <v>99.75</v>
      </c>
      <c r="M108" s="47">
        <f ca="1">Calculation!AG107</f>
        <v>5.25</v>
      </c>
      <c r="N108" s="47">
        <f ca="1">Calculation!AH107</f>
        <v>5.25</v>
      </c>
      <c r="O108" s="47">
        <f ca="1">Calculation!AE107</f>
        <v>367.5</v>
      </c>
      <c r="P108" s="47">
        <f ca="1">Calculation!AI107</f>
        <v>477.75</v>
      </c>
      <c r="Q108" s="47">
        <f ca="1">Calculation!AK107</f>
        <v>21</v>
      </c>
      <c r="R108" s="47">
        <f ca="1">Calculation!AL107</f>
        <v>168</v>
      </c>
      <c r="S108" s="47">
        <f ca="1">Calculation!AM107</f>
        <v>52.5</v>
      </c>
      <c r="T108" s="47">
        <f ca="1">Calculation!AN107</f>
        <v>5.25</v>
      </c>
      <c r="U108" s="47">
        <f ca="1">Calculation!AO107</f>
        <v>5.25</v>
      </c>
      <c r="V108" s="47">
        <f ca="1">Calculation!AP107</f>
        <v>252</v>
      </c>
      <c r="W108" s="47">
        <f ca="1">Calculation!AR107</f>
        <v>8.881437957058834</v>
      </c>
      <c r="X108" s="47">
        <f ca="1">Calculation!AS107</f>
        <v>93.189106622732112</v>
      </c>
      <c r="Y108" s="47">
        <f ca="1">Calculation!AU107</f>
        <v>9.2385591600034314</v>
      </c>
      <c r="Z108" s="47">
        <f ca="1">Calculation!AV107</f>
        <v>1.9443040619683712E-2</v>
      </c>
      <c r="AA108" s="47">
        <f ca="1">Calculation!AW107</f>
        <v>4.3216716477265739E-4</v>
      </c>
      <c r="AB108" s="47">
        <f ca="1">Calculation!AT107</f>
        <v>102.07054457979095</v>
      </c>
      <c r="AC108" s="47">
        <f ca="1">Calculation!AX107</f>
        <v>111.32897894757883</v>
      </c>
      <c r="AD108" s="47">
        <f ca="1">Calculation!BB107</f>
        <v>484.21925223536317</v>
      </c>
      <c r="AE108" s="47">
        <f ca="1">Calculation!BE107</f>
        <v>127.06836333222645</v>
      </c>
      <c r="AF108" s="47">
        <f ca="1">Calculation!BH107</f>
        <v>623.0822364593912</v>
      </c>
      <c r="AG108" s="47">
        <f ca="1">Calculation!BL107</f>
        <v>134.60423505227538</v>
      </c>
      <c r="AH108" s="47">
        <f ca="1">Calculation!BO107</f>
        <v>11.806346708280268</v>
      </c>
      <c r="AI108" s="47">
        <f ca="1">Calculation!BR107</f>
        <v>156.04286998138082</v>
      </c>
      <c r="AJ108" s="47">
        <f ca="1">Calculation!BU107</f>
        <v>345.36548484525861</v>
      </c>
      <c r="AK108" s="291">
        <f ca="1">Calculation!CI107</f>
        <v>225.08706498570973</v>
      </c>
      <c r="AL108" s="291">
        <f ca="1">Calculation!CJ107</f>
        <v>8101.2669248682496</v>
      </c>
      <c r="AM108" s="291">
        <f ca="1">Calculation!CK107</f>
        <v>7876.1798598825399</v>
      </c>
      <c r="AN108" s="46">
        <f ca="1">Calculation!CP107</f>
        <v>360.06460739244352</v>
      </c>
      <c r="AO108" s="46">
        <f>Calculation!CS107</f>
        <v>12000</v>
      </c>
      <c r="AP108" s="46">
        <f ca="1">Calculation!CX107</f>
        <v>140.40163866376966</v>
      </c>
      <c r="AQ108" s="46">
        <f>Calculation!DB107</f>
        <v>0</v>
      </c>
    </row>
    <row r="109" spans="2:43" x14ac:dyDescent="0.25">
      <c r="B109" s="45">
        <f>Calculation!B108</f>
        <v>43997</v>
      </c>
      <c r="C109" s="193">
        <f ca="1">Calculation!C108</f>
        <v>73446.176629186943</v>
      </c>
      <c r="D109" s="196">
        <f ca="1">Calculation!D108</f>
        <v>2062.6763141528827</v>
      </c>
      <c r="E109" s="196">
        <f ca="1">Calculation!G108</f>
        <v>24.615541691919468</v>
      </c>
      <c r="F109" s="196">
        <f ca="1">Calculation!R108</f>
        <v>174.86138755771208</v>
      </c>
      <c r="G109" s="196">
        <f ca="1">Calculation!N108</f>
        <v>17.285108424315879</v>
      </c>
      <c r="H109" s="196">
        <f ca="1">Calculation!T108</f>
        <v>3.6003638232657953E-2</v>
      </c>
      <c r="I109" s="196">
        <f ca="1">Calculation!V108</f>
        <v>1.609864187563636E-3</v>
      </c>
      <c r="J109" s="47">
        <f ca="1">Calculation!AC108</f>
        <v>36.75</v>
      </c>
      <c r="K109" s="47">
        <f ca="1">Calculation!AD108</f>
        <v>309.75</v>
      </c>
      <c r="L109" s="47">
        <f ca="1">Calculation!AF108</f>
        <v>94.5</v>
      </c>
      <c r="M109" s="47">
        <f ca="1">Calculation!AG108</f>
        <v>5.25</v>
      </c>
      <c r="N109" s="47">
        <f ca="1">Calculation!AH108</f>
        <v>5.25</v>
      </c>
      <c r="O109" s="47">
        <f ca="1">Calculation!AE108</f>
        <v>346.5</v>
      </c>
      <c r="P109" s="47">
        <f ca="1">Calculation!AI108</f>
        <v>451.5</v>
      </c>
      <c r="Q109" s="47">
        <f ca="1">Calculation!AK108</f>
        <v>21</v>
      </c>
      <c r="R109" s="47">
        <f ca="1">Calculation!AL108</f>
        <v>157.5</v>
      </c>
      <c r="S109" s="47">
        <f ca="1">Calculation!AM108</f>
        <v>47.25</v>
      </c>
      <c r="T109" s="47">
        <f ca="1">Calculation!AN108</f>
        <v>5.25</v>
      </c>
      <c r="U109" s="47">
        <f ca="1">Calculation!AO108</f>
        <v>5.25</v>
      </c>
      <c r="V109" s="47">
        <f ca="1">Calculation!AP108</f>
        <v>236.25</v>
      </c>
      <c r="W109" s="47">
        <f ca="1">Calculation!AR108</f>
        <v>8.2051805639731565</v>
      </c>
      <c r="X109" s="47">
        <f ca="1">Calculation!AS108</f>
        <v>87.430693778856039</v>
      </c>
      <c r="Y109" s="47">
        <f ca="1">Calculation!AU108</f>
        <v>8.6425542121579397</v>
      </c>
      <c r="Z109" s="47">
        <f ca="1">Calculation!AV108</f>
        <v>1.8001819116328976E-2</v>
      </c>
      <c r="AA109" s="47">
        <f ca="1">Calculation!AW108</f>
        <v>4.0246604689090899E-4</v>
      </c>
      <c r="AB109" s="47">
        <f ca="1">Calculation!AT108</f>
        <v>95.635874342829197</v>
      </c>
      <c r="AC109" s="47">
        <f ca="1">Calculation!AX108</f>
        <v>104.29683284015036</v>
      </c>
      <c r="AD109" s="47">
        <f ca="1">Calculation!BB108</f>
        <v>457.17997026762646</v>
      </c>
      <c r="AE109" s="47">
        <f ca="1">Calculation!BE108</f>
        <v>120.53886803231659</v>
      </c>
      <c r="AF109" s="47">
        <f ca="1">Calculation!BH108</f>
        <v>589.5130400619837</v>
      </c>
      <c r="AG109" s="47">
        <f ca="1">Calculation!BL108</f>
        <v>126.47675162026817</v>
      </c>
      <c r="AH109" s="47">
        <f ca="1">Calculation!BO108</f>
        <v>11.087676030768097</v>
      </c>
      <c r="AI109" s="47">
        <f ca="1">Calculation!BR108</f>
        <v>146.85984284279658</v>
      </c>
      <c r="AJ109" s="47">
        <f ca="1">Calculation!BU108</f>
        <v>325.30902164202581</v>
      </c>
      <c r="AK109" s="291">
        <f ca="1">Calculation!CI108</f>
        <v>209.61773275572341</v>
      </c>
      <c r="AL109" s="291">
        <f ca="1">Calculation!CJ108</f>
        <v>7500.7579651371479</v>
      </c>
      <c r="AM109" s="291">
        <f ca="1">Calculation!CK108</f>
        <v>7291.1402323814245</v>
      </c>
      <c r="AN109" s="46">
        <f ca="1">Calculation!CP108</f>
        <v>333.56915584640166</v>
      </c>
      <c r="AO109" s="46">
        <f>Calculation!CS108</f>
        <v>12000</v>
      </c>
      <c r="AP109" s="46">
        <f ca="1">Calculation!CX108</f>
        <v>133.17412578965525</v>
      </c>
      <c r="AQ109" s="46">
        <f>Calculation!DB108</f>
        <v>0</v>
      </c>
    </row>
    <row r="110" spans="2:43" x14ac:dyDescent="0.25">
      <c r="B110" s="45">
        <f>Calculation!B109</f>
        <v>43998</v>
      </c>
      <c r="C110" s="193">
        <f ca="1">Calculation!C109</f>
        <v>73465.705257017209</v>
      </c>
      <c r="D110" s="196">
        <f ca="1">Calculation!D109</f>
        <v>1934.8709195436668</v>
      </c>
      <c r="E110" s="196">
        <f ca="1">Calculation!G109</f>
        <v>22.755063375938359</v>
      </c>
      <c r="F110" s="196">
        <f ca="1">Calculation!R109</f>
        <v>164.03360884777467</v>
      </c>
      <c r="G110" s="196">
        <f ca="1">Calculation!N109</f>
        <v>16.165733359680903</v>
      </c>
      <c r="H110" s="196">
        <f ca="1">Calculation!T109</f>
        <v>3.3340648545245398E-2</v>
      </c>
      <c r="I110" s="196">
        <f ca="1">Calculation!V109</f>
        <v>1.4997986173651801E-3</v>
      </c>
      <c r="J110" s="47">
        <f ca="1">Calculation!AC109</f>
        <v>31.5</v>
      </c>
      <c r="K110" s="47">
        <f ca="1">Calculation!AD109</f>
        <v>288.75</v>
      </c>
      <c r="L110" s="47">
        <f ca="1">Calculation!AF109</f>
        <v>89.25</v>
      </c>
      <c r="M110" s="47">
        <f ca="1">Calculation!AG109</f>
        <v>5.25</v>
      </c>
      <c r="N110" s="47">
        <f ca="1">Calculation!AH109</f>
        <v>5.25</v>
      </c>
      <c r="O110" s="47">
        <f ca="1">Calculation!AE109</f>
        <v>320.25</v>
      </c>
      <c r="P110" s="47">
        <f ca="1">Calculation!AI109</f>
        <v>420</v>
      </c>
      <c r="Q110" s="47">
        <f ca="1">Calculation!AK109</f>
        <v>15.75</v>
      </c>
      <c r="R110" s="47">
        <f ca="1">Calculation!AL109</f>
        <v>147</v>
      </c>
      <c r="S110" s="47">
        <f ca="1">Calculation!AM109</f>
        <v>47.25</v>
      </c>
      <c r="T110" s="47">
        <f ca="1">Calculation!AN109</f>
        <v>5.25</v>
      </c>
      <c r="U110" s="47">
        <f ca="1">Calculation!AO109</f>
        <v>5.25</v>
      </c>
      <c r="V110" s="47">
        <f ca="1">Calculation!AP109</f>
        <v>220.5</v>
      </c>
      <c r="W110" s="47">
        <f ca="1">Calculation!AR109</f>
        <v>7.5850211253127862</v>
      </c>
      <c r="X110" s="47">
        <f ca="1">Calculation!AS109</f>
        <v>82.016804423887336</v>
      </c>
      <c r="Y110" s="47">
        <f ca="1">Calculation!AU109</f>
        <v>8.0828666798404516</v>
      </c>
      <c r="Z110" s="47">
        <f ca="1">Calculation!AV109</f>
        <v>1.6670324272622699E-2</v>
      </c>
      <c r="AA110" s="47">
        <f ca="1">Calculation!AW109</f>
        <v>3.7494965434129503E-4</v>
      </c>
      <c r="AB110" s="47">
        <f ca="1">Calculation!AT109</f>
        <v>89.601825549200129</v>
      </c>
      <c r="AC110" s="47">
        <f ca="1">Calculation!AX109</f>
        <v>97.701737502967546</v>
      </c>
      <c r="AD110" s="47">
        <f ca="1">Calculation!BB109</f>
        <v>425.11995840297686</v>
      </c>
      <c r="AE110" s="47">
        <f ca="1">Calculation!BE109</f>
        <v>114.06106020682795</v>
      </c>
      <c r="AF110" s="47">
        <f ca="1">Calculation!BH109</f>
        <v>550.97483537122207</v>
      </c>
      <c r="AG110" s="47">
        <f ca="1">Calculation!BL109</f>
        <v>118.82739250382537</v>
      </c>
      <c r="AH110" s="47">
        <f ca="1">Calculation!BO109</f>
        <v>10.409714388590759</v>
      </c>
      <c r="AI110" s="47">
        <f ca="1">Calculation!BR109</f>
        <v>138.20154988045442</v>
      </c>
      <c r="AJ110" s="47">
        <f ca="1">Calculation!BU109</f>
        <v>305.40266295330969</v>
      </c>
      <c r="AK110" s="291">
        <f ca="1">Calculation!CI109</f>
        <v>195.28627830266487</v>
      </c>
      <c r="AL110" s="291">
        <f ca="1">Calculation!CJ109</f>
        <v>6945.9684469260983</v>
      </c>
      <c r="AM110" s="291">
        <f ca="1">Calculation!CK109</f>
        <v>6750.6821686234334</v>
      </c>
      <c r="AN110" s="46">
        <f ca="1">Calculation!CP109</f>
        <v>309.0845424054703</v>
      </c>
      <c r="AO110" s="46">
        <f>Calculation!CS109</f>
        <v>12000</v>
      </c>
      <c r="AP110" s="46">
        <f ca="1">Calculation!CX109</f>
        <v>126.34035918618861</v>
      </c>
      <c r="AQ110" s="46">
        <f>Calculation!DB109</f>
        <v>0</v>
      </c>
    </row>
    <row r="111" spans="2:43" x14ac:dyDescent="0.25">
      <c r="B111" s="45">
        <f>Calculation!B110</f>
        <v>43999</v>
      </c>
      <c r="C111" s="193">
        <f ca="1">Calculation!C110</f>
        <v>73483.905271926604</v>
      </c>
      <c r="D111" s="196">
        <f ca="1">Calculation!D110</f>
        <v>1814.8658687713673</v>
      </c>
      <c r="E111" s="196">
        <f ca="1">Calculation!G110</f>
        <v>21.047701300834937</v>
      </c>
      <c r="F111" s="196">
        <f ca="1">Calculation!R110</f>
        <v>153.85629744081419</v>
      </c>
      <c r="G111" s="196">
        <f ca="1">Calculation!N110</f>
        <v>15.115131123022477</v>
      </c>
      <c r="H111" s="196">
        <f ca="1">Calculation!T110</f>
        <v>3.0880184406371622E-2</v>
      </c>
      <c r="I111" s="196">
        <f ca="1">Calculation!V110</f>
        <v>1.3977611450412186E-3</v>
      </c>
      <c r="J111" s="47">
        <f ca="1">Calculation!AC110</f>
        <v>31.5</v>
      </c>
      <c r="K111" s="47">
        <f ca="1">Calculation!AD110</f>
        <v>273</v>
      </c>
      <c r="L111" s="47">
        <f ca="1">Calculation!AF110</f>
        <v>84</v>
      </c>
      <c r="M111" s="47">
        <f ca="1">Calculation!AG110</f>
        <v>5.25</v>
      </c>
      <c r="N111" s="47">
        <f ca="1">Calculation!AH110</f>
        <v>5.25</v>
      </c>
      <c r="O111" s="47">
        <f ca="1">Calculation!AE110</f>
        <v>304.5</v>
      </c>
      <c r="P111" s="47">
        <f ca="1">Calculation!AI110</f>
        <v>399</v>
      </c>
      <c r="Q111" s="47">
        <f ca="1">Calculation!AK110</f>
        <v>15.75</v>
      </c>
      <c r="R111" s="47">
        <f ca="1">Calculation!AL110</f>
        <v>136.5</v>
      </c>
      <c r="S111" s="47">
        <f ca="1">Calculation!AM110</f>
        <v>42</v>
      </c>
      <c r="T111" s="47">
        <f ca="1">Calculation!AN110</f>
        <v>5.25</v>
      </c>
      <c r="U111" s="47">
        <f ca="1">Calculation!AO110</f>
        <v>5.25</v>
      </c>
      <c r="V111" s="47">
        <f ca="1">Calculation!AP110</f>
        <v>204.75</v>
      </c>
      <c r="W111" s="47">
        <f ca="1">Calculation!AR110</f>
        <v>7.0159004336116455</v>
      </c>
      <c r="X111" s="47">
        <f ca="1">Calculation!AS110</f>
        <v>76.928148720407094</v>
      </c>
      <c r="Y111" s="47">
        <f ca="1">Calculation!AU110</f>
        <v>7.5575655615112387</v>
      </c>
      <c r="Z111" s="47">
        <f ca="1">Calculation!AV110</f>
        <v>1.5440092203185811E-2</v>
      </c>
      <c r="AA111" s="47">
        <f ca="1">Calculation!AW110</f>
        <v>3.4944028626030465E-4</v>
      </c>
      <c r="AB111" s="47">
        <f ca="1">Calculation!AT110</f>
        <v>83.944049154018742</v>
      </c>
      <c r="AC111" s="47">
        <f ca="1">Calculation!AX110</f>
        <v>91.517404248019432</v>
      </c>
      <c r="AD111" s="47">
        <f ca="1">Calculation!BB110</f>
        <v>403.87554750444878</v>
      </c>
      <c r="AE111" s="47">
        <f ca="1">Calculation!BE110</f>
        <v>107.63073101855767</v>
      </c>
      <c r="AF111" s="47">
        <f ca="1">Calculation!BH110</f>
        <v>523.29974163385123</v>
      </c>
      <c r="AG111" s="47">
        <f ca="1">Calculation!BL110</f>
        <v>111.62926043387897</v>
      </c>
      <c r="AH111" s="47">
        <f ca="1">Calculation!BO110</f>
        <v>9.7705170410212769</v>
      </c>
      <c r="AI111" s="47">
        <f ca="1">Calculation!BR110</f>
        <v>130.03954692673744</v>
      </c>
      <c r="AJ111" s="47">
        <f ca="1">Calculation!BU110</f>
        <v>285.63568702807328</v>
      </c>
      <c r="AK111" s="291">
        <f ca="1">Calculation!CI110</f>
        <v>182.00014909394667</v>
      </c>
      <c r="AL111" s="291">
        <f ca="1">Calculation!CJ110</f>
        <v>6433.371751327435</v>
      </c>
      <c r="AM111" s="291">
        <f ca="1">Calculation!CK110</f>
        <v>6251.3716022334884</v>
      </c>
      <c r="AN111" s="46">
        <f ca="1">Calculation!CP110</f>
        <v>286.45489390812884</v>
      </c>
      <c r="AO111" s="46">
        <f>Calculation!CS110</f>
        <v>12000</v>
      </c>
      <c r="AP111" s="46">
        <f ca="1">Calculation!CX110</f>
        <v>119.87652297011233</v>
      </c>
      <c r="AQ111" s="46">
        <f>Calculation!DB110</f>
        <v>0</v>
      </c>
    </row>
    <row r="112" spans="2:43" x14ac:dyDescent="0.25">
      <c r="B112" s="45">
        <f>Calculation!B111</f>
        <v>44000</v>
      </c>
      <c r="C112" s="193">
        <f ca="1">Calculation!C111</f>
        <v>73500.872804745071</v>
      </c>
      <c r="D112" s="196">
        <f ca="1">Calculation!D111</f>
        <v>1702.2001252490199</v>
      </c>
      <c r="E112" s="196">
        <f ca="1">Calculation!G111</f>
        <v>19.479733612292893</v>
      </c>
      <c r="F112" s="196">
        <f ca="1">Calculation!R111</f>
        <v>144.29272767636257</v>
      </c>
      <c r="G112" s="196">
        <f ca="1">Calculation!N111</f>
        <v>14.129571308432059</v>
      </c>
      <c r="H112" s="196">
        <f ca="1">Calculation!T111</f>
        <v>2.8606607541020766E-2</v>
      </c>
      <c r="I112" s="196">
        <f ca="1">Calculation!V111</f>
        <v>1.3031065204580888E-3</v>
      </c>
      <c r="J112" s="47">
        <f ca="1">Calculation!AC111</f>
        <v>26.25</v>
      </c>
      <c r="K112" s="47">
        <f ca="1">Calculation!AD111</f>
        <v>257.25</v>
      </c>
      <c r="L112" s="47">
        <f ca="1">Calculation!AF111</f>
        <v>78.75</v>
      </c>
      <c r="M112" s="47">
        <f ca="1">Calculation!AG111</f>
        <v>5.25</v>
      </c>
      <c r="N112" s="47">
        <f ca="1">Calculation!AH111</f>
        <v>5.25</v>
      </c>
      <c r="O112" s="47">
        <f ca="1">Calculation!AE111</f>
        <v>283.5</v>
      </c>
      <c r="P112" s="47">
        <f ca="1">Calculation!AI111</f>
        <v>372.75</v>
      </c>
      <c r="Q112" s="47">
        <f ca="1">Calculation!AK111</f>
        <v>15.75</v>
      </c>
      <c r="R112" s="47">
        <f ca="1">Calculation!AL111</f>
        <v>131.25</v>
      </c>
      <c r="S112" s="47">
        <f ca="1">Calculation!AM111</f>
        <v>42</v>
      </c>
      <c r="T112" s="47">
        <f ca="1">Calculation!AN111</f>
        <v>5.25</v>
      </c>
      <c r="U112" s="47">
        <f ca="1">Calculation!AO111</f>
        <v>5.25</v>
      </c>
      <c r="V112" s="47">
        <f ca="1">Calculation!AP111</f>
        <v>199.5</v>
      </c>
      <c r="W112" s="47">
        <f ca="1">Calculation!AR111</f>
        <v>6.4932445374309644</v>
      </c>
      <c r="X112" s="47">
        <f ca="1">Calculation!AS111</f>
        <v>72.146363838181287</v>
      </c>
      <c r="Y112" s="47">
        <f ca="1">Calculation!AU111</f>
        <v>7.0647856542160294</v>
      </c>
      <c r="Z112" s="47">
        <f ca="1">Calculation!AV111</f>
        <v>1.4303303770510383E-2</v>
      </c>
      <c r="AA112" s="47">
        <f ca="1">Calculation!AW111</f>
        <v>3.257766301145222E-4</v>
      </c>
      <c r="AB112" s="47">
        <f ca="1">Calculation!AT111</f>
        <v>78.639608375612255</v>
      </c>
      <c r="AC112" s="47">
        <f ca="1">Calculation!AX111</f>
        <v>85.719023110228903</v>
      </c>
      <c r="AD112" s="47">
        <f ca="1">Calculation!BB111</f>
        <v>377.61853863622935</v>
      </c>
      <c r="AE112" s="47">
        <f ca="1">Calculation!BE111</f>
        <v>101.24401434990369</v>
      </c>
      <c r="AF112" s="47">
        <f ca="1">Calculation!BH111</f>
        <v>490.65569124366618</v>
      </c>
      <c r="AG112" s="47">
        <f ca="1">Calculation!BL111</f>
        <v>104.85684853501141</v>
      </c>
      <c r="AH112" s="47">
        <f ca="1">Calculation!BO111</f>
        <v>9.1681875126509809</v>
      </c>
      <c r="AI112" s="47">
        <f ca="1">Calculation!BR111</f>
        <v>122.34677440014076</v>
      </c>
      <c r="AJ112" s="47">
        <f ca="1">Calculation!BU111</f>
        <v>276.60313795463946</v>
      </c>
      <c r="AK112" s="291">
        <f ca="1">Calculation!CI111</f>
        <v>169.67532818467589</v>
      </c>
      <c r="AL112" s="291">
        <f ca="1">Calculation!CJ111</f>
        <v>5959.7099043793678</v>
      </c>
      <c r="AM112" s="291">
        <f ca="1">Calculation!CK111</f>
        <v>5790.0345761946919</v>
      </c>
      <c r="AN112" s="46">
        <f ca="1">Calculation!CP111</f>
        <v>265.53644868472281</v>
      </c>
      <c r="AO112" s="46">
        <f>Calculation!CS111</f>
        <v>12000</v>
      </c>
      <c r="AP112" s="46">
        <f ca="1">Calculation!CX111</f>
        <v>113.76046434943329</v>
      </c>
      <c r="AQ112" s="46">
        <f>Calculation!DB111</f>
        <v>0</v>
      </c>
    </row>
    <row r="113" spans="2:43" x14ac:dyDescent="0.25">
      <c r="B113" s="45">
        <f>Calculation!B112</f>
        <v>44001</v>
      </c>
      <c r="C113" s="193">
        <f ca="1">Calculation!C112</f>
        <v>73516.696348624086</v>
      </c>
      <c r="D113" s="196">
        <f ca="1">Calculation!D112</f>
        <v>1596.4379458959588</v>
      </c>
      <c r="E113" s="196">
        <f ca="1">Calculation!G112</f>
        <v>18.03875104576268</v>
      </c>
      <c r="F113" s="196">
        <f ca="1">Calculation!R112</f>
        <v>135.30797554588707</v>
      </c>
      <c r="G113" s="196">
        <f ca="1">Calculation!N112</f>
        <v>13.205461198937932</v>
      </c>
      <c r="H113" s="196">
        <f ca="1">Calculation!T112</f>
        <v>2.6505476893111255E-2</v>
      </c>
      <c r="I113" s="196">
        <f ca="1">Calculation!V112</f>
        <v>1.2152481699081057E-3</v>
      </c>
      <c r="J113" s="47">
        <f ca="1">Calculation!AC112</f>
        <v>26.25</v>
      </c>
      <c r="K113" s="47">
        <f ca="1">Calculation!AD112</f>
        <v>241.5</v>
      </c>
      <c r="L113" s="47">
        <f ca="1">Calculation!AF112</f>
        <v>73.5</v>
      </c>
      <c r="M113" s="47">
        <f ca="1">Calculation!AG112</f>
        <v>5.25</v>
      </c>
      <c r="N113" s="47">
        <f ca="1">Calculation!AH112</f>
        <v>5.25</v>
      </c>
      <c r="O113" s="47">
        <f ca="1">Calculation!AE112</f>
        <v>267.75</v>
      </c>
      <c r="P113" s="47">
        <f ca="1">Calculation!AI112</f>
        <v>351.75</v>
      </c>
      <c r="Q113" s="47">
        <f ca="1">Calculation!AK112</f>
        <v>15.75</v>
      </c>
      <c r="R113" s="47">
        <f ca="1">Calculation!AL112</f>
        <v>120.75</v>
      </c>
      <c r="S113" s="47">
        <f ca="1">Calculation!AM112</f>
        <v>36.75</v>
      </c>
      <c r="T113" s="47">
        <f ca="1">Calculation!AN112</f>
        <v>5.25</v>
      </c>
      <c r="U113" s="47">
        <f ca="1">Calculation!AO112</f>
        <v>5.25</v>
      </c>
      <c r="V113" s="47">
        <f ca="1">Calculation!AP112</f>
        <v>183.75</v>
      </c>
      <c r="W113" s="47">
        <f ca="1">Calculation!AR112</f>
        <v>6.0129170152542271</v>
      </c>
      <c r="X113" s="47">
        <f ca="1">Calculation!AS112</f>
        <v>67.653987772943537</v>
      </c>
      <c r="Y113" s="47">
        <f ca="1">Calculation!AU112</f>
        <v>6.6027305994689662</v>
      </c>
      <c r="Z113" s="47">
        <f ca="1">Calculation!AV112</f>
        <v>1.3252738446555628E-2</v>
      </c>
      <c r="AA113" s="47">
        <f ca="1">Calculation!AW112</f>
        <v>3.0381204247702644E-4</v>
      </c>
      <c r="AB113" s="47">
        <f ca="1">Calculation!AT112</f>
        <v>73.666904788197769</v>
      </c>
      <c r="AC113" s="47">
        <f ca="1">Calculation!AX112</f>
        <v>80.283191938155767</v>
      </c>
      <c r="AD113" s="47">
        <f ca="1">Calculation!BB112</f>
        <v>356.88210049013639</v>
      </c>
      <c r="AE113" s="47">
        <f ca="1">Calculation!BE112</f>
        <v>94.897358895697252</v>
      </c>
      <c r="AF113" s="47">
        <f ca="1">Calculation!BH112</f>
        <v>463.57229924239618</v>
      </c>
      <c r="AG113" s="47">
        <f ca="1">Calculation!BL112</f>
        <v>98.485981582499264</v>
      </c>
      <c r="AH113" s="47">
        <f ca="1">Calculation!BO112</f>
        <v>8.6008827554260474</v>
      </c>
      <c r="AI113" s="47">
        <f ca="1">Calculation!BR112</f>
        <v>115.09750719816978</v>
      </c>
      <c r="AJ113" s="47">
        <f ca="1">Calculation!BU112</f>
        <v>257.18327095787953</v>
      </c>
      <c r="AK113" s="291">
        <f ca="1">Calculation!CI112</f>
        <v>158.23543879014323</v>
      </c>
      <c r="AL113" s="291">
        <f ca="1">Calculation!CJ112</f>
        <v>5521.9743527315741</v>
      </c>
      <c r="AM113" s="291">
        <f ca="1">Calculation!CK112</f>
        <v>5363.7389139414308</v>
      </c>
      <c r="AN113" s="46">
        <f ca="1">Calculation!CP112</f>
        <v>246.19664431568589</v>
      </c>
      <c r="AO113" s="46">
        <f>Calculation!CS112</f>
        <v>12000</v>
      </c>
      <c r="AP113" s="46">
        <f ca="1">Calculation!CX112</f>
        <v>107.97156177615619</v>
      </c>
      <c r="AQ113" s="46">
        <f>Calculation!DB112</f>
        <v>0</v>
      </c>
    </row>
    <row r="114" spans="2:43" x14ac:dyDescent="0.25">
      <c r="B114" s="45">
        <f>Calculation!B113</f>
        <v>44002</v>
      </c>
      <c r="C114" s="193">
        <f ca="1">Calculation!C113</f>
        <v>73531.457444000916</v>
      </c>
      <c r="D114" s="196">
        <f ca="1">Calculation!D113</f>
        <v>1497.1677594230885</v>
      </c>
      <c r="E114" s="196">
        <f ca="1">Calculation!G113</f>
        <v>16.71352749860981</v>
      </c>
      <c r="F114" s="196">
        <f ca="1">Calculation!R113</f>
        <v>126.86886274014155</v>
      </c>
      <c r="G114" s="196">
        <f ca="1">Calculation!N113</f>
        <v>12.339349829562124</v>
      </c>
      <c r="H114" s="196">
        <f ca="1">Calculation!T113</f>
        <v>2.4563461781888479E-2</v>
      </c>
      <c r="I114" s="196">
        <f ca="1">Calculation!V113</f>
        <v>1.1336521249413593E-3</v>
      </c>
      <c r="J114" s="47">
        <f ca="1">Calculation!AC113</f>
        <v>26.25</v>
      </c>
      <c r="K114" s="47">
        <f ca="1">Calculation!AD113</f>
        <v>225.75</v>
      </c>
      <c r="L114" s="47">
        <f ca="1">Calculation!AF113</f>
        <v>68.25</v>
      </c>
      <c r="M114" s="47">
        <f ca="1">Calculation!AG113</f>
        <v>5.25</v>
      </c>
      <c r="N114" s="47">
        <f ca="1">Calculation!AH113</f>
        <v>5.25</v>
      </c>
      <c r="O114" s="47">
        <f ca="1">Calculation!AE113</f>
        <v>252</v>
      </c>
      <c r="P114" s="47">
        <f ca="1">Calculation!AI113</f>
        <v>330.75</v>
      </c>
      <c r="Q114" s="47">
        <f ca="1">Calculation!AK113</f>
        <v>15.75</v>
      </c>
      <c r="R114" s="47">
        <f ca="1">Calculation!AL113</f>
        <v>115.5</v>
      </c>
      <c r="S114" s="47">
        <f ca="1">Calculation!AM113</f>
        <v>36.75</v>
      </c>
      <c r="T114" s="47">
        <f ca="1">Calculation!AN113</f>
        <v>5.25</v>
      </c>
      <c r="U114" s="47">
        <f ca="1">Calculation!AO113</f>
        <v>5.25</v>
      </c>
      <c r="V114" s="47">
        <f ca="1">Calculation!AP113</f>
        <v>178.5</v>
      </c>
      <c r="W114" s="47">
        <f ca="1">Calculation!AR113</f>
        <v>5.5711758328699368</v>
      </c>
      <c r="X114" s="47">
        <f ca="1">Calculation!AS113</f>
        <v>63.434431370070776</v>
      </c>
      <c r="Y114" s="47">
        <f ca="1">Calculation!AU113</f>
        <v>6.1696749147810621</v>
      </c>
      <c r="Z114" s="47">
        <f ca="1">Calculation!AV113</f>
        <v>1.228173089094424E-2</v>
      </c>
      <c r="AA114" s="47">
        <f ca="1">Calculation!AW113</f>
        <v>2.8341303123533983E-4</v>
      </c>
      <c r="AB114" s="47">
        <f ca="1">Calculation!AT113</f>
        <v>69.005607202940709</v>
      </c>
      <c r="AC114" s="47">
        <f ca="1">Calculation!AX113</f>
        <v>75.187847261643952</v>
      </c>
      <c r="AD114" s="47">
        <f ca="1">Calculation!BB113</f>
        <v>336.39420087879671</v>
      </c>
      <c r="AE114" s="47">
        <f ca="1">Calculation!BE113</f>
        <v>88.587502528476193</v>
      </c>
      <c r="AF114" s="47">
        <f ca="1">Calculation!BH113</f>
        <v>436.77426916122965</v>
      </c>
      <c r="AG114" s="47">
        <f ca="1">Calculation!BL113</f>
        <v>92.493758101735637</v>
      </c>
      <c r="AH114" s="47">
        <f ca="1">Calculation!BO113</f>
        <v>8.0668171443294483</v>
      </c>
      <c r="AI114" s="47">
        <f ca="1">Calculation!BR113</f>
        <v>108.26730418998768</v>
      </c>
      <c r="AJ114" s="47">
        <f ca="1">Calculation!BU113</f>
        <v>248.473037318031</v>
      </c>
      <c r="AK114" s="291">
        <f ca="1">Calculation!CI113</f>
        <v>147.61095376830781</v>
      </c>
      <c r="AL114" s="291">
        <f ca="1">Calculation!CJ113</f>
        <v>5117.3878712267242</v>
      </c>
      <c r="AM114" s="291">
        <f ca="1">Calculation!CK113</f>
        <v>4969.7769174584164</v>
      </c>
      <c r="AN114" s="46">
        <f ca="1">Calculation!CP113</f>
        <v>228.31326745199823</v>
      </c>
      <c r="AO114" s="46">
        <f>Calculation!CS113</f>
        <v>12000</v>
      </c>
      <c r="AP114" s="46">
        <f ca="1">Calculation!CX113</f>
        <v>102.49060392504681</v>
      </c>
      <c r="AQ114" s="46">
        <f>Calculation!DB113</f>
        <v>0</v>
      </c>
    </row>
    <row r="115" spans="2:43" x14ac:dyDescent="0.25">
      <c r="B115" s="45">
        <f>Calculation!B114</f>
        <v>44003</v>
      </c>
      <c r="C115" s="193">
        <f ca="1">Calculation!C114</f>
        <v>73545.231293664765</v>
      </c>
      <c r="D115" s="196">
        <f ca="1">Calculation!D114</f>
        <v>1404.0010548424216</v>
      </c>
      <c r="E115" s="196">
        <f ca="1">Calculation!G114</f>
        <v>15.493903164587707</v>
      </c>
      <c r="F115" s="196">
        <f ca="1">Calculation!R114</f>
        <v>118.94389805250945</v>
      </c>
      <c r="G115" s="196">
        <f ca="1">Calculation!N114</f>
        <v>11.527930317618811</v>
      </c>
      <c r="H115" s="196">
        <f ca="1">Calculation!T114</f>
        <v>2.2768260387563924E-2</v>
      </c>
      <c r="I115" s="196">
        <f ca="1">Calculation!V114</f>
        <v>1.0578316541828691E-3</v>
      </c>
      <c r="J115" s="47">
        <f ca="1">Calculation!AC114</f>
        <v>21</v>
      </c>
      <c r="K115" s="47">
        <f ca="1">Calculation!AD114</f>
        <v>210</v>
      </c>
      <c r="L115" s="47">
        <f ca="1">Calculation!AF114</f>
        <v>63</v>
      </c>
      <c r="M115" s="47">
        <f ca="1">Calculation!AG114</f>
        <v>5.25</v>
      </c>
      <c r="N115" s="47">
        <f ca="1">Calculation!AH114</f>
        <v>5.25</v>
      </c>
      <c r="O115" s="47">
        <f ca="1">Calculation!AE114</f>
        <v>231</v>
      </c>
      <c r="P115" s="47">
        <f ca="1">Calculation!AI114</f>
        <v>304.5</v>
      </c>
      <c r="Q115" s="47">
        <f ca="1">Calculation!AK114</f>
        <v>10.5</v>
      </c>
      <c r="R115" s="47">
        <f ca="1">Calculation!AL114</f>
        <v>105</v>
      </c>
      <c r="S115" s="47">
        <f ca="1">Calculation!AM114</f>
        <v>31.5</v>
      </c>
      <c r="T115" s="47">
        <f ca="1">Calculation!AN114</f>
        <v>5.25</v>
      </c>
      <c r="U115" s="47">
        <f ca="1">Calculation!AO114</f>
        <v>5.25</v>
      </c>
      <c r="V115" s="47">
        <f ca="1">Calculation!AP114</f>
        <v>157.5</v>
      </c>
      <c r="W115" s="47">
        <f ca="1">Calculation!AR114</f>
        <v>5.1646343881959025</v>
      </c>
      <c r="X115" s="47">
        <f ca="1">Calculation!AS114</f>
        <v>59.471949026254727</v>
      </c>
      <c r="Y115" s="47">
        <f ca="1">Calculation!AU114</f>
        <v>5.7639651588094054</v>
      </c>
      <c r="Z115" s="47">
        <f ca="1">Calculation!AV114</f>
        <v>1.1384130193781962E-2</v>
      </c>
      <c r="AA115" s="47">
        <f ca="1">Calculation!AW114</f>
        <v>2.6445791354571727E-4</v>
      </c>
      <c r="AB115" s="47">
        <f ca="1">Calculation!AT114</f>
        <v>64.636583414450627</v>
      </c>
      <c r="AC115" s="47">
        <f ca="1">Calculation!AX114</f>
        <v>70.412197161367359</v>
      </c>
      <c r="AD115" s="47">
        <f ca="1">Calculation!BB114</f>
        <v>310.83210166438045</v>
      </c>
      <c r="AE115" s="47">
        <f ca="1">Calculation!BE114</f>
        <v>82.311448751157414</v>
      </c>
      <c r="AF115" s="47">
        <f ca="1">Calculation!BH114</f>
        <v>404.93586438667239</v>
      </c>
      <c r="AG115" s="47">
        <f ca="1">Calculation!BL114</f>
        <v>86.85849357420247</v>
      </c>
      <c r="AH115" s="47">
        <f ca="1">Calculation!BO114</f>
        <v>7.564265458396946</v>
      </c>
      <c r="AI115" s="47">
        <f ca="1">Calculation!BR114</f>
        <v>101.83295770930022</v>
      </c>
      <c r="AJ115" s="47">
        <f ca="1">Calculation!BU114</f>
        <v>224.04996322388592</v>
      </c>
      <c r="AK115" s="291">
        <f ca="1">Calculation!CI114</f>
        <v>137.73849663848523</v>
      </c>
      <c r="AL115" s="291">
        <f ca="1">Calculation!CJ114</f>
        <v>4743.3875807425375</v>
      </c>
      <c r="AM115" s="291">
        <f ca="1">Calculation!CK114</f>
        <v>4605.6490841040522</v>
      </c>
      <c r="AN115" s="46">
        <f ca="1">Calculation!CP114</f>
        <v>211.77366269185913</v>
      </c>
      <c r="AO115" s="46">
        <f>Calculation!CS114</f>
        <v>12000</v>
      </c>
      <c r="AP115" s="46">
        <f ca="1">Calculation!CX114</f>
        <v>97.29967873837299</v>
      </c>
      <c r="AQ115" s="46">
        <f>Calculation!DB114</f>
        <v>0</v>
      </c>
    </row>
    <row r="116" spans="2:43" x14ac:dyDescent="0.25">
      <c r="B116" s="45">
        <f>Calculation!B115</f>
        <v>44004</v>
      </c>
      <c r="C116" s="193">
        <f ca="1">Calculation!C115</f>
        <v>73558.087315921803</v>
      </c>
      <c r="D116" s="196">
        <f ca="1">Calculation!D115</f>
        <v>1316.5712874678588</v>
      </c>
      <c r="E116" s="196">
        <f ca="1">Calculation!G115</f>
        <v>14.370679114186338</v>
      </c>
      <c r="F116" s="196">
        <f ca="1">Calculation!R115</f>
        <v>111.50321694854033</v>
      </c>
      <c r="G116" s="196">
        <f ca="1">Calculation!N115</f>
        <v>10.768040723003487</v>
      </c>
      <c r="H116" s="196">
        <f ca="1">Calculation!T115</f>
        <v>2.1108523417145385E-2</v>
      </c>
      <c r="I116" s="196">
        <f ca="1">Calculation!V115</f>
        <v>9.8734250934056581E-4</v>
      </c>
      <c r="J116" s="47">
        <f ca="1">Calculation!AC115</f>
        <v>21</v>
      </c>
      <c r="K116" s="47">
        <f ca="1">Calculation!AD115</f>
        <v>199.5</v>
      </c>
      <c r="L116" s="47">
        <f ca="1">Calculation!AF115</f>
        <v>57.75</v>
      </c>
      <c r="M116" s="47">
        <f ca="1">Calculation!AG115</f>
        <v>5.25</v>
      </c>
      <c r="N116" s="47">
        <f ca="1">Calculation!AH115</f>
        <v>5.25</v>
      </c>
      <c r="O116" s="47">
        <f ca="1">Calculation!AE115</f>
        <v>220.5</v>
      </c>
      <c r="P116" s="47">
        <f ca="1">Calculation!AI115</f>
        <v>288.75</v>
      </c>
      <c r="Q116" s="47">
        <f ca="1">Calculation!AK115</f>
        <v>10.5</v>
      </c>
      <c r="R116" s="47">
        <f ca="1">Calculation!AL115</f>
        <v>99.75</v>
      </c>
      <c r="S116" s="47">
        <f ca="1">Calculation!AM115</f>
        <v>31.5</v>
      </c>
      <c r="T116" s="47">
        <f ca="1">Calculation!AN115</f>
        <v>5.25</v>
      </c>
      <c r="U116" s="47">
        <f ca="1">Calculation!AO115</f>
        <v>5.25</v>
      </c>
      <c r="V116" s="47">
        <f ca="1">Calculation!AP115</f>
        <v>152.25</v>
      </c>
      <c r="W116" s="47">
        <f ca="1">Calculation!AR115</f>
        <v>4.7902263713954456</v>
      </c>
      <c r="X116" s="47">
        <f ca="1">Calculation!AS115</f>
        <v>55.751608474270164</v>
      </c>
      <c r="Y116" s="47">
        <f ca="1">Calculation!AU115</f>
        <v>5.3840203615017437</v>
      </c>
      <c r="Z116" s="47">
        <f ca="1">Calculation!AV115</f>
        <v>1.0554261708572692E-2</v>
      </c>
      <c r="AA116" s="47">
        <f ca="1">Calculation!AW115</f>
        <v>2.4683562733514145E-4</v>
      </c>
      <c r="AB116" s="47">
        <f ca="1">Calculation!AT115</f>
        <v>60.541834845665612</v>
      </c>
      <c r="AC116" s="47">
        <f ca="1">Calculation!AX115</f>
        <v>65.936656304503259</v>
      </c>
      <c r="AD116" s="47">
        <f ca="1">Calculation!BB115</f>
        <v>296.03648767170949</v>
      </c>
      <c r="AE116" s="47">
        <f ca="1">Calculation!BE115</f>
        <v>76.066445067134595</v>
      </c>
      <c r="AF116" s="47">
        <f ca="1">Calculation!BH115</f>
        <v>383.89501542947193</v>
      </c>
      <c r="AG116" s="47">
        <f ca="1">Calculation!BL115</f>
        <v>81.559664955151462</v>
      </c>
      <c r="AH116" s="47">
        <f ca="1">Calculation!BO115</f>
        <v>7.0915649831664593</v>
      </c>
      <c r="AI116" s="47">
        <f ca="1">Calculation!BR115</f>
        <v>95.772443376343091</v>
      </c>
      <c r="AJ116" s="47">
        <f ca="1">Calculation!BU115</f>
        <v>215.5688944221798</v>
      </c>
      <c r="AK116" s="291">
        <f ca="1">Calculation!CI115</f>
        <v>128.56022257037694</v>
      </c>
      <c r="AL116" s="291">
        <f ca="1">Calculation!CJ115</f>
        <v>4397.6090452386607</v>
      </c>
      <c r="AM116" s="291">
        <f ca="1">Calculation!CK115</f>
        <v>4269.0488226682837</v>
      </c>
      <c r="AN116" s="46">
        <f ca="1">Calculation!CP115</f>
        <v>196.47399742080674</v>
      </c>
      <c r="AO116" s="46">
        <f>Calculation!CS115</f>
        <v>12000</v>
      </c>
      <c r="AP116" s="46">
        <f ca="1">Calculation!CX115</f>
        <v>92.382071790655303</v>
      </c>
      <c r="AQ116" s="46">
        <f>Calculation!DB115</f>
        <v>0</v>
      </c>
    </row>
    <row r="117" spans="2:43" x14ac:dyDescent="0.25">
      <c r="B117" s="45">
        <f>Calculation!B116</f>
        <v>44005</v>
      </c>
      <c r="C117" s="193">
        <f ca="1">Calculation!C116</f>
        <v>73570.089642856386</v>
      </c>
      <c r="D117" s="196">
        <f ca="1">Calculation!D116</f>
        <v>1234.5328081547375</v>
      </c>
      <c r="E117" s="196">
        <f ca="1">Calculation!G116</f>
        <v>13.335522279069526</v>
      </c>
      <c r="F117" s="196">
        <f ca="1">Calculation!R116</f>
        <v>104.51851999322292</v>
      </c>
      <c r="G117" s="196">
        <f ca="1">Calculation!N116</f>
        <v>10.056663670930126</v>
      </c>
      <c r="H117" s="196">
        <f ca="1">Calculation!T116</f>
        <v>1.9573782768290846E-2</v>
      </c>
      <c r="I117" s="196">
        <f ca="1">Calculation!V116</f>
        <v>9.2177870857599751E-4</v>
      </c>
      <c r="J117" s="47">
        <f ca="1">Calculation!AC116</f>
        <v>21</v>
      </c>
      <c r="K117" s="47">
        <f ca="1">Calculation!AD116</f>
        <v>183.75</v>
      </c>
      <c r="L117" s="47">
        <f ca="1">Calculation!AF116</f>
        <v>57.75</v>
      </c>
      <c r="M117" s="47">
        <f ca="1">Calculation!AG116</f>
        <v>5.25</v>
      </c>
      <c r="N117" s="47">
        <f ca="1">Calculation!AH116</f>
        <v>5.25</v>
      </c>
      <c r="O117" s="47">
        <f ca="1">Calculation!AE116</f>
        <v>204.75</v>
      </c>
      <c r="P117" s="47">
        <f ca="1">Calculation!AI116</f>
        <v>273</v>
      </c>
      <c r="Q117" s="47">
        <f ca="1">Calculation!AK116</f>
        <v>10.5</v>
      </c>
      <c r="R117" s="47">
        <f ca="1">Calculation!AL116</f>
        <v>94.5</v>
      </c>
      <c r="S117" s="47">
        <f ca="1">Calculation!AM116</f>
        <v>31.5</v>
      </c>
      <c r="T117" s="47">
        <f ca="1">Calculation!AN116</f>
        <v>5.25</v>
      </c>
      <c r="U117" s="47">
        <f ca="1">Calculation!AO116</f>
        <v>5.25</v>
      </c>
      <c r="V117" s="47">
        <f ca="1">Calculation!AP116</f>
        <v>147</v>
      </c>
      <c r="W117" s="47">
        <f ca="1">Calculation!AR116</f>
        <v>4.4451740930231756</v>
      </c>
      <c r="X117" s="47">
        <f ca="1">Calculation!AS116</f>
        <v>52.259259996611462</v>
      </c>
      <c r="Y117" s="47">
        <f ca="1">Calculation!AU116</f>
        <v>5.028331835465063</v>
      </c>
      <c r="Z117" s="47">
        <f ca="1">Calculation!AV116</f>
        <v>9.7868913841454228E-3</v>
      </c>
      <c r="AA117" s="47">
        <f ca="1">Calculation!AW116</f>
        <v>2.3044467714399938E-4</v>
      </c>
      <c r="AB117" s="47">
        <f ca="1">Calculation!AT116</f>
        <v>56.704434089634638</v>
      </c>
      <c r="AC117" s="47">
        <f ca="1">Calculation!AX116</f>
        <v>61.742783261160994</v>
      </c>
      <c r="AD117" s="47">
        <f ca="1">Calculation!BB116</f>
        <v>276.1831593898703</v>
      </c>
      <c r="AE117" s="47">
        <f ca="1">Calculation!BE116</f>
        <v>75.152463111667913</v>
      </c>
      <c r="AF117" s="47">
        <f ca="1">Calculation!BH116</f>
        <v>363.12749274450067</v>
      </c>
      <c r="AG117" s="47">
        <f ca="1">Calculation!BL116</f>
        <v>76.577856659672989</v>
      </c>
      <c r="AH117" s="47">
        <f ca="1">Calculation!BO116</f>
        <v>6.6471168562917313</v>
      </c>
      <c r="AI117" s="47">
        <f ca="1">Calculation!BR116</f>
        <v>90.064870517623874</v>
      </c>
      <c r="AJ117" s="47">
        <f ca="1">Calculation!BU116</f>
        <v>207.26611624916697</v>
      </c>
      <c r="AK117" s="291">
        <f ca="1">Calculation!CI116</f>
        <v>120.02326934583834</v>
      </c>
      <c r="AL117" s="291">
        <f ca="1">Calculation!CJ116</f>
        <v>4077.871410060633</v>
      </c>
      <c r="AM117" s="291">
        <f ca="1">Calculation!CK116</f>
        <v>3957.8481407147947</v>
      </c>
      <c r="AN117" s="46">
        <f ca="1">Calculation!CP116</f>
        <v>182.31857949775946</v>
      </c>
      <c r="AO117" s="46">
        <f>Calculation!CS116</f>
        <v>12000</v>
      </c>
      <c r="AP117" s="46">
        <f ca="1">Calculation!CX116</f>
        <v>87.722173252297665</v>
      </c>
      <c r="AQ117" s="46">
        <f>Calculation!DB116</f>
        <v>0</v>
      </c>
    </row>
    <row r="118" spans="2:43" x14ac:dyDescent="0.25">
      <c r="B118" s="45">
        <f>Calculation!B117</f>
        <v>44006</v>
      </c>
      <c r="C118" s="193">
        <f ca="1">Calculation!C117</f>
        <v>73581.297569818358</v>
      </c>
      <c r="D118" s="196">
        <f ca="1">Calculation!D117</f>
        <v>1157.5598202485128</v>
      </c>
      <c r="E118" s="196">
        <f ca="1">Calculation!G117</f>
        <v>12.380879874149016</v>
      </c>
      <c r="F118" s="196">
        <f ca="1">Calculation!R117</f>
        <v>97.96301072395562</v>
      </c>
      <c r="G118" s="196">
        <f ca="1">Calculation!N117</f>
        <v>9.3909249420550953</v>
      </c>
      <c r="H118" s="196">
        <f ca="1">Calculation!T117</f>
        <v>1.815438498563637E-2</v>
      </c>
      <c r="I118" s="196">
        <f ca="1">Calculation!V117</f>
        <v>8.6076879067936989E-4</v>
      </c>
      <c r="J118" s="47">
        <f ca="1">Calculation!AC117</f>
        <v>21</v>
      </c>
      <c r="K118" s="47">
        <f ca="1">Calculation!AD117</f>
        <v>173.25</v>
      </c>
      <c r="L118" s="47">
        <f ca="1">Calculation!AF117</f>
        <v>52.5</v>
      </c>
      <c r="M118" s="47">
        <f ca="1">Calculation!AG117</f>
        <v>5.25</v>
      </c>
      <c r="N118" s="47">
        <f ca="1">Calculation!AH117</f>
        <v>5.25</v>
      </c>
      <c r="O118" s="47">
        <f ca="1">Calculation!AE117</f>
        <v>194.25</v>
      </c>
      <c r="P118" s="47">
        <f ca="1">Calculation!AI117</f>
        <v>257.25</v>
      </c>
      <c r="Q118" s="47">
        <f ca="1">Calculation!AK117</f>
        <v>10.5</v>
      </c>
      <c r="R118" s="47">
        <f ca="1">Calculation!AL117</f>
        <v>89.25</v>
      </c>
      <c r="S118" s="47">
        <f ca="1">Calculation!AM117</f>
        <v>26.25</v>
      </c>
      <c r="T118" s="47">
        <f ca="1">Calculation!AN117</f>
        <v>5.25</v>
      </c>
      <c r="U118" s="47">
        <f ca="1">Calculation!AO117</f>
        <v>5.25</v>
      </c>
      <c r="V118" s="47">
        <f ca="1">Calculation!AP117</f>
        <v>136.5</v>
      </c>
      <c r="W118" s="47">
        <f ca="1">Calculation!AR117</f>
        <v>4.1269599580496719</v>
      </c>
      <c r="X118" s="47">
        <f ca="1">Calculation!AS117</f>
        <v>48.98150536197781</v>
      </c>
      <c r="Y118" s="47">
        <f ca="1">Calculation!AU117</f>
        <v>4.6954624710275477</v>
      </c>
      <c r="Z118" s="47">
        <f ca="1">Calculation!AV117</f>
        <v>9.0771924928181851E-3</v>
      </c>
      <c r="AA118" s="47">
        <f ca="1">Calculation!AW117</f>
        <v>2.1519219766984247E-4</v>
      </c>
      <c r="AB118" s="47">
        <f ca="1">Calculation!AT117</f>
        <v>53.108465320027484</v>
      </c>
      <c r="AC118" s="47">
        <f ca="1">Calculation!AX117</f>
        <v>57.813220175745514</v>
      </c>
      <c r="AD118" s="47">
        <f ca="1">Calculation!BB117</f>
        <v>261.80895926812371</v>
      </c>
      <c r="AE118" s="47">
        <f ca="1">Calculation!BE117</f>
        <v>69.010405401146386</v>
      </c>
      <c r="AF118" s="47">
        <f ca="1">Calculation!BH117</f>
        <v>342.61103976387705</v>
      </c>
      <c r="AG118" s="47">
        <f ca="1">Calculation!BL117</f>
        <v>71.894708133991557</v>
      </c>
      <c r="AH118" s="47">
        <f ca="1">Calculation!BO117</f>
        <v>6.2293867648686057</v>
      </c>
      <c r="AI118" s="47">
        <f ca="1">Calculation!BR117</f>
        <v>84.690433401361361</v>
      </c>
      <c r="AJ118" s="47">
        <f ca="1">Calculation!BU117</f>
        <v>193.82639365994075</v>
      </c>
      <c r="AK118" s="291">
        <f ca="1">Calculation!CI117</f>
        <v>112.0792696197168</v>
      </c>
      <c r="AL118" s="291">
        <f ca="1">Calculation!CJ117</f>
        <v>3782.1635386742864</v>
      </c>
      <c r="AM118" s="291">
        <f ca="1">Calculation!CK117</f>
        <v>3670.0842690545696</v>
      </c>
      <c r="AN118" s="46">
        <f ca="1">Calculation!CP117</f>
        <v>169.21922468612615</v>
      </c>
      <c r="AO118" s="46">
        <f>Calculation!CS117</f>
        <v>12000</v>
      </c>
      <c r="AP118" s="46">
        <f ca="1">Calculation!CX117</f>
        <v>83.305392763192629</v>
      </c>
      <c r="AQ118" s="46">
        <f>Calculation!DB117</f>
        <v>0</v>
      </c>
    </row>
    <row r="119" spans="2:43" x14ac:dyDescent="0.25">
      <c r="B119" s="45">
        <f>Calculation!B118</f>
        <v>44007</v>
      </c>
      <c r="C119" s="193">
        <f ca="1">Calculation!C118</f>
        <v>73591.765961515252</v>
      </c>
      <c r="D119" s="196">
        <f ca="1">Calculation!D118</f>
        <v>1085.3453676419363</v>
      </c>
      <c r="E119" s="196">
        <f ca="1">Calculation!G118</f>
        <v>11.499902365166774</v>
      </c>
      <c r="F119" s="196">
        <f ca="1">Calculation!R118</f>
        <v>91.811333466735903</v>
      </c>
      <c r="G119" s="196">
        <f ca="1">Calculation!N118</f>
        <v>8.7680912100264159</v>
      </c>
      <c r="H119" s="196">
        <f ca="1">Calculation!T118</f>
        <v>1.6841429288523405E-2</v>
      </c>
      <c r="I119" s="196">
        <f ca="1">Calculation!V118</f>
        <v>8.0397248232107687E-4</v>
      </c>
      <c r="J119" s="47">
        <f ca="1">Calculation!AC118</f>
        <v>15.75</v>
      </c>
      <c r="K119" s="47">
        <f ca="1">Calculation!AD118</f>
        <v>162.75</v>
      </c>
      <c r="L119" s="47">
        <f ca="1">Calculation!AF118</f>
        <v>47.25</v>
      </c>
      <c r="M119" s="47">
        <f ca="1">Calculation!AG118</f>
        <v>5.25</v>
      </c>
      <c r="N119" s="47">
        <f ca="1">Calculation!AH118</f>
        <v>5.25</v>
      </c>
      <c r="O119" s="47">
        <f ca="1">Calculation!AE118</f>
        <v>178.5</v>
      </c>
      <c r="P119" s="47">
        <f ca="1">Calculation!AI118</f>
        <v>236.25</v>
      </c>
      <c r="Q119" s="47">
        <f ca="1">Calculation!AK118</f>
        <v>10.5</v>
      </c>
      <c r="R119" s="47">
        <f ca="1">Calculation!AL118</f>
        <v>84</v>
      </c>
      <c r="S119" s="47">
        <f ca="1">Calculation!AM118</f>
        <v>26.25</v>
      </c>
      <c r="T119" s="47">
        <f ca="1">Calculation!AN118</f>
        <v>5.25</v>
      </c>
      <c r="U119" s="47">
        <f ca="1">Calculation!AO118</f>
        <v>5.25</v>
      </c>
      <c r="V119" s="47">
        <f ca="1">Calculation!AP118</f>
        <v>131.25</v>
      </c>
      <c r="W119" s="47">
        <f ca="1">Calculation!AR118</f>
        <v>3.8333007883889247</v>
      </c>
      <c r="X119" s="47">
        <f ca="1">Calculation!AS118</f>
        <v>45.905666733367951</v>
      </c>
      <c r="Y119" s="47">
        <f ca="1">Calculation!AU118</f>
        <v>4.3840456050132079</v>
      </c>
      <c r="Z119" s="47">
        <f ca="1">Calculation!AV118</f>
        <v>8.4207146442617023E-3</v>
      </c>
      <c r="AA119" s="47">
        <f ca="1">Calculation!AW118</f>
        <v>2.0099312058026922E-4</v>
      </c>
      <c r="AB119" s="47">
        <f ca="1">Calculation!AT118</f>
        <v>49.738967521756877</v>
      </c>
      <c r="AC119" s="47">
        <f ca="1">Calculation!AX118</f>
        <v>54.131634834534928</v>
      </c>
      <c r="AD119" s="47">
        <f ca="1">Calculation!BB118</f>
        <v>242.34272972771936</v>
      </c>
      <c r="AE119" s="47">
        <f ca="1">Calculation!BE118</f>
        <v>62.888486675624478</v>
      </c>
      <c r="AF119" s="47">
        <f ca="1">Calculation!BH118</f>
        <v>317.02271224024707</v>
      </c>
      <c r="AG119" s="47">
        <f ca="1">Calculation!BL118</f>
        <v>67.492863096087149</v>
      </c>
      <c r="AH119" s="47">
        <f ca="1">Calculation!BO118</f>
        <v>5.836905090977341</v>
      </c>
      <c r="AI119" s="47">
        <f ca="1">Calculation!BR118</f>
        <v>79.630363463809275</v>
      </c>
      <c r="AJ119" s="47">
        <f ca="1">Calculation!BU118</f>
        <v>185.79415125565927</v>
      </c>
      <c r="AK119" s="291">
        <f ca="1">Calculation!CI118</f>
        <v>104.68391696893377</v>
      </c>
      <c r="AL119" s="291">
        <f ca="1">Calculation!CJ118</f>
        <v>3508.6311017757916</v>
      </c>
      <c r="AM119" s="291">
        <f ca="1">Calculation!CK118</f>
        <v>3403.9471848068579</v>
      </c>
      <c r="AN119" s="46">
        <f ca="1">Calculation!CP118</f>
        <v>157.09467078606107</v>
      </c>
      <c r="AO119" s="46">
        <f>Calculation!CS118</f>
        <v>12000</v>
      </c>
      <c r="AP119" s="46">
        <f ca="1">Calculation!CX118</f>
        <v>79.118081564379978</v>
      </c>
      <c r="AQ119" s="46">
        <f>Calculation!DB118</f>
        <v>0</v>
      </c>
    </row>
    <row r="120" spans="2:43" x14ac:dyDescent="0.25">
      <c r="B120" s="45">
        <f>Calculation!B119</f>
        <v>44008</v>
      </c>
      <c r="C120" s="193">
        <f ca="1">Calculation!C119</f>
        <v>73601.545619435099</v>
      </c>
      <c r="D120" s="196">
        <f ca="1">Calculation!D119</f>
        <v>1017.6003564445028</v>
      </c>
      <c r="E120" s="196">
        <f ca="1">Calculation!G119</f>
        <v>10.68637416174602</v>
      </c>
      <c r="F120" s="196">
        <f ca="1">Calculation!R119</f>
        <v>86.039511514126801</v>
      </c>
      <c r="G120" s="196">
        <f ca="1">Calculation!N119</f>
        <v>8.1855670840481487</v>
      </c>
      <c r="H120" s="196">
        <f ca="1">Calculation!T119</f>
        <v>1.5626709939823746E-2</v>
      </c>
      <c r="I120" s="196">
        <f ca="1">Calculation!V119</f>
        <v>7.5107772824429056E-4</v>
      </c>
      <c r="J120" s="47">
        <f ca="1">Calculation!AC119</f>
        <v>15.75</v>
      </c>
      <c r="K120" s="47">
        <f ca="1">Calculation!AD119</f>
        <v>152.25</v>
      </c>
      <c r="L120" s="47">
        <f ca="1">Calculation!AF119</f>
        <v>47.25</v>
      </c>
      <c r="M120" s="47">
        <f ca="1">Calculation!AG119</f>
        <v>5.25</v>
      </c>
      <c r="N120" s="47">
        <f ca="1">Calculation!AH119</f>
        <v>5.25</v>
      </c>
      <c r="O120" s="47">
        <f ca="1">Calculation!AE119</f>
        <v>168</v>
      </c>
      <c r="P120" s="47">
        <f ca="1">Calculation!AI119</f>
        <v>225.75</v>
      </c>
      <c r="Q120" s="47">
        <f ca="1">Calculation!AK119</f>
        <v>10.5</v>
      </c>
      <c r="R120" s="47">
        <f ca="1">Calculation!AL119</f>
        <v>78.75</v>
      </c>
      <c r="S120" s="47">
        <f ca="1">Calculation!AM119</f>
        <v>26.25</v>
      </c>
      <c r="T120" s="47">
        <f ca="1">Calculation!AN119</f>
        <v>5.25</v>
      </c>
      <c r="U120" s="47">
        <f ca="1">Calculation!AO119</f>
        <v>5.25</v>
      </c>
      <c r="V120" s="47">
        <f ca="1">Calculation!AP119</f>
        <v>126</v>
      </c>
      <c r="W120" s="47">
        <f ca="1">Calculation!AR119</f>
        <v>3.5621247205820068</v>
      </c>
      <c r="X120" s="47">
        <f ca="1">Calculation!AS119</f>
        <v>43.0197557570634</v>
      </c>
      <c r="Y120" s="47">
        <f ca="1">Calculation!AU119</f>
        <v>4.0927835420240744</v>
      </c>
      <c r="Z120" s="47">
        <f ca="1">Calculation!AV119</f>
        <v>7.8133549699118728E-3</v>
      </c>
      <c r="AA120" s="47">
        <f ca="1">Calculation!AW119</f>
        <v>1.8776943206107264E-4</v>
      </c>
      <c r="AB120" s="47">
        <f ca="1">Calculation!AT119</f>
        <v>46.581880477645406</v>
      </c>
      <c r="AC120" s="47">
        <f ca="1">Calculation!AX119</f>
        <v>50.68266514407145</v>
      </c>
      <c r="AD120" s="47">
        <f ca="1">Calculation!BB119</f>
        <v>228.32410744989079</v>
      </c>
      <c r="AE120" s="47">
        <f ca="1">Calculation!BE119</f>
        <v>62.087567046323628</v>
      </c>
      <c r="AF120" s="47">
        <f ca="1">Calculation!BH119</f>
        <v>302.20300567211268</v>
      </c>
      <c r="AG120" s="47">
        <f ca="1">Calculation!BL119</f>
        <v>63.355920502842395</v>
      </c>
      <c r="AH120" s="47">
        <f ca="1">Calculation!BO119</f>
        <v>5.4682665909799404</v>
      </c>
      <c r="AI120" s="47">
        <f ca="1">Calculation!BR119</f>
        <v>74.866882665552637</v>
      </c>
      <c r="AJ120" s="47">
        <f ca="1">Calculation!BU119</f>
        <v>177.90814045168361</v>
      </c>
      <c r="AK120" s="291">
        <f ca="1">Calculation!CI119</f>
        <v>97.796579198475229</v>
      </c>
      <c r="AL120" s="291">
        <f ca="1">Calculation!CJ119</f>
        <v>3255.5645707966878</v>
      </c>
      <c r="AM120" s="291">
        <f ca="1">Calculation!CK119</f>
        <v>3157.7679915982126</v>
      </c>
      <c r="AN120" s="46">
        <f ca="1">Calculation!CP119</f>
        <v>145.87003550362357</v>
      </c>
      <c r="AO120" s="46">
        <f>Calculation!CS119</f>
        <v>12000</v>
      </c>
      <c r="AP120" s="46">
        <f ca="1">Calculation!CX119</f>
        <v>75.147461275577115</v>
      </c>
      <c r="AQ120" s="46">
        <f>Calculation!DB119</f>
        <v>0</v>
      </c>
    </row>
    <row r="121" spans="2:43" x14ac:dyDescent="0.25">
      <c r="B121" s="45">
        <f>Calculation!B120</f>
        <v>44009</v>
      </c>
      <c r="C121" s="193">
        <f ca="1">Calculation!C120</f>
        <v>73610.683614758091</v>
      </c>
      <c r="D121" s="196">
        <f ca="1">Calculation!D120</f>
        <v>954.05261202145846</v>
      </c>
      <c r="E121" s="196">
        <f ca="1">Calculation!G120</f>
        <v>9.9346512848862787</v>
      </c>
      <c r="F121" s="196">
        <f ca="1">Calculation!R120</f>
        <v>80.624886014642129</v>
      </c>
      <c r="G121" s="196">
        <f ca="1">Calculation!N120</f>
        <v>7.6408915938801245</v>
      </c>
      <c r="H121" s="196">
        <f ca="1">Calculation!T120</f>
        <v>1.4502662721344969E-2</v>
      </c>
      <c r="I121" s="196">
        <f ca="1">Calculation!V120</f>
        <v>7.0179804080575776E-4</v>
      </c>
      <c r="J121" s="47">
        <f ca="1">Calculation!AC120</f>
        <v>15.75</v>
      </c>
      <c r="K121" s="47">
        <f ca="1">Calculation!AD120</f>
        <v>141.75</v>
      </c>
      <c r="L121" s="47">
        <f ca="1">Calculation!AF120</f>
        <v>42</v>
      </c>
      <c r="M121" s="47">
        <f ca="1">Calculation!AG120</f>
        <v>5.25</v>
      </c>
      <c r="N121" s="47">
        <f ca="1">Calculation!AH120</f>
        <v>5.25</v>
      </c>
      <c r="O121" s="47">
        <f ca="1">Calculation!AE120</f>
        <v>157.5</v>
      </c>
      <c r="P121" s="47">
        <f ca="1">Calculation!AI120</f>
        <v>210</v>
      </c>
      <c r="Q121" s="47">
        <f ca="1">Calculation!AK120</f>
        <v>10.5</v>
      </c>
      <c r="R121" s="47">
        <f ca="1">Calculation!AL120</f>
        <v>73.5</v>
      </c>
      <c r="S121" s="47">
        <f ca="1">Calculation!AM120</f>
        <v>21</v>
      </c>
      <c r="T121" s="47">
        <f ca="1">Calculation!AN120</f>
        <v>5.25</v>
      </c>
      <c r="U121" s="47">
        <f ca="1">Calculation!AO120</f>
        <v>5.25</v>
      </c>
      <c r="V121" s="47">
        <f ca="1">Calculation!AP120</f>
        <v>115.5</v>
      </c>
      <c r="W121" s="47">
        <f ca="1">Calculation!AR120</f>
        <v>3.3115504282954262</v>
      </c>
      <c r="X121" s="47">
        <f ca="1">Calculation!AS120</f>
        <v>40.312443007321065</v>
      </c>
      <c r="Y121" s="47">
        <f ca="1">Calculation!AU120</f>
        <v>3.8204457969400623</v>
      </c>
      <c r="Z121" s="47">
        <f ca="1">Calculation!AV120</f>
        <v>7.2513313606724847E-3</v>
      </c>
      <c r="AA121" s="47">
        <f ca="1">Calculation!AW120</f>
        <v>1.7544951020143944E-4</v>
      </c>
      <c r="AB121" s="47">
        <f ca="1">Calculation!AT120</f>
        <v>43.623993435616491</v>
      </c>
      <c r="AC121" s="47">
        <f ca="1">Calculation!AX120</f>
        <v>47.451866013427427</v>
      </c>
      <c r="AD121" s="47">
        <f ca="1">Calculation!BB120</f>
        <v>214.48700155754253</v>
      </c>
      <c r="AE121" s="47">
        <f ca="1">Calculation!BE120</f>
        <v>56.049365158265843</v>
      </c>
      <c r="AF121" s="47">
        <f ca="1">Calculation!BH120</f>
        <v>282.32754663881207</v>
      </c>
      <c r="AG121" s="47">
        <f ca="1">Calculation!BL120</f>
        <v>59.468387278832175</v>
      </c>
      <c r="AH121" s="47">
        <f ca="1">Calculation!BO120</f>
        <v>5.1221296841646371</v>
      </c>
      <c r="AI121" s="47">
        <f ca="1">Calculation!BR120</f>
        <v>70.383158086365654</v>
      </c>
      <c r="AJ121" s="47">
        <f ca="1">Calculation!BU120</f>
        <v>164.8554161337062</v>
      </c>
      <c r="AK121" s="291">
        <f ca="1">Calculation!CI120</f>
        <v>91.379953229916282</v>
      </c>
      <c r="AL121" s="291">
        <f ca="1">Calculation!CJ120</f>
        <v>3021.3880669469354</v>
      </c>
      <c r="AM121" s="291">
        <f ca="1">Calculation!CK120</f>
        <v>2930.0081137170191</v>
      </c>
      <c r="AN121" s="46">
        <f ca="1">Calculation!CP120</f>
        <v>135.47631519466404</v>
      </c>
      <c r="AO121" s="46">
        <f>Calculation!CS120</f>
        <v>12000</v>
      </c>
      <c r="AP121" s="46">
        <f ca="1">Calculation!CX120</f>
        <v>71.381558747359605</v>
      </c>
      <c r="AQ121" s="46">
        <f>Calculation!DB120</f>
        <v>0</v>
      </c>
    </row>
    <row r="122" spans="2:43" x14ac:dyDescent="0.25">
      <c r="B122" s="45">
        <f>Calculation!B121</f>
        <v>44010</v>
      </c>
      <c r="C122" s="193">
        <f ca="1">Calculation!C121</f>
        <v>73619.223590420967</v>
      </c>
      <c r="D122" s="196">
        <f ca="1">Calculation!D121</f>
        <v>894.44597253994846</v>
      </c>
      <c r="E122" s="196">
        <f ca="1">Calculation!G121</f>
        <v>9.239605323257619</v>
      </c>
      <c r="F122" s="196">
        <f ca="1">Calculation!R121</f>
        <v>75.546055863083595</v>
      </c>
      <c r="G122" s="196">
        <f ca="1">Calculation!N121</f>
        <v>7.1317342366299963</v>
      </c>
      <c r="H122" s="196">
        <f ca="1">Calculation!T121</f>
        <v>1.3462315281028722E-2</v>
      </c>
      <c r="I122" s="196">
        <f ca="1">Calculation!V121</f>
        <v>6.5587013090919757E-4</v>
      </c>
      <c r="J122" s="47">
        <f ca="1">Calculation!AC121</f>
        <v>15.75</v>
      </c>
      <c r="K122" s="47">
        <f ca="1">Calculation!AD121</f>
        <v>136.5</v>
      </c>
      <c r="L122" s="47">
        <f ca="1">Calculation!AF121</f>
        <v>42</v>
      </c>
      <c r="M122" s="47">
        <f ca="1">Calculation!AG121</f>
        <v>5.25</v>
      </c>
      <c r="N122" s="47">
        <f ca="1">Calculation!AH121</f>
        <v>5.25</v>
      </c>
      <c r="O122" s="47">
        <f ca="1">Calculation!AE121</f>
        <v>152.25</v>
      </c>
      <c r="P122" s="47">
        <f ca="1">Calculation!AI121</f>
        <v>204.75</v>
      </c>
      <c r="Q122" s="47">
        <f ca="1">Calculation!AK121</f>
        <v>10.5</v>
      </c>
      <c r="R122" s="47">
        <f ca="1">Calculation!AL121</f>
        <v>68.25</v>
      </c>
      <c r="S122" s="47">
        <f ca="1">Calculation!AM121</f>
        <v>21</v>
      </c>
      <c r="T122" s="47">
        <f ca="1">Calculation!AN121</f>
        <v>5.25</v>
      </c>
      <c r="U122" s="47">
        <f ca="1">Calculation!AO121</f>
        <v>5.25</v>
      </c>
      <c r="V122" s="47">
        <f ca="1">Calculation!AP121</f>
        <v>110.25</v>
      </c>
      <c r="W122" s="47">
        <f ca="1">Calculation!AR121</f>
        <v>3.079868441085873</v>
      </c>
      <c r="X122" s="47">
        <f ca="1">Calculation!AS121</f>
        <v>37.773027931541797</v>
      </c>
      <c r="Y122" s="47">
        <f ca="1">Calculation!AU121</f>
        <v>3.5658671183149981</v>
      </c>
      <c r="Z122" s="47">
        <f ca="1">Calculation!AV121</f>
        <v>6.7311576405143609E-3</v>
      </c>
      <c r="AA122" s="47">
        <f ca="1">Calculation!AW121</f>
        <v>1.6396753272729939E-4</v>
      </c>
      <c r="AB122" s="47">
        <f ca="1">Calculation!AT121</f>
        <v>40.852896372627669</v>
      </c>
      <c r="AC122" s="47">
        <f ca="1">Calculation!AX121</f>
        <v>44.425658616115911</v>
      </c>
      <c r="AD122" s="47">
        <f ca="1">Calculation!BB121</f>
        <v>206.11913143071408</v>
      </c>
      <c r="AE122" s="47">
        <f ca="1">Calculation!BE121</f>
        <v>55.325345423949912</v>
      </c>
      <c r="AF122" s="47">
        <f ca="1">Calculation!BH121</f>
        <v>273.23551784108025</v>
      </c>
      <c r="AG122" s="47">
        <f ca="1">Calculation!BL121</f>
        <v>55.815632823764922</v>
      </c>
      <c r="AH122" s="47">
        <f ca="1">Calculation!BO121</f>
        <v>4.7972154173344359</v>
      </c>
      <c r="AI122" s="47">
        <f ca="1">Calculation!BR121</f>
        <v>66.163257841434003</v>
      </c>
      <c r="AJ122" s="47">
        <f ca="1">Calculation!BU121</f>
        <v>157.18252926701291</v>
      </c>
      <c r="AK122" s="291">
        <f ca="1">Calculation!CI121</f>
        <v>85.399756628758041</v>
      </c>
      <c r="AL122" s="291">
        <f ca="1">Calculation!CJ121</f>
        <v>2804.6490168810001</v>
      </c>
      <c r="AM122" s="291">
        <f ca="1">Calculation!CK121</f>
        <v>2719.249260252242</v>
      </c>
      <c r="AN122" s="46">
        <f ca="1">Calculation!CP121</f>
        <v>125.84992173584129</v>
      </c>
      <c r="AO122" s="46">
        <f>Calculation!CS121</f>
        <v>12000</v>
      </c>
      <c r="AP122" s="46">
        <f ca="1">Calculation!CX121</f>
        <v>67.809146457814634</v>
      </c>
      <c r="AQ122" s="46">
        <f>Calculation!DB121</f>
        <v>0</v>
      </c>
    </row>
    <row r="123" spans="2:43" x14ac:dyDescent="0.25">
      <c r="B123" s="45">
        <f>Calculation!B122</f>
        <v>44011</v>
      </c>
      <c r="C123" s="193">
        <f ca="1">Calculation!C122</f>
        <v>73627.206035567375</v>
      </c>
      <c r="D123" s="196">
        <f ca="1">Calculation!D122</f>
        <v>838.53941964779631</v>
      </c>
      <c r="E123" s="196">
        <f ca="1">Calculation!G122</f>
        <v>8.5965730540654128</v>
      </c>
      <c r="F123" s="196">
        <f ca="1">Calculation!R122</f>
        <v>70.782818828991807</v>
      </c>
      <c r="G123" s="196">
        <f ca="1">Calculation!N122</f>
        <v>6.6558906885676974</v>
      </c>
      <c r="H123" s="196">
        <f ca="1">Calculation!T122</f>
        <v>1.2499241119953788E-2</v>
      </c>
      <c r="I123" s="196">
        <f ca="1">Calculation!V122</f>
        <v>6.1305178724470148E-4</v>
      </c>
      <c r="J123" s="47">
        <f ca="1">Calculation!AC122</f>
        <v>15.75</v>
      </c>
      <c r="K123" s="47">
        <f ca="1">Calculation!AD122</f>
        <v>126</v>
      </c>
      <c r="L123" s="47">
        <f ca="1">Calculation!AF122</f>
        <v>36.75</v>
      </c>
      <c r="M123" s="47">
        <f ca="1">Calculation!AG122</f>
        <v>5.25</v>
      </c>
      <c r="N123" s="47">
        <f ca="1">Calculation!AH122</f>
        <v>5.25</v>
      </c>
      <c r="O123" s="47">
        <f ca="1">Calculation!AE122</f>
        <v>141.75</v>
      </c>
      <c r="P123" s="47">
        <f ca="1">Calculation!AI122</f>
        <v>189</v>
      </c>
      <c r="Q123" s="47">
        <f ca="1">Calculation!AK122</f>
        <v>10.5</v>
      </c>
      <c r="R123" s="47">
        <f ca="1">Calculation!AL122</f>
        <v>63</v>
      </c>
      <c r="S123" s="47">
        <f ca="1">Calculation!AM122</f>
        <v>21</v>
      </c>
      <c r="T123" s="47">
        <f ca="1">Calculation!AN122</f>
        <v>5.25</v>
      </c>
      <c r="U123" s="47">
        <f ca="1">Calculation!AO122</f>
        <v>5.25</v>
      </c>
      <c r="V123" s="47">
        <f ca="1">Calculation!AP122</f>
        <v>105</v>
      </c>
      <c r="W123" s="47">
        <f ca="1">Calculation!AR122</f>
        <v>2.8655243513551376</v>
      </c>
      <c r="X123" s="47">
        <f ca="1">Calculation!AS122</f>
        <v>35.391409414495904</v>
      </c>
      <c r="Y123" s="47">
        <f ca="1">Calculation!AU122</f>
        <v>3.3279453442838487</v>
      </c>
      <c r="Z123" s="47">
        <f ca="1">Calculation!AV122</f>
        <v>6.2496205599768938E-3</v>
      </c>
      <c r="AA123" s="47">
        <f ca="1">Calculation!AW122</f>
        <v>1.5326294681117537E-4</v>
      </c>
      <c r="AB123" s="47">
        <f ca="1">Calculation!AT122</f>
        <v>38.256933765851045</v>
      </c>
      <c r="AC123" s="47">
        <f ca="1">Calculation!AX122</f>
        <v>41.59128199364168</v>
      </c>
      <c r="AD123" s="47">
        <f ca="1">Calculation!BB122</f>
        <v>192.65014501421308</v>
      </c>
      <c r="AE123" s="47">
        <f ca="1">Calculation!BE122</f>
        <v>49.357781582285419</v>
      </c>
      <c r="AF123" s="47">
        <f ca="1">Calculation!BH122</f>
        <v>253.79883995973512</v>
      </c>
      <c r="AG123" s="47">
        <f ca="1">Calculation!BL122</f>
        <v>52.383845300768492</v>
      </c>
      <c r="AH123" s="47">
        <f ca="1">Calculation!BO122</f>
        <v>4.4923061638259707</v>
      </c>
      <c r="AI123" s="47">
        <f ca="1">Calculation!BR122</f>
        <v>62.192108379944898</v>
      </c>
      <c r="AJ123" s="47">
        <f ca="1">Calculation!BU122</f>
        <v>149.63020574794055</v>
      </c>
      <c r="AK123" s="291">
        <f ca="1">Calculation!CI122</f>
        <v>79.824451464082813</v>
      </c>
      <c r="AL123" s="291">
        <f ca="1">Calculation!CJ122</f>
        <v>2604.008566656983</v>
      </c>
      <c r="AM123" s="291">
        <f ca="1">Calculation!CK122</f>
        <v>2524.1841151929002</v>
      </c>
      <c r="AN123" s="46">
        <f ca="1">Calculation!CP122</f>
        <v>116.93225490053257</v>
      </c>
      <c r="AO123" s="46">
        <f>Calculation!CS122</f>
        <v>12000</v>
      </c>
      <c r="AP123" s="46">
        <f ca="1">Calculation!CX122</f>
        <v>64.419687963778188</v>
      </c>
      <c r="AQ123" s="46">
        <f>Calculation!DB122</f>
        <v>0</v>
      </c>
    </row>
    <row r="124" spans="2:43" x14ac:dyDescent="0.25">
      <c r="B124" s="45">
        <f>Calculation!B123</f>
        <v>44012</v>
      </c>
      <c r="C124" s="193">
        <f ca="1">Calculation!C123</f>
        <v>73634.668535241231</v>
      </c>
      <c r="D124" s="196">
        <f ca="1">Calculation!D123</f>
        <v>786.10624648966268</v>
      </c>
      <c r="E124" s="196">
        <f ca="1">Calculation!G123</f>
        <v>8.0013111615415529</v>
      </c>
      <c r="F124" s="196">
        <f ca="1">Calculation!R123</f>
        <v>66.316114114801763</v>
      </c>
      <c r="G124" s="196">
        <f ca="1">Calculation!N123</f>
        <v>6.2112782708372816</v>
      </c>
      <c r="H124" s="196">
        <f ca="1">Calculation!T123</f>
        <v>1.1607516992303293E-2</v>
      </c>
      <c r="I124" s="196">
        <f ca="1">Calculation!V123</f>
        <v>5.7311997495181446E-4</v>
      </c>
      <c r="J124" s="47">
        <f ca="1">Calculation!AC123</f>
        <v>15.75</v>
      </c>
      <c r="K124" s="47">
        <f ca="1">Calculation!AD123</f>
        <v>120.75</v>
      </c>
      <c r="L124" s="47">
        <f ca="1">Calculation!AF123</f>
        <v>36.75</v>
      </c>
      <c r="M124" s="47">
        <f ca="1">Calculation!AG123</f>
        <v>5.25</v>
      </c>
      <c r="N124" s="47">
        <f ca="1">Calculation!AH123</f>
        <v>5.25</v>
      </c>
      <c r="O124" s="47">
        <f ca="1">Calculation!AE123</f>
        <v>136.5</v>
      </c>
      <c r="P124" s="47">
        <f ca="1">Calculation!AI123</f>
        <v>183.75</v>
      </c>
      <c r="Q124" s="47">
        <f ca="1">Calculation!AK123</f>
        <v>10.5</v>
      </c>
      <c r="R124" s="47">
        <f ca="1">Calculation!AL123</f>
        <v>63</v>
      </c>
      <c r="S124" s="47">
        <f ca="1">Calculation!AM123</f>
        <v>21</v>
      </c>
      <c r="T124" s="47">
        <f ca="1">Calculation!AN123</f>
        <v>5.25</v>
      </c>
      <c r="U124" s="47">
        <f ca="1">Calculation!AO123</f>
        <v>5.25</v>
      </c>
      <c r="V124" s="47">
        <f ca="1">Calculation!AP123</f>
        <v>105</v>
      </c>
      <c r="W124" s="47">
        <f ca="1">Calculation!AR123</f>
        <v>2.6671037205138508</v>
      </c>
      <c r="X124" s="47">
        <f ca="1">Calculation!AS123</f>
        <v>33.158057057400882</v>
      </c>
      <c r="Y124" s="47">
        <f ca="1">Calculation!AU123</f>
        <v>3.1056391354186408</v>
      </c>
      <c r="Z124" s="47">
        <f ca="1">Calculation!AV123</f>
        <v>5.8037584961516467E-3</v>
      </c>
      <c r="AA124" s="47">
        <f ca="1">Calculation!AW123</f>
        <v>1.4327999373795361E-4</v>
      </c>
      <c r="AB124" s="47">
        <f ca="1">Calculation!AT123</f>
        <v>35.825160777914732</v>
      </c>
      <c r="AC124" s="47">
        <f ca="1">Calculation!AX123</f>
        <v>38.936746951823267</v>
      </c>
      <c r="AD124" s="47">
        <f ca="1">Calculation!BB123</f>
        <v>184.62041892019857</v>
      </c>
      <c r="AE124" s="47">
        <f ca="1">Calculation!BE123</f>
        <v>48.698647939156459</v>
      </c>
      <c r="AF124" s="47">
        <f ca="1">Calculation!BH123</f>
        <v>245.10986299158526</v>
      </c>
      <c r="AG124" s="47">
        <f ca="1">Calculation!BL123</f>
        <v>49.159989695625185</v>
      </c>
      <c r="AH124" s="47">
        <f ca="1">Calculation!BO123</f>
        <v>4.2062441081522337</v>
      </c>
      <c r="AI124" s="47">
        <f ca="1">Calculation!BR123</f>
        <v>58.455453208623062</v>
      </c>
      <c r="AJ124" s="47">
        <f ca="1">Calculation!BU123</f>
        <v>147.49233390880195</v>
      </c>
      <c r="AK124" s="291">
        <f ca="1">Calculation!CI123</f>
        <v>74.624996738566551</v>
      </c>
      <c r="AL124" s="291">
        <f ca="1">Calculation!CJ123</f>
        <v>2418.2327067298515</v>
      </c>
      <c r="AM124" s="291">
        <f ca="1">Calculation!CK123</f>
        <v>2343.607709991285</v>
      </c>
      <c r="AN124" s="46">
        <f ca="1">Calculation!CP123</f>
        <v>108.66930774736471</v>
      </c>
      <c r="AO124" s="46">
        <f>Calculation!CS123</f>
        <v>12000</v>
      </c>
      <c r="AP124" s="46">
        <f ca="1">Calculation!CX123</f>
        <v>61.203287955704681</v>
      </c>
      <c r="AQ124" s="46">
        <f>Calculation!DB123</f>
        <v>0</v>
      </c>
    </row>
    <row r="125" spans="2:43" x14ac:dyDescent="0.25">
      <c r="B125" s="45">
        <f>Calculation!B124</f>
        <v>44013</v>
      </c>
      <c r="C125" s="193">
        <f ca="1">Calculation!C124</f>
        <v>73641.645997851418</v>
      </c>
      <c r="D125" s="196">
        <f ca="1">Calculation!D124</f>
        <v>736.93326292202482</v>
      </c>
      <c r="E125" s="196">
        <f ca="1">Calculation!G124</f>
        <v>7.4499555392373047</v>
      </c>
      <c r="F125" s="196">
        <f ca="1">Calculation!R124</f>
        <v>62.127966495711028</v>
      </c>
      <c r="G125" s="196">
        <f ca="1">Calculation!N124</f>
        <v>5.7959312452005358</v>
      </c>
      <c r="H125" s="196">
        <f ca="1">Calculation!T124</f>
        <v>1.0781683498362329E-2</v>
      </c>
      <c r="I125" s="196">
        <f ca="1">Calculation!V124</f>
        <v>5.3586912846298473E-4</v>
      </c>
      <c r="J125" s="47">
        <f ca="1">Calculation!AC124</f>
        <v>10.5</v>
      </c>
      <c r="K125" s="47">
        <f ca="1">Calculation!AD124</f>
        <v>110.25</v>
      </c>
      <c r="L125" s="47">
        <f ca="1">Calculation!AF124</f>
        <v>31.5</v>
      </c>
      <c r="M125" s="47">
        <f ca="1">Calculation!AG124</f>
        <v>5.25</v>
      </c>
      <c r="N125" s="47">
        <f ca="1">Calculation!AH124</f>
        <v>5.25</v>
      </c>
      <c r="O125" s="47">
        <f ca="1">Calculation!AE124</f>
        <v>120.75</v>
      </c>
      <c r="P125" s="47">
        <f ca="1">Calculation!AI124</f>
        <v>162.75</v>
      </c>
      <c r="Q125" s="47">
        <f ca="1">Calculation!AK124</f>
        <v>5.25</v>
      </c>
      <c r="R125" s="47">
        <f ca="1">Calculation!AL124</f>
        <v>57.75</v>
      </c>
      <c r="S125" s="47">
        <f ca="1">Calculation!AM124</f>
        <v>15.75</v>
      </c>
      <c r="T125" s="47">
        <f ca="1">Calculation!AN124</f>
        <v>5.25</v>
      </c>
      <c r="U125" s="47">
        <f ca="1">Calculation!AO124</f>
        <v>5.25</v>
      </c>
      <c r="V125" s="47">
        <f ca="1">Calculation!AP124</f>
        <v>89.25</v>
      </c>
      <c r="W125" s="47">
        <f ca="1">Calculation!AR124</f>
        <v>2.4833185130791016</v>
      </c>
      <c r="X125" s="47">
        <f ca="1">Calculation!AS124</f>
        <v>31.063983247855514</v>
      </c>
      <c r="Y125" s="47">
        <f ca="1">Calculation!AU124</f>
        <v>2.8979656226002679</v>
      </c>
      <c r="Z125" s="47">
        <f ca="1">Calculation!AV124</f>
        <v>5.3908417491811645E-3</v>
      </c>
      <c r="AA125" s="47">
        <f ca="1">Calculation!AW124</f>
        <v>1.3396728211574618E-4</v>
      </c>
      <c r="AB125" s="47">
        <f ca="1">Calculation!AT124</f>
        <v>33.547301760934616</v>
      </c>
      <c r="AC125" s="47">
        <f ca="1">Calculation!AX124</f>
        <v>36.450792192566183</v>
      </c>
      <c r="AD125" s="47">
        <f ca="1">Calculation!BB124</f>
        <v>166.15954195098243</v>
      </c>
      <c r="AE125" s="47">
        <f ca="1">Calculation!BE124</f>
        <v>42.790686606968009</v>
      </c>
      <c r="AF125" s="47">
        <f ca="1">Calculation!BH124</f>
        <v>220.74091700512761</v>
      </c>
      <c r="AG125" s="47">
        <f ca="1">Calculation!BL124</f>
        <v>46.131767627240855</v>
      </c>
      <c r="AH125" s="47">
        <f ca="1">Calculation!BO124</f>
        <v>3.937929560922985</v>
      </c>
      <c r="AI125" s="47">
        <f ca="1">Calculation!BR124</f>
        <v>54.93981306723451</v>
      </c>
      <c r="AJ125" s="47">
        <f ca="1">Calculation!BU124</f>
        <v>129.59966720103037</v>
      </c>
      <c r="AK125" s="291">
        <f ca="1">Calculation!CI124</f>
        <v>69.774626101861941</v>
      </c>
      <c r="AL125" s="291">
        <f ca="1">Calculation!CJ124</f>
        <v>2246.1840621587285</v>
      </c>
      <c r="AM125" s="291">
        <f ca="1">Calculation!CK124</f>
        <v>2176.4094360568665</v>
      </c>
      <c r="AN125" s="46">
        <f ca="1">Calculation!CP124</f>
        <v>101.01130266264705</v>
      </c>
      <c r="AO125" s="46">
        <f>Calculation!CS124</f>
        <v>12000</v>
      </c>
      <c r="AP125" s="46">
        <f ca="1">Calculation!CX124</f>
        <v>58.150646502393791</v>
      </c>
      <c r="AQ125" s="46">
        <f>Calculation!DB124</f>
        <v>0</v>
      </c>
    </row>
    <row r="126" spans="2:43" x14ac:dyDescent="0.25">
      <c r="B126" s="45">
        <f>Calculation!B125</f>
        <v>44014</v>
      </c>
      <c r="C126" s="193">
        <f ca="1">Calculation!C125</f>
        <v>73648.170862648782</v>
      </c>
      <c r="D126" s="196">
        <f ca="1">Calculation!D125</f>
        <v>690.82003751065656</v>
      </c>
      <c r="E126" s="196">
        <f ca="1">Calculation!G125</f>
        <v>6.9389847113042276</v>
      </c>
      <c r="F126" s="196">
        <f ca="1">Calculation!R125</f>
        <v>58.201432158959527</v>
      </c>
      <c r="G126" s="196">
        <f ca="1">Calculation!N125</f>
        <v>5.4079960046717135</v>
      </c>
      <c r="H126" s="196">
        <f ca="1">Calculation!T125</f>
        <v>1.0016708658798801E-2</v>
      </c>
      <c r="I126" s="196">
        <f ca="1">Calculation!V125</f>
        <v>5.011096164363255E-4</v>
      </c>
      <c r="J126" s="47">
        <f ca="1">Calculation!AC125</f>
        <v>10.5</v>
      </c>
      <c r="K126" s="47">
        <f ca="1">Calculation!AD125</f>
        <v>105</v>
      </c>
      <c r="L126" s="47">
        <f ca="1">Calculation!AF125</f>
        <v>31.5</v>
      </c>
      <c r="M126" s="47">
        <f ca="1">Calculation!AG125</f>
        <v>5.25</v>
      </c>
      <c r="N126" s="47">
        <f ca="1">Calculation!AH125</f>
        <v>5.25</v>
      </c>
      <c r="O126" s="47">
        <f ca="1">Calculation!AE125</f>
        <v>115.5</v>
      </c>
      <c r="P126" s="47">
        <f ca="1">Calculation!AI125</f>
        <v>157.5</v>
      </c>
      <c r="Q126" s="47">
        <f ca="1">Calculation!AK125</f>
        <v>5.25</v>
      </c>
      <c r="R126" s="47">
        <f ca="1">Calculation!AL125</f>
        <v>52.5</v>
      </c>
      <c r="S126" s="47">
        <f ca="1">Calculation!AM125</f>
        <v>15.75</v>
      </c>
      <c r="T126" s="47">
        <f ca="1">Calculation!AN125</f>
        <v>5.25</v>
      </c>
      <c r="U126" s="47">
        <f ca="1">Calculation!AO125</f>
        <v>5.25</v>
      </c>
      <c r="V126" s="47">
        <f ca="1">Calculation!AP125</f>
        <v>84</v>
      </c>
      <c r="W126" s="47">
        <f ca="1">Calculation!AR125</f>
        <v>2.3129949037680757</v>
      </c>
      <c r="X126" s="47">
        <f ca="1">Calculation!AS125</f>
        <v>29.100716079479763</v>
      </c>
      <c r="Y126" s="47">
        <f ca="1">Calculation!AU125</f>
        <v>2.7039980023358567</v>
      </c>
      <c r="Z126" s="47">
        <f ca="1">Calculation!AV125</f>
        <v>5.0083543293994006E-3</v>
      </c>
      <c r="AA126" s="47">
        <f ca="1">Calculation!AW125</f>
        <v>1.2527740410908138E-4</v>
      </c>
      <c r="AB126" s="47">
        <f ca="1">Calculation!AT125</f>
        <v>31.413710983247839</v>
      </c>
      <c r="AC126" s="47">
        <f ca="1">Calculation!AX125</f>
        <v>34.122842617317204</v>
      </c>
      <c r="AD126" s="47">
        <f ca="1">Calculation!BB125</f>
        <v>158.36690782068814</v>
      </c>
      <c r="AE126" s="47">
        <f ca="1">Calculation!BE125</f>
        <v>42.186302126114896</v>
      </c>
      <c r="AF126" s="47">
        <f ca="1">Calculation!BH125</f>
        <v>212.34379947756725</v>
      </c>
      <c r="AG126" s="47">
        <f ca="1">Calculation!BL125</f>
        <v>43.28757888170162</v>
      </c>
      <c r="AH126" s="47">
        <f ca="1">Calculation!BO125</f>
        <v>3.6863191428470827</v>
      </c>
      <c r="AI126" s="47">
        <f ca="1">Calculation!BR125</f>
        <v>51.632447569968107</v>
      </c>
      <c r="AJ126" s="47">
        <f ca="1">Calculation!BU125</f>
        <v>122.3075481152425</v>
      </c>
      <c r="AK126" s="291">
        <f ca="1">Calculation!CI125</f>
        <v>65.248647973639891</v>
      </c>
      <c r="AL126" s="291">
        <f ca="1">Calculation!CJ125</f>
        <v>2086.8143039164956</v>
      </c>
      <c r="AM126" s="291">
        <f ca="1">Calculation!CK125</f>
        <v>2021.5656559428558</v>
      </c>
      <c r="AN126" s="46">
        <f ca="1">Calculation!CP125</f>
        <v>93.912355832442202</v>
      </c>
      <c r="AO126" s="46">
        <f>Calculation!CS125</f>
        <v>12000</v>
      </c>
      <c r="AP126" s="46">
        <f ca="1">Calculation!CX125</f>
        <v>55.253017106952321</v>
      </c>
      <c r="AQ126" s="46">
        <f>Calculation!DB125</f>
        <v>0</v>
      </c>
    </row>
    <row r="127" spans="2:43" x14ac:dyDescent="0.25">
      <c r="B127" s="45">
        <f>Calculation!B126</f>
        <v>44015</v>
      </c>
      <c r="C127" s="193">
        <f ca="1">Calculation!C126</f>
        <v>73654.273289203702</v>
      </c>
      <c r="D127" s="196">
        <f ca="1">Calculation!D126</f>
        <v>647.57817567196071</v>
      </c>
      <c r="E127" s="196">
        <f ca="1">Calculation!G126</f>
        <v>6.4651869529753432</v>
      </c>
      <c r="F127" s="196">
        <f ca="1">Calculation!R126</f>
        <v>54.520546330557657</v>
      </c>
      <c r="G127" s="196">
        <f ca="1">Calculation!N126</f>
        <v>5.0457262139534347</v>
      </c>
      <c r="H127" s="196">
        <f ca="1">Calculation!T126</f>
        <v>9.3079542675552056E-3</v>
      </c>
      <c r="I127" s="196">
        <f ca="1">Calculation!V126</f>
        <v>4.686663594180536E-4</v>
      </c>
      <c r="J127" s="47">
        <f ca="1">Calculation!AC126</f>
        <v>10.5</v>
      </c>
      <c r="K127" s="47">
        <f ca="1">Calculation!AD126</f>
        <v>99.75</v>
      </c>
      <c r="L127" s="47">
        <f ca="1">Calculation!AF126</f>
        <v>31.5</v>
      </c>
      <c r="M127" s="47">
        <f ca="1">Calculation!AG126</f>
        <v>5.25</v>
      </c>
      <c r="N127" s="47">
        <f ca="1">Calculation!AH126</f>
        <v>5.25</v>
      </c>
      <c r="O127" s="47">
        <f ca="1">Calculation!AE126</f>
        <v>110.25</v>
      </c>
      <c r="P127" s="47">
        <f ca="1">Calculation!AI126</f>
        <v>152.25</v>
      </c>
      <c r="Q127" s="47">
        <f ca="1">Calculation!AK126</f>
        <v>5.25</v>
      </c>
      <c r="R127" s="47">
        <f ca="1">Calculation!AL126</f>
        <v>52.5</v>
      </c>
      <c r="S127" s="47">
        <f ca="1">Calculation!AM126</f>
        <v>15.75</v>
      </c>
      <c r="T127" s="47">
        <f ca="1">Calculation!AN126</f>
        <v>5.25</v>
      </c>
      <c r="U127" s="47">
        <f ca="1">Calculation!AO126</f>
        <v>5.25</v>
      </c>
      <c r="V127" s="47">
        <f ca="1">Calculation!AP126</f>
        <v>84</v>
      </c>
      <c r="W127" s="47">
        <f ca="1">Calculation!AR126</f>
        <v>2.1550623176584476</v>
      </c>
      <c r="X127" s="47">
        <f ca="1">Calculation!AS126</f>
        <v>27.260273165278829</v>
      </c>
      <c r="Y127" s="47">
        <f ca="1">Calculation!AU126</f>
        <v>2.5228631069767173</v>
      </c>
      <c r="Z127" s="47">
        <f ca="1">Calculation!AV126</f>
        <v>4.6539771337776028E-3</v>
      </c>
      <c r="AA127" s="47">
        <f ca="1">Calculation!AW126</f>
        <v>1.171665898545134E-4</v>
      </c>
      <c r="AB127" s="47">
        <f ca="1">Calculation!AT126</f>
        <v>29.415335482937277</v>
      </c>
      <c r="AC127" s="47">
        <f ca="1">Calculation!AX126</f>
        <v>31.942969733637625</v>
      </c>
      <c r="AD127" s="47">
        <f ca="1">Calculation!BB126</f>
        <v>150.72881675528924</v>
      </c>
      <c r="AE127" s="47">
        <f ca="1">Calculation!BE126</f>
        <v>41.631131810131258</v>
      </c>
      <c r="AF127" s="47">
        <f ca="1">Calculation!BH126</f>
        <v>204.15044723439391</v>
      </c>
      <c r="AG127" s="47">
        <f ca="1">Calculation!BL126</f>
        <v>40.616484635917764</v>
      </c>
      <c r="AH127" s="47">
        <f ca="1">Calculation!BO126</f>
        <v>3.4504238714017967</v>
      </c>
      <c r="AI127" s="47">
        <f ca="1">Calculation!BR126</f>
        <v>48.521318315578412</v>
      </c>
      <c r="AJ127" s="47">
        <f ca="1">Calculation!BU126</f>
        <v>120.41129467843948</v>
      </c>
      <c r="AK127" s="291">
        <f ca="1">Calculation!CI126</f>
        <v>61.024265549203847</v>
      </c>
      <c r="AL127" s="291">
        <f ca="1">Calculation!CJ126</f>
        <v>1939.1571390740501</v>
      </c>
      <c r="AM127" s="291">
        <f ca="1">Calculation!CK126</f>
        <v>1878.1328735248462</v>
      </c>
      <c r="AN127" s="46">
        <f ca="1">Calculation!CP126</f>
        <v>87.330168050834615</v>
      </c>
      <c r="AO127" s="46">
        <f>Calculation!CS126</f>
        <v>12000</v>
      </c>
      <c r="AP127" s="46">
        <f ca="1">Calculation!CX126</f>
        <v>52.502168228346491</v>
      </c>
      <c r="AQ127" s="46">
        <f>Calculation!DB126</f>
        <v>0</v>
      </c>
    </row>
    <row r="128" spans="2:43" x14ac:dyDescent="0.25">
      <c r="B128" s="45">
        <f>Calculation!B127</f>
        <v>44016</v>
      </c>
      <c r="C128" s="193">
        <f ca="1">Calculation!C127</f>
        <v>73659.981330652256</v>
      </c>
      <c r="D128" s="196">
        <f ca="1">Calculation!D127</f>
        <v>607.03063314394763</v>
      </c>
      <c r="E128" s="196">
        <f ca="1">Calculation!G127</f>
        <v>6.0256307316735045</v>
      </c>
      <c r="F128" s="196">
        <f ca="1">Calculation!R127</f>
        <v>51.070272751933764</v>
      </c>
      <c r="G128" s="196">
        <f ca="1">Calculation!N127</f>
        <v>4.707477945830072</v>
      </c>
      <c r="H128" s="196">
        <f ca="1">Calculation!T127</f>
        <v>8.6511448303303439E-3</v>
      </c>
      <c r="I128" s="196">
        <f ca="1">Calculation!V127</f>
        <v>4.3837758324905343E-4</v>
      </c>
      <c r="J128" s="47">
        <f ca="1">Calculation!AC127</f>
        <v>10.5</v>
      </c>
      <c r="K128" s="47">
        <f ca="1">Calculation!AD127</f>
        <v>94.5</v>
      </c>
      <c r="L128" s="47">
        <f ca="1">Calculation!AF127</f>
        <v>26.25</v>
      </c>
      <c r="M128" s="47">
        <f ca="1">Calculation!AG127</f>
        <v>5.25</v>
      </c>
      <c r="N128" s="47">
        <f ca="1">Calculation!AH127</f>
        <v>5.25</v>
      </c>
      <c r="O128" s="47">
        <f ca="1">Calculation!AE127</f>
        <v>105</v>
      </c>
      <c r="P128" s="47">
        <f ca="1">Calculation!AI127</f>
        <v>141.75</v>
      </c>
      <c r="Q128" s="47">
        <f ca="1">Calculation!AK127</f>
        <v>5.25</v>
      </c>
      <c r="R128" s="47">
        <f ca="1">Calculation!AL127</f>
        <v>47.25</v>
      </c>
      <c r="S128" s="47">
        <f ca="1">Calculation!AM127</f>
        <v>15.75</v>
      </c>
      <c r="T128" s="47">
        <f ca="1">Calculation!AN127</f>
        <v>5.25</v>
      </c>
      <c r="U128" s="47">
        <f ca="1">Calculation!AO127</f>
        <v>5.25</v>
      </c>
      <c r="V128" s="47">
        <f ca="1">Calculation!AP127</f>
        <v>78.75</v>
      </c>
      <c r="W128" s="47">
        <f ca="1">Calculation!AR127</f>
        <v>2.0085435772245015</v>
      </c>
      <c r="X128" s="47">
        <f ca="1">Calculation!AS127</f>
        <v>25.535136375966882</v>
      </c>
      <c r="Y128" s="47">
        <f ca="1">Calculation!AU127</f>
        <v>2.353738972915036</v>
      </c>
      <c r="Z128" s="47">
        <f ca="1">Calculation!AV127</f>
        <v>4.325572415165172E-3</v>
      </c>
      <c r="AA128" s="47">
        <f ca="1">Calculation!AW127</f>
        <v>1.0959439581226336E-4</v>
      </c>
      <c r="AB128" s="47">
        <f ca="1">Calculation!AT127</f>
        <v>27.543679953191383</v>
      </c>
      <c r="AC128" s="47">
        <f ca="1">Calculation!AX127</f>
        <v>29.901854092917397</v>
      </c>
      <c r="AD128" s="47">
        <f ca="1">Calculation!BB127</f>
        <v>143.23268453378711</v>
      </c>
      <c r="AE128" s="47">
        <f ca="1">Calculation!BE127</f>
        <v>35.818668219877715</v>
      </c>
      <c r="AF128" s="47">
        <f ca="1">Calculation!BH127</f>
        <v>190.84176795959326</v>
      </c>
      <c r="AG128" s="47">
        <f ca="1">Calculation!BL127</f>
        <v>38.108172331818231</v>
      </c>
      <c r="AH128" s="47">
        <f ca="1">Calculation!BO127</f>
        <v>3.2293071791089378</v>
      </c>
      <c r="AI128" s="47">
        <f ca="1">Calculation!BR127</f>
        <v>45.595053459934448</v>
      </c>
      <c r="AJ128" s="47">
        <f ca="1">Calculation!BU127</f>
        <v>113.34798791569379</v>
      </c>
      <c r="AK128" s="291">
        <f ca="1">Calculation!CI127</f>
        <v>57.080414485535584</v>
      </c>
      <c r="AL128" s="291">
        <f ca="1">Calculation!CJ127</f>
        <v>1802.3218396521806</v>
      </c>
      <c r="AM128" s="291">
        <f ca="1">Calculation!CK127</f>
        <v>1745.2414251666451</v>
      </c>
      <c r="AN128" s="46">
        <f ca="1">Calculation!CP127</f>
        <v>81.225739903772919</v>
      </c>
      <c r="AO128" s="46">
        <f>Calculation!CS127</f>
        <v>12000</v>
      </c>
      <c r="AP128" s="46">
        <f ca="1">Calculation!CX127</f>
        <v>49.890347953633203</v>
      </c>
      <c r="AQ128" s="46">
        <f>Calculation!DB127</f>
        <v>0</v>
      </c>
    </row>
    <row r="129" spans="2:43" x14ac:dyDescent="0.25">
      <c r="B129" s="45">
        <f>Calculation!B128</f>
        <v>44017</v>
      </c>
      <c r="C129" s="193">
        <f ca="1">Calculation!C128</f>
        <v>73665.321092283644</v>
      </c>
      <c r="D129" s="196">
        <f ca="1">Calculation!D128</f>
        <v>569.01106383648812</v>
      </c>
      <c r="E129" s="196">
        <f ca="1">Calculation!G128</f>
        <v>5.6176381277766243</v>
      </c>
      <c r="F129" s="196">
        <f ca="1">Calculation!R128</f>
        <v>47.836455047016273</v>
      </c>
      <c r="G129" s="196">
        <f ca="1">Calculation!N128</f>
        <v>4.3917048519959065</v>
      </c>
      <c r="H129" s="196">
        <f ca="1">Calculation!T128</f>
        <v>8.042338905604211E-3</v>
      </c>
      <c r="I129" s="196">
        <f ca="1">Calculation!V128</f>
        <v>4.1009369329104241E-4</v>
      </c>
      <c r="J129" s="47">
        <f ca="1">Calculation!AC128</f>
        <v>10.5</v>
      </c>
      <c r="K129" s="47">
        <f ca="1">Calculation!AD128</f>
        <v>84</v>
      </c>
      <c r="L129" s="47">
        <f ca="1">Calculation!AF128</f>
        <v>26.25</v>
      </c>
      <c r="M129" s="47">
        <f ca="1">Calculation!AG128</f>
        <v>5.25</v>
      </c>
      <c r="N129" s="47">
        <f ca="1">Calculation!AH128</f>
        <v>5.25</v>
      </c>
      <c r="O129" s="47">
        <f ca="1">Calculation!AE128</f>
        <v>94.5</v>
      </c>
      <c r="P129" s="47">
        <f ca="1">Calculation!AI128</f>
        <v>131.25</v>
      </c>
      <c r="Q129" s="47">
        <f ca="1">Calculation!AK128</f>
        <v>5.25</v>
      </c>
      <c r="R129" s="47">
        <f ca="1">Calculation!AL128</f>
        <v>42</v>
      </c>
      <c r="S129" s="47">
        <f ca="1">Calculation!AM128</f>
        <v>15.75</v>
      </c>
      <c r="T129" s="47">
        <f ca="1">Calculation!AN128</f>
        <v>5.25</v>
      </c>
      <c r="U129" s="47">
        <f ca="1">Calculation!AO128</f>
        <v>5.25</v>
      </c>
      <c r="V129" s="47">
        <f ca="1">Calculation!AP128</f>
        <v>73.5</v>
      </c>
      <c r="W129" s="47">
        <f ca="1">Calculation!AR128</f>
        <v>1.872546042592208</v>
      </c>
      <c r="X129" s="47">
        <f ca="1">Calculation!AS128</f>
        <v>23.918227523508136</v>
      </c>
      <c r="Y129" s="47">
        <f ca="1">Calculation!AU128</f>
        <v>2.1958524259979533</v>
      </c>
      <c r="Z129" s="47">
        <f ca="1">Calculation!AV128</f>
        <v>4.0211694528021055E-3</v>
      </c>
      <c r="AA129" s="47">
        <f ca="1">Calculation!AW128</f>
        <v>1.025234233227606E-4</v>
      </c>
      <c r="AB129" s="47">
        <f ca="1">Calculation!AT128</f>
        <v>25.790773566100345</v>
      </c>
      <c r="AC129" s="47">
        <f ca="1">Calculation!AX128</f>
        <v>27.990749684974425</v>
      </c>
      <c r="AD129" s="47">
        <f ca="1">Calculation!BB128</f>
        <v>130.56445165032159</v>
      </c>
      <c r="AE129" s="47">
        <f ca="1">Calculation!BE128</f>
        <v>35.302005236259099</v>
      </c>
      <c r="AF129" s="47">
        <f ca="1">Calculation!BH128</f>
        <v>177.65679542574065</v>
      </c>
      <c r="AG129" s="47">
        <f ca="1">Calculation!BL128</f>
        <v>35.752922158128584</v>
      </c>
      <c r="AH129" s="47">
        <f ca="1">Calculation!BO128</f>
        <v>3.0220828882331885</v>
      </c>
      <c r="AI129" s="47">
        <f ca="1">Calculation!BR128</f>
        <v>42.842913736911427</v>
      </c>
      <c r="AJ129" s="47">
        <f ca="1">Calculation!BU128</f>
        <v>106.36170306457281</v>
      </c>
      <c r="AK129" s="291">
        <f ca="1">Calculation!CI128</f>
        <v>53.397616313886829</v>
      </c>
      <c r="AL129" s="291">
        <f ca="1">Calculation!CJ128</f>
        <v>1675.4872720008495</v>
      </c>
      <c r="AM129" s="291">
        <f ca="1">Calculation!CK128</f>
        <v>1622.0896556869627</v>
      </c>
      <c r="AN129" s="46">
        <f ca="1">Calculation!CP128</f>
        <v>75.563109490255869</v>
      </c>
      <c r="AO129" s="46">
        <f>Calculation!CS128</f>
        <v>12000</v>
      </c>
      <c r="AP129" s="46">
        <f ca="1">Calculation!CX128</f>
        <v>47.410251534446694</v>
      </c>
      <c r="AQ129" s="46">
        <f>Calculation!DB128</f>
        <v>0</v>
      </c>
    </row>
    <row r="130" spans="2:43" x14ac:dyDescent="0.25">
      <c r="B130" s="45">
        <f>Calculation!B129</f>
        <v>44018</v>
      </c>
      <c r="C130" s="193">
        <f ca="1">Calculation!C129</f>
        <v>73670.316876871439</v>
      </c>
      <c r="D130" s="196">
        <f ca="1">Calculation!D129</f>
        <v>533.36320100740011</v>
      </c>
      <c r="E130" s="196">
        <f ca="1">Calculation!G129</f>
        <v>5.2387609282828844</v>
      </c>
      <c r="F130" s="196">
        <f ca="1">Calculation!R129</f>
        <v>44.8057700014906</v>
      </c>
      <c r="G130" s="196">
        <f ca="1">Calculation!N129</f>
        <v>4.0969534000799097</v>
      </c>
      <c r="H130" s="196">
        <f ca="1">Calculation!T129</f>
        <v>7.4779026752583811E-3</v>
      </c>
      <c r="I130" s="196">
        <f ca="1">Calculation!V129</f>
        <v>3.8367625634334553E-4</v>
      </c>
      <c r="J130" s="47">
        <f ca="1">Calculation!AC129</f>
        <v>10.5</v>
      </c>
      <c r="K130" s="47">
        <f ca="1">Calculation!AD129</f>
        <v>78.75</v>
      </c>
      <c r="L130" s="47">
        <f ca="1">Calculation!AF129</f>
        <v>26.25</v>
      </c>
      <c r="M130" s="47">
        <f ca="1">Calculation!AG129</f>
        <v>5.25</v>
      </c>
      <c r="N130" s="47">
        <f ca="1">Calculation!AH129</f>
        <v>5.25</v>
      </c>
      <c r="O130" s="47">
        <f ca="1">Calculation!AE129</f>
        <v>89.25</v>
      </c>
      <c r="P130" s="47">
        <f ca="1">Calculation!AI129</f>
        <v>126</v>
      </c>
      <c r="Q130" s="47">
        <f ca="1">Calculation!AK129</f>
        <v>5.25</v>
      </c>
      <c r="R130" s="47">
        <f ca="1">Calculation!AL129</f>
        <v>42</v>
      </c>
      <c r="S130" s="47">
        <f ca="1">Calculation!AM129</f>
        <v>15.75</v>
      </c>
      <c r="T130" s="47">
        <f ca="1">Calculation!AN129</f>
        <v>5.25</v>
      </c>
      <c r="U130" s="47">
        <f ca="1">Calculation!AO129</f>
        <v>5.25</v>
      </c>
      <c r="V130" s="47">
        <f ca="1">Calculation!AP129</f>
        <v>73.5</v>
      </c>
      <c r="W130" s="47">
        <f ca="1">Calculation!AR129</f>
        <v>1.7462536427609614</v>
      </c>
      <c r="X130" s="47">
        <f ca="1">Calculation!AS129</f>
        <v>22.4028850007453</v>
      </c>
      <c r="Y130" s="47">
        <f ca="1">Calculation!AU129</f>
        <v>2.0484767000399549</v>
      </c>
      <c r="Z130" s="47">
        <f ca="1">Calculation!AV129</f>
        <v>3.7389513376291906E-3</v>
      </c>
      <c r="AA130" s="47">
        <f ca="1">Calculation!AW129</f>
        <v>9.5919064085836384E-5</v>
      </c>
      <c r="AB130" s="47">
        <f ca="1">Calculation!AT129</f>
        <v>24.149138643506262</v>
      </c>
      <c r="AC130" s="47">
        <f ca="1">Calculation!AX129</f>
        <v>26.201450213947933</v>
      </c>
      <c r="AD130" s="47">
        <f ca="1">Calculation!BB129</f>
        <v>123.27027487308112</v>
      </c>
      <c r="AE130" s="47">
        <f ca="1">Calculation!BE129</f>
        <v>34.82741338130657</v>
      </c>
      <c r="AF130" s="47">
        <f ca="1">Calculation!BH129</f>
        <v>169.88795636964466</v>
      </c>
      <c r="AG130" s="47">
        <f ca="1">Calculation!BL129</f>
        <v>33.541575093761551</v>
      </c>
      <c r="AH130" s="47">
        <f ca="1">Calculation!BO129</f>
        <v>2.8279131630650061</v>
      </c>
      <c r="AI130" s="47">
        <f ca="1">Calculation!BR129</f>
        <v>40.254759907171774</v>
      </c>
      <c r="AJ130" s="47">
        <f ca="1">Calculation!BU129</f>
        <v>104.74943855996047</v>
      </c>
      <c r="AK130" s="291">
        <f ca="1">Calculation!CI129</f>
        <v>49.957845877943328</v>
      </c>
      <c r="AL130" s="291">
        <f ca="1">Calculation!CJ129</f>
        <v>1557.896390678708</v>
      </c>
      <c r="AM130" s="291">
        <f ca="1">Calculation!CK129</f>
        <v>1507.9385448007647</v>
      </c>
      <c r="AN130" s="46">
        <f ca="1">Calculation!CP129</f>
        <v>70.309110967619262</v>
      </c>
      <c r="AO130" s="46">
        <f>Calculation!CS129</f>
        <v>12000</v>
      </c>
      <c r="AP130" s="46">
        <f ca="1">Calculation!CX129</f>
        <v>45.054991527598027</v>
      </c>
      <c r="AQ130" s="46">
        <f>Calculation!DB129</f>
        <v>0</v>
      </c>
    </row>
    <row r="131" spans="2:43" x14ac:dyDescent="0.25">
      <c r="B131" s="45">
        <f>Calculation!B130</f>
        <v>44019</v>
      </c>
      <c r="C131" s="193">
        <f ca="1">Calculation!C130</f>
        <v>73674.991318000146</v>
      </c>
      <c r="D131" s="196">
        <f ca="1">Calculation!D130</f>
        <v>499.94027063558383</v>
      </c>
      <c r="E131" s="196">
        <f ca="1">Calculation!G130</f>
        <v>4.8867591176715504</v>
      </c>
      <c r="F131" s="196">
        <f ca="1">Calculation!R130</f>
        <v>41.965682759997136</v>
      </c>
      <c r="G131" s="196">
        <f ca="1">Calculation!N130</f>
        <v>3.8218582027750316</v>
      </c>
      <c r="H131" s="196">
        <f ca="1">Calculation!T130</f>
        <v>6.9544855819107269E-3</v>
      </c>
      <c r="I131" s="196">
        <f ca="1">Calculation!V130</f>
        <v>3.589970786850949E-4</v>
      </c>
      <c r="J131" s="47">
        <f ca="1">Calculation!AC130</f>
        <v>10.5</v>
      </c>
      <c r="K131" s="47">
        <f ca="1">Calculation!AD130</f>
        <v>73.5</v>
      </c>
      <c r="L131" s="47">
        <f ca="1">Calculation!AF130</f>
        <v>21</v>
      </c>
      <c r="M131" s="47">
        <f ca="1">Calculation!AG130</f>
        <v>5.25</v>
      </c>
      <c r="N131" s="47">
        <f ca="1">Calculation!AH130</f>
        <v>5.25</v>
      </c>
      <c r="O131" s="47">
        <f ca="1">Calculation!AE130</f>
        <v>84</v>
      </c>
      <c r="P131" s="47">
        <f ca="1">Calculation!AI130</f>
        <v>115.5</v>
      </c>
      <c r="Q131" s="47">
        <f ca="1">Calculation!AK130</f>
        <v>5.25</v>
      </c>
      <c r="R131" s="47">
        <f ca="1">Calculation!AL130</f>
        <v>36.75</v>
      </c>
      <c r="S131" s="47">
        <f ca="1">Calculation!AM130</f>
        <v>10.5</v>
      </c>
      <c r="T131" s="47">
        <f ca="1">Calculation!AN130</f>
        <v>5.25</v>
      </c>
      <c r="U131" s="47">
        <f ca="1">Calculation!AO130</f>
        <v>5.25</v>
      </c>
      <c r="V131" s="47">
        <f ca="1">Calculation!AP130</f>
        <v>63</v>
      </c>
      <c r="W131" s="47">
        <f ca="1">Calculation!AR130</f>
        <v>1.6289197058905167</v>
      </c>
      <c r="X131" s="47">
        <f ca="1">Calculation!AS130</f>
        <v>20.982841379998568</v>
      </c>
      <c r="Y131" s="47">
        <f ca="1">Calculation!AU130</f>
        <v>1.9109291013875158</v>
      </c>
      <c r="Z131" s="47">
        <f ca="1">Calculation!AV130</f>
        <v>3.4772427909553635E-3</v>
      </c>
      <c r="AA131" s="47">
        <f ca="1">Calculation!AW130</f>
        <v>8.9749269671273726E-5</v>
      </c>
      <c r="AB131" s="47">
        <f ca="1">Calculation!AT130</f>
        <v>22.611761085889086</v>
      </c>
      <c r="AC131" s="47">
        <f ca="1">Calculation!AX130</f>
        <v>24.526257179337229</v>
      </c>
      <c r="AD131" s="47">
        <f ca="1">Calculation!BB130</f>
        <v>116.0900524905588</v>
      </c>
      <c r="AE131" s="47">
        <f ca="1">Calculation!BE130</f>
        <v>29.088966863114468</v>
      </c>
      <c r="AF131" s="47">
        <f ca="1">Calculation!BH130</f>
        <v>156.96922277954502</v>
      </c>
      <c r="AG131" s="47">
        <f ca="1">Calculation!BL130</f>
        <v>31.465502464625331</v>
      </c>
      <c r="AH131" s="47">
        <f ca="1">Calculation!BO130</f>
        <v>2.6460064577229736</v>
      </c>
      <c r="AI131" s="47">
        <f ca="1">Calculation!BR130</f>
        <v>37.821021609124166</v>
      </c>
      <c r="AJ131" s="47">
        <f ca="1">Calculation!BU130</f>
        <v>92.647335805677571</v>
      </c>
      <c r="AK131" s="291">
        <f ca="1">Calculation!CI130</f>
        <v>46.74441128707258</v>
      </c>
      <c r="AL131" s="291">
        <f ca="1">Calculation!CJ130</f>
        <v>1448.8511628979099</v>
      </c>
      <c r="AM131" s="291">
        <f ca="1">Calculation!CK130</f>
        <v>1402.1067516108374</v>
      </c>
      <c r="AN131" s="46">
        <f ca="1">Calculation!CP130</f>
        <v>65.433152321848013</v>
      </c>
      <c r="AO131" s="46">
        <f>Calculation!CS130</f>
        <v>12000</v>
      </c>
      <c r="AP131" s="46">
        <f ca="1">Calculation!CX130</f>
        <v>42.818070303797207</v>
      </c>
      <c r="AQ131" s="46">
        <f>Calculation!DB130</f>
        <v>0</v>
      </c>
    </row>
    <row r="132" spans="2:43" x14ac:dyDescent="0.25">
      <c r="B132" s="45">
        <f>Calculation!B131</f>
        <v>44020</v>
      </c>
      <c r="C132" s="193">
        <f ca="1">Calculation!C131</f>
        <v>73679.365502505898</v>
      </c>
      <c r="D132" s="196">
        <f ca="1">Calculation!D131</f>
        <v>468.60443581021832</v>
      </c>
      <c r="E132" s="196">
        <f ca="1">Calculation!G131</f>
        <v>4.5595815183772892</v>
      </c>
      <c r="F132" s="196">
        <f ca="1">Calculation!R131</f>
        <v>39.304403933525613</v>
      </c>
      <c r="G132" s="196">
        <f ca="1">Calculation!N131</f>
        <v>3.5651374598941405</v>
      </c>
      <c r="H132" s="196">
        <f ca="1">Calculation!T131</f>
        <v>6.4689978799955345E-3</v>
      </c>
      <c r="I132" s="196">
        <f ca="1">Calculation!V131</f>
        <v>3.3593737004140894E-4</v>
      </c>
      <c r="J132" s="47">
        <f ca="1">Calculation!AC131</f>
        <v>10.5</v>
      </c>
      <c r="K132" s="47">
        <f ca="1">Calculation!AD131</f>
        <v>73.5</v>
      </c>
      <c r="L132" s="47">
        <f ca="1">Calculation!AF131</f>
        <v>21</v>
      </c>
      <c r="M132" s="47">
        <f ca="1">Calculation!AG131</f>
        <v>5.25</v>
      </c>
      <c r="N132" s="47">
        <f ca="1">Calculation!AH131</f>
        <v>5.25</v>
      </c>
      <c r="O132" s="47">
        <f ca="1">Calculation!AE131</f>
        <v>84</v>
      </c>
      <c r="P132" s="47">
        <f ca="1">Calculation!AI131</f>
        <v>115.5</v>
      </c>
      <c r="Q132" s="47">
        <f ca="1">Calculation!AK131</f>
        <v>5.25</v>
      </c>
      <c r="R132" s="47">
        <f ca="1">Calculation!AL131</f>
        <v>36.75</v>
      </c>
      <c r="S132" s="47">
        <f ca="1">Calculation!AM131</f>
        <v>10.5</v>
      </c>
      <c r="T132" s="47">
        <f ca="1">Calculation!AN131</f>
        <v>5.25</v>
      </c>
      <c r="U132" s="47">
        <f ca="1">Calculation!AO131</f>
        <v>5.25</v>
      </c>
      <c r="V132" s="47">
        <f ca="1">Calculation!AP131</f>
        <v>63</v>
      </c>
      <c r="W132" s="47">
        <f ca="1">Calculation!AR131</f>
        <v>1.5198605061257631</v>
      </c>
      <c r="X132" s="47">
        <f ca="1">Calculation!AS131</f>
        <v>19.652201966762807</v>
      </c>
      <c r="Y132" s="47">
        <f ca="1">Calculation!AU131</f>
        <v>1.7825687299470703</v>
      </c>
      <c r="Z132" s="47">
        <f ca="1">Calculation!AV131</f>
        <v>3.2344989399977673E-3</v>
      </c>
      <c r="AA132" s="47">
        <f ca="1">Calculation!AW131</f>
        <v>8.3984342510352235E-5</v>
      </c>
      <c r="AB132" s="47">
        <f ca="1">Calculation!AT131</f>
        <v>21.17206247288857</v>
      </c>
      <c r="AC132" s="47">
        <f ca="1">Calculation!AX131</f>
        <v>22.957949686118148</v>
      </c>
      <c r="AD132" s="47">
        <f ca="1">Calculation!BB131</f>
        <v>114.31700535918473</v>
      </c>
      <c r="AE132" s="47">
        <f ca="1">Calculation!BE131</f>
        <v>28.640293847118006</v>
      </c>
      <c r="AF132" s="47">
        <f ca="1">Calculation!BH131</f>
        <v>154.74744321035348</v>
      </c>
      <c r="AG132" s="47">
        <f ca="1">Calculation!BL131</f>
        <v>29.516576964085182</v>
      </c>
      <c r="AH132" s="47">
        <f ca="1">Calculation!BO131</f>
        <v>2.4756154745661116</v>
      </c>
      <c r="AI132" s="47">
        <f ca="1">Calculation!BR131</f>
        <v>35.532667582067198</v>
      </c>
      <c r="AJ132" s="47">
        <f ca="1">Calculation!BU131</f>
        <v>91.159668962414884</v>
      </c>
      <c r="AK132" s="291">
        <f ca="1">Calculation!CI131</f>
        <v>43.74184505752055</v>
      </c>
      <c r="AL132" s="291">
        <f ca="1">Calculation!CJ131</f>
        <v>1347.7078916656396</v>
      </c>
      <c r="AM132" s="291">
        <f ca="1">Calculation!CK131</f>
        <v>1303.9660466081191</v>
      </c>
      <c r="AN132" s="46">
        <f ca="1">Calculation!CP131</f>
        <v>60.907010875828874</v>
      </c>
      <c r="AO132" s="46">
        <f>Calculation!CS131</f>
        <v>12000</v>
      </c>
      <c r="AP132" s="46">
        <f ca="1">Calculation!CX131</f>
        <v>40.693354710627716</v>
      </c>
      <c r="AQ132" s="46">
        <f>Calculation!DB131</f>
        <v>0</v>
      </c>
    </row>
    <row r="133" spans="2:43" x14ac:dyDescent="0.25">
      <c r="B133" s="45">
        <f>Calculation!B132</f>
        <v>44021</v>
      </c>
      <c r="C133" s="193">
        <f ca="1">Calculation!C132</f>
        <v>73683.459083032765</v>
      </c>
      <c r="D133" s="196">
        <f ca="1">Calculation!D132</f>
        <v>439.22627092207182</v>
      </c>
      <c r="E133" s="196">
        <f ca="1">Calculation!G132</f>
        <v>4.2553483587161782</v>
      </c>
      <c r="F133" s="196">
        <f ca="1">Calculation!R132</f>
        <v>36.810848597916419</v>
      </c>
      <c r="G133" s="196">
        <f ca="1">Calculation!N132</f>
        <v>3.3255885297724603</v>
      </c>
      <c r="H133" s="196">
        <f ca="1">Calculation!T132</f>
        <v>6.018589957285699E-3</v>
      </c>
      <c r="I133" s="196">
        <f ca="1">Calculation!V132</f>
        <v>3.143869844635486E-4</v>
      </c>
      <c r="J133" s="47">
        <f ca="1">Calculation!AC132</f>
        <v>10.5</v>
      </c>
      <c r="K133" s="47">
        <f ca="1">Calculation!AD132</f>
        <v>68.25</v>
      </c>
      <c r="L133" s="47">
        <f ca="1">Calculation!AF132</f>
        <v>21</v>
      </c>
      <c r="M133" s="47">
        <f ca="1">Calculation!AG132</f>
        <v>5.25</v>
      </c>
      <c r="N133" s="47">
        <f ca="1">Calculation!AH132</f>
        <v>5.25</v>
      </c>
      <c r="O133" s="47">
        <f ca="1">Calculation!AE132</f>
        <v>78.75</v>
      </c>
      <c r="P133" s="47">
        <f ca="1">Calculation!AI132</f>
        <v>110.25</v>
      </c>
      <c r="Q133" s="47">
        <f ca="1">Calculation!AK132</f>
        <v>5.25</v>
      </c>
      <c r="R133" s="47">
        <f ca="1">Calculation!AL132</f>
        <v>36.75</v>
      </c>
      <c r="S133" s="47">
        <f ca="1">Calculation!AM132</f>
        <v>10.5</v>
      </c>
      <c r="T133" s="47">
        <f ca="1">Calculation!AN132</f>
        <v>5.25</v>
      </c>
      <c r="U133" s="47">
        <f ca="1">Calculation!AO132</f>
        <v>5.25</v>
      </c>
      <c r="V133" s="47">
        <f ca="1">Calculation!AP132</f>
        <v>63</v>
      </c>
      <c r="W133" s="47">
        <f ca="1">Calculation!AR132</f>
        <v>1.4184494529053928</v>
      </c>
      <c r="X133" s="47">
        <f ca="1">Calculation!AS132</f>
        <v>18.405424298958209</v>
      </c>
      <c r="Y133" s="47">
        <f ca="1">Calculation!AU132</f>
        <v>1.6627942648862302</v>
      </c>
      <c r="Z133" s="47">
        <f ca="1">Calculation!AV132</f>
        <v>3.0092949786428495E-3</v>
      </c>
      <c r="AA133" s="47">
        <f ca="1">Calculation!AW132</f>
        <v>7.859674611588715E-5</v>
      </c>
      <c r="AB133" s="47">
        <f ca="1">Calculation!AT132</f>
        <v>19.823873751863601</v>
      </c>
      <c r="AC133" s="47">
        <f ca="1">Calculation!AX132</f>
        <v>21.489755908474592</v>
      </c>
      <c r="AD133" s="47">
        <f ca="1">Calculation!BB132</f>
        <v>107.38583492279398</v>
      </c>
      <c r="AE133" s="47">
        <f ca="1">Calculation!BE132</f>
        <v>28.228155633852683</v>
      </c>
      <c r="AF133" s="47">
        <f ca="1">Calculation!BH132</f>
        <v>147.40407997751043</v>
      </c>
      <c r="AG133" s="47">
        <f ca="1">Calculation!BL132</f>
        <v>27.687145086295697</v>
      </c>
      <c r="AH133" s="47">
        <f ca="1">Calculation!BO132</f>
        <v>2.3160351458065831</v>
      </c>
      <c r="AI133" s="47">
        <f ca="1">Calculation!BR132</f>
        <v>33.381177228083459</v>
      </c>
      <c r="AJ133" s="47">
        <f ca="1">Calculation!BU132</f>
        <v>89.778264036528114</v>
      </c>
      <c r="AK133" s="291">
        <f ca="1">Calculation!CI132</f>
        <v>40.935805268672993</v>
      </c>
      <c r="AL133" s="291">
        <f ca="1">Calculation!CJ132</f>
        <v>1253.8729077677488</v>
      </c>
      <c r="AM133" s="291">
        <f ca="1">Calculation!CK132</f>
        <v>1212.9371024990758</v>
      </c>
      <c r="AN133" s="46">
        <f ca="1">Calculation!CP132</f>
        <v>56.704645153697626</v>
      </c>
      <c r="AO133" s="46">
        <f>Calculation!CS132</f>
        <v>12000</v>
      </c>
      <c r="AP133" s="46">
        <f ca="1">Calculation!CX132</f>
        <v>38.675052696102433</v>
      </c>
      <c r="AQ133" s="46">
        <f>Calculation!DB132</f>
        <v>0</v>
      </c>
    </row>
    <row r="134" spans="2:43" x14ac:dyDescent="0.25">
      <c r="B134" s="45">
        <f>Calculation!B133</f>
        <v>44022</v>
      </c>
      <c r="C134" s="193">
        <f ca="1">Calculation!C133</f>
        <v>73687.290381602492</v>
      </c>
      <c r="D134" s="196">
        <f ca="1">Calculation!D133</f>
        <v>411.68426442593778</v>
      </c>
      <c r="E134" s="196">
        <f ca="1">Calculation!G133</f>
        <v>3.9723355690411113</v>
      </c>
      <c r="F134" s="196">
        <f ca="1">Calculation!R133</f>
        <v>34.47459715493445</v>
      </c>
      <c r="G134" s="196">
        <f ca="1">Calculation!N133</f>
        <v>3.1020836426403946</v>
      </c>
      <c r="H134" s="196">
        <f ca="1">Calculation!T133</f>
        <v>5.6006332929040862E-3</v>
      </c>
      <c r="I134" s="196">
        <f ca="1">Calculation!V133</f>
        <v>2.9424373015513207E-4</v>
      </c>
      <c r="J134" s="47">
        <f ca="1">Calculation!AC133</f>
        <v>5.25</v>
      </c>
      <c r="K134" s="47">
        <f ca="1">Calculation!AD133</f>
        <v>63</v>
      </c>
      <c r="L134" s="47">
        <f ca="1">Calculation!AF133</f>
        <v>21</v>
      </c>
      <c r="M134" s="47">
        <f ca="1">Calculation!AG133</f>
        <v>5.25</v>
      </c>
      <c r="N134" s="47">
        <f ca="1">Calculation!AH133</f>
        <v>5.25</v>
      </c>
      <c r="O134" s="47">
        <f ca="1">Calculation!AE133</f>
        <v>68.25</v>
      </c>
      <c r="P134" s="47">
        <f ca="1">Calculation!AI133</f>
        <v>99.75</v>
      </c>
      <c r="Q134" s="47">
        <f ca="1">Calculation!AK133</f>
        <v>5.25</v>
      </c>
      <c r="R134" s="47">
        <f ca="1">Calculation!AL133</f>
        <v>31.5</v>
      </c>
      <c r="S134" s="47">
        <f ca="1">Calculation!AM133</f>
        <v>10.5</v>
      </c>
      <c r="T134" s="47">
        <f ca="1">Calculation!AN133</f>
        <v>5.25</v>
      </c>
      <c r="U134" s="47">
        <f ca="1">Calculation!AO133</f>
        <v>5.25</v>
      </c>
      <c r="V134" s="47">
        <f ca="1">Calculation!AP133</f>
        <v>57.75</v>
      </c>
      <c r="W134" s="47">
        <f ca="1">Calculation!AR133</f>
        <v>1.3241118563470371</v>
      </c>
      <c r="X134" s="47">
        <f ca="1">Calculation!AS133</f>
        <v>17.237298577467225</v>
      </c>
      <c r="Y134" s="47">
        <f ca="1">Calculation!AU133</f>
        <v>1.5510418213201973</v>
      </c>
      <c r="Z134" s="47">
        <f ca="1">Calculation!AV133</f>
        <v>2.8003166464520431E-3</v>
      </c>
      <c r="AA134" s="47">
        <f ca="1">Calculation!AW133</f>
        <v>7.3560932538783018E-5</v>
      </c>
      <c r="AB134" s="47">
        <f ca="1">Calculation!AT133</f>
        <v>18.561410433814263</v>
      </c>
      <c r="AC134" s="47">
        <f ca="1">Calculation!AX133</f>
        <v>20.115326132713449</v>
      </c>
      <c r="AD134" s="47">
        <f ca="1">Calculation!BB133</f>
        <v>95.236559793366467</v>
      </c>
      <c r="AE134" s="47">
        <f ca="1">Calculation!BE133</f>
        <v>27.849577246524678</v>
      </c>
      <c r="AF134" s="47">
        <f ca="1">Calculation!BH133</f>
        <v>134.87617632219886</v>
      </c>
      <c r="AG134" s="47">
        <f ca="1">Calculation!BL133</f>
        <v>25.970000921066458</v>
      </c>
      <c r="AH134" s="47">
        <f ca="1">Calculation!BO133</f>
        <v>2.1666006487216665</v>
      </c>
      <c r="AI134" s="47">
        <f ca="1">Calculation!BR133</f>
        <v>31.358513476534529</v>
      </c>
      <c r="AJ134" s="47">
        <f ca="1">Calculation!BU133</f>
        <v>83.193030891061824</v>
      </c>
      <c r="AK134" s="291">
        <f ca="1">Calculation!CI133</f>
        <v>38.312985697266413</v>
      </c>
      <c r="AL134" s="291">
        <f ca="1">Calculation!CJ133</f>
        <v>1166.7986026882404</v>
      </c>
      <c r="AM134" s="291">
        <f ca="1">Calculation!CK133</f>
        <v>1128.485616990974</v>
      </c>
      <c r="AN134" s="46">
        <f ca="1">Calculation!CP133</f>
        <v>52.802021819092239</v>
      </c>
      <c r="AO134" s="46">
        <f>Calculation!CS133</f>
        <v>12000</v>
      </c>
      <c r="AP134" s="46">
        <f ca="1">Calculation!CX133</f>
        <v>36.757691717529582</v>
      </c>
      <c r="AQ134" s="46">
        <f>Calculation!DB133</f>
        <v>0</v>
      </c>
    </row>
    <row r="135" spans="2:43" x14ac:dyDescent="0.25">
      <c r="B135" s="45">
        <f>Calculation!B134</f>
        <v>44023</v>
      </c>
      <c r="C135" s="193">
        <f ca="1">Calculation!C134</f>
        <v>73690.876485003391</v>
      </c>
      <c r="D135" s="196">
        <f ca="1">Calculation!D134</f>
        <v>385.86434893926224</v>
      </c>
      <c r="E135" s="196">
        <f ca="1">Calculation!G134</f>
        <v>3.7089606275737057</v>
      </c>
      <c r="F135" s="196">
        <f ca="1">Calculation!R134</f>
        <v>32.285858019601463</v>
      </c>
      <c r="G135" s="196">
        <f ca="1">Calculation!N134</f>
        <v>2.8935657653314952</v>
      </c>
      <c r="H135" s="196">
        <f ca="1">Calculation!T134</f>
        <v>5.2127029268564757E-3</v>
      </c>
      <c r="I135" s="196">
        <f ca="1">Calculation!V134</f>
        <v>2.7541274118847707E-4</v>
      </c>
      <c r="J135" s="47">
        <f ca="1">Calculation!AC134</f>
        <v>5.25</v>
      </c>
      <c r="K135" s="47">
        <f ca="1">Calculation!AD134</f>
        <v>57.75</v>
      </c>
      <c r="L135" s="47">
        <f ca="1">Calculation!AF134</f>
        <v>15.75</v>
      </c>
      <c r="M135" s="47">
        <f ca="1">Calculation!AG134</f>
        <v>5.25</v>
      </c>
      <c r="N135" s="47">
        <f ca="1">Calculation!AH134</f>
        <v>5.25</v>
      </c>
      <c r="O135" s="47">
        <f ca="1">Calculation!AE134</f>
        <v>63</v>
      </c>
      <c r="P135" s="47">
        <f ca="1">Calculation!AI134</f>
        <v>89.25</v>
      </c>
      <c r="Q135" s="47">
        <f ca="1">Calculation!AK134</f>
        <v>5.25</v>
      </c>
      <c r="R135" s="47">
        <f ca="1">Calculation!AL134</f>
        <v>31.5</v>
      </c>
      <c r="S135" s="47">
        <f ca="1">Calculation!AM134</f>
        <v>10.5</v>
      </c>
      <c r="T135" s="47">
        <f ca="1">Calculation!AN134</f>
        <v>5.25</v>
      </c>
      <c r="U135" s="47">
        <f ca="1">Calculation!AO134</f>
        <v>5.25</v>
      </c>
      <c r="V135" s="47">
        <f ca="1">Calculation!AP134</f>
        <v>57.75</v>
      </c>
      <c r="W135" s="47">
        <f ca="1">Calculation!AR134</f>
        <v>1.2363202091912353</v>
      </c>
      <c r="X135" s="47">
        <f ca="1">Calculation!AS134</f>
        <v>16.142929009800731</v>
      </c>
      <c r="Y135" s="47">
        <f ca="1">Calculation!AU134</f>
        <v>1.4467828826657476</v>
      </c>
      <c r="Z135" s="47">
        <f ca="1">Calculation!AV134</f>
        <v>2.6063514634282379E-3</v>
      </c>
      <c r="AA135" s="47">
        <f ca="1">Calculation!AW134</f>
        <v>6.8853185297119269E-5</v>
      </c>
      <c r="AB135" s="47">
        <f ca="1">Calculation!AT134</f>
        <v>17.379249218991966</v>
      </c>
      <c r="AC135" s="47">
        <f ca="1">Calculation!AX134</f>
        <v>18.828707306306441</v>
      </c>
      <c r="AD135" s="47">
        <f ca="1">Calculation!BB134</f>
        <v>88.419082781620915</v>
      </c>
      <c r="AE135" s="47">
        <f ca="1">Calculation!BE134</f>
        <v>22.199325956450526</v>
      </c>
      <c r="AF135" s="47">
        <f ca="1">Calculation!BH134</f>
        <v>122.40840196453411</v>
      </c>
      <c r="AG135" s="47">
        <f ca="1">Calculation!BL134</f>
        <v>24.358361258757832</v>
      </c>
      <c r="AH135" s="47">
        <f ca="1">Calculation!BO134</f>
        <v>2.026685462948326</v>
      </c>
      <c r="AI135" s="47">
        <f ca="1">Calculation!BR134</f>
        <v>29.457096912917653</v>
      </c>
      <c r="AJ135" s="47">
        <f ca="1">Calculation!BU134</f>
        <v>81.953171541700272</v>
      </c>
      <c r="AK135" s="291">
        <f ca="1">Calculation!CI134</f>
        <v>35.861034008994466</v>
      </c>
      <c r="AL135" s="291">
        <f ca="1">Calculation!CJ134</f>
        <v>1085.9797764284108</v>
      </c>
      <c r="AM135" s="291">
        <f ca="1">Calculation!CK134</f>
        <v>1050.1187424194163</v>
      </c>
      <c r="AN135" s="46">
        <f ca="1">Calculation!CP134</f>
        <v>49.176956498575549</v>
      </c>
      <c r="AO135" s="46">
        <f>Calculation!CS134</f>
        <v>12000</v>
      </c>
      <c r="AP135" s="46">
        <f ca="1">Calculation!CX134</f>
        <v>34.936098777141218</v>
      </c>
      <c r="AQ135" s="46">
        <f>Calculation!DB134</f>
        <v>0</v>
      </c>
    </row>
    <row r="136" spans="2:43" x14ac:dyDescent="0.25">
      <c r="B136" s="45">
        <f>Calculation!B135</f>
        <v>44024</v>
      </c>
      <c r="C136" s="193">
        <f ca="1">Calculation!C135</f>
        <v>73694.233332722841</v>
      </c>
      <c r="D136" s="196">
        <f ca="1">Calculation!D135</f>
        <v>361.6594574487662</v>
      </c>
      <c r="E136" s="196">
        <f ca="1">Calculation!G135</f>
        <v>3.4637697959583571</v>
      </c>
      <c r="F136" s="196">
        <f ca="1">Calculation!R135</f>
        <v>30.235432091148134</v>
      </c>
      <c r="G136" s="196">
        <f ca="1">Calculation!N135</f>
        <v>2.6990446239051593</v>
      </c>
      <c r="H136" s="196">
        <f ca="1">Calculation!T135</f>
        <v>4.852561324704489E-3</v>
      </c>
      <c r="I136" s="196">
        <f ca="1">Calculation!V135</f>
        <v>2.5780590485385645E-4</v>
      </c>
      <c r="J136" s="47">
        <f ca="1">Calculation!AC135</f>
        <v>5.25</v>
      </c>
      <c r="K136" s="47">
        <f ca="1">Calculation!AD135</f>
        <v>57.75</v>
      </c>
      <c r="L136" s="47">
        <f ca="1">Calculation!AF135</f>
        <v>15.75</v>
      </c>
      <c r="M136" s="47">
        <f ca="1">Calculation!AG135</f>
        <v>5.25</v>
      </c>
      <c r="N136" s="47">
        <f ca="1">Calculation!AH135</f>
        <v>5.25</v>
      </c>
      <c r="O136" s="47">
        <f ca="1">Calculation!AE135</f>
        <v>63</v>
      </c>
      <c r="P136" s="47">
        <f ca="1">Calculation!AI135</f>
        <v>89.25</v>
      </c>
      <c r="Q136" s="47">
        <f ca="1">Calculation!AK135</f>
        <v>5.25</v>
      </c>
      <c r="R136" s="47">
        <f ca="1">Calculation!AL135</f>
        <v>31.5</v>
      </c>
      <c r="S136" s="47">
        <f ca="1">Calculation!AM135</f>
        <v>10.5</v>
      </c>
      <c r="T136" s="47">
        <f ca="1">Calculation!AN135</f>
        <v>5.25</v>
      </c>
      <c r="U136" s="47">
        <f ca="1">Calculation!AO135</f>
        <v>5.25</v>
      </c>
      <c r="V136" s="47">
        <f ca="1">Calculation!AP135</f>
        <v>57.75</v>
      </c>
      <c r="W136" s="47">
        <f ca="1">Calculation!AR135</f>
        <v>1.154589931986119</v>
      </c>
      <c r="X136" s="47">
        <f ca="1">Calculation!AS135</f>
        <v>15.117716045574067</v>
      </c>
      <c r="Y136" s="47">
        <f ca="1">Calculation!AU135</f>
        <v>1.3495223119525797</v>
      </c>
      <c r="Z136" s="47">
        <f ca="1">Calculation!AV135</f>
        <v>2.4262806623522445E-3</v>
      </c>
      <c r="AA136" s="47">
        <f ca="1">Calculation!AW135</f>
        <v>6.4451476213464113E-5</v>
      </c>
      <c r="AB136" s="47">
        <f ca="1">Calculation!AT135</f>
        <v>16.272305977560187</v>
      </c>
      <c r="AC136" s="47">
        <f ca="1">Calculation!AX135</f>
        <v>17.624319021651331</v>
      </c>
      <c r="AD136" s="47">
        <f ca="1">Calculation!BB135</f>
        <v>86.979243183688922</v>
      </c>
      <c r="AE136" s="47">
        <f ca="1">Calculation!BE135</f>
        <v>21.831666557139556</v>
      </c>
      <c r="AF136" s="47">
        <f ca="1">Calculation!BH135</f>
        <v>120.60086066170776</v>
      </c>
      <c r="AG136" s="47">
        <f ca="1">Calculation!BL135</f>
        <v>22.845841953863577</v>
      </c>
      <c r="AH136" s="47">
        <f ca="1">Calculation!BO135</f>
        <v>1.895699476674531</v>
      </c>
      <c r="AI136" s="47">
        <f ca="1">Calculation!BR135</f>
        <v>27.669781132292542</v>
      </c>
      <c r="AJ136" s="47">
        <f ca="1">Calculation!BU135</f>
        <v>80.801873574435959</v>
      </c>
      <c r="AK136" s="291">
        <f ca="1">Calculation!CI135</f>
        <v>33.568477194494335</v>
      </c>
      <c r="AL136" s="291">
        <f ca="1">Calculation!CJ135</f>
        <v>1010.950275980064</v>
      </c>
      <c r="AM136" s="291">
        <f ca="1">Calculation!CK135</f>
        <v>977.38179878556969</v>
      </c>
      <c r="AN136" s="46">
        <f ca="1">Calculation!CP135</f>
        <v>45.808967390321655</v>
      </c>
      <c r="AO136" s="46">
        <f>Calculation!CS135</f>
        <v>12000</v>
      </c>
      <c r="AP136" s="46">
        <f ca="1">Calculation!CX135</f>
        <v>33.205381941109103</v>
      </c>
      <c r="AQ136" s="46">
        <f>Calculation!DB135</f>
        <v>0</v>
      </c>
    </row>
    <row r="137" spans="2:43" x14ac:dyDescent="0.25">
      <c r="B137" s="45">
        <f>Calculation!B136</f>
        <v>44025</v>
      </c>
      <c r="C137" s="193">
        <f ca="1">Calculation!C136</f>
        <v>73697.375798075533</v>
      </c>
      <c r="D137" s="196">
        <f ca="1">Calculation!D136</f>
        <v>338.96910441226606</v>
      </c>
      <c r="E137" s="196">
        <f ca="1">Calculation!G136</f>
        <v>3.2354266013016018</v>
      </c>
      <c r="F137" s="196">
        <f ca="1">Calculation!R136</f>
        <v>28.314678959894028</v>
      </c>
      <c r="G137" s="196">
        <f ca="1">Calculation!N136</f>
        <v>2.5175928883960013</v>
      </c>
      <c r="H137" s="196">
        <f ca="1">Calculation!T136</f>
        <v>4.5181435291635069E-3</v>
      </c>
      <c r="I137" s="196">
        <f ca="1">Calculation!V136</f>
        <v>2.4134133908714658E-4</v>
      </c>
      <c r="J137" s="47">
        <f ca="1">Calculation!AC136</f>
        <v>5.25</v>
      </c>
      <c r="K137" s="47">
        <f ca="1">Calculation!AD136</f>
        <v>52.5</v>
      </c>
      <c r="L137" s="47">
        <f ca="1">Calculation!AF136</f>
        <v>15.75</v>
      </c>
      <c r="M137" s="47">
        <f ca="1">Calculation!AG136</f>
        <v>5.25</v>
      </c>
      <c r="N137" s="47">
        <f ca="1">Calculation!AH136</f>
        <v>5.25</v>
      </c>
      <c r="O137" s="47">
        <f ca="1">Calculation!AE136</f>
        <v>57.75</v>
      </c>
      <c r="P137" s="47">
        <f ca="1">Calculation!AI136</f>
        <v>84</v>
      </c>
      <c r="Q137" s="47">
        <f ca="1">Calculation!AK136</f>
        <v>5.25</v>
      </c>
      <c r="R137" s="47">
        <f ca="1">Calculation!AL136</f>
        <v>26.25</v>
      </c>
      <c r="S137" s="47">
        <f ca="1">Calculation!AM136</f>
        <v>10.5</v>
      </c>
      <c r="T137" s="47">
        <f ca="1">Calculation!AN136</f>
        <v>5.25</v>
      </c>
      <c r="U137" s="47">
        <f ca="1">Calculation!AO136</f>
        <v>5.25</v>
      </c>
      <c r="V137" s="47">
        <f ca="1">Calculation!AP136</f>
        <v>52.5</v>
      </c>
      <c r="W137" s="47">
        <f ca="1">Calculation!AR136</f>
        <v>1.0784755337672005</v>
      </c>
      <c r="X137" s="47">
        <f ca="1">Calculation!AS136</f>
        <v>14.157339479947014</v>
      </c>
      <c r="Y137" s="47">
        <f ca="1">Calculation!AU136</f>
        <v>1.2587964441980006</v>
      </c>
      <c r="Z137" s="47">
        <f ca="1">Calculation!AV136</f>
        <v>2.2590717645817535E-3</v>
      </c>
      <c r="AA137" s="47">
        <f ca="1">Calculation!AW136</f>
        <v>6.0335334771786644E-5</v>
      </c>
      <c r="AB137" s="47">
        <f ca="1">Calculation!AT136</f>
        <v>15.235815013714214</v>
      </c>
      <c r="AC137" s="47">
        <f ca="1">Calculation!AX136</f>
        <v>16.496930865011571</v>
      </c>
      <c r="AD137" s="47">
        <f ca="1">Calculation!BB136</f>
        <v>80.354147667302826</v>
      </c>
      <c r="AE137" s="47">
        <f ca="1">Calculation!BE136</f>
        <v>21.493945137486765</v>
      </c>
      <c r="AF137" s="47">
        <f ca="1">Calculation!BH136</f>
        <v>113.63800486496871</v>
      </c>
      <c r="AG137" s="47">
        <f ca="1">Calculation!BL136</f>
        <v>21.426435496370043</v>
      </c>
      <c r="AH137" s="47">
        <f ca="1">Calculation!BO136</f>
        <v>1.773087147091716</v>
      </c>
      <c r="AI137" s="47">
        <f ca="1">Calculation!BR136</f>
        <v>25.989829276399952</v>
      </c>
      <c r="AJ137" s="47">
        <f ca="1">Calculation!BU136</f>
        <v>74.430311176261966</v>
      </c>
      <c r="AK137" s="291">
        <f ca="1">Calculation!CI136</f>
        <v>31.424653526919428</v>
      </c>
      <c r="AL137" s="291">
        <f ca="1">Calculation!CJ136</f>
        <v>941.27990190897708</v>
      </c>
      <c r="AM137" s="291">
        <f ca="1">Calculation!CK136</f>
        <v>909.85524838205765</v>
      </c>
      <c r="AN137" s="46">
        <f ca="1">Calculation!CP136</f>
        <v>42.679140640666191</v>
      </c>
      <c r="AO137" s="46">
        <f>Calculation!CS136</f>
        <v>12000</v>
      </c>
      <c r="AP137" s="46">
        <f ca="1">Calculation!CX136</f>
        <v>31.560913212314176</v>
      </c>
      <c r="AQ137" s="46">
        <f>Calculation!DB136</f>
        <v>0</v>
      </c>
    </row>
    <row r="138" spans="2:43" x14ac:dyDescent="0.25">
      <c r="B138" s="45">
        <f>Calculation!B137</f>
        <v>44026</v>
      </c>
      <c r="C138" s="193">
        <f ca="1">Calculation!C137</f>
        <v>73700.317763115061</v>
      </c>
      <c r="D138" s="196">
        <f ca="1">Calculation!D137</f>
        <v>317.69899056521274</v>
      </c>
      <c r="E138" s="196">
        <f ca="1">Calculation!G137</f>
        <v>3.0227014364684108</v>
      </c>
      <c r="F138" s="196">
        <f ca="1">Calculation!R137</f>
        <v>26.515484798414278</v>
      </c>
      <c r="G138" s="196">
        <f ca="1">Calculation!N137</f>
        <v>2.3483425219010634</v>
      </c>
      <c r="H138" s="196">
        <f ca="1">Calculation!T137</f>
        <v>4.2075434981449404E-3</v>
      </c>
      <c r="I138" s="196">
        <f ca="1">Calculation!V137</f>
        <v>2.2594291503645503E-4</v>
      </c>
      <c r="J138" s="47">
        <f ca="1">Calculation!AC137</f>
        <v>5.25</v>
      </c>
      <c r="K138" s="47">
        <f ca="1">Calculation!AD137</f>
        <v>47.25</v>
      </c>
      <c r="L138" s="47">
        <f ca="1">Calculation!AF137</f>
        <v>15.75</v>
      </c>
      <c r="M138" s="47">
        <f ca="1">Calculation!AG137</f>
        <v>5.25</v>
      </c>
      <c r="N138" s="47">
        <f ca="1">Calculation!AH137</f>
        <v>5.25</v>
      </c>
      <c r="O138" s="47">
        <f ca="1">Calculation!AE137</f>
        <v>52.5</v>
      </c>
      <c r="P138" s="47">
        <f ca="1">Calculation!AI137</f>
        <v>78.75</v>
      </c>
      <c r="Q138" s="47">
        <f ca="1">Calculation!AK137</f>
        <v>5.25</v>
      </c>
      <c r="R138" s="47">
        <f ca="1">Calculation!AL137</f>
        <v>26.25</v>
      </c>
      <c r="S138" s="47">
        <f ca="1">Calculation!AM137</f>
        <v>10.5</v>
      </c>
      <c r="T138" s="47">
        <f ca="1">Calculation!AN137</f>
        <v>5.25</v>
      </c>
      <c r="U138" s="47">
        <f ca="1">Calculation!AO137</f>
        <v>5.25</v>
      </c>
      <c r="V138" s="47">
        <f ca="1">Calculation!AP137</f>
        <v>52.5</v>
      </c>
      <c r="W138" s="47">
        <f ca="1">Calculation!AR137</f>
        <v>1.0075671454894704</v>
      </c>
      <c r="X138" s="47">
        <f ca="1">Calculation!AS137</f>
        <v>13.257742399207139</v>
      </c>
      <c r="Y138" s="47">
        <f ca="1">Calculation!AU137</f>
        <v>1.1741712609505317</v>
      </c>
      <c r="Z138" s="47">
        <f ca="1">Calculation!AV137</f>
        <v>2.1037717490724702E-3</v>
      </c>
      <c r="AA138" s="47">
        <f ca="1">Calculation!AW137</f>
        <v>5.6485728759113757E-5</v>
      </c>
      <c r="AB138" s="47">
        <f ca="1">Calculation!AT137</f>
        <v>14.26530954469661</v>
      </c>
      <c r="AC138" s="47">
        <f ca="1">Calculation!AX137</f>
        <v>15.441641063124973</v>
      </c>
      <c r="AD138" s="47">
        <f ca="1">Calculation!BB137</f>
        <v>73.788524214393874</v>
      </c>
      <c r="AE138" s="47">
        <f ca="1">Calculation!BE137</f>
        <v>21.183723890577127</v>
      </c>
      <c r="AF138" s="47">
        <f ca="1">Calculation!BH137</f>
        <v>106.76212446882124</v>
      </c>
      <c r="AG138" s="47">
        <f ca="1">Calculation!BL137</f>
        <v>20.094489740640288</v>
      </c>
      <c r="AH138" s="47">
        <f ca="1">Calculation!BO137</f>
        <v>1.6583257192181211</v>
      </c>
      <c r="AI138" s="47">
        <f ca="1">Calculation!BR137</f>
        <v>24.410891712902576</v>
      </c>
      <c r="AJ138" s="47">
        <f ca="1">Calculation!BU137</f>
        <v>73.388860377957542</v>
      </c>
      <c r="AK138" s="291">
        <f ca="1">Calculation!CI137</f>
        <v>29.419650395284407</v>
      </c>
      <c r="AL138" s="291">
        <f ca="1">Calculation!CJ137</f>
        <v>876.57156211336383</v>
      </c>
      <c r="AM138" s="291">
        <f ca="1">Calculation!CK137</f>
        <v>847.15191171807942</v>
      </c>
      <c r="AN138" s="46">
        <f ca="1">Calculation!CP137</f>
        <v>39.770006547780056</v>
      </c>
      <c r="AO138" s="46">
        <f>Calculation!CS137</f>
        <v>12000</v>
      </c>
      <c r="AP138" s="46">
        <f ca="1">Calculation!CX137</f>
        <v>29.998312639666302</v>
      </c>
      <c r="AQ138" s="46">
        <f>Calculation!DB137</f>
        <v>0</v>
      </c>
    </row>
    <row r="139" spans="2:43" x14ac:dyDescent="0.25">
      <c r="B139" s="45">
        <f>Calculation!B138</f>
        <v>44027</v>
      </c>
      <c r="C139" s="193">
        <f ca="1">Calculation!C138</f>
        <v>73703.072187859478</v>
      </c>
      <c r="D139" s="196">
        <f ca="1">Calculation!D138</f>
        <v>297.76063026925391</v>
      </c>
      <c r="E139" s="196">
        <f ca="1">Calculation!G138</f>
        <v>2.8244621638706189</v>
      </c>
      <c r="F139" s="196">
        <f ca="1">Calculation!R138</f>
        <v>24.830231882362401</v>
      </c>
      <c r="G139" s="196">
        <f ca="1">Calculation!N138</f>
        <v>2.1904812945367422</v>
      </c>
      <c r="H139" s="196">
        <f ca="1">Calculation!T138</f>
        <v>3.9190015360622953E-3</v>
      </c>
      <c r="I139" s="196">
        <f ca="1">Calculation!V138</f>
        <v>2.115398203709584E-4</v>
      </c>
      <c r="J139" s="47">
        <f ca="1">Calculation!AC138</f>
        <v>5.25</v>
      </c>
      <c r="K139" s="47">
        <f ca="1">Calculation!AD138</f>
        <v>47.25</v>
      </c>
      <c r="L139" s="47">
        <f ca="1">Calculation!AF138</f>
        <v>15.75</v>
      </c>
      <c r="M139" s="47">
        <f ca="1">Calculation!AG138</f>
        <v>5.25</v>
      </c>
      <c r="N139" s="47">
        <f ca="1">Calculation!AH138</f>
        <v>5.25</v>
      </c>
      <c r="O139" s="47">
        <f ca="1">Calculation!AE138</f>
        <v>52.5</v>
      </c>
      <c r="P139" s="47">
        <f ca="1">Calculation!AI138</f>
        <v>78.75</v>
      </c>
      <c r="Q139" s="47">
        <f ca="1">Calculation!AK138</f>
        <v>5.25</v>
      </c>
      <c r="R139" s="47">
        <f ca="1">Calculation!AL138</f>
        <v>26.25</v>
      </c>
      <c r="S139" s="47">
        <f ca="1">Calculation!AM138</f>
        <v>10.5</v>
      </c>
      <c r="T139" s="47">
        <f ca="1">Calculation!AN138</f>
        <v>5.25</v>
      </c>
      <c r="U139" s="47">
        <f ca="1">Calculation!AO138</f>
        <v>5.25</v>
      </c>
      <c r="V139" s="47">
        <f ca="1">Calculation!AP138</f>
        <v>52.5</v>
      </c>
      <c r="W139" s="47">
        <f ca="1">Calculation!AR138</f>
        <v>0.94148738795687292</v>
      </c>
      <c r="X139" s="47">
        <f ca="1">Calculation!AS138</f>
        <v>12.415115941181201</v>
      </c>
      <c r="Y139" s="47">
        <f ca="1">Calculation!AU138</f>
        <v>1.0952406472683711</v>
      </c>
      <c r="Z139" s="47">
        <f ca="1">Calculation!AV138</f>
        <v>1.9595007680311477E-3</v>
      </c>
      <c r="AA139" s="47">
        <f ca="1">Calculation!AW138</f>
        <v>5.2884955092739601E-5</v>
      </c>
      <c r="AB139" s="47">
        <f ca="1">Calculation!AT138</f>
        <v>13.356603329138073</v>
      </c>
      <c r="AC139" s="47">
        <f ca="1">Calculation!AX138</f>
        <v>14.453856362129569</v>
      </c>
      <c r="AD139" s="47">
        <f ca="1">Calculation!BB138</f>
        <v>72.580030099793234</v>
      </c>
      <c r="AE139" s="47">
        <f ca="1">Calculation!BE138</f>
        <v>20.898763516630133</v>
      </c>
      <c r="AF139" s="47">
        <f ca="1">Calculation!BH138</f>
        <v>105.2686371906458</v>
      </c>
      <c r="AG139" s="47">
        <f ca="1">Calculation!BL138</f>
        <v>18.844687742417719</v>
      </c>
      <c r="AH139" s="47">
        <f ca="1">Calculation!BO138</f>
        <v>1.5509235061211406</v>
      </c>
      <c r="AI139" s="47">
        <f ca="1">Calculation!BR138</f>
        <v>22.926984814830071</v>
      </c>
      <c r="AJ139" s="47">
        <f ca="1">Calculation!BU138</f>
        <v>72.421798922389144</v>
      </c>
      <c r="AK139" s="291">
        <f ca="1">Calculation!CI138</f>
        <v>27.544247444166103</v>
      </c>
      <c r="AL139" s="291">
        <f ca="1">Calculation!CJ138</f>
        <v>816.45865334619361</v>
      </c>
      <c r="AM139" s="291">
        <f ca="1">Calculation!CK138</f>
        <v>788.91440590202751</v>
      </c>
      <c r="AN139" s="46">
        <f ca="1">Calculation!CP138</f>
        <v>37.06542572491432</v>
      </c>
      <c r="AO139" s="46">
        <f>Calculation!CS138</f>
        <v>12000</v>
      </c>
      <c r="AP139" s="46">
        <f ca="1">Calculation!CX138</f>
        <v>28.513433557999157</v>
      </c>
      <c r="AQ139" s="46">
        <f>Calculation!DB138</f>
        <v>0</v>
      </c>
    </row>
    <row r="140" spans="2:43" x14ac:dyDescent="0.25">
      <c r="B140" s="45">
        <f>Calculation!B139</f>
        <v>44028</v>
      </c>
      <c r="C140" s="193">
        <f ca="1">Calculation!C139</f>
        <v>73705.651174310173</v>
      </c>
      <c r="D140" s="196">
        <f ca="1">Calculation!D139</f>
        <v>279.07100027214307</v>
      </c>
      <c r="E140" s="196">
        <f ca="1">Calculation!G139</f>
        <v>2.6396656200507018</v>
      </c>
      <c r="F140" s="196">
        <f ca="1">Calculation!R139</f>
        <v>23.251769684158724</v>
      </c>
      <c r="G140" s="196">
        <f ca="1">Calculation!N139</f>
        <v>2.0432494613990495</v>
      </c>
      <c r="H140" s="196">
        <f ca="1">Calculation!T139</f>
        <v>3.6508927320893165E-3</v>
      </c>
      <c r="I140" s="196">
        <f ca="1">Calculation!V139</f>
        <v>1.9806615941320101E-4</v>
      </c>
      <c r="J140" s="47">
        <f ca="1">Calculation!AC139</f>
        <v>5.25</v>
      </c>
      <c r="K140" s="47">
        <f ca="1">Calculation!AD139</f>
        <v>42</v>
      </c>
      <c r="L140" s="47">
        <f ca="1">Calculation!AF139</f>
        <v>15.75</v>
      </c>
      <c r="M140" s="47">
        <f ca="1">Calculation!AG139</f>
        <v>5.25</v>
      </c>
      <c r="N140" s="47">
        <f ca="1">Calculation!AH139</f>
        <v>5.25</v>
      </c>
      <c r="O140" s="47">
        <f ca="1">Calculation!AE139</f>
        <v>47.25</v>
      </c>
      <c r="P140" s="47">
        <f ca="1">Calculation!AI139</f>
        <v>73.5</v>
      </c>
      <c r="Q140" s="47">
        <f ca="1">Calculation!AK139</f>
        <v>5.25</v>
      </c>
      <c r="R140" s="47">
        <f ca="1">Calculation!AL139</f>
        <v>21</v>
      </c>
      <c r="S140" s="47">
        <f ca="1">Calculation!AM139</f>
        <v>10.5</v>
      </c>
      <c r="T140" s="47">
        <f ca="1">Calculation!AN139</f>
        <v>5.25</v>
      </c>
      <c r="U140" s="47">
        <f ca="1">Calculation!AO139</f>
        <v>5.25</v>
      </c>
      <c r="V140" s="47">
        <f ca="1">Calculation!AP139</f>
        <v>47.25</v>
      </c>
      <c r="W140" s="47">
        <f ca="1">Calculation!AR139</f>
        <v>0.87988854001690064</v>
      </c>
      <c r="X140" s="47">
        <f ca="1">Calculation!AS139</f>
        <v>11.625884842079362</v>
      </c>
      <c r="Y140" s="47">
        <f ca="1">Calculation!AU139</f>
        <v>1.0216247306995248</v>
      </c>
      <c r="Z140" s="47">
        <f ca="1">Calculation!AV139</f>
        <v>1.8254463660446582E-3</v>
      </c>
      <c r="AA140" s="47">
        <f ca="1">Calculation!AW139</f>
        <v>4.9516539853300252E-5</v>
      </c>
      <c r="AB140" s="47">
        <f ca="1">Calculation!AT139</f>
        <v>12.505773382096262</v>
      </c>
      <c r="AC140" s="47">
        <f ca="1">Calculation!AX139</f>
        <v>13.529273075701685</v>
      </c>
      <c r="AD140" s="47">
        <f ca="1">Calculation!BB139</f>
        <v>66.167441934524362</v>
      </c>
      <c r="AE140" s="47">
        <f ca="1">Calculation!BE139</f>
        <v>20.637007058847395</v>
      </c>
      <c r="AF140" s="47">
        <f ca="1">Calculation!BH139</f>
        <v>98.594262447978934</v>
      </c>
      <c r="AG140" s="47">
        <f ca="1">Calculation!BL139</f>
        <v>17.672028655544096</v>
      </c>
      <c r="AH140" s="47">
        <f ca="1">Calculation!BO139</f>
        <v>1.4504182326384212</v>
      </c>
      <c r="AI140" s="47">
        <f ca="1">Calculation!BR139</f>
        <v>21.532470798252021</v>
      </c>
      <c r="AJ140" s="47">
        <f ca="1">Calculation!BU139</f>
        <v>66.221313285075638</v>
      </c>
      <c r="AK140" s="291">
        <f ca="1">Calculation!CI139</f>
        <v>25.789864506950835</v>
      </c>
      <c r="AL140" s="291">
        <f ca="1">Calculation!CJ139</f>
        <v>760.60265251852513</v>
      </c>
      <c r="AM140" s="291">
        <f ca="1">Calculation!CK139</f>
        <v>734.8127880115743</v>
      </c>
      <c r="AN140" s="46">
        <f ca="1">Calculation!CP139</f>
        <v>34.550484421853142</v>
      </c>
      <c r="AO140" s="46">
        <f>Calculation!CS139</f>
        <v>12000</v>
      </c>
      <c r="AP140" s="46">
        <f ca="1">Calculation!CX139</f>
        <v>27.102348862699689</v>
      </c>
      <c r="AQ140" s="46">
        <f>Calculation!DB139</f>
        <v>0</v>
      </c>
    </row>
    <row r="141" spans="2:43" x14ac:dyDescent="0.25">
      <c r="B141" s="45">
        <f>Calculation!B140</f>
        <v>44029</v>
      </c>
      <c r="C141" s="193">
        <f ca="1">Calculation!C140</f>
        <v>73708.066025698135</v>
      </c>
      <c r="D141" s="196">
        <f ca="1">Calculation!D140</f>
        <v>261.552208783526</v>
      </c>
      <c r="E141" s="196">
        <f ca="1">Calculation!G140</f>
        <v>2.4673499291714056</v>
      </c>
      <c r="F141" s="196">
        <f ca="1">Calculation!R140</f>
        <v>21.773387481306944</v>
      </c>
      <c r="G141" s="196">
        <f ca="1">Calculation!N140</f>
        <v>1.9059366025075057</v>
      </c>
      <c r="H141" s="196">
        <f ca="1">Calculation!T140</f>
        <v>3.4017163255026734E-3</v>
      </c>
      <c r="I141" s="196">
        <f ca="1">Calculation!V140</f>
        <v>1.8546058659566118E-4</v>
      </c>
      <c r="J141" s="47">
        <f ca="1">Calculation!AC140</f>
        <v>5.25</v>
      </c>
      <c r="K141" s="47">
        <f ca="1">Calculation!AD140</f>
        <v>42</v>
      </c>
      <c r="L141" s="47">
        <f ca="1">Calculation!AF140</f>
        <v>10.5</v>
      </c>
      <c r="M141" s="47">
        <f ca="1">Calculation!AG140</f>
        <v>5.25</v>
      </c>
      <c r="N141" s="47">
        <f ca="1">Calculation!AH140</f>
        <v>5.25</v>
      </c>
      <c r="O141" s="47">
        <f ca="1">Calculation!AE140</f>
        <v>47.25</v>
      </c>
      <c r="P141" s="47">
        <f ca="1">Calculation!AI140</f>
        <v>68.25</v>
      </c>
      <c r="Q141" s="47">
        <f ca="1">Calculation!AK140</f>
        <v>5.25</v>
      </c>
      <c r="R141" s="47">
        <f ca="1">Calculation!AL140</f>
        <v>21</v>
      </c>
      <c r="S141" s="47">
        <f ca="1">Calculation!AM140</f>
        <v>5.25</v>
      </c>
      <c r="T141" s="47">
        <f ca="1">Calculation!AN140</f>
        <v>5.25</v>
      </c>
      <c r="U141" s="47">
        <f ca="1">Calculation!AO140</f>
        <v>5.25</v>
      </c>
      <c r="V141" s="47">
        <f ca="1">Calculation!AP140</f>
        <v>42</v>
      </c>
      <c r="W141" s="47">
        <f ca="1">Calculation!AR140</f>
        <v>0.82244997639046857</v>
      </c>
      <c r="X141" s="47">
        <f ca="1">Calculation!AS140</f>
        <v>10.886693740653472</v>
      </c>
      <c r="Y141" s="47">
        <f ca="1">Calculation!AU140</f>
        <v>0.95296830125375287</v>
      </c>
      <c r="Z141" s="47">
        <f ca="1">Calculation!AV140</f>
        <v>1.7008581627513367E-3</v>
      </c>
      <c r="AA141" s="47">
        <f ca="1">Calculation!AW140</f>
        <v>4.6365146648915295E-5</v>
      </c>
      <c r="AB141" s="47">
        <f ca="1">Calculation!AT140</f>
        <v>11.70914371704394</v>
      </c>
      <c r="AC141" s="47">
        <f ca="1">Calculation!AX140</f>
        <v>12.663859241607094</v>
      </c>
      <c r="AD141" s="47">
        <f ca="1">Calculation!BB140</f>
        <v>65.099521662713087</v>
      </c>
      <c r="AE141" s="47">
        <f ca="1">Calculation!BE140</f>
        <v>15.094065055484107</v>
      </c>
      <c r="AF141" s="47">
        <f ca="1">Calculation!BH140</f>
        <v>91.983372505786363</v>
      </c>
      <c r="AG141" s="47">
        <f ca="1">Calculation!BL140</f>
        <v>16.571809641110036</v>
      </c>
      <c r="AH141" s="47">
        <f ca="1">Calculation!BO140</f>
        <v>1.3563754439044482</v>
      </c>
      <c r="AI141" s="47">
        <f ca="1">Calculation!BR140</f>
        <v>20.222038576391334</v>
      </c>
      <c r="AJ141" s="47">
        <f ca="1">Calculation!BU140</f>
        <v>60.036219478998802</v>
      </c>
      <c r="AK141" s="291">
        <f ca="1">Calculation!CI140</f>
        <v>24.148513879626989</v>
      </c>
      <c r="AL141" s="291">
        <f ca="1">Calculation!CJ140</f>
        <v>708.69090114629967</v>
      </c>
      <c r="AM141" s="291">
        <f ca="1">Calculation!CK140</f>
        <v>684.54238726667268</v>
      </c>
      <c r="AN141" s="46">
        <f ca="1">Calculation!CP140</f>
        <v>32.211398266592305</v>
      </c>
      <c r="AO141" s="46">
        <f>Calculation!CS140</f>
        <v>12000</v>
      </c>
      <c r="AP141" s="46">
        <f ca="1">Calculation!CX140</f>
        <v>25.761338232370836</v>
      </c>
      <c r="AQ141" s="46">
        <f>Calculation!DB140</f>
        <v>0</v>
      </c>
    </row>
    <row r="142" spans="2:43" x14ac:dyDescent="0.25">
      <c r="B142" s="45">
        <f>Calculation!B141</f>
        <v>44030</v>
      </c>
      <c r="C142" s="193">
        <f ca="1">Calculation!C141</f>
        <v>73710.327301350684</v>
      </c>
      <c r="D142" s="196">
        <f ca="1">Calculation!D141</f>
        <v>245.1311838086732</v>
      </c>
      <c r="E142" s="196">
        <f ca="1">Calculation!G141</f>
        <v>2.3066275431967598</v>
      </c>
      <c r="F142" s="196">
        <f ca="1">Calculation!R141</f>
        <v>20.388788420267833</v>
      </c>
      <c r="G142" s="196">
        <f ca="1">Calculation!N141</f>
        <v>1.7778786217724984</v>
      </c>
      <c r="H142" s="196">
        <f ca="1">Calculation!T141</f>
        <v>3.1700859242744183E-3</v>
      </c>
      <c r="I142" s="196">
        <f ca="1">Calculation!V141</f>
        <v>1.7366597011521942E-4</v>
      </c>
      <c r="J142" s="47">
        <f ca="1">Calculation!AC141</f>
        <v>5.25</v>
      </c>
      <c r="K142" s="47">
        <f ca="1">Calculation!AD141</f>
        <v>36.75</v>
      </c>
      <c r="L142" s="47">
        <f ca="1">Calculation!AF141</f>
        <v>10.5</v>
      </c>
      <c r="M142" s="47">
        <f ca="1">Calculation!AG141</f>
        <v>5.25</v>
      </c>
      <c r="N142" s="47">
        <f ca="1">Calculation!AH141</f>
        <v>5.25</v>
      </c>
      <c r="O142" s="47">
        <f ca="1">Calculation!AE141</f>
        <v>42</v>
      </c>
      <c r="P142" s="47">
        <f ca="1">Calculation!AI141</f>
        <v>63</v>
      </c>
      <c r="Q142" s="47">
        <f ca="1">Calculation!AK141</f>
        <v>5.25</v>
      </c>
      <c r="R142" s="47">
        <f ca="1">Calculation!AL141</f>
        <v>21</v>
      </c>
      <c r="S142" s="47">
        <f ca="1">Calculation!AM141</f>
        <v>5.25</v>
      </c>
      <c r="T142" s="47">
        <f ca="1">Calculation!AN141</f>
        <v>5.25</v>
      </c>
      <c r="U142" s="47">
        <f ca="1">Calculation!AO141</f>
        <v>5.25</v>
      </c>
      <c r="V142" s="47">
        <f ca="1">Calculation!AP141</f>
        <v>42</v>
      </c>
      <c r="W142" s="47">
        <f ca="1">Calculation!AR141</f>
        <v>0.76887584773225326</v>
      </c>
      <c r="X142" s="47">
        <f ca="1">Calculation!AS141</f>
        <v>10.194394210133916</v>
      </c>
      <c r="Y142" s="47">
        <f ca="1">Calculation!AU141</f>
        <v>0.88893931088624922</v>
      </c>
      <c r="Z142" s="47">
        <f ca="1">Calculation!AV141</f>
        <v>1.5850429621372091E-3</v>
      </c>
      <c r="AA142" s="47">
        <f ca="1">Calculation!AW141</f>
        <v>4.3416492528804856E-5</v>
      </c>
      <c r="AB142" s="47">
        <f ca="1">Calculation!AT141</f>
        <v>10.96327005786617</v>
      </c>
      <c r="AC142" s="47">
        <f ca="1">Calculation!AX141</f>
        <v>11.853837828207086</v>
      </c>
      <c r="AD142" s="47">
        <f ca="1">Calculation!BB141</f>
        <v>58.81606061303502</v>
      </c>
      <c r="AE142" s="47">
        <f ca="1">Calculation!BE141</f>
        <v>14.824976900966114</v>
      </c>
      <c r="AF142" s="47">
        <f ca="1">Calculation!BH141</f>
        <v>85.430797887458041</v>
      </c>
      <c r="AG142" s="47">
        <f ca="1">Calculation!BL141</f>
        <v>15.53960874297983</v>
      </c>
      <c r="AH142" s="47">
        <f ca="1">Calculation!BO141</f>
        <v>1.268386979315679</v>
      </c>
      <c r="AI142" s="47">
        <f ca="1">Calculation!BR141</f>
        <v>18.990685588788811</v>
      </c>
      <c r="AJ142" s="47">
        <f ca="1">Calculation!BU141</f>
        <v>59.167918087641752</v>
      </c>
      <c r="AK142" s="291">
        <f ca="1">Calculation!CI141</f>
        <v>22.612756525486475</v>
      </c>
      <c r="AL142" s="291">
        <f ca="1">Calculation!CJ141</f>
        <v>660.43456755715624</v>
      </c>
      <c r="AM142" s="291">
        <f ca="1">Calculation!CK141</f>
        <v>637.82181103166977</v>
      </c>
      <c r="AN142" s="46">
        <f ca="1">Calculation!CP141</f>
        <v>30.035423746364085</v>
      </c>
      <c r="AO142" s="46">
        <f>Calculation!CS141</f>
        <v>12000</v>
      </c>
      <c r="AP142" s="46">
        <f ca="1">Calculation!CX141</f>
        <v>24.48687622106052</v>
      </c>
      <c r="AQ142" s="46">
        <f>Calculation!DB141</f>
        <v>0</v>
      </c>
    </row>
    <row r="143" spans="2:43" x14ac:dyDescent="0.25">
      <c r="B143" s="45">
        <f>Calculation!B142</f>
        <v>44031</v>
      </c>
      <c r="C143" s="193">
        <f ca="1">Calculation!C142</f>
        <v>73712.444867535407</v>
      </c>
      <c r="D143" s="196">
        <f ca="1">Calculation!D142</f>
        <v>229.73937972135354</v>
      </c>
      <c r="E143" s="196">
        <f ca="1">Calculation!G142</f>
        <v>2.1566789352050533</v>
      </c>
      <c r="F143" s="196">
        <f ca="1">Calculation!R142</f>
        <v>19.092064976507622</v>
      </c>
      <c r="G143" s="196">
        <f ca="1">Calculation!N142</f>
        <v>1.6584549012698648</v>
      </c>
      <c r="H143" s="196">
        <f ca="1">Calculation!T142</f>
        <v>2.9547205087139426E-3</v>
      </c>
      <c r="I143" s="196">
        <f ca="1">Calculation!V142</f>
        <v>1.6262908298714566E-4</v>
      </c>
      <c r="J143" s="47">
        <f ca="1">Calculation!AC142</f>
        <v>5.25</v>
      </c>
      <c r="K143" s="47">
        <f ca="1">Calculation!AD142</f>
        <v>36.75</v>
      </c>
      <c r="L143" s="47">
        <f ca="1">Calculation!AF142</f>
        <v>10.5</v>
      </c>
      <c r="M143" s="47">
        <f ca="1">Calculation!AG142</f>
        <v>5.25</v>
      </c>
      <c r="N143" s="47">
        <f ca="1">Calculation!AH142</f>
        <v>5.25</v>
      </c>
      <c r="O143" s="47">
        <f ca="1">Calculation!AE142</f>
        <v>42</v>
      </c>
      <c r="P143" s="47">
        <f ca="1">Calculation!AI142</f>
        <v>63</v>
      </c>
      <c r="Q143" s="47">
        <f ca="1">Calculation!AK142</f>
        <v>5.25</v>
      </c>
      <c r="R143" s="47">
        <f ca="1">Calculation!AL142</f>
        <v>21</v>
      </c>
      <c r="S143" s="47">
        <f ca="1">Calculation!AM142</f>
        <v>5.25</v>
      </c>
      <c r="T143" s="47">
        <f ca="1">Calculation!AN142</f>
        <v>5.25</v>
      </c>
      <c r="U143" s="47">
        <f ca="1">Calculation!AO142</f>
        <v>5.25</v>
      </c>
      <c r="V143" s="47">
        <f ca="1">Calculation!AP142</f>
        <v>42</v>
      </c>
      <c r="W143" s="47">
        <f ca="1">Calculation!AR142</f>
        <v>0.71889297840168442</v>
      </c>
      <c r="X143" s="47">
        <f ca="1">Calculation!AS142</f>
        <v>9.546032488253811</v>
      </c>
      <c r="Y143" s="47">
        <f ca="1">Calculation!AU142</f>
        <v>0.82922745063493242</v>
      </c>
      <c r="Z143" s="47">
        <f ca="1">Calculation!AV142</f>
        <v>1.4773602543569713E-3</v>
      </c>
      <c r="AA143" s="47">
        <f ca="1">Calculation!AW142</f>
        <v>4.0657270746786414E-5</v>
      </c>
      <c r="AB143" s="47">
        <f ca="1">Calculation!AT142</f>
        <v>10.264925466655495</v>
      </c>
      <c r="AC143" s="47">
        <f ca="1">Calculation!AX142</f>
        <v>11.095670934815532</v>
      </c>
      <c r="AD143" s="47">
        <f ca="1">Calculation!BB142</f>
        <v>57.866752820259315</v>
      </c>
      <c r="AE143" s="47">
        <f ca="1">Calculation!BE142</f>
        <v>14.577800210458875</v>
      </c>
      <c r="AF143" s="47">
        <f ca="1">Calculation!BH142</f>
        <v>84.234290059479321</v>
      </c>
      <c r="AG143" s="47">
        <f ca="1">Calculation!BL142</f>
        <v>14.571268684933596</v>
      </c>
      <c r="AH143" s="47">
        <f ca="1">Calculation!BO142</f>
        <v>1.1860695119986007</v>
      </c>
      <c r="AI143" s="47">
        <f ca="1">Calculation!BR142</f>
        <v>17.833700564703861</v>
      </c>
      <c r="AJ143" s="47">
        <f ca="1">Calculation!BU142</f>
        <v>58.361638224238767</v>
      </c>
      <c r="AK143" s="291">
        <f ca="1">Calculation!CI142</f>
        <v>21.175661847228184</v>
      </c>
      <c r="AL143" s="291">
        <f ca="1">Calculation!CJ142</f>
        <v>615.5667726486688</v>
      </c>
      <c r="AM143" s="291">
        <f ca="1">Calculation!CK142</f>
        <v>594.39111080144062</v>
      </c>
      <c r="AN143" s="46">
        <f ca="1">Calculation!CP142</f>
        <v>28.010776801503262</v>
      </c>
      <c r="AO143" s="46">
        <f>Calculation!CS142</f>
        <v>12000</v>
      </c>
      <c r="AP143" s="46">
        <f ca="1">Calculation!CX142</f>
        <v>23.275621149007517</v>
      </c>
      <c r="AQ143" s="46">
        <f>Calculation!DB142</f>
        <v>0</v>
      </c>
    </row>
    <row r="144" spans="2:43" x14ac:dyDescent="0.25">
      <c r="B144" s="45">
        <f>Calculation!B143</f>
        <v>44032</v>
      </c>
      <c r="C144" s="193">
        <f ca="1">Calculation!C143</f>
        <v>73714.427944605603</v>
      </c>
      <c r="D144" s="196">
        <f ca="1">Calculation!D143</f>
        <v>215.31250109716456</v>
      </c>
      <c r="E144" s="196">
        <f ca="1">Calculation!G143</f>
        <v>2.0167468800138897</v>
      </c>
      <c r="F144" s="196">
        <f ca="1">Calculation!R143</f>
        <v>17.877675751469788</v>
      </c>
      <c r="G144" s="196">
        <f ca="1">Calculation!N143</f>
        <v>1.547085606509599</v>
      </c>
      <c r="H144" s="196">
        <f ca="1">Calculation!T143</f>
        <v>2.7544361572118402E-3</v>
      </c>
      <c r="I144" s="196">
        <f ca="1">Calculation!V143</f>
        <v>1.523003189908668E-4</v>
      </c>
      <c r="J144" s="47">
        <f ca="1">Calculation!AC143</f>
        <v>5.25</v>
      </c>
      <c r="K144" s="47">
        <f ca="1">Calculation!AD143</f>
        <v>31.5</v>
      </c>
      <c r="L144" s="47">
        <f ca="1">Calculation!AF143</f>
        <v>10.5</v>
      </c>
      <c r="M144" s="47">
        <f ca="1">Calculation!AG143</f>
        <v>5.25</v>
      </c>
      <c r="N144" s="47">
        <f ca="1">Calculation!AH143</f>
        <v>5.25</v>
      </c>
      <c r="O144" s="47">
        <f ca="1">Calculation!AE143</f>
        <v>36.75</v>
      </c>
      <c r="P144" s="47">
        <f ca="1">Calculation!AI143</f>
        <v>57.75</v>
      </c>
      <c r="Q144" s="47">
        <f ca="1">Calculation!AK143</f>
        <v>5.25</v>
      </c>
      <c r="R144" s="47">
        <f ca="1">Calculation!AL143</f>
        <v>15.75</v>
      </c>
      <c r="S144" s="47">
        <f ca="1">Calculation!AM143</f>
        <v>5.25</v>
      </c>
      <c r="T144" s="47">
        <f ca="1">Calculation!AN143</f>
        <v>5.25</v>
      </c>
      <c r="U144" s="47">
        <f ca="1">Calculation!AO143</f>
        <v>5.25</v>
      </c>
      <c r="V144" s="47">
        <f ca="1">Calculation!AP143</f>
        <v>36.75</v>
      </c>
      <c r="W144" s="47">
        <f ca="1">Calculation!AR143</f>
        <v>0.67224896000462986</v>
      </c>
      <c r="X144" s="47">
        <f ca="1">Calculation!AS143</f>
        <v>8.9388378757348939</v>
      </c>
      <c r="Y144" s="47">
        <f ca="1">Calculation!AU143</f>
        <v>0.77354280325479952</v>
      </c>
      <c r="Z144" s="47">
        <f ca="1">Calculation!AV143</f>
        <v>1.3772180786059201E-3</v>
      </c>
      <c r="AA144" s="47">
        <f ca="1">Calculation!AW143</f>
        <v>3.8075079747716701E-5</v>
      </c>
      <c r="AB144" s="47">
        <f ca="1">Calculation!AT143</f>
        <v>9.611086835739524</v>
      </c>
      <c r="AC144" s="47">
        <f ca="1">Calculation!AX143</f>
        <v>10.386044932152677</v>
      </c>
      <c r="AD144" s="47">
        <f ca="1">Calculation!BB143</f>
        <v>51.692245804895343</v>
      </c>
      <c r="AE144" s="47">
        <f ca="1">Calculation!BE143</f>
        <v>14.35075076475008</v>
      </c>
      <c r="AF144" s="47">
        <f ca="1">Calculation!BH143</f>
        <v>77.832712154635999</v>
      </c>
      <c r="AG144" s="47">
        <f ca="1">Calculation!BL143</f>
        <v>13.662881546029519</v>
      </c>
      <c r="AH144" s="47">
        <f ca="1">Calculation!BO143</f>
        <v>1.1090631533685458</v>
      </c>
      <c r="AI144" s="47">
        <f ca="1">Calculation!BR143</f>
        <v>16.746647180656222</v>
      </c>
      <c r="AJ144" s="47">
        <f ca="1">Calculation!BU143</f>
        <v>52.310449779650284</v>
      </c>
      <c r="AK144" s="291">
        <f ca="1">Calculation!CI143</f>
        <v>19.830770701955771</v>
      </c>
      <c r="AL144" s="291">
        <f ca="1">Calculation!CJ143</f>
        <v>573.84086608575774</v>
      </c>
      <c r="AM144" s="291">
        <f ca="1">Calculation!CK143</f>
        <v>554.01009538380197</v>
      </c>
      <c r="AN144" s="46">
        <f ca="1">Calculation!CP143</f>
        <v>26.126557955743234</v>
      </c>
      <c r="AO144" s="46">
        <f>Calculation!CS143</f>
        <v>12000</v>
      </c>
      <c r="AP144" s="46">
        <f ca="1">Calculation!CX143</f>
        <v>22.124404727532315</v>
      </c>
      <c r="AQ144" s="46">
        <f>Calculation!DB143</f>
        <v>0</v>
      </c>
    </row>
    <row r="145" spans="2:43" x14ac:dyDescent="0.25">
      <c r="B145" s="45">
        <f>Calculation!B144</f>
        <v>44033</v>
      </c>
      <c r="C145" s="193">
        <f ca="1">Calculation!C144</f>
        <v>73716.285150741765</v>
      </c>
      <c r="D145" s="196">
        <f ca="1">Calculation!D144</f>
        <v>201.79024286924127</v>
      </c>
      <c r="E145" s="196">
        <f ca="1">Calculation!G144</f>
        <v>1.8861312632154275</v>
      </c>
      <c r="F145" s="196">
        <f ca="1">Calculation!R144</f>
        <v>16.740423547723019</v>
      </c>
      <c r="G145" s="196">
        <f ca="1">Calculation!N144</f>
        <v>1.443229137925649</v>
      </c>
      <c r="H145" s="196">
        <f ca="1">Calculation!T144</f>
        <v>2.5681384360263428E-3</v>
      </c>
      <c r="I145" s="196">
        <f ca="1">Calculation!V144</f>
        <v>1.4263343125709812E-4</v>
      </c>
      <c r="J145" s="47">
        <f ca="1">Calculation!AC144</f>
        <v>5.25</v>
      </c>
      <c r="K145" s="47">
        <f ca="1">Calculation!AD144</f>
        <v>31.5</v>
      </c>
      <c r="L145" s="47">
        <f ca="1">Calculation!AF144</f>
        <v>10.5</v>
      </c>
      <c r="M145" s="47">
        <f ca="1">Calculation!AG144</f>
        <v>5.25</v>
      </c>
      <c r="N145" s="47">
        <f ca="1">Calculation!AH144</f>
        <v>5.25</v>
      </c>
      <c r="O145" s="47">
        <f ca="1">Calculation!AE144</f>
        <v>36.75</v>
      </c>
      <c r="P145" s="47">
        <f ca="1">Calculation!AI144</f>
        <v>57.75</v>
      </c>
      <c r="Q145" s="47">
        <f ca="1">Calculation!AK144</f>
        <v>5.25</v>
      </c>
      <c r="R145" s="47">
        <f ca="1">Calculation!AL144</f>
        <v>15.75</v>
      </c>
      <c r="S145" s="47">
        <f ca="1">Calculation!AM144</f>
        <v>5.25</v>
      </c>
      <c r="T145" s="47">
        <f ca="1">Calculation!AN144</f>
        <v>5.25</v>
      </c>
      <c r="U145" s="47">
        <f ca="1">Calculation!AO144</f>
        <v>5.25</v>
      </c>
      <c r="V145" s="47">
        <f ca="1">Calculation!AP144</f>
        <v>36.75</v>
      </c>
      <c r="W145" s="47">
        <f ca="1">Calculation!AR144</f>
        <v>0.62871042107180919</v>
      </c>
      <c r="X145" s="47">
        <f ca="1">Calculation!AS144</f>
        <v>8.3702117738615094</v>
      </c>
      <c r="Y145" s="47">
        <f ca="1">Calculation!AU144</f>
        <v>0.7216145689628245</v>
      </c>
      <c r="Z145" s="47">
        <f ca="1">Calculation!AV144</f>
        <v>1.2840692180131714E-3</v>
      </c>
      <c r="AA145" s="47">
        <f ca="1">Calculation!AW144</f>
        <v>3.565835781427453E-5</v>
      </c>
      <c r="AB145" s="47">
        <f ca="1">Calculation!AT144</f>
        <v>8.9989221949333178</v>
      </c>
      <c r="AC145" s="47">
        <f ca="1">Calculation!AX144</f>
        <v>9.7218564914719714</v>
      </c>
      <c r="AD145" s="47">
        <f ca="1">Calculation!BB144</f>
        <v>50.843020075068154</v>
      </c>
      <c r="AE145" s="47">
        <f ca="1">Calculation!BE144</f>
        <v>14.142189631049002</v>
      </c>
      <c r="AF145" s="47">
        <f ca="1">Calculation!BH144</f>
        <v>76.774905593472781</v>
      </c>
      <c r="AG145" s="47">
        <f ca="1">Calculation!BL144</f>
        <v>12.810774272191889</v>
      </c>
      <c r="AH145" s="47">
        <f ca="1">Calculation!BO144</f>
        <v>1.0370301219712226</v>
      </c>
      <c r="AI145" s="47">
        <f ca="1">Calculation!BR144</f>
        <v>15.725348572854269</v>
      </c>
      <c r="AJ145" s="47">
        <f ca="1">Calculation!BU144</f>
        <v>51.566489081103839</v>
      </c>
      <c r="AK145" s="291">
        <f ca="1">Calculation!CI144</f>
        <v>18.572061361628585</v>
      </c>
      <c r="AL145" s="291">
        <f ca="1">Calculation!CJ144</f>
        <v>535.02884083881054</v>
      </c>
      <c r="AM145" s="291">
        <f ca="1">Calculation!CK144</f>
        <v>516.45677947718195</v>
      </c>
      <c r="AN145" s="46">
        <f ca="1">Calculation!CP144</f>
        <v>24.372683451412996</v>
      </c>
      <c r="AO145" s="46">
        <f>Calculation!CS144</f>
        <v>12000</v>
      </c>
      <c r="AP145" s="46">
        <f ca="1">Calculation!CX144</f>
        <v>21.030222359710844</v>
      </c>
      <c r="AQ145" s="46">
        <f>Calculation!DB144</f>
        <v>0</v>
      </c>
    </row>
    <row r="146" spans="2:43" x14ac:dyDescent="0.25">
      <c r="B146" s="45">
        <f>Calculation!B145</f>
        <v>44034</v>
      </c>
      <c r="C146" s="193">
        <f ca="1">Calculation!C145</f>
        <v>73718.024542557847</v>
      </c>
      <c r="D146" s="196">
        <f ca="1">Calculation!D145</f>
        <v>189.11604590894282</v>
      </c>
      <c r="E146" s="196">
        <f ca="1">Calculation!G145</f>
        <v>1.7641843659021692</v>
      </c>
      <c r="F146" s="196">
        <f ca="1">Calculation!R145</f>
        <v>15.67543466435329</v>
      </c>
      <c r="G146" s="196">
        <f ca="1">Calculation!N145</f>
        <v>1.3463797234711417</v>
      </c>
      <c r="H146" s="196">
        <f ca="1">Calculation!T145</f>
        <v>2.3948153995953492E-3</v>
      </c>
      <c r="I146" s="196">
        <f ca="1">Calculation!V145</f>
        <v>1.3358529147462469E-4</v>
      </c>
      <c r="J146" s="47">
        <f ca="1">Calculation!AC145</f>
        <v>5.25</v>
      </c>
      <c r="K146" s="47">
        <f ca="1">Calculation!AD145</f>
        <v>31.5</v>
      </c>
      <c r="L146" s="47">
        <f ca="1">Calculation!AF145</f>
        <v>10.5</v>
      </c>
      <c r="M146" s="47">
        <f ca="1">Calculation!AG145</f>
        <v>5.25</v>
      </c>
      <c r="N146" s="47">
        <f ca="1">Calculation!AH145</f>
        <v>5.25</v>
      </c>
      <c r="O146" s="47">
        <f ca="1">Calculation!AE145</f>
        <v>36.75</v>
      </c>
      <c r="P146" s="47">
        <f ca="1">Calculation!AI145</f>
        <v>57.75</v>
      </c>
      <c r="Q146" s="47">
        <f ca="1">Calculation!AK145</f>
        <v>5.25</v>
      </c>
      <c r="R146" s="47">
        <f ca="1">Calculation!AL145</f>
        <v>15.75</v>
      </c>
      <c r="S146" s="47">
        <f ca="1">Calculation!AM145</f>
        <v>5.25</v>
      </c>
      <c r="T146" s="47">
        <f ca="1">Calculation!AN145</f>
        <v>5.25</v>
      </c>
      <c r="U146" s="47">
        <f ca="1">Calculation!AO145</f>
        <v>5.25</v>
      </c>
      <c r="V146" s="47">
        <f ca="1">Calculation!AP145</f>
        <v>36.75</v>
      </c>
      <c r="W146" s="47">
        <f ca="1">Calculation!AR145</f>
        <v>0.58806145530072307</v>
      </c>
      <c r="X146" s="47">
        <f ca="1">Calculation!AS145</f>
        <v>7.8377173321766449</v>
      </c>
      <c r="Y146" s="47">
        <f ca="1">Calculation!AU145</f>
        <v>0.67318986173557083</v>
      </c>
      <c r="Z146" s="47">
        <f ca="1">Calculation!AV145</f>
        <v>1.1974076997976746E-3</v>
      </c>
      <c r="AA146" s="47">
        <f ca="1">Calculation!AW145</f>
        <v>3.3396322868656171E-5</v>
      </c>
      <c r="AB146" s="47">
        <f ca="1">Calculation!AT145</f>
        <v>8.425778787477368</v>
      </c>
      <c r="AC146" s="47">
        <f ca="1">Calculation!AX145</f>
        <v>9.1001994532356054</v>
      </c>
      <c r="AD146" s="47">
        <f ca="1">Calculation!BB145</f>
        <v>50.062945583241174</v>
      </c>
      <c r="AE146" s="47">
        <f ca="1">Calculation!BE145</f>
        <v>13.950611332520726</v>
      </c>
      <c r="AF146" s="47">
        <f ca="1">Calculation!BH145</f>
        <v>75.803234709432857</v>
      </c>
      <c r="AG146" s="47">
        <f ca="1">Calculation!BL145</f>
        <v>12.011494983462516</v>
      </c>
      <c r="AH146" s="47">
        <f ca="1">Calculation!BO145</f>
        <v>0.96965347547349778</v>
      </c>
      <c r="AI146" s="47">
        <f ca="1">Calculation!BR145</f>
        <v>14.765872666194383</v>
      </c>
      <c r="AJ146" s="47">
        <f ca="1">Calculation!BU145</f>
        <v>50.875668432453566</v>
      </c>
      <c r="AK146" s="291">
        <f ca="1">Calculation!CI145</f>
        <v>17.393918160814792</v>
      </c>
      <c r="AL146" s="291">
        <f ca="1">Calculation!CJ145</f>
        <v>498.91987491574429</v>
      </c>
      <c r="AM146" s="291">
        <f ca="1">Calculation!CK145</f>
        <v>481.5259567549295</v>
      </c>
      <c r="AN146" s="46">
        <f ca="1">Calculation!CP145</f>
        <v>22.739821902360138</v>
      </c>
      <c r="AO146" s="46">
        <f>Calculation!CS145</f>
        <v>12000</v>
      </c>
      <c r="AP146" s="46">
        <f ca="1">Calculation!CX145</f>
        <v>19.990224063877012</v>
      </c>
      <c r="AQ146" s="46">
        <f>Calculation!DB145</f>
        <v>0</v>
      </c>
    </row>
    <row r="147" spans="2:43" x14ac:dyDescent="0.25">
      <c r="B147" s="45">
        <f>Calculation!B146</f>
        <v>44035</v>
      </c>
      <c r="C147" s="193">
        <f ca="1">Calculation!C146</f>
        <v>73719.653652816924</v>
      </c>
      <c r="D147" s="196">
        <f ca="1">Calculation!D146</f>
        <v>177.23686717453265</v>
      </c>
      <c r="E147" s="196">
        <f ca="1">Calculation!G146</f>
        <v>1.6503065778866048</v>
      </c>
      <c r="F147" s="196">
        <f ca="1">Calculation!R146</f>
        <v>14.678139355740445</v>
      </c>
      <c r="G147" s="196">
        <f ca="1">Calculation!N146</f>
        <v>1.2560651469607917</v>
      </c>
      <c r="H147" s="196">
        <f ca="1">Calculation!T146</f>
        <v>2.233531152071924E-3</v>
      </c>
      <c r="I147" s="196">
        <f ca="1">Calculation!V146</f>
        <v>1.2511566789777498E-4</v>
      </c>
      <c r="J147" s="47">
        <f ca="1">Calculation!AC146</f>
        <v>5.25</v>
      </c>
      <c r="K147" s="47">
        <f ca="1">Calculation!AD146</f>
        <v>26.25</v>
      </c>
      <c r="L147" s="47">
        <f ca="1">Calculation!AF146</f>
        <v>10.5</v>
      </c>
      <c r="M147" s="47">
        <f ca="1">Calculation!AG146</f>
        <v>5.25</v>
      </c>
      <c r="N147" s="47">
        <f ca="1">Calculation!AH146</f>
        <v>5.25</v>
      </c>
      <c r="O147" s="47">
        <f ca="1">Calculation!AE146</f>
        <v>31.5</v>
      </c>
      <c r="P147" s="47">
        <f ca="1">Calculation!AI146</f>
        <v>52.5</v>
      </c>
      <c r="Q147" s="47">
        <f ca="1">Calculation!AK146</f>
        <v>5.25</v>
      </c>
      <c r="R147" s="47">
        <f ca="1">Calculation!AL146</f>
        <v>15.75</v>
      </c>
      <c r="S147" s="47">
        <f ca="1">Calculation!AM146</f>
        <v>5.25</v>
      </c>
      <c r="T147" s="47">
        <f ca="1">Calculation!AN146</f>
        <v>5.25</v>
      </c>
      <c r="U147" s="47">
        <f ca="1">Calculation!AO146</f>
        <v>5.25</v>
      </c>
      <c r="V147" s="47">
        <f ca="1">Calculation!AP146</f>
        <v>36.75</v>
      </c>
      <c r="W147" s="47">
        <f ca="1">Calculation!AR146</f>
        <v>0.55010219262886828</v>
      </c>
      <c r="X147" s="47">
        <f ca="1">Calculation!AS146</f>
        <v>7.3390696778702225</v>
      </c>
      <c r="Y147" s="47">
        <f ca="1">Calculation!AU146</f>
        <v>0.62803257348039587</v>
      </c>
      <c r="Z147" s="47">
        <f ca="1">Calculation!AV146</f>
        <v>1.116765576035962E-3</v>
      </c>
      <c r="AA147" s="47">
        <f ca="1">Calculation!AW146</f>
        <v>3.1278916974443745E-5</v>
      </c>
      <c r="AB147" s="47">
        <f ca="1">Calculation!AT146</f>
        <v>7.8891718704990907</v>
      </c>
      <c r="AC147" s="47">
        <f ca="1">Calculation!AX146</f>
        <v>8.5183524884724964</v>
      </c>
      <c r="AD147" s="47">
        <f ca="1">Calculation!BB146</f>
        <v>44.043891442891535</v>
      </c>
      <c r="AE147" s="47">
        <f ca="1">Calculation!BE146</f>
        <v>13.774632981158325</v>
      </c>
      <c r="AF147" s="47">
        <f ca="1">Calculation!BH146</f>
        <v>69.608185597379034</v>
      </c>
      <c r="AG147" s="47">
        <f ca="1">Calculation!BL146</f>
        <v>11.261800037801867</v>
      </c>
      <c r="AH147" s="47">
        <f ca="1">Calculation!BO146</f>
        <v>0.90663590440589559</v>
      </c>
      <c r="AI147" s="47">
        <f ca="1">Calculation!BR146</f>
        <v>13.864518282533229</v>
      </c>
      <c r="AJ147" s="47">
        <f ca="1">Calculation!BU146</f>
        <v>50.234192115849737</v>
      </c>
      <c r="AK147" s="291">
        <f ca="1">Calculation!CI146</f>
        <v>16.291102590766968</v>
      </c>
      <c r="AL147" s="291">
        <f ca="1">Calculation!CJ146</f>
        <v>465.31899001493684</v>
      </c>
      <c r="AM147" s="291">
        <f ca="1">Calculation!CK146</f>
        <v>449.02788742416988</v>
      </c>
      <c r="AN147" s="46">
        <f ca="1">Calculation!CP146</f>
        <v>21.219336015120188</v>
      </c>
      <c r="AO147" s="46">
        <f>Calculation!CS146</f>
        <v>12000</v>
      </c>
      <c r="AP147" s="46">
        <f ca="1">Calculation!CX146</f>
        <v>19.001705971866354</v>
      </c>
      <c r="AQ147" s="46">
        <f>Calculation!DB146</f>
        <v>0</v>
      </c>
    </row>
    <row r="148" spans="2:43" x14ac:dyDescent="0.25">
      <c r="B148" s="45">
        <f>Calculation!B147</f>
        <v>44036</v>
      </c>
      <c r="C148" s="193">
        <f ca="1">Calculation!C147</f>
        <v>73721.179525479893</v>
      </c>
      <c r="D148" s="196">
        <f ca="1">Calculation!D147</f>
        <v>166.10296361074322</v>
      </c>
      <c r="E148" s="196">
        <f ca="1">Calculation!G147</f>
        <v>1.5439424971506266</v>
      </c>
      <c r="F148" s="196">
        <f ca="1">Calculation!R147</f>
        <v>13.744253398140993</v>
      </c>
      <c r="G148" s="196">
        <f ca="1">Calculation!N147</f>
        <v>1.1718446066445423</v>
      </c>
      <c r="H148" s="196">
        <f ca="1">Calculation!T147</f>
        <v>2.0834199246869494E-3</v>
      </c>
      <c r="I148" s="196">
        <f ca="1">Calculation!V147</f>
        <v>1.1718702051554818E-4</v>
      </c>
      <c r="J148" s="47">
        <f ca="1">Calculation!AC147</f>
        <v>5.25</v>
      </c>
      <c r="K148" s="47">
        <f ca="1">Calculation!AD147</f>
        <v>26.25</v>
      </c>
      <c r="L148" s="47">
        <f ca="1">Calculation!AF147</f>
        <v>10.5</v>
      </c>
      <c r="M148" s="47">
        <f ca="1">Calculation!AG147</f>
        <v>5.25</v>
      </c>
      <c r="N148" s="47">
        <f ca="1">Calculation!AH147</f>
        <v>5.25</v>
      </c>
      <c r="O148" s="47">
        <f ca="1">Calculation!AE147</f>
        <v>31.5</v>
      </c>
      <c r="P148" s="47">
        <f ca="1">Calculation!AI147</f>
        <v>52.5</v>
      </c>
      <c r="Q148" s="47">
        <f ca="1">Calculation!AK147</f>
        <v>5.25</v>
      </c>
      <c r="R148" s="47">
        <f ca="1">Calculation!AL147</f>
        <v>15.75</v>
      </c>
      <c r="S148" s="47">
        <f ca="1">Calculation!AM147</f>
        <v>5.25</v>
      </c>
      <c r="T148" s="47">
        <f ca="1">Calculation!AN147</f>
        <v>5.25</v>
      </c>
      <c r="U148" s="47">
        <f ca="1">Calculation!AO147</f>
        <v>5.25</v>
      </c>
      <c r="V148" s="47">
        <f ca="1">Calculation!AP147</f>
        <v>36.75</v>
      </c>
      <c r="W148" s="47">
        <f ca="1">Calculation!AR147</f>
        <v>0.5146474990502089</v>
      </c>
      <c r="X148" s="47">
        <f ca="1">Calculation!AS147</f>
        <v>6.8721266990704963</v>
      </c>
      <c r="Y148" s="47">
        <f ca="1">Calculation!AU147</f>
        <v>0.58592230332227113</v>
      </c>
      <c r="Z148" s="47">
        <f ca="1">Calculation!AV147</f>
        <v>1.0417099623434747E-3</v>
      </c>
      <c r="AA148" s="47">
        <f ca="1">Calculation!AW147</f>
        <v>2.9296755128887045E-5</v>
      </c>
      <c r="AB148" s="47">
        <f ca="1">Calculation!AT147</f>
        <v>7.3867741981207056</v>
      </c>
      <c r="AC148" s="47">
        <f ca="1">Calculation!AX147</f>
        <v>7.9737675081604484</v>
      </c>
      <c r="AD148" s="47">
        <f ca="1">Calculation!BB147</f>
        <v>43.337460282541798</v>
      </c>
      <c r="AE148" s="47">
        <f ca="1">Calculation!BE147</f>
        <v>13.612984295549719</v>
      </c>
      <c r="AF148" s="47">
        <f ca="1">Calculation!BH147</f>
        <v>68.74009048444961</v>
      </c>
      <c r="AG148" s="47">
        <f ca="1">Calculation!BL147</f>
        <v>10.558641813781463</v>
      </c>
      <c r="AH148" s="47">
        <f ca="1">Calculation!BO147</f>
        <v>0.84769858604848858</v>
      </c>
      <c r="AI148" s="47">
        <f ca="1">Calculation!BR147</f>
        <v>13.017801992012732</v>
      </c>
      <c r="AJ148" s="47">
        <f ca="1">Calculation!BU147</f>
        <v>49.638535536146186</v>
      </c>
      <c r="AK148" s="291">
        <f ca="1">Calculation!CI147</f>
        <v>15.2587266296905</v>
      </c>
      <c r="AL148" s="291">
        <f ca="1">Calculation!CJ147</f>
        <v>434.04581764313366</v>
      </c>
      <c r="AM148" s="291">
        <f ca="1">Calculation!CK147</f>
        <v>418.78709101344316</v>
      </c>
      <c r="AN148" s="46">
        <f ca="1">Calculation!CP147</f>
        <v>19.803228966475828</v>
      </c>
      <c r="AO148" s="46">
        <f>Calculation!CS147</f>
        <v>12000</v>
      </c>
      <c r="AP148" s="46">
        <f ca="1">Calculation!CX147</f>
        <v>18.062102358292236</v>
      </c>
      <c r="AQ148" s="46">
        <f>Calculation!DB147</f>
        <v>0</v>
      </c>
    </row>
    <row r="149" spans="2:43" x14ac:dyDescent="0.25">
      <c r="B149" s="45">
        <f>Calculation!B148</f>
        <v>44037</v>
      </c>
      <c r="C149" s="193">
        <f ca="1">Calculation!C148</f>
        <v>73722.608748291139</v>
      </c>
      <c r="D149" s="196">
        <f ca="1">Calculation!D148</f>
        <v>155.66768902123499</v>
      </c>
      <c r="E149" s="196">
        <f ca="1">Calculation!G148</f>
        <v>1.4445773776667463</v>
      </c>
      <c r="F149" s="196">
        <f ca="1">Calculation!R148</f>
        <v>12.869760709949142</v>
      </c>
      <c r="G149" s="196">
        <f ca="1">Calculation!N148</f>
        <v>1.0933066984103734</v>
      </c>
      <c r="H149" s="196">
        <f ca="1">Calculation!T148</f>
        <v>1.9436806271586964E-3</v>
      </c>
      <c r="I149" s="196">
        <f ca="1">Calculation!V148</f>
        <v>1.097643119047071E-4</v>
      </c>
      <c r="J149" s="47">
        <f ca="1">Calculation!AC148</f>
        <v>5.25</v>
      </c>
      <c r="K149" s="47">
        <f ca="1">Calculation!AD148</f>
        <v>26.25</v>
      </c>
      <c r="L149" s="47">
        <f ca="1">Calculation!AF148</f>
        <v>10.5</v>
      </c>
      <c r="M149" s="47">
        <f ca="1">Calculation!AG148</f>
        <v>5.25</v>
      </c>
      <c r="N149" s="47">
        <f ca="1">Calculation!AH148</f>
        <v>5.25</v>
      </c>
      <c r="O149" s="47">
        <f ca="1">Calculation!AE148</f>
        <v>31.5</v>
      </c>
      <c r="P149" s="47">
        <f ca="1">Calculation!AI148</f>
        <v>52.5</v>
      </c>
      <c r="Q149" s="47">
        <f ca="1">Calculation!AK148</f>
        <v>5.25</v>
      </c>
      <c r="R149" s="47">
        <f ca="1">Calculation!AL148</f>
        <v>15.75</v>
      </c>
      <c r="S149" s="47">
        <f ca="1">Calculation!AM148</f>
        <v>5.25</v>
      </c>
      <c r="T149" s="47">
        <f ca="1">Calculation!AN148</f>
        <v>5.25</v>
      </c>
      <c r="U149" s="47">
        <f ca="1">Calculation!AO148</f>
        <v>5.25</v>
      </c>
      <c r="V149" s="47">
        <f ca="1">Calculation!AP148</f>
        <v>36.75</v>
      </c>
      <c r="W149" s="47">
        <f ca="1">Calculation!AR148</f>
        <v>0.48152579255558209</v>
      </c>
      <c r="X149" s="47">
        <f ca="1">Calculation!AS148</f>
        <v>6.4348803549745712</v>
      </c>
      <c r="Y149" s="47">
        <f ca="1">Calculation!AU148</f>
        <v>0.54665334920518671</v>
      </c>
      <c r="Z149" s="47">
        <f ca="1">Calculation!AV148</f>
        <v>9.7184031357934822E-4</v>
      </c>
      <c r="AA149" s="47">
        <f ca="1">Calculation!AW148</f>
        <v>2.7441077976176775E-5</v>
      </c>
      <c r="AB149" s="47">
        <f ca="1">Calculation!AT148</f>
        <v>6.9164061475301537</v>
      </c>
      <c r="AC149" s="47">
        <f ca="1">Calculation!AX148</f>
        <v>7.4640587781268959</v>
      </c>
      <c r="AD149" s="47">
        <f ca="1">Calculation!BB148</f>
        <v>42.688552802391968</v>
      </c>
      <c r="AE149" s="47">
        <f ca="1">Calculation!BE148</f>
        <v>13.464498431483527</v>
      </c>
      <c r="AF149" s="47">
        <f ca="1">Calculation!BH148</f>
        <v>67.942683116430132</v>
      </c>
      <c r="AG149" s="47">
        <f ca="1">Calculation!BL148</f>
        <v>9.899157175962408</v>
      </c>
      <c r="AH149" s="47">
        <f ca="1">Calculation!BO148</f>
        <v>0.79258009668717833</v>
      </c>
      <c r="AI149" s="47">
        <f ca="1">Calculation!BR148</f>
        <v>12.222445672342428</v>
      </c>
      <c r="AJ149" s="47">
        <f ca="1">Calculation!BU148</f>
        <v>49.085425854992884</v>
      </c>
      <c r="AK149" s="291">
        <f ca="1">Calculation!CI148</f>
        <v>14.292228112462908</v>
      </c>
      <c r="AL149" s="291">
        <f ca="1">Calculation!CJ148</f>
        <v>404.93346399128319</v>
      </c>
      <c r="AM149" s="291">
        <f ca="1">Calculation!CK148</f>
        <v>390.64123587882028</v>
      </c>
      <c r="AN149" s="46">
        <f ca="1">Calculation!CP148</f>
        <v>18.484095057645391</v>
      </c>
      <c r="AO149" s="46">
        <f>Calculation!CS148</f>
        <v>12000</v>
      </c>
      <c r="AP149" s="46">
        <f ca="1">Calculation!CX148</f>
        <v>17.16897816108661</v>
      </c>
      <c r="AQ149" s="46">
        <f>Calculation!DB148</f>
        <v>0</v>
      </c>
    </row>
    <row r="150" spans="2:43" x14ac:dyDescent="0.25">
      <c r="B150" s="45">
        <f>Calculation!B149</f>
        <v>44038</v>
      </c>
      <c r="C150" s="193">
        <f ca="1">Calculation!C149</f>
        <v>73723.947483088428</v>
      </c>
      <c r="D150" s="196">
        <f ca="1">Calculation!D149</f>
        <v>145.88730317414763</v>
      </c>
      <c r="E150" s="196">
        <f ca="1">Calculation!G149</f>
        <v>1.3517338916671024</v>
      </c>
      <c r="F150" s="196">
        <f ca="1">Calculation!R149</f>
        <v>12.050896973089989</v>
      </c>
      <c r="G150" s="196">
        <f ca="1">Calculation!N149</f>
        <v>1.0200675179881165</v>
      </c>
      <c r="H150" s="196">
        <f ca="1">Calculation!T149</f>
        <v>1.8135718347125766E-3</v>
      </c>
      <c r="I150" s="196">
        <f ca="1">Calculation!V149</f>
        <v>1.0281483243159961E-4</v>
      </c>
      <c r="J150" s="47">
        <f ca="1">Calculation!AC149</f>
        <v>5.25</v>
      </c>
      <c r="K150" s="47">
        <f ca="1">Calculation!AD149</f>
        <v>26.25</v>
      </c>
      <c r="L150" s="47">
        <f ca="1">Calculation!AF149</f>
        <v>10.5</v>
      </c>
      <c r="M150" s="47">
        <f ca="1">Calculation!AG149</f>
        <v>5.25</v>
      </c>
      <c r="N150" s="47">
        <f ca="1">Calculation!AH149</f>
        <v>5.25</v>
      </c>
      <c r="O150" s="47">
        <f ca="1">Calculation!AE149</f>
        <v>31.5</v>
      </c>
      <c r="P150" s="47">
        <f ca="1">Calculation!AI149</f>
        <v>52.5</v>
      </c>
      <c r="Q150" s="47">
        <f ca="1">Calculation!AK149</f>
        <v>5.25</v>
      </c>
      <c r="R150" s="47">
        <f ca="1">Calculation!AL149</f>
        <v>15.75</v>
      </c>
      <c r="S150" s="47">
        <f ca="1">Calculation!AM149</f>
        <v>5.25</v>
      </c>
      <c r="T150" s="47">
        <f ca="1">Calculation!AN149</f>
        <v>5.25</v>
      </c>
      <c r="U150" s="47">
        <f ca="1">Calculation!AO149</f>
        <v>5.25</v>
      </c>
      <c r="V150" s="47">
        <f ca="1">Calculation!AP149</f>
        <v>36.75</v>
      </c>
      <c r="W150" s="47">
        <f ca="1">Calculation!AR149</f>
        <v>0.45057796388903415</v>
      </c>
      <c r="X150" s="47">
        <f ca="1">Calculation!AS149</f>
        <v>6.0254484865449944</v>
      </c>
      <c r="Y150" s="47">
        <f ca="1">Calculation!AU149</f>
        <v>0.51003375899405823</v>
      </c>
      <c r="Z150" s="47">
        <f ca="1">Calculation!AV149</f>
        <v>9.0678591735628828E-4</v>
      </c>
      <c r="AA150" s="47">
        <f ca="1">Calculation!AW149</f>
        <v>2.5703708107899903E-5</v>
      </c>
      <c r="AB150" s="47">
        <f ca="1">Calculation!AT149</f>
        <v>6.4760264504340288</v>
      </c>
      <c r="AC150" s="47">
        <f ca="1">Calculation!AX149</f>
        <v>6.9869926990535509</v>
      </c>
      <c r="AD150" s="47">
        <f ca="1">Calculation!BB149</f>
        <v>42.092484931340053</v>
      </c>
      <c r="AE150" s="47">
        <f ca="1">Calculation!BE149</f>
        <v>13.328103559205582</v>
      </c>
      <c r="AF150" s="47">
        <f ca="1">Calculation!BH149</f>
        <v>67.21020749123511</v>
      </c>
      <c r="AG150" s="47">
        <f ca="1">Calculation!BL149</f>
        <v>9.2806565881982834</v>
      </c>
      <c r="AH150" s="47">
        <f ca="1">Calculation!BO149</f>
        <v>0.74103538034245686</v>
      </c>
      <c r="AI150" s="47">
        <f ca="1">Calculation!BR149</f>
        <v>11.475364742101366</v>
      </c>
      <c r="AJ150" s="47">
        <f ca="1">Calculation!BU149</f>
        <v>48.571824008207678</v>
      </c>
      <c r="AK150" s="291">
        <f ca="1">Calculation!CI149</f>
        <v>13.387347972893622</v>
      </c>
      <c r="AL150" s="291">
        <f ca="1">Calculation!CJ149</f>
        <v>377.8274655650485</v>
      </c>
      <c r="AM150" s="291">
        <f ca="1">Calculation!CK149</f>
        <v>364.44011759215488</v>
      </c>
      <c r="AN150" s="46">
        <f ca="1">Calculation!CP149</f>
        <v>17.255074298264919</v>
      </c>
      <c r="AO150" s="46">
        <f>Calculation!CS149</f>
        <v>12000</v>
      </c>
      <c r="AP150" s="46">
        <f ca="1">Calculation!CX149</f>
        <v>16.320021957085459</v>
      </c>
      <c r="AQ150" s="46">
        <f>Calculation!DB149</f>
        <v>0</v>
      </c>
    </row>
    <row r="151" spans="2:43" x14ac:dyDescent="0.25">
      <c r="B151" s="45">
        <f>Calculation!B150</f>
        <v>44039</v>
      </c>
      <c r="C151" s="193">
        <f ca="1">Calculation!C150</f>
        <v>73725.201494007648</v>
      </c>
      <c r="D151" s="196">
        <f ca="1">Calculation!D150</f>
        <v>136.72079243806434</v>
      </c>
      <c r="E151" s="196">
        <f ca="1">Calculation!G150</f>
        <v>1.2649691759496233</v>
      </c>
      <c r="F151" s="196">
        <f ca="1">Calculation!R150</f>
        <v>11.284134204681353</v>
      </c>
      <c r="G151" s="196">
        <f ca="1">Calculation!N150</f>
        <v>0.95176887654988418</v>
      </c>
      <c r="H151" s="196">
        <f ca="1">Calculation!T150</f>
        <v>1.6924071753635359E-3</v>
      </c>
      <c r="I151" s="196">
        <f ca="1">Calculation!V150</f>
        <v>9.630803859554706E-5</v>
      </c>
      <c r="J151" s="47">
        <f ca="1">Calculation!AC150</f>
        <v>5.25</v>
      </c>
      <c r="K151" s="47">
        <f ca="1">Calculation!AD150</f>
        <v>21</v>
      </c>
      <c r="L151" s="47">
        <f ca="1">Calculation!AF150</f>
        <v>5.25</v>
      </c>
      <c r="M151" s="47">
        <f ca="1">Calculation!AG150</f>
        <v>5.25</v>
      </c>
      <c r="N151" s="47">
        <f ca="1">Calculation!AH150</f>
        <v>5.25</v>
      </c>
      <c r="O151" s="47">
        <f ca="1">Calculation!AE150</f>
        <v>26.25</v>
      </c>
      <c r="P151" s="47">
        <f ca="1">Calculation!AI150</f>
        <v>42</v>
      </c>
      <c r="Q151" s="47">
        <f ca="1">Calculation!AK150</f>
        <v>5.25</v>
      </c>
      <c r="R151" s="47">
        <f ca="1">Calculation!AL150</f>
        <v>10.5</v>
      </c>
      <c r="S151" s="47">
        <f ca="1">Calculation!AM150</f>
        <v>5.25</v>
      </c>
      <c r="T151" s="47">
        <f ca="1">Calculation!AN150</f>
        <v>5.25</v>
      </c>
      <c r="U151" s="47">
        <f ca="1">Calculation!AO150</f>
        <v>5.25</v>
      </c>
      <c r="V151" s="47">
        <f ca="1">Calculation!AP150</f>
        <v>31.5</v>
      </c>
      <c r="W151" s="47">
        <f ca="1">Calculation!AR150</f>
        <v>0.42165639198320776</v>
      </c>
      <c r="X151" s="47">
        <f ca="1">Calculation!AS150</f>
        <v>5.6420671023406763</v>
      </c>
      <c r="Y151" s="47">
        <f ca="1">Calculation!AU150</f>
        <v>0.47588443827494209</v>
      </c>
      <c r="Z151" s="47">
        <f ca="1">Calculation!AV150</f>
        <v>8.4620358768176796E-4</v>
      </c>
      <c r="AA151" s="47">
        <f ca="1">Calculation!AW150</f>
        <v>2.4077009648886765E-5</v>
      </c>
      <c r="AB151" s="47">
        <f ca="1">Calculation!AT150</f>
        <v>6.0637234943238845</v>
      </c>
      <c r="AC151" s="47">
        <f ca="1">Calculation!AX150</f>
        <v>6.540478213196157</v>
      </c>
      <c r="AD151" s="47">
        <f ca="1">Calculation!BB150</f>
        <v>36.242454015502361</v>
      </c>
      <c r="AE151" s="47">
        <f ca="1">Calculation!BE150</f>
        <v>7.9003151265274134</v>
      </c>
      <c r="AF151" s="47">
        <f ca="1">Calculation!BH150</f>
        <v>55.932376309805967</v>
      </c>
      <c r="AG151" s="47">
        <f ca="1">Calculation!BL150</f>
        <v>8.7006138415277174</v>
      </c>
      <c r="AH151" s="47">
        <f ca="1">Calculation!BO150</f>
        <v>0.69283477198200627</v>
      </c>
      <c r="AI151" s="47">
        <f ca="1">Calculation!BR150</f>
        <v>10.773657035301092</v>
      </c>
      <c r="AJ151" s="47">
        <f ca="1">Calculation!BU150</f>
        <v>42.792408007621418</v>
      </c>
      <c r="AK151" s="291">
        <f ca="1">Calculation!CI150</f>
        <v>12.540109192195814</v>
      </c>
      <c r="AL151" s="291">
        <f ca="1">Calculation!CJ150</f>
        <v>352.58482820073948</v>
      </c>
      <c r="AM151" s="291">
        <f ca="1">Calculation!CK150</f>
        <v>340.04471900854367</v>
      </c>
      <c r="AN151" s="46">
        <f ca="1">Calculation!CP150</f>
        <v>16.109810598780911</v>
      </c>
      <c r="AO151" s="46">
        <f>Calculation!CS150</f>
        <v>12000</v>
      </c>
      <c r="AP151" s="46">
        <f ca="1">Calculation!CX150</f>
        <v>15.513039359633597</v>
      </c>
      <c r="AQ151" s="46">
        <f>Calculation!DB150</f>
        <v>0</v>
      </c>
    </row>
    <row r="152" spans="2:43" x14ac:dyDescent="0.25">
      <c r="B152" s="45">
        <f>Calculation!B151</f>
        <v>44040</v>
      </c>
      <c r="C152" s="193">
        <f ca="1">Calculation!C151</f>
        <v>73726.376173739671</v>
      </c>
      <c r="D152" s="196">
        <f ca="1">Calculation!D151</f>
        <v>128.12970128166859</v>
      </c>
      <c r="E152" s="196">
        <f ca="1">Calculation!G151</f>
        <v>1.1838721349478682</v>
      </c>
      <c r="F152" s="196">
        <f ca="1">Calculation!R151</f>
        <v>10.566166229857053</v>
      </c>
      <c r="G152" s="196">
        <f ca="1">Calculation!N151</f>
        <v>0.88807662416761091</v>
      </c>
      <c r="H152" s="196">
        <f ca="1">Calculation!T151</f>
        <v>1.5795510849649723E-3</v>
      </c>
      <c r="I152" s="196">
        <f ca="1">Calculation!V151</f>
        <v>9.0215403420464233E-5</v>
      </c>
      <c r="J152" s="47">
        <f ca="1">Calculation!AC151</f>
        <v>5.25</v>
      </c>
      <c r="K152" s="47">
        <f ca="1">Calculation!AD151</f>
        <v>21</v>
      </c>
      <c r="L152" s="47">
        <f ca="1">Calculation!AF151</f>
        <v>5.25</v>
      </c>
      <c r="M152" s="47">
        <f ca="1">Calculation!AG151</f>
        <v>5.25</v>
      </c>
      <c r="N152" s="47">
        <f ca="1">Calculation!AH151</f>
        <v>5.25</v>
      </c>
      <c r="O152" s="47">
        <f ca="1">Calculation!AE151</f>
        <v>26.25</v>
      </c>
      <c r="P152" s="47">
        <f ca="1">Calculation!AI151</f>
        <v>42</v>
      </c>
      <c r="Q152" s="47">
        <f ca="1">Calculation!AK151</f>
        <v>5.25</v>
      </c>
      <c r="R152" s="47">
        <f ca="1">Calculation!AL151</f>
        <v>10.5</v>
      </c>
      <c r="S152" s="47">
        <f ca="1">Calculation!AM151</f>
        <v>5.25</v>
      </c>
      <c r="T152" s="47">
        <f ca="1">Calculation!AN151</f>
        <v>5.25</v>
      </c>
      <c r="U152" s="47">
        <f ca="1">Calculation!AO151</f>
        <v>5.25</v>
      </c>
      <c r="V152" s="47">
        <f ca="1">Calculation!AP151</f>
        <v>31.5</v>
      </c>
      <c r="W152" s="47">
        <f ca="1">Calculation!AR151</f>
        <v>0.39462404498262277</v>
      </c>
      <c r="X152" s="47">
        <f ca="1">Calculation!AS151</f>
        <v>5.2830831149285267</v>
      </c>
      <c r="Y152" s="47">
        <f ca="1">Calculation!AU151</f>
        <v>0.44403831208380545</v>
      </c>
      <c r="Z152" s="47">
        <f ca="1">Calculation!AV151</f>
        <v>7.8977554248248617E-4</v>
      </c>
      <c r="AA152" s="47">
        <f ca="1">Calculation!AW151</f>
        <v>2.2553850855116058E-5</v>
      </c>
      <c r="AB152" s="47">
        <f ca="1">Calculation!AT151</f>
        <v>5.677707159911149</v>
      </c>
      <c r="AC152" s="47">
        <f ca="1">Calculation!AX151</f>
        <v>6.1225578013882922</v>
      </c>
      <c r="AD152" s="47">
        <f ca="1">Calculation!BB151</f>
        <v>35.691282759954312</v>
      </c>
      <c r="AE152" s="47">
        <f ca="1">Calculation!BE151</f>
        <v>7.7370037519387527</v>
      </c>
      <c r="AF152" s="47">
        <f ca="1">Calculation!BH151</f>
        <v>55.217882810293197</v>
      </c>
      <c r="AG152" s="47">
        <f ca="1">Calculation!BL151</f>
        <v>8.1566563647274961</v>
      </c>
      <c r="AH152" s="47">
        <f ca="1">Calculation!BO151</f>
        <v>0.64776307316698956</v>
      </c>
      <c r="AI152" s="47">
        <f ca="1">Calculation!BR151</f>
        <v>10.114592285642471</v>
      </c>
      <c r="AJ152" s="47">
        <f ca="1">Calculation!BU151</f>
        <v>42.300807435648458</v>
      </c>
      <c r="AK152" s="291">
        <f ca="1">Calculation!CI151</f>
        <v>11.746797320229234</v>
      </c>
      <c r="AL152" s="291">
        <f ca="1">Calculation!CJ151</f>
        <v>329.07314270089478</v>
      </c>
      <c r="AM152" s="291">
        <f ca="1">Calculation!CK151</f>
        <v>317.32634538066554</v>
      </c>
      <c r="AN152" s="46">
        <f ca="1">Calculation!CP151</f>
        <v>15.042413279272468</v>
      </c>
      <c r="AO152" s="46">
        <f>Calculation!CS151</f>
        <v>12000</v>
      </c>
      <c r="AP152" s="46">
        <f ca="1">Calculation!CX151</f>
        <v>14.745946808061575</v>
      </c>
      <c r="AQ152" s="46">
        <f>Calculation!DB151</f>
        <v>0</v>
      </c>
    </row>
    <row r="153" spans="2:43" x14ac:dyDescent="0.25">
      <c r="B153" s="45">
        <f>Calculation!B152</f>
        <v>44041</v>
      </c>
      <c r="C153" s="193">
        <f ca="1">Calculation!C152</f>
        <v>73727.47656798322</v>
      </c>
      <c r="D153" s="196">
        <f ca="1">Calculation!D152</f>
        <v>120.07797400509119</v>
      </c>
      <c r="E153" s="196">
        <f ca="1">Calculation!G152</f>
        <v>1.1080609760933759</v>
      </c>
      <c r="F153" s="196">
        <f ca="1">Calculation!R152</f>
        <v>9.8938950084510449</v>
      </c>
      <c r="G153" s="196">
        <f ca="1">Calculation!N152</f>
        <v>0.82867907568654653</v>
      </c>
      <c r="H153" s="196">
        <f ca="1">Calculation!T152</f>
        <v>1.4744149001584823E-3</v>
      </c>
      <c r="I153" s="196">
        <f ca="1">Calculation!V152</f>
        <v>8.4510277904011397E-5</v>
      </c>
      <c r="J153" s="47">
        <f ca="1">Calculation!AC152</f>
        <v>5.25</v>
      </c>
      <c r="K153" s="47">
        <f ca="1">Calculation!AD152</f>
        <v>21</v>
      </c>
      <c r="L153" s="47">
        <f ca="1">Calculation!AF152</f>
        <v>5.25</v>
      </c>
      <c r="M153" s="47">
        <f ca="1">Calculation!AG152</f>
        <v>5.25</v>
      </c>
      <c r="N153" s="47">
        <f ca="1">Calculation!AH152</f>
        <v>5.25</v>
      </c>
      <c r="O153" s="47">
        <f ca="1">Calculation!AE152</f>
        <v>26.25</v>
      </c>
      <c r="P153" s="47">
        <f ca="1">Calculation!AI152</f>
        <v>42</v>
      </c>
      <c r="Q153" s="47">
        <f ca="1">Calculation!AK152</f>
        <v>5.25</v>
      </c>
      <c r="R153" s="47">
        <f ca="1">Calculation!AL152</f>
        <v>10.5</v>
      </c>
      <c r="S153" s="47">
        <f ca="1">Calculation!AM152</f>
        <v>5.25</v>
      </c>
      <c r="T153" s="47">
        <f ca="1">Calculation!AN152</f>
        <v>5.25</v>
      </c>
      <c r="U153" s="47">
        <f ca="1">Calculation!AO152</f>
        <v>5.25</v>
      </c>
      <c r="V153" s="47">
        <f ca="1">Calculation!AP152</f>
        <v>31.5</v>
      </c>
      <c r="W153" s="47">
        <f ca="1">Calculation!AR152</f>
        <v>0.36935365869779196</v>
      </c>
      <c r="X153" s="47">
        <f ca="1">Calculation!AS152</f>
        <v>4.9469475042255224</v>
      </c>
      <c r="Y153" s="47">
        <f ca="1">Calculation!AU152</f>
        <v>0.41433953784327326</v>
      </c>
      <c r="Z153" s="47">
        <f ca="1">Calculation!AV152</f>
        <v>7.3720745007924116E-4</v>
      </c>
      <c r="AA153" s="47">
        <f ca="1">Calculation!AW152</f>
        <v>2.1127569476002849E-5</v>
      </c>
      <c r="AB153" s="47">
        <f ca="1">Calculation!AT152</f>
        <v>5.3163011629233141</v>
      </c>
      <c r="AC153" s="47">
        <f ca="1">Calculation!AX152</f>
        <v>5.7313990357861426</v>
      </c>
      <c r="AD153" s="47">
        <f ca="1">Calculation!BB152</f>
        <v>35.184992592358029</v>
      </c>
      <c r="AE153" s="47">
        <f ca="1">Calculation!BE152</f>
        <v>7.5869905892808829</v>
      </c>
      <c r="AF153" s="47">
        <f ca="1">Calculation!BH152</f>
        <v>54.561569495740748</v>
      </c>
      <c r="AG153" s="47">
        <f ca="1">Calculation!BL152</f>
        <v>7.6465560869767053</v>
      </c>
      <c r="AH153" s="47">
        <f ca="1">Calculation!BO152</f>
        <v>0.60561867804525937</v>
      </c>
      <c r="AI153" s="47">
        <f ca="1">Calculation!BR152</f>
        <v>9.4956021900943135</v>
      </c>
      <c r="AJ153" s="47">
        <f ca="1">Calculation!BU152</f>
        <v>41.844321190244997</v>
      </c>
      <c r="AK153" s="291">
        <f ca="1">Calculation!CI152</f>
        <v>11.003942435490899</v>
      </c>
      <c r="AL153" s="291">
        <f ca="1">Calculation!CJ152</f>
        <v>307.16977086629623</v>
      </c>
      <c r="AM153" s="291">
        <f ca="1">Calculation!CK152</f>
        <v>296.16582843080533</v>
      </c>
      <c r="AN153" s="46">
        <f ca="1">Calculation!CP152</f>
        <v>14.047421624330394</v>
      </c>
      <c r="AO153" s="46">
        <f>Calculation!CS152</f>
        <v>12000</v>
      </c>
      <c r="AP153" s="46">
        <f ca="1">Calculation!CX152</f>
        <v>14.016765721481363</v>
      </c>
      <c r="AQ153" s="46">
        <f>Calculation!DB152</f>
        <v>0</v>
      </c>
    </row>
    <row r="154" spans="2:43" x14ac:dyDescent="0.25">
      <c r="B154" s="45">
        <f>Calculation!B153</f>
        <v>44042</v>
      </c>
      <c r="C154" s="193">
        <f ca="1">Calculation!C153</f>
        <v>73728.507398225731</v>
      </c>
      <c r="D154" s="196">
        <f ca="1">Calculation!D153</f>
        <v>112.53180610437522</v>
      </c>
      <c r="E154" s="196">
        <f ca="1">Calculation!G153</f>
        <v>1.0371809555015725</v>
      </c>
      <c r="F154" s="196">
        <f ca="1">Calculation!R153</f>
        <v>9.2644177700782109</v>
      </c>
      <c r="G154" s="196">
        <f ca="1">Calculation!N153</f>
        <v>0.77328553369879149</v>
      </c>
      <c r="H154" s="196">
        <f ca="1">Calculation!T153</f>
        <v>1.3764532617828568E-3</v>
      </c>
      <c r="I154" s="196">
        <f ca="1">Calculation!V153</f>
        <v>7.916776262435605E-5</v>
      </c>
      <c r="J154" s="47">
        <f ca="1">Calculation!AC153</f>
        <v>5.25</v>
      </c>
      <c r="K154" s="47">
        <f ca="1">Calculation!AD153</f>
        <v>21</v>
      </c>
      <c r="L154" s="47">
        <f ca="1">Calculation!AF153</f>
        <v>5.25</v>
      </c>
      <c r="M154" s="47">
        <f ca="1">Calculation!AG153</f>
        <v>5.25</v>
      </c>
      <c r="N154" s="47">
        <f ca="1">Calculation!AH153</f>
        <v>5.25</v>
      </c>
      <c r="O154" s="47">
        <f ca="1">Calculation!AE153</f>
        <v>26.25</v>
      </c>
      <c r="P154" s="47">
        <f ca="1">Calculation!AI153</f>
        <v>42</v>
      </c>
      <c r="Q154" s="47">
        <f ca="1">Calculation!AK153</f>
        <v>5.25</v>
      </c>
      <c r="R154" s="47">
        <f ca="1">Calculation!AL153</f>
        <v>10.5</v>
      </c>
      <c r="S154" s="47">
        <f ca="1">Calculation!AM153</f>
        <v>5.25</v>
      </c>
      <c r="T154" s="47">
        <f ca="1">Calculation!AN153</f>
        <v>5.25</v>
      </c>
      <c r="U154" s="47">
        <f ca="1">Calculation!AO153</f>
        <v>5.25</v>
      </c>
      <c r="V154" s="47">
        <f ca="1">Calculation!AP153</f>
        <v>31.5</v>
      </c>
      <c r="W154" s="47">
        <f ca="1">Calculation!AR153</f>
        <v>0.34572698516719086</v>
      </c>
      <c r="X154" s="47">
        <f ca="1">Calculation!AS153</f>
        <v>4.6322088850391054</v>
      </c>
      <c r="Y154" s="47">
        <f ca="1">Calculation!AU153</f>
        <v>0.38664276684939575</v>
      </c>
      <c r="Z154" s="47">
        <f ca="1">Calculation!AV153</f>
        <v>6.8822663089142841E-4</v>
      </c>
      <c r="AA154" s="47">
        <f ca="1">Calculation!AW153</f>
        <v>1.9791940656089012E-5</v>
      </c>
      <c r="AB154" s="47">
        <f ca="1">Calculation!AT153</f>
        <v>4.9779358702062959</v>
      </c>
      <c r="AC154" s="47">
        <f ca="1">Calculation!AX153</f>
        <v>5.3652866556272398</v>
      </c>
      <c r="AD154" s="47">
        <f ca="1">Calculation!BB153</f>
        <v>34.719928909837449</v>
      </c>
      <c r="AE154" s="47">
        <f ca="1">Calculation!BE153</f>
        <v>7.4491927841537251</v>
      </c>
      <c r="AF154" s="47">
        <f ca="1">Calculation!BH153</f>
        <v>53.958698836801858</v>
      </c>
      <c r="AG154" s="47">
        <f ca="1">Calculation!BL153</f>
        <v>7.1682208234316889</v>
      </c>
      <c r="AH154" s="47">
        <f ca="1">Calculation!BO153</f>
        <v>0.56621274758914275</v>
      </c>
      <c r="AI154" s="47">
        <f ca="1">Calculation!BR153</f>
        <v>8.9142710226125281</v>
      </c>
      <c r="AJ154" s="47">
        <f ca="1">Calculation!BU153</f>
        <v>41.420441105227496</v>
      </c>
      <c r="AK154" s="291">
        <f ca="1">Calculation!CI153</f>
        <v>10.308302425110014</v>
      </c>
      <c r="AL154" s="291">
        <f ca="1">Calculation!CJ153</f>
        <v>286.76109620477661</v>
      </c>
      <c r="AM154" s="291">
        <f ca="1">Calculation!CK153</f>
        <v>276.45279377966659</v>
      </c>
      <c r="AN154" s="46">
        <f ca="1">Calculation!CP153</f>
        <v>13.119772236208666</v>
      </c>
      <c r="AO154" s="46">
        <f>Calculation!CS153</f>
        <v>12000</v>
      </c>
      <c r="AP154" s="46">
        <f ca="1">Calculation!CX153</f>
        <v>13.32361699168748</v>
      </c>
      <c r="AQ154" s="46">
        <f>Calculation!DB153</f>
        <v>0</v>
      </c>
    </row>
    <row r="155" spans="2:43" x14ac:dyDescent="0.25">
      <c r="B155" s="45">
        <f>Calculation!B154</f>
        <v>44043</v>
      </c>
      <c r="C155" s="193">
        <f ca="1">Calculation!C154</f>
        <v>73729.473082974262</v>
      </c>
      <c r="D155" s="196">
        <f ca="1">Calculation!D154</f>
        <v>105.45950470259797</v>
      </c>
      <c r="E155" s="196">
        <f ca="1">Calculation!G154</f>
        <v>0.97090231424857731</v>
      </c>
      <c r="F155" s="196">
        <f ca="1">Calculation!R154</f>
        <v>8.6750149139977175</v>
      </c>
      <c r="G155" s="196">
        <f ca="1">Calculation!N154</f>
        <v>0.72162490344742081</v>
      </c>
      <c r="H155" s="196">
        <f ca="1">Calculation!T154</f>
        <v>1.2851608035342698E-3</v>
      </c>
      <c r="I155" s="196">
        <f ca="1">Calculation!V154</f>
        <v>7.416458868751775E-5</v>
      </c>
      <c r="J155" s="47">
        <f ca="1">Calculation!AC154</f>
        <v>5.25</v>
      </c>
      <c r="K155" s="47">
        <f ca="1">Calculation!AD154</f>
        <v>15.75</v>
      </c>
      <c r="L155" s="47">
        <f ca="1">Calculation!AF154</f>
        <v>5.25</v>
      </c>
      <c r="M155" s="47">
        <f ca="1">Calculation!AG154</f>
        <v>5.25</v>
      </c>
      <c r="N155" s="47">
        <f ca="1">Calculation!AH154</f>
        <v>5.25</v>
      </c>
      <c r="O155" s="47">
        <f ca="1">Calculation!AE154</f>
        <v>21</v>
      </c>
      <c r="P155" s="47">
        <f ca="1">Calculation!AI154</f>
        <v>36.75</v>
      </c>
      <c r="Q155" s="47">
        <f ca="1">Calculation!AK154</f>
        <v>5.25</v>
      </c>
      <c r="R155" s="47">
        <f ca="1">Calculation!AL154</f>
        <v>10.5</v>
      </c>
      <c r="S155" s="47">
        <f ca="1">Calculation!AM154</f>
        <v>5.25</v>
      </c>
      <c r="T155" s="47">
        <f ca="1">Calculation!AN154</f>
        <v>5.25</v>
      </c>
      <c r="U155" s="47">
        <f ca="1">Calculation!AO154</f>
        <v>5.25</v>
      </c>
      <c r="V155" s="47">
        <f ca="1">Calculation!AP154</f>
        <v>31.5</v>
      </c>
      <c r="W155" s="47">
        <f ca="1">Calculation!AR154</f>
        <v>0.32363410474952575</v>
      </c>
      <c r="X155" s="47">
        <f ca="1">Calculation!AS154</f>
        <v>4.3375074569988588</v>
      </c>
      <c r="Y155" s="47">
        <f ca="1">Calculation!AU154</f>
        <v>0.3608124517237104</v>
      </c>
      <c r="Z155" s="47">
        <f ca="1">Calculation!AV154</f>
        <v>6.4258040176713488E-4</v>
      </c>
      <c r="AA155" s="47">
        <f ca="1">Calculation!AW154</f>
        <v>1.8541147171879437E-5</v>
      </c>
      <c r="AB155" s="47">
        <f ca="1">Calculation!AT154</f>
        <v>4.6611415617483845</v>
      </c>
      <c r="AC155" s="47">
        <f ca="1">Calculation!AX154</f>
        <v>5.0226151350210344</v>
      </c>
      <c r="AD155" s="47">
        <f ca="1">Calculation!BB154</f>
        <v>28.990234698607829</v>
      </c>
      <c r="AE155" s="47">
        <f ca="1">Calculation!BE154</f>
        <v>7.3226156574440653</v>
      </c>
      <c r="AF155" s="47">
        <f ca="1">Calculation!BH154</f>
        <v>48.10241907437657</v>
      </c>
      <c r="AG155" s="47">
        <f ca="1">Calculation!BL154</f>
        <v>6.7196861558286223</v>
      </c>
      <c r="AH155" s="47">
        <f ca="1">Calculation!BO154</f>
        <v>0.52936842997760081</v>
      </c>
      <c r="AI155" s="47">
        <f ca="1">Calculation!BR154</f>
        <v>8.36832677000044</v>
      </c>
      <c r="AJ155" s="47">
        <f ca="1">Calculation!BU154</f>
        <v>41.026838169139822</v>
      </c>
      <c r="AK155" s="291">
        <f ca="1">Calculation!CI154</f>
        <v>9.6568474853120279</v>
      </c>
      <c r="AL155" s="291">
        <f ca="1">Calculation!CJ154</f>
        <v>267.741834069611</v>
      </c>
      <c r="AM155" s="291">
        <f ca="1">Calculation!CK154</f>
        <v>258.08498658429897</v>
      </c>
      <c r="AN155" s="46">
        <f ca="1">Calculation!CP154</f>
        <v>12.254768960434365</v>
      </c>
      <c r="AO155" s="46">
        <f>Calculation!CS154</f>
        <v>12000</v>
      </c>
      <c r="AP155" s="46">
        <f ca="1">Calculation!CX154</f>
        <v>12.664715792061221</v>
      </c>
      <c r="AQ155" s="46">
        <f>Calculation!DB154</f>
        <v>0</v>
      </c>
    </row>
    <row r="156" spans="2:43" x14ac:dyDescent="0.25">
      <c r="B156" s="45">
        <f>Calculation!B155</f>
        <v>44044</v>
      </c>
      <c r="C156" s="193">
        <f ca="1">Calculation!C155</f>
        <v>73730.377757548107</v>
      </c>
      <c r="D156" s="196">
        <f ca="1">Calculation!D155</f>
        <v>98.831357511963759</v>
      </c>
      <c r="E156" s="196">
        <f ca="1">Calculation!G155</f>
        <v>0.90891838750302467</v>
      </c>
      <c r="F156" s="196">
        <f ca="1">Calculation!R155</f>
        <v>8.1231386319923278</v>
      </c>
      <c r="G156" s="196">
        <f ca="1">Calculation!N155</f>
        <v>0.67344439465455153</v>
      </c>
      <c r="H156" s="196">
        <f ca="1">Calculation!T155</f>
        <v>1.200069102725024E-3</v>
      </c>
      <c r="I156" s="196">
        <f ca="1">Calculation!V155</f>
        <v>6.9479007270690116E-5</v>
      </c>
      <c r="J156" s="47">
        <f ca="1">Calculation!AC155</f>
        <v>5.25</v>
      </c>
      <c r="K156" s="47">
        <f ca="1">Calculation!AD155</f>
        <v>15.75</v>
      </c>
      <c r="L156" s="47">
        <f ca="1">Calculation!AF155</f>
        <v>5.25</v>
      </c>
      <c r="M156" s="47">
        <f ca="1">Calculation!AG155</f>
        <v>5.25</v>
      </c>
      <c r="N156" s="47">
        <f ca="1">Calculation!AH155</f>
        <v>5.25</v>
      </c>
      <c r="O156" s="47">
        <f ca="1">Calculation!AE155</f>
        <v>21</v>
      </c>
      <c r="P156" s="47">
        <f ca="1">Calculation!AI155</f>
        <v>36.75</v>
      </c>
      <c r="Q156" s="47">
        <f ca="1">Calculation!AK155</f>
        <v>5.25</v>
      </c>
      <c r="R156" s="47">
        <f ca="1">Calculation!AL155</f>
        <v>10.5</v>
      </c>
      <c r="S156" s="47">
        <f ca="1">Calculation!AM155</f>
        <v>5.25</v>
      </c>
      <c r="T156" s="47">
        <f ca="1">Calculation!AN155</f>
        <v>5.25</v>
      </c>
      <c r="U156" s="47">
        <f ca="1">Calculation!AO155</f>
        <v>5.25</v>
      </c>
      <c r="V156" s="47">
        <f ca="1">Calculation!AP155</f>
        <v>31.5</v>
      </c>
      <c r="W156" s="47">
        <f ca="1">Calculation!AR155</f>
        <v>0.30297279583434156</v>
      </c>
      <c r="X156" s="47">
        <f ca="1">Calculation!AS155</f>
        <v>4.0615693159961639</v>
      </c>
      <c r="Y156" s="47">
        <f ca="1">Calculation!AU155</f>
        <v>0.33672219732727576</v>
      </c>
      <c r="Z156" s="47">
        <f ca="1">Calculation!AV155</f>
        <v>6.0003455136251201E-4</v>
      </c>
      <c r="AA156" s="47">
        <f ca="1">Calculation!AW155</f>
        <v>1.7369751817672529E-5</v>
      </c>
      <c r="AB156" s="47">
        <f ca="1">Calculation!AT155</f>
        <v>4.3645421118305059</v>
      </c>
      <c r="AC156" s="47">
        <f ca="1">Calculation!AX155</f>
        <v>4.7018817134609616</v>
      </c>
      <c r="AD156" s="47">
        <f ca="1">Calculation!BB155</f>
        <v>28.549601301721189</v>
      </c>
      <c r="AE156" s="47">
        <f ca="1">Calculation!BE155</f>
        <v>7.2063455253379054</v>
      </c>
      <c r="AF156" s="47">
        <f ca="1">Calculation!BH155</f>
        <v>47.545507806891621</v>
      </c>
      <c r="AG156" s="47">
        <f ca="1">Calculation!BL155</f>
        <v>6.2991077815110863</v>
      </c>
      <c r="AH156" s="47">
        <f ca="1">Calculation!BO155</f>
        <v>0.49492012503947924</v>
      </c>
      <c r="AI156" s="47">
        <f ca="1">Calculation!BR155</f>
        <v>7.8556327630764491</v>
      </c>
      <c r="AJ156" s="47">
        <f ca="1">Calculation!BU155</f>
        <v>40.661349728486975</v>
      </c>
      <c r="AK156" s="291">
        <f ca="1">Calculation!CI155</f>
        <v>9.0467457384511363</v>
      </c>
      <c r="AL156" s="291">
        <f ca="1">Calculation!CJ155</f>
        <v>250.01439640110104</v>
      </c>
      <c r="AM156" s="291">
        <f ca="1">Calculation!CK155</f>
        <v>240.9676506626499</v>
      </c>
      <c r="AN156" s="46">
        <f ca="1">Calculation!CP155</f>
        <v>11.448055174196224</v>
      </c>
      <c r="AO156" s="46">
        <f>Calculation!CS155</f>
        <v>12000</v>
      </c>
      <c r="AP156" s="46">
        <f ca="1">Calculation!CX155</f>
        <v>12.03836668128328</v>
      </c>
      <c r="AQ156" s="46">
        <f>Calculation!DB155</f>
        <v>0</v>
      </c>
    </row>
    <row r="157" spans="2:43" x14ac:dyDescent="0.25">
      <c r="B157" s="45">
        <f>Calculation!B156</f>
        <v>44045</v>
      </c>
      <c r="C157" s="193">
        <f ca="1">Calculation!C156</f>
        <v>73731.225292536183</v>
      </c>
      <c r="D157" s="196">
        <f ca="1">Calculation!D156</f>
        <v>92.619509820622596</v>
      </c>
      <c r="E157" s="196">
        <f ca="1">Calculation!G156</f>
        <v>0.85094387056360987</v>
      </c>
      <c r="F157" s="196">
        <f ca="1">Calculation!R156</f>
        <v>7.6064022143325332</v>
      </c>
      <c r="G157" s="196">
        <f ca="1">Calculation!N156</f>
        <v>0.62850830544168912</v>
      </c>
      <c r="H157" s="196">
        <f ca="1">Calculation!T156</f>
        <v>1.1207438718805907E-3</v>
      </c>
      <c r="I157" s="196">
        <f ca="1">Calculation!V156</f>
        <v>6.5090687084910521E-5</v>
      </c>
      <c r="J157" s="47">
        <f ca="1">Calculation!AC156</f>
        <v>5.25</v>
      </c>
      <c r="K157" s="47">
        <f ca="1">Calculation!AD156</f>
        <v>15.75</v>
      </c>
      <c r="L157" s="47">
        <f ca="1">Calculation!AF156</f>
        <v>5.25</v>
      </c>
      <c r="M157" s="47">
        <f ca="1">Calculation!AG156</f>
        <v>5.25</v>
      </c>
      <c r="N157" s="47">
        <f ca="1">Calculation!AH156</f>
        <v>5.25</v>
      </c>
      <c r="O157" s="47">
        <f ca="1">Calculation!AE156</f>
        <v>21</v>
      </c>
      <c r="P157" s="47">
        <f ca="1">Calculation!AI156</f>
        <v>36.75</v>
      </c>
      <c r="Q157" s="47">
        <f ca="1">Calculation!AK156</f>
        <v>5.25</v>
      </c>
      <c r="R157" s="47">
        <f ca="1">Calculation!AL156</f>
        <v>10.5</v>
      </c>
      <c r="S157" s="47">
        <f ca="1">Calculation!AM156</f>
        <v>5.25</v>
      </c>
      <c r="T157" s="47">
        <f ca="1">Calculation!AN156</f>
        <v>5.25</v>
      </c>
      <c r="U157" s="47">
        <f ca="1">Calculation!AO156</f>
        <v>5.25</v>
      </c>
      <c r="V157" s="47">
        <f ca="1">Calculation!AP156</f>
        <v>31.5</v>
      </c>
      <c r="W157" s="47">
        <f ca="1">Calculation!AR156</f>
        <v>0.28364795685453664</v>
      </c>
      <c r="X157" s="47">
        <f ca="1">Calculation!AS156</f>
        <v>3.8032011071662666</v>
      </c>
      <c r="Y157" s="47">
        <f ca="1">Calculation!AU156</f>
        <v>0.31425415272084456</v>
      </c>
      <c r="Z157" s="47">
        <f ca="1">Calculation!AV156</f>
        <v>5.6037193594029536E-4</v>
      </c>
      <c r="AA157" s="47">
        <f ca="1">Calculation!AW156</f>
        <v>1.627267177122763E-5</v>
      </c>
      <c r="AB157" s="47">
        <f ca="1">Calculation!AT156</f>
        <v>4.0868490640208028</v>
      </c>
      <c r="AC157" s="47">
        <f ca="1">Calculation!AX156</f>
        <v>4.4016798613493595</v>
      </c>
      <c r="AD157" s="47">
        <f ca="1">Calculation!BB156</f>
        <v>28.144848052866749</v>
      </c>
      <c r="AE157" s="47">
        <f ca="1">Calculation!BE156</f>
        <v>7.099543103988962</v>
      </c>
      <c r="AF157" s="47">
        <f ca="1">Calculation!BH156</f>
        <v>47.033945028330443</v>
      </c>
      <c r="AG157" s="47">
        <f ca="1">Calculation!BL156</f>
        <v>5.9047543055247438</v>
      </c>
      <c r="AH157" s="47">
        <f ca="1">Calculation!BO156</f>
        <v>0.46271279070369131</v>
      </c>
      <c r="AI157" s="47">
        <f ca="1">Calculation!BR156</f>
        <v>7.3741797774629489</v>
      </c>
      <c r="AJ157" s="47">
        <f ca="1">Calculation!BU156</f>
        <v>40.321967605023616</v>
      </c>
      <c r="AK157" s="291">
        <f ca="1">Calculation!CI156</f>
        <v>8.4753498807549477</v>
      </c>
      <c r="AL157" s="291">
        <f ca="1">Calculation!CJ156</f>
        <v>233.48830664174588</v>
      </c>
      <c r="AM157" s="291">
        <f ca="1">Calculation!CK156</f>
        <v>225.01295676099093</v>
      </c>
      <c r="AN157" s="46">
        <f ca="1">Calculation!CP156</f>
        <v>10.695588246590626</v>
      </c>
      <c r="AO157" s="46">
        <f>Calculation!CS156</f>
        <v>12000</v>
      </c>
      <c r="AP157" s="46">
        <f ca="1">Calculation!CX156</f>
        <v>11.442958982382871</v>
      </c>
      <c r="AQ157" s="46">
        <f>Calculation!DB156</f>
        <v>0</v>
      </c>
    </row>
    <row r="158" spans="2:43" x14ac:dyDescent="0.25">
      <c r="B158" s="45">
        <f>Calculation!B157</f>
        <v>44046</v>
      </c>
      <c r="C158" s="193">
        <f ca="1">Calculation!C157</f>
        <v>73732.019311014563</v>
      </c>
      <c r="D158" s="196">
        <f ca="1">Calculation!D157</f>
        <v>86.797849026083355</v>
      </c>
      <c r="E158" s="196">
        <f ca="1">Calculation!G157</f>
        <v>0.79671322744823614</v>
      </c>
      <c r="F158" s="196">
        <f ca="1">Calculation!R157</f>
        <v>7.1225700007041084</v>
      </c>
      <c r="G158" s="196">
        <f ca="1">Calculation!N157</f>
        <v>0.58659688369432261</v>
      </c>
      <c r="H158" s="196">
        <f ca="1">Calculation!T157</f>
        <v>1.0467823716539329E-3</v>
      </c>
      <c r="I158" s="196">
        <f ca="1">Calculation!V157</f>
        <v>6.0980619138241803E-5</v>
      </c>
      <c r="J158" s="47">
        <f ca="1">Calculation!AC157</f>
        <v>5.25</v>
      </c>
      <c r="K158" s="47">
        <f ca="1">Calculation!AD157</f>
        <v>15.75</v>
      </c>
      <c r="L158" s="47">
        <f ca="1">Calculation!AF157</f>
        <v>5.25</v>
      </c>
      <c r="M158" s="47">
        <f ca="1">Calculation!AG157</f>
        <v>5.25</v>
      </c>
      <c r="N158" s="47">
        <f ca="1">Calculation!AH157</f>
        <v>5.25</v>
      </c>
      <c r="O158" s="47">
        <f ca="1">Calculation!AE157</f>
        <v>21</v>
      </c>
      <c r="P158" s="47">
        <f ca="1">Calculation!AI157</f>
        <v>36.75</v>
      </c>
      <c r="Q158" s="47">
        <f ca="1">Calculation!AK157</f>
        <v>5.25</v>
      </c>
      <c r="R158" s="47">
        <f ca="1">Calculation!AL157</f>
        <v>10.5</v>
      </c>
      <c r="S158" s="47">
        <f ca="1">Calculation!AM157</f>
        <v>5.25</v>
      </c>
      <c r="T158" s="47">
        <f ca="1">Calculation!AN157</f>
        <v>5.25</v>
      </c>
      <c r="U158" s="47">
        <f ca="1">Calculation!AO157</f>
        <v>5.25</v>
      </c>
      <c r="V158" s="47">
        <f ca="1">Calculation!AP157</f>
        <v>31.5</v>
      </c>
      <c r="W158" s="47">
        <f ca="1">Calculation!AR157</f>
        <v>0.26557107581607869</v>
      </c>
      <c r="X158" s="47">
        <f ca="1">Calculation!AS157</f>
        <v>3.5612850003520542</v>
      </c>
      <c r="Y158" s="47">
        <f ca="1">Calculation!AU157</f>
        <v>0.29329844184716131</v>
      </c>
      <c r="Z158" s="47">
        <f ca="1">Calculation!AV157</f>
        <v>5.2339118582696645E-4</v>
      </c>
      <c r="AA158" s="47">
        <f ca="1">Calculation!AW157</f>
        <v>1.5245154784560451E-5</v>
      </c>
      <c r="AB158" s="47">
        <f ca="1">Calculation!AT157</f>
        <v>3.8268560761681329</v>
      </c>
      <c r="AC158" s="47">
        <f ca="1">Calculation!AX157</f>
        <v>4.120693154355906</v>
      </c>
      <c r="AD158" s="47">
        <f ca="1">Calculation!BB157</f>
        <v>27.773053282847602</v>
      </c>
      <c r="AE158" s="47">
        <f ca="1">Calculation!BE157</f>
        <v>7.0014374512355753</v>
      </c>
      <c r="AF158" s="47">
        <f ca="1">Calculation!BH157</f>
        <v>46.564038076023536</v>
      </c>
      <c r="AG158" s="47">
        <f ca="1">Calculation!BL157</f>
        <v>5.535000451625578</v>
      </c>
      <c r="AH158" s="47">
        <f ca="1">Calculation!BO157</f>
        <v>0.43260128944130505</v>
      </c>
      <c r="AI158" s="47">
        <f ca="1">Calculation!BR157</f>
        <v>6.9220785794335118</v>
      </c>
      <c r="AJ158" s="47">
        <f ca="1">Calculation!BU157</f>
        <v>40.006827061807648</v>
      </c>
      <c r="AK158" s="291">
        <f ca="1">Calculation!CI157</f>
        <v>7.9401847838016693</v>
      </c>
      <c r="AL158" s="291">
        <f ca="1">Calculation!CJ157</f>
        <v>218.07966076137296</v>
      </c>
      <c r="AM158" s="291">
        <f ca="1">Calculation!CK157</f>
        <v>210.13947597757129</v>
      </c>
      <c r="AN158" s="46">
        <f ca="1">Calculation!CP157</f>
        <v>9.9936159958631858</v>
      </c>
      <c r="AO158" s="46">
        <f>Calculation!CS157</f>
        <v>12000</v>
      </c>
      <c r="AP158" s="46">
        <f ca="1">Calculation!CX157</f>
        <v>10.876962419212294</v>
      </c>
      <c r="AQ158" s="46">
        <f>Calculation!DB157</f>
        <v>0</v>
      </c>
    </row>
    <row r="159" spans="2:43" x14ac:dyDescent="0.25">
      <c r="B159" s="45">
        <f>Calculation!B158</f>
        <v>44047</v>
      </c>
      <c r="C159" s="193">
        <f ca="1">Calculation!C158</f>
        <v>73732.763204611372</v>
      </c>
      <c r="D159" s="196">
        <f ca="1">Calculation!D158</f>
        <v>81.341896263895265</v>
      </c>
      <c r="E159" s="196">
        <f ca="1">Calculation!G158</f>
        <v>0.74597922910864667</v>
      </c>
      <c r="F159" s="196">
        <f ca="1">Calculation!R158</f>
        <v>6.6695479397564297</v>
      </c>
      <c r="G159" s="196">
        <f ca="1">Calculation!N158</f>
        <v>0.54750526141199662</v>
      </c>
      <c r="H159" s="196">
        <f ca="1">Calculation!T158</f>
        <v>9.7781102713579912E-4</v>
      </c>
      <c r="I159" s="196">
        <f ca="1">Calculation!V158</f>
        <v>5.7131028235615288E-5</v>
      </c>
      <c r="J159" s="47">
        <f ca="1">Calculation!AC158</f>
        <v>5.25</v>
      </c>
      <c r="K159" s="47">
        <f ca="1">Calculation!AD158</f>
        <v>15.75</v>
      </c>
      <c r="L159" s="47">
        <f ca="1">Calculation!AF158</f>
        <v>5.25</v>
      </c>
      <c r="M159" s="47">
        <f ca="1">Calculation!AG158</f>
        <v>5.25</v>
      </c>
      <c r="N159" s="47">
        <f ca="1">Calculation!AH158</f>
        <v>5.25</v>
      </c>
      <c r="O159" s="47">
        <f ca="1">Calculation!AE158</f>
        <v>21</v>
      </c>
      <c r="P159" s="47">
        <f ca="1">Calculation!AI158</f>
        <v>36.75</v>
      </c>
      <c r="Q159" s="47">
        <f ca="1">Calculation!AK158</f>
        <v>5.25</v>
      </c>
      <c r="R159" s="47">
        <f ca="1">Calculation!AL158</f>
        <v>10.5</v>
      </c>
      <c r="S159" s="47">
        <f ca="1">Calculation!AM158</f>
        <v>5.25</v>
      </c>
      <c r="T159" s="47">
        <f ca="1">Calculation!AN158</f>
        <v>5.25</v>
      </c>
      <c r="U159" s="47">
        <f ca="1">Calculation!AO158</f>
        <v>5.25</v>
      </c>
      <c r="V159" s="47">
        <f ca="1">Calculation!AP158</f>
        <v>31.5</v>
      </c>
      <c r="W159" s="47">
        <f ca="1">Calculation!AR158</f>
        <v>0.24865974303621555</v>
      </c>
      <c r="X159" s="47">
        <f ca="1">Calculation!AS158</f>
        <v>3.3347739698782148</v>
      </c>
      <c r="Y159" s="47">
        <f ca="1">Calculation!AU158</f>
        <v>0.27375263070599831</v>
      </c>
      <c r="Z159" s="47">
        <f ca="1">Calculation!AV158</f>
        <v>4.8890551356789956E-4</v>
      </c>
      <c r="AA159" s="47">
        <f ca="1">Calculation!AW158</f>
        <v>1.4282757058903822E-5</v>
      </c>
      <c r="AB159" s="47">
        <f ca="1">Calculation!AT158</f>
        <v>3.5834337129144305</v>
      </c>
      <c r="AC159" s="47">
        <f ca="1">Calculation!AX158</f>
        <v>3.8576895318910553</v>
      </c>
      <c r="AD159" s="47">
        <f ca="1">Calculation!BB158</f>
        <v>27.431533229815727</v>
      </c>
      <c r="AE159" s="47">
        <f ca="1">Calculation!BE158</f>
        <v>6.9113204016349643</v>
      </c>
      <c r="AF159" s="47">
        <f ca="1">Calculation!BH158</f>
        <v>46.132394975547335</v>
      </c>
      <c r="AG159" s="47">
        <f ca="1">Calculation!BL158</f>
        <v>5.1883206692137698</v>
      </c>
      <c r="AH159" s="47">
        <f ca="1">Calculation!BO158</f>
        <v>0.40444977273167887</v>
      </c>
      <c r="AI159" s="47">
        <f ca="1">Calculation!BR158</f>
        <v>6.4975528933534576</v>
      </c>
      <c r="AJ159" s="47">
        <f ca="1">Calculation!BU158</f>
        <v>39.71419655739281</v>
      </c>
      <c r="AK159" s="291">
        <f ca="1">Calculation!CI158</f>
        <v>7.438935968093574</v>
      </c>
      <c r="AL159" s="291">
        <f ca="1">Calculation!CJ158</f>
        <v>203.71063065332925</v>
      </c>
      <c r="AM159" s="291">
        <f ca="1">Calculation!CK158</f>
        <v>196.27169468523567</v>
      </c>
      <c r="AN159" s="46">
        <f ca="1">Calculation!CP158</f>
        <v>9.3386549810281423</v>
      </c>
      <c r="AO159" s="46">
        <f>Calculation!CS158</f>
        <v>12000</v>
      </c>
      <c r="AP159" s="46">
        <f ca="1">Calculation!CX158</f>
        <v>10.338922993847135</v>
      </c>
      <c r="AQ159" s="46">
        <f>Calculation!DB158</f>
        <v>0</v>
      </c>
    </row>
    <row r="160" spans="2:43" x14ac:dyDescent="0.25">
      <c r="B160" s="45">
        <f>Calculation!B159</f>
        <v>44048</v>
      </c>
      <c r="C160" s="193">
        <f ca="1">Calculation!C159</f>
        <v>73733.460148500686</v>
      </c>
      <c r="D160" s="196">
        <f ca="1">Calculation!D159</f>
        <v>76.228704705794783</v>
      </c>
      <c r="E160" s="196">
        <f ca="1">Calculation!G159</f>
        <v>0.6985116096217806</v>
      </c>
      <c r="F160" s="196">
        <f ca="1">Calculation!R159</f>
        <v>6.2453747226680649</v>
      </c>
      <c r="G160" s="196">
        <f ca="1">Calculation!N159</f>
        <v>0.51104245777746027</v>
      </c>
      <c r="H160" s="196">
        <f ca="1">Calculation!T159</f>
        <v>9.1348323110959813E-4</v>
      </c>
      <c r="I160" s="196">
        <f ca="1">Calculation!V159</f>
        <v>5.3525290699806112E-5</v>
      </c>
      <c r="J160" s="47">
        <f ca="1">Calculation!AC159</f>
        <v>5.25</v>
      </c>
      <c r="K160" s="47">
        <f ca="1">Calculation!AD159</f>
        <v>15.75</v>
      </c>
      <c r="L160" s="47">
        <f ca="1">Calculation!AF159</f>
        <v>5.25</v>
      </c>
      <c r="M160" s="47">
        <f ca="1">Calculation!AG159</f>
        <v>5.25</v>
      </c>
      <c r="N160" s="47">
        <f ca="1">Calculation!AH159</f>
        <v>5.25</v>
      </c>
      <c r="O160" s="47">
        <f ca="1">Calculation!AE159</f>
        <v>21</v>
      </c>
      <c r="P160" s="47">
        <f ca="1">Calculation!AI159</f>
        <v>36.75</v>
      </c>
      <c r="Q160" s="47">
        <f ca="1">Calculation!AK159</f>
        <v>5.25</v>
      </c>
      <c r="R160" s="47">
        <f ca="1">Calculation!AL159</f>
        <v>10.5</v>
      </c>
      <c r="S160" s="47">
        <f ca="1">Calculation!AM159</f>
        <v>5.25</v>
      </c>
      <c r="T160" s="47">
        <f ca="1">Calculation!AN159</f>
        <v>5.25</v>
      </c>
      <c r="U160" s="47">
        <f ca="1">Calculation!AO159</f>
        <v>5.25</v>
      </c>
      <c r="V160" s="47">
        <f ca="1">Calculation!AP159</f>
        <v>31.5</v>
      </c>
      <c r="W160" s="47">
        <f ca="1">Calculation!AR159</f>
        <v>0.2328372032072602</v>
      </c>
      <c r="X160" s="47">
        <f ca="1">Calculation!AS159</f>
        <v>3.1226873613340325</v>
      </c>
      <c r="Y160" s="47">
        <f ca="1">Calculation!AU159</f>
        <v>0.25552122888873013</v>
      </c>
      <c r="Z160" s="47">
        <f ca="1">Calculation!AV159</f>
        <v>4.5674161555479906E-4</v>
      </c>
      <c r="AA160" s="47">
        <f ca="1">Calculation!AW159</f>
        <v>1.3381322674951528E-5</v>
      </c>
      <c r="AB160" s="47">
        <f ca="1">Calculation!AT159</f>
        <v>3.3555245645412928</v>
      </c>
      <c r="AC160" s="47">
        <f ca="1">Calculation!AX159</f>
        <v>3.6115159163682526</v>
      </c>
      <c r="AD160" s="47">
        <f ca="1">Calculation!BB159</f>
        <v>27.117822666816444</v>
      </c>
      <c r="AE160" s="47">
        <f ca="1">Calculation!BE159</f>
        <v>6.8285414546446885</v>
      </c>
      <c r="AF160" s="47">
        <f ca="1">Calculation!BH159</f>
        <v>45.735899956109911</v>
      </c>
      <c r="AG160" s="47">
        <f ca="1">Calculation!BL159</f>
        <v>4.8632831143302422</v>
      </c>
      <c r="AH160" s="47">
        <f ca="1">Calculation!BO159</f>
        <v>0.37813110163834973</v>
      </c>
      <c r="AI160" s="47">
        <f ca="1">Calculation!BR159</f>
        <v>6.098932768318452</v>
      </c>
      <c r="AJ160" s="47">
        <f ca="1">Calculation!BU159</f>
        <v>39.442468231864758</v>
      </c>
      <c r="AK160" s="291">
        <f ca="1">Calculation!CI159</f>
        <v>6.969438893138431</v>
      </c>
      <c r="AL160" s="291">
        <f ca="1">Calculation!CJ159</f>
        <v>190.30900648113476</v>
      </c>
      <c r="AM160" s="291">
        <f ca="1">Calculation!CK159</f>
        <v>183.33956758799633</v>
      </c>
      <c r="AN160" s="46">
        <f ca="1">Calculation!CP159</f>
        <v>8.7274704821475382</v>
      </c>
      <c r="AO160" s="46">
        <f>Calculation!CS159</f>
        <v>12000</v>
      </c>
      <c r="AP160" s="46">
        <f ca="1">Calculation!CX159</f>
        <v>9.8274590896931908</v>
      </c>
      <c r="AQ160" s="46">
        <f>Calculation!DB159</f>
        <v>0</v>
      </c>
    </row>
    <row r="161" spans="2:43" x14ac:dyDescent="0.25">
      <c r="B161" s="45">
        <f>Calculation!B160</f>
        <v>44049</v>
      </c>
      <c r="C161" s="193">
        <f ca="1">Calculation!C160</f>
        <v>73734.113115399668</v>
      </c>
      <c r="D161" s="196">
        <f ca="1">Calculation!D160</f>
        <v>71.43676412578435</v>
      </c>
      <c r="E161" s="196">
        <f ca="1">Calculation!G160</f>
        <v>0.65409582985172998</v>
      </c>
      <c r="F161" s="196">
        <f ca="1">Calculation!R160</f>
        <v>5.8482134578201697</v>
      </c>
      <c r="G161" s="196">
        <f ca="1">Calculation!N160</f>
        <v>0.47703044687186702</v>
      </c>
      <c r="H161" s="196">
        <f ca="1">Calculation!T160</f>
        <v>8.5347731914942754E-4</v>
      </c>
      <c r="I161" s="196">
        <f ca="1">Calculation!V160</f>
        <v>5.0147857841262644E-5</v>
      </c>
      <c r="J161" s="47">
        <f ca="1">Calculation!AC160</f>
        <v>5.25</v>
      </c>
      <c r="K161" s="47">
        <f ca="1">Calculation!AD160</f>
        <v>10.5</v>
      </c>
      <c r="L161" s="47">
        <f ca="1">Calculation!AF160</f>
        <v>5.25</v>
      </c>
      <c r="M161" s="47">
        <f ca="1">Calculation!AG160</f>
        <v>5.25</v>
      </c>
      <c r="N161" s="47">
        <f ca="1">Calculation!AH160</f>
        <v>5.25</v>
      </c>
      <c r="O161" s="47">
        <f ca="1">Calculation!AE160</f>
        <v>15.75</v>
      </c>
      <c r="P161" s="47">
        <f ca="1">Calculation!AI160</f>
        <v>31.5</v>
      </c>
      <c r="Q161" s="47">
        <f ca="1">Calculation!AK160</f>
        <v>5.25</v>
      </c>
      <c r="R161" s="47">
        <f ca="1">Calculation!AL160</f>
        <v>5.25</v>
      </c>
      <c r="S161" s="47">
        <f ca="1">Calculation!AM160</f>
        <v>5.25</v>
      </c>
      <c r="T161" s="47">
        <f ca="1">Calculation!AN160</f>
        <v>5.25</v>
      </c>
      <c r="U161" s="47">
        <f ca="1">Calculation!AO160</f>
        <v>5.25</v>
      </c>
      <c r="V161" s="47">
        <f ca="1">Calculation!AP160</f>
        <v>26.25</v>
      </c>
      <c r="W161" s="47">
        <f ca="1">Calculation!AR160</f>
        <v>0.21803194328390998</v>
      </c>
      <c r="X161" s="47">
        <f ca="1">Calculation!AS160</f>
        <v>2.9241067289100848</v>
      </c>
      <c r="Y161" s="47">
        <f ca="1">Calculation!AU160</f>
        <v>0.23851522343593351</v>
      </c>
      <c r="Z161" s="47">
        <f ca="1">Calculation!AV160</f>
        <v>4.2673865957471377E-4</v>
      </c>
      <c r="AA161" s="47">
        <f ca="1">Calculation!AW160</f>
        <v>1.2536964460315661E-5</v>
      </c>
      <c r="AB161" s="47">
        <f ca="1">Calculation!AT160</f>
        <v>3.1421386721939948</v>
      </c>
      <c r="AC161" s="47">
        <f ca="1">Calculation!AX160</f>
        <v>3.3810931712539634</v>
      </c>
      <c r="AD161" s="47">
        <f ca="1">Calculation!BB160</f>
        <v>21.52715710680425</v>
      </c>
      <c r="AE161" s="47">
        <f ca="1">Calculation!BE160</f>
        <v>6.7525030790521923</v>
      </c>
      <c r="AF161" s="47">
        <f ca="1">Calculation!BH160</f>
        <v>40.069190959683816</v>
      </c>
      <c r="AG161" s="47">
        <f ca="1">Calculation!BL160</f>
        <v>4.5585439839363548</v>
      </c>
      <c r="AH161" s="47">
        <f ca="1">Calculation!BO160</f>
        <v>0.353526301638872</v>
      </c>
      <c r="AI161" s="47">
        <f ca="1">Calculation!BR160</f>
        <v>5.724648322634545</v>
      </c>
      <c r="AJ161" s="47">
        <f ca="1">Calculation!BU160</f>
        <v>33.887649072445846</v>
      </c>
      <c r="AK161" s="291">
        <f ca="1">Calculation!CI160</f>
        <v>6.5296689898241311</v>
      </c>
      <c r="AL161" s="291">
        <f ca="1">Calculation!CJ160</f>
        <v>177.80777482284543</v>
      </c>
      <c r="AM161" s="291">
        <f ca="1">Calculation!CK160</f>
        <v>171.2781058330213</v>
      </c>
      <c r="AN161" s="46">
        <f ca="1">Calculation!CP160</f>
        <v>8.1570580312856791</v>
      </c>
      <c r="AO161" s="46">
        <f>Calculation!CS160</f>
        <v>12000</v>
      </c>
      <c r="AP161" s="46">
        <f ca="1">Calculation!CX160</f>
        <v>9.3412577862434532</v>
      </c>
      <c r="AQ161" s="46">
        <f>Calculation!DB160</f>
        <v>0</v>
      </c>
    </row>
    <row r="162" spans="2:43" x14ac:dyDescent="0.25">
      <c r="B162" s="45">
        <f>Calculation!B161</f>
        <v>44050</v>
      </c>
      <c r="C162" s="193">
        <f ca="1">Calculation!C161</f>
        <v>73734.72488863852</v>
      </c>
      <c r="D162" s="196">
        <f ca="1">Calculation!D161</f>
        <v>66.945911355662972</v>
      </c>
      <c r="E162" s="196">
        <f ca="1">Calculation!G161</f>
        <v>0.61253193909994919</v>
      </c>
      <c r="F162" s="196">
        <f ca="1">Calculation!R161</f>
        <v>5.4763438553135613</v>
      </c>
      <c r="G162" s="196">
        <f ca="1">Calculation!N161</f>
        <v>0.44530328615560366</v>
      </c>
      <c r="H162" s="196">
        <f ca="1">Calculation!T161</f>
        <v>7.9749470269992401E-4</v>
      </c>
      <c r="I162" s="196">
        <f ca="1">Calculation!V161</f>
        <v>4.69841847447027E-5</v>
      </c>
      <c r="J162" s="47">
        <f ca="1">Calculation!AC161</f>
        <v>5.25</v>
      </c>
      <c r="K162" s="47">
        <f ca="1">Calculation!AD161</f>
        <v>10.5</v>
      </c>
      <c r="L162" s="47">
        <f ca="1">Calculation!AF161</f>
        <v>5.25</v>
      </c>
      <c r="M162" s="47">
        <f ca="1">Calculation!AG161</f>
        <v>5.25</v>
      </c>
      <c r="N162" s="47">
        <f ca="1">Calculation!AH161</f>
        <v>5.25</v>
      </c>
      <c r="O162" s="47">
        <f ca="1">Calculation!AE161</f>
        <v>15.75</v>
      </c>
      <c r="P162" s="47">
        <f ca="1">Calculation!AI161</f>
        <v>31.5</v>
      </c>
      <c r="Q162" s="47">
        <f ca="1">Calculation!AK161</f>
        <v>5.25</v>
      </c>
      <c r="R162" s="47">
        <f ca="1">Calculation!AL161</f>
        <v>5.25</v>
      </c>
      <c r="S162" s="47">
        <f ca="1">Calculation!AM161</f>
        <v>5.25</v>
      </c>
      <c r="T162" s="47">
        <f ca="1">Calculation!AN161</f>
        <v>5.25</v>
      </c>
      <c r="U162" s="47">
        <f ca="1">Calculation!AO161</f>
        <v>5.25</v>
      </c>
      <c r="V162" s="47">
        <f ca="1">Calculation!AP161</f>
        <v>26.25</v>
      </c>
      <c r="W162" s="47">
        <f ca="1">Calculation!AR161</f>
        <v>0.2041773130333164</v>
      </c>
      <c r="X162" s="47">
        <f ca="1">Calculation!AS161</f>
        <v>2.7381719276567806</v>
      </c>
      <c r="Y162" s="47">
        <f ca="1">Calculation!AU161</f>
        <v>0.22265164307780183</v>
      </c>
      <c r="Z162" s="47">
        <f ca="1">Calculation!AV161</f>
        <v>3.9874735134996201E-4</v>
      </c>
      <c r="AA162" s="47">
        <f ca="1">Calculation!AW161</f>
        <v>1.1746046186175675E-5</v>
      </c>
      <c r="AB162" s="47">
        <f ca="1">Calculation!AT161</f>
        <v>2.9423492406900968</v>
      </c>
      <c r="AC162" s="47">
        <f ca="1">Calculation!AX161</f>
        <v>3.1654113771654351</v>
      </c>
      <c r="AD162" s="47">
        <f ca="1">Calculation!BB161</f>
        <v>21.21423145667876</v>
      </c>
      <c r="AE162" s="47">
        <f ca="1">Calculation!BE161</f>
        <v>6.682656399757942</v>
      </c>
      <c r="AF162" s="47">
        <f ca="1">Calculation!BH161</f>
        <v>39.686413981538138</v>
      </c>
      <c r="AG162" s="47">
        <f ca="1">Calculation!BL161</f>
        <v>4.2728421837403374</v>
      </c>
      <c r="AH162" s="47">
        <f ca="1">Calculation!BO161</f>
        <v>0.33052404991499335</v>
      </c>
      <c r="AI162" s="47">
        <f ca="1">Calculation!BR161</f>
        <v>5.373223845790486</v>
      </c>
      <c r="AJ162" s="47">
        <f ca="1">Calculation!BU161</f>
        <v>33.604602710128283</v>
      </c>
      <c r="AK162" s="291">
        <f ca="1">Calculation!CI161</f>
        <v>6.1177323885203805</v>
      </c>
      <c r="AL162" s="291">
        <f ca="1">Calculation!CJ161</f>
        <v>166.14472972908126</v>
      </c>
      <c r="AM162" s="291">
        <f ca="1">Calculation!CK161</f>
        <v>160.02699734056088</v>
      </c>
      <c r="AN162" s="46">
        <f ca="1">Calculation!CP161</f>
        <v>7.624626371326511</v>
      </c>
      <c r="AO162" s="46">
        <f>Calculation!CS161</f>
        <v>12000</v>
      </c>
      <c r="AP162" s="46">
        <f ca="1">Calculation!CX161</f>
        <v>8.8790713724837396</v>
      </c>
      <c r="AQ162" s="46">
        <f>Calculation!DB161</f>
        <v>0</v>
      </c>
    </row>
    <row r="163" spans="2:43" x14ac:dyDescent="0.25">
      <c r="B163" s="45">
        <f>Calculation!B162</f>
        <v>44051</v>
      </c>
      <c r="C163" s="193">
        <f ca="1">Calculation!C162</f>
        <v>73735.298074367383</v>
      </c>
      <c r="D163" s="196">
        <f ca="1">Calculation!D162</f>
        <v>62.737246273402292</v>
      </c>
      <c r="E163" s="196">
        <f ca="1">Calculation!G162</f>
        <v>0.57363352617855634</v>
      </c>
      <c r="F163" s="196">
        <f ca="1">Calculation!R162</f>
        <v>5.1281548916583768</v>
      </c>
      <c r="G163" s="196">
        <f ca="1">Calculation!N162</f>
        <v>0.41570630202473718</v>
      </c>
      <c r="H163" s="196">
        <f ca="1">Calculation!T162</f>
        <v>7.4525814741512291E-4</v>
      </c>
      <c r="I163" s="196">
        <f ca="1">Calculation!V162</f>
        <v>4.4020663976306135E-5</v>
      </c>
      <c r="J163" s="47">
        <f ca="1">Calculation!AC162</f>
        <v>5.25</v>
      </c>
      <c r="K163" s="47">
        <f ca="1">Calculation!AD162</f>
        <v>10.5</v>
      </c>
      <c r="L163" s="47">
        <f ca="1">Calculation!AF162</f>
        <v>5.25</v>
      </c>
      <c r="M163" s="47">
        <f ca="1">Calculation!AG162</f>
        <v>5.25</v>
      </c>
      <c r="N163" s="47">
        <f ca="1">Calculation!AH162</f>
        <v>5.25</v>
      </c>
      <c r="O163" s="47">
        <f ca="1">Calculation!AE162</f>
        <v>15.75</v>
      </c>
      <c r="P163" s="47">
        <f ca="1">Calculation!AI162</f>
        <v>31.5</v>
      </c>
      <c r="Q163" s="47">
        <f ca="1">Calculation!AK162</f>
        <v>5.25</v>
      </c>
      <c r="R163" s="47">
        <f ca="1">Calculation!AL162</f>
        <v>5.25</v>
      </c>
      <c r="S163" s="47">
        <f ca="1">Calculation!AM162</f>
        <v>5.25</v>
      </c>
      <c r="T163" s="47">
        <f ca="1">Calculation!AN162</f>
        <v>5.25</v>
      </c>
      <c r="U163" s="47">
        <f ca="1">Calculation!AO162</f>
        <v>5.25</v>
      </c>
      <c r="V163" s="47">
        <f ca="1">Calculation!AP162</f>
        <v>26.25</v>
      </c>
      <c r="W163" s="47">
        <f ca="1">Calculation!AR162</f>
        <v>0.19121117539285212</v>
      </c>
      <c r="X163" s="47">
        <f ca="1">Calculation!AS162</f>
        <v>2.5640774458291884</v>
      </c>
      <c r="Y163" s="47">
        <f ca="1">Calculation!AU162</f>
        <v>0.20785315101236859</v>
      </c>
      <c r="Z163" s="47">
        <f ca="1">Calculation!AV162</f>
        <v>3.7262907370756146E-4</v>
      </c>
      <c r="AA163" s="47">
        <f ca="1">Calculation!AW162</f>
        <v>1.1005165994076534E-5</v>
      </c>
      <c r="AB163" s="47">
        <f ca="1">Calculation!AT162</f>
        <v>2.7552886212220407</v>
      </c>
      <c r="AC163" s="47">
        <f ca="1">Calculation!AX162</f>
        <v>2.963525406474111</v>
      </c>
      <c r="AD163" s="47">
        <f ca="1">Calculation!BB162</f>
        <v>20.926786895206348</v>
      </c>
      <c r="AE163" s="47">
        <f ca="1">Calculation!BE162</f>
        <v>6.618497235777653</v>
      </c>
      <c r="AF163" s="47">
        <f ca="1">Calculation!BH162</f>
        <v>39.334805985898605</v>
      </c>
      <c r="AG163" s="47">
        <f ca="1">Calculation!BL162</f>
        <v>4.0049943108361248</v>
      </c>
      <c r="AH163" s="47">
        <f ca="1">Calculation!BO162</f>
        <v>0.30902019337436964</v>
      </c>
      <c r="AI163" s="47">
        <f ca="1">Calculation!BR162</f>
        <v>5.0432722385478286</v>
      </c>
      <c r="AJ163" s="47">
        <f ca="1">Calculation!BU162</f>
        <v>33.341773945119122</v>
      </c>
      <c r="AK163" s="291">
        <f ca="1">Calculation!CI162</f>
        <v>5.7318572886288166</v>
      </c>
      <c r="AL163" s="291">
        <f ca="1">Calculation!CJ162</f>
        <v>155.26211404480196</v>
      </c>
      <c r="AM163" s="291">
        <f ca="1">Calculation!CK162</f>
        <v>149.53025675617315</v>
      </c>
      <c r="AN163" s="46">
        <f ca="1">Calculation!CP162</f>
        <v>7.1275817279726894</v>
      </c>
      <c r="AO163" s="46">
        <f>Calculation!CS162</f>
        <v>12000</v>
      </c>
      <c r="AP163" s="46">
        <f ca="1">Calculation!CX162</f>
        <v>8.439714046906257</v>
      </c>
      <c r="AQ163" s="46">
        <f>Calculation!DB162</f>
        <v>0</v>
      </c>
    </row>
    <row r="164" spans="2:43" x14ac:dyDescent="0.25">
      <c r="B164" s="45">
        <f>Calculation!B163</f>
        <v>44052</v>
      </c>
      <c r="C164" s="193">
        <f ca="1">Calculation!C163</f>
        <v>73735.835112959146</v>
      </c>
      <c r="D164" s="196">
        <f ca="1">Calculation!D163</f>
        <v>58.793052988497521</v>
      </c>
      <c r="E164" s="196">
        <f ca="1">Calculation!G163</f>
        <v>0.53722675216344096</v>
      </c>
      <c r="F164" s="196">
        <f ca="1">Calculation!R163</f>
        <v>4.8021379265030735</v>
      </c>
      <c r="G164" s="196">
        <f ca="1">Calculation!N163</f>
        <v>0.38809532894010018</v>
      </c>
      <c r="H164" s="196">
        <f ca="1">Calculation!T163</f>
        <v>6.9651018507841506E-4</v>
      </c>
      <c r="I164" s="196">
        <f ca="1">Calculation!V163</f>
        <v>4.1244563847687135E-5</v>
      </c>
      <c r="J164" s="47">
        <f ca="1">Calculation!AC163</f>
        <v>5.25</v>
      </c>
      <c r="K164" s="47">
        <f ca="1">Calculation!AD163</f>
        <v>10.5</v>
      </c>
      <c r="L164" s="47">
        <f ca="1">Calculation!AF163</f>
        <v>5.25</v>
      </c>
      <c r="M164" s="47">
        <f ca="1">Calculation!AG163</f>
        <v>5.25</v>
      </c>
      <c r="N164" s="47">
        <f ca="1">Calculation!AH163</f>
        <v>5.25</v>
      </c>
      <c r="O164" s="47">
        <f ca="1">Calculation!AE163</f>
        <v>15.75</v>
      </c>
      <c r="P164" s="47">
        <f ca="1">Calculation!AI163</f>
        <v>31.5</v>
      </c>
      <c r="Q164" s="47">
        <f ca="1">Calculation!AK163</f>
        <v>5.25</v>
      </c>
      <c r="R164" s="47">
        <f ca="1">Calculation!AL163</f>
        <v>5.25</v>
      </c>
      <c r="S164" s="47">
        <f ca="1">Calculation!AM163</f>
        <v>5.25</v>
      </c>
      <c r="T164" s="47">
        <f ca="1">Calculation!AN163</f>
        <v>5.25</v>
      </c>
      <c r="U164" s="47">
        <f ca="1">Calculation!AO163</f>
        <v>5.25</v>
      </c>
      <c r="V164" s="47">
        <f ca="1">Calculation!AP163</f>
        <v>26.25</v>
      </c>
      <c r="W164" s="47">
        <f ca="1">Calculation!AR163</f>
        <v>0.17907558405448032</v>
      </c>
      <c r="X164" s="47">
        <f ca="1">Calculation!AS163</f>
        <v>2.4010689632515367</v>
      </c>
      <c r="Y164" s="47">
        <f ca="1">Calculation!AU163</f>
        <v>0.19404766447005009</v>
      </c>
      <c r="Z164" s="47">
        <f ca="1">Calculation!AV163</f>
        <v>3.4825509253920753E-4</v>
      </c>
      <c r="AA164" s="47">
        <f ca="1">Calculation!AW163</f>
        <v>1.0311140961921784E-5</v>
      </c>
      <c r="AB164" s="47">
        <f ca="1">Calculation!AT163</f>
        <v>2.5801445473060172</v>
      </c>
      <c r="AC164" s="47">
        <f ca="1">Calculation!AX163</f>
        <v>2.7745507780095684</v>
      </c>
      <c r="AD164" s="47">
        <f ca="1">Calculation!BB163</f>
        <v>20.662748533739546</v>
      </c>
      <c r="AE164" s="47">
        <f ca="1">Calculation!BE163</f>
        <v>6.5595624608643295</v>
      </c>
      <c r="AF164" s="47">
        <f ca="1">Calculation!BH163</f>
        <v>39.011828927046857</v>
      </c>
      <c r="AG164" s="47">
        <f ca="1">Calculation!BL163</f>
        <v>3.7538899333817293</v>
      </c>
      <c r="AH164" s="47">
        <f ca="1">Calculation!BO163</f>
        <v>0.28891729574156011</v>
      </c>
      <c r="AI164" s="47">
        <f ca="1">Calculation!BR163</f>
        <v>4.7334897727152594</v>
      </c>
      <c r="AJ164" s="47">
        <f ca="1">Calculation!BU163</f>
        <v>33.097718663324898</v>
      </c>
      <c r="AK164" s="291">
        <f ca="1">Calculation!CI163</f>
        <v>5.3703859176312108</v>
      </c>
      <c r="AL164" s="291">
        <f ca="1">Calculation!CJ163</f>
        <v>145.10628855795298</v>
      </c>
      <c r="AM164" s="291">
        <f ca="1">Calculation!CK163</f>
        <v>139.73590264032177</v>
      </c>
      <c r="AN164" s="46">
        <f ca="1">Calculation!CP163</f>
        <v>6.6635132891391127</v>
      </c>
      <c r="AO164" s="46">
        <f>Calculation!CS163</f>
        <v>12000</v>
      </c>
      <c r="AP164" s="46">
        <f ca="1">Calculation!CX163</f>
        <v>8.022058792965332</v>
      </c>
      <c r="AQ164" s="46">
        <f>Calculation!DB163</f>
        <v>0</v>
      </c>
    </row>
    <row r="165" spans="2:43" x14ac:dyDescent="0.25">
      <c r="B165" s="45">
        <f>Calculation!B164</f>
        <v>44053</v>
      </c>
      <c r="C165" s="193">
        <f ca="1">Calculation!C164</f>
        <v>73736.338289663603</v>
      </c>
      <c r="D165" s="196">
        <f ca="1">Calculation!D164</f>
        <v>55.096725908062062</v>
      </c>
      <c r="E165" s="196">
        <f ca="1">Calculation!G164</f>
        <v>0.50314945782094322</v>
      </c>
      <c r="F165" s="196">
        <f ca="1">Calculation!R164</f>
        <v>4.4968802447508516</v>
      </c>
      <c r="G165" s="196">
        <f ca="1">Calculation!N164</f>
        <v>0.36233599880875161</v>
      </c>
      <c r="H165" s="196">
        <f ca="1">Calculation!T164</f>
        <v>6.5101164838453232E-4</v>
      </c>
      <c r="I165" s="196">
        <f ca="1">Calculation!V164</f>
        <v>3.864397090233401E-5</v>
      </c>
      <c r="J165" s="47">
        <f ca="1">Calculation!AC164</f>
        <v>5.25</v>
      </c>
      <c r="K165" s="47">
        <f ca="1">Calculation!AD164</f>
        <v>10.5</v>
      </c>
      <c r="L165" s="47">
        <f ca="1">Calculation!AF164</f>
        <v>5.25</v>
      </c>
      <c r="M165" s="47">
        <f ca="1">Calculation!AG164</f>
        <v>5.25</v>
      </c>
      <c r="N165" s="47">
        <f ca="1">Calculation!AH164</f>
        <v>5.25</v>
      </c>
      <c r="O165" s="47">
        <f ca="1">Calculation!AE164</f>
        <v>15.75</v>
      </c>
      <c r="P165" s="47">
        <f ca="1">Calculation!AI164</f>
        <v>31.5</v>
      </c>
      <c r="Q165" s="47">
        <f ca="1">Calculation!AK164</f>
        <v>5.25</v>
      </c>
      <c r="R165" s="47">
        <f ca="1">Calculation!AL164</f>
        <v>5.25</v>
      </c>
      <c r="S165" s="47">
        <f ca="1">Calculation!AM164</f>
        <v>5.25</v>
      </c>
      <c r="T165" s="47">
        <f ca="1">Calculation!AN164</f>
        <v>5.25</v>
      </c>
      <c r="U165" s="47">
        <f ca="1">Calculation!AO164</f>
        <v>5.25</v>
      </c>
      <c r="V165" s="47">
        <f ca="1">Calculation!AP164</f>
        <v>26.25</v>
      </c>
      <c r="W165" s="47">
        <f ca="1">Calculation!AR164</f>
        <v>0.16771648594031441</v>
      </c>
      <c r="X165" s="47">
        <f ca="1">Calculation!AS164</f>
        <v>2.2484401223754258</v>
      </c>
      <c r="Y165" s="47">
        <f ca="1">Calculation!AU164</f>
        <v>0.18116799940437581</v>
      </c>
      <c r="Z165" s="47">
        <f ca="1">Calculation!AV164</f>
        <v>3.2550582419226616E-4</v>
      </c>
      <c r="AA165" s="47">
        <f ca="1">Calculation!AW164</f>
        <v>9.6609927255835025E-6</v>
      </c>
      <c r="AB165" s="47">
        <f ca="1">Calculation!AT164</f>
        <v>2.41615660831574</v>
      </c>
      <c r="AC165" s="47">
        <f ca="1">Calculation!AX164</f>
        <v>2.5976597745370338</v>
      </c>
      <c r="AD165" s="47">
        <f ca="1">Calculation!BB164</f>
        <v>20.420210438849324</v>
      </c>
      <c r="AE165" s="47">
        <f ca="1">Calculation!BE164</f>
        <v>6.5054266604796629</v>
      </c>
      <c r="AF165" s="47">
        <f ca="1">Calculation!BH164</f>
        <v>38.715151428701617</v>
      </c>
      <c r="AG165" s="47">
        <f ca="1">Calculation!BL164</f>
        <v>3.518487150465587</v>
      </c>
      <c r="AH165" s="47">
        <f ca="1">Calculation!BO164</f>
        <v>0.27012421212353521</v>
      </c>
      <c r="AI165" s="47">
        <f ca="1">Calculation!BR164</f>
        <v>4.4426511530805453</v>
      </c>
      <c r="AJ165" s="47">
        <f ca="1">Calculation!BU164</f>
        <v>32.871095901658833</v>
      </c>
      <c r="AK165" s="291">
        <f ca="1">Calculation!CI164</f>
        <v>5.0317670445656404</v>
      </c>
      <c r="AL165" s="291">
        <f ca="1">Calculation!CJ164</f>
        <v>135.62742674672333</v>
      </c>
      <c r="AM165" s="291">
        <f ca="1">Calculation!CK164</f>
        <v>130.59565970215769</v>
      </c>
      <c r="AN165" s="46">
        <f ca="1">Calculation!CP164</f>
        <v>6.2301797969994359</v>
      </c>
      <c r="AO165" s="46">
        <f>Calculation!CS164</f>
        <v>12000</v>
      </c>
      <c r="AP165" s="46">
        <f ca="1">Calculation!CX164</f>
        <v>7.6250344196072444</v>
      </c>
      <c r="AQ165" s="46">
        <f>Calculation!DB164</f>
        <v>0</v>
      </c>
    </row>
    <row r="166" spans="2:43" x14ac:dyDescent="0.25">
      <c r="B166" s="45">
        <f>Calculation!B165</f>
        <v>44054</v>
      </c>
      <c r="C166" s="193">
        <f ca="1">Calculation!C165</f>
        <v>73736.809744563579</v>
      </c>
      <c r="D166" s="196">
        <f ca="1">Calculation!D165</f>
        <v>51.632700386021796</v>
      </c>
      <c r="E166" s="196">
        <f ca="1">Calculation!G165</f>
        <v>0.47125033936347083</v>
      </c>
      <c r="F166" s="196">
        <f ca="1">Calculation!R165</f>
        <v>4.2110589988355143</v>
      </c>
      <c r="G166" s="196">
        <f ca="1">Calculation!N165</f>
        <v>0.33830307747520733</v>
      </c>
      <c r="H166" s="196">
        <f ca="1">Calculation!T165</f>
        <v>6.0854031874435163E-4</v>
      </c>
      <c r="I166" s="196">
        <f ca="1">Calculation!V165</f>
        <v>3.6207736317236011E-5</v>
      </c>
      <c r="J166" s="47">
        <f ca="1">Calculation!AC165</f>
        <v>5.25</v>
      </c>
      <c r="K166" s="47">
        <f ca="1">Calculation!AD165</f>
        <v>10.5</v>
      </c>
      <c r="L166" s="47">
        <f ca="1">Calculation!AF165</f>
        <v>5.25</v>
      </c>
      <c r="M166" s="47">
        <f ca="1">Calculation!AG165</f>
        <v>5.25</v>
      </c>
      <c r="N166" s="47">
        <f ca="1">Calculation!AH165</f>
        <v>5.25</v>
      </c>
      <c r="O166" s="47">
        <f ca="1">Calculation!AE165</f>
        <v>15.75</v>
      </c>
      <c r="P166" s="47">
        <f ca="1">Calculation!AI165</f>
        <v>31.5</v>
      </c>
      <c r="Q166" s="47">
        <f ca="1">Calculation!AK165</f>
        <v>5.25</v>
      </c>
      <c r="R166" s="47">
        <f ca="1">Calculation!AL165</f>
        <v>5.25</v>
      </c>
      <c r="S166" s="47">
        <f ca="1">Calculation!AM165</f>
        <v>5.25</v>
      </c>
      <c r="T166" s="47">
        <f ca="1">Calculation!AN165</f>
        <v>5.25</v>
      </c>
      <c r="U166" s="47">
        <f ca="1">Calculation!AO165</f>
        <v>5.25</v>
      </c>
      <c r="V166" s="47">
        <f ca="1">Calculation!AP165</f>
        <v>26.25</v>
      </c>
      <c r="W166" s="47">
        <f ca="1">Calculation!AR165</f>
        <v>0.15708344645449027</v>
      </c>
      <c r="X166" s="47">
        <f ca="1">Calculation!AS165</f>
        <v>2.1055294994177571</v>
      </c>
      <c r="Y166" s="47">
        <f ca="1">Calculation!AU165</f>
        <v>0.16915153873760366</v>
      </c>
      <c r="Z166" s="47">
        <f ca="1">Calculation!AV165</f>
        <v>3.0427015937217582E-4</v>
      </c>
      <c r="AA166" s="47">
        <f ca="1">Calculation!AW165</f>
        <v>9.0519340793090029E-6</v>
      </c>
      <c r="AB166" s="47">
        <f ca="1">Calculation!AT165</f>
        <v>2.2626129458722475</v>
      </c>
      <c r="AC166" s="47">
        <f ca="1">Calculation!AX165</f>
        <v>2.4320778067033024</v>
      </c>
      <c r="AD166" s="47">
        <f ca="1">Calculation!BB165</f>
        <v>20.197421874543021</v>
      </c>
      <c r="AE166" s="47">
        <f ca="1">Calculation!BE165</f>
        <v>6.4556990609834619</v>
      </c>
      <c r="AF166" s="47">
        <f ca="1">Calculation!BH165</f>
        <v>38.442631955221628</v>
      </c>
      <c r="AG166" s="47">
        <f ca="1">Calculation!BL165</f>
        <v>3.2978084161914722</v>
      </c>
      <c r="AH166" s="47">
        <f ca="1">Calculation!BO165</f>
        <v>0.25255568952272184</v>
      </c>
      <c r="AI166" s="47">
        <f ca="1">Calculation!BR165</f>
        <v>4.1696048648464537</v>
      </c>
      <c r="AJ166" s="47">
        <f ca="1">Calculation!BU165</f>
        <v>32.66066048011178</v>
      </c>
      <c r="AK166" s="291">
        <f ca="1">Calculation!CI165</f>
        <v>4.7145489997637924</v>
      </c>
      <c r="AL166" s="291">
        <f ca="1">Calculation!CJ165</f>
        <v>126.77923307181479</v>
      </c>
      <c r="AM166" s="291">
        <f ca="1">Calculation!CK165</f>
        <v>122.06468407205099</v>
      </c>
      <c r="AN166" s="46">
        <f ca="1">Calculation!CP165</f>
        <v>5.8254971628347985</v>
      </c>
      <c r="AO166" s="46">
        <f>Calculation!CS165</f>
        <v>12000</v>
      </c>
      <c r="AP166" s="46">
        <f ca="1">Calculation!CX165</f>
        <v>7.2476227572345593</v>
      </c>
      <c r="AQ166" s="46">
        <f>Calculation!DB165</f>
        <v>0</v>
      </c>
    </row>
    <row r="167" spans="2:43" x14ac:dyDescent="0.25">
      <c r="B167" s="45">
        <f>Calculation!B166</f>
        <v>44055</v>
      </c>
      <c r="C167" s="193">
        <f ca="1">Calculation!C166</f>
        <v>73737.251481880478</v>
      </c>
      <c r="D167" s="196">
        <f ca="1">Calculation!D166</f>
        <v>48.386387675342341</v>
      </c>
      <c r="E167" s="196">
        <f ca="1">Calculation!G166</f>
        <v>0.44138818678413261</v>
      </c>
      <c r="F167" s="196">
        <f ca="1">Calculation!R166</f>
        <v>3.9434355272951467</v>
      </c>
      <c r="G167" s="196">
        <f ca="1">Calculation!N166</f>
        <v>0.31587984535186475</v>
      </c>
      <c r="H167" s="196">
        <f ca="1">Calculation!T166</f>
        <v>5.6888967808081442E-4</v>
      </c>
      <c r="I167" s="196">
        <f ca="1">Calculation!V166</f>
        <v>3.3925425937436557E-5</v>
      </c>
      <c r="J167" s="47">
        <f ca="1">Calculation!AC166</f>
        <v>5.25</v>
      </c>
      <c r="K167" s="47">
        <f ca="1">Calculation!AD166</f>
        <v>10.5</v>
      </c>
      <c r="L167" s="47">
        <f ca="1">Calculation!AF166</f>
        <v>5.25</v>
      </c>
      <c r="M167" s="47">
        <f ca="1">Calculation!AG166</f>
        <v>5.25</v>
      </c>
      <c r="N167" s="47">
        <f ca="1">Calculation!AH166</f>
        <v>5.25</v>
      </c>
      <c r="O167" s="47">
        <f ca="1">Calculation!AE166</f>
        <v>15.75</v>
      </c>
      <c r="P167" s="47">
        <f ca="1">Calculation!AI166</f>
        <v>31.5</v>
      </c>
      <c r="Q167" s="47">
        <f ca="1">Calculation!AK166</f>
        <v>5.25</v>
      </c>
      <c r="R167" s="47">
        <f ca="1">Calculation!AL166</f>
        <v>5.25</v>
      </c>
      <c r="S167" s="47">
        <f ca="1">Calculation!AM166</f>
        <v>5.25</v>
      </c>
      <c r="T167" s="47">
        <f ca="1">Calculation!AN166</f>
        <v>5.25</v>
      </c>
      <c r="U167" s="47">
        <f ca="1">Calculation!AO166</f>
        <v>5.25</v>
      </c>
      <c r="V167" s="47">
        <f ca="1">Calculation!AP166</f>
        <v>26.25</v>
      </c>
      <c r="W167" s="47">
        <f ca="1">Calculation!AR166</f>
        <v>0.14712939559471086</v>
      </c>
      <c r="X167" s="47">
        <f ca="1">Calculation!AS166</f>
        <v>1.9717177636475733</v>
      </c>
      <c r="Y167" s="47">
        <f ca="1">Calculation!AU166</f>
        <v>0.15793992267593238</v>
      </c>
      <c r="Z167" s="47">
        <f ca="1">Calculation!AV166</f>
        <v>2.8444483904040721E-4</v>
      </c>
      <c r="AA167" s="47">
        <f ca="1">Calculation!AW166</f>
        <v>8.4813564843591394E-6</v>
      </c>
      <c r="AB167" s="47">
        <f ca="1">Calculation!AT166</f>
        <v>2.1188471592422844</v>
      </c>
      <c r="AC167" s="47">
        <f ca="1">Calculation!AX166</f>
        <v>2.2770800081137414</v>
      </c>
      <c r="AD167" s="47">
        <f ca="1">Calculation!BB166</f>
        <v>19.992774664758805</v>
      </c>
      <c r="AE167" s="47">
        <f ca="1">Calculation!BE166</f>
        <v>6.4100207088748089</v>
      </c>
      <c r="AF167" s="47">
        <f ca="1">Calculation!BH166</f>
        <v>38.192303353153576</v>
      </c>
      <c r="AG167" s="47">
        <f ca="1">Calculation!BL166</f>
        <v>3.0909366128565097</v>
      </c>
      <c r="AH167" s="47">
        <f ca="1">Calculation!BO166</f>
        <v>0.23613199183816452</v>
      </c>
      <c r="AI167" s="47">
        <f ca="1">Calculation!BR166</f>
        <v>3.9132687907563763</v>
      </c>
      <c r="AJ167" s="47">
        <f ca="1">Calculation!BU166</f>
        <v>32.465256160103792</v>
      </c>
      <c r="AK167" s="291">
        <f ca="1">Calculation!CI166</f>
        <v>4.4173731689807028</v>
      </c>
      <c r="AL167" s="291">
        <f ca="1">Calculation!CJ166</f>
        <v>118.51868293361402</v>
      </c>
      <c r="AM167" s="291">
        <f ca="1">Calculation!CK166</f>
        <v>114.10130976463331</v>
      </c>
      <c r="AN167" s="46">
        <f ca="1">Calculation!CP166</f>
        <v>5.4475270243814728</v>
      </c>
      <c r="AO167" s="46">
        <f>Calculation!CS166</f>
        <v>12000</v>
      </c>
      <c r="AP167" s="46">
        <f ca="1">Calculation!CX166</f>
        <v>6.8888560001316055</v>
      </c>
      <c r="AQ167" s="46">
        <f>Calculation!DB166</f>
        <v>0</v>
      </c>
    </row>
    <row r="168" spans="2:43" x14ac:dyDescent="0.25">
      <c r="B168" s="45">
        <f>Calculation!B167</f>
        <v>44056</v>
      </c>
      <c r="C168" s="193">
        <f ca="1">Calculation!C167</f>
        <v>73737.665378673206</v>
      </c>
      <c r="D168" s="196">
        <f ca="1">Calculation!D167</f>
        <v>45.344113919835358</v>
      </c>
      <c r="E168" s="196">
        <f ca="1">Calculation!G167</f>
        <v>0.41343117955289721</v>
      </c>
      <c r="F168" s="196">
        <f ca="1">Calculation!R167</f>
        <v>3.6928500270886762</v>
      </c>
      <c r="G168" s="196">
        <f ca="1">Calculation!N167</f>
        <v>0.29495751938403347</v>
      </c>
      <c r="H168" s="196">
        <f ca="1">Calculation!T167</f>
        <v>5.3186775632385033E-4</v>
      </c>
      <c r="I168" s="196">
        <f ca="1">Calculation!V167</f>
        <v>3.1787273681787803E-5</v>
      </c>
      <c r="J168" s="47">
        <f ca="1">Calculation!AC167</f>
        <v>5.25</v>
      </c>
      <c r="K168" s="47">
        <f ca="1">Calculation!AD167</f>
        <v>10.5</v>
      </c>
      <c r="L168" s="47">
        <f ca="1">Calculation!AF167</f>
        <v>5.25</v>
      </c>
      <c r="M168" s="47">
        <f ca="1">Calculation!AG167</f>
        <v>5.25</v>
      </c>
      <c r="N168" s="47">
        <f ca="1">Calculation!AH167</f>
        <v>5.25</v>
      </c>
      <c r="O168" s="47">
        <f ca="1">Calculation!AE167</f>
        <v>15.75</v>
      </c>
      <c r="P168" s="47">
        <f ca="1">Calculation!AI167</f>
        <v>31.5</v>
      </c>
      <c r="Q168" s="47">
        <f ca="1">Calculation!AK167</f>
        <v>5.25</v>
      </c>
      <c r="R168" s="47">
        <f ca="1">Calculation!AL167</f>
        <v>5.25</v>
      </c>
      <c r="S168" s="47">
        <f ca="1">Calculation!AM167</f>
        <v>5.25</v>
      </c>
      <c r="T168" s="47">
        <f ca="1">Calculation!AN167</f>
        <v>5.25</v>
      </c>
      <c r="U168" s="47">
        <f ca="1">Calculation!AO167</f>
        <v>5.25</v>
      </c>
      <c r="V168" s="47">
        <f ca="1">Calculation!AP167</f>
        <v>26.25</v>
      </c>
      <c r="W168" s="47">
        <f ca="1">Calculation!AR167</f>
        <v>0.13781039318429908</v>
      </c>
      <c r="X168" s="47">
        <f ca="1">Calculation!AS167</f>
        <v>1.8464250135443381</v>
      </c>
      <c r="Y168" s="47">
        <f ca="1">Calculation!AU167</f>
        <v>0.14747875969201674</v>
      </c>
      <c r="Z168" s="47">
        <f ca="1">Calculation!AV167</f>
        <v>2.6593387816192517E-4</v>
      </c>
      <c r="AA168" s="47">
        <f ca="1">Calculation!AW167</f>
        <v>7.9468184204469507E-6</v>
      </c>
      <c r="AB168" s="47">
        <f ca="1">Calculation!AT167</f>
        <v>1.9842354067286372</v>
      </c>
      <c r="AC168" s="47">
        <f ca="1">Calculation!AX167</f>
        <v>2.1319880471172361</v>
      </c>
      <c r="AD168" s="47">
        <f ca="1">Calculation!BB167</f>
        <v>19.80479158491416</v>
      </c>
      <c r="AE168" s="47">
        <f ca="1">Calculation!BE167</f>
        <v>6.368061879723574</v>
      </c>
      <c r="AF168" s="47">
        <f ca="1">Calculation!BH167</f>
        <v>37.962358651539645</v>
      </c>
      <c r="AG168" s="47">
        <f ca="1">Calculation!BL167</f>
        <v>2.8970113589015618</v>
      </c>
      <c r="AH168" s="47">
        <f ca="1">Calculation!BO167</f>
        <v>0.22077854796224444</v>
      </c>
      <c r="AI168" s="47">
        <f ca="1">Calculation!BR167</f>
        <v>3.6726260828994266</v>
      </c>
      <c r="AJ168" s="47">
        <f ca="1">Calculation!BU167</f>
        <v>32.283809291524953</v>
      </c>
      <c r="AK168" s="291">
        <f ca="1">Calculation!CI167</f>
        <v>4.1389679272833746</v>
      </c>
      <c r="AL168" s="291">
        <f ca="1">Calculation!CJ167</f>
        <v>110.80578256753599</v>
      </c>
      <c r="AM168" s="291">
        <f ca="1">Calculation!CK167</f>
        <v>106.66681464025261</v>
      </c>
      <c r="AN168" s="46">
        <f ca="1">Calculation!CP167</f>
        <v>5.0944661710667791</v>
      </c>
      <c r="AO168" s="46">
        <f>Calculation!CS167</f>
        <v>12000</v>
      </c>
      <c r="AP168" s="46">
        <f ca="1">Calculation!CX167</f>
        <v>6.5478141869885782</v>
      </c>
      <c r="AQ168" s="46">
        <f>Calculation!DB167</f>
        <v>0</v>
      </c>
    </row>
    <row r="169" spans="2:43" x14ac:dyDescent="0.25">
      <c r="B169" s="45">
        <f>Calculation!B168</f>
        <v>44057</v>
      </c>
      <c r="C169" s="193">
        <f ca="1">Calculation!C168</f>
        <v>73738.053192971143</v>
      </c>
      <c r="D169" s="196">
        <f ca="1">Calculation!D168</f>
        <v>42.493062937780309</v>
      </c>
      <c r="E169" s="196">
        <f ca="1">Calculation!G168</f>
        <v>0.38725623493865197</v>
      </c>
      <c r="F169" s="196">
        <f ca="1">Calculation!R168</f>
        <v>3.4582165583521762</v>
      </c>
      <c r="G169" s="196">
        <f ca="1">Calculation!N168</f>
        <v>0.27543471370460371</v>
      </c>
      <c r="H169" s="196">
        <f ca="1">Calculation!T168</f>
        <v>4.9729606699226161E-4</v>
      </c>
      <c r="I169" s="196">
        <f ca="1">Calculation!V168</f>
        <v>2.9784138081274023E-5</v>
      </c>
      <c r="J169" s="47">
        <f ca="1">Calculation!AC168</f>
        <v>5.25</v>
      </c>
      <c r="K169" s="47">
        <f ca="1">Calculation!AD168</f>
        <v>10.5</v>
      </c>
      <c r="L169" s="47">
        <f ca="1">Calculation!AF168</f>
        <v>5.25</v>
      </c>
      <c r="M169" s="47">
        <f ca="1">Calculation!AG168</f>
        <v>5.25</v>
      </c>
      <c r="N169" s="47">
        <f ca="1">Calculation!AH168</f>
        <v>5.25</v>
      </c>
      <c r="O169" s="47">
        <f ca="1">Calculation!AE168</f>
        <v>15.75</v>
      </c>
      <c r="P169" s="47">
        <f ca="1">Calculation!AI168</f>
        <v>31.5</v>
      </c>
      <c r="Q169" s="47">
        <f ca="1">Calculation!AK168</f>
        <v>5.25</v>
      </c>
      <c r="R169" s="47">
        <f ca="1">Calculation!AL168</f>
        <v>5.25</v>
      </c>
      <c r="S169" s="47">
        <f ca="1">Calculation!AM168</f>
        <v>5.25</v>
      </c>
      <c r="T169" s="47">
        <f ca="1">Calculation!AN168</f>
        <v>5.25</v>
      </c>
      <c r="U169" s="47">
        <f ca="1">Calculation!AO168</f>
        <v>5.25</v>
      </c>
      <c r="V169" s="47">
        <f ca="1">Calculation!AP168</f>
        <v>26.25</v>
      </c>
      <c r="W169" s="47">
        <f ca="1">Calculation!AR168</f>
        <v>0.12908541164621731</v>
      </c>
      <c r="X169" s="47">
        <f ca="1">Calculation!AS168</f>
        <v>1.7291082791760881</v>
      </c>
      <c r="Y169" s="47">
        <f ca="1">Calculation!AU168</f>
        <v>0.13771735685230185</v>
      </c>
      <c r="Z169" s="47">
        <f ca="1">Calculation!AV168</f>
        <v>2.486480334961308E-4</v>
      </c>
      <c r="AA169" s="47">
        <f ca="1">Calculation!AW168</f>
        <v>7.4460345203185058E-6</v>
      </c>
      <c r="AB169" s="47">
        <f ca="1">Calculation!AT168</f>
        <v>1.8581936908223053</v>
      </c>
      <c r="AC169" s="47">
        <f ca="1">Calculation!AX168</f>
        <v>1.9961671417426237</v>
      </c>
      <c r="AD169" s="47">
        <f ca="1">Calculation!BB168</f>
        <v>19.632115698714006</v>
      </c>
      <c r="AE169" s="47">
        <f ca="1">Calculation!BE168</f>
        <v>6.3295196980889408</v>
      </c>
      <c r="AF169" s="47">
        <f ca="1">Calculation!BH168</f>
        <v>37.751138018485705</v>
      </c>
      <c r="AG169" s="47">
        <f ca="1">Calculation!BL168</f>
        <v>2.7152255380836579</v>
      </c>
      <c r="AH169" s="47">
        <f ca="1">Calculation!BO168</f>
        <v>0.20642562164619122</v>
      </c>
      <c r="AI169" s="47">
        <f ca="1">Calculation!BR168</f>
        <v>3.446721274957798</v>
      </c>
      <c r="AJ169" s="47">
        <f ca="1">Calculation!BU168</f>
        <v>32.115322913558884</v>
      </c>
      <c r="AK169" s="291">
        <f ca="1">Calculation!CI168</f>
        <v>3.8781429793743882</v>
      </c>
      <c r="AL169" s="291">
        <f ca="1">Calculation!CJ168</f>
        <v>103.60334729015678</v>
      </c>
      <c r="AM169" s="291">
        <f ca="1">Calculation!CK168</f>
        <v>99.725204310782388</v>
      </c>
      <c r="AN169" s="46">
        <f ca="1">Calculation!CP168</f>
        <v>4.7646367683061737</v>
      </c>
      <c r="AO169" s="46">
        <f>Calculation!CS168</f>
        <v>12000</v>
      </c>
      <c r="AP169" s="46">
        <f ca="1">Calculation!CX168</f>
        <v>6.2236228117197641</v>
      </c>
      <c r="AQ169" s="46">
        <f>Calculation!DB168</f>
        <v>0</v>
      </c>
    </row>
    <row r="170" spans="2:43" x14ac:dyDescent="0.25">
      <c r="B170" s="45">
        <f>Calculation!B169</f>
        <v>44058</v>
      </c>
      <c r="C170" s="193">
        <f ca="1">Calculation!C169</f>
        <v>73738.416571379043</v>
      </c>
      <c r="D170" s="196">
        <f ca="1">Calculation!D169</f>
        <v>39.821222564409723</v>
      </c>
      <c r="E170" s="196">
        <f ca="1">Calculation!G169</f>
        <v>0.36274840465159236</v>
      </c>
      <c r="F170" s="196">
        <f ca="1">Calculation!R169</f>
        <v>3.2385183614835036</v>
      </c>
      <c r="G170" s="196">
        <f ca="1">Calculation!N169</f>
        <v>0.25721693648648475</v>
      </c>
      <c r="H170" s="196">
        <f ca="1">Calculation!T169</f>
        <v>4.6500862387221885E-4</v>
      </c>
      <c r="I170" s="196">
        <f ca="1">Calculation!V169</f>
        <v>2.7907461726693462E-5</v>
      </c>
      <c r="J170" s="47">
        <f ca="1">Calculation!AC169</f>
        <v>5.25</v>
      </c>
      <c r="K170" s="47">
        <f ca="1">Calculation!AD169</f>
        <v>10.5</v>
      </c>
      <c r="L170" s="47">
        <f ca="1">Calculation!AF169</f>
        <v>5.25</v>
      </c>
      <c r="M170" s="47">
        <f ca="1">Calculation!AG169</f>
        <v>5.25</v>
      </c>
      <c r="N170" s="47">
        <f ca="1">Calculation!AH169</f>
        <v>5.25</v>
      </c>
      <c r="O170" s="47">
        <f ca="1">Calculation!AE169</f>
        <v>15.75</v>
      </c>
      <c r="P170" s="47">
        <f ca="1">Calculation!AI169</f>
        <v>31.5</v>
      </c>
      <c r="Q170" s="47">
        <f ca="1">Calculation!AK169</f>
        <v>5.25</v>
      </c>
      <c r="R170" s="47">
        <f ca="1">Calculation!AL169</f>
        <v>5.25</v>
      </c>
      <c r="S170" s="47">
        <f ca="1">Calculation!AM169</f>
        <v>5.25</v>
      </c>
      <c r="T170" s="47">
        <f ca="1">Calculation!AN169</f>
        <v>5.25</v>
      </c>
      <c r="U170" s="47">
        <f ca="1">Calculation!AO169</f>
        <v>5.25</v>
      </c>
      <c r="V170" s="47">
        <f ca="1">Calculation!AP169</f>
        <v>26.25</v>
      </c>
      <c r="W170" s="47">
        <f ca="1">Calculation!AR169</f>
        <v>0.12091613488386412</v>
      </c>
      <c r="X170" s="47">
        <f ca="1">Calculation!AS169</f>
        <v>1.6192591807417518</v>
      </c>
      <c r="Y170" s="47">
        <f ca="1">Calculation!AU169</f>
        <v>0.12860846824324237</v>
      </c>
      <c r="Z170" s="47">
        <f ca="1">Calculation!AV169</f>
        <v>2.3250431193610942E-4</v>
      </c>
      <c r="AA170" s="47">
        <f ca="1">Calculation!AW169</f>
        <v>6.9768654316733655E-6</v>
      </c>
      <c r="AB170" s="47">
        <f ca="1">Calculation!AT169</f>
        <v>1.7401753156256159</v>
      </c>
      <c r="AC170" s="47">
        <f ca="1">Calculation!AX169</f>
        <v>1.8690232650462262</v>
      </c>
      <c r="AD170" s="47">
        <f ca="1">Calculation!BB169</f>
        <v>19.473500563247296</v>
      </c>
      <c r="AE170" s="47">
        <f ca="1">Calculation!BE169</f>
        <v>6.2941159512445548</v>
      </c>
      <c r="AF170" s="47">
        <f ca="1">Calculation!BH169</f>
        <v>37.557116779837585</v>
      </c>
      <c r="AG170" s="47">
        <f ca="1">Calculation!BL169</f>
        <v>2.5448220370519432</v>
      </c>
      <c r="AH170" s="47">
        <f ca="1">Calculation!BO169</f>
        <v>0.19300800187206174</v>
      </c>
      <c r="AI170" s="47">
        <f ca="1">Calculation!BR169</f>
        <v>3.2346566213964936</v>
      </c>
      <c r="AJ170" s="47">
        <f ca="1">Calculation!BU169</f>
        <v>31.958871276876106</v>
      </c>
      <c r="AK170" s="291">
        <f ca="1">Calculation!CI169</f>
        <v>3.6337840789929032</v>
      </c>
      <c r="AL170" s="291">
        <f ca="1">Calculation!CJ169</f>
        <v>96.876796640134003</v>
      </c>
      <c r="AM170" s="291">
        <f ca="1">Calculation!CK169</f>
        <v>93.2430125611411</v>
      </c>
      <c r="AN170" s="46">
        <f ca="1">Calculation!CP169</f>
        <v>4.4564773182442252</v>
      </c>
      <c r="AO170" s="46">
        <f>Calculation!CS169</f>
        <v>12000</v>
      </c>
      <c r="AP170" s="46">
        <f ca="1">Calculation!CX169</f>
        <v>5.9154505572871852</v>
      </c>
      <c r="AQ170" s="46">
        <f>Calculation!DB169</f>
        <v>0</v>
      </c>
    </row>
    <row r="171" spans="2:43" x14ac:dyDescent="0.25">
      <c r="B171" s="45">
        <f>Calculation!B170</f>
        <v>44059</v>
      </c>
      <c r="C171" s="193">
        <f ca="1">Calculation!C170</f>
        <v>73738.757056189221</v>
      </c>
      <c r="D171" s="196">
        <f ca="1">Calculation!D170</f>
        <v>37.317334334280552</v>
      </c>
      <c r="E171" s="196">
        <f ca="1">Calculation!G170</f>
        <v>0.3398003158908357</v>
      </c>
      <c r="F171" s="196">
        <f ca="1">Calculation!R170</f>
        <v>3.0328034675825877</v>
      </c>
      <c r="G171" s="196">
        <f ca="1">Calculation!N170</f>
        <v>0.24021612064737069</v>
      </c>
      <c r="H171" s="196">
        <f ca="1">Calculation!T170</f>
        <v>4.3485103237391576E-4</v>
      </c>
      <c r="I171" s="196">
        <f ca="1">Calculation!V170</f>
        <v>2.6149233422270069E-5</v>
      </c>
      <c r="J171" s="47">
        <f ca="1">Calculation!AC170</f>
        <v>5.25</v>
      </c>
      <c r="K171" s="47">
        <f ca="1">Calculation!AD170</f>
        <v>10.5</v>
      </c>
      <c r="L171" s="47">
        <f ca="1">Calculation!AF170</f>
        <v>5.25</v>
      </c>
      <c r="M171" s="47">
        <f ca="1">Calculation!AG170</f>
        <v>5.25</v>
      </c>
      <c r="N171" s="47">
        <f ca="1">Calculation!AH170</f>
        <v>5.25</v>
      </c>
      <c r="O171" s="47">
        <f ca="1">Calculation!AE170</f>
        <v>15.75</v>
      </c>
      <c r="P171" s="47">
        <f ca="1">Calculation!AI170</f>
        <v>31.5</v>
      </c>
      <c r="Q171" s="47">
        <f ca="1">Calculation!AK170</f>
        <v>5.25</v>
      </c>
      <c r="R171" s="47">
        <f ca="1">Calculation!AL170</f>
        <v>5.25</v>
      </c>
      <c r="S171" s="47">
        <f ca="1">Calculation!AM170</f>
        <v>5.25</v>
      </c>
      <c r="T171" s="47">
        <f ca="1">Calculation!AN170</f>
        <v>5.25</v>
      </c>
      <c r="U171" s="47">
        <f ca="1">Calculation!AO170</f>
        <v>5.25</v>
      </c>
      <c r="V171" s="47">
        <f ca="1">Calculation!AP170</f>
        <v>26.25</v>
      </c>
      <c r="W171" s="47">
        <f ca="1">Calculation!AR170</f>
        <v>0.1132667719636119</v>
      </c>
      <c r="X171" s="47">
        <f ca="1">Calculation!AS170</f>
        <v>1.5164017337912938</v>
      </c>
      <c r="Y171" s="47">
        <f ca="1">Calculation!AU170</f>
        <v>0.12010806032368535</v>
      </c>
      <c r="Z171" s="47">
        <f ca="1">Calculation!AV170</f>
        <v>2.1742551618695788E-4</v>
      </c>
      <c r="AA171" s="47">
        <f ca="1">Calculation!AW170</f>
        <v>6.5373083555675172E-6</v>
      </c>
      <c r="AB171" s="47">
        <f ca="1">Calculation!AT170</f>
        <v>1.6296685057549056</v>
      </c>
      <c r="AC171" s="47">
        <f ca="1">Calculation!AX170</f>
        <v>1.7500005289031337</v>
      </c>
      <c r="AD171" s="47">
        <f ca="1">Calculation!BB170</f>
        <v>19.327801231668587</v>
      </c>
      <c r="AE171" s="47">
        <f ca="1">Calculation!BE170</f>
        <v>6.2615950809289274</v>
      </c>
      <c r="AF171" s="47">
        <f ca="1">Calculation!BH170</f>
        <v>37.378894413479379</v>
      </c>
      <c r="AG171" s="47">
        <f ca="1">Calculation!BL170</f>
        <v>2.3850906792083526</v>
      </c>
      <c r="AH171" s="47">
        <f ca="1">Calculation!BO170</f>
        <v>0.18046471253168056</v>
      </c>
      <c r="AI171" s="47">
        <f ca="1">Calculation!BR170</f>
        <v>3.0355886508031276</v>
      </c>
      <c r="AJ171" s="47">
        <f ca="1">Calculation!BU170</f>
        <v>31.813594757099242</v>
      </c>
      <c r="AK171" s="291">
        <f ca="1">Calculation!CI170</f>
        <v>3.4048481017816812</v>
      </c>
      <c r="AL171" s="291">
        <f ca="1">Calculation!CJ170</f>
        <v>90.593965077902283</v>
      </c>
      <c r="AM171" s="291">
        <f ca="1">Calculation!CK170</f>
        <v>87.189116976120602</v>
      </c>
      <c r="AN171" s="46">
        <f ca="1">Calculation!CP170</f>
        <v>4.1685342994011609</v>
      </c>
      <c r="AO171" s="46">
        <f>Calculation!CS170</f>
        <v>12000</v>
      </c>
      <c r="AP171" s="46">
        <f ca="1">Calculation!CX170</f>
        <v>5.622507145711479</v>
      </c>
      <c r="AQ171" s="46">
        <f>Calculation!DB170</f>
        <v>0</v>
      </c>
    </row>
    <row r="172" spans="2:43" x14ac:dyDescent="0.25">
      <c r="B172" s="45">
        <f>Calculation!B171</f>
        <v>44060</v>
      </c>
      <c r="C172" s="193">
        <f ca="1">Calculation!C171</f>
        <v>73739.076092033705</v>
      </c>
      <c r="D172" s="196">
        <f ca="1">Calculation!D171</f>
        <v>34.970846297732741</v>
      </c>
      <c r="E172" s="196">
        <f ca="1">Calculation!G171</f>
        <v>0.31831165323196509</v>
      </c>
      <c r="F172" s="196">
        <f ca="1">Calculation!R171</f>
        <v>2.8401805843568502</v>
      </c>
      <c r="G172" s="196">
        <f ca="1">Calculation!N171</f>
        <v>0.22435018620115316</v>
      </c>
      <c r="H172" s="196">
        <f ca="1">Calculation!T171</f>
        <v>4.0667964967119332E-4</v>
      </c>
      <c r="I172" s="196">
        <f ca="1">Calculation!V171</f>
        <v>2.4501952855470614E-5</v>
      </c>
      <c r="J172" s="47">
        <f ca="1">Calculation!AC171</f>
        <v>5.25</v>
      </c>
      <c r="K172" s="47">
        <f ca="1">Calculation!AD171</f>
        <v>5.25</v>
      </c>
      <c r="L172" s="47">
        <f ca="1">Calculation!AF171</f>
        <v>5.25</v>
      </c>
      <c r="M172" s="47">
        <f ca="1">Calculation!AG171</f>
        <v>5.25</v>
      </c>
      <c r="N172" s="47">
        <f ca="1">Calculation!AH171</f>
        <v>5.25</v>
      </c>
      <c r="O172" s="47">
        <f ca="1">Calculation!AE171</f>
        <v>10.5</v>
      </c>
      <c r="P172" s="47">
        <f ca="1">Calculation!AI171</f>
        <v>26.25</v>
      </c>
      <c r="Q172" s="47">
        <f ca="1">Calculation!AK171</f>
        <v>5.25</v>
      </c>
      <c r="R172" s="47">
        <f ca="1">Calculation!AL171</f>
        <v>5.25</v>
      </c>
      <c r="S172" s="47">
        <f ca="1">Calculation!AM171</f>
        <v>5.25</v>
      </c>
      <c r="T172" s="47">
        <f ca="1">Calculation!AN171</f>
        <v>5.25</v>
      </c>
      <c r="U172" s="47">
        <f ca="1">Calculation!AO171</f>
        <v>5.25</v>
      </c>
      <c r="V172" s="47">
        <f ca="1">Calculation!AP171</f>
        <v>26.25</v>
      </c>
      <c r="W172" s="47">
        <f ca="1">Calculation!AR171</f>
        <v>0.10610388441065503</v>
      </c>
      <c r="X172" s="47">
        <f ca="1">Calculation!AS171</f>
        <v>1.4200902921784251</v>
      </c>
      <c r="Y172" s="47">
        <f ca="1">Calculation!AU171</f>
        <v>0.11217509310057658</v>
      </c>
      <c r="Z172" s="47">
        <f ca="1">Calculation!AV171</f>
        <v>2.0333982483559666E-4</v>
      </c>
      <c r="AA172" s="47">
        <f ca="1">Calculation!AW171</f>
        <v>6.1254882138676535E-6</v>
      </c>
      <c r="AB172" s="47">
        <f ca="1">Calculation!AT171</f>
        <v>1.5261941765890801</v>
      </c>
      <c r="AC172" s="47">
        <f ca="1">Calculation!AX171</f>
        <v>1.6385787350027061</v>
      </c>
      <c r="AD172" s="47">
        <f ca="1">Calculation!BB171</f>
        <v>13.89146598851843</v>
      </c>
      <c r="AE172" s="47">
        <f ca="1">Calculation!BE171</f>
        <v>6.2317223386247145</v>
      </c>
      <c r="AF172" s="47">
        <f ca="1">Calculation!BH171</f>
        <v>31.912684439810342</v>
      </c>
      <c r="AG172" s="47">
        <f ca="1">Calculation!BL171</f>
        <v>2.2353653433986373</v>
      </c>
      <c r="AH172" s="47">
        <f ca="1">Calculation!BO171</f>
        <v>0.16873874027406938</v>
      </c>
      <c r="AI172" s="47">
        <f ca="1">Calculation!BR171</f>
        <v>2.8487249212598704</v>
      </c>
      <c r="AJ172" s="47">
        <f ca="1">Calculation!BU171</f>
        <v>31.678695131592153</v>
      </c>
      <c r="AK172" s="291">
        <f ca="1">Calculation!CI171</f>
        <v>3.1903584448446054</v>
      </c>
      <c r="AL172" s="291">
        <f ca="1">Calculation!CJ171</f>
        <v>84.724927014956663</v>
      </c>
      <c r="AM172" s="291">
        <f ca="1">Calculation!CK171</f>
        <v>81.534568570112057</v>
      </c>
      <c r="AN172" s="46">
        <f ca="1">Calculation!CP171</f>
        <v>3.8994544317734032</v>
      </c>
      <c r="AO172" s="46">
        <f>Calculation!CS171</f>
        <v>12000</v>
      </c>
      <c r="AP172" s="46">
        <f ca="1">Calculation!CX171</f>
        <v>5.3440412978886283</v>
      </c>
      <c r="AQ172" s="46">
        <f>Calculation!DB171</f>
        <v>0</v>
      </c>
    </row>
    <row r="173" spans="2:43" x14ac:dyDescent="0.25">
      <c r="B173" s="45">
        <f>Calculation!B172</f>
        <v>44061</v>
      </c>
      <c r="C173" s="193">
        <f ca="1">Calculation!C172</f>
        <v>73739.37503210672</v>
      </c>
      <c r="D173" s="196">
        <f ca="1">Calculation!D172</f>
        <v>32.771868778058625</v>
      </c>
      <c r="E173" s="196">
        <f ca="1">Calculation!G172</f>
        <v>0.29818867810529404</v>
      </c>
      <c r="F173" s="196">
        <f ca="1">Calculation!R172</f>
        <v>2.6598152406306999</v>
      </c>
      <c r="G173" s="196">
        <f ca="1">Calculation!N172</f>
        <v>0.20954263218339864</v>
      </c>
      <c r="H173" s="196">
        <f ca="1">Calculation!T172</f>
        <v>3.8036080820908218E-4</v>
      </c>
      <c r="I173" s="196">
        <f ca="1">Calculation!V172</f>
        <v>2.29585976080131E-5</v>
      </c>
      <c r="J173" s="47">
        <f ca="1">Calculation!AC172</f>
        <v>5.25</v>
      </c>
      <c r="K173" s="47">
        <f ca="1">Calculation!AD172</f>
        <v>5.25</v>
      </c>
      <c r="L173" s="47">
        <f ca="1">Calculation!AF172</f>
        <v>5.25</v>
      </c>
      <c r="M173" s="47">
        <f ca="1">Calculation!AG172</f>
        <v>5.25</v>
      </c>
      <c r="N173" s="47">
        <f ca="1">Calculation!AH172</f>
        <v>5.25</v>
      </c>
      <c r="O173" s="47">
        <f ca="1">Calculation!AE172</f>
        <v>10.5</v>
      </c>
      <c r="P173" s="47">
        <f ca="1">Calculation!AI172</f>
        <v>26.25</v>
      </c>
      <c r="Q173" s="47">
        <f ca="1">Calculation!AK172</f>
        <v>5.25</v>
      </c>
      <c r="R173" s="47">
        <f ca="1">Calculation!AL172</f>
        <v>5.25</v>
      </c>
      <c r="S173" s="47">
        <f ca="1">Calculation!AM172</f>
        <v>5.25</v>
      </c>
      <c r="T173" s="47">
        <f ca="1">Calculation!AN172</f>
        <v>5.25</v>
      </c>
      <c r="U173" s="47">
        <f ca="1">Calculation!AO172</f>
        <v>5.25</v>
      </c>
      <c r="V173" s="47">
        <f ca="1">Calculation!AP172</f>
        <v>26.25</v>
      </c>
      <c r="W173" s="47">
        <f ca="1">Calculation!AR172</f>
        <v>9.9396226035098012E-2</v>
      </c>
      <c r="X173" s="47">
        <f ca="1">Calculation!AS172</f>
        <v>1.3299076203153499</v>
      </c>
      <c r="Y173" s="47">
        <f ca="1">Calculation!AU172</f>
        <v>0.10477131609169932</v>
      </c>
      <c r="Z173" s="47">
        <f ca="1">Calculation!AV172</f>
        <v>1.9018040410454109E-4</v>
      </c>
      <c r="AA173" s="47">
        <f ca="1">Calculation!AW172</f>
        <v>5.739649402003275E-6</v>
      </c>
      <c r="AB173" s="47">
        <f ca="1">Calculation!AT172</f>
        <v>1.4293038463504479</v>
      </c>
      <c r="AC173" s="47">
        <f ca="1">Calculation!AX172</f>
        <v>1.5342710824956538</v>
      </c>
      <c r="AD173" s="47">
        <f ca="1">Calculation!BB172</f>
        <v>13.720303758024787</v>
      </c>
      <c r="AE173" s="47">
        <f ca="1">Calculation!BE172</f>
        <v>6.2042820910509873</v>
      </c>
      <c r="AF173" s="47">
        <f ca="1">Calculation!BH172</f>
        <v>31.714080135425785</v>
      </c>
      <c r="AG173" s="47">
        <f ca="1">Calculation!BL172</f>
        <v>2.095021256611874</v>
      </c>
      <c r="AH173" s="47">
        <f ca="1">Calculation!BO172</f>
        <v>0.15777677944198185</v>
      </c>
      <c r="AI173" s="47">
        <f ca="1">Calculation!BR172</f>
        <v>2.6733209662736916</v>
      </c>
      <c r="AJ173" s="47">
        <f ca="1">Calculation!BU172</f>
        <v>31.553431193621286</v>
      </c>
      <c r="AK173" s="291">
        <f ca="1">Calculation!CI172</f>
        <v>2.9894007301481906</v>
      </c>
      <c r="AL173" s="291">
        <f ca="1">Calculation!CJ172</f>
        <v>79.241835043609186</v>
      </c>
      <c r="AM173" s="291">
        <f ca="1">Calculation!CK172</f>
        <v>76.252434313460995</v>
      </c>
      <c r="AN173" s="46">
        <f ca="1">Calculation!CP172</f>
        <v>3.6479775185680778</v>
      </c>
      <c r="AO173" s="46">
        <f>Calculation!CS172</f>
        <v>12000</v>
      </c>
      <c r="AP173" s="46">
        <f ca="1">Calculation!CX172</f>
        <v>5.0793387972317339</v>
      </c>
      <c r="AQ173" s="46">
        <f>Calculation!DB172</f>
        <v>0</v>
      </c>
    </row>
    <row r="174" spans="2:43" x14ac:dyDescent="0.25">
      <c r="B174" s="45">
        <f>Calculation!B173</f>
        <v>44062</v>
      </c>
      <c r="C174" s="193">
        <f ca="1">Calculation!C173</f>
        <v>73739.655143986238</v>
      </c>
      <c r="D174" s="196">
        <f ca="1">Calculation!D173</f>
        <v>30.711132887711734</v>
      </c>
      <c r="E174" s="196">
        <f ca="1">Calculation!G173</f>
        <v>0.2793437829016544</v>
      </c>
      <c r="F174" s="196">
        <f ca="1">Calculation!R173</f>
        <v>2.4909261735764106</v>
      </c>
      <c r="G174" s="196">
        <f ca="1">Calculation!N173</f>
        <v>0.1957221562048311</v>
      </c>
      <c r="H174" s="196">
        <f ca="1">Calculation!T173</f>
        <v>3.5577009760487074E-4</v>
      </c>
      <c r="I174" s="196">
        <f ca="1">Calculation!V173</f>
        <v>2.151259234671483E-5</v>
      </c>
      <c r="J174" s="47">
        <f ca="1">Calculation!AC173</f>
        <v>5.25</v>
      </c>
      <c r="K174" s="47">
        <f ca="1">Calculation!AD173</f>
        <v>5.25</v>
      </c>
      <c r="L174" s="47">
        <f ca="1">Calculation!AF173</f>
        <v>5.25</v>
      </c>
      <c r="M174" s="47">
        <f ca="1">Calculation!AG173</f>
        <v>5.25</v>
      </c>
      <c r="N174" s="47">
        <f ca="1">Calculation!AH173</f>
        <v>5.25</v>
      </c>
      <c r="O174" s="47">
        <f ca="1">Calculation!AE173</f>
        <v>10.5</v>
      </c>
      <c r="P174" s="47">
        <f ca="1">Calculation!AI173</f>
        <v>26.25</v>
      </c>
      <c r="Q174" s="47">
        <f ca="1">Calculation!AK173</f>
        <v>5.25</v>
      </c>
      <c r="R174" s="47">
        <f ca="1">Calculation!AL173</f>
        <v>5.25</v>
      </c>
      <c r="S174" s="47">
        <f ca="1">Calculation!AM173</f>
        <v>5.25</v>
      </c>
      <c r="T174" s="47">
        <f ca="1">Calculation!AN173</f>
        <v>5.25</v>
      </c>
      <c r="U174" s="47">
        <f ca="1">Calculation!AO173</f>
        <v>5.25</v>
      </c>
      <c r="V174" s="47">
        <f ca="1">Calculation!AP173</f>
        <v>26.25</v>
      </c>
      <c r="W174" s="47">
        <f ca="1">Calculation!AR173</f>
        <v>9.3114594300551468E-2</v>
      </c>
      <c r="X174" s="47">
        <f ca="1">Calculation!AS173</f>
        <v>1.2454630867882053</v>
      </c>
      <c r="Y174" s="47">
        <f ca="1">Calculation!AU173</f>
        <v>9.7861078102415552E-2</v>
      </c>
      <c r="Z174" s="47">
        <f ca="1">Calculation!AV173</f>
        <v>1.7788504880243537E-4</v>
      </c>
      <c r="AA174" s="47">
        <f ca="1">Calculation!AW173</f>
        <v>5.3781480866787076E-6</v>
      </c>
      <c r="AB174" s="47">
        <f ca="1">Calculation!AT173</f>
        <v>1.3385776810887569</v>
      </c>
      <c r="AC174" s="47">
        <f ca="1">Calculation!AX173</f>
        <v>1.4366220223880615</v>
      </c>
      <c r="AD174" s="47">
        <f ca="1">Calculation!BB173</f>
        <v>13.563079023442768</v>
      </c>
      <c r="AE174" s="47">
        <f ca="1">Calculation!BE173</f>
        <v>6.1790762636368362</v>
      </c>
      <c r="AF174" s="47">
        <f ca="1">Calculation!BH173</f>
        <v>31.531647895826829</v>
      </c>
      <c r="AG174" s="47">
        <f ca="1">Calculation!BL173</f>
        <v>1.9634724504683545</v>
      </c>
      <c r="AH174" s="47">
        <f ca="1">Calculation!BO173</f>
        <v>0.14752899307519923</v>
      </c>
      <c r="AI174" s="47">
        <f ca="1">Calculation!BR173</f>
        <v>2.5086774204058342</v>
      </c>
      <c r="AJ174" s="47">
        <f ca="1">Calculation!BU173</f>
        <v>31.437114679791193</v>
      </c>
      <c r="AK174" s="291">
        <f ca="1">Calculation!CI173</f>
        <v>2.8011187951778993</v>
      </c>
      <c r="AL174" s="291">
        <f ca="1">Calculation!CJ173</f>
        <v>74.118770334426173</v>
      </c>
      <c r="AM174" s="291">
        <f ca="1">Calculation!CK173</f>
        <v>71.317651539248274</v>
      </c>
      <c r="AN174" s="46">
        <f ca="1">Calculation!CP173</f>
        <v>3.4129298206055108</v>
      </c>
      <c r="AO174" s="46">
        <f>Calculation!CS173</f>
        <v>12000</v>
      </c>
      <c r="AP174" s="46">
        <f ca="1">Calculation!CX173</f>
        <v>4.8277206515276605</v>
      </c>
      <c r="AQ174" s="46">
        <f>Calculation!DB173</f>
        <v>0</v>
      </c>
    </row>
    <row r="175" spans="2:43" x14ac:dyDescent="0.25">
      <c r="B175" s="45">
        <f>Calculation!B174</f>
        <v>44063</v>
      </c>
      <c r="C175" s="193">
        <f ca="1">Calculation!C174</f>
        <v>73739.917615080558</v>
      </c>
      <c r="D175" s="196">
        <f ca="1">Calculation!D174</f>
        <v>28.779951632908364</v>
      </c>
      <c r="E175" s="196">
        <f ca="1">Calculation!G174</f>
        <v>0.26169507699965144</v>
      </c>
      <c r="F175" s="196">
        <f ca="1">Calculation!R174</f>
        <v>2.3327819437108461</v>
      </c>
      <c r="G175" s="196">
        <f ca="1">Calculation!N174</f>
        <v>0.18282229980683304</v>
      </c>
      <c r="H175" s="196">
        <f ca="1">Calculation!T174</f>
        <v>3.3279170037168554E-4</v>
      </c>
      <c r="I175" s="196">
        <f ca="1">Calculation!V174</f>
        <v>2.0157780043683035E-5</v>
      </c>
      <c r="J175" s="47">
        <f ca="1">Calculation!AC174</f>
        <v>5.25</v>
      </c>
      <c r="K175" s="47">
        <f ca="1">Calculation!AD174</f>
        <v>5.25</v>
      </c>
      <c r="L175" s="47">
        <f ca="1">Calculation!AF174</f>
        <v>5.25</v>
      </c>
      <c r="M175" s="47">
        <f ca="1">Calculation!AG174</f>
        <v>5.25</v>
      </c>
      <c r="N175" s="47">
        <f ca="1">Calculation!AH174</f>
        <v>5.25</v>
      </c>
      <c r="O175" s="47">
        <f ca="1">Calculation!AE174</f>
        <v>10.5</v>
      </c>
      <c r="P175" s="47">
        <f ca="1">Calculation!AI174</f>
        <v>26.25</v>
      </c>
      <c r="Q175" s="47">
        <f ca="1">Calculation!AK174</f>
        <v>5.25</v>
      </c>
      <c r="R175" s="47">
        <f ca="1">Calculation!AL174</f>
        <v>5.25</v>
      </c>
      <c r="S175" s="47">
        <f ca="1">Calculation!AM174</f>
        <v>5.25</v>
      </c>
      <c r="T175" s="47">
        <f ca="1">Calculation!AN174</f>
        <v>5.25</v>
      </c>
      <c r="U175" s="47">
        <f ca="1">Calculation!AO174</f>
        <v>5.25</v>
      </c>
      <c r="V175" s="47">
        <f ca="1">Calculation!AP174</f>
        <v>26.25</v>
      </c>
      <c r="W175" s="47">
        <f ca="1">Calculation!AR174</f>
        <v>8.7231692333217148E-2</v>
      </c>
      <c r="X175" s="47">
        <f ca="1">Calculation!AS174</f>
        <v>1.1663909718554231</v>
      </c>
      <c r="Y175" s="47">
        <f ca="1">Calculation!AU174</f>
        <v>9.1411149903416519E-2</v>
      </c>
      <c r="Z175" s="47">
        <f ca="1">Calculation!AV174</f>
        <v>1.6639585018584277E-4</v>
      </c>
      <c r="AA175" s="47">
        <f ca="1">Calculation!AW174</f>
        <v>5.0394450109207587E-6</v>
      </c>
      <c r="AB175" s="47">
        <f ca="1">Calculation!AT174</f>
        <v>1.2536226641886401</v>
      </c>
      <c r="AC175" s="47">
        <f ca="1">Calculation!AX174</f>
        <v>1.3452052493872535</v>
      </c>
      <c r="AD175" s="47">
        <f ca="1">Calculation!BB174</f>
        <v>13.418656874391001</v>
      </c>
      <c r="AE175" s="47">
        <f ca="1">Calculation!BE174</f>
        <v>6.1559229107406939</v>
      </c>
      <c r="AF175" s="47">
        <f ca="1">Calculation!BH174</f>
        <v>31.364070852880932</v>
      </c>
      <c r="AG175" s="47">
        <f ca="1">Calculation!BL174</f>
        <v>1.840169371846357</v>
      </c>
      <c r="AH175" s="47">
        <f ca="1">Calculation!BO174</f>
        <v>0.13794878901316485</v>
      </c>
      <c r="AI175" s="47">
        <f ca="1">Calculation!BR174</f>
        <v>2.3541373143262012</v>
      </c>
      <c r="AJ175" s="47">
        <f ca="1">Calculation!BU174</f>
        <v>31.329106488377537</v>
      </c>
      <c r="AK175" s="291">
        <f ca="1">Calculation!CI174</f>
        <v>2.6247109432006255</v>
      </c>
      <c r="AL175" s="291">
        <f ca="1">Calculation!CJ174</f>
        <v>69.331604244184177</v>
      </c>
      <c r="AM175" s="291">
        <f ca="1">Calculation!CK174</f>
        <v>66.706893300983552</v>
      </c>
      <c r="AN175" s="46">
        <f ca="1">Calculation!CP174</f>
        <v>3.1932179206794671</v>
      </c>
      <c r="AO175" s="46">
        <f>Calculation!CS174</f>
        <v>12000</v>
      </c>
      <c r="AP175" s="46">
        <f ca="1">Calculation!CX174</f>
        <v>4.588541347741887</v>
      </c>
      <c r="AQ175" s="46">
        <f>Calculation!DB174</f>
        <v>0</v>
      </c>
    </row>
    <row r="176" spans="2:43" x14ac:dyDescent="0.25">
      <c r="B176" s="45">
        <f>Calculation!B175</f>
        <v>44064</v>
      </c>
      <c r="C176" s="193">
        <f ca="1">Calculation!C175</f>
        <v>73740.163557724925</v>
      </c>
      <c r="D176" s="196">
        <f ca="1">Calculation!D175</f>
        <v>26.970183446355822</v>
      </c>
      <c r="E176" s="196">
        <f ca="1">Calculation!G175</f>
        <v>0.24516600224224697</v>
      </c>
      <c r="F176" s="196">
        <f ca="1">Calculation!R175</f>
        <v>2.1846977635826419</v>
      </c>
      <c r="G176" s="196">
        <f ca="1">Calculation!N175</f>
        <v>0.17078111790673928</v>
      </c>
      <c r="H176" s="196">
        <f ca="1">Calculation!T175</f>
        <v>3.1131777726425987E-4</v>
      </c>
      <c r="I176" s="196">
        <f ca="1">Calculation!V175</f>
        <v>1.8888395087588597E-5</v>
      </c>
      <c r="J176" s="47">
        <f ca="1">Calculation!AC175</f>
        <v>5.25</v>
      </c>
      <c r="K176" s="47">
        <f ca="1">Calculation!AD175</f>
        <v>5.25</v>
      </c>
      <c r="L176" s="47">
        <f ca="1">Calculation!AF175</f>
        <v>5.25</v>
      </c>
      <c r="M176" s="47">
        <f ca="1">Calculation!AG175</f>
        <v>5.25</v>
      </c>
      <c r="N176" s="47">
        <f ca="1">Calculation!AH175</f>
        <v>5.25</v>
      </c>
      <c r="O176" s="47">
        <f ca="1">Calculation!AE175</f>
        <v>10.5</v>
      </c>
      <c r="P176" s="47">
        <f ca="1">Calculation!AI175</f>
        <v>26.25</v>
      </c>
      <c r="Q176" s="47">
        <f ca="1">Calculation!AK175</f>
        <v>5.25</v>
      </c>
      <c r="R176" s="47">
        <f ca="1">Calculation!AL175</f>
        <v>5.25</v>
      </c>
      <c r="S176" s="47">
        <f ca="1">Calculation!AM175</f>
        <v>5.25</v>
      </c>
      <c r="T176" s="47">
        <f ca="1">Calculation!AN175</f>
        <v>5.25</v>
      </c>
      <c r="U176" s="47">
        <f ca="1">Calculation!AO175</f>
        <v>5.25</v>
      </c>
      <c r="V176" s="47">
        <f ca="1">Calculation!AP175</f>
        <v>26.25</v>
      </c>
      <c r="W176" s="47">
        <f ca="1">Calculation!AR175</f>
        <v>8.172200074741566E-2</v>
      </c>
      <c r="X176" s="47">
        <f ca="1">Calculation!AS175</f>
        <v>1.0923488817913209</v>
      </c>
      <c r="Y176" s="47">
        <f ca="1">Calculation!AU175</f>
        <v>8.5390558953369639E-2</v>
      </c>
      <c r="Z176" s="47">
        <f ca="1">Calculation!AV175</f>
        <v>1.5565888863212994E-4</v>
      </c>
      <c r="AA176" s="47">
        <f ca="1">Calculation!AW175</f>
        <v>4.7220987718971493E-6</v>
      </c>
      <c r="AB176" s="47">
        <f ca="1">Calculation!AT175</f>
        <v>1.1740708825387367</v>
      </c>
      <c r="AC176" s="47">
        <f ca="1">Calculation!AX175</f>
        <v>1.2596218224795104</v>
      </c>
      <c r="AD176" s="47">
        <f ca="1">Calculation!BB175</f>
        <v>13.285994814619162</v>
      </c>
      <c r="AE176" s="47">
        <f ca="1">Calculation!BE175</f>
        <v>6.134654902294665</v>
      </c>
      <c r="AF176" s="47">
        <f ca="1">Calculation!BH175</f>
        <v>31.21013936914634</v>
      </c>
      <c r="AG176" s="47">
        <f ca="1">Calculation!BL175</f>
        <v>1.7245966385411411</v>
      </c>
      <c r="AH176" s="47">
        <f ca="1">Calculation!BO175</f>
        <v>0.12899261018228644</v>
      </c>
      <c r="AI176" s="47">
        <f ca="1">Calculation!BR175</f>
        <v>2.2090835295761853</v>
      </c>
      <c r="AJ176" s="47">
        <f ca="1">Calculation!BU175</f>
        <v>31.228813167779144</v>
      </c>
      <c r="AK176" s="291">
        <f ca="1">Calculation!CI175</f>
        <v>2.4594264436746016</v>
      </c>
      <c r="AL176" s="291">
        <f ca="1">Calculation!CJ175</f>
        <v>64.857870263440361</v>
      </c>
      <c r="AM176" s="291">
        <f ca="1">Calculation!CK175</f>
        <v>62.39844381976576</v>
      </c>
      <c r="AN176" s="46">
        <f ca="1">Calculation!CP175</f>
        <v>2.9878230415255507</v>
      </c>
      <c r="AO176" s="46">
        <f>Calculation!CS175</f>
        <v>12000</v>
      </c>
      <c r="AP176" s="46">
        <f ca="1">Calculation!CX175</f>
        <v>4.361187194821718</v>
      </c>
      <c r="AQ176" s="46">
        <f>Calculation!DB175</f>
        <v>0</v>
      </c>
    </row>
    <row r="177" spans="2:43" x14ac:dyDescent="0.25">
      <c r="B177" s="45">
        <f>Calculation!B176</f>
        <v>44065</v>
      </c>
      <c r="C177" s="193">
        <f ca="1">Calculation!C176</f>
        <v>73740.394013950936</v>
      </c>
      <c r="D177" s="196">
        <f ca="1">Calculation!D176</f>
        <v>25.27419799761195</v>
      </c>
      <c r="E177" s="196">
        <f ca="1">Calculation!G176</f>
        <v>0.22968497560065895</v>
      </c>
      <c r="F177" s="196">
        <f ca="1">Calculation!R176</f>
        <v>2.0460325269066097</v>
      </c>
      <c r="G177" s="196">
        <f ca="1">Calculation!N176</f>
        <v>0.15954087072833956</v>
      </c>
      <c r="H177" s="196">
        <f ca="1">Calculation!T176</f>
        <v>2.9124789838563423E-4</v>
      </c>
      <c r="I177" s="196">
        <f ca="1">Calculation!V176</f>
        <v>1.7699038156480547E-5</v>
      </c>
      <c r="J177" s="47">
        <f ca="1">Calculation!AC176</f>
        <v>5.25</v>
      </c>
      <c r="K177" s="47">
        <f ca="1">Calculation!AD176</f>
        <v>5.25</v>
      </c>
      <c r="L177" s="47">
        <f ca="1">Calculation!AF176</f>
        <v>5.25</v>
      </c>
      <c r="M177" s="47">
        <f ca="1">Calculation!AG176</f>
        <v>5.25</v>
      </c>
      <c r="N177" s="47">
        <f ca="1">Calculation!AH176</f>
        <v>5.25</v>
      </c>
      <c r="O177" s="47">
        <f ca="1">Calculation!AE176</f>
        <v>10.5</v>
      </c>
      <c r="P177" s="47">
        <f ca="1">Calculation!AI176</f>
        <v>26.25</v>
      </c>
      <c r="Q177" s="47">
        <f ca="1">Calculation!AK176</f>
        <v>5.25</v>
      </c>
      <c r="R177" s="47">
        <f ca="1">Calculation!AL176</f>
        <v>5.25</v>
      </c>
      <c r="S177" s="47">
        <f ca="1">Calculation!AM176</f>
        <v>5.25</v>
      </c>
      <c r="T177" s="47">
        <f ca="1">Calculation!AN176</f>
        <v>5.25</v>
      </c>
      <c r="U177" s="47">
        <f ca="1">Calculation!AO176</f>
        <v>5.25</v>
      </c>
      <c r="V177" s="47">
        <f ca="1">Calculation!AP176</f>
        <v>26.25</v>
      </c>
      <c r="W177" s="47">
        <f ca="1">Calculation!AR176</f>
        <v>7.6561658533552984E-2</v>
      </c>
      <c r="X177" s="47">
        <f ca="1">Calculation!AS176</f>
        <v>1.0230162634533049</v>
      </c>
      <c r="Y177" s="47">
        <f ca="1">Calculation!AU176</f>
        <v>7.9770435364169778E-2</v>
      </c>
      <c r="Z177" s="47">
        <f ca="1">Calculation!AV176</f>
        <v>1.4562394919281712E-4</v>
      </c>
      <c r="AA177" s="47">
        <f ca="1">Calculation!AW176</f>
        <v>4.4247595391201366E-6</v>
      </c>
      <c r="AB177" s="47">
        <f ca="1">Calculation!AT176</f>
        <v>1.0995779219868578</v>
      </c>
      <c r="AC177" s="47">
        <f ca="1">Calculation!AX176</f>
        <v>1.1794984060597595</v>
      </c>
      <c r="AD177" s="47">
        <f ca="1">Calculation!BB176</f>
        <v>13.164135236857316</v>
      </c>
      <c r="AE177" s="47">
        <f ca="1">Calculation!BE176</f>
        <v>6.1151187173935284</v>
      </c>
      <c r="AF177" s="47">
        <f ca="1">Calculation!BH176</f>
        <v>31.068742306230142</v>
      </c>
      <c r="AG177" s="47">
        <f ca="1">Calculation!BL176</f>
        <v>1.6162709313632206</v>
      </c>
      <c r="AH177" s="47">
        <f ca="1">Calculation!BO176</f>
        <v>0.1206197382038022</v>
      </c>
      <c r="AI177" s="47">
        <f ca="1">Calculation!BR176</f>
        <v>2.0729364038529838</v>
      </c>
      <c r="AJ177" s="47">
        <f ca="1">Calculation!BU176</f>
        <v>31.135683655794917</v>
      </c>
      <c r="AK177" s="291">
        <f ca="1">Calculation!CI176</f>
        <v>2.3045622601057403</v>
      </c>
      <c r="AL177" s="291">
        <f ca="1">Calculation!CJ176</f>
        <v>60.676645497202067</v>
      </c>
      <c r="AM177" s="291">
        <f ca="1">Calculation!CK176</f>
        <v>58.372083237096327</v>
      </c>
      <c r="AN177" s="46">
        <f ca="1">Calculation!CP176</f>
        <v>2.7957957815050012</v>
      </c>
      <c r="AO177" s="46">
        <f>Calculation!CS176</f>
        <v>12000</v>
      </c>
      <c r="AP177" s="46">
        <f ca="1">Calculation!CX176</f>
        <v>4.1450747498433689</v>
      </c>
      <c r="AQ177" s="46">
        <f>Calculation!DB176</f>
        <v>0</v>
      </c>
    </row>
    <row r="178" spans="2:43" x14ac:dyDescent="0.25">
      <c r="B178" s="45">
        <f>Calculation!B177</f>
        <v>44066</v>
      </c>
      <c r="C178" s="193">
        <f ca="1">Calculation!C177</f>
        <v>73740.609959950059</v>
      </c>
      <c r="D178" s="196">
        <f ca="1">Calculation!D177</f>
        <v>23.684844139774579</v>
      </c>
      <c r="E178" s="196">
        <f ca="1">Calculation!G177</f>
        <v>0.21518505695579671</v>
      </c>
      <c r="F178" s="196">
        <f ca="1">Calculation!R177</f>
        <v>1.9161860256912866</v>
      </c>
      <c r="G178" s="196">
        <f ca="1">Calculation!N177</f>
        <v>0.14904773671470795</v>
      </c>
      <c r="H178" s="196">
        <f ca="1">Calculation!T177</f>
        <v>2.7248851650555787E-4</v>
      </c>
      <c r="I178" s="196">
        <f ca="1">Calculation!V177</f>
        <v>1.6584652733579294E-5</v>
      </c>
      <c r="J178" s="47">
        <f ca="1">Calculation!AC177</f>
        <v>5.25</v>
      </c>
      <c r="K178" s="47">
        <f ca="1">Calculation!AD177</f>
        <v>5.25</v>
      </c>
      <c r="L178" s="47">
        <f ca="1">Calculation!AF177</f>
        <v>5.25</v>
      </c>
      <c r="M178" s="47">
        <f ca="1">Calculation!AG177</f>
        <v>5.25</v>
      </c>
      <c r="N178" s="47">
        <f ca="1">Calculation!AH177</f>
        <v>5.25</v>
      </c>
      <c r="O178" s="47">
        <f ca="1">Calculation!AE177</f>
        <v>10.5</v>
      </c>
      <c r="P178" s="47">
        <f ca="1">Calculation!AI177</f>
        <v>26.25</v>
      </c>
      <c r="Q178" s="47">
        <f ca="1">Calculation!AK177</f>
        <v>5.25</v>
      </c>
      <c r="R178" s="47">
        <f ca="1">Calculation!AL177</f>
        <v>5.25</v>
      </c>
      <c r="S178" s="47">
        <f ca="1">Calculation!AM177</f>
        <v>5.25</v>
      </c>
      <c r="T178" s="47">
        <f ca="1">Calculation!AN177</f>
        <v>5.25</v>
      </c>
      <c r="U178" s="47">
        <f ca="1">Calculation!AO177</f>
        <v>5.25</v>
      </c>
      <c r="V178" s="47">
        <f ca="1">Calculation!AP177</f>
        <v>26.25</v>
      </c>
      <c r="W178" s="47">
        <f ca="1">Calculation!AR177</f>
        <v>7.1728352318598906E-2</v>
      </c>
      <c r="X178" s="47">
        <f ca="1">Calculation!AS177</f>
        <v>0.9580930128456433</v>
      </c>
      <c r="Y178" s="47">
        <f ca="1">Calculation!AU177</f>
        <v>7.4523868357353973E-2</v>
      </c>
      <c r="Z178" s="47">
        <f ca="1">Calculation!AV177</f>
        <v>1.3624425825277894E-4</v>
      </c>
      <c r="AA178" s="47">
        <f ca="1">Calculation!AW177</f>
        <v>4.1461631833948234E-6</v>
      </c>
      <c r="AB178" s="47">
        <f ca="1">Calculation!AT177</f>
        <v>1.0298213651642423</v>
      </c>
      <c r="AC178" s="47">
        <f ca="1">Calculation!AX177</f>
        <v>1.1044856239430323</v>
      </c>
      <c r="AD178" s="47">
        <f ca="1">Calculation!BB177</f>
        <v>13.052198510427505</v>
      </c>
      <c r="AE178" s="47">
        <f ca="1">Calculation!BE177</f>
        <v>6.0971733361200551</v>
      </c>
      <c r="AF178" s="47">
        <f ca="1">Calculation!BH177</f>
        <v>30.9388590041514</v>
      </c>
      <c r="AG178" s="47">
        <f ca="1">Calculation!BL177</f>
        <v>1.5147390145716009</v>
      </c>
      <c r="AH178" s="47">
        <f ca="1">Calculation!BO177</f>
        <v>0.11279210950647559</v>
      </c>
      <c r="AI178" s="47">
        <f ca="1">Calculation!BR177</f>
        <v>1.9451514781333139</v>
      </c>
      <c r="AJ178" s="47">
        <f ca="1">Calculation!BU177</f>
        <v>31.049206251809565</v>
      </c>
      <c r="AK178" s="291">
        <f ca="1">Calculation!CI177</f>
        <v>2.1594599912350532</v>
      </c>
      <c r="AL178" s="291">
        <f ca="1">Calculation!CJ177</f>
        <v>56.768440938716914</v>
      </c>
      <c r="AM178" s="291">
        <f ca="1">Calculation!CK177</f>
        <v>54.608980947481861</v>
      </c>
      <c r="AN178" s="46">
        <f ca="1">Calculation!CP177</f>
        <v>2.6162512361462849</v>
      </c>
      <c r="AO178" s="46">
        <f>Calculation!CS177</f>
        <v>12000</v>
      </c>
      <c r="AP178" s="46">
        <f ca="1">Calculation!CX177</f>
        <v>3.9396493231210199</v>
      </c>
      <c r="AQ178" s="46">
        <f>Calculation!DB177</f>
        <v>0</v>
      </c>
    </row>
    <row r="179" spans="2:43" x14ac:dyDescent="0.25">
      <c r="B179" s="45">
        <f>Calculation!B178</f>
        <v>44067</v>
      </c>
      <c r="C179" s="193">
        <f ca="1">Calculation!C178</f>
        <v>73740.812310251553</v>
      </c>
      <c r="D179" s="196">
        <f ca="1">Calculation!D178</f>
        <v>22.195419859848528</v>
      </c>
      <c r="E179" s="196">
        <f ca="1">Calculation!G178</f>
        <v>0.2016036400995809</v>
      </c>
      <c r="F179" s="196">
        <f ca="1">Calculation!R178</f>
        <v>1.7945963436498913</v>
      </c>
      <c r="G179" s="196">
        <f ca="1">Calculation!N178</f>
        <v>0.13925154501647083</v>
      </c>
      <c r="H179" s="196">
        <f ca="1">Calculation!T178</f>
        <v>2.5495247932634594E-4</v>
      </c>
      <c r="I179" s="196">
        <f ca="1">Calculation!V178</f>
        <v>1.5540503154150225E-5</v>
      </c>
      <c r="J179" s="47">
        <f ca="1">Calculation!AC178</f>
        <v>5.25</v>
      </c>
      <c r="K179" s="47">
        <f ca="1">Calculation!AD178</f>
        <v>5.25</v>
      </c>
      <c r="L179" s="47">
        <f ca="1">Calculation!AF178</f>
        <v>5.25</v>
      </c>
      <c r="M179" s="47">
        <f ca="1">Calculation!AG178</f>
        <v>5.25</v>
      </c>
      <c r="N179" s="47">
        <f ca="1">Calculation!AH178</f>
        <v>5.25</v>
      </c>
      <c r="O179" s="47">
        <f ca="1">Calculation!AE178</f>
        <v>10.5</v>
      </c>
      <c r="P179" s="47">
        <f ca="1">Calculation!AI178</f>
        <v>26.25</v>
      </c>
      <c r="Q179" s="47">
        <f ca="1">Calculation!AK178</f>
        <v>5.25</v>
      </c>
      <c r="R179" s="47">
        <f ca="1">Calculation!AL178</f>
        <v>5.25</v>
      </c>
      <c r="S179" s="47">
        <f ca="1">Calculation!AM178</f>
        <v>5.25</v>
      </c>
      <c r="T179" s="47">
        <f ca="1">Calculation!AN178</f>
        <v>5.25</v>
      </c>
      <c r="U179" s="47">
        <f ca="1">Calculation!AO178</f>
        <v>5.25</v>
      </c>
      <c r="V179" s="47">
        <f ca="1">Calculation!AP178</f>
        <v>26.25</v>
      </c>
      <c r="W179" s="47">
        <f ca="1">Calculation!AR178</f>
        <v>6.7201213366526971E-2</v>
      </c>
      <c r="X179" s="47">
        <f ca="1">Calculation!AS178</f>
        <v>0.89729817182494565</v>
      </c>
      <c r="Y179" s="47">
        <f ca="1">Calculation!AU178</f>
        <v>6.9625772508235415E-2</v>
      </c>
      <c r="Z179" s="47">
        <f ca="1">Calculation!AV178</f>
        <v>1.2747623966317297E-4</v>
      </c>
      <c r="AA179" s="47">
        <f ca="1">Calculation!AW178</f>
        <v>3.8851257885375561E-6</v>
      </c>
      <c r="AB179" s="47">
        <f ca="1">Calculation!AT178</f>
        <v>0.9644993851914726</v>
      </c>
      <c r="AC179" s="47">
        <f ca="1">Calculation!AX178</f>
        <v>1.0342565190651598</v>
      </c>
      <c r="AD179" s="47">
        <f ca="1">Calculation!BB178</f>
        <v>12.949376631721266</v>
      </c>
      <c r="AE179" s="47">
        <f ca="1">Calculation!BE178</f>
        <v>6.0806892216074226</v>
      </c>
      <c r="AF179" s="47">
        <f ca="1">Calculation!BH178</f>
        <v>30.819551913813356</v>
      </c>
      <c r="AG179" s="47">
        <f ca="1">Calculation!BL178</f>
        <v>1.4195758769990039</v>
      </c>
      <c r="AH179" s="47">
        <f ca="1">Calculation!BO178</f>
        <v>0.10547414317458233</v>
      </c>
      <c r="AI179" s="47">
        <f ca="1">Calculation!BR178</f>
        <v>1.8252173774325013</v>
      </c>
      <c r="AJ179" s="47">
        <f ca="1">Calculation!BU178</f>
        <v>30.96890580525174</v>
      </c>
      <c r="AK179" s="291">
        <f ca="1">Calculation!CI178</f>
        <v>2.0235030149342492</v>
      </c>
      <c r="AL179" s="291">
        <f ca="1">Calculation!CJ178</f>
        <v>53.11509985977947</v>
      </c>
      <c r="AM179" s="291">
        <f ca="1">Calculation!CK178</f>
        <v>51.09159684484522</v>
      </c>
      <c r="AN179" s="46">
        <f ca="1">Calculation!CP178</f>
        <v>2.4483644767806587</v>
      </c>
      <c r="AO179" s="46">
        <f>Calculation!CS178</f>
        <v>12000</v>
      </c>
      <c r="AP179" s="46">
        <f ca="1">Calculation!CX178</f>
        <v>3.7443835581514797</v>
      </c>
      <c r="AQ179" s="46">
        <f>Calculation!DB178</f>
        <v>0</v>
      </c>
    </row>
    <row r="180" spans="2:43" x14ac:dyDescent="0.25">
      <c r="B180" s="45">
        <f>Calculation!B179</f>
        <v>44068</v>
      </c>
      <c r="C180" s="193">
        <f ca="1">Calculation!C179</f>
        <v>73741.001921632822</v>
      </c>
      <c r="D180" s="196">
        <f ca="1">Calculation!D179</f>
        <v>20.799644108271764</v>
      </c>
      <c r="E180" s="196">
        <f ca="1">Calculation!G179</f>
        <v>0.18888216521700221</v>
      </c>
      <c r="F180" s="196">
        <f ca="1">Calculation!R179</f>
        <v>1.6807374148902996</v>
      </c>
      <c r="G180" s="196">
        <f ca="1">Calculation!N179</f>
        <v>0.13010552623911062</v>
      </c>
      <c r="H180" s="196">
        <f ca="1">Calculation!T179</f>
        <v>2.3855857769464371E-4</v>
      </c>
      <c r="I180" s="196">
        <f ca="1">Calculation!V179</f>
        <v>1.4562154081491768E-5</v>
      </c>
      <c r="J180" s="47">
        <f ca="1">Calculation!AC179</f>
        <v>5.25</v>
      </c>
      <c r="K180" s="47">
        <f ca="1">Calculation!AD179</f>
        <v>5.25</v>
      </c>
      <c r="L180" s="47">
        <f ca="1">Calculation!AF179</f>
        <v>5.25</v>
      </c>
      <c r="M180" s="47">
        <f ca="1">Calculation!AG179</f>
        <v>5.25</v>
      </c>
      <c r="N180" s="47">
        <f ca="1">Calculation!AH179</f>
        <v>5.25</v>
      </c>
      <c r="O180" s="47">
        <f ca="1">Calculation!AE179</f>
        <v>10.5</v>
      </c>
      <c r="P180" s="47">
        <f ca="1">Calculation!AI179</f>
        <v>26.25</v>
      </c>
      <c r="Q180" s="47">
        <f ca="1">Calculation!AK179</f>
        <v>5.25</v>
      </c>
      <c r="R180" s="47">
        <f ca="1">Calculation!AL179</f>
        <v>5.25</v>
      </c>
      <c r="S180" s="47">
        <f ca="1">Calculation!AM179</f>
        <v>5.25</v>
      </c>
      <c r="T180" s="47">
        <f ca="1">Calculation!AN179</f>
        <v>5.25</v>
      </c>
      <c r="U180" s="47">
        <f ca="1">Calculation!AO179</f>
        <v>5.25</v>
      </c>
      <c r="V180" s="47">
        <f ca="1">Calculation!AP179</f>
        <v>26.25</v>
      </c>
      <c r="W180" s="47">
        <f ca="1">Calculation!AR179</f>
        <v>6.2960721739000733E-2</v>
      </c>
      <c r="X180" s="47">
        <f ca="1">Calculation!AS179</f>
        <v>0.8403687074451498</v>
      </c>
      <c r="Y180" s="47">
        <f ca="1">Calculation!AU179</f>
        <v>6.505276311955531E-2</v>
      </c>
      <c r="Z180" s="47">
        <f ca="1">Calculation!AV179</f>
        <v>1.1927928884732186E-4</v>
      </c>
      <c r="AA180" s="47">
        <f ca="1">Calculation!AW179</f>
        <v>3.6405385203729419E-6</v>
      </c>
      <c r="AB180" s="47">
        <f ca="1">Calculation!AT179</f>
        <v>0.90332942918415049</v>
      </c>
      <c r="AC180" s="47">
        <f ca="1">Calculation!AX179</f>
        <v>0.96850511213107349</v>
      </c>
      <c r="AD180" s="47">
        <f ca="1">Calculation!BB179</f>
        <v>12.854927391709678</v>
      </c>
      <c r="AE180" s="47">
        <f ca="1">Calculation!BE179</f>
        <v>6.0655473849908184</v>
      </c>
      <c r="AF180" s="47">
        <f ca="1">Calculation!BH179</f>
        <v>30.709959829402841</v>
      </c>
      <c r="AG180" s="47">
        <f ca="1">Calculation!BL179</f>
        <v>1.33038298666491</v>
      </c>
      <c r="AH180" s="47">
        <f ca="1">Calculation!BO179</f>
        <v>9.8632579805695231E-2</v>
      </c>
      <c r="AI180" s="47">
        <f ca="1">Calculation!BR179</f>
        <v>1.7126538174506298</v>
      </c>
      <c r="AJ180" s="47">
        <f ca="1">Calculation!BU179</f>
        <v>30.894341104876617</v>
      </c>
      <c r="AK180" s="291">
        <f ca="1">Calculation!CI179</f>
        <v>1.8961138126906008</v>
      </c>
      <c r="AL180" s="291">
        <f ca="1">Calculation!CJ179</f>
        <v>49.699703686492121</v>
      </c>
      <c r="AM180" s="291">
        <f ca="1">Calculation!CK179</f>
        <v>47.803589873801521</v>
      </c>
      <c r="AN180" s="46">
        <f ca="1">Calculation!CP179</f>
        <v>2.291366357490181</v>
      </c>
      <c r="AO180" s="46">
        <f>Calculation!CS179</f>
        <v>12000</v>
      </c>
      <c r="AP180" s="46">
        <f ca="1">Calculation!CX179</f>
        <v>3.5587760825036932</v>
      </c>
      <c r="AQ180" s="46">
        <f>Calculation!DB179</f>
        <v>0</v>
      </c>
    </row>
    <row r="181" spans="2:43" x14ac:dyDescent="0.25">
      <c r="B181" s="45">
        <f>Calculation!B180</f>
        <v>44069</v>
      </c>
      <c r="C181" s="193">
        <f ca="1">Calculation!C180</f>
        <v>73741.179596780144</v>
      </c>
      <c r="D181" s="196">
        <f ca="1">Calculation!D180</f>
        <v>19.491630390730595</v>
      </c>
      <c r="E181" s="196">
        <f ca="1">Calculation!G180</f>
        <v>0.17696585125146574</v>
      </c>
      <c r="F181" s="196">
        <f ca="1">Calculation!R180</f>
        <v>1.5741167375437188</v>
      </c>
      <c r="G181" s="196">
        <f ca="1">Calculation!N180</f>
        <v>0.12156608021812776</v>
      </c>
      <c r="H181" s="196">
        <f ca="1">Calculation!T180</f>
        <v>2.2323112699727476E-4</v>
      </c>
      <c r="I181" s="196">
        <f ca="1">Calculation!V180</f>
        <v>1.3645451315352707E-5</v>
      </c>
      <c r="J181" s="47">
        <f ca="1">Calculation!AC180</f>
        <v>5.25</v>
      </c>
      <c r="K181" s="47">
        <f ca="1">Calculation!AD180</f>
        <v>5.25</v>
      </c>
      <c r="L181" s="47">
        <f ca="1">Calculation!AF180</f>
        <v>5.25</v>
      </c>
      <c r="M181" s="47">
        <f ca="1">Calculation!AG180</f>
        <v>5.25</v>
      </c>
      <c r="N181" s="47">
        <f ca="1">Calculation!AH180</f>
        <v>5.25</v>
      </c>
      <c r="O181" s="47">
        <f ca="1">Calculation!AE180</f>
        <v>10.5</v>
      </c>
      <c r="P181" s="47">
        <f ca="1">Calculation!AI180</f>
        <v>26.25</v>
      </c>
      <c r="Q181" s="47">
        <f ca="1">Calculation!AK180</f>
        <v>5.25</v>
      </c>
      <c r="R181" s="47">
        <f ca="1">Calculation!AL180</f>
        <v>5.25</v>
      </c>
      <c r="S181" s="47">
        <f ca="1">Calculation!AM180</f>
        <v>5.25</v>
      </c>
      <c r="T181" s="47">
        <f ca="1">Calculation!AN180</f>
        <v>5.25</v>
      </c>
      <c r="U181" s="47">
        <f ca="1">Calculation!AO180</f>
        <v>5.25</v>
      </c>
      <c r="V181" s="47">
        <f ca="1">Calculation!AP180</f>
        <v>26.25</v>
      </c>
      <c r="W181" s="47">
        <f ca="1">Calculation!AR180</f>
        <v>5.8988617083821915E-2</v>
      </c>
      <c r="X181" s="47">
        <f ca="1">Calculation!AS180</f>
        <v>0.78705836877185942</v>
      </c>
      <c r="Y181" s="47">
        <f ca="1">Calculation!AU180</f>
        <v>6.0783040109063879E-2</v>
      </c>
      <c r="Z181" s="47">
        <f ca="1">Calculation!AV180</f>
        <v>1.1161556349863738E-4</v>
      </c>
      <c r="AA181" s="47">
        <f ca="1">Calculation!AW180</f>
        <v>3.4113628288381767E-6</v>
      </c>
      <c r="AB181" s="47">
        <f ca="1">Calculation!AT180</f>
        <v>0.84604698585568139</v>
      </c>
      <c r="AC181" s="47">
        <f ca="1">Calculation!AX180</f>
        <v>0.90694505289107274</v>
      </c>
      <c r="AD181" s="47">
        <f ca="1">Calculation!BB180</f>
        <v>12.768169018384746</v>
      </c>
      <c r="AE181" s="47">
        <f ca="1">Calculation!BE180</f>
        <v>6.0516385264987083</v>
      </c>
      <c r="AF181" s="47">
        <f ca="1">Calculation!BH180</f>
        <v>30.609291671865755</v>
      </c>
      <c r="AG181" s="47">
        <f ca="1">Calculation!BL180</f>
        <v>1.2467866520858502</v>
      </c>
      <c r="AH181" s="47">
        <f ca="1">Calculation!BO180</f>
        <v>9.2236330694708768E-2</v>
      </c>
      <c r="AI181" s="47">
        <f ca="1">Calculation!BR180</f>
        <v>1.6070097297881429</v>
      </c>
      <c r="AJ181" s="47">
        <f ca="1">Calculation!BU180</f>
        <v>30.825102454528288</v>
      </c>
      <c r="AK181" s="291">
        <f ca="1">Calculation!CI180</f>
        <v>1.776751473225886</v>
      </c>
      <c r="AL181" s="291">
        <f ca="1">Calculation!CJ180</f>
        <v>46.506484791068793</v>
      </c>
      <c r="AM181" s="291">
        <f ca="1">Calculation!CK180</f>
        <v>44.729733317842907</v>
      </c>
      <c r="AN181" s="46">
        <f ca="1">Calculation!CP180</f>
        <v>2.1445396273588937</v>
      </c>
      <c r="AO181" s="46">
        <f>Calculation!CS180</f>
        <v>12000</v>
      </c>
      <c r="AP181" s="46">
        <f ca="1">Calculation!CX180</f>
        <v>3.382350225984462</v>
      </c>
      <c r="AQ181" s="46">
        <f>Calculation!DB180</f>
        <v>0</v>
      </c>
    </row>
    <row r="182" spans="2:43" x14ac:dyDescent="0.25">
      <c r="B182" s="45">
        <f>Calculation!B181</f>
        <v>44070</v>
      </c>
      <c r="C182" s="193">
        <f ca="1">Calculation!C181</f>
        <v>73741.346087715632</v>
      </c>
      <c r="D182" s="196">
        <f ca="1">Calculation!D181</f>
        <v>18.26586201258301</v>
      </c>
      <c r="E182" s="196">
        <f ca="1">Calculation!G181</f>
        <v>0.16580344668676666</v>
      </c>
      <c r="F182" s="196">
        <f ca="1">Calculation!R181</f>
        <v>1.4742732326201695</v>
      </c>
      <c r="G182" s="196">
        <f ca="1">Calculation!N181</f>
        <v>0.11359255967106052</v>
      </c>
      <c r="H182" s="196">
        <f ca="1">Calculation!T181</f>
        <v>2.0889957920039681E-4</v>
      </c>
      <c r="I182" s="196">
        <f ca="1">Calculation!V181</f>
        <v>1.2786503844559205E-5</v>
      </c>
      <c r="J182" s="47">
        <f ca="1">Calculation!AC181</f>
        <v>5.25</v>
      </c>
      <c r="K182" s="47">
        <f ca="1">Calculation!AD181</f>
        <v>5.25</v>
      </c>
      <c r="L182" s="47">
        <f ca="1">Calculation!AF181</f>
        <v>5.25</v>
      </c>
      <c r="M182" s="47">
        <f ca="1">Calculation!AG181</f>
        <v>5.25</v>
      </c>
      <c r="N182" s="47">
        <f ca="1">Calculation!AH181</f>
        <v>5.25</v>
      </c>
      <c r="O182" s="47">
        <f ca="1">Calculation!AE181</f>
        <v>10.5</v>
      </c>
      <c r="P182" s="47">
        <f ca="1">Calculation!AI181</f>
        <v>26.25</v>
      </c>
      <c r="Q182" s="47">
        <f ca="1">Calculation!AK181</f>
        <v>5.25</v>
      </c>
      <c r="R182" s="47">
        <f ca="1">Calculation!AL181</f>
        <v>5.25</v>
      </c>
      <c r="S182" s="47">
        <f ca="1">Calculation!AM181</f>
        <v>5.25</v>
      </c>
      <c r="T182" s="47">
        <f ca="1">Calculation!AN181</f>
        <v>5.25</v>
      </c>
      <c r="U182" s="47">
        <f ca="1">Calculation!AO181</f>
        <v>5.25</v>
      </c>
      <c r="V182" s="47">
        <f ca="1">Calculation!AP181</f>
        <v>26.25</v>
      </c>
      <c r="W182" s="47">
        <f ca="1">Calculation!AR181</f>
        <v>5.5267815562255553E-2</v>
      </c>
      <c r="X182" s="47">
        <f ca="1">Calculation!AS181</f>
        <v>0.73713661631008476</v>
      </c>
      <c r="Y182" s="47">
        <f ca="1">Calculation!AU181</f>
        <v>5.6796279835530261E-2</v>
      </c>
      <c r="Z182" s="47">
        <f ca="1">Calculation!AV181</f>
        <v>1.0444978960019841E-4</v>
      </c>
      <c r="AA182" s="47">
        <f ca="1">Calculation!AW181</f>
        <v>3.1966259611398012E-6</v>
      </c>
      <c r="AB182" s="47">
        <f ca="1">Calculation!AT181</f>
        <v>0.79240443187234033</v>
      </c>
      <c r="AC182" s="47">
        <f ca="1">Calculation!AX181</f>
        <v>0.84930835812343197</v>
      </c>
      <c r="AD182" s="47">
        <f ca="1">Calculation!BB181</f>
        <v>12.688475255459132</v>
      </c>
      <c r="AE182" s="47">
        <f ca="1">Calculation!BE181</f>
        <v>6.0388622464838138</v>
      </c>
      <c r="AF182" s="47">
        <f ca="1">Calculation!BH181</f>
        <v>30.516820778585256</v>
      </c>
      <c r="AG182" s="47">
        <f ca="1">Calculation!BL181</f>
        <v>1.1684364838853474</v>
      </c>
      <c r="AH182" s="47">
        <f ca="1">Calculation!BO181</f>
        <v>8.6256336700413661E-2</v>
      </c>
      <c r="AI182" s="47">
        <f ca="1">Calculation!BR181</f>
        <v>1.5078614988233745</v>
      </c>
      <c r="AJ182" s="47">
        <f ca="1">Calculation!BU181</f>
        <v>30.760809422061982</v>
      </c>
      <c r="AK182" s="291">
        <f ca="1">Calculation!CI181</f>
        <v>1.6649093548767269</v>
      </c>
      <c r="AL182" s="291">
        <f ca="1">Calculation!CJ181</f>
        <v>43.520745666838643</v>
      </c>
      <c r="AM182" s="291">
        <f ca="1">Calculation!CK181</f>
        <v>41.855836311961916</v>
      </c>
      <c r="AN182" s="46">
        <f ca="1">Calculation!CP181</f>
        <v>2.0072153234538219</v>
      </c>
      <c r="AO182" s="46">
        <f>Calculation!CS181</f>
        <v>12000</v>
      </c>
      <c r="AP182" s="46">
        <f ca="1">Calculation!CX181</f>
        <v>3.2146528026166026</v>
      </c>
      <c r="AQ182" s="46">
        <f>Calculation!DB181</f>
        <v>0</v>
      </c>
    </row>
    <row r="183" spans="2:43" x14ac:dyDescent="0.25">
      <c r="B183" s="45">
        <f>Calculation!B182</f>
        <v>44071</v>
      </c>
      <c r="C183" s="193">
        <f ca="1">Calculation!C182</f>
        <v>73741.502099005476</v>
      </c>
      <c r="D183" s="196">
        <f ca="1">Calculation!D182</f>
        <v>17.117168872966367</v>
      </c>
      <c r="E183" s="196">
        <f ca="1">Calculation!G182</f>
        <v>0.15534699739680113</v>
      </c>
      <c r="F183" s="196">
        <f ca="1">Calculation!R182</f>
        <v>1.3807752389704879</v>
      </c>
      <c r="G183" s="196">
        <f ca="1">Calculation!N182</f>
        <v>0.10614706865074094</v>
      </c>
      <c r="H183" s="196">
        <f ca="1">Calculation!T182</f>
        <v>1.9549816319332274E-4</v>
      </c>
      <c r="I183" s="196">
        <f ca="1">Calculation!V182</f>
        <v>1.198166706074496E-5</v>
      </c>
      <c r="J183" s="47">
        <f ca="1">Calculation!AC182</f>
        <v>5.25</v>
      </c>
      <c r="K183" s="47">
        <f ca="1">Calculation!AD182</f>
        <v>5.25</v>
      </c>
      <c r="L183" s="47">
        <f ca="1">Calculation!AF182</f>
        <v>5.25</v>
      </c>
      <c r="M183" s="47">
        <f ca="1">Calculation!AG182</f>
        <v>5.25</v>
      </c>
      <c r="N183" s="47">
        <f ca="1">Calculation!AH182</f>
        <v>5.25</v>
      </c>
      <c r="O183" s="47">
        <f ca="1">Calculation!AE182</f>
        <v>10.5</v>
      </c>
      <c r="P183" s="47">
        <f ca="1">Calculation!AI182</f>
        <v>26.25</v>
      </c>
      <c r="Q183" s="47">
        <f ca="1">Calculation!AK182</f>
        <v>5.25</v>
      </c>
      <c r="R183" s="47">
        <f ca="1">Calculation!AL182</f>
        <v>5.25</v>
      </c>
      <c r="S183" s="47">
        <f ca="1">Calculation!AM182</f>
        <v>5.25</v>
      </c>
      <c r="T183" s="47">
        <f ca="1">Calculation!AN182</f>
        <v>5.25</v>
      </c>
      <c r="U183" s="47">
        <f ca="1">Calculation!AO182</f>
        <v>5.25</v>
      </c>
      <c r="V183" s="47">
        <f ca="1">Calculation!AP182</f>
        <v>26.25</v>
      </c>
      <c r="W183" s="47">
        <f ca="1">Calculation!AR182</f>
        <v>5.1782332465600378E-2</v>
      </c>
      <c r="X183" s="47">
        <f ca="1">Calculation!AS182</f>
        <v>0.69038761948524396</v>
      </c>
      <c r="Y183" s="47">
        <f ca="1">Calculation!AU182</f>
        <v>5.3073534325370472E-2</v>
      </c>
      <c r="Z183" s="47">
        <f ca="1">Calculation!AV182</f>
        <v>9.7749081596661369E-5</v>
      </c>
      <c r="AA183" s="47">
        <f ca="1">Calculation!AW182</f>
        <v>2.99541676518624E-6</v>
      </c>
      <c r="AB183" s="47">
        <f ca="1">Calculation!AT182</f>
        <v>0.74216995195084434</v>
      </c>
      <c r="AC183" s="47">
        <f ca="1">Calculation!AX182</f>
        <v>0.79534423077457661</v>
      </c>
      <c r="AD183" s="47">
        <f ca="1">Calculation!BB182</f>
        <v>12.615270841800317</v>
      </c>
      <c r="AE183" s="47">
        <f ca="1">Calculation!BE182</f>
        <v>6.0271263206987031</v>
      </c>
      <c r="AF183" s="47">
        <f ca="1">Calculation!BH182</f>
        <v>30.431879658043314</v>
      </c>
      <c r="AG183" s="47">
        <f ca="1">Calculation!BL182</f>
        <v>1.0950039506765865</v>
      </c>
      <c r="AH183" s="47">
        <f ca="1">Calculation!BO182</f>
        <v>8.0665436188795639E-2</v>
      </c>
      <c r="AI183" s="47">
        <f ca="1">Calculation!BR182</f>
        <v>1.4148113037322689</v>
      </c>
      <c r="AJ183" s="47">
        <f ca="1">Calculation!BU182</f>
        <v>30.701108749057553</v>
      </c>
      <c r="AK183" s="291">
        <f ca="1">Calculation!CI182</f>
        <v>1.5601128984417301</v>
      </c>
      <c r="AL183" s="291">
        <f ca="1">Calculation!CJ182</f>
        <v>40.728783998596512</v>
      </c>
      <c r="AM183" s="291">
        <f ca="1">Calculation!CK182</f>
        <v>39.168671100154782</v>
      </c>
      <c r="AN183" s="46">
        <f ca="1">Calculation!CP182</f>
        <v>1.8787694236945374</v>
      </c>
      <c r="AO183" s="46">
        <f>Calculation!CS182</f>
        <v>12000</v>
      </c>
      <c r="AP183" s="46">
        <f ca="1">Calculation!CX182</f>
        <v>3.0552529531593517</v>
      </c>
      <c r="AQ183" s="46">
        <f>Calculation!DB182</f>
        <v>0</v>
      </c>
    </row>
    <row r="184" spans="2:43" x14ac:dyDescent="0.25">
      <c r="B184" s="45">
        <f>Calculation!B183</f>
        <v>44072</v>
      </c>
      <c r="C184" s="193">
        <f ca="1">Calculation!C183</f>
        <v>73741.648290764031</v>
      </c>
      <c r="D184" s="196">
        <f ca="1">Calculation!D183</f>
        <v>16.040705712014915</v>
      </c>
      <c r="E184" s="196">
        <f ca="1">Calculation!G183</f>
        <v>0.14555163032199375</v>
      </c>
      <c r="F184" s="196">
        <f ca="1">Calculation!R183</f>
        <v>1.293218635792768</v>
      </c>
      <c r="G184" s="196">
        <f ca="1">Calculation!N183</f>
        <v>9.919427479496383E-2</v>
      </c>
      <c r="H184" s="196">
        <f ca="1">Calculation!T183</f>
        <v>1.8296555128421817E-4</v>
      </c>
      <c r="I184" s="196">
        <f ca="1">Calculation!V183</f>
        <v>1.1227527056364353E-5</v>
      </c>
      <c r="J184" s="47">
        <f ca="1">Calculation!AC183</f>
        <v>5.25</v>
      </c>
      <c r="K184" s="47">
        <f ca="1">Calculation!AD183</f>
        <v>5.25</v>
      </c>
      <c r="L184" s="47">
        <f ca="1">Calculation!AF183</f>
        <v>5.25</v>
      </c>
      <c r="M184" s="47">
        <f ca="1">Calculation!AG183</f>
        <v>5.25</v>
      </c>
      <c r="N184" s="47">
        <f ca="1">Calculation!AH183</f>
        <v>5.25</v>
      </c>
      <c r="O184" s="47">
        <f ca="1">Calculation!AE183</f>
        <v>10.5</v>
      </c>
      <c r="P184" s="47">
        <f ca="1">Calculation!AI183</f>
        <v>26.25</v>
      </c>
      <c r="Q184" s="47">
        <f ca="1">Calculation!AK183</f>
        <v>5.25</v>
      </c>
      <c r="R184" s="47">
        <f ca="1">Calculation!AL183</f>
        <v>5.25</v>
      </c>
      <c r="S184" s="47">
        <f ca="1">Calculation!AM183</f>
        <v>5.25</v>
      </c>
      <c r="T184" s="47">
        <f ca="1">Calculation!AN183</f>
        <v>5.25</v>
      </c>
      <c r="U184" s="47">
        <f ca="1">Calculation!AO183</f>
        <v>5.25</v>
      </c>
      <c r="V184" s="47">
        <f ca="1">Calculation!AP183</f>
        <v>26.25</v>
      </c>
      <c r="W184" s="47">
        <f ca="1">Calculation!AR183</f>
        <v>4.8517210107331253E-2</v>
      </c>
      <c r="X184" s="47">
        <f ca="1">Calculation!AS183</f>
        <v>0.64660931789638398</v>
      </c>
      <c r="Y184" s="47">
        <f ca="1">Calculation!AU183</f>
        <v>4.9597137397481915E-2</v>
      </c>
      <c r="Z184" s="47">
        <f ca="1">Calculation!AV183</f>
        <v>9.1482775642109083E-5</v>
      </c>
      <c r="AA184" s="47">
        <f ca="1">Calculation!AW183</f>
        <v>2.8068817640910883E-6</v>
      </c>
      <c r="AB184" s="47">
        <f ca="1">Calculation!AT183</f>
        <v>0.69512652800371522</v>
      </c>
      <c r="AC184" s="47">
        <f ca="1">Calculation!AX183</f>
        <v>0.74481795505860338</v>
      </c>
      <c r="AD184" s="47">
        <f ca="1">Calculation!BB183</f>
        <v>12.548027358968007</v>
      </c>
      <c r="AE184" s="47">
        <f ca="1">Calculation!BE183</f>
        <v>6.0163460345846662</v>
      </c>
      <c r="AF184" s="47">
        <f ca="1">Calculation!BH183</f>
        <v>30.353855171602646</v>
      </c>
      <c r="AG184" s="47">
        <f ca="1">Calculation!BL183</f>
        <v>1.0261810235418269</v>
      </c>
      <c r="AH184" s="47">
        <f ca="1">Calculation!BO183</f>
        <v>7.5438241483145846E-2</v>
      </c>
      <c r="AI184" s="47">
        <f ca="1">Calculation!BR183</f>
        <v>1.3274855594984754</v>
      </c>
      <c r="AJ184" s="47">
        <f ca="1">Calculation!BU183</f>
        <v>30.645672409839158</v>
      </c>
      <c r="AK184" s="291">
        <f ca="1">Calculation!CI183</f>
        <v>1.4619175855477806</v>
      </c>
      <c r="AL184" s="291">
        <f ca="1">Calculation!CJ183</f>
        <v>38.117823184284646</v>
      </c>
      <c r="AM184" s="291">
        <f ca="1">Calculation!CK183</f>
        <v>36.655905598736865</v>
      </c>
      <c r="AN184" s="46">
        <f ca="1">Calculation!CP183</f>
        <v>1.7586197410590307</v>
      </c>
      <c r="AO184" s="46">
        <f>Calculation!CS183</f>
        <v>12000</v>
      </c>
      <c r="AP184" s="46">
        <f ca="1">Calculation!CX183</f>
        <v>2.9037410450805257</v>
      </c>
      <c r="AQ184" s="46">
        <f>Calculation!DB183</f>
        <v>0</v>
      </c>
    </row>
    <row r="185" spans="2:43" x14ac:dyDescent="0.25">
      <c r="B185" s="45">
        <f>Calculation!B184</f>
        <v>44073</v>
      </c>
      <c r="C185" s="193">
        <f ca="1">Calculation!C184</f>
        <v>73741.785281466306</v>
      </c>
      <c r="D185" s="196">
        <f ca="1">Calculation!D184</f>
        <v>15.031931720577582</v>
      </c>
      <c r="E185" s="196">
        <f ca="1">Calculation!G184</f>
        <v>0.13637535182916433</v>
      </c>
      <c r="F185" s="196">
        <f ca="1">Calculation!R184</f>
        <v>1.2112250846465999</v>
      </c>
      <c r="G185" s="196">
        <f ca="1">Calculation!N184</f>
        <v>9.2701234434198865E-2</v>
      </c>
      <c r="H185" s="196">
        <f ca="1">Calculation!T184</f>
        <v>1.7124454986513769E-4</v>
      </c>
      <c r="I185" s="196">
        <f ca="1">Calculation!V184</f>
        <v>1.0520885934946138E-5</v>
      </c>
      <c r="J185" s="47">
        <f ca="1">Calculation!AC184</f>
        <v>5.25</v>
      </c>
      <c r="K185" s="47">
        <f ca="1">Calculation!AD184</f>
        <v>5.25</v>
      </c>
      <c r="L185" s="47">
        <f ca="1">Calculation!AF184</f>
        <v>5.25</v>
      </c>
      <c r="M185" s="47">
        <f ca="1">Calculation!AG184</f>
        <v>5.25</v>
      </c>
      <c r="N185" s="47">
        <f ca="1">Calculation!AH184</f>
        <v>5.25</v>
      </c>
      <c r="O185" s="47">
        <f ca="1">Calculation!AE184</f>
        <v>10.5</v>
      </c>
      <c r="P185" s="47">
        <f ca="1">Calculation!AI184</f>
        <v>26.25</v>
      </c>
      <c r="Q185" s="47">
        <f ca="1">Calculation!AK184</f>
        <v>5.25</v>
      </c>
      <c r="R185" s="47">
        <f ca="1">Calculation!AL184</f>
        <v>5.25</v>
      </c>
      <c r="S185" s="47">
        <f ca="1">Calculation!AM184</f>
        <v>5.25</v>
      </c>
      <c r="T185" s="47">
        <f ca="1">Calculation!AN184</f>
        <v>5.25</v>
      </c>
      <c r="U185" s="47">
        <f ca="1">Calculation!AO184</f>
        <v>5.25</v>
      </c>
      <c r="V185" s="47">
        <f ca="1">Calculation!AP184</f>
        <v>26.25</v>
      </c>
      <c r="W185" s="47">
        <f ca="1">Calculation!AR184</f>
        <v>4.5458450609721444E-2</v>
      </c>
      <c r="X185" s="47">
        <f ca="1">Calculation!AS184</f>
        <v>0.60561254232329997</v>
      </c>
      <c r="Y185" s="47">
        <f ca="1">Calculation!AU184</f>
        <v>4.6350617217099432E-2</v>
      </c>
      <c r="Z185" s="47">
        <f ca="1">Calculation!AV184</f>
        <v>8.5622274932568846E-5</v>
      </c>
      <c r="AA185" s="47">
        <f ca="1">Calculation!AW184</f>
        <v>2.6302214837365345E-6</v>
      </c>
      <c r="AB185" s="47">
        <f ca="1">Calculation!AT184</f>
        <v>0.6510709929330214</v>
      </c>
      <c r="AC185" s="47">
        <f ca="1">Calculation!AX184</f>
        <v>0.69750986264653714</v>
      </c>
      <c r="AD185" s="47">
        <f ca="1">Calculation!BB184</f>
        <v>12.486259416880612</v>
      </c>
      <c r="AE185" s="47">
        <f ca="1">Calculation!BE184</f>
        <v>6.0064435717684859</v>
      </c>
      <c r="AF185" s="47">
        <f ca="1">Calculation!BH184</f>
        <v>30.282184107629284</v>
      </c>
      <c r="AG185" s="47">
        <f ca="1">Calculation!BL184</f>
        <v>0.96167890376378851</v>
      </c>
      <c r="AH185" s="47">
        <f ca="1">Calculation!BO184</f>
        <v>7.0551023285101738E-2</v>
      </c>
      <c r="AI185" s="47">
        <f ca="1">Calculation!BR184</f>
        <v>1.2455334511100267</v>
      </c>
      <c r="AJ185" s="47">
        <f ca="1">Calculation!BU184</f>
        <v>30.594195809136362</v>
      </c>
      <c r="AK185" s="291">
        <f ca="1">Calculation!CI184</f>
        <v>1.3699070227448829</v>
      </c>
      <c r="AL185" s="291">
        <f ca="1">Calculation!CJ184</f>
        <v>35.675947888601065</v>
      </c>
      <c r="AM185" s="291">
        <f ca="1">Calculation!CK184</f>
        <v>34.306040865856183</v>
      </c>
      <c r="AN185" s="46">
        <f ca="1">Calculation!CP184</f>
        <v>1.6462230391832238</v>
      </c>
      <c r="AO185" s="46">
        <f>Calculation!CS184</f>
        <v>12000</v>
      </c>
      <c r="AP185" s="46">
        <f ca="1">Calculation!CX184</f>
        <v>2.7597276270589179</v>
      </c>
      <c r="AQ185" s="46">
        <f>Calculation!DB184</f>
        <v>0</v>
      </c>
    </row>
    <row r="186" spans="2:43" x14ac:dyDescent="0.25">
      <c r="B186" s="45">
        <f>Calculation!B185</f>
        <v>44074</v>
      </c>
      <c r="C186" s="193">
        <f ca="1">Calculation!C185</f>
        <v>73741.913650581773</v>
      </c>
      <c r="D186" s="196">
        <f ca="1">Calculation!D185</f>
        <v>14.086591427429871</v>
      </c>
      <c r="E186" s="196">
        <f ca="1">Calculation!G185</f>
        <v>0.12777885970213754</v>
      </c>
      <c r="F186" s="196">
        <f ca="1">Calculation!R185</f>
        <v>1.1344403834344399</v>
      </c>
      <c r="G186" s="196">
        <f ca="1">Calculation!N185</f>
        <v>8.6637229681301414E-2</v>
      </c>
      <c r="H186" s="196">
        <f ca="1">Calculation!T185</f>
        <v>1.6028181242094011E-4</v>
      </c>
      <c r="I186" s="196">
        <f ca="1">Calculation!V185</f>
        <v>9.8587480677059021E-6</v>
      </c>
      <c r="J186" s="47">
        <f ca="1">Calculation!AC185</f>
        <v>5.25</v>
      </c>
      <c r="K186" s="47">
        <f ca="1">Calculation!AD185</f>
        <v>5.25</v>
      </c>
      <c r="L186" s="47">
        <f ca="1">Calculation!AF185</f>
        <v>5.25</v>
      </c>
      <c r="M186" s="47">
        <f ca="1">Calculation!AG185</f>
        <v>5.25</v>
      </c>
      <c r="N186" s="47">
        <f ca="1">Calculation!AH185</f>
        <v>5.25</v>
      </c>
      <c r="O186" s="47">
        <f ca="1">Calculation!AE185</f>
        <v>10.5</v>
      </c>
      <c r="P186" s="47">
        <f ca="1">Calculation!AI185</f>
        <v>26.25</v>
      </c>
      <c r="Q186" s="47">
        <f ca="1">Calculation!AK185</f>
        <v>5.25</v>
      </c>
      <c r="R186" s="47">
        <f ca="1">Calculation!AL185</f>
        <v>5.25</v>
      </c>
      <c r="S186" s="47">
        <f ca="1">Calculation!AM185</f>
        <v>5.25</v>
      </c>
      <c r="T186" s="47">
        <f ca="1">Calculation!AN185</f>
        <v>5.25</v>
      </c>
      <c r="U186" s="47">
        <f ca="1">Calculation!AO185</f>
        <v>5.25</v>
      </c>
      <c r="V186" s="47">
        <f ca="1">Calculation!AP185</f>
        <v>26.25</v>
      </c>
      <c r="W186" s="47">
        <f ca="1">Calculation!AR185</f>
        <v>4.2592953234045848E-2</v>
      </c>
      <c r="X186" s="47">
        <f ca="1">Calculation!AS185</f>
        <v>0.56722019171721993</v>
      </c>
      <c r="Y186" s="47">
        <f ca="1">Calculation!AU185</f>
        <v>4.3318614840650707E-2</v>
      </c>
      <c r="Z186" s="47">
        <f ca="1">Calculation!AV185</f>
        <v>8.0140906210470056E-5</v>
      </c>
      <c r="AA186" s="47">
        <f ca="1">Calculation!AW185</f>
        <v>2.4646870169264755E-6</v>
      </c>
      <c r="AB186" s="47">
        <f ca="1">Calculation!AT185</f>
        <v>0.60981314495126582</v>
      </c>
      <c r="AC186" s="47">
        <f ca="1">Calculation!AX185</f>
        <v>0.65321436538514388</v>
      </c>
      <c r="AD186" s="47">
        <f ca="1">Calculation!BB185</f>
        <v>12.429521150077477</v>
      </c>
      <c r="AE186" s="47">
        <f ca="1">Calculation!BE185</f>
        <v>5.9973474523530523</v>
      </c>
      <c r="AF186" s="47">
        <f ca="1">Calculation!BH185</f>
        <v>30.216349116008043</v>
      </c>
      <c r="AG186" s="47">
        <f ca="1">Calculation!BL185</f>
        <v>0.90122682877818305</v>
      </c>
      <c r="AH186" s="47">
        <f ca="1">Calculation!BO185</f>
        <v>6.5981602562950756E-2</v>
      </c>
      <c r="AI186" s="47">
        <f ca="1">Calculation!BR185</f>
        <v>1.1686255554693785</v>
      </c>
      <c r="AJ186" s="47">
        <f ca="1">Calculation!BU185</f>
        <v>30.546396108483766</v>
      </c>
      <c r="AK186" s="291">
        <f ca="1">Calculation!CI185</f>
        <v>1.2836911546764895</v>
      </c>
      <c r="AL186" s="291">
        <f ca="1">Calculation!CJ185</f>
        <v>33.392044254417449</v>
      </c>
      <c r="AM186" s="291">
        <f ca="1">Calculation!CK185</f>
        <v>32.10835309974096</v>
      </c>
      <c r="AN186" s="46">
        <f ca="1">Calculation!CP185</f>
        <v>1.5410723549249363</v>
      </c>
      <c r="AO186" s="46">
        <f>Calculation!CS185</f>
        <v>12000</v>
      </c>
      <c r="AP186" s="46">
        <f ca="1">Calculation!CX185</f>
        <v>2.6228424352531499</v>
      </c>
      <c r="AQ186" s="46">
        <f>Calculation!DB185</f>
        <v>0</v>
      </c>
    </row>
    <row r="187" spans="2:43" x14ac:dyDescent="0.25">
      <c r="B187" s="45">
        <f>Calculation!B186</f>
        <v>44075</v>
      </c>
      <c r="C187" s="193">
        <f ca="1">Calculation!C186</f>
        <v>73742.033941040543</v>
      </c>
      <c r="D187" s="196">
        <f ca="1">Calculation!D186</f>
        <v>13.200696784236023</v>
      </c>
      <c r="E187" s="196">
        <f ca="1">Calculation!G186</f>
        <v>0.11972536779086267</v>
      </c>
      <c r="F187" s="196">
        <f ca="1">Calculation!R186</f>
        <v>1.0625329252744038</v>
      </c>
      <c r="G187" s="196">
        <f ca="1">Calculation!N186</f>
        <v>8.0973616685606625E-2</v>
      </c>
      <c r="H187" s="196">
        <f ca="1">Calculation!T186</f>
        <v>1.5002757319959115E-4</v>
      </c>
      <c r="I187" s="196">
        <f ca="1">Calculation!V186</f>
        <v>9.2383072331920364E-6</v>
      </c>
      <c r="J187" s="47">
        <f ca="1">Calculation!AC186</f>
        <v>5.25</v>
      </c>
      <c r="K187" s="47">
        <f ca="1">Calculation!AD186</f>
        <v>5.25</v>
      </c>
      <c r="L187" s="47">
        <f ca="1">Calculation!AF186</f>
        <v>5.25</v>
      </c>
      <c r="M187" s="47">
        <f ca="1">Calculation!AG186</f>
        <v>5.25</v>
      </c>
      <c r="N187" s="47">
        <f ca="1">Calculation!AH186</f>
        <v>5.25</v>
      </c>
      <c r="O187" s="47">
        <f ca="1">Calculation!AE186</f>
        <v>10.5</v>
      </c>
      <c r="P187" s="47">
        <f ca="1">Calculation!AI186</f>
        <v>26.25</v>
      </c>
      <c r="Q187" s="47">
        <f ca="1">Calculation!AK186</f>
        <v>5.25</v>
      </c>
      <c r="R187" s="47">
        <f ca="1">Calculation!AL186</f>
        <v>5.25</v>
      </c>
      <c r="S187" s="47">
        <f ca="1">Calculation!AM186</f>
        <v>5.25</v>
      </c>
      <c r="T187" s="47">
        <f ca="1">Calculation!AN186</f>
        <v>5.25</v>
      </c>
      <c r="U187" s="47">
        <f ca="1">Calculation!AO186</f>
        <v>5.25</v>
      </c>
      <c r="V187" s="47">
        <f ca="1">Calculation!AP186</f>
        <v>26.25</v>
      </c>
      <c r="W187" s="47">
        <f ca="1">Calculation!AR186</f>
        <v>3.9908455930287558E-2</v>
      </c>
      <c r="X187" s="47">
        <f ca="1">Calculation!AS186</f>
        <v>0.5312664626372019</v>
      </c>
      <c r="Y187" s="47">
        <f ca="1">Calculation!AU186</f>
        <v>4.0486808342803313E-2</v>
      </c>
      <c r="Z187" s="47">
        <f ca="1">Calculation!AV186</f>
        <v>7.5013786599795575E-5</v>
      </c>
      <c r="AA187" s="47">
        <f ca="1">Calculation!AW186</f>
        <v>2.3095768082980091E-6</v>
      </c>
      <c r="AB187" s="47">
        <f ca="1">Calculation!AT186</f>
        <v>0.57117491856748948</v>
      </c>
      <c r="AC187" s="47">
        <f ca="1">Calculation!AX186</f>
        <v>0.6117390502737009</v>
      </c>
      <c r="AD187" s="47">
        <f ca="1">Calculation!BB186</f>
        <v>12.377402999285453</v>
      </c>
      <c r="AE187" s="47">
        <f ca="1">Calculation!BE186</f>
        <v>5.9889920169471607</v>
      </c>
      <c r="AF187" s="47">
        <f ca="1">Calculation!BH186</f>
        <v>30.155874973704531</v>
      </c>
      <c r="AG187" s="47">
        <f ca="1">Calculation!BL186</f>
        <v>0.84457095161131834</v>
      </c>
      <c r="AH187" s="47">
        <f ca="1">Calculation!BO186</f>
        <v>6.1709249434001245E-2</v>
      </c>
      <c r="AI187" s="47">
        <f ca="1">Calculation!BR186</f>
        <v>1.0964525458546557</v>
      </c>
      <c r="AJ187" s="47">
        <f ca="1">Calculation!BU186</f>
        <v>30.502010672163497</v>
      </c>
      <c r="AK187" s="291">
        <f ca="1">Calculation!CI186</f>
        <v>1.2029045876988675</v>
      </c>
      <c r="AL187" s="291">
        <f ca="1">Calculation!CJ186</f>
        <v>31.255744416674574</v>
      </c>
      <c r="AM187" s="291">
        <f ca="1">Calculation!CK186</f>
        <v>30.052839828975706</v>
      </c>
      <c r="AN187" s="46">
        <f ca="1">Calculation!CP186</f>
        <v>1.4426945106988018</v>
      </c>
      <c r="AO187" s="46">
        <f>Calculation!CS186</f>
        <v>12000</v>
      </c>
      <c r="AP187" s="46">
        <f ca="1">Calculation!CX186</f>
        <v>2.4927334487226931</v>
      </c>
      <c r="AQ187" s="46">
        <f>Calculation!DB186</f>
        <v>0</v>
      </c>
    </row>
    <row r="188" spans="2:43" x14ac:dyDescent="0.25">
      <c r="B188" s="45">
        <f>Calculation!B187</f>
        <v>44076</v>
      </c>
      <c r="C188" s="193">
        <f ca="1">Calculation!C187</f>
        <v>73742.146661542924</v>
      </c>
      <c r="D188" s="196">
        <f ca="1">Calculation!D187</f>
        <v>12.370510373459449</v>
      </c>
      <c r="E188" s="196">
        <f ca="1">Calculation!G187</f>
        <v>0.11218044242281314</v>
      </c>
      <c r="F188" s="196">
        <f ca="1">Calculation!R187</f>
        <v>0.99519225562833769</v>
      </c>
      <c r="G188" s="196">
        <f ca="1">Calculation!N187</f>
        <v>7.568368428851377E-2</v>
      </c>
      <c r="H188" s="196">
        <f ca="1">Calculation!T187</f>
        <v>1.4043539999401337E-4</v>
      </c>
      <c r="I188" s="196">
        <f ca="1">Calculation!V187</f>
        <v>8.65693458301016E-6</v>
      </c>
      <c r="J188" s="47">
        <f ca="1">Calculation!AC187</f>
        <v>5.25</v>
      </c>
      <c r="K188" s="47">
        <f ca="1">Calculation!AD187</f>
        <v>5.25</v>
      </c>
      <c r="L188" s="47">
        <f ca="1">Calculation!AF187</f>
        <v>5.25</v>
      </c>
      <c r="M188" s="47">
        <f ca="1">Calculation!AG187</f>
        <v>5.25</v>
      </c>
      <c r="N188" s="47">
        <f ca="1">Calculation!AH187</f>
        <v>5.25</v>
      </c>
      <c r="O188" s="47">
        <f ca="1">Calculation!AE187</f>
        <v>10.5</v>
      </c>
      <c r="P188" s="47">
        <f ca="1">Calculation!AI187</f>
        <v>26.25</v>
      </c>
      <c r="Q188" s="47">
        <f ca="1">Calculation!AK187</f>
        <v>5.25</v>
      </c>
      <c r="R188" s="47">
        <f ca="1">Calculation!AL187</f>
        <v>5.25</v>
      </c>
      <c r="S188" s="47">
        <f ca="1">Calculation!AM187</f>
        <v>5.25</v>
      </c>
      <c r="T188" s="47">
        <f ca="1">Calculation!AN187</f>
        <v>5.25</v>
      </c>
      <c r="U188" s="47">
        <f ca="1">Calculation!AO187</f>
        <v>5.25</v>
      </c>
      <c r="V188" s="47">
        <f ca="1">Calculation!AP187</f>
        <v>26.25</v>
      </c>
      <c r="W188" s="47">
        <f ca="1">Calculation!AR187</f>
        <v>3.7393480807604379E-2</v>
      </c>
      <c r="X188" s="47">
        <f ca="1">Calculation!AS187</f>
        <v>0.49759612781416884</v>
      </c>
      <c r="Y188" s="47">
        <f ca="1">Calculation!AU187</f>
        <v>3.7841842144256885E-2</v>
      </c>
      <c r="Z188" s="47">
        <f ca="1">Calculation!AV187</f>
        <v>7.0217699997006684E-5</v>
      </c>
      <c r="AA188" s="47">
        <f ca="1">Calculation!AW187</f>
        <v>2.16423364575254E-6</v>
      </c>
      <c r="AB188" s="47">
        <f ca="1">Calculation!AT187</f>
        <v>0.53498960862177325</v>
      </c>
      <c r="AC188" s="47">
        <f ca="1">Calculation!AX187</f>
        <v>0.57290383269967293</v>
      </c>
      <c r="AD188" s="47">
        <f ca="1">Calculation!BB187</f>
        <v>12.329528755057924</v>
      </c>
      <c r="AE188" s="47">
        <f ca="1">Calculation!BE187</f>
        <v>5.9813169527100349</v>
      </c>
      <c r="AF188" s="47">
        <f ca="1">Calculation!BH187</f>
        <v>30.100325154417163</v>
      </c>
      <c r="AG188" s="47">
        <f ca="1">Calculation!BL187</f>
        <v>0.79147328934682237</v>
      </c>
      <c r="AH188" s="47">
        <f ca="1">Calculation!BO187</f>
        <v>5.771458859661413E-2</v>
      </c>
      <c r="AI188" s="47">
        <f ca="1">Calculation!BR187</f>
        <v>1.0287239740661278</v>
      </c>
      <c r="AJ188" s="47">
        <f ca="1">Calculation!BU187</f>
        <v>30.460795624151817</v>
      </c>
      <c r="AK188" s="291">
        <f ca="1">Calculation!CI187</f>
        <v>1.127205023803981</v>
      </c>
      <c r="AL188" s="291">
        <f ca="1">Calculation!CJ187</f>
        <v>29.257374998811098</v>
      </c>
      <c r="AM188" s="291">
        <f ca="1">Calculation!CK187</f>
        <v>28.130169975007117</v>
      </c>
      <c r="AN188" s="46">
        <f ca="1">Calculation!CP187</f>
        <v>1.350647803761081</v>
      </c>
      <c r="AO188" s="46">
        <f>Calculation!CS187</f>
        <v>12000</v>
      </c>
      <c r="AP188" s="46">
        <f ca="1">Calculation!CX187</f>
        <v>2.3690659915247534</v>
      </c>
      <c r="AQ188" s="46">
        <f>Calculation!DB187</f>
        <v>0</v>
      </c>
    </row>
    <row r="189" spans="2:43" x14ac:dyDescent="0.25">
      <c r="B189" s="45">
        <f>Calculation!B188</f>
        <v>44077</v>
      </c>
      <c r="C189" s="193">
        <f ca="1">Calculation!C188</f>
        <v>73742.252288722346</v>
      </c>
      <c r="D189" s="196">
        <f ca="1">Calculation!D188</f>
        <v>11.592529669059404</v>
      </c>
      <c r="E189" s="196">
        <f ca="1">Calculation!G188</f>
        <v>0.10511184974854232</v>
      </c>
      <c r="F189" s="196">
        <f ca="1">Calculation!R188</f>
        <v>0.93212772146124323</v>
      </c>
      <c r="G189" s="196">
        <f ca="1">Calculation!N188</f>
        <v>7.0742522368913222E-2</v>
      </c>
      <c r="H189" s="196">
        <f ca="1">Calculation!T188</f>
        <v>1.314619646067078E-4</v>
      </c>
      <c r="I189" s="196">
        <f ca="1">Calculation!V188</f>
        <v>8.1121673793532038E-6</v>
      </c>
      <c r="J189" s="47">
        <f ca="1">Calculation!AC188</f>
        <v>5.25</v>
      </c>
      <c r="K189" s="47">
        <f ca="1">Calculation!AD188</f>
        <v>5.25</v>
      </c>
      <c r="L189" s="47">
        <f ca="1">Calculation!AF188</f>
        <v>5.25</v>
      </c>
      <c r="M189" s="47">
        <f ca="1">Calculation!AG188</f>
        <v>5.25</v>
      </c>
      <c r="N189" s="47">
        <f ca="1">Calculation!AH188</f>
        <v>5.25</v>
      </c>
      <c r="O189" s="47">
        <f ca="1">Calculation!AE188</f>
        <v>10.5</v>
      </c>
      <c r="P189" s="47">
        <f ca="1">Calculation!AI188</f>
        <v>26.25</v>
      </c>
      <c r="Q189" s="47">
        <f ca="1">Calculation!AK188</f>
        <v>5.25</v>
      </c>
      <c r="R189" s="47">
        <f ca="1">Calculation!AL188</f>
        <v>5.25</v>
      </c>
      <c r="S189" s="47">
        <f ca="1">Calculation!AM188</f>
        <v>5.25</v>
      </c>
      <c r="T189" s="47">
        <f ca="1">Calculation!AN188</f>
        <v>5.25</v>
      </c>
      <c r="U189" s="47">
        <f ca="1">Calculation!AO188</f>
        <v>5.25</v>
      </c>
      <c r="V189" s="47">
        <f ca="1">Calculation!AP188</f>
        <v>26.25</v>
      </c>
      <c r="W189" s="47">
        <f ca="1">Calculation!AR188</f>
        <v>3.5037283249514106E-2</v>
      </c>
      <c r="X189" s="47">
        <f ca="1">Calculation!AS188</f>
        <v>0.46606386073062162</v>
      </c>
      <c r="Y189" s="47">
        <f ca="1">Calculation!AU188</f>
        <v>3.5371261184456611E-2</v>
      </c>
      <c r="Z189" s="47">
        <f ca="1">Calculation!AV188</f>
        <v>6.5730982303353902E-5</v>
      </c>
      <c r="AA189" s="47">
        <f ca="1">Calculation!AW188</f>
        <v>2.028041844838301E-6</v>
      </c>
      <c r="AB189" s="47">
        <f ca="1">Calculation!AT188</f>
        <v>0.50110114398013572</v>
      </c>
      <c r="AC189" s="47">
        <f ca="1">Calculation!AX188</f>
        <v>0.53654016418874051</v>
      </c>
      <c r="AD189" s="47">
        <f ca="1">Calculation!BB188</f>
        <v>12.285552842146064</v>
      </c>
      <c r="AE189" s="47">
        <f ca="1">Calculation!BE188</f>
        <v>5.9742668579893605</v>
      </c>
      <c r="AF189" s="47">
        <f ca="1">Calculation!BH188</f>
        <v>30.049298677557481</v>
      </c>
      <c r="AG189" s="47">
        <f ca="1">Calculation!BL188</f>
        <v>0.74171073642880359</v>
      </c>
      <c r="AH189" s="47">
        <f ca="1">Calculation!BO188</f>
        <v>5.3979510894680761E-2</v>
      </c>
      <c r="AI189" s="47">
        <f ca="1">Calculation!BR188</f>
        <v>0.96516712567090734</v>
      </c>
      <c r="AJ189" s="47">
        <f ca="1">Calculation!BU188</f>
        <v>30.422524508140974</v>
      </c>
      <c r="AK189" s="291">
        <f ca="1">Calculation!CI188</f>
        <v>1.0562717942229938</v>
      </c>
      <c r="AL189" s="291">
        <f ca="1">Calculation!CJ188</f>
        <v>27.387909293152983</v>
      </c>
      <c r="AM189" s="291">
        <f ca="1">Calculation!CK188</f>
        <v>26.33163749892999</v>
      </c>
      <c r="AN189" s="46">
        <f ca="1">Calculation!CP188</f>
        <v>1.2645198588017983</v>
      </c>
      <c r="AO189" s="46">
        <f>Calculation!CS188</f>
        <v>12000</v>
      </c>
      <c r="AP189" s="46">
        <f ca="1">Calculation!CX188</f>
        <v>2.2515218791430351</v>
      </c>
      <c r="AQ189" s="46">
        <f>Calculation!DB188</f>
        <v>0</v>
      </c>
    </row>
    <row r="190" spans="2:43" x14ac:dyDescent="0.25">
      <c r="B190" s="45">
        <f>Calculation!B189</f>
        <v>44078</v>
      </c>
      <c r="C190" s="193">
        <f ca="1">Calculation!C189</f>
        <v>73742.351269170947</v>
      </c>
      <c r="D190" s="196">
        <f ca="1">Calculation!D189</f>
        <v>10.863472284167782</v>
      </c>
      <c r="E190" s="196">
        <f ca="1">Calculation!G189</f>
        <v>9.8489413255397201E-2</v>
      </c>
      <c r="F190" s="196">
        <f ca="1">Calculation!R189</f>
        <v>0.87306720659547499</v>
      </c>
      <c r="G190" s="196">
        <f ca="1">Calculation!N189</f>
        <v>6.6126899214759033E-2</v>
      </c>
      <c r="H190" s="196">
        <f ca="1">Calculation!T189</f>
        <v>1.2306682967944889E-4</v>
      </c>
      <c r="I190" s="196">
        <f ca="1">Calculation!V189</f>
        <v>7.6016984534589646E-6</v>
      </c>
      <c r="J190" s="47">
        <f ca="1">Calculation!AC189</f>
        <v>5.25</v>
      </c>
      <c r="K190" s="47">
        <f ca="1">Calculation!AD189</f>
        <v>5.25</v>
      </c>
      <c r="L190" s="47">
        <f ca="1">Calculation!AF189</f>
        <v>5.25</v>
      </c>
      <c r="M190" s="47">
        <f ca="1">Calculation!AG189</f>
        <v>5.25</v>
      </c>
      <c r="N190" s="47">
        <f ca="1">Calculation!AH189</f>
        <v>5.25</v>
      </c>
      <c r="O190" s="47">
        <f ca="1">Calculation!AE189</f>
        <v>10.5</v>
      </c>
      <c r="P190" s="47">
        <f ca="1">Calculation!AI189</f>
        <v>26.25</v>
      </c>
      <c r="Q190" s="47">
        <f ca="1">Calculation!AK189</f>
        <v>5.25</v>
      </c>
      <c r="R190" s="47">
        <f ca="1">Calculation!AL189</f>
        <v>5.25</v>
      </c>
      <c r="S190" s="47">
        <f ca="1">Calculation!AM189</f>
        <v>5.25</v>
      </c>
      <c r="T190" s="47">
        <f ca="1">Calculation!AN189</f>
        <v>5.25</v>
      </c>
      <c r="U190" s="47">
        <f ca="1">Calculation!AO189</f>
        <v>5.25</v>
      </c>
      <c r="V190" s="47">
        <f ca="1">Calculation!AP189</f>
        <v>26.25</v>
      </c>
      <c r="W190" s="47">
        <f ca="1">Calculation!AR189</f>
        <v>3.2829804418465731E-2</v>
      </c>
      <c r="X190" s="47">
        <f ca="1">Calculation!AS189</f>
        <v>0.43653360329773749</v>
      </c>
      <c r="Y190" s="47">
        <f ca="1">Calculation!AU189</f>
        <v>3.3063449607379516E-2</v>
      </c>
      <c r="Z190" s="47">
        <f ca="1">Calculation!AV189</f>
        <v>6.1533414839724443E-5</v>
      </c>
      <c r="AA190" s="47">
        <f ca="1">Calculation!AW189</f>
        <v>1.9004246133647411E-6</v>
      </c>
      <c r="AB190" s="47">
        <f ca="1">Calculation!AT189</f>
        <v>0.46936340771620322</v>
      </c>
      <c r="AC190" s="47">
        <f ca="1">Calculation!AX189</f>
        <v>0.50249029116303578</v>
      </c>
      <c r="AD190" s="47">
        <f ca="1">Calculation!BB189</f>
        <v>12.245157824999884</v>
      </c>
      <c r="AE190" s="47">
        <f ca="1">Calculation!BE189</f>
        <v>5.9677908424102268</v>
      </c>
      <c r="AF190" s="47">
        <f ca="1">Calculation!BH189</f>
        <v>30.002427213813512</v>
      </c>
      <c r="AG190" s="47">
        <f ca="1">Calculation!BL189</f>
        <v>0.69507413885692737</v>
      </c>
      <c r="AH190" s="47">
        <f ca="1">Calculation!BO189</f>
        <v>5.0487090622987785E-2</v>
      </c>
      <c r="AI190" s="47">
        <f ca="1">Calculation!BR189</f>
        <v>0.90552594402239261</v>
      </c>
      <c r="AJ190" s="47">
        <f ca="1">Calculation!BU189</f>
        <v>30.386987043273763</v>
      </c>
      <c r="AK190" s="291">
        <f ca="1">Calculation!CI189</f>
        <v>0.98980448601651005</v>
      </c>
      <c r="AL190" s="291">
        <f ca="1">Calculation!CJ189</f>
        <v>25.638922849854197</v>
      </c>
      <c r="AM190" s="291">
        <f ca="1">Calculation!CK189</f>
        <v>24.649118363837687</v>
      </c>
      <c r="AN190" s="46">
        <f ca="1">Calculation!CP189</f>
        <v>1.1839256317568094</v>
      </c>
      <c r="AO190" s="46">
        <f>Calculation!CS189</f>
        <v>12000</v>
      </c>
      <c r="AP190" s="46">
        <f ca="1">Calculation!CX189</f>
        <v>2.1397986070273438</v>
      </c>
      <c r="AQ190" s="46">
        <f>Calculation!DB189</f>
        <v>0</v>
      </c>
    </row>
    <row r="191" spans="2:43" x14ac:dyDescent="0.25">
      <c r="B191" s="45">
        <f>Calculation!B190</f>
        <v>44079</v>
      </c>
      <c r="C191" s="193">
        <f ca="1">Calculation!C190</f>
        <v>73742.444021336836</v>
      </c>
      <c r="D191" s="196">
        <f ca="1">Calculation!D190</f>
        <v>10.180262144029031</v>
      </c>
      <c r="E191" s="196">
        <f ca="1">Calculation!G190</f>
        <v>9.2284880742102754E-2</v>
      </c>
      <c r="F191" s="196">
        <f ca="1">Calculation!R190</f>
        <v>0.81775594778871807</v>
      </c>
      <c r="G191" s="196">
        <f ca="1">Calculation!N190</f>
        <v>6.1815147301934319E-2</v>
      </c>
      <c r="H191" s="196">
        <f ca="1">Calculation!T190</f>
        <v>1.1521225067341797E-4</v>
      </c>
      <c r="I191" s="196">
        <f ca="1">Calculation!V190</f>
        <v>7.1233663390623478E-6</v>
      </c>
      <c r="J191" s="47">
        <f ca="1">Calculation!AC190</f>
        <v>5.25</v>
      </c>
      <c r="K191" s="47">
        <f ca="1">Calculation!AD190</f>
        <v>5.25</v>
      </c>
      <c r="L191" s="47">
        <f ca="1">Calculation!AF190</f>
        <v>5.25</v>
      </c>
      <c r="M191" s="47">
        <f ca="1">Calculation!AG190</f>
        <v>5.25</v>
      </c>
      <c r="N191" s="47">
        <f ca="1">Calculation!AH190</f>
        <v>5.25</v>
      </c>
      <c r="O191" s="47">
        <f ca="1">Calculation!AE190</f>
        <v>10.5</v>
      </c>
      <c r="P191" s="47">
        <f ca="1">Calculation!AI190</f>
        <v>26.25</v>
      </c>
      <c r="Q191" s="47">
        <f ca="1">Calculation!AK190</f>
        <v>5.25</v>
      </c>
      <c r="R191" s="47">
        <f ca="1">Calculation!AL190</f>
        <v>5.25</v>
      </c>
      <c r="S191" s="47">
        <f ca="1">Calculation!AM190</f>
        <v>5.25</v>
      </c>
      <c r="T191" s="47">
        <f ca="1">Calculation!AN190</f>
        <v>5.25</v>
      </c>
      <c r="U191" s="47">
        <f ca="1">Calculation!AO190</f>
        <v>5.25</v>
      </c>
      <c r="V191" s="47">
        <f ca="1">Calculation!AP190</f>
        <v>26.25</v>
      </c>
      <c r="W191" s="47">
        <f ca="1">Calculation!AR190</f>
        <v>3.0761626914034251E-2</v>
      </c>
      <c r="X191" s="47">
        <f ca="1">Calculation!AS190</f>
        <v>0.40887797389435904</v>
      </c>
      <c r="Y191" s="47">
        <f ca="1">Calculation!AU190</f>
        <v>3.0907573650967159E-2</v>
      </c>
      <c r="Z191" s="47">
        <f ca="1">Calculation!AV190</f>
        <v>5.7606125336708985E-5</v>
      </c>
      <c r="AA191" s="47">
        <f ca="1">Calculation!AW190</f>
        <v>1.7808415847655869E-6</v>
      </c>
      <c r="AB191" s="47">
        <f ca="1">Calculation!AT190</f>
        <v>0.43963960080839326</v>
      </c>
      <c r="AC191" s="47">
        <f ca="1">Calculation!AX190</f>
        <v>0.47060656142628193</v>
      </c>
      <c r="AD191" s="47">
        <f ca="1">Calculation!BB190</f>
        <v>12.208052116392752</v>
      </c>
      <c r="AE191" s="47">
        <f ca="1">Calculation!BE190</f>
        <v>5.9618421595282509</v>
      </c>
      <c r="AF191" s="47">
        <f ca="1">Calculation!BH190</f>
        <v>29.959372426402986</v>
      </c>
      <c r="AG191" s="47">
        <f ca="1">Calculation!BL190</f>
        <v>0.65136742556431382</v>
      </c>
      <c r="AH191" s="47">
        <f ca="1">Calculation!BO190</f>
        <v>4.7221508206099855E-2</v>
      </c>
      <c r="AI191" s="47">
        <f ca="1">Calculation!BR190</f>
        <v>0.84956001898137612</v>
      </c>
      <c r="AJ191" s="47">
        <f ca="1">Calculation!BU190</f>
        <v>30.353987968754208</v>
      </c>
      <c r="AK191" s="291">
        <f ca="1">Calculation!CI190</f>
        <v>0.92752165888668969</v>
      </c>
      <c r="AL191" s="291">
        <f ca="1">Calculation!CJ190</f>
        <v>24.002552223755469</v>
      </c>
      <c r="AM191" s="291">
        <f ca="1">Calculation!CK190</f>
        <v>23.075030564868779</v>
      </c>
      <c r="AN191" s="46">
        <f ca="1">Calculation!CP190</f>
        <v>1.1085055543720892</v>
      </c>
      <c r="AO191" s="46">
        <f>Calculation!CS190</f>
        <v>12000</v>
      </c>
      <c r="AP191" s="46">
        <f ca="1">Calculation!CX190</f>
        <v>2.0336085791384866</v>
      </c>
      <c r="AQ191" s="46">
        <f>Calculation!DB190</f>
        <v>0</v>
      </c>
    </row>
    <row r="192" spans="2:43" x14ac:dyDescent="0.25">
      <c r="B192" s="45">
        <f>Calculation!B191</f>
        <v>44080</v>
      </c>
      <c r="C192" s="193">
        <f ca="1">Calculation!C191</f>
        <v>73742.530937300835</v>
      </c>
      <c r="D192" s="196">
        <f ca="1">Calculation!D191</f>
        <v>9.5400165263239707</v>
      </c>
      <c r="E192" s="196">
        <f ca="1">Calculation!G191</f>
        <v>8.6471800098548643E-2</v>
      </c>
      <c r="F192" s="196">
        <f ca="1">Calculation!R191</f>
        <v>0.76595542640633441</v>
      </c>
      <c r="G192" s="196">
        <f ca="1">Calculation!N191</f>
        <v>5.7787056903492909E-2</v>
      </c>
      <c r="H192" s="196">
        <f ca="1">Calculation!T191</f>
        <v>1.0786299187862797E-4</v>
      </c>
      <c r="I192" s="196">
        <f ca="1">Calculation!V191</f>
        <v>6.6751460360828851E-6</v>
      </c>
      <c r="J192" s="47">
        <f ca="1">Calculation!AC191</f>
        <v>5.25</v>
      </c>
      <c r="K192" s="47">
        <f ca="1">Calculation!AD191</f>
        <v>5.25</v>
      </c>
      <c r="L192" s="47">
        <f ca="1">Calculation!AF191</f>
        <v>5.25</v>
      </c>
      <c r="M192" s="47">
        <f ca="1">Calculation!AG191</f>
        <v>5.25</v>
      </c>
      <c r="N192" s="47">
        <f ca="1">Calculation!AH191</f>
        <v>5.25</v>
      </c>
      <c r="O192" s="47">
        <f ca="1">Calculation!AE191</f>
        <v>10.5</v>
      </c>
      <c r="P192" s="47">
        <f ca="1">Calculation!AI191</f>
        <v>26.25</v>
      </c>
      <c r="Q192" s="47">
        <f ca="1">Calculation!AK191</f>
        <v>5.25</v>
      </c>
      <c r="R192" s="47">
        <f ca="1">Calculation!AL191</f>
        <v>5.25</v>
      </c>
      <c r="S192" s="47">
        <f ca="1">Calculation!AM191</f>
        <v>5.25</v>
      </c>
      <c r="T192" s="47">
        <f ca="1">Calculation!AN191</f>
        <v>5.25</v>
      </c>
      <c r="U192" s="47">
        <f ca="1">Calculation!AO191</f>
        <v>5.25</v>
      </c>
      <c r="V192" s="47">
        <f ca="1">Calculation!AP191</f>
        <v>26.25</v>
      </c>
      <c r="W192" s="47">
        <f ca="1">Calculation!AR191</f>
        <v>2.8823933366182882E-2</v>
      </c>
      <c r="X192" s="47">
        <f ca="1">Calculation!AS191</f>
        <v>0.3829777132031672</v>
      </c>
      <c r="Y192" s="47">
        <f ca="1">Calculation!AU191</f>
        <v>2.8893528451746454E-2</v>
      </c>
      <c r="Z192" s="47">
        <f ca="1">Calculation!AV191</f>
        <v>5.3931495939313985E-5</v>
      </c>
      <c r="AA192" s="47">
        <f ca="1">Calculation!AW191</f>
        <v>1.6687865090207213E-6</v>
      </c>
      <c r="AB192" s="47">
        <f ca="1">Calculation!AT191</f>
        <v>0.41180164656935009</v>
      </c>
      <c r="AC192" s="47">
        <f ca="1">Calculation!AX191</f>
        <v>0.44075077530354489</v>
      </c>
      <c r="AD192" s="47">
        <f ca="1">Calculation!BB191</f>
        <v>12.173967872629341</v>
      </c>
      <c r="AE192" s="47">
        <f ca="1">Calculation!BE191</f>
        <v>5.9563778693952365</v>
      </c>
      <c r="AF192" s="47">
        <f ca="1">Calculation!BH191</f>
        <v>29.919823528824455</v>
      </c>
      <c r="AG192" s="47">
        <f ca="1">Calculation!BL191</f>
        <v>0.61040679348941063</v>
      </c>
      <c r="AH192" s="47">
        <f ca="1">Calculation!BO191</f>
        <v>4.4167977906192951E-2</v>
      </c>
      <c r="AI192" s="47">
        <f ca="1">Calculation!BR191</f>
        <v>0.7970436365005964</v>
      </c>
      <c r="AJ192" s="47">
        <f ca="1">Calculation!BU191</f>
        <v>30.32334597098605</v>
      </c>
      <c r="AK192" s="291">
        <f ca="1">Calculation!CI191</f>
        <v>0.86915963998762891</v>
      </c>
      <c r="AL192" s="291">
        <f ca="1">Calculation!CJ191</f>
        <v>22.471456641367553</v>
      </c>
      <c r="AM192" s="291">
        <f ca="1">Calculation!CK191</f>
        <v>21.602297001379924</v>
      </c>
      <c r="AN192" s="46">
        <f ca="1">Calculation!CP191</f>
        <v>1.0379238080527227</v>
      </c>
      <c r="AO192" s="46">
        <f>Calculation!CS191</f>
        <v>12000</v>
      </c>
      <c r="AP192" s="46">
        <f ca="1">Calculation!CX191</f>
        <v>1.9326783745036398</v>
      </c>
      <c r="AQ192" s="46">
        <f>Calculation!DB191</f>
        <v>0</v>
      </c>
    </row>
    <row r="193" spans="2:43" x14ac:dyDescent="0.25">
      <c r="B193" s="45">
        <f>Calculation!B192</f>
        <v>44081</v>
      </c>
      <c r="C193" s="193">
        <f ca="1">Calculation!C192</f>
        <v>73742.612384441003</v>
      </c>
      <c r="D193" s="196">
        <f ca="1">Calculation!D192</f>
        <v>8.9400339146002032</v>
      </c>
      <c r="E193" s="196">
        <f ca="1">Calculation!G192</f>
        <v>8.102540328402924E-2</v>
      </c>
      <c r="F193" s="196">
        <f ca="1">Calculation!R192</f>
        <v>0.71744233088080245</v>
      </c>
      <c r="G193" s="196">
        <f ca="1">Calculation!N192</f>
        <v>5.4023776991540845E-2</v>
      </c>
      <c r="H193" s="196">
        <f ca="1">Calculation!T192</f>
        <v>1.0098615541827834E-4</v>
      </c>
      <c r="I193" s="196">
        <f ca="1">Calculation!V192</f>
        <v>6.255140364021069E-6</v>
      </c>
      <c r="J193" s="47">
        <f ca="1">Calculation!AC192</f>
        <v>5.25</v>
      </c>
      <c r="K193" s="47">
        <f ca="1">Calculation!AD192</f>
        <v>5.25</v>
      </c>
      <c r="L193" s="47">
        <f ca="1">Calculation!AF192</f>
        <v>5.25</v>
      </c>
      <c r="M193" s="47">
        <f ca="1">Calculation!AG192</f>
        <v>5.25</v>
      </c>
      <c r="N193" s="47">
        <f ca="1">Calculation!AH192</f>
        <v>5.25</v>
      </c>
      <c r="O193" s="47">
        <f ca="1">Calculation!AE192</f>
        <v>10.5</v>
      </c>
      <c r="P193" s="47">
        <f ca="1">Calculation!AI192</f>
        <v>26.25</v>
      </c>
      <c r="Q193" s="47">
        <f ca="1">Calculation!AK192</f>
        <v>5.25</v>
      </c>
      <c r="R193" s="47">
        <f ca="1">Calculation!AL192</f>
        <v>5.25</v>
      </c>
      <c r="S193" s="47">
        <f ca="1">Calculation!AM192</f>
        <v>5.25</v>
      </c>
      <c r="T193" s="47">
        <f ca="1">Calculation!AN192</f>
        <v>5.25</v>
      </c>
      <c r="U193" s="47">
        <f ca="1">Calculation!AO192</f>
        <v>5.25</v>
      </c>
      <c r="V193" s="47">
        <f ca="1">Calculation!AP192</f>
        <v>26.25</v>
      </c>
      <c r="W193" s="47">
        <f ca="1">Calculation!AR192</f>
        <v>2.700846776134308E-2</v>
      </c>
      <c r="X193" s="47">
        <f ca="1">Calculation!AS192</f>
        <v>0.35872116544040122</v>
      </c>
      <c r="Y193" s="47">
        <f ca="1">Calculation!AU192</f>
        <v>2.7011888495770423E-2</v>
      </c>
      <c r="Z193" s="47">
        <f ca="1">Calculation!AV192</f>
        <v>5.0493077709139172E-5</v>
      </c>
      <c r="AA193" s="47">
        <f ca="1">Calculation!AW192</f>
        <v>1.5637850910052673E-6</v>
      </c>
      <c r="AB193" s="47">
        <f ca="1">Calculation!AT192</f>
        <v>0.3857296332017443</v>
      </c>
      <c r="AC193" s="47">
        <f ca="1">Calculation!AX192</f>
        <v>0.41279357856031484</v>
      </c>
      <c r="AD193" s="47">
        <f ca="1">Calculation!BB192</f>
        <v>12.14265906014381</v>
      </c>
      <c r="AE193" s="47">
        <f ca="1">Calculation!BE192</f>
        <v>5.9513585286016246</v>
      </c>
      <c r="AF193" s="47">
        <f ca="1">Calculation!BH192</f>
        <v>29.883495041477321</v>
      </c>
      <c r="AG193" s="47">
        <f ca="1">Calculation!BL192</f>
        <v>0.57201994306176018</v>
      </c>
      <c r="AH193" s="47">
        <f ca="1">Calculation!BO192</f>
        <v>4.1312680236741124E-2</v>
      </c>
      <c r="AI193" s="47">
        <f ca="1">Calculation!BR192</f>
        <v>0.74776488545746578</v>
      </c>
      <c r="AJ193" s="47">
        <f ca="1">Calculation!BU192</f>
        <v>30.294892687344188</v>
      </c>
      <c r="AK193" s="291">
        <f ca="1">Calculation!CI192</f>
        <v>0.81447140168165788</v>
      </c>
      <c r="AL193" s="291">
        <f ca="1">Calculation!CJ192</f>
        <v>21.038782378912455</v>
      </c>
      <c r="AM193" s="291">
        <f ca="1">Calculation!CK192</f>
        <v>20.224310977230797</v>
      </c>
      <c r="AN193" s="46">
        <f ca="1">Calculation!CP192</f>
        <v>0.97186671942556346</v>
      </c>
      <c r="AO193" s="46">
        <f>Calculation!CS192</f>
        <v>12000</v>
      </c>
      <c r="AP193" s="46">
        <f ca="1">Calculation!CX192</f>
        <v>1.8367480498893387</v>
      </c>
      <c r="AQ193" s="46">
        <f>Calculation!DB192</f>
        <v>0</v>
      </c>
    </row>
    <row r="194" spans="2:43" x14ac:dyDescent="0.25">
      <c r="B194" s="45">
        <f>Calculation!B193</f>
        <v>44082</v>
      </c>
      <c r="C194" s="193">
        <f ca="1">Calculation!C193</f>
        <v>73742.68870699135</v>
      </c>
      <c r="D194" s="196">
        <f ca="1">Calculation!D193</f>
        <v>8.3777826139118154</v>
      </c>
      <c r="E194" s="196">
        <f ca="1">Calculation!G193</f>
        <v>7.5922497942079573E-2</v>
      </c>
      <c r="F194" s="196">
        <f ca="1">Calculation!R193</f>
        <v>0.67200758545344497</v>
      </c>
      <c r="G194" s="196">
        <f ca="1">Calculation!N193</f>
        <v>5.0507722930625963E-2</v>
      </c>
      <c r="H194" s="196">
        <f ca="1">Calculation!T193</f>
        <v>9.4551022293462496E-5</v>
      </c>
      <c r="I194" s="196">
        <f ca="1">Calculation!V193</f>
        <v>5.8615718672191779E-6</v>
      </c>
      <c r="J194" s="47">
        <f ca="1">Calculation!AC193</f>
        <v>5.25</v>
      </c>
      <c r="K194" s="47">
        <f ca="1">Calculation!AD193</f>
        <v>5.25</v>
      </c>
      <c r="L194" s="47">
        <f ca="1">Calculation!AF193</f>
        <v>5.25</v>
      </c>
      <c r="M194" s="47">
        <f ca="1">Calculation!AG193</f>
        <v>5.25</v>
      </c>
      <c r="N194" s="47">
        <f ca="1">Calculation!AH193</f>
        <v>5.25</v>
      </c>
      <c r="O194" s="47">
        <f ca="1">Calculation!AE193</f>
        <v>10.5</v>
      </c>
      <c r="P194" s="47">
        <f ca="1">Calculation!AI193</f>
        <v>26.25</v>
      </c>
      <c r="Q194" s="47">
        <f ca="1">Calculation!AK193</f>
        <v>5.25</v>
      </c>
      <c r="R194" s="47">
        <f ca="1">Calculation!AL193</f>
        <v>5.25</v>
      </c>
      <c r="S194" s="47">
        <f ca="1">Calculation!AM193</f>
        <v>5.25</v>
      </c>
      <c r="T194" s="47">
        <f ca="1">Calculation!AN193</f>
        <v>5.25</v>
      </c>
      <c r="U194" s="47">
        <f ca="1">Calculation!AO193</f>
        <v>5.25</v>
      </c>
      <c r="V194" s="47">
        <f ca="1">Calculation!AP193</f>
        <v>26.25</v>
      </c>
      <c r="W194" s="47">
        <f ca="1">Calculation!AR193</f>
        <v>2.5307499314026524E-2</v>
      </c>
      <c r="X194" s="47">
        <f ca="1">Calculation!AS193</f>
        <v>0.33600379272672248</v>
      </c>
      <c r="Y194" s="47">
        <f ca="1">Calculation!AU193</f>
        <v>2.5253861465312982E-2</v>
      </c>
      <c r="Z194" s="47">
        <f ca="1">Calculation!AV193</f>
        <v>4.7275511146731248E-5</v>
      </c>
      <c r="AA194" s="47">
        <f ca="1">Calculation!AW193</f>
        <v>1.4653929668047945E-6</v>
      </c>
      <c r="AB194" s="47">
        <f ca="1">Calculation!AT193</f>
        <v>0.36131129204074902</v>
      </c>
      <c r="AC194" s="47">
        <f ca="1">Calculation!AX193</f>
        <v>0.38661389441017552</v>
      </c>
      <c r="AD194" s="47">
        <f ca="1">Calculation!BB193</f>
        <v>12.1138996795321</v>
      </c>
      <c r="AE194" s="47">
        <f ca="1">Calculation!BE193</f>
        <v>5.9467479055583494</v>
      </c>
      <c r="AF194" s="47">
        <f ca="1">Calculation!BH193</f>
        <v>29.850124730957027</v>
      </c>
      <c r="AG194" s="47">
        <f ca="1">Calculation!BL193</f>
        <v>0.53604536101828537</v>
      </c>
      <c r="AH194" s="47">
        <f ca="1">Calculation!BO193</f>
        <v>3.8642698779172056E-2</v>
      </c>
      <c r="AI194" s="47">
        <f ca="1">Calculation!BR193</f>
        <v>0.70152481833020319</v>
      </c>
      <c r="AJ194" s="47">
        <f ca="1">Calculation!BU193</f>
        <v>30.268471781105319</v>
      </c>
      <c r="AK194" s="291">
        <f ca="1">Calculation!CI193</f>
        <v>0.76322550346958451</v>
      </c>
      <c r="AL194" s="291">
        <f ca="1">Calculation!CJ193</f>
        <v>19.698129644490795</v>
      </c>
      <c r="AM194" s="291">
        <f ca="1">Calculation!CK193</f>
        <v>18.93490414102121</v>
      </c>
      <c r="AN194" s="46">
        <f ca="1">Calculation!CP193</f>
        <v>0.91004126633476534</v>
      </c>
      <c r="AO194" s="46">
        <f>Calculation!CS193</f>
        <v>12000</v>
      </c>
      <c r="AP194" s="46">
        <f ca="1">Calculation!CX193</f>
        <v>1.7455704767971107</v>
      </c>
      <c r="AQ194" s="46">
        <f>Calculation!DB193</f>
        <v>0</v>
      </c>
    </row>
    <row r="195" spans="2:43" x14ac:dyDescent="0.25">
      <c r="B195" s="45">
        <f>Calculation!B194</f>
        <v>44083</v>
      </c>
      <c r="C195" s="193">
        <f ca="1">Calculation!C194</f>
        <v>73742.760227502222</v>
      </c>
      <c r="D195" s="196">
        <f ca="1">Calculation!D194</f>
        <v>7.8508900809425848</v>
      </c>
      <c r="E195" s="196">
        <f ca="1">Calculation!G194</f>
        <v>7.1141366130241107E-2</v>
      </c>
      <c r="F195" s="196">
        <f ca="1">Calculation!R194</f>
        <v>0.62945544097664452</v>
      </c>
      <c r="G195" s="196">
        <f ca="1">Calculation!N194</f>
        <v>4.7222490495689995E-2</v>
      </c>
      <c r="H195" s="196">
        <f ca="1">Calculation!T194</f>
        <v>8.8528904586424365E-5</v>
      </c>
      <c r="I195" s="196">
        <f ca="1">Calculation!V194</f>
        <v>5.4927752356929757E-6</v>
      </c>
      <c r="J195" s="47">
        <f ca="1">Calculation!AC194</f>
        <v>5.25</v>
      </c>
      <c r="K195" s="47">
        <f ca="1">Calculation!AD194</f>
        <v>5.25</v>
      </c>
      <c r="L195" s="47">
        <f ca="1">Calculation!AF194</f>
        <v>5.25</v>
      </c>
      <c r="M195" s="47">
        <f ca="1">Calculation!AG194</f>
        <v>5.25</v>
      </c>
      <c r="N195" s="47">
        <f ca="1">Calculation!AH194</f>
        <v>5.25</v>
      </c>
      <c r="O195" s="47">
        <f ca="1">Calculation!AE194</f>
        <v>10.5</v>
      </c>
      <c r="P195" s="47">
        <f ca="1">Calculation!AI194</f>
        <v>26.25</v>
      </c>
      <c r="Q195" s="47">
        <f ca="1">Calculation!AK194</f>
        <v>5.25</v>
      </c>
      <c r="R195" s="47">
        <f ca="1">Calculation!AL194</f>
        <v>5.25</v>
      </c>
      <c r="S195" s="47">
        <f ca="1">Calculation!AM194</f>
        <v>5.25</v>
      </c>
      <c r="T195" s="47">
        <f ca="1">Calculation!AN194</f>
        <v>5.25</v>
      </c>
      <c r="U195" s="47">
        <f ca="1">Calculation!AO194</f>
        <v>5.25</v>
      </c>
      <c r="V195" s="47">
        <f ca="1">Calculation!AP194</f>
        <v>26.25</v>
      </c>
      <c r="W195" s="47">
        <f ca="1">Calculation!AR194</f>
        <v>2.3713788710080369E-2</v>
      </c>
      <c r="X195" s="47">
        <f ca="1">Calculation!AS194</f>
        <v>0.31472772048832226</v>
      </c>
      <c r="Y195" s="47">
        <f ca="1">Calculation!AU194</f>
        <v>2.3611245247844997E-2</v>
      </c>
      <c r="Z195" s="47">
        <f ca="1">Calculation!AV194</f>
        <v>4.4264452293212183E-5</v>
      </c>
      <c r="AA195" s="47">
        <f ca="1">Calculation!AW194</f>
        <v>1.3731938089232439E-6</v>
      </c>
      <c r="AB195" s="47">
        <f ca="1">Calculation!AT194</f>
        <v>0.33844150919840266</v>
      </c>
      <c r="AC195" s="47">
        <f ca="1">Calculation!AX194</f>
        <v>0.36209839209234973</v>
      </c>
      <c r="AD195" s="47">
        <f ca="1">Calculation!BB194</f>
        <v>12.087482134198771</v>
      </c>
      <c r="AE195" s="47">
        <f ca="1">Calculation!BE194</f>
        <v>5.9425127189628837</v>
      </c>
      <c r="AF195" s="47">
        <f ca="1">Calculation!BH194</f>
        <v>29.819471717150524</v>
      </c>
      <c r="AG195" s="47">
        <f ca="1">Calculation!BL194</f>
        <v>0.50233164765118077</v>
      </c>
      <c r="AH195" s="47">
        <f ca="1">Calculation!BO194</f>
        <v>3.6145961118625426E-2</v>
      </c>
      <c r="AI195" s="47">
        <f ca="1">Calculation!BR194</f>
        <v>0.65813666251044167</v>
      </c>
      <c r="AJ195" s="47">
        <f ca="1">Calculation!BU194</f>
        <v>30.243938082454939</v>
      </c>
      <c r="AK195" s="291">
        <f ca="1">Calculation!CI194</f>
        <v>0.71520510871778242</v>
      </c>
      <c r="AL195" s="291">
        <f ca="1">Calculation!CJ194</f>
        <v>18.443521788759497</v>
      </c>
      <c r="AM195" s="291">
        <f ca="1">Calculation!CK194</f>
        <v>17.728316680041715</v>
      </c>
      <c r="AN195" s="46">
        <f ca="1">Calculation!CP194</f>
        <v>0.85217368894522505</v>
      </c>
      <c r="AO195" s="46">
        <f>Calculation!CS194</f>
        <v>12000</v>
      </c>
      <c r="AP195" s="46">
        <f ca="1">Calculation!CX194</f>
        <v>1.6589107110790891</v>
      </c>
      <c r="AQ195" s="46">
        <f>Calculation!DB194</f>
        <v>0</v>
      </c>
    </row>
    <row r="196" spans="2:43" x14ac:dyDescent="0.25">
      <c r="B196" s="45">
        <f>Calculation!B195</f>
        <v>44084</v>
      </c>
      <c r="C196" s="193">
        <f ca="1">Calculation!C195</f>
        <v>73742.827248208079</v>
      </c>
      <c r="D196" s="196">
        <f ca="1">Calculation!D195</f>
        <v>7.3571329238626193</v>
      </c>
      <c r="E196" s="196">
        <f ca="1">Calculation!G195</f>
        <v>6.6661669681520472E-2</v>
      </c>
      <c r="F196" s="196">
        <f ca="1">Calculation!R195</f>
        <v>0.58960262382159279</v>
      </c>
      <c r="G196" s="196">
        <f ca="1">Calculation!N195</f>
        <v>4.415277577954347E-2</v>
      </c>
      <c r="H196" s="196">
        <f ca="1">Calculation!T195</f>
        <v>8.2893008008309951E-5</v>
      </c>
      <c r="I196" s="196">
        <f ca="1">Calculation!V195</f>
        <v>5.1471902088448447E-6</v>
      </c>
      <c r="J196" s="47">
        <f ca="1">Calculation!AC195</f>
        <v>5.25</v>
      </c>
      <c r="K196" s="47">
        <f ca="1">Calculation!AD195</f>
        <v>5.25</v>
      </c>
      <c r="L196" s="47">
        <f ca="1">Calculation!AF195</f>
        <v>5.25</v>
      </c>
      <c r="M196" s="47">
        <f ca="1">Calculation!AG195</f>
        <v>5.25</v>
      </c>
      <c r="N196" s="47">
        <f ca="1">Calculation!AH195</f>
        <v>5.25</v>
      </c>
      <c r="O196" s="47">
        <f ca="1">Calculation!AE195</f>
        <v>10.5</v>
      </c>
      <c r="P196" s="47">
        <f ca="1">Calculation!AI195</f>
        <v>26.25</v>
      </c>
      <c r="Q196" s="47">
        <f ca="1">Calculation!AK195</f>
        <v>5.25</v>
      </c>
      <c r="R196" s="47">
        <f ca="1">Calculation!AL195</f>
        <v>5.25</v>
      </c>
      <c r="S196" s="47">
        <f ca="1">Calculation!AM195</f>
        <v>5.25</v>
      </c>
      <c r="T196" s="47">
        <f ca="1">Calculation!AN195</f>
        <v>5.25</v>
      </c>
      <c r="U196" s="47">
        <f ca="1">Calculation!AO195</f>
        <v>5.25</v>
      </c>
      <c r="V196" s="47">
        <f ca="1">Calculation!AP195</f>
        <v>26.25</v>
      </c>
      <c r="W196" s="47">
        <f ca="1">Calculation!AR195</f>
        <v>2.2220556560506824E-2</v>
      </c>
      <c r="X196" s="47">
        <f ca="1">Calculation!AS195</f>
        <v>0.29480131191079639</v>
      </c>
      <c r="Y196" s="47">
        <f ca="1">Calculation!AU195</f>
        <v>2.2076387889771735E-2</v>
      </c>
      <c r="Z196" s="47">
        <f ca="1">Calculation!AV195</f>
        <v>4.1446504004154976E-5</v>
      </c>
      <c r="AA196" s="47">
        <f ca="1">Calculation!AW195</f>
        <v>1.2867975522112112E-6</v>
      </c>
      <c r="AB196" s="47">
        <f ca="1">Calculation!AT195</f>
        <v>0.3170218684713032</v>
      </c>
      <c r="AC196" s="47">
        <f ca="1">Calculation!AX195</f>
        <v>0.33914098966263129</v>
      </c>
      <c r="AD196" s="47">
        <f ca="1">Calculation!BB195</f>
        <v>12.063215731842586</v>
      </c>
      <c r="AE196" s="47">
        <f ca="1">Calculation!BE195</f>
        <v>5.9386223975616206</v>
      </c>
      <c r="AF196" s="47">
        <f ca="1">Calculation!BH195</f>
        <v>29.791314734468269</v>
      </c>
      <c r="AG196" s="47">
        <f ca="1">Calculation!BL195</f>
        <v>0.47073688576335387</v>
      </c>
      <c r="AH196" s="47">
        <f ca="1">Calculation!BO195</f>
        <v>3.3811183632829186E-2</v>
      </c>
      <c r="AI196" s="47">
        <f ca="1">Calculation!BR195</f>
        <v>0.61742507923320022</v>
      </c>
      <c r="AJ196" s="47">
        <f ca="1">Calculation!BU195</f>
        <v>30.221156790851015</v>
      </c>
      <c r="AK196" s="291">
        <f ca="1">Calculation!CI195</f>
        <v>0.67020705857430585</v>
      </c>
      <c r="AL196" s="291">
        <f ca="1">Calculation!CJ195</f>
        <v>17.269376668457856</v>
      </c>
      <c r="AM196" s="291">
        <f ca="1">Calculation!CK195</f>
        <v>16.59916960988355</v>
      </c>
      <c r="AN196" s="46">
        <f ca="1">Calculation!CP195</f>
        <v>0.79800819611020313</v>
      </c>
      <c r="AO196" s="46">
        <f>Calculation!CS195</f>
        <v>12000</v>
      </c>
      <c r="AP196" s="46">
        <f ca="1">Calculation!CX195</f>
        <v>1.5765453935569813</v>
      </c>
      <c r="AQ196" s="46">
        <f>Calculation!DB195</f>
        <v>0</v>
      </c>
    </row>
    <row r="197" spans="2:43" x14ac:dyDescent="0.25">
      <c r="B197" s="45">
        <f>Calculation!B196</f>
        <v>44085</v>
      </c>
      <c r="C197" s="193">
        <f ca="1">Calculation!C196</f>
        <v>73742.890052308736</v>
      </c>
      <c r="D197" s="196">
        <f ca="1">Calculation!D196</f>
        <v>6.8944275299600424</v>
      </c>
      <c r="E197" s="196">
        <f ca="1">Calculation!G196</f>
        <v>6.2464361748631625E-2</v>
      </c>
      <c r="F197" s="196">
        <f ca="1">Calculation!R196</f>
        <v>0.552277539186107</v>
      </c>
      <c r="G197" s="196">
        <f ca="1">Calculation!N196</f>
        <v>4.1284300584606165E-2</v>
      </c>
      <c r="H197" s="196">
        <f ca="1">Calculation!T196</f>
        <v>7.7618304039120352E-5</v>
      </c>
      <c r="I197" s="196">
        <f ca="1">Calculation!V196</f>
        <v>4.8233549306262335E-6</v>
      </c>
      <c r="J197" s="47">
        <f ca="1">Calculation!AC196</f>
        <v>5.25</v>
      </c>
      <c r="K197" s="47">
        <f ca="1">Calculation!AD196</f>
        <v>5.25</v>
      </c>
      <c r="L197" s="47">
        <f ca="1">Calculation!AF196</f>
        <v>5.25</v>
      </c>
      <c r="M197" s="47">
        <f ca="1">Calculation!AG196</f>
        <v>5.25</v>
      </c>
      <c r="N197" s="47">
        <f ca="1">Calculation!AH196</f>
        <v>5.25</v>
      </c>
      <c r="O197" s="47">
        <f ca="1">Calculation!AE196</f>
        <v>10.5</v>
      </c>
      <c r="P197" s="47">
        <f ca="1">Calculation!AI196</f>
        <v>26.25</v>
      </c>
      <c r="Q197" s="47">
        <f ca="1">Calculation!AK196</f>
        <v>5.25</v>
      </c>
      <c r="R197" s="47">
        <f ca="1">Calculation!AL196</f>
        <v>5.25</v>
      </c>
      <c r="S197" s="47">
        <f ca="1">Calculation!AM196</f>
        <v>5.25</v>
      </c>
      <c r="T197" s="47">
        <f ca="1">Calculation!AN196</f>
        <v>5.25</v>
      </c>
      <c r="U197" s="47">
        <f ca="1">Calculation!AO196</f>
        <v>5.25</v>
      </c>
      <c r="V197" s="47">
        <f ca="1">Calculation!AP196</f>
        <v>26.25</v>
      </c>
      <c r="W197" s="47">
        <f ca="1">Calculation!AR196</f>
        <v>2.0821453916210542E-2</v>
      </c>
      <c r="X197" s="47">
        <f ca="1">Calculation!AS196</f>
        <v>0.2761387695930535</v>
      </c>
      <c r="Y197" s="47">
        <f ca="1">Calculation!AU196</f>
        <v>2.0642150292303083E-2</v>
      </c>
      <c r="Z197" s="47">
        <f ca="1">Calculation!AV196</f>
        <v>3.8809152019560176E-5</v>
      </c>
      <c r="AA197" s="47">
        <f ca="1">Calculation!AW196</f>
        <v>1.2058387326565584E-6</v>
      </c>
      <c r="AB197" s="47">
        <f ca="1">Calculation!AT196</f>
        <v>0.29696022350926404</v>
      </c>
      <c r="AC197" s="47">
        <f ca="1">Calculation!AX196</f>
        <v>0.31764238879231932</v>
      </c>
      <c r="AD197" s="47">
        <f ca="1">Calculation!BB196</f>
        <v>12.040925307963976</v>
      </c>
      <c r="AE197" s="47">
        <f ca="1">Calculation!BE196</f>
        <v>5.9350488594744597</v>
      </c>
      <c r="AF197" s="47">
        <f ca="1">Calculation!BH196</f>
        <v>29.765450534661568</v>
      </c>
      <c r="AG197" s="47">
        <f ca="1">Calculation!BL196</f>
        <v>0.44112804877119749</v>
      </c>
      <c r="AH197" s="47">
        <f ca="1">Calculation!BO196</f>
        <v>3.1627819884920319E-2</v>
      </c>
      <c r="AI197" s="47">
        <f ca="1">Calculation!BR196</f>
        <v>0.57922546728148516</v>
      </c>
      <c r="AJ197" s="47">
        <f ca="1">Calculation!BU196</f>
        <v>30.200002734361657</v>
      </c>
      <c r="AK197" s="291">
        <f ca="1">Calculation!CI196</f>
        <v>0.62804100656649098</v>
      </c>
      <c r="AL197" s="291">
        <f ca="1">Calculation!CJ196</f>
        <v>16.170480008178561</v>
      </c>
      <c r="AM197" s="291">
        <f ca="1">Calculation!CK196</f>
        <v>15.54243900161207</v>
      </c>
      <c r="AN197" s="46">
        <f ca="1">Calculation!CP196</f>
        <v>0.74730576137778104</v>
      </c>
      <c r="AO197" s="46">
        <f>Calculation!CS196</f>
        <v>12000</v>
      </c>
      <c r="AP197" s="46">
        <f ca="1">Calculation!CX196</f>
        <v>1.4982621801106295</v>
      </c>
      <c r="AQ197" s="46">
        <f>Calculation!DB196</f>
        <v>0</v>
      </c>
    </row>
    <row r="198" spans="2:43" x14ac:dyDescent="0.25">
      <c r="B198" s="45">
        <f>Calculation!B197</f>
        <v>44086</v>
      </c>
      <c r="C198" s="193">
        <f ca="1">Calculation!C197</f>
        <v>73742.948905169775</v>
      </c>
      <c r="D198" s="196">
        <f ca="1">Calculation!D197</f>
        <v>6.460821281708248</v>
      </c>
      <c r="E198" s="196">
        <f ca="1">Calculation!G197</f>
        <v>5.8531604114265973E-2</v>
      </c>
      <c r="F198" s="196">
        <f ca="1">Calculation!R197</f>
        <v>0.51731952533152081</v>
      </c>
      <c r="G198" s="196">
        <f ca="1">Calculation!N197</f>
        <v>3.8603742921437909E-2</v>
      </c>
      <c r="H198" s="196">
        <f ca="1">Calculation!T197</f>
        <v>7.2681410964702011E-5</v>
      </c>
      <c r="I198" s="196">
        <f ca="1">Calculation!V197</f>
        <v>4.5198997271899176E-6</v>
      </c>
      <c r="J198" s="47">
        <f ca="1">Calculation!AC197</f>
        <v>5.25</v>
      </c>
      <c r="K198" s="47">
        <f ca="1">Calculation!AD197</f>
        <v>5.25</v>
      </c>
      <c r="L198" s="47">
        <f ca="1">Calculation!AF197</f>
        <v>5.25</v>
      </c>
      <c r="M198" s="47">
        <f ca="1">Calculation!AG197</f>
        <v>5.25</v>
      </c>
      <c r="N198" s="47">
        <f ca="1">Calculation!AH197</f>
        <v>5.25</v>
      </c>
      <c r="O198" s="47">
        <f ca="1">Calculation!AE197</f>
        <v>10.5</v>
      </c>
      <c r="P198" s="47">
        <f ca="1">Calculation!AI197</f>
        <v>26.25</v>
      </c>
      <c r="Q198" s="47">
        <f ca="1">Calculation!AK197</f>
        <v>5.25</v>
      </c>
      <c r="R198" s="47">
        <f ca="1">Calculation!AL197</f>
        <v>5.25</v>
      </c>
      <c r="S198" s="47">
        <f ca="1">Calculation!AM197</f>
        <v>5.25</v>
      </c>
      <c r="T198" s="47">
        <f ca="1">Calculation!AN197</f>
        <v>5.25</v>
      </c>
      <c r="U198" s="47">
        <f ca="1">Calculation!AO197</f>
        <v>5.25</v>
      </c>
      <c r="V198" s="47">
        <f ca="1">Calculation!AP197</f>
        <v>26.25</v>
      </c>
      <c r="W198" s="47">
        <f ca="1">Calculation!AR197</f>
        <v>1.9510534704755323E-2</v>
      </c>
      <c r="X198" s="47">
        <f ca="1">Calculation!AS197</f>
        <v>0.25865976266576041</v>
      </c>
      <c r="Y198" s="47">
        <f ca="1">Calculation!AU197</f>
        <v>1.9301871460718954E-2</v>
      </c>
      <c r="Z198" s="47">
        <f ca="1">Calculation!AV197</f>
        <v>3.6340705482351006E-5</v>
      </c>
      <c r="AA198" s="47">
        <f ca="1">Calculation!AW197</f>
        <v>1.1299749317974794E-6</v>
      </c>
      <c r="AB198" s="47">
        <f ca="1">Calculation!AT197</f>
        <v>0.27817029737051574</v>
      </c>
      <c r="AC198" s="47">
        <f ca="1">Calculation!AX197</f>
        <v>0.29750963951164883</v>
      </c>
      <c r="AD198" s="47">
        <f ca="1">Calculation!BB197</f>
        <v>12.020449961458336</v>
      </c>
      <c r="AE198" s="47">
        <f ca="1">Calculation!BE197</f>
        <v>5.9317663094886823</v>
      </c>
      <c r="AF198" s="47">
        <f ca="1">Calculation!BH197</f>
        <v>29.741692419696268</v>
      </c>
      <c r="AG198" s="47">
        <f ca="1">Calculation!BL197</f>
        <v>0.41338044554911124</v>
      </c>
      <c r="AH198" s="47">
        <f ca="1">Calculation!BO197</f>
        <v>2.9586012386830264E-2</v>
      </c>
      <c r="AI198" s="47">
        <f ca="1">Calculation!BR197</f>
        <v>0.54338330878956209</v>
      </c>
      <c r="AJ198" s="47">
        <f ca="1">Calculation!BU197</f>
        <v>30.180359681907252</v>
      </c>
      <c r="AK198" s="291">
        <f ca="1">Calculation!CI197</f>
        <v>0.58852861038758419</v>
      </c>
      <c r="AL198" s="291">
        <f ca="1">Calculation!CJ197</f>
        <v>15.141960617748289</v>
      </c>
      <c r="AM198" s="291">
        <f ca="1">Calculation!CK197</f>
        <v>14.553432007360705</v>
      </c>
      <c r="AN198" s="46">
        <f ca="1">Calculation!CP197</f>
        <v>0.69984300237194508</v>
      </c>
      <c r="AO198" s="46">
        <f>Calculation!CS197</f>
        <v>12000</v>
      </c>
      <c r="AP198" s="46">
        <f ca="1">Calculation!CX197</f>
        <v>1.4238591997795937</v>
      </c>
      <c r="AQ198" s="46">
        <f>Calculation!DB197</f>
        <v>0</v>
      </c>
    </row>
    <row r="199" spans="2:43" x14ac:dyDescent="0.25">
      <c r="B199" s="45">
        <f>Calculation!B198</f>
        <v>44087</v>
      </c>
      <c r="C199" s="193">
        <f ca="1">Calculation!C198</f>
        <v>73743.004055446843</v>
      </c>
      <c r="D199" s="196">
        <f ca="1">Calculation!D198</f>
        <v>6.0544843243859017</v>
      </c>
      <c r="E199" s="196">
        <f ca="1">Calculation!G198</f>
        <v>5.4846689880508837E-2</v>
      </c>
      <c r="F199" s="196">
        <f ca="1">Calculation!R198</f>
        <v>0.48457815549779082</v>
      </c>
      <c r="G199" s="196">
        <f ca="1">Calculation!N198</f>
        <v>3.6098672262498285E-2</v>
      </c>
      <c r="H199" s="196">
        <f ca="1">Calculation!T198</f>
        <v>6.8060483168336878E-5</v>
      </c>
      <c r="I199" s="196">
        <f ca="1">Calculation!V198</f>
        <v>4.2355412801681125E-6</v>
      </c>
      <c r="J199" s="47">
        <f ca="1">Calculation!AC198</f>
        <v>5.25</v>
      </c>
      <c r="K199" s="47">
        <f ca="1">Calculation!AD198</f>
        <v>5.25</v>
      </c>
      <c r="L199" s="47">
        <f ca="1">Calculation!AF198</f>
        <v>5.25</v>
      </c>
      <c r="M199" s="47">
        <f ca="1">Calculation!AG198</f>
        <v>5.25</v>
      </c>
      <c r="N199" s="47">
        <f ca="1">Calculation!AH198</f>
        <v>5.25</v>
      </c>
      <c r="O199" s="47">
        <f ca="1">Calculation!AE198</f>
        <v>10.5</v>
      </c>
      <c r="P199" s="47">
        <f ca="1">Calculation!AI198</f>
        <v>26.25</v>
      </c>
      <c r="Q199" s="47">
        <f ca="1">Calculation!AK198</f>
        <v>5.25</v>
      </c>
      <c r="R199" s="47">
        <f ca="1">Calculation!AL198</f>
        <v>5.25</v>
      </c>
      <c r="S199" s="47">
        <f ca="1">Calculation!AM198</f>
        <v>5.25</v>
      </c>
      <c r="T199" s="47">
        <f ca="1">Calculation!AN198</f>
        <v>5.25</v>
      </c>
      <c r="U199" s="47">
        <f ca="1">Calculation!AO198</f>
        <v>5.25</v>
      </c>
      <c r="V199" s="47">
        <f ca="1">Calculation!AP198</f>
        <v>26.25</v>
      </c>
      <c r="W199" s="47">
        <f ca="1">Calculation!AR198</f>
        <v>1.8282229960169611E-2</v>
      </c>
      <c r="X199" s="47">
        <f ca="1">Calculation!AS198</f>
        <v>0.24228907774889541</v>
      </c>
      <c r="Y199" s="47">
        <f ca="1">Calculation!AU198</f>
        <v>1.8049336131249143E-2</v>
      </c>
      <c r="Z199" s="47">
        <f ca="1">Calculation!AV198</f>
        <v>3.4030241584168439E-5</v>
      </c>
      <c r="AA199" s="47">
        <f ca="1">Calculation!AW198</f>
        <v>1.0588853200420281E-6</v>
      </c>
      <c r="AB199" s="47">
        <f ca="1">Calculation!AT198</f>
        <v>0.260571307709065</v>
      </c>
      <c r="AC199" s="47">
        <f ca="1">Calculation!AX198</f>
        <v>0.27865573296721835</v>
      </c>
      <c r="AD199" s="47">
        <f ca="1">Calculation!BB198</f>
        <v>12.001641893168159</v>
      </c>
      <c r="AE199" s="47">
        <f ca="1">Calculation!BE198</f>
        <v>5.9287510528588898</v>
      </c>
      <c r="AF199" s="47">
        <f ca="1">Calculation!BH198</f>
        <v>29.719868894092428</v>
      </c>
      <c r="AG199" s="47">
        <f ca="1">Calculation!BL198</f>
        <v>0.38737719975592266</v>
      </c>
      <c r="AH199" s="47">
        <f ca="1">Calculation!BO198</f>
        <v>2.7676547514689592E-2</v>
      </c>
      <c r="AI199" s="47">
        <f ca="1">Calculation!BR198</f>
        <v>0.50975355462638139</v>
      </c>
      <c r="AJ199" s="47">
        <f ca="1">Calculation!BU198</f>
        <v>30.162119704628164</v>
      </c>
      <c r="AK199" s="291">
        <f ca="1">Calculation!CI198</f>
        <v>0.55150277068605646</v>
      </c>
      <c r="AL199" s="291">
        <f ca="1">Calculation!CJ198</f>
        <v>14.179267326659517</v>
      </c>
      <c r="AM199" s="291">
        <f ca="1">Calculation!CK198</f>
        <v>13.62776455597346</v>
      </c>
      <c r="AN199" s="46">
        <f ca="1">Calculation!CP198</f>
        <v>0.65541113637614967</v>
      </c>
      <c r="AO199" s="46">
        <f>Calculation!CS198</f>
        <v>12000</v>
      </c>
      <c r="AP199" s="46">
        <f ca="1">Calculation!CX198</f>
        <v>1.3531445394947894</v>
      </c>
      <c r="AQ199" s="46">
        <f>Calculation!DB198</f>
        <v>0</v>
      </c>
    </row>
    <row r="200" spans="2:43" x14ac:dyDescent="0.25">
      <c r="B200" s="45">
        <f>Calculation!B199</f>
        <v>44088</v>
      </c>
      <c r="C200" s="193">
        <f ca="1">Calculation!C199</f>
        <v>73743.055736139169</v>
      </c>
      <c r="D200" s="196">
        <f ca="1">Calculation!D199</f>
        <v>5.6737018506711285</v>
      </c>
      <c r="E200" s="196">
        <f ca="1">Calculation!G199</f>
        <v>5.1393971177145566E-2</v>
      </c>
      <c r="F200" s="196">
        <f ca="1">Calculation!R199</f>
        <v>0.45391258445154803</v>
      </c>
      <c r="G200" s="196">
        <f ca="1">Calculation!N199</f>
        <v>3.3757489223741194E-2</v>
      </c>
      <c r="H200" s="196">
        <f ca="1">Calculation!T199</f>
        <v>6.3735108082524686E-5</v>
      </c>
      <c r="I200" s="196">
        <f ca="1">Calculation!V199</f>
        <v>3.969077169634406E-6</v>
      </c>
      <c r="J200" s="47">
        <f ca="1">Calculation!AC199</f>
        <v>5.25</v>
      </c>
      <c r="K200" s="47">
        <f ca="1">Calculation!AD199</f>
        <v>5.25</v>
      </c>
      <c r="L200" s="47">
        <f ca="1">Calculation!AF199</f>
        <v>5.25</v>
      </c>
      <c r="M200" s="47">
        <f ca="1">Calculation!AG199</f>
        <v>5.25</v>
      </c>
      <c r="N200" s="47">
        <f ca="1">Calculation!AH199</f>
        <v>5.25</v>
      </c>
      <c r="O200" s="47">
        <f ca="1">Calculation!AE199</f>
        <v>10.5</v>
      </c>
      <c r="P200" s="47">
        <f ca="1">Calculation!AI199</f>
        <v>26.25</v>
      </c>
      <c r="Q200" s="47">
        <f ca="1">Calculation!AK199</f>
        <v>5.25</v>
      </c>
      <c r="R200" s="47">
        <f ca="1">Calculation!AL199</f>
        <v>5.25</v>
      </c>
      <c r="S200" s="47">
        <f ca="1">Calculation!AM199</f>
        <v>5.25</v>
      </c>
      <c r="T200" s="47">
        <f ca="1">Calculation!AN199</f>
        <v>5.25</v>
      </c>
      <c r="U200" s="47">
        <f ca="1">Calculation!AO199</f>
        <v>5.25</v>
      </c>
      <c r="V200" s="47">
        <f ca="1">Calculation!AP199</f>
        <v>26.25</v>
      </c>
      <c r="W200" s="47">
        <f ca="1">Calculation!AR199</f>
        <v>1.713132372571519E-2</v>
      </c>
      <c r="X200" s="47">
        <f ca="1">Calculation!AS199</f>
        <v>0.22695629222577401</v>
      </c>
      <c r="Y200" s="47">
        <f ca="1">Calculation!AU199</f>
        <v>1.6878744611870597E-2</v>
      </c>
      <c r="Z200" s="47">
        <f ca="1">Calculation!AV199</f>
        <v>3.1867554041262343E-5</v>
      </c>
      <c r="AA200" s="47">
        <f ca="1">Calculation!AW199</f>
        <v>9.922692924086015E-7</v>
      </c>
      <c r="AB200" s="47">
        <f ca="1">Calculation!AT199</f>
        <v>0.2440876159514892</v>
      </c>
      <c r="AC200" s="47">
        <f ca="1">Calculation!AX199</f>
        <v>0.26099922038669349</v>
      </c>
      <c r="AD200" s="47">
        <f ca="1">Calculation!BB199</f>
        <v>11.98436533901018</v>
      </c>
      <c r="AE200" s="47">
        <f ca="1">Calculation!BE199</f>
        <v>5.9259813242689514</v>
      </c>
      <c r="AF200" s="47">
        <f ca="1">Calculation!BH199</f>
        <v>29.699822427002044</v>
      </c>
      <c r="AG200" s="47">
        <f ca="1">Calculation!BL199</f>
        <v>0.36300876151976047</v>
      </c>
      <c r="AH200" s="47">
        <f ca="1">Calculation!BO199</f>
        <v>2.5890813371635318E-2</v>
      </c>
      <c r="AI200" s="47">
        <f ca="1">Calculation!BR199</f>
        <v>0.47820004698835472</v>
      </c>
      <c r="AJ200" s="47">
        <f ca="1">Calculation!BU199</f>
        <v>30.145182582869008</v>
      </c>
      <c r="AK200" s="291">
        <f ca="1">Calculation!CI199</f>
        <v>0.51680692326044664</v>
      </c>
      <c r="AL200" s="291">
        <f ca="1">Calculation!CJ199</f>
        <v>13.278147517254013</v>
      </c>
      <c r="AM200" s="291">
        <f ca="1">Calculation!CK199</f>
        <v>12.761340593993566</v>
      </c>
      <c r="AN200" s="46">
        <f ca="1">Calculation!CP199</f>
        <v>0.61381500841183201</v>
      </c>
      <c r="AO200" s="46">
        <f>Calculation!CS199</f>
        <v>12000</v>
      </c>
      <c r="AP200" s="46">
        <f ca="1">Calculation!CX199</f>
        <v>1.2859357541270817</v>
      </c>
      <c r="AQ200" s="46">
        <f>Calculation!DB199</f>
        <v>0</v>
      </c>
    </row>
    <row r="201" spans="2:43" x14ac:dyDescent="0.25">
      <c r="B201" s="45">
        <f>Calculation!B200</f>
        <v>44089</v>
      </c>
      <c r="C201" s="193">
        <f ca="1">Calculation!C200</f>
        <v>73743.10416557618</v>
      </c>
      <c r="D201" s="196">
        <f ca="1">Calculation!D200</f>
        <v>5.3168668697925572</v>
      </c>
      <c r="E201" s="196">
        <f ca="1">Calculation!G200</f>
        <v>4.8158791554521629E-2</v>
      </c>
      <c r="F201" s="196">
        <f ca="1">Calculation!R200</f>
        <v>0.42519093681573911</v>
      </c>
      <c r="G201" s="196">
        <f ca="1">Calculation!N200</f>
        <v>3.1569369369174496E-2</v>
      </c>
      <c r="H201" s="196">
        <f ca="1">Calculation!T200</f>
        <v>5.9686210251531894E-5</v>
      </c>
      <c r="I201" s="196">
        <f ca="1">Calculation!V200</f>
        <v>3.7193807636154852E-6</v>
      </c>
      <c r="J201" s="47">
        <f ca="1">Calculation!AC200</f>
        <v>5.25</v>
      </c>
      <c r="K201" s="47">
        <f ca="1">Calculation!AD200</f>
        <v>5.25</v>
      </c>
      <c r="L201" s="47">
        <f ca="1">Calculation!AF200</f>
        <v>5.25</v>
      </c>
      <c r="M201" s="47">
        <f ca="1">Calculation!AG200</f>
        <v>5.25</v>
      </c>
      <c r="N201" s="47">
        <f ca="1">Calculation!AH200</f>
        <v>5.25</v>
      </c>
      <c r="O201" s="47">
        <f ca="1">Calculation!AE200</f>
        <v>10.5</v>
      </c>
      <c r="P201" s="47">
        <f ca="1">Calculation!AI200</f>
        <v>26.25</v>
      </c>
      <c r="Q201" s="47">
        <f ca="1">Calculation!AK200</f>
        <v>5.25</v>
      </c>
      <c r="R201" s="47">
        <f ca="1">Calculation!AL200</f>
        <v>5.25</v>
      </c>
      <c r="S201" s="47">
        <f ca="1">Calculation!AM200</f>
        <v>5.25</v>
      </c>
      <c r="T201" s="47">
        <f ca="1">Calculation!AN200</f>
        <v>5.25</v>
      </c>
      <c r="U201" s="47">
        <f ca="1">Calculation!AO200</f>
        <v>5.25</v>
      </c>
      <c r="V201" s="47">
        <f ca="1">Calculation!AP200</f>
        <v>26.25</v>
      </c>
      <c r="W201" s="47">
        <f ca="1">Calculation!AR200</f>
        <v>1.6052930518173875E-2</v>
      </c>
      <c r="X201" s="47">
        <f ca="1">Calculation!AS200</f>
        <v>0.21259546840786955</v>
      </c>
      <c r="Y201" s="47">
        <f ca="1">Calculation!AU200</f>
        <v>1.5784684684587248E-2</v>
      </c>
      <c r="Z201" s="47">
        <f ca="1">Calculation!AV200</f>
        <v>2.9843105125765947E-5</v>
      </c>
      <c r="AA201" s="47">
        <f ca="1">Calculation!AW200</f>
        <v>9.2984519090387129E-7</v>
      </c>
      <c r="AB201" s="47">
        <f ca="1">Calculation!AT200</f>
        <v>0.22864839892604344</v>
      </c>
      <c r="AC201" s="47">
        <f ca="1">Calculation!AX200</f>
        <v>0.24446385656094735</v>
      </c>
      <c r="AD201" s="47">
        <f ca="1">Calculation!BB200</f>
        <v>11.968495589976493</v>
      </c>
      <c r="AE201" s="47">
        <f ca="1">Calculation!BE200</f>
        <v>5.9234371307213367</v>
      </c>
      <c r="AF201" s="47">
        <f ca="1">Calculation!BH200</f>
        <v>29.681408315089023</v>
      </c>
      <c r="AG201" s="47">
        <f ca="1">Calculation!BL200</f>
        <v>0.34017244948730163</v>
      </c>
      <c r="AH201" s="47">
        <f ca="1">Calculation!BO200</f>
        <v>2.4220760406474143E-2</v>
      </c>
      <c r="AI201" s="47">
        <f ca="1">Calculation!BR200</f>
        <v>0.44859497697095652</v>
      </c>
      <c r="AJ201" s="47">
        <f ca="1">Calculation!BU200</f>
        <v>30.129455255521222</v>
      </c>
      <c r="AK201" s="291">
        <f ca="1">Calculation!CI200</f>
        <v>0.48429437010781839</v>
      </c>
      <c r="AL201" s="291">
        <f ca="1">Calculation!CJ200</f>
        <v>12.434627135636431</v>
      </c>
      <c r="AM201" s="291">
        <f ca="1">Calculation!CK200</f>
        <v>11.950332765528612</v>
      </c>
      <c r="AN201" s="46">
        <f ca="1">Calculation!CP200</f>
        <v>0.57487218464270817</v>
      </c>
      <c r="AO201" s="46">
        <f>Calculation!CS200</f>
        <v>12000</v>
      </c>
      <c r="AP201" s="46">
        <f ca="1">Calculation!CX200</f>
        <v>1.2220594006048831</v>
      </c>
      <c r="AQ201" s="46">
        <f>Calculation!DB200</f>
        <v>0</v>
      </c>
    </row>
    <row r="202" spans="2:43" x14ac:dyDescent="0.25">
      <c r="B202" s="45">
        <f>Calculation!B201</f>
        <v>44090</v>
      </c>
      <c r="C202" s="193">
        <f ca="1">Calculation!C201</f>
        <v>73743.149548342219</v>
      </c>
      <c r="D202" s="196">
        <f ca="1">Calculation!D201</f>
        <v>4.9824734308468832</v>
      </c>
      <c r="E202" s="196">
        <f ca="1">Calculation!G201</f>
        <v>4.5127422749718898E-2</v>
      </c>
      <c r="F202" s="196">
        <f ca="1">Calculation!R201</f>
        <v>0.39828973451055039</v>
      </c>
      <c r="G202" s="196">
        <f ca="1">Calculation!N201</f>
        <v>2.952421085451622E-2</v>
      </c>
      <c r="H202" s="196">
        <f ca="1">Calculation!T201</f>
        <v>5.589596199626301E-5</v>
      </c>
      <c r="I202" s="196">
        <f ca="1">Calculation!V201</f>
        <v>3.4853964318148825E-6</v>
      </c>
      <c r="J202" s="47">
        <f ca="1">Calculation!AC201</f>
        <v>5.25</v>
      </c>
      <c r="K202" s="47">
        <f ca="1">Calculation!AD201</f>
        <v>5.25</v>
      </c>
      <c r="L202" s="47">
        <f ca="1">Calculation!AF201</f>
        <v>5.25</v>
      </c>
      <c r="M202" s="47">
        <f ca="1">Calculation!AG201</f>
        <v>5.25</v>
      </c>
      <c r="N202" s="47">
        <f ca="1">Calculation!AH201</f>
        <v>5.25</v>
      </c>
      <c r="O202" s="47">
        <f ca="1">Calculation!AE201</f>
        <v>10.5</v>
      </c>
      <c r="P202" s="47">
        <f ca="1">Calculation!AI201</f>
        <v>26.25</v>
      </c>
      <c r="Q202" s="47">
        <f ca="1">Calculation!AK201</f>
        <v>5.25</v>
      </c>
      <c r="R202" s="47">
        <f ca="1">Calculation!AL201</f>
        <v>5.25</v>
      </c>
      <c r="S202" s="47">
        <f ca="1">Calculation!AM201</f>
        <v>5.25</v>
      </c>
      <c r="T202" s="47">
        <f ca="1">Calculation!AN201</f>
        <v>5.25</v>
      </c>
      <c r="U202" s="47">
        <f ca="1">Calculation!AO201</f>
        <v>5.25</v>
      </c>
      <c r="V202" s="47">
        <f ca="1">Calculation!AP201</f>
        <v>26.25</v>
      </c>
      <c r="W202" s="47">
        <f ca="1">Calculation!AR201</f>
        <v>1.5042474249906299E-2</v>
      </c>
      <c r="X202" s="47">
        <f ca="1">Calculation!AS201</f>
        <v>0.19914486725527519</v>
      </c>
      <c r="Y202" s="47">
        <f ca="1">Calculation!AU201</f>
        <v>1.476210542725811E-2</v>
      </c>
      <c r="Z202" s="47">
        <f ca="1">Calculation!AV201</f>
        <v>2.7947980998131505E-5</v>
      </c>
      <c r="AA202" s="47">
        <f ca="1">Calculation!AW201</f>
        <v>8.7134910795372063E-7</v>
      </c>
      <c r="AB202" s="47">
        <f ca="1">Calculation!AT201</f>
        <v>0.21418734150518148</v>
      </c>
      <c r="AC202" s="47">
        <f ca="1">Calculation!AX201</f>
        <v>0.22897826626254569</v>
      </c>
      <c r="AD202" s="47">
        <f ca="1">Calculation!BB201</f>
        <v>11.953918091935551</v>
      </c>
      <c r="AE202" s="47">
        <f ca="1">Calculation!BE201</f>
        <v>5.9211001072197424</v>
      </c>
      <c r="AF202" s="47">
        <f ca="1">Calculation!BH201</f>
        <v>29.664493638003201</v>
      </c>
      <c r="AG202" s="47">
        <f ca="1">Calculation!BL201</f>
        <v>0.31877202136436045</v>
      </c>
      <c r="AH202" s="47">
        <f ca="1">Calculation!BO201</f>
        <v>2.2658864608921081E-2</v>
      </c>
      <c r="AI202" s="47">
        <f ca="1">Calculation!BR201</f>
        <v>0.42081837502017971</v>
      </c>
      <c r="AJ202" s="47">
        <f ca="1">Calculation!BU201</f>
        <v>30.114851308698277</v>
      </c>
      <c r="AK202" s="291">
        <f ca="1">Calculation!CI201</f>
        <v>0.45382766038528644</v>
      </c>
      <c r="AL202" s="291">
        <f ca="1">Calculation!CJ201</f>
        <v>11.644992082458074</v>
      </c>
      <c r="AM202" s="291">
        <f ca="1">Calculation!CK201</f>
        <v>11.191164422072788</v>
      </c>
      <c r="AN202" s="46">
        <f ca="1">Calculation!CP201</f>
        <v>0.53841210895996883</v>
      </c>
      <c r="AO202" s="46">
        <f>Calculation!CS201</f>
        <v>12000</v>
      </c>
      <c r="AP202" s="46">
        <f ca="1">Calculation!CX201</f>
        <v>1.1613505949159335</v>
      </c>
      <c r="AQ202" s="46">
        <f>Calculation!DB201</f>
        <v>0</v>
      </c>
    </row>
    <row r="203" spans="2:43" x14ac:dyDescent="0.25">
      <c r="B203" s="45">
        <f>Calculation!B202</f>
        <v>44091</v>
      </c>
      <c r="C203" s="193">
        <f ca="1">Calculation!C202</f>
        <v>73743.192076142514</v>
      </c>
      <c r="D203" s="196">
        <f ca="1">Calculation!D202</f>
        <v>4.6691102717935156</v>
      </c>
      <c r="E203" s="196">
        <f ca="1">Calculation!G202</f>
        <v>4.2287005536042588E-2</v>
      </c>
      <c r="F203" s="196">
        <f ca="1">Calculation!R202</f>
        <v>0.37309336080487848</v>
      </c>
      <c r="G203" s="196">
        <f ca="1">Calculation!N202</f>
        <v>2.7612585645647586E-2</v>
      </c>
      <c r="H203" s="196">
        <f ca="1">Calculation!T202</f>
        <v>5.2347700210705558E-5</v>
      </c>
      <c r="I203" s="196">
        <f ca="1">Calculation!V202</f>
        <v>3.2661350625101509E-6</v>
      </c>
      <c r="J203" s="47">
        <f ca="1">Calculation!AC202</f>
        <v>5.25</v>
      </c>
      <c r="K203" s="47">
        <f ca="1">Calculation!AD202</f>
        <v>5.25</v>
      </c>
      <c r="L203" s="47">
        <f ca="1">Calculation!AF202</f>
        <v>5.25</v>
      </c>
      <c r="M203" s="47">
        <f ca="1">Calculation!AG202</f>
        <v>5.25</v>
      </c>
      <c r="N203" s="47">
        <f ca="1">Calculation!AH202</f>
        <v>5.25</v>
      </c>
      <c r="O203" s="47">
        <f ca="1">Calculation!AE202</f>
        <v>10.5</v>
      </c>
      <c r="P203" s="47">
        <f ca="1">Calculation!AI202</f>
        <v>26.25</v>
      </c>
      <c r="Q203" s="47">
        <f ca="1">Calculation!AK202</f>
        <v>5.25</v>
      </c>
      <c r="R203" s="47">
        <f ca="1">Calculation!AL202</f>
        <v>5.25</v>
      </c>
      <c r="S203" s="47">
        <f ca="1">Calculation!AM202</f>
        <v>5.25</v>
      </c>
      <c r="T203" s="47">
        <f ca="1">Calculation!AN202</f>
        <v>5.25</v>
      </c>
      <c r="U203" s="47">
        <f ca="1">Calculation!AO202</f>
        <v>5.25</v>
      </c>
      <c r="V203" s="47">
        <f ca="1">Calculation!AP202</f>
        <v>26.25</v>
      </c>
      <c r="W203" s="47">
        <f ca="1">Calculation!AR202</f>
        <v>1.4095668512014195E-2</v>
      </c>
      <c r="X203" s="47">
        <f ca="1">Calculation!AS202</f>
        <v>0.18654668040243924</v>
      </c>
      <c r="Y203" s="47">
        <f ca="1">Calculation!AU202</f>
        <v>1.3806292822823793E-2</v>
      </c>
      <c r="Z203" s="47">
        <f ca="1">Calculation!AV202</f>
        <v>2.6173850105352779E-5</v>
      </c>
      <c r="AA203" s="47">
        <f ca="1">Calculation!AW202</f>
        <v>8.1653376562753772E-7</v>
      </c>
      <c r="AB203" s="47">
        <f ca="1">Calculation!AT202</f>
        <v>0.20064234891445343</v>
      </c>
      <c r="AC203" s="47">
        <f ca="1">Calculation!AX202</f>
        <v>0.2144756321211482</v>
      </c>
      <c r="AD203" s="47">
        <f ca="1">Calculation!BB202</f>
        <v>11.940527618735084</v>
      </c>
      <c r="AE203" s="47">
        <f ca="1">Calculation!BE202</f>
        <v>5.9189533842032773</v>
      </c>
      <c r="AF203" s="47">
        <f ca="1">Calculation!BH202</f>
        <v>29.648956298908654</v>
      </c>
      <c r="AG203" s="47">
        <f ca="1">Calculation!BL202</f>
        <v>0.29871727118852953</v>
      </c>
      <c r="AH203" s="47">
        <f ca="1">Calculation!BO202</f>
        <v>2.1198093113636733E-2</v>
      </c>
      <c r="AI203" s="47">
        <f ca="1">Calculation!BR202</f>
        <v>0.39475763228873406</v>
      </c>
      <c r="AJ203" s="47">
        <f ca="1">Calculation!BU202</f>
        <v>30.101290500934116</v>
      </c>
      <c r="AK203" s="291">
        <f ca="1">Calculation!CI202</f>
        <v>0.42527800294919871</v>
      </c>
      <c r="AL203" s="291">
        <f ca="1">Calculation!CJ202</f>
        <v>10.905770877161466</v>
      </c>
      <c r="AM203" s="291">
        <f ca="1">Calculation!CK202</f>
        <v>10.480492874212267</v>
      </c>
      <c r="AN203" s="46">
        <f ca="1">Calculation!CP202</f>
        <v>0.50427531555833038</v>
      </c>
      <c r="AO203" s="46">
        <f>Calculation!CS202</f>
        <v>12000</v>
      </c>
      <c r="AP203" s="46">
        <f ca="1">Calculation!CX202</f>
        <v>1.1036525908673371</v>
      </c>
      <c r="AQ203" s="46">
        <f>Calculation!DB202</f>
        <v>0</v>
      </c>
    </row>
    <row r="204" spans="2:43" x14ac:dyDescent="0.25">
      <c r="B204" s="45">
        <f>Calculation!B203</f>
        <v>44092</v>
      </c>
      <c r="C204" s="193">
        <f ca="1">Calculation!C203</f>
        <v>73743.231928614696</v>
      </c>
      <c r="D204" s="196">
        <f ca="1">Calculation!D203</f>
        <v>4.3754548674195215</v>
      </c>
      <c r="E204" s="196">
        <f ca="1">Calculation!G203</f>
        <v>3.9625494386280172E-2</v>
      </c>
      <c r="F204" s="196">
        <f ca="1">Calculation!R203</f>
        <v>0.34949355863723097</v>
      </c>
      <c r="G204" s="196">
        <f ca="1">Calculation!N203</f>
        <v>2.5825694065793187E-2</v>
      </c>
      <c r="H204" s="196">
        <f ca="1">Calculation!T203</f>
        <v>4.9025848854409051E-5</v>
      </c>
      <c r="I204" s="196">
        <f ca="1">Calculation!V203</f>
        <v>3.0606698636384712E-6</v>
      </c>
      <c r="J204" s="47">
        <f ca="1">Calculation!AC203</f>
        <v>5.25</v>
      </c>
      <c r="K204" s="47">
        <f ca="1">Calculation!AD203</f>
        <v>5.25</v>
      </c>
      <c r="L204" s="47">
        <f ca="1">Calculation!AF203</f>
        <v>5.25</v>
      </c>
      <c r="M204" s="47">
        <f ca="1">Calculation!AG203</f>
        <v>5.25</v>
      </c>
      <c r="N204" s="47">
        <f ca="1">Calculation!AH203</f>
        <v>5.25</v>
      </c>
      <c r="O204" s="47">
        <f ca="1">Calculation!AE203</f>
        <v>10.5</v>
      </c>
      <c r="P204" s="47">
        <f ca="1">Calculation!AI203</f>
        <v>26.25</v>
      </c>
      <c r="Q204" s="47">
        <f ca="1">Calculation!AK203</f>
        <v>5.25</v>
      </c>
      <c r="R204" s="47">
        <f ca="1">Calculation!AL203</f>
        <v>5.25</v>
      </c>
      <c r="S204" s="47">
        <f ca="1">Calculation!AM203</f>
        <v>5.25</v>
      </c>
      <c r="T204" s="47">
        <f ca="1">Calculation!AN203</f>
        <v>5.25</v>
      </c>
      <c r="U204" s="47">
        <f ca="1">Calculation!AO203</f>
        <v>5.25</v>
      </c>
      <c r="V204" s="47">
        <f ca="1">Calculation!AP203</f>
        <v>26.25</v>
      </c>
      <c r="W204" s="47">
        <f ca="1">Calculation!AR203</f>
        <v>1.3208498128760057E-2</v>
      </c>
      <c r="X204" s="47">
        <f ca="1">Calculation!AS203</f>
        <v>0.17474677931861549</v>
      </c>
      <c r="Y204" s="47">
        <f ca="1">Calculation!AU203</f>
        <v>1.2912847032896593E-2</v>
      </c>
      <c r="Z204" s="47">
        <f ca="1">Calculation!AV203</f>
        <v>2.4512924427204526E-5</v>
      </c>
      <c r="AA204" s="47">
        <f ca="1">Calculation!AW203</f>
        <v>7.6516746590961781E-7</v>
      </c>
      <c r="AB204" s="47">
        <f ca="1">Calculation!AT203</f>
        <v>0.18795527744737556</v>
      </c>
      <c r="AC204" s="47">
        <f ca="1">Calculation!AX203</f>
        <v>0.20089340257216526</v>
      </c>
      <c r="AD204" s="47">
        <f ca="1">Calculation!BB203</f>
        <v>11.928227512638085</v>
      </c>
      <c r="AE204" s="47">
        <f ca="1">Calculation!BE203</f>
        <v>5.9169814657752964</v>
      </c>
      <c r="AF204" s="47">
        <f ca="1">Calculation!BH203</f>
        <v>29.63468414314038</v>
      </c>
      <c r="AG204" s="47">
        <f ca="1">Calculation!BL203</f>
        <v>0.27992365168217925</v>
      </c>
      <c r="AH204" s="47">
        <f ca="1">Calculation!BO203</f>
        <v>1.9831872056072303E-2</v>
      </c>
      <c r="AI204" s="47">
        <f ca="1">Calculation!BR203</f>
        <v>0.37030705103921668</v>
      </c>
      <c r="AJ204" s="47">
        <f ca="1">Calculation!BU203</f>
        <v>30.088698322295965</v>
      </c>
      <c r="AK204" s="291">
        <f ca="1">Calculation!CI203</f>
        <v>0.39852472182246856</v>
      </c>
      <c r="AL204" s="291">
        <f ca="1">Calculation!CJ203</f>
        <v>10.213718511267787</v>
      </c>
      <c r="AM204" s="291">
        <f ca="1">Calculation!CK203</f>
        <v>9.8151937894453187</v>
      </c>
      <c r="AN204" s="46">
        <f ca="1">Calculation!CP203</f>
        <v>0.47231269594230646</v>
      </c>
      <c r="AO204" s="46">
        <f>Calculation!CS203</f>
        <v>12000</v>
      </c>
      <c r="AP204" s="46">
        <f ca="1">Calculation!CX203</f>
        <v>1.0488163795336027</v>
      </c>
      <c r="AQ204" s="46">
        <f>Calculation!DB203</f>
        <v>0</v>
      </c>
    </row>
    <row r="205" spans="2:43" x14ac:dyDescent="0.25">
      <c r="B205" s="45">
        <f>Calculation!B204</f>
        <v>44093</v>
      </c>
      <c r="C205" s="193">
        <f ca="1">Calculation!C204</f>
        <v>73743.269274089049</v>
      </c>
      <c r="D205" s="196">
        <f ca="1">Calculation!D204</f>
        <v>4.1002678512397628</v>
      </c>
      <c r="E205" s="196">
        <f ca="1">Calculation!G204</f>
        <v>3.7131605698847131E-2</v>
      </c>
      <c r="F205" s="196">
        <f ca="1">Calculation!R204</f>
        <v>0.32738896101427117</v>
      </c>
      <c r="G205" s="196">
        <f ca="1">Calculation!N204</f>
        <v>2.4155322442345861E-2</v>
      </c>
      <c r="H205" s="196">
        <f ca="1">Calculation!T204</f>
        <v>4.5915846737775337E-5</v>
      </c>
      <c r="I205" s="196">
        <f ca="1">Calculation!V204</f>
        <v>2.8681324300915027E-6</v>
      </c>
      <c r="J205" s="47">
        <f ca="1">Calculation!AC204</f>
        <v>5.25</v>
      </c>
      <c r="K205" s="47">
        <f ca="1">Calculation!AD204</f>
        <v>5.25</v>
      </c>
      <c r="L205" s="47">
        <f ca="1">Calculation!AF204</f>
        <v>5.25</v>
      </c>
      <c r="M205" s="47">
        <f ca="1">Calculation!AG204</f>
        <v>5.25</v>
      </c>
      <c r="N205" s="47">
        <f ca="1">Calculation!AH204</f>
        <v>5.25</v>
      </c>
      <c r="O205" s="47">
        <f ca="1">Calculation!AE204</f>
        <v>10.5</v>
      </c>
      <c r="P205" s="47">
        <f ca="1">Calculation!AI204</f>
        <v>26.25</v>
      </c>
      <c r="Q205" s="47">
        <f ca="1">Calculation!AK204</f>
        <v>5.25</v>
      </c>
      <c r="R205" s="47">
        <f ca="1">Calculation!AL204</f>
        <v>5.25</v>
      </c>
      <c r="S205" s="47">
        <f ca="1">Calculation!AM204</f>
        <v>5.25</v>
      </c>
      <c r="T205" s="47">
        <f ca="1">Calculation!AN204</f>
        <v>5.25</v>
      </c>
      <c r="U205" s="47">
        <f ca="1">Calculation!AO204</f>
        <v>5.25</v>
      </c>
      <c r="V205" s="47">
        <f ca="1">Calculation!AP204</f>
        <v>26.25</v>
      </c>
      <c r="W205" s="47">
        <f ca="1">Calculation!AR204</f>
        <v>1.2377201899615711E-2</v>
      </c>
      <c r="X205" s="47">
        <f ca="1">Calculation!AS204</f>
        <v>0.16369448050713559</v>
      </c>
      <c r="Y205" s="47">
        <f ca="1">Calculation!AU204</f>
        <v>1.2077661221172931E-2</v>
      </c>
      <c r="Z205" s="47">
        <f ca="1">Calculation!AV204</f>
        <v>2.2957923368887669E-5</v>
      </c>
      <c r="AA205" s="47">
        <f ca="1">Calculation!AW204</f>
        <v>7.1703310752287567E-7</v>
      </c>
      <c r="AB205" s="47">
        <f ca="1">Calculation!AT204</f>
        <v>0.17607168240675131</v>
      </c>
      <c r="AC205" s="47">
        <f ca="1">Calculation!AX204</f>
        <v>0.18817301858440064</v>
      </c>
      <c r="AD205" s="47">
        <f ca="1">Calculation!BB204</f>
        <v>11.916928986608983</v>
      </c>
      <c r="AE205" s="47">
        <f ca="1">Calculation!BE204</f>
        <v>5.9151701178478797</v>
      </c>
      <c r="AF205" s="47">
        <f ca="1">Calculation!BH204</f>
        <v>29.62157414862752</v>
      </c>
      <c r="AG205" s="47">
        <f ca="1">Calculation!BL204</f>
        <v>0.26231192013507421</v>
      </c>
      <c r="AH205" s="47">
        <f ca="1">Calculation!BO204</f>
        <v>1.8554056533244632E-2</v>
      </c>
      <c r="AI205" s="47">
        <f ca="1">Calculation!BR204</f>
        <v>0.34736742234679241</v>
      </c>
      <c r="AJ205" s="47">
        <f ca="1">Calculation!BU204</f>
        <v>30.077005584989109</v>
      </c>
      <c r="AK205" s="291">
        <f ca="1">Calculation!CI204</f>
        <v>0.37345474353060126</v>
      </c>
      <c r="AL205" s="291">
        <f ca="1">Calculation!CJ204</f>
        <v>9.5658014036716104</v>
      </c>
      <c r="AM205" s="291">
        <f ca="1">Calculation!CK204</f>
        <v>9.1923466601410091</v>
      </c>
      <c r="AN205" s="46">
        <f ca="1">Calculation!CP204</f>
        <v>0.44238481511176064</v>
      </c>
      <c r="AO205" s="46">
        <f>Calculation!CS204</f>
        <v>12000</v>
      </c>
      <c r="AP205" s="46">
        <f ca="1">Calculation!CX204</f>
        <v>0.99670030837611701</v>
      </c>
      <c r="AQ205" s="46">
        <f>Calculation!DB204</f>
        <v>0</v>
      </c>
    </row>
    <row r="206" spans="2:43" x14ac:dyDescent="0.25">
      <c r="B206" s="45">
        <f>Calculation!B205</f>
        <v>44094</v>
      </c>
      <c r="C206" s="193">
        <f ca="1">Calculation!C205</f>
        <v>73743.304270300767</v>
      </c>
      <c r="D206" s="196">
        <f ca="1">Calculation!D205</f>
        <v>3.8423877878645776</v>
      </c>
      <c r="E206" s="196">
        <f ca="1">Calculation!G205</f>
        <v>3.4794769352293191E-2</v>
      </c>
      <c r="F206" s="196">
        <f ca="1">Calculation!R205</f>
        <v>0.30668465143431711</v>
      </c>
      <c r="G206" s="196">
        <f ca="1">Calculation!N205</f>
        <v>2.2593803640078167E-2</v>
      </c>
      <c r="H206" s="196">
        <f ca="1">Calculation!T205</f>
        <v>4.3004080226232542E-5</v>
      </c>
      <c r="I206" s="196">
        <f ca="1">Calculation!V205</f>
        <v>2.687709059575575E-6</v>
      </c>
      <c r="J206" s="47">
        <f ca="1">Calculation!AC205</f>
        <v>5.25</v>
      </c>
      <c r="K206" s="47">
        <f ca="1">Calculation!AD205</f>
        <v>5.25</v>
      </c>
      <c r="L206" s="47">
        <f ca="1">Calculation!AF205</f>
        <v>5.25</v>
      </c>
      <c r="M206" s="47">
        <f ca="1">Calculation!AG205</f>
        <v>5.25</v>
      </c>
      <c r="N206" s="47">
        <f ca="1">Calculation!AH205</f>
        <v>5.25</v>
      </c>
      <c r="O206" s="47">
        <f ca="1">Calculation!AE205</f>
        <v>10.5</v>
      </c>
      <c r="P206" s="47">
        <f ca="1">Calculation!AI205</f>
        <v>26.25</v>
      </c>
      <c r="Q206" s="47">
        <f ca="1">Calculation!AK205</f>
        <v>5.25</v>
      </c>
      <c r="R206" s="47">
        <f ca="1">Calculation!AL205</f>
        <v>5.25</v>
      </c>
      <c r="S206" s="47">
        <f ca="1">Calculation!AM205</f>
        <v>5.25</v>
      </c>
      <c r="T206" s="47">
        <f ca="1">Calculation!AN205</f>
        <v>5.25</v>
      </c>
      <c r="U206" s="47">
        <f ca="1">Calculation!AO205</f>
        <v>5.25</v>
      </c>
      <c r="V206" s="47">
        <f ca="1">Calculation!AP205</f>
        <v>26.25</v>
      </c>
      <c r="W206" s="47">
        <f ca="1">Calculation!AR205</f>
        <v>1.1598256450764398E-2</v>
      </c>
      <c r="X206" s="47">
        <f ca="1">Calculation!AS205</f>
        <v>0.15334232571715856</v>
      </c>
      <c r="Y206" s="47">
        <f ca="1">Calculation!AU205</f>
        <v>1.1296901820039083E-2</v>
      </c>
      <c r="Z206" s="47">
        <f ca="1">Calculation!AV205</f>
        <v>2.1502040113116271E-5</v>
      </c>
      <c r="AA206" s="47">
        <f ca="1">Calculation!AW205</f>
        <v>6.7192726489389376E-7</v>
      </c>
      <c r="AB206" s="47">
        <f ca="1">Calculation!AT205</f>
        <v>0.16494058216792296</v>
      </c>
      <c r="AC206" s="47">
        <f ca="1">Calculation!AX205</f>
        <v>0.17625965795534004</v>
      </c>
      <c r="AD206" s="47">
        <f ca="1">Calculation!BB205</f>
        <v>11.90655048341368</v>
      </c>
      <c r="AE206" s="47">
        <f ca="1">Calculation!BE205</f>
        <v>5.9135062653945525</v>
      </c>
      <c r="AF206" s="47">
        <f ca="1">Calculation!BH205</f>
        <v>29.609531682239279</v>
      </c>
      <c r="AG206" s="47">
        <f ca="1">Calculation!BL205</f>
        <v>0.24580780636004734</v>
      </c>
      <c r="AH206" s="47">
        <f ca="1">Calculation!BO205</f>
        <v>1.7358902532042482E-2</v>
      </c>
      <c r="AI206" s="47">
        <f ca="1">Calculation!BR205</f>
        <v>0.32584562945711437</v>
      </c>
      <c r="AJ206" s="47">
        <f ca="1">Calculation!BU205</f>
        <v>30.066148043204176</v>
      </c>
      <c r="AK206" s="291">
        <f ca="1">Calculation!CI205</f>
        <v>0.34996211717952974</v>
      </c>
      <c r="AL206" s="291">
        <f ca="1">Calculation!CJ205</f>
        <v>8.9591833804839798</v>
      </c>
      <c r="AM206" s="291">
        <f ca="1">Calculation!CK205</f>
        <v>8.60922126330445</v>
      </c>
      <c r="AN206" s="46">
        <f ca="1">Calculation!CP205</f>
        <v>0.41436127396808398</v>
      </c>
      <c r="AO206" s="46">
        <f>Calculation!CS205</f>
        <v>12000</v>
      </c>
      <c r="AP206" s="46">
        <f ca="1">Calculation!CX205</f>
        <v>0.94716971906805769</v>
      </c>
      <c r="AQ206" s="46">
        <f>Calculation!DB205</f>
        <v>0</v>
      </c>
    </row>
    <row r="207" spans="2:43" x14ac:dyDescent="0.25">
      <c r="B207" s="45">
        <f>Calculation!B206</f>
        <v>44095</v>
      </c>
      <c r="C207" s="193">
        <f ca="1">Calculation!C206</f>
        <v>73743.337065057305</v>
      </c>
      <c r="D207" s="196">
        <f ca="1">Calculation!D206</f>
        <v>3.6007262738371542</v>
      </c>
      <c r="E207" s="196">
        <f ca="1">Calculation!G206</f>
        <v>3.2605083370348703E-2</v>
      </c>
      <c r="F207" s="196">
        <f ca="1">Calculation!R206</f>
        <v>0.28729175241473748</v>
      </c>
      <c r="G207" s="196">
        <f ca="1">Calculation!N206</f>
        <v>2.1133980282212386E-2</v>
      </c>
      <c r="H207" s="196">
        <f ca="1">Calculation!T206</f>
        <v>4.0277820517249326E-5</v>
      </c>
      <c r="I207" s="196">
        <f ca="1">Calculation!V206</f>
        <v>2.5186373018240585E-6</v>
      </c>
      <c r="J207" s="47">
        <f ca="1">Calculation!AC206</f>
        <v>5.25</v>
      </c>
      <c r="K207" s="47">
        <f ca="1">Calculation!AD206</f>
        <v>5.25</v>
      </c>
      <c r="L207" s="47">
        <f ca="1">Calculation!AF206</f>
        <v>5.25</v>
      </c>
      <c r="M207" s="47">
        <f ca="1">Calculation!AG206</f>
        <v>5.25</v>
      </c>
      <c r="N207" s="47">
        <f ca="1">Calculation!AH206</f>
        <v>5.25</v>
      </c>
      <c r="O207" s="47">
        <f ca="1">Calculation!AE206</f>
        <v>10.5</v>
      </c>
      <c r="P207" s="47">
        <f ca="1">Calculation!AI206</f>
        <v>26.25</v>
      </c>
      <c r="Q207" s="47">
        <f ca="1">Calculation!AK206</f>
        <v>5.25</v>
      </c>
      <c r="R207" s="47">
        <f ca="1">Calculation!AL206</f>
        <v>5.25</v>
      </c>
      <c r="S207" s="47">
        <f ca="1">Calculation!AM206</f>
        <v>5.25</v>
      </c>
      <c r="T207" s="47">
        <f ca="1">Calculation!AN206</f>
        <v>5.25</v>
      </c>
      <c r="U207" s="47">
        <f ca="1">Calculation!AO206</f>
        <v>5.25</v>
      </c>
      <c r="V207" s="47">
        <f ca="1">Calculation!AP206</f>
        <v>26.25</v>
      </c>
      <c r="W207" s="47">
        <f ca="1">Calculation!AR206</f>
        <v>1.0868361123449568E-2</v>
      </c>
      <c r="X207" s="47">
        <f ca="1">Calculation!AS206</f>
        <v>0.14364587620736874</v>
      </c>
      <c r="Y207" s="47">
        <f ca="1">Calculation!AU206</f>
        <v>1.0566990141106193E-2</v>
      </c>
      <c r="Z207" s="47">
        <f ca="1">Calculation!AV206</f>
        <v>2.0138910258624663E-5</v>
      </c>
      <c r="AA207" s="47">
        <f ca="1">Calculation!AW206</f>
        <v>6.2965932545601461E-7</v>
      </c>
      <c r="AB207" s="47">
        <f ca="1">Calculation!AT206</f>
        <v>0.15451423733081832</v>
      </c>
      <c r="AC207" s="47">
        <f ca="1">Calculation!AX206</f>
        <v>0.16510199604150858</v>
      </c>
      <c r="AD207" s="47">
        <f ca="1">Calculation!BB206</f>
        <v>11.897017086907137</v>
      </c>
      <c r="AE207" s="47">
        <f ca="1">Calculation!BE206</f>
        <v>5.9119778980695674</v>
      </c>
      <c r="AF207" s="47">
        <f ca="1">Calculation!BH206</f>
        <v>29.598469816685508</v>
      </c>
      <c r="AG207" s="47">
        <f ca="1">Calculation!BL206</f>
        <v>0.23034170135489218</v>
      </c>
      <c r="AH207" s="47">
        <f ca="1">Calculation!BO206</f>
        <v>1.6241040696543231E-2</v>
      </c>
      <c r="AI207" s="47">
        <f ca="1">Calculation!BR206</f>
        <v>0.30565427525357125</v>
      </c>
      <c r="AJ207" s="47">
        <f ca="1">Calculation!BU206</f>
        <v>30.056066040118164</v>
      </c>
      <c r="AK207" s="291">
        <f ca="1">Calculation!CI206</f>
        <v>0.32794756538351066</v>
      </c>
      <c r="AL207" s="291">
        <f ca="1">Calculation!CJ206</f>
        <v>8.3912126078190923</v>
      </c>
      <c r="AM207" s="291">
        <f ca="1">Calculation!CK206</f>
        <v>8.0632650424355816</v>
      </c>
      <c r="AN207" s="46">
        <f ca="1">Calculation!CP206</f>
        <v>0.38812011477412539</v>
      </c>
      <c r="AO207" s="46">
        <f>Calculation!CS206</f>
        <v>12000</v>
      </c>
      <c r="AP207" s="46">
        <f ca="1">Calculation!CX206</f>
        <v>0.90009660310573958</v>
      </c>
      <c r="AQ207" s="46">
        <f>Calculation!DB206</f>
        <v>0</v>
      </c>
    </row>
    <row r="208" spans="2:43" x14ac:dyDescent="0.25">
      <c r="B208" s="45">
        <f>Calculation!B207</f>
        <v>44096</v>
      </c>
      <c r="C208" s="193">
        <f ca="1">Calculation!C207</f>
        <v>73743.367796863633</v>
      </c>
      <c r="D208" s="196">
        <f ca="1">Calculation!D207</f>
        <v>3.3742633463208396</v>
      </c>
      <c r="E208" s="196">
        <f ca="1">Calculation!G207</f>
        <v>3.0553271494149003E-2</v>
      </c>
      <c r="F208" s="196">
        <f ca="1">Calculation!R207</f>
        <v>0.26912704032460738</v>
      </c>
      <c r="G208" s="196">
        <f ca="1">Calculation!N207</f>
        <v>1.9769170474545163E-2</v>
      </c>
      <c r="H208" s="196">
        <f ca="1">Calculation!T207</f>
        <v>3.7725165169320951E-5</v>
      </c>
      <c r="I208" s="196">
        <f ca="1">Calculation!V207</f>
        <v>2.3602027260744968E-6</v>
      </c>
      <c r="J208" s="47">
        <f ca="1">Calculation!AC207</f>
        <v>5.25</v>
      </c>
      <c r="K208" s="47">
        <f ca="1">Calculation!AD207</f>
        <v>5.25</v>
      </c>
      <c r="L208" s="47">
        <f ca="1">Calculation!AF207</f>
        <v>5.25</v>
      </c>
      <c r="M208" s="47">
        <f ca="1">Calculation!AG207</f>
        <v>5.25</v>
      </c>
      <c r="N208" s="47">
        <f ca="1">Calculation!AH207</f>
        <v>5.25</v>
      </c>
      <c r="O208" s="47">
        <f ca="1">Calculation!AE207</f>
        <v>10.5</v>
      </c>
      <c r="P208" s="47">
        <f ca="1">Calculation!AI207</f>
        <v>26.25</v>
      </c>
      <c r="Q208" s="47">
        <f ca="1">Calculation!AK207</f>
        <v>5.25</v>
      </c>
      <c r="R208" s="47">
        <f ca="1">Calculation!AL207</f>
        <v>5.25</v>
      </c>
      <c r="S208" s="47">
        <f ca="1">Calculation!AM207</f>
        <v>5.25</v>
      </c>
      <c r="T208" s="47">
        <f ca="1">Calculation!AN207</f>
        <v>5.25</v>
      </c>
      <c r="U208" s="47">
        <f ca="1">Calculation!AO207</f>
        <v>5.25</v>
      </c>
      <c r="V208" s="47">
        <f ca="1">Calculation!AP207</f>
        <v>26.25</v>
      </c>
      <c r="W208" s="47">
        <f ca="1">Calculation!AR207</f>
        <v>1.0184423831383E-2</v>
      </c>
      <c r="X208" s="47">
        <f ca="1">Calculation!AS207</f>
        <v>0.13456352016230369</v>
      </c>
      <c r="Y208" s="47">
        <f ca="1">Calculation!AU207</f>
        <v>9.8845852372725813E-3</v>
      </c>
      <c r="Z208" s="47">
        <f ca="1">Calculation!AV207</f>
        <v>1.8862582584660476E-5</v>
      </c>
      <c r="AA208" s="47">
        <f ca="1">Calculation!AW207</f>
        <v>5.9005068151862419E-7</v>
      </c>
      <c r="AB208" s="47">
        <f ca="1">Calculation!AT207</f>
        <v>0.14474794399368668</v>
      </c>
      <c r="AC208" s="47">
        <f ca="1">Calculation!AX207</f>
        <v>0.15465198186422546</v>
      </c>
      <c r="AD208" s="47">
        <f ca="1">Calculation!BB207</f>
        <v>11.888259981258985</v>
      </c>
      <c r="AE208" s="47">
        <f ca="1">Calculation!BE207</f>
        <v>5.9105739835124744</v>
      </c>
      <c r="AF208" s="47">
        <f ca="1">Calculation!BH207</f>
        <v>29.588308703041118</v>
      </c>
      <c r="AG208" s="47">
        <f ca="1">Calculation!BL207</f>
        <v>0.2158483653871657</v>
      </c>
      <c r="AH208" s="47">
        <f ca="1">Calculation!BO207</f>
        <v>1.5195451814139616E-2</v>
      </c>
      <c r="AI208" s="47">
        <f ca="1">Calculation!BR207</f>
        <v>0.28671133237978308</v>
      </c>
      <c r="AJ208" s="47">
        <f ca="1">Calculation!BU207</f>
        <v>30.046704180109725</v>
      </c>
      <c r="AK208" s="291">
        <f ca="1">Calculation!CI207</f>
        <v>0.30731806327821687</v>
      </c>
      <c r="AL208" s="291">
        <f ca="1">Calculation!CJ207</f>
        <v>7.8594094103153997</v>
      </c>
      <c r="AM208" s="291">
        <f ca="1">Calculation!CK207</f>
        <v>7.5520913470371829</v>
      </c>
      <c r="AN208" s="46">
        <f ca="1">Calculation!CP207</f>
        <v>0.36354726653713071</v>
      </c>
      <c r="AO208" s="46">
        <f>Calculation!CS207</f>
        <v>12000</v>
      </c>
      <c r="AP208" s="46">
        <f ca="1">Calculation!CX207</f>
        <v>0.85535927433363657</v>
      </c>
      <c r="AQ208" s="46">
        <f>Calculation!DB207</f>
        <v>0</v>
      </c>
    </row>
    <row r="209" spans="2:43" x14ac:dyDescent="0.25">
      <c r="B209" s="45">
        <f>Calculation!B208</f>
        <v>44097</v>
      </c>
      <c r="C209" s="193">
        <f ca="1">Calculation!C208</f>
        <v>73743.396595508078</v>
      </c>
      <c r="D209" s="196">
        <f ca="1">Calculation!D208</f>
        <v>3.1620431803086841</v>
      </c>
      <c r="E209" s="196">
        <f ca="1">Calculation!G208</f>
        <v>2.8630643472009165E-2</v>
      </c>
      <c r="F209" s="196">
        <f ca="1">Calculation!R208</f>
        <v>0.25211258483891413</v>
      </c>
      <c r="G209" s="196">
        <f ca="1">Calculation!N208</f>
        <v>1.8493135860598843E-2</v>
      </c>
      <c r="H209" s="196">
        <f ca="1">Calculation!T208</f>
        <v>3.5334983585475387E-5</v>
      </c>
      <c r="I209" s="196">
        <f ca="1">Calculation!V208</f>
        <v>2.2117358929384521E-6</v>
      </c>
      <c r="J209" s="47">
        <f ca="1">Calculation!AC208</f>
        <v>5.25</v>
      </c>
      <c r="K209" s="47">
        <f ca="1">Calculation!AD208</f>
        <v>5.25</v>
      </c>
      <c r="L209" s="47">
        <f ca="1">Calculation!AF208</f>
        <v>5.25</v>
      </c>
      <c r="M209" s="47">
        <f ca="1">Calculation!AG208</f>
        <v>5.25</v>
      </c>
      <c r="N209" s="47">
        <f ca="1">Calculation!AH208</f>
        <v>5.25</v>
      </c>
      <c r="O209" s="47">
        <f ca="1">Calculation!AE208</f>
        <v>10.5</v>
      </c>
      <c r="P209" s="47">
        <f ca="1">Calculation!AI208</f>
        <v>26.25</v>
      </c>
      <c r="Q209" s="47">
        <f ca="1">Calculation!AK208</f>
        <v>5.25</v>
      </c>
      <c r="R209" s="47">
        <f ca="1">Calculation!AL208</f>
        <v>5.25</v>
      </c>
      <c r="S209" s="47">
        <f ca="1">Calculation!AM208</f>
        <v>5.25</v>
      </c>
      <c r="T209" s="47">
        <f ca="1">Calculation!AN208</f>
        <v>5.25</v>
      </c>
      <c r="U209" s="47">
        <f ca="1">Calculation!AO208</f>
        <v>5.25</v>
      </c>
      <c r="V209" s="47">
        <f ca="1">Calculation!AP208</f>
        <v>26.25</v>
      </c>
      <c r="W209" s="47">
        <f ca="1">Calculation!AR208</f>
        <v>9.5435478240030545E-3</v>
      </c>
      <c r="X209" s="47">
        <f ca="1">Calculation!AS208</f>
        <v>0.12605629241945707</v>
      </c>
      <c r="Y209" s="47">
        <f ca="1">Calculation!AU208</f>
        <v>9.2465679302994215E-3</v>
      </c>
      <c r="Z209" s="47">
        <f ca="1">Calculation!AV208</f>
        <v>1.7667491792737693E-5</v>
      </c>
      <c r="AA209" s="47">
        <f ca="1">Calculation!AW208</f>
        <v>5.5293397323461301E-7</v>
      </c>
      <c r="AB209" s="47">
        <f ca="1">Calculation!AT208</f>
        <v>0.13559984024346011</v>
      </c>
      <c r="AC209" s="47">
        <f ca="1">Calculation!AX208</f>
        <v>0.14486462859952551</v>
      </c>
      <c r="AD209" s="47">
        <f ca="1">Calculation!BB208</f>
        <v>11.880215954213611</v>
      </c>
      <c r="AE209" s="47">
        <f ca="1">Calculation!BE208</f>
        <v>5.909284387712173</v>
      </c>
      <c r="AF209" s="47">
        <f ca="1">Calculation!BH208</f>
        <v>29.578974994364913</v>
      </c>
      <c r="AG209" s="47">
        <f ca="1">Calculation!BL208</f>
        <v>0.20226665429733331</v>
      </c>
      <c r="AH209" s="47">
        <f ca="1">Calculation!BO208</f>
        <v>1.4217443908067421E-2</v>
      </c>
      <c r="AI209" s="47">
        <f ca="1">Calculation!BR208</f>
        <v>0.26893981464996713</v>
      </c>
      <c r="AJ209" s="47">
        <f ca="1">Calculation!BU208</f>
        <v>30.0380110243876</v>
      </c>
      <c r="AK209" s="291">
        <f ca="1">Calculation!CI208</f>
        <v>0.28798644445487298</v>
      </c>
      <c r="AL209" s="291">
        <f ca="1">Calculation!CJ208</f>
        <v>7.3614549137387328</v>
      </c>
      <c r="AM209" s="291">
        <f ca="1">Calculation!CK208</f>
        <v>7.0734684692838599</v>
      </c>
      <c r="AN209" s="46">
        <f ca="1">Calculation!CP208</f>
        <v>0.34053602766232899</v>
      </c>
      <c r="AO209" s="46">
        <f>Calculation!CS208</f>
        <v>12000</v>
      </c>
      <c r="AP209" s="46">
        <f ca="1">Calculation!CX208</f>
        <v>0.81284205755309458</v>
      </c>
      <c r="AQ209" s="46">
        <f>Calculation!DB208</f>
        <v>0</v>
      </c>
    </row>
    <row r="210" spans="2:43" x14ac:dyDescent="0.25">
      <c r="B210" s="45">
        <f>Calculation!B209</f>
        <v>44098</v>
      </c>
      <c r="C210" s="193">
        <f ca="1">Calculation!C209</f>
        <v>73743.423582611169</v>
      </c>
      <c r="D210" s="196">
        <f ca="1">Calculation!D209</f>
        <v>2.9631700562389516</v>
      </c>
      <c r="E210" s="196">
        <f ca="1">Calculation!G209</f>
        <v>2.6829057889912314E-2</v>
      </c>
      <c r="F210" s="196">
        <f ca="1">Calculation!R209</f>
        <v>0.2361754114382702</v>
      </c>
      <c r="G210" s="196">
        <f ca="1">Calculation!N209</f>
        <v>1.7300051847666267E-2</v>
      </c>
      <c r="H210" s="196">
        <f ca="1">Calculation!T209</f>
        <v>3.3096866175499106E-5</v>
      </c>
      <c r="I210" s="196">
        <f ca="1">Calculation!V209</f>
        <v>2.0726095177140111E-6</v>
      </c>
      <c r="J210" s="47">
        <f ca="1">Calculation!AC209</f>
        <v>5.25</v>
      </c>
      <c r="K210" s="47">
        <f ca="1">Calculation!AD209</f>
        <v>5.25</v>
      </c>
      <c r="L210" s="47">
        <f ca="1">Calculation!AF209</f>
        <v>5.25</v>
      </c>
      <c r="M210" s="47">
        <f ca="1">Calculation!AG209</f>
        <v>5.25</v>
      </c>
      <c r="N210" s="47">
        <f ca="1">Calculation!AH209</f>
        <v>5.25</v>
      </c>
      <c r="O210" s="47">
        <f ca="1">Calculation!AE209</f>
        <v>10.5</v>
      </c>
      <c r="P210" s="47">
        <f ca="1">Calculation!AI209</f>
        <v>26.25</v>
      </c>
      <c r="Q210" s="47">
        <f ca="1">Calculation!AK209</f>
        <v>5.25</v>
      </c>
      <c r="R210" s="47">
        <f ca="1">Calculation!AL209</f>
        <v>5.25</v>
      </c>
      <c r="S210" s="47">
        <f ca="1">Calculation!AM209</f>
        <v>5.25</v>
      </c>
      <c r="T210" s="47">
        <f ca="1">Calculation!AN209</f>
        <v>5.25</v>
      </c>
      <c r="U210" s="47">
        <f ca="1">Calculation!AO209</f>
        <v>5.25</v>
      </c>
      <c r="V210" s="47">
        <f ca="1">Calculation!AP209</f>
        <v>26.25</v>
      </c>
      <c r="W210" s="47">
        <f ca="1">Calculation!AR209</f>
        <v>8.9430192966374385E-3</v>
      </c>
      <c r="X210" s="47">
        <f ca="1">Calculation!AS209</f>
        <v>0.1180877057191351</v>
      </c>
      <c r="Y210" s="47">
        <f ca="1">Calculation!AU209</f>
        <v>8.6500259238331337E-3</v>
      </c>
      <c r="Z210" s="47">
        <f ca="1">Calculation!AV209</f>
        <v>1.6548433087749553E-5</v>
      </c>
      <c r="AA210" s="47">
        <f ca="1">Calculation!AW209</f>
        <v>5.1815237942850276E-7</v>
      </c>
      <c r="AB210" s="47">
        <f ca="1">Calculation!AT209</f>
        <v>0.12703072501577253</v>
      </c>
      <c r="AC210" s="47">
        <f ca="1">Calculation!AX209</f>
        <v>0.13569781752507284</v>
      </c>
      <c r="AD210" s="47">
        <f ca="1">Calculation!BB209</f>
        <v>11.872826940799074</v>
      </c>
      <c r="AE210" s="47">
        <f ca="1">Calculation!BE209</f>
        <v>5.9080998018556095</v>
      </c>
      <c r="AF210" s="47">
        <f ca="1">Calculation!BH209</f>
        <v>29.57040131625234</v>
      </c>
      <c r="AG210" s="47">
        <f ca="1">Calculation!BL209</f>
        <v>0.18953926288970235</v>
      </c>
      <c r="AH210" s="47">
        <f ca="1">Calculation!BO209</f>
        <v>1.3302630831221213E-2</v>
      </c>
      <c r="AI210" s="47">
        <f ca="1">Calculation!BR209</f>
        <v>0.25226746846144799</v>
      </c>
      <c r="AJ210" s="47">
        <f ca="1">Calculation!BU209</f>
        <v>30.029938808359915</v>
      </c>
      <c r="AK210" s="291">
        <f ca="1">Calculation!CI209</f>
        <v>0.26987103090505116</v>
      </c>
      <c r="AL210" s="291">
        <f ca="1">Calculation!CJ209</f>
        <v>6.8951804532699112</v>
      </c>
      <c r="AM210" s="291">
        <f ca="1">Calculation!CK209</f>
        <v>6.6253094223648601</v>
      </c>
      <c r="AN210" s="46">
        <f ca="1">Calculation!CP209</f>
        <v>0.31898658307560462</v>
      </c>
      <c r="AO210" s="46">
        <f>Calculation!CS209</f>
        <v>12000</v>
      </c>
      <c r="AP210" s="46">
        <f ca="1">Calculation!CX209</f>
        <v>0.7724349924256988</v>
      </c>
      <c r="AQ210" s="46">
        <f>Calculation!DB209</f>
        <v>0</v>
      </c>
    </row>
    <row r="211" spans="2:43" x14ac:dyDescent="0.25">
      <c r="B211" s="45">
        <f>Calculation!B210</f>
        <v>44099</v>
      </c>
      <c r="C211" s="193">
        <f ca="1">Calculation!C210</f>
        <v>73743.448872139983</v>
      </c>
      <c r="D211" s="196">
        <f ca="1">Calculation!D210</f>
        <v>2.7768045810360307</v>
      </c>
      <c r="E211" s="196">
        <f ca="1">Calculation!G210</f>
        <v>2.5140887377670982E-2</v>
      </c>
      <c r="F211" s="196">
        <f ca="1">Calculation!R210</f>
        <v>0.22124718547884425</v>
      </c>
      <c r="G211" s="196">
        <f ca="1">Calculation!N210</f>
        <v>1.6184479854689595E-2</v>
      </c>
      <c r="H211" s="196">
        <f ca="1">Calculation!T210</f>
        <v>3.1001076941040002E-5</v>
      </c>
      <c r="I211" s="196">
        <f ca="1">Calculation!V210</f>
        <v>1.9422358129452931E-6</v>
      </c>
      <c r="J211" s="47">
        <f ca="1">Calculation!AC210</f>
        <v>5.25</v>
      </c>
      <c r="K211" s="47">
        <f ca="1">Calculation!AD210</f>
        <v>5.25</v>
      </c>
      <c r="L211" s="47">
        <f ca="1">Calculation!AF210</f>
        <v>5.25</v>
      </c>
      <c r="M211" s="47">
        <f ca="1">Calculation!AG210</f>
        <v>5.25</v>
      </c>
      <c r="N211" s="47">
        <f ca="1">Calculation!AH210</f>
        <v>5.25</v>
      </c>
      <c r="O211" s="47">
        <f ca="1">Calculation!AE210</f>
        <v>10.5</v>
      </c>
      <c r="P211" s="47">
        <f ca="1">Calculation!AI210</f>
        <v>26.25</v>
      </c>
      <c r="Q211" s="47">
        <f ca="1">Calculation!AK210</f>
        <v>5.25</v>
      </c>
      <c r="R211" s="47">
        <f ca="1">Calculation!AL210</f>
        <v>5.25</v>
      </c>
      <c r="S211" s="47">
        <f ca="1">Calculation!AM210</f>
        <v>5.25</v>
      </c>
      <c r="T211" s="47">
        <f ca="1">Calculation!AN210</f>
        <v>5.25</v>
      </c>
      <c r="U211" s="47">
        <f ca="1">Calculation!AO210</f>
        <v>5.25</v>
      </c>
      <c r="V211" s="47">
        <f ca="1">Calculation!AP210</f>
        <v>26.25</v>
      </c>
      <c r="W211" s="47">
        <f ca="1">Calculation!AR210</f>
        <v>8.3802957925569934E-3</v>
      </c>
      <c r="X211" s="47">
        <f ca="1">Calculation!AS210</f>
        <v>0.11062359273942213</v>
      </c>
      <c r="Y211" s="47">
        <f ca="1">Calculation!AU210</f>
        <v>8.0922399273447975E-3</v>
      </c>
      <c r="Z211" s="47">
        <f ca="1">Calculation!AV210</f>
        <v>1.5500538470520001E-5</v>
      </c>
      <c r="AA211" s="47">
        <f ca="1">Calculation!AW210</f>
        <v>4.8555895323632328E-7</v>
      </c>
      <c r="AB211" s="47">
        <f ca="1">Calculation!AT210</f>
        <v>0.11900388853197912</v>
      </c>
      <c r="AC211" s="47">
        <f ca="1">Calculation!AX210</f>
        <v>0.12711211455674767</v>
      </c>
      <c r="AD211" s="47">
        <f ca="1">Calculation!BB210</f>
        <v>11.866039604191149</v>
      </c>
      <c r="AE211" s="47">
        <f ca="1">Calculation!BE210</f>
        <v>5.9070116751330817</v>
      </c>
      <c r="AF211" s="47">
        <f ca="1">Calculation!BH210</f>
        <v>29.562525780500366</v>
      </c>
      <c r="AG211" s="47">
        <f ca="1">Calculation!BL210</f>
        <v>0.17761248435006588</v>
      </c>
      <c r="AH211" s="47">
        <f ca="1">Calculation!BO210</f>
        <v>1.2446912262976152E-2</v>
      </c>
      <c r="AI211" s="47">
        <f ca="1">Calculation!BR210</f>
        <v>0.23662648300037775</v>
      </c>
      <c r="AJ211" s="47">
        <f ca="1">Calculation!BU210</f>
        <v>30.022443179191349</v>
      </c>
      <c r="AK211" s="291">
        <f ca="1">Calculation!CI210</f>
        <v>0.25289528814028017</v>
      </c>
      <c r="AL211" s="291">
        <f ca="1">Calculation!CJ210</f>
        <v>6.4585576960832007</v>
      </c>
      <c r="AM211" s="291">
        <f ca="1">Calculation!CK210</f>
        <v>6.2056624079429206</v>
      </c>
      <c r="AN211" s="46">
        <f ca="1">Calculation!CP210</f>
        <v>0.29880555394577285</v>
      </c>
      <c r="AO211" s="46">
        <f>Calculation!CS210</f>
        <v>12000</v>
      </c>
      <c r="AP211" s="46">
        <f ca="1">Calculation!CX210</f>
        <v>0.7340335519211747</v>
      </c>
      <c r="AQ211" s="46">
        <f>Calculation!DB210</f>
        <v>0</v>
      </c>
    </row>
    <row r="212" spans="2:43" x14ac:dyDescent="0.25">
      <c r="B212" s="45">
        <f>Calculation!B211</f>
        <v>44100</v>
      </c>
      <c r="C212" s="193">
        <f ca="1">Calculation!C211</f>
        <v>73743.472570889964</v>
      </c>
      <c r="D212" s="196">
        <f ca="1">Calculation!D211</f>
        <v>2.602160146660935</v>
      </c>
      <c r="E212" s="196">
        <f ca="1">Calculation!G211</f>
        <v>2.3558986036711357E-2</v>
      </c>
      <c r="F212" s="196">
        <f ca="1">Calculation!R211</f>
        <v>0.20726391645158201</v>
      </c>
      <c r="G212" s="196">
        <f ca="1">Calculation!N211</f>
        <v>1.5141341443221386E-2</v>
      </c>
      <c r="H212" s="196">
        <f ca="1">Calculation!T211</f>
        <v>2.903850924620449E-5</v>
      </c>
      <c r="I212" s="196">
        <f ca="1">Calculation!V211</f>
        <v>1.8200639988295752E-6</v>
      </c>
      <c r="J212" s="47">
        <f ca="1">Calculation!AC211</f>
        <v>5.25</v>
      </c>
      <c r="K212" s="47">
        <f ca="1">Calculation!AD211</f>
        <v>5.25</v>
      </c>
      <c r="L212" s="47">
        <f ca="1">Calculation!AF211</f>
        <v>5.25</v>
      </c>
      <c r="M212" s="47">
        <f ca="1">Calculation!AG211</f>
        <v>5.25</v>
      </c>
      <c r="N212" s="47">
        <f ca="1">Calculation!AH211</f>
        <v>5.25</v>
      </c>
      <c r="O212" s="47">
        <f ca="1">Calculation!AE211</f>
        <v>10.5</v>
      </c>
      <c r="P212" s="47">
        <f ca="1">Calculation!AI211</f>
        <v>26.25</v>
      </c>
      <c r="Q212" s="47">
        <f ca="1">Calculation!AK211</f>
        <v>5.25</v>
      </c>
      <c r="R212" s="47">
        <f ca="1">Calculation!AL211</f>
        <v>5.25</v>
      </c>
      <c r="S212" s="47">
        <f ca="1">Calculation!AM211</f>
        <v>5.25</v>
      </c>
      <c r="T212" s="47">
        <f ca="1">Calculation!AN211</f>
        <v>5.25</v>
      </c>
      <c r="U212" s="47">
        <f ca="1">Calculation!AO211</f>
        <v>5.25</v>
      </c>
      <c r="V212" s="47">
        <f ca="1">Calculation!AP211</f>
        <v>26.25</v>
      </c>
      <c r="W212" s="47">
        <f ca="1">Calculation!AR211</f>
        <v>7.8529953455704522E-3</v>
      </c>
      <c r="X212" s="47">
        <f ca="1">Calculation!AS211</f>
        <v>0.10363195822579101</v>
      </c>
      <c r="Y212" s="47">
        <f ca="1">Calculation!AU211</f>
        <v>7.5706707216106929E-3</v>
      </c>
      <c r="Z212" s="47">
        <f ca="1">Calculation!AV211</f>
        <v>1.4519254623102245E-5</v>
      </c>
      <c r="AA212" s="47">
        <f ca="1">Calculation!AW211</f>
        <v>4.5501599970739379E-7</v>
      </c>
      <c r="AB212" s="47">
        <f ca="1">Calculation!AT211</f>
        <v>0.11148495357136146</v>
      </c>
      <c r="AC212" s="47">
        <f ca="1">Calculation!AX211</f>
        <v>0.11907059856359496</v>
      </c>
      <c r="AD212" s="47">
        <f ca="1">Calculation!BB211</f>
        <v>11.859804950707014</v>
      </c>
      <c r="AE212" s="47">
        <f ca="1">Calculation!BE211</f>
        <v>5.9060121530151024</v>
      </c>
      <c r="AF212" s="47">
        <f ca="1">Calculation!BH211</f>
        <v>29.555291538373908</v>
      </c>
      <c r="AG212" s="47">
        <f ca="1">Calculation!BL211</f>
        <v>0.16643598469426046</v>
      </c>
      <c r="AH212" s="47">
        <f ca="1">Calculation!BO211</f>
        <v>1.1646455017128174E-2</v>
      </c>
      <c r="AI212" s="47">
        <f ca="1">Calculation!BR211</f>
        <v>0.22195321810403029</v>
      </c>
      <c r="AJ212" s="47">
        <f ca="1">Calculation!BU211</f>
        <v>30.015482952106254</v>
      </c>
      <c r="AK212" s="291">
        <f ca="1">Calculation!CI211</f>
        <v>0.23698749981122091</v>
      </c>
      <c r="AL212" s="291">
        <f ca="1">Calculation!CJ211</f>
        <v>6.0496894262861014</v>
      </c>
      <c r="AM212" s="291">
        <f ca="1">Calculation!CK211</f>
        <v>5.8127019264748805</v>
      </c>
      <c r="AN212" s="46">
        <f ca="1">Calculation!CP211</f>
        <v>0.27990557702123942</v>
      </c>
      <c r="AO212" s="46">
        <f>Calculation!CS211</f>
        <v>12000</v>
      </c>
      <c r="AP212" s="46">
        <f ca="1">Calculation!CX211</f>
        <v>0.69753837459657309</v>
      </c>
      <c r="AQ212" s="46">
        <f>Calculation!DB211</f>
        <v>0</v>
      </c>
    </row>
    <row r="213" spans="2:43" x14ac:dyDescent="0.25">
      <c r="B213" s="45">
        <f>Calculation!B212</f>
        <v>44101</v>
      </c>
      <c r="C213" s="193">
        <f ca="1">Calculation!C212</f>
        <v>73743.494778936452</v>
      </c>
      <c r="D213" s="196">
        <f ca="1">Calculation!D212</f>
        <v>2.4384996112537536</v>
      </c>
      <c r="E213" s="196">
        <f ca="1">Calculation!G212</f>
        <v>2.2076658945868695E-2</v>
      </c>
      <c r="F213" s="196">
        <f ca="1">Calculation!R212</f>
        <v>0.19416568113834126</v>
      </c>
      <c r="G213" s="196">
        <f ca="1">Calculation!N212</f>
        <v>1.4165894202310512E-2</v>
      </c>
      <c r="H213" s="196">
        <f ca="1">Calculation!T212</f>
        <v>2.720064455345569E-5</v>
      </c>
      <c r="I213" s="196">
        <f ca="1">Calculation!V212</f>
        <v>1.7055779709946381E-6</v>
      </c>
      <c r="J213" s="47">
        <f ca="1">Calculation!AC212</f>
        <v>5.25</v>
      </c>
      <c r="K213" s="47">
        <f ca="1">Calculation!AD212</f>
        <v>5.25</v>
      </c>
      <c r="L213" s="47">
        <f ca="1">Calculation!AF212</f>
        <v>5.25</v>
      </c>
      <c r="M213" s="47">
        <f ca="1">Calculation!AG212</f>
        <v>5.25</v>
      </c>
      <c r="N213" s="47">
        <f ca="1">Calculation!AH212</f>
        <v>5.25</v>
      </c>
      <c r="O213" s="47">
        <f ca="1">Calculation!AE212</f>
        <v>10.5</v>
      </c>
      <c r="P213" s="47">
        <f ca="1">Calculation!AI212</f>
        <v>26.25</v>
      </c>
      <c r="Q213" s="47">
        <f ca="1">Calculation!AK212</f>
        <v>5.25</v>
      </c>
      <c r="R213" s="47">
        <f ca="1">Calculation!AL212</f>
        <v>5.25</v>
      </c>
      <c r="S213" s="47">
        <f ca="1">Calculation!AM212</f>
        <v>5.25</v>
      </c>
      <c r="T213" s="47">
        <f ca="1">Calculation!AN212</f>
        <v>5.25</v>
      </c>
      <c r="U213" s="47">
        <f ca="1">Calculation!AO212</f>
        <v>5.25</v>
      </c>
      <c r="V213" s="47">
        <f ca="1">Calculation!AP212</f>
        <v>26.25</v>
      </c>
      <c r="W213" s="47">
        <f ca="1">Calculation!AR212</f>
        <v>7.3588863152895647E-3</v>
      </c>
      <c r="X213" s="47">
        <f ca="1">Calculation!AS212</f>
        <v>9.7082840569170631E-2</v>
      </c>
      <c r="Y213" s="47">
        <f ca="1">Calculation!AU212</f>
        <v>7.0829471011552561E-3</v>
      </c>
      <c r="Z213" s="47">
        <f ca="1">Calculation!AV212</f>
        <v>1.3600322276727845E-5</v>
      </c>
      <c r="AA213" s="47">
        <f ca="1">Calculation!AW212</f>
        <v>4.2639449274865953E-7</v>
      </c>
      <c r="AB213" s="47">
        <f ca="1">Calculation!AT212</f>
        <v>0.1044417268844602</v>
      </c>
      <c r="AC213" s="47">
        <f ca="1">Calculation!AX212</f>
        <v>0.11153870070238493</v>
      </c>
      <c r="AD213" s="47">
        <f ca="1">Calculation!BB212</f>
        <v>11.854077976149442</v>
      </c>
      <c r="AE213" s="47">
        <f ca="1">Calculation!BE212</f>
        <v>5.9050940205553006</v>
      </c>
      <c r="AF213" s="47">
        <f ca="1">Calculation!BH212</f>
        <v>29.548646370249173</v>
      </c>
      <c r="AG213" s="47">
        <f ca="1">Calculation!BL212</f>
        <v>0.1559625913133392</v>
      </c>
      <c r="AH213" s="47">
        <f ca="1">Calculation!BO212</f>
        <v>1.0897675575049295E-2</v>
      </c>
      <c r="AI213" s="47">
        <f ca="1">Calculation!BR212</f>
        <v>0.20818794871124158</v>
      </c>
      <c r="AJ213" s="47">
        <f ca="1">Calculation!BU212</f>
        <v>30.009019884098663</v>
      </c>
      <c r="AK213" s="291">
        <f ca="1">Calculation!CI212</f>
        <v>0.22208046488231048</v>
      </c>
      <c r="AL213" s="291">
        <f ca="1">Calculation!CJ212</f>
        <v>5.6668009485398017</v>
      </c>
      <c r="AM213" s="291">
        <f ca="1">Calculation!CK212</f>
        <v>5.4447204836574912</v>
      </c>
      <c r="AN213" s="46">
        <f ca="1">Calculation!CP212</f>
        <v>0.26220491232276177</v>
      </c>
      <c r="AO213" s="46">
        <f>Calculation!CS212</f>
        <v>12000</v>
      </c>
      <c r="AP213" s="46">
        <f ca="1">Calculation!CX212</f>
        <v>0.66285501002853264</v>
      </c>
      <c r="AQ213" s="46">
        <f>Calculation!DB212</f>
        <v>0</v>
      </c>
    </row>
    <row r="214" spans="2:43" x14ac:dyDescent="0.25">
      <c r="B214" s="45">
        <f>Calculation!B213</f>
        <v>44102</v>
      </c>
      <c r="C214" s="193">
        <f ca="1">Calculation!C213</f>
        <v>73743.515590057752</v>
      </c>
      <c r="D214" s="196">
        <f ca="1">Calculation!D213</f>
        <v>2.285132188886144</v>
      </c>
      <c r="E214" s="196">
        <f ca="1">Calculation!G213</f>
        <v>2.068763361071449E-2</v>
      </c>
      <c r="F214" s="196">
        <f ca="1">Calculation!R213</f>
        <v>0.1818963644549649</v>
      </c>
      <c r="G214" s="196">
        <f ca="1">Calculation!N213</f>
        <v>1.3253709267087041E-2</v>
      </c>
      <c r="H214" s="196">
        <f ca="1">Calculation!T213</f>
        <v>2.5479513920195504E-5</v>
      </c>
      <c r="I214" s="196">
        <f ca="1">Calculation!V213</f>
        <v>1.5982941153366136E-6</v>
      </c>
      <c r="J214" s="47">
        <f ca="1">Calculation!AC213</f>
        <v>5.25</v>
      </c>
      <c r="K214" s="47">
        <f ca="1">Calculation!AD213</f>
        <v>5.25</v>
      </c>
      <c r="L214" s="47">
        <f ca="1">Calculation!AF213</f>
        <v>5.25</v>
      </c>
      <c r="M214" s="47">
        <f ca="1">Calculation!AG213</f>
        <v>5.25</v>
      </c>
      <c r="N214" s="47">
        <f ca="1">Calculation!AH213</f>
        <v>5.25</v>
      </c>
      <c r="O214" s="47">
        <f ca="1">Calculation!AE213</f>
        <v>10.5</v>
      </c>
      <c r="P214" s="47">
        <f ca="1">Calculation!AI213</f>
        <v>26.25</v>
      </c>
      <c r="Q214" s="47">
        <f ca="1">Calculation!AK213</f>
        <v>5.25</v>
      </c>
      <c r="R214" s="47">
        <f ca="1">Calculation!AL213</f>
        <v>5.25</v>
      </c>
      <c r="S214" s="47">
        <f ca="1">Calculation!AM213</f>
        <v>5.25</v>
      </c>
      <c r="T214" s="47">
        <f ca="1">Calculation!AN213</f>
        <v>5.25</v>
      </c>
      <c r="U214" s="47">
        <f ca="1">Calculation!AO213</f>
        <v>5.25</v>
      </c>
      <c r="V214" s="47">
        <f ca="1">Calculation!AP213</f>
        <v>26.25</v>
      </c>
      <c r="W214" s="47">
        <f ca="1">Calculation!AR213</f>
        <v>6.8958778702381636E-3</v>
      </c>
      <c r="X214" s="47">
        <f ca="1">Calculation!AS213</f>
        <v>9.0948182227482452E-2</v>
      </c>
      <c r="Y214" s="47">
        <f ca="1">Calculation!AU213</f>
        <v>6.6268546335435203E-3</v>
      </c>
      <c r="Z214" s="47">
        <f ca="1">Calculation!AV213</f>
        <v>1.2739756960097752E-5</v>
      </c>
      <c r="AA214" s="47">
        <f ca="1">Calculation!AW213</f>
        <v>3.995735288341534E-7</v>
      </c>
      <c r="AB214" s="47">
        <f ca="1">Calculation!AT213</f>
        <v>9.784406009772062E-2</v>
      </c>
      <c r="AC214" s="47">
        <f ca="1">Calculation!AX213</f>
        <v>0.10448405406175307</v>
      </c>
      <c r="AD214" s="47">
        <f ca="1">Calculation!BB213</f>
        <v>11.848817340948703</v>
      </c>
      <c r="AE214" s="47">
        <f ca="1">Calculation!BE213</f>
        <v>5.9042506503100833</v>
      </c>
      <c r="AF214" s="47">
        <f ca="1">Calculation!BH213</f>
        <v>29.542542308671742</v>
      </c>
      <c r="AG214" s="47">
        <f ca="1">Calculation!BL213</f>
        <v>0.1461480947383681</v>
      </c>
      <c r="AH214" s="47">
        <f ca="1">Calculation!BO213</f>
        <v>1.0197223763755908E-2</v>
      </c>
      <c r="AI214" s="47">
        <f ca="1">Calculation!BR213</f>
        <v>0.19527462489630892</v>
      </c>
      <c r="AJ214" s="47">
        <f ca="1">Calculation!BU213</f>
        <v>30.003018463805901</v>
      </c>
      <c r="AK214" s="291">
        <f ca="1">Calculation!CI213</f>
        <v>0.20811121299630031</v>
      </c>
      <c r="AL214" s="291">
        <f ca="1">Calculation!CJ213</f>
        <v>5.3082320666821223</v>
      </c>
      <c r="AM214" s="291">
        <f ca="1">Calculation!CK213</f>
        <v>5.100120853685822</v>
      </c>
      <c r="AN214" s="46">
        <f ca="1">Calculation!CP213</f>
        <v>0.24562707674669293</v>
      </c>
      <c r="AO214" s="46">
        <f>Calculation!CS213</f>
        <v>12000</v>
      </c>
      <c r="AP214" s="46">
        <f ca="1">Calculation!CX213</f>
        <v>0.62989367675394248</v>
      </c>
      <c r="AQ214" s="46">
        <f>Calculation!DB213</f>
        <v>0</v>
      </c>
    </row>
    <row r="215" spans="2:43" x14ac:dyDescent="0.25">
      <c r="B215" s="45">
        <f>Calculation!B214</f>
        <v>44103</v>
      </c>
      <c r="C215" s="193">
        <f ca="1">Calculation!C214</f>
        <v>73743.535092131468</v>
      </c>
      <c r="D215" s="196">
        <f ca="1">Calculation!D214</f>
        <v>2.141410534819169</v>
      </c>
      <c r="E215" s="196">
        <f ca="1">Calculation!G214</f>
        <v>1.9386033231290633E-2</v>
      </c>
      <c r="F215" s="196">
        <f ca="1">Calculation!R214</f>
        <v>0.17040341684920055</v>
      </c>
      <c r="G215" s="196">
        <f ca="1">Calculation!N214</f>
        <v>1.2400650359129149E-2</v>
      </c>
      <c r="H215" s="196">
        <f ca="1">Calculation!T214</f>
        <v>2.3867662066295698E-5</v>
      </c>
      <c r="I215" s="196">
        <f ca="1">Calculation!V214</f>
        <v>1.4977592609915896E-6</v>
      </c>
      <c r="J215" s="47">
        <f ca="1">Calculation!AC214</f>
        <v>5.25</v>
      </c>
      <c r="K215" s="47">
        <f ca="1">Calculation!AD214</f>
        <v>5.25</v>
      </c>
      <c r="L215" s="47">
        <f ca="1">Calculation!AF214</f>
        <v>5.25</v>
      </c>
      <c r="M215" s="47">
        <f ca="1">Calculation!AG214</f>
        <v>5.25</v>
      </c>
      <c r="N215" s="47">
        <f ca="1">Calculation!AH214</f>
        <v>5.25</v>
      </c>
      <c r="O215" s="47">
        <f ca="1">Calculation!AE214</f>
        <v>10.5</v>
      </c>
      <c r="P215" s="47">
        <f ca="1">Calculation!AI214</f>
        <v>26.25</v>
      </c>
      <c r="Q215" s="47">
        <f ca="1">Calculation!AK214</f>
        <v>5.25</v>
      </c>
      <c r="R215" s="47">
        <f ca="1">Calculation!AL214</f>
        <v>5.25</v>
      </c>
      <c r="S215" s="47">
        <f ca="1">Calculation!AM214</f>
        <v>5.25</v>
      </c>
      <c r="T215" s="47">
        <f ca="1">Calculation!AN214</f>
        <v>5.25</v>
      </c>
      <c r="U215" s="47">
        <f ca="1">Calculation!AO214</f>
        <v>5.25</v>
      </c>
      <c r="V215" s="47">
        <f ca="1">Calculation!AP214</f>
        <v>26.25</v>
      </c>
      <c r="W215" s="47">
        <f ca="1">Calculation!AR214</f>
        <v>6.4620110770968776E-3</v>
      </c>
      <c r="X215" s="47">
        <f ca="1">Calculation!AS214</f>
        <v>8.5201708424600273E-2</v>
      </c>
      <c r="Y215" s="47">
        <f ca="1">Calculation!AU214</f>
        <v>6.2003251795645746E-3</v>
      </c>
      <c r="Z215" s="47">
        <f ca="1">Calculation!AV214</f>
        <v>1.1933831033147849E-5</v>
      </c>
      <c r="AA215" s="47">
        <f ca="1">Calculation!AW214</f>
        <v>3.744398152478974E-7</v>
      </c>
      <c r="AB215" s="47">
        <f ca="1">Calculation!AT214</f>
        <v>9.1663719501697147E-2</v>
      </c>
      <c r="AC215" s="47">
        <f ca="1">Calculation!AX214</f>
        <v>9.7876352952110113E-2</v>
      </c>
      <c r="AD215" s="47">
        <f ca="1">Calculation!BB214</f>
        <v>11.843985071757166</v>
      </c>
      <c r="AE215" s="47">
        <f ca="1">Calculation!BE214</f>
        <v>5.90347595449912</v>
      </c>
      <c r="AF215" s="47">
        <f ca="1">Calculation!BH214</f>
        <v>29.53693529210847</v>
      </c>
      <c r="AG215" s="47">
        <f ca="1">Calculation!BL214</f>
        <v>0.13695106280233746</v>
      </c>
      <c r="AH215" s="47">
        <f ca="1">Calculation!BO214</f>
        <v>9.5419675038267426E-3</v>
      </c>
      <c r="AI215" s="47">
        <f ca="1">Calculation!BR214</f>
        <v>0.1831606465422902</v>
      </c>
      <c r="AJ215" s="47">
        <f ca="1">Calculation!BU214</f>
        <v>29.997445716391198</v>
      </c>
      <c r="AK215" s="291">
        <f ca="1">Calculation!CI214</f>
        <v>0.19502073715557344</v>
      </c>
      <c r="AL215" s="291">
        <f ca="1">Calculation!CJ214</f>
        <v>4.9724295971694836</v>
      </c>
      <c r="AM215" s="291">
        <f ca="1">Calculation!CK214</f>
        <v>4.7774088600139102</v>
      </c>
      <c r="AN215" s="46">
        <f ca="1">Calculation!CP214</f>
        <v>0.23010050183167111</v>
      </c>
      <c r="AO215" s="46">
        <f>Calculation!CS214</f>
        <v>12000</v>
      </c>
      <c r="AP215" s="46">
        <f ca="1">Calculation!CX214</f>
        <v>0.59856903210556034</v>
      </c>
      <c r="AQ215" s="46">
        <f>Calculation!DB214</f>
        <v>0</v>
      </c>
    </row>
    <row r="216" spans="2:43" x14ac:dyDescent="0.25">
      <c r="B216" s="45">
        <f>Calculation!B215</f>
        <v>44104</v>
      </c>
      <c r="C216" s="193">
        <f ca="1">Calculation!C215</f>
        <v>73743.553367505971</v>
      </c>
      <c r="D216" s="196">
        <f ca="1">Calculation!D215</f>
        <v>2.0067280139840578</v>
      </c>
      <c r="E216" s="196">
        <f ca="1">Calculation!G215</f>
        <v>1.8166351670912944E-2</v>
      </c>
      <c r="F216" s="196">
        <f ca="1">Calculation!R215</f>
        <v>0.15963762719349475</v>
      </c>
      <c r="G216" s="196">
        <f ca="1">Calculation!N215</f>
        <v>1.1602854244432323E-2</v>
      </c>
      <c r="H216" s="196">
        <f ca="1">Calculation!T215</f>
        <v>2.2358113836106572E-5</v>
      </c>
      <c r="I216" s="196">
        <f ca="1">Calculation!V215</f>
        <v>1.4035487623047098E-6</v>
      </c>
      <c r="J216" s="47">
        <f ca="1">Calculation!AC215</f>
        <v>5.25</v>
      </c>
      <c r="K216" s="47">
        <f ca="1">Calculation!AD215</f>
        <v>5.25</v>
      </c>
      <c r="L216" s="47">
        <f ca="1">Calculation!AF215</f>
        <v>5.25</v>
      </c>
      <c r="M216" s="47">
        <f ca="1">Calculation!AG215</f>
        <v>5.25</v>
      </c>
      <c r="N216" s="47">
        <f ca="1">Calculation!AH215</f>
        <v>5.25</v>
      </c>
      <c r="O216" s="47">
        <f ca="1">Calculation!AE215</f>
        <v>10.5</v>
      </c>
      <c r="P216" s="47">
        <f ca="1">Calculation!AI215</f>
        <v>26.25</v>
      </c>
      <c r="Q216" s="47">
        <f ca="1">Calculation!AK215</f>
        <v>5.25</v>
      </c>
      <c r="R216" s="47">
        <f ca="1">Calculation!AL215</f>
        <v>5.25</v>
      </c>
      <c r="S216" s="47">
        <f ca="1">Calculation!AM215</f>
        <v>5.25</v>
      </c>
      <c r="T216" s="47">
        <f ca="1">Calculation!AN215</f>
        <v>5.25</v>
      </c>
      <c r="U216" s="47">
        <f ca="1">Calculation!AO215</f>
        <v>5.25</v>
      </c>
      <c r="V216" s="47">
        <f ca="1">Calculation!AP215</f>
        <v>26.25</v>
      </c>
      <c r="W216" s="47">
        <f ca="1">Calculation!AR215</f>
        <v>6.055450556970981E-3</v>
      </c>
      <c r="X216" s="47">
        <f ca="1">Calculation!AS215</f>
        <v>7.9818813596747376E-2</v>
      </c>
      <c r="Y216" s="47">
        <f ca="1">Calculation!AU215</f>
        <v>5.8014271222161613E-3</v>
      </c>
      <c r="Z216" s="47">
        <f ca="1">Calculation!AV215</f>
        <v>1.1179056918053286E-5</v>
      </c>
      <c r="AA216" s="47">
        <f ca="1">Calculation!AW215</f>
        <v>3.5088719057617745E-7</v>
      </c>
      <c r="AB216" s="47">
        <f ca="1">Calculation!AT215</f>
        <v>8.5874264153718363E-2</v>
      </c>
      <c r="AC216" s="47">
        <f ca="1">Calculation!AX215</f>
        <v>9.168722122004315E-2</v>
      </c>
      <c r="AD216" s="47">
        <f ca="1">Calculation!BB215</f>
        <v>11.839546287342653</v>
      </c>
      <c r="AE216" s="47">
        <f ca="1">Calculation!BE215</f>
        <v>5.9027643410613342</v>
      </c>
      <c r="AF216" s="47">
        <f ca="1">Calculation!BH215</f>
        <v>29.531784846893924</v>
      </c>
      <c r="AG216" s="47">
        <f ca="1">Calculation!BL215</f>
        <v>0.12833266642712943</v>
      </c>
      <c r="AH216" s="47">
        <f ca="1">Calculation!BO215</f>
        <v>8.928978557010572E-3</v>
      </c>
      <c r="AI216" s="47">
        <f ca="1">Calculation!BR215</f>
        <v>0.17179665176598224</v>
      </c>
      <c r="AJ216" s="47">
        <f ca="1">Calculation!BU215</f>
        <v>29.992271022363255</v>
      </c>
      <c r="AK216" s="291">
        <f ca="1">Calculation!CI215</f>
        <v>0.18275374502991326</v>
      </c>
      <c r="AL216" s="291">
        <f ca="1">Calculation!CJ215</f>
        <v>4.6579403824824483</v>
      </c>
      <c r="AM216" s="291">
        <f ca="1">Calculation!CK215</f>
        <v>4.4751866374525351</v>
      </c>
      <c r="AN216" s="46">
        <f ca="1">Calculation!CP215</f>
        <v>0.21555821450408405</v>
      </c>
      <c r="AO216" s="46">
        <f>Calculation!CS215</f>
        <v>12000</v>
      </c>
      <c r="AP216" s="46">
        <f ca="1">Calculation!CX215</f>
        <v>0.56879995335974121</v>
      </c>
      <c r="AQ216" s="46">
        <f>Calculation!DB215</f>
        <v>0</v>
      </c>
    </row>
    <row r="217" spans="2:43" x14ac:dyDescent="0.25">
      <c r="B217" s="45">
        <f>Calculation!B216</f>
        <v>44105</v>
      </c>
      <c r="C217" s="193">
        <f ca="1">Calculation!C216</f>
        <v>73743.570493348438</v>
      </c>
      <c r="D217" s="196">
        <f ca="1">Calculation!D216</f>
        <v>1.8805161411742748</v>
      </c>
      <c r="E217" s="196">
        <f ca="1">Calculation!G216</f>
        <v>1.7023430016907933E-2</v>
      </c>
      <c r="F217" s="196">
        <f ca="1">Calculation!R216</f>
        <v>0.14955291018101757</v>
      </c>
      <c r="G217" s="196">
        <f ca="1">Calculation!N216</f>
        <v>1.0856712511997081E-2</v>
      </c>
      <c r="H217" s="196">
        <f ca="1">Calculation!T216</f>
        <v>2.0944342891273099E-5</v>
      </c>
      <c r="I217" s="196">
        <f ca="1">Calculation!V216</f>
        <v>1.3152647020434975E-6</v>
      </c>
      <c r="J217" s="47">
        <f ca="1">Calculation!AC216</f>
        <v>5.25</v>
      </c>
      <c r="K217" s="47">
        <f ca="1">Calculation!AD216</f>
        <v>5.25</v>
      </c>
      <c r="L217" s="47">
        <f ca="1">Calculation!AF216</f>
        <v>5.25</v>
      </c>
      <c r="M217" s="47">
        <f ca="1">Calculation!AG216</f>
        <v>5.25</v>
      </c>
      <c r="N217" s="47">
        <f ca="1">Calculation!AH216</f>
        <v>5.25</v>
      </c>
      <c r="O217" s="47">
        <f ca="1">Calculation!AE216</f>
        <v>10.5</v>
      </c>
      <c r="P217" s="47">
        <f ca="1">Calculation!AI216</f>
        <v>26.25</v>
      </c>
      <c r="Q217" s="47">
        <f ca="1">Calculation!AK216</f>
        <v>5.25</v>
      </c>
      <c r="R217" s="47">
        <f ca="1">Calculation!AL216</f>
        <v>5.25</v>
      </c>
      <c r="S217" s="47">
        <f ca="1">Calculation!AM216</f>
        <v>5.25</v>
      </c>
      <c r="T217" s="47">
        <f ca="1">Calculation!AN216</f>
        <v>5.25</v>
      </c>
      <c r="U217" s="47">
        <f ca="1">Calculation!AO216</f>
        <v>5.25</v>
      </c>
      <c r="V217" s="47">
        <f ca="1">Calculation!AP216</f>
        <v>26.25</v>
      </c>
      <c r="W217" s="47">
        <f ca="1">Calculation!AR216</f>
        <v>5.6744766723026445E-3</v>
      </c>
      <c r="X217" s="47">
        <f ca="1">Calculation!AS216</f>
        <v>7.4776455090508787E-2</v>
      </c>
      <c r="Y217" s="47">
        <f ca="1">Calculation!AU216</f>
        <v>5.4283562559985406E-3</v>
      </c>
      <c r="Z217" s="47">
        <f ca="1">Calculation!AV216</f>
        <v>1.0472171445636549E-5</v>
      </c>
      <c r="AA217" s="47">
        <f ca="1">Calculation!AW216</f>
        <v>3.2881617551087437E-7</v>
      </c>
      <c r="AB217" s="47">
        <f ca="1">Calculation!AT216</f>
        <v>8.0450931762811428E-2</v>
      </c>
      <c r="AC217" s="47">
        <f ca="1">Calculation!AX216</f>
        <v>8.5890089006431122E-2</v>
      </c>
      <c r="AD217" s="47">
        <f ca="1">Calculation!BB216</f>
        <v>11.835468946801894</v>
      </c>
      <c r="AE217" s="47">
        <f ca="1">Calculation!BE216</f>
        <v>5.9021106732891973</v>
      </c>
      <c r="AF217" s="47">
        <f ca="1">Calculation!BH216</f>
        <v>29.527053795075417</v>
      </c>
      <c r="AG217" s="47">
        <f ca="1">Calculation!BL216</f>
        <v>0.12025651631158712</v>
      </c>
      <c r="AH217" s="47">
        <f ca="1">Calculation!BO216</f>
        <v>8.3555192079482477E-3</v>
      </c>
      <c r="AI217" s="47">
        <f ca="1">Calculation!BR216</f>
        <v>0.16113631826058172</v>
      </c>
      <c r="AJ217" s="47">
        <f ca="1">Calculation!BU216</f>
        <v>29.987465949337306</v>
      </c>
      <c r="AK217" s="291">
        <f ca="1">Calculation!CI216</f>
        <v>0.17125842467066832</v>
      </c>
      <c r="AL217" s="291">
        <f ca="1">Calculation!CJ216</f>
        <v>4.3634047689048723</v>
      </c>
      <c r="AM217" s="291">
        <f ca="1">Calculation!CK216</f>
        <v>4.192146344234204</v>
      </c>
      <c r="AN217" s="46">
        <f ca="1">Calculation!CP216</f>
        <v>0.20193753870350181</v>
      </c>
      <c r="AO217" s="46">
        <f>Calculation!CS216</f>
        <v>12000</v>
      </c>
      <c r="AP217" s="46">
        <f ca="1">Calculation!CX216</f>
        <v>0.54050932964151821</v>
      </c>
      <c r="AQ217" s="46">
        <f>Calculation!DB216</f>
        <v>0</v>
      </c>
    </row>
    <row r="218" spans="2:43" x14ac:dyDescent="0.25">
      <c r="B218" s="45">
        <f>Calculation!B217</f>
        <v>44106</v>
      </c>
      <c r="C218" s="193">
        <f ca="1">Calculation!C217</f>
        <v>73743.586541970944</v>
      </c>
      <c r="D218" s="196">
        <f ca="1">Calculation!D217</f>
        <v>1.76224218215983</v>
      </c>
      <c r="E218" s="196">
        <f ca="1">Calculation!G217</f>
        <v>1.5952434630899084E-2</v>
      </c>
      <c r="F218" s="196">
        <f ca="1">Calculation!R217</f>
        <v>0.14010610729647197</v>
      </c>
      <c r="G218" s="196">
        <f ca="1">Calculation!N217</f>
        <v>1.0158854582752633E-2</v>
      </c>
      <c r="H218" s="196">
        <f ca="1">Calculation!T217</f>
        <v>1.9620242482052475E-5</v>
      </c>
      <c r="I218" s="196">
        <f ca="1">Calculation!V217</f>
        <v>1.2325342078506957E-6</v>
      </c>
      <c r="J218" s="47">
        <f ca="1">Calculation!AC217</f>
        <v>5.25</v>
      </c>
      <c r="K218" s="47">
        <f ca="1">Calculation!AD217</f>
        <v>5.25</v>
      </c>
      <c r="L218" s="47">
        <f ca="1">Calculation!AF217</f>
        <v>5.25</v>
      </c>
      <c r="M218" s="47">
        <f ca="1">Calculation!AG217</f>
        <v>5.25</v>
      </c>
      <c r="N218" s="47">
        <f ca="1">Calculation!AH217</f>
        <v>5.25</v>
      </c>
      <c r="O218" s="47">
        <f ca="1">Calculation!AE217</f>
        <v>10.5</v>
      </c>
      <c r="P218" s="47">
        <f ca="1">Calculation!AI217</f>
        <v>26.25</v>
      </c>
      <c r="Q218" s="47">
        <f ca="1">Calculation!AK217</f>
        <v>5.25</v>
      </c>
      <c r="R218" s="47">
        <f ca="1">Calculation!AL217</f>
        <v>5.25</v>
      </c>
      <c r="S218" s="47">
        <f ca="1">Calculation!AM217</f>
        <v>5.25</v>
      </c>
      <c r="T218" s="47">
        <f ca="1">Calculation!AN217</f>
        <v>5.25</v>
      </c>
      <c r="U218" s="47">
        <f ca="1">Calculation!AO217</f>
        <v>5.25</v>
      </c>
      <c r="V218" s="47">
        <f ca="1">Calculation!AP217</f>
        <v>26.25</v>
      </c>
      <c r="W218" s="47">
        <f ca="1">Calculation!AR217</f>
        <v>5.3174782102996948E-3</v>
      </c>
      <c r="X218" s="47">
        <f ca="1">Calculation!AS217</f>
        <v>7.0053053648235983E-2</v>
      </c>
      <c r="Y218" s="47">
        <f ca="1">Calculation!AU217</f>
        <v>5.0794272913763164E-3</v>
      </c>
      <c r="Z218" s="47">
        <f ca="1">Calculation!AV217</f>
        <v>9.8101212410262375E-6</v>
      </c>
      <c r="AA218" s="47">
        <f ca="1">Calculation!AW217</f>
        <v>3.0813355196267392E-7</v>
      </c>
      <c r="AB218" s="47">
        <f ca="1">Calculation!AT217</f>
        <v>7.5370531858535678E-2</v>
      </c>
      <c r="AC218" s="47">
        <f ca="1">Calculation!AX217</f>
        <v>8.0460077404704983E-2</v>
      </c>
      <c r="AD218" s="47">
        <f ca="1">Calculation!BB217</f>
        <v>11.831723618276596</v>
      </c>
      <c r="AE218" s="47">
        <f ca="1">Calculation!BE217</f>
        <v>5.901510232749934</v>
      </c>
      <c r="AF218" s="47">
        <f ca="1">Calculation!BH217</f>
        <v>29.522707986047848</v>
      </c>
      <c r="AG218" s="47">
        <f ca="1">Calculation!BL217</f>
        <v>0.11268850984121072</v>
      </c>
      <c r="AH218" s="47">
        <f ca="1">Calculation!BO217</f>
        <v>7.819029818723882E-3</v>
      </c>
      <c r="AI218" s="47">
        <f ca="1">Calculation!BR217</f>
        <v>0.15113617677189189</v>
      </c>
      <c r="AJ218" s="47">
        <f ca="1">Calculation!BU217</f>
        <v>29.983004095813214</v>
      </c>
      <c r="AK218" s="291">
        <f ca="1">Calculation!CI217</f>
        <v>0.16048622506787069</v>
      </c>
      <c r="AL218" s="291">
        <f ca="1">Calculation!CJ217</f>
        <v>4.0875505170822564</v>
      </c>
      <c r="AM218" s="291">
        <f ca="1">Calculation!CK217</f>
        <v>3.9270642920143857</v>
      </c>
      <c r="AN218" s="46">
        <f ca="1">Calculation!CP217</f>
        <v>0.18917981669414957</v>
      </c>
      <c r="AO218" s="46">
        <f>Calculation!CS217</f>
        <v>12000</v>
      </c>
      <c r="AP218" s="46">
        <f ca="1">Calculation!CX217</f>
        <v>0.51362386405999616</v>
      </c>
      <c r="AQ218" s="46">
        <f>Calculation!DB217</f>
        <v>0</v>
      </c>
    </row>
    <row r="219" spans="2:43" x14ac:dyDescent="0.25">
      <c r="B219" s="45">
        <f>Calculation!B218</f>
        <v>44107</v>
      </c>
      <c r="C219" s="193">
        <f ca="1">Calculation!C218</f>
        <v>73743.601581135968</v>
      </c>
      <c r="D219" s="196">
        <f ca="1">Calculation!D218</f>
        <v>1.6514069056120206</v>
      </c>
      <c r="E219" s="196">
        <f ca="1">Calculation!G218</f>
        <v>1.4948836592879593E-2</v>
      </c>
      <c r="F219" s="196">
        <f ca="1">Calculation!R218</f>
        <v>0.13125680049266586</v>
      </c>
      <c r="G219" s="196">
        <f ca="1">Calculation!N218</f>
        <v>9.5061318647659179E-3</v>
      </c>
      <c r="H219" s="196">
        <f ca="1">Calculation!T218</f>
        <v>1.838009815552615E-5</v>
      </c>
      <c r="I219" s="196">
        <f ca="1">Calculation!V218</f>
        <v>1.1550078746862722E-6</v>
      </c>
      <c r="J219" s="47">
        <f ca="1">Calculation!AC218</f>
        <v>5.25</v>
      </c>
      <c r="K219" s="47">
        <f ca="1">Calculation!AD218</f>
        <v>5.25</v>
      </c>
      <c r="L219" s="47">
        <f ca="1">Calculation!AF218</f>
        <v>5.25</v>
      </c>
      <c r="M219" s="47">
        <f ca="1">Calculation!AG218</f>
        <v>5.25</v>
      </c>
      <c r="N219" s="47">
        <f ca="1">Calculation!AH218</f>
        <v>5.25</v>
      </c>
      <c r="O219" s="47">
        <f ca="1">Calculation!AE218</f>
        <v>10.5</v>
      </c>
      <c r="P219" s="47">
        <f ca="1">Calculation!AI218</f>
        <v>26.25</v>
      </c>
      <c r="Q219" s="47">
        <f ca="1">Calculation!AK218</f>
        <v>5.25</v>
      </c>
      <c r="R219" s="47">
        <f ca="1">Calculation!AL218</f>
        <v>5.25</v>
      </c>
      <c r="S219" s="47">
        <f ca="1">Calculation!AM218</f>
        <v>5.25</v>
      </c>
      <c r="T219" s="47">
        <f ca="1">Calculation!AN218</f>
        <v>5.25</v>
      </c>
      <c r="U219" s="47">
        <f ca="1">Calculation!AO218</f>
        <v>5.25</v>
      </c>
      <c r="V219" s="47">
        <f ca="1">Calculation!AP218</f>
        <v>26.25</v>
      </c>
      <c r="W219" s="47">
        <f ca="1">Calculation!AR218</f>
        <v>4.9829455309598645E-3</v>
      </c>
      <c r="X219" s="47">
        <f ca="1">Calculation!AS218</f>
        <v>6.562840024633293E-2</v>
      </c>
      <c r="Y219" s="47">
        <f ca="1">Calculation!AU218</f>
        <v>4.7530659323829589E-3</v>
      </c>
      <c r="Z219" s="47">
        <f ca="1">Calculation!AV218</f>
        <v>9.1900490777630752E-6</v>
      </c>
      <c r="AA219" s="47">
        <f ca="1">Calculation!AW218</f>
        <v>2.8875196867156804E-7</v>
      </c>
      <c r="AB219" s="47">
        <f ca="1">Calculation!AT218</f>
        <v>7.0611345777292792E-2</v>
      </c>
      <c r="AC219" s="47">
        <f ca="1">Calculation!AX218</f>
        <v>7.5373890510722186E-2</v>
      </c>
      <c r="AD219" s="47">
        <f ca="1">Calculation!BB218</f>
        <v>11.828283266502645</v>
      </c>
      <c r="AE219" s="47">
        <f ca="1">Calculation!BE218</f>
        <v>5.9009586852260103</v>
      </c>
      <c r="AF219" s="47">
        <f ca="1">Calculation!BH218</f>
        <v>29.518716050041096</v>
      </c>
      <c r="AG219" s="47">
        <f ca="1">Calculation!BL218</f>
        <v>0.10559668758200866</v>
      </c>
      <c r="AH219" s="47">
        <f ca="1">Calculation!BO218</f>
        <v>7.3171171989703391E-3</v>
      </c>
      <c r="AI219" s="47">
        <f ca="1">Calculation!BR218</f>
        <v>0.14175543597107437</v>
      </c>
      <c r="AJ219" s="47">
        <f ca="1">Calculation!BU218</f>
        <v>29.97886094611227</v>
      </c>
      <c r="AK219" s="291">
        <f ca="1">Calculation!CI218</f>
        <v>0.1503916502406355</v>
      </c>
      <c r="AL219" s="291">
        <f ca="1">Calculation!CJ218</f>
        <v>3.8291871156146664</v>
      </c>
      <c r="AM219" s="291">
        <f ca="1">Calculation!CK218</f>
        <v>3.6787954653740309</v>
      </c>
      <c r="AN219" s="46">
        <f ca="1">Calculation!CP218</f>
        <v>0.17723014866308834</v>
      </c>
      <c r="AO219" s="46">
        <f>Calculation!CS218</f>
        <v>12000</v>
      </c>
      <c r="AP219" s="46">
        <f ca="1">Calculation!CX218</f>
        <v>0.48807388557240422</v>
      </c>
      <c r="AQ219" s="46">
        <f>Calculation!DB218</f>
        <v>0</v>
      </c>
    </row>
    <row r="220" spans="2:43" x14ac:dyDescent="0.25">
      <c r="B220" s="45">
        <f>Calculation!B219</f>
        <v>44108</v>
      </c>
      <c r="C220" s="193">
        <f ca="1">Calculation!C219</f>
        <v>73743.615674342844</v>
      </c>
      <c r="D220" s="196">
        <f ca="1">Calculation!D219</f>
        <v>1.5475424763616366</v>
      </c>
      <c r="E220" s="196">
        <f ca="1">Calculation!G219</f>
        <v>1.4008392450325251E-2</v>
      </c>
      <c r="F220" s="196">
        <f ca="1">Calculation!R219</f>
        <v>0.12296713776019073</v>
      </c>
      <c r="G220" s="196">
        <f ca="1">Calculation!N219</f>
        <v>8.8956029764840783E-3</v>
      </c>
      <c r="H220" s="196">
        <f ca="1">Calculation!T219</f>
        <v>1.7218562269488297E-5</v>
      </c>
      <c r="I220" s="196">
        <f ca="1">Calculation!V219</f>
        <v>1.0823582872236158E-6</v>
      </c>
      <c r="J220" s="47">
        <f ca="1">Calculation!AC219</f>
        <v>5.25</v>
      </c>
      <c r="K220" s="47">
        <f ca="1">Calculation!AD219</f>
        <v>5.25</v>
      </c>
      <c r="L220" s="47">
        <f ca="1">Calculation!AF219</f>
        <v>5.25</v>
      </c>
      <c r="M220" s="47">
        <f ca="1">Calculation!AG219</f>
        <v>5.25</v>
      </c>
      <c r="N220" s="47">
        <f ca="1">Calculation!AH219</f>
        <v>5.25</v>
      </c>
      <c r="O220" s="47">
        <f ca="1">Calculation!AE219</f>
        <v>10.5</v>
      </c>
      <c r="P220" s="47">
        <f ca="1">Calculation!AI219</f>
        <v>26.25</v>
      </c>
      <c r="Q220" s="47">
        <f ca="1">Calculation!AK219</f>
        <v>5.25</v>
      </c>
      <c r="R220" s="47">
        <f ca="1">Calculation!AL219</f>
        <v>5.25</v>
      </c>
      <c r="S220" s="47">
        <f ca="1">Calculation!AM219</f>
        <v>5.25</v>
      </c>
      <c r="T220" s="47">
        <f ca="1">Calculation!AN219</f>
        <v>5.25</v>
      </c>
      <c r="U220" s="47">
        <f ca="1">Calculation!AO219</f>
        <v>5.25</v>
      </c>
      <c r="V220" s="47">
        <f ca="1">Calculation!AP219</f>
        <v>26.25</v>
      </c>
      <c r="W220" s="47">
        <f ca="1">Calculation!AR219</f>
        <v>4.6694641501084169E-3</v>
      </c>
      <c r="X220" s="47">
        <f ca="1">Calculation!AS219</f>
        <v>6.1483568880095367E-2</v>
      </c>
      <c r="Y220" s="47">
        <f ca="1">Calculation!AU219</f>
        <v>4.4478014882420392E-3</v>
      </c>
      <c r="Z220" s="47">
        <f ca="1">Calculation!AV219</f>
        <v>8.6092811347441484E-6</v>
      </c>
      <c r="AA220" s="47">
        <f ca="1">Calculation!AW219</f>
        <v>2.7058957180590396E-7</v>
      </c>
      <c r="AB220" s="47">
        <f ca="1">Calculation!AT219</f>
        <v>6.6153033030203784E-2</v>
      </c>
      <c r="AC220" s="47">
        <f ca="1">Calculation!AX219</f>
        <v>7.0609714389152367E-2</v>
      </c>
      <c r="AD220" s="47">
        <f ca="1">Calculation!BB219</f>
        <v>11.825123057658859</v>
      </c>
      <c r="AE220" s="47">
        <f ca="1">Calculation!BE219</f>
        <v>5.9004520494290356</v>
      </c>
      <c r="AF220" s="47">
        <f ca="1">Calculation!BH219</f>
        <v>29.515049171680609</v>
      </c>
      <c r="AG220" s="47">
        <f ca="1">Calculation!BL219</f>
        <v>9.8951098761123402E-2</v>
      </c>
      <c r="AH220" s="47">
        <f ca="1">Calculation!BO219</f>
        <v>6.8475437380040097E-3</v>
      </c>
      <c r="AI220" s="47">
        <f ca="1">Calculation!BR219</f>
        <v>0.13295581803194237</v>
      </c>
      <c r="AJ220" s="47">
        <f ca="1">Calculation!BU219</f>
        <v>29.975013735675681</v>
      </c>
      <c r="AK220" s="291">
        <f ca="1">Calculation!CI219</f>
        <v>0.14093206875259057</v>
      </c>
      <c r="AL220" s="291">
        <f ca="1">Calculation!CJ219</f>
        <v>3.5872004728057902</v>
      </c>
      <c r="AM220" s="291">
        <f ca="1">Calculation!CK219</f>
        <v>3.4462684040531997</v>
      </c>
      <c r="AN220" s="46">
        <f ca="1">Calculation!CP219</f>
        <v>0.16603714991264609</v>
      </c>
      <c r="AO220" s="46">
        <f>Calculation!CS219</f>
        <v>12000</v>
      </c>
      <c r="AP220" s="46">
        <f ca="1">Calculation!CX219</f>
        <v>0.46379317009964305</v>
      </c>
      <c r="AQ220" s="46">
        <f>Calculation!DB219</f>
        <v>0</v>
      </c>
    </row>
    <row r="221" spans="2:43" x14ac:dyDescent="0.25">
      <c r="B221" s="45">
        <f>Calculation!B220</f>
        <v>44109</v>
      </c>
      <c r="C221" s="193">
        <f ca="1">Calculation!C220</f>
        <v>73743.628881095909</v>
      </c>
      <c r="D221" s="196">
        <f ca="1">Calculation!D220</f>
        <v>1.4502104811087067</v>
      </c>
      <c r="E221" s="196">
        <f ca="1">Calculation!G220</f>
        <v>1.3127126188227443E-2</v>
      </c>
      <c r="F221" s="196">
        <f ca="1">Calculation!R220</f>
        <v>0.11520166982864985</v>
      </c>
      <c r="G221" s="196">
        <f ca="1">Calculation!N220</f>
        <v>8.3245199651615556E-3</v>
      </c>
      <c r="H221" s="196">
        <f ca="1">Calculation!T220</f>
        <v>1.6130630189356766E-5</v>
      </c>
      <c r="I221" s="196">
        <f ca="1">Calculation!V220</f>
        <v>1.0142786349076788E-6</v>
      </c>
      <c r="J221" s="47">
        <f ca="1">Calculation!AC220</f>
        <v>5.25</v>
      </c>
      <c r="K221" s="47">
        <f ca="1">Calculation!AD220</f>
        <v>5.25</v>
      </c>
      <c r="L221" s="47">
        <f ca="1">Calculation!AF220</f>
        <v>5.25</v>
      </c>
      <c r="M221" s="47">
        <f ca="1">Calculation!AG220</f>
        <v>5.25</v>
      </c>
      <c r="N221" s="47">
        <f ca="1">Calculation!AH220</f>
        <v>5.25</v>
      </c>
      <c r="O221" s="47">
        <f ca="1">Calculation!AE220</f>
        <v>10.5</v>
      </c>
      <c r="P221" s="47">
        <f ca="1">Calculation!AI220</f>
        <v>26.25</v>
      </c>
      <c r="Q221" s="47">
        <f ca="1">Calculation!AK220</f>
        <v>5.25</v>
      </c>
      <c r="R221" s="47">
        <f ca="1">Calculation!AL220</f>
        <v>5.25</v>
      </c>
      <c r="S221" s="47">
        <f ca="1">Calculation!AM220</f>
        <v>5.25</v>
      </c>
      <c r="T221" s="47">
        <f ca="1">Calculation!AN220</f>
        <v>5.25</v>
      </c>
      <c r="U221" s="47">
        <f ca="1">Calculation!AO220</f>
        <v>5.25</v>
      </c>
      <c r="V221" s="47">
        <f ca="1">Calculation!AP220</f>
        <v>26.25</v>
      </c>
      <c r="W221" s="47">
        <f ca="1">Calculation!AR220</f>
        <v>4.3757087294091475E-3</v>
      </c>
      <c r="X221" s="47">
        <f ca="1">Calculation!AS220</f>
        <v>5.7600834914324925E-2</v>
      </c>
      <c r="Y221" s="47">
        <f ca="1">Calculation!AU220</f>
        <v>4.1622599825807778E-3</v>
      </c>
      <c r="Z221" s="47">
        <f ca="1">Calculation!AV220</f>
        <v>8.0653150946783832E-6</v>
      </c>
      <c r="AA221" s="47">
        <f ca="1">Calculation!AW220</f>
        <v>2.535696587269197E-7</v>
      </c>
      <c r="AB221" s="47">
        <f ca="1">Calculation!AT220</f>
        <v>6.1976543643734075E-2</v>
      </c>
      <c r="AC221" s="47">
        <f ca="1">Calculation!AX220</f>
        <v>6.614712251106826E-2</v>
      </c>
      <c r="AD221" s="47">
        <f ca="1">Calculation!BB220</f>
        <v>11.822220180106637</v>
      </c>
      <c r="AE221" s="47">
        <f ca="1">Calculation!BE220</f>
        <v>5.899986668261243</v>
      </c>
      <c r="AF221" s="47">
        <f ca="1">Calculation!BH220</f>
        <v>29.511680881986614</v>
      </c>
      <c r="AG221" s="47">
        <f ca="1">Calculation!BL220</f>
        <v>9.2723675173001854E-2</v>
      </c>
      <c r="AH221" s="47">
        <f ca="1">Calculation!BO220</f>
        <v>6.4082172489736532E-3</v>
      </c>
      <c r="AI221" s="47">
        <f ca="1">Calculation!BR220</f>
        <v>0.12470140426162681</v>
      </c>
      <c r="AJ221" s="47">
        <f ca="1">Calculation!BU220</f>
        <v>29.971441325984561</v>
      </c>
      <c r="AK221" s="291">
        <f ca="1">Calculation!CI220</f>
        <v>0.13206753064878285</v>
      </c>
      <c r="AL221" s="291">
        <f ca="1">Calculation!CJ220</f>
        <v>3.3605479561739942</v>
      </c>
      <c r="AM221" s="291">
        <f ca="1">Calculation!CK220</f>
        <v>3.2284804255252113</v>
      </c>
      <c r="AN221" s="46">
        <f ca="1">Calculation!CP220</f>
        <v>0.15555272315076502</v>
      </c>
      <c r="AO221" s="46">
        <f>Calculation!CS220</f>
        <v>12000</v>
      </c>
      <c r="AP221" s="46">
        <f ca="1">Calculation!CX220</f>
        <v>0.44071877044035229</v>
      </c>
      <c r="AQ221" s="46">
        <f>Calculation!DB220</f>
        <v>0</v>
      </c>
    </row>
    <row r="222" spans="2:43" x14ac:dyDescent="0.25">
      <c r="B222" s="45">
        <f>Calculation!B221</f>
        <v>44110</v>
      </c>
      <c r="C222" s="193">
        <f ca="1">Calculation!C221</f>
        <v>73743.641257155992</v>
      </c>
      <c r="D222" s="196">
        <f ca="1">Calculation!D221</f>
        <v>1.3590000782596083</v>
      </c>
      <c r="E222" s="196">
        <f ca="1">Calculation!G221</f>
        <v>1.2301312342436562E-2</v>
      </c>
      <c r="F222" s="196">
        <f ca="1">Calculation!R221</f>
        <v>0.10792719728758454</v>
      </c>
      <c r="G222" s="196">
        <f ca="1">Calculation!N221</f>
        <v>7.790315452639804E-3</v>
      </c>
      <c r="H222" s="196">
        <f ca="1">Calculation!T221</f>
        <v>1.5111618054600979E-5</v>
      </c>
      <c r="I222" s="196">
        <f ca="1">Calculation!V221</f>
        <v>9.5048141468782068E-7</v>
      </c>
      <c r="J222" s="47">
        <f ca="1">Calculation!AC221</f>
        <v>5.25</v>
      </c>
      <c r="K222" s="47">
        <f ca="1">Calculation!AD221</f>
        <v>5.25</v>
      </c>
      <c r="L222" s="47">
        <f ca="1">Calculation!AF221</f>
        <v>5.25</v>
      </c>
      <c r="M222" s="47">
        <f ca="1">Calculation!AG221</f>
        <v>5.25</v>
      </c>
      <c r="N222" s="47">
        <f ca="1">Calculation!AH221</f>
        <v>5.25</v>
      </c>
      <c r="O222" s="47">
        <f ca="1">Calculation!AE221</f>
        <v>10.5</v>
      </c>
      <c r="P222" s="47">
        <f ca="1">Calculation!AI221</f>
        <v>26.25</v>
      </c>
      <c r="Q222" s="47">
        <f ca="1">Calculation!AK221</f>
        <v>5.25</v>
      </c>
      <c r="R222" s="47">
        <f ca="1">Calculation!AL221</f>
        <v>5.25</v>
      </c>
      <c r="S222" s="47">
        <f ca="1">Calculation!AM221</f>
        <v>5.25</v>
      </c>
      <c r="T222" s="47">
        <f ca="1">Calculation!AN221</f>
        <v>5.25</v>
      </c>
      <c r="U222" s="47">
        <f ca="1">Calculation!AO221</f>
        <v>5.25</v>
      </c>
      <c r="V222" s="47">
        <f ca="1">Calculation!AP221</f>
        <v>26.25</v>
      </c>
      <c r="W222" s="47">
        <f ca="1">Calculation!AR221</f>
        <v>4.1004374474788536E-3</v>
      </c>
      <c r="X222" s="47">
        <f ca="1">Calculation!AS221</f>
        <v>5.3963598643792271E-2</v>
      </c>
      <c r="Y222" s="47">
        <f ca="1">Calculation!AU221</f>
        <v>3.895157726319902E-3</v>
      </c>
      <c r="Z222" s="47">
        <f ca="1">Calculation!AV221</f>
        <v>7.5558090273004896E-6</v>
      </c>
      <c r="AA222" s="47">
        <f ca="1">Calculation!AW221</f>
        <v>2.3762035367195517E-7</v>
      </c>
      <c r="AB222" s="47">
        <f ca="1">Calculation!AT221</f>
        <v>5.8064036091271122E-2</v>
      </c>
      <c r="AC222" s="47">
        <f ca="1">Calculation!AX221</f>
        <v>6.1966987246972E-2</v>
      </c>
      <c r="AD222" s="47">
        <f ca="1">Calculation!BB221</f>
        <v>11.819553679726525</v>
      </c>
      <c r="AE222" s="47">
        <f ca="1">Calculation!BE221</f>
        <v>5.8995591824171134</v>
      </c>
      <c r="AF222" s="47">
        <f ca="1">Calculation!BH221</f>
        <v>29.508586867310562</v>
      </c>
      <c r="AG222" s="47">
        <f ca="1">Calculation!BL221</f>
        <v>8.6888112985496951E-2</v>
      </c>
      <c r="AH222" s="47">
        <f ca="1">Calculation!BO221</f>
        <v>5.9971814782839852E-3</v>
      </c>
      <c r="AI222" s="47">
        <f ca="1">Calculation!BR221</f>
        <v>0.1169584901735318</v>
      </c>
      <c r="AJ222" s="47">
        <f ca="1">Calculation!BU221</f>
        <v>29.968124088414235</v>
      </c>
      <c r="AK222" s="291">
        <f ca="1">Calculation!CI221</f>
        <v>0.12376060083624907</v>
      </c>
      <c r="AL222" s="291">
        <f ca="1">Calculation!CJ221</f>
        <v>3.1482537613928439</v>
      </c>
      <c r="AM222" s="291">
        <f ca="1">Calculation!CK221</f>
        <v>3.0244931605565948</v>
      </c>
      <c r="AN222" s="46">
        <f ca="1">Calculation!CP221</f>
        <v>0.1457318465895136</v>
      </c>
      <c r="AO222" s="46">
        <f>Calculation!CS221</f>
        <v>12000</v>
      </c>
      <c r="AP222" s="46">
        <f ca="1">Calculation!CX221</f>
        <v>0.41879085455145504</v>
      </c>
      <c r="AQ222" s="46">
        <f>Calculation!DB221</f>
        <v>0</v>
      </c>
    </row>
    <row r="223" spans="2:43" x14ac:dyDescent="0.25">
      <c r="B223" s="45">
        <f>Calculation!B222</f>
        <v>44111</v>
      </c>
      <c r="C223" s="193">
        <f ca="1">Calculation!C222</f>
        <v>73743.652854775981</v>
      </c>
      <c r="D223" s="196">
        <f ca="1">Calculation!D222</f>
        <v>1.2735262640901313</v>
      </c>
      <c r="E223" s="196">
        <f ca="1">Calculation!G222</f>
        <v>1.1527460183129659E-2</v>
      </c>
      <c r="F223" s="196">
        <f ca="1">Calculation!R222</f>
        <v>0.10111262746036509</v>
      </c>
      <c r="G223" s="196">
        <f ca="1">Calculation!N222</f>
        <v>7.2905906453259823E-3</v>
      </c>
      <c r="H223" s="196">
        <f ca="1">Calculation!T222</f>
        <v>1.4157142008759876E-5</v>
      </c>
      <c r="I223" s="196">
        <f ca="1">Calculation!V222</f>
        <v>8.9069721539039247E-7</v>
      </c>
      <c r="J223" s="47">
        <f ca="1">Calculation!AC222</f>
        <v>5.25</v>
      </c>
      <c r="K223" s="47">
        <f ca="1">Calculation!AD222</f>
        <v>5.25</v>
      </c>
      <c r="L223" s="47">
        <f ca="1">Calculation!AF222</f>
        <v>5.25</v>
      </c>
      <c r="M223" s="47">
        <f ca="1">Calculation!AG222</f>
        <v>5.25</v>
      </c>
      <c r="N223" s="47">
        <f ca="1">Calculation!AH222</f>
        <v>5.25</v>
      </c>
      <c r="O223" s="47">
        <f ca="1">Calculation!AE222</f>
        <v>10.5</v>
      </c>
      <c r="P223" s="47">
        <f ca="1">Calculation!AI222</f>
        <v>26.25</v>
      </c>
      <c r="Q223" s="47">
        <f ca="1">Calculation!AK222</f>
        <v>5.25</v>
      </c>
      <c r="R223" s="47">
        <f ca="1">Calculation!AL222</f>
        <v>5.25</v>
      </c>
      <c r="S223" s="47">
        <f ca="1">Calculation!AM222</f>
        <v>5.25</v>
      </c>
      <c r="T223" s="47">
        <f ca="1">Calculation!AN222</f>
        <v>5.25</v>
      </c>
      <c r="U223" s="47">
        <f ca="1">Calculation!AO222</f>
        <v>5.25</v>
      </c>
      <c r="V223" s="47">
        <f ca="1">Calculation!AP222</f>
        <v>26.25</v>
      </c>
      <c r="W223" s="47">
        <f ca="1">Calculation!AR222</f>
        <v>3.8424867277098863E-3</v>
      </c>
      <c r="X223" s="47">
        <f ca="1">Calculation!AS222</f>
        <v>5.0556313730182545E-2</v>
      </c>
      <c r="Y223" s="47">
        <f ca="1">Calculation!AU222</f>
        <v>3.6452953226629912E-3</v>
      </c>
      <c r="Z223" s="47">
        <f ca="1">Calculation!AV222</f>
        <v>7.078571004379938E-6</v>
      </c>
      <c r="AA223" s="47">
        <f ca="1">Calculation!AW222</f>
        <v>2.2267430384759812E-7</v>
      </c>
      <c r="AB223" s="47">
        <f ca="1">Calculation!AT222</f>
        <v>5.4398800457892429E-2</v>
      </c>
      <c r="AC223" s="47">
        <f ca="1">Calculation!AX222</f>
        <v>5.8051397025863649E-2</v>
      </c>
      <c r="AD223" s="47">
        <f ca="1">Calculation!BB222</f>
        <v>11.81710430866308</v>
      </c>
      <c r="AE223" s="47">
        <f ca="1">Calculation!BE222</f>
        <v>5.899166506134577</v>
      </c>
      <c r="AF223" s="47">
        <f ca="1">Calculation!BH222</f>
        <v>29.50574479382956</v>
      </c>
      <c r="AG223" s="47">
        <f ca="1">Calculation!BL222</f>
        <v>8.1419761952453082E-2</v>
      </c>
      <c r="AH223" s="47">
        <f ca="1">Calculation!BO222</f>
        <v>5.6126072366223436E-3</v>
      </c>
      <c r="AI223" s="47">
        <f ca="1">Calculation!BR222</f>
        <v>0.1096954494279278</v>
      </c>
      <c r="AJ223" s="47">
        <f ca="1">Calculation!BU222</f>
        <v>29.965043796384649</v>
      </c>
      <c r="AK223" s="291">
        <f ca="1">Calculation!CI222</f>
        <v>0.11597619988606311</v>
      </c>
      <c r="AL223" s="291">
        <f ca="1">Calculation!CJ222</f>
        <v>2.9494045851396224</v>
      </c>
      <c r="AM223" s="291">
        <f ca="1">Calculation!CK222</f>
        <v>2.8334283852535593</v>
      </c>
      <c r="AN223" s="46">
        <f ca="1">Calculation!CP222</f>
        <v>0.13653237538735499</v>
      </c>
      <c r="AO223" s="46">
        <f>Calculation!CS222</f>
        <v>12000</v>
      </c>
      <c r="AP223" s="46">
        <f ca="1">Calculation!CX222</f>
        <v>0.39795255178540551</v>
      </c>
      <c r="AQ223" s="46">
        <f>Calculation!DB222</f>
        <v>0</v>
      </c>
    </row>
    <row r="224" spans="2:43" x14ac:dyDescent="0.25">
      <c r="B224" s="45">
        <f>Calculation!B223</f>
        <v>44112</v>
      </c>
      <c r="C224" s="193">
        <f ca="1">Calculation!C223</f>
        <v>73743.663722921527</v>
      </c>
      <c r="D224" s="196">
        <f ca="1">Calculation!D223</f>
        <v>1.1934282479230767</v>
      </c>
      <c r="E224" s="196">
        <f ca="1">Calculation!G223</f>
        <v>1.0802298899933208E-2</v>
      </c>
      <c r="F224" s="196">
        <f ca="1">Calculation!R223</f>
        <v>9.4728840407022896E-2</v>
      </c>
      <c r="G224" s="196">
        <f ca="1">Calculation!N223</f>
        <v>6.8231041495645265E-3</v>
      </c>
      <c r="H224" s="196">
        <f ca="1">Calculation!T223</f>
        <v>1.3263098794467812E-5</v>
      </c>
      <c r="I224" s="196">
        <f ca="1">Calculation!V223</f>
        <v>8.3467357853427609E-7</v>
      </c>
      <c r="J224" s="47">
        <f ca="1">Calculation!AC223</f>
        <v>5.25</v>
      </c>
      <c r="K224" s="47">
        <f ca="1">Calculation!AD223</f>
        <v>5.25</v>
      </c>
      <c r="L224" s="47">
        <f ca="1">Calculation!AF223</f>
        <v>5.25</v>
      </c>
      <c r="M224" s="47">
        <f ca="1">Calculation!AG223</f>
        <v>5.25</v>
      </c>
      <c r="N224" s="47">
        <f ca="1">Calculation!AH223</f>
        <v>5.25</v>
      </c>
      <c r="O224" s="47">
        <f ca="1">Calculation!AE223</f>
        <v>10.5</v>
      </c>
      <c r="P224" s="47">
        <f ca="1">Calculation!AI223</f>
        <v>26.25</v>
      </c>
      <c r="Q224" s="47">
        <f ca="1">Calculation!AK223</f>
        <v>5.25</v>
      </c>
      <c r="R224" s="47">
        <f ca="1">Calculation!AL223</f>
        <v>5.25</v>
      </c>
      <c r="S224" s="47">
        <f ca="1">Calculation!AM223</f>
        <v>5.25</v>
      </c>
      <c r="T224" s="47">
        <f ca="1">Calculation!AN223</f>
        <v>5.25</v>
      </c>
      <c r="U224" s="47">
        <f ca="1">Calculation!AO223</f>
        <v>5.25</v>
      </c>
      <c r="V224" s="47">
        <f ca="1">Calculation!AP223</f>
        <v>26.25</v>
      </c>
      <c r="W224" s="47">
        <f ca="1">Calculation!AR223</f>
        <v>3.6007662999777358E-3</v>
      </c>
      <c r="X224" s="47">
        <f ca="1">Calculation!AS223</f>
        <v>4.7364420203511448E-2</v>
      </c>
      <c r="Y224" s="47">
        <f ca="1">Calculation!AU223</f>
        <v>3.4115520747822633E-3</v>
      </c>
      <c r="Z224" s="47">
        <f ca="1">Calculation!AV223</f>
        <v>6.6315493972339059E-6</v>
      </c>
      <c r="AA224" s="47">
        <f ca="1">Calculation!AW223</f>
        <v>2.0866839463356902E-7</v>
      </c>
      <c r="AB224" s="47">
        <f ca="1">Calculation!AT223</f>
        <v>5.0965186503489184E-2</v>
      </c>
      <c r="AC224" s="47">
        <f ca="1">Calculation!AX223</f>
        <v>5.4383578796063314E-2</v>
      </c>
      <c r="AD224" s="47">
        <f ca="1">Calculation!BB223</f>
        <v>11.81485438638623</v>
      </c>
      <c r="AE224" s="47">
        <f ca="1">Calculation!BE223</f>
        <v>5.8988058049207615</v>
      </c>
      <c r="AF224" s="47">
        <f ca="1">Calculation!BH223</f>
        <v>29.503134146332009</v>
      </c>
      <c r="AG224" s="47">
        <f ca="1">Calculation!BL223</f>
        <v>7.6295521569956226E-2</v>
      </c>
      <c r="AH224" s="47">
        <f ca="1">Calculation!BO223</f>
        <v>5.2527841107813189E-3</v>
      </c>
      <c r="AI224" s="47">
        <f ca="1">Calculation!BR223</f>
        <v>0.10288260610022638</v>
      </c>
      <c r="AJ224" s="47">
        <f ca="1">Calculation!BU223</f>
        <v>29.962183525214314</v>
      </c>
      <c r="AK224" s="291">
        <f ca="1">Calculation!CI223</f>
        <v>0.10868145545828156</v>
      </c>
      <c r="AL224" s="291">
        <f ca="1">Calculation!CJ223</f>
        <v>2.7631455820839417</v>
      </c>
      <c r="AM224" s="291">
        <f ca="1">Calculation!CK223</f>
        <v>2.6544641266256601</v>
      </c>
      <c r="AN224" s="46">
        <f ca="1">Calculation!CP223</f>
        <v>0.12791485615668272</v>
      </c>
      <c r="AO224" s="46">
        <f>Calculation!CS223</f>
        <v>12000</v>
      </c>
      <c r="AP224" s="46">
        <f ca="1">Calculation!CX223</f>
        <v>0.37814980669376019</v>
      </c>
      <c r="AQ224" s="46">
        <f>Calculation!DB223</f>
        <v>0</v>
      </c>
    </row>
    <row r="225" spans="2:43" x14ac:dyDescent="0.25">
      <c r="B225" s="45">
        <f>Calculation!B224</f>
        <v>44113</v>
      </c>
      <c r="C225" s="193">
        <f ca="1">Calculation!C224</f>
        <v>73743.673907477933</v>
      </c>
      <c r="D225" s="196">
        <f ca="1">Calculation!D224</f>
        <v>1.1183679294682298</v>
      </c>
      <c r="E225" s="196">
        <f ca="1">Calculation!G224</f>
        <v>1.0122763725246835E-2</v>
      </c>
      <c r="F225" s="196">
        <f ca="1">Calculation!R224</f>
        <v>8.8748563472513614E-2</v>
      </c>
      <c r="G225" s="196">
        <f ca="1">Calculation!N224</f>
        <v>6.3857615376409606E-3</v>
      </c>
      <c r="H225" s="196">
        <f ca="1">Calculation!T224</f>
        <v>1.2425647622066469E-5</v>
      </c>
      <c r="I225" s="196">
        <f ca="1">Calculation!V224</f>
        <v>7.8217393127270119E-7</v>
      </c>
      <c r="J225" s="47">
        <f ca="1">Calculation!AC224</f>
        <v>5.25</v>
      </c>
      <c r="K225" s="47">
        <f ca="1">Calculation!AD224</f>
        <v>5.25</v>
      </c>
      <c r="L225" s="47">
        <f ca="1">Calculation!AF224</f>
        <v>5.25</v>
      </c>
      <c r="M225" s="47">
        <f ca="1">Calculation!AG224</f>
        <v>5.25</v>
      </c>
      <c r="N225" s="47">
        <f ca="1">Calculation!AH224</f>
        <v>5.25</v>
      </c>
      <c r="O225" s="47">
        <f ca="1">Calculation!AE224</f>
        <v>10.5</v>
      </c>
      <c r="P225" s="47">
        <f ca="1">Calculation!AI224</f>
        <v>26.25</v>
      </c>
      <c r="Q225" s="47">
        <f ca="1">Calculation!AK224</f>
        <v>5.25</v>
      </c>
      <c r="R225" s="47">
        <f ca="1">Calculation!AL224</f>
        <v>5.25</v>
      </c>
      <c r="S225" s="47">
        <f ca="1">Calculation!AM224</f>
        <v>5.25</v>
      </c>
      <c r="T225" s="47">
        <f ca="1">Calculation!AN224</f>
        <v>5.25</v>
      </c>
      <c r="U225" s="47">
        <f ca="1">Calculation!AO224</f>
        <v>5.25</v>
      </c>
      <c r="V225" s="47">
        <f ca="1">Calculation!AP224</f>
        <v>26.25</v>
      </c>
      <c r="W225" s="47">
        <f ca="1">Calculation!AR224</f>
        <v>3.3742545750822784E-3</v>
      </c>
      <c r="X225" s="47">
        <f ca="1">Calculation!AS224</f>
        <v>4.4374281736256807E-2</v>
      </c>
      <c r="Y225" s="47">
        <f ca="1">Calculation!AU224</f>
        <v>3.1928807688204803E-3</v>
      </c>
      <c r="Z225" s="47">
        <f ca="1">Calculation!AV224</f>
        <v>6.2128238110332343E-6</v>
      </c>
      <c r="AA225" s="47">
        <f ca="1">Calculation!AW224</f>
        <v>1.955434828181753E-7</v>
      </c>
      <c r="AB225" s="47">
        <f ca="1">Calculation!AT224</f>
        <v>4.7748536311339088E-2</v>
      </c>
      <c r="AC225" s="47">
        <f ca="1">Calculation!AX224</f>
        <v>5.0947825447453417E-2</v>
      </c>
      <c r="AD225" s="47">
        <f ca="1">Calculation!BB224</f>
        <v>11.812787672066207</v>
      </c>
      <c r="AE225" s="47">
        <f ca="1">Calculation!BE224</f>
        <v>5.8984744750914988</v>
      </c>
      <c r="AF225" s="47">
        <f ca="1">Calculation!BH224</f>
        <v>29.500736080130689</v>
      </c>
      <c r="AG225" s="47">
        <f ca="1">Calculation!BL224</f>
        <v>7.1493743742650051E-2</v>
      </c>
      <c r="AH225" s="47">
        <f ca="1">Calculation!BO224</f>
        <v>4.9161127181478175E-3</v>
      </c>
      <c r="AI225" s="47">
        <f ca="1">Calculation!BR224</f>
        <v>9.6492114770079379E-2</v>
      </c>
      <c r="AJ225" s="47">
        <f ca="1">Calculation!BU224</f>
        <v>29.959527559127579</v>
      </c>
      <c r="AK225" s="291">
        <f ca="1">Calculation!CI224</f>
        <v>0.10184556405874901</v>
      </c>
      <c r="AL225" s="291">
        <f ca="1">Calculation!CJ224</f>
        <v>2.5886765879342968</v>
      </c>
      <c r="AM225" s="291">
        <f ca="1">Calculation!CK224</f>
        <v>2.4868310238755478</v>
      </c>
      <c r="AN225" s="46">
        <f ca="1">Calculation!CP224</f>
        <v>0.11984235376677171</v>
      </c>
      <c r="AO225" s="46">
        <f>Calculation!CS224</f>
        <v>12000</v>
      </c>
      <c r="AP225" s="46">
        <f ca="1">Calculation!CX224</f>
        <v>0.3593312400257701</v>
      </c>
      <c r="AQ225" s="46">
        <f>Calculation!DB224</f>
        <v>0</v>
      </c>
    </row>
    <row r="226" spans="2:43" x14ac:dyDescent="0.25">
      <c r="B226" s="45">
        <f>Calculation!B225</f>
        <v>44114</v>
      </c>
      <c r="C226" s="193">
        <f ca="1">Calculation!C225</f>
        <v>73743.683451443896</v>
      </c>
      <c r="D226" s="196">
        <f ca="1">Calculation!D225</f>
        <v>1.0480284719029751</v>
      </c>
      <c r="E226" s="196">
        <f ca="1">Calculation!G225</f>
        <v>9.4859829357331442E-3</v>
      </c>
      <c r="F226" s="196">
        <f ca="1">Calculation!R225</f>
        <v>8.3146253833730616E-2</v>
      </c>
      <c r="G226" s="196">
        <f ca="1">Calculation!N225</f>
        <v>5.9766056134275963E-3</v>
      </c>
      <c r="H226" s="196">
        <f ca="1">Calculation!T225</f>
        <v>1.1641193226327558E-5</v>
      </c>
      <c r="I226" s="196">
        <f ca="1">Calculation!V225</f>
        <v>7.3297658634837787E-7</v>
      </c>
      <c r="J226" s="47">
        <f ca="1">Calculation!AC225</f>
        <v>5.25</v>
      </c>
      <c r="K226" s="47">
        <f ca="1">Calculation!AD225</f>
        <v>5.25</v>
      </c>
      <c r="L226" s="47">
        <f ca="1">Calculation!AF225</f>
        <v>5.25</v>
      </c>
      <c r="M226" s="47">
        <f ca="1">Calculation!AG225</f>
        <v>5.25</v>
      </c>
      <c r="N226" s="47">
        <f ca="1">Calculation!AH225</f>
        <v>5.25</v>
      </c>
      <c r="O226" s="47">
        <f ca="1">Calculation!AE225</f>
        <v>10.5</v>
      </c>
      <c r="P226" s="47">
        <f ca="1">Calculation!AI225</f>
        <v>26.25</v>
      </c>
      <c r="Q226" s="47">
        <f ca="1">Calculation!AK225</f>
        <v>5.25</v>
      </c>
      <c r="R226" s="47">
        <f ca="1">Calculation!AL225</f>
        <v>5.25</v>
      </c>
      <c r="S226" s="47">
        <f ca="1">Calculation!AM225</f>
        <v>5.25</v>
      </c>
      <c r="T226" s="47">
        <f ca="1">Calculation!AN225</f>
        <v>5.25</v>
      </c>
      <c r="U226" s="47">
        <f ca="1">Calculation!AO225</f>
        <v>5.25</v>
      </c>
      <c r="V226" s="47">
        <f ca="1">Calculation!AP225</f>
        <v>26.25</v>
      </c>
      <c r="W226" s="47">
        <f ca="1">Calculation!AR225</f>
        <v>3.1619943119110482E-3</v>
      </c>
      <c r="X226" s="47">
        <f ca="1">Calculation!AS225</f>
        <v>4.1573126916865308E-2</v>
      </c>
      <c r="Y226" s="47">
        <f ca="1">Calculation!AU225</f>
        <v>2.9883028067137982E-3</v>
      </c>
      <c r="Z226" s="47">
        <f ca="1">Calculation!AV225</f>
        <v>5.820596613163779E-6</v>
      </c>
      <c r="AA226" s="47">
        <f ca="1">Calculation!AW225</f>
        <v>1.8324414658709447E-7</v>
      </c>
      <c r="AB226" s="47">
        <f ca="1">Calculation!AT225</f>
        <v>4.4735121228776355E-2</v>
      </c>
      <c r="AC226" s="47">
        <f ca="1">Calculation!AX225</f>
        <v>4.7729427876249904E-2</v>
      </c>
      <c r="AD226" s="47">
        <f ca="1">Calculation!BB225</f>
        <v>11.810889247340818</v>
      </c>
      <c r="AE226" s="47">
        <f ca="1">Calculation!BE225</f>
        <v>5.8981701249769056</v>
      </c>
      <c r="AF226" s="47">
        <f ca="1">Calculation!BH225</f>
        <v>29.498533285034334</v>
      </c>
      <c r="AG226" s="47">
        <f ca="1">Calculation!BL225</f>
        <v>6.6994141552968345E-2</v>
      </c>
      <c r="AH226" s="47">
        <f ca="1">Calculation!BO225</f>
        <v>4.6010974682344765E-3</v>
      </c>
      <c r="AI226" s="47">
        <f ca="1">Calculation!BR225</f>
        <v>9.0497847954593647E-2</v>
      </c>
      <c r="AJ226" s="47">
        <f ca="1">Calculation!BU225</f>
        <v>29.95706130490418</v>
      </c>
      <c r="AK226" s="291">
        <f ca="1">Calculation!CI225</f>
        <v>9.5439659635303542E-2</v>
      </c>
      <c r="AL226" s="291">
        <f ca="1">Calculation!CJ225</f>
        <v>2.4252485887761708</v>
      </c>
      <c r="AM226" s="291">
        <f ca="1">Calculation!CK225</f>
        <v>2.3298089291408672</v>
      </c>
      <c r="AN226" s="46">
        <f ca="1">Calculation!CP225</f>
        <v>0.1122802890926954</v>
      </c>
      <c r="AO226" s="46">
        <f>Calculation!CS225</f>
        <v>12000</v>
      </c>
      <c r="AP226" s="46">
        <f ca="1">Calculation!CX225</f>
        <v>0.34144801656949153</v>
      </c>
      <c r="AQ226" s="46">
        <f>Calculation!DB225</f>
        <v>0</v>
      </c>
    </row>
    <row r="227" spans="2:43" x14ac:dyDescent="0.25">
      <c r="B227" s="45">
        <f>Calculation!B226</f>
        <v>44115</v>
      </c>
      <c r="C227" s="193">
        <f ca="1">Calculation!C226</f>
        <v>73743.692395113234</v>
      </c>
      <c r="D227" s="196">
        <f ca="1">Calculation!D226</f>
        <v>0.98211296467526643</v>
      </c>
      <c r="E227" s="196">
        <f ca="1">Calculation!G226</f>
        <v>8.8892656761191246E-3</v>
      </c>
      <c r="F227" s="196">
        <f ca="1">Calculation!R226</f>
        <v>7.7897988533888879E-2</v>
      </c>
      <c r="G227" s="196">
        <f ca="1">Calculation!N226</f>
        <v>5.593807330182719E-3</v>
      </c>
      <c r="H227" s="196">
        <f ca="1">Calculation!T226</f>
        <v>1.0906370031870141E-5</v>
      </c>
      <c r="I227" s="196">
        <f ca="1">Calculation!V226</f>
        <v>6.8687380508054118E-7</v>
      </c>
      <c r="J227" s="47">
        <f ca="1">Calculation!AC226</f>
        <v>5.25</v>
      </c>
      <c r="K227" s="47">
        <f ca="1">Calculation!AD226</f>
        <v>5.25</v>
      </c>
      <c r="L227" s="47">
        <f ca="1">Calculation!AF226</f>
        <v>5.25</v>
      </c>
      <c r="M227" s="47">
        <f ca="1">Calculation!AG226</f>
        <v>5.25</v>
      </c>
      <c r="N227" s="47">
        <f ca="1">Calculation!AH226</f>
        <v>5.25</v>
      </c>
      <c r="O227" s="47">
        <f ca="1">Calculation!AE226</f>
        <v>10.5</v>
      </c>
      <c r="P227" s="47">
        <f ca="1">Calculation!AI226</f>
        <v>26.25</v>
      </c>
      <c r="Q227" s="47">
        <f ca="1">Calculation!AK226</f>
        <v>5.25</v>
      </c>
      <c r="R227" s="47">
        <f ca="1">Calculation!AL226</f>
        <v>5.25</v>
      </c>
      <c r="S227" s="47">
        <f ca="1">Calculation!AM226</f>
        <v>5.25</v>
      </c>
      <c r="T227" s="47">
        <f ca="1">Calculation!AN226</f>
        <v>5.25</v>
      </c>
      <c r="U227" s="47">
        <f ca="1">Calculation!AO226</f>
        <v>5.25</v>
      </c>
      <c r="V227" s="47">
        <f ca="1">Calculation!AP226</f>
        <v>26.25</v>
      </c>
      <c r="W227" s="47">
        <f ca="1">Calculation!AR226</f>
        <v>2.963088558706375E-3</v>
      </c>
      <c r="X227" s="47">
        <f ca="1">Calculation!AS226</f>
        <v>3.8948994266944439E-2</v>
      </c>
      <c r="Y227" s="47">
        <f ca="1">Calculation!AU226</f>
        <v>2.7969036650913595E-3</v>
      </c>
      <c r="Z227" s="47">
        <f ca="1">Calculation!AV226</f>
        <v>5.4531850159350703E-6</v>
      </c>
      <c r="AA227" s="47">
        <f ca="1">Calculation!AW226</f>
        <v>1.717184512701353E-7</v>
      </c>
      <c r="AB227" s="47">
        <f ca="1">Calculation!AT226</f>
        <v>4.1912082825650815E-2</v>
      </c>
      <c r="AC227" s="47">
        <f ca="1">Calculation!AX226</f>
        <v>4.4714611394209382E-2</v>
      </c>
      <c r="AD227" s="47">
        <f ca="1">Calculation!BB226</f>
        <v>11.80914540862878</v>
      </c>
      <c r="AE227" s="47">
        <f ca="1">Calculation!BE226</f>
        <v>5.8978905576573579</v>
      </c>
      <c r="AF227" s="47">
        <f ca="1">Calculation!BH226</f>
        <v>29.496509860395822</v>
      </c>
      <c r="AG227" s="47">
        <f ca="1">Calculation!BL226</f>
        <v>6.2777703751700817E-2</v>
      </c>
      <c r="AH227" s="47">
        <f ca="1">Calculation!BO226</f>
        <v>4.3063397979676964E-3</v>
      </c>
      <c r="AI227" s="47">
        <f ca="1">Calculation!BR226</f>
        <v>8.4875290438042095E-2</v>
      </c>
      <c r="AJ227" s="47">
        <f ca="1">Calculation!BU226</f>
        <v>29.954771211696738</v>
      </c>
      <c r="AK227" s="291">
        <f ca="1">Calculation!CI226</f>
        <v>8.9436693378956988E-2</v>
      </c>
      <c r="AL227" s="291">
        <f ca="1">Calculation!CJ226</f>
        <v>2.2721604232775108</v>
      </c>
      <c r="AM227" s="291">
        <f ca="1">Calculation!CK226</f>
        <v>2.1827237298985538</v>
      </c>
      <c r="AN227" s="46">
        <f ca="1">Calculation!CP226</f>
        <v>0.10519628787173355</v>
      </c>
      <c r="AO227" s="46">
        <f>Calculation!CS226</f>
        <v>12000</v>
      </c>
      <c r="AP227" s="46">
        <f ca="1">Calculation!CX226</f>
        <v>0.32445371949943175</v>
      </c>
      <c r="AQ227" s="46">
        <f>Calculation!DB226</f>
        <v>0</v>
      </c>
    </row>
    <row r="228" spans="2:43" x14ac:dyDescent="0.25">
      <c r="B228" s="45">
        <f>Calculation!B227</f>
        <v>44116</v>
      </c>
      <c r="C228" s="193">
        <f ca="1">Calculation!C227</f>
        <v>73743.700776244994</v>
      </c>
      <c r="D228" s="196">
        <f ca="1">Calculation!D227</f>
        <v>0.92034317038877345</v>
      </c>
      <c r="E228" s="196">
        <f ca="1">Calculation!G227</f>
        <v>8.3300905529450579E-3</v>
      </c>
      <c r="F228" s="196">
        <f ca="1">Calculation!R227</f>
        <v>7.2981361525585972E-2</v>
      </c>
      <c r="G228" s="196">
        <f ca="1">Calculation!N227</f>
        <v>5.2356573162769095E-3</v>
      </c>
      <c r="H228" s="196">
        <f ca="1">Calculation!T227</f>
        <v>1.0218027353257303E-5</v>
      </c>
      <c r="I228" s="196">
        <f ca="1">Calculation!V227</f>
        <v>6.4367091931868401E-7</v>
      </c>
      <c r="J228" s="47">
        <f ca="1">Calculation!AC227</f>
        <v>5.25</v>
      </c>
      <c r="K228" s="47">
        <f ca="1">Calculation!AD227</f>
        <v>5.25</v>
      </c>
      <c r="L228" s="47">
        <f ca="1">Calculation!AF227</f>
        <v>5.25</v>
      </c>
      <c r="M228" s="47">
        <f ca="1">Calculation!AG227</f>
        <v>5.25</v>
      </c>
      <c r="N228" s="47">
        <f ca="1">Calculation!AH227</f>
        <v>5.25</v>
      </c>
      <c r="O228" s="47">
        <f ca="1">Calculation!AE227</f>
        <v>10.5</v>
      </c>
      <c r="P228" s="47">
        <f ca="1">Calculation!AI227</f>
        <v>26.25</v>
      </c>
      <c r="Q228" s="47">
        <f ca="1">Calculation!AK227</f>
        <v>5.25</v>
      </c>
      <c r="R228" s="47">
        <f ca="1">Calculation!AL227</f>
        <v>5.25</v>
      </c>
      <c r="S228" s="47">
        <f ca="1">Calculation!AM227</f>
        <v>5.25</v>
      </c>
      <c r="T228" s="47">
        <f ca="1">Calculation!AN227</f>
        <v>5.25</v>
      </c>
      <c r="U228" s="47">
        <f ca="1">Calculation!AO227</f>
        <v>5.25</v>
      </c>
      <c r="V228" s="47">
        <f ca="1">Calculation!AP227</f>
        <v>26.25</v>
      </c>
      <c r="W228" s="47">
        <f ca="1">Calculation!AR227</f>
        <v>2.7766968509816861E-3</v>
      </c>
      <c r="X228" s="47">
        <f ca="1">Calculation!AS227</f>
        <v>3.6490680762792986E-2</v>
      </c>
      <c r="Y228" s="47">
        <f ca="1">Calculation!AU227</f>
        <v>2.6178286581384548E-3</v>
      </c>
      <c r="Z228" s="47">
        <f ca="1">Calculation!AV227</f>
        <v>5.1090136766286515E-6</v>
      </c>
      <c r="AA228" s="47">
        <f ca="1">Calculation!AW227</f>
        <v>1.60917729829671E-7</v>
      </c>
      <c r="AB228" s="47">
        <f ca="1">Calculation!AT227</f>
        <v>3.9267377613774669E-2</v>
      </c>
      <c r="AC228" s="47">
        <f ca="1">Calculation!AX227</f>
        <v>4.1890476203319586E-2</v>
      </c>
      <c r="AD228" s="47">
        <f ca="1">Calculation!BB227</f>
        <v>11.807543568211864</v>
      </c>
      <c r="AE228" s="47">
        <f ca="1">Calculation!BE227</f>
        <v>5.8976337551052582</v>
      </c>
      <c r="AF228" s="47">
        <f ca="1">Calculation!BH227</f>
        <v>29.494651200335021</v>
      </c>
      <c r="AG228" s="47">
        <f ca="1">Calculation!BL227</f>
        <v>5.8826614611984067E-2</v>
      </c>
      <c r="AH228" s="47">
        <f ca="1">Calculation!BO227</f>
        <v>4.0305318496333883E-3</v>
      </c>
      <c r="AI228" s="47">
        <f ca="1">Calculation!BR227</f>
        <v>7.9601440077483168E-2</v>
      </c>
      <c r="AJ228" s="47">
        <f ca="1">Calculation!BU227</f>
        <v>29.952644696575543</v>
      </c>
      <c r="AK228" s="291">
        <f ca="1">Calculation!CI227</f>
        <v>8.3811317599611357E-2</v>
      </c>
      <c r="AL228" s="291">
        <f ca="1">Calculation!CJ227</f>
        <v>2.1287556985493712</v>
      </c>
      <c r="AM228" s="291">
        <f ca="1">Calculation!CK227</f>
        <v>2.0449443809497598</v>
      </c>
      <c r="AN228" s="46">
        <f ca="1">Calculation!CP227</f>
        <v>9.8560038757912666E-2</v>
      </c>
      <c r="AO228" s="46">
        <f>Calculation!CS227</f>
        <v>12000</v>
      </c>
      <c r="AP228" s="46">
        <f ca="1">Calculation!CX227</f>
        <v>0.30830423091151637</v>
      </c>
      <c r="AQ228" s="46">
        <f>Calculation!DB227</f>
        <v>0</v>
      </c>
    </row>
    <row r="229" spans="2:43" x14ac:dyDescent="0.25">
      <c r="B229" s="45">
        <f>Calculation!B228</f>
        <v>44117</v>
      </c>
      <c r="C229" s="193">
        <f ca="1">Calculation!C228</f>
        <v>73743.708630222973</v>
      </c>
      <c r="D229" s="196">
        <f ca="1">Calculation!D228</f>
        <v>0.86245835048441222</v>
      </c>
      <c r="E229" s="196">
        <f ca="1">Calculation!G228</f>
        <v>7.8060949495829491E-3</v>
      </c>
      <c r="F229" s="196">
        <f ca="1">Calculation!R228</f>
        <v>6.8375387274807589E-2</v>
      </c>
      <c r="G229" s="196">
        <f ca="1">Calculation!N228</f>
        <v>4.9005579676549759E-3</v>
      </c>
      <c r="H229" s="196">
        <f ca="1">Calculation!T228</f>
        <v>9.5732155610105728E-6</v>
      </c>
      <c r="I229" s="196">
        <f ca="1">Calculation!V228</f>
        <v>6.0318550892639956E-7</v>
      </c>
      <c r="J229" s="47">
        <f ca="1">Calculation!AC228</f>
        <v>5.25</v>
      </c>
      <c r="K229" s="47">
        <f ca="1">Calculation!AD228</f>
        <v>5.25</v>
      </c>
      <c r="L229" s="47">
        <f ca="1">Calculation!AF228</f>
        <v>5.25</v>
      </c>
      <c r="M229" s="47">
        <f ca="1">Calculation!AG228</f>
        <v>5.25</v>
      </c>
      <c r="N229" s="47">
        <f ca="1">Calculation!AH228</f>
        <v>5.25</v>
      </c>
      <c r="O229" s="47">
        <f ca="1">Calculation!AE228</f>
        <v>10.5</v>
      </c>
      <c r="P229" s="47">
        <f ca="1">Calculation!AI228</f>
        <v>26.25</v>
      </c>
      <c r="Q229" s="47">
        <f ca="1">Calculation!AK228</f>
        <v>5.25</v>
      </c>
      <c r="R229" s="47">
        <f ca="1">Calculation!AL228</f>
        <v>5.25</v>
      </c>
      <c r="S229" s="47">
        <f ca="1">Calculation!AM228</f>
        <v>5.25</v>
      </c>
      <c r="T229" s="47">
        <f ca="1">Calculation!AN228</f>
        <v>5.25</v>
      </c>
      <c r="U229" s="47">
        <f ca="1">Calculation!AO228</f>
        <v>5.25</v>
      </c>
      <c r="V229" s="47">
        <f ca="1">Calculation!AP228</f>
        <v>26.25</v>
      </c>
      <c r="W229" s="47">
        <f ca="1">Calculation!AR228</f>
        <v>2.602031649860983E-3</v>
      </c>
      <c r="X229" s="47">
        <f ca="1">Calculation!AS228</f>
        <v>3.4187693637403795E-2</v>
      </c>
      <c r="Y229" s="47">
        <f ca="1">Calculation!AU228</f>
        <v>2.450278983827488E-3</v>
      </c>
      <c r="Z229" s="47">
        <f ca="1">Calculation!AV228</f>
        <v>4.7866077805052864E-6</v>
      </c>
      <c r="AA229" s="47">
        <f ca="1">Calculation!AW228</f>
        <v>1.5079637723159989E-7</v>
      </c>
      <c r="AB229" s="47">
        <f ca="1">Calculation!AT228</f>
        <v>3.6789725287264777E-2</v>
      </c>
      <c r="AC229" s="47">
        <f ca="1">Calculation!AX228</f>
        <v>3.924494167525E-2</v>
      </c>
      <c r="AD229" s="47">
        <f ca="1">Calculation!BB228</f>
        <v>11.806072163371756</v>
      </c>
      <c r="AE229" s="47">
        <f ca="1">Calculation!BE228</f>
        <v>5.8973978636181164</v>
      </c>
      <c r="AF229" s="47">
        <f ca="1">Calculation!BH228</f>
        <v>29.492943888307739</v>
      </c>
      <c r="AG229" s="47">
        <f ca="1">Calculation!BL228</f>
        <v>5.5124178811349775E-2</v>
      </c>
      <c r="AH229" s="47">
        <f ca="1">Calculation!BO228</f>
        <v>3.7724505624246807E-3</v>
      </c>
      <c r="AI229" s="47">
        <f ca="1">Calculation!BR228</f>
        <v>7.4654714689440113E-2</v>
      </c>
      <c r="AJ229" s="47">
        <f ca="1">Calculation!BU228</f>
        <v>29.950670075391578</v>
      </c>
      <c r="AK229" s="291">
        <f ca="1">Calculation!CI228</f>
        <v>7.8539779788115993E-2</v>
      </c>
      <c r="AL229" s="291">
        <f ca="1">Calculation!CJ228</f>
        <v>1.99441990848255</v>
      </c>
      <c r="AM229" s="291">
        <f ca="1">Calculation!CK228</f>
        <v>1.915880128694434</v>
      </c>
      <c r="AN229" s="46">
        <f ca="1">Calculation!CP228</f>
        <v>9.2343161105400556E-2</v>
      </c>
      <c r="AO229" s="46">
        <f>Calculation!CS228</f>
        <v>12000</v>
      </c>
      <c r="AP229" s="46">
        <f ca="1">Calculation!CX228</f>
        <v>0.29295761824167166</v>
      </c>
      <c r="AQ229" s="46">
        <f>Calculation!DB228</f>
        <v>0</v>
      </c>
    </row>
    <row r="230" spans="2:43" x14ac:dyDescent="0.25">
      <c r="B230" s="45">
        <f>Calculation!B229</f>
        <v>44118</v>
      </c>
      <c r="C230" s="193">
        <f ca="1">Calculation!C229</f>
        <v>73743.71599020515</v>
      </c>
      <c r="D230" s="196">
        <f ca="1">Calculation!D229</f>
        <v>0.80821416476460106</v>
      </c>
      <c r="E230" s="196">
        <f ca="1">Calculation!G229</f>
        <v>7.3150650164043336E-3</v>
      </c>
      <c r="F230" s="196">
        <f ca="1">Calculation!R229</f>
        <v>6.4060410506350793E-2</v>
      </c>
      <c r="G230" s="196">
        <f ca="1">Calculation!N229</f>
        <v>4.5870160686693777E-3</v>
      </c>
      <c r="H230" s="196">
        <f ca="1">Calculation!T229</f>
        <v>8.9691731491682194E-6</v>
      </c>
      <c r="I230" s="196">
        <f ca="1">Calculation!V229</f>
        <v>5.6524663081392705E-7</v>
      </c>
      <c r="J230" s="47">
        <f ca="1">Calculation!AC229</f>
        <v>5.25</v>
      </c>
      <c r="K230" s="47">
        <f ca="1">Calculation!AD229</f>
        <v>5.25</v>
      </c>
      <c r="L230" s="47">
        <f ca="1">Calculation!AF229</f>
        <v>5.25</v>
      </c>
      <c r="M230" s="47">
        <f ca="1">Calculation!AG229</f>
        <v>5.25</v>
      </c>
      <c r="N230" s="47">
        <f ca="1">Calculation!AH229</f>
        <v>5.25</v>
      </c>
      <c r="O230" s="47">
        <f ca="1">Calculation!AE229</f>
        <v>10.5</v>
      </c>
      <c r="P230" s="47">
        <f ca="1">Calculation!AI229</f>
        <v>26.25</v>
      </c>
      <c r="Q230" s="47">
        <f ca="1">Calculation!AK229</f>
        <v>5.25</v>
      </c>
      <c r="R230" s="47">
        <f ca="1">Calculation!AL229</f>
        <v>5.25</v>
      </c>
      <c r="S230" s="47">
        <f ca="1">Calculation!AM229</f>
        <v>5.25</v>
      </c>
      <c r="T230" s="47">
        <f ca="1">Calculation!AN229</f>
        <v>5.25</v>
      </c>
      <c r="U230" s="47">
        <f ca="1">Calculation!AO229</f>
        <v>5.25</v>
      </c>
      <c r="V230" s="47">
        <f ca="1">Calculation!AP229</f>
        <v>26.25</v>
      </c>
      <c r="W230" s="47">
        <f ca="1">Calculation!AR229</f>
        <v>2.4383550054681113E-3</v>
      </c>
      <c r="X230" s="47">
        <f ca="1">Calculation!AS229</f>
        <v>3.2030205253175396E-2</v>
      </c>
      <c r="Y230" s="47">
        <f ca="1">Calculation!AU229</f>
        <v>2.2935080343346888E-3</v>
      </c>
      <c r="Z230" s="47">
        <f ca="1">Calculation!AV229</f>
        <v>4.4845865745841097E-6</v>
      </c>
      <c r="AA230" s="47">
        <f ca="1">Calculation!AW229</f>
        <v>1.4131165770348176E-7</v>
      </c>
      <c r="AB230" s="47">
        <f ca="1">Calculation!AT229</f>
        <v>3.4468560258643505E-2</v>
      </c>
      <c r="AC230" s="47">
        <f ca="1">Calculation!AX229</f>
        <v>3.6766694191210481E-2</v>
      </c>
      <c r="AD230" s="47">
        <f ca="1">Calculation!BB229</f>
        <v>11.804720572925769</v>
      </c>
      <c r="AE230" s="47">
        <f ca="1">Calculation!BE229</f>
        <v>5.8971811804377836</v>
      </c>
      <c r="AF230" s="47">
        <f ca="1">Calculation!BH229</f>
        <v>29.491375600259826</v>
      </c>
      <c r="AG230" s="47">
        <f ca="1">Calculation!BL229</f>
        <v>5.1654751026925155E-2</v>
      </c>
      <c r="AH230" s="47">
        <f ca="1">Calculation!BO229</f>
        <v>3.5309521504466E-3</v>
      </c>
      <c r="AI230" s="47">
        <f ca="1">Calculation!BR229</f>
        <v>7.0014864646299121E-2</v>
      </c>
      <c r="AJ230" s="47">
        <f ca="1">Calculation!BU229</f>
        <v>29.948836498577894</v>
      </c>
      <c r="AK230" s="291">
        <f ca="1">Calculation!CI229</f>
        <v>7.3599821771495044E-2</v>
      </c>
      <c r="AL230" s="291">
        <f ca="1">Calculation!CJ229</f>
        <v>1.8685777394057901</v>
      </c>
      <c r="AM230" s="291">
        <f ca="1">Calculation!CK229</f>
        <v>1.794977917634295</v>
      </c>
      <c r="AN230" s="46">
        <f ca="1">Calculation!CP229</f>
        <v>8.6519081059670808E-2</v>
      </c>
      <c r="AO230" s="46">
        <f>Calculation!CS229</f>
        <v>12000</v>
      </c>
      <c r="AP230" s="46">
        <f ca="1">Calculation!CX229</f>
        <v>0.27837402627951779</v>
      </c>
      <c r="AQ230" s="46">
        <f>Calculation!DB229</f>
        <v>0</v>
      </c>
    </row>
    <row r="231" spans="2:43" x14ac:dyDescent="0.25">
      <c r="B231" s="45">
        <f>Calculation!B230</f>
        <v>44119</v>
      </c>
      <c r="C231" s="193">
        <f ca="1">Calculation!C230</f>
        <v>73743.722887263692</v>
      </c>
      <c r="D231" s="196">
        <f ca="1">Calculation!D230</f>
        <v>0.75738164011787545</v>
      </c>
      <c r="E231" s="196">
        <f ca="1">Calculation!G230</f>
        <v>6.854926293465481E-3</v>
      </c>
      <c r="F231" s="196">
        <f ca="1">Calculation!R230</f>
        <v>6.0018021698471848E-2</v>
      </c>
      <c r="G231" s="196">
        <f ca="1">Calculation!N230</f>
        <v>4.293635905547019E-3</v>
      </c>
      <c r="H231" s="196">
        <f ca="1">Calculation!T230</f>
        <v>8.4033146446960627E-6</v>
      </c>
      <c r="I231" s="196">
        <f ca="1">Calculation!V230</f>
        <v>5.2969409671146475E-7</v>
      </c>
      <c r="J231" s="47">
        <f ca="1">Calculation!AC230</f>
        <v>5.25</v>
      </c>
      <c r="K231" s="47">
        <f ca="1">Calculation!AD230</f>
        <v>5.25</v>
      </c>
      <c r="L231" s="47">
        <f ca="1">Calculation!AF230</f>
        <v>5.25</v>
      </c>
      <c r="M231" s="47">
        <f ca="1">Calculation!AG230</f>
        <v>5.25</v>
      </c>
      <c r="N231" s="47">
        <f ca="1">Calculation!AH230</f>
        <v>5.25</v>
      </c>
      <c r="O231" s="47">
        <f ca="1">Calculation!AE230</f>
        <v>10.5</v>
      </c>
      <c r="P231" s="47">
        <f ca="1">Calculation!AI230</f>
        <v>26.25</v>
      </c>
      <c r="Q231" s="47">
        <f ca="1">Calculation!AK230</f>
        <v>5.25</v>
      </c>
      <c r="R231" s="47">
        <f ca="1">Calculation!AL230</f>
        <v>5.25</v>
      </c>
      <c r="S231" s="47">
        <f ca="1">Calculation!AM230</f>
        <v>5.25</v>
      </c>
      <c r="T231" s="47">
        <f ca="1">Calculation!AN230</f>
        <v>5.25</v>
      </c>
      <c r="U231" s="47">
        <f ca="1">Calculation!AO230</f>
        <v>5.25</v>
      </c>
      <c r="V231" s="47">
        <f ca="1">Calculation!AP230</f>
        <v>26.25</v>
      </c>
      <c r="W231" s="47">
        <f ca="1">Calculation!AR230</f>
        <v>2.2849754311551605E-3</v>
      </c>
      <c r="X231" s="47">
        <f ca="1">Calculation!AS230</f>
        <v>3.0009010849235924E-2</v>
      </c>
      <c r="Y231" s="47">
        <f ca="1">Calculation!AU230</f>
        <v>2.1468179527735095E-3</v>
      </c>
      <c r="Z231" s="47">
        <f ca="1">Calculation!AV230</f>
        <v>4.2016573223480314E-6</v>
      </c>
      <c r="AA231" s="47">
        <f ca="1">Calculation!AW230</f>
        <v>1.3242352417786619E-7</v>
      </c>
      <c r="AB231" s="47">
        <f ca="1">Calculation!AT230</f>
        <v>3.2293986280391082E-2</v>
      </c>
      <c r="AC231" s="47">
        <f ca="1">Calculation!AX230</f>
        <v>3.4445138314011123E-2</v>
      </c>
      <c r="AD231" s="47">
        <f ca="1">Calculation!BB230</f>
        <v>11.803479040558956</v>
      </c>
      <c r="AE231" s="47">
        <f ca="1">Calculation!BE230</f>
        <v>5.8969821414592785</v>
      </c>
      <c r="AF231" s="47">
        <f ca="1">Calculation!BH230</f>
        <v>29.489935015667239</v>
      </c>
      <c r="AG231" s="47">
        <f ca="1">Calculation!BL230</f>
        <v>4.8403669948916567E-2</v>
      </c>
      <c r="AH231" s="47">
        <f ca="1">Calculation!BO230</f>
        <v>3.3049669418154714E-3</v>
      </c>
      <c r="AI231" s="47">
        <f ca="1">Calculation!BR230</f>
        <v>6.5662890834019258E-2</v>
      </c>
      <c r="AJ231" s="47">
        <f ca="1">Calculation!BU230</f>
        <v>29.947133891536616</v>
      </c>
      <c r="AK231" s="291">
        <f ca="1">Calculation!CI230</f>
        <v>6.8970585416536778E-2</v>
      </c>
      <c r="AL231" s="291">
        <f ca="1">Calculation!CJ230</f>
        <v>1.7506905508817479</v>
      </c>
      <c r="AM231" s="291">
        <f ca="1">Calculation!CK230</f>
        <v>1.6817199654652111</v>
      </c>
      <c r="AN231" s="46">
        <f ca="1">Calculation!CP230</f>
        <v>8.1062915701915803E-2</v>
      </c>
      <c r="AO231" s="46">
        <f>Calculation!CS230</f>
        <v>12000</v>
      </c>
      <c r="AP231" s="46">
        <f ca="1">Calculation!CX230</f>
        <v>0.26451557450217555</v>
      </c>
      <c r="AQ231" s="46">
        <f>Calculation!DB230</f>
        <v>0</v>
      </c>
    </row>
    <row r="232" spans="2:43" x14ac:dyDescent="0.25">
      <c r="B232" s="45">
        <f>Calculation!B231</f>
        <v>44120</v>
      </c>
      <c r="C232" s="193">
        <f ca="1">Calculation!C231</f>
        <v>73743.729350516252</v>
      </c>
      <c r="D232" s="196">
        <f ca="1">Calculation!D231</f>
        <v>0.70974620409323008</v>
      </c>
      <c r="E232" s="196">
        <f ca="1">Calculation!G231</f>
        <v>6.4237349253737303E-3</v>
      </c>
      <c r="F232" s="196">
        <f ca="1">Calculation!R231</f>
        <v>5.6230977959322595E-2</v>
      </c>
      <c r="G232" s="196">
        <f ca="1">Calculation!N231</f>
        <v>4.0191128392005893E-3</v>
      </c>
      <c r="H232" s="196">
        <f ca="1">Calculation!T231</f>
        <v>7.8732193028806265E-6</v>
      </c>
      <c r="I232" s="196">
        <f ca="1">Calculation!V231</f>
        <v>4.9637779624667066E-7</v>
      </c>
      <c r="J232" s="47">
        <f ca="1">Calculation!AC231</f>
        <v>5.25</v>
      </c>
      <c r="K232" s="47">
        <f ca="1">Calculation!AD231</f>
        <v>5.25</v>
      </c>
      <c r="L232" s="47">
        <f ca="1">Calculation!AF231</f>
        <v>5.25</v>
      </c>
      <c r="M232" s="47">
        <f ca="1">Calculation!AG231</f>
        <v>5.25</v>
      </c>
      <c r="N232" s="47">
        <f ca="1">Calculation!AH231</f>
        <v>5.25</v>
      </c>
      <c r="O232" s="47">
        <f ca="1">Calculation!AE231</f>
        <v>10.5</v>
      </c>
      <c r="P232" s="47">
        <f ca="1">Calculation!AI231</f>
        <v>26.25</v>
      </c>
      <c r="Q232" s="47">
        <f ca="1">Calculation!AK231</f>
        <v>5.25</v>
      </c>
      <c r="R232" s="47">
        <f ca="1">Calculation!AL231</f>
        <v>5.25</v>
      </c>
      <c r="S232" s="47">
        <f ca="1">Calculation!AM231</f>
        <v>5.25</v>
      </c>
      <c r="T232" s="47">
        <f ca="1">Calculation!AN231</f>
        <v>5.25</v>
      </c>
      <c r="U232" s="47">
        <f ca="1">Calculation!AO231</f>
        <v>5.25</v>
      </c>
      <c r="V232" s="47">
        <f ca="1">Calculation!AP231</f>
        <v>26.25</v>
      </c>
      <c r="W232" s="47">
        <f ca="1">Calculation!AR231</f>
        <v>2.1412449751245766E-3</v>
      </c>
      <c r="X232" s="47">
        <f ca="1">Calculation!AS231</f>
        <v>2.8115488979661298E-2</v>
      </c>
      <c r="Y232" s="47">
        <f ca="1">Calculation!AU231</f>
        <v>2.0095564196002946E-3</v>
      </c>
      <c r="Z232" s="47">
        <f ca="1">Calculation!AV231</f>
        <v>3.9366096514403132E-6</v>
      </c>
      <c r="AA232" s="47">
        <f ca="1">Calculation!AW231</f>
        <v>1.2409444906166766E-7</v>
      </c>
      <c r="AB232" s="47">
        <f ca="1">Calculation!AT231</f>
        <v>3.0256733954785873E-2</v>
      </c>
      <c r="AC232" s="47">
        <f ca="1">Calculation!AX231</f>
        <v>3.2270351078486671E-2</v>
      </c>
      <c r="AD232" s="47">
        <f ca="1">Calculation!BB231</f>
        <v>11.802338604399155</v>
      </c>
      <c r="AE232" s="47">
        <f ca="1">Calculation!BE231</f>
        <v>5.8967993099404516</v>
      </c>
      <c r="AF232" s="47">
        <f ca="1">Calculation!BH231</f>
        <v>29.488611735820051</v>
      </c>
      <c r="AG232" s="47">
        <f ca="1">Calculation!BL231</f>
        <v>4.5357196435565003E-2</v>
      </c>
      <c r="AH232" s="47">
        <f ca="1">Calculation!BO231</f>
        <v>3.0934945551591283E-3</v>
      </c>
      <c r="AI232" s="47">
        <f ca="1">Calculation!BR231</f>
        <v>6.1580967643564813E-2</v>
      </c>
      <c r="AJ232" s="47">
        <f ca="1">Calculation!BU231</f>
        <v>29.945552899283999</v>
      </c>
      <c r="AK232" s="291">
        <f ca="1">Calculation!CI231</f>
        <v>6.4632525609340519E-2</v>
      </c>
      <c r="AL232" s="291">
        <f ca="1">Calculation!CJ231</f>
        <v>1.6402540214029135</v>
      </c>
      <c r="AM232" s="291">
        <f ca="1">Calculation!CK231</f>
        <v>1.575621495793573</v>
      </c>
      <c r="AN232" s="46">
        <f ca="1">Calculation!CP231</f>
        <v>7.5951364953611031E-2</v>
      </c>
      <c r="AO232" s="46">
        <f>Calculation!CS231</f>
        <v>12000</v>
      </c>
      <c r="AP232" s="46">
        <f ca="1">Calculation!CX231</f>
        <v>0.25134625946721617</v>
      </c>
      <c r="AQ232" s="46">
        <f>Calculation!DB231</f>
        <v>0</v>
      </c>
    </row>
    <row r="233" spans="2:43" x14ac:dyDescent="0.25">
      <c r="B233" s="45">
        <f>Calculation!B232</f>
        <v>44121</v>
      </c>
      <c r="C233" s="193">
        <f ca="1">Calculation!C232</f>
        <v>73743.735407248838</v>
      </c>
      <c r="D233" s="196">
        <f ca="1">Calculation!D232</f>
        <v>0.66510677924698203</v>
      </c>
      <c r="E233" s="196">
        <f ca="1">Calculation!G232</f>
        <v>6.0196694310308101E-3</v>
      </c>
      <c r="F233" s="196">
        <f ca="1">Calculation!R232</f>
        <v>5.268312894166443E-2</v>
      </c>
      <c r="G233" s="196">
        <f ca="1">Calculation!N232</f>
        <v>3.7622273063711207E-3</v>
      </c>
      <c r="H233" s="196">
        <f ca="1">Calculation!T232</f>
        <v>7.376620536876119E-6</v>
      </c>
      <c r="I233" s="196">
        <f ca="1">Calculation!V232</f>
        <v>4.6515706285368697E-7</v>
      </c>
      <c r="J233" s="47">
        <f ca="1">Calculation!AC232</f>
        <v>5.25</v>
      </c>
      <c r="K233" s="47">
        <f ca="1">Calculation!AD232</f>
        <v>5.25</v>
      </c>
      <c r="L233" s="47">
        <f ca="1">Calculation!AF232</f>
        <v>5.25</v>
      </c>
      <c r="M233" s="47">
        <f ca="1">Calculation!AG232</f>
        <v>5.25</v>
      </c>
      <c r="N233" s="47">
        <f ca="1">Calculation!AH232</f>
        <v>5.25</v>
      </c>
      <c r="O233" s="47">
        <f ca="1">Calculation!AE232</f>
        <v>10.5</v>
      </c>
      <c r="P233" s="47">
        <f ca="1">Calculation!AI232</f>
        <v>26.25</v>
      </c>
      <c r="Q233" s="47">
        <f ca="1">Calculation!AK232</f>
        <v>5.25</v>
      </c>
      <c r="R233" s="47">
        <f ca="1">Calculation!AL232</f>
        <v>5.25</v>
      </c>
      <c r="S233" s="47">
        <f ca="1">Calculation!AM232</f>
        <v>5.25</v>
      </c>
      <c r="T233" s="47">
        <f ca="1">Calculation!AN232</f>
        <v>5.25</v>
      </c>
      <c r="U233" s="47">
        <f ca="1">Calculation!AO232</f>
        <v>5.25</v>
      </c>
      <c r="V233" s="47">
        <f ca="1">Calculation!AP232</f>
        <v>26.25</v>
      </c>
      <c r="W233" s="47">
        <f ca="1">Calculation!AR232</f>
        <v>2.0065564770102699E-3</v>
      </c>
      <c r="X233" s="47">
        <f ca="1">Calculation!AS232</f>
        <v>2.6341564470832215E-2</v>
      </c>
      <c r="Y233" s="47">
        <f ca="1">Calculation!AU232</f>
        <v>1.8811136531855603E-3</v>
      </c>
      <c r="Z233" s="47">
        <f ca="1">Calculation!AV232</f>
        <v>3.6883102684380595E-6</v>
      </c>
      <c r="AA233" s="47">
        <f ca="1">Calculation!AW232</f>
        <v>1.1628926571342174E-7</v>
      </c>
      <c r="AB233" s="47">
        <f ca="1">Calculation!AT232</f>
        <v>2.8348120947842486E-2</v>
      </c>
      <c r="AC233" s="47">
        <f ca="1">Calculation!AX232</f>
        <v>3.0233039200562195E-2</v>
      </c>
      <c r="AD233" s="47">
        <f ca="1">Calculation!BB232</f>
        <v>11.801291032326652</v>
      </c>
      <c r="AE233" s="47">
        <f ca="1">Calculation!BE232</f>
        <v>5.8966313661310146</v>
      </c>
      <c r="AF233" s="47">
        <f ca="1">Calculation!BH232</f>
        <v>29.487396208760416</v>
      </c>
      <c r="AG233" s="47">
        <f ca="1">Calculation!BL232</f>
        <v>4.2502455550379452E-2</v>
      </c>
      <c r="AH233" s="47">
        <f ca="1">Calculation!BO232</f>
        <v>2.8955993913807447E-3</v>
      </c>
      <c r="AI233" s="47">
        <f ca="1">Calculation!BR232</f>
        <v>5.7752370688711807E-2</v>
      </c>
      <c r="AJ233" s="47">
        <f ca="1">Calculation!BU232</f>
        <v>29.944084835049431</v>
      </c>
      <c r="AK233" s="291">
        <f ca="1">Calculation!CI232</f>
        <v>6.056732585420832E-2</v>
      </c>
      <c r="AL233" s="291">
        <f ca="1">Calculation!CJ232</f>
        <v>1.5367959451168305</v>
      </c>
      <c r="AM233" s="291">
        <f ca="1">Calculation!CK232</f>
        <v>1.4762286192626222</v>
      </c>
      <c r="AN233" s="46">
        <f ca="1">Calculation!CP232</f>
        <v>7.1162609941346544E-2</v>
      </c>
      <c r="AO233" s="46">
        <f>Calculation!CS232</f>
        <v>12000</v>
      </c>
      <c r="AP233" s="46">
        <f ca="1">Calculation!CX232</f>
        <v>0.23883186201608653</v>
      </c>
      <c r="AQ233" s="46">
        <f>Calculation!DB232</f>
        <v>0</v>
      </c>
    </row>
    <row r="234" spans="2:43" x14ac:dyDescent="0.25">
      <c r="B234" s="45">
        <f>Calculation!B233</f>
        <v>44122</v>
      </c>
      <c r="C234" s="193">
        <f ca="1">Calculation!C233</f>
        <v>73743.741083031127</v>
      </c>
      <c r="D234" s="196">
        <f ca="1">Calculation!D233</f>
        <v>0.6232749344411973</v>
      </c>
      <c r="E234" s="196">
        <f ca="1">Calculation!G233</f>
        <v>5.6410229928075001E-3</v>
      </c>
      <c r="F234" s="196">
        <f ca="1">Calculation!R233</f>
        <v>4.9359347473901902E-2</v>
      </c>
      <c r="G234" s="196">
        <f ca="1">Calculation!N233</f>
        <v>3.5218392202108445E-3</v>
      </c>
      <c r="H234" s="196">
        <f ca="1">Calculation!T233</f>
        <v>6.9113960327950552E-6</v>
      </c>
      <c r="I234" s="196">
        <f ca="1">Calculation!V233</f>
        <v>4.359000793704767E-7</v>
      </c>
      <c r="J234" s="47">
        <f ca="1">Calculation!AC233</f>
        <v>5.25</v>
      </c>
      <c r="K234" s="47">
        <f ca="1">Calculation!AD233</f>
        <v>5.25</v>
      </c>
      <c r="L234" s="47">
        <f ca="1">Calculation!AF233</f>
        <v>5.25</v>
      </c>
      <c r="M234" s="47">
        <f ca="1">Calculation!AG233</f>
        <v>5.25</v>
      </c>
      <c r="N234" s="47">
        <f ca="1">Calculation!AH233</f>
        <v>5.25</v>
      </c>
      <c r="O234" s="47">
        <f ca="1">Calculation!AE233</f>
        <v>10.5</v>
      </c>
      <c r="P234" s="47">
        <f ca="1">Calculation!AI233</f>
        <v>26.25</v>
      </c>
      <c r="Q234" s="47">
        <f ca="1">Calculation!AK233</f>
        <v>5.25</v>
      </c>
      <c r="R234" s="47">
        <f ca="1">Calculation!AL233</f>
        <v>5.25</v>
      </c>
      <c r="S234" s="47">
        <f ca="1">Calculation!AM233</f>
        <v>5.25</v>
      </c>
      <c r="T234" s="47">
        <f ca="1">Calculation!AN233</f>
        <v>5.25</v>
      </c>
      <c r="U234" s="47">
        <f ca="1">Calculation!AO233</f>
        <v>5.25</v>
      </c>
      <c r="V234" s="47">
        <f ca="1">Calculation!AP233</f>
        <v>26.25</v>
      </c>
      <c r="W234" s="47">
        <f ca="1">Calculation!AR233</f>
        <v>1.8803409976025E-3</v>
      </c>
      <c r="X234" s="47">
        <f ca="1">Calculation!AS233</f>
        <v>2.4679673736950951E-2</v>
      </c>
      <c r="Y234" s="47">
        <f ca="1">Calculation!AU233</f>
        <v>1.7609196101054222E-3</v>
      </c>
      <c r="Z234" s="47">
        <f ca="1">Calculation!AV233</f>
        <v>3.4556980163975276E-6</v>
      </c>
      <c r="AA234" s="47">
        <f ca="1">Calculation!AW233</f>
        <v>1.0897501984261918E-7</v>
      </c>
      <c r="AB234" s="47">
        <f ca="1">Calculation!AT233</f>
        <v>2.6560014734553453E-2</v>
      </c>
      <c r="AC234" s="47">
        <f ca="1">Calculation!AX233</f>
        <v>2.8324499017695112E-2</v>
      </c>
      <c r="AD234" s="47">
        <f ca="1">Calculation!BB233</f>
        <v>11.800328762551484</v>
      </c>
      <c r="AE234" s="47">
        <f ca="1">Calculation!BE233</f>
        <v>5.896477097746061</v>
      </c>
      <c r="AF234" s="47">
        <f ca="1">Calculation!BH233</f>
        <v>29.486279660332784</v>
      </c>
      <c r="AG234" s="47">
        <f ca="1">Calculation!BL233</f>
        <v>3.9827382238229375E-2</v>
      </c>
      <c r="AH234" s="47">
        <f ca="1">Calculation!BO233</f>
        <v>2.7104064200057674E-3</v>
      </c>
      <c r="AI234" s="47">
        <f ca="1">Calculation!BR233</f>
        <v>5.4161408961153845E-2</v>
      </c>
      <c r="AJ234" s="47">
        <f ca="1">Calculation!BU233</f>
        <v>29.942721632545897</v>
      </c>
      <c r="AK234" s="291">
        <f ca="1">Calculation!CI233</f>
        <v>5.6757822894724086E-2</v>
      </c>
      <c r="AL234" s="291">
        <f ca="1">Calculation!CJ233</f>
        <v>1.4398741734998715</v>
      </c>
      <c r="AM234" s="291">
        <f ca="1">Calculation!CK233</f>
        <v>1.3831163506051474</v>
      </c>
      <c r="AN234" s="46">
        <f ca="1">Calculation!CP233</f>
        <v>6.6676218603150705E-2</v>
      </c>
      <c r="AO234" s="46">
        <f>Calculation!CS233</f>
        <v>12000</v>
      </c>
      <c r="AP234" s="46">
        <f ca="1">Calculation!CX233</f>
        <v>0.2269398590519987</v>
      </c>
      <c r="AQ234" s="46">
        <f>Calculation!DB233</f>
        <v>0</v>
      </c>
    </row>
    <row r="235" spans="2:43" x14ac:dyDescent="0.25">
      <c r="B235" s="45">
        <f>Calculation!B234</f>
        <v>44123</v>
      </c>
      <c r="C235" s="193">
        <f ca="1">Calculation!C234</f>
        <v>73743.746401824377</v>
      </c>
      <c r="D235" s="196">
        <f ca="1">Calculation!D234</f>
        <v>0.58407408951288065</v>
      </c>
      <c r="E235" s="196">
        <f ca="1">Calculation!G234</f>
        <v>5.2861962325464716E-3</v>
      </c>
      <c r="F235" s="196">
        <f ca="1">Calculation!R234</f>
        <v>4.6245464606592075E-2</v>
      </c>
      <c r="G235" s="196">
        <f ca="1">Calculation!N234</f>
        <v>3.2968827433860356E-3</v>
      </c>
      <c r="H235" s="196">
        <f ca="1">Calculation!T234</f>
        <v>6.4755585053360595E-6</v>
      </c>
      <c r="I235" s="196">
        <f ca="1">Calculation!V234</f>
        <v>4.0848332131281535E-7</v>
      </c>
      <c r="J235" s="47">
        <f ca="1">Calculation!AC234</f>
        <v>5.25</v>
      </c>
      <c r="K235" s="47">
        <f ca="1">Calculation!AD234</f>
        <v>5.25</v>
      </c>
      <c r="L235" s="47">
        <f ca="1">Calculation!AF234</f>
        <v>5.25</v>
      </c>
      <c r="M235" s="47">
        <f ca="1">Calculation!AG234</f>
        <v>5.25</v>
      </c>
      <c r="N235" s="47">
        <f ca="1">Calculation!AH234</f>
        <v>5.25</v>
      </c>
      <c r="O235" s="47">
        <f ca="1">Calculation!AE234</f>
        <v>10.5</v>
      </c>
      <c r="P235" s="47">
        <f ca="1">Calculation!AI234</f>
        <v>26.25</v>
      </c>
      <c r="Q235" s="47">
        <f ca="1">Calculation!AK234</f>
        <v>5.25</v>
      </c>
      <c r="R235" s="47">
        <f ca="1">Calculation!AL234</f>
        <v>5.25</v>
      </c>
      <c r="S235" s="47">
        <f ca="1">Calculation!AM234</f>
        <v>5.25</v>
      </c>
      <c r="T235" s="47">
        <f ca="1">Calculation!AN234</f>
        <v>5.25</v>
      </c>
      <c r="U235" s="47">
        <f ca="1">Calculation!AO234</f>
        <v>5.25</v>
      </c>
      <c r="V235" s="47">
        <f ca="1">Calculation!AP234</f>
        <v>26.25</v>
      </c>
      <c r="W235" s="47">
        <f ca="1">Calculation!AR234</f>
        <v>1.7620654108488239E-3</v>
      </c>
      <c r="X235" s="47">
        <f ca="1">Calculation!AS234</f>
        <v>2.3122732303296038E-2</v>
      </c>
      <c r="Y235" s="47">
        <f ca="1">Calculation!AU234</f>
        <v>1.6484413716930178E-3</v>
      </c>
      <c r="Z235" s="47">
        <f ca="1">Calculation!AV234</f>
        <v>3.2377792526680298E-6</v>
      </c>
      <c r="AA235" s="47">
        <f ca="1">Calculation!AW234</f>
        <v>1.0212083032820384E-7</v>
      </c>
      <c r="AB235" s="47">
        <f ca="1">Calculation!AT234</f>
        <v>2.4884797714144861E-2</v>
      </c>
      <c r="AC235" s="47">
        <f ca="1">Calculation!AX234</f>
        <v>2.6536578985920874E-2</v>
      </c>
      <c r="AD235" s="47">
        <f ca="1">Calculation!BB234</f>
        <v>11.799444849029435</v>
      </c>
      <c r="AE235" s="47">
        <f ca="1">Calculation!BE234</f>
        <v>5.8963353912153105</v>
      </c>
      <c r="AF235" s="47">
        <f ca="1">Calculation!BH234</f>
        <v>29.485254030848541</v>
      </c>
      <c r="AG235" s="47">
        <f ca="1">Calculation!BL234</f>
        <v>3.7320670412520046E-2</v>
      </c>
      <c r="AH235" s="47">
        <f ca="1">Calculation!BO234</f>
        <v>2.5370972407898363E-3</v>
      </c>
      <c r="AI235" s="47">
        <f ca="1">Calculation!BR234</f>
        <v>5.0793361151848904E-2</v>
      </c>
      <c r="AJ235" s="47">
        <f ca="1">Calculation!BU234</f>
        <v>29.941455801649763</v>
      </c>
      <c r="AK235" s="291">
        <f ca="1">Calculation!CI234</f>
        <v>5.3187932498985901E-2</v>
      </c>
      <c r="AL235" s="291">
        <f ca="1">Calculation!CJ234</f>
        <v>1.3490746886488703</v>
      </c>
      <c r="AM235" s="291">
        <f ca="1">Calculation!CK234</f>
        <v>1.2958867561498844</v>
      </c>
      <c r="AN235" s="46">
        <f ca="1">Calculation!CP234</f>
        <v>6.2473056745792552E-2</v>
      </c>
      <c r="AO235" s="46">
        <f>Calculation!CS234</f>
        <v>12000</v>
      </c>
      <c r="AP235" s="46">
        <f ca="1">Calculation!CX234</f>
        <v>0.21563933966725807</v>
      </c>
      <c r="AQ235" s="46">
        <f>Calculation!DB234</f>
        <v>0</v>
      </c>
    </row>
    <row r="236" spans="2:43" x14ac:dyDescent="0.25">
      <c r="B236" s="45">
        <f>Calculation!B235</f>
        <v>44124</v>
      </c>
      <c r="C236" s="193">
        <f ca="1">Calculation!C235</f>
        <v>73743.751386082629</v>
      </c>
      <c r="D236" s="196">
        <f ca="1">Calculation!D235</f>
        <v>0.54733876995819819</v>
      </c>
      <c r="E236" s="196">
        <f ca="1">Calculation!G235</f>
        <v>4.9536904433010176E-3</v>
      </c>
      <c r="F236" s="196">
        <f ca="1">Calculation!R235</f>
        <v>4.3328208792364362E-2</v>
      </c>
      <c r="G236" s="196">
        <f ca="1">Calculation!N235</f>
        <v>3.0863614086195411E-3</v>
      </c>
      <c r="H236" s="196">
        <f ca="1">Calculation!T235</f>
        <v>6.0672470516618849E-6</v>
      </c>
      <c r="I236" s="196">
        <f ca="1">Calculation!V235</f>
        <v>3.827910349750895E-7</v>
      </c>
      <c r="J236" s="47">
        <f ca="1">Calculation!AC235</f>
        <v>5.25</v>
      </c>
      <c r="K236" s="47">
        <f ca="1">Calculation!AD235</f>
        <v>5.25</v>
      </c>
      <c r="L236" s="47">
        <f ca="1">Calculation!AF235</f>
        <v>5.25</v>
      </c>
      <c r="M236" s="47">
        <f ca="1">Calculation!AG235</f>
        <v>5.25</v>
      </c>
      <c r="N236" s="47">
        <f ca="1">Calculation!AH235</f>
        <v>5.25</v>
      </c>
      <c r="O236" s="47">
        <f ca="1">Calculation!AE235</f>
        <v>10.5</v>
      </c>
      <c r="P236" s="47">
        <f ca="1">Calculation!AI235</f>
        <v>26.25</v>
      </c>
      <c r="Q236" s="47">
        <f ca="1">Calculation!AK235</f>
        <v>5.25</v>
      </c>
      <c r="R236" s="47">
        <f ca="1">Calculation!AL235</f>
        <v>5.25</v>
      </c>
      <c r="S236" s="47">
        <f ca="1">Calculation!AM235</f>
        <v>5.25</v>
      </c>
      <c r="T236" s="47">
        <f ca="1">Calculation!AN235</f>
        <v>5.25</v>
      </c>
      <c r="U236" s="47">
        <f ca="1">Calculation!AO235</f>
        <v>5.25</v>
      </c>
      <c r="V236" s="47">
        <f ca="1">Calculation!AP235</f>
        <v>26.25</v>
      </c>
      <c r="W236" s="47">
        <f ca="1">Calculation!AR235</f>
        <v>1.6512301477670059E-3</v>
      </c>
      <c r="X236" s="47">
        <f ca="1">Calculation!AS235</f>
        <v>2.1664104396182181E-2</v>
      </c>
      <c r="Y236" s="47">
        <f ca="1">Calculation!AU235</f>
        <v>1.5431807043097706E-3</v>
      </c>
      <c r="Z236" s="47">
        <f ca="1">Calculation!AV235</f>
        <v>3.0336235258309424E-6</v>
      </c>
      <c r="AA236" s="47">
        <f ca="1">Calculation!AW235</f>
        <v>9.5697758743772375E-8</v>
      </c>
      <c r="AB236" s="47">
        <f ca="1">Calculation!AT235</f>
        <v>2.3315334543949188E-2</v>
      </c>
      <c r="AC236" s="47">
        <f ca="1">Calculation!AX235</f>
        <v>2.4861644569543533E-2</v>
      </c>
      <c r="AD236" s="47">
        <f ca="1">Calculation!BB235</f>
        <v>11.798632911322752</v>
      </c>
      <c r="AE236" s="47">
        <f ca="1">Calculation!BE235</f>
        <v>5.8962052236449205</v>
      </c>
      <c r="AF236" s="47">
        <f ca="1">Calculation!BH235</f>
        <v>29.48431191690802</v>
      </c>
      <c r="AG236" s="47">
        <f ca="1">Calculation!BL235</f>
        <v>3.4971725239467601E-2</v>
      </c>
      <c r="AH236" s="47">
        <f ca="1">Calculation!BO235</f>
        <v>2.3749064025375172E-3</v>
      </c>
      <c r="AI236" s="47">
        <f ca="1">Calculation!BR235</f>
        <v>4.7634415883600713E-2</v>
      </c>
      <c r="AJ236" s="47">
        <f ca="1">Calculation!BU235</f>
        <v>29.940280387246208</v>
      </c>
      <c r="AK236" s="291">
        <f ca="1">Calculation!CI235</f>
        <v>4.9842582520795986E-2</v>
      </c>
      <c r="AL236" s="291">
        <f ca="1">Calculation!CJ235</f>
        <v>1.2640098023047792</v>
      </c>
      <c r="AM236" s="291">
        <f ca="1">Calculation!CK235</f>
        <v>1.2141672197839832</v>
      </c>
      <c r="AN236" s="46">
        <f ca="1">Calculation!CP235</f>
        <v>5.8535205295518526E-2</v>
      </c>
      <c r="AO236" s="46">
        <f>Calculation!CS235</f>
        <v>12000</v>
      </c>
      <c r="AP236" s="46">
        <f ca="1">Calculation!CX235</f>
        <v>0.20490092540664376</v>
      </c>
      <c r="AQ236" s="46">
        <f>Calculation!DB235</f>
        <v>0</v>
      </c>
    </row>
    <row r="237" spans="2:43" x14ac:dyDescent="0.25">
      <c r="B237" s="45">
        <f>Calculation!B236</f>
        <v>44125</v>
      </c>
      <c r="C237" s="193">
        <f ca="1">Calculation!C236</f>
        <v>73743.756056847589</v>
      </c>
      <c r="D237" s="196">
        <f ca="1">Calculation!D236</f>
        <v>0.51291390848693796</v>
      </c>
      <c r="E237" s="196">
        <f ca="1">Calculation!G236</f>
        <v>4.6421012480767744E-3</v>
      </c>
      <c r="F237" s="196">
        <f ca="1">Calculation!R236</f>
        <v>4.0595148935561612E-2</v>
      </c>
      <c r="G237" s="196">
        <f ca="1">Calculation!N236</f>
        <v>2.8893435633001187E-3</v>
      </c>
      <c r="H237" s="196">
        <f ca="1">Calculation!T236</f>
        <v>5.684719064290681E-6</v>
      </c>
      <c r="I237" s="196">
        <f ca="1">Calculation!V236</f>
        <v>3.5871474847197563E-7</v>
      </c>
      <c r="J237" s="47">
        <f ca="1">Calculation!AC236</f>
        <v>5.25</v>
      </c>
      <c r="K237" s="47">
        <f ca="1">Calculation!AD236</f>
        <v>5.25</v>
      </c>
      <c r="L237" s="47">
        <f ca="1">Calculation!AF236</f>
        <v>5.25</v>
      </c>
      <c r="M237" s="47">
        <f ca="1">Calculation!AG236</f>
        <v>5.25</v>
      </c>
      <c r="N237" s="47">
        <f ca="1">Calculation!AH236</f>
        <v>5.25</v>
      </c>
      <c r="O237" s="47">
        <f ca="1">Calculation!AE236</f>
        <v>10.5</v>
      </c>
      <c r="P237" s="47">
        <f ca="1">Calculation!AI236</f>
        <v>26.25</v>
      </c>
      <c r="Q237" s="47">
        <f ca="1">Calculation!AK236</f>
        <v>5.25</v>
      </c>
      <c r="R237" s="47">
        <f ca="1">Calculation!AL236</f>
        <v>5.25</v>
      </c>
      <c r="S237" s="47">
        <f ca="1">Calculation!AM236</f>
        <v>5.25</v>
      </c>
      <c r="T237" s="47">
        <f ca="1">Calculation!AN236</f>
        <v>5.25</v>
      </c>
      <c r="U237" s="47">
        <f ca="1">Calculation!AO236</f>
        <v>5.25</v>
      </c>
      <c r="V237" s="47">
        <f ca="1">Calculation!AP236</f>
        <v>26.25</v>
      </c>
      <c r="W237" s="47">
        <f ca="1">Calculation!AR236</f>
        <v>1.5473670826922582E-3</v>
      </c>
      <c r="X237" s="47">
        <f ca="1">Calculation!AS236</f>
        <v>2.0297574467780806E-2</v>
      </c>
      <c r="Y237" s="47">
        <f ca="1">Calculation!AU236</f>
        <v>1.4446717816500594E-3</v>
      </c>
      <c r="Z237" s="47">
        <f ca="1">Calculation!AV236</f>
        <v>2.8423595321453405E-6</v>
      </c>
      <c r="AA237" s="47">
        <f ca="1">Calculation!AW236</f>
        <v>8.9678687117993908E-8</v>
      </c>
      <c r="AB237" s="47">
        <f ca="1">Calculation!AT236</f>
        <v>2.1844941550473063E-2</v>
      </c>
      <c r="AC237" s="47">
        <f ca="1">Calculation!AX236</f>
        <v>2.3292545370342387E-2</v>
      </c>
      <c r="AD237" s="47">
        <f ca="1">Calculation!BB236</f>
        <v>11.797887088543613</v>
      </c>
      <c r="AE237" s="47">
        <f ca="1">Calculation!BE236</f>
        <v>5.8960856554338346</v>
      </c>
      <c r="AF237" s="47">
        <f ca="1">Calculation!BH236</f>
        <v>29.483446517959795</v>
      </c>
      <c r="AG237" s="47">
        <f ca="1">Calculation!BL236</f>
        <v>3.2770618419146851E-2</v>
      </c>
      <c r="AH237" s="47">
        <f ca="1">Calculation!BO236</f>
        <v>2.2231179622671901E-3</v>
      </c>
      <c r="AI237" s="47">
        <f ca="1">Calculation!BR236</f>
        <v>4.4671615615670332E-2</v>
      </c>
      <c r="AJ237" s="47">
        <f ca="1">Calculation!BU236</f>
        <v>29.939188931014336</v>
      </c>
      <c r="AK237" s="291">
        <f ca="1">Calculation!CI236</f>
        <v>4.6707649598829448E-2</v>
      </c>
      <c r="AL237" s="291">
        <f ca="1">Calculation!CJ236</f>
        <v>1.1843164716731307</v>
      </c>
      <c r="AM237" s="291">
        <f ca="1">Calculation!CK236</f>
        <v>1.1376088220743013</v>
      </c>
      <c r="AN237" s="46">
        <f ca="1">Calculation!CP236</f>
        <v>5.4845882802737937E-2</v>
      </c>
      <c r="AO237" s="46">
        <f>Calculation!CS236</f>
        <v>12000</v>
      </c>
      <c r="AP237" s="46">
        <f ca="1">Calculation!CX236</f>
        <v>0.1946966944632901</v>
      </c>
      <c r="AQ237" s="46">
        <f>Calculation!DB236</f>
        <v>0</v>
      </c>
    </row>
    <row r="238" spans="2:43" x14ac:dyDescent="0.25">
      <c r="B238" s="45">
        <f>Calculation!B237</f>
        <v>44126</v>
      </c>
      <c r="C238" s="193">
        <f ca="1">Calculation!C237</f>
        <v>73743.760433837364</v>
      </c>
      <c r="D238" s="196">
        <f ca="1">Calculation!D237</f>
        <v>0.48065419050009167</v>
      </c>
      <c r="E238" s="196">
        <f ca="1">Calculation!G237</f>
        <v>4.3501126587732883E-3</v>
      </c>
      <c r="F238" s="196">
        <f ca="1">Calculation!R237</f>
        <v>3.8034641064887437E-2</v>
      </c>
      <c r="G238" s="196">
        <f ca="1">Calculation!N237</f>
        <v>2.7049581163790391E-3</v>
      </c>
      <c r="H238" s="196">
        <f ca="1">Calculation!T237</f>
        <v>5.3263426664561447E-6</v>
      </c>
      <c r="I238" s="196">
        <f ca="1">Calculation!V237</f>
        <v>3.3615281375125082E-7</v>
      </c>
      <c r="J238" s="47">
        <f ca="1">Calculation!AC237</f>
        <v>5.25</v>
      </c>
      <c r="K238" s="47">
        <f ca="1">Calculation!AD237</f>
        <v>5.25</v>
      </c>
      <c r="L238" s="47">
        <f ca="1">Calculation!AF237</f>
        <v>5.25</v>
      </c>
      <c r="M238" s="47">
        <f ca="1">Calculation!AG237</f>
        <v>5.25</v>
      </c>
      <c r="N238" s="47">
        <f ca="1">Calculation!AH237</f>
        <v>5.25</v>
      </c>
      <c r="O238" s="47">
        <f ca="1">Calculation!AE237</f>
        <v>10.5</v>
      </c>
      <c r="P238" s="47">
        <f ca="1">Calculation!AI237</f>
        <v>26.25</v>
      </c>
      <c r="Q238" s="47">
        <f ca="1">Calculation!AK237</f>
        <v>5.25</v>
      </c>
      <c r="R238" s="47">
        <f ca="1">Calculation!AL237</f>
        <v>5.25</v>
      </c>
      <c r="S238" s="47">
        <f ca="1">Calculation!AM237</f>
        <v>5.25</v>
      </c>
      <c r="T238" s="47">
        <f ca="1">Calculation!AN237</f>
        <v>5.25</v>
      </c>
      <c r="U238" s="47">
        <f ca="1">Calculation!AO237</f>
        <v>5.25</v>
      </c>
      <c r="V238" s="47">
        <f ca="1">Calculation!AP237</f>
        <v>26.25</v>
      </c>
      <c r="W238" s="47">
        <f ca="1">Calculation!AR237</f>
        <v>1.4500375529244295E-3</v>
      </c>
      <c r="X238" s="47">
        <f ca="1">Calculation!AS237</f>
        <v>1.9017320532443718E-2</v>
      </c>
      <c r="Y238" s="47">
        <f ca="1">Calculation!AU237</f>
        <v>1.3524790581895196E-3</v>
      </c>
      <c r="Z238" s="47">
        <f ca="1">Calculation!AV237</f>
        <v>2.6631713332280724E-6</v>
      </c>
      <c r="AA238" s="47">
        <f ca="1">Calculation!AW237</f>
        <v>8.4038203437812705E-8</v>
      </c>
      <c r="AB238" s="47">
        <f ca="1">Calculation!AT237</f>
        <v>2.0467358085368148E-2</v>
      </c>
      <c r="AC238" s="47">
        <f ca="1">Calculation!AX237</f>
        <v>2.1822584353094334E-2</v>
      </c>
      <c r="AD238" s="47">
        <f ca="1">Calculation!BB237</f>
        <v>11.797201997047919</v>
      </c>
      <c r="AE238" s="47">
        <f ca="1">Calculation!BE237</f>
        <v>5.8959758234913648</v>
      </c>
      <c r="AF238" s="47">
        <f ca="1">Calculation!BH237</f>
        <v>29.482651587211638</v>
      </c>
      <c r="AG238" s="47">
        <f ca="1">Calculation!BL237</f>
        <v>3.0708046275589325E-2</v>
      </c>
      <c r="AH238" s="47">
        <f ca="1">Calculation!BO237</f>
        <v>2.0810622689668651E-3</v>
      </c>
      <c r="AI238" s="47">
        <f ca="1">Calculation!BR237</f>
        <v>4.1892803995858374E-2</v>
      </c>
      <c r="AJ238" s="47">
        <f ca="1">Calculation!BU237</f>
        <v>29.938175435941886</v>
      </c>
      <c r="AK238" s="291">
        <f ca="1">Calculation!CI237</f>
        <v>4.3769897747552022E-2</v>
      </c>
      <c r="AL238" s="291">
        <f ca="1">Calculation!CJ237</f>
        <v>1.1096547222533697</v>
      </c>
      <c r="AM238" s="291">
        <f ca="1">Calculation!CK237</f>
        <v>1.0658848245058177</v>
      </c>
      <c r="AN238" s="46">
        <f ca="1">Calculation!CP237</f>
        <v>5.1389372529743113E-2</v>
      </c>
      <c r="AO238" s="46">
        <f>Calculation!CS237</f>
        <v>12000</v>
      </c>
      <c r="AP238" s="46">
        <f ca="1">Calculation!CX237</f>
        <v>0.18500010961389055</v>
      </c>
      <c r="AQ238" s="46">
        <f>Calculation!DB237</f>
        <v>0</v>
      </c>
    </row>
    <row r="239" spans="2:43" x14ac:dyDescent="0.25">
      <c r="B239" s="45">
        <f>Calculation!B238</f>
        <v>44127</v>
      </c>
      <c r="C239" s="193">
        <f ca="1">Calculation!C238</f>
        <v>73743.764535529772</v>
      </c>
      <c r="D239" s="196">
        <f ca="1">Calculation!D238</f>
        <v>0.45042344072870777</v>
      </c>
      <c r="E239" s="196">
        <f ca="1">Calculation!G238</f>
        <v>4.0764915093434492E-3</v>
      </c>
      <c r="F239" s="196">
        <f ca="1">Calculation!R238</f>
        <v>3.5635778397363128E-2</v>
      </c>
      <c r="G239" s="196">
        <f ca="1">Calculation!N238</f>
        <v>2.5323905672587168E-3</v>
      </c>
      <c r="H239" s="196">
        <f ca="1">Calculation!T238</f>
        <v>4.990589635344041E-6</v>
      </c>
      <c r="I239" s="196">
        <f ca="1">Calculation!V238</f>
        <v>3.1500997685361686E-7</v>
      </c>
      <c r="J239" s="47">
        <f ca="1">Calculation!AC238</f>
        <v>5.25</v>
      </c>
      <c r="K239" s="47">
        <f ca="1">Calculation!AD238</f>
        <v>5.25</v>
      </c>
      <c r="L239" s="47">
        <f ca="1">Calculation!AF238</f>
        <v>5.25</v>
      </c>
      <c r="M239" s="47">
        <f ca="1">Calculation!AG238</f>
        <v>5.25</v>
      </c>
      <c r="N239" s="47">
        <f ca="1">Calculation!AH238</f>
        <v>5.25</v>
      </c>
      <c r="O239" s="47">
        <f ca="1">Calculation!AE238</f>
        <v>10.5</v>
      </c>
      <c r="P239" s="47">
        <f ca="1">Calculation!AI238</f>
        <v>26.25</v>
      </c>
      <c r="Q239" s="47">
        <f ca="1">Calculation!AK238</f>
        <v>5.25</v>
      </c>
      <c r="R239" s="47">
        <f ca="1">Calculation!AL238</f>
        <v>5.25</v>
      </c>
      <c r="S239" s="47">
        <f ca="1">Calculation!AM238</f>
        <v>5.25</v>
      </c>
      <c r="T239" s="47">
        <f ca="1">Calculation!AN238</f>
        <v>5.25</v>
      </c>
      <c r="U239" s="47">
        <f ca="1">Calculation!AO238</f>
        <v>5.25</v>
      </c>
      <c r="V239" s="47">
        <f ca="1">Calculation!AP238</f>
        <v>26.25</v>
      </c>
      <c r="W239" s="47">
        <f ca="1">Calculation!AR238</f>
        <v>1.3588305031144831E-3</v>
      </c>
      <c r="X239" s="47">
        <f ca="1">Calculation!AS238</f>
        <v>1.7817889198681564E-2</v>
      </c>
      <c r="Y239" s="47">
        <f ca="1">Calculation!AU238</f>
        <v>1.2661952836293584E-3</v>
      </c>
      <c r="Z239" s="47">
        <f ca="1">Calculation!AV238</f>
        <v>2.4952948176720205E-6</v>
      </c>
      <c r="AA239" s="47">
        <f ca="1">Calculation!AW238</f>
        <v>7.8752494213404215E-8</v>
      </c>
      <c r="AB239" s="47">
        <f ca="1">Calculation!AT238</f>
        <v>1.9176719701796047E-2</v>
      </c>
      <c r="AC239" s="47">
        <f ca="1">Calculation!AX238</f>
        <v>2.0445489032737289E-2</v>
      </c>
      <c r="AD239" s="47">
        <f ca="1">Calculation!BB238</f>
        <v>11.796572691574017</v>
      </c>
      <c r="AE239" s="47">
        <f ca="1">Calculation!BE238</f>
        <v>5.8958749350070683</v>
      </c>
      <c r="AF239" s="47">
        <f ca="1">Calculation!BH238</f>
        <v>29.481921386538691</v>
      </c>
      <c r="AG239" s="47">
        <f ca="1">Calculation!BL238</f>
        <v>2.8775290479260029E-2</v>
      </c>
      <c r="AH239" s="47">
        <f ca="1">Calculation!BO238</f>
        <v>1.9481129572225565E-3</v>
      </c>
      <c r="AI239" s="47">
        <f ca="1">Calculation!BR238</f>
        <v>3.9286576448488417E-2</v>
      </c>
      <c r="AJ239" s="47">
        <f ca="1">Calculation!BU238</f>
        <v>29.937234333374608</v>
      </c>
      <c r="AK239" s="291">
        <f ca="1">Calculation!CI238</f>
        <v>4.1016924078576267E-2</v>
      </c>
      <c r="AL239" s="291">
        <f ca="1">Calculation!CJ238</f>
        <v>1.0397061741066089</v>
      </c>
      <c r="AM239" s="291">
        <f ca="1">Calculation!CK238</f>
        <v>0.99868925002803266</v>
      </c>
      <c r="AN239" s="46">
        <f ca="1">Calculation!CP238</f>
        <v>4.8150954816836559E-2</v>
      </c>
      <c r="AO239" s="46">
        <f>Calculation!CS238</f>
        <v>12000</v>
      </c>
      <c r="AP239" s="46">
        <f ca="1">Calculation!CX238</f>
        <v>0.17578594970961497</v>
      </c>
      <c r="AQ239" s="46">
        <f>Calculation!DB238</f>
        <v>0</v>
      </c>
    </row>
    <row r="240" spans="2:43" x14ac:dyDescent="0.25">
      <c r="B240" s="45">
        <f>Calculation!B239</f>
        <v>44128</v>
      </c>
      <c r="C240" s="193">
        <f ca="1">Calculation!C239</f>
        <v>73743.768379240399</v>
      </c>
      <c r="D240" s="196">
        <f ca="1">Calculation!D239</f>
        <v>0.42209404844578319</v>
      </c>
      <c r="E240" s="196">
        <f ca="1">Calculation!G239</f>
        <v>3.8200822405302817E-3</v>
      </c>
      <c r="F240" s="196">
        <f ca="1">Calculation!R239</f>
        <v>3.3388344578177867E-2</v>
      </c>
      <c r="G240" s="196">
        <f ca="1">Calculation!N239</f>
        <v>2.3708792977517384E-3</v>
      </c>
      <c r="H240" s="196">
        <f ca="1">Calculation!T239</f>
        <v>4.6760287818623015E-6</v>
      </c>
      <c r="I240" s="196">
        <f ca="1">Calculation!V239</f>
        <v>2.951969760842624E-7</v>
      </c>
      <c r="J240" s="47">
        <f ca="1">Calculation!AC239</f>
        <v>5.25</v>
      </c>
      <c r="K240" s="47">
        <f ca="1">Calculation!AD239</f>
        <v>5.25</v>
      </c>
      <c r="L240" s="47">
        <f ca="1">Calculation!AF239</f>
        <v>5.25</v>
      </c>
      <c r="M240" s="47">
        <f ca="1">Calculation!AG239</f>
        <v>5.25</v>
      </c>
      <c r="N240" s="47">
        <f ca="1">Calculation!AH239</f>
        <v>5.25</v>
      </c>
      <c r="O240" s="47">
        <f ca="1">Calculation!AE239</f>
        <v>10.5</v>
      </c>
      <c r="P240" s="47">
        <f ca="1">Calculation!AI239</f>
        <v>26.25</v>
      </c>
      <c r="Q240" s="47">
        <f ca="1">Calculation!AK239</f>
        <v>5.25</v>
      </c>
      <c r="R240" s="47">
        <f ca="1">Calculation!AL239</f>
        <v>5.25</v>
      </c>
      <c r="S240" s="47">
        <f ca="1">Calculation!AM239</f>
        <v>5.25</v>
      </c>
      <c r="T240" s="47">
        <f ca="1">Calculation!AN239</f>
        <v>5.25</v>
      </c>
      <c r="U240" s="47">
        <f ca="1">Calculation!AO239</f>
        <v>5.25</v>
      </c>
      <c r="V240" s="47">
        <f ca="1">Calculation!AP239</f>
        <v>26.25</v>
      </c>
      <c r="W240" s="47">
        <f ca="1">Calculation!AR239</f>
        <v>1.2733607468434272E-3</v>
      </c>
      <c r="X240" s="47">
        <f ca="1">Calculation!AS239</f>
        <v>1.6694172289088934E-2</v>
      </c>
      <c r="Y240" s="47">
        <f ca="1">Calculation!AU239</f>
        <v>1.1854396488758692E-3</v>
      </c>
      <c r="Z240" s="47">
        <f ca="1">Calculation!AV239</f>
        <v>2.3380143909311507E-6</v>
      </c>
      <c r="AA240" s="47">
        <f ca="1">Calculation!AW239</f>
        <v>7.37992440210656E-8</v>
      </c>
      <c r="AB240" s="47">
        <f ca="1">Calculation!AT239</f>
        <v>1.7967533035932362E-2</v>
      </c>
      <c r="AC240" s="47">
        <f ca="1">Calculation!AX239</f>
        <v>1.915538449844318E-2</v>
      </c>
      <c r="AD240" s="47">
        <f ca="1">Calculation!BB239</f>
        <v>11.795994629545847</v>
      </c>
      <c r="AE240" s="47">
        <f ca="1">Calculation!BE239</f>
        <v>5.8957822617279216</v>
      </c>
      <c r="AF240" s="47">
        <f ca="1">Calculation!BH239</f>
        <v>29.481250645063398</v>
      </c>
      <c r="AG240" s="47">
        <f ca="1">Calculation!BL239</f>
        <v>2.6964181237590742E-2</v>
      </c>
      <c r="AH240" s="47">
        <f ca="1">Calculation!BO239</f>
        <v>1.823684136965237E-3</v>
      </c>
      <c r="AI240" s="47">
        <f ca="1">Calculation!BR239</f>
        <v>3.6842233800910798E-2</v>
      </c>
      <c r="AJ240" s="47">
        <f ca="1">Calculation!BU239</f>
        <v>29.936360452419279</v>
      </c>
      <c r="AK240" s="291">
        <f ca="1">Calculation!CI239</f>
        <v>3.8437106268247589E-2</v>
      </c>
      <c r="AL240" s="291">
        <f ca="1">Calculation!CJ239</f>
        <v>0.97417266296419569</v>
      </c>
      <c r="AM240" s="291">
        <f ca="1">Calculation!CK239</f>
        <v>0.9357355566959481</v>
      </c>
      <c r="AN240" s="46">
        <f ca="1">Calculation!CP239</f>
        <v>4.511684352148744E-2</v>
      </c>
      <c r="AO240" s="46">
        <f>Calculation!CS239</f>
        <v>12000</v>
      </c>
      <c r="AP240" s="46">
        <f ca="1">Calculation!CX239</f>
        <v>0.16703024454717164</v>
      </c>
      <c r="AQ240" s="46">
        <f>Calculation!DB239</f>
        <v>0</v>
      </c>
    </row>
    <row r="241" spans="2:43" x14ac:dyDescent="0.25">
      <c r="B241" s="45">
        <f>Calculation!B240</f>
        <v>44129</v>
      </c>
      <c r="C241" s="193">
        <f ca="1">Calculation!C240</f>
        <v>73743.771981195663</v>
      </c>
      <c r="D241" s="196">
        <f ca="1">Calculation!D240</f>
        <v>0.39554642882567631</v>
      </c>
      <c r="E241" s="196">
        <f ca="1">Calculation!G240</f>
        <v>3.5798020129804353E-3</v>
      </c>
      <c r="F241" s="196">
        <f ca="1">Calculation!R240</f>
        <v>3.1282769893089785E-2</v>
      </c>
      <c r="G241" s="196">
        <f ca="1">Calculation!N240</f>
        <v>2.21971210948398E-3</v>
      </c>
      <c r="H241" s="196">
        <f ca="1">Calculation!T240</f>
        <v>4.3813197565883101E-6</v>
      </c>
      <c r="I241" s="196">
        <f ca="1">Calculation!V240</f>
        <v>2.7663016465958235E-7</v>
      </c>
      <c r="J241" s="47">
        <f ca="1">Calculation!AC240</f>
        <v>5.25</v>
      </c>
      <c r="K241" s="47">
        <f ca="1">Calculation!AD240</f>
        <v>5.25</v>
      </c>
      <c r="L241" s="47">
        <f ca="1">Calculation!AF240</f>
        <v>5.25</v>
      </c>
      <c r="M241" s="47">
        <f ca="1">Calculation!AG240</f>
        <v>5.25</v>
      </c>
      <c r="N241" s="47">
        <f ca="1">Calculation!AH240</f>
        <v>5.25</v>
      </c>
      <c r="O241" s="47">
        <f ca="1">Calculation!AE240</f>
        <v>10.5</v>
      </c>
      <c r="P241" s="47">
        <f ca="1">Calculation!AI240</f>
        <v>26.25</v>
      </c>
      <c r="Q241" s="47">
        <f ca="1">Calculation!AK240</f>
        <v>5.25</v>
      </c>
      <c r="R241" s="47">
        <f ca="1">Calculation!AL240</f>
        <v>5.25</v>
      </c>
      <c r="S241" s="47">
        <f ca="1">Calculation!AM240</f>
        <v>5.25</v>
      </c>
      <c r="T241" s="47">
        <f ca="1">Calculation!AN240</f>
        <v>5.25</v>
      </c>
      <c r="U241" s="47">
        <f ca="1">Calculation!AO240</f>
        <v>5.25</v>
      </c>
      <c r="V241" s="47">
        <f ca="1">Calculation!AP240</f>
        <v>26.25</v>
      </c>
      <c r="W241" s="47">
        <f ca="1">Calculation!AR240</f>
        <v>1.1932673376601451E-3</v>
      </c>
      <c r="X241" s="47">
        <f ca="1">Calculation!AS240</f>
        <v>1.5641384946544892E-2</v>
      </c>
      <c r="Y241" s="47">
        <f ca="1">Calculation!AU240</f>
        <v>1.10985605474199E-3</v>
      </c>
      <c r="Z241" s="47">
        <f ca="1">Calculation!AV240</f>
        <v>2.190659878294155E-6</v>
      </c>
      <c r="AA241" s="47">
        <f ca="1">Calculation!AW240</f>
        <v>6.9157541164895589E-8</v>
      </c>
      <c r="AB241" s="47">
        <f ca="1">Calculation!AT240</f>
        <v>1.6834652284205037E-2</v>
      </c>
      <c r="AC241" s="47">
        <f ca="1">Calculation!AX240</f>
        <v>1.7946768156366488E-2</v>
      </c>
      <c r="AD241" s="47">
        <f ca="1">Calculation!BB240</f>
        <v>11.795463638282827</v>
      </c>
      <c r="AE241" s="47">
        <f ca="1">Calculation!BE240</f>
        <v>5.8956971347015052</v>
      </c>
      <c r="AF241" s="47">
        <f ca="1">Calculation!BH240</f>
        <v>29.480634521108236</v>
      </c>
      <c r="AG241" s="47">
        <f ca="1">Calculation!BL240</f>
        <v>2.5267062797999E-2</v>
      </c>
      <c r="AH241" s="47">
        <f ca="1">Calculation!BO240</f>
        <v>1.7072277664915007E-3</v>
      </c>
      <c r="AI241" s="47">
        <f ca="1">Calculation!BR240</f>
        <v>3.4549738761650087E-2</v>
      </c>
      <c r="AJ241" s="47">
        <f ca="1">Calculation!BU240</f>
        <v>29.935548991532187</v>
      </c>
      <c r="AK241" s="291">
        <f ca="1">Calculation!CI240</f>
        <v>3.6019552644575015E-2</v>
      </c>
      <c r="AL241" s="291">
        <f ca="1">Calculation!CJ240</f>
        <v>0.91277494931235115</v>
      </c>
      <c r="AM241" s="291">
        <f ca="1">Calculation!CK240</f>
        <v>0.87675539666777613</v>
      </c>
      <c r="AN241" s="46">
        <f ca="1">Calculation!CP240</f>
        <v>4.2274126395626048E-2</v>
      </c>
      <c r="AO241" s="46">
        <f>Calculation!CS240</f>
        <v>12000</v>
      </c>
      <c r="AP241" s="46">
        <f ca="1">Calculation!CX240</f>
        <v>0.15871021295486507</v>
      </c>
      <c r="AQ241" s="46">
        <f>Calculation!DB240</f>
        <v>0</v>
      </c>
    </row>
    <row r="242" spans="2:43" x14ac:dyDescent="0.25">
      <c r="B242" s="45">
        <f>Calculation!B241</f>
        <v>44130</v>
      </c>
      <c r="C242" s="193">
        <f ca="1">Calculation!C241</f>
        <v>73743.775356601356</v>
      </c>
      <c r="D242" s="196">
        <f ca="1">Calculation!D241</f>
        <v>0.37066851817800955</v>
      </c>
      <c r="E242" s="196">
        <f ca="1">Calculation!G241</f>
        <v>3.354636128524123E-3</v>
      </c>
      <c r="F242" s="196">
        <f ca="1">Calculation!R241</f>
        <v>2.9310090264322575E-2</v>
      </c>
      <c r="G242" s="196">
        <f ca="1">Calculation!N241</f>
        <v>2.0782229903022948E-3</v>
      </c>
      <c r="H242" s="196">
        <f ca="1">Calculation!T241</f>
        <v>4.1052072543892832E-6</v>
      </c>
      <c r="I242" s="196">
        <f ca="1">Calculation!V241</f>
        <v>2.5923115753568734E-7</v>
      </c>
      <c r="J242" s="47">
        <f ca="1">Calculation!AC241</f>
        <v>5.25</v>
      </c>
      <c r="K242" s="47">
        <f ca="1">Calculation!AD241</f>
        <v>5.25</v>
      </c>
      <c r="L242" s="47">
        <f ca="1">Calculation!AF241</f>
        <v>5.25</v>
      </c>
      <c r="M242" s="47">
        <f ca="1">Calculation!AG241</f>
        <v>5.25</v>
      </c>
      <c r="N242" s="47">
        <f ca="1">Calculation!AH241</f>
        <v>5.25</v>
      </c>
      <c r="O242" s="47">
        <f ca="1">Calculation!AE241</f>
        <v>10.5</v>
      </c>
      <c r="P242" s="47">
        <f ca="1">Calculation!AI241</f>
        <v>26.25</v>
      </c>
      <c r="Q242" s="47">
        <f ca="1">Calculation!AK241</f>
        <v>5.25</v>
      </c>
      <c r="R242" s="47">
        <f ca="1">Calculation!AL241</f>
        <v>5.25</v>
      </c>
      <c r="S242" s="47">
        <f ca="1">Calculation!AM241</f>
        <v>5.25</v>
      </c>
      <c r="T242" s="47">
        <f ca="1">Calculation!AN241</f>
        <v>5.25</v>
      </c>
      <c r="U242" s="47">
        <f ca="1">Calculation!AO241</f>
        <v>5.25</v>
      </c>
      <c r="V242" s="47">
        <f ca="1">Calculation!AP241</f>
        <v>26.25</v>
      </c>
      <c r="W242" s="47">
        <f ca="1">Calculation!AR241</f>
        <v>1.1182120428413743E-3</v>
      </c>
      <c r="X242" s="47">
        <f ca="1">Calculation!AS241</f>
        <v>1.4655045132161287E-2</v>
      </c>
      <c r="Y242" s="47">
        <f ca="1">Calculation!AU241</f>
        <v>1.0391114951511474E-3</v>
      </c>
      <c r="Z242" s="47">
        <f ca="1">Calculation!AV241</f>
        <v>2.0526036271946416E-6</v>
      </c>
      <c r="AA242" s="47">
        <f ca="1">Calculation!AW241</f>
        <v>6.4807789383921835E-8</v>
      </c>
      <c r="AB242" s="47">
        <f ca="1">Calculation!AT241</f>
        <v>1.5773257175002661E-2</v>
      </c>
      <c r="AC242" s="47">
        <f ca="1">Calculation!AX241</f>
        <v>1.6814486081570386E-2</v>
      </c>
      <c r="AD242" s="47">
        <f ca="1">Calculation!BB241</f>
        <v>11.794975884879797</v>
      </c>
      <c r="AE242" s="47">
        <f ca="1">Calculation!BE241</f>
        <v>5.8956189394472389</v>
      </c>
      <c r="AF242" s="47">
        <f ca="1">Calculation!BH241</f>
        <v>29.480068567246565</v>
      </c>
      <c r="AG242" s="47">
        <f ca="1">Calculation!BL241</f>
        <v>2.3676761118709144E-2</v>
      </c>
      <c r="AH242" s="47">
        <f ca="1">Calculation!BO241</f>
        <v>1.5982311967525664E-3</v>
      </c>
      <c r="AI242" s="47">
        <f ca="1">Calculation!BR241</f>
        <v>3.2399675075863714E-2</v>
      </c>
      <c r="AJ242" s="47">
        <f ca="1">Calculation!BU241</f>
        <v>29.934795492137031</v>
      </c>
      <c r="AK242" s="291">
        <f ca="1">Calculation!CI241</f>
        <v>3.3754056930774823E-2</v>
      </c>
      <c r="AL242" s="291">
        <f ca="1">Calculation!CJ241</f>
        <v>0.85525151131189092</v>
      </c>
      <c r="AM242" s="291">
        <f ca="1">Calculation!CK241</f>
        <v>0.8214974543811161</v>
      </c>
      <c r="AN242" s="46">
        <f ca="1">Calculation!CP241</f>
        <v>3.9610709561399608E-2</v>
      </c>
      <c r="AO242" s="46">
        <f>Calculation!CS241</f>
        <v>12000</v>
      </c>
      <c r="AP242" s="46">
        <f ca="1">Calculation!CX241</f>
        <v>0.15080420393444233</v>
      </c>
      <c r="AQ242" s="46">
        <f>Calculation!DB241</f>
        <v>0</v>
      </c>
    </row>
    <row r="243" spans="2:43" x14ac:dyDescent="0.25">
      <c r="B243" s="45">
        <f>Calculation!B242</f>
        <v>44131</v>
      </c>
      <c r="C243" s="193">
        <f ca="1">Calculation!C242</f>
        <v>73743.77851970683</v>
      </c>
      <c r="D243" s="196">
        <f ca="1">Calculation!D242</f>
        <v>0.34735530092593619</v>
      </c>
      <c r="E243" s="196">
        <f ca="1">Calculation!G242</f>
        <v>3.1436337401698185E-3</v>
      </c>
      <c r="F243" s="196">
        <f ca="1">Calculation!R242</f>
        <v>2.7461908852562857E-2</v>
      </c>
      <c r="G243" s="196">
        <f ca="1">Calculation!N242</f>
        <v>1.9457890943673326E-3</v>
      </c>
      <c r="H243" s="196">
        <f ca="1">Calculation!T242</f>
        <v>3.8465155917571465E-6</v>
      </c>
      <c r="I243" s="196">
        <f ca="1">Calculation!V242</f>
        <v>2.4292650049086684E-7</v>
      </c>
      <c r="J243" s="47">
        <f ca="1">Calculation!AC242</f>
        <v>5.25</v>
      </c>
      <c r="K243" s="47">
        <f ca="1">Calculation!AD242</f>
        <v>5.25</v>
      </c>
      <c r="L243" s="47">
        <f ca="1">Calculation!AF242</f>
        <v>5.25</v>
      </c>
      <c r="M243" s="47">
        <f ca="1">Calculation!AG242</f>
        <v>5.25</v>
      </c>
      <c r="N243" s="47">
        <f ca="1">Calculation!AH242</f>
        <v>5.25</v>
      </c>
      <c r="O243" s="47">
        <f ca="1">Calculation!AE242</f>
        <v>10.5</v>
      </c>
      <c r="P243" s="47">
        <f ca="1">Calculation!AI242</f>
        <v>26.25</v>
      </c>
      <c r="Q243" s="47">
        <f ca="1">Calculation!AK242</f>
        <v>5.25</v>
      </c>
      <c r="R243" s="47">
        <f ca="1">Calculation!AL242</f>
        <v>5.25</v>
      </c>
      <c r="S243" s="47">
        <f ca="1">Calculation!AM242</f>
        <v>5.25</v>
      </c>
      <c r="T243" s="47">
        <f ca="1">Calculation!AN242</f>
        <v>5.25</v>
      </c>
      <c r="U243" s="47">
        <f ca="1">Calculation!AO242</f>
        <v>5.25</v>
      </c>
      <c r="V243" s="47">
        <f ca="1">Calculation!AP242</f>
        <v>26.25</v>
      </c>
      <c r="W243" s="47">
        <f ca="1">Calculation!AR242</f>
        <v>1.0478779133899394E-3</v>
      </c>
      <c r="X243" s="47">
        <f ca="1">Calculation!AS242</f>
        <v>1.3730954426281429E-2</v>
      </c>
      <c r="Y243" s="47">
        <f ca="1">Calculation!AU242</f>
        <v>9.728945471836663E-4</v>
      </c>
      <c r="Z243" s="47">
        <f ca="1">Calculation!AV242</f>
        <v>1.9232577958785733E-6</v>
      </c>
      <c r="AA243" s="47">
        <f ca="1">Calculation!AW242</f>
        <v>6.0731625122716711E-8</v>
      </c>
      <c r="AB243" s="47">
        <f ca="1">Calculation!AT242</f>
        <v>1.4778832339671368E-2</v>
      </c>
      <c r="AC243" s="47">
        <f ca="1">Calculation!AX242</f>
        <v>1.5753710876276035E-2</v>
      </c>
      <c r="AD243" s="47">
        <f ca="1">Calculation!BB242</f>
        <v>11.794527848539586</v>
      </c>
      <c r="AE243" s="47">
        <f ca="1">Calculation!BE242</f>
        <v>5.8955471115208216</v>
      </c>
      <c r="AF243" s="47">
        <f ca="1">Calculation!BH242</f>
        <v>29.479548698199345</v>
      </c>
      <c r="AG243" s="47">
        <f ca="1">Calculation!BL242</f>
        <v>2.2186553571358465E-2</v>
      </c>
      <c r="AH243" s="47">
        <f ca="1">Calculation!BO242</f>
        <v>1.4962148756979493E-3</v>
      </c>
      <c r="AI243" s="47">
        <f ca="1">Calculation!BR242</f>
        <v>3.0383209194025457E-2</v>
      </c>
      <c r="AJ243" s="47">
        <f ca="1">Calculation!BU242</f>
        <v>29.934095814127243</v>
      </c>
      <c r="AK243" s="291">
        <f ca="1">Calculation!CI242</f>
        <v>3.1631054735044017E-2</v>
      </c>
      <c r="AL243" s="291">
        <f ca="1">Calculation!CJ242</f>
        <v>0.80135741491574586</v>
      </c>
      <c r="AM243" s="291">
        <f ca="1">Calculation!CK242</f>
        <v>0.76972636018070184</v>
      </c>
      <c r="AN243" s="46">
        <f ca="1">Calculation!CP242</f>
        <v>3.7115265354236877E-2</v>
      </c>
      <c r="AO243" s="46">
        <f>Calculation!CS242</f>
        <v>12000</v>
      </c>
      <c r="AP243" s="46">
        <f ca="1">Calculation!CX242</f>
        <v>0.14329164070895414</v>
      </c>
      <c r="AQ243" s="46">
        <f>Calculation!DB242</f>
        <v>0</v>
      </c>
    </row>
    <row r="244" spans="2:43" x14ac:dyDescent="0.25">
      <c r="B244" s="45">
        <f>Calculation!B243</f>
        <v>44132</v>
      </c>
      <c r="C244" s="193">
        <f ca="1">Calculation!C243</f>
        <v>73743.781483865154</v>
      </c>
      <c r="D244" s="196">
        <f ca="1">Calculation!D243</f>
        <v>0.32550836633256902</v>
      </c>
      <c r="E244" s="196">
        <f ca="1">Calculation!G243</f>
        <v>2.945903832243529E-3</v>
      </c>
      <c r="F244" s="196">
        <f ca="1">Calculation!R243</f>
        <v>2.5730360098692617E-2</v>
      </c>
      <c r="G244" s="196">
        <f ca="1">Calculation!N243</f>
        <v>1.8218279216499517E-3</v>
      </c>
      <c r="H244" s="196">
        <f ca="1">Calculation!T243</f>
        <v>3.6041436324212534E-6</v>
      </c>
      <c r="I244" s="196">
        <f ca="1">Calculation!V243</f>
        <v>2.2764735974371457E-7</v>
      </c>
      <c r="J244" s="47">
        <f ca="1">Calculation!AC243</f>
        <v>5.25</v>
      </c>
      <c r="K244" s="47">
        <f ca="1">Calculation!AD243</f>
        <v>5.25</v>
      </c>
      <c r="L244" s="47">
        <f ca="1">Calculation!AF243</f>
        <v>5.25</v>
      </c>
      <c r="M244" s="47">
        <f ca="1">Calculation!AG243</f>
        <v>5.25</v>
      </c>
      <c r="N244" s="47">
        <f ca="1">Calculation!AH243</f>
        <v>5.25</v>
      </c>
      <c r="O244" s="47">
        <f ca="1">Calculation!AE243</f>
        <v>10.5</v>
      </c>
      <c r="P244" s="47">
        <f ca="1">Calculation!AI243</f>
        <v>26.25</v>
      </c>
      <c r="Q244" s="47">
        <f ca="1">Calculation!AK243</f>
        <v>5.25</v>
      </c>
      <c r="R244" s="47">
        <f ca="1">Calculation!AL243</f>
        <v>5.25</v>
      </c>
      <c r="S244" s="47">
        <f ca="1">Calculation!AM243</f>
        <v>5.25</v>
      </c>
      <c r="T244" s="47">
        <f ca="1">Calculation!AN243</f>
        <v>5.25</v>
      </c>
      <c r="U244" s="47">
        <f ca="1">Calculation!AO243</f>
        <v>5.25</v>
      </c>
      <c r="V244" s="47">
        <f ca="1">Calculation!AP243</f>
        <v>26.25</v>
      </c>
      <c r="W244" s="47">
        <f ca="1">Calculation!AR243</f>
        <v>9.8196794408117634E-4</v>
      </c>
      <c r="X244" s="47">
        <f ca="1">Calculation!AS243</f>
        <v>1.2865180049346309E-2</v>
      </c>
      <c r="Y244" s="47">
        <f ca="1">Calculation!AU243</f>
        <v>9.1091396082497585E-4</v>
      </c>
      <c r="Z244" s="47">
        <f ca="1">Calculation!AV243</f>
        <v>1.8020718162106267E-6</v>
      </c>
      <c r="AA244" s="47">
        <f ca="1">Calculation!AW243</f>
        <v>5.6911839935928643E-8</v>
      </c>
      <c r="AB244" s="47">
        <f ca="1">Calculation!AT243</f>
        <v>1.3847147993427485E-2</v>
      </c>
      <c r="AC244" s="47">
        <f ca="1">Calculation!AX243</f>
        <v>1.4759920937908608E-2</v>
      </c>
      <c r="AD244" s="47">
        <f ca="1">Calculation!BB243</f>
        <v>11.794116295158505</v>
      </c>
      <c r="AE244" s="47">
        <f ca="1">Calculation!BE243</f>
        <v>5.8954811324398406</v>
      </c>
      <c r="AF244" s="47">
        <f ca="1">Calculation!BH243</f>
        <v>29.479071161345971</v>
      </c>
      <c r="AG244" s="47">
        <f ca="1">Calculation!BL243</f>
        <v>2.0790140547611479E-2</v>
      </c>
      <c r="AH244" s="47">
        <f ca="1">Calculation!BO243</f>
        <v>1.4007302021970599E-3</v>
      </c>
      <c r="AI244" s="47">
        <f ca="1">Calculation!BR243</f>
        <v>2.8492054299483587E-2</v>
      </c>
      <c r="AJ244" s="47">
        <f ca="1">Calculation!BU243</f>
        <v>29.933446113118155</v>
      </c>
      <c r="AK244" s="291">
        <f ca="1">Calculation!CI243</f>
        <v>2.9641583241755143E-2</v>
      </c>
      <c r="AL244" s="291">
        <f ca="1">Calculation!CJ243</f>
        <v>0.75086325666592646</v>
      </c>
      <c r="AM244" s="291">
        <f ca="1">Calculation!CK243</f>
        <v>0.72122167342417132</v>
      </c>
      <c r="AN244" s="46">
        <f ca="1">Calculation!CP243</f>
        <v>3.4777183585317881E-2</v>
      </c>
      <c r="AO244" s="46">
        <f>Calculation!CS243</f>
        <v>12000</v>
      </c>
      <c r="AP244" s="46">
        <f ca="1">Calculation!CX243</f>
        <v>0.13615296753363593</v>
      </c>
      <c r="AQ244" s="46">
        <f>Calculation!DB243</f>
        <v>0</v>
      </c>
    </row>
    <row r="245" spans="2:43" x14ac:dyDescent="0.25">
      <c r="B245" s="45">
        <f>Calculation!B244</f>
        <v>44133</v>
      </c>
      <c r="C245" s="193">
        <f ca="1">Calculation!C244</f>
        <v>73743.784261589535</v>
      </c>
      <c r="D245" s="196">
        <f ca="1">Calculation!D244</f>
        <v>0.30503549310487599</v>
      </c>
      <c r="E245" s="196">
        <f ca="1">Calculation!G244</f>
        <v>2.7606114540149633E-3</v>
      </c>
      <c r="F245" s="196">
        <f ca="1">Calculation!R244</f>
        <v>2.4108076050155226E-2</v>
      </c>
      <c r="G245" s="196">
        <f ca="1">Calculation!N244</f>
        <v>1.705794683513029E-3</v>
      </c>
      <c r="H245" s="196">
        <f ca="1">Calculation!T244</f>
        <v>3.3770600388268561E-6</v>
      </c>
      <c r="I245" s="196">
        <f ca="1">Calculation!V244</f>
        <v>2.1332923143636457E-7</v>
      </c>
      <c r="J245" s="47">
        <f ca="1">Calculation!AC244</f>
        <v>5.25</v>
      </c>
      <c r="K245" s="47">
        <f ca="1">Calculation!AD244</f>
        <v>5.25</v>
      </c>
      <c r="L245" s="47">
        <f ca="1">Calculation!AF244</f>
        <v>5.25</v>
      </c>
      <c r="M245" s="47">
        <f ca="1">Calculation!AG244</f>
        <v>5.25</v>
      </c>
      <c r="N245" s="47">
        <f ca="1">Calculation!AH244</f>
        <v>5.25</v>
      </c>
      <c r="O245" s="47">
        <f ca="1">Calculation!AE244</f>
        <v>10.5</v>
      </c>
      <c r="P245" s="47">
        <f ca="1">Calculation!AI244</f>
        <v>26.25</v>
      </c>
      <c r="Q245" s="47">
        <f ca="1">Calculation!AK244</f>
        <v>5.25</v>
      </c>
      <c r="R245" s="47">
        <f ca="1">Calculation!AL244</f>
        <v>5.25</v>
      </c>
      <c r="S245" s="47">
        <f ca="1">Calculation!AM244</f>
        <v>5.25</v>
      </c>
      <c r="T245" s="47">
        <f ca="1">Calculation!AN244</f>
        <v>5.25</v>
      </c>
      <c r="U245" s="47">
        <f ca="1">Calculation!AO244</f>
        <v>5.25</v>
      </c>
      <c r="V245" s="47">
        <f ca="1">Calculation!AP244</f>
        <v>26.25</v>
      </c>
      <c r="W245" s="47">
        <f ca="1">Calculation!AR244</f>
        <v>9.2020381800498772E-4</v>
      </c>
      <c r="X245" s="47">
        <f ca="1">Calculation!AS244</f>
        <v>1.2054038025077613E-2</v>
      </c>
      <c r="Y245" s="47">
        <f ca="1">Calculation!AU244</f>
        <v>8.528973417565145E-4</v>
      </c>
      <c r="Z245" s="47">
        <f ca="1">Calculation!AV244</f>
        <v>1.6885300194134281E-6</v>
      </c>
      <c r="AA245" s="47">
        <f ca="1">Calculation!AW244</f>
        <v>5.3332307859091142E-8</v>
      </c>
      <c r="AB245" s="47">
        <f ca="1">Calculation!AT244</f>
        <v>1.2974241843082601E-2</v>
      </c>
      <c r="AC245" s="47">
        <f ca="1">Calculation!AX244</f>
        <v>1.3828881047166388E-2</v>
      </c>
      <c r="AD245" s="47">
        <f ca="1">Calculation!BB244</f>
        <v>11.793738253981314</v>
      </c>
      <c r="AE245" s="47">
        <f ca="1">Calculation!BE244</f>
        <v>5.8954205259411676</v>
      </c>
      <c r="AF245" s="47">
        <f ca="1">Calculation!BH244</f>
        <v>29.47863250963637</v>
      </c>
      <c r="AG245" s="47">
        <f ca="1">Calculation!BL244</f>
        <v>1.9481618850571009E-2</v>
      </c>
      <c r="AH245" s="47">
        <f ca="1">Calculation!BO244</f>
        <v>1.3113575197487226E-3</v>
      </c>
      <c r="AI245" s="47">
        <f ca="1">Calculation!BR244</f>
        <v>2.6718436550529103E-2</v>
      </c>
      <c r="AJ245" s="47">
        <f ca="1">Calculation!BU244</f>
        <v>29.932842819324001</v>
      </c>
      <c r="AK245" s="291">
        <f ca="1">Calculation!CI244</f>
        <v>2.7777243813034147E-2</v>
      </c>
      <c r="AL245" s="291">
        <f ca="1">Calculation!CJ244</f>
        <v>0.70355417481236793</v>
      </c>
      <c r="AM245" s="291">
        <f ca="1">Calculation!CK244</f>
        <v>0.67577693099933378</v>
      </c>
      <c r="AN245" s="46">
        <f ca="1">Calculation!CP244</f>
        <v>3.2586526002580177E-2</v>
      </c>
      <c r="AO245" s="46">
        <f>Calculation!CS244</f>
        <v>12000</v>
      </c>
      <c r="AP245" s="46">
        <f ca="1">Calculation!CX244</f>
        <v>0.1293695991334449</v>
      </c>
      <c r="AQ245" s="46">
        <f>Calculation!DB244</f>
        <v>0</v>
      </c>
    </row>
    <row r="246" spans="2:43" x14ac:dyDescent="0.25">
      <c r="B246" s="45">
        <f>Calculation!B245</f>
        <v>44134</v>
      </c>
      <c r="C246" s="193">
        <f ca="1">Calculation!C245</f>
        <v>73743.786864606052</v>
      </c>
      <c r="D246" s="196">
        <f ca="1">Calculation!D245</f>
        <v>0.28585026012196524</v>
      </c>
      <c r="E246" s="196">
        <f ca="1">Calculation!G245</f>
        <v>2.5869741904501874E-3</v>
      </c>
      <c r="F246" s="196">
        <f ca="1">Calculation!R245</f>
        <v>2.2588154826119269E-2</v>
      </c>
      <c r="G246" s="196">
        <f ca="1">Calculation!N245</f>
        <v>1.5971798419649071E-3</v>
      </c>
      <c r="H246" s="196">
        <f ca="1">Calculation!T245</f>
        <v>3.1642988281297391E-6</v>
      </c>
      <c r="I246" s="196">
        <f ca="1">Calculation!V245</f>
        <v>1.9991166909690966E-7</v>
      </c>
      <c r="J246" s="47">
        <f ca="1">Calculation!AC245</f>
        <v>5.25</v>
      </c>
      <c r="K246" s="47">
        <f ca="1">Calculation!AD245</f>
        <v>5.25</v>
      </c>
      <c r="L246" s="47">
        <f ca="1">Calculation!AF245</f>
        <v>5.25</v>
      </c>
      <c r="M246" s="47">
        <f ca="1">Calculation!AG245</f>
        <v>5.25</v>
      </c>
      <c r="N246" s="47">
        <f ca="1">Calculation!AH245</f>
        <v>5.25</v>
      </c>
      <c r="O246" s="47">
        <f ca="1">Calculation!AE245</f>
        <v>10.5</v>
      </c>
      <c r="P246" s="47">
        <f ca="1">Calculation!AI245</f>
        <v>26.25</v>
      </c>
      <c r="Q246" s="47">
        <f ca="1">Calculation!AK245</f>
        <v>5.25</v>
      </c>
      <c r="R246" s="47">
        <f ca="1">Calculation!AL245</f>
        <v>5.25</v>
      </c>
      <c r="S246" s="47">
        <f ca="1">Calculation!AM245</f>
        <v>5.25</v>
      </c>
      <c r="T246" s="47">
        <f ca="1">Calculation!AN245</f>
        <v>5.25</v>
      </c>
      <c r="U246" s="47">
        <f ca="1">Calculation!AO245</f>
        <v>5.25</v>
      </c>
      <c r="V246" s="47">
        <f ca="1">Calculation!AP245</f>
        <v>26.25</v>
      </c>
      <c r="W246" s="47">
        <f ca="1">Calculation!AR245</f>
        <v>8.6232473015006251E-4</v>
      </c>
      <c r="X246" s="47">
        <f ca="1">Calculation!AS245</f>
        <v>1.1294077413059635E-2</v>
      </c>
      <c r="Y246" s="47">
        <f ca="1">Calculation!AU245</f>
        <v>7.9858992098245354E-4</v>
      </c>
      <c r="Z246" s="47">
        <f ca="1">Calculation!AV245</f>
        <v>1.5821494140648695E-6</v>
      </c>
      <c r="AA246" s="47">
        <f ca="1">Calculation!AW245</f>
        <v>4.9977917274227416E-8</v>
      </c>
      <c r="AB246" s="47">
        <f ca="1">Calculation!AT245</f>
        <v>1.2156402143209698E-2</v>
      </c>
      <c r="AC246" s="47">
        <f ca="1">Calculation!AX245</f>
        <v>1.295662419152349E-2</v>
      </c>
      <c r="AD246" s="47">
        <f ca="1">Calculation!BB245</f>
        <v>11.79339099615712</v>
      </c>
      <c r="AE246" s="47">
        <f ca="1">Calculation!BE245</f>
        <v>5.895364854543101</v>
      </c>
      <c r="AF246" s="47">
        <f ca="1">Calculation!BH245</f>
        <v>29.478229576708838</v>
      </c>
      <c r="AG246" s="47">
        <f ca="1">Calculation!BL245</f>
        <v>1.8255456758663292E-2</v>
      </c>
      <c r="AH246" s="47">
        <f ca="1">Calculation!BO245</f>
        <v>1.227704240833692E-3</v>
      </c>
      <c r="AI246" s="47">
        <f ca="1">Calculation!BR245</f>
        <v>2.5055063400846962E-2</v>
      </c>
      <c r="AJ246" s="47">
        <f ca="1">Calculation!BU245</f>
        <v>29.932282617943716</v>
      </c>
      <c r="AK246" s="291">
        <f ca="1">Calculation!CI245</f>
        <v>2.6030165172414854E-2</v>
      </c>
      <c r="AL246" s="291">
        <f ca="1">Calculation!CJ245</f>
        <v>0.65922892250354603</v>
      </c>
      <c r="AM246" s="291">
        <f ca="1">Calculation!CK245</f>
        <v>0.63319875733113118</v>
      </c>
      <c r="AN246" s="46">
        <f ca="1">Calculation!CP245</f>
        <v>3.0533983327728217E-2</v>
      </c>
      <c r="AO246" s="46">
        <f>Calculation!CS245</f>
        <v>12000</v>
      </c>
      <c r="AP246" s="46">
        <f ca="1">Calculation!CX245</f>
        <v>0.12292387263836756</v>
      </c>
      <c r="AQ246" s="46">
        <f>Calculation!DB245</f>
        <v>0</v>
      </c>
    </row>
    <row r="247" spans="2:43" x14ac:dyDescent="0.25">
      <c r="B247" s="45">
        <f>Calculation!B246</f>
        <v>44135</v>
      </c>
      <c r="C247" s="193">
        <f ca="1">Calculation!C246</f>
        <v>73743.789303903308</v>
      </c>
      <c r="D247" s="196">
        <f ca="1">Calculation!D246</f>
        <v>0.26787168164490976</v>
      </c>
      <c r="E247" s="196">
        <f ca="1">Calculation!G246</f>
        <v>2.424258855419725E-3</v>
      </c>
      <c r="F247" s="196">
        <f ca="1">Calculation!R246</f>
        <v>2.116413108547744E-2</v>
      </c>
      <c r="G247" s="196">
        <f ca="1">Calculation!N246</f>
        <v>1.4955068110058096E-3</v>
      </c>
      <c r="H247" s="196">
        <f ca="1">Calculation!T246</f>
        <v>2.9649552131256832E-6</v>
      </c>
      <c r="I247" s="196">
        <f ca="1">Calculation!V246</f>
        <v>1.8733802849426885E-7</v>
      </c>
      <c r="J247" s="47">
        <f ca="1">Calculation!AC246</f>
        <v>5.25</v>
      </c>
      <c r="K247" s="47">
        <f ca="1">Calculation!AD246</f>
        <v>5.25</v>
      </c>
      <c r="L247" s="47">
        <f ca="1">Calculation!AF246</f>
        <v>5.25</v>
      </c>
      <c r="M247" s="47">
        <f ca="1">Calculation!AG246</f>
        <v>5.25</v>
      </c>
      <c r="N247" s="47">
        <f ca="1">Calculation!AH246</f>
        <v>5.25</v>
      </c>
      <c r="O247" s="47">
        <f ca="1">Calculation!AE246</f>
        <v>10.5</v>
      </c>
      <c r="P247" s="47">
        <f ca="1">Calculation!AI246</f>
        <v>26.25</v>
      </c>
      <c r="Q247" s="47">
        <f ca="1">Calculation!AK246</f>
        <v>5.25</v>
      </c>
      <c r="R247" s="47">
        <f ca="1">Calculation!AL246</f>
        <v>5.25</v>
      </c>
      <c r="S247" s="47">
        <f ca="1">Calculation!AM246</f>
        <v>5.25</v>
      </c>
      <c r="T247" s="47">
        <f ca="1">Calculation!AN246</f>
        <v>5.25</v>
      </c>
      <c r="U247" s="47">
        <f ca="1">Calculation!AO246</f>
        <v>5.25</v>
      </c>
      <c r="V247" s="47">
        <f ca="1">Calculation!AP246</f>
        <v>26.25</v>
      </c>
      <c r="W247" s="47">
        <f ca="1">Calculation!AR246</f>
        <v>8.0808628513990828E-4</v>
      </c>
      <c r="X247" s="47">
        <f ca="1">Calculation!AS246</f>
        <v>1.058206554273872E-2</v>
      </c>
      <c r="Y247" s="47">
        <f ca="1">Calculation!AU246</f>
        <v>7.4775340550290478E-4</v>
      </c>
      <c r="Z247" s="47">
        <f ca="1">Calculation!AV246</f>
        <v>1.4824776065628416E-6</v>
      </c>
      <c r="AA247" s="47">
        <f ca="1">Calculation!AW246</f>
        <v>4.6834507123567212E-8</v>
      </c>
      <c r="AB247" s="47">
        <f ca="1">Calculation!AT246</f>
        <v>1.1390151827878628E-2</v>
      </c>
      <c r="AC247" s="47">
        <f ca="1">Calculation!AX246</f>
        <v>1.2139434545495219E-2</v>
      </c>
      <c r="AD247" s="47">
        <f ca="1">Calculation!BB246</f>
        <v>11.793072015041469</v>
      </c>
      <c r="AE247" s="47">
        <f ca="1">Calculation!BE246</f>
        <v>5.8953137163874487</v>
      </c>
      <c r="AF247" s="47">
        <f ca="1">Calculation!BH246</f>
        <v>29.477859454033975</v>
      </c>
      <c r="AG247" s="47">
        <f ca="1">Calculation!BL246</f>
        <v>1.7106470657209785E-2</v>
      </c>
      <c r="AH247" s="47">
        <f ca="1">Calculation!BO246</f>
        <v>1.149403093364143E-3</v>
      </c>
      <c r="AI247" s="47">
        <f ca="1">Calculation!BR246</f>
        <v>2.3495093871036252E-2</v>
      </c>
      <c r="AJ247" s="47">
        <f ca="1">Calculation!BU246</f>
        <v>29.931762430947735</v>
      </c>
      <c r="AK247" s="291">
        <f ca="1">Calculation!CI246</f>
        <v>2.439297255477868E-2</v>
      </c>
      <c r="AL247" s="291">
        <f ca="1">Calculation!CJ246</f>
        <v>0.61769900280797008</v>
      </c>
      <c r="AM247" s="291">
        <f ca="1">Calculation!CK246</f>
        <v>0.5933060302531914</v>
      </c>
      <c r="AN247" s="46">
        <f ca="1">Calculation!CP246</f>
        <v>2.8610835721083392E-2</v>
      </c>
      <c r="AO247" s="46">
        <f>Calculation!CS246</f>
        <v>12000</v>
      </c>
      <c r="AP247" s="46">
        <f ca="1">Calculation!CX246</f>
        <v>0.11679900189311705</v>
      </c>
      <c r="AQ247" s="46">
        <f>Calculation!DB246</f>
        <v>0</v>
      </c>
    </row>
    <row r="248" spans="2:43" x14ac:dyDescent="0.25">
      <c r="B248" s="45">
        <f>Calculation!B247</f>
        <v>44136</v>
      </c>
      <c r="C248" s="193">
        <f ca="1">Calculation!C247</f>
        <v>73743.791589778673</v>
      </c>
      <c r="D248" s="196">
        <f ca="1">Calculation!D247</f>
        <v>0.25102386546855754</v>
      </c>
      <c r="E248" s="196">
        <f ca="1">Calculation!G247</f>
        <v>2.2717783931210092E-3</v>
      </c>
      <c r="F248" s="196">
        <f ca="1">Calculation!R247</f>
        <v>1.9829948369980043E-2</v>
      </c>
      <c r="G248" s="196">
        <f ca="1">Calculation!N247</f>
        <v>1.4003298092728712E-3</v>
      </c>
      <c r="H248" s="196">
        <f ca="1">Calculation!T247</f>
        <v>2.778181709548591E-6</v>
      </c>
      <c r="I248" s="196">
        <f ca="1">Calculation!V247</f>
        <v>1.7555522837676125E-7</v>
      </c>
      <c r="J248" s="47">
        <f ca="1">Calculation!AC247</f>
        <v>5.25</v>
      </c>
      <c r="K248" s="47">
        <f ca="1">Calculation!AD247</f>
        <v>5.25</v>
      </c>
      <c r="L248" s="47">
        <f ca="1">Calculation!AF247</f>
        <v>5.25</v>
      </c>
      <c r="M248" s="47">
        <f ca="1">Calculation!AG247</f>
        <v>5.25</v>
      </c>
      <c r="N248" s="47">
        <f ca="1">Calculation!AH247</f>
        <v>5.25</v>
      </c>
      <c r="O248" s="47">
        <f ca="1">Calculation!AE247</f>
        <v>10.5</v>
      </c>
      <c r="P248" s="47">
        <f ca="1">Calculation!AI247</f>
        <v>26.25</v>
      </c>
      <c r="Q248" s="47">
        <f ca="1">Calculation!AK247</f>
        <v>5.25</v>
      </c>
      <c r="R248" s="47">
        <f ca="1">Calculation!AL247</f>
        <v>5.25</v>
      </c>
      <c r="S248" s="47">
        <f ca="1">Calculation!AM247</f>
        <v>5.25</v>
      </c>
      <c r="T248" s="47">
        <f ca="1">Calculation!AN247</f>
        <v>5.25</v>
      </c>
      <c r="U248" s="47">
        <f ca="1">Calculation!AO247</f>
        <v>5.25</v>
      </c>
      <c r="V248" s="47">
        <f ca="1">Calculation!AP247</f>
        <v>26.25</v>
      </c>
      <c r="W248" s="47">
        <f ca="1">Calculation!AR247</f>
        <v>7.5725946437366976E-4</v>
      </c>
      <c r="X248" s="47">
        <f ca="1">Calculation!AS247</f>
        <v>9.9149741849900216E-3</v>
      </c>
      <c r="Y248" s="47">
        <f ca="1">Calculation!AU247</f>
        <v>7.0016490463643561E-4</v>
      </c>
      <c r="Z248" s="47">
        <f ca="1">Calculation!AV247</f>
        <v>1.3890908547742955E-6</v>
      </c>
      <c r="AA248" s="47">
        <f ca="1">Calculation!AW247</f>
        <v>4.3888807094190313E-8</v>
      </c>
      <c r="AB248" s="47">
        <f ca="1">Calculation!AT247</f>
        <v>1.0672233649363691E-2</v>
      </c>
      <c r="AC248" s="47">
        <f ca="1">Calculation!AX247</f>
        <v>1.1373831533661996E-2</v>
      </c>
      <c r="AD248" s="47">
        <f ca="1">Calculation!BB247</f>
        <v>11.792779008102379</v>
      </c>
      <c r="AE248" s="47">
        <f ca="1">Calculation!BE247</f>
        <v>5.8952667423387561</v>
      </c>
      <c r="AF248" s="47">
        <f ca="1">Calculation!BH247</f>
        <v>29.47751946991978</v>
      </c>
      <c r="AG248" s="47">
        <f ca="1">Calculation!BL247</f>
        <v>1.6029803139085808E-2</v>
      </c>
      <c r="AH248" s="47">
        <f ca="1">Calculation!BO247</f>
        <v>1.0761104812467659E-3</v>
      </c>
      <c r="AI248" s="47">
        <f ca="1">Calculation!BR247</f>
        <v>2.203211065128672E-2</v>
      </c>
      <c r="AJ248" s="47">
        <f ca="1">Calculation!BU247</f>
        <v>29.931279400165756</v>
      </c>
      <c r="AK248" s="291">
        <f ca="1">Calculation!CI247</f>
        <v>2.2858753654872999E-2</v>
      </c>
      <c r="AL248" s="291">
        <f ca="1">Calculation!CJ247</f>
        <v>0.57878785618204609</v>
      </c>
      <c r="AM248" s="291">
        <f ca="1">Calculation!CK247</f>
        <v>0.55592910252717309</v>
      </c>
      <c r="AN248" s="46">
        <f ca="1">Calculation!CP247</f>
        <v>2.6808914832061524E-2</v>
      </c>
      <c r="AO248" s="46">
        <f>Calculation!CS247</f>
        <v>12000</v>
      </c>
      <c r="AP248" s="46">
        <f ca="1">Calculation!CX247</f>
        <v>0.11097903402459577</v>
      </c>
      <c r="AQ248" s="46">
        <f>Calculation!DB247</f>
        <v>0</v>
      </c>
    </row>
    <row r="249" spans="2:43" x14ac:dyDescent="0.25">
      <c r="B249" s="45">
        <f>Calculation!B248</f>
        <v>44137</v>
      </c>
      <c r="C249" s="193">
        <f ca="1">Calculation!C248</f>
        <v>73743.793731881888</v>
      </c>
      <c r="D249" s="196">
        <f ca="1">Calculation!D248</f>
        <v>0.23523569257257676</v>
      </c>
      <c r="E249" s="196">
        <f ca="1">Calculation!G248</f>
        <v>2.1288889747681345E-3</v>
      </c>
      <c r="F249" s="196">
        <f ca="1">Calculation!R248</f>
        <v>1.8579933203292605E-2</v>
      </c>
      <c r="G249" s="196">
        <f ca="1">Calculation!N248</f>
        <v>1.3112318539152425E-3</v>
      </c>
      <c r="H249" s="196">
        <f ca="1">Calculation!T248</f>
        <v>2.6031844926086283E-6</v>
      </c>
      <c r="I249" s="196">
        <f ca="1">Calculation!V248</f>
        <v>1.6451352642383442E-7</v>
      </c>
      <c r="J249" s="47">
        <f ca="1">Calculation!AC248</f>
        <v>5.25</v>
      </c>
      <c r="K249" s="47">
        <f ca="1">Calculation!AD248</f>
        <v>5.25</v>
      </c>
      <c r="L249" s="47">
        <f ca="1">Calculation!AF248</f>
        <v>5.25</v>
      </c>
      <c r="M249" s="47">
        <f ca="1">Calculation!AG248</f>
        <v>5.25</v>
      </c>
      <c r="N249" s="47">
        <f ca="1">Calculation!AH248</f>
        <v>5.25</v>
      </c>
      <c r="O249" s="47">
        <f ca="1">Calculation!AE248</f>
        <v>10.5</v>
      </c>
      <c r="P249" s="47">
        <f ca="1">Calculation!AI248</f>
        <v>26.25</v>
      </c>
      <c r="Q249" s="47">
        <f ca="1">Calculation!AK248</f>
        <v>5.25</v>
      </c>
      <c r="R249" s="47">
        <f ca="1">Calculation!AL248</f>
        <v>5.25</v>
      </c>
      <c r="S249" s="47">
        <f ca="1">Calculation!AM248</f>
        <v>5.25</v>
      </c>
      <c r="T249" s="47">
        <f ca="1">Calculation!AN248</f>
        <v>5.25</v>
      </c>
      <c r="U249" s="47">
        <f ca="1">Calculation!AO248</f>
        <v>5.25</v>
      </c>
      <c r="V249" s="47">
        <f ca="1">Calculation!AP248</f>
        <v>26.25</v>
      </c>
      <c r="W249" s="47">
        <f ca="1">Calculation!AR248</f>
        <v>7.0962965825604486E-4</v>
      </c>
      <c r="X249" s="47">
        <f ca="1">Calculation!AS248</f>
        <v>9.2899666016463024E-3</v>
      </c>
      <c r="Y249" s="47">
        <f ca="1">Calculation!AU248</f>
        <v>6.5561592695762125E-4</v>
      </c>
      <c r="Z249" s="47">
        <f ca="1">Calculation!AV248</f>
        <v>1.3015922463043142E-6</v>
      </c>
      <c r="AA249" s="47">
        <f ca="1">Calculation!AW248</f>
        <v>4.1128381605958604E-8</v>
      </c>
      <c r="AB249" s="47">
        <f ca="1">Calculation!AT248</f>
        <v>9.9995962599023474E-3</v>
      </c>
      <c r="AC249" s="47">
        <f ca="1">Calculation!AX248</f>
        <v>1.0656554907487879E-2</v>
      </c>
      <c r="AD249" s="47">
        <f ca="1">Calculation!BB248</f>
        <v>11.792509860299756</v>
      </c>
      <c r="AE249" s="47">
        <f ca="1">Calculation!BE248</f>
        <v>5.8952235933197432</v>
      </c>
      <c r="AF249" s="47">
        <f ca="1">Calculation!BH248</f>
        <v>29.477207170226311</v>
      </c>
      <c r="AG249" s="47">
        <f ca="1">Calculation!BL248</f>
        <v>1.5020902482346115E-2</v>
      </c>
      <c r="AH249" s="47">
        <f ca="1">Calculation!BO248</f>
        <v>1.0075049515992579E-3</v>
      </c>
      <c r="AI249" s="47">
        <f ca="1">Calculation!BR248</f>
        <v>2.0660093922928571E-2</v>
      </c>
      <c r="AJ249" s="47">
        <f ca="1">Calculation!BU248</f>
        <v>29.930830871582486</v>
      </c>
      <c r="AK249" s="291">
        <f ca="1">Calculation!CI248</f>
        <v>2.1421032142825425E-2</v>
      </c>
      <c r="AL249" s="291">
        <f ca="1">Calculation!CJ248</f>
        <v>0.54233010270666693</v>
      </c>
      <c r="AM249" s="291">
        <f ca="1">Calculation!CK248</f>
        <v>0.5209090705638415</v>
      </c>
      <c r="AN249" s="46">
        <f ca="1">Calculation!CP248</f>
        <v>2.5120569251118746E-2</v>
      </c>
      <c r="AO249" s="46">
        <f>Calculation!CS248</f>
        <v>12000</v>
      </c>
      <c r="AP249" s="46">
        <f ca="1">Calculation!CX248</f>
        <v>0.10544880815568436</v>
      </c>
      <c r="AQ249" s="46">
        <f>Calculation!DB248</f>
        <v>0</v>
      </c>
    </row>
    <row r="250" spans="2:43" x14ac:dyDescent="0.25">
      <c r="B250" s="45">
        <f>Calculation!B249</f>
        <v>44138</v>
      </c>
      <c r="C250" s="193">
        <f ca="1">Calculation!C249</f>
        <v>73743.7957392557</v>
      </c>
      <c r="D250" s="196">
        <f ca="1">Calculation!D249</f>
        <v>0.22044051691970623</v>
      </c>
      <c r="E250" s="196">
        <f ca="1">Calculation!G249</f>
        <v>1.9949872780169126E-3</v>
      </c>
      <c r="F250" s="196">
        <f ca="1">Calculation!R249</f>
        <v>1.7408770834032871E-2</v>
      </c>
      <c r="G250" s="196">
        <f ca="1">Calculation!N249</f>
        <v>1.2278228863107758E-3</v>
      </c>
      <c r="H250" s="196">
        <f ca="1">Calculation!T249</f>
        <v>2.4392199865426107E-6</v>
      </c>
      <c r="I250" s="196">
        <f ca="1">Calculation!V249</f>
        <v>1.5416630911175177E-7</v>
      </c>
      <c r="J250" s="47">
        <f ca="1">Calculation!AC249</f>
        <v>5.25</v>
      </c>
      <c r="K250" s="47">
        <f ca="1">Calculation!AD249</f>
        <v>5.25</v>
      </c>
      <c r="L250" s="47">
        <f ca="1">Calculation!AF249</f>
        <v>5.25</v>
      </c>
      <c r="M250" s="47">
        <f ca="1">Calculation!AG249</f>
        <v>5.25</v>
      </c>
      <c r="N250" s="47">
        <f ca="1">Calculation!AH249</f>
        <v>5.25</v>
      </c>
      <c r="O250" s="47">
        <f ca="1">Calculation!AE249</f>
        <v>10.5</v>
      </c>
      <c r="P250" s="47">
        <f ca="1">Calculation!AI249</f>
        <v>26.25</v>
      </c>
      <c r="Q250" s="47">
        <f ca="1">Calculation!AK249</f>
        <v>5.25</v>
      </c>
      <c r="R250" s="47">
        <f ca="1">Calculation!AL249</f>
        <v>5.25</v>
      </c>
      <c r="S250" s="47">
        <f ca="1">Calculation!AM249</f>
        <v>5.25</v>
      </c>
      <c r="T250" s="47">
        <f ca="1">Calculation!AN249</f>
        <v>5.25</v>
      </c>
      <c r="U250" s="47">
        <f ca="1">Calculation!AO249</f>
        <v>5.25</v>
      </c>
      <c r="V250" s="47">
        <f ca="1">Calculation!AP249</f>
        <v>26.25</v>
      </c>
      <c r="W250" s="47">
        <f ca="1">Calculation!AR249</f>
        <v>6.6499575933897086E-4</v>
      </c>
      <c r="X250" s="47">
        <f ca="1">Calculation!AS249</f>
        <v>8.7043854170164355E-3</v>
      </c>
      <c r="Y250" s="47">
        <f ca="1">Calculation!AU249</f>
        <v>6.139114431553879E-4</v>
      </c>
      <c r="Z250" s="47">
        <f ca="1">Calculation!AV249</f>
        <v>1.2196099932713054E-6</v>
      </c>
      <c r="AA250" s="47">
        <f ca="1">Calculation!AW249</f>
        <v>3.8541577277937943E-8</v>
      </c>
      <c r="AB250" s="47">
        <f ca="1">Calculation!AT249</f>
        <v>9.3693811763554055E-3</v>
      </c>
      <c r="AC250" s="47">
        <f ca="1">Calculation!AX249</f>
        <v>9.9845507710813429E-3</v>
      </c>
      <c r="AD250" s="47">
        <f ca="1">Calculation!BB249</f>
        <v>11.792262628818204</v>
      </c>
      <c r="AE250" s="47">
        <f ca="1">Calculation!BE249</f>
        <v>5.8951839578637069</v>
      </c>
      <c r="AF250" s="47">
        <f ca="1">Calculation!BH249</f>
        <v>29.47692030065074</v>
      </c>
      <c r="AG250" s="47">
        <f ca="1">Calculation!BL249</f>
        <v>1.4075503418163736E-2</v>
      </c>
      <c r="AH250" s="47">
        <f ca="1">Calculation!BO249</f>
        <v>9.4328576165061669E-4</v>
      </c>
      <c r="AI250" s="47">
        <f ca="1">Calculation!BR249</f>
        <v>1.9373396793129945E-2</v>
      </c>
      <c r="AJ250" s="47">
        <f ca="1">Calculation!BU249</f>
        <v>29.930414380755167</v>
      </c>
      <c r="AK250" s="291">
        <f ca="1">Calculation!CI249</f>
        <v>2.0073738123755902E-2</v>
      </c>
      <c r="AL250" s="291">
        <f ca="1">Calculation!CJ249</f>
        <v>0.50817083055975609</v>
      </c>
      <c r="AM250" s="291">
        <f ca="1">Calculation!CK249</f>
        <v>0.48809709243600019</v>
      </c>
      <c r="AN250" s="46">
        <f ca="1">Calculation!CP249</f>
        <v>2.3538631322191188E-2</v>
      </c>
      <c r="AO250" s="46">
        <f>Calculation!CS249</f>
        <v>12000</v>
      </c>
      <c r="AP250" s="46">
        <f ca="1">Calculation!CX249</f>
        <v>0.10019391615980998</v>
      </c>
      <c r="AQ250" s="46">
        <f>Calculation!DB249</f>
        <v>0</v>
      </c>
    </row>
    <row r="251" spans="2:43" x14ac:dyDescent="0.25">
      <c r="B251" s="45">
        <f>Calculation!B250</f>
        <v>44139</v>
      </c>
      <c r="C251" s="193">
        <f ca="1">Calculation!C250</f>
        <v>73743.797620374127</v>
      </c>
      <c r="D251" s="196">
        <f ca="1">Calculation!D250</f>
        <v>0.20657588413419542</v>
      </c>
      <c r="E251" s="196">
        <f ca="1">Calculation!G250</f>
        <v>1.8695079377356683E-3</v>
      </c>
      <c r="F251" s="196">
        <f ca="1">Calculation!R250</f>
        <v>1.6311482518284688E-2</v>
      </c>
      <c r="G251" s="196">
        <f ca="1">Calculation!N250</f>
        <v>1.1497380208655365E-3</v>
      </c>
      <c r="H251" s="196">
        <f ca="1">Calculation!T250</f>
        <v>2.2855916722049164E-6</v>
      </c>
      <c r="I251" s="196">
        <f ca="1">Calculation!V250</f>
        <v>1.4446989490650608E-7</v>
      </c>
      <c r="J251" s="47">
        <f ca="1">Calculation!AC250</f>
        <v>5.25</v>
      </c>
      <c r="K251" s="47">
        <f ca="1">Calculation!AD250</f>
        <v>5.25</v>
      </c>
      <c r="L251" s="47">
        <f ca="1">Calculation!AF250</f>
        <v>5.25</v>
      </c>
      <c r="M251" s="47">
        <f ca="1">Calculation!AG250</f>
        <v>5.25</v>
      </c>
      <c r="N251" s="47">
        <f ca="1">Calculation!AH250</f>
        <v>5.25</v>
      </c>
      <c r="O251" s="47">
        <f ca="1">Calculation!AE250</f>
        <v>10.5</v>
      </c>
      <c r="P251" s="47">
        <f ca="1">Calculation!AI250</f>
        <v>26.25</v>
      </c>
      <c r="Q251" s="47">
        <f ca="1">Calculation!AK250</f>
        <v>5.25</v>
      </c>
      <c r="R251" s="47">
        <f ca="1">Calculation!AL250</f>
        <v>5.25</v>
      </c>
      <c r="S251" s="47">
        <f ca="1">Calculation!AM250</f>
        <v>5.25</v>
      </c>
      <c r="T251" s="47">
        <f ca="1">Calculation!AN250</f>
        <v>5.25</v>
      </c>
      <c r="U251" s="47">
        <f ca="1">Calculation!AO250</f>
        <v>5.25</v>
      </c>
      <c r="V251" s="47">
        <f ca="1">Calculation!AP250</f>
        <v>26.25</v>
      </c>
      <c r="W251" s="47">
        <f ca="1">Calculation!AR250</f>
        <v>6.2316931257855605E-4</v>
      </c>
      <c r="X251" s="47">
        <f ca="1">Calculation!AS250</f>
        <v>8.1557412591423441E-3</v>
      </c>
      <c r="Y251" s="47">
        <f ca="1">Calculation!AU250</f>
        <v>5.7486901043276824E-4</v>
      </c>
      <c r="Z251" s="47">
        <f ca="1">Calculation!AV250</f>
        <v>1.1427958361024582E-6</v>
      </c>
      <c r="AA251" s="47">
        <f ca="1">Calculation!AW250</f>
        <v>3.6117473726626519E-8</v>
      </c>
      <c r="AB251" s="47">
        <f ca="1">Calculation!AT250</f>
        <v>8.7789105717209007E-3</v>
      </c>
      <c r="AC251" s="47">
        <f ca="1">Calculation!AX250</f>
        <v>9.3549584954634966E-3</v>
      </c>
      <c r="AD251" s="47">
        <f ca="1">Calculation!BB250</f>
        <v>11.792035529043007</v>
      </c>
      <c r="AE251" s="47">
        <f ca="1">Calculation!BE250</f>
        <v>5.895147549866234</v>
      </c>
      <c r="AF251" s="47">
        <f ca="1">Calculation!BH250</f>
        <v>29.476656790454896</v>
      </c>
      <c r="AG251" s="47">
        <f ca="1">Calculation!BL250</f>
        <v>1.3189609108127762E-2</v>
      </c>
      <c r="AH251" s="47">
        <f ca="1">Calculation!BO250</f>
        <v>8.8317153881199901E-4</v>
      </c>
      <c r="AI251" s="47">
        <f ca="1">Calculation!BR250</f>
        <v>1.8166722243748976E-2</v>
      </c>
      <c r="AJ251" s="47">
        <f ca="1">Calculation!BU250</f>
        <v>29.930027639272655</v>
      </c>
      <c r="AK251" s="291">
        <f ca="1">Calculation!CI250</f>
        <v>1.8811184272635728E-2</v>
      </c>
      <c r="AL251" s="291">
        <f ca="1">Calculation!CJ250</f>
        <v>0.47616493177641622</v>
      </c>
      <c r="AM251" s="291">
        <f ca="1">Calculation!CK250</f>
        <v>0.45735374750378049</v>
      </c>
      <c r="AN251" s="46">
        <f ca="1">Calculation!CP250</f>
        <v>2.2056386754678366E-2</v>
      </c>
      <c r="AO251" s="46">
        <f>Calculation!CS250</f>
        <v>12000</v>
      </c>
      <c r="AP251" s="46">
        <f ca="1">Calculation!CX250</f>
        <v>9.5200665355493486E-2</v>
      </c>
      <c r="AQ251" s="46">
        <f>Calculation!DB250</f>
        <v>0</v>
      </c>
    </row>
    <row r="252" spans="2:43" x14ac:dyDescent="0.25">
      <c r="B252" s="45">
        <f>Calculation!B251</f>
        <v>44140</v>
      </c>
      <c r="C252" s="193">
        <f ca="1">Calculation!C251</f>
        <v>73743.799383178164</v>
      </c>
      <c r="D252" s="196">
        <f ca="1">Calculation!D251</f>
        <v>0.19358326787308963</v>
      </c>
      <c r="E252" s="196">
        <f ca="1">Calculation!G251</f>
        <v>1.7519211572949627E-3</v>
      </c>
      <c r="F252" s="196">
        <f ca="1">Calculation!R251</f>
        <v>1.5283404243625376E-2</v>
      </c>
      <c r="G252" s="196">
        <f ca="1">Calculation!N251</f>
        <v>1.0766359087275943E-3</v>
      </c>
      <c r="H252" s="196">
        <f ca="1">Calculation!T251</f>
        <v>2.14164709862195E-6</v>
      </c>
      <c r="I252" s="196">
        <f ca="1">Calculation!V251</f>
        <v>1.3538334982004029E-7</v>
      </c>
      <c r="J252" s="47">
        <f ca="1">Calculation!AC251</f>
        <v>5.25</v>
      </c>
      <c r="K252" s="47">
        <f ca="1">Calculation!AD251</f>
        <v>5.25</v>
      </c>
      <c r="L252" s="47">
        <f ca="1">Calculation!AF251</f>
        <v>5.25</v>
      </c>
      <c r="M252" s="47">
        <f ca="1">Calculation!AG251</f>
        <v>5.25</v>
      </c>
      <c r="N252" s="47">
        <f ca="1">Calculation!AH251</f>
        <v>5.25</v>
      </c>
      <c r="O252" s="47">
        <f ca="1">Calculation!AE251</f>
        <v>10.5</v>
      </c>
      <c r="P252" s="47">
        <f ca="1">Calculation!AI251</f>
        <v>26.25</v>
      </c>
      <c r="Q252" s="47">
        <f ca="1">Calculation!AK251</f>
        <v>5.25</v>
      </c>
      <c r="R252" s="47">
        <f ca="1">Calculation!AL251</f>
        <v>5.25</v>
      </c>
      <c r="S252" s="47">
        <f ca="1">Calculation!AM251</f>
        <v>5.25</v>
      </c>
      <c r="T252" s="47">
        <f ca="1">Calculation!AN251</f>
        <v>5.25</v>
      </c>
      <c r="U252" s="47">
        <f ca="1">Calculation!AO251</f>
        <v>5.25</v>
      </c>
      <c r="V252" s="47">
        <f ca="1">Calculation!AP251</f>
        <v>26.25</v>
      </c>
      <c r="W252" s="47">
        <f ca="1">Calculation!AR251</f>
        <v>5.8397371909832093E-4</v>
      </c>
      <c r="X252" s="47">
        <f ca="1">Calculation!AS251</f>
        <v>7.6417021218126878E-3</v>
      </c>
      <c r="Y252" s="47">
        <f ca="1">Calculation!AU251</f>
        <v>5.3831795436379715E-4</v>
      </c>
      <c r="Z252" s="47">
        <f ca="1">Calculation!AV251</f>
        <v>1.070823549310975E-6</v>
      </c>
      <c r="AA252" s="47">
        <f ca="1">Calculation!AW251</f>
        <v>3.3845837455010074E-8</v>
      </c>
      <c r="AB252" s="47">
        <f ca="1">Calculation!AT251</f>
        <v>8.2256758409110092E-3</v>
      </c>
      <c r="AC252" s="47">
        <f ca="1">Calculation!AX251</f>
        <v>8.7650984646615721E-3</v>
      </c>
      <c r="AD252" s="47">
        <f ca="1">Calculation!BB251</f>
        <v>11.791826921678076</v>
      </c>
      <c r="AE252" s="47">
        <f ca="1">Calculation!BE251</f>
        <v>5.8951141065199835</v>
      </c>
      <c r="AF252" s="47">
        <f ca="1">Calculation!BH251</f>
        <v>29.476414737517853</v>
      </c>
      <c r="AG252" s="47">
        <f ca="1">Calculation!BL251</f>
        <v>1.235947425490528E-2</v>
      </c>
      <c r="AH252" s="47">
        <f ca="1">Calculation!BO251</f>
        <v>8.2689902783292853E-4</v>
      </c>
      <c r="AI252" s="47">
        <f ca="1">Calculation!BR251</f>
        <v>1.7035101501287564E-2</v>
      </c>
      <c r="AJ252" s="47">
        <f ca="1">Calculation!BU251</f>
        <v>29.929668522181753</v>
      </c>
      <c r="AK252" s="291">
        <f ca="1">Calculation!CI251</f>
        <v>1.7628040368435904E-2</v>
      </c>
      <c r="AL252" s="291">
        <f ca="1">Calculation!CJ251</f>
        <v>0.44617647896721052</v>
      </c>
      <c r="AM252" s="291">
        <f ca="1">Calculation!CK251</f>
        <v>0.42854843859877462</v>
      </c>
      <c r="AN252" s="46">
        <f ca="1">Calculation!CP251</f>
        <v>2.0667545617638165E-2</v>
      </c>
      <c r="AO252" s="46">
        <f>Calculation!CS251</f>
        <v>12000</v>
      </c>
      <c r="AP252" s="46">
        <f ca="1">Calculation!CX251</f>
        <v>9.0456043045400114E-2</v>
      </c>
      <c r="AQ252" s="46">
        <f>Calculation!DB251</f>
        <v>0</v>
      </c>
    </row>
    <row r="253" spans="2:43" x14ac:dyDescent="0.25">
      <c r="B253" s="45">
        <f>Calculation!B252</f>
        <v>44141</v>
      </c>
      <c r="C253" s="193">
        <f ca="1">Calculation!C252</f>
        <v>73743.80103510934</v>
      </c>
      <c r="D253" s="196">
        <f ca="1">Calculation!D252</f>
        <v>0.18140782277767967</v>
      </c>
      <c r="E253" s="196">
        <f ca="1">Calculation!G252</f>
        <v>1.6417304704019924E-3</v>
      </c>
      <c r="F253" s="196">
        <f ca="1">Calculation!R252</f>
        <v>1.432016680310156E-2</v>
      </c>
      <c r="G253" s="196">
        <f ca="1">Calculation!N252</f>
        <v>1.0081972087949995E-3</v>
      </c>
      <c r="H253" s="196">
        <f ca="1">Calculation!T252</f>
        <v>2.0067750854479628E-6</v>
      </c>
      <c r="I253" s="196">
        <f ca="1">Calculation!V252</f>
        <v>1.268683147011326E-7</v>
      </c>
      <c r="J253" s="47">
        <f ca="1">Calculation!AC252</f>
        <v>5.25</v>
      </c>
      <c r="K253" s="47">
        <f ca="1">Calculation!AD252</f>
        <v>5.25</v>
      </c>
      <c r="L253" s="47">
        <f ca="1">Calculation!AF252</f>
        <v>5.25</v>
      </c>
      <c r="M253" s="47">
        <f ca="1">Calculation!AG252</f>
        <v>5.25</v>
      </c>
      <c r="N253" s="47">
        <f ca="1">Calculation!AH252</f>
        <v>5.25</v>
      </c>
      <c r="O253" s="47">
        <f ca="1">Calculation!AE252</f>
        <v>10.5</v>
      </c>
      <c r="P253" s="47">
        <f ca="1">Calculation!AI252</f>
        <v>26.25</v>
      </c>
      <c r="Q253" s="47">
        <f ca="1">Calculation!AK252</f>
        <v>5.25</v>
      </c>
      <c r="R253" s="47">
        <f ca="1">Calculation!AL252</f>
        <v>5.25</v>
      </c>
      <c r="S253" s="47">
        <f ca="1">Calculation!AM252</f>
        <v>5.25</v>
      </c>
      <c r="T253" s="47">
        <f ca="1">Calculation!AN252</f>
        <v>5.25</v>
      </c>
      <c r="U253" s="47">
        <f ca="1">Calculation!AO252</f>
        <v>5.25</v>
      </c>
      <c r="V253" s="47">
        <f ca="1">Calculation!AP252</f>
        <v>26.25</v>
      </c>
      <c r="W253" s="47">
        <f ca="1">Calculation!AR252</f>
        <v>5.4724349013399751E-4</v>
      </c>
      <c r="X253" s="47">
        <f ca="1">Calculation!AS252</f>
        <v>7.1600834015507799E-3</v>
      </c>
      <c r="Y253" s="47">
        <f ca="1">Calculation!AU252</f>
        <v>5.0409860439749974E-4</v>
      </c>
      <c r="Z253" s="47">
        <f ca="1">Calculation!AV252</f>
        <v>1.0033875427239814E-6</v>
      </c>
      <c r="AA253" s="47">
        <f ca="1">Calculation!AW252</f>
        <v>3.1717078675283151E-8</v>
      </c>
      <c r="AB253" s="47">
        <f ca="1">Calculation!AT252</f>
        <v>7.7073268916847777E-3</v>
      </c>
      <c r="AC253" s="47">
        <f ca="1">Calculation!AX252</f>
        <v>8.2124606007036756E-3</v>
      </c>
      <c r="AD253" s="47">
        <f ca="1">Calculation!BB252</f>
        <v>11.791635300912862</v>
      </c>
      <c r="AE253" s="47">
        <f ca="1">Calculation!BE252</f>
        <v>5.8950833864176415</v>
      </c>
      <c r="AF253" s="47">
        <f ca="1">Calculation!BH252</f>
        <v>29.476192394605686</v>
      </c>
      <c r="AG253" s="47">
        <f ca="1">Calculation!BL252</f>
        <v>1.1581589275170646E-2</v>
      </c>
      <c r="AH253" s="47">
        <f ca="1">Calculation!BO252</f>
        <v>7.742219193566911E-4</v>
      </c>
      <c r="AI253" s="47">
        <f ca="1">Calculation!BR252</f>
        <v>1.5973873740720561E-2</v>
      </c>
      <c r="AJ253" s="47">
        <f ca="1">Calculation!BU252</f>
        <v>29.929335056311629</v>
      </c>
      <c r="AK253" s="291">
        <f ca="1">Calculation!CI252</f>
        <v>1.6519311757292598E-2</v>
      </c>
      <c r="AL253" s="291">
        <f ca="1">Calculation!CJ252</f>
        <v>0.41807814282778205</v>
      </c>
      <c r="AM253" s="291">
        <f ca="1">Calculation!CK252</f>
        <v>0.40155883107048945</v>
      </c>
      <c r="AN253" s="46">
        <f ca="1">Calculation!CP252</f>
        <v>1.9366215594278098E-2</v>
      </c>
      <c r="AO253" s="46">
        <f>Calculation!CS252</f>
        <v>12000</v>
      </c>
      <c r="AP253" s="46">
        <f ca="1">Calculation!CX252</f>
        <v>8.5947682808938802E-2</v>
      </c>
      <c r="AQ253" s="46">
        <f>Calculation!DB252</f>
        <v>0</v>
      </c>
    </row>
    <row r="254" spans="2:43" x14ac:dyDescent="0.25">
      <c r="B254" s="45">
        <f>Calculation!B253</f>
        <v>44142</v>
      </c>
      <c r="C254" s="193">
        <f ca="1">Calculation!C253</f>
        <v>73743.802583141151</v>
      </c>
      <c r="D254" s="196">
        <f ca="1">Calculation!D253</f>
        <v>0.16999815296240239</v>
      </c>
      <c r="E254" s="196">
        <f ca="1">Calculation!G253</f>
        <v>1.5384706436808843E-3</v>
      </c>
      <c r="F254" s="196">
        <f ca="1">Calculation!R253</f>
        <v>1.3417677133035606E-2</v>
      </c>
      <c r="G254" s="196">
        <f ca="1">Calculation!N253</f>
        <v>9.4412315891058624E-4</v>
      </c>
      <c r="H254" s="196">
        <f ca="1">Calculation!T253</f>
        <v>1.8804031038590347E-6</v>
      </c>
      <c r="I254" s="196">
        <f ca="1">Calculation!V253</f>
        <v>1.1888884312938911E-7</v>
      </c>
      <c r="J254" s="47">
        <f ca="1">Calculation!AC253</f>
        <v>5.25</v>
      </c>
      <c r="K254" s="47">
        <f ca="1">Calculation!AD253</f>
        <v>5.25</v>
      </c>
      <c r="L254" s="47">
        <f ca="1">Calculation!AF253</f>
        <v>5.25</v>
      </c>
      <c r="M254" s="47">
        <f ca="1">Calculation!AG253</f>
        <v>5.25</v>
      </c>
      <c r="N254" s="47">
        <f ca="1">Calculation!AH253</f>
        <v>5.25</v>
      </c>
      <c r="O254" s="47">
        <f ca="1">Calculation!AE253</f>
        <v>10.5</v>
      </c>
      <c r="P254" s="47">
        <f ca="1">Calculation!AI253</f>
        <v>26.25</v>
      </c>
      <c r="Q254" s="47">
        <f ca="1">Calculation!AK253</f>
        <v>5.25</v>
      </c>
      <c r="R254" s="47">
        <f ca="1">Calculation!AL253</f>
        <v>5.25</v>
      </c>
      <c r="S254" s="47">
        <f ca="1">Calculation!AM253</f>
        <v>5.25</v>
      </c>
      <c r="T254" s="47">
        <f ca="1">Calculation!AN253</f>
        <v>5.25</v>
      </c>
      <c r="U254" s="47">
        <f ca="1">Calculation!AO253</f>
        <v>5.25</v>
      </c>
      <c r="V254" s="47">
        <f ca="1">Calculation!AP253</f>
        <v>26.25</v>
      </c>
      <c r="W254" s="47">
        <f ca="1">Calculation!AR253</f>
        <v>5.1282354789362807E-4</v>
      </c>
      <c r="X254" s="47">
        <f ca="1">Calculation!AS253</f>
        <v>6.7088385665178031E-3</v>
      </c>
      <c r="Y254" s="47">
        <f ca="1">Calculation!AU253</f>
        <v>4.7206157945529312E-4</v>
      </c>
      <c r="Z254" s="47">
        <f ca="1">Calculation!AV253</f>
        <v>9.4020155192951736E-7</v>
      </c>
      <c r="AA254" s="47">
        <f ca="1">Calculation!AW253</f>
        <v>2.9722210782347278E-8</v>
      </c>
      <c r="AB254" s="47">
        <f ca="1">Calculation!AT253</f>
        <v>7.2216621144114311E-3</v>
      </c>
      <c r="AC254" s="47">
        <f ca="1">Calculation!AX253</f>
        <v>7.6946936176294362E-3</v>
      </c>
      <c r="AD254" s="47">
        <f ca="1">Calculation!BB253</f>
        <v>11.791459283552815</v>
      </c>
      <c r="AE254" s="47">
        <f ca="1">Calculation!BE253</f>
        <v>5.8950551678093479</v>
      </c>
      <c r="AF254" s="47">
        <f ca="1">Calculation!BH253</f>
        <v>29.475988156759222</v>
      </c>
      <c r="AG254" s="47">
        <f ca="1">Calculation!BL253</f>
        <v>1.0852665467814708E-2</v>
      </c>
      <c r="AH254" s="47">
        <f ca="1">Calculation!BO253</f>
        <v>7.2490975456236044E-4</v>
      </c>
      <c r="AI254" s="47">
        <f ca="1">Calculation!BR253</f>
        <v>1.4978667040964266E-2</v>
      </c>
      <c r="AJ254" s="47">
        <f ca="1">Calculation!BU253</f>
        <v>29.929025409432224</v>
      </c>
      <c r="AK254" s="291">
        <f ca="1">Calculation!CI253</f>
        <v>1.5480318106710911E-2</v>
      </c>
      <c r="AL254" s="291">
        <f ca="1">Calculation!CJ253</f>
        <v>0.39175064665171477</v>
      </c>
      <c r="AM254" s="291">
        <f ca="1">Calculation!CK253</f>
        <v>0.37627032854500386</v>
      </c>
      <c r="AN254" s="46">
        <f ca="1">Calculation!CP253</f>
        <v>1.8146876763142337E-2</v>
      </c>
      <c r="AO254" s="46">
        <f>Calculation!CS253</f>
        <v>12000</v>
      </c>
      <c r="AP254" s="46">
        <f ca="1">Calculation!CX253</f>
        <v>8.1663832462104194E-2</v>
      </c>
      <c r="AQ254" s="46">
        <f>Calculation!DB253</f>
        <v>0</v>
      </c>
    </row>
    <row r="255" spans="2:43" x14ac:dyDescent="0.25">
      <c r="B255" s="45">
        <f>Calculation!B254</f>
        <v>44143</v>
      </c>
      <c r="C255" s="193">
        <f ca="1">Calculation!C254</f>
        <v>73743.804033808468</v>
      </c>
      <c r="D255" s="196">
        <f ca="1">Calculation!D254</f>
        <v>0.1593060950640488</v>
      </c>
      <c r="E255" s="196">
        <f ca="1">Calculation!G254</f>
        <v>1.4417057113222729E-3</v>
      </c>
      <c r="F255" s="196">
        <f ca="1">Calculation!R254</f>
        <v>1.2572100834463579E-2</v>
      </c>
      <c r="G255" s="196">
        <f ca="1">Calculation!N254</f>
        <v>8.8413424060974238E-4</v>
      </c>
      <c r="H255" s="196">
        <f ca="1">Calculation!T254</f>
        <v>1.7619948245111858E-6</v>
      </c>
      <c r="I255" s="196">
        <f ca="1">Calculation!V254</f>
        <v>1.1141124966088694E-7</v>
      </c>
      <c r="J255" s="47">
        <f ca="1">Calculation!AC254</f>
        <v>5.25</v>
      </c>
      <c r="K255" s="47">
        <f ca="1">Calculation!AD254</f>
        <v>5.25</v>
      </c>
      <c r="L255" s="47">
        <f ca="1">Calculation!AF254</f>
        <v>5.25</v>
      </c>
      <c r="M255" s="47">
        <f ca="1">Calculation!AG254</f>
        <v>5.25</v>
      </c>
      <c r="N255" s="47">
        <f ca="1">Calculation!AH254</f>
        <v>5.25</v>
      </c>
      <c r="O255" s="47">
        <f ca="1">Calculation!AE254</f>
        <v>10.5</v>
      </c>
      <c r="P255" s="47">
        <f ca="1">Calculation!AI254</f>
        <v>26.25</v>
      </c>
      <c r="Q255" s="47">
        <f ca="1">Calculation!AK254</f>
        <v>5.25</v>
      </c>
      <c r="R255" s="47">
        <f ca="1">Calculation!AL254</f>
        <v>5.25</v>
      </c>
      <c r="S255" s="47">
        <f ca="1">Calculation!AM254</f>
        <v>5.25</v>
      </c>
      <c r="T255" s="47">
        <f ca="1">Calculation!AN254</f>
        <v>5.25</v>
      </c>
      <c r="U255" s="47">
        <f ca="1">Calculation!AO254</f>
        <v>5.25</v>
      </c>
      <c r="V255" s="47">
        <f ca="1">Calculation!AP254</f>
        <v>26.25</v>
      </c>
      <c r="W255" s="47">
        <f ca="1">Calculation!AR254</f>
        <v>4.8056857044075763E-4</v>
      </c>
      <c r="X255" s="47">
        <f ca="1">Calculation!AS254</f>
        <v>6.2860504172317895E-3</v>
      </c>
      <c r="Y255" s="47">
        <f ca="1">Calculation!AU254</f>
        <v>4.4206712030487119E-4</v>
      </c>
      <c r="Z255" s="47">
        <f ca="1">Calculation!AV254</f>
        <v>8.8099741225559288E-7</v>
      </c>
      <c r="AA255" s="47">
        <f ca="1">Calculation!AW254</f>
        <v>2.7852812415221736E-8</v>
      </c>
      <c r="AB255" s="47">
        <f ca="1">Calculation!AT254</f>
        <v>6.7666189876725473E-3</v>
      </c>
      <c r="AC255" s="47">
        <f ca="1">Calculation!AX254</f>
        <v>7.2095949582020894E-3</v>
      </c>
      <c r="AD255" s="47">
        <f ca="1">Calculation!BB254</f>
        <v>11.791297599034943</v>
      </c>
      <c r="AE255" s="47">
        <f ca="1">Calculation!BE254</f>
        <v>5.8950292470020154</v>
      </c>
      <c r="AF255" s="47">
        <f ca="1">Calculation!BH254</f>
        <v>29.475800549708829</v>
      </c>
      <c r="AG255" s="47">
        <f ca="1">Calculation!BL254</f>
        <v>1.0169621115032569E-2</v>
      </c>
      <c r="AH255" s="47">
        <f ca="1">Calculation!BO254</f>
        <v>6.787469009276975E-4</v>
      </c>
      <c r="AI255" s="47">
        <f ca="1">Calculation!BR254</f>
        <v>1.4045380515166453E-2</v>
      </c>
      <c r="AJ255" s="47">
        <f ca="1">Calculation!BU254</f>
        <v>29.928737880187068</v>
      </c>
      <c r="AK255" s="291">
        <f ca="1">Calculation!CI254</f>
        <v>1.4506673178402707E-2</v>
      </c>
      <c r="AL255" s="291">
        <f ca="1">Calculation!CJ254</f>
        <v>0.36708225516494603</v>
      </c>
      <c r="AM255" s="291">
        <f ca="1">Calculation!CK254</f>
        <v>0.35257558198654332</v>
      </c>
      <c r="AN255" s="46">
        <f ca="1">Calculation!CP254</f>
        <v>1.7004357915142272E-2</v>
      </c>
      <c r="AO255" s="46">
        <f>Calculation!CS254</f>
        <v>12000</v>
      </c>
      <c r="AP255" s="46">
        <f ca="1">Calculation!CX254</f>
        <v>7.7593323602006103E-2</v>
      </c>
      <c r="AQ255" s="46">
        <f>Calculation!DB254</f>
        <v>0</v>
      </c>
    </row>
    <row r="256" spans="2:43" x14ac:dyDescent="0.25">
      <c r="B256" s="45">
        <f>Calculation!B255</f>
        <v>44144</v>
      </c>
      <c r="C256" s="193">
        <f ca="1">Calculation!C255</f>
        <v>73743.805393235132</v>
      </c>
      <c r="D256" s="196">
        <f ca="1">Calculation!D255</f>
        <v>0.14928651493558318</v>
      </c>
      <c r="E256" s="196">
        <f ca="1">Calculation!G255</f>
        <v>1.351027133485842E-3</v>
      </c>
      <c r="F256" s="196">
        <f ca="1">Calculation!R255</f>
        <v>1.1779845802966253E-2</v>
      </c>
      <c r="G256" s="196">
        <f ca="1">Calculation!N255</f>
        <v>8.2796893123355652E-4</v>
      </c>
      <c r="H256" s="196">
        <f ca="1">Calculation!T255</f>
        <v>1.6510478218283092E-6</v>
      </c>
      <c r="I256" s="196">
        <f ca="1">Calculation!V255</f>
        <v>1.0440396762918691E-7</v>
      </c>
      <c r="J256" s="47">
        <f ca="1">Calculation!AC255</f>
        <v>5.25</v>
      </c>
      <c r="K256" s="47">
        <f ca="1">Calculation!AD255</f>
        <v>5.25</v>
      </c>
      <c r="L256" s="47">
        <f ca="1">Calculation!AF255</f>
        <v>5.25</v>
      </c>
      <c r="M256" s="47">
        <f ca="1">Calculation!AG255</f>
        <v>5.25</v>
      </c>
      <c r="N256" s="47">
        <f ca="1">Calculation!AH255</f>
        <v>5.25</v>
      </c>
      <c r="O256" s="47">
        <f ca="1">Calculation!AE255</f>
        <v>10.5</v>
      </c>
      <c r="P256" s="47">
        <f ca="1">Calculation!AI255</f>
        <v>26.25</v>
      </c>
      <c r="Q256" s="47">
        <f ca="1">Calculation!AK255</f>
        <v>5.25</v>
      </c>
      <c r="R256" s="47">
        <f ca="1">Calculation!AL255</f>
        <v>5.25</v>
      </c>
      <c r="S256" s="47">
        <f ca="1">Calculation!AM255</f>
        <v>5.25</v>
      </c>
      <c r="T256" s="47">
        <f ca="1">Calculation!AN255</f>
        <v>5.25</v>
      </c>
      <c r="U256" s="47">
        <f ca="1">Calculation!AO255</f>
        <v>5.25</v>
      </c>
      <c r="V256" s="47">
        <f ca="1">Calculation!AP255</f>
        <v>26.25</v>
      </c>
      <c r="W256" s="47">
        <f ca="1">Calculation!AR255</f>
        <v>4.50342377828614E-4</v>
      </c>
      <c r="X256" s="47">
        <f ca="1">Calculation!AS255</f>
        <v>5.8899229014831266E-3</v>
      </c>
      <c r="Y256" s="47">
        <f ca="1">Calculation!AU255</f>
        <v>4.1398446561677826E-4</v>
      </c>
      <c r="Z256" s="47">
        <f ca="1">Calculation!AV255</f>
        <v>8.2552391091415458E-7</v>
      </c>
      <c r="AA256" s="47">
        <f ca="1">Calculation!AW255</f>
        <v>2.6100991907296728E-8</v>
      </c>
      <c r="AB256" s="47">
        <f ca="1">Calculation!AT255</f>
        <v>6.3402652793117407E-3</v>
      </c>
      <c r="AC256" s="47">
        <f ca="1">Calculation!AX255</f>
        <v>6.7551013698313404E-3</v>
      </c>
      <c r="AD256" s="47">
        <f ca="1">Calculation!BB255</f>
        <v>11.791149080256384</v>
      </c>
      <c r="AE256" s="47">
        <f ca="1">Calculation!BE255</f>
        <v>5.8950054368889937</v>
      </c>
      <c r="AF256" s="47">
        <f ca="1">Calculation!BH255</f>
        <v>29.47562821923254</v>
      </c>
      <c r="AG256" s="47">
        <f ca="1">Calculation!BL255</f>
        <v>9.5295684576655638E-3</v>
      </c>
      <c r="AH256" s="47">
        <f ca="1">Calculation!BO255</f>
        <v>6.3553159447362782E-4</v>
      </c>
      <c r="AI256" s="47">
        <f ca="1">Calculation!BR255</f>
        <v>1.3170167543567991E-2</v>
      </c>
      <c r="AJ256" s="47">
        <f ca="1">Calculation!BU255</f>
        <v>29.928470888745135</v>
      </c>
      <c r="AK256" s="291">
        <f ca="1">Calculation!CI255</f>
        <v>1.3594266638392583E-2</v>
      </c>
      <c r="AL256" s="291">
        <f ca="1">Calculation!CJ255</f>
        <v>0.343968296286844</v>
      </c>
      <c r="AM256" s="291">
        <f ca="1">Calculation!CK255</f>
        <v>0.33037402964845142</v>
      </c>
      <c r="AN256" s="46">
        <f ca="1">Calculation!CP255</f>
        <v>1.5933814513616574E-2</v>
      </c>
      <c r="AO256" s="46">
        <f>Calculation!CS255</f>
        <v>12000</v>
      </c>
      <c r="AP256" s="46">
        <f ca="1">Calculation!CX255</f>
        <v>7.372554265812914E-2</v>
      </c>
      <c r="AQ256" s="46">
        <f>Calculation!DB255</f>
        <v>0</v>
      </c>
    </row>
    <row r="257" spans="2:43" x14ac:dyDescent="0.25">
      <c r="B257" s="45">
        <f>Calculation!B256</f>
        <v>44145</v>
      </c>
      <c r="C257" s="193">
        <f ca="1">Calculation!C256</f>
        <v>73743.806667159806</v>
      </c>
      <c r="D257" s="196">
        <f ca="1">Calculation!D256</f>
        <v>0.13989711712645991</v>
      </c>
      <c r="E257" s="196">
        <f ca="1">Calculation!G256</f>
        <v>1.2660520706797055E-3</v>
      </c>
      <c r="F257" s="196">
        <f ca="1">Calculation!R256</f>
        <v>1.103754689646482E-2</v>
      </c>
      <c r="G257" s="196">
        <f ca="1">Calculation!N256</f>
        <v>7.7538253763386193E-4</v>
      </c>
      <c r="H257" s="196">
        <f ca="1">Calculation!T256</f>
        <v>1.5470914245923424E-6</v>
      </c>
      <c r="I257" s="196">
        <f ca="1">Calculation!V256</f>
        <v>9.7837415914982646E-8</v>
      </c>
      <c r="J257" s="47">
        <f ca="1">Calculation!AC256</f>
        <v>5.25</v>
      </c>
      <c r="K257" s="47">
        <f ca="1">Calculation!AD256</f>
        <v>5.25</v>
      </c>
      <c r="L257" s="47">
        <f ca="1">Calculation!AF256</f>
        <v>5.25</v>
      </c>
      <c r="M257" s="47">
        <f ca="1">Calculation!AG256</f>
        <v>5.25</v>
      </c>
      <c r="N257" s="47">
        <f ca="1">Calculation!AH256</f>
        <v>5.25</v>
      </c>
      <c r="O257" s="47">
        <f ca="1">Calculation!AE256</f>
        <v>10.5</v>
      </c>
      <c r="P257" s="47">
        <f ca="1">Calculation!AI256</f>
        <v>26.25</v>
      </c>
      <c r="Q257" s="47">
        <f ca="1">Calculation!AK256</f>
        <v>5.25</v>
      </c>
      <c r="R257" s="47">
        <f ca="1">Calculation!AL256</f>
        <v>5.25</v>
      </c>
      <c r="S257" s="47">
        <f ca="1">Calculation!AM256</f>
        <v>5.25</v>
      </c>
      <c r="T257" s="47">
        <f ca="1">Calculation!AN256</f>
        <v>5.25</v>
      </c>
      <c r="U257" s="47">
        <f ca="1">Calculation!AO256</f>
        <v>5.25</v>
      </c>
      <c r="V257" s="47">
        <f ca="1">Calculation!AP256</f>
        <v>26.25</v>
      </c>
      <c r="W257" s="47">
        <f ca="1">Calculation!AR256</f>
        <v>4.2201735689323519E-4</v>
      </c>
      <c r="X257" s="47">
        <f ca="1">Calculation!AS256</f>
        <v>5.5187734482324098E-3</v>
      </c>
      <c r="Y257" s="47">
        <f ca="1">Calculation!AU256</f>
        <v>3.8769126881693097E-4</v>
      </c>
      <c r="Z257" s="47">
        <f ca="1">Calculation!AV256</f>
        <v>7.7354571229617121E-7</v>
      </c>
      <c r="AA257" s="47">
        <f ca="1">Calculation!AW256</f>
        <v>2.4459353978745662E-8</v>
      </c>
      <c r="AB257" s="47">
        <f ca="1">Calculation!AT256</f>
        <v>5.9407908051256446E-3</v>
      </c>
      <c r="AC257" s="47">
        <f ca="1">Calculation!AX256</f>
        <v>6.3292800790088512E-3</v>
      </c>
      <c r="AD257" s="47">
        <f ca="1">Calculation!BB256</f>
        <v>11.791012655149792</v>
      </c>
      <c r="AE257" s="47">
        <f ca="1">Calculation!BE256</f>
        <v>5.8949835655994622</v>
      </c>
      <c r="AF257" s="47">
        <f ca="1">Calculation!BH256</f>
        <v>29.475469921380746</v>
      </c>
      <c r="AG257" s="47">
        <f ca="1">Calculation!BL256</f>
        <v>8.9298014898647714E-3</v>
      </c>
      <c r="AH257" s="47">
        <f ca="1">Calculation!BO256</f>
        <v>5.9507504415503502E-4</v>
      </c>
      <c r="AI257" s="47">
        <f ca="1">Calculation!BR256</f>
        <v>1.2349420041125828E-2</v>
      </c>
      <c r="AJ257" s="47">
        <f ca="1">Calculation!BU256</f>
        <v>29.928222968120483</v>
      </c>
      <c r="AK257" s="291">
        <f ca="1">Calculation!CI256</f>
        <v>1.2739246740238741E-2</v>
      </c>
      <c r="AL257" s="291">
        <f ca="1">Calculation!CJ256</f>
        <v>0.32231071339839834</v>
      </c>
      <c r="AM257" s="291">
        <f ca="1">Calculation!CK256</f>
        <v>0.3095714666581596</v>
      </c>
      <c r="AN257" s="46">
        <f ca="1">Calculation!CP256</f>
        <v>1.4930708014374133E-2</v>
      </c>
      <c r="AO257" s="46">
        <f>Calculation!CS256</f>
        <v>12000</v>
      </c>
      <c r="AP257" s="46">
        <f ca="1">Calculation!CX256</f>
        <v>7.005040337599594E-2</v>
      </c>
      <c r="AQ257" s="46">
        <f>Calculation!DB256</f>
        <v>0</v>
      </c>
    </row>
    <row r="258" spans="2:43" x14ac:dyDescent="0.25">
      <c r="B258" s="45">
        <f>Calculation!B257</f>
        <v>44146</v>
      </c>
      <c r="C258" s="193">
        <f ca="1">Calculation!C257</f>
        <v>73743.807860960253</v>
      </c>
      <c r="D258" s="196">
        <f ca="1">Calculation!D257</f>
        <v>0.13109826634528834</v>
      </c>
      <c r="E258" s="196">
        <f ca="1">Calculation!G257</f>
        <v>1.1864217666646996E-3</v>
      </c>
      <c r="F258" s="196">
        <f ca="1">Calculation!R257</f>
        <v>1.0342051574895216E-2</v>
      </c>
      <c r="G258" s="196">
        <f ca="1">Calculation!N257</f>
        <v>7.2614610608286861E-4</v>
      </c>
      <c r="H258" s="196">
        <f ca="1">Calculation!T257</f>
        <v>1.4496847033655607E-6</v>
      </c>
      <c r="I258" s="196">
        <f ca="1">Calculation!V257</f>
        <v>9.1683873971924268E-8</v>
      </c>
      <c r="J258" s="47">
        <f ca="1">Calculation!AC257</f>
        <v>5.25</v>
      </c>
      <c r="K258" s="47">
        <f ca="1">Calculation!AD257</f>
        <v>5.25</v>
      </c>
      <c r="L258" s="47">
        <f ca="1">Calculation!AF257</f>
        <v>5.25</v>
      </c>
      <c r="M258" s="47">
        <f ca="1">Calculation!AG257</f>
        <v>5.25</v>
      </c>
      <c r="N258" s="47">
        <f ca="1">Calculation!AH257</f>
        <v>5.25</v>
      </c>
      <c r="O258" s="47">
        <f ca="1">Calculation!AE257</f>
        <v>10.5</v>
      </c>
      <c r="P258" s="47">
        <f ca="1">Calculation!AI257</f>
        <v>26.25</v>
      </c>
      <c r="Q258" s="47">
        <f ca="1">Calculation!AK257</f>
        <v>5.25</v>
      </c>
      <c r="R258" s="47">
        <f ca="1">Calculation!AL257</f>
        <v>5.25</v>
      </c>
      <c r="S258" s="47">
        <f ca="1">Calculation!AM257</f>
        <v>5.25</v>
      </c>
      <c r="T258" s="47">
        <f ca="1">Calculation!AN257</f>
        <v>5.25</v>
      </c>
      <c r="U258" s="47">
        <f ca="1">Calculation!AO257</f>
        <v>5.25</v>
      </c>
      <c r="V258" s="47">
        <f ca="1">Calculation!AP257</f>
        <v>26.25</v>
      </c>
      <c r="W258" s="47">
        <f ca="1">Calculation!AR257</f>
        <v>3.9547392222156655E-4</v>
      </c>
      <c r="X258" s="47">
        <f ca="1">Calculation!AS257</f>
        <v>5.1710257874476081E-3</v>
      </c>
      <c r="Y258" s="47">
        <f ca="1">Calculation!AU257</f>
        <v>3.6307305304143431E-4</v>
      </c>
      <c r="Z258" s="47">
        <f ca="1">Calculation!AV257</f>
        <v>7.2484235168278037E-7</v>
      </c>
      <c r="AA258" s="47">
        <f ca="1">Calculation!AW257</f>
        <v>2.2920968492981067E-8</v>
      </c>
      <c r="AB258" s="47">
        <f ca="1">Calculation!AT257</f>
        <v>5.5664997096691749E-3</v>
      </c>
      <c r="AC258" s="47">
        <f ca="1">Calculation!AX257</f>
        <v>5.9303205260307842E-3</v>
      </c>
      <c r="AD258" s="47">
        <f ca="1">Calculation!BB257</f>
        <v>11.790887338944737</v>
      </c>
      <c r="AE258" s="47">
        <f ca="1">Calculation!BE257</f>
        <v>5.8949634752577911</v>
      </c>
      <c r="AF258" s="47">
        <f ca="1">Calculation!BH257</f>
        <v>29.475324513496886</v>
      </c>
      <c r="AG258" s="47">
        <f ca="1">Calculation!BL257</f>
        <v>8.3677845214619496E-3</v>
      </c>
      <c r="AH258" s="47">
        <f ca="1">Calculation!BO257</f>
        <v>5.5720059434670704E-4</v>
      </c>
      <c r="AI258" s="47">
        <f ca="1">Calculation!BR257</f>
        <v>1.1579753696114001E-2</v>
      </c>
      <c r="AJ258" s="47">
        <f ca="1">Calculation!BU257</f>
        <v>29.927992756111877</v>
      </c>
      <c r="AK258" s="291">
        <f ca="1">Calculation!CI257</f>
        <v>1.1938004463445395E-2</v>
      </c>
      <c r="AL258" s="291">
        <f ca="1">Calculation!CJ257</f>
        <v>0.30201764652200391</v>
      </c>
      <c r="AM258" s="291">
        <f ca="1">Calculation!CK257</f>
        <v>0.29007964205855852</v>
      </c>
      <c r="AN258" s="46">
        <f ca="1">Calculation!CP257</f>
        <v>1.399078657503142E-2</v>
      </c>
      <c r="AO258" s="46">
        <f>Calculation!CS257</f>
        <v>12000</v>
      </c>
      <c r="AP258" s="46">
        <f ca="1">Calculation!CX257</f>
        <v>6.655832066257808E-2</v>
      </c>
      <c r="AQ258" s="46">
        <f>Calculation!DB257</f>
        <v>0</v>
      </c>
    </row>
    <row r="259" spans="2:43" x14ac:dyDescent="0.25">
      <c r="B259" s="45">
        <f>Calculation!B258</f>
        <v>44147</v>
      </c>
      <c r="C259" s="193">
        <f ca="1">Calculation!C258</f>
        <v>73743.808979675945</v>
      </c>
      <c r="D259" s="196">
        <f ca="1">Calculation!D258</f>
        <v>0.12285282015126524</v>
      </c>
      <c r="E259" s="196">
        <f ca="1">Calculation!G258</f>
        <v>1.1118000331722955E-3</v>
      </c>
      <c r="F259" s="196">
        <f ca="1">Calculation!R258</f>
        <v>9.6904064501168261E-3</v>
      </c>
      <c r="G259" s="196">
        <f ca="1">Calculation!N258</f>
        <v>6.8004540335852041E-4</v>
      </c>
      <c r="H259" s="196">
        <f ca="1">Calculation!T258</f>
        <v>1.3584145860385359E-6</v>
      </c>
      <c r="I259" s="196">
        <f ca="1">Calculation!V258</f>
        <v>8.5917364815250125E-8</v>
      </c>
      <c r="J259" s="47">
        <f ca="1">Calculation!AC258</f>
        <v>5.25</v>
      </c>
      <c r="K259" s="47">
        <f ca="1">Calculation!AD258</f>
        <v>5.25</v>
      </c>
      <c r="L259" s="47">
        <f ca="1">Calculation!AF258</f>
        <v>5.25</v>
      </c>
      <c r="M259" s="47">
        <f ca="1">Calculation!AG258</f>
        <v>5.25</v>
      </c>
      <c r="N259" s="47">
        <f ca="1">Calculation!AH258</f>
        <v>5.25</v>
      </c>
      <c r="O259" s="47">
        <f ca="1">Calculation!AE258</f>
        <v>10.5</v>
      </c>
      <c r="P259" s="47">
        <f ca="1">Calculation!AI258</f>
        <v>26.25</v>
      </c>
      <c r="Q259" s="47">
        <f ca="1">Calculation!AK258</f>
        <v>5.25</v>
      </c>
      <c r="R259" s="47">
        <f ca="1">Calculation!AL258</f>
        <v>5.25</v>
      </c>
      <c r="S259" s="47">
        <f ca="1">Calculation!AM258</f>
        <v>5.25</v>
      </c>
      <c r="T259" s="47">
        <f ca="1">Calculation!AN258</f>
        <v>5.25</v>
      </c>
      <c r="U259" s="47">
        <f ca="1">Calculation!AO258</f>
        <v>5.25</v>
      </c>
      <c r="V259" s="47">
        <f ca="1">Calculation!AP258</f>
        <v>26.25</v>
      </c>
      <c r="W259" s="47">
        <f ca="1">Calculation!AR258</f>
        <v>3.7060001105743183E-4</v>
      </c>
      <c r="X259" s="47">
        <f ca="1">Calculation!AS258</f>
        <v>4.8452032250584131E-3</v>
      </c>
      <c r="Y259" s="47">
        <f ca="1">Calculation!AU258</f>
        <v>3.4002270167926021E-4</v>
      </c>
      <c r="Z259" s="47">
        <f ca="1">Calculation!AV258</f>
        <v>6.7920729301926797E-7</v>
      </c>
      <c r="AA259" s="47">
        <f ca="1">Calculation!AW258</f>
        <v>2.1479341203812531E-8</v>
      </c>
      <c r="AB259" s="47">
        <f ca="1">Calculation!AT258</f>
        <v>5.2158032361158445E-3</v>
      </c>
      <c r="AC259" s="47">
        <f ca="1">Calculation!AX258</f>
        <v>5.5565266244293286E-3</v>
      </c>
      <c r="AD259" s="47">
        <f ca="1">Calculation!BB258</f>
        <v>11.790772227059238</v>
      </c>
      <c r="AE259" s="47">
        <f ca="1">Calculation!BE258</f>
        <v>5.8949450208439425</v>
      </c>
      <c r="AF259" s="47">
        <f ca="1">Calculation!BH258</f>
        <v>29.475190945969281</v>
      </c>
      <c r="AG259" s="47">
        <f ca="1">Calculation!BL258</f>
        <v>7.8411414598809383E-3</v>
      </c>
      <c r="AH259" s="47">
        <f ca="1">Calculation!BO258</f>
        <v>5.2174294163789619E-4</v>
      </c>
      <c r="AI259" s="47">
        <f ca="1">Calculation!BR258</f>
        <v>1.0857994120036608E-2</v>
      </c>
      <c r="AJ259" s="47">
        <f ca="1">Calculation!BU258</f>
        <v>29.927778987818172</v>
      </c>
      <c r="AK259" s="291">
        <f ca="1">Calculation!CI258</f>
        <v>1.1187156924279407E-2</v>
      </c>
      <c r="AL259" s="291">
        <f ca="1">Calculation!CJ258</f>
        <v>0.28300303879408295</v>
      </c>
      <c r="AM259" s="291">
        <f ca="1">Calculation!CK258</f>
        <v>0.27181588186980354</v>
      </c>
      <c r="AN259" s="46">
        <f ca="1">Calculation!CP258</f>
        <v>1.3110066659648024E-2</v>
      </c>
      <c r="AO259" s="46">
        <f>Calculation!CS258</f>
        <v>12000</v>
      </c>
      <c r="AP259" s="46">
        <f ca="1">Calculation!CX258</f>
        <v>6.3240185726093273E-2</v>
      </c>
      <c r="AQ259" s="46">
        <f>Calculation!DB258</f>
        <v>0</v>
      </c>
    </row>
    <row r="260" spans="2:43" x14ac:dyDescent="0.25">
      <c r="B260" s="45">
        <f>Calculation!B259</f>
        <v>44148</v>
      </c>
      <c r="C260" s="193">
        <f ca="1">Calculation!C259</f>
        <v>73743.810028029402</v>
      </c>
      <c r="D260" s="196">
        <f ca="1">Calculation!D259</f>
        <v>0.11512597216818493</v>
      </c>
      <c r="E260" s="196">
        <f ca="1">Calculation!G259</f>
        <v>1.0418718300820194E-3</v>
      </c>
      <c r="F260" s="196">
        <f ca="1">Calculation!R259</f>
        <v>9.0798446882881228E-3</v>
      </c>
      <c r="G260" s="196">
        <f ca="1">Calculation!N259</f>
        <v>6.3687996431354029E-4</v>
      </c>
      <c r="H260" s="196">
        <f ca="1">Calculation!T259</f>
        <v>1.2728940933274341E-6</v>
      </c>
      <c r="I260" s="196">
        <f ca="1">Calculation!V259</f>
        <v>8.0513545428402801E-8</v>
      </c>
      <c r="J260" s="47">
        <f ca="1">Calculation!AC259</f>
        <v>5.25</v>
      </c>
      <c r="K260" s="47">
        <f ca="1">Calculation!AD259</f>
        <v>5.25</v>
      </c>
      <c r="L260" s="47">
        <f ca="1">Calculation!AF259</f>
        <v>5.25</v>
      </c>
      <c r="M260" s="47">
        <f ca="1">Calculation!AG259</f>
        <v>5.25</v>
      </c>
      <c r="N260" s="47">
        <f ca="1">Calculation!AH259</f>
        <v>5.25</v>
      </c>
      <c r="O260" s="47">
        <f ca="1">Calculation!AE259</f>
        <v>10.5</v>
      </c>
      <c r="P260" s="47">
        <f ca="1">Calculation!AI259</f>
        <v>26.25</v>
      </c>
      <c r="Q260" s="47">
        <f ca="1">Calculation!AK259</f>
        <v>5.25</v>
      </c>
      <c r="R260" s="47">
        <f ca="1">Calculation!AL259</f>
        <v>5.25</v>
      </c>
      <c r="S260" s="47">
        <f ca="1">Calculation!AM259</f>
        <v>5.25</v>
      </c>
      <c r="T260" s="47">
        <f ca="1">Calculation!AN259</f>
        <v>5.25</v>
      </c>
      <c r="U260" s="47">
        <f ca="1">Calculation!AO259</f>
        <v>5.25</v>
      </c>
      <c r="V260" s="47">
        <f ca="1">Calculation!AP259</f>
        <v>26.25</v>
      </c>
      <c r="W260" s="47">
        <f ca="1">Calculation!AR259</f>
        <v>3.4729061002733978E-4</v>
      </c>
      <c r="X260" s="47">
        <f ca="1">Calculation!AS259</f>
        <v>4.5399223441440614E-3</v>
      </c>
      <c r="Y260" s="47">
        <f ca="1">Calculation!AU259</f>
        <v>3.1843998215677014E-4</v>
      </c>
      <c r="Z260" s="47">
        <f ca="1">Calculation!AV259</f>
        <v>6.3644704666371706E-7</v>
      </c>
      <c r="AA260" s="47">
        <f ca="1">Calculation!AW259</f>
        <v>2.01283863571007E-8</v>
      </c>
      <c r="AB260" s="47">
        <f ca="1">Calculation!AT259</f>
        <v>4.8872129541714009E-3</v>
      </c>
      <c r="AC260" s="47">
        <f ca="1">Calculation!AX259</f>
        <v>5.2063095117611917E-3</v>
      </c>
      <c r="AD260" s="47">
        <f ca="1">Calculation!BB259</f>
        <v>11.790666488570128</v>
      </c>
      <c r="AE260" s="47">
        <f ca="1">Calculation!BE259</f>
        <v>5.8949280691466504</v>
      </c>
      <c r="AF260" s="47">
        <f ca="1">Calculation!BH259</f>
        <v>29.475068254654641</v>
      </c>
      <c r="AG260" s="47">
        <f ca="1">Calculation!BL259</f>
        <v>7.3476457664001932E-3</v>
      </c>
      <c r="AH260" s="47">
        <f ca="1">Calculation!BO259</f>
        <v>4.8854740239748489E-4</v>
      </c>
      <c r="AI260" s="47">
        <f ca="1">Calculation!BR259</f>
        <v>1.0181163852799852E-2</v>
      </c>
      <c r="AJ260" s="47">
        <f ca="1">Calculation!BU259</f>
        <v>29.927580488688303</v>
      </c>
      <c r="AK260" s="291">
        <f ca="1">Calculation!CI259</f>
        <v>1.0483534570084885E-2</v>
      </c>
      <c r="AL260" s="291">
        <f ca="1">Calculation!CJ259</f>
        <v>0.26518626948475954</v>
      </c>
      <c r="AM260" s="291">
        <f ca="1">Calculation!CK259</f>
        <v>0.25470273491467466</v>
      </c>
      <c r="AN260" s="46">
        <f ca="1">Calculation!CP259</f>
        <v>1.2284816310603963E-2</v>
      </c>
      <c r="AO260" s="46">
        <f>Calculation!CS259</f>
        <v>12000</v>
      </c>
      <c r="AP260" s="46">
        <f ca="1">Calculation!CX259</f>
        <v>6.0087342446431692E-2</v>
      </c>
      <c r="AQ260" s="46">
        <f>Calculation!DB259</f>
        <v>0</v>
      </c>
    </row>
    <row r="261" spans="2:43" x14ac:dyDescent="0.25">
      <c r="B261" s="45">
        <f>Calculation!B260</f>
        <v>44149</v>
      </c>
      <c r="C261" s="193">
        <f ca="1">Calculation!C260</f>
        <v>73743.811010446123</v>
      </c>
      <c r="D261" s="196">
        <f ca="1">Calculation!D260</f>
        <v>0.10788510515924789</v>
      </c>
      <c r="E261" s="196">
        <f ca="1">Calculation!G260</f>
        <v>9.7634193482532385E-4</v>
      </c>
      <c r="F261" s="196">
        <f ca="1">Calculation!R260</f>
        <v>8.5077742103767621E-3</v>
      </c>
      <c r="G261" s="196">
        <f ca="1">Calculation!N260</f>
        <v>5.9646220154949234E-4</v>
      </c>
      <c r="H261" s="196">
        <f ca="1">Calculation!T260</f>
        <v>1.1927606864166705E-6</v>
      </c>
      <c r="I261" s="196">
        <f ca="1">Calculation!V260</f>
        <v>7.5449603875167735E-8</v>
      </c>
      <c r="J261" s="47">
        <f ca="1">Calculation!AC260</f>
        <v>5.25</v>
      </c>
      <c r="K261" s="47">
        <f ca="1">Calculation!AD260</f>
        <v>5.25</v>
      </c>
      <c r="L261" s="47">
        <f ca="1">Calculation!AF260</f>
        <v>5.25</v>
      </c>
      <c r="M261" s="47">
        <f ca="1">Calculation!AG260</f>
        <v>5.25</v>
      </c>
      <c r="N261" s="47">
        <f ca="1">Calculation!AH260</f>
        <v>5.25</v>
      </c>
      <c r="O261" s="47">
        <f ca="1">Calculation!AE260</f>
        <v>10.5</v>
      </c>
      <c r="P261" s="47">
        <f ca="1">Calculation!AI260</f>
        <v>26.25</v>
      </c>
      <c r="Q261" s="47">
        <f ca="1">Calculation!AK260</f>
        <v>5.25</v>
      </c>
      <c r="R261" s="47">
        <f ca="1">Calculation!AL260</f>
        <v>5.25</v>
      </c>
      <c r="S261" s="47">
        <f ca="1">Calculation!AM260</f>
        <v>5.25</v>
      </c>
      <c r="T261" s="47">
        <f ca="1">Calculation!AN260</f>
        <v>5.25</v>
      </c>
      <c r="U261" s="47">
        <f ca="1">Calculation!AO260</f>
        <v>5.25</v>
      </c>
      <c r="V261" s="47">
        <f ca="1">Calculation!AP260</f>
        <v>26.25</v>
      </c>
      <c r="W261" s="47">
        <f ca="1">Calculation!AR260</f>
        <v>3.2544731160844128E-4</v>
      </c>
      <c r="X261" s="47">
        <f ca="1">Calculation!AS260</f>
        <v>4.253887105188381E-3</v>
      </c>
      <c r="Y261" s="47">
        <f ca="1">Calculation!AU260</f>
        <v>2.9823110077474617E-4</v>
      </c>
      <c r="Z261" s="47">
        <f ca="1">Calculation!AV260</f>
        <v>5.9638034320833524E-7</v>
      </c>
      <c r="AA261" s="47">
        <f ca="1">Calculation!AW260</f>
        <v>1.8862400968791934E-8</v>
      </c>
      <c r="AB261" s="47">
        <f ca="1">Calculation!AT260</f>
        <v>4.5793344167968219E-3</v>
      </c>
      <c r="AC261" s="47">
        <f ca="1">Calculation!AX260</f>
        <v>4.8781807603157454E-3</v>
      </c>
      <c r="AD261" s="47">
        <f ca="1">Calculation!BB260</f>
        <v>11.790569360215132</v>
      </c>
      <c r="AE261" s="47">
        <f ca="1">Calculation!BE260</f>
        <v>5.894912497801851</v>
      </c>
      <c r="AF261" s="47">
        <f ca="1">Calculation!BH260</f>
        <v>29.474955553918477</v>
      </c>
      <c r="AG261" s="47">
        <f ca="1">Calculation!BL260</f>
        <v>6.8852110441978091E-3</v>
      </c>
      <c r="AH261" s="47">
        <f ca="1">Calculation!BO260</f>
        <v>4.5746922780360737E-4</v>
      </c>
      <c r="AI261" s="47">
        <f ca="1">Calculation!BR260</f>
        <v>9.546470170311943E-3</v>
      </c>
      <c r="AJ261" s="47">
        <f ca="1">Calculation!BU260</f>
        <v>29.927396168067709</v>
      </c>
      <c r="AK261" s="291">
        <f ca="1">Calculation!CI260</f>
        <v>9.8241672094445676E-3</v>
      </c>
      <c r="AL261" s="291">
        <f ca="1">Calculation!CJ260</f>
        <v>0.24849180974572815</v>
      </c>
      <c r="AM261" s="291">
        <f ca="1">Calculation!CK260</f>
        <v>0.23866764253628359</v>
      </c>
      <c r="AN261" s="46">
        <f ca="1">Calculation!CP260</f>
        <v>1.1511539143340258E-2</v>
      </c>
      <c r="AO261" s="46">
        <f>Calculation!CS260</f>
        <v>12000</v>
      </c>
      <c r="AP261" s="46">
        <f ca="1">Calculation!CX260</f>
        <v>5.7091564915520178E-2</v>
      </c>
      <c r="AQ261" s="46">
        <f>Calculation!DB260</f>
        <v>0</v>
      </c>
    </row>
    <row r="262" spans="2:43" x14ac:dyDescent="0.25">
      <c r="B262" s="45">
        <f>Calculation!B261</f>
        <v>44150</v>
      </c>
      <c r="C262" s="193">
        <f ca="1">Calculation!C261</f>
        <v>73743.811931073244</v>
      </c>
      <c r="D262" s="196">
        <f ca="1">Calculation!D261</f>
        <v>0.10109965334250573</v>
      </c>
      <c r="E262" s="196">
        <f ca="1">Calculation!G261</f>
        <v>9.1493369562701144E-4</v>
      </c>
      <c r="F262" s="196">
        <f ca="1">Calculation!R261</f>
        <v>7.9717666403173997E-3</v>
      </c>
      <c r="G262" s="196">
        <f ca="1">Calculation!N261</f>
        <v>5.5861657310672132E-4</v>
      </c>
      <c r="H262" s="196">
        <f ca="1">Calculation!T261</f>
        <v>1.1176747196971441E-6</v>
      </c>
      <c r="I262" s="196">
        <f ca="1">Calculation!V261</f>
        <v>7.0704163075424808E-8</v>
      </c>
      <c r="J262" s="47">
        <f ca="1">Calculation!AC261</f>
        <v>5.25</v>
      </c>
      <c r="K262" s="47">
        <f ca="1">Calculation!AD261</f>
        <v>5.25</v>
      </c>
      <c r="L262" s="47">
        <f ca="1">Calculation!AF261</f>
        <v>5.25</v>
      </c>
      <c r="M262" s="47">
        <f ca="1">Calculation!AG261</f>
        <v>5.25</v>
      </c>
      <c r="N262" s="47">
        <f ca="1">Calculation!AH261</f>
        <v>5.25</v>
      </c>
      <c r="O262" s="47">
        <f ca="1">Calculation!AE261</f>
        <v>10.5</v>
      </c>
      <c r="P262" s="47">
        <f ca="1">Calculation!AI261</f>
        <v>26.25</v>
      </c>
      <c r="Q262" s="47">
        <f ca="1">Calculation!AK261</f>
        <v>5.25</v>
      </c>
      <c r="R262" s="47">
        <f ca="1">Calculation!AL261</f>
        <v>5.25</v>
      </c>
      <c r="S262" s="47">
        <f ca="1">Calculation!AM261</f>
        <v>5.25</v>
      </c>
      <c r="T262" s="47">
        <f ca="1">Calculation!AN261</f>
        <v>5.25</v>
      </c>
      <c r="U262" s="47">
        <f ca="1">Calculation!AO261</f>
        <v>5.25</v>
      </c>
      <c r="V262" s="47">
        <f ca="1">Calculation!AP261</f>
        <v>26.25</v>
      </c>
      <c r="W262" s="47">
        <f ca="1">Calculation!AR261</f>
        <v>3.0497789854233717E-4</v>
      </c>
      <c r="X262" s="47">
        <f ca="1">Calculation!AS261</f>
        <v>3.9858833201586999E-3</v>
      </c>
      <c r="Y262" s="47">
        <f ca="1">Calculation!AU261</f>
        <v>2.7930828655336066E-4</v>
      </c>
      <c r="Z262" s="47">
        <f ca="1">Calculation!AV261</f>
        <v>5.5883735984857205E-7</v>
      </c>
      <c r="AA262" s="47">
        <f ca="1">Calculation!AW261</f>
        <v>1.7676040768856202E-8</v>
      </c>
      <c r="AB262" s="47">
        <f ca="1">Calculation!AT261</f>
        <v>4.2908612187010373E-3</v>
      </c>
      <c r="AC262" s="47">
        <f ca="1">Calculation!AX261</f>
        <v>4.5707460186550156E-3</v>
      </c>
      <c r="AD262" s="47">
        <f ca="1">Calculation!BB261</f>
        <v>11.790480140883329</v>
      </c>
      <c r="AE262" s="47">
        <f ca="1">Calculation!BE261</f>
        <v>5.8948981944094152</v>
      </c>
      <c r="AF262" s="47">
        <f ca="1">Calculation!BH261</f>
        <v>29.474852030242261</v>
      </c>
      <c r="AG262" s="47">
        <f ca="1">Calculation!BL261</f>
        <v>6.4518822186292405E-3</v>
      </c>
      <c r="AH262" s="47">
        <f ca="1">Calculation!BO261</f>
        <v>4.2837296324683391E-4</v>
      </c>
      <c r="AI262" s="47">
        <f ca="1">Calculation!BR261</f>
        <v>8.9512936452666066E-3</v>
      </c>
      <c r="AJ262" s="47">
        <f ca="1">Calculation!BU261</f>
        <v>29.927225013205732</v>
      </c>
      <c r="AK262" s="291">
        <f ca="1">Calculation!CI261</f>
        <v>9.2062712064944208E-3</v>
      </c>
      <c r="AL262" s="291">
        <f ca="1">Calculation!CJ261</f>
        <v>0.23284889997764976</v>
      </c>
      <c r="AM262" s="291">
        <f ca="1">Calculation!CK261</f>
        <v>0.22364262877115534</v>
      </c>
      <c r="AN262" s="46">
        <f ca="1">Calculation!CP261</f>
        <v>1.0786959392145098E-2</v>
      </c>
      <c r="AO262" s="46">
        <f>Calculation!CS261</f>
        <v>12000</v>
      </c>
      <c r="AP262" s="46">
        <f ca="1">Calculation!CX261</f>
        <v>5.4245036089617532E-2</v>
      </c>
      <c r="AQ262" s="46">
        <f>Calculation!DB261</f>
        <v>0</v>
      </c>
    </row>
    <row r="263" spans="2:43" x14ac:dyDescent="0.25">
      <c r="B263" s="45">
        <f>Calculation!B262</f>
        <v>44151</v>
      </c>
      <c r="C263" s="193">
        <f ca="1">Calculation!C262</f>
        <v>73743.812793797086</v>
      </c>
      <c r="D263" s="196">
        <f ca="1">Calculation!D262</f>
        <v>9.4740973365782064E-2</v>
      </c>
      <c r="E263" s="196">
        <f ca="1">Calculation!G262</f>
        <v>8.5738786303965757E-4</v>
      </c>
      <c r="F263" s="196">
        <f ca="1">Calculation!R262</f>
        <v>7.4695469531206871E-3</v>
      </c>
      <c r="G263" s="196">
        <f ca="1">Calculation!N262</f>
        <v>5.2317880435542277E-4</v>
      </c>
      <c r="H263" s="196">
        <f ca="1">Calculation!T262</f>
        <v>1.0473179917313812E-6</v>
      </c>
      <c r="I263" s="196">
        <f ca="1">Calculation!V262</f>
        <v>6.6257190406322549E-8</v>
      </c>
      <c r="J263" s="47">
        <f ca="1">Calculation!AC262</f>
        <v>5.25</v>
      </c>
      <c r="K263" s="47">
        <f ca="1">Calculation!AD262</f>
        <v>5.25</v>
      </c>
      <c r="L263" s="47">
        <f ca="1">Calculation!AF262</f>
        <v>5.25</v>
      </c>
      <c r="M263" s="47">
        <f ca="1">Calculation!AG262</f>
        <v>5.25</v>
      </c>
      <c r="N263" s="47">
        <f ca="1">Calculation!AH262</f>
        <v>5.25</v>
      </c>
      <c r="O263" s="47">
        <f ca="1">Calculation!AE262</f>
        <v>10.5</v>
      </c>
      <c r="P263" s="47">
        <f ca="1">Calculation!AI262</f>
        <v>26.25</v>
      </c>
      <c r="Q263" s="47">
        <f ca="1">Calculation!AK262</f>
        <v>5.25</v>
      </c>
      <c r="R263" s="47">
        <f ca="1">Calculation!AL262</f>
        <v>5.25</v>
      </c>
      <c r="S263" s="47">
        <f ca="1">Calculation!AM262</f>
        <v>5.25</v>
      </c>
      <c r="T263" s="47">
        <f ca="1">Calculation!AN262</f>
        <v>5.25</v>
      </c>
      <c r="U263" s="47">
        <f ca="1">Calculation!AO262</f>
        <v>5.25</v>
      </c>
      <c r="V263" s="47">
        <f ca="1">Calculation!AP262</f>
        <v>26.25</v>
      </c>
      <c r="W263" s="47">
        <f ca="1">Calculation!AR262</f>
        <v>2.8579595434655251E-4</v>
      </c>
      <c r="X263" s="47">
        <f ca="1">Calculation!AS262</f>
        <v>3.7347734765603435E-3</v>
      </c>
      <c r="Y263" s="47">
        <f ca="1">Calculation!AU262</f>
        <v>2.6158940217771139E-4</v>
      </c>
      <c r="Z263" s="47">
        <f ca="1">Calculation!AV262</f>
        <v>5.2365899586569062E-7</v>
      </c>
      <c r="AA263" s="47">
        <f ca="1">Calculation!AW262</f>
        <v>1.6564297601580637E-8</v>
      </c>
      <c r="AB263" s="47">
        <f ca="1">Calculation!AT262</f>
        <v>4.020569430906896E-3</v>
      </c>
      <c r="AC263" s="47">
        <f ca="1">Calculation!AX262</f>
        <v>4.282699056378075E-3</v>
      </c>
      <c r="AD263" s="47">
        <f ca="1">Calculation!BB262</f>
        <v>11.790398186554258</v>
      </c>
      <c r="AE263" s="47">
        <f ca="1">Calculation!BE262</f>
        <v>5.8948850557217911</v>
      </c>
      <c r="AF263" s="47">
        <f ca="1">Calculation!BH262</f>
        <v>29.474756936351103</v>
      </c>
      <c r="AG263" s="47">
        <f ca="1">Calculation!BL262</f>
        <v>6.0458272722928716E-3</v>
      </c>
      <c r="AH263" s="47">
        <f ca="1">Calculation!BO262</f>
        <v>4.0113184921935032E-4</v>
      </c>
      <c r="AI263" s="47">
        <f ca="1">Calculation!BR262</f>
        <v>8.3931774145097615E-3</v>
      </c>
      <c r="AJ263" s="47">
        <f ca="1">Calculation!BU262</f>
        <v>29.927066083691034</v>
      </c>
      <c r="AK263" s="291">
        <f ca="1">Calculation!CI262</f>
        <v>8.6272384214680642E-3</v>
      </c>
      <c r="AL263" s="291">
        <f ca="1">Calculation!CJ262</f>
        <v>0.21819124840135284</v>
      </c>
      <c r="AM263" s="291">
        <f ca="1">Calculation!CK262</f>
        <v>0.20956400997988478</v>
      </c>
      <c r="AN263" s="46">
        <f ca="1">Calculation!CP262</f>
        <v>1.0108008083489004E-2</v>
      </c>
      <c r="AO263" s="46">
        <f>Calculation!CS262</f>
        <v>12000</v>
      </c>
      <c r="AP263" s="46">
        <f ca="1">Calculation!CX262</f>
        <v>5.1540327498874786E-2</v>
      </c>
      <c r="AQ263" s="46">
        <f>Calculation!DB262</f>
        <v>0</v>
      </c>
    </row>
    <row r="264" spans="2:43" x14ac:dyDescent="0.25">
      <c r="B264" s="45">
        <f>Calculation!B263</f>
        <v>44152</v>
      </c>
      <c r="C264" s="193">
        <f ca="1">Calculation!C263</f>
        <v>73743.813602259499</v>
      </c>
      <c r="D264" s="196">
        <f ca="1">Calculation!D263</f>
        <v>8.8782223396456847E-2</v>
      </c>
      <c r="E264" s="196">
        <f ca="1">Calculation!G263</f>
        <v>8.0346149529620433E-4</v>
      </c>
      <c r="F264" s="196">
        <f ca="1">Calculation!R263</f>
        <v>6.9989837788944249E-3</v>
      </c>
      <c r="G264" s="196">
        <f ca="1">Calculation!N263</f>
        <v>4.8999516052418229E-4</v>
      </c>
      <c r="H264" s="196">
        <f ca="1">Calculation!T263</f>
        <v>9.8139238842095098E-7</v>
      </c>
      <c r="I264" s="196">
        <f ca="1">Calculation!V263</f>
        <v>6.2089913380332349E-8</v>
      </c>
      <c r="J264" s="47">
        <f ca="1">Calculation!AC263</f>
        <v>5.25</v>
      </c>
      <c r="K264" s="47">
        <f ca="1">Calculation!AD263</f>
        <v>5.25</v>
      </c>
      <c r="L264" s="47">
        <f ca="1">Calculation!AF263</f>
        <v>5.25</v>
      </c>
      <c r="M264" s="47">
        <f ca="1">Calculation!AG263</f>
        <v>5.25</v>
      </c>
      <c r="N264" s="47">
        <f ca="1">Calculation!AH263</f>
        <v>5.25</v>
      </c>
      <c r="O264" s="47">
        <f ca="1">Calculation!AE263</f>
        <v>10.5</v>
      </c>
      <c r="P264" s="47">
        <f ca="1">Calculation!AI263</f>
        <v>26.25</v>
      </c>
      <c r="Q264" s="47">
        <f ca="1">Calculation!AK263</f>
        <v>5.25</v>
      </c>
      <c r="R264" s="47">
        <f ca="1">Calculation!AL263</f>
        <v>5.25</v>
      </c>
      <c r="S264" s="47">
        <f ca="1">Calculation!AM263</f>
        <v>5.25</v>
      </c>
      <c r="T264" s="47">
        <f ca="1">Calculation!AN263</f>
        <v>5.25</v>
      </c>
      <c r="U264" s="47">
        <f ca="1">Calculation!AO263</f>
        <v>5.25</v>
      </c>
      <c r="V264" s="47">
        <f ca="1">Calculation!AP263</f>
        <v>26.25</v>
      </c>
      <c r="W264" s="47">
        <f ca="1">Calculation!AR263</f>
        <v>2.6782049843206813E-4</v>
      </c>
      <c r="X264" s="47">
        <f ca="1">Calculation!AS263</f>
        <v>3.4994918894472125E-3</v>
      </c>
      <c r="Y264" s="47">
        <f ca="1">Calculation!AU263</f>
        <v>2.4499758026209114E-4</v>
      </c>
      <c r="Z264" s="47">
        <f ca="1">Calculation!AV263</f>
        <v>4.9069619421047549E-7</v>
      </c>
      <c r="AA264" s="47">
        <f ca="1">Calculation!AW263</f>
        <v>1.5522478345083087E-8</v>
      </c>
      <c r="AB264" s="47">
        <f ca="1">Calculation!AT263</f>
        <v>3.7673123878792804E-3</v>
      </c>
      <c r="AC264" s="47">
        <f ca="1">Calculation!AX263</f>
        <v>4.012816186813927E-3</v>
      </c>
      <c r="AD264" s="47">
        <f ca="1">Calculation!BB263</f>
        <v>11.790322905649125</v>
      </c>
      <c r="AE264" s="47">
        <f ca="1">Calculation!BE263</f>
        <v>5.8948729868987311</v>
      </c>
      <c r="AF264" s="47">
        <f ca="1">Calculation!BH263</f>
        <v>29.474669585819655</v>
      </c>
      <c r="AG264" s="47">
        <f ca="1">Calculation!BL263</f>
        <v>5.6653295003454762E-3</v>
      </c>
      <c r="AH264" s="47">
        <f ca="1">Calculation!BO263</f>
        <v>3.756272609901033E-4</v>
      </c>
      <c r="AI264" s="47">
        <f ca="1">Calculation!BR263</f>
        <v>7.8698171098043473E-3</v>
      </c>
      <c r="AJ264" s="47">
        <f ca="1">Calculation!BU263</f>
        <v>29.926918506284533</v>
      </c>
      <c r="AK264" s="291">
        <f ca="1">Calculation!CI263</f>
        <v>8.0846241326071322E-3</v>
      </c>
      <c r="AL264" s="291">
        <f ca="1">Calculation!CJ263</f>
        <v>0.20445674769382469</v>
      </c>
      <c r="AM264" s="291">
        <f ca="1">Calculation!CK263</f>
        <v>0.19637212356121755</v>
      </c>
      <c r="AN264" s="46">
        <f ca="1">Calculation!CP263</f>
        <v>9.4718097689701283E-3</v>
      </c>
      <c r="AO264" s="46">
        <f>Calculation!CS263</f>
        <v>12000</v>
      </c>
      <c r="AP264" s="46">
        <f ca="1">Calculation!CX263</f>
        <v>4.897037996165169E-2</v>
      </c>
      <c r="AQ264" s="46">
        <f>Calculation!DB263</f>
        <v>0</v>
      </c>
    </row>
    <row r="265" spans="2:43" x14ac:dyDescent="0.25">
      <c r="B265" s="45">
        <f>Calculation!B264</f>
        <v>44153</v>
      </c>
      <c r="C265" s="193">
        <f ca="1">Calculation!C264</f>
        <v>73743.8143598733</v>
      </c>
      <c r="D265" s="196">
        <f ca="1">Calculation!D264</f>
        <v>8.3198249815752037E-2</v>
      </c>
      <c r="E265" s="196">
        <f ca="1">Calculation!G264</f>
        <v>7.5292693230318453E-4</v>
      </c>
      <c r="F265" s="196">
        <f ca="1">Calculation!R264</f>
        <v>6.5580803206966055E-3</v>
      </c>
      <c r="G265" s="196">
        <f ca="1">Calculation!N264</f>
        <v>4.5892176654345961E-4</v>
      </c>
      <c r="H265" s="196">
        <f ca="1">Calculation!T264</f>
        <v>9.1961861219435988E-7</v>
      </c>
      <c r="I265" s="196">
        <f ca="1">Calculation!V264</f>
        <v>5.8184740184806348E-8</v>
      </c>
      <c r="J265" s="47">
        <f ca="1">Calculation!AC264</f>
        <v>5.25</v>
      </c>
      <c r="K265" s="47">
        <f ca="1">Calculation!AD264</f>
        <v>5.25</v>
      </c>
      <c r="L265" s="47">
        <f ca="1">Calculation!AF264</f>
        <v>5.25</v>
      </c>
      <c r="M265" s="47">
        <f ca="1">Calculation!AG264</f>
        <v>5.25</v>
      </c>
      <c r="N265" s="47">
        <f ca="1">Calculation!AH264</f>
        <v>5.25</v>
      </c>
      <c r="O265" s="47">
        <f ca="1">Calculation!AE264</f>
        <v>10.5</v>
      </c>
      <c r="P265" s="47">
        <f ca="1">Calculation!AI264</f>
        <v>26.25</v>
      </c>
      <c r="Q265" s="47">
        <f ca="1">Calculation!AK264</f>
        <v>5.25</v>
      </c>
      <c r="R265" s="47">
        <f ca="1">Calculation!AL264</f>
        <v>5.25</v>
      </c>
      <c r="S265" s="47">
        <f ca="1">Calculation!AM264</f>
        <v>5.25</v>
      </c>
      <c r="T265" s="47">
        <f ca="1">Calculation!AN264</f>
        <v>5.25</v>
      </c>
      <c r="U265" s="47">
        <f ca="1">Calculation!AO264</f>
        <v>5.25</v>
      </c>
      <c r="V265" s="47">
        <f ca="1">Calculation!AP264</f>
        <v>26.25</v>
      </c>
      <c r="W265" s="47">
        <f ca="1">Calculation!AR264</f>
        <v>2.5097564410106151E-4</v>
      </c>
      <c r="X265" s="47">
        <f ca="1">Calculation!AS264</f>
        <v>3.2790401603483028E-3</v>
      </c>
      <c r="Y265" s="47">
        <f ca="1">Calculation!AU264</f>
        <v>2.2946088327172981E-4</v>
      </c>
      <c r="Z265" s="47">
        <f ca="1">Calculation!AV264</f>
        <v>4.5980930609717994E-7</v>
      </c>
      <c r="AA265" s="47">
        <f ca="1">Calculation!AW264</f>
        <v>1.4546185046201587E-8</v>
      </c>
      <c r="AB265" s="47">
        <f ca="1">Calculation!AT264</f>
        <v>3.5300158044493644E-3</v>
      </c>
      <c r="AC265" s="47">
        <f ca="1">Calculation!AX264</f>
        <v>3.7599510432122377E-3</v>
      </c>
      <c r="AD265" s="47">
        <f ca="1">Calculation!BB264</f>
        <v>11.790253754760554</v>
      </c>
      <c r="AE265" s="47">
        <f ca="1">Calculation!BE264</f>
        <v>5.8948619008226917</v>
      </c>
      <c r="AF265" s="47">
        <f ca="1">Calculation!BH264</f>
        <v>29.474589348117199</v>
      </c>
      <c r="AG265" s="47">
        <f ca="1">Calculation!BL264</f>
        <v>5.3087802529449496E-3</v>
      </c>
      <c r="AH265" s="47">
        <f ca="1">Calculation!BO264</f>
        <v>3.5174818454460684E-4</v>
      </c>
      <c r="AI265" s="47">
        <f ca="1">Calculation!BR264</f>
        <v>7.3790514107068932E-3</v>
      </c>
      <c r="AJ265" s="47">
        <f ca="1">Calculation!BU264</f>
        <v>29.926781470121352</v>
      </c>
      <c r="AK265" s="291">
        <f ca="1">Calculation!CI264</f>
        <v>7.5761380139738321E-3</v>
      </c>
      <c r="AL265" s="291">
        <f ca="1">Calculation!CJ264</f>
        <v>0.19158721093841605</v>
      </c>
      <c r="AM265" s="291">
        <f ca="1">Calculation!CK264</f>
        <v>0.18401107292444221</v>
      </c>
      <c r="AN265" s="46">
        <f ca="1">Calculation!CP264</f>
        <v>8.8756705197724547E-3</v>
      </c>
      <c r="AO265" s="46">
        <f>Calculation!CS264</f>
        <v>12000</v>
      </c>
      <c r="AP265" s="46">
        <f ca="1">Calculation!CX264</f>
        <v>4.6528485254441837E-2</v>
      </c>
      <c r="AQ265" s="46">
        <f>Calculation!DB264</f>
        <v>0</v>
      </c>
    </row>
    <row r="266" spans="2:43" x14ac:dyDescent="0.25">
      <c r="B266" s="45">
        <f>Calculation!B265</f>
        <v>44154</v>
      </c>
      <c r="C266" s="193">
        <f ca="1">Calculation!C265</f>
        <v>73743.815069836652</v>
      </c>
      <c r="D266" s="196">
        <f ca="1">Calculation!D265</f>
        <v>7.7965481039252937E-2</v>
      </c>
      <c r="E266" s="196">
        <f ca="1">Calculation!G265</f>
        <v>7.0557083434570655E-4</v>
      </c>
      <c r="F266" s="196">
        <f ca="1">Calculation!R265</f>
        <v>6.1449658476008364E-3</v>
      </c>
      <c r="G266" s="196">
        <f ca="1">Calculation!N265</f>
        <v>4.2982397109685237E-4</v>
      </c>
      <c r="H266" s="196">
        <f ca="1">Calculation!T265</f>
        <v>8.6173499193995122E-7</v>
      </c>
      <c r="I266" s="196">
        <f ca="1">Calculation!V265</f>
        <v>5.4525185544043832E-8</v>
      </c>
      <c r="J266" s="47">
        <f ca="1">Calculation!AC265</f>
        <v>5.25</v>
      </c>
      <c r="K266" s="47">
        <f ca="1">Calculation!AD265</f>
        <v>5.25</v>
      </c>
      <c r="L266" s="47">
        <f ca="1">Calculation!AF265</f>
        <v>5.25</v>
      </c>
      <c r="M266" s="47">
        <f ca="1">Calculation!AG265</f>
        <v>5.25</v>
      </c>
      <c r="N266" s="47">
        <f ca="1">Calculation!AH265</f>
        <v>5.25</v>
      </c>
      <c r="O266" s="47">
        <f ca="1">Calculation!AE265</f>
        <v>10.5</v>
      </c>
      <c r="P266" s="47">
        <f ca="1">Calculation!AI265</f>
        <v>26.25</v>
      </c>
      <c r="Q266" s="47">
        <f ca="1">Calculation!AK265</f>
        <v>5.25</v>
      </c>
      <c r="R266" s="47">
        <f ca="1">Calculation!AL265</f>
        <v>5.25</v>
      </c>
      <c r="S266" s="47">
        <f ca="1">Calculation!AM265</f>
        <v>5.25</v>
      </c>
      <c r="T266" s="47">
        <f ca="1">Calculation!AN265</f>
        <v>5.25</v>
      </c>
      <c r="U266" s="47">
        <f ca="1">Calculation!AO265</f>
        <v>5.25</v>
      </c>
      <c r="V266" s="47">
        <f ca="1">Calculation!AP265</f>
        <v>26.25</v>
      </c>
      <c r="W266" s="47">
        <f ca="1">Calculation!AR265</f>
        <v>2.3519027811523552E-4</v>
      </c>
      <c r="X266" s="47">
        <f ca="1">Calculation!AS265</f>
        <v>3.0724829238004182E-3</v>
      </c>
      <c r="Y266" s="47">
        <f ca="1">Calculation!AU265</f>
        <v>2.1491198554842618E-4</v>
      </c>
      <c r="Z266" s="47">
        <f ca="1">Calculation!AV265</f>
        <v>4.3086749596997561E-7</v>
      </c>
      <c r="AA266" s="47">
        <f ca="1">Calculation!AW265</f>
        <v>1.3631296386010958E-8</v>
      </c>
      <c r="AB266" s="47">
        <f ca="1">Calculation!AT265</f>
        <v>3.3076732019156536E-3</v>
      </c>
      <c r="AC266" s="47">
        <f ca="1">Calculation!AX265</f>
        <v>3.5230296862564358E-3</v>
      </c>
      <c r="AD266" s="47">
        <f ca="1">Calculation!BB265</f>
        <v>11.790190234730051</v>
      </c>
      <c r="AE266" s="47">
        <f ca="1">Calculation!BE265</f>
        <v>5.8948517174699866</v>
      </c>
      <c r="AF266" s="47">
        <f ca="1">Calculation!BH265</f>
        <v>29.474515644056225</v>
      </c>
      <c r="AG266" s="47">
        <f ca="1">Calculation!BL265</f>
        <v>4.9746721344814688E-3</v>
      </c>
      <c r="AH266" s="47">
        <f ca="1">Calculation!BO265</f>
        <v>3.293907264302818E-4</v>
      </c>
      <c r="AI266" s="47">
        <f ca="1">Calculation!BR265</f>
        <v>6.9188531815068954E-3</v>
      </c>
      <c r="AJ266" s="47">
        <f ca="1">Calculation!BU265</f>
        <v>29.926654222255543</v>
      </c>
      <c r="AK266" s="291">
        <f ca="1">Calculation!CI265</f>
        <v>7.0996335125528276E-3</v>
      </c>
      <c r="AL266" s="291">
        <f ca="1">Calculation!CJ265</f>
        <v>0.17952812335712728</v>
      </c>
      <c r="AM266" s="291">
        <f ca="1">Calculation!CK265</f>
        <v>0.17242848984457446</v>
      </c>
      <c r="AN266" s="46">
        <f ca="1">Calculation!CP265</f>
        <v>8.3170662962935432E-3</v>
      </c>
      <c r="AO266" s="46">
        <f>Calculation!CS265</f>
        <v>12000</v>
      </c>
      <c r="AP266" s="46">
        <f ca="1">Calculation!CX265</f>
        <v>4.4208268689619079E-2</v>
      </c>
      <c r="AQ266" s="46">
        <f>Calculation!DB265</f>
        <v>0</v>
      </c>
    </row>
    <row r="267" spans="2:43" x14ac:dyDescent="0.25">
      <c r="B267" s="45">
        <f>Calculation!B266</f>
        <v>44155</v>
      </c>
      <c r="C267" s="193">
        <f ca="1">Calculation!C266</f>
        <v>73743.815735146549</v>
      </c>
      <c r="D267" s="196">
        <f ca="1">Calculation!D266</f>
        <v>7.3061828015477462E-2</v>
      </c>
      <c r="E267" s="196">
        <f ca="1">Calculation!G266</f>
        <v>6.6119328102599861E-4</v>
      </c>
      <c r="F267" s="196">
        <f ca="1">Calculation!R266</f>
        <v>5.7578877261307152E-3</v>
      </c>
      <c r="G267" s="196">
        <f ca="1">Calculation!N266</f>
        <v>4.0257575198287773E-4</v>
      </c>
      <c r="H267" s="196">
        <f ca="1">Calculation!T266</f>
        <v>8.0749636830722981E-7</v>
      </c>
      <c r="I267" s="196">
        <f ca="1">Calculation!V266</f>
        <v>5.1095800898037902E-8</v>
      </c>
      <c r="J267" s="47">
        <f ca="1">Calculation!AC266</f>
        <v>5.25</v>
      </c>
      <c r="K267" s="47">
        <f ca="1">Calculation!AD266</f>
        <v>5.25</v>
      </c>
      <c r="L267" s="47">
        <f ca="1">Calculation!AF266</f>
        <v>5.25</v>
      </c>
      <c r="M267" s="47">
        <f ca="1">Calculation!AG266</f>
        <v>5.25</v>
      </c>
      <c r="N267" s="47">
        <f ca="1">Calculation!AH266</f>
        <v>5.25</v>
      </c>
      <c r="O267" s="47">
        <f ca="1">Calculation!AE266</f>
        <v>10.5</v>
      </c>
      <c r="P267" s="47">
        <f ca="1">Calculation!AI266</f>
        <v>26.25</v>
      </c>
      <c r="Q267" s="47">
        <f ca="1">Calculation!AK266</f>
        <v>5.25</v>
      </c>
      <c r="R267" s="47">
        <f ca="1">Calculation!AL266</f>
        <v>5.25</v>
      </c>
      <c r="S267" s="47">
        <f ca="1">Calculation!AM266</f>
        <v>5.25</v>
      </c>
      <c r="T267" s="47">
        <f ca="1">Calculation!AN266</f>
        <v>5.25</v>
      </c>
      <c r="U267" s="47">
        <f ca="1">Calculation!AO266</f>
        <v>5.25</v>
      </c>
      <c r="V267" s="47">
        <f ca="1">Calculation!AP266</f>
        <v>26.25</v>
      </c>
      <c r="W267" s="47">
        <f ca="1">Calculation!AR266</f>
        <v>2.2039776034199954E-4</v>
      </c>
      <c r="X267" s="47">
        <f ca="1">Calculation!AS266</f>
        <v>2.8789438630653576E-3</v>
      </c>
      <c r="Y267" s="47">
        <f ca="1">Calculation!AU266</f>
        <v>2.0128787599143886E-4</v>
      </c>
      <c r="Z267" s="47">
        <f ca="1">Calculation!AV266</f>
        <v>4.0374818415361491E-7</v>
      </c>
      <c r="AA267" s="47">
        <f ca="1">Calculation!AW266</f>
        <v>1.2773950224509475E-8</v>
      </c>
      <c r="AB267" s="47">
        <f ca="1">Calculation!AT266</f>
        <v>3.0993416234073572E-3</v>
      </c>
      <c r="AC267" s="47">
        <f ca="1">Calculation!AX266</f>
        <v>3.3010460215331739E-3</v>
      </c>
      <c r="AD267" s="47">
        <f ca="1">Calculation!BB266</f>
        <v>11.79013188704489</v>
      </c>
      <c r="AE267" s="47">
        <f ca="1">Calculation!BE266</f>
        <v>5.8948423633331446</v>
      </c>
      <c r="AF267" s="47">
        <f ca="1">Calculation!BH266</f>
        <v>29.47444794161165</v>
      </c>
      <c r="AG267" s="47">
        <f ca="1">Calculation!BL266</f>
        <v>4.6615926305554585E-3</v>
      </c>
      <c r="AH267" s="47">
        <f ca="1">Calculation!BO266</f>
        <v>3.0845765530425773E-4</v>
      </c>
      <c r="AI267" s="47">
        <f ca="1">Calculation!BR266</f>
        <v>6.4873211559096462E-3</v>
      </c>
      <c r="AJ267" s="47">
        <f ca="1">Calculation!BU266</f>
        <v>29.926536063523002</v>
      </c>
      <c r="AK267" s="291">
        <f ca="1">Calculation!CI266</f>
        <v>6.6530989715829492E-3</v>
      </c>
      <c r="AL267" s="291">
        <f ca="1">Calculation!CJ266</f>
        <v>0.16822840999299751</v>
      </c>
      <c r="AM267" s="291">
        <f ca="1">Calculation!CK266</f>
        <v>0.16157531102141456</v>
      </c>
      <c r="AN267" s="46">
        <f ca="1">Calculation!CP266</f>
        <v>7.7936322351731726E-3</v>
      </c>
      <c r="AO267" s="46">
        <f>Calculation!CS266</f>
        <v>12000</v>
      </c>
      <c r="AP267" s="46">
        <f ca="1">Calculation!CX266</f>
        <v>4.2003672556563815E-2</v>
      </c>
      <c r="AQ267" s="46">
        <f>Calculation!DB266</f>
        <v>0</v>
      </c>
    </row>
    <row r="268" spans="2:43" x14ac:dyDescent="0.25">
      <c r="B268" s="45">
        <f>Calculation!B267</f>
        <v>44156</v>
      </c>
      <c r="C268" s="193">
        <f ca="1">Calculation!C267</f>
        <v>73743.816358611526</v>
      </c>
      <c r="D268" s="196">
        <f ca="1">Calculation!D267</f>
        <v>6.8466590982492331E-2</v>
      </c>
      <c r="E268" s="196">
        <f ca="1">Calculation!G267</f>
        <v>6.196069273374529E-4</v>
      </c>
      <c r="F268" s="196">
        <f ca="1">Calculation!R267</f>
        <v>5.3952039565104692E-3</v>
      </c>
      <c r="G268" s="196">
        <f ca="1">Calculation!N267</f>
        <v>3.7705916007807683E-4</v>
      </c>
      <c r="H268" s="196">
        <f ca="1">Calculation!T267</f>
        <v>7.566730499567908E-7</v>
      </c>
      <c r="I268" s="196">
        <f ca="1">Calculation!V267</f>
        <v>4.7882109568454369E-8</v>
      </c>
      <c r="J268" s="47">
        <f ca="1">Calculation!AC267</f>
        <v>5.25</v>
      </c>
      <c r="K268" s="47">
        <f ca="1">Calculation!AD267</f>
        <v>5.25</v>
      </c>
      <c r="L268" s="47">
        <f ca="1">Calculation!AF267</f>
        <v>5.25</v>
      </c>
      <c r="M268" s="47">
        <f ca="1">Calculation!AG267</f>
        <v>5.25</v>
      </c>
      <c r="N268" s="47">
        <f ca="1">Calculation!AH267</f>
        <v>5.25</v>
      </c>
      <c r="O268" s="47">
        <f ca="1">Calculation!AE267</f>
        <v>10.5</v>
      </c>
      <c r="P268" s="47">
        <f ca="1">Calculation!AI267</f>
        <v>26.25</v>
      </c>
      <c r="Q268" s="47">
        <f ca="1">Calculation!AK267</f>
        <v>5.25</v>
      </c>
      <c r="R268" s="47">
        <f ca="1">Calculation!AL267</f>
        <v>5.25</v>
      </c>
      <c r="S268" s="47">
        <f ca="1">Calculation!AM267</f>
        <v>5.25</v>
      </c>
      <c r="T268" s="47">
        <f ca="1">Calculation!AN267</f>
        <v>5.25</v>
      </c>
      <c r="U268" s="47">
        <f ca="1">Calculation!AO267</f>
        <v>5.25</v>
      </c>
      <c r="V268" s="47">
        <f ca="1">Calculation!AP267</f>
        <v>26.25</v>
      </c>
      <c r="W268" s="47">
        <f ca="1">Calculation!AR267</f>
        <v>2.0653564244581764E-4</v>
      </c>
      <c r="X268" s="47">
        <f ca="1">Calculation!AS267</f>
        <v>2.6976019782552346E-3</v>
      </c>
      <c r="Y268" s="47">
        <f ca="1">Calculation!AU267</f>
        <v>1.8852958003903842E-4</v>
      </c>
      <c r="Z268" s="47">
        <f ca="1">Calculation!AV267</f>
        <v>3.783365249783954E-7</v>
      </c>
      <c r="AA268" s="47">
        <f ca="1">Calculation!AW267</f>
        <v>1.1970527392113592E-8</v>
      </c>
      <c r="AB268" s="47">
        <f ca="1">Calculation!AT267</f>
        <v>2.9041376207010524E-3</v>
      </c>
      <c r="AC268" s="47">
        <f ca="1">Calculation!AX267</f>
        <v>3.093057507792461E-3</v>
      </c>
      <c r="AD268" s="47">
        <f ca="1">Calculation!BB267</f>
        <v>11.790078290528378</v>
      </c>
      <c r="AE268" s="47">
        <f ca="1">Calculation!BE267</f>
        <v>5.8948337708903029</v>
      </c>
      <c r="AF268" s="47">
        <f ca="1">Calculation!BH267</f>
        <v>29.474385752080416</v>
      </c>
      <c r="AG268" s="47">
        <f ca="1">Calculation!BL267</f>
        <v>4.3682181363312476E-3</v>
      </c>
      <c r="AH268" s="47">
        <f ca="1">Calculation!BO267</f>
        <v>2.888579731224896E-4</v>
      </c>
      <c r="AI268" s="47">
        <f ca="1">Calculation!BR267</f>
        <v>6.0826721362199675E-3</v>
      </c>
      <c r="AJ268" s="47">
        <f ca="1">Calculation!BU267</f>
        <v>29.926426344699934</v>
      </c>
      <c r="AK268" s="291">
        <f ca="1">Calculation!CI267</f>
        <v>6.234649772522971E-3</v>
      </c>
      <c r="AL268" s="291">
        <f ca="1">Calculation!CJ267</f>
        <v>0.15764021876622072</v>
      </c>
      <c r="AM268" s="291">
        <f ca="1">Calculation!CK267</f>
        <v>0.15140556899369775</v>
      </c>
      <c r="AN268" s="46">
        <f ca="1">Calculation!CP267</f>
        <v>7.3031527142525046E-3</v>
      </c>
      <c r="AO268" s="46">
        <f>Calculation!CS267</f>
        <v>12000</v>
      </c>
      <c r="AP268" s="46">
        <f ca="1">Calculation!CX267</f>
        <v>3.9908940383059574E-2</v>
      </c>
      <c r="AQ268" s="46">
        <f>Calculation!DB267</f>
        <v>0</v>
      </c>
    </row>
    <row r="269" spans="2:43" x14ac:dyDescent="0.25">
      <c r="B269" s="45">
        <f>Calculation!B268</f>
        <v>44157</v>
      </c>
      <c r="C269" s="193">
        <f ca="1">Calculation!C268</f>
        <v>73743.816942863428</v>
      </c>
      <c r="D269" s="196">
        <f ca="1">Calculation!D268</f>
        <v>6.4160372088989226E-2</v>
      </c>
      <c r="E269" s="196">
        <f ca="1">Calculation!G268</f>
        <v>5.806362123676875E-4</v>
      </c>
      <c r="F269" s="196">
        <f ca="1">Calculation!R268</f>
        <v>5.0553761809353668E-3</v>
      </c>
      <c r="G269" s="196">
        <f ca="1">Calculation!N268</f>
        <v>3.5316379937829249E-4</v>
      </c>
      <c r="H269" s="196">
        <f ca="1">Calculation!T268</f>
        <v>7.0904983573327584E-7</v>
      </c>
      <c r="I269" s="196">
        <f ca="1">Calculation!V268</f>
        <v>4.4870545235462529E-8</v>
      </c>
      <c r="J269" s="47">
        <f ca="1">Calculation!AC268</f>
        <v>5.25</v>
      </c>
      <c r="K269" s="47">
        <f ca="1">Calculation!AD268</f>
        <v>5.25</v>
      </c>
      <c r="L269" s="47">
        <f ca="1">Calculation!AF268</f>
        <v>5.25</v>
      </c>
      <c r="M269" s="47">
        <f ca="1">Calculation!AG268</f>
        <v>5.25</v>
      </c>
      <c r="N269" s="47">
        <f ca="1">Calculation!AH268</f>
        <v>5.25</v>
      </c>
      <c r="O269" s="47">
        <f ca="1">Calculation!AE268</f>
        <v>10.5</v>
      </c>
      <c r="P269" s="47">
        <f ca="1">Calculation!AI268</f>
        <v>26.25</v>
      </c>
      <c r="Q269" s="47">
        <f ca="1">Calculation!AK268</f>
        <v>5.25</v>
      </c>
      <c r="R269" s="47">
        <f ca="1">Calculation!AL268</f>
        <v>5.25</v>
      </c>
      <c r="S269" s="47">
        <f ca="1">Calculation!AM268</f>
        <v>5.25</v>
      </c>
      <c r="T269" s="47">
        <f ca="1">Calculation!AN268</f>
        <v>5.25</v>
      </c>
      <c r="U269" s="47">
        <f ca="1">Calculation!AO268</f>
        <v>5.25</v>
      </c>
      <c r="V269" s="47">
        <f ca="1">Calculation!AP268</f>
        <v>26.25</v>
      </c>
      <c r="W269" s="47">
        <f ca="1">Calculation!AR268</f>
        <v>1.935454041225625E-4</v>
      </c>
      <c r="X269" s="47">
        <f ca="1">Calculation!AS268</f>
        <v>2.5276880904676834E-3</v>
      </c>
      <c r="Y269" s="47">
        <f ca="1">Calculation!AU268</f>
        <v>1.7658189968914624E-4</v>
      </c>
      <c r="Z269" s="47">
        <f ca="1">Calculation!AV268</f>
        <v>3.5452491786663792E-7</v>
      </c>
      <c r="AA269" s="47">
        <f ca="1">Calculation!AW268</f>
        <v>1.1217636308865632E-8</v>
      </c>
      <c r="AB269" s="47">
        <f ca="1">Calculation!AT268</f>
        <v>2.7212334945902459E-3</v>
      </c>
      <c r="AC269" s="47">
        <f ca="1">Calculation!AX268</f>
        <v>2.8981811368335676E-3</v>
      </c>
      <c r="AD269" s="47">
        <f ca="1">Calculation!BB268</f>
        <v>11.790029058299639</v>
      </c>
      <c r="AE269" s="47">
        <f ca="1">Calculation!BE268</f>
        <v>5.8948258781178069</v>
      </c>
      <c r="AF269" s="47">
        <f ca="1">Calculation!BH268</f>
        <v>29.474328626553866</v>
      </c>
      <c r="AG269" s="47">
        <f ca="1">Calculation!BL268</f>
        <v>4.09330836032217E-3</v>
      </c>
      <c r="AH269" s="47">
        <f ca="1">Calculation!BO268</f>
        <v>2.705065140469793E-4</v>
      </c>
      <c r="AI269" s="47">
        <f ca="1">Calculation!BR268</f>
        <v>5.7032336745988736E-3</v>
      </c>
      <c r="AJ269" s="47">
        <f ca="1">Calculation!BU268</f>
        <v>29.926324462935654</v>
      </c>
      <c r="AK269" s="291">
        <f ca="1">Calculation!CI268</f>
        <v>5.8425190218258649E-3</v>
      </c>
      <c r="AL269" s="291">
        <f ca="1">Calculation!CJ268</f>
        <v>0.14771871591142452</v>
      </c>
      <c r="AM269" s="291">
        <f ca="1">Calculation!CK268</f>
        <v>0.14187619688959865</v>
      </c>
      <c r="AN269" s="46">
        <f ca="1">Calculation!CP268</f>
        <v>6.8435516799491194E-3</v>
      </c>
      <c r="AO269" s="46">
        <f>Calculation!CS268</f>
        <v>12000</v>
      </c>
      <c r="AP269" s="46">
        <f ca="1">Calculation!CX268</f>
        <v>3.7918601977156956E-2</v>
      </c>
      <c r="AQ269" s="46">
        <f>Calculation!DB268</f>
        <v>0</v>
      </c>
    </row>
    <row r="270" spans="2:43" x14ac:dyDescent="0.25">
      <c r="B270" s="45">
        <f>Calculation!B269</f>
        <v>44158</v>
      </c>
      <c r="C270" s="193">
        <f ca="1">Calculation!C269</f>
        <v>73743.817490368558</v>
      </c>
      <c r="D270" s="196">
        <f ca="1">Calculation!D269</f>
        <v>6.012499351098699E-2</v>
      </c>
      <c r="E270" s="196">
        <f ca="1">Calculation!G269</f>
        <v>5.4411661810990601E-4</v>
      </c>
      <c r="F270" s="196">
        <f ca="1">Calculation!R269</f>
        <v>4.736963134600476E-3</v>
      </c>
      <c r="G270" s="196">
        <f ca="1">Calculation!N269</f>
        <v>3.3078634075301935E-4</v>
      </c>
      <c r="H270" s="196">
        <f ca="1">Calculation!T269</f>
        <v>6.6442509899794418E-7</v>
      </c>
      <c r="I270" s="196">
        <f ca="1">Calculation!V269</f>
        <v>4.2048394940793552E-8</v>
      </c>
      <c r="J270" s="47">
        <f ca="1">Calculation!AC269</f>
        <v>5.25</v>
      </c>
      <c r="K270" s="47">
        <f ca="1">Calculation!AD269</f>
        <v>5.25</v>
      </c>
      <c r="L270" s="47">
        <f ca="1">Calculation!AF269</f>
        <v>5.25</v>
      </c>
      <c r="M270" s="47">
        <f ca="1">Calculation!AG269</f>
        <v>5.25</v>
      </c>
      <c r="N270" s="47">
        <f ca="1">Calculation!AH269</f>
        <v>5.25</v>
      </c>
      <c r="O270" s="47">
        <f ca="1">Calculation!AE269</f>
        <v>10.5</v>
      </c>
      <c r="P270" s="47">
        <f ca="1">Calculation!AI269</f>
        <v>26.25</v>
      </c>
      <c r="Q270" s="47">
        <f ca="1">Calculation!AK269</f>
        <v>5.25</v>
      </c>
      <c r="R270" s="47">
        <f ca="1">Calculation!AL269</f>
        <v>5.25</v>
      </c>
      <c r="S270" s="47">
        <f ca="1">Calculation!AM269</f>
        <v>5.25</v>
      </c>
      <c r="T270" s="47">
        <f ca="1">Calculation!AN269</f>
        <v>5.25</v>
      </c>
      <c r="U270" s="47">
        <f ca="1">Calculation!AO269</f>
        <v>5.25</v>
      </c>
      <c r="V270" s="47">
        <f ca="1">Calculation!AP269</f>
        <v>26.25</v>
      </c>
      <c r="W270" s="47">
        <f ca="1">Calculation!AR269</f>
        <v>1.8137220603663533E-4</v>
      </c>
      <c r="X270" s="47">
        <f ca="1">Calculation!AS269</f>
        <v>2.368481567300238E-3</v>
      </c>
      <c r="Y270" s="47">
        <f ca="1">Calculation!AU269</f>
        <v>1.6539317037650967E-4</v>
      </c>
      <c r="Z270" s="47">
        <f ca="1">Calculation!AV269</f>
        <v>3.3221254949897209E-7</v>
      </c>
      <c r="AA270" s="47">
        <f ca="1">Calculation!AW269</f>
        <v>1.0512098735198388E-8</v>
      </c>
      <c r="AB270" s="47">
        <f ca="1">Calculation!AT269</f>
        <v>2.5498537733368732E-3</v>
      </c>
      <c r="AC270" s="47">
        <f ca="1">Calculation!AX269</f>
        <v>2.7155896683616169E-3</v>
      </c>
      <c r="AD270" s="47">
        <f ca="1">Calculation!BB269</f>
        <v>11.789983834980953</v>
      </c>
      <c r="AE270" s="47">
        <f ca="1">Calculation!BE269</f>
        <v>5.8948186280424997</v>
      </c>
      <c r="AF270" s="47">
        <f ca="1">Calculation!BH269</f>
        <v>29.474276152677337</v>
      </c>
      <c r="AG270" s="47">
        <f ca="1">Calculation!BL269</f>
        <v>3.8357010805925669E-3</v>
      </c>
      <c r="AH270" s="47">
        <f ca="1">Calculation!BO269</f>
        <v>2.5332356926896998E-4</v>
      </c>
      <c r="AI270" s="47">
        <f ca="1">Calculation!BR269</f>
        <v>5.3474372072558739E-3</v>
      </c>
      <c r="AJ270" s="47">
        <f ca="1">Calculation!BU269</f>
        <v>29.926229858440248</v>
      </c>
      <c r="AK270" s="291">
        <f ca="1">Calculation!CI269</f>
        <v>5.4750512936152518E-3</v>
      </c>
      <c r="AL270" s="291">
        <f ca="1">Calculation!CJ269</f>
        <v>0.13842189561389731</v>
      </c>
      <c r="AM270" s="291">
        <f ca="1">Calculation!CK269</f>
        <v>0.13294684432028206</v>
      </c>
      <c r="AN270" s="46">
        <f ca="1">Calculation!CP269</f>
        <v>6.4128840315343331E-3</v>
      </c>
      <c r="AO270" s="46">
        <f>Calculation!CS269</f>
        <v>12000</v>
      </c>
      <c r="AP270" s="46">
        <f ca="1">Calculation!CX269</f>
        <v>3.6027459209937711E-2</v>
      </c>
      <c r="AQ270" s="46">
        <f>Calculation!DB269</f>
        <v>0</v>
      </c>
    </row>
    <row r="271" spans="2:43" x14ac:dyDescent="0.25">
      <c r="B271" s="45">
        <f>Calculation!B270</f>
        <v>44159</v>
      </c>
      <c r="C271" s="193">
        <f ca="1">Calculation!C270</f>
        <v>73743.818003438166</v>
      </c>
      <c r="D271" s="196">
        <f ca="1">Calculation!D270</f>
        <v>5.6343420718522191E-2</v>
      </c>
      <c r="E271" s="196">
        <f ca="1">Calculation!G270</f>
        <v>5.098939748336812E-4</v>
      </c>
      <c r="F271" s="196">
        <f ca="1">Calculation!R270</f>
        <v>4.4386145110860047E-3</v>
      </c>
      <c r="G271" s="196">
        <f ca="1">Calculation!N270</f>
        <v>3.0983006721178755E-4</v>
      </c>
      <c r="H271" s="196">
        <f ca="1">Calculation!T270</f>
        <v>6.2260992994798805E-7</v>
      </c>
      <c r="I271" s="196">
        <f ca="1">Calculation!V270</f>
        <v>3.9403745359741187E-8</v>
      </c>
      <c r="J271" s="47">
        <f ca="1">Calculation!AC270</f>
        <v>5.25</v>
      </c>
      <c r="K271" s="47">
        <f ca="1">Calculation!AD270</f>
        <v>5.25</v>
      </c>
      <c r="L271" s="47">
        <f ca="1">Calculation!AF270</f>
        <v>5.25</v>
      </c>
      <c r="M271" s="47">
        <f ca="1">Calculation!AG270</f>
        <v>5.25</v>
      </c>
      <c r="N271" s="47">
        <f ca="1">Calculation!AH270</f>
        <v>5.25</v>
      </c>
      <c r="O271" s="47">
        <f ca="1">Calculation!AE270</f>
        <v>10.5</v>
      </c>
      <c r="P271" s="47">
        <f ca="1">Calculation!AI270</f>
        <v>26.25</v>
      </c>
      <c r="Q271" s="47">
        <f ca="1">Calculation!AK270</f>
        <v>5.25</v>
      </c>
      <c r="R271" s="47">
        <f ca="1">Calculation!AL270</f>
        <v>5.25</v>
      </c>
      <c r="S271" s="47">
        <f ca="1">Calculation!AM270</f>
        <v>5.25</v>
      </c>
      <c r="T271" s="47">
        <f ca="1">Calculation!AN270</f>
        <v>5.25</v>
      </c>
      <c r="U271" s="47">
        <f ca="1">Calculation!AO270</f>
        <v>5.25</v>
      </c>
      <c r="V271" s="47">
        <f ca="1">Calculation!AP270</f>
        <v>26.25</v>
      </c>
      <c r="W271" s="47">
        <f ca="1">Calculation!AR270</f>
        <v>1.6996465827789374E-4</v>
      </c>
      <c r="X271" s="47">
        <f ca="1">Calculation!AS270</f>
        <v>2.2193072555430023E-3</v>
      </c>
      <c r="Y271" s="47">
        <f ca="1">Calculation!AU270</f>
        <v>1.5491503360589377E-4</v>
      </c>
      <c r="Z271" s="47">
        <f ca="1">Calculation!AV270</f>
        <v>3.1130496497399402E-7</v>
      </c>
      <c r="AA271" s="47">
        <f ca="1">Calculation!AW270</f>
        <v>9.8509363399352968E-9</v>
      </c>
      <c r="AB271" s="47">
        <f ca="1">Calculation!AT270</f>
        <v>2.3892719138208962E-3</v>
      </c>
      <c r="AC271" s="47">
        <f ca="1">Calculation!AX270</f>
        <v>2.5445081033281039E-3</v>
      </c>
      <c r="AD271" s="47">
        <f ca="1">Calculation!BB270</f>
        <v>11.789942294132505</v>
      </c>
      <c r="AE271" s="47">
        <f ca="1">Calculation!BE270</f>
        <v>5.8948119683304681</v>
      </c>
      <c r="AF271" s="47">
        <f ca="1">Calculation!BH270</f>
        <v>29.474227951673612</v>
      </c>
      <c r="AG271" s="47">
        <f ca="1">Calculation!BL270</f>
        <v>3.5943072309096921E-3</v>
      </c>
      <c r="AH271" s="47">
        <f ca="1">Calculation!BO270</f>
        <v>2.3723453606745552E-4</v>
      </c>
      <c r="AI271" s="47">
        <f ca="1">Calculation!BR270</f>
        <v>5.0138116133346244E-3</v>
      </c>
      <c r="AJ271" s="47">
        <f ca="1">Calculation!BU270</f>
        <v>29.926142011408803</v>
      </c>
      <c r="AK271" s="291">
        <f ca="1">Calculation!CI270</f>
        <v>5.1306960813235492E-3</v>
      </c>
      <c r="AL271" s="291">
        <f ca="1">Calculation!CJ270</f>
        <v>0.12971040213383112</v>
      </c>
      <c r="AM271" s="291">
        <f ca="1">Calculation!CK270</f>
        <v>0.12457970605250757</v>
      </c>
      <c r="AN271" s="46">
        <f ca="1">Calculation!CP270</f>
        <v>6.0093274583650127E-3</v>
      </c>
      <c r="AO271" s="46">
        <f>Calculation!CS270</f>
        <v>12000</v>
      </c>
      <c r="AP271" s="46">
        <f ca="1">Calculation!CX270</f>
        <v>3.4230572503392571E-2</v>
      </c>
      <c r="AQ271" s="46">
        <f>Calculation!DB270</f>
        <v>0</v>
      </c>
    </row>
    <row r="272" spans="2:43" x14ac:dyDescent="0.25">
      <c r="B272" s="45">
        <f>Calculation!B271</f>
        <v>44160</v>
      </c>
      <c r="C272" s="193">
        <f ca="1">Calculation!C271</f>
        <v>73743.818484238058</v>
      </c>
      <c r="D272" s="196">
        <f ca="1">Calculation!D271</f>
        <v>5.279969056842812E-2</v>
      </c>
      <c r="E272" s="196">
        <f ca="1">Calculation!G271</f>
        <v>4.7782381006582702E-4</v>
      </c>
      <c r="F272" s="196">
        <f ca="1">Calculation!R271</f>
        <v>4.1590652158090685E-3</v>
      </c>
      <c r="G272" s="196">
        <f ca="1">Calculation!N271</f>
        <v>2.9020444862296567E-4</v>
      </c>
      <c r="H272" s="196">
        <f ca="1">Calculation!T271</f>
        <v>5.8342733221939153E-7</v>
      </c>
      <c r="I272" s="196">
        <f ca="1">Calculation!V271</f>
        <v>3.6925432425923682E-8</v>
      </c>
      <c r="J272" s="47">
        <f ca="1">Calculation!AC271</f>
        <v>5.25</v>
      </c>
      <c r="K272" s="47">
        <f ca="1">Calculation!AD271</f>
        <v>5.25</v>
      </c>
      <c r="L272" s="47">
        <f ca="1">Calculation!AF271</f>
        <v>5.25</v>
      </c>
      <c r="M272" s="47">
        <f ca="1">Calculation!AG271</f>
        <v>5.25</v>
      </c>
      <c r="N272" s="47">
        <f ca="1">Calculation!AH271</f>
        <v>5.25</v>
      </c>
      <c r="O272" s="47">
        <f ca="1">Calculation!AE271</f>
        <v>10.5</v>
      </c>
      <c r="P272" s="47">
        <f ca="1">Calculation!AI271</f>
        <v>26.25</v>
      </c>
      <c r="Q272" s="47">
        <f ca="1">Calculation!AK271</f>
        <v>5.25</v>
      </c>
      <c r="R272" s="47">
        <f ca="1">Calculation!AL271</f>
        <v>5.25</v>
      </c>
      <c r="S272" s="47">
        <f ca="1">Calculation!AM271</f>
        <v>5.25</v>
      </c>
      <c r="T272" s="47">
        <f ca="1">Calculation!AN271</f>
        <v>5.25</v>
      </c>
      <c r="U272" s="47">
        <f ca="1">Calculation!AO271</f>
        <v>5.25</v>
      </c>
      <c r="V272" s="47">
        <f ca="1">Calculation!AP271</f>
        <v>26.25</v>
      </c>
      <c r="W272" s="47">
        <f ca="1">Calculation!AR271</f>
        <v>1.5927460335527567E-4</v>
      </c>
      <c r="X272" s="47">
        <f ca="1">Calculation!AS271</f>
        <v>2.0795326079045343E-3</v>
      </c>
      <c r="Y272" s="47">
        <f ca="1">Calculation!AU271</f>
        <v>1.4510222431148283E-4</v>
      </c>
      <c r="Z272" s="47">
        <f ca="1">Calculation!AV271</f>
        <v>2.9171366610969576E-7</v>
      </c>
      <c r="AA272" s="47">
        <f ca="1">Calculation!AW271</f>
        <v>9.2313581064809205E-9</v>
      </c>
      <c r="AB272" s="47">
        <f ca="1">Calculation!AT271</f>
        <v>2.2388072112598098E-3</v>
      </c>
      <c r="AC272" s="47">
        <f ca="1">Calculation!AX271</f>
        <v>2.384210380595509E-3</v>
      </c>
      <c r="AD272" s="47">
        <f ca="1">Calculation!BB271</f>
        <v>11.789904135896</v>
      </c>
      <c r="AE272" s="47">
        <f ca="1">Calculation!BE271</f>
        <v>5.8948058509092727</v>
      </c>
      <c r="AF272" s="47">
        <f ca="1">Calculation!BH271</f>
        <v>29.47418367560876</v>
      </c>
      <c r="AG272" s="47">
        <f ca="1">Calculation!BL271</f>
        <v>3.3681062960696879E-3</v>
      </c>
      <c r="AH272" s="47">
        <f ca="1">Calculation!BO271</f>
        <v>2.2216958953000368E-4</v>
      </c>
      <c r="AI272" s="47">
        <f ca="1">Calculation!BR271</f>
        <v>4.7009771722646611E-3</v>
      </c>
      <c r="AJ272" s="47">
        <f ca="1">Calculation!BU271</f>
        <v>29.926060439165319</v>
      </c>
      <c r="AK272" s="291">
        <f ca="1">Calculation!CI271</f>
        <v>4.8079989210236818E-3</v>
      </c>
      <c r="AL272" s="291">
        <f ca="1">Calculation!CJ271</f>
        <v>0.12154736084147169</v>
      </c>
      <c r="AM272" s="291">
        <f ca="1">Calculation!CK271</f>
        <v>0.11673936192044801</v>
      </c>
      <c r="AN272" s="46">
        <f ca="1">Calculation!CP271</f>
        <v>5.6311742610226567E-3</v>
      </c>
      <c r="AO272" s="46">
        <f>Calculation!CS271</f>
        <v>12000</v>
      </c>
      <c r="AP272" s="46">
        <f ca="1">Calculation!CX271</f>
        <v>3.2523247988115615E-2</v>
      </c>
      <c r="AQ272" s="46">
        <f>Calculation!DB271</f>
        <v>0</v>
      </c>
    </row>
    <row r="273" spans="2:43" x14ac:dyDescent="0.25">
      <c r="B273" s="45">
        <f>Calculation!B272</f>
        <v>44161</v>
      </c>
      <c r="C273" s="193">
        <f ca="1">Calculation!C272</f>
        <v>73743.818934797877</v>
      </c>
      <c r="D273" s="196">
        <f ca="1">Calculation!D272</f>
        <v>4.9478843919672812E-2</v>
      </c>
      <c r="E273" s="196">
        <f ca="1">Calculation!G272</f>
        <v>4.4777073856079976E-4</v>
      </c>
      <c r="F273" s="196">
        <f ca="1">Calculation!R272</f>
        <v>3.8971299830486347E-3</v>
      </c>
      <c r="G273" s="196">
        <f ca="1">Calculation!N272</f>
        <v>2.7182474396112897E-4</v>
      </c>
      <c r="H273" s="196">
        <f ca="1">Calculation!T272</f>
        <v>5.4671147038806993E-7</v>
      </c>
      <c r="I273" s="196">
        <f ca="1">Calculation!V272</f>
        <v>3.4602994224987959E-8</v>
      </c>
      <c r="J273" s="47">
        <f ca="1">Calculation!AC272</f>
        <v>5.25</v>
      </c>
      <c r="K273" s="47">
        <f ca="1">Calculation!AD272</f>
        <v>5.25</v>
      </c>
      <c r="L273" s="47">
        <f ca="1">Calculation!AF272</f>
        <v>5.25</v>
      </c>
      <c r="M273" s="47">
        <f ca="1">Calculation!AG272</f>
        <v>5.25</v>
      </c>
      <c r="N273" s="47">
        <f ca="1">Calculation!AH272</f>
        <v>5.25</v>
      </c>
      <c r="O273" s="47">
        <f ca="1">Calculation!AE272</f>
        <v>10.5</v>
      </c>
      <c r="P273" s="47">
        <f ca="1">Calculation!AI272</f>
        <v>26.25</v>
      </c>
      <c r="Q273" s="47">
        <f ca="1">Calculation!AK272</f>
        <v>5.25</v>
      </c>
      <c r="R273" s="47">
        <f ca="1">Calculation!AL272</f>
        <v>5.25</v>
      </c>
      <c r="S273" s="47">
        <f ca="1">Calculation!AM272</f>
        <v>5.25</v>
      </c>
      <c r="T273" s="47">
        <f ca="1">Calculation!AN272</f>
        <v>5.25</v>
      </c>
      <c r="U273" s="47">
        <f ca="1">Calculation!AO272</f>
        <v>5.25</v>
      </c>
      <c r="V273" s="47">
        <f ca="1">Calculation!AP272</f>
        <v>26.25</v>
      </c>
      <c r="W273" s="47">
        <f ca="1">Calculation!AR272</f>
        <v>1.4925691285359993E-4</v>
      </c>
      <c r="X273" s="47">
        <f ca="1">Calculation!AS272</f>
        <v>1.9485649915243174E-3</v>
      </c>
      <c r="Y273" s="47">
        <f ca="1">Calculation!AU272</f>
        <v>1.3591237198056448E-4</v>
      </c>
      <c r="Z273" s="47">
        <f ca="1">Calculation!AV272</f>
        <v>2.7335573519403497E-7</v>
      </c>
      <c r="AA273" s="47">
        <f ca="1">Calculation!AW272</f>
        <v>8.6507485562469897E-9</v>
      </c>
      <c r="AB273" s="47">
        <f ca="1">Calculation!AT272</f>
        <v>2.0978219043779173E-3</v>
      </c>
      <c r="AC273" s="47">
        <f ca="1">Calculation!AX272</f>
        <v>2.234016282842232E-3</v>
      </c>
      <c r="AD273" s="47">
        <f ca="1">Calculation!BB272</f>
        <v>11.789869084830183</v>
      </c>
      <c r="AE273" s="47">
        <f ca="1">Calculation!BE272</f>
        <v>5.8948002316209465</v>
      </c>
      <c r="AF273" s="47">
        <f ca="1">Calculation!BH272</f>
        <v>29.47414300488062</v>
      </c>
      <c r="AG273" s="47">
        <f ca="1">Calculation!BL272</f>
        <v>3.1561419970399132E-3</v>
      </c>
      <c r="AH273" s="47">
        <f ca="1">Calculation!BO272</f>
        <v>2.0806337546538283E-4</v>
      </c>
      <c r="AI273" s="47">
        <f ca="1">Calculation!BR272</f>
        <v>4.4076398950777251E-3</v>
      </c>
      <c r="AJ273" s="47">
        <f ca="1">Calculation!BU272</f>
        <v>29.925984693510653</v>
      </c>
      <c r="AK273" s="291">
        <f ca="1">Calculation!CI272</f>
        <v>4.5055981900077313E-3</v>
      </c>
      <c r="AL273" s="291">
        <f ca="1">Calculation!CJ272</f>
        <v>0.11389822294733226</v>
      </c>
      <c r="AM273" s="291">
        <f ca="1">Calculation!CK272</f>
        <v>0.10939262475732453</v>
      </c>
      <c r="AN273" s="46">
        <f ca="1">Calculation!CP272</f>
        <v>5.2768246282945278E-3</v>
      </c>
      <c r="AO273" s="46">
        <f>Calculation!CS272</f>
        <v>12000</v>
      </c>
      <c r="AP273" s="46">
        <f ca="1">Calculation!CX272</f>
        <v>3.0901025297661412E-2</v>
      </c>
      <c r="AQ273" s="46">
        <f>Calculation!DB272</f>
        <v>0</v>
      </c>
    </row>
    <row r="274" spans="2:43" x14ac:dyDescent="0.25">
      <c r="B274" s="45">
        <f>Calculation!B273</f>
        <v>44162</v>
      </c>
      <c r="C274" s="193">
        <f ca="1">Calculation!C273</f>
        <v>73743.819357019587</v>
      </c>
      <c r="D274" s="196">
        <f ca="1">Calculation!D273</f>
        <v>4.6366862486816221E-2</v>
      </c>
      <c r="E274" s="196">
        <f ca="1">Calculation!G273</f>
        <v>4.1960789073679087E-4</v>
      </c>
      <c r="F274" s="196">
        <f ca="1">Calculation!R273</f>
        <v>3.6516983335538478E-3</v>
      </c>
      <c r="G274" s="196">
        <f ca="1">Calculation!N273</f>
        <v>2.5461162928719594E-4</v>
      </c>
      <c r="H274" s="196">
        <f ca="1">Calculation!T273</f>
        <v>5.1230696516538733E-7</v>
      </c>
      <c r="I274" s="196">
        <f ca="1">Calculation!V273</f>
        <v>3.2426626905798945E-8</v>
      </c>
      <c r="J274" s="47">
        <f ca="1">Calculation!AC273</f>
        <v>5.25</v>
      </c>
      <c r="K274" s="47">
        <f ca="1">Calculation!AD273</f>
        <v>5.25</v>
      </c>
      <c r="L274" s="47">
        <f ca="1">Calculation!AF273</f>
        <v>5.25</v>
      </c>
      <c r="M274" s="47">
        <f ca="1">Calculation!AG273</f>
        <v>5.25</v>
      </c>
      <c r="N274" s="47">
        <f ca="1">Calculation!AH273</f>
        <v>5.25</v>
      </c>
      <c r="O274" s="47">
        <f ca="1">Calculation!AE273</f>
        <v>10.5</v>
      </c>
      <c r="P274" s="47">
        <f ca="1">Calculation!AI273</f>
        <v>26.25</v>
      </c>
      <c r="Q274" s="47">
        <f ca="1">Calculation!AK273</f>
        <v>5.25</v>
      </c>
      <c r="R274" s="47">
        <f ca="1">Calculation!AL273</f>
        <v>5.25</v>
      </c>
      <c r="S274" s="47">
        <f ca="1">Calculation!AM273</f>
        <v>5.25</v>
      </c>
      <c r="T274" s="47">
        <f ca="1">Calculation!AN273</f>
        <v>5.25</v>
      </c>
      <c r="U274" s="47">
        <f ca="1">Calculation!AO273</f>
        <v>5.25</v>
      </c>
      <c r="V274" s="47">
        <f ca="1">Calculation!AP273</f>
        <v>26.25</v>
      </c>
      <c r="W274" s="47">
        <f ca="1">Calculation!AR273</f>
        <v>1.3986929691226361E-4</v>
      </c>
      <c r="X274" s="47">
        <f ca="1">Calculation!AS273</f>
        <v>1.8258491667769239E-3</v>
      </c>
      <c r="Y274" s="47">
        <f ca="1">Calculation!AU273</f>
        <v>1.2730581464359797E-4</v>
      </c>
      <c r="Z274" s="47">
        <f ca="1">Calculation!AV273</f>
        <v>2.5615348258269366E-7</v>
      </c>
      <c r="AA274" s="47">
        <f ca="1">Calculation!AW273</f>
        <v>8.1066567264497362E-9</v>
      </c>
      <c r="AB274" s="47">
        <f ca="1">Calculation!AT273</f>
        <v>1.9657184636891877E-3</v>
      </c>
      <c r="AC274" s="47">
        <f ca="1">Calculation!AX273</f>
        <v>2.0932885384720946E-3</v>
      </c>
      <c r="AD274" s="47">
        <f ca="1">Calculation!BB273</f>
        <v>11.789836887922583</v>
      </c>
      <c r="AE274" s="47">
        <f ca="1">Calculation!BE273</f>
        <v>5.8947950699032408</v>
      </c>
      <c r="AF274" s="47">
        <f ca="1">Calculation!BH273</f>
        <v>29.47410564591177</v>
      </c>
      <c r="AG274" s="47">
        <f ca="1">Calculation!BL273</f>
        <v>2.9575182477284559E-3</v>
      </c>
      <c r="AH274" s="47">
        <f ca="1">Calculation!BO273</f>
        <v>1.9485472313394568E-4</v>
      </c>
      <c r="AI274" s="47">
        <f ca="1">Calculation!BR273</f>
        <v>4.1325862066469154E-3</v>
      </c>
      <c r="AJ274" s="47">
        <f ca="1">Calculation!BU273</f>
        <v>29.925914358259892</v>
      </c>
      <c r="AK274" s="291">
        <f ca="1">Calculation!CI273</f>
        <v>4.2222171032335609E-3</v>
      </c>
      <c r="AL274" s="291">
        <f ca="1">Calculation!CJ273</f>
        <v>0.1067306177558326</v>
      </c>
      <c r="AM274" s="291">
        <f ca="1">Calculation!CK273</f>
        <v>0.10250840065259904</v>
      </c>
      <c r="AN274" s="46">
        <f ca="1">Calculation!CP273</f>
        <v>4.9447794467506736E-3</v>
      </c>
      <c r="AO274" s="46">
        <f>Calculation!CS273</f>
        <v>12000</v>
      </c>
      <c r="AP274" s="46">
        <f ca="1">Calculation!CX273</f>
        <v>2.9359665968200801E-2</v>
      </c>
      <c r="AQ274" s="46">
        <f>Calculation!DB273</f>
        <v>0</v>
      </c>
    </row>
    <row r="275" spans="2:43" x14ac:dyDescent="0.25">
      <c r="B275" s="45">
        <f>Calculation!B274</f>
        <v>44163</v>
      </c>
      <c r="C275" s="193">
        <f ca="1">Calculation!C274</f>
        <v>73743.819752685522</v>
      </c>
      <c r="D275" s="196">
        <f ca="1">Calculation!D274</f>
        <v>4.345060966503566E-2</v>
      </c>
      <c r="E275" s="196">
        <f ca="1">Calculation!G274</f>
        <v>3.9321637699774162E-4</v>
      </c>
      <c r="F275" s="196">
        <f ca="1">Calculation!R274</f>
        <v>3.4217298510188562E-3</v>
      </c>
      <c r="G275" s="196">
        <f ca="1">Calculation!N274</f>
        <v>2.3849084978433928E-4</v>
      </c>
      <c r="H275" s="196">
        <f ca="1">Calculation!T274</f>
        <v>4.8006823316880385E-7</v>
      </c>
      <c r="I275" s="196">
        <f ca="1">Calculation!V274</f>
        <v>3.0387143231928376E-8</v>
      </c>
      <c r="J275" s="47">
        <f ca="1">Calculation!AC274</f>
        <v>5.25</v>
      </c>
      <c r="K275" s="47">
        <f ca="1">Calculation!AD274</f>
        <v>5.25</v>
      </c>
      <c r="L275" s="47">
        <f ca="1">Calculation!AF274</f>
        <v>5.25</v>
      </c>
      <c r="M275" s="47">
        <f ca="1">Calculation!AG274</f>
        <v>5.25</v>
      </c>
      <c r="N275" s="47">
        <f ca="1">Calculation!AH274</f>
        <v>5.25</v>
      </c>
      <c r="O275" s="47">
        <f ca="1">Calculation!AE274</f>
        <v>10.5</v>
      </c>
      <c r="P275" s="47">
        <f ca="1">Calculation!AI274</f>
        <v>26.25</v>
      </c>
      <c r="Q275" s="47">
        <f ca="1">Calculation!AK274</f>
        <v>5.25</v>
      </c>
      <c r="R275" s="47">
        <f ca="1">Calculation!AL274</f>
        <v>5.25</v>
      </c>
      <c r="S275" s="47">
        <f ca="1">Calculation!AM274</f>
        <v>5.25</v>
      </c>
      <c r="T275" s="47">
        <f ca="1">Calculation!AN274</f>
        <v>5.25</v>
      </c>
      <c r="U275" s="47">
        <f ca="1">Calculation!AO274</f>
        <v>5.25</v>
      </c>
      <c r="V275" s="47">
        <f ca="1">Calculation!AP274</f>
        <v>26.25</v>
      </c>
      <c r="W275" s="47">
        <f ca="1">Calculation!AR274</f>
        <v>1.3107212566591388E-4</v>
      </c>
      <c r="X275" s="47">
        <f ca="1">Calculation!AS274</f>
        <v>1.7108649255094281E-3</v>
      </c>
      <c r="Y275" s="47">
        <f ca="1">Calculation!AU274</f>
        <v>1.1924542489216964E-4</v>
      </c>
      <c r="Z275" s="47">
        <f ca="1">Calculation!AV274</f>
        <v>2.4003411658440193E-7</v>
      </c>
      <c r="AA275" s="47">
        <f ca="1">Calculation!AW274</f>
        <v>7.5967858079820941E-9</v>
      </c>
      <c r="AB275" s="47">
        <f ca="1">Calculation!AT274</f>
        <v>1.841937051175342E-3</v>
      </c>
      <c r="AC275" s="47">
        <f ca="1">Calculation!AX274</f>
        <v>1.961430106969904E-3</v>
      </c>
      <c r="AD275" s="47">
        <f ca="1">Calculation!BB274</f>
        <v>11.789807312763173</v>
      </c>
      <c r="AE275" s="47">
        <f ca="1">Calculation!BE274</f>
        <v>5.8947903284968337</v>
      </c>
      <c r="AF275" s="47">
        <f ca="1">Calculation!BH274</f>
        <v>29.47407132903038</v>
      </c>
      <c r="AG275" s="47">
        <f ca="1">Calculation!BL274</f>
        <v>2.7713953661688802E-3</v>
      </c>
      <c r="AH275" s="47">
        <f ca="1">Calculation!BO274</f>
        <v>1.824863765115107E-4</v>
      </c>
      <c r="AI275" s="47">
        <f ca="1">Calculation!BR274</f>
        <v>3.87467795705908E-3</v>
      </c>
      <c r="AJ275" s="47">
        <f ca="1">Calculation!BU274</f>
        <v>29.925849046955612</v>
      </c>
      <c r="AK275" s="291">
        <f ca="1">Calculation!CI274</f>
        <v>3.9566593477502465E-3</v>
      </c>
      <c r="AL275" s="291">
        <f ca="1">Calculation!CJ274</f>
        <v>0.10001421532799959</v>
      </c>
      <c r="AM275" s="291">
        <f ca="1">Calculation!CK274</f>
        <v>9.6057555980249343E-2</v>
      </c>
      <c r="AN275" s="46">
        <f ca="1">Calculation!CP274</f>
        <v>4.6336341087600229E-3</v>
      </c>
      <c r="AO275" s="46">
        <f>Calculation!CS274</f>
        <v>12000</v>
      </c>
      <c r="AP275" s="46">
        <f ca="1">Calculation!CX274</f>
        <v>2.7895142413585629E-2</v>
      </c>
      <c r="AQ275" s="46">
        <f>Calculation!DB274</f>
        <v>0</v>
      </c>
    </row>
    <row r="276" spans="2:43" x14ac:dyDescent="0.25">
      <c r="B276" s="45">
        <f>Calculation!B275</f>
        <v>44164</v>
      </c>
      <c r="C276" s="193">
        <f ca="1">Calculation!C275</f>
        <v>73743.820123465906</v>
      </c>
      <c r="D276" s="196">
        <f ca="1">Calculation!D275</f>
        <v>4.0717775076932583E-2</v>
      </c>
      <c r="E276" s="196">
        <f ca="1">Calculation!G275</f>
        <v>3.684847857763256E-4</v>
      </c>
      <c r="F276" s="196">
        <f ca="1">Calculation!R275</f>
        <v>3.2062497572998569E-3</v>
      </c>
      <c r="G276" s="196">
        <f ca="1">Calculation!N275</f>
        <v>2.2339289428150206E-4</v>
      </c>
      <c r="H276" s="196">
        <f ca="1">Calculation!T275</f>
        <v>4.4985886848651889E-7</v>
      </c>
      <c r="I276" s="196">
        <f ca="1">Calculation!V275</f>
        <v>2.8475933815352646E-8</v>
      </c>
      <c r="J276" s="47">
        <f ca="1">Calculation!AC275</f>
        <v>5.25</v>
      </c>
      <c r="K276" s="47">
        <f ca="1">Calculation!AD275</f>
        <v>5.25</v>
      </c>
      <c r="L276" s="47">
        <f ca="1">Calculation!AF275</f>
        <v>5.25</v>
      </c>
      <c r="M276" s="47">
        <f ca="1">Calculation!AG275</f>
        <v>5.25</v>
      </c>
      <c r="N276" s="47">
        <f ca="1">Calculation!AH275</f>
        <v>5.25</v>
      </c>
      <c r="O276" s="47">
        <f ca="1">Calculation!AE275</f>
        <v>10.5</v>
      </c>
      <c r="P276" s="47">
        <f ca="1">Calculation!AI275</f>
        <v>26.25</v>
      </c>
      <c r="Q276" s="47">
        <f ca="1">Calculation!AK275</f>
        <v>5.25</v>
      </c>
      <c r="R276" s="47">
        <f ca="1">Calculation!AL275</f>
        <v>5.25</v>
      </c>
      <c r="S276" s="47">
        <f ca="1">Calculation!AM275</f>
        <v>5.25</v>
      </c>
      <c r="T276" s="47">
        <f ca="1">Calculation!AN275</f>
        <v>5.25</v>
      </c>
      <c r="U276" s="47">
        <f ca="1">Calculation!AO275</f>
        <v>5.25</v>
      </c>
      <c r="V276" s="47">
        <f ca="1">Calculation!AP275</f>
        <v>26.25</v>
      </c>
      <c r="W276" s="47">
        <f ca="1">Calculation!AR275</f>
        <v>1.2282826192544188E-4</v>
      </c>
      <c r="X276" s="47">
        <f ca="1">Calculation!AS275</f>
        <v>1.6031248786499285E-3</v>
      </c>
      <c r="Y276" s="47">
        <f ca="1">Calculation!AU275</f>
        <v>1.1169644714075103E-4</v>
      </c>
      <c r="Z276" s="47">
        <f ca="1">Calculation!AV275</f>
        <v>2.2492943424325945E-7</v>
      </c>
      <c r="AA276" s="47">
        <f ca="1">Calculation!AW275</f>
        <v>7.1189834538381615E-9</v>
      </c>
      <c r="AB276" s="47">
        <f ca="1">Calculation!AT275</f>
        <v>1.7259531405753703E-3</v>
      </c>
      <c r="AC276" s="47">
        <f ca="1">Calculation!AX275</f>
        <v>1.8378816361338186E-3</v>
      </c>
      <c r="AD276" s="47">
        <f ca="1">Calculation!BB275</f>
        <v>11.789780145866743</v>
      </c>
      <c r="AE276" s="47">
        <f ca="1">Calculation!BE275</f>
        <v>5.8947859731763774</v>
      </c>
      <c r="AF276" s="47">
        <f ca="1">Calculation!BH275</f>
        <v>29.474039806523621</v>
      </c>
      <c r="AG276" s="47">
        <f ca="1">Calculation!BL275</f>
        <v>2.5969865241823316E-3</v>
      </c>
      <c r="AH276" s="47">
        <f ca="1">Calculation!BO275</f>
        <v>1.7090474288535327E-4</v>
      </c>
      <c r="AI276" s="47">
        <f ca="1">Calculation!BR275</f>
        <v>3.6328477418636775E-3</v>
      </c>
      <c r="AJ276" s="47">
        <f ca="1">Calculation!BU275</f>
        <v>29.925788400744498</v>
      </c>
      <c r="AK276" s="291">
        <f ca="1">Calculation!CI275</f>
        <v>3.7078038440085948E-3</v>
      </c>
      <c r="AL276" s="291">
        <f ca="1">Calculation!CJ275</f>
        <v>9.3720597639208231E-2</v>
      </c>
      <c r="AM276" s="291">
        <f ca="1">Calculation!CK275</f>
        <v>9.0012793795199636E-2</v>
      </c>
      <c r="AN276" s="46">
        <f ca="1">Calculation!CP275</f>
        <v>4.3420725206097044E-3</v>
      </c>
      <c r="AO276" s="46">
        <f>Calculation!CS275</f>
        <v>12000</v>
      </c>
      <c r="AP276" s="46">
        <f ca="1">Calculation!CX275</f>
        <v>2.6503627447176027E-2</v>
      </c>
      <c r="AQ276" s="46">
        <f>Calculation!DB275</f>
        <v>0</v>
      </c>
    </row>
    <row r="277" spans="2:43" x14ac:dyDescent="0.25">
      <c r="B277" s="45">
        <f>Calculation!B276</f>
        <v>44165</v>
      </c>
      <c r="C277" s="193">
        <f ca="1">Calculation!C276</f>
        <v>73743.820470925944</v>
      </c>
      <c r="D277" s="196">
        <f ca="1">Calculation!D276</f>
        <v>3.8156822607043554E-2</v>
      </c>
      <c r="E277" s="196">
        <f ca="1">Calculation!G276</f>
        <v>3.4530871311829814E-4</v>
      </c>
      <c r="F277" s="196">
        <f ca="1">Calculation!R276</f>
        <v>3.0043447674002167E-3</v>
      </c>
      <c r="G277" s="196">
        <f ca="1">Calculation!N276</f>
        <v>2.0925269080041231E-4</v>
      </c>
      <c r="H277" s="196">
        <f ca="1">Calculation!T276</f>
        <v>4.2155106334973763E-7</v>
      </c>
      <c r="I277" s="196">
        <f ca="1">Calculation!V276</f>
        <v>2.6684930738993016E-8</v>
      </c>
      <c r="J277" s="47">
        <f ca="1">Calculation!AC276</f>
        <v>5.25</v>
      </c>
      <c r="K277" s="47">
        <f ca="1">Calculation!AD276</f>
        <v>5.25</v>
      </c>
      <c r="L277" s="47">
        <f ca="1">Calculation!AF276</f>
        <v>5.25</v>
      </c>
      <c r="M277" s="47">
        <f ca="1">Calculation!AG276</f>
        <v>5.25</v>
      </c>
      <c r="N277" s="47">
        <f ca="1">Calculation!AH276</f>
        <v>5.25</v>
      </c>
      <c r="O277" s="47">
        <f ca="1">Calculation!AE276</f>
        <v>10.5</v>
      </c>
      <c r="P277" s="47">
        <f ca="1">Calculation!AI276</f>
        <v>26.25</v>
      </c>
      <c r="Q277" s="47">
        <f ca="1">Calculation!AK276</f>
        <v>5.25</v>
      </c>
      <c r="R277" s="47">
        <f ca="1">Calculation!AL276</f>
        <v>5.25</v>
      </c>
      <c r="S277" s="47">
        <f ca="1">Calculation!AM276</f>
        <v>5.25</v>
      </c>
      <c r="T277" s="47">
        <f ca="1">Calculation!AN276</f>
        <v>5.25</v>
      </c>
      <c r="U277" s="47">
        <f ca="1">Calculation!AO276</f>
        <v>5.25</v>
      </c>
      <c r="V277" s="47">
        <f ca="1">Calculation!AP276</f>
        <v>26.25</v>
      </c>
      <c r="W277" s="47">
        <f ca="1">Calculation!AR276</f>
        <v>1.1510290437276604E-4</v>
      </c>
      <c r="X277" s="47">
        <f ca="1">Calculation!AS276</f>
        <v>1.5021723837001083E-3</v>
      </c>
      <c r="Y277" s="47">
        <f ca="1">Calculation!AU276</f>
        <v>1.0462634540020616E-4</v>
      </c>
      <c r="Z277" s="47">
        <f ca="1">Calculation!AV276</f>
        <v>2.1077553167486882E-7</v>
      </c>
      <c r="AA277" s="47">
        <f ca="1">Calculation!AW276</f>
        <v>6.671232684748254E-9</v>
      </c>
      <c r="AB277" s="47">
        <f ca="1">Calculation!AT276</f>
        <v>1.6172752880728744E-3</v>
      </c>
      <c r="AC277" s="47">
        <f ca="1">Calculation!AX276</f>
        <v>1.7221190802374402E-3</v>
      </c>
      <c r="AD277" s="47">
        <f ca="1">Calculation!BB276</f>
        <v>11.78975519113188</v>
      </c>
      <c r="AE277" s="47">
        <f ca="1">Calculation!BE276</f>
        <v>5.894781972503444</v>
      </c>
      <c r="AF277" s="47">
        <f ca="1">Calculation!BH276</f>
        <v>29.474010850849556</v>
      </c>
      <c r="AG277" s="47">
        <f ca="1">Calculation!BL276</f>
        <v>2.4335544204668546E-3</v>
      </c>
      <c r="AH277" s="47">
        <f ca="1">Calculation!BO276</f>
        <v>1.6005965765960713E-4</v>
      </c>
      <c r="AI277" s="47">
        <f ca="1">Calculation!BR276</f>
        <v>3.4060945120746836E-3</v>
      </c>
      <c r="AJ277" s="47">
        <f ca="1">Calculation!BU276</f>
        <v>29.925732086405606</v>
      </c>
      <c r="AK277" s="291">
        <f ca="1">Calculation!CI276</f>
        <v>3.4746003802865744E-3</v>
      </c>
      <c r="AL277" s="291">
        <f ca="1">Calculation!CJ276</f>
        <v>8.7823138255573988E-2</v>
      </c>
      <c r="AM277" s="291">
        <f ca="1">Calculation!CK276</f>
        <v>8.4348537875287413E-2</v>
      </c>
      <c r="AN277" s="46">
        <f ca="1">Calculation!CP276</f>
        <v>4.068861591068812E-3</v>
      </c>
      <c r="AO277" s="46">
        <f>Calculation!CS276</f>
        <v>12000</v>
      </c>
      <c r="AP277" s="46">
        <f ca="1">Calculation!CX276</f>
        <v>2.5181484323468794E-2</v>
      </c>
      <c r="AQ277" s="46">
        <f>Calculation!DB276</f>
        <v>0</v>
      </c>
    </row>
    <row r="278" spans="2:43" x14ac:dyDescent="0.25">
      <c r="B278" s="45">
        <f>Calculation!B277</f>
        <v>44166</v>
      </c>
      <c r="C278" s="193">
        <f ca="1">Calculation!C277</f>
        <v>73743.820796532367</v>
      </c>
      <c r="D278" s="196">
        <f ca="1">Calculation!D277</f>
        <v>3.5756941704699861E-2</v>
      </c>
      <c r="E278" s="196">
        <f ca="1">Calculation!G277</f>
        <v>3.2359032193998315E-4</v>
      </c>
      <c r="F278" s="196">
        <f ca="1">Calculation!R277</f>
        <v>2.8151592066046728E-3</v>
      </c>
      <c r="G278" s="196">
        <f ca="1">Calculation!N277</f>
        <v>1.9600932175764847E-4</v>
      </c>
      <c r="H278" s="196">
        <f ca="1">Calculation!T277</f>
        <v>3.9502506549482527E-7</v>
      </c>
      <c r="I278" s="196">
        <f ca="1">Calculation!V277</f>
        <v>2.5006573568098271E-8</v>
      </c>
      <c r="J278" s="47">
        <f ca="1">Calculation!AC277</f>
        <v>5.25</v>
      </c>
      <c r="K278" s="47">
        <f ca="1">Calculation!AD277</f>
        <v>5.25</v>
      </c>
      <c r="L278" s="47">
        <f ca="1">Calculation!AF277</f>
        <v>5.25</v>
      </c>
      <c r="M278" s="47">
        <f ca="1">Calculation!AG277</f>
        <v>5.25</v>
      </c>
      <c r="N278" s="47">
        <f ca="1">Calculation!AH277</f>
        <v>5.25</v>
      </c>
      <c r="O278" s="47">
        <f ca="1">Calculation!AE277</f>
        <v>10.5</v>
      </c>
      <c r="P278" s="47">
        <f ca="1">Calculation!AI277</f>
        <v>26.25</v>
      </c>
      <c r="Q278" s="47">
        <f ca="1">Calculation!AK277</f>
        <v>5.25</v>
      </c>
      <c r="R278" s="47">
        <f ca="1">Calculation!AL277</f>
        <v>5.25</v>
      </c>
      <c r="S278" s="47">
        <f ca="1">Calculation!AM277</f>
        <v>5.25</v>
      </c>
      <c r="T278" s="47">
        <f ca="1">Calculation!AN277</f>
        <v>5.25</v>
      </c>
      <c r="U278" s="47">
        <f ca="1">Calculation!AO277</f>
        <v>5.25</v>
      </c>
      <c r="V278" s="47">
        <f ca="1">Calculation!AP277</f>
        <v>26.25</v>
      </c>
      <c r="W278" s="47">
        <f ca="1">Calculation!AR277</f>
        <v>1.0786344064666105E-4</v>
      </c>
      <c r="X278" s="47">
        <f ca="1">Calculation!AS277</f>
        <v>1.4075796033023364E-3</v>
      </c>
      <c r="Y278" s="47">
        <f ca="1">Calculation!AU277</f>
        <v>9.8004660878824233E-5</v>
      </c>
      <c r="Z278" s="47">
        <f ca="1">Calculation!AV277</f>
        <v>1.9751253274741263E-7</v>
      </c>
      <c r="AA278" s="47">
        <f ca="1">Calculation!AW277</f>
        <v>6.2516433920245677E-9</v>
      </c>
      <c r="AB278" s="47">
        <f ca="1">Calculation!AT277</f>
        <v>1.5154430439489974E-3</v>
      </c>
      <c r="AC278" s="47">
        <f ca="1">Calculation!AX277</f>
        <v>1.6136514690039611E-3</v>
      </c>
      <c r="AD278" s="47">
        <f ca="1">Calculation!BB277</f>
        <v>11.789732268425427</v>
      </c>
      <c r="AE278" s="47">
        <f ca="1">Calculation!BE277</f>
        <v>5.8947782975995917</v>
      </c>
      <c r="AF278" s="47">
        <f ca="1">Calculation!BH277</f>
        <v>29.473984252994665</v>
      </c>
      <c r="AG278" s="47">
        <f ca="1">Calculation!BL277</f>
        <v>2.2804081631446721E-3</v>
      </c>
      <c r="AH278" s="47">
        <f ca="1">Calculation!BO277</f>
        <v>1.4990416432017652E-4</v>
      </c>
      <c r="AI278" s="47">
        <f ca="1">Calculation!BR277</f>
        <v>3.1934794561142982E-3</v>
      </c>
      <c r="AJ278" s="47">
        <f ca="1">Calculation!BU277</f>
        <v>29.925679794519493</v>
      </c>
      <c r="AK278" s="291">
        <f ca="1">Calculation!CI277</f>
        <v>3.2560642284806818E-3</v>
      </c>
      <c r="AL278" s="291">
        <f ca="1">Calculation!CJ277</f>
        <v>8.2296888658497269E-2</v>
      </c>
      <c r="AM278" s="291">
        <f ca="1">Calculation!CK277</f>
        <v>7.9040824430016587E-2</v>
      </c>
      <c r="AN278" s="46">
        <f ca="1">Calculation!CP277</f>
        <v>3.8128458228967998E-3</v>
      </c>
      <c r="AO278" s="46">
        <f>Calculation!CS277</f>
        <v>12000</v>
      </c>
      <c r="AP278" s="46">
        <f ca="1">Calculation!CX277</f>
        <v>2.3925257273734037E-2</v>
      </c>
      <c r="AQ278" s="46">
        <f>Calculation!DB277</f>
        <v>0</v>
      </c>
    </row>
    <row r="279" spans="2:43" x14ac:dyDescent="0.25">
      <c r="B279" s="45">
        <f>Calculation!B278</f>
        <v>44167</v>
      </c>
      <c r="C279" s="193">
        <f ca="1">Calculation!C278</f>
        <v>73743.821101659676</v>
      </c>
      <c r="D279" s="196">
        <f ca="1">Calculation!D278</f>
        <v>3.350800174967624E-2</v>
      </c>
      <c r="E279" s="196">
        <f ca="1">Calculation!G278</f>
        <v>3.0323792894108203E-4</v>
      </c>
      <c r="F279" s="196">
        <f ca="1">Calculation!R278</f>
        <v>2.63789137303238E-3</v>
      </c>
      <c r="G279" s="196">
        <f ca="1">Calculation!N278</f>
        <v>1.8360575754429047E-4</v>
      </c>
      <c r="H279" s="196">
        <f ca="1">Calculation!T278</f>
        <v>3.701686698036453E-7</v>
      </c>
      <c r="I279" s="196">
        <f ca="1">Calculation!V278</f>
        <v>2.3433777373284126E-8</v>
      </c>
      <c r="J279" s="47">
        <f ca="1">Calculation!AC278</f>
        <v>5.25</v>
      </c>
      <c r="K279" s="47">
        <f ca="1">Calculation!AD278</f>
        <v>5.25</v>
      </c>
      <c r="L279" s="47">
        <f ca="1">Calculation!AF278</f>
        <v>5.25</v>
      </c>
      <c r="M279" s="47">
        <f ca="1">Calculation!AG278</f>
        <v>5.25</v>
      </c>
      <c r="N279" s="47">
        <f ca="1">Calculation!AH278</f>
        <v>5.25</v>
      </c>
      <c r="O279" s="47">
        <f ca="1">Calculation!AE278</f>
        <v>10.5</v>
      </c>
      <c r="P279" s="47">
        <f ca="1">Calculation!AI278</f>
        <v>26.25</v>
      </c>
      <c r="Q279" s="47">
        <f ca="1">Calculation!AK278</f>
        <v>5.25</v>
      </c>
      <c r="R279" s="47">
        <f ca="1">Calculation!AL278</f>
        <v>5.25</v>
      </c>
      <c r="S279" s="47">
        <f ca="1">Calculation!AM278</f>
        <v>5.25</v>
      </c>
      <c r="T279" s="47">
        <f ca="1">Calculation!AN278</f>
        <v>5.25</v>
      </c>
      <c r="U279" s="47">
        <f ca="1">Calculation!AO278</f>
        <v>5.25</v>
      </c>
      <c r="V279" s="47">
        <f ca="1">Calculation!AP278</f>
        <v>26.25</v>
      </c>
      <c r="W279" s="47">
        <f ca="1">Calculation!AR278</f>
        <v>1.0107930964702734E-4</v>
      </c>
      <c r="X279" s="47">
        <f ca="1">Calculation!AS278</f>
        <v>1.31894568651619E-3</v>
      </c>
      <c r="Y279" s="47">
        <f ca="1">Calculation!AU278</f>
        <v>9.1802878772145234E-5</v>
      </c>
      <c r="Z279" s="47">
        <f ca="1">Calculation!AV278</f>
        <v>1.8508433490182265E-7</v>
      </c>
      <c r="AA279" s="47">
        <f ca="1">Calculation!AW278</f>
        <v>5.8584443433210315E-9</v>
      </c>
      <c r="AB279" s="47">
        <f ca="1">Calculation!AT278</f>
        <v>1.4200249961632174E-3</v>
      </c>
      <c r="AC279" s="47">
        <f ca="1">Calculation!AX278</f>
        <v>1.5120188177146078E-3</v>
      </c>
      <c r="AD279" s="47">
        <f ca="1">Calculation!BB278</f>
        <v>11.789711212282214</v>
      </c>
      <c r="AE279" s="47">
        <f ca="1">Calculation!BE278</f>
        <v>5.8947749219379109</v>
      </c>
      <c r="AF279" s="47">
        <f ca="1">Calculation!BH278</f>
        <v>29.473959820965099</v>
      </c>
      <c r="AG279" s="47">
        <f ca="1">Calculation!BL278</f>
        <v>2.1369003484717338E-3</v>
      </c>
      <c r="AH279" s="47">
        <f ca="1">Calculation!BO278</f>
        <v>1.4039430857813745E-4</v>
      </c>
      <c r="AI279" s="47">
        <f ca="1">Calculation!BR278</f>
        <v>2.9941221367799243E-3</v>
      </c>
      <c r="AJ279" s="47">
        <f ca="1">Calculation!BU278</f>
        <v>29.925631237768101</v>
      </c>
      <c r="AK279" s="291">
        <f ca="1">Calculation!CI278</f>
        <v>3.0512730882037431E-3</v>
      </c>
      <c r="AL279" s="291">
        <f ca="1">Calculation!CJ278</f>
        <v>7.7118472880851288E-2</v>
      </c>
      <c r="AM279" s="291">
        <f ca="1">Calculation!CK278</f>
        <v>7.4067199792647545E-2</v>
      </c>
      <c r="AN279" s="46">
        <f ca="1">Calculation!CP278</f>
        <v>3.5729426093466504E-3</v>
      </c>
      <c r="AO279" s="46">
        <f>Calculation!CS278</f>
        <v>12000</v>
      </c>
      <c r="AP279" s="46">
        <f ca="1">Calculation!CX278</f>
        <v>2.2731662511328118E-2</v>
      </c>
      <c r="AQ279" s="46">
        <f>Calculation!DB278</f>
        <v>0</v>
      </c>
    </row>
    <row r="280" spans="2:43" x14ac:dyDescent="0.25">
      <c r="B280" s="45">
        <f>Calculation!B279</f>
        <v>44168</v>
      </c>
      <c r="C280" s="193">
        <f ca="1">Calculation!C279</f>
        <v>73743.821387595919</v>
      </c>
      <c r="D280" s="196">
        <f ca="1">Calculation!D279</f>
        <v>3.1400509287997293E-2</v>
      </c>
      <c r="E280" s="196">
        <f ca="1">Calculation!G279</f>
        <v>2.8416561748952426E-4</v>
      </c>
      <c r="F280" s="196">
        <f ca="1">Calculation!R279</f>
        <v>2.471790130114458E-3</v>
      </c>
      <c r="G280" s="196">
        <f ca="1">Calculation!N279</f>
        <v>1.7198860728804495E-4</v>
      </c>
      <c r="H280" s="196">
        <f ca="1">Calculation!T279</f>
        <v>3.4687674207774257E-7</v>
      </c>
      <c r="I280" s="196">
        <f ca="1">Calculation!V279</f>
        <v>2.1959902807138881E-8</v>
      </c>
      <c r="J280" s="47">
        <f ca="1">Calculation!AC279</f>
        <v>5.25</v>
      </c>
      <c r="K280" s="47">
        <f ca="1">Calculation!AD279</f>
        <v>5.25</v>
      </c>
      <c r="L280" s="47">
        <f ca="1">Calculation!AF279</f>
        <v>5.25</v>
      </c>
      <c r="M280" s="47">
        <f ca="1">Calculation!AG279</f>
        <v>5.25</v>
      </c>
      <c r="N280" s="47">
        <f ca="1">Calculation!AH279</f>
        <v>5.25</v>
      </c>
      <c r="O280" s="47">
        <f ca="1">Calculation!AE279</f>
        <v>10.5</v>
      </c>
      <c r="P280" s="47">
        <f ca="1">Calculation!AI279</f>
        <v>26.25</v>
      </c>
      <c r="Q280" s="47">
        <f ca="1">Calculation!AK279</f>
        <v>5.25</v>
      </c>
      <c r="R280" s="47">
        <f ca="1">Calculation!AL279</f>
        <v>5.25</v>
      </c>
      <c r="S280" s="47">
        <f ca="1">Calculation!AM279</f>
        <v>5.25</v>
      </c>
      <c r="T280" s="47">
        <f ca="1">Calculation!AN279</f>
        <v>5.25</v>
      </c>
      <c r="U280" s="47">
        <f ca="1">Calculation!AO279</f>
        <v>5.25</v>
      </c>
      <c r="V280" s="47">
        <f ca="1">Calculation!AP279</f>
        <v>26.25</v>
      </c>
      <c r="W280" s="47">
        <f ca="1">Calculation!AR279</f>
        <v>9.4721872496508083E-5</v>
      </c>
      <c r="X280" s="47">
        <f ca="1">Calculation!AS279</f>
        <v>1.235895065057229E-3</v>
      </c>
      <c r="Y280" s="47">
        <f ca="1">Calculation!AU279</f>
        <v>8.5994303644022473E-5</v>
      </c>
      <c r="Z280" s="47">
        <f ca="1">Calculation!AV279</f>
        <v>1.7343837103887129E-7</v>
      </c>
      <c r="AA280" s="47">
        <f ca="1">Calculation!AW279</f>
        <v>5.4899757017847203E-9</v>
      </c>
      <c r="AB280" s="47">
        <f ca="1">Calculation!AT279</f>
        <v>1.3306169375537371E-3</v>
      </c>
      <c r="AC280" s="47">
        <f ca="1">Calculation!AX279</f>
        <v>1.4167901695445002E-3</v>
      </c>
      <c r="AD280" s="47">
        <f ca="1">Calculation!BB279</f>
        <v>11.789691870710662</v>
      </c>
      <c r="AE280" s="47">
        <f ca="1">Calculation!BE279</f>
        <v>5.8947718211515383</v>
      </c>
      <c r="AF280" s="47">
        <f ca="1">Calculation!BH279</f>
        <v>29.473937378400798</v>
      </c>
      <c r="AG280" s="47">
        <f ca="1">Calculation!BL279</f>
        <v>2.0024243234069545E-3</v>
      </c>
      <c r="AH280" s="47">
        <f ca="1">Calculation!BO279</f>
        <v>1.3148894577368124E-4</v>
      </c>
      <c r="AI280" s="47">
        <f ca="1">Calculation!BR279</f>
        <v>2.8071968675148816E-3</v>
      </c>
      <c r="AJ280" s="47">
        <f ca="1">Calculation!BU279</f>
        <v>29.925586149356093</v>
      </c>
      <c r="AK280" s="291">
        <f ca="1">Calculation!CI279</f>
        <v>2.8593624301720411E-3</v>
      </c>
      <c r="AL280" s="291">
        <f ca="1">Calculation!CJ279</f>
        <v>7.2265988022938196E-2</v>
      </c>
      <c r="AM280" s="291">
        <f ca="1">Calculation!CK279</f>
        <v>6.9406625592766155E-2</v>
      </c>
      <c r="AN280" s="46">
        <f ca="1">Calculation!CP279</f>
        <v>3.3481375097450545E-3</v>
      </c>
      <c r="AO280" s="46">
        <f>Calculation!CS279</f>
        <v>12000</v>
      </c>
      <c r="AP280" s="46">
        <f ca="1">Calculation!CX279</f>
        <v>2.1597579683264829E-2</v>
      </c>
      <c r="AQ280" s="46">
        <f>Calculation!DB279</f>
        <v>0</v>
      </c>
    </row>
    <row r="281" spans="2:43" x14ac:dyDescent="0.25">
      <c r="B281" s="45">
        <f>Calculation!B280</f>
        <v>44169</v>
      </c>
      <c r="C281" s="193">
        <f ca="1">Calculation!C280</f>
        <v>73743.821655548105</v>
      </c>
      <c r="D281" s="196">
        <f ca="1">Calculation!D280</f>
        <v>2.9425567957385448E-2</v>
      </c>
      <c r="E281" s="196">
        <f ca="1">Calculation!G280</f>
        <v>2.6629287498927158E-4</v>
      </c>
      <c r="F281" s="196">
        <f ca="1">Calculation!R280</f>
        <v>2.3161517145669904E-3</v>
      </c>
      <c r="G281" s="196">
        <f ca="1">Calculation!N280</f>
        <v>1.611078856816719E-4</v>
      </c>
      <c r="H281" s="196">
        <f ca="1">Calculation!T280</f>
        <v>3.25050772990272E-7</v>
      </c>
      <c r="I281" s="196">
        <f ca="1">Calculation!V280</f>
        <v>2.0578728192485886E-8</v>
      </c>
      <c r="J281" s="47">
        <f ca="1">Calculation!AC280</f>
        <v>5.25</v>
      </c>
      <c r="K281" s="47">
        <f ca="1">Calculation!AD280</f>
        <v>5.25</v>
      </c>
      <c r="L281" s="47">
        <f ca="1">Calculation!AF280</f>
        <v>5.25</v>
      </c>
      <c r="M281" s="47">
        <f ca="1">Calculation!AG280</f>
        <v>5.25</v>
      </c>
      <c r="N281" s="47">
        <f ca="1">Calculation!AH280</f>
        <v>5.25</v>
      </c>
      <c r="O281" s="47">
        <f ca="1">Calculation!AE280</f>
        <v>10.5</v>
      </c>
      <c r="P281" s="47">
        <f ca="1">Calculation!AI280</f>
        <v>26.25</v>
      </c>
      <c r="Q281" s="47">
        <f ca="1">Calculation!AK280</f>
        <v>5.25</v>
      </c>
      <c r="R281" s="47">
        <f ca="1">Calculation!AL280</f>
        <v>5.25</v>
      </c>
      <c r="S281" s="47">
        <f ca="1">Calculation!AM280</f>
        <v>5.25</v>
      </c>
      <c r="T281" s="47">
        <f ca="1">Calculation!AN280</f>
        <v>5.25</v>
      </c>
      <c r="U281" s="47">
        <f ca="1">Calculation!AO280</f>
        <v>5.25</v>
      </c>
      <c r="V281" s="47">
        <f ca="1">Calculation!AP280</f>
        <v>26.25</v>
      </c>
      <c r="W281" s="47">
        <f ca="1">Calculation!AR280</f>
        <v>8.8764291663090522E-5</v>
      </c>
      <c r="X281" s="47">
        <f ca="1">Calculation!AS280</f>
        <v>1.1580758572834952E-3</v>
      </c>
      <c r="Y281" s="47">
        <f ca="1">Calculation!AU280</f>
        <v>8.0553942840835949E-5</v>
      </c>
      <c r="Z281" s="47">
        <f ca="1">Calculation!AV280</f>
        <v>1.62525386495136E-7</v>
      </c>
      <c r="AA281" s="47">
        <f ca="1">Calculation!AW280</f>
        <v>5.1446820481214715E-9</v>
      </c>
      <c r="AB281" s="47">
        <f ca="1">Calculation!AT280</f>
        <v>1.2468401489465857E-3</v>
      </c>
      <c r="AC281" s="47">
        <f ca="1">Calculation!AX280</f>
        <v>1.3275617618559649E-3</v>
      </c>
      <c r="AD281" s="47">
        <f ca="1">Calculation!BB280</f>
        <v>11.789674104095651</v>
      </c>
      <c r="AE281" s="47">
        <f ca="1">Calculation!BE280</f>
        <v>5.8947689728577704</v>
      </c>
      <c r="AF281" s="47">
        <f ca="1">Calculation!BH280</f>
        <v>29.473916763302448</v>
      </c>
      <c r="AG281" s="47">
        <f ca="1">Calculation!BL280</f>
        <v>1.8764116205840784E-3</v>
      </c>
      <c r="AH281" s="47">
        <f ca="1">Calculation!BO280</f>
        <v>1.2314956068263088E-4</v>
      </c>
      <c r="AI281" s="47">
        <f ca="1">Calculation!BR280</f>
        <v>2.6319293133041646E-3</v>
      </c>
      <c r="AJ281" s="47">
        <f ca="1">Calculation!BU280</f>
        <v>29.925544281544944</v>
      </c>
      <c r="AK281" s="291">
        <f ca="1">Calculation!CI280</f>
        <v>2.6795218582265079E-3</v>
      </c>
      <c r="AL281" s="291">
        <f ca="1">Calculation!CJ280</f>
        <v>6.7718911078870889E-2</v>
      </c>
      <c r="AM281" s="291">
        <f ca="1">Calculation!CK280</f>
        <v>6.5039389220644381E-2</v>
      </c>
      <c r="AN281" s="46">
        <f ca="1">Calculation!CP280</f>
        <v>3.1374799404710768E-3</v>
      </c>
      <c r="AO281" s="46">
        <f>Calculation!CS280</f>
        <v>12000</v>
      </c>
      <c r="AP281" s="46">
        <f ca="1">Calculation!CX280</f>
        <v>2.0520043746006151E-2</v>
      </c>
      <c r="AQ281" s="46">
        <f>Calculation!DB280</f>
        <v>0</v>
      </c>
    </row>
    <row r="282" spans="2:43" x14ac:dyDescent="0.25">
      <c r="B282" s="45">
        <f>Calculation!B281</f>
        <v>44170</v>
      </c>
      <c r="C282" s="193">
        <f ca="1">Calculation!C281</f>
        <v>73743.821906647354</v>
      </c>
      <c r="D282" s="196">
        <f ca="1">Calculation!D281</f>
        <v>2.7574840933187465E-2</v>
      </c>
      <c r="E282" s="196">
        <f ca="1">Calculation!G281</f>
        <v>2.4954425280686456E-4</v>
      </c>
      <c r="F282" s="196">
        <f ca="1">Calculation!R281</f>
        <v>2.1703167458857883E-3</v>
      </c>
      <c r="G282" s="196">
        <f ca="1">Calculation!N281</f>
        <v>1.5091679483604783E-4</v>
      </c>
      <c r="H282" s="196">
        <f ca="1">Calculation!T281</f>
        <v>3.0459846008847575E-7</v>
      </c>
      <c r="I282" s="196">
        <f ca="1">Calculation!V281</f>
        <v>1.9284423035569509E-8</v>
      </c>
      <c r="J282" s="47">
        <f ca="1">Calculation!AC281</f>
        <v>5.25</v>
      </c>
      <c r="K282" s="47">
        <f ca="1">Calculation!AD281</f>
        <v>5.25</v>
      </c>
      <c r="L282" s="47">
        <f ca="1">Calculation!AF281</f>
        <v>5.25</v>
      </c>
      <c r="M282" s="47">
        <f ca="1">Calculation!AG281</f>
        <v>5.25</v>
      </c>
      <c r="N282" s="47">
        <f ca="1">Calculation!AH281</f>
        <v>5.25</v>
      </c>
      <c r="O282" s="47">
        <f ca="1">Calculation!AE281</f>
        <v>10.5</v>
      </c>
      <c r="P282" s="47">
        <f ca="1">Calculation!AI281</f>
        <v>26.25</v>
      </c>
      <c r="Q282" s="47">
        <f ca="1">Calculation!AK281</f>
        <v>5.25</v>
      </c>
      <c r="R282" s="47">
        <f ca="1">Calculation!AL281</f>
        <v>5.25</v>
      </c>
      <c r="S282" s="47">
        <f ca="1">Calculation!AM281</f>
        <v>5.25</v>
      </c>
      <c r="T282" s="47">
        <f ca="1">Calculation!AN281</f>
        <v>5.25</v>
      </c>
      <c r="U282" s="47">
        <f ca="1">Calculation!AO281</f>
        <v>5.25</v>
      </c>
      <c r="V282" s="47">
        <f ca="1">Calculation!AP281</f>
        <v>26.25</v>
      </c>
      <c r="W282" s="47">
        <f ca="1">Calculation!AR281</f>
        <v>8.3181417602288187E-5</v>
      </c>
      <c r="X282" s="47">
        <f ca="1">Calculation!AS281</f>
        <v>1.0851583729428941E-3</v>
      </c>
      <c r="Y282" s="47">
        <f ca="1">Calculation!AU281</f>
        <v>7.5458397418023913E-5</v>
      </c>
      <c r="Z282" s="47">
        <f ca="1">Calculation!AV281</f>
        <v>1.5229923004423788E-7</v>
      </c>
      <c r="AA282" s="47">
        <f ca="1">Calculation!AW281</f>
        <v>4.8211057588923773E-9</v>
      </c>
      <c r="AB282" s="47">
        <f ca="1">Calculation!AT281</f>
        <v>1.1683397905451823E-3</v>
      </c>
      <c r="AC282" s="47">
        <f ca="1">Calculation!AX281</f>
        <v>1.2439553082990093E-3</v>
      </c>
      <c r="AD282" s="47">
        <f ca="1">Calculation!BB281</f>
        <v>11.78965778419072</v>
      </c>
      <c r="AE282" s="47">
        <f ca="1">Calculation!BE281</f>
        <v>5.8947663564964952</v>
      </c>
      <c r="AF282" s="47">
        <f ca="1">Calculation!BH281</f>
        <v>29.473897826862107</v>
      </c>
      <c r="AG282" s="47">
        <f ca="1">Calculation!BL281</f>
        <v>1.7583295545405024E-3</v>
      </c>
      <c r="AH282" s="47">
        <f ca="1">Calculation!BO281</f>
        <v>1.1534009892402434E-4</v>
      </c>
      <c r="AI282" s="47">
        <f ca="1">Calculation!BR281</f>
        <v>2.4675933020124707E-3</v>
      </c>
      <c r="AJ282" s="47">
        <f ca="1">Calculation!BU281</f>
        <v>29.925505404291734</v>
      </c>
      <c r="AK282" s="291">
        <f ca="1">Calculation!CI281</f>
        <v>2.5109924899879843E-3</v>
      </c>
      <c r="AL282" s="291">
        <f ca="1">Calculation!CJ281</f>
        <v>6.3458012460971783E-2</v>
      </c>
      <c r="AM282" s="291">
        <f ca="1">Calculation!CK281</f>
        <v>6.0947019970983798E-2</v>
      </c>
      <c r="AN282" s="46">
        <f ca="1">Calculation!CP281</f>
        <v>2.9400792968369486E-3</v>
      </c>
      <c r="AO282" s="46">
        <f>Calculation!CS281</f>
        <v>12000</v>
      </c>
      <c r="AP282" s="46">
        <f ca="1">Calculation!CX281</f>
        <v>1.9496237244618186E-2</v>
      </c>
      <c r="AQ282" s="46">
        <f>Calculation!DB281</f>
        <v>0</v>
      </c>
    </row>
    <row r="283" spans="2:43" x14ac:dyDescent="0.25">
      <c r="B283" s="45">
        <f>Calculation!B282</f>
        <v>44171</v>
      </c>
      <c r="C283" s="193">
        <f ca="1">Calculation!C282</f>
        <v>73743.822141953657</v>
      </c>
      <c r="D283" s="196">
        <f ca="1">Calculation!D282</f>
        <v>2.5840515736255787E-2</v>
      </c>
      <c r="E283" s="196">
        <f ca="1">Calculation!G282</f>
        <v>2.3384904794033877E-4</v>
      </c>
      <c r="F283" s="196">
        <f ca="1">Calculation!R282</f>
        <v>2.0336674251259894E-3</v>
      </c>
      <c r="G283" s="196">
        <f ca="1">Calculation!N282</f>
        <v>1.4137152018069854E-4</v>
      </c>
      <c r="H283" s="196">
        <f ca="1">Calculation!T282</f>
        <v>2.8543331640371315E-7</v>
      </c>
      <c r="I283" s="196">
        <f ca="1">Calculation!V282</f>
        <v>1.8071523718535916E-8</v>
      </c>
      <c r="J283" s="47">
        <f ca="1">Calculation!AC282</f>
        <v>5.25</v>
      </c>
      <c r="K283" s="47">
        <f ca="1">Calculation!AD282</f>
        <v>5.25</v>
      </c>
      <c r="L283" s="47">
        <f ca="1">Calculation!AF282</f>
        <v>5.25</v>
      </c>
      <c r="M283" s="47">
        <f ca="1">Calculation!AG282</f>
        <v>5.25</v>
      </c>
      <c r="N283" s="47">
        <f ca="1">Calculation!AH282</f>
        <v>5.25</v>
      </c>
      <c r="O283" s="47">
        <f ca="1">Calculation!AE282</f>
        <v>10.5</v>
      </c>
      <c r="P283" s="47">
        <f ca="1">Calculation!AI282</f>
        <v>26.25</v>
      </c>
      <c r="Q283" s="47">
        <f ca="1">Calculation!AK282</f>
        <v>5.25</v>
      </c>
      <c r="R283" s="47">
        <f ca="1">Calculation!AL282</f>
        <v>5.25</v>
      </c>
      <c r="S283" s="47">
        <f ca="1">Calculation!AM282</f>
        <v>5.25</v>
      </c>
      <c r="T283" s="47">
        <f ca="1">Calculation!AN282</f>
        <v>5.25</v>
      </c>
      <c r="U283" s="47">
        <f ca="1">Calculation!AO282</f>
        <v>5.25</v>
      </c>
      <c r="V283" s="47">
        <f ca="1">Calculation!AP282</f>
        <v>26.25</v>
      </c>
      <c r="W283" s="47">
        <f ca="1">Calculation!AR282</f>
        <v>7.7949682646779594E-5</v>
      </c>
      <c r="X283" s="47">
        <f ca="1">Calculation!AS282</f>
        <v>1.0168337125629947E-3</v>
      </c>
      <c r="Y283" s="47">
        <f ca="1">Calculation!AU282</f>
        <v>7.0685760090349268E-5</v>
      </c>
      <c r="Z283" s="47">
        <f ca="1">Calculation!AV282</f>
        <v>1.4271665820185658E-7</v>
      </c>
      <c r="AA283" s="47">
        <f ca="1">Calculation!AW282</f>
        <v>4.5178809296339791E-9</v>
      </c>
      <c r="AB283" s="47">
        <f ca="1">Calculation!AT282</f>
        <v>1.0947833952097742E-3</v>
      </c>
      <c r="AC283" s="47">
        <f ca="1">Calculation!AX282</f>
        <v>1.165616389839255E-3</v>
      </c>
      <c r="AD283" s="47">
        <f ca="1">Calculation!BB282</f>
        <v>11.789642793192332</v>
      </c>
      <c r="AE283" s="47">
        <f ca="1">Calculation!BE282</f>
        <v>5.8947639531817799</v>
      </c>
      <c r="AF283" s="47">
        <f ca="1">Calculation!BH282</f>
        <v>29.473880432389048</v>
      </c>
      <c r="AG283" s="47">
        <f ca="1">Calculation!BL282</f>
        <v>1.6476789695175731E-3</v>
      </c>
      <c r="AH283" s="47">
        <f ca="1">Calculation!BO282</f>
        <v>1.0802680921747889E-4</v>
      </c>
      <c r="AI283" s="47">
        <f ca="1">Calculation!BR282</f>
        <v>2.3135078336144329E-3</v>
      </c>
      <c r="AJ283" s="47">
        <f ca="1">Calculation!BU282</f>
        <v>29.925469303985182</v>
      </c>
      <c r="AK283" s="291">
        <f ca="1">Calculation!CI282</f>
        <v>2.3530630278401077E-3</v>
      </c>
      <c r="AL283" s="291">
        <f ca="1">Calculation!CJ282</f>
        <v>5.9465274242714715E-2</v>
      </c>
      <c r="AM283" s="291">
        <f ca="1">Calculation!CK282</f>
        <v>5.7112211214874607E-2</v>
      </c>
      <c r="AN283" s="46">
        <f ca="1">Calculation!CP282</f>
        <v>2.7551010541630059E-3</v>
      </c>
      <c r="AO283" s="46">
        <f>Calculation!CS282</f>
        <v>12000</v>
      </c>
      <c r="AP283" s="46">
        <f ca="1">Calculation!CX282</f>
        <v>1.8523482974898364E-2</v>
      </c>
      <c r="AQ283" s="46">
        <f>Calculation!DB282</f>
        <v>0</v>
      </c>
    </row>
    <row r="284" spans="2:43" x14ac:dyDescent="0.25">
      <c r="B284" s="45">
        <f>Calculation!B283</f>
        <v>44172</v>
      </c>
      <c r="C284" s="193">
        <f ca="1">Calculation!C283</f>
        <v>73743.822362460298</v>
      </c>
      <c r="D284" s="196">
        <f ca="1">Calculation!D283</f>
        <v>2.4215271254231143E-2</v>
      </c>
      <c r="E284" s="196">
        <f ca="1">Calculation!G283</f>
        <v>2.1914100434250922E-4</v>
      </c>
      <c r="F284" s="196">
        <f ca="1">Calculation!R283</f>
        <v>1.9056249103712914E-3</v>
      </c>
      <c r="G284" s="196">
        <f ca="1">Calculation!N283</f>
        <v>1.3243103950440625E-4</v>
      </c>
      <c r="H284" s="196">
        <f ca="1">Calculation!T283</f>
        <v>2.6747430358454394E-7</v>
      </c>
      <c r="I284" s="196">
        <f ca="1">Calculation!V283</f>
        <v>1.6934910113923268E-8</v>
      </c>
      <c r="J284" s="47">
        <f ca="1">Calculation!AC283</f>
        <v>5.25</v>
      </c>
      <c r="K284" s="47">
        <f ca="1">Calculation!AD283</f>
        <v>5.25</v>
      </c>
      <c r="L284" s="47">
        <f ca="1">Calculation!AF283</f>
        <v>5.25</v>
      </c>
      <c r="M284" s="47">
        <f ca="1">Calculation!AG283</f>
        <v>5.25</v>
      </c>
      <c r="N284" s="47">
        <f ca="1">Calculation!AH283</f>
        <v>5.25</v>
      </c>
      <c r="O284" s="47">
        <f ca="1">Calculation!AE283</f>
        <v>10.5</v>
      </c>
      <c r="P284" s="47">
        <f ca="1">Calculation!AI283</f>
        <v>26.25</v>
      </c>
      <c r="Q284" s="47">
        <f ca="1">Calculation!AK283</f>
        <v>5.25</v>
      </c>
      <c r="R284" s="47">
        <f ca="1">Calculation!AL283</f>
        <v>5.25</v>
      </c>
      <c r="S284" s="47">
        <f ca="1">Calculation!AM283</f>
        <v>5.25</v>
      </c>
      <c r="T284" s="47">
        <f ca="1">Calculation!AN283</f>
        <v>5.25</v>
      </c>
      <c r="U284" s="47">
        <f ca="1">Calculation!AO283</f>
        <v>5.25</v>
      </c>
      <c r="V284" s="47">
        <f ca="1">Calculation!AP283</f>
        <v>26.25</v>
      </c>
      <c r="W284" s="47">
        <f ca="1">Calculation!AR283</f>
        <v>7.3047001447503068E-5</v>
      </c>
      <c r="X284" s="47">
        <f ca="1">Calculation!AS283</f>
        <v>9.5281245518564572E-4</v>
      </c>
      <c r="Y284" s="47">
        <f ca="1">Calculation!AU283</f>
        <v>6.6215519752203125E-5</v>
      </c>
      <c r="Z284" s="47">
        <f ca="1">Calculation!AV283</f>
        <v>1.3373715179227197E-7</v>
      </c>
      <c r="AA284" s="47">
        <f ca="1">Calculation!AW283</f>
        <v>4.233727528480817E-9</v>
      </c>
      <c r="AB284" s="47">
        <f ca="1">Calculation!AT283</f>
        <v>1.0258594566331489E-3</v>
      </c>
      <c r="AC284" s="47">
        <f ca="1">Calculation!AX283</f>
        <v>1.0922129472646727E-3</v>
      </c>
      <c r="AD284" s="47">
        <f ca="1">Calculation!BB283</f>
        <v>11.789629022889528</v>
      </c>
      <c r="AE284" s="47">
        <f ca="1">Calculation!BE283</f>
        <v>5.8947617455655497</v>
      </c>
      <c r="AF284" s="47">
        <f ca="1">Calculation!BH283</f>
        <v>29.473864454323085</v>
      </c>
      <c r="AG284" s="47">
        <f ca="1">Calculation!BL283</f>
        <v>1.5439921287422158E-3</v>
      </c>
      <c r="AH284" s="47">
        <f ca="1">Calculation!BO283</f>
        <v>1.011780957907885E-4</v>
      </c>
      <c r="AI284" s="47">
        <f ca="1">Calculation!BR283</f>
        <v>2.1690342745285564E-3</v>
      </c>
      <c r="AJ284" s="47">
        <f ca="1">Calculation!BU283</f>
        <v>29.925435782271954</v>
      </c>
      <c r="AK284" s="291">
        <f ca="1">Calculation!CI283</f>
        <v>2.2050664119888097E-3</v>
      </c>
      <c r="AL284" s="291">
        <f ca="1">Calculation!CJ283</f>
        <v>5.5723813230432052E-2</v>
      </c>
      <c r="AM284" s="291">
        <f ca="1">Calculation!CK283</f>
        <v>5.3518746818443243E-2</v>
      </c>
      <c r="AN284" s="46">
        <f ca="1">Calculation!CP283</f>
        <v>2.5817631551354916E-3</v>
      </c>
      <c r="AO284" s="46">
        <f>Calculation!CS283</f>
        <v>12000</v>
      </c>
      <c r="AP284" s="46">
        <f ca="1">Calculation!CX283</f>
        <v>1.7599237010149878E-2</v>
      </c>
      <c r="AQ284" s="46">
        <f>Calculation!DB283</f>
        <v>0</v>
      </c>
    </row>
    <row r="285" spans="2:43" x14ac:dyDescent="0.25">
      <c r="B285" s="45">
        <f>Calculation!B284</f>
        <v>44173</v>
      </c>
      <c r="C285" s="193">
        <f ca="1">Calculation!C284</f>
        <v>73743.82256909812</v>
      </c>
      <c r="D285" s="196">
        <f ca="1">Calculation!D284</f>
        <v>2.2692246837015758E-2</v>
      </c>
      <c r="E285" s="196">
        <f ca="1">Calculation!G284</f>
        <v>2.0535803331206141E-4</v>
      </c>
      <c r="F285" s="196">
        <f ca="1">Calculation!R284</f>
        <v>1.7856468582642842E-3</v>
      </c>
      <c r="G285" s="196">
        <f ca="1">Calculation!N284</f>
        <v>1.2405694428081263E-4</v>
      </c>
      <c r="H285" s="196">
        <f ca="1">Calculation!T284</f>
        <v>2.5064548835784493E-7</v>
      </c>
      <c r="I285" s="196">
        <f ca="1">Calculation!V284</f>
        <v>1.586978421080859E-8</v>
      </c>
      <c r="J285" s="47">
        <f ca="1">Calculation!AC284</f>
        <v>5.25</v>
      </c>
      <c r="K285" s="47">
        <f ca="1">Calculation!AD284</f>
        <v>5.25</v>
      </c>
      <c r="L285" s="47">
        <f ca="1">Calculation!AF284</f>
        <v>5.25</v>
      </c>
      <c r="M285" s="47">
        <f ca="1">Calculation!AG284</f>
        <v>5.25</v>
      </c>
      <c r="N285" s="47">
        <f ca="1">Calculation!AH284</f>
        <v>5.25</v>
      </c>
      <c r="O285" s="47">
        <f ca="1">Calculation!AE284</f>
        <v>10.5</v>
      </c>
      <c r="P285" s="47">
        <f ca="1">Calculation!AI284</f>
        <v>26.25</v>
      </c>
      <c r="Q285" s="47">
        <f ca="1">Calculation!AK284</f>
        <v>5.25</v>
      </c>
      <c r="R285" s="47">
        <f ca="1">Calculation!AL284</f>
        <v>5.25</v>
      </c>
      <c r="S285" s="47">
        <f ca="1">Calculation!AM284</f>
        <v>5.25</v>
      </c>
      <c r="T285" s="47">
        <f ca="1">Calculation!AN284</f>
        <v>5.25</v>
      </c>
      <c r="U285" s="47">
        <f ca="1">Calculation!AO284</f>
        <v>5.25</v>
      </c>
      <c r="V285" s="47">
        <f ca="1">Calculation!AP284</f>
        <v>26.25</v>
      </c>
      <c r="W285" s="47">
        <f ca="1">Calculation!AR284</f>
        <v>6.8452677770687137E-5</v>
      </c>
      <c r="X285" s="47">
        <f ca="1">Calculation!AS284</f>
        <v>8.9282342913214209E-4</v>
      </c>
      <c r="Y285" s="47">
        <f ca="1">Calculation!AU284</f>
        <v>6.2028472140406317E-5</v>
      </c>
      <c r="Z285" s="47">
        <f ca="1">Calculation!AV284</f>
        <v>1.2532274417892246E-7</v>
      </c>
      <c r="AA285" s="47">
        <f ca="1">Calculation!AW284</f>
        <v>3.9674460527021476E-9</v>
      </c>
      <c r="AB285" s="47">
        <f ca="1">Calculation!AT284</f>
        <v>9.612761069028292E-4</v>
      </c>
      <c r="AC285" s="47">
        <f ca="1">Calculation!AX284</f>
        <v>1.0234338692334671E-3</v>
      </c>
      <c r="AD285" s="47">
        <f ca="1">Calculation!BB284</f>
        <v>11.78961637388281</v>
      </c>
      <c r="AE285" s="47">
        <f ca="1">Calculation!BE284</f>
        <v>5.894759717712355</v>
      </c>
      <c r="AF285" s="47">
        <f ca="1">Calculation!BH284</f>
        <v>29.473849777328205</v>
      </c>
      <c r="AG285" s="47">
        <f ca="1">Calculation!BL284</f>
        <v>1.4468307367806147E-3</v>
      </c>
      <c r="AH285" s="47">
        <f ca="1">Calculation!BO284</f>
        <v>9.4764380280110952E-5</v>
      </c>
      <c r="AI285" s="47">
        <f ca="1">Calculation!BR284</f>
        <v>2.0335737260994084E-3</v>
      </c>
      <c r="AJ285" s="47">
        <f ca="1">Calculation!BU284</f>
        <v>29.925404654966815</v>
      </c>
      <c r="AK285" s="291">
        <f ca="1">Calculation!CI284</f>
        <v>2.0663782197516412E-3</v>
      </c>
      <c r="AL285" s="291">
        <f ca="1">Calculation!CJ284</f>
        <v>5.2217810127140489E-2</v>
      </c>
      <c r="AM285" s="291">
        <f ca="1">Calculation!CK284</f>
        <v>5.0151431907388848E-2</v>
      </c>
      <c r="AN285" s="46">
        <f ca="1">Calculation!CP284</f>
        <v>2.4193329202458823E-3</v>
      </c>
      <c r="AO285" s="46">
        <f>Calculation!CS284</f>
        <v>12000</v>
      </c>
      <c r="AP285" s="46">
        <f ca="1">Calculation!CX284</f>
        <v>1.6721082073761398E-2</v>
      </c>
      <c r="AQ285" s="46">
        <f>Calculation!DB284</f>
        <v>0</v>
      </c>
    </row>
    <row r="286" spans="2:43" x14ac:dyDescent="0.25">
      <c r="B286" s="45">
        <f>Calculation!B285</f>
        <v>44174</v>
      </c>
      <c r="C286" s="193">
        <f ca="1">Calculation!C285</f>
        <v>73743.822762739394</v>
      </c>
      <c r="D286" s="196">
        <f ca="1">Calculation!D285</f>
        <v>2.1265013335982144E-2</v>
      </c>
      <c r="E286" s="196">
        <f ca="1">Calculation!G285</f>
        <v>1.924419513853531E-4</v>
      </c>
      <c r="F286" s="196">
        <f ca="1">Calculation!R285</f>
        <v>1.6732251207835979E-3</v>
      </c>
      <c r="G286" s="196">
        <f ca="1">Calculation!N285</f>
        <v>1.1621327248615938E-4</v>
      </c>
      <c r="H286" s="196">
        <f ca="1">Calculation!T285</f>
        <v>2.3487572063999333E-7</v>
      </c>
      <c r="I286" s="196">
        <f ca="1">Calculation!V285</f>
        <v>1.4871649788692608E-8</v>
      </c>
      <c r="J286" s="47">
        <f ca="1">Calculation!AC285</f>
        <v>5.25</v>
      </c>
      <c r="K286" s="47">
        <f ca="1">Calculation!AD285</f>
        <v>5.25</v>
      </c>
      <c r="L286" s="47">
        <f ca="1">Calculation!AF285</f>
        <v>5.25</v>
      </c>
      <c r="M286" s="47">
        <f ca="1">Calculation!AG285</f>
        <v>5.25</v>
      </c>
      <c r="N286" s="47">
        <f ca="1">Calculation!AH285</f>
        <v>5.25</v>
      </c>
      <c r="O286" s="47">
        <f ca="1">Calculation!AE285</f>
        <v>10.5</v>
      </c>
      <c r="P286" s="47">
        <f ca="1">Calculation!AI285</f>
        <v>26.25</v>
      </c>
      <c r="Q286" s="47">
        <f ca="1">Calculation!AK285</f>
        <v>5.25</v>
      </c>
      <c r="R286" s="47">
        <f ca="1">Calculation!AL285</f>
        <v>5.25</v>
      </c>
      <c r="S286" s="47">
        <f ca="1">Calculation!AM285</f>
        <v>5.25</v>
      </c>
      <c r="T286" s="47">
        <f ca="1">Calculation!AN285</f>
        <v>5.25</v>
      </c>
      <c r="U286" s="47">
        <f ca="1">Calculation!AO285</f>
        <v>5.25</v>
      </c>
      <c r="V286" s="47">
        <f ca="1">Calculation!AP285</f>
        <v>26.25</v>
      </c>
      <c r="W286" s="47">
        <f ca="1">Calculation!AR285</f>
        <v>6.414731712845103E-5</v>
      </c>
      <c r="X286" s="47">
        <f ca="1">Calculation!AS285</f>
        <v>8.3661256039179897E-4</v>
      </c>
      <c r="Y286" s="47">
        <f ca="1">Calculation!AU285</f>
        <v>5.8106636243079688E-5</v>
      </c>
      <c r="Z286" s="47">
        <f ca="1">Calculation!AV285</f>
        <v>1.1743786031999666E-7</v>
      </c>
      <c r="AA286" s="47">
        <f ca="1">Calculation!AW285</f>
        <v>3.717912447173152E-9</v>
      </c>
      <c r="AB286" s="47">
        <f ca="1">Calculation!AT285</f>
        <v>9.0075987752025004E-4</v>
      </c>
      <c r="AC286" s="47">
        <f ca="1">Calculation!AX285</f>
        <v>9.5898766953609682E-4</v>
      </c>
      <c r="AD286" s="47">
        <f ca="1">Calculation!BB285</f>
        <v>11.789604754866637</v>
      </c>
      <c r="AE286" s="47">
        <f ca="1">Calculation!BE285</f>
        <v>5.8947578549843485</v>
      </c>
      <c r="AF286" s="47">
        <f ca="1">Calculation!BH285</f>
        <v>29.47383629546005</v>
      </c>
      <c r="AG286" s="47">
        <f ca="1">Calculation!BL285</f>
        <v>1.3557840863117612E-3</v>
      </c>
      <c r="AH286" s="47">
        <f ca="1">Calculation!BO285</f>
        <v>8.8757972510982027E-5</v>
      </c>
      <c r="AI286" s="47">
        <f ca="1">Calculation!BR285</f>
        <v>1.9065645561784032E-3</v>
      </c>
      <c r="AJ286" s="47">
        <f ca="1">Calculation!BU285</f>
        <v>29.925375751040615</v>
      </c>
      <c r="AK286" s="291">
        <f ca="1">Calculation!CI285</f>
        <v>1.9364127365406603E-3</v>
      </c>
      <c r="AL286" s="291">
        <f ca="1">Calculation!CJ285</f>
        <v>4.8932441850967102E-2</v>
      </c>
      <c r="AM286" s="291">
        <f ca="1">Calculation!CK285</f>
        <v>4.6996029114426442E-2</v>
      </c>
      <c r="AN286" s="46">
        <f ca="1">Calculation!CP285</f>
        <v>2.2671237118851899E-3</v>
      </c>
      <c r="AO286" s="46">
        <f>Calculation!CS285</f>
        <v>12000</v>
      </c>
      <c r="AP286" s="46">
        <f ca="1">Calculation!CX285</f>
        <v>1.5886721241154773E-2</v>
      </c>
      <c r="AQ286" s="46">
        <f>Calculation!DB285</f>
        <v>0</v>
      </c>
    </row>
    <row r="287" spans="2:43" x14ac:dyDescent="0.25">
      <c r="B287" s="45">
        <f>Calculation!B286</f>
        <v>44175</v>
      </c>
      <c r="C287" s="193">
        <f ca="1">Calculation!C286</f>
        <v>73743.822944201544</v>
      </c>
      <c r="D287" s="196">
        <f ca="1">Calculation!D286</f>
        <v>1.9927545964667139E-2</v>
      </c>
      <c r="E287" s="196">
        <f ca="1">Calculation!G286</f>
        <v>1.803382345708031E-4</v>
      </c>
      <c r="F287" s="196">
        <f ca="1">Calculation!R286</f>
        <v>1.567883587389558E-3</v>
      </c>
      <c r="G287" s="196">
        <f ca="1">Calculation!N286</f>
        <v>1.0886635216443262E-4</v>
      </c>
      <c r="H287" s="196">
        <f ca="1">Calculation!T286</f>
        <v>2.2009833189271931E-7</v>
      </c>
      <c r="I287" s="196">
        <f ca="1">Calculation!V286</f>
        <v>1.3936293306760503E-8</v>
      </c>
      <c r="J287" s="47">
        <f ca="1">Calculation!AC286</f>
        <v>5.25</v>
      </c>
      <c r="K287" s="47">
        <f ca="1">Calculation!AD286</f>
        <v>5.25</v>
      </c>
      <c r="L287" s="47">
        <f ca="1">Calculation!AF286</f>
        <v>5.25</v>
      </c>
      <c r="M287" s="47">
        <f ca="1">Calculation!AG286</f>
        <v>5.25</v>
      </c>
      <c r="N287" s="47">
        <f ca="1">Calculation!AH286</f>
        <v>5.25</v>
      </c>
      <c r="O287" s="47">
        <f ca="1">Calculation!AE286</f>
        <v>10.5</v>
      </c>
      <c r="P287" s="47">
        <f ca="1">Calculation!AI286</f>
        <v>26.25</v>
      </c>
      <c r="Q287" s="47">
        <f ca="1">Calculation!AK286</f>
        <v>5.25</v>
      </c>
      <c r="R287" s="47">
        <f ca="1">Calculation!AL286</f>
        <v>5.25</v>
      </c>
      <c r="S287" s="47">
        <f ca="1">Calculation!AM286</f>
        <v>5.25</v>
      </c>
      <c r="T287" s="47">
        <f ca="1">Calculation!AN286</f>
        <v>5.25</v>
      </c>
      <c r="U287" s="47">
        <f ca="1">Calculation!AO286</f>
        <v>5.25</v>
      </c>
      <c r="V287" s="47">
        <f ca="1">Calculation!AP286</f>
        <v>26.25</v>
      </c>
      <c r="W287" s="47">
        <f ca="1">Calculation!AR286</f>
        <v>6.0112744856934368E-5</v>
      </c>
      <c r="X287" s="47">
        <f ca="1">Calculation!AS286</f>
        <v>7.8394179369477898E-4</v>
      </c>
      <c r="Y287" s="47">
        <f ca="1">Calculation!AU286</f>
        <v>5.4433176082216311E-5</v>
      </c>
      <c r="Z287" s="47">
        <f ca="1">Calculation!AV286</f>
        <v>1.1004916594635965E-7</v>
      </c>
      <c r="AA287" s="47">
        <f ca="1">Calculation!AW286</f>
        <v>3.4840733266901258E-9</v>
      </c>
      <c r="AB287" s="47">
        <f ca="1">Calculation!AT286</f>
        <v>8.4405453855171332E-4</v>
      </c>
      <c r="AC287" s="47">
        <f ca="1">Calculation!AX286</f>
        <v>8.9860124787320271E-4</v>
      </c>
      <c r="AD287" s="47">
        <f ca="1">Calculation!BB286</f>
        <v>11.789594081970355</v>
      </c>
      <c r="AE287" s="47">
        <f ca="1">Calculation!BE286</f>
        <v>5.8947561439356235</v>
      </c>
      <c r="AF287" s="47">
        <f ca="1">Calculation!BH286</f>
        <v>29.473823911401162</v>
      </c>
      <c r="AG287" s="47">
        <f ca="1">Calculation!BL286</f>
        <v>1.2704673214414329E-3</v>
      </c>
      <c r="AH287" s="47">
        <f ca="1">Calculation!BO286</f>
        <v>8.3132949586268764E-5</v>
      </c>
      <c r="AI287" s="47">
        <f ca="1">Calculation!BR286</f>
        <v>1.7874800836626477E-3</v>
      </c>
      <c r="AJ287" s="47">
        <f ca="1">Calculation!BU286</f>
        <v>29.925348911680572</v>
      </c>
      <c r="AK287" s="291">
        <f ca="1">Calculation!CI286</f>
        <v>1.8146215006709099E-3</v>
      </c>
      <c r="AL287" s="291">
        <f ca="1">Calculation!CJ286</f>
        <v>4.5853819166541306E-2</v>
      </c>
      <c r="AM287" s="291">
        <f ca="1">Calculation!CK286</f>
        <v>4.4039197665870396E-2</v>
      </c>
      <c r="AN287" s="46">
        <f ca="1">Calculation!CP286</f>
        <v>2.1244922067689977E-3</v>
      </c>
      <c r="AO287" s="46">
        <f>Calculation!CS286</f>
        <v>12000</v>
      </c>
      <c r="AP287" s="46">
        <f ca="1">Calculation!CX286</f>
        <v>1.5093971954382612E-2</v>
      </c>
      <c r="AQ287" s="46">
        <f>Calculation!DB286</f>
        <v>0</v>
      </c>
    </row>
    <row r="288" spans="2:43" x14ac:dyDescent="0.25">
      <c r="B288" s="45">
        <f>Calculation!B287</f>
        <v>44176</v>
      </c>
      <c r="C288" s="193">
        <f ca="1">Calculation!C287</f>
        <v>73743.823114250583</v>
      </c>
      <c r="D288" s="196">
        <f ca="1">Calculation!D287</f>
        <v>1.8674198866389713E-2</v>
      </c>
      <c r="E288" s="196">
        <f ca="1">Calculation!G287</f>
        <v>1.6899578839594051E-4</v>
      </c>
      <c r="F288" s="196">
        <f ca="1">Calculation!R287</f>
        <v>1.469176163775756E-3</v>
      </c>
      <c r="G288" s="196">
        <f ca="1">Calculation!N287</f>
        <v>1.0198465504328022E-4</v>
      </c>
      <c r="H288" s="196">
        <f ca="1">Calculation!T287</f>
        <v>2.0625085272070601E-7</v>
      </c>
      <c r="I288" s="196">
        <f ca="1">Calculation!V287</f>
        <v>1.3059766427613808E-8</v>
      </c>
      <c r="J288" s="47">
        <f ca="1">Calculation!AC287</f>
        <v>5.25</v>
      </c>
      <c r="K288" s="47">
        <f ca="1">Calculation!AD287</f>
        <v>5.25</v>
      </c>
      <c r="L288" s="47">
        <f ca="1">Calculation!AF287</f>
        <v>5.25</v>
      </c>
      <c r="M288" s="47">
        <f ca="1">Calculation!AG287</f>
        <v>5.25</v>
      </c>
      <c r="N288" s="47">
        <f ca="1">Calculation!AH287</f>
        <v>5.25</v>
      </c>
      <c r="O288" s="47">
        <f ca="1">Calculation!AE287</f>
        <v>10.5</v>
      </c>
      <c r="P288" s="47">
        <f ca="1">Calculation!AI287</f>
        <v>26.25</v>
      </c>
      <c r="Q288" s="47">
        <f ca="1">Calculation!AK287</f>
        <v>5.25</v>
      </c>
      <c r="R288" s="47">
        <f ca="1">Calculation!AL287</f>
        <v>5.25</v>
      </c>
      <c r="S288" s="47">
        <f ca="1">Calculation!AM287</f>
        <v>5.25</v>
      </c>
      <c r="T288" s="47">
        <f ca="1">Calculation!AN287</f>
        <v>5.25</v>
      </c>
      <c r="U288" s="47">
        <f ca="1">Calculation!AO287</f>
        <v>5.25</v>
      </c>
      <c r="V288" s="47">
        <f ca="1">Calculation!AP287</f>
        <v>26.25</v>
      </c>
      <c r="W288" s="47">
        <f ca="1">Calculation!AR287</f>
        <v>5.6331929465313505E-5</v>
      </c>
      <c r="X288" s="47">
        <f ca="1">Calculation!AS287</f>
        <v>7.3458808188787798E-4</v>
      </c>
      <c r="Y288" s="47">
        <f ca="1">Calculation!AU287</f>
        <v>5.0992327521640108E-5</v>
      </c>
      <c r="Z288" s="47">
        <f ca="1">Calculation!AV287</f>
        <v>1.03125426360353E-7</v>
      </c>
      <c r="AA288" s="47">
        <f ca="1">Calculation!AW287</f>
        <v>3.2649416069034519E-9</v>
      </c>
      <c r="AB288" s="47">
        <f ca="1">Calculation!AT287</f>
        <v>7.9092001135319147E-4</v>
      </c>
      <c r="AC288" s="47">
        <f ca="1">Calculation!AX287</f>
        <v>8.4201872924279889E-4</v>
      </c>
      <c r="AD288" s="47">
        <f ca="1">Calculation!BB287</f>
        <v>11.789584278152768</v>
      </c>
      <c r="AE288" s="47">
        <f ca="1">Calculation!BE287</f>
        <v>5.8947545722151515</v>
      </c>
      <c r="AF288" s="47">
        <f ca="1">Calculation!BH287</f>
        <v>29.473812535758494</v>
      </c>
      <c r="AG288" s="47">
        <f ca="1">Calculation!BL287</f>
        <v>1.1905198106068515E-3</v>
      </c>
      <c r="AH288" s="47">
        <f ca="1">Calculation!BO287</f>
        <v>7.786504274415041E-5</v>
      </c>
      <c r="AI288" s="47">
        <f ca="1">Calculation!BR287</f>
        <v>1.67582640691114E-3</v>
      </c>
      <c r="AJ288" s="47">
        <f ca="1">Calculation!BU287</f>
        <v>29.925323989417674</v>
      </c>
      <c r="AK288" s="291">
        <f ca="1">Calculation!CI287</f>
        <v>1.7004903929773718E-3</v>
      </c>
      <c r="AL288" s="291">
        <f ca="1">Calculation!CJ287</f>
        <v>4.296892764286455E-2</v>
      </c>
      <c r="AM288" s="291">
        <f ca="1">Calculation!CK287</f>
        <v>4.1268437249887178E-2</v>
      </c>
      <c r="AN288" s="46">
        <f ca="1">Calculation!CP287</f>
        <v>1.9908355685909615E-3</v>
      </c>
      <c r="AO288" s="46">
        <f>Calculation!CS287</f>
        <v>12000</v>
      </c>
      <c r="AP288" s="46">
        <f ca="1">Calculation!CX287</f>
        <v>1.4340760333816618E-2</v>
      </c>
      <c r="AQ288" s="46">
        <f>Calculation!DB287</f>
        <v>0</v>
      </c>
    </row>
    <row r="289" spans="2:43" x14ac:dyDescent="0.25">
      <c r="B289" s="45">
        <f>Calculation!B288</f>
        <v>44177</v>
      </c>
      <c r="C289" s="193">
        <f ca="1">Calculation!C288</f>
        <v>73743.823273604343</v>
      </c>
      <c r="D289" s="196">
        <f ca="1">Calculation!D288</f>
        <v>1.749968128143627E-2</v>
      </c>
      <c r="E289" s="196">
        <f ca="1">Calculation!G288</f>
        <v>1.5836673197091374E-4</v>
      </c>
      <c r="F289" s="196">
        <f ca="1">Calculation!R288</f>
        <v>1.3766848778983161E-3</v>
      </c>
      <c r="G289" s="196">
        <f ca="1">Calculation!N288</f>
        <v>9.5538659554276028E-5</v>
      </c>
      <c r="H289" s="196">
        <f ca="1">Calculation!T288</f>
        <v>1.9327474804869632E-7</v>
      </c>
      <c r="I289" s="196">
        <f ca="1">Calculation!V288</f>
        <v>1.2238368960097443E-8</v>
      </c>
      <c r="J289" s="47">
        <f ca="1">Calculation!AC288</f>
        <v>5.25</v>
      </c>
      <c r="K289" s="47">
        <f ca="1">Calculation!AD288</f>
        <v>5.25</v>
      </c>
      <c r="L289" s="47">
        <f ca="1">Calculation!AF288</f>
        <v>5.25</v>
      </c>
      <c r="M289" s="47">
        <f ca="1">Calculation!AG288</f>
        <v>5.25</v>
      </c>
      <c r="N289" s="47">
        <f ca="1">Calculation!AH288</f>
        <v>5.25</v>
      </c>
      <c r="O289" s="47">
        <f ca="1">Calculation!AE288</f>
        <v>10.5</v>
      </c>
      <c r="P289" s="47">
        <f ca="1">Calculation!AI288</f>
        <v>26.25</v>
      </c>
      <c r="Q289" s="47">
        <f ca="1">Calculation!AK288</f>
        <v>5.25</v>
      </c>
      <c r="R289" s="47">
        <f ca="1">Calculation!AL288</f>
        <v>5.25</v>
      </c>
      <c r="S289" s="47">
        <f ca="1">Calculation!AM288</f>
        <v>5.25</v>
      </c>
      <c r="T289" s="47">
        <f ca="1">Calculation!AN288</f>
        <v>5.25</v>
      </c>
      <c r="U289" s="47">
        <f ca="1">Calculation!AO288</f>
        <v>5.25</v>
      </c>
      <c r="V289" s="47">
        <f ca="1">Calculation!AP288</f>
        <v>26.25</v>
      </c>
      <c r="W289" s="47">
        <f ca="1">Calculation!AR288</f>
        <v>5.2788910656971249E-5</v>
      </c>
      <c r="X289" s="47">
        <f ca="1">Calculation!AS288</f>
        <v>6.8834243894915804E-4</v>
      </c>
      <c r="Y289" s="47">
        <f ca="1">Calculation!AU288</f>
        <v>4.7769329777138014E-5</v>
      </c>
      <c r="Z289" s="47">
        <f ca="1">Calculation!AV288</f>
        <v>9.6637374024348161E-8</v>
      </c>
      <c r="AA289" s="47">
        <f ca="1">Calculation!AW288</f>
        <v>3.0595922400243607E-9</v>
      </c>
      <c r="AB289" s="47">
        <f ca="1">Calculation!AT288</f>
        <v>7.4113134960612933E-4</v>
      </c>
      <c r="AC289" s="47">
        <f ca="1">Calculation!AX288</f>
        <v>7.8900037634953171E-4</v>
      </c>
      <c r="AD289" s="47">
        <f ca="1">Calculation!BB288</f>
        <v>11.789575272646044</v>
      </c>
      <c r="AE289" s="47">
        <f ca="1">Calculation!BE288</f>
        <v>5.8947531284776318</v>
      </c>
      <c r="AF289" s="47">
        <f ca="1">Calculation!BH288</f>
        <v>29.473802086418161</v>
      </c>
      <c r="AG289" s="47">
        <f ca="1">Calculation!BL288</f>
        <v>1.1156036215594811E-3</v>
      </c>
      <c r="AH289" s="47">
        <f ca="1">Calculation!BO288</f>
        <v>7.2931531486443855E-5</v>
      </c>
      <c r="AI289" s="47">
        <f ca="1">Calculation!BR288</f>
        <v>1.5711403665193439E-3</v>
      </c>
      <c r="AJ289" s="47">
        <f ca="1">Calculation!BU288</f>
        <v>29.925300847316411</v>
      </c>
      <c r="AK289" s="291">
        <f ca="1">Calculation!CI288</f>
        <v>1.5935375995468348E-3</v>
      </c>
      <c r="AL289" s="291">
        <f ca="1">Calculation!CJ288</f>
        <v>4.0265572478124928E-2</v>
      </c>
      <c r="AM289" s="291">
        <f ca="1">Calculation!CK288</f>
        <v>3.8672034878578093E-2</v>
      </c>
      <c r="AN289" s="46">
        <f ca="1">Calculation!CP288</f>
        <v>1.8655889150524906E-3</v>
      </c>
      <c r="AO289" s="46">
        <f>Calculation!CS288</f>
        <v>12000</v>
      </c>
      <c r="AP289" s="46">
        <f ca="1">Calculation!CX288</f>
        <v>1.3625115772735749E-2</v>
      </c>
      <c r="AQ289" s="46">
        <f>Calculation!DB288</f>
        <v>0</v>
      </c>
    </row>
    <row r="290" spans="2:43" x14ac:dyDescent="0.25">
      <c r="B290" s="45">
        <f>Calculation!B289</f>
        <v>44178</v>
      </c>
      <c r="C290" s="193">
        <f ca="1">Calculation!C289</f>
        <v>73743.823422935515</v>
      </c>
      <c r="D290" s="196">
        <f ca="1">Calculation!D289</f>
        <v>1.6399035213209203E-2</v>
      </c>
      <c r="E290" s="196">
        <f ca="1">Calculation!G289</f>
        <v>1.4840619600966151E-4</v>
      </c>
      <c r="F290" s="196">
        <f ca="1">Calculation!R289</f>
        <v>1.2900181059343268E-3</v>
      </c>
      <c r="G290" s="196">
        <f ca="1">Calculation!N289</f>
        <v>8.9500722645447883E-5</v>
      </c>
      <c r="H290" s="196">
        <f ca="1">Calculation!T289</f>
        <v>1.8111516922028071E-7</v>
      </c>
      <c r="I290" s="196">
        <f ca="1">Calculation!V289</f>
        <v>1.1468633562326442E-8</v>
      </c>
      <c r="J290" s="47">
        <f ca="1">Calculation!AC289</f>
        <v>5.25</v>
      </c>
      <c r="K290" s="47">
        <f ca="1">Calculation!AD289</f>
        <v>5.25</v>
      </c>
      <c r="L290" s="47">
        <f ca="1">Calculation!AF289</f>
        <v>5.25</v>
      </c>
      <c r="M290" s="47">
        <f ca="1">Calculation!AG289</f>
        <v>5.25</v>
      </c>
      <c r="N290" s="47">
        <f ca="1">Calculation!AH289</f>
        <v>5.25</v>
      </c>
      <c r="O290" s="47">
        <f ca="1">Calculation!AE289</f>
        <v>10.5</v>
      </c>
      <c r="P290" s="47">
        <f ca="1">Calculation!AI289</f>
        <v>26.25</v>
      </c>
      <c r="Q290" s="47">
        <f ca="1">Calculation!AK289</f>
        <v>5.25</v>
      </c>
      <c r="R290" s="47">
        <f ca="1">Calculation!AL289</f>
        <v>5.25</v>
      </c>
      <c r="S290" s="47">
        <f ca="1">Calculation!AM289</f>
        <v>5.25</v>
      </c>
      <c r="T290" s="47">
        <f ca="1">Calculation!AN289</f>
        <v>5.25</v>
      </c>
      <c r="U290" s="47">
        <f ca="1">Calculation!AO289</f>
        <v>5.25</v>
      </c>
      <c r="V290" s="47">
        <f ca="1">Calculation!AP289</f>
        <v>26.25</v>
      </c>
      <c r="W290" s="47">
        <f ca="1">Calculation!AR289</f>
        <v>4.9468732003220504E-5</v>
      </c>
      <c r="X290" s="47">
        <f ca="1">Calculation!AS289</f>
        <v>6.4500905296716341E-4</v>
      </c>
      <c r="Y290" s="47">
        <f ca="1">Calculation!AU289</f>
        <v>4.4750361322723942E-5</v>
      </c>
      <c r="Z290" s="47">
        <f ca="1">Calculation!AV289</f>
        <v>9.0557584610140353E-8</v>
      </c>
      <c r="AA290" s="47">
        <f ca="1">Calculation!AW289</f>
        <v>2.8671583905816105E-9</v>
      </c>
      <c r="AB290" s="47">
        <f ca="1">Calculation!AT289</f>
        <v>6.9447778497038393E-4</v>
      </c>
      <c r="AC290" s="47">
        <f ca="1">Calculation!AX289</f>
        <v>7.3932157103610862E-4</v>
      </c>
      <c r="AD290" s="47">
        <f ca="1">Calculation!BB289</f>
        <v>11.789567000444865</v>
      </c>
      <c r="AE290" s="47">
        <f ca="1">Calculation!BE289</f>
        <v>5.8947518023015961</v>
      </c>
      <c r="AF290" s="47">
        <f ca="1">Calculation!BH289</f>
        <v>29.473792487952682</v>
      </c>
      <c r="AG290" s="47">
        <f ca="1">Calculation!BL289</f>
        <v>1.0454020926286666E-3</v>
      </c>
      <c r="AH290" s="47">
        <f ca="1">Calculation!BO289</f>
        <v>6.8311144506070687E-5</v>
      </c>
      <c r="AI290" s="47">
        <f ca="1">Calculation!BR289</f>
        <v>1.4729876347612954E-3</v>
      </c>
      <c r="AJ290" s="47">
        <f ca="1">Calculation!BU289</f>
        <v>29.925279358222383</v>
      </c>
      <c r="AK290" s="291">
        <f ca="1">Calculation!CI289</f>
        <v>1.493311719968915E-3</v>
      </c>
      <c r="AL290" s="291">
        <f ca="1">Calculation!CJ289</f>
        <v>3.773232695028135E-2</v>
      </c>
      <c r="AM290" s="291">
        <f ca="1">Calculation!CK289</f>
        <v>3.6239015230312435E-2</v>
      </c>
      <c r="AN290" s="46">
        <f ca="1">Calculation!CP289</f>
        <v>1.7482229532062804E-3</v>
      </c>
      <c r="AO290" s="46">
        <f>Calculation!CS289</f>
        <v>12000</v>
      </c>
      <c r="AP290" s="46">
        <f ca="1">Calculation!CX289</f>
        <v>1.2945165799926254E-2</v>
      </c>
      <c r="AQ290" s="46">
        <f>Calculation!DB289</f>
        <v>0</v>
      </c>
    </row>
    <row r="291" spans="2:43" x14ac:dyDescent="0.25">
      <c r="B291" s="45">
        <f>Calculation!B290</f>
        <v>44179</v>
      </c>
      <c r="C291" s="193">
        <f ca="1">Calculation!C290</f>
        <v>73743.823562874459</v>
      </c>
      <c r="D291" s="196">
        <f ca="1">Calculation!D290</f>
        <v>1.5367614499061964E-2</v>
      </c>
      <c r="E291" s="196">
        <f ca="1">Calculation!G290</f>
        <v>1.3907213332382037E-4</v>
      </c>
      <c r="F291" s="196">
        <f ca="1">Calculation!R290</f>
        <v>1.2088089100723179E-3</v>
      </c>
      <c r="G291" s="196">
        <f ca="1">Calculation!N290</f>
        <v>8.3844959821876132E-5</v>
      </c>
      <c r="H291" s="196">
        <f ca="1">Calculation!T290</f>
        <v>1.6972072161432598E-7</v>
      </c>
      <c r="I291" s="196">
        <f ca="1">Calculation!V290</f>
        <v>1.0747310905717324E-8</v>
      </c>
      <c r="J291" s="47">
        <f ca="1">Calculation!AC290</f>
        <v>5.25</v>
      </c>
      <c r="K291" s="47">
        <f ca="1">Calculation!AD290</f>
        <v>5.25</v>
      </c>
      <c r="L291" s="47">
        <f ca="1">Calculation!AF290</f>
        <v>5.25</v>
      </c>
      <c r="M291" s="47">
        <f ca="1">Calculation!AG290</f>
        <v>5.25</v>
      </c>
      <c r="N291" s="47">
        <f ca="1">Calculation!AH290</f>
        <v>5.25</v>
      </c>
      <c r="O291" s="47">
        <f ca="1">Calculation!AE290</f>
        <v>10.5</v>
      </c>
      <c r="P291" s="47">
        <f ca="1">Calculation!AI290</f>
        <v>26.25</v>
      </c>
      <c r="Q291" s="47">
        <f ca="1">Calculation!AK290</f>
        <v>5.25</v>
      </c>
      <c r="R291" s="47">
        <f ca="1">Calculation!AL290</f>
        <v>5.25</v>
      </c>
      <c r="S291" s="47">
        <f ca="1">Calculation!AM290</f>
        <v>5.25</v>
      </c>
      <c r="T291" s="47">
        <f ca="1">Calculation!AN290</f>
        <v>5.25</v>
      </c>
      <c r="U291" s="47">
        <f ca="1">Calculation!AO290</f>
        <v>5.25</v>
      </c>
      <c r="V291" s="47">
        <f ca="1">Calculation!AP290</f>
        <v>26.25</v>
      </c>
      <c r="W291" s="47">
        <f ca="1">Calculation!AR290</f>
        <v>4.6357377774606787E-5</v>
      </c>
      <c r="X291" s="47">
        <f ca="1">Calculation!AS290</f>
        <v>6.0440445503615894E-4</v>
      </c>
      <c r="Y291" s="47">
        <f ca="1">Calculation!AU290</f>
        <v>4.1922479910938066E-5</v>
      </c>
      <c r="Z291" s="47">
        <f ca="1">Calculation!AV290</f>
        <v>8.486036080716299E-8</v>
      </c>
      <c r="AA291" s="47">
        <f ca="1">Calculation!AW290</f>
        <v>2.6868277264293309E-9</v>
      </c>
      <c r="AB291" s="47">
        <f ca="1">Calculation!AT290</f>
        <v>6.5076183281076569E-4</v>
      </c>
      <c r="AC291" s="47">
        <f ca="1">Calculation!AX290</f>
        <v>6.9277185991023743E-4</v>
      </c>
      <c r="AD291" s="47">
        <f ca="1">Calculation!BB290</f>
        <v>11.789559401837213</v>
      </c>
      <c r="AE291" s="47">
        <f ca="1">Calculation!BE290</f>
        <v>5.8947505841141803</v>
      </c>
      <c r="AF291" s="47">
        <f ca="1">Calculation!BH290</f>
        <v>29.473783671076536</v>
      </c>
      <c r="AG291" s="47">
        <f ca="1">Calculation!BL290</f>
        <v>9.7961849374498156E-4</v>
      </c>
      <c r="AH291" s="47">
        <f ca="1">Calculation!BO290</f>
        <v>6.398396697703596E-5</v>
      </c>
      <c r="AI291" s="47">
        <f ca="1">Calculation!BR290</f>
        <v>1.3809609233970132E-3</v>
      </c>
      <c r="AJ291" s="47">
        <f ca="1">Calculation!BU290</f>
        <v>29.925259404063642</v>
      </c>
      <c r="AK291" s="291">
        <f ca="1">Calculation!CI290</f>
        <v>1.3993894390296191E-3</v>
      </c>
      <c r="AL291" s="291">
        <f ca="1">Calculation!CJ290</f>
        <v>3.5358483694282836E-2</v>
      </c>
      <c r="AM291" s="291">
        <f ca="1">Calculation!CK290</f>
        <v>3.3959094255253217E-2</v>
      </c>
      <c r="AN291" s="46">
        <f ca="1">Calculation!CP290</f>
        <v>1.6382416580160526E-3</v>
      </c>
      <c r="AO291" s="46">
        <f>Calculation!CS290</f>
        <v>12000</v>
      </c>
      <c r="AP291" s="46">
        <f ca="1">Calculation!CX290</f>
        <v>1.2299131197889236E-2</v>
      </c>
      <c r="AQ291" s="46">
        <f>Calculation!DB290</f>
        <v>0</v>
      </c>
    </row>
    <row r="292" spans="2:43" x14ac:dyDescent="0.25">
      <c r="B292" s="45">
        <f>Calculation!B291</f>
        <v>44180</v>
      </c>
      <c r="C292" s="193">
        <f ca="1">Calculation!C291</f>
        <v>73743.823694011895</v>
      </c>
      <c r="D292" s="196">
        <f ca="1">Calculation!D291</f>
        <v>1.4401065197473226E-2</v>
      </c>
      <c r="E292" s="196">
        <f ca="1">Calculation!G291</f>
        <v>1.3032514130325161E-4</v>
      </c>
      <c r="F292" s="196">
        <f ca="1">Calculation!R291</f>
        <v>1.1327134813132163E-3</v>
      </c>
      <c r="G292" s="196">
        <f ca="1">Calculation!N291</f>
        <v>7.8547132880926306E-5</v>
      </c>
      <c r="H292" s="196">
        <f ca="1">Calculation!T291</f>
        <v>1.5904324696069709E-7</v>
      </c>
      <c r="I292" s="196">
        <f ca="1">Calculation!V291</f>
        <v>1.0071356012485931E-8</v>
      </c>
      <c r="J292" s="47">
        <f ca="1">Calculation!AC291</f>
        <v>5.25</v>
      </c>
      <c r="K292" s="47">
        <f ca="1">Calculation!AD291</f>
        <v>5.25</v>
      </c>
      <c r="L292" s="47">
        <f ca="1">Calculation!AF291</f>
        <v>5.25</v>
      </c>
      <c r="M292" s="47">
        <f ca="1">Calculation!AG291</f>
        <v>5.25</v>
      </c>
      <c r="N292" s="47">
        <f ca="1">Calculation!AH291</f>
        <v>5.25</v>
      </c>
      <c r="O292" s="47">
        <f ca="1">Calculation!AE291</f>
        <v>10.5</v>
      </c>
      <c r="P292" s="47">
        <f ca="1">Calculation!AI291</f>
        <v>26.25</v>
      </c>
      <c r="Q292" s="47">
        <f ca="1">Calculation!AK291</f>
        <v>5.25</v>
      </c>
      <c r="R292" s="47">
        <f ca="1">Calculation!AL291</f>
        <v>5.25</v>
      </c>
      <c r="S292" s="47">
        <f ca="1">Calculation!AM291</f>
        <v>5.25</v>
      </c>
      <c r="T292" s="47">
        <f ca="1">Calculation!AN291</f>
        <v>5.25</v>
      </c>
      <c r="U292" s="47">
        <f ca="1">Calculation!AO291</f>
        <v>5.25</v>
      </c>
      <c r="V292" s="47">
        <f ca="1">Calculation!AP291</f>
        <v>26.25</v>
      </c>
      <c r="W292" s="47">
        <f ca="1">Calculation!AR291</f>
        <v>4.3441713767750538E-5</v>
      </c>
      <c r="X292" s="47">
        <f ca="1">Calculation!AS291</f>
        <v>5.6635674065660816E-4</v>
      </c>
      <c r="Y292" s="47">
        <f ca="1">Calculation!AU291</f>
        <v>3.9273566440463153E-5</v>
      </c>
      <c r="Z292" s="47">
        <f ca="1">Calculation!AV291</f>
        <v>7.9521623480348544E-8</v>
      </c>
      <c r="AA292" s="47">
        <f ca="1">Calculation!AW291</f>
        <v>2.5178390031214828E-9</v>
      </c>
      <c r="AB292" s="47">
        <f ca="1">Calculation!AT291</f>
        <v>6.0979845442435865E-4</v>
      </c>
      <c r="AC292" s="47">
        <f ca="1">Calculation!AX291</f>
        <v>6.4915406032730531E-4</v>
      </c>
      <c r="AD292" s="47">
        <f ca="1">Calculation!BB291</f>
        <v>11.789552421973324</v>
      </c>
      <c r="AE292" s="47">
        <f ca="1">Calculation!BE291</f>
        <v>5.8947494651220254</v>
      </c>
      <c r="AF292" s="47">
        <f ca="1">Calculation!BH291</f>
        <v>29.473775572146018</v>
      </c>
      <c r="AG292" s="47">
        <f ca="1">Calculation!BL291</f>
        <v>9.1797477179817485E-4</v>
      </c>
      <c r="AH292" s="47">
        <f ca="1">Calculation!BO291</f>
        <v>5.9931353795583426E-5</v>
      </c>
      <c r="AI292" s="47">
        <f ca="1">Calculation!BR291</f>
        <v>1.2946783027397274E-3</v>
      </c>
      <c r="AJ292" s="47">
        <f ca="1">Calculation!BU291</f>
        <v>29.925240875201951</v>
      </c>
      <c r="AK292" s="291">
        <f ca="1">Calculation!CI291</f>
        <v>1.3113743625581264E-3</v>
      </c>
      <c r="AL292" s="291">
        <f ca="1">Calculation!CJ291</f>
        <v>3.3134009687412681E-2</v>
      </c>
      <c r="AM292" s="291">
        <f ca="1">Calculation!CK291</f>
        <v>3.1822635324854555E-2</v>
      </c>
      <c r="AN292" s="46">
        <f ca="1">Calculation!CP291</f>
        <v>1.5351802855058075E-3</v>
      </c>
      <c r="AO292" s="46">
        <f>Calculation!CS291</f>
        <v>12000</v>
      </c>
      <c r="AP292" s="46">
        <f ca="1">Calculation!CX291</f>
        <v>1.168532136332809E-2</v>
      </c>
      <c r="AQ292" s="46">
        <f>Calculation!DB291</f>
        <v>0</v>
      </c>
    </row>
    <row r="293" spans="2:43" x14ac:dyDescent="0.25">
      <c r="B293" s="45">
        <f>Calculation!B292</f>
        <v>44181</v>
      </c>
      <c r="C293" s="193">
        <f ca="1">Calculation!C292</f>
        <v>73743.823816901437</v>
      </c>
      <c r="D293" s="196">
        <f ca="1">Calculation!D292</f>
        <v>1.3495307208769422E-2</v>
      </c>
      <c r="E293" s="196">
        <f ca="1">Calculation!G292</f>
        <v>1.2212829573514063E-4</v>
      </c>
      <c r="F293" s="196">
        <f ca="1">Calculation!R292</f>
        <v>1.0614096807416941E-3</v>
      </c>
      <c r="G293" s="196">
        <f ca="1">Calculation!N292</f>
        <v>7.3584544846326549E-5</v>
      </c>
      <c r="H293" s="196">
        <f ca="1">Calculation!T292</f>
        <v>1.4903761948779247E-7</v>
      </c>
      <c r="I293" s="196">
        <f ca="1">Calculation!V292</f>
        <v>9.4379155570641243E-9</v>
      </c>
      <c r="J293" s="47">
        <f ca="1">Calculation!AC292</f>
        <v>5.25</v>
      </c>
      <c r="K293" s="47">
        <f ca="1">Calculation!AD292</f>
        <v>5.25</v>
      </c>
      <c r="L293" s="47">
        <f ca="1">Calculation!AF292</f>
        <v>5.25</v>
      </c>
      <c r="M293" s="47">
        <f ca="1">Calculation!AG292</f>
        <v>5.25</v>
      </c>
      <c r="N293" s="47">
        <f ca="1">Calculation!AH292</f>
        <v>5.25</v>
      </c>
      <c r="O293" s="47">
        <f ca="1">Calculation!AE292</f>
        <v>10.5</v>
      </c>
      <c r="P293" s="47">
        <f ca="1">Calculation!AI292</f>
        <v>26.25</v>
      </c>
      <c r="Q293" s="47">
        <f ca="1">Calculation!AK292</f>
        <v>5.25</v>
      </c>
      <c r="R293" s="47">
        <f ca="1">Calculation!AL292</f>
        <v>5.25</v>
      </c>
      <c r="S293" s="47">
        <f ca="1">Calculation!AM292</f>
        <v>5.25</v>
      </c>
      <c r="T293" s="47">
        <f ca="1">Calculation!AN292</f>
        <v>5.25</v>
      </c>
      <c r="U293" s="47">
        <f ca="1">Calculation!AO292</f>
        <v>5.25</v>
      </c>
      <c r="V293" s="47">
        <f ca="1">Calculation!AP292</f>
        <v>26.25</v>
      </c>
      <c r="W293" s="47">
        <f ca="1">Calculation!AR292</f>
        <v>4.0709431911713547E-5</v>
      </c>
      <c r="X293" s="47">
        <f ca="1">Calculation!AS292</f>
        <v>5.3070484037084703E-4</v>
      </c>
      <c r="Y293" s="47">
        <f ca="1">Calculation!AU292</f>
        <v>3.6792272423163275E-5</v>
      </c>
      <c r="Z293" s="47">
        <f ca="1">Calculation!AV292</f>
        <v>7.4518809743896233E-8</v>
      </c>
      <c r="AA293" s="47">
        <f ca="1">Calculation!AW292</f>
        <v>2.3594788892660311E-9</v>
      </c>
      <c r="AB293" s="47">
        <f ca="1">Calculation!AT292</f>
        <v>5.7141427228256055E-4</v>
      </c>
      <c r="AC293" s="47">
        <f ca="1">Calculation!AX292</f>
        <v>6.0828342299435703E-4</v>
      </c>
      <c r="AD293" s="47">
        <f ca="1">Calculation!BB292</f>
        <v>11.789546010469783</v>
      </c>
      <c r="AE293" s="47">
        <f ca="1">Calculation!BE292</f>
        <v>5.8947484372478041</v>
      </c>
      <c r="AF293" s="47">
        <f ca="1">Calculation!BH292</f>
        <v>29.473768132699842</v>
      </c>
      <c r="AG293" s="47">
        <f ca="1">Calculation!BL292</f>
        <v>8.6021037510733444E-4</v>
      </c>
      <c r="AH293" s="47">
        <f ca="1">Calculation!BO292</f>
        <v>5.6135848389312528E-5</v>
      </c>
      <c r="AI293" s="47">
        <f ca="1">Calculation!BR292</f>
        <v>1.2137816251786926E-3</v>
      </c>
      <c r="AJ293" s="47">
        <f ca="1">Calculation!BU292</f>
        <v>29.925223669830384</v>
      </c>
      <c r="AK293" s="291">
        <f ca="1">Calculation!CI292</f>
        <v>1.2288954167161137E-3</v>
      </c>
      <c r="AL293" s="291">
        <f ca="1">Calculation!CJ292</f>
        <v>3.1049504135387526E-2</v>
      </c>
      <c r="AM293" s="291">
        <f ca="1">Calculation!CK292</f>
        <v>2.9820608718671412E-2</v>
      </c>
      <c r="AN293" s="46">
        <f ca="1">Calculation!CP292</f>
        <v>1.4386034320900793E-3</v>
      </c>
      <c r="AO293" s="46">
        <f>Calculation!CS292</f>
        <v>12000</v>
      </c>
      <c r="AP293" s="46">
        <f ca="1">Calculation!CX292</f>
        <v>1.1102129898220169E-2</v>
      </c>
      <c r="AQ293" s="46">
        <f>Calculation!DB292</f>
        <v>0</v>
      </c>
    </row>
    <row r="294" spans="2:43" x14ac:dyDescent="0.25">
      <c r="B294" s="45">
        <f>Calculation!B293</f>
        <v>44182</v>
      </c>
      <c r="C294" s="193">
        <f ca="1">Calculation!C293</f>
        <v>73743.823932061787</v>
      </c>
      <c r="D294" s="196">
        <f ca="1">Calculation!D293</f>
        <v>1.2646517051811862E-2</v>
      </c>
      <c r="E294" s="196">
        <f ca="1">Calculation!G293</f>
        <v>1.1444699471207309E-4</v>
      </c>
      <c r="F294" s="196">
        <f ca="1">Calculation!R293</f>
        <v>9.9459567257831078E-4</v>
      </c>
      <c r="G294" s="196">
        <f ca="1">Calculation!N293</f>
        <v>6.8935941638478173E-5</v>
      </c>
      <c r="H294" s="196">
        <f ca="1">Calculation!T293</f>
        <v>1.3966155472825859E-7</v>
      </c>
      <c r="I294" s="196">
        <f ca="1">Calculation!V293</f>
        <v>8.8443155027926057E-9</v>
      </c>
      <c r="J294" s="47">
        <f ca="1">Calculation!AC293</f>
        <v>5.25</v>
      </c>
      <c r="K294" s="47">
        <f ca="1">Calculation!AD293</f>
        <v>5.25</v>
      </c>
      <c r="L294" s="47">
        <f ca="1">Calculation!AF293</f>
        <v>5.25</v>
      </c>
      <c r="M294" s="47">
        <f ca="1">Calculation!AG293</f>
        <v>5.25</v>
      </c>
      <c r="N294" s="47">
        <f ca="1">Calculation!AH293</f>
        <v>5.25</v>
      </c>
      <c r="O294" s="47">
        <f ca="1">Calculation!AE293</f>
        <v>10.5</v>
      </c>
      <c r="P294" s="47">
        <f ca="1">Calculation!AI293</f>
        <v>26.25</v>
      </c>
      <c r="Q294" s="47">
        <f ca="1">Calculation!AK293</f>
        <v>5.25</v>
      </c>
      <c r="R294" s="47">
        <f ca="1">Calculation!AL293</f>
        <v>5.25</v>
      </c>
      <c r="S294" s="47">
        <f ca="1">Calculation!AM293</f>
        <v>5.25</v>
      </c>
      <c r="T294" s="47">
        <f ca="1">Calculation!AN293</f>
        <v>5.25</v>
      </c>
      <c r="U294" s="47">
        <f ca="1">Calculation!AO293</f>
        <v>5.25</v>
      </c>
      <c r="V294" s="47">
        <f ca="1">Calculation!AP293</f>
        <v>26.25</v>
      </c>
      <c r="W294" s="47">
        <f ca="1">Calculation!AR293</f>
        <v>3.8148998237357698E-5</v>
      </c>
      <c r="X294" s="47">
        <f ca="1">Calculation!AS293</f>
        <v>4.9729783628915539E-4</v>
      </c>
      <c r="Y294" s="47">
        <f ca="1">Calculation!AU293</f>
        <v>3.4467970819239086E-5</v>
      </c>
      <c r="Z294" s="47">
        <f ca="1">Calculation!AV293</f>
        <v>6.9830777364129296E-8</v>
      </c>
      <c r="AA294" s="47">
        <f ca="1">Calculation!AW293</f>
        <v>2.2110788756981514E-9</v>
      </c>
      <c r="AB294" s="47">
        <f ca="1">Calculation!AT293</f>
        <v>5.3544683452651308E-4</v>
      </c>
      <c r="AC294" s="47">
        <f ca="1">Calculation!AX293</f>
        <v>5.6998684720199202E-4</v>
      </c>
      <c r="AD294" s="47">
        <f ca="1">Calculation!BB293</f>
        <v>11.789540121045814</v>
      </c>
      <c r="AE294" s="47">
        <f ca="1">Calculation!BE293</f>
        <v>5.894747493071911</v>
      </c>
      <c r="AF294" s="47">
        <f ca="1">Calculation!BH293</f>
        <v>29.47376129903714</v>
      </c>
      <c r="AG294" s="47">
        <f ca="1">Calculation!BL293</f>
        <v>8.0608115160939208E-4</v>
      </c>
      <c r="AH294" s="47">
        <f ca="1">Calculation!BO293</f>
        <v>5.2581106736337152E-5</v>
      </c>
      <c r="AI294" s="47">
        <f ca="1">Calculation!BR293</f>
        <v>1.1379350462737523E-3</v>
      </c>
      <c r="AJ294" s="47">
        <f ca="1">Calculation!BU293</f>
        <v>29.925207693413928</v>
      </c>
      <c r="AK294" s="291">
        <f ca="1">Calculation!CI293</f>
        <v>1.1516035010572523E-3</v>
      </c>
      <c r="AL294" s="291">
        <f ca="1">Calculation!CJ293</f>
        <v>2.9096157222906028E-2</v>
      </c>
      <c r="AM294" s="291">
        <f ca="1">Calculation!CK293</f>
        <v>2.7944553721848776E-2</v>
      </c>
      <c r="AN294" s="46">
        <f ca="1">Calculation!CP293</f>
        <v>1.3481028490854015E-3</v>
      </c>
      <c r="AO294" s="46">
        <f>Calculation!CS293</f>
        <v>12000</v>
      </c>
      <c r="AP294" s="46">
        <f ca="1">Calculation!CX293</f>
        <v>1.0548030420150357E-2</v>
      </c>
      <c r="AQ294" s="46">
        <f>Calculation!DB293</f>
        <v>0</v>
      </c>
    </row>
    <row r="295" spans="2:43" x14ac:dyDescent="0.25">
      <c r="B295" s="45">
        <f>Calculation!B294</f>
        <v>44183</v>
      </c>
      <c r="C295" s="193">
        <f ca="1">Calculation!C294</f>
        <v>73743.82403997911</v>
      </c>
      <c r="D295" s="196">
        <f ca="1">Calculation!D294</f>
        <v>1.1851111723944315E-2</v>
      </c>
      <c r="E295" s="196">
        <f ca="1">Calculation!G294</f>
        <v>1.0724881266860868E-4</v>
      </c>
      <c r="F295" s="196">
        <f ca="1">Calculation!R294</f>
        <v>9.3198864378572104E-4</v>
      </c>
      <c r="G295" s="196">
        <f ca="1">Calculation!N294</f>
        <v>6.4581420043269722E-5</v>
      </c>
      <c r="H295" s="196">
        <f ca="1">Calculation!T294</f>
        <v>1.3087543055525666E-7</v>
      </c>
      <c r="I295" s="196">
        <f ca="1">Calculation!V294</f>
        <v>8.28805007971824E-9</v>
      </c>
      <c r="J295" s="47">
        <f ca="1">Calculation!AC294</f>
        <v>5.25</v>
      </c>
      <c r="K295" s="47">
        <f ca="1">Calculation!AD294</f>
        <v>5.25</v>
      </c>
      <c r="L295" s="47">
        <f ca="1">Calculation!AF294</f>
        <v>5.25</v>
      </c>
      <c r="M295" s="47">
        <f ca="1">Calculation!AG294</f>
        <v>5.25</v>
      </c>
      <c r="N295" s="47">
        <f ca="1">Calculation!AH294</f>
        <v>5.25</v>
      </c>
      <c r="O295" s="47">
        <f ca="1">Calculation!AE294</f>
        <v>10.5</v>
      </c>
      <c r="P295" s="47">
        <f ca="1">Calculation!AI294</f>
        <v>26.25</v>
      </c>
      <c r="Q295" s="47">
        <f ca="1">Calculation!AK294</f>
        <v>5.25</v>
      </c>
      <c r="R295" s="47">
        <f ca="1">Calculation!AL294</f>
        <v>5.25</v>
      </c>
      <c r="S295" s="47">
        <f ca="1">Calculation!AM294</f>
        <v>5.25</v>
      </c>
      <c r="T295" s="47">
        <f ca="1">Calculation!AN294</f>
        <v>5.25</v>
      </c>
      <c r="U295" s="47">
        <f ca="1">Calculation!AO294</f>
        <v>5.25</v>
      </c>
      <c r="V295" s="47">
        <f ca="1">Calculation!AP294</f>
        <v>26.25</v>
      </c>
      <c r="W295" s="47">
        <f ca="1">Calculation!AR294</f>
        <v>3.5749604222869559E-5</v>
      </c>
      <c r="X295" s="47">
        <f ca="1">Calculation!AS294</f>
        <v>4.6599432189286052E-4</v>
      </c>
      <c r="Y295" s="47">
        <f ca="1">Calculation!AU294</f>
        <v>3.2290710021634861E-5</v>
      </c>
      <c r="Z295" s="47">
        <f ca="1">Calculation!AV294</f>
        <v>6.5437715277628328E-8</v>
      </c>
      <c r="AA295" s="47">
        <f ca="1">Calculation!AW294</f>
        <v>2.07201251992956E-9</v>
      </c>
      <c r="AB295" s="47">
        <f ca="1">Calculation!AT294</f>
        <v>5.0174392611573014E-4</v>
      </c>
      <c r="AC295" s="47">
        <f ca="1">Calculation!AX294</f>
        <v>5.3410214586516245E-4</v>
      </c>
      <c r="AD295" s="47">
        <f ca="1">Calculation!BB294</f>
        <v>11.789534711189226</v>
      </c>
      <c r="AE295" s="47">
        <f ca="1">Calculation!BE294</f>
        <v>5.8947466257789127</v>
      </c>
      <c r="AF295" s="47">
        <f ca="1">Calculation!BH294</f>
        <v>29.473755021829831</v>
      </c>
      <c r="AG295" s="47">
        <f ca="1">Calculation!BL294</f>
        <v>7.5535831664016052E-4</v>
      </c>
      <c r="AH295" s="47">
        <f ca="1">Calculation!BO294</f>
        <v>4.9251826257128431E-5</v>
      </c>
      <c r="AI295" s="47">
        <f ca="1">Calculation!BR294</f>
        <v>1.0668236378904485E-3</v>
      </c>
      <c r="AJ295" s="47">
        <f ca="1">Calculation!BU294</f>
        <v>29.925192858170078</v>
      </c>
      <c r="AK295" s="291">
        <f ca="1">Calculation!CI294</f>
        <v>1.079173234757036E-3</v>
      </c>
      <c r="AL295" s="291">
        <f ca="1">Calculation!CJ294</f>
        <v>2.7265714735372461E-2</v>
      </c>
      <c r="AM295" s="291">
        <f ca="1">Calculation!CK294</f>
        <v>2.6186541500615425E-2</v>
      </c>
      <c r="AN295" s="46">
        <f ca="1">Calculation!CP294</f>
        <v>1.2632963069760242E-3</v>
      </c>
      <c r="AO295" s="46">
        <f>Calculation!CS294</f>
        <v>12000</v>
      </c>
      <c r="AP295" s="46">
        <f ca="1">Calculation!CX294</f>
        <v>1.0021572580452096E-2</v>
      </c>
      <c r="AQ295" s="46">
        <f>Calculation!DB294</f>
        <v>0</v>
      </c>
    </row>
    <row r="296" spans="2:43" x14ac:dyDescent="0.25">
      <c r="B296" s="45">
        <f>Calculation!B295</f>
        <v>44184</v>
      </c>
      <c r="C296" s="193">
        <f ca="1">Calculation!C295</f>
        <v>73743.82414110894</v>
      </c>
      <c r="D296" s="196">
        <f ca="1">Calculation!D295</f>
        <v>1.1105733576069553E-2</v>
      </c>
      <c r="E296" s="196">
        <f ca="1">Calculation!G295</f>
        <v>1.0050336351589994E-4</v>
      </c>
      <c r="F296" s="196">
        <f ca="1">Calculation!R295</f>
        <v>8.7332360443036867E-4</v>
      </c>
      <c r="G296" s="196">
        <f ca="1">Calculation!N295</f>
        <v>6.0502341576659289E-5</v>
      </c>
      <c r="H296" s="196">
        <f ca="1">Calculation!T295</f>
        <v>1.2264211946196664E-7</v>
      </c>
      <c r="I296" s="196">
        <f ca="1">Calculation!V295</f>
        <v>7.7667711395770396E-9</v>
      </c>
      <c r="J296" s="47">
        <f ca="1">Calculation!AC295</f>
        <v>5.25</v>
      </c>
      <c r="K296" s="47">
        <f ca="1">Calculation!AD295</f>
        <v>5.25</v>
      </c>
      <c r="L296" s="47">
        <f ca="1">Calculation!AF295</f>
        <v>5.25</v>
      </c>
      <c r="M296" s="47">
        <f ca="1">Calculation!AG295</f>
        <v>5.25</v>
      </c>
      <c r="N296" s="47">
        <f ca="1">Calculation!AH295</f>
        <v>5.25</v>
      </c>
      <c r="O296" s="47">
        <f ca="1">Calculation!AE295</f>
        <v>10.5</v>
      </c>
      <c r="P296" s="47">
        <f ca="1">Calculation!AI295</f>
        <v>26.25</v>
      </c>
      <c r="Q296" s="47">
        <f ca="1">Calculation!AK295</f>
        <v>5.25</v>
      </c>
      <c r="R296" s="47">
        <f ca="1">Calculation!AL295</f>
        <v>5.25</v>
      </c>
      <c r="S296" s="47">
        <f ca="1">Calculation!AM295</f>
        <v>5.25</v>
      </c>
      <c r="T296" s="47">
        <f ca="1">Calculation!AN295</f>
        <v>5.25</v>
      </c>
      <c r="U296" s="47">
        <f ca="1">Calculation!AO295</f>
        <v>5.25</v>
      </c>
      <c r="V296" s="47">
        <f ca="1">Calculation!AP295</f>
        <v>26.25</v>
      </c>
      <c r="W296" s="47">
        <f ca="1">Calculation!AR295</f>
        <v>3.3501121171966649E-5</v>
      </c>
      <c r="X296" s="47">
        <f ca="1">Calculation!AS295</f>
        <v>4.3666180221518434E-4</v>
      </c>
      <c r="Y296" s="47">
        <f ca="1">Calculation!AU295</f>
        <v>3.0251170788329645E-5</v>
      </c>
      <c r="Z296" s="47">
        <f ca="1">Calculation!AV295</f>
        <v>6.1321059730983318E-8</v>
      </c>
      <c r="AA296" s="47">
        <f ca="1">Calculation!AW295</f>
        <v>1.9416927848942599E-9</v>
      </c>
      <c r="AB296" s="47">
        <f ca="1">Calculation!AT295</f>
        <v>4.7016292338715096E-4</v>
      </c>
      <c r="AC296" s="47">
        <f ca="1">Calculation!AX295</f>
        <v>5.0047735692799653E-4</v>
      </c>
      <c r="AD296" s="47">
        <f ca="1">Calculation!BB295</f>
        <v>11.789529741849533</v>
      </c>
      <c r="AE296" s="47">
        <f ca="1">Calculation!BE295</f>
        <v>5.8947458291083441</v>
      </c>
      <c r="AF296" s="47">
        <f ca="1">Calculation!BH295</f>
        <v>29.473749255766542</v>
      </c>
      <c r="AG296" s="47">
        <f ca="1">Calculation!BL295</f>
        <v>7.078274856313207E-4</v>
      </c>
      <c r="AH296" s="47">
        <f ca="1">Calculation!BO295</f>
        <v>4.6133679266816325E-5</v>
      </c>
      <c r="AI296" s="47">
        <f ca="1">Calculation!BR295</f>
        <v>1.0001520873778994E-3</v>
      </c>
      <c r="AJ296" s="47">
        <f ca="1">Calculation!BU295</f>
        <v>29.925179082586499</v>
      </c>
      <c r="AK296" s="291">
        <f ca="1">Calculation!CI295</f>
        <v>1.0112982999999076E-3</v>
      </c>
      <c r="AL296" s="291">
        <f ca="1">Calculation!CJ295</f>
        <v>2.5550441561835124E-2</v>
      </c>
      <c r="AM296" s="291">
        <f ca="1">Calculation!CK295</f>
        <v>2.4539143261835216E-2</v>
      </c>
      <c r="AN296" s="46">
        <f ca="1">Calculation!CP295</f>
        <v>1.1838253904733901E-3</v>
      </c>
      <c r="AO296" s="46">
        <f>Calculation!CS295</f>
        <v>12000</v>
      </c>
      <c r="AP296" s="46">
        <f ca="1">Calculation!CX295</f>
        <v>9.5213782805709211E-3</v>
      </c>
      <c r="AQ296" s="46">
        <f>Calculation!DB295</f>
        <v>0</v>
      </c>
    </row>
    <row r="297" spans="2:43" x14ac:dyDescent="0.25">
      <c r="B297" s="45">
        <f>Calculation!B296</f>
        <v>44185</v>
      </c>
      <c r="C297" s="193">
        <f ca="1">Calculation!C296</f>
        <v>73743.824235878186</v>
      </c>
      <c r="D297" s="196">
        <f ca="1">Calculation!D296</f>
        <v>1.0407236139008494E-2</v>
      </c>
      <c r="E297" s="196">
        <f ca="1">Calculation!G296</f>
        <v>9.4182172315036847E-5</v>
      </c>
      <c r="F297" s="196">
        <f ca="1">Calculation!R296</f>
        <v>8.18352263701967E-4</v>
      </c>
      <c r="G297" s="196">
        <f ca="1">Calculation!N296</f>
        <v>5.6681251864512558E-5</v>
      </c>
      <c r="H297" s="196">
        <f ca="1">Calculation!T296</f>
        <v>1.1492683137910084E-7</v>
      </c>
      <c r="I297" s="196">
        <f ca="1">Calculation!V296</f>
        <v>7.2782781813293772E-9</v>
      </c>
      <c r="J297" s="47">
        <f ca="1">Calculation!AC296</f>
        <v>5.25</v>
      </c>
      <c r="K297" s="47">
        <f ca="1">Calculation!AD296</f>
        <v>5.25</v>
      </c>
      <c r="L297" s="47">
        <f ca="1">Calculation!AF296</f>
        <v>5.25</v>
      </c>
      <c r="M297" s="47">
        <f ca="1">Calculation!AG296</f>
        <v>5.25</v>
      </c>
      <c r="N297" s="47">
        <f ca="1">Calculation!AH296</f>
        <v>5.25</v>
      </c>
      <c r="O297" s="47">
        <f ca="1">Calculation!AE296</f>
        <v>10.5</v>
      </c>
      <c r="P297" s="47">
        <f ca="1">Calculation!AI296</f>
        <v>26.25</v>
      </c>
      <c r="Q297" s="47">
        <f ca="1">Calculation!AK296</f>
        <v>5.25</v>
      </c>
      <c r="R297" s="47">
        <f ca="1">Calculation!AL296</f>
        <v>5.25</v>
      </c>
      <c r="S297" s="47">
        <f ca="1">Calculation!AM296</f>
        <v>5.25</v>
      </c>
      <c r="T297" s="47">
        <f ca="1">Calculation!AN296</f>
        <v>5.25</v>
      </c>
      <c r="U297" s="47">
        <f ca="1">Calculation!AO296</f>
        <v>5.25</v>
      </c>
      <c r="V297" s="47">
        <f ca="1">Calculation!AP296</f>
        <v>26.25</v>
      </c>
      <c r="W297" s="47">
        <f ca="1">Calculation!AR296</f>
        <v>3.1394057438345616E-5</v>
      </c>
      <c r="X297" s="47">
        <f ca="1">Calculation!AS296</f>
        <v>4.091761318509835E-4</v>
      </c>
      <c r="Y297" s="47">
        <f ca="1">Calculation!AU296</f>
        <v>2.8340625932256279E-5</v>
      </c>
      <c r="Z297" s="47">
        <f ca="1">Calculation!AV296</f>
        <v>5.7463415689550418E-8</v>
      </c>
      <c r="AA297" s="47">
        <f ca="1">Calculation!AW296</f>
        <v>1.8195695453323443E-9</v>
      </c>
      <c r="AB297" s="47">
        <f ca="1">Calculation!AT296</f>
        <v>4.405701892893291E-4</v>
      </c>
      <c r="AC297" s="47">
        <f ca="1">Calculation!AX296</f>
        <v>4.6897009820682026E-4</v>
      </c>
      <c r="AD297" s="47">
        <f ca="1">Calculation!BB296</f>
        <v>11.789525177156071</v>
      </c>
      <c r="AE297" s="47">
        <f ca="1">Calculation!BE296</f>
        <v>5.8947450973095217</v>
      </c>
      <c r="AF297" s="47">
        <f ca="1">Calculation!BH296</f>
        <v>29.473743959225555</v>
      </c>
      <c r="AG297" s="47">
        <f ca="1">Calculation!BL296</f>
        <v>6.6328776764365267E-4</v>
      </c>
      <c r="AH297" s="47">
        <f ca="1">Calculation!BO296</f>
        <v>4.3213250693960174E-5</v>
      </c>
      <c r="AI297" s="47">
        <f ca="1">Calculation!BR296</f>
        <v>9.3764347746379826E-4</v>
      </c>
      <c r="AJ297" s="47">
        <f ca="1">Calculation!BU296</f>
        <v>29.925166290973181</v>
      </c>
      <c r="AK297" s="291">
        <f ca="1">Calculation!CI296</f>
        <v>9.4769246061332524E-4</v>
      </c>
      <c r="AL297" s="291">
        <f ca="1">Calculation!CJ296</f>
        <v>2.3943089866264936E-2</v>
      </c>
      <c r="AM297" s="291">
        <f ca="1">Calculation!CK296</f>
        <v>2.299539740565161E-2</v>
      </c>
      <c r="AN297" s="46">
        <f ca="1">Calculation!CP296</f>
        <v>1.1093543883487294E-3</v>
      </c>
      <c r="AO297" s="46">
        <f>Calculation!CS296</f>
        <v>12000</v>
      </c>
      <c r="AP297" s="46">
        <f ca="1">Calculation!CX296</f>
        <v>9.0461380763930746E-3</v>
      </c>
      <c r="AQ297" s="46">
        <f>Calculation!DB296</f>
        <v>0</v>
      </c>
    </row>
    <row r="298" spans="2:43" x14ac:dyDescent="0.25">
      <c r="B298" s="45">
        <f>Calculation!B297</f>
        <v>44186</v>
      </c>
      <c r="C298" s="193">
        <f ca="1">Calculation!C297</f>
        <v>73743.824324686895</v>
      </c>
      <c r="D298" s="196">
        <f ca="1">Calculation!D297</f>
        <v>9.7526708413111646E-3</v>
      </c>
      <c r="E298" s="196">
        <f ca="1">Calculation!G297</f>
        <v>8.8258555055975758E-5</v>
      </c>
      <c r="F298" s="196">
        <f ca="1">Calculation!R297</f>
        <v>7.6684197689800648E-4</v>
      </c>
      <c r="G298" s="196">
        <f ca="1">Calculation!N297</f>
        <v>5.3101805182028377E-5</v>
      </c>
      <c r="H298" s="196">
        <f ca="1">Calculation!T297</f>
        <v>1.0769696642191388E-7</v>
      </c>
      <c r="I298" s="196">
        <f ca="1">Calculation!V297</f>
        <v>6.8205090891569916E-9</v>
      </c>
      <c r="J298" s="47">
        <f ca="1">Calculation!AC297</f>
        <v>5.25</v>
      </c>
      <c r="K298" s="47">
        <f ca="1">Calculation!AD297</f>
        <v>5.25</v>
      </c>
      <c r="L298" s="47">
        <f ca="1">Calculation!AF297</f>
        <v>5.25</v>
      </c>
      <c r="M298" s="47">
        <f ca="1">Calculation!AG297</f>
        <v>5.25</v>
      </c>
      <c r="N298" s="47">
        <f ca="1">Calculation!AH297</f>
        <v>5.25</v>
      </c>
      <c r="O298" s="47">
        <f ca="1">Calculation!AE297</f>
        <v>10.5</v>
      </c>
      <c r="P298" s="47">
        <f ca="1">Calculation!AI297</f>
        <v>26.25</v>
      </c>
      <c r="Q298" s="47">
        <f ca="1">Calculation!AK297</f>
        <v>5.25</v>
      </c>
      <c r="R298" s="47">
        <f ca="1">Calculation!AL297</f>
        <v>5.25</v>
      </c>
      <c r="S298" s="47">
        <f ca="1">Calculation!AM297</f>
        <v>5.25</v>
      </c>
      <c r="T298" s="47">
        <f ca="1">Calculation!AN297</f>
        <v>5.25</v>
      </c>
      <c r="U298" s="47">
        <f ca="1">Calculation!AO297</f>
        <v>5.25</v>
      </c>
      <c r="V298" s="47">
        <f ca="1">Calculation!AP297</f>
        <v>26.25</v>
      </c>
      <c r="W298" s="47">
        <f ca="1">Calculation!AR297</f>
        <v>2.9419518351991918E-5</v>
      </c>
      <c r="X298" s="47">
        <f ca="1">Calculation!AS297</f>
        <v>3.8342098844900324E-4</v>
      </c>
      <c r="Y298" s="47">
        <f ca="1">Calculation!AU297</f>
        <v>2.6550902591014189E-5</v>
      </c>
      <c r="Z298" s="47">
        <f ca="1">Calculation!AV297</f>
        <v>5.3848483210956942E-8</v>
      </c>
      <c r="AA298" s="47">
        <f ca="1">Calculation!AW297</f>
        <v>1.7051272722892479E-9</v>
      </c>
      <c r="AB298" s="47">
        <f ca="1">Calculation!AT297</f>
        <v>4.1284050680099514E-4</v>
      </c>
      <c r="AC298" s="47">
        <f ca="1">Calculation!AX297</f>
        <v>4.394469630024926E-4</v>
      </c>
      <c r="AD298" s="47">
        <f ca="1">Calculation!BB297</f>
        <v>11.789520984159077</v>
      </c>
      <c r="AE298" s="47">
        <f ca="1">Calculation!BE297</f>
        <v>5.8947444251000318</v>
      </c>
      <c r="AF298" s="47">
        <f ca="1">Calculation!BH297</f>
        <v>29.473739093974331</v>
      </c>
      <c r="AG298" s="47">
        <f ca="1">Calculation!BL297</f>
        <v>6.2155091598590519E-4</v>
      </c>
      <c r="AH298" s="47">
        <f ca="1">Calculation!BO297</f>
        <v>4.0477979790889479E-5</v>
      </c>
      <c r="AI298" s="47">
        <f ca="1">Calculation!BR297</f>
        <v>8.7903814194256855E-4</v>
      </c>
      <c r="AJ298" s="47">
        <f ca="1">Calculation!BU297</f>
        <v>29.925154413046524</v>
      </c>
      <c r="AK298" s="291">
        <f ca="1">Calculation!CI297</f>
        <v>8.8808708824217319E-4</v>
      </c>
      <c r="AL298" s="291">
        <f ca="1">Calculation!CJ297</f>
        <v>2.2436867967880615E-2</v>
      </c>
      <c r="AM298" s="291">
        <f ca="1">Calculation!CK297</f>
        <v>2.1548780879638442E-2</v>
      </c>
      <c r="AN298" s="46">
        <f ca="1">Calculation!CP297</f>
        <v>1.0395686528339725E-3</v>
      </c>
      <c r="AO298" s="46">
        <f>Calculation!CS297</f>
        <v>12000</v>
      </c>
      <c r="AP298" s="46">
        <f ca="1">Calculation!CX297</f>
        <v>8.5946077612251599E-3</v>
      </c>
      <c r="AQ298" s="46">
        <f>Calculation!DB297</f>
        <v>0</v>
      </c>
    </row>
    <row r="299" spans="2:43" x14ac:dyDescent="0.25">
      <c r="B299" s="45">
        <f>Calculation!B298</f>
        <v>44187</v>
      </c>
      <c r="C299" s="193">
        <f ca="1">Calculation!C298</f>
        <v>73743.824407909968</v>
      </c>
      <c r="D299" s="196">
        <f ca="1">Calculation!D298</f>
        <v>9.1392745624516748E-3</v>
      </c>
      <c r="E299" s="196">
        <f ca="1">Calculation!G298</f>
        <v>8.2707506124513562E-5</v>
      </c>
      <c r="F299" s="196">
        <f ca="1">Calculation!R298</f>
        <v>7.1857475897383054E-4</v>
      </c>
      <c r="G299" s="196">
        <f ca="1">Calculation!N298</f>
        <v>4.9748693821151782E-5</v>
      </c>
      <c r="H299" s="196">
        <f ca="1">Calculation!T298</f>
        <v>1.0092197699285514E-7</v>
      </c>
      <c r="I299" s="196">
        <f ca="1">Calculation!V298</f>
        <v>6.3915315410122341E-9</v>
      </c>
      <c r="J299" s="47">
        <f ca="1">Calculation!AC298</f>
        <v>5.25</v>
      </c>
      <c r="K299" s="47">
        <f ca="1">Calculation!AD298</f>
        <v>5.25</v>
      </c>
      <c r="L299" s="47">
        <f ca="1">Calculation!AF298</f>
        <v>5.25</v>
      </c>
      <c r="M299" s="47">
        <f ca="1">Calculation!AG298</f>
        <v>5.25</v>
      </c>
      <c r="N299" s="47">
        <f ca="1">Calculation!AH298</f>
        <v>5.25</v>
      </c>
      <c r="O299" s="47">
        <f ca="1">Calculation!AE298</f>
        <v>10.5</v>
      </c>
      <c r="P299" s="47">
        <f ca="1">Calculation!AI298</f>
        <v>26.25</v>
      </c>
      <c r="Q299" s="47">
        <f ca="1">Calculation!AK298</f>
        <v>5.25</v>
      </c>
      <c r="R299" s="47">
        <f ca="1">Calculation!AL298</f>
        <v>5.25</v>
      </c>
      <c r="S299" s="47">
        <f ca="1">Calculation!AM298</f>
        <v>5.25</v>
      </c>
      <c r="T299" s="47">
        <f ca="1">Calculation!AN298</f>
        <v>5.25</v>
      </c>
      <c r="U299" s="47">
        <f ca="1">Calculation!AO298</f>
        <v>5.25</v>
      </c>
      <c r="V299" s="47">
        <f ca="1">Calculation!AP298</f>
        <v>26.25</v>
      </c>
      <c r="W299" s="47">
        <f ca="1">Calculation!AR298</f>
        <v>2.7569168708171189E-5</v>
      </c>
      <c r="X299" s="47">
        <f ca="1">Calculation!AS298</f>
        <v>3.5928737948691527E-4</v>
      </c>
      <c r="Y299" s="47">
        <f ca="1">Calculation!AU298</f>
        <v>2.4874346910575891E-5</v>
      </c>
      <c r="Z299" s="47">
        <f ca="1">Calculation!AV298</f>
        <v>5.0460988496427568E-8</v>
      </c>
      <c r="AA299" s="47">
        <f ca="1">Calculation!AW298</f>
        <v>1.5978828852530585E-9</v>
      </c>
      <c r="AB299" s="47">
        <f ca="1">Calculation!AT298</f>
        <v>3.8685654819508648E-4</v>
      </c>
      <c r="AC299" s="47">
        <f ca="1">Calculation!AX298</f>
        <v>4.1178295397704403E-4</v>
      </c>
      <c r="AD299" s="47">
        <f ca="1">Calculation!BB298</f>
        <v>11.789517132591838</v>
      </c>
      <c r="AE299" s="47">
        <f ca="1">Calculation!BE298</f>
        <v>5.8947438076276013</v>
      </c>
      <c r="AF299" s="47">
        <f ca="1">Calculation!BH298</f>
        <v>29.473734624893563</v>
      </c>
      <c r="AG299" s="47">
        <f ca="1">Calculation!BL298</f>
        <v>5.8244053239974748E-4</v>
      </c>
      <c r="AH299" s="47">
        <f ca="1">Calculation!BO298</f>
        <v>3.7916105578995668E-5</v>
      </c>
      <c r="AI299" s="47">
        <f ca="1">Calculation!BR298</f>
        <v>8.2409259253259928E-4</v>
      </c>
      <c r="AJ299" s="47">
        <f ca="1">Calculation!BU298</f>
        <v>29.925143383543201</v>
      </c>
      <c r="AK299" s="291">
        <f ca="1">Calculation!CI298</f>
        <v>8.322307257913053E-4</v>
      </c>
      <c r="AL299" s="291">
        <f ca="1">Calculation!CJ298</f>
        <v>2.102541189688386E-2</v>
      </c>
      <c r="AM299" s="291">
        <f ca="1">Calculation!CK298</f>
        <v>2.0193181171092554E-2</v>
      </c>
      <c r="AN299" s="46">
        <f ca="1">Calculation!CP298</f>
        <v>9.7417339200196328E-4</v>
      </c>
      <c r="AO299" s="46">
        <f>Calculation!CS298</f>
        <v>12000</v>
      </c>
      <c r="AP299" s="46">
        <f ca="1">Calculation!CX298</f>
        <v>8.1656051186703941E-3</v>
      </c>
      <c r="AQ299" s="46">
        <f>Calculation!DB298</f>
        <v>0</v>
      </c>
    </row>
    <row r="300" spans="2:43" x14ac:dyDescent="0.25">
      <c r="B300" s="45">
        <f>Calculation!B299</f>
        <v>44188</v>
      </c>
      <c r="C300" s="193">
        <f ca="1">Calculation!C299</f>
        <v>73743.824485898702</v>
      </c>
      <c r="D300" s="196">
        <f ca="1">Calculation!D299</f>
        <v>8.5644579688658601E-3</v>
      </c>
      <c r="E300" s="196">
        <f ca="1">Calculation!G299</f>
        <v>7.7505592590390262E-5</v>
      </c>
      <c r="F300" s="196">
        <f ca="1">Calculation!R299</f>
        <v>6.7334636012087248E-4</v>
      </c>
      <c r="G300" s="196">
        <f ca="1">Calculation!N299</f>
        <v>4.6607581976697224E-5</v>
      </c>
      <c r="H300" s="196">
        <f ca="1">Calculation!T299</f>
        <v>9.4573238435266434E-8</v>
      </c>
      <c r="I300" s="196">
        <f ca="1">Calculation!V299</f>
        <v>5.9895346267148913E-9</v>
      </c>
      <c r="J300" s="47">
        <f ca="1">Calculation!AC299</f>
        <v>5.25</v>
      </c>
      <c r="K300" s="47">
        <f ca="1">Calculation!AD299</f>
        <v>5.25</v>
      </c>
      <c r="L300" s="47">
        <f ca="1">Calculation!AF299</f>
        <v>5.25</v>
      </c>
      <c r="M300" s="47">
        <f ca="1">Calculation!AG299</f>
        <v>5.25</v>
      </c>
      <c r="N300" s="47">
        <f ca="1">Calculation!AH299</f>
        <v>5.25</v>
      </c>
      <c r="O300" s="47">
        <f ca="1">Calculation!AE299</f>
        <v>10.5</v>
      </c>
      <c r="P300" s="47">
        <f ca="1">Calculation!AI299</f>
        <v>26.25</v>
      </c>
      <c r="Q300" s="47">
        <f ca="1">Calculation!AK299</f>
        <v>5.25</v>
      </c>
      <c r="R300" s="47">
        <f ca="1">Calculation!AL299</f>
        <v>5.25</v>
      </c>
      <c r="S300" s="47">
        <f ca="1">Calculation!AM299</f>
        <v>5.25</v>
      </c>
      <c r="T300" s="47">
        <f ca="1">Calculation!AN299</f>
        <v>5.25</v>
      </c>
      <c r="U300" s="47">
        <f ca="1">Calculation!AO299</f>
        <v>5.25</v>
      </c>
      <c r="V300" s="47">
        <f ca="1">Calculation!AP299</f>
        <v>26.25</v>
      </c>
      <c r="W300" s="47">
        <f ca="1">Calculation!AR299</f>
        <v>2.5835197530130086E-5</v>
      </c>
      <c r="X300" s="47">
        <f ca="1">Calculation!AS299</f>
        <v>3.3667318006043624E-4</v>
      </c>
      <c r="Y300" s="47">
        <f ca="1">Calculation!AU299</f>
        <v>2.3303790988348612E-5</v>
      </c>
      <c r="Z300" s="47">
        <f ca="1">Calculation!AV299</f>
        <v>4.7286619217633217E-8</v>
      </c>
      <c r="AA300" s="47">
        <f ca="1">Calculation!AW299</f>
        <v>1.4973836566787228E-9</v>
      </c>
      <c r="AB300" s="47">
        <f ca="1">Calculation!AT299</f>
        <v>3.6250837759056634E-4</v>
      </c>
      <c r="AC300" s="47">
        <f ca="1">Calculation!AX299</f>
        <v>3.8586095258178924E-4</v>
      </c>
      <c r="AD300" s="47">
        <f ca="1">Calculation!BB299</f>
        <v>11.789513594652217</v>
      </c>
      <c r="AE300" s="47">
        <f ca="1">Calculation!BE299</f>
        <v>5.8947432404350675</v>
      </c>
      <c r="AF300" s="47">
        <f ca="1">Calculation!BH299</f>
        <v>29.473730519723659</v>
      </c>
      <c r="AG300" s="47">
        <f ca="1">Calculation!BL299</f>
        <v>5.4579132114303914E-4</v>
      </c>
      <c r="AH300" s="47">
        <f ca="1">Calculation!BO299</f>
        <v>3.5516615789366266E-5</v>
      </c>
      <c r="AI300" s="47">
        <f ca="1">Calculation!BR299</f>
        <v>7.7257851219490845E-4</v>
      </c>
      <c r="AJ300" s="47">
        <f ca="1">Calculation!BU299</f>
        <v>29.925133141861544</v>
      </c>
      <c r="AK300" s="291">
        <f ca="1">Calculation!CI299</f>
        <v>7.7988734119571745E-4</v>
      </c>
      <c r="AL300" s="291">
        <f ca="1">Calculation!CJ299</f>
        <v>1.9702758048391191E-2</v>
      </c>
      <c r="AM300" s="291">
        <f ca="1">Calculation!CK299</f>
        <v>1.8922870707195474E-2</v>
      </c>
      <c r="AN300" s="46">
        <f ca="1">Calculation!CP299</f>
        <v>9.1289229652696249E-4</v>
      </c>
      <c r="AO300" s="46">
        <f>Calculation!CS299</f>
        <v>12000</v>
      </c>
      <c r="AP300" s="46">
        <f ca="1">Calculation!CX299</f>
        <v>7.7580068370688487E-3</v>
      </c>
      <c r="AQ300" s="46">
        <f>Calculation!DB299</f>
        <v>0</v>
      </c>
    </row>
    <row r="301" spans="2:43" x14ac:dyDescent="0.25">
      <c r="B301" s="45">
        <f>Calculation!B300</f>
        <v>44189</v>
      </c>
      <c r="C301" s="193">
        <f ca="1">Calculation!C300</f>
        <v>73743.824558982305</v>
      </c>
      <c r="D301" s="196">
        <f ca="1">Calculation!D300</f>
        <v>8.0257945835946979E-3</v>
      </c>
      <c r="E301" s="196">
        <f ca="1">Calculation!G300</f>
        <v>7.2630855406400241E-5</v>
      </c>
      <c r="F301" s="196">
        <f ca="1">Calculation!R300</f>
        <v>6.3096539989841477E-4</v>
      </c>
      <c r="G301" s="196">
        <f ca="1">Calculation!N300</f>
        <v>4.366504385822865E-5</v>
      </c>
      <c r="H301" s="196">
        <f ca="1">Calculation!T300</f>
        <v>8.8623927985469722E-8</v>
      </c>
      <c r="I301" s="196">
        <f ca="1">Calculation!V300</f>
        <v>5.6128214299678856E-9</v>
      </c>
      <c r="J301" s="47">
        <f ca="1">Calculation!AC300</f>
        <v>5.25</v>
      </c>
      <c r="K301" s="47">
        <f ca="1">Calculation!AD300</f>
        <v>5.25</v>
      </c>
      <c r="L301" s="47">
        <f ca="1">Calculation!AF300</f>
        <v>5.25</v>
      </c>
      <c r="M301" s="47">
        <f ca="1">Calculation!AG300</f>
        <v>5.25</v>
      </c>
      <c r="N301" s="47">
        <f ca="1">Calculation!AH300</f>
        <v>5.25</v>
      </c>
      <c r="O301" s="47">
        <f ca="1">Calculation!AE300</f>
        <v>10.5</v>
      </c>
      <c r="P301" s="47">
        <f ca="1">Calculation!AI300</f>
        <v>26.25</v>
      </c>
      <c r="Q301" s="47">
        <f ca="1">Calculation!AK300</f>
        <v>5.25</v>
      </c>
      <c r="R301" s="47">
        <f ca="1">Calculation!AL300</f>
        <v>5.25</v>
      </c>
      <c r="S301" s="47">
        <f ca="1">Calculation!AM300</f>
        <v>5.25</v>
      </c>
      <c r="T301" s="47">
        <f ca="1">Calculation!AN300</f>
        <v>5.25</v>
      </c>
      <c r="U301" s="47">
        <f ca="1">Calculation!AO300</f>
        <v>5.25</v>
      </c>
      <c r="V301" s="47">
        <f ca="1">Calculation!AP300</f>
        <v>26.25</v>
      </c>
      <c r="W301" s="47">
        <f ca="1">Calculation!AR300</f>
        <v>2.4210285135466748E-5</v>
      </c>
      <c r="X301" s="47">
        <f ca="1">Calculation!AS300</f>
        <v>3.1548269994920739E-4</v>
      </c>
      <c r="Y301" s="47">
        <f ca="1">Calculation!AU300</f>
        <v>2.1832521929114325E-5</v>
      </c>
      <c r="Z301" s="47">
        <f ca="1">Calculation!AV300</f>
        <v>4.4311963992734861E-8</v>
      </c>
      <c r="AA301" s="47">
        <f ca="1">Calculation!AW300</f>
        <v>1.4032053574919714E-9</v>
      </c>
      <c r="AB301" s="47">
        <f ca="1">Calculation!AT300</f>
        <v>3.3969298508467415E-4</v>
      </c>
      <c r="AC301" s="47">
        <f ca="1">Calculation!AX300</f>
        <v>3.6157122218313868E-4</v>
      </c>
      <c r="AD301" s="47">
        <f ca="1">Calculation!BB300</f>
        <v>11.789510344801965</v>
      </c>
      <c r="AE301" s="47">
        <f ca="1">Calculation!BE300</f>
        <v>5.894742719428212</v>
      </c>
      <c r="AF301" s="47">
        <f ca="1">Calculation!BH300</f>
        <v>29.473726748831876</v>
      </c>
      <c r="AG301" s="47">
        <f ca="1">Calculation!BL300</f>
        <v>5.1144839022729239E-4</v>
      </c>
      <c r="AH301" s="47">
        <f ca="1">Calculation!BO300</f>
        <v>3.3269199072768825E-5</v>
      </c>
      <c r="AI301" s="47">
        <f ca="1">Calculation!BR300</f>
        <v>7.2428181118858073E-4</v>
      </c>
      <c r="AJ301" s="47">
        <f ca="1">Calculation!BU300</f>
        <v>29.925123631728578</v>
      </c>
      <c r="AK301" s="291">
        <f ca="1">Calculation!CI300</f>
        <v>7.3083603638224304E-4</v>
      </c>
      <c r="AL301" s="291">
        <f ca="1">Calculation!CJ300</f>
        <v>1.8463318279934315E-2</v>
      </c>
      <c r="AM301" s="291">
        <f ca="1">Calculation!CK300</f>
        <v>1.7732482243552072E-2</v>
      </c>
      <c r="AN301" s="46">
        <f ca="1">Calculation!CP300</f>
        <v>8.5546649701853151E-4</v>
      </c>
      <c r="AO301" s="46">
        <f>Calculation!CS300</f>
        <v>12000</v>
      </c>
      <c r="AP301" s="46">
        <f ca="1">Calculation!CX300</f>
        <v>7.370745577069124E-3</v>
      </c>
      <c r="AQ301" s="46">
        <f>Calculation!DB300</f>
        <v>0</v>
      </c>
    </row>
    <row r="302" spans="2:43" x14ac:dyDescent="0.25">
      <c r="B302" s="45">
        <f>Calculation!B301</f>
        <v>44190</v>
      </c>
      <c r="C302" s="193">
        <f ca="1">Calculation!C301</f>
        <v>73743.824627469308</v>
      </c>
      <c r="D302" s="196">
        <f ca="1">Calculation!D301</f>
        <v>7.5210105433934533E-3</v>
      </c>
      <c r="E302" s="196">
        <f ca="1">Calculation!G301</f>
        <v>6.8062716623775295E-5</v>
      </c>
      <c r="F302" s="196">
        <f ca="1">Calculation!R301</f>
        <v>5.9125255582955503E-4</v>
      </c>
      <c r="G302" s="196">
        <f ca="1">Calculation!N301</f>
        <v>4.0908505758745934E-5</v>
      </c>
      <c r="H302" s="196">
        <f ca="1">Calculation!T301</f>
        <v>8.3048911245792761E-8</v>
      </c>
      <c r="I302" s="196">
        <f ca="1">Calculation!V301</f>
        <v>5.2598016941919978E-9</v>
      </c>
      <c r="J302" s="47">
        <f ca="1">Calculation!AC301</f>
        <v>5.25</v>
      </c>
      <c r="K302" s="47">
        <f ca="1">Calculation!AD301</f>
        <v>5.25</v>
      </c>
      <c r="L302" s="47">
        <f ca="1">Calculation!AF301</f>
        <v>5.25</v>
      </c>
      <c r="M302" s="47">
        <f ca="1">Calculation!AG301</f>
        <v>5.25</v>
      </c>
      <c r="N302" s="47">
        <f ca="1">Calculation!AH301</f>
        <v>5.25</v>
      </c>
      <c r="O302" s="47">
        <f ca="1">Calculation!AE301</f>
        <v>10.5</v>
      </c>
      <c r="P302" s="47">
        <f ca="1">Calculation!AI301</f>
        <v>26.25</v>
      </c>
      <c r="Q302" s="47">
        <f ca="1">Calculation!AK301</f>
        <v>5.25</v>
      </c>
      <c r="R302" s="47">
        <f ca="1">Calculation!AL301</f>
        <v>5.25</v>
      </c>
      <c r="S302" s="47">
        <f ca="1">Calculation!AM301</f>
        <v>5.25</v>
      </c>
      <c r="T302" s="47">
        <f ca="1">Calculation!AN301</f>
        <v>5.25</v>
      </c>
      <c r="U302" s="47">
        <f ca="1">Calculation!AO301</f>
        <v>5.25</v>
      </c>
      <c r="V302" s="47">
        <f ca="1">Calculation!AP301</f>
        <v>26.25</v>
      </c>
      <c r="W302" s="47">
        <f ca="1">Calculation!AR301</f>
        <v>2.2687572207925097E-5</v>
      </c>
      <c r="X302" s="47">
        <f ca="1">Calculation!AS301</f>
        <v>2.9562627791477751E-4</v>
      </c>
      <c r="Y302" s="47">
        <f ca="1">Calculation!AU301</f>
        <v>2.0454252879372967E-5</v>
      </c>
      <c r="Z302" s="47">
        <f ca="1">Calculation!AV301</f>
        <v>4.1524455622896381E-8</v>
      </c>
      <c r="AA302" s="47">
        <f ca="1">Calculation!AW301</f>
        <v>1.3149504235479994E-9</v>
      </c>
      <c r="AB302" s="47">
        <f ca="1">Calculation!AT301</f>
        <v>3.1831385012270262E-4</v>
      </c>
      <c r="AC302" s="47">
        <f ca="1">Calculation!AX301</f>
        <v>3.3881094240812202E-4</v>
      </c>
      <c r="AD302" s="47">
        <f ca="1">Calculation!BB301</f>
        <v>11.789507359582377</v>
      </c>
      <c r="AE302" s="47">
        <f ca="1">Calculation!BE301</f>
        <v>5.8947422408462007</v>
      </c>
      <c r="AF302" s="47">
        <f ca="1">Calculation!BH301</f>
        <v>29.473723284998425</v>
      </c>
      <c r="AG302" s="47">
        <f ca="1">Calculation!BL301</f>
        <v>4.7926659649064898E-4</v>
      </c>
      <c r="AH302" s="47">
        <f ca="1">Calculation!BO301</f>
        <v>3.116420027012362E-5</v>
      </c>
      <c r="AI302" s="47">
        <f ca="1">Calculation!BR301</f>
        <v>6.7900174162297087E-4</v>
      </c>
      <c r="AJ302" s="47">
        <f ca="1">Calculation!BU301</f>
        <v>29.925114800890821</v>
      </c>
      <c r="AK302" s="291">
        <f ca="1">Calculation!CI301</f>
        <v>6.8487002863548696E-4</v>
      </c>
      <c r="AL302" s="291">
        <f ca="1">Calculation!CJ301</f>
        <v>1.7301856480576371E-2</v>
      </c>
      <c r="AM302" s="291">
        <f ca="1">Calculation!CK301</f>
        <v>1.6616986451940884E-2</v>
      </c>
      <c r="AN302" s="46">
        <f ca="1">Calculation!CP301</f>
        <v>8.0165346380473273E-4</v>
      </c>
      <c r="AO302" s="46">
        <f>Calculation!CS301</f>
        <v>12000</v>
      </c>
      <c r="AP302" s="46">
        <f ca="1">Calculation!CX301</f>
        <v>7.0028071852876106E-3</v>
      </c>
      <c r="AQ302" s="46">
        <f>Calculation!DB301</f>
        <v>0</v>
      </c>
    </row>
    <row r="303" spans="2:43" x14ac:dyDescent="0.25">
      <c r="B303" s="45">
        <f>Calculation!B302</f>
        <v>44191</v>
      </c>
      <c r="C303" s="193">
        <f ca="1">Calculation!C302</f>
        <v>73743.824691648799</v>
      </c>
      <c r="D303" s="196">
        <f ca="1">Calculation!D302</f>
        <v>7.0479750000683808E-3</v>
      </c>
      <c r="E303" s="196">
        <f ca="1">Calculation!G302</f>
        <v>6.3781892597323845E-5</v>
      </c>
      <c r="F303" s="196">
        <f ca="1">Calculation!R302</f>
        <v>5.5403980332051469E-4</v>
      </c>
      <c r="G303" s="196">
        <f ca="1">Calculation!N302</f>
        <v>3.8326191824113396E-5</v>
      </c>
      <c r="H303" s="196">
        <f ca="1">Calculation!T302</f>
        <v>7.782463589792091E-8</v>
      </c>
      <c r="I303" s="196">
        <f ca="1">Calculation!V302</f>
        <v>4.9289852427318734E-9</v>
      </c>
      <c r="J303" s="47">
        <f ca="1">Calculation!AC302</f>
        <v>5.25</v>
      </c>
      <c r="K303" s="47">
        <f ca="1">Calculation!AD302</f>
        <v>5.25</v>
      </c>
      <c r="L303" s="47">
        <f ca="1">Calculation!AF302</f>
        <v>5.25</v>
      </c>
      <c r="M303" s="47">
        <f ca="1">Calculation!AG302</f>
        <v>5.25</v>
      </c>
      <c r="N303" s="47">
        <f ca="1">Calculation!AH302</f>
        <v>5.25</v>
      </c>
      <c r="O303" s="47">
        <f ca="1">Calculation!AE302</f>
        <v>10.5</v>
      </c>
      <c r="P303" s="47">
        <f ca="1">Calculation!AI302</f>
        <v>26.25</v>
      </c>
      <c r="Q303" s="47">
        <f ca="1">Calculation!AK302</f>
        <v>5.25</v>
      </c>
      <c r="R303" s="47">
        <f ca="1">Calculation!AL302</f>
        <v>5.25</v>
      </c>
      <c r="S303" s="47">
        <f ca="1">Calculation!AM302</f>
        <v>5.25</v>
      </c>
      <c r="T303" s="47">
        <f ca="1">Calculation!AN302</f>
        <v>5.25</v>
      </c>
      <c r="U303" s="47">
        <f ca="1">Calculation!AO302</f>
        <v>5.25</v>
      </c>
      <c r="V303" s="47">
        <f ca="1">Calculation!AP302</f>
        <v>26.25</v>
      </c>
      <c r="W303" s="47">
        <f ca="1">Calculation!AR302</f>
        <v>2.1260630865774615E-5</v>
      </c>
      <c r="X303" s="47">
        <f ca="1">Calculation!AS302</f>
        <v>2.7701990166025735E-4</v>
      </c>
      <c r="Y303" s="47">
        <f ca="1">Calculation!AU302</f>
        <v>1.9163095912056698E-5</v>
      </c>
      <c r="Z303" s="47">
        <f ca="1">Calculation!AV302</f>
        <v>3.8912317948960455E-8</v>
      </c>
      <c r="AA303" s="47">
        <f ca="1">Calculation!AW302</f>
        <v>1.2322463106829684E-9</v>
      </c>
      <c r="AB303" s="47">
        <f ca="1">Calculation!AT302</f>
        <v>2.9828053252603195E-4</v>
      </c>
      <c r="AC303" s="47">
        <f ca="1">Calculation!AX302</f>
        <v>3.174837730023483E-4</v>
      </c>
      <c r="AD303" s="47">
        <f ca="1">Calculation!BB302</f>
        <v>11.789504617444955</v>
      </c>
      <c r="AE303" s="47">
        <f ca="1">Calculation!BE302</f>
        <v>5.8947418012344386</v>
      </c>
      <c r="AF303" s="47">
        <f ca="1">Calculation!BH302</f>
        <v>29.473720103219982</v>
      </c>
      <c r="AG303" s="47">
        <f ca="1">Calculation!BL302</f>
        <v>4.4910993201499155E-4</v>
      </c>
      <c r="AH303" s="47">
        <f ca="1">Calculation!BO302</f>
        <v>2.9192578545823934E-5</v>
      </c>
      <c r="AI303" s="47">
        <f ca="1">Calculation!BR302</f>
        <v>6.3655006714615999E-4</v>
      </c>
      <c r="AJ303" s="47">
        <f ca="1">Calculation!BU302</f>
        <v>29.925106600827192</v>
      </c>
      <c r="AK303" s="291">
        <f ca="1">Calculation!CI302</f>
        <v>6.4179490436799824E-4</v>
      </c>
      <c r="AL303" s="291">
        <f ca="1">Calculation!CJ302</f>
        <v>1.6213465736886732E-2</v>
      </c>
      <c r="AM303" s="291">
        <f ca="1">Calculation!CK302</f>
        <v>1.5571670832518734E-2</v>
      </c>
      <c r="AN303" s="46">
        <f ca="1">Calculation!CP302</f>
        <v>7.5122581417434904E-4</v>
      </c>
      <c r="AO303" s="46">
        <f>Calculation!CS302</f>
        <v>12000</v>
      </c>
      <c r="AP303" s="46">
        <f ca="1">Calculation!CX302</f>
        <v>6.6532280463078297E-3</v>
      </c>
      <c r="AQ303" s="46">
        <f>Calculation!DB302</f>
        <v>0</v>
      </c>
    </row>
    <row r="304" spans="2:43" x14ac:dyDescent="0.25">
      <c r="B304" s="45">
        <f>Calculation!B303</f>
        <v>44192</v>
      </c>
      <c r="C304" s="193">
        <f ca="1">Calculation!C303</f>
        <v>73743.824751791719</v>
      </c>
      <c r="D304" s="196">
        <f ca="1">Calculation!D303</f>
        <v>6.6046911255223341E-3</v>
      </c>
      <c r="E304" s="196">
        <f ca="1">Calculation!G303</f>
        <v>5.9770312509747042E-5</v>
      </c>
      <c r="F304" s="196">
        <f ca="1">Calculation!R303</f>
        <v>5.1916970341161432E-4</v>
      </c>
      <c r="G304" s="196">
        <f ca="1">Calculation!N303</f>
        <v>3.5907073287154164E-5</v>
      </c>
      <c r="H304" s="196">
        <f ca="1">Calculation!T303</f>
        <v>7.2929032037316382E-8</v>
      </c>
      <c r="I304" s="196">
        <f ca="1">Calculation!V303</f>
        <v>4.6189755667001052E-9</v>
      </c>
      <c r="J304" s="47">
        <f ca="1">Calculation!AC303</f>
        <v>5.25</v>
      </c>
      <c r="K304" s="47">
        <f ca="1">Calculation!AD303</f>
        <v>5.25</v>
      </c>
      <c r="L304" s="47">
        <f ca="1">Calculation!AF303</f>
        <v>5.25</v>
      </c>
      <c r="M304" s="47">
        <f ca="1">Calculation!AG303</f>
        <v>5.25</v>
      </c>
      <c r="N304" s="47">
        <f ca="1">Calculation!AH303</f>
        <v>5.25</v>
      </c>
      <c r="O304" s="47">
        <f ca="1">Calculation!AE303</f>
        <v>10.5</v>
      </c>
      <c r="P304" s="47">
        <f ca="1">Calculation!AI303</f>
        <v>26.25</v>
      </c>
      <c r="Q304" s="47">
        <f ca="1">Calculation!AK303</f>
        <v>5.25</v>
      </c>
      <c r="R304" s="47">
        <f ca="1">Calculation!AL303</f>
        <v>5.25</v>
      </c>
      <c r="S304" s="47">
        <f ca="1">Calculation!AM303</f>
        <v>5.25</v>
      </c>
      <c r="T304" s="47">
        <f ca="1">Calculation!AN303</f>
        <v>5.25</v>
      </c>
      <c r="U304" s="47">
        <f ca="1">Calculation!AO303</f>
        <v>5.25</v>
      </c>
      <c r="V304" s="47">
        <f ca="1">Calculation!AP303</f>
        <v>26.25</v>
      </c>
      <c r="W304" s="47">
        <f ca="1">Calculation!AR303</f>
        <v>1.9923437503249014E-5</v>
      </c>
      <c r="X304" s="47">
        <f ca="1">Calculation!AS303</f>
        <v>2.5958485170580716E-4</v>
      </c>
      <c r="Y304" s="47">
        <f ca="1">Calculation!AU303</f>
        <v>1.7953536643577082E-5</v>
      </c>
      <c r="Z304" s="47">
        <f ca="1">Calculation!AV303</f>
        <v>3.6464516018658191E-8</v>
      </c>
      <c r="AA304" s="47">
        <f ca="1">Calculation!AW303</f>
        <v>1.1547438916750263E-9</v>
      </c>
      <c r="AB304" s="47">
        <f ca="1">Calculation!AT303</f>
        <v>2.7950828920905615E-4</v>
      </c>
      <c r="AC304" s="47">
        <f ca="1">Calculation!AX303</f>
        <v>2.9749944511254362E-4</v>
      </c>
      <c r="AD304" s="47">
        <f ca="1">Calculation!BB303</f>
        <v>11.789502098595866</v>
      </c>
      <c r="AE304" s="47">
        <f ca="1">Calculation!BE303</f>
        <v>5.8947413974196348</v>
      </c>
      <c r="AF304" s="47">
        <f ca="1">Calculation!BH303</f>
        <v>29.47371718052921</v>
      </c>
      <c r="AG304" s="47">
        <f ca="1">Calculation!BL303</f>
        <v>4.2085094906029103E-4</v>
      </c>
      <c r="AH304" s="47">
        <f ca="1">Calculation!BO303</f>
        <v>2.7345868200744756E-5</v>
      </c>
      <c r="AI304" s="47">
        <f ca="1">Calculation!BR303</f>
        <v>5.9675028412577993E-4</v>
      </c>
      <c r="AJ304" s="47">
        <f ca="1">Calculation!BU303</f>
        <v>29.925098986482393</v>
      </c>
      <c r="AK304" s="291">
        <f ca="1">Calculation!CI303</f>
        <v>6.0142920119687915E-4</v>
      </c>
      <c r="AL304" s="291">
        <f ca="1">Calculation!CJ303</f>
        <v>1.5193548364394939E-2</v>
      </c>
      <c r="AM304" s="291">
        <f ca="1">Calculation!CK303</f>
        <v>1.459211916319806E-2</v>
      </c>
      <c r="AN304" s="46">
        <f ca="1">Calculation!CP303</f>
        <v>7.0397060676729824E-4</v>
      </c>
      <c r="AO304" s="46">
        <f>Calculation!CS303</f>
        <v>12000</v>
      </c>
      <c r="AP304" s="46">
        <f ca="1">Calculation!CX303</f>
        <v>6.3210925665291113E-3</v>
      </c>
      <c r="AQ304" s="46">
        <f>Calculation!DB303</f>
        <v>0</v>
      </c>
    </row>
    <row r="305" spans="2:43" x14ac:dyDescent="0.25">
      <c r="B305" s="45">
        <f>Calculation!B304</f>
        <v>44193</v>
      </c>
      <c r="C305" s="193">
        <f ca="1">Calculation!C304</f>
        <v>73743.824808151927</v>
      </c>
      <c r="D305" s="196">
        <f ca="1">Calculation!D304</f>
        <v>6.1892876825389957E-3</v>
      </c>
      <c r="E305" s="196">
        <f ca="1">Calculation!G304</f>
        <v>5.6011042149375905E-5</v>
      </c>
      <c r="F305" s="196">
        <f ca="1">Calculation!R304</f>
        <v>4.8649473556870194E-4</v>
      </c>
      <c r="G305" s="196">
        <f ca="1">Calculation!N304</f>
        <v>3.3640820942713375E-5</v>
      </c>
      <c r="H305" s="196">
        <f ca="1">Calculation!T304</f>
        <v>6.8341418859499761E-8</v>
      </c>
      <c r="I305" s="196">
        <f ca="1">Calculation!V304</f>
        <v>4.3284640414640352E-9</v>
      </c>
      <c r="J305" s="47">
        <f ca="1">Calculation!AC304</f>
        <v>5.25</v>
      </c>
      <c r="K305" s="47">
        <f ca="1">Calculation!AD304</f>
        <v>5.25</v>
      </c>
      <c r="L305" s="47">
        <f ca="1">Calculation!AF304</f>
        <v>5.25</v>
      </c>
      <c r="M305" s="47">
        <f ca="1">Calculation!AG304</f>
        <v>5.25</v>
      </c>
      <c r="N305" s="47">
        <f ca="1">Calculation!AH304</f>
        <v>5.25</v>
      </c>
      <c r="O305" s="47">
        <f ca="1">Calculation!AE304</f>
        <v>10.5</v>
      </c>
      <c r="P305" s="47">
        <f ca="1">Calculation!AI304</f>
        <v>26.25</v>
      </c>
      <c r="Q305" s="47">
        <f ca="1">Calculation!AK304</f>
        <v>5.25</v>
      </c>
      <c r="R305" s="47">
        <f ca="1">Calculation!AL304</f>
        <v>5.25</v>
      </c>
      <c r="S305" s="47">
        <f ca="1">Calculation!AM304</f>
        <v>5.25</v>
      </c>
      <c r="T305" s="47">
        <f ca="1">Calculation!AN304</f>
        <v>5.25</v>
      </c>
      <c r="U305" s="47">
        <f ca="1">Calculation!AO304</f>
        <v>5.25</v>
      </c>
      <c r="V305" s="47">
        <f ca="1">Calculation!AP304</f>
        <v>26.25</v>
      </c>
      <c r="W305" s="47">
        <f ca="1">Calculation!AR304</f>
        <v>1.8670347383125303E-5</v>
      </c>
      <c r="X305" s="47">
        <f ca="1">Calculation!AS304</f>
        <v>2.4324736778435097E-4</v>
      </c>
      <c r="Y305" s="47">
        <f ca="1">Calculation!AU304</f>
        <v>1.6820410471356688E-5</v>
      </c>
      <c r="Z305" s="47">
        <f ca="1">Calculation!AV304</f>
        <v>3.417070942974988E-8</v>
      </c>
      <c r="AA305" s="47">
        <f ca="1">Calculation!AW304</f>
        <v>1.0821160103660088E-9</v>
      </c>
      <c r="AB305" s="47">
        <f ca="1">Calculation!AT304</f>
        <v>2.6191771516747626E-4</v>
      </c>
      <c r="AC305" s="47">
        <f ca="1">Calculation!AX304</f>
        <v>2.7877337846427306E-4</v>
      </c>
      <c r="AD305" s="47">
        <f ca="1">Calculation!BB304</f>
        <v>11.78949978485306</v>
      </c>
      <c r="AE305" s="47">
        <f ca="1">Calculation!BE304</f>
        <v>5.8947410264868925</v>
      </c>
      <c r="AF305" s="47">
        <f ca="1">Calculation!BH304</f>
        <v>29.473714495828975</v>
      </c>
      <c r="AG305" s="47">
        <f ca="1">Calculation!BL304</f>
        <v>3.9437022129678537E-4</v>
      </c>
      <c r="AH305" s="47">
        <f ca="1">Calculation!BO304</f>
        <v>2.5616141992154274E-5</v>
      </c>
      <c r="AI305" s="47">
        <f ca="1">Calculation!BR304</f>
        <v>5.5943689133263527E-4</v>
      </c>
      <c r="AJ305" s="47">
        <f ca="1">Calculation!BU304</f>
        <v>29.925091916019365</v>
      </c>
      <c r="AK305" s="291">
        <f ca="1">Calculation!CI304</f>
        <v>5.6360207963734865E-4</v>
      </c>
      <c r="AL305" s="291">
        <f ca="1">Calculation!CJ304</f>
        <v>1.4237795607592795E-2</v>
      </c>
      <c r="AM305" s="291">
        <f ca="1">Calculation!CK304</f>
        <v>1.3674193527955446E-2</v>
      </c>
      <c r="AN305" s="46">
        <f ca="1">Calculation!CP304</f>
        <v>6.5968815704568761E-4</v>
      </c>
      <c r="AO305" s="46">
        <f>Calculation!CS304</f>
        <v>12000</v>
      </c>
      <c r="AP305" s="46">
        <f ca="1">Calculation!CX304</f>
        <v>6.0055307830012786E-3</v>
      </c>
      <c r="AQ305" s="46">
        <f>Calculation!DB304</f>
        <v>0</v>
      </c>
    </row>
    <row r="306" spans="2:43" x14ac:dyDescent="0.25">
      <c r="B306" s="45">
        <f>Calculation!B305</f>
        <v>44194</v>
      </c>
      <c r="C306" s="193">
        <f ca="1">Calculation!C305</f>
        <v>73743.824860967346</v>
      </c>
      <c r="D306" s="196">
        <f ca="1">Calculation!D305</f>
        <v>5.8000111257235946E-3</v>
      </c>
      <c r="E306" s="196">
        <f ca="1">Calculation!G305</f>
        <v>5.2488212375940974E-5</v>
      </c>
      <c r="F306" s="196">
        <f ca="1">Calculation!R305</f>
        <v>4.5587667247115241E-4</v>
      </c>
      <c r="G306" s="196">
        <f ca="1">Calculation!N305</f>
        <v>3.1517760657055149E-5</v>
      </c>
      <c r="H306" s="196">
        <f ca="1">Calculation!T305</f>
        <v>6.404241716778144E-8</v>
      </c>
      <c r="I306" s="196">
        <f ca="1">Calculation!V305</f>
        <v>4.0562243107706348E-9</v>
      </c>
      <c r="J306" s="47">
        <f ca="1">Calculation!AC305</f>
        <v>5.25</v>
      </c>
      <c r="K306" s="47">
        <f ca="1">Calculation!AD305</f>
        <v>5.25</v>
      </c>
      <c r="L306" s="47">
        <f ca="1">Calculation!AF305</f>
        <v>5.25</v>
      </c>
      <c r="M306" s="47">
        <f ca="1">Calculation!AG305</f>
        <v>5.25</v>
      </c>
      <c r="N306" s="47">
        <f ca="1">Calculation!AH305</f>
        <v>5.25</v>
      </c>
      <c r="O306" s="47">
        <f ca="1">Calculation!AE305</f>
        <v>10.5</v>
      </c>
      <c r="P306" s="47">
        <f ca="1">Calculation!AI305</f>
        <v>26.25</v>
      </c>
      <c r="Q306" s="47">
        <f ca="1">Calculation!AK305</f>
        <v>5.25</v>
      </c>
      <c r="R306" s="47">
        <f ca="1">Calculation!AL305</f>
        <v>5.25</v>
      </c>
      <c r="S306" s="47">
        <f ca="1">Calculation!AM305</f>
        <v>5.25</v>
      </c>
      <c r="T306" s="47">
        <f ca="1">Calculation!AN305</f>
        <v>5.25</v>
      </c>
      <c r="U306" s="47">
        <f ca="1">Calculation!AO305</f>
        <v>5.25</v>
      </c>
      <c r="V306" s="47">
        <f ca="1">Calculation!AP305</f>
        <v>26.25</v>
      </c>
      <c r="W306" s="47">
        <f ca="1">Calculation!AR305</f>
        <v>1.7496070791980323E-5</v>
      </c>
      <c r="X306" s="47">
        <f ca="1">Calculation!AS305</f>
        <v>2.279383362355762E-4</v>
      </c>
      <c r="Y306" s="47">
        <f ca="1">Calculation!AU305</f>
        <v>1.5758880328527574E-5</v>
      </c>
      <c r="Z306" s="47">
        <f ca="1">Calculation!AV305</f>
        <v>3.202120858389072E-8</v>
      </c>
      <c r="AA306" s="47">
        <f ca="1">Calculation!AW305</f>
        <v>1.0140560776926587E-9</v>
      </c>
      <c r="AB306" s="47">
        <f ca="1">Calculation!AT305</f>
        <v>2.4543440702755651E-4</v>
      </c>
      <c r="AC306" s="47">
        <f ca="1">Calculation!AX305</f>
        <v>2.6122632262074569E-4</v>
      </c>
      <c r="AD306" s="47">
        <f ca="1">Calculation!BB305</f>
        <v>11.789497659515025</v>
      </c>
      <c r="AE306" s="47">
        <f ca="1">Calculation!BE305</f>
        <v>5.8947406857586744</v>
      </c>
      <c r="AF306" s="47">
        <f ca="1">Calculation!BH305</f>
        <v>29.473712029740046</v>
      </c>
      <c r="AG306" s="47">
        <f ca="1">Calculation!BL305</f>
        <v>3.6955583887089748E-4</v>
      </c>
      <c r="AH306" s="47">
        <f ca="1">Calculation!BO305</f>
        <v>2.3995976800202633E-5</v>
      </c>
      <c r="AI306" s="47">
        <f ca="1">Calculation!BR305</f>
        <v>5.2445470493900381E-4</v>
      </c>
      <c r="AJ306" s="47">
        <f ca="1">Calculation!BU305</f>
        <v>29.925085350589409</v>
      </c>
      <c r="AK306" s="291">
        <f ca="1">Calculation!CI305</f>
        <v>5.2815419621765614E-4</v>
      </c>
      <c r="AL306" s="291">
        <f ca="1">Calculation!CJ305</f>
        <v>1.3342170243051172E-2</v>
      </c>
      <c r="AM306" s="291">
        <f ca="1">Calculation!CK305</f>
        <v>1.2814016046833515E-2</v>
      </c>
      <c r="AN306" s="46">
        <f ca="1">Calculation!CP305</f>
        <v>6.1819148111687185E-4</v>
      </c>
      <c r="AO306" s="46">
        <f>Calculation!CS305</f>
        <v>12000</v>
      </c>
      <c r="AP306" s="46">
        <f ca="1">Calculation!CX305</f>
        <v>5.7057160913272405E-3</v>
      </c>
      <c r="AQ306" s="46">
        <f>Calculation!DB305</f>
        <v>0</v>
      </c>
    </row>
    <row r="307" spans="2:43" x14ac:dyDescent="0.25">
      <c r="B307" s="45">
        <f>Calculation!B306</f>
        <v>44195</v>
      </c>
      <c r="C307" s="193">
        <f ca="1">Calculation!C306</f>
        <v>73743.824910460942</v>
      </c>
      <c r="D307" s="196">
        <f ca="1">Calculation!D306</f>
        <v>5.4352181992559185E-3</v>
      </c>
      <c r="E307" s="196">
        <f ca="1">Calculation!G306</f>
        <v>4.9186952113681597E-5</v>
      </c>
      <c r="F307" s="196">
        <f ca="1">Calculation!R306</f>
        <v>4.2718599425691601E-4</v>
      </c>
      <c r="G307" s="196">
        <f ca="1">Calculation!N306</f>
        <v>2.9528831715992985E-5</v>
      </c>
      <c r="H307" s="196">
        <f ca="1">Calculation!T306</f>
        <v>6.0013867408425832E-8</v>
      </c>
      <c r="I307" s="196">
        <f ca="1">Calculation!V306</f>
        <v>3.8011071318760549E-9</v>
      </c>
      <c r="J307" s="47">
        <f ca="1">Calculation!AC306</f>
        <v>5.25</v>
      </c>
      <c r="K307" s="47">
        <f ca="1">Calculation!AD306</f>
        <v>5.25</v>
      </c>
      <c r="L307" s="47">
        <f ca="1">Calculation!AF306</f>
        <v>5.25</v>
      </c>
      <c r="M307" s="47">
        <f ca="1">Calculation!AG306</f>
        <v>5.25</v>
      </c>
      <c r="N307" s="47">
        <f ca="1">Calculation!AH306</f>
        <v>5.25</v>
      </c>
      <c r="O307" s="47">
        <f ca="1">Calculation!AE306</f>
        <v>10.5</v>
      </c>
      <c r="P307" s="47">
        <f ca="1">Calculation!AI306</f>
        <v>26.25</v>
      </c>
      <c r="Q307" s="47">
        <f ca="1">Calculation!AK306</f>
        <v>5.25</v>
      </c>
      <c r="R307" s="47">
        <f ca="1">Calculation!AL306</f>
        <v>5.25</v>
      </c>
      <c r="S307" s="47">
        <f ca="1">Calculation!AM306</f>
        <v>5.25</v>
      </c>
      <c r="T307" s="47">
        <f ca="1">Calculation!AN306</f>
        <v>5.25</v>
      </c>
      <c r="U307" s="47">
        <f ca="1">Calculation!AO306</f>
        <v>5.25</v>
      </c>
      <c r="V307" s="47">
        <f ca="1">Calculation!AP306</f>
        <v>26.25</v>
      </c>
      <c r="W307" s="47">
        <f ca="1">Calculation!AR306</f>
        <v>1.6395650704560531E-5</v>
      </c>
      <c r="X307" s="47">
        <f ca="1">Calculation!AS306</f>
        <v>2.1359299712845801E-4</v>
      </c>
      <c r="Y307" s="47">
        <f ca="1">Calculation!AU306</f>
        <v>1.4764415857996493E-5</v>
      </c>
      <c r="Z307" s="47">
        <f ca="1">Calculation!AV306</f>
        <v>3.0006933704212916E-8</v>
      </c>
      <c r="AA307" s="47">
        <f ca="1">Calculation!AW306</f>
        <v>9.5027678296901372E-10</v>
      </c>
      <c r="AB307" s="47">
        <f ca="1">Calculation!AT306</f>
        <v>2.2998864783301855E-4</v>
      </c>
      <c r="AC307" s="47">
        <f ca="1">Calculation!AX306</f>
        <v>2.4478402090150222E-4</v>
      </c>
      <c r="AD307" s="47">
        <f ca="1">Calculation!BB306</f>
        <v>11.78949570724023</v>
      </c>
      <c r="AE307" s="47">
        <f ca="1">Calculation!BE306</f>
        <v>5.8947403727754679</v>
      </c>
      <c r="AF307" s="47">
        <f ca="1">Calculation!BH306</f>
        <v>29.473709764461212</v>
      </c>
      <c r="AG307" s="47">
        <f ca="1">Calculation!BL306</f>
        <v>3.4630293527601765E-4</v>
      </c>
      <c r="AH307" s="47">
        <f ca="1">Calculation!BO306</f>
        <v>2.2478421489843689E-5</v>
      </c>
      <c r="AI307" s="47">
        <f ca="1">Calculation!BR306</f>
        <v>4.916582161203283E-4</v>
      </c>
      <c r="AJ307" s="47">
        <f ca="1">Calculation!BU306</f>
        <v>29.925079254118739</v>
      </c>
      <c r="AK307" s="291">
        <f ca="1">Calculation!CI306</f>
        <v>4.9493595724925399E-4</v>
      </c>
      <c r="AL307" s="291">
        <f ca="1">Calculation!CJ306</f>
        <v>1.2502889175995308E-2</v>
      </c>
      <c r="AM307" s="291">
        <f ca="1">Calculation!CK306</f>
        <v>1.2007953218746054E-2</v>
      </c>
      <c r="AN307" s="46">
        <f ca="1">Calculation!CP306</f>
        <v>5.7930532019969294E-4</v>
      </c>
      <c r="AO307" s="46">
        <f>Calculation!CS306</f>
        <v>12000</v>
      </c>
      <c r="AP307" s="46">
        <f ca="1">Calculation!CX306</f>
        <v>5.4208630864670962E-3</v>
      </c>
      <c r="AQ307" s="46">
        <f>Calculation!DB306</f>
        <v>0</v>
      </c>
    </row>
    <row r="308" spans="2:43" x14ac:dyDescent="0.25">
      <c r="B308" s="45">
        <f>Calculation!B307</f>
        <v>44196</v>
      </c>
      <c r="C308" s="193">
        <f ca="1">Calculation!C307</f>
        <v>73743.824956841607</v>
      </c>
      <c r="D308" s="196">
        <f ca="1">Calculation!D307</f>
        <v>5.0933690002085827E-3</v>
      </c>
      <c r="E308" s="196">
        <f ca="1">Calculation!G307</f>
        <v>4.6093325687783018E-5</v>
      </c>
      <c r="F308" s="196">
        <f ca="1">Calculation!R307</f>
        <v>4.0030133982500455E-4</v>
      </c>
      <c r="G308" s="196">
        <f ca="1">Calculation!N307</f>
        <v>2.7665547830098156E-5</v>
      </c>
      <c r="H308" s="196">
        <f ca="1">Calculation!T307</f>
        <v>5.6238752942439706E-8</v>
      </c>
      <c r="I308" s="196">
        <f ca="1">Calculation!V307</f>
        <v>3.5620356397703327E-9</v>
      </c>
      <c r="J308" s="47">
        <f ca="1">Calculation!AC307</f>
        <v>5.25</v>
      </c>
      <c r="K308" s="47">
        <f ca="1">Calculation!AD307</f>
        <v>5.25</v>
      </c>
      <c r="L308" s="47">
        <f ca="1">Calculation!AF307</f>
        <v>5.25</v>
      </c>
      <c r="M308" s="47">
        <f ca="1">Calculation!AG307</f>
        <v>5.25</v>
      </c>
      <c r="N308" s="47">
        <f ca="1">Calculation!AH307</f>
        <v>5.25</v>
      </c>
      <c r="O308" s="47">
        <f ca="1">Calculation!AE307</f>
        <v>10.5</v>
      </c>
      <c r="P308" s="47">
        <f ca="1">Calculation!AI307</f>
        <v>26.25</v>
      </c>
      <c r="Q308" s="47">
        <f ca="1">Calculation!AK307</f>
        <v>5.25</v>
      </c>
      <c r="R308" s="47">
        <f ca="1">Calculation!AL307</f>
        <v>5.25</v>
      </c>
      <c r="S308" s="47">
        <f ca="1">Calculation!AM307</f>
        <v>5.25</v>
      </c>
      <c r="T308" s="47">
        <f ca="1">Calculation!AN307</f>
        <v>5.25</v>
      </c>
      <c r="U308" s="47">
        <f ca="1">Calculation!AO307</f>
        <v>5.25</v>
      </c>
      <c r="V308" s="47">
        <f ca="1">Calculation!AP307</f>
        <v>26.25</v>
      </c>
      <c r="W308" s="47">
        <f ca="1">Calculation!AR307</f>
        <v>1.5364441895927674E-5</v>
      </c>
      <c r="X308" s="47">
        <f ca="1">Calculation!AS307</f>
        <v>2.0015066991250227E-4</v>
      </c>
      <c r="Y308" s="47">
        <f ca="1">Calculation!AU307</f>
        <v>1.3832773915049078E-5</v>
      </c>
      <c r="Z308" s="47">
        <f ca="1">Calculation!AV307</f>
        <v>2.8119376471219853E-8</v>
      </c>
      <c r="AA308" s="47">
        <f ca="1">Calculation!AW307</f>
        <v>8.9050890994258318E-10</v>
      </c>
      <c r="AB308" s="47">
        <f ca="1">Calculation!AT307</f>
        <v>2.1551511180842995E-4</v>
      </c>
      <c r="AC308" s="47">
        <f ca="1">Calculation!AX307</f>
        <v>2.2937689560886018E-4</v>
      </c>
      <c r="AD308" s="47">
        <f ca="1">Calculation!BB307</f>
        <v>11.789493913936383</v>
      </c>
      <c r="AE308" s="47">
        <f ca="1">Calculation!BE307</f>
        <v>5.8947400852780376</v>
      </c>
      <c r="AF308" s="47">
        <f ca="1">Calculation!BH307</f>
        <v>29.4737076836408</v>
      </c>
      <c r="AG308" s="47">
        <f ca="1">Calculation!BL307</f>
        <v>3.2451324410629769E-4</v>
      </c>
      <c r="AH308" s="47">
        <f ca="1">Calculation!BO307</f>
        <v>2.1056966827453495E-5</v>
      </c>
      <c r="AI308" s="47">
        <f ca="1">Calculation!BR307</f>
        <v>4.6091098869671589E-4</v>
      </c>
      <c r="AJ308" s="47">
        <f ca="1">Calculation!BU307</f>
        <v>29.925073593110259</v>
      </c>
      <c r="AK308" s="291">
        <f ca="1">Calculation!CI307</f>
        <v>4.638066457118839E-4</v>
      </c>
      <c r="AL308" s="291">
        <f ca="1">Calculation!CJ307</f>
        <v>1.1716406904107662E-2</v>
      </c>
      <c r="AM308" s="291">
        <f ca="1">Calculation!CK307</f>
        <v>1.1252600258395778E-2</v>
      </c>
      <c r="AN308" s="46">
        <f ca="1">Calculation!CP307</f>
        <v>5.4286533947820793E-4</v>
      </c>
      <c r="AO308" s="46">
        <f>Calculation!CS307</f>
        <v>12000</v>
      </c>
      <c r="AP308" s="46">
        <f ca="1">Calculation!CX307</f>
        <v>5.1502255109796887E-3</v>
      </c>
      <c r="AQ308" s="46">
        <f>Calculation!DB307</f>
        <v>0</v>
      </c>
    </row>
  </sheetData>
  <sheetProtection algorithmName="SHA-512" hashValue="DVe64kiCrRRO3CST0NqlHGpTJjQNLxuRQ3yTAuduyz84A1DpQbqynXGdwD2hEvuKzJr9FcnFgus0rOgKoRFv6A==" saltValue="vqdHJpYf7dA8vWwFRXY2aQ==" spinCount="100000" sheet="1" objects="1" scenarios="1"/>
  <phoneticPr fontId="26" type="noConversion"/>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4B3B9-A902-401A-9DB0-A51B84B8CFE7}">
  <sheetPr>
    <tabColor theme="0" tint="-0.14999847407452621"/>
  </sheetPr>
  <dimension ref="A1:I307"/>
  <sheetViews>
    <sheetView showGridLines="0" workbookViewId="0">
      <pane xSplit="2" ySplit="2" topLeftCell="C3" activePane="bottomRight" state="frozen"/>
      <selection pane="topRight" activeCell="C1" sqref="C1"/>
      <selection pane="bottomLeft" activeCell="A4" sqref="A4"/>
      <selection pane="bottomRight" activeCell="V31" sqref="V31"/>
    </sheetView>
  </sheetViews>
  <sheetFormatPr defaultColWidth="9.140625" defaultRowHeight="15" x14ac:dyDescent="0.25"/>
  <cols>
    <col min="1" max="1" width="3.7109375" style="44" customWidth="1"/>
    <col min="2" max="2" width="10.7109375" style="234" customWidth="1"/>
    <col min="3" max="3" width="18.42578125" style="234" customWidth="1"/>
    <col min="4" max="4" width="14.42578125" style="233" customWidth="1"/>
    <col min="5" max="5" width="18" style="233" customWidth="1"/>
    <col min="6" max="6" width="13.85546875" style="233" customWidth="1"/>
    <col min="7" max="7" width="15.85546875" style="233" customWidth="1"/>
    <col min="8" max="8" width="14.7109375" style="233" customWidth="1"/>
    <col min="9" max="9" width="16.85546875" style="233" customWidth="1"/>
    <col min="10" max="16384" width="9.140625" style="48"/>
  </cols>
  <sheetData>
    <row r="1" spans="1:9" s="154" customFormat="1" ht="15" customHeight="1" x14ac:dyDescent="0.25">
      <c r="A1" s="153"/>
      <c r="B1" s="228"/>
      <c r="C1" s="228"/>
      <c r="D1" s="229"/>
      <c r="E1" s="229"/>
      <c r="F1" s="229"/>
      <c r="G1" s="229"/>
      <c r="H1" s="229"/>
      <c r="I1" s="229"/>
    </row>
    <row r="2" spans="1:9" ht="75" x14ac:dyDescent="0.25">
      <c r="B2" s="230" t="s">
        <v>1301</v>
      </c>
      <c r="C2" s="230" t="s">
        <v>1302</v>
      </c>
      <c r="D2" s="230" t="s">
        <v>1297</v>
      </c>
      <c r="E2" s="230" t="s">
        <v>1298</v>
      </c>
      <c r="F2" s="230" t="s">
        <v>1299</v>
      </c>
      <c r="G2" s="230" t="s">
        <v>1300</v>
      </c>
      <c r="H2" s="230" t="s">
        <v>806</v>
      </c>
      <c r="I2" s="230" t="s">
        <v>805</v>
      </c>
    </row>
    <row r="3" spans="1:9" x14ac:dyDescent="0.25">
      <c r="B3" s="231">
        <f>Calculation!B3</f>
        <v>43892</v>
      </c>
      <c r="C3" s="232" t="str">
        <f>IFERROR(SUM(Calculation!BT3,Calculation!BQ3,Calculation!BG3)/SUM(Calculation!CA3,Calculation!CE3,Calculation!CF3),"N/A")</f>
        <v>N/A</v>
      </c>
      <c r="D3" s="233">
        <f ca="1">MAX(Calculation!D3-SUM(Table43[[#This Row],[Moderate - may require inpatient care, not including oxygen therapy]:[Critical cases in need of RRT ]]),0)</f>
        <v>2</v>
      </c>
      <c r="E3" s="233">
        <f>Calculation!G3</f>
        <v>0</v>
      </c>
      <c r="F3" s="233">
        <f>Calculation!R3</f>
        <v>0</v>
      </c>
      <c r="G3" s="233">
        <f>Calculation!N3</f>
        <v>0</v>
      </c>
      <c r="H3" s="233">
        <f>Calculation!T3</f>
        <v>0</v>
      </c>
      <c r="I3" s="233">
        <f>Calculation!V3</f>
        <v>0</v>
      </c>
    </row>
    <row r="4" spans="1:9" x14ac:dyDescent="0.25">
      <c r="B4" s="231">
        <f>Calculation!B4</f>
        <v>43893</v>
      </c>
      <c r="C4" s="232" t="str">
        <f ca="1">IFERROR(SUM(Calculation!BT4,Calculation!BQ4,Calculation!BG4)/SUM(Calculation!CA4,Calculation!CE4,Calculation!CF4),"N/A")</f>
        <v>N/A</v>
      </c>
      <c r="D4" s="233">
        <f ca="1">MAX(Calculation!D4-SUM(Table43[[#This Row],[Moderate - may require inpatient care, not including oxygen therapy]:[Critical cases in need of RRT ]]),0)</f>
        <v>2.3769155595835976</v>
      </c>
      <c r="E4" s="233">
        <f ca="1">Calculation!G4</f>
        <v>0.22677729921418377</v>
      </c>
      <c r="F4" s="233">
        <f ca="1">Calculation!R4</f>
        <v>0.21161868313063734</v>
      </c>
      <c r="G4" s="233">
        <f ca="1">Calculation!N4</f>
        <v>1.6000000000000016E-3</v>
      </c>
      <c r="H4" s="233">
        <f ca="1">Calculation!T4</f>
        <v>1.3247879470344647E-4</v>
      </c>
      <c r="I4" s="233">
        <f ca="1">Calculation!V4</f>
        <v>7.3726071525514195E-5</v>
      </c>
    </row>
    <row r="5" spans="1:9" x14ac:dyDescent="0.25">
      <c r="B5" s="231">
        <f>Calculation!B5</f>
        <v>43894</v>
      </c>
      <c r="C5" s="232" t="str">
        <f ca="1">IFERROR(SUM(Calculation!BT5,Calculation!BQ5,Calculation!BG5)/SUM(Calculation!CA5,Calculation!CE5,Calculation!CF5),"N/A")</f>
        <v>N/A</v>
      </c>
      <c r="D5" s="233">
        <f ca="1">MAX(Calculation!D5-SUM(Table43[[#This Row],[Moderate - may require inpatient care, not including oxygen therapy]:[Critical cases in need of RRT ]]),0)</f>
        <v>3.357225957785706</v>
      </c>
      <c r="E5" s="233">
        <f ca="1">Calculation!G5</f>
        <v>0.30904406398497308</v>
      </c>
      <c r="F5" s="233">
        <f ca="1">Calculation!R5</f>
        <v>0.29786657342993572</v>
      </c>
      <c r="G5" s="233">
        <f ca="1">Calculation!N5</f>
        <v>3.6346465783907759E-3</v>
      </c>
      <c r="H5" s="233">
        <f ca="1">Calculation!T5</f>
        <v>1.8413479549803791E-4</v>
      </c>
      <c r="I5" s="233">
        <f ca="1">Calculation!V5</f>
        <v>1.0384620842389774E-4</v>
      </c>
    </row>
    <row r="6" spans="1:9" x14ac:dyDescent="0.25">
      <c r="B6" s="231">
        <f>Calculation!B6</f>
        <v>43895</v>
      </c>
      <c r="C6" s="232" t="str">
        <f ca="1">IFERROR(SUM(Calculation!BT6,Calculation!BQ6,Calculation!BG6)/SUM(Calculation!CA6,Calculation!CE6,Calculation!CF6),"N/A")</f>
        <v>N/A</v>
      </c>
      <c r="D6" s="233">
        <f ca="1">MAX(Calculation!D6-SUM(Table43[[#This Row],[Moderate - may require inpatient care, not including oxygen therapy]:[Critical cases in need of RRT ]]),0)</f>
        <v>4.7365086515317847</v>
      </c>
      <c r="E6" s="233">
        <f ca="1">Calculation!G6</f>
        <v>0.42640168582640536</v>
      </c>
      <c r="F6" s="233">
        <f ca="1">Calculation!R6</f>
        <v>0.41956321239686517</v>
      </c>
      <c r="G6" s="233">
        <f ca="1">Calculation!N6</f>
        <v>6.3104731240324063E-3</v>
      </c>
      <c r="H6" s="233">
        <f ca="1">Calculation!T6</f>
        <v>2.5714024453650909E-4</v>
      </c>
      <c r="I6" s="233">
        <f ca="1">Calculation!V6</f>
        <v>1.4627028574123993E-4</v>
      </c>
    </row>
    <row r="7" spans="1:9" x14ac:dyDescent="0.25">
      <c r="B7" s="231">
        <f>Calculation!B7</f>
        <v>43896</v>
      </c>
      <c r="C7" s="232" t="str">
        <f ca="1">IFERROR(SUM(Calculation!BT7,Calculation!BQ7,Calculation!BG7)/SUM(Calculation!CA7,Calculation!CE7,Calculation!CF7),"N/A")</f>
        <v>N/A</v>
      </c>
      <c r="D7" s="233">
        <f ca="1">MAX(Calculation!D7-SUM(Table43[[#This Row],[Moderate - may require inpatient care, not including oxygen therapy]:[Critical cases in need of RRT ]]),0)</f>
        <v>6.6779686225365573</v>
      </c>
      <c r="E7" s="233">
        <f ca="1">Calculation!G7</f>
        <v>0.59297094774433901</v>
      </c>
      <c r="F7" s="233">
        <f ca="1">Calculation!R7</f>
        <v>0.59113119701858741</v>
      </c>
      <c r="G7" s="233">
        <f ca="1">Calculation!N7</f>
        <v>9.9146237139450429E-3</v>
      </c>
      <c r="H7" s="233">
        <f ca="1">Calculation!T7</f>
        <v>3.6019062864770527E-4</v>
      </c>
      <c r="I7" s="233">
        <f ca="1">Calculation!V7</f>
        <v>2.0602305370375537E-4</v>
      </c>
    </row>
    <row r="8" spans="1:9" x14ac:dyDescent="0.25">
      <c r="B8" s="231">
        <f>Calculation!B8</f>
        <v>43897</v>
      </c>
      <c r="C8" s="232" t="str">
        <f ca="1">IFERROR(SUM(Calculation!BT8,Calculation!BQ8,Calculation!BG8)/SUM(Calculation!CA8,Calculation!CE8,Calculation!CF8),"N/A")</f>
        <v>N/A</v>
      </c>
      <c r="D8" s="233">
        <f ca="1">MAX(Calculation!D8-SUM(Table43[[#This Row],[Moderate - may require inpatient care, not including oxygen therapy]:[Critical cases in need of RRT ]]),0)</f>
        <v>9.4114064425393593</v>
      </c>
      <c r="E8" s="233">
        <f ca="1">Calculation!G8</f>
        <v>0.8286678571012478</v>
      </c>
      <c r="F8" s="233">
        <f ca="1">Calculation!R8</f>
        <v>0.83289318910474552</v>
      </c>
      <c r="G8" s="233">
        <f ca="1">Calculation!N8</f>
        <v>1.4848248978664661E-2</v>
      </c>
      <c r="H8" s="233">
        <f ca="1">Calculation!T8</f>
        <v>5.0553404394272205E-4</v>
      </c>
      <c r="I8" s="233">
        <f ca="1">Calculation!V8</f>
        <v>2.9017996505565968E-4</v>
      </c>
    </row>
    <row r="9" spans="1:9" x14ac:dyDescent="0.25">
      <c r="B9" s="231">
        <f>Calculation!B9</f>
        <v>43898</v>
      </c>
      <c r="C9" s="232" t="str">
        <f ca="1">IFERROR(SUM(Calculation!BT9,Calculation!BQ9,Calculation!BG9)/SUM(Calculation!CA9,Calculation!CE9,Calculation!CF9),"N/A")</f>
        <v>N/A</v>
      </c>
      <c r="D9" s="233">
        <f ca="1">MAX(Calculation!D9-SUM(Table43[[#This Row],[Moderate - may require inpatient care, not including oxygen therapy]:[Critical cases in need of RRT ]]),0)</f>
        <v>13.260387156396341</v>
      </c>
      <c r="E9" s="233">
        <f ca="1">Calculation!G9</f>
        <v>1.1615627400724851</v>
      </c>
      <c r="F9" s="233">
        <f ca="1">Calculation!R9</f>
        <v>1.1734762984168809</v>
      </c>
      <c r="G9" s="233">
        <f ca="1">Calculation!N9</f>
        <v>2.1673466285543886E-2</v>
      </c>
      <c r="H9" s="233">
        <f ca="1">Calculation!T9</f>
        <v>7.1041988789615157E-4</v>
      </c>
      <c r="I9" s="233">
        <f ca="1">Calculation!V9</f>
        <v>4.0870279735632278E-4</v>
      </c>
    </row>
    <row r="10" spans="1:9" x14ac:dyDescent="0.25">
      <c r="B10" s="231">
        <f>Calculation!B10</f>
        <v>43899</v>
      </c>
      <c r="C10" s="232" t="str">
        <f ca="1">IFERROR(SUM(Calculation!BT10,Calculation!BQ10,Calculation!BG10)/SUM(Calculation!CA10,Calculation!CE10,Calculation!CF10),"N/A")</f>
        <v>N/A</v>
      </c>
      <c r="D10" s="233">
        <f ca="1">MAX(Calculation!D10-SUM(Table43[[#This Row],[Moderate - may require inpatient care, not including oxygen therapy]:[Critical cases in need of RRT ]]),0)</f>
        <v>18.680463165571044</v>
      </c>
      <c r="E10" s="233">
        <f ca="1">Calculation!G10</f>
        <v>1.6311995332696188</v>
      </c>
      <c r="F10" s="233">
        <f ca="1">Calculation!R10</f>
        <v>1.653195139766434</v>
      </c>
      <c r="G10" s="233">
        <f ca="1">Calculation!N10</f>
        <v>3.1179414865757211E-2</v>
      </c>
      <c r="H10" s="233">
        <f ca="1">Calculation!T10</f>
        <v>9.9913695240457607E-4</v>
      </c>
      <c r="I10" s="233">
        <f ca="1">Calculation!V10</f>
        <v>5.7561448527686352E-4</v>
      </c>
    </row>
    <row r="11" spans="1:9" x14ac:dyDescent="0.25">
      <c r="B11" s="231">
        <f>Calculation!B11</f>
        <v>43900</v>
      </c>
      <c r="C11" s="232" t="str">
        <f ca="1">IFERROR(SUM(Calculation!BT11,Calculation!BQ11,Calculation!BG11)/SUM(Calculation!CA11,Calculation!CE11,Calculation!CF11),"N/A")</f>
        <v>N/A</v>
      </c>
      <c r="D11" s="233">
        <f ca="1">MAX(Calculation!D11-SUM(Table43[[#This Row],[Moderate - may require inpatient care, not including oxygen therapy]:[Critical cases in need of RRT ]]),0)</f>
        <v>26.312922837607275</v>
      </c>
      <c r="E11" s="233">
        <f ca="1">Calculation!G11</f>
        <v>2.2932632842399481</v>
      </c>
      <c r="F11" s="233">
        <f ca="1">Calculation!R11</f>
        <v>2.3288093817155646</v>
      </c>
      <c r="G11" s="233">
        <f ca="1">Calculation!N11</f>
        <v>4.4475176439585672E-2</v>
      </c>
      <c r="H11" s="233">
        <f ca="1">Calculation!T11</f>
        <v>1.4058792509696653E-3</v>
      </c>
      <c r="I11" s="233">
        <f ca="1">Calculation!V11</f>
        <v>8.1064959008887499E-4</v>
      </c>
    </row>
    <row r="12" spans="1:9" x14ac:dyDescent="0.25">
      <c r="B12" s="231">
        <f>Calculation!B12</f>
        <v>43901</v>
      </c>
      <c r="C12" s="232" t="str">
        <f ca="1">IFERROR(SUM(Calculation!BT12,Calculation!BQ12,Calculation!BG12)/SUM(Calculation!CA12,Calculation!CE12,Calculation!CF12),"N/A")</f>
        <v>N/A</v>
      </c>
      <c r="D12" s="233">
        <f ca="1">MAX(Calculation!D12-SUM(Table43[[#This Row],[Moderate - may require inpatient care, not including oxygen therapy]:[Critical cases in need of RRT ]]),0)</f>
        <v>37.060319592475196</v>
      </c>
      <c r="E12" s="233">
        <f ca="1">Calculation!G12</f>
        <v>3.2261382812588995</v>
      </c>
      <c r="F12" s="233">
        <f ca="1">Calculation!R12</f>
        <v>3.2802094222491665</v>
      </c>
      <c r="G12" s="233">
        <f ca="1">Calculation!N12</f>
        <v>6.3120468677440686E-2</v>
      </c>
      <c r="H12" s="233">
        <f ca="1">Calculation!T12</f>
        <v>1.978772856603638E-3</v>
      </c>
      <c r="I12" s="233">
        <f ca="1">Calculation!V12</f>
        <v>1.1415704491695028E-3</v>
      </c>
    </row>
    <row r="13" spans="1:9" x14ac:dyDescent="0.25">
      <c r="B13" s="231">
        <f>Calculation!B13</f>
        <v>43902</v>
      </c>
      <c r="C13" s="232" t="str">
        <f ca="1">IFERROR(SUM(Calculation!BT13,Calculation!BQ13,Calculation!BG13)/SUM(Calculation!CA13,Calculation!CE13,Calculation!CF13),"N/A")</f>
        <v>N/A</v>
      </c>
      <c r="D13" s="233">
        <f ca="1">MAX(Calculation!D13-SUM(Table43[[#This Row],[Moderate - may require inpatient care, not including oxygen therapy]:[Critical cases in need of RRT ]]),0)</f>
        <v>52.192504624954523</v>
      </c>
      <c r="E13" s="233">
        <f ca="1">Calculation!G13</f>
        <v>4.540112673565158</v>
      </c>
      <c r="F13" s="233">
        <f ca="1">Calculation!R13</f>
        <v>4.6198022879126457</v>
      </c>
      <c r="G13" s="233">
        <f ca="1">Calculation!N13</f>
        <v>8.9309400790012539E-2</v>
      </c>
      <c r="H13" s="233">
        <f ca="1">Calculation!T13</f>
        <v>2.7855283763936287E-3</v>
      </c>
      <c r="I13" s="233">
        <f ca="1">Calculation!V13</f>
        <v>1.6074124887205676E-3</v>
      </c>
    </row>
    <row r="14" spans="1:9" x14ac:dyDescent="0.25">
      <c r="B14" s="231">
        <f>Calculation!B14</f>
        <v>43903</v>
      </c>
      <c r="C14" s="232" t="str">
        <f ca="1">IFERROR(SUM(Calculation!BT14,Calculation!BQ14,Calculation!BG14)/SUM(Calculation!CA14,Calculation!CE14,Calculation!CF14),"N/A")</f>
        <v>N/A</v>
      </c>
      <c r="D14" s="233">
        <f ca="1">MAX(Calculation!D14-SUM(Table43[[#This Row],[Moderate - may require inpatient care, not including oxygen therapy]:[Critical cases in need of RRT ]]),0)</f>
        <v>72.257872084711352</v>
      </c>
      <c r="E14" s="233">
        <f ca="1">Calculation!G14</f>
        <v>6.2653404286297105</v>
      </c>
      <c r="F14" s="233">
        <f ca="1">Calculation!R14</f>
        <v>6.3948762253269864</v>
      </c>
      <c r="G14" s="233">
        <f ca="1">Calculation!N14</f>
        <v>0.12612868058791449</v>
      </c>
      <c r="H14" s="233">
        <f ca="1">Calculation!T14</f>
        <v>3.8506445650898754E-3</v>
      </c>
      <c r="I14" s="233">
        <f ca="1">Calculation!V14</f>
        <v>2.1498704421369754E-3</v>
      </c>
    </row>
    <row r="15" spans="1:9" x14ac:dyDescent="0.25">
      <c r="B15" s="231">
        <f>Calculation!B15</f>
        <v>43904</v>
      </c>
      <c r="C15" s="232" t="str">
        <f ca="1">IFERROR(SUM(Calculation!BT15,Calculation!BQ15,Calculation!BG15)/SUM(Calculation!CA15,Calculation!CE15,Calculation!CF15),"N/A")</f>
        <v>N/A</v>
      </c>
      <c r="D15" s="233">
        <f ca="1">MAX(Calculation!D15-SUM(Table43[[#This Row],[Moderate - may require inpatient care, not including oxygen therapy]:[Critical cases in need of RRT ]]),0)</f>
        <v>98.304596322126088</v>
      </c>
      <c r="E15" s="233">
        <f ca="1">Calculation!G15</f>
        <v>8.4819193077345005</v>
      </c>
      <c r="F15" s="233">
        <f ca="1">Calculation!R15</f>
        <v>8.6976209842362486</v>
      </c>
      <c r="G15" s="233">
        <f ca="1">Calculation!N15</f>
        <v>0.17674145460861773</v>
      </c>
      <c r="H15" s="233">
        <f ca="1">Calculation!T15</f>
        <v>5.2268787001466498E-3</v>
      </c>
      <c r="I15" s="233">
        <f ca="1">Calculation!V15</f>
        <v>2.8180777465052187E-3</v>
      </c>
    </row>
    <row r="16" spans="1:9" x14ac:dyDescent="0.25">
      <c r="B16" s="231">
        <f>Calculation!B16</f>
        <v>43905</v>
      </c>
      <c r="C16" s="232" t="str">
        <f ca="1">IFERROR(SUM(Calculation!BT16,Calculation!BQ16,Calculation!BG16)/SUM(Calculation!CA16,Calculation!CE16,Calculation!CF16),"N/A")</f>
        <v>N/A</v>
      </c>
      <c r="D16" s="233">
        <f ca="1">MAX(Calculation!D16-SUM(Table43[[#This Row],[Moderate - may require inpatient care, not including oxygen therapy]:[Critical cases in need of RRT ]]),0)</f>
        <v>131.37542007766731</v>
      </c>
      <c r="E16" s="233">
        <f ca="1">Calculation!G16</f>
        <v>11.26503036509154</v>
      </c>
      <c r="F16" s="233">
        <f ca="1">Calculation!R16</f>
        <v>11.619625750335791</v>
      </c>
      <c r="G16" s="233">
        <f ca="1">Calculation!N16</f>
        <v>0.24485103681164638</v>
      </c>
      <c r="H16" s="233">
        <f ca="1">Calculation!T16</f>
        <v>6.9654061974554742E-3</v>
      </c>
      <c r="I16" s="233">
        <f ca="1">Calculation!V16</f>
        <v>3.6179445877175813E-3</v>
      </c>
    </row>
    <row r="17" spans="2:9" x14ac:dyDescent="0.25">
      <c r="B17" s="231">
        <f>Calculation!B17</f>
        <v>43906</v>
      </c>
      <c r="C17" s="232" t="str">
        <f ca="1">IFERROR(SUM(Calculation!BT17,Calculation!BQ17,Calculation!BG17)/SUM(Calculation!CA17,Calculation!CE17,Calculation!CF17),"N/A")</f>
        <v>N/A</v>
      </c>
      <c r="D17" s="233">
        <f ca="1">MAX(Calculation!D17-SUM(Table43[[#This Row],[Moderate - may require inpatient care, not including oxygen therapy]:[Critical cases in need of RRT ]]),0)</f>
        <v>172.40406049878197</v>
      </c>
      <c r="E17" s="233">
        <f ca="1">Calculation!G17</f>
        <v>14.675175640540349</v>
      </c>
      <c r="F17" s="233">
        <f ca="1">Calculation!R17</f>
        <v>15.242633644226604</v>
      </c>
      <c r="G17" s="233">
        <f ca="1">Calculation!N17</f>
        <v>0.33461698869226242</v>
      </c>
      <c r="H17" s="233">
        <f ca="1">Calculation!T17</f>
        <v>9.1100553857880861E-3</v>
      </c>
      <c r="I17" s="233">
        <f ca="1">Calculation!V17</f>
        <v>4.5459036929250555E-3</v>
      </c>
    </row>
    <row r="18" spans="2:9" x14ac:dyDescent="0.25">
      <c r="B18" s="231">
        <f>Calculation!B18</f>
        <v>43907</v>
      </c>
      <c r="C18" s="232" t="str">
        <f ca="1">IFERROR(SUM(Calculation!BT18,Calculation!BQ18,Calculation!BG18)/SUM(Calculation!CA18,Calculation!CE18,Calculation!CF18),"N/A")</f>
        <v>N/A</v>
      </c>
      <c r="D18" s="233">
        <f ca="1">MAX(Calculation!D18-SUM(Table43[[#This Row],[Moderate - may require inpatient care, not including oxygen therapy]:[Critical cases in need of RRT ]]),0)</f>
        <v>222.08248049429605</v>
      </c>
      <c r="E18" s="233">
        <f ca="1">Calculation!G18</f>
        <v>18.746186975703736</v>
      </c>
      <c r="F18" s="233">
        <f ca="1">Calculation!R18</f>
        <v>19.626816537826191</v>
      </c>
      <c r="G18" s="233">
        <f ca="1">Calculation!N18</f>
        <v>0.45048433243226482</v>
      </c>
      <c r="H18" s="233">
        <f ca="1">Calculation!T18</f>
        <v>1.1690067770660822E-2</v>
      </c>
      <c r="I18" s="233">
        <f ca="1">Calculation!V18</f>
        <v>5.5856286775224709E-3</v>
      </c>
    </row>
    <row r="19" spans="2:9" x14ac:dyDescent="0.25">
      <c r="B19" s="231">
        <f>Calculation!B19</f>
        <v>43908</v>
      </c>
      <c r="C19" s="232" t="str">
        <f ca="1">IFERROR(SUM(Calculation!BT19,Calculation!BQ19,Calculation!BG19)/SUM(Calculation!CA19,Calculation!CE19,Calculation!CF19),"N/A")</f>
        <v>N/A</v>
      </c>
      <c r="D19" s="233">
        <f ca="1">MAX(Calculation!D19-SUM(Table43[[#This Row],[Moderate - may require inpatient care, not including oxygen therapy]:[Critical cases in need of RRT ]]),0)</f>
        <v>280.70682459106706</v>
      </c>
      <c r="E19" s="233">
        <f ca="1">Calculation!G19</f>
        <v>23.471912220082533</v>
      </c>
      <c r="F19" s="233">
        <f ca="1">Calculation!R19</f>
        <v>24.79720051611497</v>
      </c>
      <c r="G19" s="233">
        <f ca="1">Calculation!N19</f>
        <v>0.59691068465174801</v>
      </c>
      <c r="H19" s="233">
        <f ca="1">Calculation!T19</f>
        <v>1.4711863987100565E-2</v>
      </c>
      <c r="I19" s="233">
        <f ca="1">Calculation!V19</f>
        <v>6.7052847896093195E-3</v>
      </c>
    </row>
    <row r="20" spans="2:9" x14ac:dyDescent="0.25">
      <c r="B20" s="231">
        <f>Calculation!B20</f>
        <v>43909</v>
      </c>
      <c r="C20" s="232" t="str">
        <f ca="1">IFERROR(SUM(Calculation!BT20,Calculation!BQ20,Calculation!BG20)/SUM(Calculation!CA20,Calculation!CE20,Calculation!CF20),"N/A")</f>
        <v>N/A</v>
      </c>
      <c r="D20" s="233">
        <f ca="1">MAX(Calculation!D20-SUM(Table43[[#This Row],[Moderate - may require inpatient care, not including oxygen therapy]:[Critical cases in need of RRT ]]),0)</f>
        <v>348.01675711929511</v>
      </c>
      <c r="E20" s="233">
        <f ca="1">Calculation!G20</f>
        <v>28.793109422067012</v>
      </c>
      <c r="F20" s="233">
        <f ca="1">Calculation!R20</f>
        <v>30.729556823620673</v>
      </c>
      <c r="G20" s="233">
        <f ca="1">Calculation!N20</f>
        <v>0.77798571825443319</v>
      </c>
      <c r="H20" s="233">
        <f ca="1">Calculation!T20</f>
        <v>1.8150674297337188E-2</v>
      </c>
      <c r="I20" s="233">
        <f ca="1">Calculation!V20</f>
        <v>7.8559947343146887E-3</v>
      </c>
    </row>
    <row r="21" spans="2:9" x14ac:dyDescent="0.25">
      <c r="B21" s="231">
        <f>Calculation!B21</f>
        <v>43910</v>
      </c>
      <c r="C21" s="232" t="str">
        <f ca="1">IFERROR(SUM(Calculation!BT21,Calculation!BQ21,Calculation!BG21)/SUM(Calculation!CA21,Calculation!CE21,Calculation!CF21),"N/A")</f>
        <v>N/A</v>
      </c>
      <c r="D21" s="233">
        <f ca="1">MAX(Calculation!D21-SUM(Table43[[#This Row],[Moderate - may require inpatient care, not including oxygen therapy]:[Critical cases in need of RRT ]]),0)</f>
        <v>423.04978286284978</v>
      </c>
      <c r="E21" s="233">
        <f ca="1">Calculation!G21</f>
        <v>34.586648107889481</v>
      </c>
      <c r="F21" s="233">
        <f ca="1">Calculation!R21</f>
        <v>37.337673983658753</v>
      </c>
      <c r="G21" s="233">
        <f ca="1">Calculation!N21</f>
        <v>0.99695224537388127</v>
      </c>
      <c r="H21" s="233">
        <f ca="1">Calculation!T21</f>
        <v>2.194325216864048E-2</v>
      </c>
      <c r="I21" s="233">
        <f ca="1">Calculation!V21</f>
        <v>8.9722324816592126E-3</v>
      </c>
    </row>
    <row r="22" spans="2:9" x14ac:dyDescent="0.25">
      <c r="B22" s="231">
        <f>Calculation!B22</f>
        <v>43911</v>
      </c>
      <c r="C22" s="232" t="str">
        <f ca="1">IFERROR(SUM(Calculation!BT22,Calculation!BQ22,Calculation!BG22)/SUM(Calculation!CA22,Calculation!CE22,Calculation!CF22),"N/A")</f>
        <v>N/A</v>
      </c>
      <c r="D22" s="233">
        <f ca="1">MAX(Calculation!D22-SUM(Table43[[#This Row],[Moderate - may require inpatient care, not including oxygen therapy]:[Critical cases in need of RRT ]]),0)</f>
        <v>504.03716343710761</v>
      </c>
      <c r="E22" s="233">
        <f ca="1">Calculation!G22</f>
        <v>40.65946720219911</v>
      </c>
      <c r="F22" s="233">
        <f ca="1">Calculation!R22</f>
        <v>44.464363697354813</v>
      </c>
      <c r="G22" s="233">
        <f ca="1">Calculation!N22</f>
        <v>1.2556574831289107</v>
      </c>
      <c r="H22" s="233">
        <f ca="1">Calculation!T22</f>
        <v>2.5983135720082925E-2</v>
      </c>
      <c r="I22" s="233">
        <f ca="1">Calculation!V22</f>
        <v>9.9747340292903885E-3</v>
      </c>
    </row>
    <row r="23" spans="2:9" x14ac:dyDescent="0.25">
      <c r="B23" s="231">
        <f>Calculation!B23</f>
        <v>43912</v>
      </c>
      <c r="C23" s="232" t="str">
        <f ca="1">IFERROR(SUM(Calculation!BT23,Calculation!BQ23,Calculation!BG23)/SUM(Calculation!CA23,Calculation!CE23,Calculation!CF23),"N/A")</f>
        <v>N/A</v>
      </c>
      <c r="D23" s="233">
        <f ca="1">MAX(Calculation!D23-SUM(Table43[[#This Row],[Moderate - may require inpatient care, not including oxygen therapy]:[Critical cases in need of RRT ]]),0)</f>
        <v>588.36937172489104</v>
      </c>
      <c r="E23" s="233">
        <f ca="1">Calculation!G23</f>
        <v>46.749699783232195</v>
      </c>
      <c r="F23" s="233">
        <f ca="1">Calculation!R23</f>
        <v>51.878658709376232</v>
      </c>
      <c r="G23" s="233">
        <f ca="1">Calculation!N23</f>
        <v>1.5539843566007727</v>
      </c>
      <c r="H23" s="233">
        <f ca="1">Calculation!T23</f>
        <v>3.0119951145602723E-2</v>
      </c>
      <c r="I23" s="233">
        <f ca="1">Calculation!V23</f>
        <v>1.0776206396044949E-2</v>
      </c>
    </row>
    <row r="24" spans="2:9" x14ac:dyDescent="0.25">
      <c r="B24" s="231">
        <f>Calculation!B24</f>
        <v>43913</v>
      </c>
      <c r="C24" s="232" t="str">
        <f ca="1">IFERROR(SUM(Calculation!BT24,Calculation!BQ24,Calculation!BG24)/SUM(Calculation!CA24,Calculation!CE24,Calculation!CF24),"N/A")</f>
        <v>N/A</v>
      </c>
      <c r="D24" s="233">
        <f ca="1">MAX(Calculation!D24-SUM(Table43[[#This Row],[Moderate - may require inpatient care, not including oxygen therapy]:[Critical cases in need of RRT ]]),0)</f>
        <v>686.37305924094767</v>
      </c>
      <c r="E24" s="233">
        <f ca="1">Calculation!G24</f>
        <v>53.921886974323755</v>
      </c>
      <c r="F24" s="233">
        <f ca="1">Calculation!R24</f>
        <v>60.509565753386831</v>
      </c>
      <c r="G24" s="233">
        <f ca="1">Calculation!N24</f>
        <v>1.8893321826088723</v>
      </c>
      <c r="H24" s="233">
        <f ca="1">Calculation!T24</f>
        <v>3.4947983803619798E-2</v>
      </c>
      <c r="I24" s="233">
        <f ca="1">Calculation!V24</f>
        <v>1.2544044436123756E-2</v>
      </c>
    </row>
    <row r="25" spans="2:9" x14ac:dyDescent="0.25">
      <c r="B25" s="231">
        <f>Calculation!B25</f>
        <v>43914</v>
      </c>
      <c r="C25" s="232" t="str">
        <f ca="1">IFERROR(SUM(Calculation!BT25,Calculation!BQ25,Calculation!BG25)/SUM(Calculation!CA25,Calculation!CE25,Calculation!CF25),"N/A")</f>
        <v>N/A</v>
      </c>
      <c r="D25" s="233">
        <f ca="1">MAX(Calculation!D25-SUM(Table43[[#This Row],[Moderate - may require inpatient care, not including oxygen therapy]:[Critical cases in need of RRT ]]),0)</f>
        <v>800.19992255421607</v>
      </c>
      <c r="E25" s="233">
        <f ca="1">Calculation!G25</f>
        <v>62.330624985017209</v>
      </c>
      <c r="F25" s="233">
        <f ca="1">Calculation!R25</f>
        <v>70.54606584572376</v>
      </c>
      <c r="G25" s="233">
        <f ca="1">Calculation!N25</f>
        <v>2.2692956706936487</v>
      </c>
      <c r="H25" s="233">
        <f ca="1">Calculation!T25</f>
        <v>4.0573108850415068E-2</v>
      </c>
      <c r="I25" s="233">
        <f ca="1">Calculation!V25</f>
        <v>1.4591877483451603E-2</v>
      </c>
    </row>
    <row r="26" spans="2:9" x14ac:dyDescent="0.25">
      <c r="B26" s="231">
        <f>Calculation!B26</f>
        <v>43915</v>
      </c>
      <c r="C26" s="232" t="str">
        <f ca="1">IFERROR(SUM(Calculation!BT26,Calculation!BQ26,Calculation!BG26)/SUM(Calculation!CA26,Calculation!CE26,Calculation!CF26),"N/A")</f>
        <v>N/A</v>
      </c>
      <c r="D26" s="233">
        <f ca="1">MAX(Calculation!D26-SUM(Table43[[#This Row],[Moderate - may require inpatient care, not including oxygen therapy]:[Critical cases in need of RRT ]]),0)</f>
        <v>932.30336557100884</v>
      </c>
      <c r="E26" s="233">
        <f ca="1">Calculation!G26</f>
        <v>72.153430541540274</v>
      </c>
      <c r="F26" s="233">
        <f ca="1">Calculation!R26</f>
        <v>82.202813994616292</v>
      </c>
      <c r="G26" s="233">
        <f ca="1">Calculation!N26</f>
        <v>2.7024182789778752</v>
      </c>
      <c r="H26" s="233">
        <f ca="1">Calculation!T26</f>
        <v>4.711608884521281E-2</v>
      </c>
      <c r="I26" s="233">
        <f ca="1">Calculation!V26</f>
        <v>1.6960465407742799E-2</v>
      </c>
    </row>
    <row r="27" spans="2:9" x14ac:dyDescent="0.25">
      <c r="B27" s="231">
        <f>Calculation!B27</f>
        <v>43916</v>
      </c>
      <c r="C27" s="232" t="str">
        <f ca="1">IFERROR(SUM(Calculation!BT27,Calculation!BQ27,Calculation!BG27)/SUM(Calculation!CA27,Calculation!CE27,Calculation!CF27),"N/A")</f>
        <v>N/A</v>
      </c>
      <c r="D27" s="233">
        <f ca="1">MAX(Calculation!D27-SUM(Table43[[#This Row],[Moderate - may require inpatient care, not including oxygen therapy]:[Critical cases in need of RRT ]]),0)</f>
        <v>1085.4685910299961</v>
      </c>
      <c r="E27" s="233">
        <f ca="1">Calculation!G27</f>
        <v>83.592596264263761</v>
      </c>
      <c r="F27" s="233">
        <f ca="1">Calculation!R27</f>
        <v>95.724115435098028</v>
      </c>
      <c r="G27" s="233">
        <f ca="1">Calculation!N27</f>
        <v>3.1983400286304833</v>
      </c>
      <c r="H27" s="233">
        <f ca="1">Calculation!T27</f>
        <v>5.4713988634594882E-2</v>
      </c>
      <c r="I27" s="233">
        <f ca="1">Calculation!V27</f>
        <v>1.9695213878245372E-2</v>
      </c>
    </row>
    <row r="28" spans="2:9" x14ac:dyDescent="0.25">
      <c r="B28" s="231">
        <f>Calculation!B28</f>
        <v>43917</v>
      </c>
      <c r="C28" s="232" t="str">
        <f ca="1">IFERROR(SUM(Calculation!BT28,Calculation!BQ28,Calculation!BG28)/SUM(Calculation!CA28,Calculation!CE28,Calculation!CF28),"N/A")</f>
        <v>N/A</v>
      </c>
      <c r="D28" s="233">
        <f ca="1">MAX(Calculation!D28-SUM(Table43[[#This Row],[Moderate - may require inpatient care, not including oxygen therapy]:[Critical cases in need of RRT ]]),0)</f>
        <v>1262.8417793261981</v>
      </c>
      <c r="E28" s="233">
        <f ca="1">Calculation!G28</f>
        <v>96.876837042884333</v>
      </c>
      <c r="F28" s="233">
        <f ca="1">Calculation!R28</f>
        <v>111.38642939212369</v>
      </c>
      <c r="G28" s="233">
        <f ca="1">Calculation!N28</f>
        <v>3.7679530345978343</v>
      </c>
      <c r="H28" s="233">
        <f ca="1">Calculation!T28</f>
        <v>6.352148047582068E-2</v>
      </c>
      <c r="I28" s="233">
        <f ca="1">Calculation!V28</f>
        <v>2.2846225127496445E-2</v>
      </c>
    </row>
    <row r="29" spans="2:9" x14ac:dyDescent="0.25">
      <c r="B29" s="231">
        <f>Calculation!B29</f>
        <v>43918</v>
      </c>
      <c r="C29" s="232" t="str">
        <f ca="1">IFERROR(SUM(Calculation!BT29,Calculation!BQ29,Calculation!BG29)/SUM(Calculation!CA29,Calculation!CE29,Calculation!CF29),"N/A")</f>
        <v>N/A</v>
      </c>
      <c r="D29" s="233">
        <f ca="1">MAX(Calculation!D29-SUM(Table43[[#This Row],[Moderate - may require inpatient care, not including oxygen therapy]:[Critical cases in need of RRT ]]),0)</f>
        <v>1467.9554987570289</v>
      </c>
      <c r="E29" s="233">
        <f ca="1">Calculation!G29</f>
        <v>112.2625222949579</v>
      </c>
      <c r="F29" s="233">
        <f ca="1">Calculation!R29</f>
        <v>129.50054913087354</v>
      </c>
      <c r="G29" s="233">
        <f ca="1">Calculation!N29</f>
        <v>4.4235621341018412</v>
      </c>
      <c r="H29" s="233">
        <f ca="1">Calculation!T29</f>
        <v>7.3711917372233177E-2</v>
      </c>
      <c r="I29" s="233">
        <f ca="1">Calculation!V29</f>
        <v>2.6468135910391311E-2</v>
      </c>
    </row>
    <row r="30" spans="2:9" x14ac:dyDescent="0.25">
      <c r="B30" s="231">
        <f>Calculation!B30</f>
        <v>43919</v>
      </c>
      <c r="C30" s="232" t="str">
        <f ca="1">IFERROR(SUM(Calculation!BT30,Calculation!BQ30,Calculation!BG30)/SUM(Calculation!CA30,Calculation!CE30,Calculation!CF30),"N/A")</f>
        <v>N/A</v>
      </c>
      <c r="D30" s="233">
        <f ca="1">MAX(Calculation!D30-SUM(Table43[[#This Row],[Moderate - may require inpatient care, not including oxygen therapy]:[Critical cases in need of RRT ]]),0)</f>
        <v>1704.7472598178158</v>
      </c>
      <c r="E30" s="233">
        <f ca="1">Calculation!G30</f>
        <v>130.03421699883512</v>
      </c>
      <c r="F30" s="233">
        <f ca="1">Calculation!R30</f>
        <v>150.41318352839957</v>
      </c>
      <c r="G30" s="233">
        <f ca="1">Calculation!N30</f>
        <v>5.1790462428320279</v>
      </c>
      <c r="H30" s="233">
        <f ca="1">Calculation!T30</f>
        <v>8.5478007458899247E-2</v>
      </c>
      <c r="I30" s="233">
        <f ca="1">Calculation!V30</f>
        <v>3.0619650918222996E-2</v>
      </c>
    </row>
    <row r="31" spans="2:9" x14ac:dyDescent="0.25">
      <c r="B31" s="231">
        <f>Calculation!B31</f>
        <v>43920</v>
      </c>
      <c r="C31" s="232" t="str">
        <f ca="1">IFERROR(SUM(Calculation!BT31,Calculation!BQ31,Calculation!BG31)/SUM(Calculation!CA31,Calculation!CE31,Calculation!CF31),"N/A")</f>
        <v>N/A</v>
      </c>
      <c r="D31" s="233">
        <f ca="1">MAX(Calculation!D31-SUM(Table43[[#This Row],[Moderate - may require inpatient care, not including oxygen therapy]:[Critical cases in need of RRT ]]),0)</f>
        <v>1977.5670721815186</v>
      </c>
      <c r="E31" s="233">
        <f ca="1">Calculation!G31</f>
        <v>150.50416705521963</v>
      </c>
      <c r="F31" s="233">
        <f ca="1">Calculation!R31</f>
        <v>174.50757265761078</v>
      </c>
      <c r="G31" s="233">
        <f ca="1">Calculation!N31</f>
        <v>6.0500137537446879</v>
      </c>
      <c r="H31" s="233">
        <f ca="1">Calculation!T31</f>
        <v>9.9031867149143568E-2</v>
      </c>
      <c r="I31" s="233">
        <f ca="1">Calculation!V31</f>
        <v>3.5362656697814798E-2</v>
      </c>
    </row>
    <row r="32" spans="2:9" x14ac:dyDescent="0.25">
      <c r="B32" s="231">
        <f>Calculation!B32</f>
        <v>43921</v>
      </c>
      <c r="C32" s="232" t="str">
        <f ca="1">IFERROR(SUM(Calculation!BT32,Calculation!BQ32,Calculation!BG32)/SUM(Calculation!CA32,Calculation!CE32,Calculation!CF32),"N/A")</f>
        <v>N/A</v>
      </c>
      <c r="D32" s="233">
        <f ca="1">MAX(Calculation!D32-SUM(Table43[[#This Row],[Moderate - may require inpatient care, not including oxygen therapy]:[Critical cases in need of RRT ]]),0)</f>
        <v>2291.1686146165853</v>
      </c>
      <c r="E32" s="233">
        <f ca="1">Calculation!G32</f>
        <v>174.01026298412179</v>
      </c>
      <c r="F32" s="233">
        <f ca="1">Calculation!R32</f>
        <v>202.20266001999923</v>
      </c>
      <c r="G32" s="233">
        <f ca="1">Calculation!N32</f>
        <v>7.0539423087899475</v>
      </c>
      <c r="H32" s="233">
        <f ca="1">Calculation!T32</f>
        <v>0.11460416603187357</v>
      </c>
      <c r="I32" s="233">
        <f ca="1">Calculation!V32</f>
        <v>4.0760776956230961E-2</v>
      </c>
    </row>
    <row r="33" spans="2:9" x14ac:dyDescent="0.25">
      <c r="B33" s="231">
        <f>Calculation!B33</f>
        <v>43922</v>
      </c>
      <c r="C33" s="232" t="str">
        <f ca="1">IFERROR(SUM(Calculation!BT33,Calculation!BQ33,Calculation!BG33)/SUM(Calculation!CA33,Calculation!CE33,Calculation!CF33),"N/A")</f>
        <v>N/A</v>
      </c>
      <c r="D33" s="233">
        <f ca="1">MAX(Calculation!D33-SUM(Table43[[#This Row],[Moderate - may require inpatient care, not including oxygen therapy]:[Critical cases in need of RRT ]]),0)</f>
        <v>2650.6772213708928</v>
      </c>
      <c r="E33" s="233">
        <f ca="1">Calculation!G33</f>
        <v>200.91190455894878</v>
      </c>
      <c r="F33" s="233">
        <f ca="1">Calculation!R33</f>
        <v>233.95022034901098</v>
      </c>
      <c r="G33" s="233">
        <f ca="1">Calculation!N33</f>
        <v>8.2102895315600097</v>
      </c>
      <c r="H33" s="233">
        <f ca="1">Calculation!T33</f>
        <v>0.13244200446975718</v>
      </c>
      <c r="I33" s="233">
        <f ca="1">Calculation!V33</f>
        <v>4.6877208065713542E-2</v>
      </c>
    </row>
    <row r="34" spans="2:9" x14ac:dyDescent="0.25">
      <c r="B34" s="231">
        <f>Calculation!B34</f>
        <v>43923</v>
      </c>
      <c r="C34" s="232" t="str">
        <f ca="1">IFERROR(SUM(Calculation!BT34,Calculation!BQ34,Calculation!BG34)/SUM(Calculation!CA34,Calculation!CE34,Calculation!CF34),"N/A")</f>
        <v>N/A</v>
      </c>
      <c r="D34" s="233">
        <f ca="1">MAX(Calculation!D34-SUM(Table43[[#This Row],[Moderate - may require inpatient care, not including oxygen therapy]:[Critical cases in need of RRT ]]),0)</f>
        <v>3061.526413725157</v>
      </c>
      <c r="E34" s="233">
        <f ca="1">Calculation!G34</f>
        <v>231.58307715176625</v>
      </c>
      <c r="F34" s="233">
        <f ca="1">Calculation!R34</f>
        <v>270.22921239357481</v>
      </c>
      <c r="G34" s="233">
        <f ca="1">Calculation!N34</f>
        <v>9.5405567678875975</v>
      </c>
      <c r="H34" s="233">
        <f ca="1">Calculation!T34</f>
        <v>0.15280509076472254</v>
      </c>
      <c r="I34" s="233">
        <f ca="1">Calculation!V34</f>
        <v>5.3771658787105735E-2</v>
      </c>
    </row>
    <row r="35" spans="2:9" x14ac:dyDescent="0.25">
      <c r="B35" s="231">
        <f>Calculation!B35</f>
        <v>43924</v>
      </c>
      <c r="C35" s="232" t="str">
        <f ca="1">IFERROR(SUM(Calculation!BT35,Calculation!BQ35,Calculation!BG35)/SUM(Calculation!CA35,Calculation!CE35,Calculation!CF35),"N/A")</f>
        <v>N/A</v>
      </c>
      <c r="D35" s="233">
        <f ca="1">MAX(Calculation!D35-SUM(Table43[[#This Row],[Moderate - may require inpatient care, not including oxygen therapy]:[Critical cases in need of RRT ]]),0)</f>
        <v>3529.3533336782912</v>
      </c>
      <c r="E35" s="233">
        <f ca="1">Calculation!G35</f>
        <v>266.40185516162626</v>
      </c>
      <c r="F35" s="233">
        <f ca="1">Calculation!R35</f>
        <v>311.53650601666641</v>
      </c>
      <c r="G35" s="233">
        <f ca="1">Calculation!N35</f>
        <v>11.068282593058871</v>
      </c>
      <c r="H35" s="233">
        <f ca="1">Calculation!T35</f>
        <v>0.17595971833683141</v>
      </c>
      <c r="I35" s="233">
        <f ca="1">Calculation!V35</f>
        <v>6.1496218637729798E-2</v>
      </c>
    </row>
    <row r="36" spans="2:9" x14ac:dyDescent="0.25">
      <c r="B36" s="231">
        <f>Calculation!B36</f>
        <v>43925</v>
      </c>
      <c r="C36" s="232" t="str">
        <f ca="1">IFERROR(SUM(Calculation!BT36,Calculation!BQ36,Calculation!BG36)/SUM(Calculation!CA36,Calculation!CE36,Calculation!CF36),"N/A")</f>
        <v>N/A</v>
      </c>
      <c r="D36" s="233">
        <f ca="1">MAX(Calculation!D36-SUM(Table43[[#This Row],[Moderate - may require inpatient care, not including oxygen therapy]:[Critical cases in need of RRT ]]),0)</f>
        <v>4059.8424508396856</v>
      </c>
      <c r="E36" s="233">
        <f ca="1">Calculation!G36</f>
        <v>305.73549575520099</v>
      </c>
      <c r="F36" s="233">
        <f ca="1">Calculation!R36</f>
        <v>358.37304741943819</v>
      </c>
      <c r="G36" s="233">
        <f ca="1">Calculation!N36</f>
        <v>12.818937015796987</v>
      </c>
      <c r="H36" s="233">
        <f ca="1">Calculation!T36</f>
        <v>0.20217000035624666</v>
      </c>
      <c r="I36" s="233">
        <f ca="1">Calculation!V36</f>
        <v>7.0090006164957433E-2</v>
      </c>
    </row>
    <row r="37" spans="2:9" x14ac:dyDescent="0.25">
      <c r="B37" s="231">
        <f>Calculation!B37</f>
        <v>43926</v>
      </c>
      <c r="C37" s="232" t="str">
        <f ca="1">IFERROR(SUM(Calculation!BT37,Calculation!BQ37,Calculation!BG37)/SUM(Calculation!CA37,Calculation!CE37,Calculation!CF37),"N/A")</f>
        <v>N/A</v>
      </c>
      <c r="D37" s="233">
        <f ca="1">MAX(Calculation!D37-SUM(Table43[[#This Row],[Moderate - may require inpatient care, not including oxygen therapy]:[Critical cases in need of RRT ]]),0)</f>
        <v>4658.5067367561805</v>
      </c>
      <c r="E37" s="233">
        <f ca="1">Calculation!G37</f>
        <v>349.92031631149479</v>
      </c>
      <c r="F37" s="233">
        <f ca="1">Calculation!R37</f>
        <v>411.22451284680318</v>
      </c>
      <c r="G37" s="233">
        <f ca="1">Calculation!N37</f>
        <v>14.819681387671936</v>
      </c>
      <c r="H37" s="233">
        <f ca="1">Calculation!T37</f>
        <v>0.23168582293376955</v>
      </c>
      <c r="I37" s="233">
        <f ca="1">Calculation!V37</f>
        <v>7.9572516181036085E-2</v>
      </c>
    </row>
    <row r="38" spans="2:9" x14ac:dyDescent="0.25">
      <c r="B38" s="231">
        <f>Calculation!B38</f>
        <v>43927</v>
      </c>
      <c r="C38" s="232" t="str">
        <f ca="1">IFERROR(SUM(Calculation!BT38,Calculation!BQ38,Calculation!BG38)/SUM(Calculation!CA38,Calculation!CE38,Calculation!CF38),"N/A")</f>
        <v>N/A</v>
      </c>
      <c r="D38" s="233">
        <f ca="1">MAX(Calculation!D38-SUM(Table43[[#This Row],[Moderate - may require inpatient care, not including oxygen therapy]:[Critical cases in need of RRT ]]),0)</f>
        <v>5330.3967121000969</v>
      </c>
      <c r="E38" s="233">
        <f ca="1">Calculation!G38</f>
        <v>399.23571343398635</v>
      </c>
      <c r="F38" s="233">
        <f ca="1">Calculation!R38</f>
        <v>470.53561099428515</v>
      </c>
      <c r="G38" s="233">
        <f ca="1">Calculation!N38</f>
        <v>17.098953798377512</v>
      </c>
      <c r="H38" s="233">
        <f ca="1">Calculation!T38</f>
        <v>0.26472705973761118</v>
      </c>
      <c r="I38" s="233">
        <f ca="1">Calculation!V38</f>
        <v>8.9935710555549719E-2</v>
      </c>
    </row>
    <row r="39" spans="2:9" x14ac:dyDescent="0.25">
      <c r="B39" s="231">
        <f>Calculation!B39</f>
        <v>43928</v>
      </c>
      <c r="C39" s="232" t="str">
        <f ca="1">IFERROR(SUM(Calculation!BT39,Calculation!BQ39,Calculation!BG39)/SUM(Calculation!CA39,Calculation!CE39,Calculation!CF39),"N/A")</f>
        <v>N/A</v>
      </c>
      <c r="D39" s="233">
        <f ca="1">MAX(Calculation!D39-SUM(Table43[[#This Row],[Moderate - may require inpatient care, not including oxygen therapy]:[Critical cases in need of RRT ]]),0)</f>
        <v>6079.7310887585782</v>
      </c>
      <c r="E39" s="233">
        <f ca="1">Calculation!G39</f>
        <v>453.87204256608942</v>
      </c>
      <c r="F39" s="233">
        <f ca="1">Calculation!R39</f>
        <v>536.67749088550715</v>
      </c>
      <c r="G39" s="233">
        <f ca="1">Calculation!N39</f>
        <v>19.685836427351486</v>
      </c>
      <c r="H39" s="233">
        <f ca="1">Calculation!T39</f>
        <v>0.30146378912978333</v>
      </c>
      <c r="I39" s="233">
        <f ca="1">Calculation!V39</f>
        <v>0.10113509658549326</v>
      </c>
    </row>
    <row r="40" spans="2:9" x14ac:dyDescent="0.25">
      <c r="B40" s="231">
        <f>Calculation!B40</f>
        <v>43929</v>
      </c>
      <c r="C40" s="232" t="str">
        <f ca="1">IFERROR(SUM(Calculation!BT40,Calculation!BQ40,Calculation!BG40)/SUM(Calculation!CA40,Calculation!CE40,Calculation!CF40),"N/A")</f>
        <v>N/A</v>
      </c>
      <c r="D40" s="233">
        <f ca="1">MAX(Calculation!D40-SUM(Table43[[#This Row],[Moderate - may require inpatient care, not including oxygen therapy]:[Critical cases in need of RRT ]]),0)</f>
        <v>6909.448928713884</v>
      </c>
      <c r="E40" s="233">
        <f ca="1">Calculation!G40</f>
        <v>513.89269948358958</v>
      </c>
      <c r="F40" s="233">
        <f ca="1">Calculation!R40</f>
        <v>609.90826371786693</v>
      </c>
      <c r="G40" s="233">
        <f ca="1">Calculation!N40</f>
        <v>22.609161662655005</v>
      </c>
      <c r="H40" s="233">
        <f ca="1">Calculation!T40</f>
        <v>0.34199261029674494</v>
      </c>
      <c r="I40" s="233">
        <f ca="1">Calculation!V40</f>
        <v>0.11308032012790394</v>
      </c>
    </row>
    <row r="41" spans="2:9" x14ac:dyDescent="0.25">
      <c r="B41" s="231">
        <f>Calculation!B41</f>
        <v>43930</v>
      </c>
      <c r="C41" s="232" t="str">
        <f ca="1">IFERROR(SUM(Calculation!BT41,Calculation!BQ41,Calculation!BG41)/SUM(Calculation!CA41,Calculation!CE41,Calculation!CF41),"N/A")</f>
        <v>N/A</v>
      </c>
      <c r="D41" s="233">
        <f ca="1">MAX(Calculation!D41-SUM(Table43[[#This Row],[Moderate - may require inpatient care, not including oxygen therapy]:[Critical cases in need of RRT ]]),0)</f>
        <v>7820.6929926649727</v>
      </c>
      <c r="E41" s="233">
        <f ca="1">Calculation!G41</f>
        <v>579.19167752989506</v>
      </c>
      <c r="F41" s="233">
        <f ca="1">Calculation!R41</f>
        <v>690.32751250647186</v>
      </c>
      <c r="G41" s="233">
        <f ca="1">Calculation!N41</f>
        <v>25.896320012484377</v>
      </c>
      <c r="H41" s="233">
        <f ca="1">Calculation!T41</f>
        <v>0.3863097006800944</v>
      </c>
      <c r="I41" s="233">
        <f ca="1">Calculation!V41</f>
        <v>0.12562616226083828</v>
      </c>
    </row>
    <row r="42" spans="2:9" x14ac:dyDescent="0.25">
      <c r="B42" s="231">
        <f>Calculation!B42</f>
        <v>43931</v>
      </c>
      <c r="C42" s="232" t="str">
        <f ca="1">IFERROR(SUM(Calculation!BT42,Calculation!BQ42,Calculation!BG42)/SUM(Calculation!CA42,Calculation!CE42,Calculation!CF42),"N/A")</f>
        <v>N/A</v>
      </c>
      <c r="D42" s="233">
        <f ca="1">MAX(Calculation!D42-SUM(Table43[[#This Row],[Moderate - may require inpatient care, not including oxygen therapy]:[Critical cases in need of RRT ]]),0)</f>
        <v>8812.2475244043762</v>
      </c>
      <c r="E42" s="233">
        <f ca="1">Calculation!G42</f>
        <v>649.44912407302672</v>
      </c>
      <c r="F42" s="233">
        <f ca="1">Calculation!R42</f>
        <v>777.82686510167673</v>
      </c>
      <c r="G42" s="233">
        <f ca="1">Calculation!N42</f>
        <v>29.571747462330372</v>
      </c>
      <c r="H42" s="233">
        <f ca="1">Calculation!T42</f>
        <v>0.43428200311870097</v>
      </c>
      <c r="I42" s="233">
        <f ca="1">Calculation!V42</f>
        <v>0.13856523601058557</v>
      </c>
    </row>
    <row r="43" spans="2:9" x14ac:dyDescent="0.25">
      <c r="B43" s="231">
        <f>Calculation!B43</f>
        <v>43932</v>
      </c>
      <c r="C43" s="232" t="str">
        <f ca="1">IFERROR(SUM(Calculation!BT43,Calculation!BQ43,Calculation!BG43)/SUM(Calculation!CA43,Calculation!CE43,Calculation!CF43),"N/A")</f>
        <v>N/A</v>
      </c>
      <c r="D43" s="233">
        <f ca="1">MAX(Calculation!D43-SUM(Table43[[#This Row],[Moderate - may require inpatient care, not including oxygen therapy]:[Critical cases in need of RRT ]]),0)</f>
        <v>9879.9705861841903</v>
      </c>
      <c r="E43" s="233">
        <f ca="1">Calculation!G43</f>
        <v>724.0889135134521</v>
      </c>
      <c r="F43" s="233">
        <f ca="1">Calculation!R43</f>
        <v>872.04019609356419</v>
      </c>
      <c r="G43" s="233">
        <f ca="1">Calculation!N43</f>
        <v>33.655095401772002</v>
      </c>
      <c r="H43" s="233">
        <f ca="1">Calculation!T43</f>
        <v>0.48561884190300381</v>
      </c>
      <c r="I43" s="233">
        <f ca="1">Calculation!V43</f>
        <v>0.1516240625538767</v>
      </c>
    </row>
    <row r="44" spans="2:9" x14ac:dyDescent="0.25">
      <c r="B44" s="231">
        <f>Calculation!B44</f>
        <v>43933</v>
      </c>
      <c r="C44" s="232" t="str">
        <f ca="1">IFERROR(SUM(Calculation!BT44,Calculation!BQ44,Calculation!BG44)/SUM(Calculation!CA44,Calculation!CE44,Calculation!CF44),"N/A")</f>
        <v>N/A</v>
      </c>
      <c r="D44" s="233">
        <f ca="1">MAX(Calculation!D44-SUM(Table43[[#This Row],[Moderate - may require inpatient care, not including oxygen therapy]:[Critical cases in need of RRT ]]),0)</f>
        <v>11016.27945819217</v>
      </c>
      <c r="E44" s="233">
        <f ca="1">Calculation!G44</f>
        <v>802.24380121317768</v>
      </c>
      <c r="F44" s="233">
        <f ca="1">Calculation!R44</f>
        <v>972.29864272148382</v>
      </c>
      <c r="G44" s="233">
        <f ca="1">Calculation!N44</f>
        <v>38.159124136033569</v>
      </c>
      <c r="H44" s="233">
        <f ca="1">Calculation!T44</f>
        <v>0.5398472375573018</v>
      </c>
      <c r="I44" s="233">
        <f ca="1">Calculation!V44</f>
        <v>0.16446444775135732</v>
      </c>
    </row>
    <row r="45" spans="2:9" x14ac:dyDescent="0.25">
      <c r="B45" s="231">
        <f>Calculation!B45</f>
        <v>43934</v>
      </c>
      <c r="C45" s="232" t="str">
        <f ca="1">IFERROR(SUM(Calculation!BT45,Calculation!BQ45,Calculation!BG45)/SUM(Calculation!CA45,Calculation!CE45,Calculation!CF45),"N/A")</f>
        <v>N/A</v>
      </c>
      <c r="D45" s="233">
        <f ca="1">MAX(Calculation!D45-SUM(Table43[[#This Row],[Moderate - may require inpatient care, not including oxygen therapy]:[Critical cases in need of RRT ]]),0)</f>
        <v>12209.764201324055</v>
      </c>
      <c r="E45" s="233">
        <f ca="1">Calculation!G45</f>
        <v>882.73498888214749</v>
      </c>
      <c r="F45" s="233">
        <f ca="1">Calculation!R45</f>
        <v>1077.5970714253713</v>
      </c>
      <c r="G45" s="233">
        <f ca="1">Calculation!N45</f>
        <v>43.087410970965486</v>
      </c>
      <c r="H45" s="233">
        <f ca="1">Calculation!T45</f>
        <v>0.59629502983089511</v>
      </c>
      <c r="I45" s="233">
        <f ca="1">Calculation!V45</f>
        <v>0.17669202564691763</v>
      </c>
    </row>
    <row r="46" spans="2:9" x14ac:dyDescent="0.25">
      <c r="B46" s="231">
        <f>Calculation!B46</f>
        <v>43935</v>
      </c>
      <c r="C46" s="232" t="str">
        <f ca="1">IFERROR(SUM(Calculation!BT46,Calculation!BQ46,Calculation!BG46)/SUM(Calculation!CA46,Calculation!CE46,Calculation!CF46),"N/A")</f>
        <v>N/A</v>
      </c>
      <c r="D46" s="233">
        <f ca="1">MAX(Calculation!D46-SUM(Table43[[#This Row],[Moderate - may require inpatient care, not including oxygen therapy]:[Critical cases in need of RRT ]]),0)</f>
        <v>13445.014381800516</v>
      </c>
      <c r="E46" s="233">
        <f ca="1">Calculation!G46</f>
        <v>964.07345405298133</v>
      </c>
      <c r="F46" s="233">
        <f ca="1">Calculation!R46</f>
        <v>1186.5794823657725</v>
      </c>
      <c r="G46" s="233">
        <f ca="1">Calculation!N46</f>
        <v>48.432022439358292</v>
      </c>
      <c r="H46" s="233">
        <f ca="1">Calculation!T46</f>
        <v>0.65408635529076942</v>
      </c>
      <c r="I46" s="233">
        <f ca="1">Calculation!V46</f>
        <v>0.18787332550874206</v>
      </c>
    </row>
    <row r="47" spans="2:9" x14ac:dyDescent="0.25">
      <c r="B47" s="231">
        <f>Calculation!B47</f>
        <v>43936</v>
      </c>
      <c r="C47" s="232" t="str">
        <f ca="1">IFERROR(SUM(Calculation!BT47,Calculation!BQ47,Calculation!BG47)/SUM(Calculation!CA47,Calculation!CE47,Calculation!CF47),"N/A")</f>
        <v>N/A</v>
      </c>
      <c r="D47" s="233">
        <f ca="1">MAX(Calculation!D47-SUM(Table43[[#This Row],[Moderate - may require inpatient care, not including oxygen therapy]:[Critical cases in need of RRT ]]),0)</f>
        <v>14702.741462093745</v>
      </c>
      <c r="E47" s="233">
        <f ca="1">Calculation!G47</f>
        <v>1044.4896610930289</v>
      </c>
      <c r="F47" s="233">
        <f ca="1">Calculation!R47</f>
        <v>1297.5505847750555</v>
      </c>
      <c r="G47" s="233">
        <f ca="1">Calculation!N47</f>
        <v>54.171359794937771</v>
      </c>
      <c r="H47" s="233">
        <f ca="1">Calculation!T47</f>
        <v>0.71215374968082845</v>
      </c>
      <c r="I47" s="233">
        <f ca="1">Calculation!V47</f>
        <v>0.19756164787061756</v>
      </c>
    </row>
    <row r="48" spans="2:9" x14ac:dyDescent="0.25">
      <c r="B48" s="231">
        <f>Calculation!B48</f>
        <v>43937</v>
      </c>
      <c r="C48" s="232" t="str">
        <f ca="1">IFERROR(SUM(Calculation!BT48,Calculation!BQ48,Calculation!BG48)/SUM(Calculation!CA48,Calculation!CE48,Calculation!CF48),"N/A")</f>
        <v>N/A</v>
      </c>
      <c r="D48" s="233">
        <f ca="1">MAX(Calculation!D48-SUM(Table43[[#This Row],[Moderate - may require inpatient care, not including oxygen therapy]:[Critical cases in need of RRT ]]),0)</f>
        <v>15960.259481999987</v>
      </c>
      <c r="E48" s="233">
        <f ca="1">Calculation!G48</f>
        <v>1121.9958729954019</v>
      </c>
      <c r="F48" s="233">
        <f ca="1">Calculation!R48</f>
        <v>1408.5189786229189</v>
      </c>
      <c r="G48" s="233">
        <f ca="1">Calculation!N48</f>
        <v>60.268435466347142</v>
      </c>
      <c r="H48" s="233">
        <f ca="1">Calculation!T48</f>
        <v>0.76926989582403738</v>
      </c>
      <c r="I48" s="233">
        <f ca="1">Calculation!V48</f>
        <v>0.20533043377806676</v>
      </c>
    </row>
    <row r="49" spans="2:9" x14ac:dyDescent="0.25">
      <c r="B49" s="231">
        <f>Calculation!B49</f>
        <v>43938</v>
      </c>
      <c r="C49" s="232" t="str">
        <f ca="1">IFERROR(SUM(Calculation!BT49,Calculation!BQ49,Calculation!BG49)/SUM(Calculation!CA49,Calculation!CE49,Calculation!CF49),"N/A")</f>
        <v>N/A</v>
      </c>
      <c r="D49" s="233">
        <f ca="1">MAX(Calculation!D49-SUM(Table43[[#This Row],[Moderate - may require inpatient care, not including oxygen therapy]:[Critical cases in need of RRT ]]),0)</f>
        <v>17192.347335200211</v>
      </c>
      <c r="E49" s="233">
        <f ca="1">Calculation!G49</f>
        <v>1194.4811376867733</v>
      </c>
      <c r="F49" s="233">
        <f ca="1">Calculation!R49</f>
        <v>1517.2738646590763</v>
      </c>
      <c r="G49" s="233">
        <f ca="1">Calculation!N49</f>
        <v>66.669860726870496</v>
      </c>
      <c r="H49" s="233">
        <f ca="1">Calculation!T49</f>
        <v>0.82409973043314322</v>
      </c>
      <c r="I49" s="233">
        <f ca="1">Calculation!V49</f>
        <v>0.21081091870641544</v>
      </c>
    </row>
    <row r="50" spans="2:9" x14ac:dyDescent="0.25">
      <c r="B50" s="231">
        <f>Calculation!B50</f>
        <v>43939</v>
      </c>
      <c r="C50" s="232" t="str">
        <f ca="1">IFERROR(SUM(Calculation!BT50,Calculation!BQ50,Calculation!BG50)/SUM(Calculation!CA50,Calculation!CE50,Calculation!CF50),"N/A")</f>
        <v>N/A</v>
      </c>
      <c r="D50" s="233">
        <f ca="1">MAX(Calculation!D50-SUM(Table43[[#This Row],[Moderate - may require inpatient care, not including oxygen therapy]:[Critical cases in need of RRT ]]),0)</f>
        <v>18372.460309411443</v>
      </c>
      <c r="E50" s="233">
        <f ca="1">Calculation!G50</f>
        <v>1259.8335651864818</v>
      </c>
      <c r="F50" s="233">
        <f ca="1">Calculation!R50</f>
        <v>1621.4922636483868</v>
      </c>
      <c r="G50" s="233">
        <f ca="1">Calculation!N50</f>
        <v>73.305806591868858</v>
      </c>
      <c r="H50" s="233">
        <f ca="1">Calculation!T50</f>
        <v>0.87527046872552161</v>
      </c>
      <c r="I50" s="233">
        <f ca="1">Calculation!V50</f>
        <v>0.21372913813710831</v>
      </c>
    </row>
    <row r="51" spans="2:9" x14ac:dyDescent="0.25">
      <c r="B51" s="231">
        <f>Calculation!B51</f>
        <v>43940</v>
      </c>
      <c r="C51" s="232" t="str">
        <f ca="1">IFERROR(SUM(Calculation!BT51,Calculation!BQ51,Calculation!BG51)/SUM(Calculation!CA51,Calculation!CE51,Calculation!CF51),"N/A")</f>
        <v>N/A</v>
      </c>
      <c r="D51" s="233">
        <f ca="1">MAX(Calculation!D51-SUM(Table43[[#This Row],[Moderate - may require inpatient care, not including oxygen therapy]:[Critical cases in need of RRT ]]),0)</f>
        <v>19474.19597455133</v>
      </c>
      <c r="E51" s="233">
        <f ca="1">Calculation!G51</f>
        <v>1316.0787667155728</v>
      </c>
      <c r="F51" s="233">
        <f ca="1">Calculation!R51</f>
        <v>1718.8681991828062</v>
      </c>
      <c r="G51" s="233">
        <f ca="1">Calculation!N51</f>
        <v>80.091131208015867</v>
      </c>
      <c r="H51" s="233">
        <f ca="1">Calculation!T51</f>
        <v>0.92145366249098459</v>
      </c>
      <c r="I51" s="233">
        <f ca="1">Calculation!V51</f>
        <v>0.21393638502082418</v>
      </c>
    </row>
    <row r="52" spans="2:9" x14ac:dyDescent="0.25">
      <c r="B52" s="231">
        <f>Calculation!B52</f>
        <v>43941</v>
      </c>
      <c r="C52" s="232" t="str">
        <f ca="1">IFERROR(SUM(Calculation!BT52,Calculation!BQ52,Calculation!BG52)/SUM(Calculation!CA52,Calculation!CE52,Calculation!CF52),"N/A")</f>
        <v>N/A</v>
      </c>
      <c r="D52" s="233">
        <f ca="1">MAX(Calculation!D52-SUM(Table43[[#This Row],[Moderate - may require inpatient care, not including oxygen therapy]:[Critical cases in need of RRT ]]),0)</f>
        <v>20472.864383783111</v>
      </c>
      <c r="E52" s="233">
        <f ca="1">Calculation!G52</f>
        <v>1361.5187410912972</v>
      </c>
      <c r="F52" s="233">
        <f ca="1">Calculation!R52</f>
        <v>1807.2504714838087</v>
      </c>
      <c r="G52" s="233">
        <f ca="1">Calculation!N52</f>
        <v>86.927748387767195</v>
      </c>
      <c r="H52" s="233">
        <f ca="1">Calculation!T52</f>
        <v>0.96145050007037491</v>
      </c>
      <c r="I52" s="233">
        <f ca="1">Calculation!V52</f>
        <v>0.21142752612558199</v>
      </c>
    </row>
    <row r="53" spans="2:9" x14ac:dyDescent="0.25">
      <c r="B53" s="231">
        <f>Calculation!B53</f>
        <v>43942</v>
      </c>
      <c r="C53" s="232" t="str">
        <f ca="1">IFERROR(SUM(Calculation!BT53,Calculation!BQ53,Calculation!BG53)/SUM(Calculation!CA53,Calculation!CE53,Calculation!CF53),"N/A")</f>
        <v>N/A</v>
      </c>
      <c r="D53" s="233">
        <f ca="1">MAX(Calculation!D53-SUM(Table43[[#This Row],[Moderate - may require inpatient care, not including oxygen therapy]:[Critical cases in need of RRT ]]),0)</f>
        <v>21346.980454242024</v>
      </c>
      <c r="E53" s="233">
        <f ca="1">Calculation!G53</f>
        <v>1394.8535183293682</v>
      </c>
      <c r="F53" s="233">
        <f ca="1">Calculation!R53</f>
        <v>1884.7728986934687</v>
      </c>
      <c r="G53" s="233">
        <f ca="1">Calculation!N53</f>
        <v>93.70815776879499</v>
      </c>
      <c r="H53" s="233">
        <f ca="1">Calculation!T53</f>
        <v>0.99427004697097587</v>
      </c>
      <c r="I53" s="233">
        <f ca="1">Calculation!V53</f>
        <v>0.20634335505222143</v>
      </c>
    </row>
    <row r="54" spans="2:9" x14ac:dyDescent="0.25">
      <c r="B54" s="231">
        <f>Calculation!B54</f>
        <v>43943</v>
      </c>
      <c r="C54" s="232" t="str">
        <f ca="1">IFERROR(SUM(Calculation!BT54,Calculation!BQ54,Calculation!BG54)/SUM(Calculation!CA54,Calculation!CE54,Calculation!CF54),"N/A")</f>
        <v>N/A</v>
      </c>
      <c r="D54" s="233">
        <f ca="1">MAX(Calculation!D54-SUM(Table43[[#This Row],[Moderate - may require inpatient care, not including oxygen therapy]:[Critical cases in need of RRT ]]),0)</f>
        <v>22079.498493744057</v>
      </c>
      <c r="E54" s="233">
        <f ca="1">Calculation!G54</f>
        <v>1415.269409500831</v>
      </c>
      <c r="F54" s="233">
        <f ca="1">Calculation!R54</f>
        <v>1949.961202944613</v>
      </c>
      <c r="G54" s="233">
        <f ca="1">Calculation!N54</f>
        <v>100.31989443153006</v>
      </c>
      <c r="H54" s="233">
        <f ca="1">Calculation!T54</f>
        <v>1.0191905967102348</v>
      </c>
      <c r="I54" s="233">
        <f ca="1">Calculation!V54</f>
        <v>0.19895608709817036</v>
      </c>
    </row>
    <row r="55" spans="2:9" x14ac:dyDescent="0.25">
      <c r="B55" s="231">
        <f>Calculation!B55</f>
        <v>43944</v>
      </c>
      <c r="C55" s="232" t="str">
        <f ca="1">IFERROR(SUM(Calculation!BT55,Calculation!BQ55,Calculation!BG55)/SUM(Calculation!CA55,Calculation!CE55,Calculation!CF55),"N/A")</f>
        <v>N/A</v>
      </c>
      <c r="D55" s="233">
        <f ca="1">MAX(Calculation!D55-SUM(Table43[[#This Row],[Moderate - may require inpatient care, not including oxygen therapy]:[Critical cases in need of RRT ]]),0)</f>
        <v>22658.647115578966</v>
      </c>
      <c r="E55" s="233">
        <f ca="1">Calculation!G55</f>
        <v>1422.4826869902129</v>
      </c>
      <c r="F55" s="233">
        <f ca="1">Calculation!R55</f>
        <v>2001.8042206480352</v>
      </c>
      <c r="G55" s="233">
        <f ca="1">Calculation!N55</f>
        <v>106.65051855337632</v>
      </c>
      <c r="H55" s="233">
        <f ca="1">Calculation!T55</f>
        <v>1.0357967946073925</v>
      </c>
      <c r="I55" s="233">
        <f ca="1">Calculation!V55</f>
        <v>0.18964041210908966</v>
      </c>
    </row>
    <row r="56" spans="2:9" x14ac:dyDescent="0.25">
      <c r="B56" s="231">
        <f>Calculation!B56</f>
        <v>43945</v>
      </c>
      <c r="C56" s="232" t="str">
        <f ca="1">IFERROR(SUM(Calculation!BT56,Calculation!BQ56,Calculation!BG56)/SUM(Calculation!CA56,Calculation!CE56,Calculation!CF56),"N/A")</f>
        <v>N/A</v>
      </c>
      <c r="D56" s="233">
        <f ca="1">MAX(Calculation!D56-SUM(Table43[[#This Row],[Moderate - may require inpatient care, not including oxygen therapy]:[Critical cases in need of RRT ]]),0)</f>
        <v>23078.288446101255</v>
      </c>
      <c r="E56" s="233">
        <f ca="1">Calculation!G56</f>
        <v>1416.7347909857415</v>
      </c>
      <c r="F56" s="233">
        <f ca="1">Calculation!R56</f>
        <v>2039.7830115164741</v>
      </c>
      <c r="G56" s="233">
        <f ca="1">Calculation!N56</f>
        <v>112.59268470897918</v>
      </c>
      <c r="H56" s="233">
        <f ca="1">Calculation!T56</f>
        <v>1.0439891433104469</v>
      </c>
      <c r="I56" s="233">
        <f ca="1">Calculation!V56</f>
        <v>0.17883524506206969</v>
      </c>
    </row>
    <row r="57" spans="2:9" x14ac:dyDescent="0.25">
      <c r="B57" s="231">
        <f>Calculation!B57</f>
        <v>43946</v>
      </c>
      <c r="C57" s="232" t="str">
        <f ca="1">IFERROR(SUM(Calculation!BT57,Calculation!BQ57,Calculation!BG57)/SUM(Calculation!CA57,Calculation!CE57,Calculation!CF57),"N/A")</f>
        <v>N/A</v>
      </c>
      <c r="D57" s="233">
        <f ca="1">MAX(Calculation!D57-SUM(Table43[[#This Row],[Moderate - may require inpatient care, not including oxygen therapy]:[Critical cases in need of RRT ]]),0)</f>
        <v>23337.801830657951</v>
      </c>
      <c r="E57" s="233">
        <f ca="1">Calculation!G57</f>
        <v>1398.7428904579406</v>
      </c>
      <c r="F57" s="233">
        <f ca="1">Calculation!R57</f>
        <v>2063.8582215740316</v>
      </c>
      <c r="G57" s="233">
        <f ca="1">Calculation!N57</f>
        <v>118.04882381663033</v>
      </c>
      <c r="H57" s="233">
        <f ca="1">Calculation!T57</f>
        <v>1.0439668991107609</v>
      </c>
      <c r="I57" s="233">
        <f ca="1">Calculation!V57</f>
        <v>0.16700267221017376</v>
      </c>
    </row>
    <row r="58" spans="2:9" x14ac:dyDescent="0.25">
      <c r="B58" s="231">
        <f>Calculation!B58</f>
        <v>43947</v>
      </c>
      <c r="C58" s="232" t="str">
        <f ca="1">IFERROR(SUM(Calculation!BT58,Calculation!BQ58,Calculation!BG58)/SUM(Calculation!CA58,Calculation!CE58,Calculation!CF58),"N/A")</f>
        <v>N/A</v>
      </c>
      <c r="D58" s="233">
        <f ca="1">MAX(Calculation!D58-SUM(Table43[[#This Row],[Moderate - may require inpatient care, not including oxygen therapy]:[Critical cases in need of RRT ]]),0)</f>
        <v>23441.560502193031</v>
      </c>
      <c r="E58" s="233">
        <f ca="1">Calculation!G58</f>
        <v>1369.6159427982002</v>
      </c>
      <c r="F58" s="233">
        <f ca="1">Calculation!R58</f>
        <v>2074.4220586029737</v>
      </c>
      <c r="G58" s="233">
        <f ca="1">Calculation!N58</f>
        <v>122.93503797999159</v>
      </c>
      <c r="H58" s="233">
        <f ca="1">Calculation!T58</f>
        <v>1.0361891518012825</v>
      </c>
      <c r="I58" s="233">
        <f ca="1">Calculation!V58</f>
        <v>0.15459030816255628</v>
      </c>
    </row>
    <row r="59" spans="2:9" x14ac:dyDescent="0.25">
      <c r="B59" s="231">
        <f>Calculation!B59</f>
        <v>43948</v>
      </c>
      <c r="C59" s="232" t="str">
        <f ca="1">IFERROR(SUM(Calculation!BT59,Calculation!BQ59,Calculation!BG59)/SUM(Calculation!CA59,Calculation!CE59,Calculation!CF59),"N/A")</f>
        <v>N/A</v>
      </c>
      <c r="D59" s="233">
        <f ca="1">MAX(Calculation!D59-SUM(Table43[[#This Row],[Moderate - may require inpatient care, not including oxygen therapy]:[Critical cases in need of RRT ]]),0)</f>
        <v>23398.115656562557</v>
      </c>
      <c r="E59" s="233">
        <f ca="1">Calculation!G59</f>
        <v>1330.7500127052137</v>
      </c>
      <c r="F59" s="233">
        <f ca="1">Calculation!R59</f>
        <v>2072.2252131167265</v>
      </c>
      <c r="G59" s="233">
        <f ca="1">Calculation!N59</f>
        <v>127.18393132125598</v>
      </c>
      <c r="H59" s="233">
        <f ca="1">Calculation!T59</f>
        <v>1.0213212688702618</v>
      </c>
      <c r="I59" s="233">
        <f ca="1">Calculation!V59</f>
        <v>0.14200165159857198</v>
      </c>
    </row>
    <row r="60" spans="2:9" x14ac:dyDescent="0.25">
      <c r="B60" s="231">
        <f>Calculation!B60</f>
        <v>43949</v>
      </c>
      <c r="C60" s="232" t="str">
        <f ca="1">IFERROR(SUM(Calculation!BT60,Calculation!BQ60,Calculation!BG60)/SUM(Calculation!CA60,Calculation!CE60,Calculation!CF60),"N/A")</f>
        <v>N/A</v>
      </c>
      <c r="D60" s="233">
        <f ca="1">MAX(Calculation!D60-SUM(Table43[[#This Row],[Moderate - may require inpatient care, not including oxygen therapy]:[Critical cases in need of RRT ]]),0)</f>
        <v>23219.220154868632</v>
      </c>
      <c r="E60" s="233">
        <f ca="1">Calculation!G60</f>
        <v>1283.7171728648796</v>
      </c>
      <c r="F60" s="233">
        <f ca="1">Calculation!R60</f>
        <v>2058.2905039261764</v>
      </c>
      <c r="G60" s="233">
        <f ca="1">Calculation!N60</f>
        <v>130.74624910828385</v>
      </c>
      <c r="H60" s="233">
        <f ca="1">Calculation!T60</f>
        <v>1.0001745975484277</v>
      </c>
      <c r="I60" s="233">
        <f ca="1">Calculation!V60</f>
        <v>0.1295767289043073</v>
      </c>
    </row>
    <row r="61" spans="2:9" x14ac:dyDescent="0.25">
      <c r="B61" s="231">
        <f>Calculation!B61</f>
        <v>43950</v>
      </c>
      <c r="C61" s="232" t="str">
        <f ca="1">IFERROR(SUM(Calculation!BT61,Calculation!BQ61,Calculation!BG61)/SUM(Calculation!CA61,Calculation!CE61,Calculation!CF61),"N/A")</f>
        <v>N/A</v>
      </c>
      <c r="D61" s="233">
        <f ca="1">MAX(Calculation!D61-SUM(Table43[[#This Row],[Moderate - may require inpatient care, not including oxygen therapy]:[Critical cases in need of RRT ]]),0)</f>
        <v>22918.816165594108</v>
      </c>
      <c r="E61" s="233">
        <f ca="1">Calculation!G61</f>
        <v>1230.1603239798856</v>
      </c>
      <c r="F61" s="233">
        <f ca="1">Calculation!R61</f>
        <v>2033.8241980870571</v>
      </c>
      <c r="G61" s="233">
        <f ca="1">Calculation!N61</f>
        <v>133.59134233117103</v>
      </c>
      <c r="H61" s="233">
        <f ca="1">Calculation!T61</f>
        <v>0.97364656345422551</v>
      </c>
      <c r="I61" s="233">
        <f ca="1">Calculation!V61</f>
        <v>0.11758308105702493</v>
      </c>
    </row>
    <row r="62" spans="2:9" x14ac:dyDescent="0.25">
      <c r="B62" s="231">
        <f>Calculation!B62</f>
        <v>43951</v>
      </c>
      <c r="C62" s="232" t="str">
        <f ca="1">IFERROR(SUM(Calculation!BT62,Calculation!BQ62,Calculation!BG62)/SUM(Calculation!CA62,Calculation!CE62,Calculation!CF62),"N/A")</f>
        <v>N/A</v>
      </c>
      <c r="D62" s="233">
        <f ca="1">MAX(Calculation!D62-SUM(Table43[[#This Row],[Moderate - may require inpatient care, not including oxygen therapy]:[Critical cases in need of RRT ]]),0)</f>
        <v>22512.085595099088</v>
      </c>
      <c r="E62" s="233">
        <f ca="1">Calculation!G62</f>
        <v>1171.7027554181191</v>
      </c>
      <c r="F62" s="233">
        <f ca="1">Calculation!R62</f>
        <v>2000.1335963305323</v>
      </c>
      <c r="G62" s="233">
        <f ca="1">Calculation!N62</f>
        <v>135.70659146542278</v>
      </c>
      <c r="H62" s="233">
        <f ca="1">Calculation!T62</f>
        <v>0.94266659800213348</v>
      </c>
      <c r="I62" s="233">
        <f ca="1">Calculation!V62</f>
        <v>0.10621550542932891</v>
      </c>
    </row>
    <row r="63" spans="2:9" x14ac:dyDescent="0.25">
      <c r="B63" s="231">
        <f>Calculation!B63</f>
        <v>43952</v>
      </c>
      <c r="C63" s="232" t="str">
        <f ca="1">IFERROR(SUM(Calculation!BT63,Calculation!BQ63,Calculation!BG63)/SUM(Calculation!CA63,Calculation!CE63,Calculation!CF63),"N/A")</f>
        <v>N/A</v>
      </c>
      <c r="D63" s="233">
        <f ca="1">MAX(Calculation!D63-SUM(Table43[[#This Row],[Moderate - may require inpatient care, not including oxygen therapy]:[Critical cases in need of RRT ]]),0)</f>
        <v>22014.628972644317</v>
      </c>
      <c r="E63" s="233">
        <f ca="1">Calculation!G63</f>
        <v>1109.8773152077958</v>
      </c>
      <c r="F63" s="233">
        <f ca="1">Calculation!R63</f>
        <v>1958.5564736561992</v>
      </c>
      <c r="G63" s="233">
        <f ca="1">Calculation!N63</f>
        <v>137.09599872897786</v>
      </c>
      <c r="H63" s="233">
        <f ca="1">Calculation!T63</f>
        <v>0.90815125954525089</v>
      </c>
      <c r="I63" s="233">
        <f ca="1">Calculation!V63</f>
        <v>9.5602114149329107E-2</v>
      </c>
    </row>
    <row r="64" spans="2:9" x14ac:dyDescent="0.25">
      <c r="B64" s="231">
        <f>Calculation!B64</f>
        <v>43953</v>
      </c>
      <c r="C64" s="232" t="str">
        <f ca="1">IFERROR(SUM(Calculation!BT64,Calculation!BQ64,Calculation!BG64)/SUM(Calculation!CA64,Calculation!CE64,Calculation!CF64),"N/A")</f>
        <v>N/A</v>
      </c>
      <c r="D64" s="233">
        <f ca="1">MAX(Calculation!D64-SUM(Table43[[#This Row],[Moderate - may require inpatient care, not including oxygen therapy]:[Critical cases in need of RRT ]]),0)</f>
        <v>21441.805928224054</v>
      </c>
      <c r="E64" s="233">
        <f ca="1">Calculation!G64</f>
        <v>1046.0765235852741</v>
      </c>
      <c r="F64" s="233">
        <f ca="1">Calculation!R64</f>
        <v>1910.4050650798285</v>
      </c>
      <c r="G64" s="233">
        <f ca="1">Calculation!N64</f>
        <v>137.77819117391635</v>
      </c>
      <c r="H64" s="233">
        <f ca="1">Calculation!T64</f>
        <v>0.87096996975111474</v>
      </c>
      <c r="I64" s="233">
        <f ca="1">Calculation!V64</f>
        <v>8.5814137856622355E-2</v>
      </c>
    </row>
    <row r="65" spans="2:9" x14ac:dyDescent="0.25">
      <c r="B65" s="231">
        <f>Calculation!B65</f>
        <v>43954</v>
      </c>
      <c r="C65" s="232" t="str">
        <f ca="1">IFERROR(SUM(Calculation!BT65,Calculation!BQ65,Calculation!BG65)/SUM(Calculation!CA65,Calculation!CE65,Calculation!CF65),"N/A")</f>
        <v>N/A</v>
      </c>
      <c r="D65" s="233">
        <f ca="1">MAX(Calculation!D65-SUM(Table43[[#This Row],[Moderate - may require inpatient care, not including oxygen therapy]:[Critical cases in need of RRT ]]),0)</f>
        <v>20808.24383870131</v>
      </c>
      <c r="E65" s="233">
        <f ca="1">Calculation!G65</f>
        <v>981.52232567548867</v>
      </c>
      <c r="F65" s="233">
        <f ca="1">Calculation!R65</f>
        <v>1856.9249520164456</v>
      </c>
      <c r="G65" s="233">
        <f ca="1">Calculation!N65</f>
        <v>137.78407414207226</v>
      </c>
      <c r="H65" s="233">
        <f ca="1">Calculation!T65</f>
        <v>0.83192125888517654</v>
      </c>
      <c r="I65" s="233">
        <f ca="1">Calculation!V65</f>
        <v>7.6877257774677216E-2</v>
      </c>
    </row>
    <row r="66" spans="2:9" x14ac:dyDescent="0.25">
      <c r="B66" s="231">
        <f>Calculation!B66</f>
        <v>43955</v>
      </c>
      <c r="C66" s="232" t="str">
        <f ca="1">IFERROR(SUM(Calculation!BT66,Calculation!BQ66,Calculation!BG66)/SUM(Calculation!CA66,Calculation!CE66,Calculation!CF66),"N/A")</f>
        <v>N/A</v>
      </c>
      <c r="D66" s="233">
        <f ca="1">MAX(Calculation!D66-SUM(Table43[[#This Row],[Moderate - may require inpatient care, not including oxygen therapy]:[Critical cases in need of RRT ]]),0)</f>
        <v>20127.502767556205</v>
      </c>
      <c r="E66" s="233">
        <f ca="1">Calculation!G66</f>
        <v>917.25256169218096</v>
      </c>
      <c r="F66" s="233">
        <f ca="1">Calculation!R66</f>
        <v>1799.2676134435908</v>
      </c>
      <c r="G66" s="233">
        <f ca="1">Calculation!N66</f>
        <v>137.15434676895362</v>
      </c>
      <c r="H66" s="233">
        <f ca="1">Calculation!T66</f>
        <v>0.79171840343808753</v>
      </c>
      <c r="I66" s="233">
        <f ca="1">Calculation!V66</f>
        <v>6.8782832706285879E-2</v>
      </c>
    </row>
    <row r="67" spans="2:9" x14ac:dyDescent="0.25">
      <c r="B67" s="231">
        <f>Calculation!B67</f>
        <v>43956</v>
      </c>
      <c r="C67" s="232" t="str">
        <f ca="1">IFERROR(SUM(Calculation!BT67,Calculation!BQ67,Calculation!BG67)/SUM(Calculation!CA67,Calculation!CE67,Calculation!CF67),"N/A")</f>
        <v>N/A</v>
      </c>
      <c r="D67" s="233">
        <f ca="1">MAX(Calculation!D67-SUM(Table43[[#This Row],[Moderate - may require inpatient care, not including oxygen therapy]:[Critical cases in need of RRT ]]),0)</f>
        <v>19411.874266427494</v>
      </c>
      <c r="E67" s="233">
        <f ca="1">Calculation!G67</f>
        <v>854.12052072696429</v>
      </c>
      <c r="F67" s="233">
        <f ca="1">Calculation!R67</f>
        <v>1738.4745253068431</v>
      </c>
      <c r="G67" s="233">
        <f ca="1">Calculation!N67</f>
        <v>135.93704966694526</v>
      </c>
      <c r="H67" s="233">
        <f ca="1">Calculation!T67</f>
        <v>0.7509828117413675</v>
      </c>
      <c r="I67" s="233">
        <f ca="1">Calculation!V67</f>
        <v>6.1497997835341954E-2</v>
      </c>
    </row>
    <row r="68" spans="2:9" x14ac:dyDescent="0.25">
      <c r="B68" s="231">
        <f>Calculation!B68</f>
        <v>43957</v>
      </c>
      <c r="C68" s="232" t="str">
        <f ca="1">IFERROR(SUM(Calculation!BT68,Calculation!BQ68,Calculation!BG68)/SUM(Calculation!CA68,Calculation!CE68,Calculation!CF68),"N/A")</f>
        <v>N/A</v>
      </c>
      <c r="D68" s="233">
        <f ca="1">MAX(Calculation!D68-SUM(Table43[[#This Row],[Moderate - may require inpatient care, not including oxygen therapy]:[Critical cases in need of RRT ]]),0)</f>
        <v>18672.287409093638</v>
      </c>
      <c r="E68" s="233">
        <f ca="1">Calculation!G68</f>
        <v>792.8039035288233</v>
      </c>
      <c r="F68" s="233">
        <f ca="1">Calculation!R68</f>
        <v>1675.4703748649069</v>
      </c>
      <c r="G68" s="233">
        <f ca="1">Calculation!N68</f>
        <v>134.18526915979686</v>
      </c>
      <c r="H68" s="233">
        <f ca="1">Calculation!T68</f>
        <v>0.71024336078340145</v>
      </c>
      <c r="I68" s="233">
        <f ca="1">Calculation!V68</f>
        <v>5.4974128345873147E-2</v>
      </c>
    </row>
    <row r="69" spans="2:9" x14ac:dyDescent="0.25">
      <c r="B69" s="231">
        <f>Calculation!B69</f>
        <v>43958</v>
      </c>
      <c r="C69" s="232" t="str">
        <f ca="1">IFERROR(SUM(Calculation!BT69,Calculation!BQ69,Calculation!BG69)/SUM(Calculation!CA69,Calculation!CE69,Calculation!CF69),"N/A")</f>
        <v>N/A</v>
      </c>
      <c r="D69" s="233">
        <f ca="1">MAX(Calculation!D69-SUM(Table43[[#This Row],[Moderate - may require inpatient care, not including oxygen therapy]:[Critical cases in need of RRT ]]),0)</f>
        <v>17918.295634018577</v>
      </c>
      <c r="E69" s="233">
        <f ca="1">Calculation!G69</f>
        <v>733.8198986295655</v>
      </c>
      <c r="F69" s="233">
        <f ca="1">Calculation!R69</f>
        <v>1611.0630231374139</v>
      </c>
      <c r="G69" s="233">
        <f ca="1">Calculation!N69</f>
        <v>131.95507916120985</v>
      </c>
      <c r="H69" s="233">
        <f ca="1">Calculation!T69</f>
        <v>0.66993998448139713</v>
      </c>
      <c r="I69" s="233">
        <f ca="1">Calculation!V69</f>
        <v>4.9153535642137244E-2</v>
      </c>
    </row>
    <row r="70" spans="2:9" x14ac:dyDescent="0.25">
      <c r="B70" s="231">
        <f>Calculation!B70</f>
        <v>43959</v>
      </c>
      <c r="C70" s="232" t="str">
        <f ca="1">IFERROR(SUM(Calculation!BT70,Calculation!BQ70,Calculation!BG70)/SUM(Calculation!CA70,Calculation!CE70,Calculation!CF70),"N/A")</f>
        <v>N/A</v>
      </c>
      <c r="D70" s="233">
        <f ca="1">MAX(Calculation!D70-SUM(Table43[[#This Row],[Moderate - may require inpatient care, not including oxygen therapy]:[Critical cases in need of RRT ]]),0)</f>
        <v>17158.120768284978</v>
      </c>
      <c r="E70" s="233">
        <f ca="1">Calculation!G70</f>
        <v>677.54366096566946</v>
      </c>
      <c r="F70" s="233">
        <f ca="1">Calculation!R70</f>
        <v>1545.9481340174907</v>
      </c>
      <c r="G70" s="233">
        <f ca="1">Calculation!N70</f>
        <v>129.30376485485286</v>
      </c>
      <c r="H70" s="233">
        <f ca="1">Calculation!T70</f>
        <v>0.63043004816120563</v>
      </c>
      <c r="I70" s="233">
        <f ca="1">Calculation!V70</f>
        <v>4.3974499404717149E-2</v>
      </c>
    </row>
    <row r="71" spans="2:9" x14ac:dyDescent="0.25">
      <c r="B71" s="231">
        <f>Calculation!B71</f>
        <v>43960</v>
      </c>
      <c r="C71" s="232" t="str">
        <f ca="1">IFERROR(SUM(Calculation!BT71,Calculation!BQ71,Calculation!BG71)/SUM(Calculation!CA71,Calculation!CE71,Calculation!CF71),"N/A")</f>
        <v>N/A</v>
      </c>
      <c r="D71" s="233">
        <f ca="1">MAX(Calculation!D71-SUM(Table43[[#This Row],[Moderate - may require inpatient care, not including oxygen therapy]:[Critical cases in need of RRT ]]),0)</f>
        <v>16398.734588847936</v>
      </c>
      <c r="E71" s="233">
        <f ca="1">Calculation!G71</f>
        <v>624.22811901182968</v>
      </c>
      <c r="F71" s="233">
        <f ca="1">Calculation!R71</f>
        <v>1480.7167675441931</v>
      </c>
      <c r="G71" s="233">
        <f ca="1">Calculation!N71</f>
        <v>126.28834332319012</v>
      </c>
      <c r="H71" s="233">
        <f ca="1">Calculation!T71</f>
        <v>0.59199633180509514</v>
      </c>
      <c r="I71" s="233">
        <f ca="1">Calculation!V71</f>
        <v>3.9374861536016111E-2</v>
      </c>
    </row>
    <row r="72" spans="2:9" x14ac:dyDescent="0.25">
      <c r="B72" s="231">
        <f>Calculation!B72</f>
        <v>43961</v>
      </c>
      <c r="C72" s="232" t="str">
        <f ca="1">IFERROR(SUM(Calculation!BT72,Calculation!BQ72,Calculation!BG72)/SUM(Calculation!CA72,Calculation!CE72,Calculation!CF72),"N/A")</f>
        <v>N/A</v>
      </c>
      <c r="D72" s="233">
        <f ca="1">MAX(Calculation!D72-SUM(Table43[[#This Row],[Moderate - may require inpatient care, not including oxygen therapy]:[Critical cases in need of RRT ]]),0)</f>
        <v>15645.962498557659</v>
      </c>
      <c r="E72" s="233">
        <f ca="1">Calculation!G72</f>
        <v>574.02363058025321</v>
      </c>
      <c r="F72" s="233">
        <f ca="1">Calculation!R72</f>
        <v>1415.8646242434215</v>
      </c>
      <c r="G72" s="233">
        <f ca="1">Calculation!N72</f>
        <v>122.96437520105256</v>
      </c>
      <c r="H72" s="233">
        <f ca="1">Calculation!T72</f>
        <v>0.55485573096885477</v>
      </c>
      <c r="I72" s="233">
        <f ca="1">Calculation!V72</f>
        <v>3.529445175083061E-2</v>
      </c>
    </row>
    <row r="73" spans="2:9" x14ac:dyDescent="0.25">
      <c r="B73" s="231">
        <f>Calculation!B73</f>
        <v>43962</v>
      </c>
      <c r="C73" s="232" t="str">
        <f ca="1">IFERROR(SUM(Calculation!BT73,Calculation!BQ73,Calculation!BG73)/SUM(Calculation!CA73,Calculation!CE73,Calculation!CF73),"N/A")</f>
        <v>N/A</v>
      </c>
      <c r="D73" s="233">
        <f ca="1">MAX(Calculation!D73-SUM(Table43[[#This Row],[Moderate - may require inpatient care, not including oxygen therapy]:[Critical cases in need of RRT ]]),0)</f>
        <v>14904.597799687008</v>
      </c>
      <c r="E73" s="233">
        <f ca="1">Calculation!G73</f>
        <v>526.99651108895125</v>
      </c>
      <c r="F73" s="233">
        <f ca="1">Calculation!R73</f>
        <v>1351.8019801208063</v>
      </c>
      <c r="G73" s="233">
        <f ca="1">Calculation!N73</f>
        <v>119.38504740048158</v>
      </c>
      <c r="H73" s="233">
        <f ca="1">Calculation!T73</f>
        <v>0.51916803879982432</v>
      </c>
      <c r="I73" s="233">
        <f ca="1">Calculation!V73</f>
        <v>3.1676609484567943E-2</v>
      </c>
    </row>
    <row r="74" spans="2:9" x14ac:dyDescent="0.25">
      <c r="B74" s="231">
        <f>Calculation!B74</f>
        <v>43963</v>
      </c>
      <c r="C74" s="232" t="str">
        <f ca="1">IFERROR(SUM(Calculation!BT74,Calculation!BQ74,Calculation!BG74)/SUM(Calculation!CA74,Calculation!CE74,Calculation!CF74),"N/A")</f>
        <v>N/A</v>
      </c>
      <c r="D74" s="233">
        <f ca="1">MAX(Calculation!D74-SUM(Table43[[#This Row],[Moderate - may require inpatient care, not including oxygen therapy]:[Critical cases in need of RRT ]]),0)</f>
        <v>14178.518372095283</v>
      </c>
      <c r="E74" s="233">
        <f ca="1">Calculation!G74</f>
        <v>483.14585588961597</v>
      </c>
      <c r="F74" s="233">
        <f ca="1">Calculation!R74</f>
        <v>1288.8636466109547</v>
      </c>
      <c r="G74" s="233">
        <f ca="1">Calculation!N74</f>
        <v>115.60049866548285</v>
      </c>
      <c r="H74" s="233">
        <f ca="1">Calculation!T74</f>
        <v>0.48504438246918996</v>
      </c>
      <c r="I74" s="233">
        <f ca="1">Calculation!V74</f>
        <v>2.8469036078956903E-2</v>
      </c>
    </row>
    <row r="75" spans="2:9" x14ac:dyDescent="0.25">
      <c r="B75" s="231">
        <f>Calculation!B75</f>
        <v>43964</v>
      </c>
      <c r="C75" s="232" t="str">
        <f ca="1">IFERROR(SUM(Calculation!BT75,Calculation!BQ75,Calculation!BG75)/SUM(Calculation!CA75,Calculation!CE75,Calculation!CF75),"N/A")</f>
        <v>N/A</v>
      </c>
      <c r="D75" s="233">
        <f ca="1">MAX(Calculation!D75-SUM(Table43[[#This Row],[Moderate - may require inpatient care, not including oxygen therapy]:[Critical cases in need of RRT ]]),0)</f>
        <v>13470.800230863944</v>
      </c>
      <c r="E75" s="233">
        <f ca="1">Calculation!G75</f>
        <v>442.41837422948834</v>
      </c>
      <c r="F75" s="233">
        <f ca="1">Calculation!R75</f>
        <v>1227.3185219595578</v>
      </c>
      <c r="G75" s="233">
        <f ca="1">Calculation!N75</f>
        <v>111.65735579900962</v>
      </c>
      <c r="H75" s="233">
        <f ca="1">Calculation!T75</f>
        <v>0.4525550507669116</v>
      </c>
      <c r="I75" s="233">
        <f ca="1">Calculation!V75</f>
        <v>2.5624170471424998E-2</v>
      </c>
    </row>
    <row r="76" spans="2:9" x14ac:dyDescent="0.25">
      <c r="B76" s="231">
        <f>Calculation!B76</f>
        <v>43965</v>
      </c>
      <c r="C76" s="232" t="str">
        <f ca="1">IFERROR(SUM(Calculation!BT76,Calculation!BQ76,Calculation!BG76)/SUM(Calculation!CA76,Calculation!CE76,Calculation!CF76),"N/A")</f>
        <v>N/A</v>
      </c>
      <c r="D76" s="233">
        <f ca="1">MAX(Calculation!D76-SUM(Table43[[#This Row],[Moderate - may require inpatient care, not including oxygen therapy]:[Critical cases in need of RRT ]]),0)</f>
        <v>12783.824481746313</v>
      </c>
      <c r="E76" s="233">
        <f ca="1">Calculation!G76</f>
        <v>404.72116041625878</v>
      </c>
      <c r="F76" s="233">
        <f ca="1">Calculation!R76</f>
        <v>1167.3784748055962</v>
      </c>
      <c r="G76" s="233">
        <f ca="1">Calculation!N76</f>
        <v>107.59844761103022</v>
      </c>
      <c r="H76" s="233">
        <f ca="1">Calculation!T76</f>
        <v>0.42173657082797372</v>
      </c>
      <c r="I76" s="233">
        <f ca="1">Calculation!V76</f>
        <v>2.3099240220405163E-2</v>
      </c>
    </row>
    <row r="77" spans="2:9" x14ac:dyDescent="0.25">
      <c r="B77" s="231">
        <f>Calculation!B77</f>
        <v>43966</v>
      </c>
      <c r="C77" s="232" t="str">
        <f ca="1">IFERROR(SUM(Calculation!BT77,Calculation!BQ77,Calculation!BG77)/SUM(Calculation!CA77,Calculation!CE77,Calculation!CF77),"N/A")</f>
        <v>N/A</v>
      </c>
      <c r="D77" s="233">
        <f ca="1">MAX(Calculation!D77-SUM(Table43[[#This Row],[Moderate - may require inpatient care, not including oxygen therapy]:[Critical cases in need of RRT ]]),0)</f>
        <v>12119.375696551826</v>
      </c>
      <c r="E77" s="233">
        <f ca="1">Calculation!G77</f>
        <v>369.93246497148095</v>
      </c>
      <c r="F77" s="233">
        <f ca="1">Calculation!R77</f>
        <v>1109.2064260043182</v>
      </c>
      <c r="G77" s="233">
        <f ca="1">Calculation!N77</f>
        <v>103.46266492493606</v>
      </c>
      <c r="H77" s="233">
        <f ca="1">Calculation!T77</f>
        <v>0.39259797781278938</v>
      </c>
      <c r="I77" s="233">
        <f ca="1">Calculation!V77</f>
        <v>2.0856102508180822E-2</v>
      </c>
    </row>
    <row r="78" spans="2:9" x14ac:dyDescent="0.25">
      <c r="B78" s="231">
        <f>Calculation!B78</f>
        <v>43967</v>
      </c>
      <c r="C78" s="232" t="str">
        <f ca="1">IFERROR(SUM(Calculation!BT78,Calculation!BQ78,Calculation!BG78)/SUM(Calculation!CA78,Calculation!CE78,Calculation!CF78),"N/A")</f>
        <v>N/A</v>
      </c>
      <c r="D78" s="233">
        <f ca="1">MAX(Calculation!D78-SUM(Table43[[#This Row],[Moderate - may require inpatient care, not including oxygen therapy]:[Critical cases in need of RRT ]]),0)</f>
        <v>11478.730795767164</v>
      </c>
      <c r="E78" s="233">
        <f ca="1">Calculation!G78</f>
        <v>337.91061191045202</v>
      </c>
      <c r="F78" s="233">
        <f ca="1">Calculation!R78</f>
        <v>1052.9235809322297</v>
      </c>
      <c r="G78" s="233">
        <f ca="1">Calculation!N78</f>
        <v>99.284937536956846</v>
      </c>
      <c r="H78" s="233">
        <f ca="1">Calculation!T78</f>
        <v>0.36512627923994267</v>
      </c>
      <c r="I78" s="233">
        <f ca="1">Calculation!V78</f>
        <v>1.8860958733491581E-2</v>
      </c>
    </row>
    <row r="79" spans="2:9" x14ac:dyDescent="0.25">
      <c r="B79" s="231">
        <f>Calculation!B79</f>
        <v>43968</v>
      </c>
      <c r="C79" s="232" t="str">
        <f ca="1">IFERROR(SUM(Calculation!BT79,Calculation!BQ79,Calculation!BG79)/SUM(Calculation!CA79,Calculation!CE79,Calculation!CF79),"N/A")</f>
        <v>N/A</v>
      </c>
      <c r="D79" s="233">
        <f ca="1">MAX(Calculation!D79-SUM(Table43[[#This Row],[Moderate - may require inpatient care, not including oxygen therapy]:[Critical cases in need of RRT ]]),0)</f>
        <v>10862.738250363152</v>
      </c>
      <c r="E79" s="233">
        <f ca="1">Calculation!G79</f>
        <v>308.50125256901447</v>
      </c>
      <c r="F79" s="233">
        <f ca="1">Calculation!R79</f>
        <v>998.61582097587655</v>
      </c>
      <c r="G79" s="233">
        <f ca="1">Calculation!N79</f>
        <v>95.096302248645756</v>
      </c>
      <c r="H79" s="233">
        <f ca="1">Calculation!T79</f>
        <v>0.33929115238228719</v>
      </c>
      <c r="I79" s="233">
        <f ca="1">Calculation!V79</f>
        <v>1.7084001706142004E-2</v>
      </c>
    </row>
    <row r="80" spans="2:9" x14ac:dyDescent="0.25">
      <c r="B80" s="231">
        <f>Calculation!B80</f>
        <v>43969</v>
      </c>
      <c r="C80" s="232" t="str">
        <f ca="1">IFERROR(SUM(Calculation!BT80,Calculation!BQ80,Calculation!BG80)/SUM(Calculation!CA80,Calculation!CE80,Calculation!CF80),"N/A")</f>
        <v>N/A</v>
      </c>
      <c r="D80" s="233">
        <f ca="1">MAX(Calculation!D80-SUM(Table43[[#This Row],[Moderate - may require inpatient care, not including oxygen therapy]:[Critical cases in need of RRT ]]),0)</f>
        <v>10271.887884461456</v>
      </c>
      <c r="E80" s="233">
        <f ca="1">Calculation!G80</f>
        <v>281.54316363591931</v>
      </c>
      <c r="F80" s="233">
        <f ca="1">Calculation!R80</f>
        <v>946.33929758941997</v>
      </c>
      <c r="G80" s="233">
        <f ca="1">Calculation!N80</f>
        <v>90.924039563828472</v>
      </c>
      <c r="H80" s="233">
        <f ca="1">Calculation!T80</f>
        <v>0.31504893445166077</v>
      </c>
      <c r="I80" s="233">
        <f ca="1">Calculation!V80</f>
        <v>1.5499035692163666E-2</v>
      </c>
    </row>
    <row r="81" spans="2:9" x14ac:dyDescent="0.25">
      <c r="B81" s="231">
        <f>Calculation!B81</f>
        <v>43970</v>
      </c>
      <c r="C81" s="232" t="str">
        <f ca="1">IFERROR(SUM(Calculation!BT81,Calculation!BQ81,Calculation!BG81)/SUM(Calculation!CA81,Calculation!CE81,Calculation!CF81),"N/A")</f>
        <v>N/A</v>
      </c>
      <c r="D81" s="233">
        <f ca="1">MAX(Calculation!D81-SUM(Table43[[#This Row],[Moderate - may require inpatient care, not including oxygen therapy]:[Critical cases in need of RRT ]]),0)</f>
        <v>9706.3718453905421</v>
      </c>
      <c r="E81" s="233">
        <f ca="1">Calculation!G81</f>
        <v>256.87279651295205</v>
      </c>
      <c r="F81" s="233">
        <f ca="1">Calculation!R81</f>
        <v>896.12529159896769</v>
      </c>
      <c r="G81" s="233">
        <f ca="1">Calculation!N81</f>
        <v>86.791860078384772</v>
      </c>
      <c r="H81" s="233">
        <f ca="1">Calculation!T81</f>
        <v>0.2923459758131105</v>
      </c>
      <c r="I81" s="233">
        <f ca="1">Calculation!V81</f>
        <v>1.408309569058524E-2</v>
      </c>
    </row>
    <row r="82" spans="2:9" x14ac:dyDescent="0.25">
      <c r="B82" s="231">
        <f>Calculation!B82</f>
        <v>43971</v>
      </c>
      <c r="C82" s="232" t="str">
        <f ca="1">IFERROR(SUM(Calculation!BT82,Calculation!BQ82,Calculation!BG82)/SUM(Calculation!CA82,Calculation!CE82,Calculation!CF82),"N/A")</f>
        <v>N/A</v>
      </c>
      <c r="D82" s="233">
        <f ca="1">MAX(Calculation!D82-SUM(Table43[[#This Row],[Moderate - may require inpatient care, not including oxygen therapy]:[Critical cases in need of RRT ]]),0)</f>
        <v>9166.1374624230266</v>
      </c>
      <c r="E82" s="233">
        <f ca="1">Calculation!G82</f>
        <v>234.32777365868756</v>
      </c>
      <c r="F82" s="233">
        <f ca="1">Calculation!R82</f>
        <v>847.98440923252463</v>
      </c>
      <c r="G82" s="233">
        <f ca="1">Calculation!N82</f>
        <v>82.720124820395569</v>
      </c>
      <c r="H82" s="233">
        <f ca="1">Calculation!T82</f>
        <v>0.2711214297034788</v>
      </c>
      <c r="I82" s="233">
        <f ca="1">Calculation!V82</f>
        <v>1.2816082354686884E-2</v>
      </c>
    </row>
    <row r="83" spans="2:9" x14ac:dyDescent="0.25">
      <c r="B83" s="231">
        <f>Calculation!B83</f>
        <v>43972</v>
      </c>
      <c r="C83" s="232" t="str">
        <f ca="1">IFERROR(SUM(Calculation!BT83,Calculation!BQ83,Calculation!BG83)/SUM(Calculation!CA83,Calculation!CE83,Calculation!CF83),"N/A")</f>
        <v>N/A</v>
      </c>
      <c r="D83" s="233">
        <f ca="1">MAX(Calculation!D83-SUM(Table43[[#This Row],[Moderate - may require inpatient care, not including oxygen therapy]:[Critical cases in need of RRT ]]),0)</f>
        <v>8650.9327815362085</v>
      </c>
      <c r="E83" s="233">
        <f ca="1">Calculation!G83</f>
        <v>213.74951003857743</v>
      </c>
      <c r="F83" s="233">
        <f ca="1">Calculation!R83</f>
        <v>801.91018828745143</v>
      </c>
      <c r="G83" s="233">
        <f ca="1">Calculation!N83</f>
        <v>78.726086723198932</v>
      </c>
      <c r="H83" s="233">
        <f ca="1">Calculation!T83</f>
        <v>0.25130955047851505</v>
      </c>
      <c r="I83" s="233">
        <f ca="1">Calculation!V83</f>
        <v>1.168042199261456E-2</v>
      </c>
    </row>
    <row r="84" spans="2:9" x14ac:dyDescent="0.25">
      <c r="B84" s="231">
        <f>Calculation!B84</f>
        <v>43973</v>
      </c>
      <c r="C84" s="232" t="str">
        <f ca="1">IFERROR(SUM(Calculation!BT84,Calculation!BQ84,Calculation!BG84)/SUM(Calculation!CA84,Calculation!CE84,Calculation!CF84),"N/A")</f>
        <v>N/A</v>
      </c>
      <c r="D84" s="233">
        <f ca="1">MAX(Calculation!D84-SUM(Table43[[#This Row],[Moderate - may require inpatient care, not including oxygen therapy]:[Critical cases in need of RRT ]]),0)</f>
        <v>8160.3455712602445</v>
      </c>
      <c r="E84" s="233">
        <f ca="1">Calculation!G84</f>
        <v>194.98511752881731</v>
      </c>
      <c r="F84" s="233">
        <f ca="1">Calculation!R84</f>
        <v>757.88218551222008</v>
      </c>
      <c r="G84" s="233">
        <f ca="1">Calculation!N84</f>
        <v>74.824142991795526</v>
      </c>
      <c r="H84" s="233">
        <f ca="1">Calculation!T84</f>
        <v>0.23284156813715332</v>
      </c>
      <c r="I84" s="233">
        <f ca="1">Calculation!V84</f>
        <v>1.0660756330383617E-2</v>
      </c>
    </row>
    <row r="85" spans="2:9" x14ac:dyDescent="0.25">
      <c r="B85" s="231">
        <f>Calculation!B85</f>
        <v>43974</v>
      </c>
      <c r="C85" s="232" t="str">
        <f ca="1">IFERROR(SUM(Calculation!BT85,Calculation!BQ85,Calculation!BG85)/SUM(Calculation!CA85,Calculation!CE85,Calculation!CF85),"N/A")</f>
        <v>N/A</v>
      </c>
      <c r="D85" s="233">
        <f ca="1">MAX(Calculation!D85-SUM(Table43[[#This Row],[Moderate - may require inpatient care, not including oxygen therapy]:[Critical cases in need of RRT ]]),0)</f>
        <v>7693.836565836511</v>
      </c>
      <c r="E85" s="233">
        <f ca="1">Calculation!G85</f>
        <v>177.88872928099866</v>
      </c>
      <c r="F85" s="233">
        <f ca="1">Calculation!R85</f>
        <v>715.86861148716116</v>
      </c>
      <c r="G85" s="233">
        <f ca="1">Calculation!N85</f>
        <v>71.026090346176005</v>
      </c>
      <c r="H85" s="233">
        <f ca="1">Calculation!T85</f>
        <v>0.21564720106419974</v>
      </c>
      <c r="I85" s="233">
        <f ca="1">Calculation!V85</f>
        <v>9.7436635852187863E-3</v>
      </c>
    </row>
    <row r="86" spans="2:9" x14ac:dyDescent="0.25">
      <c r="B86" s="231">
        <f>Calculation!B86</f>
        <v>43975</v>
      </c>
      <c r="C86" s="232" t="str">
        <f ca="1">IFERROR(SUM(Calculation!BT86,Calculation!BQ86,Calculation!BG86)/SUM(Calculation!CA86,Calculation!CE86,Calculation!CF86),"N/A")</f>
        <v>N/A</v>
      </c>
      <c r="D86" s="233">
        <f ca="1">MAX(Calculation!D86-SUM(Table43[[#This Row],[Moderate - may require inpatient care, not including oxygen therapy]:[Critical cases in need of RRT ]]),0)</f>
        <v>7250.7676617202287</v>
      </c>
      <c r="E86" s="233">
        <f ca="1">Calculation!G86</f>
        <v>162.32236099765666</v>
      </c>
      <c r="F86" s="233">
        <f ca="1">Calculation!R86</f>
        <v>675.8285732639763</v>
      </c>
      <c r="G86" s="233">
        <f ca="1">Calculation!N86</f>
        <v>67.341377007908704</v>
      </c>
      <c r="H86" s="233">
        <f ca="1">Calculation!T86</f>
        <v>0.19965586246432462</v>
      </c>
      <c r="I86" s="233">
        <f ca="1">Calculation!V86</f>
        <v>8.9174104104717527E-3</v>
      </c>
    </row>
    <row r="87" spans="2:9" x14ac:dyDescent="0.25">
      <c r="B87" s="231">
        <f>Calculation!B87</f>
        <v>43976</v>
      </c>
      <c r="C87" s="232" t="str">
        <f ca="1">IFERROR(SUM(Calculation!BT87,Calculation!BQ87,Calculation!BG87)/SUM(Calculation!CA87,Calculation!CE87,Calculation!CF87),"N/A")</f>
        <v>N/A</v>
      </c>
      <c r="D87" s="233">
        <f ca="1">MAX(Calculation!D87-SUM(Table43[[#This Row],[Moderate - may require inpatient care, not including oxygen therapy]:[Critical cases in need of RRT ]]),0)</f>
        <v>6830.425722306195</v>
      </c>
      <c r="E87" s="233">
        <f ca="1">Calculation!G87</f>
        <v>148.15640756502165</v>
      </c>
      <c r="F87" s="233">
        <f ca="1">Calculation!R87</f>
        <v>637.7139785653668</v>
      </c>
      <c r="G87" s="233">
        <f ca="1">Calculation!N87</f>
        <v>63.777346865783514</v>
      </c>
      <c r="H87" s="233">
        <f ca="1">Calculation!T87</f>
        <v>0.18479760939599552</v>
      </c>
      <c r="I87" s="233">
        <f ca="1">Calculation!V87</f>
        <v>8.1717330849653807E-3</v>
      </c>
    </row>
    <row r="88" spans="2:9" x14ac:dyDescent="0.25">
      <c r="B88" s="231">
        <f>Calculation!B88</f>
        <v>43977</v>
      </c>
      <c r="C88" s="232" t="str">
        <f ca="1">IFERROR(SUM(Calculation!BT88,Calculation!BQ88,Calculation!BG88)/SUM(Calculation!CA88,Calculation!CE88,Calculation!CF88),"N/A")</f>
        <v>N/A</v>
      </c>
      <c r="D88" s="233">
        <f ca="1">MAX(Calculation!D88-SUM(Table43[[#This Row],[Moderate - may require inpatient care, not including oxygen therapy]:[Critical cases in need of RRT ]]),0)</f>
        <v>6432.0425805146197</v>
      </c>
      <c r="E88" s="233">
        <f ca="1">Calculation!G88</f>
        <v>135.2698569157869</v>
      </c>
      <c r="F88" s="233">
        <f ca="1">Calculation!R88</f>
        <v>601.47114895370476</v>
      </c>
      <c r="G88" s="233">
        <f ca="1">Calculation!N88</f>
        <v>60.339472545737081</v>
      </c>
      <c r="H88" s="233">
        <f ca="1">Calculation!T88</f>
        <v>0.17100387700251821</v>
      </c>
      <c r="I88" s="233">
        <f ca="1">Calculation!V88</f>
        <v>7.4976456737955825E-3</v>
      </c>
    </row>
    <row r="89" spans="2:9" x14ac:dyDescent="0.25">
      <c r="B89" s="231">
        <f>Calculation!B89</f>
        <v>43978</v>
      </c>
      <c r="C89" s="232" t="str">
        <f ca="1">IFERROR(SUM(Calculation!BT89,Calculation!BQ89,Calculation!BG89)/SUM(Calculation!CA89,Calculation!CE89,Calculation!CF89),"N/A")</f>
        <v>N/A</v>
      </c>
      <c r="D89" s="233">
        <f ca="1">MAX(Calculation!D89-SUM(Table43[[#This Row],[Moderate - may require inpatient care, not including oxygen therapy]:[Critical cases in need of RRT ]]),0)</f>
        <v>6054.811763944932</v>
      </c>
      <c r="E89" s="233">
        <f ca="1">Calculation!G89</f>
        <v>123.55028847254044</v>
      </c>
      <c r="F89" s="233">
        <f ca="1">Calculation!R89</f>
        <v>567.0421833441751</v>
      </c>
      <c r="G89" s="233">
        <f ca="1">Calculation!N89</f>
        <v>57.031575154950445</v>
      </c>
      <c r="H89" s="233">
        <f ca="1">Calculation!T89</f>
        <v>0.15820803467798566</v>
      </c>
      <c r="I89" s="233">
        <f ca="1">Calculation!V89</f>
        <v>6.8872726011508451E-3</v>
      </c>
    </row>
    <row r="90" spans="2:9" x14ac:dyDescent="0.25">
      <c r="B90" s="231">
        <f>Calculation!B90</f>
        <v>43979</v>
      </c>
      <c r="C90" s="232" t="str">
        <f ca="1">IFERROR(SUM(Calculation!BT90,Calculation!BQ90,Calculation!BG90)/SUM(Calculation!CA90,Calculation!CE90,Calculation!CF90),"N/A")</f>
        <v>N/A</v>
      </c>
      <c r="D90" s="233">
        <f ca="1">MAX(Calculation!D90-SUM(Table43[[#This Row],[Moderate - may require inpatient care, not including oxygen therapy]:[Critical cases in need of RRT ]]),0)</f>
        <v>5697.9024053615594</v>
      </c>
      <c r="E90" s="233">
        <f ca="1">Calculation!G90</f>
        <v>112.8937110130386</v>
      </c>
      <c r="F90" s="233">
        <f ca="1">Calculation!R90</f>
        <v>534.36610771756</v>
      </c>
      <c r="G90" s="233">
        <f ca="1">Calculation!N90</f>
        <v>53.856029304488246</v>
      </c>
      <c r="H90" s="233">
        <f ca="1">Calculation!T90</f>
        <v>0.14634579559746694</v>
      </c>
      <c r="I90" s="233">
        <f ca="1">Calculation!V90</f>
        <v>6.3337030196477673E-3</v>
      </c>
    </row>
    <row r="91" spans="2:9" x14ac:dyDescent="0.25">
      <c r="B91" s="231">
        <f>Calculation!B91</f>
        <v>43980</v>
      </c>
      <c r="C91" s="232" t="str">
        <f ca="1">IFERROR(SUM(Calculation!BT91,Calculation!BQ91,Calculation!BG91)/SUM(Calculation!CA91,Calculation!CE91,Calculation!CF91),"N/A")</f>
        <v>N/A</v>
      </c>
      <c r="D91" s="233">
        <f ca="1">MAX(Calculation!D91-SUM(Table43[[#This Row],[Moderate - may require inpatient care, not including oxygen therapy]:[Critical cases in need of RRT ]]),0)</f>
        <v>5360.4707438131063</v>
      </c>
      <c r="E91" s="233">
        <f ca="1">Calculation!G91</f>
        <v>103.20428417016598</v>
      </c>
      <c r="F91" s="233">
        <f ca="1">Calculation!R91</f>
        <v>503.37984194485199</v>
      </c>
      <c r="G91" s="233">
        <f ca="1">Calculation!N91</f>
        <v>50.813952671462943</v>
      </c>
      <c r="H91" s="233">
        <f ca="1">Calculation!T91</f>
        <v>0.13535550631639384</v>
      </c>
      <c r="I91" s="233">
        <f ca="1">Calculation!V91</f>
        <v>5.8308644458777599E-3</v>
      </c>
    </row>
    <row r="92" spans="2:9" x14ac:dyDescent="0.25">
      <c r="B92" s="231">
        <f>Calculation!B92</f>
        <v>43981</v>
      </c>
      <c r="C92" s="232" t="str">
        <f ca="1">IFERROR(SUM(Calculation!BT92,Calculation!BQ92,Calculation!BG92)/SUM(Calculation!CA92,Calculation!CE92,Calculation!CF92),"N/A")</f>
        <v>N/A</v>
      </c>
      <c r="D92" s="233">
        <f ca="1">MAX(Calculation!D92-SUM(Table43[[#This Row],[Moderate - may require inpatient care, not including oxygen therapy]:[Critical cases in need of RRT ]]),0)</f>
        <v>5041.6695694165282</v>
      </c>
      <c r="E92" s="233">
        <f ca="1">Calculation!G92</f>
        <v>94.393958852677358</v>
      </c>
      <c r="F92" s="233">
        <f ca="1">Calculation!R92</f>
        <v>474.01901027759766</v>
      </c>
      <c r="G92" s="233">
        <f ca="1">Calculation!N92</f>
        <v>47.905379869707382</v>
      </c>
      <c r="H92" s="233">
        <f ca="1">Calculation!T92</f>
        <v>0.12517833899589292</v>
      </c>
      <c r="I92" s="233">
        <f ca="1">Calculation!V92</f>
        <v>5.3734132978215405E-3</v>
      </c>
    </row>
    <row r="93" spans="2:9" x14ac:dyDescent="0.25">
      <c r="B93" s="231">
        <f>Calculation!B93</f>
        <v>43982</v>
      </c>
      <c r="C93" s="232" t="str">
        <f ca="1">IFERROR(SUM(Calculation!BT93,Calculation!BQ93,Calculation!BG93)/SUM(Calculation!CA93,Calculation!CE93,Calculation!CF93),"N/A")</f>
        <v>N/A</v>
      </c>
      <c r="D93" s="233">
        <f ca="1">MAX(Calculation!D93-SUM(Table43[[#This Row],[Moderate - may require inpatient care, not including oxygen therapy]:[Critical cases in need of RRT ]]),0)</f>
        <v>4740.6559179643582</v>
      </c>
      <c r="E93" s="233">
        <f ca="1">Calculation!G93</f>
        <v>86.382064449384075</v>
      </c>
      <c r="F93" s="233">
        <f ca="1">Calculation!R93</f>
        <v>446.21861825815347</v>
      </c>
      <c r="G93" s="233">
        <f ca="1">Calculation!N93</f>
        <v>45.129420783175469</v>
      </c>
      <c r="H93" s="233">
        <f ca="1">Calculation!T93</f>
        <v>0.11575840520651585</v>
      </c>
      <c r="I93" s="233">
        <f ca="1">Calculation!V93</f>
        <v>4.9566401763395497E-3</v>
      </c>
    </row>
    <row r="94" spans="2:9" x14ac:dyDescent="0.25">
      <c r="B94" s="231">
        <f>Calculation!B94</f>
        <v>43983</v>
      </c>
      <c r="C94" s="232" t="str">
        <f ca="1">IFERROR(SUM(Calculation!BT94,Calculation!BQ94,Calculation!BG94)/SUM(Calculation!CA94,Calculation!CE94,Calculation!CF94),"N/A")</f>
        <v>N/A</v>
      </c>
      <c r="D94" s="233">
        <f ca="1">MAX(Calculation!D94-SUM(Table43[[#This Row],[Moderate - may require inpatient care, not including oxygen therapy]:[Critical cases in need of RRT ]]),0)</f>
        <v>4456.5972799225974</v>
      </c>
      <c r="E94" s="233">
        <f ca="1">Calculation!G94</f>
        <v>79.09486456070789</v>
      </c>
      <c r="F94" s="233">
        <f ca="1">Calculation!R94</f>
        <v>419.91361551853475</v>
      </c>
      <c r="G94" s="233">
        <f ca="1">Calculation!N94</f>
        <v>42.484403801198454</v>
      </c>
      <c r="H94" s="233">
        <f ca="1">Calculation!T94</f>
        <v>0.10704280715718374</v>
      </c>
      <c r="I94" s="233">
        <f ca="1">Calculation!V94</f>
        <v>4.5763879541111507E-3</v>
      </c>
    </row>
    <row r="95" spans="2:9" x14ac:dyDescent="0.25">
      <c r="B95" s="231">
        <f>Calculation!B95</f>
        <v>43984</v>
      </c>
      <c r="C95" s="232" t="str">
        <f ca="1">IFERROR(SUM(Calculation!BT95,Calculation!BQ95,Calculation!BG95)/SUM(Calculation!CA95,Calculation!CE95,Calculation!CF95),"N/A")</f>
        <v>N/A</v>
      </c>
      <c r="D95" s="233">
        <f ca="1">MAX(Calculation!D95-SUM(Table43[[#This Row],[Moderate - may require inpatient care, not including oxygen therapy]:[Critical cases in need of RRT ]]),0)</f>
        <v>4188.6765517804288</v>
      </c>
      <c r="E95" s="233">
        <f ca="1">Calculation!G95</f>
        <v>72.465097999347265</v>
      </c>
      <c r="F95" s="233">
        <f ca="1">Calculation!R95</f>
        <v>395.03936111269547</v>
      </c>
      <c r="G95" s="233">
        <f ca="1">Calculation!N95</f>
        <v>39.968004598497224</v>
      </c>
      <c r="H95" s="233">
        <f ca="1">Calculation!T95</f>
        <v>9.8981639538326574E-2</v>
      </c>
      <c r="I95" s="233">
        <f ca="1">Calculation!V95</f>
        <v>4.2289809549779208E-3</v>
      </c>
    </row>
    <row r="96" spans="2:9" x14ac:dyDescent="0.25">
      <c r="B96" s="231">
        <f>Calculation!B96</f>
        <v>43985</v>
      </c>
      <c r="C96" s="232" t="str">
        <f ca="1">IFERROR(SUM(Calculation!BT96,Calculation!BQ96,Calculation!BG96)/SUM(Calculation!CA96,Calculation!CE96,Calculation!CF96),"N/A")</f>
        <v>N/A</v>
      </c>
      <c r="D96" s="233">
        <f ca="1">MAX(Calculation!D96-SUM(Table43[[#This Row],[Moderate - may require inpatient care, not including oxygen therapy]:[Critical cases in need of RRT ]]),0)</f>
        <v>3936.0959256923798</v>
      </c>
      <c r="E96" s="233">
        <f ca="1">Calculation!G96</f>
        <v>66.431517744360377</v>
      </c>
      <c r="F96" s="233">
        <f ca="1">Calculation!R96</f>
        <v>371.53200561038028</v>
      </c>
      <c r="G96" s="233">
        <f ca="1">Calculation!N96</f>
        <v>37.577361241710626</v>
      </c>
      <c r="H96" s="233">
        <f ca="1">Calculation!T96</f>
        <v>9.1527952906416216E-2</v>
      </c>
      <c r="I96" s="233">
        <f ca="1">Calculation!V96</f>
        <v>3.9111637150756728E-3</v>
      </c>
    </row>
    <row r="97" spans="2:9" x14ac:dyDescent="0.25">
      <c r="B97" s="231">
        <f>Calculation!B97</f>
        <v>43986</v>
      </c>
      <c r="C97" s="232" t="str">
        <f ca="1">IFERROR(SUM(Calculation!BT97,Calculation!BQ97,Calculation!BG97)/SUM(Calculation!CA97,Calculation!CE97,Calculation!CF97),"N/A")</f>
        <v>N/A</v>
      </c>
      <c r="D97" s="233">
        <f ca="1">MAX(Calculation!D97-SUM(Table43[[#This Row],[Moderate - may require inpatient care, not including oxygen therapy]:[Critical cases in need of RRT ]]),0)</f>
        <v>3698.0798854792592</v>
      </c>
      <c r="E97" s="233">
        <f ca="1">Calculation!G97</f>
        <v>60.938437267298724</v>
      </c>
      <c r="F97" s="233">
        <f ca="1">Calculation!R97</f>
        <v>349.32880211843496</v>
      </c>
      <c r="G97" s="233">
        <f ca="1">Calculation!N97</f>
        <v>35.309176491718929</v>
      </c>
      <c r="H97" s="233">
        <f ca="1">Calculation!T97</f>
        <v>8.4637687621563998E-2</v>
      </c>
      <c r="I97" s="233">
        <f ca="1">Calculation!V97</f>
        <v>3.6200480092630247E-3</v>
      </c>
    </row>
    <row r="98" spans="2:9" x14ac:dyDescent="0.25">
      <c r="B98" s="231">
        <f>Calculation!B98</f>
        <v>43987</v>
      </c>
      <c r="C98" s="232" t="str">
        <f ca="1">IFERROR(SUM(Calculation!BT98,Calculation!BQ98,Calculation!BG98)/SUM(Calculation!CA98,Calculation!CE98,Calculation!CF98),"N/A")</f>
        <v>N/A</v>
      </c>
      <c r="D98" s="233">
        <f ca="1">MAX(Calculation!D98-SUM(Table43[[#This Row],[Moderate - may require inpatient care, not including oxygen therapy]:[Critical cases in need of RRT ]]),0)</f>
        <v>3473.877452880919</v>
      </c>
      <c r="E98" s="233">
        <f ca="1">Calculation!G98</f>
        <v>55.935291041484255</v>
      </c>
      <c r="F98" s="233">
        <f ca="1">Calculation!R98</f>
        <v>328.3683566388317</v>
      </c>
      <c r="G98" s="233">
        <f ca="1">Calculation!N98</f>
        <v>33.159808218470836</v>
      </c>
      <c r="H98" s="233">
        <f ca="1">Calculation!T98</f>
        <v>7.826958573433461E-2</v>
      </c>
      <c r="I98" s="233">
        <f ca="1">Calculation!V98</f>
        <v>3.353066999883227E-3</v>
      </c>
    </row>
    <row r="99" spans="2:9" x14ac:dyDescent="0.25">
      <c r="B99" s="231">
        <f>Calculation!B99</f>
        <v>43988</v>
      </c>
      <c r="C99" s="232" t="str">
        <f ca="1">IFERROR(SUM(Calculation!BT99,Calculation!BQ99,Calculation!BG99)/SUM(Calculation!CA99,Calculation!CE99,Calculation!CF99),"N/A")</f>
        <v>N/A</v>
      </c>
      <c r="D99" s="233">
        <f ca="1">MAX(Calculation!D99-SUM(Table43[[#This Row],[Moderate - may require inpatient care, not including oxygen therapy]:[Critical cases in need of RRT ]]),0)</f>
        <v>3262.7638070528683</v>
      </c>
      <c r="E99" s="233">
        <f ca="1">Calculation!G99</f>
        <v>51.376213981042604</v>
      </c>
      <c r="F99" s="233">
        <f ca="1">Calculation!R99</f>
        <v>308.59082667770912</v>
      </c>
      <c r="G99" s="233">
        <f ca="1">Calculation!N99</f>
        <v>31.125348861609474</v>
      </c>
      <c r="H99" s="233">
        <f ca="1">Calculation!T99</f>
        <v>7.238508686050163E-2</v>
      </c>
      <c r="I99" s="233">
        <f ca="1">Calculation!V99</f>
        <v>3.1079355193607775E-3</v>
      </c>
    </row>
    <row r="100" spans="2:9" x14ac:dyDescent="0.25">
      <c r="B100" s="231">
        <f>Calculation!B100</f>
        <v>43989</v>
      </c>
      <c r="C100" s="232" t="str">
        <f ca="1">IFERROR(SUM(Calculation!BT100,Calculation!BQ100,Calculation!BG100)/SUM(Calculation!CA100,Calculation!CE100,Calculation!CF100),"N/A")</f>
        <v>N/A</v>
      </c>
      <c r="D100" s="233">
        <f ca="1">MAX(Calculation!D100-SUM(Table43[[#This Row],[Moderate - may require inpatient care, not including oxygen therapy]:[Critical cases in need of RRT ]]),0)</f>
        <v>3064.0413822699943</v>
      </c>
      <c r="E100" s="233">
        <f ca="1">Calculation!G100</f>
        <v>47.219642936944211</v>
      </c>
      <c r="F100" s="233">
        <f ca="1">Calculation!R100</f>
        <v>289.93807574765725</v>
      </c>
      <c r="G100" s="233">
        <f ca="1">Calculation!N100</f>
        <v>29.201694863478501</v>
      </c>
      <c r="H100" s="233">
        <f ca="1">Calculation!T100</f>
        <v>6.6948212945800833E-2</v>
      </c>
      <c r="I100" s="233">
        <f ca="1">Calculation!V100</f>
        <v>2.8826156341589921E-3</v>
      </c>
    </row>
    <row r="101" spans="2:9" x14ac:dyDescent="0.25">
      <c r="B101" s="231">
        <f>Calculation!B101</f>
        <v>43990</v>
      </c>
      <c r="C101" s="232" t="str">
        <f ca="1">IFERROR(SUM(Calculation!BT101,Calculation!BQ101,Calculation!BG101)/SUM(Calculation!CA101,Calculation!CE101,Calculation!CF101),"N/A")</f>
        <v>N/A</v>
      </c>
      <c r="D101" s="233">
        <f ca="1">MAX(Calculation!D101-SUM(Table43[[#This Row],[Moderate - may require inpatient care, not including oxygen therapy]:[Critical cases in need of RRT ]]),0)</f>
        <v>2877.0405332793566</v>
      </c>
      <c r="E101" s="233">
        <f ca="1">Calculation!G101</f>
        <v>43.427942120485085</v>
      </c>
      <c r="F101" s="233">
        <f ca="1">Calculation!R101</f>
        <v>272.35379032257606</v>
      </c>
      <c r="G101" s="233">
        <f ca="1">Calculation!N101</f>
        <v>27.384606977172204</v>
      </c>
      <c r="H101" s="233">
        <f ca="1">Calculation!T101</f>
        <v>6.1925445874002186E-2</v>
      </c>
      <c r="I101" s="233">
        <f ca="1">Calculation!V101</f>
        <v>2.675286756450285E-3</v>
      </c>
    </row>
    <row r="102" spans="2:9" x14ac:dyDescent="0.25">
      <c r="B102" s="231">
        <f>Calculation!B102</f>
        <v>43991</v>
      </c>
      <c r="C102" s="232" t="str">
        <f ca="1">IFERROR(SUM(Calculation!BT102,Calculation!BQ102,Calculation!BG102)/SUM(Calculation!CA102,Calculation!CE102,Calculation!CF102),"N/A")</f>
        <v>N/A</v>
      </c>
      <c r="D102" s="233">
        <f ca="1">MAX(Calculation!D102-SUM(Table43[[#This Row],[Moderate - may require inpatient care, not including oxygen therapy]:[Critical cases in need of RRT ]]),0)</f>
        <v>2701.1198444021547</v>
      </c>
      <c r="E102" s="233">
        <f ca="1">Calculation!G102</f>
        <v>39.967053361285899</v>
      </c>
      <c r="F102" s="233">
        <f ca="1">Calculation!R102</f>
        <v>255.78356488169766</v>
      </c>
      <c r="G102" s="233">
        <f ca="1">Calculation!N102</f>
        <v>25.66976231606484</v>
      </c>
      <c r="H102" s="233">
        <f ca="1">Calculation!T102</f>
        <v>5.7285601082242732E-2</v>
      </c>
      <c r="I102" s="233">
        <f ca="1">Calculation!V102</f>
        <v>2.4843196730252237E-3</v>
      </c>
    </row>
    <row r="103" spans="2:9" x14ac:dyDescent="0.25">
      <c r="B103" s="231">
        <f>Calculation!B103</f>
        <v>43992</v>
      </c>
      <c r="C103" s="232" t="str">
        <f ca="1">IFERROR(SUM(Calculation!BT103,Calculation!BQ103,Calculation!BG103)/SUM(Calculation!CA103,Calculation!CE103,Calculation!CF103),"N/A")</f>
        <v>N/A</v>
      </c>
      <c r="D103" s="233">
        <f ca="1">MAX(Calculation!D103-SUM(Table43[[#This Row],[Moderate - may require inpatient care, not including oxygen therapy]:[Critical cases in need of RRT ]]),0)</f>
        <v>2535.666147031432</v>
      </c>
      <c r="E103" s="233">
        <f ca="1">Calculation!G103</f>
        <v>36.806171379621865</v>
      </c>
      <c r="F103" s="233">
        <f ca="1">Calculation!R103</f>
        <v>240.17495989203726</v>
      </c>
      <c r="G103" s="233">
        <f ca="1">Calculation!N103</f>
        <v>24.052798966603316</v>
      </c>
      <c r="H103" s="233">
        <f ca="1">Calculation!T103</f>
        <v>5.2999699692857082E-2</v>
      </c>
      <c r="I103" s="233">
        <f ca="1">Calculation!V103</f>
        <v>2.3082539501417961E-3</v>
      </c>
    </row>
    <row r="104" spans="2:9" x14ac:dyDescent="0.25">
      <c r="B104" s="231">
        <f>Calculation!B104</f>
        <v>43993</v>
      </c>
      <c r="C104" s="232" t="str">
        <f ca="1">IFERROR(SUM(Calculation!BT104,Calculation!BQ104,Calculation!BG104)/SUM(Calculation!CA104,Calculation!CE104,Calculation!CF104),"N/A")</f>
        <v>N/A</v>
      </c>
      <c r="D104" s="233">
        <f ca="1">MAX(Calculation!D104-SUM(Table43[[#This Row],[Moderate - may require inpatient care, not including oxygen therapy]:[Critical cases in need of RRT ]]),0)</f>
        <v>2380.0943003502925</v>
      </c>
      <c r="E104" s="233">
        <f ca="1">Calculation!G104</f>
        <v>33.91744371433311</v>
      </c>
      <c r="F104" s="233">
        <f ca="1">Calculation!R104</f>
        <v>225.47753690564218</v>
      </c>
      <c r="G104" s="233">
        <f ca="1">Calculation!N104</f>
        <v>22.529353936134576</v>
      </c>
      <c r="H104" s="233">
        <f ca="1">Calculation!T104</f>
        <v>4.9040841129711583E-2</v>
      </c>
      <c r="I104" s="233">
        <f ca="1">Calculation!V104</f>
        <v>2.145778249824338E-3</v>
      </c>
    </row>
    <row r="105" spans="2:9" x14ac:dyDescent="0.25">
      <c r="B105" s="231">
        <f>Calculation!B105</f>
        <v>43994</v>
      </c>
      <c r="C105" s="232" t="str">
        <f ca="1">IFERROR(SUM(Calculation!BT105,Calculation!BQ105,Calculation!BG105)/SUM(Calculation!CA105,Calculation!CE105,Calculation!CF105),"N/A")</f>
        <v>N/A</v>
      </c>
      <c r="D105" s="233">
        <f ca="1">MAX(Calculation!D105-SUM(Table43[[#This Row],[Moderate - may require inpatient care, not including oxygen therapy]:[Critical cases in need of RRT ]]),0)</f>
        <v>2233.8467816809534</v>
      </c>
      <c r="E105" s="233">
        <f ca="1">Calculation!G105</f>
        <v>31.275694558806432</v>
      </c>
      <c r="F105" s="233">
        <f ca="1">Calculation!R105</f>
        <v>211.64287437182983</v>
      </c>
      <c r="G105" s="233">
        <f ca="1">Calculation!N105</f>
        <v>21.095095154547042</v>
      </c>
      <c r="H105" s="233">
        <f ca="1">Calculation!T105</f>
        <v>4.5384077741186225E-2</v>
      </c>
      <c r="I105" s="233">
        <f ca="1">Calculation!V105</f>
        <v>1.9957131591132769E-3</v>
      </c>
    </row>
    <row r="106" spans="2:9" x14ac:dyDescent="0.25">
      <c r="B106" s="231">
        <f>Calculation!B106</f>
        <v>43995</v>
      </c>
      <c r="C106" s="232" t="str">
        <f ca="1">IFERROR(SUM(Calculation!BT106,Calculation!BQ106,Calculation!BG106)/SUM(Calculation!CA106,Calculation!CE106,Calculation!CF106),"N/A")</f>
        <v>N/A</v>
      </c>
      <c r="D106" s="233">
        <f ca="1">MAX(Calculation!D106-SUM(Table43[[#This Row],[Moderate - may require inpatient care, not including oxygen therapy]:[Critical cases in need of RRT ]]),0)</f>
        <v>2096.3931256723413</v>
      </c>
      <c r="E106" s="233">
        <f ca="1">Calculation!G106</f>
        <v>28.858171486780137</v>
      </c>
      <c r="F106" s="233">
        <f ca="1">Calculation!R106</f>
        <v>198.62456727024122</v>
      </c>
      <c r="G106" s="233">
        <f ca="1">Calculation!N106</f>
        <v>19.745748194362939</v>
      </c>
      <c r="H106" s="233">
        <f ca="1">Calculation!T106</f>
        <v>4.2006292586039759E-2</v>
      </c>
      <c r="I106" s="233">
        <f ca="1">Calculation!V106</f>
        <v>1.8569961903554546E-3</v>
      </c>
    </row>
    <row r="107" spans="2:9" x14ac:dyDescent="0.25">
      <c r="B107" s="231">
        <f>Calculation!B107</f>
        <v>43996</v>
      </c>
      <c r="C107" s="232" t="str">
        <f ca="1">IFERROR(SUM(Calculation!BT107,Calculation!BQ107,Calculation!BG107)/SUM(Calculation!CA107,Calculation!CE107,Calculation!CF107),"N/A")</f>
        <v>N/A</v>
      </c>
      <c r="D107" s="233">
        <f ca="1">MAX(Calculation!D107-SUM(Table43[[#This Row],[Moderate - may require inpatient care, not including oxygen therapy]:[Critical cases in need of RRT ]]),0)</f>
        <v>1967.2292453736388</v>
      </c>
      <c r="E107" s="233">
        <f ca="1">Calculation!G107</f>
        <v>26.6443138711765</v>
      </c>
      <c r="F107" s="233">
        <f ca="1">Calculation!R107</f>
        <v>186.37821324546422</v>
      </c>
      <c r="G107" s="233">
        <f ca="1">Calculation!N107</f>
        <v>18.477118320006863</v>
      </c>
      <c r="H107" s="233">
        <f ca="1">Calculation!T107</f>
        <v>3.8886081239367425E-2</v>
      </c>
      <c r="I107" s="233">
        <f ca="1">Calculation!V107</f>
        <v>1.7286686590906296E-3</v>
      </c>
    </row>
    <row r="108" spans="2:9" x14ac:dyDescent="0.25">
      <c r="B108" s="231">
        <f>Calculation!B108</f>
        <v>43997</v>
      </c>
      <c r="C108" s="232" t="str">
        <f ca="1">IFERROR(SUM(Calculation!BT108,Calculation!BQ108,Calculation!BG108)/SUM(Calculation!CA108,Calculation!CE108,Calculation!CF108),"N/A")</f>
        <v>N/A</v>
      </c>
      <c r="D108" s="233">
        <f ca="1">MAX(Calculation!D108-SUM(Table43[[#This Row],[Moderate - may require inpatient care, not including oxygen therapy]:[Critical cases in need of RRT ]]),0)</f>
        <v>1845.876662976515</v>
      </c>
      <c r="E108" s="233">
        <f ca="1">Calculation!G108</f>
        <v>24.615541691919468</v>
      </c>
      <c r="F108" s="233">
        <f ca="1">Calculation!R108</f>
        <v>174.86138755771208</v>
      </c>
      <c r="G108" s="233">
        <f ca="1">Calculation!N108</f>
        <v>17.285108424315879</v>
      </c>
      <c r="H108" s="233">
        <f ca="1">Calculation!T108</f>
        <v>3.6003638232657953E-2</v>
      </c>
      <c r="I108" s="233">
        <f ca="1">Calculation!V108</f>
        <v>1.609864187563636E-3</v>
      </c>
    </row>
    <row r="109" spans="2:9" x14ac:dyDescent="0.25">
      <c r="B109" s="231">
        <f>Calculation!B109</f>
        <v>43998</v>
      </c>
      <c r="C109" s="232" t="str">
        <f ca="1">IFERROR(SUM(Calculation!BT109,Calculation!BQ109,Calculation!BG109)/SUM(Calculation!CA109,Calculation!CE109,Calculation!CF109),"N/A")</f>
        <v>N/A</v>
      </c>
      <c r="D109" s="233">
        <f ca="1">MAX(Calculation!D109-SUM(Table43[[#This Row],[Moderate - may require inpatient care, not including oxygen therapy]:[Critical cases in need of RRT ]]),0)</f>
        <v>1731.8816735131102</v>
      </c>
      <c r="E109" s="233">
        <f ca="1">Calculation!G109</f>
        <v>22.755063375938359</v>
      </c>
      <c r="F109" s="233">
        <f ca="1">Calculation!R109</f>
        <v>164.03360884777467</v>
      </c>
      <c r="G109" s="233">
        <f ca="1">Calculation!N109</f>
        <v>16.165733359680903</v>
      </c>
      <c r="H109" s="233">
        <f ca="1">Calculation!T109</f>
        <v>3.3340648545245398E-2</v>
      </c>
      <c r="I109" s="233">
        <f ca="1">Calculation!V109</f>
        <v>1.4997986173651801E-3</v>
      </c>
    </row>
    <row r="110" spans="2:9" x14ac:dyDescent="0.25">
      <c r="B110" s="231">
        <f>Calculation!B110</f>
        <v>43999</v>
      </c>
      <c r="C110" s="232" t="str">
        <f ca="1">IFERROR(SUM(Calculation!BT110,Calculation!BQ110,Calculation!BG110)/SUM(Calculation!CA110,Calculation!CE110,Calculation!CF110),"N/A")</f>
        <v>N/A</v>
      </c>
      <c r="D110" s="233">
        <f ca="1">MAX(Calculation!D110-SUM(Table43[[#This Row],[Moderate - may require inpatient care, not including oxygen therapy]:[Critical cases in need of RRT ]]),0)</f>
        <v>1624.8144609611443</v>
      </c>
      <c r="E110" s="233">
        <f ca="1">Calculation!G110</f>
        <v>21.047701300834937</v>
      </c>
      <c r="F110" s="233">
        <f ca="1">Calculation!R110</f>
        <v>153.85629744081419</v>
      </c>
      <c r="G110" s="233">
        <f ca="1">Calculation!N110</f>
        <v>15.115131123022477</v>
      </c>
      <c r="H110" s="233">
        <f ca="1">Calculation!T110</f>
        <v>3.0880184406371622E-2</v>
      </c>
      <c r="I110" s="233">
        <f ca="1">Calculation!V110</f>
        <v>1.3977611450412186E-3</v>
      </c>
    </row>
    <row r="111" spans="2:9" x14ac:dyDescent="0.25">
      <c r="B111" s="231">
        <f>Calculation!B111</f>
        <v>44000</v>
      </c>
      <c r="C111" s="232" t="str">
        <f ca="1">IFERROR(SUM(Calculation!BT111,Calculation!BQ111,Calculation!BG111)/SUM(Calculation!CA111,Calculation!CE111,Calculation!CF111),"N/A")</f>
        <v>N/A</v>
      </c>
      <c r="D111" s="233">
        <f ca="1">MAX(Calculation!D111-SUM(Table43[[#This Row],[Moderate - may require inpatient care, not including oxygen therapy]:[Critical cases in need of RRT ]]),0)</f>
        <v>1524.268182937871</v>
      </c>
      <c r="E111" s="233">
        <f ca="1">Calculation!G111</f>
        <v>19.479733612292893</v>
      </c>
      <c r="F111" s="233">
        <f ca="1">Calculation!R111</f>
        <v>144.29272767636257</v>
      </c>
      <c r="G111" s="233">
        <f ca="1">Calculation!N111</f>
        <v>14.129571308432059</v>
      </c>
      <c r="H111" s="233">
        <f ca="1">Calculation!T111</f>
        <v>2.8606607541020766E-2</v>
      </c>
      <c r="I111" s="233">
        <f ca="1">Calculation!V111</f>
        <v>1.3031065204580888E-3</v>
      </c>
    </row>
    <row r="112" spans="2:9" x14ac:dyDescent="0.25">
      <c r="B112" s="231">
        <f>Calculation!B112</f>
        <v>44001</v>
      </c>
      <c r="C112" s="232" t="str">
        <f ca="1">IFERROR(SUM(Calculation!BT112,Calculation!BQ112,Calculation!BG112)/SUM(Calculation!CA112,Calculation!CE112,Calculation!CF112),"N/A")</f>
        <v>N/A</v>
      </c>
      <c r="D112" s="233">
        <f ca="1">MAX(Calculation!D112-SUM(Table43[[#This Row],[Moderate - may require inpatient care, not including oxygen therapy]:[Critical cases in need of RRT ]]),0)</f>
        <v>1429.8580373803081</v>
      </c>
      <c r="E112" s="233">
        <f ca="1">Calculation!G112</f>
        <v>18.03875104576268</v>
      </c>
      <c r="F112" s="233">
        <f ca="1">Calculation!R112</f>
        <v>135.30797554588707</v>
      </c>
      <c r="G112" s="233">
        <f ca="1">Calculation!N112</f>
        <v>13.205461198937932</v>
      </c>
      <c r="H112" s="233">
        <f ca="1">Calculation!T112</f>
        <v>2.6505476893111255E-2</v>
      </c>
      <c r="I112" s="233">
        <f ca="1">Calculation!V112</f>
        <v>1.2152481699081057E-3</v>
      </c>
    </row>
    <row r="113" spans="2:9" x14ac:dyDescent="0.25">
      <c r="B113" s="231">
        <f>Calculation!B113</f>
        <v>44002</v>
      </c>
      <c r="C113" s="232" t="str">
        <f ca="1">IFERROR(SUM(Calculation!BT113,Calculation!BQ113,Calculation!BG113)/SUM(Calculation!CA113,Calculation!CE113,Calculation!CF113),"N/A")</f>
        <v>N/A</v>
      </c>
      <c r="D113" s="233">
        <f ca="1">MAX(Calculation!D113-SUM(Table43[[#This Row],[Moderate - may require inpatient care, not including oxygen therapy]:[Critical cases in need of RRT ]]),0)</f>
        <v>1341.2203222408682</v>
      </c>
      <c r="E113" s="233">
        <f ca="1">Calculation!G113</f>
        <v>16.71352749860981</v>
      </c>
      <c r="F113" s="233">
        <f ca="1">Calculation!R113</f>
        <v>126.86886274014155</v>
      </c>
      <c r="G113" s="233">
        <f ca="1">Calculation!N113</f>
        <v>12.339349829562124</v>
      </c>
      <c r="H113" s="233">
        <f ca="1">Calculation!T113</f>
        <v>2.4563461781888479E-2</v>
      </c>
      <c r="I113" s="233">
        <f ca="1">Calculation!V113</f>
        <v>1.1336521249413593E-3</v>
      </c>
    </row>
    <row r="114" spans="2:9" x14ac:dyDescent="0.25">
      <c r="B114" s="231">
        <f>Calculation!B114</f>
        <v>44003</v>
      </c>
      <c r="C114" s="232" t="str">
        <f ca="1">IFERROR(SUM(Calculation!BT114,Calculation!BQ114,Calculation!BG114)/SUM(Calculation!CA114,Calculation!CE114,Calculation!CF114),"N/A")</f>
        <v>N/A</v>
      </c>
      <c r="D114" s="233">
        <f ca="1">MAX(Calculation!D114-SUM(Table43[[#This Row],[Moderate - may require inpatient care, not including oxygen therapy]:[Critical cases in need of RRT ]]),0)</f>
        <v>1258.0114972156639</v>
      </c>
      <c r="E114" s="233">
        <f ca="1">Calculation!G114</f>
        <v>15.493903164587707</v>
      </c>
      <c r="F114" s="233">
        <f ca="1">Calculation!R114</f>
        <v>118.94389805250945</v>
      </c>
      <c r="G114" s="233">
        <f ca="1">Calculation!N114</f>
        <v>11.527930317618811</v>
      </c>
      <c r="H114" s="233">
        <f ca="1">Calculation!T114</f>
        <v>2.2768260387563924E-2</v>
      </c>
      <c r="I114" s="233">
        <f ca="1">Calculation!V114</f>
        <v>1.0578316541828691E-3</v>
      </c>
    </row>
    <row r="115" spans="2:9" x14ac:dyDescent="0.25">
      <c r="B115" s="231">
        <f>Calculation!B115</f>
        <v>44004</v>
      </c>
      <c r="C115" s="232" t="str">
        <f ca="1">IFERROR(SUM(Calculation!BT115,Calculation!BQ115,Calculation!BG115)/SUM(Calculation!CA115,Calculation!CE115,Calculation!CF115),"N/A")</f>
        <v>N/A</v>
      </c>
      <c r="D115" s="233">
        <f ca="1">MAX(Calculation!D115-SUM(Table43[[#This Row],[Moderate - may require inpatient care, not including oxygen therapy]:[Critical cases in need of RRT ]]),0)</f>
        <v>1179.9072548162021</v>
      </c>
      <c r="E115" s="233">
        <f ca="1">Calculation!G115</f>
        <v>14.370679114186338</v>
      </c>
      <c r="F115" s="233">
        <f ca="1">Calculation!R115</f>
        <v>111.50321694854033</v>
      </c>
      <c r="G115" s="233">
        <f ca="1">Calculation!N115</f>
        <v>10.768040723003487</v>
      </c>
      <c r="H115" s="233">
        <f ca="1">Calculation!T115</f>
        <v>2.1108523417145385E-2</v>
      </c>
      <c r="I115" s="233">
        <f ca="1">Calculation!V115</f>
        <v>9.8734250934056581E-4</v>
      </c>
    </row>
    <row r="116" spans="2:9" x14ac:dyDescent="0.25">
      <c r="B116" s="231">
        <f>Calculation!B116</f>
        <v>44005</v>
      </c>
      <c r="C116" s="232" t="str">
        <f ca="1">IFERROR(SUM(Calculation!BT116,Calculation!BQ116,Calculation!BG116)/SUM(Calculation!CA116,Calculation!CE116,Calculation!CF116),"N/A")</f>
        <v>N/A</v>
      </c>
      <c r="D116" s="233">
        <f ca="1">MAX(Calculation!D116-SUM(Table43[[#This Row],[Moderate - may require inpatient care, not including oxygen therapy]:[Critical cases in need of RRT ]]),0)</f>
        <v>1106.6016066500381</v>
      </c>
      <c r="E116" s="233">
        <f ca="1">Calculation!G116</f>
        <v>13.335522279069526</v>
      </c>
      <c r="F116" s="233">
        <f ca="1">Calculation!R116</f>
        <v>104.51851999322292</v>
      </c>
      <c r="G116" s="233">
        <f ca="1">Calculation!N116</f>
        <v>10.056663670930126</v>
      </c>
      <c r="H116" s="233">
        <f ca="1">Calculation!T116</f>
        <v>1.9573782768290846E-2</v>
      </c>
      <c r="I116" s="233">
        <f ca="1">Calculation!V116</f>
        <v>9.2177870857599751E-4</v>
      </c>
    </row>
    <row r="117" spans="2:9" x14ac:dyDescent="0.25">
      <c r="B117" s="231">
        <f>Calculation!B117</f>
        <v>44006</v>
      </c>
      <c r="C117" s="232" t="str">
        <f ca="1">IFERROR(SUM(Calculation!BT117,Calculation!BQ117,Calculation!BG117)/SUM(Calculation!CA117,Calculation!CE117,Calculation!CF117),"N/A")</f>
        <v>N/A</v>
      </c>
      <c r="D117" s="233">
        <f ca="1">MAX(Calculation!D117-SUM(Table43[[#This Row],[Moderate - may require inpatient care, not including oxygen therapy]:[Critical cases in need of RRT ]]),0)</f>
        <v>1037.8059895545766</v>
      </c>
      <c r="E117" s="233">
        <f ca="1">Calculation!G117</f>
        <v>12.380879874149016</v>
      </c>
      <c r="F117" s="233">
        <f ca="1">Calculation!R117</f>
        <v>97.96301072395562</v>
      </c>
      <c r="G117" s="233">
        <f ca="1">Calculation!N117</f>
        <v>9.3909249420550953</v>
      </c>
      <c r="H117" s="233">
        <f ca="1">Calculation!T117</f>
        <v>1.815438498563637E-2</v>
      </c>
      <c r="I117" s="233">
        <f ca="1">Calculation!V117</f>
        <v>8.6076879067936989E-4</v>
      </c>
    </row>
    <row r="118" spans="2:9" x14ac:dyDescent="0.25">
      <c r="B118" s="231">
        <f>Calculation!B118</f>
        <v>44007</v>
      </c>
      <c r="C118" s="232" t="str">
        <f ca="1">IFERROR(SUM(Calculation!BT118,Calculation!BQ118,Calculation!BG118)/SUM(Calculation!CA118,Calculation!CE118,Calculation!CF118),"N/A")</f>
        <v>N/A</v>
      </c>
      <c r="D118" s="233">
        <f ca="1">MAX(Calculation!D118-SUM(Table43[[#This Row],[Moderate - may require inpatient care, not including oxygen therapy]:[Critical cases in need of RRT ]]),0)</f>
        <v>973.24839519823638</v>
      </c>
      <c r="E118" s="233">
        <f ca="1">Calculation!G118</f>
        <v>11.499902365166774</v>
      </c>
      <c r="F118" s="233">
        <f ca="1">Calculation!R118</f>
        <v>91.811333466735903</v>
      </c>
      <c r="G118" s="233">
        <f ca="1">Calculation!N118</f>
        <v>8.7680912100264159</v>
      </c>
      <c r="H118" s="233">
        <f ca="1">Calculation!T118</f>
        <v>1.6841429288523405E-2</v>
      </c>
      <c r="I118" s="233">
        <f ca="1">Calculation!V118</f>
        <v>8.0397248232107687E-4</v>
      </c>
    </row>
    <row r="119" spans="2:9" x14ac:dyDescent="0.25">
      <c r="B119" s="231">
        <f>Calculation!B119</f>
        <v>44008</v>
      </c>
      <c r="C119" s="232" t="str">
        <f ca="1">IFERROR(SUM(Calculation!BT119,Calculation!BQ119,Calculation!BG119)/SUM(Calculation!CA119,Calculation!CE119,Calculation!CF119),"N/A")</f>
        <v>N/A</v>
      </c>
      <c r="D119" s="233">
        <f ca="1">MAX(Calculation!D119-SUM(Table43[[#This Row],[Moderate - may require inpatient care, not including oxygen therapy]:[Critical cases in need of RRT ]]),0)</f>
        <v>912.67252589691384</v>
      </c>
      <c r="E119" s="233">
        <f ca="1">Calculation!G119</f>
        <v>10.68637416174602</v>
      </c>
      <c r="F119" s="233">
        <f ca="1">Calculation!R119</f>
        <v>86.039511514126801</v>
      </c>
      <c r="G119" s="233">
        <f ca="1">Calculation!N119</f>
        <v>8.1855670840481487</v>
      </c>
      <c r="H119" s="233">
        <f ca="1">Calculation!T119</f>
        <v>1.5626709939823746E-2</v>
      </c>
      <c r="I119" s="233">
        <f ca="1">Calculation!V119</f>
        <v>7.5107772824429056E-4</v>
      </c>
    </row>
    <row r="120" spans="2:9" x14ac:dyDescent="0.25">
      <c r="B120" s="231">
        <f>Calculation!B120</f>
        <v>44009</v>
      </c>
      <c r="C120" s="232" t="str">
        <f ca="1">IFERROR(SUM(Calculation!BT120,Calculation!BQ120,Calculation!BG120)/SUM(Calculation!CA120,Calculation!CE120,Calculation!CF120),"N/A")</f>
        <v>N/A</v>
      </c>
      <c r="D120" s="233">
        <f ca="1">MAX(Calculation!D120-SUM(Table43[[#This Row],[Moderate - may require inpatient care, not including oxygen therapy]:[Critical cases in need of RRT ]]),0)</f>
        <v>855.83697866728778</v>
      </c>
      <c r="E120" s="233">
        <f ca="1">Calculation!G120</f>
        <v>9.9346512848862787</v>
      </c>
      <c r="F120" s="233">
        <f ca="1">Calculation!R120</f>
        <v>80.624886014642129</v>
      </c>
      <c r="G120" s="233">
        <f ca="1">Calculation!N120</f>
        <v>7.6408915938801245</v>
      </c>
      <c r="H120" s="233">
        <f ca="1">Calculation!T120</f>
        <v>1.4502662721344969E-2</v>
      </c>
      <c r="I120" s="233">
        <f ca="1">Calculation!V120</f>
        <v>7.0179804080575776E-4</v>
      </c>
    </row>
    <row r="121" spans="2:9" x14ac:dyDescent="0.25">
      <c r="B121" s="231">
        <f>Calculation!B121</f>
        <v>44010</v>
      </c>
      <c r="C121" s="232" t="str">
        <f ca="1">IFERROR(SUM(Calculation!BT121,Calculation!BQ121,Calculation!BG121)/SUM(Calculation!CA121,Calculation!CE121,Calculation!CF121),"N/A")</f>
        <v>N/A</v>
      </c>
      <c r="D121" s="233">
        <f ca="1">MAX(Calculation!D121-SUM(Table43[[#This Row],[Moderate - may require inpatient care, not including oxygen therapy]:[Critical cases in need of RRT ]]),0)</f>
        <v>802.51445893156529</v>
      </c>
      <c r="E121" s="233">
        <f ca="1">Calculation!G121</f>
        <v>9.239605323257619</v>
      </c>
      <c r="F121" s="233">
        <f ca="1">Calculation!R121</f>
        <v>75.546055863083595</v>
      </c>
      <c r="G121" s="233">
        <f ca="1">Calculation!N121</f>
        <v>7.1317342366299963</v>
      </c>
      <c r="H121" s="233">
        <f ca="1">Calculation!T121</f>
        <v>1.3462315281028722E-2</v>
      </c>
      <c r="I121" s="233">
        <f ca="1">Calculation!V121</f>
        <v>6.5587013090919757E-4</v>
      </c>
    </row>
    <row r="122" spans="2:9" x14ac:dyDescent="0.25">
      <c r="B122" s="231">
        <f>Calculation!B122</f>
        <v>44011</v>
      </c>
      <c r="C122" s="232" t="str">
        <f ca="1">IFERROR(SUM(Calculation!BT122,Calculation!BQ122,Calculation!BG122)/SUM(Calculation!CA122,Calculation!CE122,Calculation!CF122),"N/A")</f>
        <v>N/A</v>
      </c>
      <c r="D122" s="233">
        <f ca="1">MAX(Calculation!D122-SUM(Table43[[#This Row],[Moderate - may require inpatient care, not including oxygen therapy]:[Critical cases in need of RRT ]]),0)</f>
        <v>752.49102478326415</v>
      </c>
      <c r="E122" s="233">
        <f ca="1">Calculation!G122</f>
        <v>8.5965730540654128</v>
      </c>
      <c r="F122" s="233">
        <f ca="1">Calculation!R122</f>
        <v>70.782818828991807</v>
      </c>
      <c r="G122" s="233">
        <f ca="1">Calculation!N122</f>
        <v>6.6558906885676974</v>
      </c>
      <c r="H122" s="233">
        <f ca="1">Calculation!T122</f>
        <v>1.2499241119953788E-2</v>
      </c>
      <c r="I122" s="233">
        <f ca="1">Calculation!V122</f>
        <v>6.1305178724470148E-4</v>
      </c>
    </row>
    <row r="123" spans="2:9" x14ac:dyDescent="0.25">
      <c r="B123" s="231">
        <f>Calculation!B123</f>
        <v>44012</v>
      </c>
      <c r="C123" s="232" t="str">
        <f ca="1">IFERROR(SUM(Calculation!BT123,Calculation!BQ123,Calculation!BG123)/SUM(Calculation!CA123,Calculation!CE123,Calculation!CF123),"N/A")</f>
        <v>N/A</v>
      </c>
      <c r="D123" s="233">
        <f ca="1">MAX(Calculation!D123-SUM(Table43[[#This Row],[Moderate - may require inpatient care, not including oxygen therapy]:[Critical cases in need of RRT ]]),0)</f>
        <v>705.56536230551478</v>
      </c>
      <c r="E123" s="233">
        <f ca="1">Calculation!G123</f>
        <v>8.0013111615415529</v>
      </c>
      <c r="F123" s="233">
        <f ca="1">Calculation!R123</f>
        <v>66.316114114801763</v>
      </c>
      <c r="G123" s="233">
        <f ca="1">Calculation!N123</f>
        <v>6.2112782708372816</v>
      </c>
      <c r="H123" s="233">
        <f ca="1">Calculation!T123</f>
        <v>1.1607516992303293E-2</v>
      </c>
      <c r="I123" s="233">
        <f ca="1">Calculation!V123</f>
        <v>5.7311997495181446E-4</v>
      </c>
    </row>
    <row r="124" spans="2:9" x14ac:dyDescent="0.25">
      <c r="B124" s="231">
        <f>Calculation!B124</f>
        <v>44013</v>
      </c>
      <c r="C124" s="232" t="str">
        <f ca="1">IFERROR(SUM(Calculation!BT124,Calculation!BQ124,Calculation!BG124)/SUM(Calculation!CA124,Calculation!CE124,Calculation!CF124),"N/A")</f>
        <v>N/A</v>
      </c>
      <c r="D124" s="233">
        <f ca="1">MAX(Calculation!D124-SUM(Table43[[#This Row],[Moderate - may require inpatient care, not including oxygen therapy]:[Critical cases in need of RRT ]]),0)</f>
        <v>661.54809208924917</v>
      </c>
      <c r="E124" s="233">
        <f ca="1">Calculation!G124</f>
        <v>7.4499555392373047</v>
      </c>
      <c r="F124" s="233">
        <f ca="1">Calculation!R124</f>
        <v>62.127966495711028</v>
      </c>
      <c r="G124" s="233">
        <f ca="1">Calculation!N124</f>
        <v>5.7959312452005358</v>
      </c>
      <c r="H124" s="233">
        <f ca="1">Calculation!T124</f>
        <v>1.0781683498362329E-2</v>
      </c>
      <c r="I124" s="233">
        <f ca="1">Calculation!V124</f>
        <v>5.3586912846298473E-4</v>
      </c>
    </row>
    <row r="125" spans="2:9" x14ac:dyDescent="0.25">
      <c r="B125" s="231">
        <f>Calculation!B125</f>
        <v>44014</v>
      </c>
      <c r="C125" s="232" t="str">
        <f ca="1">IFERROR(SUM(Calculation!BT125,Calculation!BQ125,Calculation!BG125)/SUM(Calculation!CA125,Calculation!CE125,Calculation!CF125),"N/A")</f>
        <v>N/A</v>
      </c>
      <c r="D125" s="233">
        <f ca="1">MAX(Calculation!D125-SUM(Table43[[#This Row],[Moderate - may require inpatient care, not including oxygen therapy]:[Critical cases in need of RRT ]]),0)</f>
        <v>620.26110681744581</v>
      </c>
      <c r="E125" s="233">
        <f ca="1">Calculation!G125</f>
        <v>6.9389847113042276</v>
      </c>
      <c r="F125" s="233">
        <f ca="1">Calculation!R125</f>
        <v>58.201432158959527</v>
      </c>
      <c r="G125" s="233">
        <f ca="1">Calculation!N125</f>
        <v>5.4079960046717135</v>
      </c>
      <c r="H125" s="233">
        <f ca="1">Calculation!T125</f>
        <v>1.0016708658798801E-2</v>
      </c>
      <c r="I125" s="233">
        <f ca="1">Calculation!V125</f>
        <v>5.011096164363255E-4</v>
      </c>
    </row>
    <row r="126" spans="2:9" x14ac:dyDescent="0.25">
      <c r="B126" s="231">
        <f>Calculation!B126</f>
        <v>44015</v>
      </c>
      <c r="C126" s="232" t="str">
        <f ca="1">IFERROR(SUM(Calculation!BT126,Calculation!BQ126,Calculation!BG126)/SUM(Calculation!CA126,Calculation!CE126,Calculation!CF126),"N/A")</f>
        <v>N/A</v>
      </c>
      <c r="D126" s="233">
        <f ca="1">MAX(Calculation!D126-SUM(Table43[[#This Row],[Moderate - may require inpatient care, not including oxygen therapy]:[Critical cases in need of RRT ]]),0)</f>
        <v>581.53693955384733</v>
      </c>
      <c r="E126" s="233">
        <f ca="1">Calculation!G126</f>
        <v>6.4651869529753432</v>
      </c>
      <c r="F126" s="233">
        <f ca="1">Calculation!R126</f>
        <v>54.520546330557657</v>
      </c>
      <c r="G126" s="233">
        <f ca="1">Calculation!N126</f>
        <v>5.0457262139534347</v>
      </c>
      <c r="H126" s="233">
        <f ca="1">Calculation!T126</f>
        <v>9.3079542675552056E-3</v>
      </c>
      <c r="I126" s="233">
        <f ca="1">Calculation!V126</f>
        <v>4.686663594180536E-4</v>
      </c>
    </row>
    <row r="127" spans="2:9" x14ac:dyDescent="0.25">
      <c r="B127" s="231">
        <f>Calculation!B127</f>
        <v>44016</v>
      </c>
      <c r="C127" s="232" t="str">
        <f ca="1">IFERROR(SUM(Calculation!BT127,Calculation!BQ127,Calculation!BG127)/SUM(Calculation!CA127,Calculation!CE127,Calculation!CF127),"N/A")</f>
        <v>N/A</v>
      </c>
      <c r="D127" s="233">
        <f ca="1">MAX(Calculation!D127-SUM(Table43[[#This Row],[Moderate - may require inpatient care, not including oxygen therapy]:[Critical cases in need of RRT ]]),0)</f>
        <v>545.21816219209666</v>
      </c>
      <c r="E127" s="233">
        <f ca="1">Calculation!G127</f>
        <v>6.0256307316735045</v>
      </c>
      <c r="F127" s="233">
        <f ca="1">Calculation!R127</f>
        <v>51.070272751933764</v>
      </c>
      <c r="G127" s="233">
        <f ca="1">Calculation!N127</f>
        <v>4.707477945830072</v>
      </c>
      <c r="H127" s="233">
        <f ca="1">Calculation!T127</f>
        <v>8.6511448303303439E-3</v>
      </c>
      <c r="I127" s="233">
        <f ca="1">Calculation!V127</f>
        <v>4.3837758324905343E-4</v>
      </c>
    </row>
    <row r="128" spans="2:9" x14ac:dyDescent="0.25">
      <c r="B128" s="231">
        <f>Calculation!B128</f>
        <v>44017</v>
      </c>
      <c r="C128" s="232" t="str">
        <f ca="1">IFERROR(SUM(Calculation!BT128,Calculation!BQ128,Calculation!BG128)/SUM(Calculation!CA128,Calculation!CE128,Calculation!CF128),"N/A")</f>
        <v>N/A</v>
      </c>
      <c r="D128" s="233">
        <f ca="1">MAX(Calculation!D128-SUM(Table43[[#This Row],[Moderate - may require inpatient care, not including oxygen therapy]:[Critical cases in need of RRT ]]),0)</f>
        <v>511.15681337710043</v>
      </c>
      <c r="E128" s="233">
        <f ca="1">Calculation!G128</f>
        <v>5.6176381277766243</v>
      </c>
      <c r="F128" s="233">
        <f ca="1">Calculation!R128</f>
        <v>47.836455047016273</v>
      </c>
      <c r="G128" s="233">
        <f ca="1">Calculation!N128</f>
        <v>4.3917048519959065</v>
      </c>
      <c r="H128" s="233">
        <f ca="1">Calculation!T128</f>
        <v>8.042338905604211E-3</v>
      </c>
      <c r="I128" s="233">
        <f ca="1">Calculation!V128</f>
        <v>4.1009369329104241E-4</v>
      </c>
    </row>
    <row r="129" spans="2:9" x14ac:dyDescent="0.25">
      <c r="B129" s="231">
        <f>Calculation!B129</f>
        <v>44018</v>
      </c>
      <c r="C129" s="232" t="str">
        <f ca="1">IFERROR(SUM(Calculation!BT129,Calculation!BQ129,Calculation!BG129)/SUM(Calculation!CA129,Calculation!CE129,Calculation!CF129),"N/A")</f>
        <v>N/A</v>
      </c>
      <c r="D129" s="233">
        <f ca="1">MAX(Calculation!D129-SUM(Table43[[#This Row],[Moderate - may require inpatient care, not including oxygen therapy]:[Critical cases in need of RRT ]]),0)</f>
        <v>479.21385509861511</v>
      </c>
      <c r="E129" s="233">
        <f ca="1">Calculation!G129</f>
        <v>5.2387609282828844</v>
      </c>
      <c r="F129" s="233">
        <f ca="1">Calculation!R129</f>
        <v>44.8057700014906</v>
      </c>
      <c r="G129" s="233">
        <f ca="1">Calculation!N129</f>
        <v>4.0969534000799097</v>
      </c>
      <c r="H129" s="233">
        <f ca="1">Calculation!T129</f>
        <v>7.4779026752583811E-3</v>
      </c>
      <c r="I129" s="233">
        <f ca="1">Calculation!V129</f>
        <v>3.8367625634334553E-4</v>
      </c>
    </row>
    <row r="130" spans="2:9" x14ac:dyDescent="0.25">
      <c r="B130" s="231">
        <f>Calculation!B130</f>
        <v>44019</v>
      </c>
      <c r="C130" s="232" t="str">
        <f ca="1">IFERROR(SUM(Calculation!BT130,Calculation!BQ130,Calculation!BG130)/SUM(Calculation!CA130,Calculation!CE130,Calculation!CF130),"N/A")</f>
        <v>N/A</v>
      </c>
      <c r="D130" s="233">
        <f ca="1">MAX(Calculation!D130-SUM(Table43[[#This Row],[Moderate - may require inpatient care, not including oxygen therapy]:[Critical cases in need of RRT ]]),0)</f>
        <v>449.25865707247954</v>
      </c>
      <c r="E130" s="233">
        <f ca="1">Calculation!G130</f>
        <v>4.8867591176715504</v>
      </c>
      <c r="F130" s="233">
        <f ca="1">Calculation!R130</f>
        <v>41.965682759997136</v>
      </c>
      <c r="G130" s="233">
        <f ca="1">Calculation!N130</f>
        <v>3.8218582027750316</v>
      </c>
      <c r="H130" s="233">
        <f ca="1">Calculation!T130</f>
        <v>6.9544855819107269E-3</v>
      </c>
      <c r="I130" s="233">
        <f ca="1">Calculation!V130</f>
        <v>3.589970786850949E-4</v>
      </c>
    </row>
    <row r="131" spans="2:9" x14ac:dyDescent="0.25">
      <c r="B131" s="231">
        <f>Calculation!B131</f>
        <v>44020</v>
      </c>
      <c r="C131" s="232" t="str">
        <f ca="1">IFERROR(SUM(Calculation!BT131,Calculation!BQ131,Calculation!BG131)/SUM(Calculation!CA131,Calculation!CE131,Calculation!CF131),"N/A")</f>
        <v>N/A</v>
      </c>
      <c r="D131" s="233">
        <f ca="1">MAX(Calculation!D131-SUM(Table43[[#This Row],[Moderate - may require inpatient care, not including oxygen therapy]:[Critical cases in need of RRT ]]),0)</f>
        <v>421.16850796317124</v>
      </c>
      <c r="E131" s="233">
        <f ca="1">Calculation!G131</f>
        <v>4.5595815183772892</v>
      </c>
      <c r="F131" s="233">
        <f ca="1">Calculation!R131</f>
        <v>39.304403933525613</v>
      </c>
      <c r="G131" s="233">
        <f ca="1">Calculation!N131</f>
        <v>3.5651374598941405</v>
      </c>
      <c r="H131" s="233">
        <f ca="1">Calculation!T131</f>
        <v>6.4689978799955345E-3</v>
      </c>
      <c r="I131" s="233">
        <f ca="1">Calculation!V131</f>
        <v>3.3593737004140894E-4</v>
      </c>
    </row>
    <row r="132" spans="2:9" x14ac:dyDescent="0.25">
      <c r="B132" s="231">
        <f>Calculation!B132</f>
        <v>44021</v>
      </c>
      <c r="C132" s="232" t="str">
        <f ca="1">IFERROR(SUM(Calculation!BT132,Calculation!BQ132,Calculation!BG132)/SUM(Calculation!CA132,Calculation!CE132,Calculation!CF132),"N/A")</f>
        <v>N/A</v>
      </c>
      <c r="D132" s="233">
        <f ca="1">MAX(Calculation!D132-SUM(Table43[[#This Row],[Moderate - may require inpatient care, not including oxygen therapy]:[Critical cases in need of RRT ]]),0)</f>
        <v>394.82815245872501</v>
      </c>
      <c r="E132" s="233">
        <f ca="1">Calculation!G132</f>
        <v>4.2553483587161782</v>
      </c>
      <c r="F132" s="233">
        <f ca="1">Calculation!R132</f>
        <v>36.810848597916419</v>
      </c>
      <c r="G132" s="233">
        <f ca="1">Calculation!N132</f>
        <v>3.3255885297724603</v>
      </c>
      <c r="H132" s="233">
        <f ca="1">Calculation!T132</f>
        <v>6.018589957285699E-3</v>
      </c>
      <c r="I132" s="233">
        <f ca="1">Calculation!V132</f>
        <v>3.143869844635486E-4</v>
      </c>
    </row>
    <row r="133" spans="2:9" x14ac:dyDescent="0.25">
      <c r="B133" s="231">
        <f>Calculation!B133</f>
        <v>44022</v>
      </c>
      <c r="C133" s="232" t="str">
        <f ca="1">IFERROR(SUM(Calculation!BT133,Calculation!BQ133,Calculation!BG133)/SUM(Calculation!CA133,Calculation!CE133,Calculation!CF133),"N/A")</f>
        <v>N/A</v>
      </c>
      <c r="D133" s="233">
        <f ca="1">MAX(Calculation!D133-SUM(Table43[[#This Row],[Moderate - may require inpatient care, not including oxygen therapy]:[Critical cases in need of RRT ]]),0)</f>
        <v>370.12935318229876</v>
      </c>
      <c r="E133" s="233">
        <f ca="1">Calculation!G133</f>
        <v>3.9723355690411113</v>
      </c>
      <c r="F133" s="233">
        <f ca="1">Calculation!R133</f>
        <v>34.47459715493445</v>
      </c>
      <c r="G133" s="233">
        <f ca="1">Calculation!N133</f>
        <v>3.1020836426403946</v>
      </c>
      <c r="H133" s="233">
        <f ca="1">Calculation!T133</f>
        <v>5.6006332929040862E-3</v>
      </c>
      <c r="I133" s="233">
        <f ca="1">Calculation!V133</f>
        <v>2.9424373015513207E-4</v>
      </c>
    </row>
    <row r="134" spans="2:9" x14ac:dyDescent="0.25">
      <c r="B134" s="231">
        <f>Calculation!B134</f>
        <v>44023</v>
      </c>
      <c r="C134" s="232" t="str">
        <f ca="1">IFERROR(SUM(Calculation!BT134,Calculation!BQ134,Calculation!BG134)/SUM(Calculation!CA134,Calculation!CE134,Calculation!CF134),"N/A")</f>
        <v>N/A</v>
      </c>
      <c r="D134" s="233">
        <f ca="1">MAX(Calculation!D134-SUM(Table43[[#This Row],[Moderate - may require inpatient care, not including oxygen therapy]:[Critical cases in need of RRT ]]),0)</f>
        <v>346.97047641108753</v>
      </c>
      <c r="E134" s="233">
        <f ca="1">Calculation!G134</f>
        <v>3.7089606275737057</v>
      </c>
      <c r="F134" s="233">
        <f ca="1">Calculation!R134</f>
        <v>32.285858019601463</v>
      </c>
      <c r="G134" s="233">
        <f ca="1">Calculation!N134</f>
        <v>2.8935657653314952</v>
      </c>
      <c r="H134" s="233">
        <f ca="1">Calculation!T134</f>
        <v>5.2127029268564757E-3</v>
      </c>
      <c r="I134" s="233">
        <f ca="1">Calculation!V134</f>
        <v>2.7541274118847707E-4</v>
      </c>
    </row>
    <row r="135" spans="2:9" x14ac:dyDescent="0.25">
      <c r="B135" s="231">
        <f>Calculation!B135</f>
        <v>44024</v>
      </c>
      <c r="C135" s="232" t="str">
        <f ca="1">IFERROR(SUM(Calculation!BT135,Calculation!BQ135,Calculation!BG135)/SUM(Calculation!CA135,Calculation!CE135,Calculation!CF135),"N/A")</f>
        <v>N/A</v>
      </c>
      <c r="D135" s="233">
        <f ca="1">MAX(Calculation!D135-SUM(Table43[[#This Row],[Moderate - may require inpatient care, not including oxygen therapy]:[Critical cases in need of RRT ]]),0)</f>
        <v>325.25610057052501</v>
      </c>
      <c r="E135" s="233">
        <f ca="1">Calculation!G135</f>
        <v>3.4637697959583571</v>
      </c>
      <c r="F135" s="233">
        <f ca="1">Calculation!R135</f>
        <v>30.235432091148134</v>
      </c>
      <c r="G135" s="233">
        <f ca="1">Calculation!N135</f>
        <v>2.6990446239051593</v>
      </c>
      <c r="H135" s="233">
        <f ca="1">Calculation!T135</f>
        <v>4.852561324704489E-3</v>
      </c>
      <c r="I135" s="233">
        <f ca="1">Calculation!V135</f>
        <v>2.5780590485385645E-4</v>
      </c>
    </row>
    <row r="136" spans="2:9" x14ac:dyDescent="0.25">
      <c r="B136" s="231">
        <f>Calculation!B136</f>
        <v>44025</v>
      </c>
      <c r="C136" s="232" t="str">
        <f ca="1">IFERROR(SUM(Calculation!BT136,Calculation!BQ136,Calculation!BG136)/SUM(Calculation!CA136,Calculation!CE136,Calculation!CF136),"N/A")</f>
        <v>N/A</v>
      </c>
      <c r="D136" s="233">
        <f ca="1">MAX(Calculation!D136-SUM(Table43[[#This Row],[Moderate - may require inpatient care, not including oxygen therapy]:[Critical cases in need of RRT ]]),0)</f>
        <v>304.8966464778062</v>
      </c>
      <c r="E136" s="233">
        <f ca="1">Calculation!G136</f>
        <v>3.2354266013016018</v>
      </c>
      <c r="F136" s="233">
        <f ca="1">Calculation!R136</f>
        <v>28.314678959894028</v>
      </c>
      <c r="G136" s="233">
        <f ca="1">Calculation!N136</f>
        <v>2.5175928883960013</v>
      </c>
      <c r="H136" s="233">
        <f ca="1">Calculation!T136</f>
        <v>4.5181435291635069E-3</v>
      </c>
      <c r="I136" s="233">
        <f ca="1">Calculation!V136</f>
        <v>2.4134133908714658E-4</v>
      </c>
    </row>
    <row r="137" spans="2:9" x14ac:dyDescent="0.25">
      <c r="B137" s="231">
        <f>Calculation!B137</f>
        <v>44026</v>
      </c>
      <c r="C137" s="232" t="str">
        <f ca="1">IFERROR(SUM(Calculation!BT137,Calculation!BQ137,Calculation!BG137)/SUM(Calculation!CA137,Calculation!CE137,Calculation!CF137),"N/A")</f>
        <v>N/A</v>
      </c>
      <c r="D137" s="233">
        <f ca="1">MAX(Calculation!D137-SUM(Table43[[#This Row],[Moderate - may require inpatient care, not including oxygen therapy]:[Critical cases in need of RRT ]]),0)</f>
        <v>285.80802832201579</v>
      </c>
      <c r="E137" s="233">
        <f ca="1">Calculation!G137</f>
        <v>3.0227014364684108</v>
      </c>
      <c r="F137" s="233">
        <f ca="1">Calculation!R137</f>
        <v>26.515484798414278</v>
      </c>
      <c r="G137" s="233">
        <f ca="1">Calculation!N137</f>
        <v>2.3483425219010634</v>
      </c>
      <c r="H137" s="233">
        <f ca="1">Calculation!T137</f>
        <v>4.2075434981449404E-3</v>
      </c>
      <c r="I137" s="233">
        <f ca="1">Calculation!V137</f>
        <v>2.2594291503645503E-4</v>
      </c>
    </row>
    <row r="138" spans="2:9" x14ac:dyDescent="0.25">
      <c r="B138" s="231">
        <f>Calculation!B138</f>
        <v>44027</v>
      </c>
      <c r="C138" s="232" t="str">
        <f ca="1">IFERROR(SUM(Calculation!BT138,Calculation!BQ138,Calculation!BG138)/SUM(Calculation!CA138,Calculation!CE138,Calculation!CF138),"N/A")</f>
        <v>N/A</v>
      </c>
      <c r="D138" s="233">
        <f ca="1">MAX(Calculation!D138-SUM(Table43[[#This Row],[Moderate - may require inpatient care, not including oxygen therapy]:[Critical cases in need of RRT ]]),0)</f>
        <v>267.91132438712771</v>
      </c>
      <c r="E138" s="233">
        <f ca="1">Calculation!G138</f>
        <v>2.8244621638706189</v>
      </c>
      <c r="F138" s="233">
        <f ca="1">Calculation!R138</f>
        <v>24.830231882362401</v>
      </c>
      <c r="G138" s="233">
        <f ca="1">Calculation!N138</f>
        <v>2.1904812945367422</v>
      </c>
      <c r="H138" s="233">
        <f ca="1">Calculation!T138</f>
        <v>3.9190015360622953E-3</v>
      </c>
      <c r="I138" s="233">
        <f ca="1">Calculation!V138</f>
        <v>2.115398203709584E-4</v>
      </c>
    </row>
    <row r="139" spans="2:9" x14ac:dyDescent="0.25">
      <c r="B139" s="231">
        <f>Calculation!B139</f>
        <v>44028</v>
      </c>
      <c r="C139" s="232" t="str">
        <f ca="1">IFERROR(SUM(Calculation!BT139,Calculation!BQ139,Calculation!BG139)/SUM(Calculation!CA139,Calculation!CE139,Calculation!CF139),"N/A")</f>
        <v>N/A</v>
      </c>
      <c r="D139" s="233">
        <f ca="1">MAX(Calculation!D139-SUM(Table43[[#This Row],[Moderate - may require inpatient care, not including oxygen therapy]:[Critical cases in need of RRT ]]),0)</f>
        <v>251.13246654764308</v>
      </c>
      <c r="E139" s="233">
        <f ca="1">Calculation!G139</f>
        <v>2.6396656200507018</v>
      </c>
      <c r="F139" s="233">
        <f ca="1">Calculation!R139</f>
        <v>23.251769684158724</v>
      </c>
      <c r="G139" s="233">
        <f ca="1">Calculation!N139</f>
        <v>2.0432494613990495</v>
      </c>
      <c r="H139" s="233">
        <f ca="1">Calculation!T139</f>
        <v>3.6508927320893165E-3</v>
      </c>
      <c r="I139" s="233">
        <f ca="1">Calculation!V139</f>
        <v>1.9806615941320101E-4</v>
      </c>
    </row>
    <row r="140" spans="2:9" x14ac:dyDescent="0.25">
      <c r="B140" s="231">
        <f>Calculation!B140</f>
        <v>44029</v>
      </c>
      <c r="C140" s="232" t="str">
        <f ca="1">IFERROR(SUM(Calculation!BT140,Calculation!BQ140,Calculation!BG140)/SUM(Calculation!CA140,Calculation!CE140,Calculation!CF140),"N/A")</f>
        <v>N/A</v>
      </c>
      <c r="D140" s="233">
        <f ca="1">MAX(Calculation!D140-SUM(Table43[[#This Row],[Moderate - may require inpatient care, not including oxygen therapy]:[Critical cases in need of RRT ]]),0)</f>
        <v>235.40194759362805</v>
      </c>
      <c r="E140" s="233">
        <f ca="1">Calculation!G140</f>
        <v>2.4673499291714056</v>
      </c>
      <c r="F140" s="233">
        <f ca="1">Calculation!R140</f>
        <v>21.773387481306944</v>
      </c>
      <c r="G140" s="233">
        <f ca="1">Calculation!N140</f>
        <v>1.9059366025075057</v>
      </c>
      <c r="H140" s="233">
        <f ca="1">Calculation!T140</f>
        <v>3.4017163255026734E-3</v>
      </c>
      <c r="I140" s="233">
        <f ca="1">Calculation!V140</f>
        <v>1.8546058659566118E-4</v>
      </c>
    </row>
    <row r="141" spans="2:9" x14ac:dyDescent="0.25">
      <c r="B141" s="231">
        <f>Calculation!B141</f>
        <v>44030</v>
      </c>
      <c r="C141" s="232" t="str">
        <f ca="1">IFERROR(SUM(Calculation!BT141,Calculation!BQ141,Calculation!BG141)/SUM(Calculation!CA141,Calculation!CE141,Calculation!CF141),"N/A")</f>
        <v>N/A</v>
      </c>
      <c r="D141" s="233">
        <f ca="1">MAX(Calculation!D141-SUM(Table43[[#This Row],[Moderate - may require inpatient care, not including oxygen therapy]:[Critical cases in need of RRT ]]),0)</f>
        <v>220.65454547154172</v>
      </c>
      <c r="E141" s="233">
        <f ca="1">Calculation!G141</f>
        <v>2.3066275431967598</v>
      </c>
      <c r="F141" s="233">
        <f ca="1">Calculation!R141</f>
        <v>20.388788420267833</v>
      </c>
      <c r="G141" s="233">
        <f ca="1">Calculation!N141</f>
        <v>1.7778786217724984</v>
      </c>
      <c r="H141" s="233">
        <f ca="1">Calculation!T141</f>
        <v>3.1700859242744183E-3</v>
      </c>
      <c r="I141" s="233">
        <f ca="1">Calculation!V141</f>
        <v>1.7366597011521942E-4</v>
      </c>
    </row>
    <row r="142" spans="2:9" x14ac:dyDescent="0.25">
      <c r="B142" s="231">
        <f>Calculation!B142</f>
        <v>44031</v>
      </c>
      <c r="C142" s="232" t="str">
        <f ca="1">IFERROR(SUM(Calculation!BT142,Calculation!BQ142,Calculation!BG142)/SUM(Calculation!CA142,Calculation!CE142,Calculation!CF142),"N/A")</f>
        <v>N/A</v>
      </c>
      <c r="D142" s="233">
        <f ca="1">MAX(Calculation!D142-SUM(Table43[[#This Row],[Moderate - may require inpatient care, not including oxygen therapy]:[Critical cases in need of RRT ]]),0)</f>
        <v>206.8290635587793</v>
      </c>
      <c r="E142" s="233">
        <f ca="1">Calculation!G142</f>
        <v>2.1566789352050533</v>
      </c>
      <c r="F142" s="233">
        <f ca="1">Calculation!R142</f>
        <v>19.092064976507622</v>
      </c>
      <c r="G142" s="233">
        <f ca="1">Calculation!N142</f>
        <v>1.6584549012698648</v>
      </c>
      <c r="H142" s="233">
        <f ca="1">Calculation!T142</f>
        <v>2.9547205087139426E-3</v>
      </c>
      <c r="I142" s="233">
        <f ca="1">Calculation!V142</f>
        <v>1.6262908298714566E-4</v>
      </c>
    </row>
    <row r="143" spans="2:9" x14ac:dyDescent="0.25">
      <c r="B143" s="231">
        <f>Calculation!B143</f>
        <v>44032</v>
      </c>
      <c r="C143" s="232" t="str">
        <f ca="1">IFERROR(SUM(Calculation!BT143,Calculation!BQ143,Calculation!BG143)/SUM(Calculation!CA143,Calculation!CE143,Calculation!CF143),"N/A")</f>
        <v>N/A</v>
      </c>
      <c r="D143" s="233">
        <f ca="1">MAX(Calculation!D143-SUM(Table43[[#This Row],[Moderate - may require inpatient care, not including oxygen therapy]:[Critical cases in need of RRT ]]),0)</f>
        <v>193.86808612269508</v>
      </c>
      <c r="E143" s="233">
        <f ca="1">Calculation!G143</f>
        <v>2.0167468800138897</v>
      </c>
      <c r="F143" s="233">
        <f ca="1">Calculation!R143</f>
        <v>17.877675751469788</v>
      </c>
      <c r="G143" s="233">
        <f ca="1">Calculation!N143</f>
        <v>1.547085606509599</v>
      </c>
      <c r="H143" s="233">
        <f ca="1">Calculation!T143</f>
        <v>2.7544361572118402E-3</v>
      </c>
      <c r="I143" s="233">
        <f ca="1">Calculation!V143</f>
        <v>1.523003189908668E-4</v>
      </c>
    </row>
    <row r="144" spans="2:9" x14ac:dyDescent="0.25">
      <c r="B144" s="231">
        <f>Calculation!B144</f>
        <v>44033</v>
      </c>
      <c r="C144" s="232" t="str">
        <f ca="1">IFERROR(SUM(Calculation!BT144,Calculation!BQ144,Calculation!BG144)/SUM(Calculation!CA144,Calculation!CE144,Calculation!CF144),"N/A")</f>
        <v>N/A</v>
      </c>
      <c r="D144" s="233">
        <f ca="1">MAX(Calculation!D144-SUM(Table43[[#This Row],[Moderate - may require inpatient care, not including oxygen therapy]:[Critical cases in need of RRT ]]),0)</f>
        <v>181.71774814850988</v>
      </c>
      <c r="E144" s="233">
        <f ca="1">Calculation!G144</f>
        <v>1.8861312632154275</v>
      </c>
      <c r="F144" s="233">
        <f ca="1">Calculation!R144</f>
        <v>16.740423547723019</v>
      </c>
      <c r="G144" s="233">
        <f ca="1">Calculation!N144</f>
        <v>1.443229137925649</v>
      </c>
      <c r="H144" s="233">
        <f ca="1">Calculation!T144</f>
        <v>2.5681384360263428E-3</v>
      </c>
      <c r="I144" s="233">
        <f ca="1">Calculation!V144</f>
        <v>1.4263343125709812E-4</v>
      </c>
    </row>
    <row r="145" spans="2:9" x14ac:dyDescent="0.25">
      <c r="B145" s="231">
        <f>Calculation!B145</f>
        <v>44034</v>
      </c>
      <c r="C145" s="232" t="str">
        <f ca="1">IFERROR(SUM(Calculation!BT145,Calculation!BQ145,Calculation!BG145)/SUM(Calculation!CA145,Calculation!CE145,Calculation!CF145),"N/A")</f>
        <v>N/A</v>
      </c>
      <c r="D145" s="233">
        <f ca="1">MAX(Calculation!D145-SUM(Table43[[#This Row],[Moderate - may require inpatient care, not including oxygen therapy]:[Critical cases in need of RRT ]]),0)</f>
        <v>170.32751875452516</v>
      </c>
      <c r="E145" s="233">
        <f ca="1">Calculation!G145</f>
        <v>1.7641843659021692</v>
      </c>
      <c r="F145" s="233">
        <f ca="1">Calculation!R145</f>
        <v>15.67543466435329</v>
      </c>
      <c r="G145" s="233">
        <f ca="1">Calculation!N145</f>
        <v>1.3463797234711417</v>
      </c>
      <c r="H145" s="233">
        <f ca="1">Calculation!T145</f>
        <v>2.3948153995953492E-3</v>
      </c>
      <c r="I145" s="233">
        <f ca="1">Calculation!V145</f>
        <v>1.3358529147462469E-4</v>
      </c>
    </row>
    <row r="146" spans="2:9" x14ac:dyDescent="0.25">
      <c r="B146" s="231">
        <f>Calculation!B146</f>
        <v>44035</v>
      </c>
      <c r="C146" s="232" t="str">
        <f ca="1">IFERROR(SUM(Calculation!BT146,Calculation!BQ146,Calculation!BG146)/SUM(Calculation!CA146,Calculation!CE146,Calculation!CF146),"N/A")</f>
        <v>N/A</v>
      </c>
      <c r="D146" s="233">
        <f ca="1">MAX(Calculation!D146-SUM(Table43[[#This Row],[Moderate - may require inpatient care, not including oxygen therapy]:[Critical cases in need of RRT ]]),0)</f>
        <v>159.64999744712483</v>
      </c>
      <c r="E146" s="233">
        <f ca="1">Calculation!G146</f>
        <v>1.6503065778866048</v>
      </c>
      <c r="F146" s="233">
        <f ca="1">Calculation!R146</f>
        <v>14.678139355740445</v>
      </c>
      <c r="G146" s="233">
        <f ca="1">Calculation!N146</f>
        <v>1.2560651469607917</v>
      </c>
      <c r="H146" s="233">
        <f ca="1">Calculation!T146</f>
        <v>2.233531152071924E-3</v>
      </c>
      <c r="I146" s="233">
        <f ca="1">Calculation!V146</f>
        <v>1.2511566789777498E-4</v>
      </c>
    </row>
    <row r="147" spans="2:9" x14ac:dyDescent="0.25">
      <c r="B147" s="231">
        <f>Calculation!B147</f>
        <v>44036</v>
      </c>
      <c r="C147" s="232" t="str">
        <f ca="1">IFERROR(SUM(Calculation!BT147,Calculation!BQ147,Calculation!BG147)/SUM(Calculation!CA147,Calculation!CE147,Calculation!CF147),"N/A")</f>
        <v>N/A</v>
      </c>
      <c r="D147" s="233">
        <f ca="1">MAX(Calculation!D147-SUM(Table43[[#This Row],[Moderate - may require inpatient care, not including oxygen therapy]:[Critical cases in need of RRT ]]),0)</f>
        <v>149.64072250186186</v>
      </c>
      <c r="E147" s="233">
        <f ca="1">Calculation!G147</f>
        <v>1.5439424971506266</v>
      </c>
      <c r="F147" s="233">
        <f ca="1">Calculation!R147</f>
        <v>13.744253398140993</v>
      </c>
      <c r="G147" s="233">
        <f ca="1">Calculation!N147</f>
        <v>1.1718446066445423</v>
      </c>
      <c r="H147" s="233">
        <f ca="1">Calculation!T147</f>
        <v>2.0834199246869494E-3</v>
      </c>
      <c r="I147" s="233">
        <f ca="1">Calculation!V147</f>
        <v>1.1718702051554818E-4</v>
      </c>
    </row>
    <row r="148" spans="2:9" x14ac:dyDescent="0.25">
      <c r="B148" s="231">
        <f>Calculation!B148</f>
        <v>44037</v>
      </c>
      <c r="C148" s="232" t="str">
        <f ca="1">IFERROR(SUM(Calculation!BT148,Calculation!BQ148,Calculation!BG148)/SUM(Calculation!CA148,Calculation!CE148,Calculation!CF148),"N/A")</f>
        <v>N/A</v>
      </c>
      <c r="D148" s="233">
        <f ca="1">MAX(Calculation!D148-SUM(Table43[[#This Row],[Moderate - may require inpatient care, not including oxygen therapy]:[Critical cases in need of RRT ]]),0)</f>
        <v>140.25799079026967</v>
      </c>
      <c r="E148" s="233">
        <f ca="1">Calculation!G148</f>
        <v>1.4445773776667463</v>
      </c>
      <c r="F148" s="233">
        <f ca="1">Calculation!R148</f>
        <v>12.869760709949142</v>
      </c>
      <c r="G148" s="233">
        <f ca="1">Calculation!N148</f>
        <v>1.0933066984103734</v>
      </c>
      <c r="H148" s="233">
        <f ca="1">Calculation!T148</f>
        <v>1.9436806271586964E-3</v>
      </c>
      <c r="I148" s="233">
        <f ca="1">Calculation!V148</f>
        <v>1.097643119047071E-4</v>
      </c>
    </row>
    <row r="149" spans="2:9" x14ac:dyDescent="0.25">
      <c r="B149" s="231">
        <f>Calculation!B149</f>
        <v>44038</v>
      </c>
      <c r="C149" s="232" t="str">
        <f ca="1">IFERROR(SUM(Calculation!BT149,Calculation!BQ149,Calculation!BG149)/SUM(Calculation!CA149,Calculation!CE149,Calculation!CF149),"N/A")</f>
        <v>N/A</v>
      </c>
      <c r="D149" s="233">
        <f ca="1">MAX(Calculation!D149-SUM(Table43[[#This Row],[Moderate - may require inpatient care, not including oxygen therapy]:[Critical cases in need of RRT ]]),0)</f>
        <v>131.46268840473527</v>
      </c>
      <c r="E149" s="233">
        <f ca="1">Calculation!G149</f>
        <v>1.3517338916671024</v>
      </c>
      <c r="F149" s="233">
        <f ca="1">Calculation!R149</f>
        <v>12.050896973089989</v>
      </c>
      <c r="G149" s="233">
        <f ca="1">Calculation!N149</f>
        <v>1.0200675179881165</v>
      </c>
      <c r="H149" s="233">
        <f ca="1">Calculation!T149</f>
        <v>1.8135718347125766E-3</v>
      </c>
      <c r="I149" s="233">
        <f ca="1">Calculation!V149</f>
        <v>1.0281483243159961E-4</v>
      </c>
    </row>
    <row r="150" spans="2:9" x14ac:dyDescent="0.25">
      <c r="B150" s="231">
        <f>Calculation!B150</f>
        <v>44039</v>
      </c>
      <c r="C150" s="232" t="str">
        <f ca="1">IFERROR(SUM(Calculation!BT150,Calculation!BQ150,Calculation!BG150)/SUM(Calculation!CA150,Calculation!CE150,Calculation!CF150),"N/A")</f>
        <v>N/A</v>
      </c>
      <c r="D150" s="233">
        <f ca="1">MAX(Calculation!D150-SUM(Table43[[#This Row],[Moderate - may require inpatient care, not including oxygen therapy]:[Critical cases in need of RRT ]]),0)</f>
        <v>123.21813146566952</v>
      </c>
      <c r="E150" s="233">
        <f ca="1">Calculation!G150</f>
        <v>1.2649691759496233</v>
      </c>
      <c r="F150" s="233">
        <f ca="1">Calculation!R150</f>
        <v>11.284134204681353</v>
      </c>
      <c r="G150" s="233">
        <f ca="1">Calculation!N150</f>
        <v>0.95176887654988418</v>
      </c>
      <c r="H150" s="233">
        <f ca="1">Calculation!T150</f>
        <v>1.6924071753635359E-3</v>
      </c>
      <c r="I150" s="233">
        <f ca="1">Calculation!V150</f>
        <v>9.630803859554706E-5</v>
      </c>
    </row>
    <row r="151" spans="2:9" x14ac:dyDescent="0.25">
      <c r="B151" s="231">
        <f>Calculation!B151</f>
        <v>44040</v>
      </c>
      <c r="C151" s="232" t="str">
        <f ca="1">IFERROR(SUM(Calculation!BT151,Calculation!BQ151,Calculation!BG151)/SUM(Calculation!CA151,Calculation!CE151,Calculation!CF151),"N/A")</f>
        <v>N/A</v>
      </c>
      <c r="D151" s="233">
        <f ca="1">MAX(Calculation!D151-SUM(Table43[[#This Row],[Moderate - may require inpatient care, not including oxygen therapy]:[Critical cases in need of RRT ]]),0)</f>
        <v>115.48991652620767</v>
      </c>
      <c r="E151" s="233">
        <f ca="1">Calculation!G151</f>
        <v>1.1838721349478682</v>
      </c>
      <c r="F151" s="233">
        <f ca="1">Calculation!R151</f>
        <v>10.566166229857053</v>
      </c>
      <c r="G151" s="233">
        <f ca="1">Calculation!N151</f>
        <v>0.88807662416761091</v>
      </c>
      <c r="H151" s="233">
        <f ca="1">Calculation!T151</f>
        <v>1.5795510849649723E-3</v>
      </c>
      <c r="I151" s="233">
        <f ca="1">Calculation!V151</f>
        <v>9.0215403420464233E-5</v>
      </c>
    </row>
    <row r="152" spans="2:9" x14ac:dyDescent="0.25">
      <c r="B152" s="231">
        <f>Calculation!B152</f>
        <v>44041</v>
      </c>
      <c r="C152" s="232" t="str">
        <f ca="1">IFERROR(SUM(Calculation!BT152,Calculation!BQ152,Calculation!BG152)/SUM(Calculation!CA152,Calculation!CE152,Calculation!CF152),"N/A")</f>
        <v>N/A</v>
      </c>
      <c r="D152" s="233">
        <f ca="1">MAX(Calculation!D152-SUM(Table43[[#This Row],[Moderate - may require inpatient care, not including oxygen therapy]:[Critical cases in need of RRT ]]),0)</f>
        <v>108.24578001968216</v>
      </c>
      <c r="E152" s="233">
        <f ca="1">Calculation!G152</f>
        <v>1.1080609760933759</v>
      </c>
      <c r="F152" s="233">
        <f ca="1">Calculation!R152</f>
        <v>9.8938950084510449</v>
      </c>
      <c r="G152" s="233">
        <f ca="1">Calculation!N152</f>
        <v>0.82867907568654653</v>
      </c>
      <c r="H152" s="233">
        <f ca="1">Calculation!T152</f>
        <v>1.4744149001584823E-3</v>
      </c>
      <c r="I152" s="233">
        <f ca="1">Calculation!V152</f>
        <v>8.4510277904011397E-5</v>
      </c>
    </row>
    <row r="153" spans="2:9" x14ac:dyDescent="0.25">
      <c r="B153" s="231">
        <f>Calculation!B153</f>
        <v>44042</v>
      </c>
      <c r="C153" s="232" t="str">
        <f ca="1">IFERROR(SUM(Calculation!BT153,Calculation!BQ153,Calculation!BG153)/SUM(Calculation!CA153,Calculation!CE153,Calculation!CF153),"N/A")</f>
        <v>N/A</v>
      </c>
      <c r="D153" s="233">
        <f ca="1">MAX(Calculation!D153-SUM(Table43[[#This Row],[Moderate - may require inpatient care, not including oxygen therapy]:[Critical cases in need of RRT ]]),0)</f>
        <v>101.45546622407224</v>
      </c>
      <c r="E153" s="233">
        <f ca="1">Calculation!G153</f>
        <v>1.0371809555015725</v>
      </c>
      <c r="F153" s="233">
        <f ca="1">Calculation!R153</f>
        <v>9.2644177700782109</v>
      </c>
      <c r="G153" s="233">
        <f ca="1">Calculation!N153</f>
        <v>0.77328553369879149</v>
      </c>
      <c r="H153" s="233">
        <f ca="1">Calculation!T153</f>
        <v>1.3764532617828568E-3</v>
      </c>
      <c r="I153" s="233">
        <f ca="1">Calculation!V153</f>
        <v>7.916776262435605E-5</v>
      </c>
    </row>
    <row r="154" spans="2:9" x14ac:dyDescent="0.25">
      <c r="B154" s="231">
        <f>Calculation!B154</f>
        <v>44043</v>
      </c>
      <c r="C154" s="232" t="str">
        <f ca="1">IFERROR(SUM(Calculation!BT154,Calculation!BQ154,Calculation!BG154)/SUM(Calculation!CA154,Calculation!CE154,Calculation!CF154),"N/A")</f>
        <v>N/A</v>
      </c>
      <c r="D154" s="233">
        <f ca="1">MAX(Calculation!D154-SUM(Table43[[#This Row],[Moderate - may require inpatient care, not including oxygen therapy]:[Critical cases in need of RRT ]]),0)</f>
        <v>95.090603245512028</v>
      </c>
      <c r="E154" s="233">
        <f ca="1">Calculation!G154</f>
        <v>0.97090231424857731</v>
      </c>
      <c r="F154" s="233">
        <f ca="1">Calculation!R154</f>
        <v>8.6750149139977175</v>
      </c>
      <c r="G154" s="233">
        <f ca="1">Calculation!N154</f>
        <v>0.72162490344742081</v>
      </c>
      <c r="H154" s="233">
        <f ca="1">Calculation!T154</f>
        <v>1.2851608035342698E-3</v>
      </c>
      <c r="I154" s="233">
        <f ca="1">Calculation!V154</f>
        <v>7.416458868751775E-5</v>
      </c>
    </row>
    <row r="155" spans="2:9" x14ac:dyDescent="0.25">
      <c r="B155" s="231">
        <f>Calculation!B155</f>
        <v>44044</v>
      </c>
      <c r="C155" s="232" t="str">
        <f ca="1">IFERROR(SUM(Calculation!BT155,Calculation!BQ155,Calculation!BG155)/SUM(Calculation!CA155,Calculation!CE155,Calculation!CF155),"N/A")</f>
        <v>N/A</v>
      </c>
      <c r="D155" s="233">
        <f ca="1">MAX(Calculation!D155-SUM(Table43[[#This Row],[Moderate - may require inpatient care, not including oxygen therapy]:[Critical cases in need of RRT ]]),0)</f>
        <v>89.124586549703864</v>
      </c>
      <c r="E155" s="233">
        <f ca="1">Calculation!G155</f>
        <v>0.90891838750302467</v>
      </c>
      <c r="F155" s="233">
        <f ca="1">Calculation!R155</f>
        <v>8.1231386319923278</v>
      </c>
      <c r="G155" s="233">
        <f ca="1">Calculation!N155</f>
        <v>0.67344439465455153</v>
      </c>
      <c r="H155" s="233">
        <f ca="1">Calculation!T155</f>
        <v>1.200069102725024E-3</v>
      </c>
      <c r="I155" s="233">
        <f ca="1">Calculation!V155</f>
        <v>6.9479007270690116E-5</v>
      </c>
    </row>
    <row r="156" spans="2:9" x14ac:dyDescent="0.25">
      <c r="B156" s="231">
        <f>Calculation!B156</f>
        <v>44045</v>
      </c>
      <c r="C156" s="232" t="str">
        <f ca="1">IFERROR(SUM(Calculation!BT156,Calculation!BQ156,Calculation!BG156)/SUM(Calculation!CA156,Calculation!CE156,Calculation!CF156),"N/A")</f>
        <v>N/A</v>
      </c>
      <c r="D156" s="233">
        <f ca="1">MAX(Calculation!D156-SUM(Table43[[#This Row],[Moderate - may require inpatient care, not including oxygen therapy]:[Critical cases in need of RRT ]]),0)</f>
        <v>83.5324695957258</v>
      </c>
      <c r="E156" s="233">
        <f ca="1">Calculation!G156</f>
        <v>0.85094387056360987</v>
      </c>
      <c r="F156" s="233">
        <f ca="1">Calculation!R156</f>
        <v>7.6064022143325332</v>
      </c>
      <c r="G156" s="233">
        <f ca="1">Calculation!N156</f>
        <v>0.62850830544168912</v>
      </c>
      <c r="H156" s="233">
        <f ca="1">Calculation!T156</f>
        <v>1.1207438718805907E-3</v>
      </c>
      <c r="I156" s="233">
        <f ca="1">Calculation!V156</f>
        <v>6.5090687084910521E-5</v>
      </c>
    </row>
    <row r="157" spans="2:9" x14ac:dyDescent="0.25">
      <c r="B157" s="231">
        <f>Calculation!B157</f>
        <v>44046</v>
      </c>
      <c r="C157" s="232" t="str">
        <f ca="1">IFERROR(SUM(Calculation!BT157,Calculation!BQ157,Calculation!BG157)/SUM(Calculation!CA157,Calculation!CE157,Calculation!CF157),"N/A")</f>
        <v>N/A</v>
      </c>
      <c r="D157" s="233">
        <f ca="1">MAX(Calculation!D157-SUM(Table43[[#This Row],[Moderate - may require inpatient care, not including oxygen therapy]:[Critical cases in need of RRT ]]),0)</f>
        <v>78.290861151245892</v>
      </c>
      <c r="E157" s="233">
        <f ca="1">Calculation!G157</f>
        <v>0.79671322744823614</v>
      </c>
      <c r="F157" s="233">
        <f ca="1">Calculation!R157</f>
        <v>7.1225700007041084</v>
      </c>
      <c r="G157" s="233">
        <f ca="1">Calculation!N157</f>
        <v>0.58659688369432261</v>
      </c>
      <c r="H157" s="233">
        <f ca="1">Calculation!T157</f>
        <v>1.0467823716539329E-3</v>
      </c>
      <c r="I157" s="233">
        <f ca="1">Calculation!V157</f>
        <v>6.0980619138241803E-5</v>
      </c>
    </row>
    <row r="158" spans="2:9" x14ac:dyDescent="0.25">
      <c r="B158" s="231">
        <f>Calculation!B158</f>
        <v>44047</v>
      </c>
      <c r="C158" s="232" t="str">
        <f ca="1">IFERROR(SUM(Calculation!BT158,Calculation!BQ158,Calculation!BG158)/SUM(Calculation!CA158,Calculation!CE158,Calculation!CF158),"N/A")</f>
        <v>N/A</v>
      </c>
      <c r="D158" s="233">
        <f ca="1">MAX(Calculation!D158-SUM(Table43[[#This Row],[Moderate - may require inpatient care, not including oxygen therapy]:[Critical cases in need of RRT ]]),0)</f>
        <v>73.377828891562814</v>
      </c>
      <c r="E158" s="233">
        <f ca="1">Calculation!G158</f>
        <v>0.74597922910864667</v>
      </c>
      <c r="F158" s="233">
        <f ca="1">Calculation!R158</f>
        <v>6.6695479397564297</v>
      </c>
      <c r="G158" s="233">
        <f ca="1">Calculation!N158</f>
        <v>0.54750526141199662</v>
      </c>
      <c r="H158" s="233">
        <f ca="1">Calculation!T158</f>
        <v>9.7781102713579912E-4</v>
      </c>
      <c r="I158" s="233">
        <f ca="1">Calculation!V158</f>
        <v>5.7131028235615288E-5</v>
      </c>
    </row>
    <row r="159" spans="2:9" x14ac:dyDescent="0.25">
      <c r="B159" s="231">
        <f>Calculation!B159</f>
        <v>44048</v>
      </c>
      <c r="C159" s="232" t="str">
        <f ca="1">IFERROR(SUM(Calculation!BT159,Calculation!BQ159,Calculation!BG159)/SUM(Calculation!CA159,Calculation!CE159,Calculation!CF159),"N/A")</f>
        <v>N/A</v>
      </c>
      <c r="D159" s="233">
        <f ca="1">MAX(Calculation!D159-SUM(Table43[[#This Row],[Moderate - may require inpatient care, not including oxygen therapy]:[Critical cases in need of RRT ]]),0)</f>
        <v>68.772808907205672</v>
      </c>
      <c r="E159" s="233">
        <f ca="1">Calculation!G159</f>
        <v>0.6985116096217806</v>
      </c>
      <c r="F159" s="233">
        <f ca="1">Calculation!R159</f>
        <v>6.2453747226680649</v>
      </c>
      <c r="G159" s="233">
        <f ca="1">Calculation!N159</f>
        <v>0.51104245777746027</v>
      </c>
      <c r="H159" s="233">
        <f ca="1">Calculation!T159</f>
        <v>9.1348323110959813E-4</v>
      </c>
      <c r="I159" s="233">
        <f ca="1">Calculation!V159</f>
        <v>5.3525290699806112E-5</v>
      </c>
    </row>
    <row r="160" spans="2:9" x14ac:dyDescent="0.25">
      <c r="B160" s="231">
        <f>Calculation!B160</f>
        <v>44049</v>
      </c>
      <c r="C160" s="232" t="str">
        <f ca="1">IFERROR(SUM(Calculation!BT160,Calculation!BQ160,Calculation!BG160)/SUM(Calculation!CA160,Calculation!CE160,Calculation!CF160),"N/A")</f>
        <v>N/A</v>
      </c>
      <c r="D160" s="233">
        <f ca="1">MAX(Calculation!D160-SUM(Table43[[#This Row],[Moderate - may require inpatient care, not including oxygen therapy]:[Critical cases in need of RRT ]]),0)</f>
        <v>64.456520766063591</v>
      </c>
      <c r="E160" s="233">
        <f ca="1">Calculation!G160</f>
        <v>0.65409582985172998</v>
      </c>
      <c r="F160" s="233">
        <f ca="1">Calculation!R160</f>
        <v>5.8482134578201697</v>
      </c>
      <c r="G160" s="233">
        <f ca="1">Calculation!N160</f>
        <v>0.47703044687186702</v>
      </c>
      <c r="H160" s="233">
        <f ca="1">Calculation!T160</f>
        <v>8.5347731914942754E-4</v>
      </c>
      <c r="I160" s="233">
        <f ca="1">Calculation!V160</f>
        <v>5.0147857841262644E-5</v>
      </c>
    </row>
    <row r="161" spans="2:9" x14ac:dyDescent="0.25">
      <c r="B161" s="231">
        <f>Calculation!B161</f>
        <v>44050</v>
      </c>
      <c r="C161" s="232" t="str">
        <f ca="1">IFERROR(SUM(Calculation!BT161,Calculation!BQ161,Calculation!BG161)/SUM(Calculation!CA161,Calculation!CE161,Calculation!CF161),"N/A")</f>
        <v>N/A</v>
      </c>
      <c r="D161" s="233">
        <f ca="1">MAX(Calculation!D161-SUM(Table43[[#This Row],[Moderate - may require inpatient care, not including oxygen therapy]:[Critical cases in need of RRT ]]),0)</f>
        <v>60.41088779620641</v>
      </c>
      <c r="E161" s="233">
        <f ca="1">Calculation!G161</f>
        <v>0.61253193909994919</v>
      </c>
      <c r="F161" s="233">
        <f ca="1">Calculation!R161</f>
        <v>5.4763438553135613</v>
      </c>
      <c r="G161" s="233">
        <f ca="1">Calculation!N161</f>
        <v>0.44530328615560366</v>
      </c>
      <c r="H161" s="233">
        <f ca="1">Calculation!T161</f>
        <v>7.9749470269992401E-4</v>
      </c>
      <c r="I161" s="233">
        <f ca="1">Calculation!V161</f>
        <v>4.69841847447027E-5</v>
      </c>
    </row>
    <row r="162" spans="2:9" x14ac:dyDescent="0.25">
      <c r="B162" s="231">
        <f>Calculation!B162</f>
        <v>44051</v>
      </c>
      <c r="C162" s="232" t="str">
        <f ca="1">IFERROR(SUM(Calculation!BT162,Calculation!BQ162,Calculation!BG162)/SUM(Calculation!CA162,Calculation!CE162,Calculation!CF162),"N/A")</f>
        <v>N/A</v>
      </c>
      <c r="D162" s="233">
        <f ca="1">MAX(Calculation!D162-SUM(Table43[[#This Row],[Moderate - may require inpatient care, not including oxygen therapy]:[Critical cases in need of RRT ]]),0)</f>
        <v>56.618962274729228</v>
      </c>
      <c r="E162" s="233">
        <f ca="1">Calculation!G162</f>
        <v>0.57363352617855634</v>
      </c>
      <c r="F162" s="233">
        <f ca="1">Calculation!R162</f>
        <v>5.1281548916583768</v>
      </c>
      <c r="G162" s="233">
        <f ca="1">Calculation!N162</f>
        <v>0.41570630202473718</v>
      </c>
      <c r="H162" s="233">
        <f ca="1">Calculation!T162</f>
        <v>7.4525814741512291E-4</v>
      </c>
      <c r="I162" s="233">
        <f ca="1">Calculation!V162</f>
        <v>4.4020663976306135E-5</v>
      </c>
    </row>
    <row r="163" spans="2:9" x14ac:dyDescent="0.25">
      <c r="B163" s="231">
        <f>Calculation!B163</f>
        <v>44052</v>
      </c>
      <c r="C163" s="232" t="str">
        <f ca="1">IFERROR(SUM(Calculation!BT163,Calculation!BQ163,Calculation!BG163)/SUM(Calculation!CA163,Calculation!CE163,Calculation!CF163),"N/A")</f>
        <v>N/A</v>
      </c>
      <c r="D163" s="233">
        <f ca="1">MAX(Calculation!D163-SUM(Table43[[#This Row],[Moderate - may require inpatient care, not including oxygen therapy]:[Critical cases in need of RRT ]]),0)</f>
        <v>53.064855226141979</v>
      </c>
      <c r="E163" s="233">
        <f ca="1">Calculation!G163</f>
        <v>0.53722675216344096</v>
      </c>
      <c r="F163" s="233">
        <f ca="1">Calculation!R163</f>
        <v>4.8021379265030735</v>
      </c>
      <c r="G163" s="233">
        <f ca="1">Calculation!N163</f>
        <v>0.38809532894010018</v>
      </c>
      <c r="H163" s="233">
        <f ca="1">Calculation!T163</f>
        <v>6.9651018507841506E-4</v>
      </c>
      <c r="I163" s="233">
        <f ca="1">Calculation!V163</f>
        <v>4.1244563847687135E-5</v>
      </c>
    </row>
    <row r="164" spans="2:9" x14ac:dyDescent="0.25">
      <c r="B164" s="231">
        <f>Calculation!B164</f>
        <v>44053</v>
      </c>
      <c r="C164" s="232" t="str">
        <f ca="1">IFERROR(SUM(Calculation!BT164,Calculation!BQ164,Calculation!BG164)/SUM(Calculation!CA164,Calculation!CE164,Calculation!CF164),"N/A")</f>
        <v>N/A</v>
      </c>
      <c r="D164" s="233">
        <f ca="1">MAX(Calculation!D164-SUM(Table43[[#This Row],[Moderate - may require inpatient care, not including oxygen therapy]:[Critical cases in need of RRT ]]),0)</f>
        <v>49.733670551062225</v>
      </c>
      <c r="E164" s="233">
        <f ca="1">Calculation!G164</f>
        <v>0.50314945782094322</v>
      </c>
      <c r="F164" s="233">
        <f ca="1">Calculation!R164</f>
        <v>4.4968802447508516</v>
      </c>
      <c r="G164" s="233">
        <f ca="1">Calculation!N164</f>
        <v>0.36233599880875161</v>
      </c>
      <c r="H164" s="233">
        <f ca="1">Calculation!T164</f>
        <v>6.5101164838453232E-4</v>
      </c>
      <c r="I164" s="233">
        <f ca="1">Calculation!V164</f>
        <v>3.864397090233401E-5</v>
      </c>
    </row>
    <row r="165" spans="2:9" x14ac:dyDescent="0.25">
      <c r="B165" s="231">
        <f>Calculation!B165</f>
        <v>44054</v>
      </c>
      <c r="C165" s="232" t="str">
        <f ca="1">IFERROR(SUM(Calculation!BT165,Calculation!BQ165,Calculation!BG165)/SUM(Calculation!CA165,Calculation!CE165,Calculation!CF165),"N/A")</f>
        <v>N/A</v>
      </c>
      <c r="D165" s="233">
        <f ca="1">MAX(Calculation!D165-SUM(Table43[[#This Row],[Moderate - may require inpatient care, not including oxygen therapy]:[Critical cases in need of RRT ]]),0)</f>
        <v>46.611443222292543</v>
      </c>
      <c r="E165" s="233">
        <f ca="1">Calculation!G165</f>
        <v>0.47125033936347083</v>
      </c>
      <c r="F165" s="233">
        <f ca="1">Calculation!R165</f>
        <v>4.2110589988355143</v>
      </c>
      <c r="G165" s="233">
        <f ca="1">Calculation!N165</f>
        <v>0.33830307747520733</v>
      </c>
      <c r="H165" s="233">
        <f ca="1">Calculation!T165</f>
        <v>6.0854031874435163E-4</v>
      </c>
      <c r="I165" s="233">
        <f ca="1">Calculation!V165</f>
        <v>3.6207736317236011E-5</v>
      </c>
    </row>
    <row r="166" spans="2:9" x14ac:dyDescent="0.25">
      <c r="B166" s="231">
        <f>Calculation!B166</f>
        <v>44055</v>
      </c>
      <c r="C166" s="232" t="str">
        <f ca="1">IFERROR(SUM(Calculation!BT166,Calculation!BQ166,Calculation!BG166)/SUM(Calculation!CA166,Calculation!CE166,Calculation!CF166),"N/A")</f>
        <v>N/A</v>
      </c>
      <c r="D166" s="233">
        <f ca="1">MAX(Calculation!D166-SUM(Table43[[#This Row],[Moderate - may require inpatient care, not including oxygen therapy]:[Critical cases in need of RRT ]]),0)</f>
        <v>43.685081300807177</v>
      </c>
      <c r="E166" s="233">
        <f ca="1">Calculation!G166</f>
        <v>0.44138818678413261</v>
      </c>
      <c r="F166" s="233">
        <f ca="1">Calculation!R166</f>
        <v>3.9434355272951467</v>
      </c>
      <c r="G166" s="233">
        <f ca="1">Calculation!N166</f>
        <v>0.31587984535186475</v>
      </c>
      <c r="H166" s="233">
        <f ca="1">Calculation!T166</f>
        <v>5.6888967808081442E-4</v>
      </c>
      <c r="I166" s="233">
        <f ca="1">Calculation!V166</f>
        <v>3.3925425937436557E-5</v>
      </c>
    </row>
    <row r="167" spans="2:9" x14ac:dyDescent="0.25">
      <c r="B167" s="231">
        <f>Calculation!B167</f>
        <v>44056</v>
      </c>
      <c r="C167" s="232" t="str">
        <f ca="1">IFERROR(SUM(Calculation!BT167,Calculation!BQ167,Calculation!BG167)/SUM(Calculation!CA167,Calculation!CE167,Calculation!CF167),"N/A")</f>
        <v>N/A</v>
      </c>
      <c r="D167" s="233">
        <f ca="1">MAX(Calculation!D167-SUM(Table43[[#This Row],[Moderate - may require inpatient care, not including oxygen therapy]:[Critical cases in need of RRT ]]),0)</f>
        <v>40.942311538779748</v>
      </c>
      <c r="E167" s="233">
        <f ca="1">Calculation!G167</f>
        <v>0.41343117955289721</v>
      </c>
      <c r="F167" s="233">
        <f ca="1">Calculation!R167</f>
        <v>3.6928500270886762</v>
      </c>
      <c r="G167" s="233">
        <f ca="1">Calculation!N167</f>
        <v>0.29495751938403347</v>
      </c>
      <c r="H167" s="233">
        <f ca="1">Calculation!T167</f>
        <v>5.3186775632385033E-4</v>
      </c>
      <c r="I167" s="233">
        <f ca="1">Calculation!V167</f>
        <v>3.1787273681787803E-5</v>
      </c>
    </row>
    <row r="168" spans="2:9" x14ac:dyDescent="0.25">
      <c r="B168" s="231">
        <f>Calculation!B168</f>
        <v>44057</v>
      </c>
      <c r="C168" s="232" t="str">
        <f ca="1">IFERROR(SUM(Calculation!BT168,Calculation!BQ168,Calculation!BG168)/SUM(Calculation!CA168,Calculation!CE168,Calculation!CF168),"N/A")</f>
        <v>N/A</v>
      </c>
      <c r="D168" s="233">
        <f ca="1">MAX(Calculation!D168-SUM(Table43[[#This Row],[Moderate - may require inpatient care, not including oxygen therapy]:[Critical cases in need of RRT ]]),0)</f>
        <v>38.371628350579805</v>
      </c>
      <c r="E168" s="233">
        <f ca="1">Calculation!G168</f>
        <v>0.38725623493865197</v>
      </c>
      <c r="F168" s="233">
        <f ca="1">Calculation!R168</f>
        <v>3.4582165583521762</v>
      </c>
      <c r="G168" s="233">
        <f ca="1">Calculation!N168</f>
        <v>0.27543471370460371</v>
      </c>
      <c r="H168" s="233">
        <f ca="1">Calculation!T168</f>
        <v>4.9729606699226161E-4</v>
      </c>
      <c r="I168" s="233">
        <f ca="1">Calculation!V168</f>
        <v>2.9784138081274023E-5</v>
      </c>
    </row>
    <row r="169" spans="2:9" x14ac:dyDescent="0.25">
      <c r="B169" s="231">
        <f>Calculation!B169</f>
        <v>44058</v>
      </c>
      <c r="C169" s="232" t="str">
        <f ca="1">IFERROR(SUM(Calculation!BT169,Calculation!BQ169,Calculation!BG169)/SUM(Calculation!CA169,Calculation!CE169,Calculation!CF169),"N/A")</f>
        <v>N/A</v>
      </c>
      <c r="D169" s="233">
        <f ca="1">MAX(Calculation!D169-SUM(Table43[[#This Row],[Moderate - may require inpatient care, not including oxygen therapy]:[Critical cases in need of RRT ]]),0)</f>
        <v>35.962245945702541</v>
      </c>
      <c r="E169" s="233">
        <f ca="1">Calculation!G169</f>
        <v>0.36274840465159236</v>
      </c>
      <c r="F169" s="233">
        <f ca="1">Calculation!R169</f>
        <v>3.2385183614835036</v>
      </c>
      <c r="G169" s="233">
        <f ca="1">Calculation!N169</f>
        <v>0.25721693648648475</v>
      </c>
      <c r="H169" s="233">
        <f ca="1">Calculation!T169</f>
        <v>4.6500862387221885E-4</v>
      </c>
      <c r="I169" s="233">
        <f ca="1">Calculation!V169</f>
        <v>2.7907461726693462E-5</v>
      </c>
    </row>
    <row r="170" spans="2:9" x14ac:dyDescent="0.25">
      <c r="B170" s="231">
        <f>Calculation!B170</f>
        <v>44059</v>
      </c>
      <c r="C170" s="232" t="str">
        <f ca="1">IFERROR(SUM(Calculation!BT170,Calculation!BQ170,Calculation!BG170)/SUM(Calculation!CA170,Calculation!CE170,Calculation!CF170),"N/A")</f>
        <v>N/A</v>
      </c>
      <c r="D170" s="233">
        <f ca="1">MAX(Calculation!D170-SUM(Table43[[#This Row],[Moderate - may require inpatient care, not including oxygen therapy]:[Critical cases in need of RRT ]]),0)</f>
        <v>33.70405342989396</v>
      </c>
      <c r="E170" s="233">
        <f ca="1">Calculation!G170</f>
        <v>0.3398003158908357</v>
      </c>
      <c r="F170" s="233">
        <f ca="1">Calculation!R170</f>
        <v>3.0328034675825877</v>
      </c>
      <c r="G170" s="233">
        <f ca="1">Calculation!N170</f>
        <v>0.24021612064737069</v>
      </c>
      <c r="H170" s="233">
        <f ca="1">Calculation!T170</f>
        <v>4.3485103237391576E-4</v>
      </c>
      <c r="I170" s="233">
        <f ca="1">Calculation!V170</f>
        <v>2.6149233422270069E-5</v>
      </c>
    </row>
    <row r="171" spans="2:9" x14ac:dyDescent="0.25">
      <c r="B171" s="231">
        <f>Calculation!B171</f>
        <v>44060</v>
      </c>
      <c r="C171" s="232" t="str">
        <f ca="1">IFERROR(SUM(Calculation!BT171,Calculation!BQ171,Calculation!BG171)/SUM(Calculation!CA171,Calculation!CE171,Calculation!CF171),"N/A")</f>
        <v>N/A</v>
      </c>
      <c r="D171" s="233">
        <f ca="1">MAX(Calculation!D171-SUM(Table43[[#This Row],[Moderate - may require inpatient care, not including oxygen therapy]:[Critical cases in need of RRT ]]),0)</f>
        <v>31.587572692340245</v>
      </c>
      <c r="E171" s="233">
        <f ca="1">Calculation!G171</f>
        <v>0.31831165323196509</v>
      </c>
      <c r="F171" s="233">
        <f ca="1">Calculation!R171</f>
        <v>2.8401805843568502</v>
      </c>
      <c r="G171" s="233">
        <f ca="1">Calculation!N171</f>
        <v>0.22435018620115316</v>
      </c>
      <c r="H171" s="233">
        <f ca="1">Calculation!T171</f>
        <v>4.0667964967119332E-4</v>
      </c>
      <c r="I171" s="233">
        <f ca="1">Calculation!V171</f>
        <v>2.4501952855470614E-5</v>
      </c>
    </row>
    <row r="172" spans="2:9" x14ac:dyDescent="0.25">
      <c r="B172" s="231">
        <f>Calculation!B172</f>
        <v>44061</v>
      </c>
      <c r="C172" s="232" t="str">
        <f ca="1">IFERROR(SUM(Calculation!BT172,Calculation!BQ172,Calculation!BG172)/SUM(Calculation!CA172,Calculation!CE172,Calculation!CF172),"N/A")</f>
        <v>N/A</v>
      </c>
      <c r="D172" s="233">
        <f ca="1">MAX(Calculation!D172-SUM(Table43[[#This Row],[Moderate - may require inpatient care, not including oxygen therapy]:[Critical cases in need of RRT ]]),0)</f>
        <v>29.603918907733416</v>
      </c>
      <c r="E172" s="233">
        <f ca="1">Calculation!G172</f>
        <v>0.29818867810529404</v>
      </c>
      <c r="F172" s="233">
        <f ca="1">Calculation!R172</f>
        <v>2.6598152406306999</v>
      </c>
      <c r="G172" s="233">
        <f ca="1">Calculation!N172</f>
        <v>0.20954263218339864</v>
      </c>
      <c r="H172" s="233">
        <f ca="1">Calculation!T172</f>
        <v>3.8036080820908218E-4</v>
      </c>
      <c r="I172" s="233">
        <f ca="1">Calculation!V172</f>
        <v>2.29585976080131E-5</v>
      </c>
    </row>
    <row r="173" spans="2:9" x14ac:dyDescent="0.25">
      <c r="B173" s="231">
        <f>Calculation!B173</f>
        <v>44062</v>
      </c>
      <c r="C173" s="232" t="str">
        <f ca="1">IFERROR(SUM(Calculation!BT173,Calculation!BQ173,Calculation!BG173)/SUM(Calculation!CA173,Calculation!CE173,Calculation!CF173),"N/A")</f>
        <v>N/A</v>
      </c>
      <c r="D173" s="233">
        <f ca="1">MAX(Calculation!D173-SUM(Table43[[#This Row],[Moderate - may require inpatient care, not including oxygen therapy]:[Critical cases in need of RRT ]]),0)</f>
        <v>27.744763492338887</v>
      </c>
      <c r="E173" s="233">
        <f ca="1">Calculation!G173</f>
        <v>0.2793437829016544</v>
      </c>
      <c r="F173" s="233">
        <f ca="1">Calculation!R173</f>
        <v>2.4909261735764106</v>
      </c>
      <c r="G173" s="233">
        <f ca="1">Calculation!N173</f>
        <v>0.1957221562048311</v>
      </c>
      <c r="H173" s="233">
        <f ca="1">Calculation!T173</f>
        <v>3.5577009760487074E-4</v>
      </c>
      <c r="I173" s="233">
        <f ca="1">Calculation!V173</f>
        <v>2.151259234671483E-5</v>
      </c>
    </row>
    <row r="174" spans="2:9" x14ac:dyDescent="0.25">
      <c r="B174" s="231">
        <f>Calculation!B174</f>
        <v>44063</v>
      </c>
      <c r="C174" s="232" t="str">
        <f ca="1">IFERROR(SUM(Calculation!BT174,Calculation!BQ174,Calculation!BG174)/SUM(Calculation!CA174,Calculation!CE174,Calculation!CF174),"N/A")</f>
        <v>N/A</v>
      </c>
      <c r="D174" s="233">
        <f ca="1">MAX(Calculation!D174-SUM(Table43[[#This Row],[Moderate - may require inpatient care, not including oxygen therapy]:[Critical cases in need of RRT ]]),0)</f>
        <v>26.00229936291062</v>
      </c>
      <c r="E174" s="233">
        <f ca="1">Calculation!G174</f>
        <v>0.26169507699965144</v>
      </c>
      <c r="F174" s="233">
        <f ca="1">Calculation!R174</f>
        <v>2.3327819437108461</v>
      </c>
      <c r="G174" s="233">
        <f ca="1">Calculation!N174</f>
        <v>0.18282229980683304</v>
      </c>
      <c r="H174" s="233">
        <f ca="1">Calculation!T174</f>
        <v>3.3279170037168554E-4</v>
      </c>
      <c r="I174" s="233">
        <f ca="1">Calculation!V174</f>
        <v>2.0157780043683035E-5</v>
      </c>
    </row>
    <row r="175" spans="2:9" x14ac:dyDescent="0.25">
      <c r="B175" s="231">
        <f>Calculation!B175</f>
        <v>44064</v>
      </c>
      <c r="C175" s="232" t="str">
        <f ca="1">IFERROR(SUM(Calculation!BT175,Calculation!BQ175,Calculation!BG175)/SUM(Calculation!CA175,Calculation!CE175,Calculation!CF175),"N/A")</f>
        <v>N/A</v>
      </c>
      <c r="D175" s="233">
        <f ca="1">MAX(Calculation!D175-SUM(Table43[[#This Row],[Moderate - may require inpatient care, not including oxygen therapy]:[Critical cases in need of RRT ]]),0)</f>
        <v>24.369208356451843</v>
      </c>
      <c r="E175" s="233">
        <f ca="1">Calculation!G175</f>
        <v>0.24516600224224697</v>
      </c>
      <c r="F175" s="233">
        <f ca="1">Calculation!R175</f>
        <v>2.1846977635826419</v>
      </c>
      <c r="G175" s="233">
        <f ca="1">Calculation!N175</f>
        <v>0.17078111790673928</v>
      </c>
      <c r="H175" s="233">
        <f ca="1">Calculation!T175</f>
        <v>3.1131777726425987E-4</v>
      </c>
      <c r="I175" s="233">
        <f ca="1">Calculation!V175</f>
        <v>1.8888395087588597E-5</v>
      </c>
    </row>
    <row r="176" spans="2:9" x14ac:dyDescent="0.25">
      <c r="B176" s="231">
        <f>Calculation!B176</f>
        <v>44065</v>
      </c>
      <c r="C176" s="232" t="str">
        <f ca="1">IFERROR(SUM(Calculation!BT176,Calculation!BQ176,Calculation!BG176)/SUM(Calculation!CA176,Calculation!CE176,Calculation!CF176),"N/A")</f>
        <v>N/A</v>
      </c>
      <c r="D176" s="233">
        <f ca="1">MAX(Calculation!D176-SUM(Table43[[#This Row],[Moderate - may require inpatient care, not including oxygen therapy]:[Critical cases in need of RRT ]]),0)</f>
        <v>22.838630677439799</v>
      </c>
      <c r="E176" s="233">
        <f ca="1">Calculation!G176</f>
        <v>0.22968497560065895</v>
      </c>
      <c r="F176" s="233">
        <f ca="1">Calculation!R176</f>
        <v>2.0460325269066097</v>
      </c>
      <c r="G176" s="233">
        <f ca="1">Calculation!N176</f>
        <v>0.15954087072833956</v>
      </c>
      <c r="H176" s="233">
        <f ca="1">Calculation!T176</f>
        <v>2.9124789838563423E-4</v>
      </c>
      <c r="I176" s="233">
        <f ca="1">Calculation!V176</f>
        <v>1.7699038156480547E-5</v>
      </c>
    </row>
    <row r="177" spans="2:9" x14ac:dyDescent="0.25">
      <c r="B177" s="231">
        <f>Calculation!B177</f>
        <v>44066</v>
      </c>
      <c r="C177" s="232" t="str">
        <f ca="1">IFERROR(SUM(Calculation!BT177,Calculation!BQ177,Calculation!BG177)/SUM(Calculation!CA177,Calculation!CE177,Calculation!CF177),"N/A")</f>
        <v>N/A</v>
      </c>
      <c r="D177" s="233">
        <f ca="1">MAX(Calculation!D177-SUM(Table43[[#This Row],[Moderate - may require inpatient care, not including oxygen therapy]:[Critical cases in need of RRT ]]),0)</f>
        <v>21.404136247243549</v>
      </c>
      <c r="E177" s="233">
        <f ca="1">Calculation!G177</f>
        <v>0.21518505695579671</v>
      </c>
      <c r="F177" s="233">
        <f ca="1">Calculation!R177</f>
        <v>1.9161860256912866</v>
      </c>
      <c r="G177" s="233">
        <f ca="1">Calculation!N177</f>
        <v>0.14904773671470795</v>
      </c>
      <c r="H177" s="233">
        <f ca="1">Calculation!T177</f>
        <v>2.7248851650555787E-4</v>
      </c>
      <c r="I177" s="233">
        <f ca="1">Calculation!V177</f>
        <v>1.6584652733579294E-5</v>
      </c>
    </row>
    <row r="178" spans="2:9" x14ac:dyDescent="0.25">
      <c r="B178" s="231">
        <f>Calculation!B178</f>
        <v>44067</v>
      </c>
      <c r="C178" s="232" t="str">
        <f ca="1">IFERROR(SUM(Calculation!BT178,Calculation!BQ178,Calculation!BG178)/SUM(Calculation!CA178,Calculation!CE178,Calculation!CF178),"N/A")</f>
        <v>N/A</v>
      </c>
      <c r="D178" s="233">
        <f ca="1">MAX(Calculation!D178-SUM(Table43[[#This Row],[Moderate - may require inpatient care, not including oxygen therapy]:[Critical cases in need of RRT ]]),0)</f>
        <v>20.059697838100103</v>
      </c>
      <c r="E178" s="233">
        <f ca="1">Calculation!G178</f>
        <v>0.2016036400995809</v>
      </c>
      <c r="F178" s="233">
        <f ca="1">Calculation!R178</f>
        <v>1.7945963436498913</v>
      </c>
      <c r="G178" s="233">
        <f ca="1">Calculation!N178</f>
        <v>0.13925154501647083</v>
      </c>
      <c r="H178" s="233">
        <f ca="1">Calculation!T178</f>
        <v>2.5495247932634594E-4</v>
      </c>
      <c r="I178" s="233">
        <f ca="1">Calculation!V178</f>
        <v>1.5540503154150225E-5</v>
      </c>
    </row>
    <row r="179" spans="2:9" x14ac:dyDescent="0.25">
      <c r="B179" s="231">
        <f>Calculation!B179</f>
        <v>44068</v>
      </c>
      <c r="C179" s="232" t="str">
        <f ca="1">IFERROR(SUM(Calculation!BT179,Calculation!BQ179,Calculation!BG179)/SUM(Calculation!CA179,Calculation!CE179,Calculation!CF179),"N/A")</f>
        <v>N/A</v>
      </c>
      <c r="D179" s="233">
        <f ca="1">MAX(Calculation!D179-SUM(Table43[[#This Row],[Moderate - may require inpatient care, not including oxygen therapy]:[Critical cases in need of RRT ]]),0)</f>
        <v>18.799665881193576</v>
      </c>
      <c r="E179" s="233">
        <f ca="1">Calculation!G179</f>
        <v>0.18888216521700221</v>
      </c>
      <c r="F179" s="233">
        <f ca="1">Calculation!R179</f>
        <v>1.6807374148902996</v>
      </c>
      <c r="G179" s="233">
        <f ca="1">Calculation!N179</f>
        <v>0.13010552623911062</v>
      </c>
      <c r="H179" s="233">
        <f ca="1">Calculation!T179</f>
        <v>2.3855857769464371E-4</v>
      </c>
      <c r="I179" s="233">
        <f ca="1">Calculation!V179</f>
        <v>1.4562154081491768E-5</v>
      </c>
    </row>
    <row r="180" spans="2:9" x14ac:dyDescent="0.25">
      <c r="B180" s="231">
        <f>Calculation!B180</f>
        <v>44069</v>
      </c>
      <c r="C180" s="232" t="str">
        <f ca="1">IFERROR(SUM(Calculation!BT180,Calculation!BQ180,Calculation!BG180)/SUM(Calculation!CA180,Calculation!CE180,Calculation!CF180),"N/A")</f>
        <v>N/A</v>
      </c>
      <c r="D180" s="233">
        <f ca="1">MAX(Calculation!D180-SUM(Table43[[#This Row],[Moderate - may require inpatient care, not including oxygen therapy]:[Critical cases in need of RRT ]]),0)</f>
        <v>17.61874484513897</v>
      </c>
      <c r="E180" s="233">
        <f ca="1">Calculation!G180</f>
        <v>0.17696585125146574</v>
      </c>
      <c r="F180" s="233">
        <f ca="1">Calculation!R180</f>
        <v>1.5741167375437188</v>
      </c>
      <c r="G180" s="233">
        <f ca="1">Calculation!N180</f>
        <v>0.12156608021812776</v>
      </c>
      <c r="H180" s="233">
        <f ca="1">Calculation!T180</f>
        <v>2.2323112699727476E-4</v>
      </c>
      <c r="I180" s="233">
        <f ca="1">Calculation!V180</f>
        <v>1.3645451315352707E-5</v>
      </c>
    </row>
    <row r="181" spans="2:9" x14ac:dyDescent="0.25">
      <c r="B181" s="231">
        <f>Calculation!B181</f>
        <v>44070</v>
      </c>
      <c r="C181" s="232" t="str">
        <f ca="1">IFERROR(SUM(Calculation!BT181,Calculation!BQ181,Calculation!BG181)/SUM(Calculation!CA181,Calculation!CE181,Calculation!CF181),"N/A")</f>
        <v>N/A</v>
      </c>
      <c r="D181" s="233">
        <f ca="1">MAX(Calculation!D181-SUM(Table43[[#This Row],[Moderate - may require inpatient care, not including oxygen therapy]:[Critical cases in need of RRT ]]),0)</f>
        <v>16.511971087521967</v>
      </c>
      <c r="E181" s="233">
        <f ca="1">Calculation!G181</f>
        <v>0.16580344668676666</v>
      </c>
      <c r="F181" s="233">
        <f ca="1">Calculation!R181</f>
        <v>1.4742732326201695</v>
      </c>
      <c r="G181" s="233">
        <f ca="1">Calculation!N181</f>
        <v>0.11359255967106052</v>
      </c>
      <c r="H181" s="233">
        <f ca="1">Calculation!T181</f>
        <v>2.0889957920039681E-4</v>
      </c>
      <c r="I181" s="233">
        <f ca="1">Calculation!V181</f>
        <v>1.2786503844559205E-5</v>
      </c>
    </row>
    <row r="182" spans="2:9" x14ac:dyDescent="0.25">
      <c r="B182" s="231">
        <f>Calculation!B182</f>
        <v>44071</v>
      </c>
      <c r="C182" s="232" t="str">
        <f ca="1">IFERROR(SUM(Calculation!BT182,Calculation!BQ182,Calculation!BG182)/SUM(Calculation!CA182,Calculation!CE182,Calculation!CF182),"N/A")</f>
        <v>N/A</v>
      </c>
      <c r="D182" s="233">
        <f ca="1">MAX(Calculation!D182-SUM(Table43[[#This Row],[Moderate - may require inpatient care, not including oxygen therapy]:[Critical cases in need of RRT ]]),0)</f>
        <v>15.474692088118083</v>
      </c>
      <c r="E182" s="233">
        <f ca="1">Calculation!G182</f>
        <v>0.15534699739680113</v>
      </c>
      <c r="F182" s="233">
        <f ca="1">Calculation!R182</f>
        <v>1.3807752389704879</v>
      </c>
      <c r="G182" s="233">
        <f ca="1">Calculation!N182</f>
        <v>0.10614706865074094</v>
      </c>
      <c r="H182" s="233">
        <f ca="1">Calculation!T182</f>
        <v>1.9549816319332274E-4</v>
      </c>
      <c r="I182" s="233">
        <f ca="1">Calculation!V182</f>
        <v>1.198166706074496E-5</v>
      </c>
    </row>
    <row r="183" spans="2:9" x14ac:dyDescent="0.25">
      <c r="B183" s="231">
        <f>Calculation!B183</f>
        <v>44072</v>
      </c>
      <c r="C183" s="232" t="str">
        <f ca="1">IFERROR(SUM(Calculation!BT183,Calculation!BQ183,Calculation!BG183)/SUM(Calculation!CA183,Calculation!CE183,Calculation!CF183),"N/A")</f>
        <v>N/A</v>
      </c>
      <c r="D183" s="233">
        <f ca="1">MAX(Calculation!D183-SUM(Table43[[#This Row],[Moderate - may require inpatient care, not including oxygen therapy]:[Critical cases in need of RRT ]]),0)</f>
        <v>14.502546978026849</v>
      </c>
      <c r="E183" s="233">
        <f ca="1">Calculation!G183</f>
        <v>0.14555163032199375</v>
      </c>
      <c r="F183" s="233">
        <f ca="1">Calculation!R183</f>
        <v>1.293218635792768</v>
      </c>
      <c r="G183" s="233">
        <f ca="1">Calculation!N183</f>
        <v>9.919427479496383E-2</v>
      </c>
      <c r="H183" s="233">
        <f ca="1">Calculation!T183</f>
        <v>1.8296555128421817E-4</v>
      </c>
      <c r="I183" s="233">
        <f ca="1">Calculation!V183</f>
        <v>1.1227527056364353E-5</v>
      </c>
    </row>
    <row r="184" spans="2:9" x14ac:dyDescent="0.25">
      <c r="B184" s="231">
        <f>Calculation!B184</f>
        <v>44073</v>
      </c>
      <c r="C184" s="232" t="str">
        <f ca="1">IFERROR(SUM(Calculation!BT184,Calculation!BQ184,Calculation!BG184)/SUM(Calculation!CA184,Calculation!CE184,Calculation!CF184),"N/A")</f>
        <v>N/A</v>
      </c>
      <c r="D184" s="233">
        <f ca="1">MAX(Calculation!D184-SUM(Table43[[#This Row],[Moderate - may require inpatient care, not including oxygen therapy]:[Critical cases in need of RRT ]]),0)</f>
        <v>13.591448284231818</v>
      </c>
      <c r="E184" s="233">
        <f ca="1">Calculation!G184</f>
        <v>0.13637535182916433</v>
      </c>
      <c r="F184" s="233">
        <f ca="1">Calculation!R184</f>
        <v>1.2112250846465999</v>
      </c>
      <c r="G184" s="233">
        <f ca="1">Calculation!N184</f>
        <v>9.2701234434198865E-2</v>
      </c>
      <c r="H184" s="233">
        <f ca="1">Calculation!T184</f>
        <v>1.7124454986513769E-4</v>
      </c>
      <c r="I184" s="233">
        <f ca="1">Calculation!V184</f>
        <v>1.0520885934946138E-5</v>
      </c>
    </row>
    <row r="185" spans="2:9" x14ac:dyDescent="0.25">
      <c r="B185" s="231">
        <f>Calculation!B185</f>
        <v>44074</v>
      </c>
      <c r="C185" s="232" t="str">
        <f ca="1">IFERROR(SUM(Calculation!BT185,Calculation!BQ185,Calculation!BG185)/SUM(Calculation!CA185,Calculation!CE185,Calculation!CF185),"N/A")</f>
        <v>N/A</v>
      </c>
      <c r="D185" s="233">
        <f ca="1">MAX(Calculation!D185-SUM(Table43[[#This Row],[Moderate - may require inpatient care, not including oxygen therapy]:[Critical cases in need of RRT ]]),0)</f>
        <v>12.737564814051504</v>
      </c>
      <c r="E185" s="233">
        <f ca="1">Calculation!G185</f>
        <v>0.12777885970213754</v>
      </c>
      <c r="F185" s="233">
        <f ca="1">Calculation!R185</f>
        <v>1.1344403834344399</v>
      </c>
      <c r="G185" s="233">
        <f ca="1">Calculation!N185</f>
        <v>8.6637229681301414E-2</v>
      </c>
      <c r="H185" s="233">
        <f ca="1">Calculation!T185</f>
        <v>1.6028181242094011E-4</v>
      </c>
      <c r="I185" s="233">
        <f ca="1">Calculation!V185</f>
        <v>9.8587480677059021E-6</v>
      </c>
    </row>
    <row r="186" spans="2:9" x14ac:dyDescent="0.25">
      <c r="B186" s="231">
        <f>Calculation!B186</f>
        <v>44075</v>
      </c>
      <c r="C186" s="232" t="str">
        <f ca="1">IFERROR(SUM(Calculation!BT186,Calculation!BQ186,Calculation!BG186)/SUM(Calculation!CA186,Calculation!CE186,Calculation!CF186),"N/A")</f>
        <v>N/A</v>
      </c>
      <c r="D186" s="233">
        <f ca="1">MAX(Calculation!D186-SUM(Table43[[#This Row],[Moderate - may require inpatient care, not including oxygen therapy]:[Critical cases in need of RRT ]]),0)</f>
        <v>11.937305608604717</v>
      </c>
      <c r="E186" s="233">
        <f ca="1">Calculation!G186</f>
        <v>0.11972536779086267</v>
      </c>
      <c r="F186" s="233">
        <f ca="1">Calculation!R186</f>
        <v>1.0625329252744038</v>
      </c>
      <c r="G186" s="233">
        <f ca="1">Calculation!N186</f>
        <v>8.0973616685606625E-2</v>
      </c>
      <c r="H186" s="233">
        <f ca="1">Calculation!T186</f>
        <v>1.5002757319959115E-4</v>
      </c>
      <c r="I186" s="233">
        <f ca="1">Calculation!V186</f>
        <v>9.2383072331920364E-6</v>
      </c>
    </row>
    <row r="187" spans="2:9" x14ac:dyDescent="0.25">
      <c r="B187" s="231">
        <f>Calculation!B187</f>
        <v>44076</v>
      </c>
      <c r="C187" s="232" t="str">
        <f ca="1">IFERROR(SUM(Calculation!BT187,Calculation!BQ187,Calculation!BG187)/SUM(Calculation!CA187,Calculation!CE187,Calculation!CF187),"N/A")</f>
        <v>N/A</v>
      </c>
      <c r="D187" s="233">
        <f ca="1">MAX(Calculation!D187-SUM(Table43[[#This Row],[Moderate - may require inpatient care, not including oxygen therapy]:[Critical cases in need of RRT ]]),0)</f>
        <v>11.187304898785207</v>
      </c>
      <c r="E187" s="233">
        <f ca="1">Calculation!G187</f>
        <v>0.11218044242281314</v>
      </c>
      <c r="F187" s="233">
        <f ca="1">Calculation!R187</f>
        <v>0.99519225562833769</v>
      </c>
      <c r="G187" s="233">
        <f ca="1">Calculation!N187</f>
        <v>7.568368428851377E-2</v>
      </c>
      <c r="H187" s="233">
        <f ca="1">Calculation!T187</f>
        <v>1.4043539999401337E-4</v>
      </c>
      <c r="I187" s="233">
        <f ca="1">Calculation!V187</f>
        <v>8.65693458301016E-6</v>
      </c>
    </row>
    <row r="188" spans="2:9" x14ac:dyDescent="0.25">
      <c r="B188" s="231">
        <f>Calculation!B188</f>
        <v>44077</v>
      </c>
      <c r="C188" s="232" t="str">
        <f ca="1">IFERROR(SUM(Calculation!BT188,Calculation!BQ188,Calculation!BG188)/SUM(Calculation!CA188,Calculation!CE188,Calculation!CF188),"N/A")</f>
        <v>N/A</v>
      </c>
      <c r="D188" s="233">
        <f ca="1">MAX(Calculation!D188-SUM(Table43[[#This Row],[Moderate - may require inpatient care, not including oxygen therapy]:[Critical cases in need of RRT ]]),0)</f>
        <v>10.484408001348719</v>
      </c>
      <c r="E188" s="233">
        <f ca="1">Calculation!G188</f>
        <v>0.10511184974854232</v>
      </c>
      <c r="F188" s="233">
        <f ca="1">Calculation!R188</f>
        <v>0.93212772146124323</v>
      </c>
      <c r="G188" s="233">
        <f ca="1">Calculation!N188</f>
        <v>7.0742522368913222E-2</v>
      </c>
      <c r="H188" s="233">
        <f ca="1">Calculation!T188</f>
        <v>1.314619646067078E-4</v>
      </c>
      <c r="I188" s="233">
        <f ca="1">Calculation!V188</f>
        <v>8.1121673793532038E-6</v>
      </c>
    </row>
    <row r="189" spans="2:9" x14ac:dyDescent="0.25">
      <c r="B189" s="231">
        <f>Calculation!B189</f>
        <v>44078</v>
      </c>
      <c r="C189" s="232" t="str">
        <f ca="1">IFERROR(SUM(Calculation!BT189,Calculation!BQ189,Calculation!BG189)/SUM(Calculation!CA189,Calculation!CE189,Calculation!CF189),"N/A")</f>
        <v>N/A</v>
      </c>
      <c r="D189" s="233">
        <f ca="1">MAX(Calculation!D189-SUM(Table43[[#This Row],[Moderate - may require inpatient care, not including oxygen therapy]:[Critical cases in need of RRT ]]),0)</f>
        <v>9.8256580965740188</v>
      </c>
      <c r="E189" s="233">
        <f ca="1">Calculation!G189</f>
        <v>9.8489413255397201E-2</v>
      </c>
      <c r="F189" s="233">
        <f ca="1">Calculation!R189</f>
        <v>0.87306720659547499</v>
      </c>
      <c r="G189" s="233">
        <f ca="1">Calculation!N189</f>
        <v>6.6126899214759033E-2</v>
      </c>
      <c r="H189" s="233">
        <f ca="1">Calculation!T189</f>
        <v>1.2306682967944889E-4</v>
      </c>
      <c r="I189" s="233">
        <f ca="1">Calculation!V189</f>
        <v>7.6016984534589646E-6</v>
      </c>
    </row>
    <row r="190" spans="2:9" x14ac:dyDescent="0.25">
      <c r="B190" s="231">
        <f>Calculation!B190</f>
        <v>44079</v>
      </c>
      <c r="C190" s="232" t="str">
        <f ca="1">IFERROR(SUM(Calculation!BT190,Calculation!BQ190,Calculation!BG190)/SUM(Calculation!CA190,Calculation!CE190,Calculation!CF190),"N/A")</f>
        <v>N/A</v>
      </c>
      <c r="D190" s="233">
        <f ca="1">MAX(Calculation!D190-SUM(Table43[[#This Row],[Moderate - may require inpatient care, not including oxygen therapy]:[Critical cases in need of RRT ]]),0)</f>
        <v>9.208283832579264</v>
      </c>
      <c r="E190" s="233">
        <f ca="1">Calculation!G190</f>
        <v>9.2284880742102754E-2</v>
      </c>
      <c r="F190" s="233">
        <f ca="1">Calculation!R190</f>
        <v>0.81775594778871807</v>
      </c>
      <c r="G190" s="233">
        <f ca="1">Calculation!N190</f>
        <v>6.1815147301934319E-2</v>
      </c>
      <c r="H190" s="233">
        <f ca="1">Calculation!T190</f>
        <v>1.1521225067341797E-4</v>
      </c>
      <c r="I190" s="233">
        <f ca="1">Calculation!V190</f>
        <v>7.1233663390623478E-6</v>
      </c>
    </row>
    <row r="191" spans="2:9" x14ac:dyDescent="0.25">
      <c r="B191" s="231">
        <f>Calculation!B191</f>
        <v>44080</v>
      </c>
      <c r="C191" s="232" t="str">
        <f ca="1">IFERROR(SUM(Calculation!BT191,Calculation!BQ191,Calculation!BG191)/SUM(Calculation!CA191,Calculation!CE191,Calculation!CF191),"N/A")</f>
        <v>N/A</v>
      </c>
      <c r="D191" s="233">
        <f ca="1">MAX(Calculation!D191-SUM(Table43[[#This Row],[Moderate - may require inpatient care, not including oxygen therapy]:[Critical cases in need of RRT ]]),0)</f>
        <v>8.6296877047776803</v>
      </c>
      <c r="E191" s="233">
        <f ca="1">Calculation!G191</f>
        <v>8.6471800098548643E-2</v>
      </c>
      <c r="F191" s="233">
        <f ca="1">Calculation!R191</f>
        <v>0.76595542640633441</v>
      </c>
      <c r="G191" s="233">
        <f ca="1">Calculation!N191</f>
        <v>5.7787056903492909E-2</v>
      </c>
      <c r="H191" s="233">
        <f ca="1">Calculation!T191</f>
        <v>1.0786299187862797E-4</v>
      </c>
      <c r="I191" s="233">
        <f ca="1">Calculation!V191</f>
        <v>6.6751460360828851E-6</v>
      </c>
    </row>
    <row r="192" spans="2:9" x14ac:dyDescent="0.25">
      <c r="B192" s="231">
        <f>Calculation!B192</f>
        <v>44081</v>
      </c>
      <c r="C192" s="232" t="str">
        <f ca="1">IFERROR(SUM(Calculation!BT192,Calculation!BQ192,Calculation!BG192)/SUM(Calculation!CA192,Calculation!CE192,Calculation!CF192),"N/A")</f>
        <v>N/A</v>
      </c>
      <c r="D192" s="233">
        <f ca="1">MAX(Calculation!D192-SUM(Table43[[#This Row],[Moderate - may require inpatient care, not including oxygen therapy]:[Critical cases in need of RRT ]]),0)</f>
        <v>8.0874351621480489</v>
      </c>
      <c r="E192" s="233">
        <f ca="1">Calculation!G192</f>
        <v>8.102540328402924E-2</v>
      </c>
      <c r="F192" s="233">
        <f ca="1">Calculation!R192</f>
        <v>0.71744233088080245</v>
      </c>
      <c r="G192" s="233">
        <f ca="1">Calculation!N192</f>
        <v>5.4023776991540845E-2</v>
      </c>
      <c r="H192" s="233">
        <f ca="1">Calculation!T192</f>
        <v>1.0098615541827834E-4</v>
      </c>
      <c r="I192" s="233">
        <f ca="1">Calculation!V192</f>
        <v>6.255140364021069E-6</v>
      </c>
    </row>
    <row r="193" spans="2:9" x14ac:dyDescent="0.25">
      <c r="B193" s="231">
        <f>Calculation!B193</f>
        <v>44082</v>
      </c>
      <c r="C193" s="232" t="str">
        <f ca="1">IFERROR(SUM(Calculation!BT193,Calculation!BQ193,Calculation!BG193)/SUM(Calculation!CA193,Calculation!CE193,Calculation!CF193),"N/A")</f>
        <v>N/A</v>
      </c>
      <c r="D193" s="233">
        <f ca="1">MAX(Calculation!D193-SUM(Table43[[#This Row],[Moderate - may require inpatient care, not including oxygen therapy]:[Critical cases in need of RRT ]]),0)</f>
        <v>7.5792443949915045</v>
      </c>
      <c r="E193" s="233">
        <f ca="1">Calculation!G193</f>
        <v>7.5922497942079573E-2</v>
      </c>
      <c r="F193" s="233">
        <f ca="1">Calculation!R193</f>
        <v>0.67200758545344497</v>
      </c>
      <c r="G193" s="233">
        <f ca="1">Calculation!N193</f>
        <v>5.0507722930625963E-2</v>
      </c>
      <c r="H193" s="233">
        <f ca="1">Calculation!T193</f>
        <v>9.4551022293462496E-5</v>
      </c>
      <c r="I193" s="233">
        <f ca="1">Calculation!V193</f>
        <v>5.8615718672191779E-6</v>
      </c>
    </row>
    <row r="194" spans="2:9" x14ac:dyDescent="0.25">
      <c r="B194" s="231">
        <f>Calculation!B194</f>
        <v>44083</v>
      </c>
      <c r="C194" s="232" t="str">
        <f ca="1">IFERROR(SUM(Calculation!BT194,Calculation!BQ194,Calculation!BG194)/SUM(Calculation!CA194,Calculation!CE194,Calculation!CF194),"N/A")</f>
        <v>N/A</v>
      </c>
      <c r="D194" s="233">
        <f ca="1">MAX(Calculation!D194-SUM(Table43[[#This Row],[Moderate - may require inpatient care, not including oxygen therapy]:[Critical cases in need of RRT ]]),0)</f>
        <v>7.1029767616601873</v>
      </c>
      <c r="E194" s="233">
        <f ca="1">Calculation!G194</f>
        <v>7.1141366130241107E-2</v>
      </c>
      <c r="F194" s="233">
        <f ca="1">Calculation!R194</f>
        <v>0.62945544097664452</v>
      </c>
      <c r="G194" s="233">
        <f ca="1">Calculation!N194</f>
        <v>4.7222490495689995E-2</v>
      </c>
      <c r="H194" s="233">
        <f ca="1">Calculation!T194</f>
        <v>8.8528904586424365E-5</v>
      </c>
      <c r="I194" s="233">
        <f ca="1">Calculation!V194</f>
        <v>5.4927752356929757E-6</v>
      </c>
    </row>
    <row r="195" spans="2:9" x14ac:dyDescent="0.25">
      <c r="B195" s="231">
        <f>Calculation!B195</f>
        <v>44084</v>
      </c>
      <c r="C195" s="232" t="str">
        <f ca="1">IFERROR(SUM(Calculation!BT195,Calculation!BQ195,Calculation!BG195)/SUM(Calculation!CA195,Calculation!CE195,Calculation!CF195),"N/A")</f>
        <v>N/A</v>
      </c>
      <c r="D195" s="233">
        <f ca="1">MAX(Calculation!D195-SUM(Table43[[#This Row],[Moderate - may require inpatient care, not including oxygen therapy]:[Critical cases in need of RRT ]]),0)</f>
        <v>6.6566278143817454</v>
      </c>
      <c r="E195" s="233">
        <f ca="1">Calculation!G195</f>
        <v>6.6661669681520472E-2</v>
      </c>
      <c r="F195" s="233">
        <f ca="1">Calculation!R195</f>
        <v>0.58960262382159279</v>
      </c>
      <c r="G195" s="233">
        <f ca="1">Calculation!N195</f>
        <v>4.415277577954347E-2</v>
      </c>
      <c r="H195" s="233">
        <f ca="1">Calculation!T195</f>
        <v>8.2893008008309951E-5</v>
      </c>
      <c r="I195" s="233">
        <f ca="1">Calculation!V195</f>
        <v>5.1471902088448447E-6</v>
      </c>
    </row>
    <row r="196" spans="2:9" x14ac:dyDescent="0.25">
      <c r="B196" s="231">
        <f>Calculation!B196</f>
        <v>44085</v>
      </c>
      <c r="C196" s="232" t="str">
        <f ca="1">IFERROR(SUM(Calculation!BT196,Calculation!BQ196,Calculation!BG196)/SUM(Calculation!CA196,Calculation!CE196,Calculation!CF196),"N/A")</f>
        <v>N/A</v>
      </c>
      <c r="D196" s="233">
        <f ca="1">MAX(Calculation!D196-SUM(Table43[[#This Row],[Moderate - may require inpatient care, not including oxygen therapy]:[Critical cases in need of RRT ]]),0)</f>
        <v>6.2383188867817276</v>
      </c>
      <c r="E196" s="233">
        <f ca="1">Calculation!G196</f>
        <v>6.2464361748631625E-2</v>
      </c>
      <c r="F196" s="233">
        <f ca="1">Calculation!R196</f>
        <v>0.552277539186107</v>
      </c>
      <c r="G196" s="233">
        <f ca="1">Calculation!N196</f>
        <v>4.1284300584606165E-2</v>
      </c>
      <c r="H196" s="233">
        <f ca="1">Calculation!T196</f>
        <v>7.7618304039120352E-5</v>
      </c>
      <c r="I196" s="233">
        <f ca="1">Calculation!V196</f>
        <v>4.8233549306262335E-6</v>
      </c>
    </row>
    <row r="197" spans="2:9" x14ac:dyDescent="0.25">
      <c r="B197" s="231">
        <f>Calculation!B197</f>
        <v>44086</v>
      </c>
      <c r="C197" s="232" t="str">
        <f ca="1">IFERROR(SUM(Calculation!BT197,Calculation!BQ197,Calculation!BG197)/SUM(Calculation!CA197,Calculation!CE197,Calculation!CF197),"N/A")</f>
        <v>N/A</v>
      </c>
      <c r="D197" s="233">
        <f ca="1">MAX(Calculation!D197-SUM(Table43[[#This Row],[Moderate - may require inpatient care, not including oxygen therapy]:[Critical cases in need of RRT ]]),0)</f>
        <v>5.8462892080303313</v>
      </c>
      <c r="E197" s="233">
        <f ca="1">Calculation!G197</f>
        <v>5.8531604114265973E-2</v>
      </c>
      <c r="F197" s="233">
        <f ca="1">Calculation!R197</f>
        <v>0.51731952533152081</v>
      </c>
      <c r="G197" s="233">
        <f ca="1">Calculation!N197</f>
        <v>3.8603742921437909E-2</v>
      </c>
      <c r="H197" s="233">
        <f ca="1">Calculation!T197</f>
        <v>7.2681410964702011E-5</v>
      </c>
      <c r="I197" s="233">
        <f ca="1">Calculation!V197</f>
        <v>4.5198997271899176E-6</v>
      </c>
    </row>
    <row r="198" spans="2:9" x14ac:dyDescent="0.25">
      <c r="B198" s="231">
        <f>Calculation!B198</f>
        <v>44087</v>
      </c>
      <c r="C198" s="232" t="str">
        <f ca="1">IFERROR(SUM(Calculation!BT198,Calculation!BQ198,Calculation!BG198)/SUM(Calculation!CA198,Calculation!CE198,Calculation!CF198),"N/A")</f>
        <v>N/A</v>
      </c>
      <c r="D198" s="233">
        <f ca="1">MAX(Calculation!D198-SUM(Table43[[#This Row],[Moderate - may require inpatient care, not including oxygen therapy]:[Critical cases in need of RRT ]]),0)</f>
        <v>5.4788885107206555</v>
      </c>
      <c r="E198" s="233">
        <f ca="1">Calculation!G198</f>
        <v>5.4846689880508837E-2</v>
      </c>
      <c r="F198" s="233">
        <f ca="1">Calculation!R198</f>
        <v>0.48457815549779082</v>
      </c>
      <c r="G198" s="233">
        <f ca="1">Calculation!N198</f>
        <v>3.6098672262498285E-2</v>
      </c>
      <c r="H198" s="233">
        <f ca="1">Calculation!T198</f>
        <v>6.8060483168336878E-5</v>
      </c>
      <c r="I198" s="233">
        <f ca="1">Calculation!V198</f>
        <v>4.2355412801681125E-6</v>
      </c>
    </row>
    <row r="199" spans="2:9" x14ac:dyDescent="0.25">
      <c r="B199" s="231">
        <f>Calculation!B199</f>
        <v>44088</v>
      </c>
      <c r="C199" s="232" t="str">
        <f ca="1">IFERROR(SUM(Calculation!BT199,Calculation!BQ199,Calculation!BG199)/SUM(Calculation!CA199,Calculation!CE199,Calculation!CF199),"N/A")</f>
        <v>N/A</v>
      </c>
      <c r="D199" s="233">
        <f ca="1">MAX(Calculation!D199-SUM(Table43[[#This Row],[Moderate - may require inpatient care, not including oxygen therapy]:[Critical cases in need of RRT ]]),0)</f>
        <v>5.1345701016334413</v>
      </c>
      <c r="E199" s="233">
        <f ca="1">Calculation!G199</f>
        <v>5.1393971177145566E-2</v>
      </c>
      <c r="F199" s="233">
        <f ca="1">Calculation!R199</f>
        <v>0.45391258445154803</v>
      </c>
      <c r="G199" s="233">
        <f ca="1">Calculation!N199</f>
        <v>3.3757489223741194E-2</v>
      </c>
      <c r="H199" s="233">
        <f ca="1">Calculation!T199</f>
        <v>6.3735108082524686E-5</v>
      </c>
      <c r="I199" s="233">
        <f ca="1">Calculation!V199</f>
        <v>3.969077169634406E-6</v>
      </c>
    </row>
    <row r="200" spans="2:9" x14ac:dyDescent="0.25">
      <c r="B200" s="231">
        <f>Calculation!B200</f>
        <v>44089</v>
      </c>
      <c r="C200" s="232" t="str">
        <f ca="1">IFERROR(SUM(Calculation!BT200,Calculation!BQ200,Calculation!BG200)/SUM(Calculation!CA200,Calculation!CE200,Calculation!CF200),"N/A")</f>
        <v>N/A</v>
      </c>
      <c r="D200" s="233">
        <f ca="1">MAX(Calculation!D200-SUM(Table43[[#This Row],[Moderate - may require inpatient care, not including oxygen therapy]:[Critical cases in need of RRT ]]),0)</f>
        <v>4.8118843664621069</v>
      </c>
      <c r="E200" s="233">
        <f ca="1">Calculation!G200</f>
        <v>4.8158791554521629E-2</v>
      </c>
      <c r="F200" s="233">
        <f ca="1">Calculation!R200</f>
        <v>0.42519093681573911</v>
      </c>
      <c r="G200" s="233">
        <f ca="1">Calculation!N200</f>
        <v>3.1569369369174496E-2</v>
      </c>
      <c r="H200" s="233">
        <f ca="1">Calculation!T200</f>
        <v>5.9686210251531894E-5</v>
      </c>
      <c r="I200" s="233">
        <f ca="1">Calculation!V200</f>
        <v>3.7193807636154852E-6</v>
      </c>
    </row>
    <row r="201" spans="2:9" x14ac:dyDescent="0.25">
      <c r="B201" s="231">
        <f>Calculation!B201</f>
        <v>44090</v>
      </c>
      <c r="C201" s="232" t="str">
        <f ca="1">IFERROR(SUM(Calculation!BT201,Calculation!BQ201,Calculation!BG201)/SUM(Calculation!CA201,Calculation!CE201,Calculation!CF201),"N/A")</f>
        <v>N/A</v>
      </c>
      <c r="D201" s="233">
        <f ca="1">MAX(Calculation!D201-SUM(Table43[[#This Row],[Moderate - may require inpatient care, not including oxygen therapy]:[Critical cases in need of RRT ]]),0)</f>
        <v>4.5094726813736692</v>
      </c>
      <c r="E201" s="233">
        <f ca="1">Calculation!G201</f>
        <v>4.5127422749718898E-2</v>
      </c>
      <c r="F201" s="233">
        <f ca="1">Calculation!R201</f>
        <v>0.39828973451055039</v>
      </c>
      <c r="G201" s="233">
        <f ca="1">Calculation!N201</f>
        <v>2.952421085451622E-2</v>
      </c>
      <c r="H201" s="233">
        <f ca="1">Calculation!T201</f>
        <v>5.589596199626301E-5</v>
      </c>
      <c r="I201" s="233">
        <f ca="1">Calculation!V201</f>
        <v>3.4853964318148825E-6</v>
      </c>
    </row>
    <row r="202" spans="2:9" x14ac:dyDescent="0.25">
      <c r="B202" s="231">
        <f>Calculation!B202</f>
        <v>44091</v>
      </c>
      <c r="C202" s="232" t="str">
        <f ca="1">IFERROR(SUM(Calculation!BT202,Calculation!BQ202,Calculation!BG202)/SUM(Calculation!CA202,Calculation!CE202,Calculation!CF202),"N/A")</f>
        <v>N/A</v>
      </c>
      <c r="D202" s="233">
        <f ca="1">MAX(Calculation!D202-SUM(Table43[[#This Row],[Moderate - may require inpatient care, not including oxygen therapy]:[Critical cases in need of RRT ]]),0)</f>
        <v>4.2260617059716736</v>
      </c>
      <c r="E202" s="233">
        <f ca="1">Calculation!G202</f>
        <v>4.2287005536042588E-2</v>
      </c>
      <c r="F202" s="233">
        <f ca="1">Calculation!R202</f>
        <v>0.37309336080487848</v>
      </c>
      <c r="G202" s="233">
        <f ca="1">Calculation!N202</f>
        <v>2.7612585645647586E-2</v>
      </c>
      <c r="H202" s="233">
        <f ca="1">Calculation!T202</f>
        <v>5.2347700210705558E-5</v>
      </c>
      <c r="I202" s="233">
        <f ca="1">Calculation!V202</f>
        <v>3.2661350625101509E-6</v>
      </c>
    </row>
    <row r="203" spans="2:9" x14ac:dyDescent="0.25">
      <c r="B203" s="231">
        <f>Calculation!B203</f>
        <v>44092</v>
      </c>
      <c r="C203" s="232" t="str">
        <f ca="1">IFERROR(SUM(Calculation!BT203,Calculation!BQ203,Calculation!BG203)/SUM(Calculation!CA203,Calculation!CE203,Calculation!CF203),"N/A")</f>
        <v>N/A</v>
      </c>
      <c r="D203" s="233">
        <f ca="1">MAX(Calculation!D203-SUM(Table43[[#This Row],[Moderate - may require inpatient care, not including oxygen therapy]:[Critical cases in need of RRT ]]),0)</f>
        <v>3.960458033811499</v>
      </c>
      <c r="E203" s="233">
        <f ca="1">Calculation!G203</f>
        <v>3.9625494386280172E-2</v>
      </c>
      <c r="F203" s="233">
        <f ca="1">Calculation!R203</f>
        <v>0.34949355863723097</v>
      </c>
      <c r="G203" s="233">
        <f ca="1">Calculation!N203</f>
        <v>2.5825694065793187E-2</v>
      </c>
      <c r="H203" s="233">
        <f ca="1">Calculation!T203</f>
        <v>4.9025848854409051E-5</v>
      </c>
      <c r="I203" s="233">
        <f ca="1">Calculation!V203</f>
        <v>3.0606698636384712E-6</v>
      </c>
    </row>
    <row r="204" spans="2:9" x14ac:dyDescent="0.25">
      <c r="B204" s="231">
        <f>Calculation!B204</f>
        <v>44093</v>
      </c>
      <c r="C204" s="232" t="str">
        <f ca="1">IFERROR(SUM(Calculation!BT204,Calculation!BQ204,Calculation!BG204)/SUM(Calculation!CA204,Calculation!CE204,Calculation!CF204),"N/A")</f>
        <v>N/A</v>
      </c>
      <c r="D204" s="233">
        <f ca="1">MAX(Calculation!D204-SUM(Table43[[#This Row],[Moderate - may require inpatient care, not including oxygen therapy]:[Critical cases in need of RRT ]]),0)</f>
        <v>3.7115431781051309</v>
      </c>
      <c r="E204" s="233">
        <f ca="1">Calculation!G204</f>
        <v>3.7131605698847131E-2</v>
      </c>
      <c r="F204" s="233">
        <f ca="1">Calculation!R204</f>
        <v>0.32738896101427117</v>
      </c>
      <c r="G204" s="233">
        <f ca="1">Calculation!N204</f>
        <v>2.4155322442345861E-2</v>
      </c>
      <c r="H204" s="233">
        <f ca="1">Calculation!T204</f>
        <v>4.5915846737775337E-5</v>
      </c>
      <c r="I204" s="233">
        <f ca="1">Calculation!V204</f>
        <v>2.8681324300915027E-6</v>
      </c>
    </row>
    <row r="205" spans="2:9" x14ac:dyDescent="0.25">
      <c r="B205" s="231">
        <f>Calculation!B205</f>
        <v>44094</v>
      </c>
      <c r="C205" s="232" t="str">
        <f ca="1">IFERROR(SUM(Calculation!BT205,Calculation!BQ205,Calculation!BG205)/SUM(Calculation!CA205,Calculation!CE205,Calculation!CF205),"N/A")</f>
        <v>N/A</v>
      </c>
      <c r="D205" s="233">
        <f ca="1">MAX(Calculation!D205-SUM(Table43[[#This Row],[Moderate - may require inpatient care, not including oxygen therapy]:[Critical cases in need of RRT ]]),0)</f>
        <v>3.4782688716486034</v>
      </c>
      <c r="E205" s="233">
        <f ca="1">Calculation!G205</f>
        <v>3.4794769352293191E-2</v>
      </c>
      <c r="F205" s="233">
        <f ca="1">Calculation!R205</f>
        <v>0.30668465143431711</v>
      </c>
      <c r="G205" s="233">
        <f ca="1">Calculation!N205</f>
        <v>2.2593803640078167E-2</v>
      </c>
      <c r="H205" s="233">
        <f ca="1">Calculation!T205</f>
        <v>4.3004080226232542E-5</v>
      </c>
      <c r="I205" s="233">
        <f ca="1">Calculation!V205</f>
        <v>2.687709059575575E-6</v>
      </c>
    </row>
    <row r="206" spans="2:9" x14ac:dyDescent="0.25">
      <c r="B206" s="231">
        <f>Calculation!B206</f>
        <v>44095</v>
      </c>
      <c r="C206" s="232" t="str">
        <f ca="1">IFERROR(SUM(Calculation!BT206,Calculation!BQ206,Calculation!BG206)/SUM(Calculation!CA206,Calculation!CE206,Calculation!CF206),"N/A")</f>
        <v>N/A</v>
      </c>
      <c r="D206" s="233">
        <f ca="1">MAX(Calculation!D206-SUM(Table43[[#This Row],[Moderate - may require inpatient care, not including oxygen therapy]:[Critical cases in need of RRT ]]),0)</f>
        <v>3.2596526613120367</v>
      </c>
      <c r="E206" s="233">
        <f ca="1">Calculation!G206</f>
        <v>3.2605083370348703E-2</v>
      </c>
      <c r="F206" s="233">
        <f ca="1">Calculation!R206</f>
        <v>0.28729175241473748</v>
      </c>
      <c r="G206" s="233">
        <f ca="1">Calculation!N206</f>
        <v>2.1133980282212386E-2</v>
      </c>
      <c r="H206" s="233">
        <f ca="1">Calculation!T206</f>
        <v>4.0277820517249326E-5</v>
      </c>
      <c r="I206" s="233">
        <f ca="1">Calculation!V206</f>
        <v>2.5186373018240585E-6</v>
      </c>
    </row>
    <row r="207" spans="2:9" x14ac:dyDescent="0.25">
      <c r="B207" s="231">
        <f>Calculation!B207</f>
        <v>44096</v>
      </c>
      <c r="C207" s="232" t="str">
        <f ca="1">IFERROR(SUM(Calculation!BT207,Calculation!BQ207,Calculation!BG207)/SUM(Calculation!CA207,Calculation!CE207,Calculation!CF207),"N/A")</f>
        <v>N/A</v>
      </c>
      <c r="D207" s="233">
        <f ca="1">MAX(Calculation!D207-SUM(Table43[[#This Row],[Moderate - may require inpatient care, not including oxygen therapy]:[Critical cases in need of RRT ]]),0)</f>
        <v>3.0547737786596425</v>
      </c>
      <c r="E207" s="233">
        <f ca="1">Calculation!G207</f>
        <v>3.0553271494149003E-2</v>
      </c>
      <c r="F207" s="233">
        <f ca="1">Calculation!R207</f>
        <v>0.26912704032460738</v>
      </c>
      <c r="G207" s="233">
        <f ca="1">Calculation!N207</f>
        <v>1.9769170474545163E-2</v>
      </c>
      <c r="H207" s="233">
        <f ca="1">Calculation!T207</f>
        <v>3.7725165169320951E-5</v>
      </c>
      <c r="I207" s="233">
        <f ca="1">Calculation!V207</f>
        <v>2.3602027260744968E-6</v>
      </c>
    </row>
    <row r="208" spans="2:9" x14ac:dyDescent="0.25">
      <c r="B208" s="231">
        <f>Calculation!B208</f>
        <v>44097</v>
      </c>
      <c r="C208" s="232" t="str">
        <f ca="1">IFERROR(SUM(Calculation!BT208,Calculation!BQ208,Calculation!BG208)/SUM(Calculation!CA208,Calculation!CE208,Calculation!CF208),"N/A")</f>
        <v>N/A</v>
      </c>
      <c r="D208" s="233">
        <f ca="1">MAX(Calculation!D208-SUM(Table43[[#This Row],[Moderate - may require inpatient care, not including oxygen therapy]:[Critical cases in need of RRT ]]),0)</f>
        <v>2.8627692694176834</v>
      </c>
      <c r="E208" s="233">
        <f ca="1">Calculation!G208</f>
        <v>2.8630643472009165E-2</v>
      </c>
      <c r="F208" s="233">
        <f ca="1">Calculation!R208</f>
        <v>0.25211258483891413</v>
      </c>
      <c r="G208" s="233">
        <f ca="1">Calculation!N208</f>
        <v>1.8493135860598843E-2</v>
      </c>
      <c r="H208" s="233">
        <f ca="1">Calculation!T208</f>
        <v>3.5334983585475387E-5</v>
      </c>
      <c r="I208" s="233">
        <f ca="1">Calculation!V208</f>
        <v>2.2117358929384521E-6</v>
      </c>
    </row>
    <row r="209" spans="2:9" x14ac:dyDescent="0.25">
      <c r="B209" s="231">
        <f>Calculation!B209</f>
        <v>44098</v>
      </c>
      <c r="C209" s="232" t="str">
        <f ca="1">IFERROR(SUM(Calculation!BT209,Calculation!BQ209,Calculation!BG209)/SUM(Calculation!CA209,Calculation!CE209,Calculation!CF209),"N/A")</f>
        <v>N/A</v>
      </c>
      <c r="D209" s="233">
        <f ca="1">MAX(Calculation!D209-SUM(Table43[[#This Row],[Moderate - may require inpatient care, not including oxygen therapy]:[Critical cases in need of RRT ]]),0)</f>
        <v>2.6828303655874097</v>
      </c>
      <c r="E209" s="233">
        <f ca="1">Calculation!G209</f>
        <v>2.6829057889912314E-2</v>
      </c>
      <c r="F209" s="233">
        <f ca="1">Calculation!R209</f>
        <v>0.2361754114382702</v>
      </c>
      <c r="G209" s="233">
        <f ca="1">Calculation!N209</f>
        <v>1.7300051847666267E-2</v>
      </c>
      <c r="H209" s="233">
        <f ca="1">Calculation!T209</f>
        <v>3.3096866175499106E-5</v>
      </c>
      <c r="I209" s="233">
        <f ca="1">Calculation!V209</f>
        <v>2.0726095177140111E-6</v>
      </c>
    </row>
    <row r="210" spans="2:9" x14ac:dyDescent="0.25">
      <c r="B210" s="231">
        <f>Calculation!B210</f>
        <v>44099</v>
      </c>
      <c r="C210" s="232" t="str">
        <f ca="1">IFERROR(SUM(Calculation!BT210,Calculation!BQ210,Calculation!BG210)/SUM(Calculation!CA210,Calculation!CE210,Calculation!CF210),"N/A")</f>
        <v>N/A</v>
      </c>
      <c r="D210" s="233">
        <f ca="1">MAX(Calculation!D210-SUM(Table43[[#This Row],[Moderate - may require inpatient care, not including oxygen therapy]:[Critical cases in need of RRT ]]),0)</f>
        <v>2.5141990850120717</v>
      </c>
      <c r="E210" s="233">
        <f ca="1">Calculation!G210</f>
        <v>2.5140887377670982E-2</v>
      </c>
      <c r="F210" s="233">
        <f ca="1">Calculation!R210</f>
        <v>0.22124718547884425</v>
      </c>
      <c r="G210" s="233">
        <f ca="1">Calculation!N210</f>
        <v>1.6184479854689595E-2</v>
      </c>
      <c r="H210" s="233">
        <f ca="1">Calculation!T210</f>
        <v>3.1001076941040002E-5</v>
      </c>
      <c r="I210" s="233">
        <f ca="1">Calculation!V210</f>
        <v>1.9422358129452931E-6</v>
      </c>
    </row>
    <row r="211" spans="2:9" x14ac:dyDescent="0.25">
      <c r="B211" s="231">
        <f>Calculation!B211</f>
        <v>44100</v>
      </c>
      <c r="C211" s="232" t="str">
        <f ca="1">IFERROR(SUM(Calculation!BT211,Calculation!BQ211,Calculation!BG211)/SUM(Calculation!CA211,Calculation!CE211,Calculation!CF211),"N/A")</f>
        <v>N/A</v>
      </c>
      <c r="D211" s="233">
        <f ca="1">MAX(Calculation!D211-SUM(Table43[[#This Row],[Moderate - may require inpatient care, not including oxygen therapy]:[Critical cases in need of RRT ]]),0)</f>
        <v>2.356165044156175</v>
      </c>
      <c r="E211" s="233">
        <f ca="1">Calculation!G211</f>
        <v>2.3558986036711357E-2</v>
      </c>
      <c r="F211" s="233">
        <f ca="1">Calculation!R211</f>
        <v>0.20726391645158201</v>
      </c>
      <c r="G211" s="233">
        <f ca="1">Calculation!N211</f>
        <v>1.5141341443221386E-2</v>
      </c>
      <c r="H211" s="233">
        <f ca="1">Calculation!T211</f>
        <v>2.903850924620449E-5</v>
      </c>
      <c r="I211" s="233">
        <f ca="1">Calculation!V211</f>
        <v>1.8200639988295752E-6</v>
      </c>
    </row>
    <row r="212" spans="2:9" x14ac:dyDescent="0.25">
      <c r="B212" s="231">
        <f>Calculation!B212</f>
        <v>44101</v>
      </c>
      <c r="C212" s="232" t="str">
        <f ca="1">IFERROR(SUM(Calculation!BT212,Calculation!BQ212,Calculation!BG212)/SUM(Calculation!CA212,Calculation!CE212,Calculation!CF212),"N/A")</f>
        <v>N/A</v>
      </c>
      <c r="D212" s="233">
        <f ca="1">MAX(Calculation!D212-SUM(Table43[[#This Row],[Moderate - may require inpatient care, not including oxygen therapy]:[Critical cases in need of RRT ]]),0)</f>
        <v>2.2080624707447085</v>
      </c>
      <c r="E212" s="233">
        <f ca="1">Calculation!G212</f>
        <v>2.2076658945868695E-2</v>
      </c>
      <c r="F212" s="233">
        <f ca="1">Calculation!R212</f>
        <v>0.19416568113834126</v>
      </c>
      <c r="G212" s="233">
        <f ca="1">Calculation!N212</f>
        <v>1.4165894202310512E-2</v>
      </c>
      <c r="H212" s="233">
        <f ca="1">Calculation!T212</f>
        <v>2.720064455345569E-5</v>
      </c>
      <c r="I212" s="233">
        <f ca="1">Calculation!V212</f>
        <v>1.7055779709946381E-6</v>
      </c>
    </row>
    <row r="213" spans="2:9" x14ac:dyDescent="0.25">
      <c r="B213" s="231">
        <f>Calculation!B213</f>
        <v>44102</v>
      </c>
      <c r="C213" s="232" t="str">
        <f ca="1">IFERROR(SUM(Calculation!BT213,Calculation!BQ213,Calculation!BG213)/SUM(Calculation!CA213,Calculation!CE213,Calculation!CF213),"N/A")</f>
        <v>N/A</v>
      </c>
      <c r="D213" s="233">
        <f ca="1">MAX(Calculation!D213-SUM(Table43[[#This Row],[Moderate - may require inpatient care, not including oxygen therapy]:[Critical cases in need of RRT ]]),0)</f>
        <v>2.069267403745342</v>
      </c>
      <c r="E213" s="233">
        <f ca="1">Calculation!G213</f>
        <v>2.068763361071449E-2</v>
      </c>
      <c r="F213" s="233">
        <f ca="1">Calculation!R213</f>
        <v>0.1818963644549649</v>
      </c>
      <c r="G213" s="233">
        <f ca="1">Calculation!N213</f>
        <v>1.3253709267087041E-2</v>
      </c>
      <c r="H213" s="233">
        <f ca="1">Calculation!T213</f>
        <v>2.5479513920195504E-5</v>
      </c>
      <c r="I213" s="233">
        <f ca="1">Calculation!V213</f>
        <v>1.5982941153366136E-6</v>
      </c>
    </row>
    <row r="214" spans="2:9" x14ac:dyDescent="0.25">
      <c r="B214" s="231">
        <f>Calculation!B214</f>
        <v>44103</v>
      </c>
      <c r="C214" s="232" t="str">
        <f ca="1">IFERROR(SUM(Calculation!BT214,Calculation!BQ214,Calculation!BG214)/SUM(Calculation!CA214,Calculation!CE214,Calculation!CF214),"N/A")</f>
        <v>N/A</v>
      </c>
      <c r="D214" s="233">
        <f ca="1">MAX(Calculation!D214-SUM(Table43[[#This Row],[Moderate - may require inpatient care, not including oxygen therapy]:[Critical cases in need of RRT ]]),0)</f>
        <v>1.9391950689582214</v>
      </c>
      <c r="E214" s="233">
        <f ca="1">Calculation!G214</f>
        <v>1.9386033231290633E-2</v>
      </c>
      <c r="F214" s="233">
        <f ca="1">Calculation!R214</f>
        <v>0.17040341684920055</v>
      </c>
      <c r="G214" s="233">
        <f ca="1">Calculation!N214</f>
        <v>1.2400650359129149E-2</v>
      </c>
      <c r="H214" s="233">
        <f ca="1">Calculation!T214</f>
        <v>2.3867662066295698E-5</v>
      </c>
      <c r="I214" s="233">
        <f ca="1">Calculation!V214</f>
        <v>1.4977592609915896E-6</v>
      </c>
    </row>
    <row r="215" spans="2:9" x14ac:dyDescent="0.25">
      <c r="B215" s="231">
        <f>Calculation!B215</f>
        <v>44104</v>
      </c>
      <c r="C215" s="232" t="str">
        <f ca="1">IFERROR(SUM(Calculation!BT215,Calculation!BQ215,Calculation!BG215)/SUM(Calculation!CA215,Calculation!CE215,Calculation!CF215),"N/A")</f>
        <v>N/A</v>
      </c>
      <c r="D215" s="233">
        <f ca="1">MAX(Calculation!D215-SUM(Table43[[#This Row],[Moderate - may require inpatient care, not including oxygen therapy]:[Critical cases in need of RRT ]]),0)</f>
        <v>1.8172974192126192</v>
      </c>
      <c r="E215" s="233">
        <f ca="1">Calculation!G215</f>
        <v>1.8166351670912944E-2</v>
      </c>
      <c r="F215" s="233">
        <f ca="1">Calculation!R215</f>
        <v>0.15963762719349475</v>
      </c>
      <c r="G215" s="233">
        <f ca="1">Calculation!N215</f>
        <v>1.1602854244432323E-2</v>
      </c>
      <c r="H215" s="233">
        <f ca="1">Calculation!T215</f>
        <v>2.2358113836106572E-5</v>
      </c>
      <c r="I215" s="233">
        <f ca="1">Calculation!V215</f>
        <v>1.4035487623047098E-6</v>
      </c>
    </row>
    <row r="216" spans="2:9" x14ac:dyDescent="0.25">
      <c r="B216" s="231">
        <f>Calculation!B216</f>
        <v>44105</v>
      </c>
      <c r="C216" s="232" t="str">
        <f ca="1">IFERROR(SUM(Calculation!BT216,Calculation!BQ216,Calculation!BG216)/SUM(Calculation!CA216,Calculation!CE216,Calculation!CF216),"N/A")</f>
        <v>N/A</v>
      </c>
      <c r="D216" s="233">
        <f ca="1">MAX(Calculation!D216-SUM(Table43[[#This Row],[Moderate - may require inpatient care, not including oxygen therapy]:[Critical cases in need of RRT ]]),0)</f>
        <v>1.703060828856759</v>
      </c>
      <c r="E216" s="233">
        <f ca="1">Calculation!G216</f>
        <v>1.7023430016907933E-2</v>
      </c>
      <c r="F216" s="233">
        <f ca="1">Calculation!R216</f>
        <v>0.14955291018101757</v>
      </c>
      <c r="G216" s="233">
        <f ca="1">Calculation!N216</f>
        <v>1.0856712511997081E-2</v>
      </c>
      <c r="H216" s="233">
        <f ca="1">Calculation!T216</f>
        <v>2.0944342891273099E-5</v>
      </c>
      <c r="I216" s="233">
        <f ca="1">Calculation!V216</f>
        <v>1.3152647020434975E-6</v>
      </c>
    </row>
    <row r="217" spans="2:9" x14ac:dyDescent="0.25">
      <c r="B217" s="231">
        <f>Calculation!B217</f>
        <v>44106</v>
      </c>
      <c r="C217" s="232" t="str">
        <f ca="1">IFERROR(SUM(Calculation!BT217,Calculation!BQ217,Calculation!BG217)/SUM(Calculation!CA217,Calculation!CE217,Calculation!CF217),"N/A")</f>
        <v>N/A</v>
      </c>
      <c r="D217" s="233">
        <f ca="1">MAX(Calculation!D217-SUM(Table43[[#This Row],[Moderate - may require inpatient care, not including oxygen therapy]:[Critical cases in need of RRT ]]),0)</f>
        <v>1.5960039328730165</v>
      </c>
      <c r="E217" s="233">
        <f ca="1">Calculation!G217</f>
        <v>1.5952434630899084E-2</v>
      </c>
      <c r="F217" s="233">
        <f ca="1">Calculation!R217</f>
        <v>0.14010610729647197</v>
      </c>
      <c r="G217" s="233">
        <f ca="1">Calculation!N217</f>
        <v>1.0158854582752633E-2</v>
      </c>
      <c r="H217" s="233">
        <f ca="1">Calculation!T217</f>
        <v>1.9620242482052475E-5</v>
      </c>
      <c r="I217" s="233">
        <f ca="1">Calculation!V217</f>
        <v>1.2325342078506957E-6</v>
      </c>
    </row>
    <row r="218" spans="2:9" x14ac:dyDescent="0.25">
      <c r="B218" s="231">
        <f>Calculation!B218</f>
        <v>44107</v>
      </c>
      <c r="C218" s="232" t="str">
        <f ca="1">IFERROR(SUM(Calculation!BT218,Calculation!BQ218,Calculation!BG218)/SUM(Calculation!CA218,Calculation!CE218,Calculation!CF218),"N/A")</f>
        <v>N/A</v>
      </c>
      <c r="D218" s="233">
        <f ca="1">MAX(Calculation!D218-SUM(Table43[[#This Row],[Moderate - may require inpatient care, not including oxygen therapy]:[Critical cases in need of RRT ]]),0)</f>
        <v>1.4956756015556791</v>
      </c>
      <c r="E218" s="233">
        <f ca="1">Calculation!G218</f>
        <v>1.4948836592879593E-2</v>
      </c>
      <c r="F218" s="233">
        <f ca="1">Calculation!R218</f>
        <v>0.13125680049266586</v>
      </c>
      <c r="G218" s="233">
        <f ca="1">Calculation!N218</f>
        <v>9.5061318647659179E-3</v>
      </c>
      <c r="H218" s="233">
        <f ca="1">Calculation!T218</f>
        <v>1.838009815552615E-5</v>
      </c>
      <c r="I218" s="233">
        <f ca="1">Calculation!V218</f>
        <v>1.1550078746862722E-6</v>
      </c>
    </row>
    <row r="219" spans="2:9" x14ac:dyDescent="0.25">
      <c r="B219" s="231">
        <f>Calculation!B219</f>
        <v>44108</v>
      </c>
      <c r="C219" s="232" t="str">
        <f ca="1">IFERROR(SUM(Calculation!BT219,Calculation!BQ219,Calculation!BG219)/SUM(Calculation!CA219,Calculation!CE219,Calculation!CF219),"N/A")</f>
        <v>N/A</v>
      </c>
      <c r="D219" s="233">
        <f ca="1">MAX(Calculation!D219-SUM(Table43[[#This Row],[Moderate - may require inpatient care, not including oxygen therapy]:[Critical cases in need of RRT ]]),0)</f>
        <v>1.4016530422540798</v>
      </c>
      <c r="E219" s="233">
        <f ca="1">Calculation!G219</f>
        <v>1.4008392450325251E-2</v>
      </c>
      <c r="F219" s="233">
        <f ca="1">Calculation!R219</f>
        <v>0.12296713776019073</v>
      </c>
      <c r="G219" s="233">
        <f ca="1">Calculation!N219</f>
        <v>8.8956029764840783E-3</v>
      </c>
      <c r="H219" s="233">
        <f ca="1">Calculation!T219</f>
        <v>1.7218562269488297E-5</v>
      </c>
      <c r="I219" s="233">
        <f ca="1">Calculation!V219</f>
        <v>1.0823582872236158E-6</v>
      </c>
    </row>
    <row r="220" spans="2:9" x14ac:dyDescent="0.25">
      <c r="B220" s="231">
        <f>Calculation!B220</f>
        <v>44109</v>
      </c>
      <c r="C220" s="232" t="str">
        <f ca="1">IFERROR(SUM(Calculation!BT220,Calculation!BQ220,Calculation!BG220)/SUM(Calculation!CA220,Calculation!CE220,Calculation!CF220),"N/A")</f>
        <v>N/A</v>
      </c>
      <c r="D220" s="233">
        <f ca="1">MAX(Calculation!D220-SUM(Table43[[#This Row],[Moderate - may require inpatient care, not including oxygen therapy]:[Critical cases in need of RRT ]]),0)</f>
        <v>1.3135400202178436</v>
      </c>
      <c r="E220" s="233">
        <f ca="1">Calculation!G220</f>
        <v>1.3127126188227443E-2</v>
      </c>
      <c r="F220" s="233">
        <f ca="1">Calculation!R220</f>
        <v>0.11520166982864985</v>
      </c>
      <c r="G220" s="233">
        <f ca="1">Calculation!N220</f>
        <v>8.3245199651615556E-3</v>
      </c>
      <c r="H220" s="233">
        <f ca="1">Calculation!T220</f>
        <v>1.6130630189356766E-5</v>
      </c>
      <c r="I220" s="233">
        <f ca="1">Calculation!V220</f>
        <v>1.0142786349076788E-6</v>
      </c>
    </row>
    <row r="221" spans="2:9" x14ac:dyDescent="0.25">
      <c r="B221" s="231">
        <f>Calculation!B221</f>
        <v>44110</v>
      </c>
      <c r="C221" s="232" t="str">
        <f ca="1">IFERROR(SUM(Calculation!BT221,Calculation!BQ221,Calculation!BG221)/SUM(Calculation!CA221,Calculation!CE221,Calculation!CF221),"N/A")</f>
        <v>N/A</v>
      </c>
      <c r="D221" s="233">
        <f ca="1">MAX(Calculation!D221-SUM(Table43[[#This Row],[Moderate - may require inpatient care, not including oxygen therapy]:[Critical cases in need of RRT ]]),0)</f>
        <v>1.2309651910774781</v>
      </c>
      <c r="E221" s="233">
        <f ca="1">Calculation!G221</f>
        <v>1.2301312342436562E-2</v>
      </c>
      <c r="F221" s="233">
        <f ca="1">Calculation!R221</f>
        <v>0.10792719728758454</v>
      </c>
      <c r="G221" s="233">
        <f ca="1">Calculation!N221</f>
        <v>7.790315452639804E-3</v>
      </c>
      <c r="H221" s="233">
        <f ca="1">Calculation!T221</f>
        <v>1.5111618054600979E-5</v>
      </c>
      <c r="I221" s="233">
        <f ca="1">Calculation!V221</f>
        <v>9.5048141468782068E-7</v>
      </c>
    </row>
    <row r="222" spans="2:9" x14ac:dyDescent="0.25">
      <c r="B222" s="231">
        <f>Calculation!B222</f>
        <v>44111</v>
      </c>
      <c r="C222" s="232" t="str">
        <f ca="1">IFERROR(SUM(Calculation!BT222,Calculation!BQ222,Calculation!BG222)/SUM(Calculation!CA222,Calculation!CE222,Calculation!CF222),"N/A")</f>
        <v>N/A</v>
      </c>
      <c r="D222" s="233">
        <f ca="1">MAX(Calculation!D222-SUM(Table43[[#This Row],[Moderate - may require inpatient care, not including oxygen therapy]:[Critical cases in need of RRT ]]),0)</f>
        <v>1.1535805379620863</v>
      </c>
      <c r="E222" s="233">
        <f ca="1">Calculation!G222</f>
        <v>1.1527460183129659E-2</v>
      </c>
      <c r="F222" s="233">
        <f ca="1">Calculation!R222</f>
        <v>0.10111262746036509</v>
      </c>
      <c r="G222" s="233">
        <f ca="1">Calculation!N222</f>
        <v>7.2905906453259823E-3</v>
      </c>
      <c r="H222" s="233">
        <f ca="1">Calculation!T222</f>
        <v>1.4157142008759876E-5</v>
      </c>
      <c r="I222" s="233">
        <f ca="1">Calculation!V222</f>
        <v>8.9069721539039247E-7</v>
      </c>
    </row>
    <row r="223" spans="2:9" x14ac:dyDescent="0.25">
      <c r="B223" s="231">
        <f>Calculation!B223</f>
        <v>44112</v>
      </c>
      <c r="C223" s="232" t="str">
        <f ca="1">IFERROR(SUM(Calculation!BT223,Calculation!BQ223,Calculation!BG223)/SUM(Calculation!CA223,Calculation!CE223,Calculation!CF223),"N/A")</f>
        <v>N/A</v>
      </c>
      <c r="D223" s="233">
        <f ca="1">MAX(Calculation!D223-SUM(Table43[[#This Row],[Moderate - may require inpatient care, not including oxygen therapy]:[Critical cases in need of RRT ]]),0)</f>
        <v>1.0810599066941831</v>
      </c>
      <c r="E223" s="233">
        <f ca="1">Calculation!G223</f>
        <v>1.0802298899933208E-2</v>
      </c>
      <c r="F223" s="233">
        <f ca="1">Calculation!R223</f>
        <v>9.4728840407022896E-2</v>
      </c>
      <c r="G223" s="233">
        <f ca="1">Calculation!N223</f>
        <v>6.8231041495645265E-3</v>
      </c>
      <c r="H223" s="233">
        <f ca="1">Calculation!T223</f>
        <v>1.3263098794467812E-5</v>
      </c>
      <c r="I223" s="233">
        <f ca="1">Calculation!V223</f>
        <v>8.3467357853427609E-7</v>
      </c>
    </row>
    <row r="224" spans="2:9" x14ac:dyDescent="0.25">
      <c r="B224" s="231">
        <f>Calculation!B224</f>
        <v>44113</v>
      </c>
      <c r="C224" s="232" t="str">
        <f ca="1">IFERROR(SUM(Calculation!BT224,Calculation!BQ224,Calculation!BG224)/SUM(Calculation!CA224,Calculation!CE224,Calculation!CF224),"N/A")</f>
        <v>N/A</v>
      </c>
      <c r="D224" s="233">
        <f ca="1">MAX(Calculation!D224-SUM(Table43[[#This Row],[Moderate - may require inpatient care, not including oxygen therapy]:[Critical cases in need of RRT ]]),0)</f>
        <v>1.0130976329112751</v>
      </c>
      <c r="E224" s="233">
        <f ca="1">Calculation!G224</f>
        <v>1.0122763725246835E-2</v>
      </c>
      <c r="F224" s="233">
        <f ca="1">Calculation!R224</f>
        <v>8.8748563472513614E-2</v>
      </c>
      <c r="G224" s="233">
        <f ca="1">Calculation!N224</f>
        <v>6.3857615376409606E-3</v>
      </c>
      <c r="H224" s="233">
        <f ca="1">Calculation!T224</f>
        <v>1.2425647622066469E-5</v>
      </c>
      <c r="I224" s="233">
        <f ca="1">Calculation!V224</f>
        <v>7.8217393127270119E-7</v>
      </c>
    </row>
    <row r="225" spans="2:9" x14ac:dyDescent="0.25">
      <c r="B225" s="231">
        <f>Calculation!B225</f>
        <v>44114</v>
      </c>
      <c r="C225" s="232" t="str">
        <f ca="1">IFERROR(SUM(Calculation!BT225,Calculation!BQ225,Calculation!BG225)/SUM(Calculation!CA225,Calculation!CE225,Calculation!CF225),"N/A")</f>
        <v>N/A</v>
      </c>
      <c r="D225" s="233">
        <f ca="1">MAX(Calculation!D225-SUM(Table43[[#This Row],[Moderate - may require inpatient care, not including oxygen therapy]:[Critical cases in need of RRT ]]),0)</f>
        <v>0.94940725535027104</v>
      </c>
      <c r="E225" s="233">
        <f ca="1">Calculation!G225</f>
        <v>9.4859829357331442E-3</v>
      </c>
      <c r="F225" s="233">
        <f ca="1">Calculation!R225</f>
        <v>8.3146253833730616E-2</v>
      </c>
      <c r="G225" s="233">
        <f ca="1">Calculation!N225</f>
        <v>5.9766056134275963E-3</v>
      </c>
      <c r="H225" s="233">
        <f ca="1">Calculation!T225</f>
        <v>1.1641193226327558E-5</v>
      </c>
      <c r="I225" s="233">
        <f ca="1">Calculation!V225</f>
        <v>7.3297658634837787E-7</v>
      </c>
    </row>
    <row r="226" spans="2:9" x14ac:dyDescent="0.25">
      <c r="B226" s="231">
        <f>Calculation!B226</f>
        <v>44115</v>
      </c>
      <c r="C226" s="232" t="str">
        <f ca="1">IFERROR(SUM(Calculation!BT226,Calculation!BQ226,Calculation!BG226)/SUM(Calculation!CA226,Calculation!CE226,Calculation!CF226),"N/A")</f>
        <v>N/A</v>
      </c>
      <c r="D226" s="233">
        <f ca="1">MAX(Calculation!D226-SUM(Table43[[#This Row],[Moderate - may require inpatient care, not including oxygen therapy]:[Critical cases in need of RRT ]]),0)</f>
        <v>0.88972030989123874</v>
      </c>
      <c r="E226" s="233">
        <f ca="1">Calculation!G226</f>
        <v>8.8892656761191246E-3</v>
      </c>
      <c r="F226" s="233">
        <f ca="1">Calculation!R226</f>
        <v>7.7897988533888879E-2</v>
      </c>
      <c r="G226" s="233">
        <f ca="1">Calculation!N226</f>
        <v>5.593807330182719E-3</v>
      </c>
      <c r="H226" s="233">
        <f ca="1">Calculation!T226</f>
        <v>1.0906370031870141E-5</v>
      </c>
      <c r="I226" s="233">
        <f ca="1">Calculation!V226</f>
        <v>6.8687380508054118E-7</v>
      </c>
    </row>
    <row r="227" spans="2:9" x14ac:dyDescent="0.25">
      <c r="B227" s="231">
        <f>Calculation!B227</f>
        <v>44116</v>
      </c>
      <c r="C227" s="232" t="str">
        <f ca="1">IFERROR(SUM(Calculation!BT227,Calculation!BQ227,Calculation!BG227)/SUM(Calculation!CA227,Calculation!CE227,Calculation!CF227),"N/A")</f>
        <v>N/A</v>
      </c>
      <c r="D227" s="233">
        <f ca="1">MAX(Calculation!D227-SUM(Table43[[#This Row],[Moderate - may require inpatient care, not including oxygen therapy]:[Critical cases in need of RRT ]]),0)</f>
        <v>0.83378519929569295</v>
      </c>
      <c r="E227" s="233">
        <f ca="1">Calculation!G227</f>
        <v>8.3300905529450579E-3</v>
      </c>
      <c r="F227" s="233">
        <f ca="1">Calculation!R227</f>
        <v>7.2981361525585972E-2</v>
      </c>
      <c r="G227" s="233">
        <f ca="1">Calculation!N227</f>
        <v>5.2356573162769095E-3</v>
      </c>
      <c r="H227" s="233">
        <f ca="1">Calculation!T227</f>
        <v>1.0218027353257303E-5</v>
      </c>
      <c r="I227" s="233">
        <f ca="1">Calculation!V227</f>
        <v>6.4367091931868401E-7</v>
      </c>
    </row>
    <row r="228" spans="2:9" x14ac:dyDescent="0.25">
      <c r="B228" s="231">
        <f>Calculation!B228</f>
        <v>44117</v>
      </c>
      <c r="C228" s="232" t="str">
        <f ca="1">IFERROR(SUM(Calculation!BT228,Calculation!BQ228,Calculation!BG228)/SUM(Calculation!CA228,Calculation!CE228,Calculation!CF228),"N/A")</f>
        <v>N/A</v>
      </c>
      <c r="D228" s="233">
        <f ca="1">MAX(Calculation!D228-SUM(Table43[[#This Row],[Moderate - may require inpatient care, not including oxygen therapy]:[Critical cases in need of RRT ]]),0)</f>
        <v>0.78136613389129672</v>
      </c>
      <c r="E228" s="233">
        <f ca="1">Calculation!G228</f>
        <v>7.8060949495829491E-3</v>
      </c>
      <c r="F228" s="233">
        <f ca="1">Calculation!R228</f>
        <v>6.8375387274807589E-2</v>
      </c>
      <c r="G228" s="233">
        <f ca="1">Calculation!N228</f>
        <v>4.9005579676549759E-3</v>
      </c>
      <c r="H228" s="233">
        <f ca="1">Calculation!T228</f>
        <v>9.5732155610105728E-6</v>
      </c>
      <c r="I228" s="233">
        <f ca="1">Calculation!V228</f>
        <v>6.0318550892639956E-7</v>
      </c>
    </row>
    <row r="229" spans="2:9" x14ac:dyDescent="0.25">
      <c r="B229" s="231">
        <f>Calculation!B229</f>
        <v>44118</v>
      </c>
      <c r="C229" s="232" t="str">
        <f ca="1">IFERROR(SUM(Calculation!BT229,Calculation!BQ229,Calculation!BG229)/SUM(Calculation!CA229,Calculation!CE229,Calculation!CF229),"N/A")</f>
        <v>N/A</v>
      </c>
      <c r="D229" s="233">
        <f ca="1">MAX(Calculation!D229-SUM(Table43[[#This Row],[Moderate - may require inpatient care, not including oxygen therapy]:[Critical cases in need of RRT ]]),0)</f>
        <v>0.73224213875339661</v>
      </c>
      <c r="E229" s="233">
        <f ca="1">Calculation!G229</f>
        <v>7.3150650164043336E-3</v>
      </c>
      <c r="F229" s="233">
        <f ca="1">Calculation!R229</f>
        <v>6.4060410506350793E-2</v>
      </c>
      <c r="G229" s="233">
        <f ca="1">Calculation!N229</f>
        <v>4.5870160686693777E-3</v>
      </c>
      <c r="H229" s="233">
        <f ca="1">Calculation!T229</f>
        <v>8.9691731491682194E-6</v>
      </c>
      <c r="I229" s="233">
        <f ca="1">Calculation!V229</f>
        <v>5.6524663081392705E-7</v>
      </c>
    </row>
    <row r="230" spans="2:9" x14ac:dyDescent="0.25">
      <c r="B230" s="231">
        <f>Calculation!B230</f>
        <v>44119</v>
      </c>
      <c r="C230" s="232" t="str">
        <f ca="1">IFERROR(SUM(Calculation!BT230,Calculation!BQ230,Calculation!BG230)/SUM(Calculation!CA230,Calculation!CE230,Calculation!CF230),"N/A")</f>
        <v>N/A</v>
      </c>
      <c r="D230" s="233">
        <f ca="1">MAX(Calculation!D230-SUM(Table43[[#This Row],[Moderate - may require inpatient care, not including oxygen therapy]:[Critical cases in need of RRT ]]),0)</f>
        <v>0.68620612321164975</v>
      </c>
      <c r="E230" s="233">
        <f ca="1">Calculation!G230</f>
        <v>6.854926293465481E-3</v>
      </c>
      <c r="F230" s="233">
        <f ca="1">Calculation!R230</f>
        <v>6.0018021698471848E-2</v>
      </c>
      <c r="G230" s="233">
        <f ca="1">Calculation!N230</f>
        <v>4.293635905547019E-3</v>
      </c>
      <c r="H230" s="233">
        <f ca="1">Calculation!T230</f>
        <v>8.4033146446960627E-6</v>
      </c>
      <c r="I230" s="233">
        <f ca="1">Calculation!V230</f>
        <v>5.2969409671146475E-7</v>
      </c>
    </row>
    <row r="231" spans="2:9" x14ac:dyDescent="0.25">
      <c r="B231" s="231">
        <f>Calculation!B231</f>
        <v>44120</v>
      </c>
      <c r="C231" s="232" t="str">
        <f ca="1">IFERROR(SUM(Calculation!BT231,Calculation!BQ231,Calculation!BG231)/SUM(Calculation!CA231,Calculation!CE231,Calculation!CF231),"N/A")</f>
        <v>N/A</v>
      </c>
      <c r="D231" s="233">
        <f ca="1">MAX(Calculation!D231-SUM(Table43[[#This Row],[Moderate - may require inpatient care, not including oxygen therapy]:[Critical cases in need of RRT ]]),0)</f>
        <v>0.64306400877223402</v>
      </c>
      <c r="E231" s="233">
        <f ca="1">Calculation!G231</f>
        <v>6.4237349253737303E-3</v>
      </c>
      <c r="F231" s="233">
        <f ca="1">Calculation!R231</f>
        <v>5.6230977959322595E-2</v>
      </c>
      <c r="G231" s="233">
        <f ca="1">Calculation!N231</f>
        <v>4.0191128392005893E-3</v>
      </c>
      <c r="H231" s="233">
        <f ca="1">Calculation!T231</f>
        <v>7.8732193028806265E-6</v>
      </c>
      <c r="I231" s="233">
        <f ca="1">Calculation!V231</f>
        <v>4.9637779624667066E-7</v>
      </c>
    </row>
    <row r="232" spans="2:9" x14ac:dyDescent="0.25">
      <c r="B232" s="231">
        <f>Calculation!B232</f>
        <v>44121</v>
      </c>
      <c r="C232" s="232" t="str">
        <f ca="1">IFERROR(SUM(Calculation!BT232,Calculation!BQ232,Calculation!BG232)/SUM(Calculation!CA232,Calculation!CE232,Calculation!CF232),"N/A")</f>
        <v>N/A</v>
      </c>
      <c r="D232" s="233">
        <f ca="1">MAX(Calculation!D232-SUM(Table43[[#This Row],[Moderate - may require inpatient care, not including oxygen therapy]:[Critical cases in need of RRT ]]),0)</f>
        <v>0.60263391179031589</v>
      </c>
      <c r="E232" s="233">
        <f ca="1">Calculation!G232</f>
        <v>6.0196694310308101E-3</v>
      </c>
      <c r="F232" s="233">
        <f ca="1">Calculation!R232</f>
        <v>5.268312894166443E-2</v>
      </c>
      <c r="G232" s="233">
        <f ca="1">Calculation!N232</f>
        <v>3.7622273063711207E-3</v>
      </c>
      <c r="H232" s="233">
        <f ca="1">Calculation!T232</f>
        <v>7.376620536876119E-6</v>
      </c>
      <c r="I232" s="233">
        <f ca="1">Calculation!V232</f>
        <v>4.6515706285368697E-7</v>
      </c>
    </row>
    <row r="233" spans="2:9" x14ac:dyDescent="0.25">
      <c r="B233" s="231">
        <f>Calculation!B233</f>
        <v>44122</v>
      </c>
      <c r="C233" s="232" t="str">
        <f ca="1">IFERROR(SUM(Calculation!BT233,Calculation!BQ233,Calculation!BG233)/SUM(Calculation!CA233,Calculation!CE233,Calculation!CF233),"N/A")</f>
        <v>N/A</v>
      </c>
      <c r="D233" s="233">
        <f ca="1">MAX(Calculation!D233-SUM(Table43[[#This Row],[Moderate - may require inpatient care, not including oxygen therapy]:[Critical cases in need of RRT ]]),0)</f>
        <v>0.56474537745816489</v>
      </c>
      <c r="E233" s="233">
        <f ca="1">Calculation!G233</f>
        <v>5.6410229928075001E-3</v>
      </c>
      <c r="F233" s="233">
        <f ca="1">Calculation!R233</f>
        <v>4.9359347473901902E-2</v>
      </c>
      <c r="G233" s="233">
        <f ca="1">Calculation!N233</f>
        <v>3.5218392202108445E-3</v>
      </c>
      <c r="H233" s="233">
        <f ca="1">Calculation!T233</f>
        <v>6.9113960327950552E-6</v>
      </c>
      <c r="I233" s="233">
        <f ca="1">Calculation!V233</f>
        <v>4.359000793704767E-7</v>
      </c>
    </row>
    <row r="234" spans="2:9" x14ac:dyDescent="0.25">
      <c r="B234" s="231">
        <f>Calculation!B234</f>
        <v>44123</v>
      </c>
      <c r="C234" s="232" t="str">
        <f ca="1">IFERROR(SUM(Calculation!BT234,Calculation!BQ234,Calculation!BG234)/SUM(Calculation!CA234,Calculation!CE234,Calculation!CF234),"N/A")</f>
        <v>N/A</v>
      </c>
      <c r="D234" s="233">
        <f ca="1">MAX(Calculation!D234-SUM(Table43[[#This Row],[Moderate - may require inpatient care, not including oxygen therapy]:[Critical cases in need of RRT ]]),0)</f>
        <v>0.52923866188852942</v>
      </c>
      <c r="E234" s="233">
        <f ca="1">Calculation!G234</f>
        <v>5.2861962325464716E-3</v>
      </c>
      <c r="F234" s="233">
        <f ca="1">Calculation!R234</f>
        <v>4.6245464606592075E-2</v>
      </c>
      <c r="G234" s="233">
        <f ca="1">Calculation!N234</f>
        <v>3.2968827433860356E-3</v>
      </c>
      <c r="H234" s="233">
        <f ca="1">Calculation!T234</f>
        <v>6.4755585053360595E-6</v>
      </c>
      <c r="I234" s="233">
        <f ca="1">Calculation!V234</f>
        <v>4.0848332131281535E-7</v>
      </c>
    </row>
    <row r="235" spans="2:9" x14ac:dyDescent="0.25">
      <c r="B235" s="231">
        <f>Calculation!B235</f>
        <v>44124</v>
      </c>
      <c r="C235" s="232" t="str">
        <f ca="1">IFERROR(SUM(Calculation!BT235,Calculation!BQ235,Calculation!BG235)/SUM(Calculation!CA235,Calculation!CE235,Calculation!CF235),"N/A")</f>
        <v>N/A</v>
      </c>
      <c r="D235" s="233">
        <f ca="1">MAX(Calculation!D235-SUM(Table43[[#This Row],[Moderate - may require inpatient care, not including oxygen therapy]:[Critical cases in need of RRT ]]),0)</f>
        <v>0.49596405927582665</v>
      </c>
      <c r="E235" s="233">
        <f ca="1">Calculation!G235</f>
        <v>4.9536904433010176E-3</v>
      </c>
      <c r="F235" s="233">
        <f ca="1">Calculation!R235</f>
        <v>4.3328208792364362E-2</v>
      </c>
      <c r="G235" s="233">
        <f ca="1">Calculation!N235</f>
        <v>3.0863614086195411E-3</v>
      </c>
      <c r="H235" s="233">
        <f ca="1">Calculation!T235</f>
        <v>6.0672470516618849E-6</v>
      </c>
      <c r="I235" s="233">
        <f ca="1">Calculation!V235</f>
        <v>3.827910349750895E-7</v>
      </c>
    </row>
    <row r="236" spans="2:9" x14ac:dyDescent="0.25">
      <c r="B236" s="231">
        <f>Calculation!B236</f>
        <v>44125</v>
      </c>
      <c r="C236" s="232" t="str">
        <f ca="1">IFERROR(SUM(Calculation!BT236,Calculation!BQ236,Calculation!BG236)/SUM(Calculation!CA236,Calculation!CE236,Calculation!CF236),"N/A")</f>
        <v>N/A</v>
      </c>
      <c r="D236" s="233">
        <f ca="1">MAX(Calculation!D236-SUM(Table43[[#This Row],[Moderate - may require inpatient care, not including oxygen therapy]:[Critical cases in need of RRT ]]),0)</f>
        <v>0.46478127130618668</v>
      </c>
      <c r="E236" s="233">
        <f ca="1">Calculation!G236</f>
        <v>4.6421012480767744E-3</v>
      </c>
      <c r="F236" s="233">
        <f ca="1">Calculation!R236</f>
        <v>4.0595148935561612E-2</v>
      </c>
      <c r="G236" s="233">
        <f ca="1">Calculation!N236</f>
        <v>2.8893435633001187E-3</v>
      </c>
      <c r="H236" s="233">
        <f ca="1">Calculation!T236</f>
        <v>5.684719064290681E-6</v>
      </c>
      <c r="I236" s="233">
        <f ca="1">Calculation!V236</f>
        <v>3.5871474847197563E-7</v>
      </c>
    </row>
    <row r="237" spans="2:9" x14ac:dyDescent="0.25">
      <c r="B237" s="231">
        <f>Calculation!B237</f>
        <v>44126</v>
      </c>
      <c r="C237" s="232" t="str">
        <f ca="1">IFERROR(SUM(Calculation!BT237,Calculation!BQ237,Calculation!BG237)/SUM(Calculation!CA237,Calculation!CE237,Calculation!CF237),"N/A")</f>
        <v>N/A</v>
      </c>
      <c r="D237" s="233">
        <f ca="1">MAX(Calculation!D237-SUM(Table43[[#This Row],[Moderate - may require inpatient care, not including oxygen therapy]:[Critical cases in need of RRT ]]),0)</f>
        <v>0.4355588161645717</v>
      </c>
      <c r="E237" s="233">
        <f ca="1">Calculation!G237</f>
        <v>4.3501126587732883E-3</v>
      </c>
      <c r="F237" s="233">
        <f ca="1">Calculation!R237</f>
        <v>3.8034641064887437E-2</v>
      </c>
      <c r="G237" s="233">
        <f ca="1">Calculation!N237</f>
        <v>2.7049581163790391E-3</v>
      </c>
      <c r="H237" s="233">
        <f ca="1">Calculation!T237</f>
        <v>5.3263426664561447E-6</v>
      </c>
      <c r="I237" s="233">
        <f ca="1">Calculation!V237</f>
        <v>3.3615281375125082E-7</v>
      </c>
    </row>
    <row r="238" spans="2:9" x14ac:dyDescent="0.25">
      <c r="B238" s="231">
        <f>Calculation!B238</f>
        <v>44127</v>
      </c>
      <c r="C238" s="232" t="str">
        <f ca="1">IFERROR(SUM(Calculation!BT238,Calculation!BQ238,Calculation!BG238)/SUM(Calculation!CA238,Calculation!CE238,Calculation!CF238),"N/A")</f>
        <v>N/A</v>
      </c>
      <c r="D238" s="233">
        <f ca="1">MAX(Calculation!D238-SUM(Table43[[#This Row],[Moderate - may require inpatient care, not including oxygen therapy]:[Critical cases in need of RRT ]]),0)</f>
        <v>0.40817347465513026</v>
      </c>
      <c r="E238" s="233">
        <f ca="1">Calculation!G238</f>
        <v>4.0764915093434492E-3</v>
      </c>
      <c r="F238" s="233">
        <f ca="1">Calculation!R238</f>
        <v>3.5635778397363128E-2</v>
      </c>
      <c r="G238" s="233">
        <f ca="1">Calculation!N238</f>
        <v>2.5323905672587168E-3</v>
      </c>
      <c r="H238" s="233">
        <f ca="1">Calculation!T238</f>
        <v>4.990589635344041E-6</v>
      </c>
      <c r="I238" s="233">
        <f ca="1">Calculation!V238</f>
        <v>3.1500997685361686E-7</v>
      </c>
    </row>
    <row r="239" spans="2:9" x14ac:dyDescent="0.25">
      <c r="B239" s="231">
        <f>Calculation!B239</f>
        <v>44128</v>
      </c>
      <c r="C239" s="232" t="str">
        <f ca="1">IFERROR(SUM(Calculation!BT239,Calculation!BQ239,Calculation!BG239)/SUM(Calculation!CA239,Calculation!CE239,Calculation!CF239),"N/A")</f>
        <v>N/A</v>
      </c>
      <c r="D239" s="233">
        <f ca="1">MAX(Calculation!D239-SUM(Table43[[#This Row],[Moderate - may require inpatient care, not including oxygen therapy]:[Critical cases in need of RRT ]]),0)</f>
        <v>0.38250977110356538</v>
      </c>
      <c r="E239" s="233">
        <f ca="1">Calculation!G239</f>
        <v>3.8200822405302817E-3</v>
      </c>
      <c r="F239" s="233">
        <f ca="1">Calculation!R239</f>
        <v>3.3388344578177867E-2</v>
      </c>
      <c r="G239" s="233">
        <f ca="1">Calculation!N239</f>
        <v>2.3708792977517384E-3</v>
      </c>
      <c r="H239" s="233">
        <f ca="1">Calculation!T239</f>
        <v>4.6760287818623015E-6</v>
      </c>
      <c r="I239" s="233">
        <f ca="1">Calculation!V239</f>
        <v>2.951969760842624E-7</v>
      </c>
    </row>
    <row r="240" spans="2:9" x14ac:dyDescent="0.25">
      <c r="B240" s="231">
        <f>Calculation!B240</f>
        <v>44129</v>
      </c>
      <c r="C240" s="232" t="str">
        <f ca="1">IFERROR(SUM(Calculation!BT240,Calculation!BQ240,Calculation!BG240)/SUM(Calculation!CA240,Calculation!CE240,Calculation!CF240),"N/A")</f>
        <v>N/A</v>
      </c>
      <c r="D240" s="233">
        <f ca="1">MAX(Calculation!D240-SUM(Table43[[#This Row],[Moderate - may require inpatient care, not including oxygen therapy]:[Critical cases in need of RRT ]]),0)</f>
        <v>0.35845948686020085</v>
      </c>
      <c r="E240" s="233">
        <f ca="1">Calculation!G240</f>
        <v>3.5798020129804353E-3</v>
      </c>
      <c r="F240" s="233">
        <f ca="1">Calculation!R240</f>
        <v>3.1282769893089785E-2</v>
      </c>
      <c r="G240" s="233">
        <f ca="1">Calculation!N240</f>
        <v>2.21971210948398E-3</v>
      </c>
      <c r="H240" s="233">
        <f ca="1">Calculation!T240</f>
        <v>4.3813197565883101E-6</v>
      </c>
      <c r="I240" s="233">
        <f ca="1">Calculation!V240</f>
        <v>2.7663016465958235E-7</v>
      </c>
    </row>
    <row r="241" spans="2:9" x14ac:dyDescent="0.25">
      <c r="B241" s="231">
        <f>Calculation!B241</f>
        <v>44130</v>
      </c>
      <c r="C241" s="232" t="str">
        <f ca="1">IFERROR(SUM(Calculation!BT241,Calculation!BQ241,Calculation!BG241)/SUM(Calculation!CA241,Calculation!CE241,Calculation!CF241),"N/A")</f>
        <v>N/A</v>
      </c>
      <c r="D241" s="233">
        <f ca="1">MAX(Calculation!D241-SUM(Table43[[#This Row],[Moderate - may require inpatient care, not including oxygen therapy]:[Critical cases in need of RRT ]]),0)</f>
        <v>0.33592120435644862</v>
      </c>
      <c r="E241" s="233">
        <f ca="1">Calculation!G241</f>
        <v>3.354636128524123E-3</v>
      </c>
      <c r="F241" s="233">
        <f ca="1">Calculation!R241</f>
        <v>2.9310090264322575E-2</v>
      </c>
      <c r="G241" s="233">
        <f ca="1">Calculation!N241</f>
        <v>2.0782229903022948E-3</v>
      </c>
      <c r="H241" s="233">
        <f ca="1">Calculation!T241</f>
        <v>4.1052072543892832E-6</v>
      </c>
      <c r="I241" s="233">
        <f ca="1">Calculation!V241</f>
        <v>2.5923115753568734E-7</v>
      </c>
    </row>
    <row r="242" spans="2:9" x14ac:dyDescent="0.25">
      <c r="B242" s="231">
        <f>Calculation!B242</f>
        <v>44131</v>
      </c>
      <c r="C242" s="232" t="str">
        <f ca="1">IFERROR(SUM(Calculation!BT242,Calculation!BQ242,Calculation!BG242)/SUM(Calculation!CA242,Calculation!CE242,Calculation!CF242),"N/A")</f>
        <v>N/A</v>
      </c>
      <c r="D242" s="233">
        <f ca="1">MAX(Calculation!D242-SUM(Table43[[#This Row],[Moderate - may require inpatient care, not including oxygen therapy]:[Critical cases in need of RRT ]]),0)</f>
        <v>0.31479987979674395</v>
      </c>
      <c r="E242" s="233">
        <f ca="1">Calculation!G242</f>
        <v>3.1436337401698185E-3</v>
      </c>
      <c r="F242" s="233">
        <f ca="1">Calculation!R242</f>
        <v>2.7461908852562857E-2</v>
      </c>
      <c r="G242" s="233">
        <f ca="1">Calculation!N242</f>
        <v>1.9457890943673326E-3</v>
      </c>
      <c r="H242" s="233">
        <f ca="1">Calculation!T242</f>
        <v>3.8465155917571465E-6</v>
      </c>
      <c r="I242" s="233">
        <f ca="1">Calculation!V242</f>
        <v>2.4292650049086684E-7</v>
      </c>
    </row>
    <row r="243" spans="2:9" x14ac:dyDescent="0.25">
      <c r="B243" s="231">
        <f>Calculation!B243</f>
        <v>44132</v>
      </c>
      <c r="C243" s="232" t="str">
        <f ca="1">IFERROR(SUM(Calculation!BT243,Calculation!BQ243,Calculation!BG243)/SUM(Calculation!CA243,Calculation!CE243,Calculation!CF243),"N/A")</f>
        <v>N/A</v>
      </c>
      <c r="D243" s="233">
        <f ca="1">MAX(Calculation!D243-SUM(Table43[[#This Row],[Moderate - may require inpatient care, not including oxygen therapy]:[Critical cases in need of RRT ]]),0)</f>
        <v>0.29500644268899073</v>
      </c>
      <c r="E243" s="233">
        <f ca="1">Calculation!G243</f>
        <v>2.945903832243529E-3</v>
      </c>
      <c r="F243" s="233">
        <f ca="1">Calculation!R243</f>
        <v>2.5730360098692617E-2</v>
      </c>
      <c r="G243" s="233">
        <f ca="1">Calculation!N243</f>
        <v>1.8218279216499517E-3</v>
      </c>
      <c r="H243" s="233">
        <f ca="1">Calculation!T243</f>
        <v>3.6041436324212534E-6</v>
      </c>
      <c r="I243" s="233">
        <f ca="1">Calculation!V243</f>
        <v>2.2764735974371457E-7</v>
      </c>
    </row>
    <row r="244" spans="2:9" x14ac:dyDescent="0.25">
      <c r="B244" s="231">
        <f>Calculation!B244</f>
        <v>44133</v>
      </c>
      <c r="C244" s="232" t="str">
        <f ca="1">IFERROR(SUM(Calculation!BT244,Calculation!BQ244,Calculation!BG244)/SUM(Calculation!CA244,Calculation!CE244,Calculation!CF244),"N/A")</f>
        <v>N/A</v>
      </c>
      <c r="D244" s="233">
        <f ca="1">MAX(Calculation!D244-SUM(Table43[[#This Row],[Moderate - may require inpatient care, not including oxygen therapy]:[Critical cases in need of RRT ]]),0)</f>
        <v>0.27645742052792249</v>
      </c>
      <c r="E244" s="233">
        <f ca="1">Calculation!G244</f>
        <v>2.7606114540149633E-3</v>
      </c>
      <c r="F244" s="233">
        <f ca="1">Calculation!R244</f>
        <v>2.4108076050155226E-2</v>
      </c>
      <c r="G244" s="233">
        <f ca="1">Calculation!N244</f>
        <v>1.705794683513029E-3</v>
      </c>
      <c r="H244" s="233">
        <f ca="1">Calculation!T244</f>
        <v>3.3770600388268561E-6</v>
      </c>
      <c r="I244" s="233">
        <f ca="1">Calculation!V244</f>
        <v>2.1332923143636457E-7</v>
      </c>
    </row>
    <row r="245" spans="2:9" x14ac:dyDescent="0.25">
      <c r="B245" s="231">
        <f>Calculation!B245</f>
        <v>44134</v>
      </c>
      <c r="C245" s="232" t="str">
        <f ca="1">IFERROR(SUM(Calculation!BT245,Calculation!BQ245,Calculation!BG245)/SUM(Calculation!CA245,Calculation!CE245,Calculation!CF245),"N/A")</f>
        <v>N/A</v>
      </c>
      <c r="D245" s="233">
        <f ca="1">MAX(Calculation!D245-SUM(Table43[[#This Row],[Moderate - may require inpatient care, not including oxygen therapy]:[Critical cases in need of RRT ]]),0)</f>
        <v>0.25907458705293362</v>
      </c>
      <c r="E245" s="233">
        <f ca="1">Calculation!G245</f>
        <v>2.5869741904501874E-3</v>
      </c>
      <c r="F245" s="233">
        <f ca="1">Calculation!R245</f>
        <v>2.2588154826119269E-2</v>
      </c>
      <c r="G245" s="233">
        <f ca="1">Calculation!N245</f>
        <v>1.5971798419649071E-3</v>
      </c>
      <c r="H245" s="233">
        <f ca="1">Calculation!T245</f>
        <v>3.1642988281297391E-6</v>
      </c>
      <c r="I245" s="233">
        <f ca="1">Calculation!V245</f>
        <v>1.9991166909690966E-7</v>
      </c>
    </row>
    <row r="246" spans="2:9" x14ac:dyDescent="0.25">
      <c r="B246" s="231">
        <f>Calculation!B246</f>
        <v>44135</v>
      </c>
      <c r="C246" s="232" t="str">
        <f ca="1">IFERROR(SUM(Calculation!BT246,Calculation!BQ246,Calculation!BG246)/SUM(Calculation!CA246,Calculation!CE246,Calculation!CF246),"N/A")</f>
        <v>N/A</v>
      </c>
      <c r="D246" s="233">
        <f ca="1">MAX(Calculation!D246-SUM(Table43[[#This Row],[Moderate - may require inpatient care, not including oxygen therapy]:[Critical cases in need of RRT ]]),0)</f>
        <v>0.24278463259976518</v>
      </c>
      <c r="E246" s="233">
        <f ca="1">Calculation!G246</f>
        <v>2.424258855419725E-3</v>
      </c>
      <c r="F246" s="233">
        <f ca="1">Calculation!R246</f>
        <v>2.116413108547744E-2</v>
      </c>
      <c r="G246" s="233">
        <f ca="1">Calculation!N246</f>
        <v>1.4955068110058096E-3</v>
      </c>
      <c r="H246" s="233">
        <f ca="1">Calculation!T246</f>
        <v>2.9649552131256832E-6</v>
      </c>
      <c r="I246" s="233">
        <f ca="1">Calculation!V246</f>
        <v>1.8733802849426885E-7</v>
      </c>
    </row>
    <row r="247" spans="2:9" x14ac:dyDescent="0.25">
      <c r="B247" s="231">
        <f>Calculation!B247</f>
        <v>44136</v>
      </c>
      <c r="C247" s="232" t="str">
        <f ca="1">IFERROR(SUM(Calculation!BT247,Calculation!BQ247,Calculation!BG247)/SUM(Calculation!CA247,Calculation!CE247,Calculation!CF247),"N/A")</f>
        <v>N/A</v>
      </c>
      <c r="D247" s="233">
        <f ca="1">MAX(Calculation!D247-SUM(Table43[[#This Row],[Moderate - may require inpatient care, not including oxygen therapy]:[Critical cases in need of RRT ]]),0)</f>
        <v>0.22751885515924569</v>
      </c>
      <c r="E247" s="233">
        <f ca="1">Calculation!G247</f>
        <v>2.2717783931210092E-3</v>
      </c>
      <c r="F247" s="233">
        <f ca="1">Calculation!R247</f>
        <v>1.9829948369980043E-2</v>
      </c>
      <c r="G247" s="233">
        <f ca="1">Calculation!N247</f>
        <v>1.4003298092728712E-3</v>
      </c>
      <c r="H247" s="233">
        <f ca="1">Calculation!T247</f>
        <v>2.778181709548591E-6</v>
      </c>
      <c r="I247" s="233">
        <f ca="1">Calculation!V247</f>
        <v>1.7555522837676125E-7</v>
      </c>
    </row>
    <row r="248" spans="2:9" x14ac:dyDescent="0.25">
      <c r="B248" s="231">
        <f>Calculation!B248</f>
        <v>44137</v>
      </c>
      <c r="C248" s="232" t="str">
        <f ca="1">IFERROR(SUM(Calculation!BT248,Calculation!BQ248,Calculation!BG248)/SUM(Calculation!CA248,Calculation!CE248,Calculation!CF248),"N/A")</f>
        <v>N/A</v>
      </c>
      <c r="D248" s="233">
        <f ca="1">MAX(Calculation!D248-SUM(Table43[[#This Row],[Moderate - may require inpatient care, not including oxygen therapy]:[Critical cases in need of RRT ]]),0)</f>
        <v>0.21321287084258175</v>
      </c>
      <c r="E248" s="233">
        <f ca="1">Calculation!G248</f>
        <v>2.1288889747681345E-3</v>
      </c>
      <c r="F248" s="233">
        <f ca="1">Calculation!R248</f>
        <v>1.8579933203292605E-2</v>
      </c>
      <c r="G248" s="233">
        <f ca="1">Calculation!N248</f>
        <v>1.3112318539152425E-3</v>
      </c>
      <c r="H248" s="233">
        <f ca="1">Calculation!T248</f>
        <v>2.6031844926086283E-6</v>
      </c>
      <c r="I248" s="233">
        <f ca="1">Calculation!V248</f>
        <v>1.6451352642383442E-7</v>
      </c>
    </row>
    <row r="249" spans="2:9" x14ac:dyDescent="0.25">
      <c r="B249" s="231">
        <f>Calculation!B249</f>
        <v>44138</v>
      </c>
      <c r="C249" s="232" t="str">
        <f ca="1">IFERROR(SUM(Calculation!BT249,Calculation!BQ249,Calculation!BG249)/SUM(Calculation!CA249,Calculation!CE249,Calculation!CF249),"N/A")</f>
        <v>N/A</v>
      </c>
      <c r="D249" s="233">
        <f ca="1">MAX(Calculation!D249-SUM(Table43[[#This Row],[Moderate - may require inpatient care, not including oxygen therapy]:[Critical cases in need of RRT ]]),0)</f>
        <v>0.19980634253505003</v>
      </c>
      <c r="E249" s="233">
        <f ca="1">Calculation!G249</f>
        <v>1.9949872780169126E-3</v>
      </c>
      <c r="F249" s="233">
        <f ca="1">Calculation!R249</f>
        <v>1.7408770834032871E-2</v>
      </c>
      <c r="G249" s="233">
        <f ca="1">Calculation!N249</f>
        <v>1.2278228863107758E-3</v>
      </c>
      <c r="H249" s="233">
        <f ca="1">Calculation!T249</f>
        <v>2.4392199865426107E-6</v>
      </c>
      <c r="I249" s="233">
        <f ca="1">Calculation!V249</f>
        <v>1.5416630911175177E-7</v>
      </c>
    </row>
    <row r="250" spans="2:9" x14ac:dyDescent="0.25">
      <c r="B250" s="231">
        <f>Calculation!B250</f>
        <v>44139</v>
      </c>
      <c r="C250" s="232" t="str">
        <f ca="1">IFERROR(SUM(Calculation!BT250,Calculation!BQ250,Calculation!BG250)/SUM(Calculation!CA250,Calculation!CE250,Calculation!CF250),"N/A")</f>
        <v>N/A</v>
      </c>
      <c r="D250" s="233">
        <f ca="1">MAX(Calculation!D250-SUM(Table43[[#This Row],[Moderate - may require inpatient care, not including oxygen therapy]:[Critical cases in need of RRT ]]),0)</f>
        <v>0.1872427255957424</v>
      </c>
      <c r="E250" s="233">
        <f ca="1">Calculation!G250</f>
        <v>1.8695079377356683E-3</v>
      </c>
      <c r="F250" s="233">
        <f ca="1">Calculation!R250</f>
        <v>1.6311482518284688E-2</v>
      </c>
      <c r="G250" s="233">
        <f ca="1">Calculation!N250</f>
        <v>1.1497380208655365E-3</v>
      </c>
      <c r="H250" s="233">
        <f ca="1">Calculation!T250</f>
        <v>2.2855916722049164E-6</v>
      </c>
      <c r="I250" s="233">
        <f ca="1">Calculation!V250</f>
        <v>1.4446989490650608E-7</v>
      </c>
    </row>
    <row r="251" spans="2:9" x14ac:dyDescent="0.25">
      <c r="B251" s="231">
        <f>Calculation!B251</f>
        <v>44140</v>
      </c>
      <c r="C251" s="232" t="str">
        <f ca="1">IFERROR(SUM(Calculation!BT251,Calculation!BQ251,Calculation!BG251)/SUM(Calculation!CA251,Calculation!CE251,Calculation!CF251),"N/A")</f>
        <v>N/A</v>
      </c>
      <c r="D251" s="233">
        <f ca="1">MAX(Calculation!D251-SUM(Table43[[#This Row],[Moderate - may require inpatient care, not including oxygen therapy]:[Critical cases in need of RRT ]]),0)</f>
        <v>0.17546902953299326</v>
      </c>
      <c r="E251" s="233">
        <f ca="1">Calculation!G251</f>
        <v>1.7519211572949627E-3</v>
      </c>
      <c r="F251" s="233">
        <f ca="1">Calculation!R251</f>
        <v>1.5283404243625376E-2</v>
      </c>
      <c r="G251" s="233">
        <f ca="1">Calculation!N251</f>
        <v>1.0766359087275943E-3</v>
      </c>
      <c r="H251" s="233">
        <f ca="1">Calculation!T251</f>
        <v>2.14164709862195E-6</v>
      </c>
      <c r="I251" s="233">
        <f ca="1">Calculation!V251</f>
        <v>1.3538334982004029E-7</v>
      </c>
    </row>
    <row r="252" spans="2:9" x14ac:dyDescent="0.25">
      <c r="B252" s="231">
        <f>Calculation!B252</f>
        <v>44141</v>
      </c>
      <c r="C252" s="232" t="str">
        <f ca="1">IFERROR(SUM(Calculation!BT252,Calculation!BQ252,Calculation!BG252)/SUM(Calculation!CA252,Calculation!CE252,Calculation!CF252),"N/A")</f>
        <v>N/A</v>
      </c>
      <c r="D252" s="233">
        <f ca="1">MAX(Calculation!D252-SUM(Table43[[#This Row],[Moderate - may require inpatient care, not including oxygen therapy]:[Critical cases in need of RRT ]]),0)</f>
        <v>0.16443559465198096</v>
      </c>
      <c r="E252" s="233">
        <f ca="1">Calculation!G252</f>
        <v>1.6417304704019924E-3</v>
      </c>
      <c r="F252" s="233">
        <f ca="1">Calculation!R252</f>
        <v>1.432016680310156E-2</v>
      </c>
      <c r="G252" s="233">
        <f ca="1">Calculation!N252</f>
        <v>1.0081972087949995E-3</v>
      </c>
      <c r="H252" s="233">
        <f ca="1">Calculation!T252</f>
        <v>2.0067750854479628E-6</v>
      </c>
      <c r="I252" s="233">
        <f ca="1">Calculation!V252</f>
        <v>1.268683147011326E-7</v>
      </c>
    </row>
    <row r="253" spans="2:9" x14ac:dyDescent="0.25">
      <c r="B253" s="231">
        <f>Calculation!B253</f>
        <v>44142</v>
      </c>
      <c r="C253" s="232" t="str">
        <f ca="1">IFERROR(SUM(Calculation!BT253,Calculation!BQ253,Calculation!BG253)/SUM(Calculation!CA253,Calculation!CE253,Calculation!CF253),"N/A")</f>
        <v>N/A</v>
      </c>
      <c r="D253" s="233">
        <f ca="1">MAX(Calculation!D253-SUM(Table43[[#This Row],[Moderate - may require inpatient care, not including oxygen therapy]:[Critical cases in need of RRT ]]),0)</f>
        <v>0.15409588273482833</v>
      </c>
      <c r="E253" s="233">
        <f ca="1">Calculation!G253</f>
        <v>1.5384706436808843E-3</v>
      </c>
      <c r="F253" s="233">
        <f ca="1">Calculation!R253</f>
        <v>1.3417677133035606E-2</v>
      </c>
      <c r="G253" s="233">
        <f ca="1">Calculation!N253</f>
        <v>9.4412315891058624E-4</v>
      </c>
      <c r="H253" s="233">
        <f ca="1">Calculation!T253</f>
        <v>1.8804031038590347E-6</v>
      </c>
      <c r="I253" s="233">
        <f ca="1">Calculation!V253</f>
        <v>1.1888884312938911E-7</v>
      </c>
    </row>
    <row r="254" spans="2:9" x14ac:dyDescent="0.25">
      <c r="B254" s="231">
        <f>Calculation!B254</f>
        <v>44143</v>
      </c>
      <c r="C254" s="232" t="str">
        <f ca="1">IFERROR(SUM(Calculation!BT254,Calculation!BQ254,Calculation!BG254)/SUM(Calculation!CA254,Calculation!CE254,Calculation!CF254),"N/A")</f>
        <v>N/A</v>
      </c>
      <c r="D254" s="233">
        <f ca="1">MAX(Calculation!D254-SUM(Table43[[#This Row],[Moderate - may require inpatient care, not including oxygen therapy]:[Critical cases in need of RRT ]]),0)</f>
        <v>0.14440628087157903</v>
      </c>
      <c r="E254" s="233">
        <f ca="1">Calculation!G254</f>
        <v>1.4417057113222729E-3</v>
      </c>
      <c r="F254" s="233">
        <f ca="1">Calculation!R254</f>
        <v>1.2572100834463579E-2</v>
      </c>
      <c r="G254" s="233">
        <f ca="1">Calculation!N254</f>
        <v>8.8413424060974238E-4</v>
      </c>
      <c r="H254" s="233">
        <f ca="1">Calculation!T254</f>
        <v>1.7619948245111858E-6</v>
      </c>
      <c r="I254" s="233">
        <f ca="1">Calculation!V254</f>
        <v>1.1141124966088694E-7</v>
      </c>
    </row>
    <row r="255" spans="2:9" x14ac:dyDescent="0.25">
      <c r="B255" s="231">
        <f>Calculation!B255</f>
        <v>44144</v>
      </c>
      <c r="C255" s="232" t="str">
        <f ca="1">IFERROR(SUM(Calculation!BT255,Calculation!BQ255,Calculation!BG255)/SUM(Calculation!CA255,Calculation!CE255,Calculation!CF255),"N/A")</f>
        <v>N/A</v>
      </c>
      <c r="D255" s="233">
        <f ca="1">MAX(Calculation!D255-SUM(Table43[[#This Row],[Moderate - may require inpatient care, not including oxygen therapy]:[Critical cases in need of RRT ]]),0)</f>
        <v>0.13532591761610807</v>
      </c>
      <c r="E255" s="233">
        <f ca="1">Calculation!G255</f>
        <v>1.351027133485842E-3</v>
      </c>
      <c r="F255" s="233">
        <f ca="1">Calculation!R255</f>
        <v>1.1779845802966253E-2</v>
      </c>
      <c r="G255" s="233">
        <f ca="1">Calculation!N255</f>
        <v>8.2796893123355652E-4</v>
      </c>
      <c r="H255" s="233">
        <f ca="1">Calculation!T255</f>
        <v>1.6510478218283092E-6</v>
      </c>
      <c r="I255" s="233">
        <f ca="1">Calculation!V255</f>
        <v>1.0440396762918691E-7</v>
      </c>
    </row>
    <row r="256" spans="2:9" x14ac:dyDescent="0.25">
      <c r="B256" s="231">
        <f>Calculation!B256</f>
        <v>44145</v>
      </c>
      <c r="C256" s="232" t="str">
        <f ca="1">IFERROR(SUM(Calculation!BT256,Calculation!BQ256,Calculation!BG256)/SUM(Calculation!CA256,Calculation!CE256,Calculation!CF256),"N/A")</f>
        <v>N/A</v>
      </c>
      <c r="D256" s="233">
        <f ca="1">MAX(Calculation!D256-SUM(Table43[[#This Row],[Moderate - may require inpatient care, not including oxygen therapy]:[Critical cases in need of RRT ]]),0)</f>
        <v>0.12681649069284101</v>
      </c>
      <c r="E256" s="233">
        <f ca="1">Calculation!G256</f>
        <v>1.2660520706797055E-3</v>
      </c>
      <c r="F256" s="233">
        <f ca="1">Calculation!R256</f>
        <v>1.103754689646482E-2</v>
      </c>
      <c r="G256" s="233">
        <f ca="1">Calculation!N256</f>
        <v>7.7538253763386193E-4</v>
      </c>
      <c r="H256" s="233">
        <f ca="1">Calculation!T256</f>
        <v>1.5470914245923424E-6</v>
      </c>
      <c r="I256" s="233">
        <f ca="1">Calculation!V256</f>
        <v>9.7837415914982646E-8</v>
      </c>
    </row>
    <row r="257" spans="2:9" x14ac:dyDescent="0.25">
      <c r="B257" s="231">
        <f>Calculation!B257</f>
        <v>44146</v>
      </c>
      <c r="C257" s="232" t="str">
        <f ca="1">IFERROR(SUM(Calculation!BT257,Calculation!BQ257,Calculation!BG257)/SUM(Calculation!CA257,Calculation!CE257,Calculation!CF257),"N/A")</f>
        <v>N/A</v>
      </c>
      <c r="D257" s="233">
        <f ca="1">MAX(Calculation!D257-SUM(Table43[[#This Row],[Moderate - may require inpatient care, not including oxygen therapy]:[Critical cases in need of RRT ]]),0)</f>
        <v>0.11884210552906822</v>
      </c>
      <c r="E257" s="233">
        <f ca="1">Calculation!G257</f>
        <v>1.1864217666646996E-3</v>
      </c>
      <c r="F257" s="233">
        <f ca="1">Calculation!R257</f>
        <v>1.0342051574895216E-2</v>
      </c>
      <c r="G257" s="233">
        <f ca="1">Calculation!N257</f>
        <v>7.2614610608286861E-4</v>
      </c>
      <c r="H257" s="233">
        <f ca="1">Calculation!T257</f>
        <v>1.4496847033655607E-6</v>
      </c>
      <c r="I257" s="233">
        <f ca="1">Calculation!V257</f>
        <v>9.1683873971924268E-8</v>
      </c>
    </row>
    <row r="258" spans="2:9" x14ac:dyDescent="0.25">
      <c r="B258" s="231">
        <f>Calculation!B258</f>
        <v>44147</v>
      </c>
      <c r="C258" s="232" t="str">
        <f ca="1">IFERROR(SUM(Calculation!BT258,Calculation!BQ258,Calculation!BG258)/SUM(Calculation!CA258,Calculation!CE258,Calculation!CF258),"N/A")</f>
        <v>N/A</v>
      </c>
      <c r="D258" s="233">
        <f ca="1">MAX(Calculation!D258-SUM(Table43[[#This Row],[Moderate - may require inpatient care, not including oxygen therapy]:[Critical cases in need of RRT ]]),0)</f>
        <v>0.11136912393266674</v>
      </c>
      <c r="E258" s="233">
        <f ca="1">Calculation!G258</f>
        <v>1.1118000331722955E-3</v>
      </c>
      <c r="F258" s="233">
        <f ca="1">Calculation!R258</f>
        <v>9.6904064501168261E-3</v>
      </c>
      <c r="G258" s="233">
        <f ca="1">Calculation!N258</f>
        <v>6.8004540335852041E-4</v>
      </c>
      <c r="H258" s="233">
        <f ca="1">Calculation!T258</f>
        <v>1.3584145860385359E-6</v>
      </c>
      <c r="I258" s="233">
        <f ca="1">Calculation!V258</f>
        <v>8.5917364815250125E-8</v>
      </c>
    </row>
    <row r="259" spans="2:9" x14ac:dyDescent="0.25">
      <c r="B259" s="231">
        <f>Calculation!B259</f>
        <v>44148</v>
      </c>
      <c r="C259" s="232" t="str">
        <f ca="1">IFERROR(SUM(Calculation!BT259,Calculation!BQ259,Calculation!BG259)/SUM(Calculation!CA259,Calculation!CE259,Calculation!CF259),"N/A")</f>
        <v>N/A</v>
      </c>
      <c r="D259" s="233">
        <f ca="1">MAX(Calculation!D259-SUM(Table43[[#This Row],[Moderate - may require inpatient care, not including oxygen therapy]:[Critical cases in need of RRT ]]),0)</f>
        <v>0.1043660222778625</v>
      </c>
      <c r="E259" s="233">
        <f ca="1">Calculation!G259</f>
        <v>1.0418718300820194E-3</v>
      </c>
      <c r="F259" s="233">
        <f ca="1">Calculation!R259</f>
        <v>9.0798446882881228E-3</v>
      </c>
      <c r="G259" s="233">
        <f ca="1">Calculation!N259</f>
        <v>6.3687996431354029E-4</v>
      </c>
      <c r="H259" s="233">
        <f ca="1">Calculation!T259</f>
        <v>1.2728940933274341E-6</v>
      </c>
      <c r="I259" s="233">
        <f ca="1">Calculation!V259</f>
        <v>8.0513545428402801E-8</v>
      </c>
    </row>
    <row r="260" spans="2:9" x14ac:dyDescent="0.25">
      <c r="B260" s="231">
        <f>Calculation!B260</f>
        <v>44149</v>
      </c>
      <c r="C260" s="232" t="str">
        <f ca="1">IFERROR(SUM(Calculation!BT260,Calculation!BQ260,Calculation!BG260)/SUM(Calculation!CA260,Calculation!CE260,Calculation!CF260),"N/A")</f>
        <v>N/A</v>
      </c>
      <c r="D260" s="233">
        <f ca="1">MAX(Calculation!D260-SUM(Table43[[#This Row],[Moderate - may require inpatient care, not including oxygen therapy]:[Critical cases in need of RRT ]]),0)</f>
        <v>9.7803258602206011E-2</v>
      </c>
      <c r="E260" s="233">
        <f ca="1">Calculation!G260</f>
        <v>9.7634193482532385E-4</v>
      </c>
      <c r="F260" s="233">
        <f ca="1">Calculation!R260</f>
        <v>8.5077742103767621E-3</v>
      </c>
      <c r="G260" s="233">
        <f ca="1">Calculation!N260</f>
        <v>5.9646220154949234E-4</v>
      </c>
      <c r="H260" s="233">
        <f ca="1">Calculation!T260</f>
        <v>1.1927606864166705E-6</v>
      </c>
      <c r="I260" s="233">
        <f ca="1">Calculation!V260</f>
        <v>7.5449603875167735E-8</v>
      </c>
    </row>
    <row r="261" spans="2:9" x14ac:dyDescent="0.25">
      <c r="B261" s="231">
        <f>Calculation!B261</f>
        <v>44150</v>
      </c>
      <c r="C261" s="232" t="str">
        <f ca="1">IFERROR(SUM(Calculation!BT261,Calculation!BQ261,Calculation!BG261)/SUM(Calculation!CA261,Calculation!CE261,Calculation!CF261),"N/A")</f>
        <v>N/A</v>
      </c>
      <c r="D261" s="233">
        <f ca="1">MAX(Calculation!D261-SUM(Table43[[#This Row],[Moderate - may require inpatient care, not including oxygen therapy]:[Critical cases in need of RRT ]]),0)</f>
        <v>9.1653148054571823E-2</v>
      </c>
      <c r="E261" s="233">
        <f ca="1">Calculation!G261</f>
        <v>9.1493369562701144E-4</v>
      </c>
      <c r="F261" s="233">
        <f ca="1">Calculation!R261</f>
        <v>7.9717666403173997E-3</v>
      </c>
      <c r="G261" s="233">
        <f ca="1">Calculation!N261</f>
        <v>5.5861657310672132E-4</v>
      </c>
      <c r="H261" s="233">
        <f ca="1">Calculation!T261</f>
        <v>1.1176747196971441E-6</v>
      </c>
      <c r="I261" s="233">
        <f ca="1">Calculation!V261</f>
        <v>7.0704163075424808E-8</v>
      </c>
    </row>
    <row r="262" spans="2:9" x14ac:dyDescent="0.25">
      <c r="B262" s="231">
        <f>Calculation!B262</f>
        <v>44151</v>
      </c>
      <c r="C262" s="232" t="str">
        <f ca="1">IFERROR(SUM(Calculation!BT262,Calculation!BQ262,Calculation!BG262)/SUM(Calculation!CA262,Calculation!CE262,Calculation!CF262),"N/A")</f>
        <v>N/A</v>
      </c>
      <c r="D262" s="233">
        <f ca="1">MAX(Calculation!D262-SUM(Table43[[#This Row],[Moderate - may require inpatient care, not including oxygen therapy]:[Critical cases in need of RRT ]]),0)</f>
        <v>8.5889746170084158E-2</v>
      </c>
      <c r="E262" s="233">
        <f ca="1">Calculation!G262</f>
        <v>8.5738786303965757E-4</v>
      </c>
      <c r="F262" s="233">
        <f ca="1">Calculation!R262</f>
        <v>7.4695469531206871E-3</v>
      </c>
      <c r="G262" s="233">
        <f ca="1">Calculation!N262</f>
        <v>5.2317880435542277E-4</v>
      </c>
      <c r="H262" s="233">
        <f ca="1">Calculation!T262</f>
        <v>1.0473179917313812E-6</v>
      </c>
      <c r="I262" s="233">
        <f ca="1">Calculation!V262</f>
        <v>6.6257190406322549E-8</v>
      </c>
    </row>
    <row r="263" spans="2:9" x14ac:dyDescent="0.25">
      <c r="B263" s="231">
        <f>Calculation!B263</f>
        <v>44152</v>
      </c>
      <c r="C263" s="232" t="str">
        <f ca="1">IFERROR(SUM(Calculation!BT263,Calculation!BQ263,Calculation!BG263)/SUM(Calculation!CA263,Calculation!CE263,Calculation!CF263),"N/A")</f>
        <v>N/A</v>
      </c>
      <c r="D263" s="233">
        <f ca="1">MAX(Calculation!D263-SUM(Table43[[#This Row],[Moderate - may require inpatient care, not including oxygen therapy]:[Critical cases in need of RRT ]]),0)</f>
        <v>8.0488739479440241E-2</v>
      </c>
      <c r="E263" s="233">
        <f ca="1">Calculation!G263</f>
        <v>8.0346149529620433E-4</v>
      </c>
      <c r="F263" s="233">
        <f ca="1">Calculation!R263</f>
        <v>6.9989837788944249E-3</v>
      </c>
      <c r="G263" s="233">
        <f ca="1">Calculation!N263</f>
        <v>4.8999516052418229E-4</v>
      </c>
      <c r="H263" s="233">
        <f ca="1">Calculation!T263</f>
        <v>9.8139238842095098E-7</v>
      </c>
      <c r="I263" s="233">
        <f ca="1">Calculation!V263</f>
        <v>6.2089913380332349E-8</v>
      </c>
    </row>
    <row r="264" spans="2:9" x14ac:dyDescent="0.25">
      <c r="B264" s="231">
        <f>Calculation!B264</f>
        <v>44153</v>
      </c>
      <c r="C264" s="232" t="str">
        <f ca="1">IFERROR(SUM(Calculation!BT264,Calculation!BQ264,Calculation!BG264)/SUM(Calculation!CA264,Calculation!CE264,Calculation!CF264),"N/A")</f>
        <v>N/A</v>
      </c>
      <c r="D264" s="233">
        <f ca="1">MAX(Calculation!D264-SUM(Table43[[#This Row],[Moderate - may require inpatient care, not including oxygen therapy]:[Critical cases in need of RRT ]]),0)</f>
        <v>7.5427342992856403E-2</v>
      </c>
      <c r="E264" s="233">
        <f ca="1">Calculation!G264</f>
        <v>7.5292693230318453E-4</v>
      </c>
      <c r="F264" s="233">
        <f ca="1">Calculation!R264</f>
        <v>6.5580803206966055E-3</v>
      </c>
      <c r="G264" s="233">
        <f ca="1">Calculation!N264</f>
        <v>4.5892176654345961E-4</v>
      </c>
      <c r="H264" s="233">
        <f ca="1">Calculation!T264</f>
        <v>9.1961861219435988E-7</v>
      </c>
      <c r="I264" s="233">
        <f ca="1">Calculation!V264</f>
        <v>5.8184740184806348E-8</v>
      </c>
    </row>
    <row r="265" spans="2:9" x14ac:dyDescent="0.25">
      <c r="B265" s="231">
        <f>Calculation!B265</f>
        <v>44154</v>
      </c>
      <c r="C265" s="232" t="str">
        <f ca="1">IFERROR(SUM(Calculation!BT265,Calculation!BQ265,Calculation!BG265)/SUM(Calculation!CA265,Calculation!CE265,Calculation!CF265),"N/A")</f>
        <v>N/A</v>
      </c>
      <c r="D265" s="233">
        <f ca="1">MAX(Calculation!D265-SUM(Table43[[#This Row],[Moderate - may require inpatient care, not including oxygen therapy]:[Critical cases in need of RRT ]]),0)</f>
        <v>7.068420412603206E-2</v>
      </c>
      <c r="E265" s="233">
        <f ca="1">Calculation!G265</f>
        <v>7.0557083434570655E-4</v>
      </c>
      <c r="F265" s="233">
        <f ca="1">Calculation!R265</f>
        <v>6.1449658476008364E-3</v>
      </c>
      <c r="G265" s="233">
        <f ca="1">Calculation!N265</f>
        <v>4.2982397109685237E-4</v>
      </c>
      <c r="H265" s="233">
        <f ca="1">Calculation!T265</f>
        <v>8.6173499193995122E-7</v>
      </c>
      <c r="I265" s="233">
        <f ca="1">Calculation!V265</f>
        <v>5.4525185544043832E-8</v>
      </c>
    </row>
    <row r="266" spans="2:9" x14ac:dyDescent="0.25">
      <c r="B266" s="231">
        <f>Calculation!B266</f>
        <v>44155</v>
      </c>
      <c r="C266" s="232" t="str">
        <f ca="1">IFERROR(SUM(Calculation!BT266,Calculation!BQ266,Calculation!BG266)/SUM(Calculation!CA266,Calculation!CE266,Calculation!CF266),"N/A")</f>
        <v>N/A</v>
      </c>
      <c r="D266" s="233">
        <f ca="1">MAX(Calculation!D266-SUM(Table43[[#This Row],[Moderate - may require inpatient care, not including oxygen therapy]:[Critical cases in need of RRT ]]),0)</f>
        <v>6.6239312664168659E-2</v>
      </c>
      <c r="E266" s="233">
        <f ca="1">Calculation!G266</f>
        <v>6.6119328102599861E-4</v>
      </c>
      <c r="F266" s="233">
        <f ca="1">Calculation!R266</f>
        <v>5.7578877261307152E-3</v>
      </c>
      <c r="G266" s="233">
        <f ca="1">Calculation!N266</f>
        <v>4.0257575198287773E-4</v>
      </c>
      <c r="H266" s="233">
        <f ca="1">Calculation!T266</f>
        <v>8.0749636830722981E-7</v>
      </c>
      <c r="I266" s="233">
        <f ca="1">Calculation!V266</f>
        <v>5.1095800898037902E-8</v>
      </c>
    </row>
    <row r="267" spans="2:9" x14ac:dyDescent="0.25">
      <c r="B267" s="231">
        <f>Calculation!B267</f>
        <v>44156</v>
      </c>
      <c r="C267" s="232" t="str">
        <f ca="1">IFERROR(SUM(Calculation!BT267,Calculation!BQ267,Calculation!BG267)/SUM(Calculation!CA267,Calculation!CE267,Calculation!CF267),"N/A")</f>
        <v>N/A</v>
      </c>
      <c r="D267" s="233">
        <f ca="1">MAX(Calculation!D267-SUM(Table43[[#This Row],[Moderate - may require inpatient care, not including oxygen therapy]:[Critical cases in need of RRT ]]),0)</f>
        <v>6.2073916383406806E-2</v>
      </c>
      <c r="E267" s="233">
        <f ca="1">Calculation!G267</f>
        <v>6.196069273374529E-4</v>
      </c>
      <c r="F267" s="233">
        <f ca="1">Calculation!R267</f>
        <v>5.3952039565104692E-3</v>
      </c>
      <c r="G267" s="233">
        <f ca="1">Calculation!N267</f>
        <v>3.7705916007807683E-4</v>
      </c>
      <c r="H267" s="233">
        <f ca="1">Calculation!T267</f>
        <v>7.566730499567908E-7</v>
      </c>
      <c r="I267" s="233">
        <f ca="1">Calculation!V267</f>
        <v>4.7882109568454369E-8</v>
      </c>
    </row>
    <row r="268" spans="2:9" x14ac:dyDescent="0.25">
      <c r="B268" s="231">
        <f>Calculation!B268</f>
        <v>44157</v>
      </c>
      <c r="C268" s="232" t="str">
        <f ca="1">IFERROR(SUM(Calculation!BT268,Calculation!BQ268,Calculation!BG268)/SUM(Calculation!CA268,Calculation!CE268,Calculation!CF268),"N/A")</f>
        <v>N/A</v>
      </c>
      <c r="D268" s="233">
        <f ca="1">MAX(Calculation!D268-SUM(Table43[[#This Row],[Moderate - may require inpatient care, not including oxygen therapy]:[Critical cases in need of RRT ]]),0)</f>
        <v>5.8170441975926912E-2</v>
      </c>
      <c r="E268" s="233">
        <f ca="1">Calculation!G268</f>
        <v>5.806362123676875E-4</v>
      </c>
      <c r="F268" s="233">
        <f ca="1">Calculation!R268</f>
        <v>5.0553761809353668E-3</v>
      </c>
      <c r="G268" s="233">
        <f ca="1">Calculation!N268</f>
        <v>3.5316379937829249E-4</v>
      </c>
      <c r="H268" s="233">
        <f ca="1">Calculation!T268</f>
        <v>7.0904983573327584E-7</v>
      </c>
      <c r="I268" s="233">
        <f ca="1">Calculation!V268</f>
        <v>4.4870545235462529E-8</v>
      </c>
    </row>
    <row r="269" spans="2:9" x14ac:dyDescent="0.25">
      <c r="B269" s="231">
        <f>Calculation!B269</f>
        <v>44158</v>
      </c>
      <c r="C269" s="232" t="str">
        <f ca="1">IFERROR(SUM(Calculation!BT269,Calculation!BQ269,Calculation!BG269)/SUM(Calculation!CA269,Calculation!CE269,Calculation!CF269),"N/A")</f>
        <v>N/A</v>
      </c>
      <c r="D269" s="233">
        <f ca="1">MAX(Calculation!D269-SUM(Table43[[#This Row],[Moderate - may require inpatient care, not including oxygen therapy]:[Critical cases in need of RRT ]]),0)</f>
        <v>5.4512420944029652E-2</v>
      </c>
      <c r="E269" s="233">
        <f ca="1">Calculation!G269</f>
        <v>5.4411661810990601E-4</v>
      </c>
      <c r="F269" s="233">
        <f ca="1">Calculation!R269</f>
        <v>4.736963134600476E-3</v>
      </c>
      <c r="G269" s="233">
        <f ca="1">Calculation!N269</f>
        <v>3.3078634075301935E-4</v>
      </c>
      <c r="H269" s="233">
        <f ca="1">Calculation!T269</f>
        <v>6.6442509899794418E-7</v>
      </c>
      <c r="I269" s="233">
        <f ca="1">Calculation!V269</f>
        <v>4.2048394940793552E-8</v>
      </c>
    </row>
    <row r="270" spans="2:9" x14ac:dyDescent="0.25">
      <c r="B270" s="231">
        <f>Calculation!B270</f>
        <v>44159</v>
      </c>
      <c r="C270" s="232" t="str">
        <f ca="1">IFERROR(SUM(Calculation!BT270,Calculation!BQ270,Calculation!BG270)/SUM(Calculation!CA270,Calculation!CE270,Calculation!CF270),"N/A")</f>
        <v>N/A</v>
      </c>
      <c r="D270" s="233">
        <f ca="1">MAX(Calculation!D270-SUM(Table43[[#This Row],[Moderate - may require inpatient care, not including oxygen therapy]:[Critical cases in need of RRT ]]),0)</f>
        <v>5.108442015171541E-2</v>
      </c>
      <c r="E270" s="233">
        <f ca="1">Calculation!G270</f>
        <v>5.098939748336812E-4</v>
      </c>
      <c r="F270" s="233">
        <f ca="1">Calculation!R270</f>
        <v>4.4386145110860047E-3</v>
      </c>
      <c r="G270" s="233">
        <f ca="1">Calculation!N270</f>
        <v>3.0983006721178755E-4</v>
      </c>
      <c r="H270" s="233">
        <f ca="1">Calculation!T270</f>
        <v>6.2260992994798805E-7</v>
      </c>
      <c r="I270" s="233">
        <f ca="1">Calculation!V270</f>
        <v>3.9403745359741187E-8</v>
      </c>
    </row>
    <row r="271" spans="2:9" x14ac:dyDescent="0.25">
      <c r="B271" s="231">
        <f>Calculation!B271</f>
        <v>44160</v>
      </c>
      <c r="C271" s="232" t="str">
        <f ca="1">IFERROR(SUM(Calculation!BT271,Calculation!BQ271,Calculation!BG271)/SUM(Calculation!CA271,Calculation!CE271,Calculation!CF271),"N/A")</f>
        <v>N/A</v>
      </c>
      <c r="D271" s="233">
        <f ca="1">MAX(Calculation!D271-SUM(Table43[[#This Row],[Moderate - may require inpatient care, not including oxygen therapy]:[Critical cases in need of RRT ]]),0)</f>
        <v>4.7871976741165612E-2</v>
      </c>
      <c r="E271" s="233">
        <f ca="1">Calculation!G271</f>
        <v>4.7782381006582702E-4</v>
      </c>
      <c r="F271" s="233">
        <f ca="1">Calculation!R271</f>
        <v>4.1590652158090685E-3</v>
      </c>
      <c r="G271" s="233">
        <f ca="1">Calculation!N271</f>
        <v>2.9020444862296567E-4</v>
      </c>
      <c r="H271" s="233">
        <f ca="1">Calculation!T271</f>
        <v>5.8342733221939153E-7</v>
      </c>
      <c r="I271" s="233">
        <f ca="1">Calculation!V271</f>
        <v>3.6925432425923682E-8</v>
      </c>
    </row>
    <row r="272" spans="2:9" x14ac:dyDescent="0.25">
      <c r="B272" s="231">
        <f>Calculation!B272</f>
        <v>44161</v>
      </c>
      <c r="C272" s="232" t="str">
        <f ca="1">IFERROR(SUM(Calculation!BT272,Calculation!BQ272,Calculation!BG272)/SUM(Calculation!CA272,Calculation!CE272,Calculation!CF272),"N/A")</f>
        <v>N/A</v>
      </c>
      <c r="D272" s="233">
        <f ca="1">MAX(Calculation!D272-SUM(Table43[[#This Row],[Moderate - may require inpatient care, not including oxygen therapy]:[Critical cases in need of RRT ]]),0)</f>
        <v>4.4861537139637635E-2</v>
      </c>
      <c r="E272" s="233">
        <f ca="1">Calculation!G272</f>
        <v>4.4777073856079976E-4</v>
      </c>
      <c r="F272" s="233">
        <f ca="1">Calculation!R272</f>
        <v>3.8971299830486347E-3</v>
      </c>
      <c r="G272" s="233">
        <f ca="1">Calculation!N272</f>
        <v>2.7182474396112897E-4</v>
      </c>
      <c r="H272" s="233">
        <f ca="1">Calculation!T272</f>
        <v>5.4671147038806993E-7</v>
      </c>
      <c r="I272" s="233">
        <f ca="1">Calculation!V272</f>
        <v>3.4602994224987959E-8</v>
      </c>
    </row>
    <row r="273" spans="2:9" x14ac:dyDescent="0.25">
      <c r="B273" s="231">
        <f>Calculation!B273</f>
        <v>44162</v>
      </c>
      <c r="C273" s="232" t="str">
        <f ca="1">IFERROR(SUM(Calculation!BT273,Calculation!BQ273,Calculation!BG273)/SUM(Calculation!CA273,Calculation!CE273,Calculation!CF273),"N/A")</f>
        <v>N/A</v>
      </c>
      <c r="D273" s="233">
        <f ca="1">MAX(Calculation!D273-SUM(Table43[[#This Row],[Moderate - may require inpatient care, not including oxygen therapy]:[Critical cases in need of RRT ]]),0)</f>
        <v>4.2040399899646315E-2</v>
      </c>
      <c r="E273" s="233">
        <f ca="1">Calculation!G273</f>
        <v>4.1960789073679087E-4</v>
      </c>
      <c r="F273" s="233">
        <f ca="1">Calculation!R273</f>
        <v>3.6516983335538478E-3</v>
      </c>
      <c r="G273" s="233">
        <f ca="1">Calculation!N273</f>
        <v>2.5461162928719594E-4</v>
      </c>
      <c r="H273" s="233">
        <f ca="1">Calculation!T273</f>
        <v>5.1230696516538733E-7</v>
      </c>
      <c r="I273" s="233">
        <f ca="1">Calculation!V273</f>
        <v>3.2426626905798945E-8</v>
      </c>
    </row>
    <row r="274" spans="2:9" x14ac:dyDescent="0.25">
      <c r="B274" s="231">
        <f>Calculation!B274</f>
        <v>44163</v>
      </c>
      <c r="C274" s="232" t="str">
        <f ca="1">IFERROR(SUM(Calculation!BT274,Calculation!BQ274,Calculation!BG274)/SUM(Calculation!CA274,Calculation!CE274,Calculation!CF274),"N/A")</f>
        <v>N/A</v>
      </c>
      <c r="D274" s="233">
        <f ca="1">MAX(Calculation!D274-SUM(Table43[[#This Row],[Moderate - may require inpatient care, not including oxygen therapy]:[Critical cases in need of RRT ]]),0)</f>
        <v>3.9396662131858322E-2</v>
      </c>
      <c r="E274" s="233">
        <f ca="1">Calculation!G274</f>
        <v>3.9321637699774162E-4</v>
      </c>
      <c r="F274" s="233">
        <f ca="1">Calculation!R274</f>
        <v>3.4217298510188562E-3</v>
      </c>
      <c r="G274" s="233">
        <f ca="1">Calculation!N274</f>
        <v>2.3849084978433928E-4</v>
      </c>
      <c r="H274" s="233">
        <f ca="1">Calculation!T274</f>
        <v>4.8006823316880385E-7</v>
      </c>
      <c r="I274" s="233">
        <f ca="1">Calculation!V274</f>
        <v>3.0387143231928376E-8</v>
      </c>
    </row>
    <row r="275" spans="2:9" x14ac:dyDescent="0.25">
      <c r="B275" s="231">
        <f>Calculation!B275</f>
        <v>44164</v>
      </c>
      <c r="C275" s="232" t="str">
        <f ca="1">IFERROR(SUM(Calculation!BT275,Calculation!BQ275,Calculation!BG275)/SUM(Calculation!CA275,Calculation!CE275,Calculation!CF275),"N/A")</f>
        <v>N/A</v>
      </c>
      <c r="D275" s="233">
        <f ca="1">MAX(Calculation!D275-SUM(Table43[[#This Row],[Moderate - may require inpatient care, not including oxygen therapy]:[Critical cases in need of RRT ]]),0)</f>
        <v>3.6919169304772598E-2</v>
      </c>
      <c r="E275" s="233">
        <f ca="1">Calculation!G275</f>
        <v>3.684847857763256E-4</v>
      </c>
      <c r="F275" s="233">
        <f ca="1">Calculation!R275</f>
        <v>3.2062497572998569E-3</v>
      </c>
      <c r="G275" s="233">
        <f ca="1">Calculation!N275</f>
        <v>2.2339289428150206E-4</v>
      </c>
      <c r="H275" s="233">
        <f ca="1">Calculation!T275</f>
        <v>4.4985886848651889E-7</v>
      </c>
      <c r="I275" s="233">
        <f ca="1">Calculation!V275</f>
        <v>2.8475933815352646E-8</v>
      </c>
    </row>
    <row r="276" spans="2:9" x14ac:dyDescent="0.25">
      <c r="B276" s="231">
        <f>Calculation!B276</f>
        <v>44165</v>
      </c>
      <c r="C276" s="232" t="str">
        <f ca="1">IFERROR(SUM(Calculation!BT276,Calculation!BQ276,Calculation!BG276)/SUM(Calculation!CA276,Calculation!CE276,Calculation!CF276),"N/A")</f>
        <v>N/A</v>
      </c>
      <c r="D276" s="233">
        <f ca="1">MAX(Calculation!D276-SUM(Table43[[#This Row],[Moderate - may require inpatient care, not including oxygen therapy]:[Critical cases in need of RRT ]]),0)</f>
        <v>3.4597468199730537E-2</v>
      </c>
      <c r="E276" s="233">
        <f ca="1">Calculation!G276</f>
        <v>3.4530871311829814E-4</v>
      </c>
      <c r="F276" s="233">
        <f ca="1">Calculation!R276</f>
        <v>3.0043447674002167E-3</v>
      </c>
      <c r="G276" s="233">
        <f ca="1">Calculation!N276</f>
        <v>2.0925269080041231E-4</v>
      </c>
      <c r="H276" s="233">
        <f ca="1">Calculation!T276</f>
        <v>4.2155106334973763E-7</v>
      </c>
      <c r="I276" s="233">
        <f ca="1">Calculation!V276</f>
        <v>2.6684930738993016E-8</v>
      </c>
    </row>
    <row r="277" spans="2:9" x14ac:dyDescent="0.25">
      <c r="B277" s="231">
        <f>Calculation!B277</f>
        <v>44166</v>
      </c>
      <c r="C277" s="232" t="str">
        <f ca="1">IFERROR(SUM(Calculation!BT277,Calculation!BQ277,Calculation!BG277)/SUM(Calculation!CA277,Calculation!CE277,Calculation!CF277),"N/A")</f>
        <v>N/A</v>
      </c>
      <c r="D277" s="233">
        <f ca="1">MAX(Calculation!D277-SUM(Table43[[#This Row],[Moderate - may require inpatient care, not including oxygen therapy]:[Critical cases in need of RRT ]]),0)</f>
        <v>3.2421762822758493E-2</v>
      </c>
      <c r="E277" s="233">
        <f ca="1">Calculation!G277</f>
        <v>3.2359032193998315E-4</v>
      </c>
      <c r="F277" s="233">
        <f ca="1">Calculation!R277</f>
        <v>2.8151592066046728E-3</v>
      </c>
      <c r="G277" s="233">
        <f ca="1">Calculation!N277</f>
        <v>1.9600932175764847E-4</v>
      </c>
      <c r="H277" s="233">
        <f ca="1">Calculation!T277</f>
        <v>3.9502506549482527E-7</v>
      </c>
      <c r="I277" s="233">
        <f ca="1">Calculation!V277</f>
        <v>2.5006573568098271E-8</v>
      </c>
    </row>
    <row r="278" spans="2:9" x14ac:dyDescent="0.25">
      <c r="B278" s="231">
        <f>Calculation!B278</f>
        <v>44167</v>
      </c>
      <c r="C278" s="232" t="str">
        <f ca="1">IFERROR(SUM(Calculation!BT278,Calculation!BQ278,Calculation!BG278)/SUM(Calculation!CA278,Calculation!CE278,Calculation!CF278),"N/A")</f>
        <v>N/A</v>
      </c>
      <c r="D278" s="233">
        <f ca="1">MAX(Calculation!D278-SUM(Table43[[#This Row],[Moderate - may require inpatient care, not including oxygen therapy]:[Critical cases in need of RRT ]]),0)</f>
        <v>3.0382873087711312E-2</v>
      </c>
      <c r="E278" s="233">
        <f ca="1">Calculation!G278</f>
        <v>3.0323792894108203E-4</v>
      </c>
      <c r="F278" s="233">
        <f ca="1">Calculation!R278</f>
        <v>2.63789137303238E-3</v>
      </c>
      <c r="G278" s="233">
        <f ca="1">Calculation!N278</f>
        <v>1.8360575754429047E-4</v>
      </c>
      <c r="H278" s="233">
        <f ca="1">Calculation!T278</f>
        <v>3.701686698036453E-7</v>
      </c>
      <c r="I278" s="233">
        <f ca="1">Calculation!V278</f>
        <v>2.3433777373284126E-8</v>
      </c>
    </row>
    <row r="279" spans="2:9" x14ac:dyDescent="0.25">
      <c r="B279" s="231">
        <f>Calculation!B279</f>
        <v>44168</v>
      </c>
      <c r="C279" s="232" t="str">
        <f ca="1">IFERROR(SUM(Calculation!BT279,Calculation!BQ279,Calculation!BG279)/SUM(Calculation!CA279,Calculation!CE279,Calculation!CF279),"N/A")</f>
        <v>N/A</v>
      </c>
      <c r="D279" s="233">
        <f ca="1">MAX(Calculation!D279-SUM(Table43[[#This Row],[Moderate - may require inpatient care, not including oxygen therapy]:[Critical cases in need of RRT ]]),0)</f>
        <v>2.847219609646038E-2</v>
      </c>
      <c r="E279" s="233">
        <f ca="1">Calculation!G279</f>
        <v>2.8416561748952426E-4</v>
      </c>
      <c r="F279" s="233">
        <f ca="1">Calculation!R279</f>
        <v>2.471790130114458E-3</v>
      </c>
      <c r="G279" s="233">
        <f ca="1">Calculation!N279</f>
        <v>1.7198860728804495E-4</v>
      </c>
      <c r="H279" s="233">
        <f ca="1">Calculation!T279</f>
        <v>3.4687674207774257E-7</v>
      </c>
      <c r="I279" s="233">
        <f ca="1">Calculation!V279</f>
        <v>2.1959902807138881E-8</v>
      </c>
    </row>
    <row r="280" spans="2:9" x14ac:dyDescent="0.25">
      <c r="B280" s="231">
        <f>Calculation!B280</f>
        <v>44169</v>
      </c>
      <c r="C280" s="232" t="str">
        <f ca="1">IFERROR(SUM(Calculation!BT280,Calculation!BQ280,Calculation!BG280)/SUM(Calculation!CA280,Calculation!CE280,Calculation!CF280),"N/A")</f>
        <v>N/A</v>
      </c>
      <c r="D280" s="233">
        <f ca="1">MAX(Calculation!D280-SUM(Table43[[#This Row],[Moderate - may require inpatient care, not including oxygen therapy]:[Critical cases in need of RRT ]]),0)</f>
        <v>2.6681669852646334E-2</v>
      </c>
      <c r="E280" s="233">
        <f ca="1">Calculation!G280</f>
        <v>2.6629287498927158E-4</v>
      </c>
      <c r="F280" s="233">
        <f ca="1">Calculation!R280</f>
        <v>2.3161517145669904E-3</v>
      </c>
      <c r="G280" s="233">
        <f ca="1">Calculation!N280</f>
        <v>1.611078856816719E-4</v>
      </c>
      <c r="H280" s="233">
        <f ca="1">Calculation!T280</f>
        <v>3.25050772990272E-7</v>
      </c>
      <c r="I280" s="233">
        <f ca="1">Calculation!V280</f>
        <v>2.0578728192485886E-8</v>
      </c>
    </row>
    <row r="281" spans="2:9" x14ac:dyDescent="0.25">
      <c r="B281" s="231">
        <f>Calculation!B281</f>
        <v>44170</v>
      </c>
      <c r="C281" s="232" t="str">
        <f ca="1">IFERROR(SUM(Calculation!BT281,Calculation!BQ281,Calculation!BG281)/SUM(Calculation!CA281,Calculation!CE281,Calculation!CF281),"N/A")</f>
        <v>N/A</v>
      </c>
      <c r="D281" s="233">
        <f ca="1">MAX(Calculation!D281-SUM(Table43[[#This Row],[Moderate - may require inpatient care, not including oxygen therapy]:[Critical cases in need of RRT ]]),0)</f>
        <v>2.5003739256775639E-2</v>
      </c>
      <c r="E281" s="233">
        <f ca="1">Calculation!G281</f>
        <v>2.4954425280686456E-4</v>
      </c>
      <c r="F281" s="233">
        <f ca="1">Calculation!R281</f>
        <v>2.1703167458857883E-3</v>
      </c>
      <c r="G281" s="233">
        <f ca="1">Calculation!N281</f>
        <v>1.5091679483604783E-4</v>
      </c>
      <c r="H281" s="233">
        <f ca="1">Calculation!T281</f>
        <v>3.0459846008847575E-7</v>
      </c>
      <c r="I281" s="233">
        <f ca="1">Calculation!V281</f>
        <v>1.9284423035569509E-8</v>
      </c>
    </row>
    <row r="282" spans="2:9" x14ac:dyDescent="0.25">
      <c r="B282" s="231">
        <f>Calculation!B282</f>
        <v>44171</v>
      </c>
      <c r="C282" s="232" t="str">
        <f ca="1">IFERROR(SUM(Calculation!BT282,Calculation!BQ282,Calculation!BG282)/SUM(Calculation!CA282,Calculation!CE282,Calculation!CF282),"N/A")</f>
        <v>N/A</v>
      </c>
      <c r="D282" s="233">
        <f ca="1">MAX(Calculation!D282-SUM(Table43[[#This Row],[Moderate - may require inpatient care, not including oxygen therapy]:[Critical cases in need of RRT ]]),0)</f>
        <v>2.3431324238168637E-2</v>
      </c>
      <c r="E282" s="233">
        <f ca="1">Calculation!G282</f>
        <v>2.3384904794033877E-4</v>
      </c>
      <c r="F282" s="233">
        <f ca="1">Calculation!R282</f>
        <v>2.0336674251259894E-3</v>
      </c>
      <c r="G282" s="233">
        <f ca="1">Calculation!N282</f>
        <v>1.4137152018069854E-4</v>
      </c>
      <c r="H282" s="233">
        <f ca="1">Calculation!T282</f>
        <v>2.8543331640371315E-7</v>
      </c>
      <c r="I282" s="233">
        <f ca="1">Calculation!V282</f>
        <v>1.8071523718535916E-8</v>
      </c>
    </row>
    <row r="283" spans="2:9" x14ac:dyDescent="0.25">
      <c r="B283" s="231">
        <f>Calculation!B283</f>
        <v>44172</v>
      </c>
      <c r="C283" s="232" t="str">
        <f ca="1">IFERROR(SUM(Calculation!BT283,Calculation!BQ283,Calculation!BG283)/SUM(Calculation!CA283,Calculation!CE283,Calculation!CF283),"N/A")</f>
        <v>N/A</v>
      </c>
      <c r="D283" s="233">
        <f ca="1">MAX(Calculation!D283-SUM(Table43[[#This Row],[Moderate - may require inpatient care, not including oxygen therapy]:[Critical cases in need of RRT ]]),0)</f>
        <v>2.1957789890799238E-2</v>
      </c>
      <c r="E283" s="233">
        <f ca="1">Calculation!G283</f>
        <v>2.1914100434250922E-4</v>
      </c>
      <c r="F283" s="233">
        <f ca="1">Calculation!R283</f>
        <v>1.9056249103712914E-3</v>
      </c>
      <c r="G283" s="233">
        <f ca="1">Calculation!N283</f>
        <v>1.3243103950440625E-4</v>
      </c>
      <c r="H283" s="233">
        <f ca="1">Calculation!T283</f>
        <v>2.6747430358454394E-7</v>
      </c>
      <c r="I283" s="233">
        <f ca="1">Calculation!V283</f>
        <v>1.6934910113923268E-8</v>
      </c>
    </row>
    <row r="284" spans="2:9" x14ac:dyDescent="0.25">
      <c r="B284" s="231">
        <f>Calculation!B284</f>
        <v>44173</v>
      </c>
      <c r="C284" s="232" t="str">
        <f ca="1">IFERROR(SUM(Calculation!BT284,Calculation!BQ284,Calculation!BG284)/SUM(Calculation!CA284,Calculation!CE284,Calculation!CF284),"N/A")</f>
        <v>N/A</v>
      </c>
      <c r="D284" s="233">
        <f ca="1">MAX(Calculation!D284-SUM(Table43[[#This Row],[Moderate - may require inpatient care, not including oxygen therapy]:[Critical cases in need of RRT ]]),0)</f>
        <v>2.0576918485886032E-2</v>
      </c>
      <c r="E284" s="233">
        <f ca="1">Calculation!G284</f>
        <v>2.0535803331206141E-4</v>
      </c>
      <c r="F284" s="233">
        <f ca="1">Calculation!R284</f>
        <v>1.7856468582642842E-3</v>
      </c>
      <c r="G284" s="233">
        <f ca="1">Calculation!N284</f>
        <v>1.2405694428081263E-4</v>
      </c>
      <c r="H284" s="233">
        <f ca="1">Calculation!T284</f>
        <v>2.5064548835784493E-7</v>
      </c>
      <c r="I284" s="233">
        <f ca="1">Calculation!V284</f>
        <v>1.586978421080859E-8</v>
      </c>
    </row>
    <row r="285" spans="2:9" x14ac:dyDescent="0.25">
      <c r="B285" s="231">
        <f>Calculation!B285</f>
        <v>44174</v>
      </c>
      <c r="C285" s="232" t="str">
        <f ca="1">IFERROR(SUM(Calculation!BT285,Calculation!BQ285,Calculation!BG285)/SUM(Calculation!CA285,Calculation!CE285,Calculation!CF285),"N/A")</f>
        <v>N/A</v>
      </c>
      <c r="D285" s="233">
        <f ca="1">MAX(Calculation!D285-SUM(Table43[[#This Row],[Moderate - may require inpatient care, not including oxygen therapy]:[Critical cases in need of RRT ]]),0)</f>
        <v>1.9282883243956606E-2</v>
      </c>
      <c r="E285" s="233">
        <f ca="1">Calculation!G285</f>
        <v>1.924419513853531E-4</v>
      </c>
      <c r="F285" s="233">
        <f ca="1">Calculation!R285</f>
        <v>1.6732251207835979E-3</v>
      </c>
      <c r="G285" s="233">
        <f ca="1">Calculation!N285</f>
        <v>1.1621327248615938E-4</v>
      </c>
      <c r="H285" s="233">
        <f ca="1">Calculation!T285</f>
        <v>2.3487572063999333E-7</v>
      </c>
      <c r="I285" s="233">
        <f ca="1">Calculation!V285</f>
        <v>1.4871649788692608E-8</v>
      </c>
    </row>
    <row r="286" spans="2:9" x14ac:dyDescent="0.25">
      <c r="B286" s="231">
        <f>Calculation!B286</f>
        <v>44175</v>
      </c>
      <c r="C286" s="232" t="str">
        <f ca="1">IFERROR(SUM(Calculation!BT286,Calculation!BQ286,Calculation!BG286)/SUM(Calculation!CA286,Calculation!CE286,Calculation!CF286),"N/A")</f>
        <v>N/A</v>
      </c>
      <c r="D286" s="233">
        <f ca="1">MAX(Calculation!D286-SUM(Table43[[#This Row],[Moderate - may require inpatient care, not including oxygen therapy]:[Critical cases in need of RRT ]]),0)</f>
        <v>1.8070223755917145E-2</v>
      </c>
      <c r="E286" s="233">
        <f ca="1">Calculation!G286</f>
        <v>1.803382345708031E-4</v>
      </c>
      <c r="F286" s="233">
        <f ca="1">Calculation!R286</f>
        <v>1.567883587389558E-3</v>
      </c>
      <c r="G286" s="233">
        <f ca="1">Calculation!N286</f>
        <v>1.0886635216443262E-4</v>
      </c>
      <c r="H286" s="233">
        <f ca="1">Calculation!T286</f>
        <v>2.2009833189271931E-7</v>
      </c>
      <c r="I286" s="233">
        <f ca="1">Calculation!V286</f>
        <v>1.3936293306760503E-8</v>
      </c>
    </row>
    <row r="287" spans="2:9" x14ac:dyDescent="0.25">
      <c r="B287" s="231">
        <f>Calculation!B287</f>
        <v>44176</v>
      </c>
      <c r="C287" s="232" t="str">
        <f ca="1">IFERROR(SUM(Calculation!BT287,Calculation!BQ287,Calculation!BG287)/SUM(Calculation!CA287,Calculation!CE287,Calculation!CF287),"N/A")</f>
        <v>N/A</v>
      </c>
      <c r="D287" s="233">
        <f ca="1">MAX(Calculation!D287-SUM(Table43[[#This Row],[Moderate - may require inpatient care, not including oxygen therapy]:[Critical cases in need of RRT ]]),0)</f>
        <v>1.6933822948555589E-2</v>
      </c>
      <c r="E287" s="233">
        <f ca="1">Calculation!G287</f>
        <v>1.6899578839594051E-4</v>
      </c>
      <c r="F287" s="233">
        <f ca="1">Calculation!R287</f>
        <v>1.469176163775756E-3</v>
      </c>
      <c r="G287" s="233">
        <f ca="1">Calculation!N287</f>
        <v>1.0198465504328022E-4</v>
      </c>
      <c r="H287" s="233">
        <f ca="1">Calculation!T287</f>
        <v>2.0625085272070601E-7</v>
      </c>
      <c r="I287" s="233">
        <f ca="1">Calculation!V287</f>
        <v>1.3059766427613808E-8</v>
      </c>
    </row>
    <row r="288" spans="2:9" x14ac:dyDescent="0.25">
      <c r="B288" s="231">
        <f>Calculation!B288</f>
        <v>44177</v>
      </c>
      <c r="C288" s="232" t="str">
        <f ca="1">IFERROR(SUM(Calculation!BT288,Calculation!BQ288,Calculation!BG288)/SUM(Calculation!CA288,Calculation!CE288,Calculation!CF288),"N/A")</f>
        <v>N/A</v>
      </c>
      <c r="D288" s="233">
        <f ca="1">MAX(Calculation!D288-SUM(Table43[[#This Row],[Moderate - may require inpatient care, not including oxygen therapy]:[Critical cases in need of RRT ]]),0)</f>
        <v>1.5868885498895754E-2</v>
      </c>
      <c r="E288" s="233">
        <f ca="1">Calculation!G288</f>
        <v>1.5836673197091374E-4</v>
      </c>
      <c r="F288" s="233">
        <f ca="1">Calculation!R288</f>
        <v>1.3766848778983161E-3</v>
      </c>
      <c r="G288" s="233">
        <f ca="1">Calculation!N288</f>
        <v>9.5538659554276028E-5</v>
      </c>
      <c r="H288" s="233">
        <f ca="1">Calculation!T288</f>
        <v>1.9327474804869632E-7</v>
      </c>
      <c r="I288" s="233">
        <f ca="1">Calculation!V288</f>
        <v>1.2238368960097443E-8</v>
      </c>
    </row>
    <row r="289" spans="2:9" x14ac:dyDescent="0.25">
      <c r="B289" s="231">
        <f>Calculation!B289</f>
        <v>44178</v>
      </c>
      <c r="C289" s="232" t="str">
        <f ca="1">IFERROR(SUM(Calculation!BT289,Calculation!BQ289,Calculation!BG289)/SUM(Calculation!CA289,Calculation!CE289,Calculation!CF289),"N/A")</f>
        <v>N/A</v>
      </c>
      <c r="D289" s="233">
        <f ca="1">MAX(Calculation!D289-SUM(Table43[[#This Row],[Moderate - may require inpatient care, not including oxygen therapy]:[Critical cases in need of RRT ]]),0)</f>
        <v>1.4870917604816984E-2</v>
      </c>
      <c r="E289" s="233">
        <f ca="1">Calculation!G289</f>
        <v>1.4840619600966151E-4</v>
      </c>
      <c r="F289" s="233">
        <f ca="1">Calculation!R289</f>
        <v>1.2900181059343268E-3</v>
      </c>
      <c r="G289" s="233">
        <f ca="1">Calculation!N289</f>
        <v>8.9500722645447883E-5</v>
      </c>
      <c r="H289" s="233">
        <f ca="1">Calculation!T289</f>
        <v>1.8111516922028071E-7</v>
      </c>
      <c r="I289" s="233">
        <f ca="1">Calculation!V289</f>
        <v>1.1468633562326442E-8</v>
      </c>
    </row>
    <row r="290" spans="2:9" x14ac:dyDescent="0.25">
      <c r="B290" s="231">
        <f>Calculation!B290</f>
        <v>44179</v>
      </c>
      <c r="C290" s="232" t="str">
        <f ca="1">IFERROR(SUM(Calculation!BT290,Calculation!BQ290,Calculation!BG290)/SUM(Calculation!CA290,Calculation!CE290,Calculation!CF290),"N/A")</f>
        <v>N/A</v>
      </c>
      <c r="D290" s="233">
        <f ca="1">MAX(Calculation!D290-SUM(Table43[[#This Row],[Moderate - may require inpatient care, not including oxygen therapy]:[Critical cases in need of RRT ]]),0)</f>
        <v>1.3935708027811428E-2</v>
      </c>
      <c r="E290" s="233">
        <f ca="1">Calculation!G290</f>
        <v>1.3907213332382037E-4</v>
      </c>
      <c r="F290" s="233">
        <f ca="1">Calculation!R290</f>
        <v>1.2088089100723179E-3</v>
      </c>
      <c r="G290" s="233">
        <f ca="1">Calculation!N290</f>
        <v>8.3844959821876132E-5</v>
      </c>
      <c r="H290" s="233">
        <f ca="1">Calculation!T290</f>
        <v>1.6972072161432598E-7</v>
      </c>
      <c r="I290" s="233">
        <f ca="1">Calculation!V290</f>
        <v>1.0747310905717324E-8</v>
      </c>
    </row>
    <row r="291" spans="2:9" x14ac:dyDescent="0.25">
      <c r="B291" s="231">
        <f>Calculation!B291</f>
        <v>44180</v>
      </c>
      <c r="C291" s="232" t="str">
        <f ca="1">IFERROR(SUM(Calculation!BT291,Calculation!BQ291,Calculation!BG291)/SUM(Calculation!CA291,Calculation!CE291,Calculation!CF291),"N/A")</f>
        <v>N/A</v>
      </c>
      <c r="D291" s="233">
        <f ca="1">MAX(Calculation!D291-SUM(Table43[[#This Row],[Moderate - may require inpatient care, not including oxygen therapy]:[Critical cases in need of RRT ]]),0)</f>
        <v>1.3059310327372859E-2</v>
      </c>
      <c r="E291" s="233">
        <f ca="1">Calculation!G291</f>
        <v>1.3032514130325161E-4</v>
      </c>
      <c r="F291" s="233">
        <f ca="1">Calculation!R291</f>
        <v>1.1327134813132163E-3</v>
      </c>
      <c r="G291" s="233">
        <f ca="1">Calculation!N291</f>
        <v>7.8547132880926306E-5</v>
      </c>
      <c r="H291" s="233">
        <f ca="1">Calculation!T291</f>
        <v>1.5904324696069709E-7</v>
      </c>
      <c r="I291" s="233">
        <f ca="1">Calculation!V291</f>
        <v>1.0071356012485931E-8</v>
      </c>
    </row>
    <row r="292" spans="2:9" x14ac:dyDescent="0.25">
      <c r="B292" s="231">
        <f>Calculation!B292</f>
        <v>44181</v>
      </c>
      <c r="C292" s="232" t="str">
        <f ca="1">IFERROR(SUM(Calculation!BT292,Calculation!BQ292,Calculation!BG292)/SUM(Calculation!CA292,Calculation!CE292,Calculation!CF292),"N/A")</f>
        <v>N/A</v>
      </c>
      <c r="D292" s="233">
        <f ca="1">MAX(Calculation!D292-SUM(Table43[[#This Row],[Moderate - may require inpatient care, not including oxygen therapy]:[Critical cases in need of RRT ]]),0)</f>
        <v>1.2238026211911215E-2</v>
      </c>
      <c r="E292" s="233">
        <f ca="1">Calculation!G292</f>
        <v>1.2212829573514063E-4</v>
      </c>
      <c r="F292" s="233">
        <f ca="1">Calculation!R292</f>
        <v>1.0614096807416941E-3</v>
      </c>
      <c r="G292" s="233">
        <f ca="1">Calculation!N292</f>
        <v>7.3584544846326549E-5</v>
      </c>
      <c r="H292" s="233">
        <f ca="1">Calculation!T292</f>
        <v>1.4903761948779247E-7</v>
      </c>
      <c r="I292" s="233">
        <f ca="1">Calculation!V292</f>
        <v>9.4379155570641243E-9</v>
      </c>
    </row>
    <row r="293" spans="2:9" x14ac:dyDescent="0.25">
      <c r="B293" s="231">
        <f>Calculation!B293</f>
        <v>44182</v>
      </c>
      <c r="C293" s="232" t="str">
        <f ca="1">IFERROR(SUM(Calculation!BT293,Calculation!BQ293,Calculation!BG293)/SUM(Calculation!CA293,Calculation!CE293,Calculation!CF293),"N/A")</f>
        <v>N/A</v>
      </c>
      <c r="D293" s="233">
        <f ca="1">MAX(Calculation!D293-SUM(Table43[[#This Row],[Moderate - may require inpatient care, not including oxygen therapy]:[Critical cases in need of RRT ]]),0)</f>
        <v>1.1468389937012768E-2</v>
      </c>
      <c r="E293" s="233">
        <f ca="1">Calculation!G293</f>
        <v>1.1444699471207309E-4</v>
      </c>
      <c r="F293" s="233">
        <f ca="1">Calculation!R293</f>
        <v>9.9459567257831078E-4</v>
      </c>
      <c r="G293" s="233">
        <f ca="1">Calculation!N293</f>
        <v>6.8935941638478173E-5</v>
      </c>
      <c r="H293" s="233">
        <f ca="1">Calculation!T293</f>
        <v>1.3966155472825859E-7</v>
      </c>
      <c r="I293" s="233">
        <f ca="1">Calculation!V293</f>
        <v>8.8443155027926057E-9</v>
      </c>
    </row>
    <row r="294" spans="2:9" x14ac:dyDescent="0.25">
      <c r="B294" s="231">
        <f>Calculation!B294</f>
        <v>44183</v>
      </c>
      <c r="C294" s="232" t="str">
        <f ca="1">IFERROR(SUM(Calculation!BT294,Calculation!BQ294,Calculation!BG294)/SUM(Calculation!CA294,Calculation!CE294,Calculation!CF294),"N/A")</f>
        <v>N/A</v>
      </c>
      <c r="D294" s="233">
        <f ca="1">MAX(Calculation!D294-SUM(Table43[[#This Row],[Moderate - may require inpatient care, not including oxygen therapy]:[Critical cases in need of RRT ]]),0)</f>
        <v>1.0747153683966081E-2</v>
      </c>
      <c r="E294" s="233">
        <f ca="1">Calculation!G294</f>
        <v>1.0724881266860868E-4</v>
      </c>
      <c r="F294" s="233">
        <f ca="1">Calculation!R294</f>
        <v>9.3198864378572104E-4</v>
      </c>
      <c r="G294" s="233">
        <f ca="1">Calculation!N294</f>
        <v>6.4581420043269722E-5</v>
      </c>
      <c r="H294" s="233">
        <f ca="1">Calculation!T294</f>
        <v>1.3087543055525666E-7</v>
      </c>
      <c r="I294" s="233">
        <f ca="1">Calculation!V294</f>
        <v>8.28805007971824E-9</v>
      </c>
    </row>
    <row r="295" spans="2:9" x14ac:dyDescent="0.25">
      <c r="B295" s="231">
        <f>Calculation!B295</f>
        <v>44184</v>
      </c>
      <c r="C295" s="232" t="str">
        <f ca="1">IFERROR(SUM(Calculation!BT295,Calculation!BQ295,Calculation!BG295)/SUM(Calculation!CA295,Calculation!CE295,Calculation!CF295),"N/A")</f>
        <v>N/A</v>
      </c>
      <c r="D295" s="233">
        <f ca="1">MAX(Calculation!D295-SUM(Table43[[#This Row],[Moderate - may require inpatient care, not including oxygen therapy]:[Critical cases in need of RRT ]]),0)</f>
        <v>1.0071273857656023E-2</v>
      </c>
      <c r="E295" s="233">
        <f ca="1">Calculation!G295</f>
        <v>1.0050336351589994E-4</v>
      </c>
      <c r="F295" s="233">
        <f ca="1">Calculation!R295</f>
        <v>8.7332360443036867E-4</v>
      </c>
      <c r="G295" s="233">
        <f ca="1">Calculation!N295</f>
        <v>6.0502341576659289E-5</v>
      </c>
      <c r="H295" s="233">
        <f ca="1">Calculation!T295</f>
        <v>1.2264211946196664E-7</v>
      </c>
      <c r="I295" s="233">
        <f ca="1">Calculation!V295</f>
        <v>7.7667711395770396E-9</v>
      </c>
    </row>
    <row r="296" spans="2:9" x14ac:dyDescent="0.25">
      <c r="B296" s="231">
        <f>Calculation!B296</f>
        <v>44185</v>
      </c>
      <c r="C296" s="232" t="str">
        <f ca="1">IFERROR(SUM(Calculation!BT296,Calculation!BQ296,Calculation!BG296)/SUM(Calculation!CA296,Calculation!CE296,Calculation!CF296),"N/A")</f>
        <v>N/A</v>
      </c>
      <c r="D296" s="233">
        <f ca="1">MAX(Calculation!D296-SUM(Table43[[#This Row],[Moderate - may require inpatient care, not including oxygen therapy]:[Critical cases in need of RRT ]]),0)</f>
        <v>9.4378982460174166E-3</v>
      </c>
      <c r="E296" s="233">
        <f ca="1">Calculation!G296</f>
        <v>9.4182172315036847E-5</v>
      </c>
      <c r="F296" s="233">
        <f ca="1">Calculation!R296</f>
        <v>8.18352263701967E-4</v>
      </c>
      <c r="G296" s="233">
        <f ca="1">Calculation!N296</f>
        <v>5.6681251864512558E-5</v>
      </c>
      <c r="H296" s="233">
        <f ca="1">Calculation!T296</f>
        <v>1.1492683137910084E-7</v>
      </c>
      <c r="I296" s="233">
        <f ca="1">Calculation!V296</f>
        <v>7.2782781813293772E-9</v>
      </c>
    </row>
    <row r="297" spans="2:9" x14ac:dyDescent="0.25">
      <c r="B297" s="231">
        <f>Calculation!B297</f>
        <v>44186</v>
      </c>
      <c r="C297" s="232" t="str">
        <f ca="1">IFERROR(SUM(Calculation!BT297,Calculation!BQ297,Calculation!BG297)/SUM(Calculation!CA297,Calculation!CE297,Calculation!CF297),"N/A")</f>
        <v>N/A</v>
      </c>
      <c r="D297" s="233">
        <f ca="1">MAX(Calculation!D297-SUM(Table43[[#This Row],[Moderate - may require inpatient care, not including oxygen therapy]:[Critical cases in need of RRT ]]),0)</f>
        <v>8.8443539866996431E-3</v>
      </c>
      <c r="E297" s="233">
        <f ca="1">Calculation!G297</f>
        <v>8.8258555055975758E-5</v>
      </c>
      <c r="F297" s="233">
        <f ca="1">Calculation!R297</f>
        <v>7.6684197689800648E-4</v>
      </c>
      <c r="G297" s="233">
        <f ca="1">Calculation!N297</f>
        <v>5.3101805182028377E-5</v>
      </c>
      <c r="H297" s="233">
        <f ca="1">Calculation!T297</f>
        <v>1.0769696642191388E-7</v>
      </c>
      <c r="I297" s="233">
        <f ca="1">Calculation!V297</f>
        <v>6.8205090891569916E-9</v>
      </c>
    </row>
    <row r="298" spans="2:9" x14ac:dyDescent="0.25">
      <c r="B298" s="231">
        <f>Calculation!B298</f>
        <v>44187</v>
      </c>
      <c r="C298" s="232" t="str">
        <f ca="1">IFERROR(SUM(Calculation!BT298,Calculation!BQ298,Calculation!BG298)/SUM(Calculation!CA298,Calculation!CE298,Calculation!CF298),"N/A")</f>
        <v>N/A</v>
      </c>
      <c r="D298" s="233">
        <f ca="1">MAX(Calculation!D298-SUM(Table43[[#This Row],[Moderate - may require inpatient care, not including oxygen therapy]:[Critical cases in need of RRT ]]),0)</f>
        <v>8.2881362900236455E-3</v>
      </c>
      <c r="E298" s="233">
        <f ca="1">Calculation!G298</f>
        <v>8.2707506124513562E-5</v>
      </c>
      <c r="F298" s="233">
        <f ca="1">Calculation!R298</f>
        <v>7.1857475897383054E-4</v>
      </c>
      <c r="G298" s="233">
        <f ca="1">Calculation!N298</f>
        <v>4.9748693821151782E-5</v>
      </c>
      <c r="H298" s="233">
        <f ca="1">Calculation!T298</f>
        <v>1.0092197699285514E-7</v>
      </c>
      <c r="I298" s="233">
        <f ca="1">Calculation!V298</f>
        <v>6.3915315410122341E-9</v>
      </c>
    </row>
    <row r="299" spans="2:9" x14ac:dyDescent="0.25">
      <c r="B299" s="231">
        <f>Calculation!B299</f>
        <v>44188</v>
      </c>
      <c r="C299" s="232" t="str">
        <f ca="1">IFERROR(SUM(Calculation!BT299,Calculation!BQ299,Calculation!BG299)/SUM(Calculation!CA299,Calculation!CE299,Calculation!CF299),"N/A")</f>
        <v>N/A</v>
      </c>
      <c r="D299" s="233">
        <f ca="1">MAX(Calculation!D299-SUM(Table43[[#This Row],[Moderate - may require inpatient care, not including oxygen therapy]:[Critical cases in need of RRT ]]),0)</f>
        <v>7.7668978714048381E-3</v>
      </c>
      <c r="E299" s="233">
        <f ca="1">Calculation!G299</f>
        <v>7.7505592590390262E-5</v>
      </c>
      <c r="F299" s="233">
        <f ca="1">Calculation!R299</f>
        <v>6.7334636012087248E-4</v>
      </c>
      <c r="G299" s="233">
        <f ca="1">Calculation!N299</f>
        <v>4.6607581976697224E-5</v>
      </c>
      <c r="H299" s="233">
        <f ca="1">Calculation!T299</f>
        <v>9.4573238435266434E-8</v>
      </c>
      <c r="I299" s="233">
        <f ca="1">Calculation!V299</f>
        <v>5.9895346267148913E-9</v>
      </c>
    </row>
    <row r="300" spans="2:9" x14ac:dyDescent="0.25">
      <c r="B300" s="231">
        <f>Calculation!B300</f>
        <v>44189</v>
      </c>
      <c r="C300" s="232" t="str">
        <f ca="1">IFERROR(SUM(Calculation!BT300,Calculation!BQ300,Calculation!BG300)/SUM(Calculation!CA300,Calculation!CE300,Calculation!CF300),"N/A")</f>
        <v>N/A</v>
      </c>
      <c r="D300" s="233">
        <f ca="1">MAX(Calculation!D300-SUM(Table43[[#This Row],[Moderate - may require inpatient care, not including oxygen therapy]:[Critical cases in need of RRT ]]),0)</f>
        <v>7.2784390476822386E-3</v>
      </c>
      <c r="E300" s="233">
        <f ca="1">Calculation!G300</f>
        <v>7.2630855406400241E-5</v>
      </c>
      <c r="F300" s="233">
        <f ca="1">Calculation!R300</f>
        <v>6.3096539989841477E-4</v>
      </c>
      <c r="G300" s="233">
        <f ca="1">Calculation!N300</f>
        <v>4.366504385822865E-5</v>
      </c>
      <c r="H300" s="233">
        <f ca="1">Calculation!T300</f>
        <v>8.8623927985469722E-8</v>
      </c>
      <c r="I300" s="233">
        <f ca="1">Calculation!V300</f>
        <v>5.6128214299678856E-9</v>
      </c>
    </row>
    <row r="301" spans="2:9" x14ac:dyDescent="0.25">
      <c r="B301" s="231">
        <f>Calculation!B301</f>
        <v>44190</v>
      </c>
      <c r="C301" s="232" t="str">
        <f ca="1">IFERROR(SUM(Calculation!BT301,Calculation!BQ301,Calculation!BG301)/SUM(Calculation!CA301,Calculation!CE301,Calculation!CF301),"N/A")</f>
        <v>N/A</v>
      </c>
      <c r="D301" s="233">
        <f ca="1">MAX(Calculation!D301-SUM(Table43[[#This Row],[Moderate - may require inpatient care, not including oxygen therapy]:[Critical cases in need of RRT ]]),0)</f>
        <v>6.8206984564684369E-3</v>
      </c>
      <c r="E301" s="233">
        <f ca="1">Calculation!G301</f>
        <v>6.8062716623775295E-5</v>
      </c>
      <c r="F301" s="233">
        <f ca="1">Calculation!R301</f>
        <v>5.9125255582955503E-4</v>
      </c>
      <c r="G301" s="233">
        <f ca="1">Calculation!N301</f>
        <v>4.0908505758745934E-5</v>
      </c>
      <c r="H301" s="233">
        <f ca="1">Calculation!T301</f>
        <v>8.3048911245792761E-8</v>
      </c>
      <c r="I301" s="233">
        <f ca="1">Calculation!V301</f>
        <v>5.2598016941919978E-9</v>
      </c>
    </row>
    <row r="302" spans="2:9" x14ac:dyDescent="0.25">
      <c r="B302" s="231">
        <f>Calculation!B302</f>
        <v>44191</v>
      </c>
      <c r="C302" s="232" t="str">
        <f ca="1">IFERROR(SUM(Calculation!BT302,Calculation!BQ302,Calculation!BG302)/SUM(Calculation!CA302,Calculation!CE302,Calculation!CF302),"N/A")</f>
        <v>N/A</v>
      </c>
      <c r="D302" s="233">
        <f ca="1">MAX(Calculation!D302-SUM(Table43[[#This Row],[Moderate - may require inpatient care, not including oxygen therapy]:[Critical cases in need of RRT ]]),0)</f>
        <v>6.3917443587052881E-3</v>
      </c>
      <c r="E302" s="233">
        <f ca="1">Calculation!G302</f>
        <v>6.3781892597323845E-5</v>
      </c>
      <c r="F302" s="233">
        <f ca="1">Calculation!R302</f>
        <v>5.5403980332051469E-4</v>
      </c>
      <c r="G302" s="233">
        <f ca="1">Calculation!N302</f>
        <v>3.8326191824113396E-5</v>
      </c>
      <c r="H302" s="233">
        <f ca="1">Calculation!T302</f>
        <v>7.782463589792091E-8</v>
      </c>
      <c r="I302" s="233">
        <f ca="1">Calculation!V302</f>
        <v>4.9289852427318734E-9</v>
      </c>
    </row>
    <row r="303" spans="2:9" x14ac:dyDescent="0.25">
      <c r="B303" s="231">
        <f>Calculation!B303</f>
        <v>44192</v>
      </c>
      <c r="C303" s="232" t="str">
        <f ca="1">IFERROR(SUM(Calculation!BT303,Calculation!BQ303,Calculation!BG303)/SUM(Calculation!CA303,Calculation!CE303,Calculation!CF303),"N/A")</f>
        <v>N/A</v>
      </c>
      <c r="D303" s="233">
        <f ca="1">MAX(Calculation!D303-SUM(Table43[[#This Row],[Moderate - may require inpatient care, not including oxygen therapy]:[Critical cases in need of RRT ]]),0)</f>
        <v>5.9897664883062146E-3</v>
      </c>
      <c r="E303" s="233">
        <f ca="1">Calculation!G303</f>
        <v>5.9770312509747042E-5</v>
      </c>
      <c r="F303" s="233">
        <f ca="1">Calculation!R303</f>
        <v>5.1916970341161432E-4</v>
      </c>
      <c r="G303" s="233">
        <f ca="1">Calculation!N303</f>
        <v>3.5907073287154164E-5</v>
      </c>
      <c r="H303" s="233">
        <f ca="1">Calculation!T303</f>
        <v>7.2929032037316382E-8</v>
      </c>
      <c r="I303" s="233">
        <f ca="1">Calculation!V303</f>
        <v>4.6189755667001052E-9</v>
      </c>
    </row>
    <row r="304" spans="2:9" x14ac:dyDescent="0.25">
      <c r="B304" s="231">
        <f>Calculation!B304</f>
        <v>44193</v>
      </c>
      <c r="C304" s="232" t="str">
        <f ca="1">IFERROR(SUM(Calculation!BT304,Calculation!BQ304,Calculation!BG304)/SUM(Calculation!CA304,Calculation!CE304,Calculation!CF304),"N/A")</f>
        <v>N/A</v>
      </c>
      <c r="D304" s="233">
        <f ca="1">MAX(Calculation!D304-SUM(Table43[[#This Row],[Moderate - may require inpatient care, not including oxygen therapy]:[Critical cases in need of RRT ]]),0)</f>
        <v>5.6130684139953039E-3</v>
      </c>
      <c r="E304" s="233">
        <f ca="1">Calculation!G304</f>
        <v>5.6011042149375905E-5</v>
      </c>
      <c r="F304" s="233">
        <f ca="1">Calculation!R304</f>
        <v>4.8649473556870194E-4</v>
      </c>
      <c r="G304" s="233">
        <f ca="1">Calculation!N304</f>
        <v>3.3640820942713375E-5</v>
      </c>
      <c r="H304" s="233">
        <f ca="1">Calculation!T304</f>
        <v>6.8341418859499761E-8</v>
      </c>
      <c r="I304" s="233">
        <f ca="1">Calculation!V304</f>
        <v>4.3284640414640352E-9</v>
      </c>
    </row>
    <row r="305" spans="2:9" x14ac:dyDescent="0.25">
      <c r="B305" s="231">
        <f>Calculation!B305</f>
        <v>44194</v>
      </c>
      <c r="C305" s="232" t="str">
        <f ca="1">IFERROR(SUM(Calculation!BT305,Calculation!BQ305,Calculation!BG305)/SUM(Calculation!CA305,Calculation!CE305,Calculation!CF305),"N/A")</f>
        <v>N/A</v>
      </c>
      <c r="D305" s="233">
        <f ca="1">MAX(Calculation!D305-SUM(Table43[[#This Row],[Moderate - may require inpatient care, not including oxygen therapy]:[Critical cases in need of RRT ]]),0)</f>
        <v>5.2600603815779676E-3</v>
      </c>
      <c r="E305" s="233">
        <f ca="1">Calculation!G305</f>
        <v>5.2488212375940974E-5</v>
      </c>
      <c r="F305" s="233">
        <f ca="1">Calculation!R305</f>
        <v>4.5587667247115241E-4</v>
      </c>
      <c r="G305" s="233">
        <f ca="1">Calculation!N305</f>
        <v>3.1517760657055149E-5</v>
      </c>
      <c r="H305" s="233">
        <f ca="1">Calculation!T305</f>
        <v>6.404241716778144E-8</v>
      </c>
      <c r="I305" s="233">
        <f ca="1">Calculation!V305</f>
        <v>4.0562243107706348E-9</v>
      </c>
    </row>
    <row r="306" spans="2:9" x14ac:dyDescent="0.25">
      <c r="B306" s="231">
        <f>Calculation!B306</f>
        <v>44195</v>
      </c>
      <c r="C306" s="232" t="str">
        <f ca="1">IFERROR(SUM(Calculation!BT306,Calculation!BQ306,Calculation!BG306)/SUM(Calculation!CA306,Calculation!CE306,Calculation!CF306),"N/A")</f>
        <v>N/A</v>
      </c>
      <c r="D306" s="233">
        <f ca="1">MAX(Calculation!D306-SUM(Table43[[#This Row],[Moderate - may require inpatient care, not including oxygen therapy]:[Critical cases in need of RRT ]]),0)</f>
        <v>4.9292526061947874E-3</v>
      </c>
      <c r="E306" s="233">
        <f ca="1">Calculation!G306</f>
        <v>4.9186952113681597E-5</v>
      </c>
      <c r="F306" s="233">
        <f ca="1">Calculation!R306</f>
        <v>4.2718599425691601E-4</v>
      </c>
      <c r="G306" s="233">
        <f ca="1">Calculation!N306</f>
        <v>2.9528831715992985E-5</v>
      </c>
      <c r="H306" s="233">
        <f ca="1">Calculation!T306</f>
        <v>6.0013867408425832E-8</v>
      </c>
      <c r="I306" s="233">
        <f ca="1">Calculation!V306</f>
        <v>3.8011071318760549E-9</v>
      </c>
    </row>
    <row r="307" spans="2:9" x14ac:dyDescent="0.25">
      <c r="B307" s="231">
        <f>Calculation!B307</f>
        <v>44196</v>
      </c>
      <c r="C307" s="232" t="str">
        <f ca="1">IFERROR(SUM(Calculation!BT307,Calculation!BQ307,Calculation!BG307)/SUM(Calculation!CA307,Calculation!CE307,Calculation!CF307),"N/A")</f>
        <v>N/A</v>
      </c>
      <c r="D307" s="233">
        <f ca="1">MAX(Calculation!D307-SUM(Table43[[#This Row],[Moderate - may require inpatient care, not including oxygen therapy]:[Critical cases in need of RRT ]]),0)</f>
        <v>4.6192489860771143E-3</v>
      </c>
      <c r="E307" s="233">
        <f ca="1">Calculation!G307</f>
        <v>4.6093325687783018E-5</v>
      </c>
      <c r="F307" s="233">
        <f ca="1">Calculation!R307</f>
        <v>4.0030133982500455E-4</v>
      </c>
      <c r="G307" s="233">
        <f ca="1">Calculation!N307</f>
        <v>2.7665547830098156E-5</v>
      </c>
      <c r="H307" s="233">
        <f ca="1">Calculation!T307</f>
        <v>5.6238752942439706E-8</v>
      </c>
      <c r="I307" s="233">
        <f ca="1">Calculation!V307</f>
        <v>3.5620356397703327E-9</v>
      </c>
    </row>
  </sheetData>
  <sheetProtection algorithmName="SHA-512" hashValue="FGYznuUys9jHQGrTWXjLqu1z760NMGUB4/8SMmIrJdpIYuNJiOW9Edbxh5+7pR6RXKCtOIMrsIWL8Lua+C7pxw==" saltValue="QnQ44A5ObKdey3C+KBroMA==" spinCount="100000" sheet="1" objects="1" scenarios="1"/>
  <phoneticPr fontId="26"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DB159-7F39-4AF3-BE5F-6653607AE239}">
  <sheetPr>
    <tabColor rgb="FF0070C0"/>
  </sheetPr>
  <dimension ref="A1:J16"/>
  <sheetViews>
    <sheetView showGridLines="0" workbookViewId="0">
      <selection activeCell="C12" sqref="C12"/>
    </sheetView>
  </sheetViews>
  <sheetFormatPr defaultColWidth="8.85546875" defaultRowHeight="15" x14ac:dyDescent="0.25"/>
  <cols>
    <col min="1" max="1" width="3.7109375" customWidth="1"/>
    <col min="2" max="2" width="63.28515625" style="201" customWidth="1"/>
    <col min="3" max="3" width="43.85546875" customWidth="1"/>
    <col min="4" max="4" width="9.140625" style="199"/>
    <col min="10" max="10" width="9.140625" style="51"/>
  </cols>
  <sheetData>
    <row r="1" spans="1:5" x14ac:dyDescent="0.25">
      <c r="A1" s="1"/>
    </row>
    <row r="2" spans="1:5" ht="15.75" x14ac:dyDescent="0.25">
      <c r="B2" s="202" t="s">
        <v>707</v>
      </c>
      <c r="C2" s="102" t="s">
        <v>1011</v>
      </c>
      <c r="D2" s="200">
        <f ca="1">VLOOKUP(C2,inputs!$J$2:$K$6,2,FALSE)</f>
        <v>1</v>
      </c>
    </row>
    <row r="3" spans="1:5" ht="15.75" x14ac:dyDescent="0.25">
      <c r="B3" s="203" t="s">
        <v>731</v>
      </c>
      <c r="C3" s="102" t="s">
        <v>648</v>
      </c>
    </row>
    <row r="4" spans="1:5" ht="15.75" x14ac:dyDescent="0.25">
      <c r="B4" s="203" t="s">
        <v>732</v>
      </c>
      <c r="C4" s="102" t="s">
        <v>37</v>
      </c>
    </row>
    <row r="5" spans="1:5" ht="15.75" x14ac:dyDescent="0.25">
      <c r="B5" s="203" t="s">
        <v>735</v>
      </c>
      <c r="C5" s="102" t="s">
        <v>661</v>
      </c>
    </row>
    <row r="6" spans="1:5" x14ac:dyDescent="0.25">
      <c r="E6" s="3"/>
    </row>
    <row r="7" spans="1:5" x14ac:dyDescent="0.25">
      <c r="E7" s="3"/>
    </row>
    <row r="8" spans="1:5" x14ac:dyDescent="0.25">
      <c r="E8" s="3"/>
    </row>
    <row r="9" spans="1:5" x14ac:dyDescent="0.25">
      <c r="C9" s="1" t="s">
        <v>1280</v>
      </c>
      <c r="E9" s="3"/>
    </row>
    <row r="10" spans="1:5" ht="15.75" x14ac:dyDescent="0.25">
      <c r="B10" s="204" t="str">
        <f ca="1">Surge_Predicted_Impact!$B$15</f>
        <v>Rₒ</v>
      </c>
      <c r="C10" s="275" t="s">
        <v>60</v>
      </c>
      <c r="D10" s="200">
        <f>VLOOKUP(C10,inputs!$F$2:$G$3,2,FALSE)</f>
        <v>0</v>
      </c>
      <c r="E10" s="3"/>
    </row>
    <row r="11" spans="1:5" ht="15.75" x14ac:dyDescent="0.25">
      <c r="B11" s="204" t="str">
        <f ca="1">Surge_Predicted_Impact!$B$16</f>
        <v>Model RMSE (model error vs real reported data)</v>
      </c>
      <c r="C11" s="275" t="s">
        <v>60</v>
      </c>
      <c r="D11" s="200">
        <f>VLOOKUP(C11,inputs!$F$2:$G$3,2,FALSE)</f>
        <v>0</v>
      </c>
      <c r="E11" s="3"/>
    </row>
    <row r="12" spans="1:5" ht="15.75" x14ac:dyDescent="0.25">
      <c r="B12" s="204" t="s">
        <v>1927</v>
      </c>
      <c r="C12" s="275" t="s">
        <v>60</v>
      </c>
      <c r="D12" s="200">
        <f>VLOOKUP(C12,inputs!$F$2:$G$3,2,FALSE)</f>
        <v>0</v>
      </c>
    </row>
    <row r="13" spans="1:5" ht="15.75" x14ac:dyDescent="0.25">
      <c r="C13" s="275"/>
    </row>
    <row r="16" spans="1:5" ht="15.75" x14ac:dyDescent="0.25">
      <c r="C16" s="275"/>
    </row>
  </sheetData>
  <sheetProtection algorithmName="SHA-512" hashValue="WhIrm8kzc7H+3vEloRH/gtZY97/icegEaJ1enMZbwvH78TwwjpVm+rxaz1PNF9tSFb6mwD6saSL0WJQqsjVGvg==" saltValue="qJyKvnzYsRsSL1+pHlfV8g==" spinCount="100000" sheet="1" objects="1" scenarios="1"/>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7D3AB06-4D8A-48BC-B17B-415DAE825BAB}">
          <x14:formula1>
            <xm:f>inputs!$J$2:$J$3</xm:f>
          </x14:formula1>
          <xm:sqref>C2</xm:sqref>
        </x14:dataValidation>
        <x14:dataValidation type="list" allowBlank="1" showInputMessage="1" showErrorMessage="1" xr:uid="{380352CD-DD1E-478E-B532-6A4558A1D6A9}">
          <x14:formula1>
            <xm:f>inputs!$M$2:$M$43</xm:f>
          </x14:formula1>
          <xm:sqref>C3:C5</xm:sqref>
        </x14:dataValidation>
        <x14:dataValidation type="list" allowBlank="1" showInputMessage="1" showErrorMessage="1" xr:uid="{447E1D73-2C91-486A-BF73-2FB0627EC450}">
          <x14:formula1>
            <xm:f>inputs!$F$2:$F$3</xm:f>
          </x14:formula1>
          <xm:sqref>C11:C12 C10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41FEA8D279B5449AB333595349E5EAC" ma:contentTypeVersion="13" ma:contentTypeDescription="Criar um novo documento." ma:contentTypeScope="" ma:versionID="4eb1197e5c8ed5629ce9fa2a0dbf69fe">
  <xsd:schema xmlns:xsd="http://www.w3.org/2001/XMLSchema" xmlns:xs="http://www.w3.org/2001/XMLSchema" xmlns:p="http://schemas.microsoft.com/office/2006/metadata/properties" xmlns:ns3="9f52f431-7fb7-4c63-b8d4-c823cb4c62c4" xmlns:ns4="308c8235-66ab-46eb-9df7-29ae853ad360" targetNamespace="http://schemas.microsoft.com/office/2006/metadata/properties" ma:root="true" ma:fieldsID="92dcd4f4b7cc7dc0117576ca2175be2b" ns3:_="" ns4:_="">
    <xsd:import namespace="9f52f431-7fb7-4c63-b8d4-c823cb4c62c4"/>
    <xsd:import namespace="308c8235-66ab-46eb-9df7-29ae853ad36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52f431-7fb7-4c63-b8d4-c823cb4c62c4" elementFormDefault="qualified">
    <xsd:import namespace="http://schemas.microsoft.com/office/2006/documentManagement/types"/>
    <xsd:import namespace="http://schemas.microsoft.com/office/infopath/2007/PartnerControls"/>
    <xsd:element name="SharedWithUsers" ma:index="8"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Partilhado Com" ma:internalName="SharedWithDetails" ma:readOnly="true">
      <xsd:simpleType>
        <xsd:restriction base="dms:Note">
          <xsd:maxLength value="255"/>
        </xsd:restriction>
      </xsd:simpleType>
    </xsd:element>
    <xsd:element name="SharingHintHash" ma:index="10" nillable="true" ma:displayName="Hash de Sugestão de Partilha"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8c8235-66ab-46eb-9df7-29ae853ad36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208854-A560-4D36-A5EA-F07A4AE926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52f431-7fb7-4c63-b8d4-c823cb4c62c4"/>
    <ds:schemaRef ds:uri="308c8235-66ab-46eb-9df7-29ae853ad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69061A-DCFE-413D-A263-889F548C3A75}">
  <ds:schemaRefs>
    <ds:schemaRef ds:uri="http://schemas.microsoft.com/sharepoint/v3/contenttype/forms"/>
  </ds:schemaRefs>
</ds:datastoreItem>
</file>

<file path=customXml/itemProps3.xml><?xml version="1.0" encoding="utf-8"?>
<ds:datastoreItem xmlns:ds="http://schemas.openxmlformats.org/officeDocument/2006/customXml" ds:itemID="{FEFE85E1-882E-4FB6-AA1E-F60B840FE0C9}">
  <ds:schemaRefs>
    <ds:schemaRef ds:uri="http://schemas.microsoft.com/office/2006/documentManagement/types"/>
    <ds:schemaRef ds:uri="9f52f431-7fb7-4c63-b8d4-c823cb4c62c4"/>
    <ds:schemaRef ds:uri="http://www.w3.org/XML/1998/namespace"/>
    <ds:schemaRef ds:uri="http://purl.org/dc/dcmitype/"/>
    <ds:schemaRef ds:uri="http://schemas.openxmlformats.org/package/2006/metadata/core-properties"/>
    <ds:schemaRef ds:uri="http://purl.org/dc/elements/1.1/"/>
    <ds:schemaRef ds:uri="308c8235-66ab-46eb-9df7-29ae853ad360"/>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Language_Setup</vt:lpstr>
      <vt:lpstr>COPYING</vt:lpstr>
      <vt:lpstr>Guide</vt:lpstr>
      <vt:lpstr>Surge_Predicted_Impact</vt:lpstr>
      <vt:lpstr>Calculation</vt:lpstr>
      <vt:lpstr>SIR_V3</vt:lpstr>
      <vt:lpstr>SimulationResults</vt:lpstr>
      <vt:lpstr>Export</vt:lpstr>
      <vt:lpstr>EpidemiologicalModel_Selection</vt:lpstr>
      <vt:lpstr>Custom_EpidemiologicalModel</vt:lpstr>
      <vt:lpstr>SIR_V2</vt:lpstr>
      <vt:lpstr>COVID19_DailyReportedData</vt:lpstr>
      <vt:lpstr>inputs</vt:lpstr>
      <vt:lpstr>CountryPopulation</vt:lpstr>
      <vt:lpstr>COVID-19-geographic-disbtributi</vt:lpstr>
      <vt:lpstr>SIR_V3_1</vt:lpstr>
      <vt:lpstr>SIR_V4</vt:lpstr>
      <vt:lpstr>PT_DemographicsData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Gil Santos</dc:creator>
  <cp:lastModifiedBy>Cris Scotter</cp:lastModifiedBy>
  <dcterms:created xsi:type="dcterms:W3CDTF">2020-03-16T15:15:54Z</dcterms:created>
  <dcterms:modified xsi:type="dcterms:W3CDTF">2020-10-08T08:28:52Z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0x010100D41FEA8D279B5449AB333595349E5EAC</vt:lpwstr>
  </property>
</Properties>
</file>